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filterPrivacy="1" codeName="현재_통합_문서" defaultThemeVersion="166925"/>
  <xr:revisionPtr revIDLastSave="0" documentId="13_ncr:1_{FA9D95FA-47F5-4E59-A866-F6BB248BA9B0}" xr6:coauthVersionLast="47" xr6:coauthVersionMax="47" xr10:uidLastSave="{00000000-0000-0000-0000-000000000000}"/>
  <bookViews>
    <workbookView xWindow="5670" yWindow="1920" windowWidth="25580" windowHeight="15380" tabRatio="729" activeTab="1" xr2:uid="{333EF654-F1C0-4C75-A1B5-746C5243B153}"/>
  </bookViews>
  <sheets>
    <sheet name="    2024학년도 입결 분석    " sheetId="25" r:id="rId1"/>
    <sheet name=" 본인점수 입력 " sheetId="24" r:id="rId2"/>
    <sheet name="       가 군       " sheetId="17" r:id="rId3"/>
    <sheet name="       나 군       " sheetId="22" r:id="rId4"/>
    <sheet name="       다 군      " sheetId="23" r:id="rId5"/>
    <sheet name="2025학년도 변표" sheetId="13" r:id="rId6"/>
    <sheet name="배치점수 계산기" sheetId="5" state="hidden" r:id="rId7"/>
    <sheet name="환산공식" sheetId="6" state="hidden" r:id="rId8"/>
  </sheets>
  <definedNames>
    <definedName name="_xlnm._FilterDatabase" localSheetId="2" hidden="1">'       가 군       '!$C$7:$K$7</definedName>
    <definedName name="_xlnm._FilterDatabase" localSheetId="3" hidden="1">'       나 군       '!$C$7:$K$7</definedName>
    <definedName name="_xlnm._FilterDatabase" localSheetId="4" hidden="1">'       다 군      '!$C$7:$K$7</definedName>
    <definedName name="_xlnm._FilterDatabase" localSheetId="0" hidden="1">'    2024학년도 입결 분석    '!$B$13:$AH$2121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0" i="24" l="1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B10" i="24"/>
  <c r="AN11" i="6" l="1"/>
  <c r="AJ11" i="6"/>
  <c r="T323" i="23"/>
  <c r="R323" i="23"/>
  <c r="W324" i="23"/>
  <c r="W326" i="23"/>
  <c r="W318" i="23"/>
  <c r="R9" i="23"/>
  <c r="X10" i="23"/>
  <c r="S13" i="23"/>
  <c r="T17" i="23"/>
  <c r="T22" i="23"/>
  <c r="R22" i="23"/>
  <c r="T29" i="23"/>
  <c r="V32" i="23"/>
  <c r="X37" i="23"/>
  <c r="S39" i="23"/>
  <c r="V40" i="23"/>
  <c r="U41" i="23"/>
  <c r="R42" i="23"/>
  <c r="T43" i="23"/>
  <c r="V45" i="23"/>
  <c r="U46" i="23"/>
  <c r="X47" i="23"/>
  <c r="R47" i="23"/>
  <c r="W49" i="23"/>
  <c r="S56" i="23"/>
  <c r="R56" i="23"/>
  <c r="U56" i="23"/>
  <c r="X56" i="23"/>
  <c r="S60" i="23"/>
  <c r="S69" i="23"/>
  <c r="R72" i="23"/>
  <c r="R74" i="23"/>
  <c r="W78" i="23"/>
  <c r="W84" i="23"/>
  <c r="V85" i="23"/>
  <c r="R87" i="23"/>
  <c r="U91" i="23"/>
  <c r="X94" i="23"/>
  <c r="R95" i="23"/>
  <c r="W100" i="23"/>
  <c r="R102" i="23"/>
  <c r="R103" i="23"/>
  <c r="T109" i="23"/>
  <c r="R113" i="23"/>
  <c r="R114" i="23"/>
  <c r="S115" i="23"/>
  <c r="T130" i="23"/>
  <c r="W134" i="23"/>
  <c r="R134" i="23"/>
  <c r="T137" i="23"/>
  <c r="U137" i="23"/>
  <c r="S142" i="23"/>
  <c r="R145" i="23"/>
  <c r="X145" i="23"/>
  <c r="R149" i="23"/>
  <c r="W156" i="23"/>
  <c r="W159" i="23"/>
  <c r="R161" i="23"/>
  <c r="X163" i="23"/>
  <c r="S164" i="23"/>
  <c r="R165" i="23"/>
  <c r="X165" i="23"/>
  <c r="V167" i="23"/>
  <c r="S168" i="23"/>
  <c r="S170" i="23"/>
  <c r="X173" i="23"/>
  <c r="S175" i="23"/>
  <c r="V179" i="23"/>
  <c r="R181" i="23"/>
  <c r="X191" i="23"/>
  <c r="X195" i="23"/>
  <c r="T196" i="23"/>
  <c r="T199" i="23"/>
  <c r="S202" i="23"/>
  <c r="U203" i="23"/>
  <c r="T204" i="23"/>
  <c r="R206" i="23"/>
  <c r="X207" i="23"/>
  <c r="S210" i="23"/>
  <c r="X215" i="23"/>
  <c r="R218" i="23"/>
  <c r="V219" i="23"/>
  <c r="W219" i="23"/>
  <c r="X221" i="23"/>
  <c r="U222" i="23"/>
  <c r="V223" i="23"/>
  <c r="U223" i="23"/>
  <c r="U225" i="23"/>
  <c r="X230" i="23"/>
  <c r="S231" i="23"/>
  <c r="S232" i="23"/>
  <c r="W233" i="23"/>
  <c r="U247" i="23"/>
  <c r="W250" i="23"/>
  <c r="S259" i="23"/>
  <c r="V261" i="23"/>
  <c r="U261" i="23"/>
  <c r="X261" i="23"/>
  <c r="R265" i="23"/>
  <c r="X269" i="23"/>
  <c r="V270" i="23"/>
  <c r="X275" i="23"/>
  <c r="S280" i="23"/>
  <c r="S283" i="23"/>
  <c r="T284" i="23"/>
  <c r="X291" i="23"/>
  <c r="V293" i="23"/>
  <c r="R295" i="23"/>
  <c r="S299" i="23"/>
  <c r="X300" i="23"/>
  <c r="U300" i="23"/>
  <c r="U307" i="23"/>
  <c r="T308" i="23"/>
  <c r="X312" i="23"/>
  <c r="R9" i="22"/>
  <c r="W11" i="22"/>
  <c r="X27" i="22"/>
  <c r="S29" i="22"/>
  <c r="U38" i="22"/>
  <c r="S40" i="22"/>
  <c r="W45" i="22"/>
  <c r="T52" i="22"/>
  <c r="R52" i="22"/>
  <c r="U61" i="22"/>
  <c r="T62" i="22"/>
  <c r="X62" i="22"/>
  <c r="W63" i="22"/>
  <c r="U70" i="22"/>
  <c r="V72" i="22"/>
  <c r="V78" i="22"/>
  <c r="V96" i="22"/>
  <c r="X108" i="22"/>
  <c r="T109" i="22"/>
  <c r="W109" i="22"/>
  <c r="R114" i="22"/>
  <c r="T117" i="22"/>
  <c r="T125" i="22"/>
  <c r="T127" i="22"/>
  <c r="R137" i="22"/>
  <c r="V137" i="22"/>
  <c r="T140" i="22"/>
  <c r="R145" i="22"/>
  <c r="T148" i="22"/>
  <c r="X150" i="22"/>
  <c r="S151" i="22"/>
  <c r="W155" i="22"/>
  <c r="V156" i="22"/>
  <c r="S159" i="22"/>
  <c r="S162" i="22"/>
  <c r="X163" i="22"/>
  <c r="R163" i="22"/>
  <c r="T168" i="22"/>
  <c r="R170" i="22"/>
  <c r="U171" i="22"/>
  <c r="W171" i="22"/>
  <c r="X171" i="22"/>
  <c r="V172" i="22"/>
  <c r="V185" i="22"/>
  <c r="W188" i="22"/>
  <c r="T193" i="22"/>
  <c r="R197" i="22"/>
  <c r="X200" i="22"/>
  <c r="U203" i="22"/>
  <c r="X229" i="22"/>
  <c r="T236" i="22"/>
  <c r="S243" i="22"/>
  <c r="V243" i="22"/>
  <c r="X248" i="22"/>
  <c r="W250" i="22"/>
  <c r="X250" i="22"/>
  <c r="R251" i="22"/>
  <c r="T260" i="22"/>
  <c r="R267" i="22"/>
  <c r="T268" i="22"/>
  <c r="R273" i="22"/>
  <c r="T275" i="22"/>
  <c r="V276" i="22"/>
  <c r="V277" i="22"/>
  <c r="X278" i="22"/>
  <c r="X281" i="22"/>
  <c r="X282" i="22"/>
  <c r="X283" i="22"/>
  <c r="T287" i="22"/>
  <c r="W288" i="22"/>
  <c r="X289" i="22"/>
  <c r="W290" i="22"/>
  <c r="R290" i="22"/>
  <c r="X290" i="22"/>
  <c r="S291" i="22"/>
  <c r="U294" i="22"/>
  <c r="T300" i="22"/>
  <c r="U303" i="22"/>
  <c r="W307" i="22"/>
  <c r="R313" i="22"/>
  <c r="X317" i="22"/>
  <c r="S321" i="22"/>
  <c r="S325" i="22"/>
  <c r="S329" i="22"/>
  <c r="S340" i="22"/>
  <c r="R340" i="22"/>
  <c r="R345" i="22"/>
  <c r="T351" i="22"/>
  <c r="T358" i="22"/>
  <c r="T359" i="22"/>
  <c r="R365" i="22"/>
  <c r="T367" i="22"/>
  <c r="X367" i="22"/>
  <c r="T369" i="22"/>
  <c r="U372" i="22"/>
  <c r="R373" i="22"/>
  <c r="W374" i="22"/>
  <c r="S374" i="22"/>
  <c r="T374" i="22"/>
  <c r="W376" i="22"/>
  <c r="X380" i="22"/>
  <c r="U383" i="22"/>
  <c r="S385" i="22"/>
  <c r="T387" i="22"/>
  <c r="X389" i="22"/>
  <c r="T391" i="22"/>
  <c r="V391" i="22"/>
  <c r="X393" i="22"/>
  <c r="S399" i="22"/>
  <c r="U404" i="22"/>
  <c r="X406" i="22"/>
  <c r="V408" i="22"/>
  <c r="T409" i="22"/>
  <c r="U412" i="22"/>
  <c r="W412" i="22"/>
  <c r="T417" i="22"/>
  <c r="U424" i="22"/>
  <c r="V424" i="22"/>
  <c r="T428" i="22"/>
  <c r="V432" i="22"/>
  <c r="T433" i="22"/>
  <c r="V440" i="22"/>
  <c r="X442" i="22"/>
  <c r="U444" i="22"/>
  <c r="T449" i="22"/>
  <c r="U452" i="22"/>
  <c r="S457" i="22"/>
  <c r="T460" i="22"/>
  <c r="R464" i="22"/>
  <c r="T465" i="22"/>
  <c r="U465" i="22"/>
  <c r="X470" i="22"/>
  <c r="W476" i="22"/>
  <c r="S478" i="22"/>
  <c r="U480" i="22"/>
  <c r="S480" i="22"/>
  <c r="T481" i="22"/>
  <c r="S484" i="22"/>
  <c r="W485" i="22"/>
  <c r="X486" i="22"/>
  <c r="U488" i="22"/>
  <c r="W488" i="22"/>
  <c r="X492" i="22"/>
  <c r="W493" i="22"/>
  <c r="X494" i="22"/>
  <c r="V497" i="22"/>
  <c r="W501" i="22"/>
  <c r="X502" i="22"/>
  <c r="V505" i="22"/>
  <c r="V508" i="22"/>
  <c r="R518" i="22"/>
  <c r="R521" i="22"/>
  <c r="R524" i="22"/>
  <c r="U526" i="22"/>
  <c r="S527" i="22"/>
  <c r="U530" i="22"/>
  <c r="W531" i="22"/>
  <c r="W532" i="22"/>
  <c r="S534" i="22"/>
  <c r="W536" i="22"/>
  <c r="R537" i="22"/>
  <c r="U538" i="22"/>
  <c r="U539" i="22"/>
  <c r="R540" i="22"/>
  <c r="S543" i="22"/>
  <c r="U543" i="22"/>
  <c r="W546" i="22"/>
  <c r="S548" i="22"/>
  <c r="U549" i="22"/>
  <c r="W549" i="22"/>
  <c r="R554" i="22"/>
  <c r="W566" i="22"/>
  <c r="W569" i="22"/>
  <c r="X574" i="22"/>
  <c r="T576" i="22"/>
  <c r="V582" i="22"/>
  <c r="U582" i="22"/>
  <c r="W586" i="22"/>
  <c r="W606" i="22"/>
  <c r="W608" i="22"/>
  <c r="S614" i="22"/>
  <c r="W616" i="22"/>
  <c r="S618" i="22"/>
  <c r="W626" i="22"/>
  <c r="R630" i="22"/>
  <c r="X630" i="22"/>
  <c r="T636" i="22"/>
  <c r="V646" i="22"/>
  <c r="X648" i="22"/>
  <c r="R656" i="22"/>
  <c r="U665" i="22"/>
  <c r="S681" i="22"/>
  <c r="X686" i="22"/>
  <c r="R688" i="22"/>
  <c r="S691" i="22"/>
  <c r="V694" i="22"/>
  <c r="R696" i="22"/>
  <c r="U697" i="22"/>
  <c r="R704" i="22"/>
  <c r="U705" i="22"/>
  <c r="X707" i="22"/>
  <c r="W707" i="22"/>
  <c r="X709" i="22"/>
  <c r="W709" i="22"/>
  <c r="S711" i="22"/>
  <c r="S712" i="22"/>
  <c r="V714" i="22"/>
  <c r="R715" i="22"/>
  <c r="W715" i="22"/>
  <c r="U720" i="22"/>
  <c r="T721" i="22"/>
  <c r="W721" i="22"/>
  <c r="R723" i="22"/>
  <c r="S729" i="22"/>
  <c r="V730" i="22"/>
  <c r="X731" i="22"/>
  <c r="U737" i="22"/>
  <c r="V742" i="22"/>
  <c r="S743" i="22"/>
  <c r="R745" i="22"/>
  <c r="U746" i="22"/>
  <c r="S749" i="22"/>
  <c r="S751" i="22"/>
  <c r="V754" i="22"/>
  <c r="T757" i="22"/>
  <c r="X758" i="22"/>
  <c r="S763" i="22"/>
  <c r="S765" i="22"/>
  <c r="T767" i="22"/>
  <c r="S769" i="22"/>
  <c r="W770" i="22"/>
  <c r="W771" i="22"/>
  <c r="U774" i="22"/>
  <c r="R777" i="22"/>
  <c r="T779" i="22"/>
  <c r="S783" i="22"/>
  <c r="W785" i="22"/>
  <c r="U786" i="22"/>
  <c r="S787" i="22"/>
  <c r="X790" i="22"/>
  <c r="S793" i="22"/>
  <c r="R798" i="22"/>
  <c r="V798" i="22"/>
  <c r="S799" i="22"/>
  <c r="U801" i="22"/>
  <c r="R801" i="22"/>
  <c r="W801" i="22"/>
  <c r="U802" i="22"/>
  <c r="T805" i="22"/>
  <c r="S807" i="22"/>
  <c r="U810" i="22"/>
  <c r="S811" i="22"/>
  <c r="W813" i="22"/>
  <c r="S815" i="22"/>
  <c r="X822" i="22"/>
  <c r="S823" i="22"/>
  <c r="V830" i="22"/>
  <c r="T837" i="22"/>
  <c r="W837" i="22"/>
  <c r="V840" i="22"/>
  <c r="R844" i="22"/>
  <c r="U845" i="22"/>
  <c r="X846" i="22"/>
  <c r="V853" i="22"/>
  <c r="U854" i="22"/>
  <c r="X855" i="22"/>
  <c r="R856" i="22"/>
  <c r="S860" i="22"/>
  <c r="W860" i="22"/>
  <c r="T861" i="22"/>
  <c r="W861" i="22"/>
  <c r="R866" i="22"/>
  <c r="R868" i="22"/>
  <c r="V869" i="22"/>
  <c r="W870" i="22"/>
  <c r="V871" i="22"/>
  <c r="R872" i="22"/>
  <c r="T873" i="22"/>
  <c r="X875" i="22"/>
  <c r="T876" i="22"/>
  <c r="V880" i="22"/>
  <c r="X881" i="22"/>
  <c r="R883" i="22"/>
  <c r="X884" i="22"/>
  <c r="T885" i="22"/>
  <c r="U182" i="17"/>
  <c r="W188" i="17"/>
  <c r="S242" i="17"/>
  <c r="V322" i="17"/>
  <c r="U340" i="17"/>
  <c r="V343" i="17"/>
  <c r="W351" i="17"/>
  <c r="U378" i="17"/>
  <c r="V411" i="17"/>
  <c r="R424" i="17"/>
  <c r="X426" i="17"/>
  <c r="R432" i="17"/>
  <c r="U445" i="17"/>
  <c r="T448" i="17"/>
  <c r="W450" i="17"/>
  <c r="V14" i="17"/>
  <c r="S472" i="17"/>
  <c r="S484" i="17"/>
  <c r="S486" i="17"/>
  <c r="R488" i="17"/>
  <c r="S532" i="17"/>
  <c r="W541" i="17"/>
  <c r="S557" i="17"/>
  <c r="U572" i="17"/>
  <c r="R574" i="17"/>
  <c r="U579" i="17"/>
  <c r="S589" i="17"/>
  <c r="R595" i="17"/>
  <c r="T607" i="17"/>
  <c r="X611" i="17"/>
  <c r="T615" i="17"/>
  <c r="T631" i="17"/>
  <c r="T643" i="17"/>
  <c r="W506" i="17"/>
  <c r="W653" i="17"/>
  <c r="V661" i="17"/>
  <c r="U684" i="17"/>
  <c r="S699" i="17"/>
  <c r="W709" i="17"/>
  <c r="T713" i="17"/>
  <c r="U716" i="17"/>
  <c r="V717" i="17"/>
  <c r="R723" i="17"/>
  <c r="U724" i="17"/>
  <c r="T724" i="17"/>
  <c r="S731" i="17"/>
  <c r="W737" i="17"/>
  <c r="S739" i="17"/>
  <c r="S771" i="17"/>
  <c r="W825" i="17"/>
  <c r="S829" i="17"/>
  <c r="X833" i="17"/>
  <c r="T839" i="17"/>
  <c r="U841" i="17"/>
  <c r="T847" i="17"/>
  <c r="U849" i="17"/>
  <c r="S861" i="17"/>
  <c r="R862" i="17"/>
  <c r="V875" i="17"/>
  <c r="C899" i="17"/>
  <c r="D899" i="17" s="1"/>
  <c r="E899" i="17" s="1"/>
  <c r="C900" i="17"/>
  <c r="D900" i="17" s="1"/>
  <c r="E900" i="17" s="1"/>
  <c r="F900" i="17" s="1"/>
  <c r="R186" i="17" l="1"/>
  <c r="R567" i="17"/>
  <c r="T392" i="17"/>
  <c r="T252" i="17"/>
  <c r="R89" i="17"/>
  <c r="S889" i="17"/>
  <c r="R894" i="17"/>
  <c r="R317" i="17"/>
  <c r="U708" i="17"/>
  <c r="U556" i="17"/>
  <c r="X303" i="17"/>
  <c r="W72" i="17"/>
  <c r="S757" i="17"/>
  <c r="U522" i="17"/>
  <c r="W86" i="17"/>
  <c r="U71" i="17"/>
  <c r="U851" i="17"/>
  <c r="W514" i="17"/>
  <c r="U226" i="17"/>
  <c r="X34" i="17"/>
  <c r="S855" i="17"/>
  <c r="V883" i="17"/>
  <c r="W876" i="17"/>
  <c r="W868" i="17"/>
  <c r="T697" i="17"/>
  <c r="S211" i="17"/>
  <c r="T180" i="17"/>
  <c r="W180" i="17"/>
  <c r="V180" i="17"/>
  <c r="X532" i="17"/>
  <c r="U402" i="17"/>
  <c r="W627" i="17"/>
  <c r="R155" i="17"/>
  <c r="T867" i="17"/>
  <c r="S607" i="17"/>
  <c r="U883" i="17"/>
  <c r="S356" i="17"/>
  <c r="X849" i="17"/>
  <c r="V757" i="17"/>
  <c r="X506" i="17"/>
  <c r="T248" i="17"/>
  <c r="X463" i="17"/>
  <c r="X332" i="17"/>
  <c r="V397" i="17"/>
  <c r="W234" i="17"/>
  <c r="S177" i="17"/>
  <c r="T234" i="17"/>
  <c r="R227" i="17"/>
  <c r="R195" i="17"/>
  <c r="R133" i="17"/>
  <c r="U692" i="17"/>
  <c r="U275" i="17"/>
  <c r="T218" i="17"/>
  <c r="W196" i="17"/>
  <c r="R172" i="17"/>
  <c r="R66" i="17"/>
  <c r="T621" i="17"/>
  <c r="T577" i="17"/>
  <c r="T827" i="17"/>
  <c r="S715" i="17"/>
  <c r="R506" i="17"/>
  <c r="T227" i="17"/>
  <c r="V88" i="17"/>
  <c r="U384" i="17"/>
  <c r="S301" i="17"/>
  <c r="V291" i="17"/>
  <c r="T273" i="17"/>
  <c r="X203" i="17"/>
  <c r="U170" i="17"/>
  <c r="S165" i="17"/>
  <c r="W884" i="17"/>
  <c r="S867" i="17"/>
  <c r="R779" i="17"/>
  <c r="U660" i="17"/>
  <c r="S819" i="17"/>
  <c r="T613" i="17"/>
  <c r="W532" i="17"/>
  <c r="W283" i="17"/>
  <c r="U256" i="17"/>
  <c r="V244" i="17"/>
  <c r="W220" i="17"/>
  <c r="S209" i="17"/>
  <c r="V28" i="17"/>
  <c r="S707" i="17"/>
  <c r="W295" i="17"/>
  <c r="R271" i="17"/>
  <c r="W219" i="17"/>
  <c r="U179" i="17"/>
  <c r="U141" i="17"/>
  <c r="R135" i="17"/>
  <c r="X86" i="17"/>
  <c r="X71" i="17"/>
  <c r="R763" i="17"/>
  <c r="T731" i="17"/>
  <c r="R542" i="17"/>
  <c r="T408" i="17"/>
  <c r="W309" i="17"/>
  <c r="W260" i="17"/>
  <c r="U196" i="17"/>
  <c r="S125" i="17"/>
  <c r="V71" i="17"/>
  <c r="W631" i="17"/>
  <c r="V450" i="17"/>
  <c r="W303" i="17"/>
  <c r="W61" i="22"/>
  <c r="R29" i="22"/>
  <c r="V74" i="23"/>
  <c r="T771" i="17"/>
  <c r="V653" i="17"/>
  <c r="X633" i="17"/>
  <c r="X522" i="17"/>
  <c r="U234" i="17"/>
  <c r="W218" i="17"/>
  <c r="W885" i="22"/>
  <c r="V300" i="22"/>
  <c r="X172" i="22"/>
  <c r="R61" i="22"/>
  <c r="W284" i="23"/>
  <c r="V156" i="23"/>
  <c r="S763" i="17"/>
  <c r="X757" i="17"/>
  <c r="X639" i="17"/>
  <c r="W633" i="17"/>
  <c r="T589" i="17"/>
  <c r="R522" i="17"/>
  <c r="S218" i="17"/>
  <c r="S881" i="22"/>
  <c r="V810" i="22"/>
  <c r="W417" i="22"/>
  <c r="R335" i="22"/>
  <c r="U300" i="22"/>
  <c r="R284" i="23"/>
  <c r="X250" i="23"/>
  <c r="X134" i="23"/>
  <c r="R165" i="17"/>
  <c r="R27" i="17"/>
  <c r="T894" i="17"/>
  <c r="T125" i="17"/>
  <c r="W71" i="17"/>
  <c r="S616" i="22"/>
  <c r="V481" i="22"/>
  <c r="R480" i="22"/>
  <c r="T34" i="22"/>
  <c r="T251" i="23"/>
  <c r="W223" i="23"/>
  <c r="T883" i="17"/>
  <c r="S861" i="22"/>
  <c r="X711" i="22"/>
  <c r="V688" i="22"/>
  <c r="U532" i="22"/>
  <c r="W428" i="22"/>
  <c r="V163" i="22"/>
  <c r="V52" i="22"/>
  <c r="V300" i="23"/>
  <c r="W173" i="23"/>
  <c r="X137" i="23"/>
  <c r="S103" i="23"/>
  <c r="V326" i="23"/>
  <c r="X607" i="17"/>
  <c r="V506" i="17"/>
  <c r="V847" i="22"/>
  <c r="U754" i="22"/>
  <c r="U216" i="22"/>
  <c r="W126" i="22"/>
  <c r="X70" i="22"/>
  <c r="W251" i="23"/>
  <c r="T875" i="17"/>
  <c r="W757" i="17"/>
  <c r="U607" i="17"/>
  <c r="W589" i="17"/>
  <c r="S506" i="17"/>
  <c r="V861" i="22"/>
  <c r="X582" i="22"/>
  <c r="W294" i="22"/>
  <c r="V171" i="22"/>
  <c r="X109" i="22"/>
  <c r="V70" i="22"/>
  <c r="U251" i="23"/>
  <c r="X175" i="23"/>
  <c r="T159" i="23"/>
  <c r="V323" i="23"/>
  <c r="T716" i="17"/>
  <c r="T633" i="17"/>
  <c r="R607" i="17"/>
  <c r="R589" i="17"/>
  <c r="V574" i="17"/>
  <c r="W557" i="17"/>
  <c r="W542" i="17"/>
  <c r="S522" i="17"/>
  <c r="T472" i="17"/>
  <c r="R209" i="17"/>
  <c r="X186" i="17"/>
  <c r="S133" i="17"/>
  <c r="R125" i="17"/>
  <c r="S71" i="17"/>
  <c r="U853" i="22"/>
  <c r="W802" i="22"/>
  <c r="W481" i="22"/>
  <c r="X480" i="22"/>
  <c r="T470" i="22"/>
  <c r="W465" i="22"/>
  <c r="X464" i="22"/>
  <c r="X462" i="22"/>
  <c r="X452" i="22"/>
  <c r="X444" i="22"/>
  <c r="R424" i="22"/>
  <c r="W418" i="22"/>
  <c r="S367" i="22"/>
  <c r="W283" i="22"/>
  <c r="R248" i="22"/>
  <c r="T151" i="22"/>
  <c r="V117" i="22"/>
  <c r="X115" i="22"/>
  <c r="V62" i="22"/>
  <c r="U52" i="22"/>
  <c r="S34" i="22"/>
  <c r="U284" i="23"/>
  <c r="T283" i="23"/>
  <c r="S251" i="23"/>
  <c r="S173" i="23"/>
  <c r="U113" i="23"/>
  <c r="X103" i="23"/>
  <c r="X74" i="23"/>
  <c r="R41" i="23"/>
  <c r="W22" i="23"/>
  <c r="W611" i="17"/>
  <c r="T542" i="17"/>
  <c r="R472" i="17"/>
  <c r="T432" i="17"/>
  <c r="W363" i="17"/>
  <c r="X273" i="17"/>
  <c r="S141" i="17"/>
  <c r="W28" i="17"/>
  <c r="S656" i="22"/>
  <c r="W444" i="22"/>
  <c r="W409" i="22"/>
  <c r="T313" i="22"/>
  <c r="U283" i="22"/>
  <c r="W267" i="22"/>
  <c r="U159" i="22"/>
  <c r="S125" i="22"/>
  <c r="U62" i="22"/>
  <c r="R94" i="23"/>
  <c r="X84" i="23"/>
  <c r="V78" i="23"/>
  <c r="U611" i="17"/>
  <c r="S542" i="17"/>
  <c r="T484" i="17"/>
  <c r="W397" i="17"/>
  <c r="R179" i="17"/>
  <c r="U28" i="17"/>
  <c r="S876" i="22"/>
  <c r="V720" i="22"/>
  <c r="V712" i="22"/>
  <c r="X526" i="22"/>
  <c r="T444" i="22"/>
  <c r="X438" i="22"/>
  <c r="W433" i="22"/>
  <c r="V409" i="22"/>
  <c r="T283" i="22"/>
  <c r="V275" i="22"/>
  <c r="R268" i="22"/>
  <c r="V267" i="22"/>
  <c r="W200" i="22"/>
  <c r="T63" i="22"/>
  <c r="S62" i="22"/>
  <c r="V45" i="22"/>
  <c r="V262" i="23"/>
  <c r="W218" i="23"/>
  <c r="U145" i="23"/>
  <c r="T134" i="23"/>
  <c r="U95" i="23"/>
  <c r="R69" i="23"/>
  <c r="T611" i="17"/>
  <c r="T211" i="17"/>
  <c r="S34" i="17"/>
  <c r="X885" i="22"/>
  <c r="T868" i="22"/>
  <c r="X837" i="22"/>
  <c r="W749" i="22"/>
  <c r="W723" i="22"/>
  <c r="V538" i="22"/>
  <c r="X531" i="22"/>
  <c r="V448" i="22"/>
  <c r="T340" i="22"/>
  <c r="X335" i="22"/>
  <c r="W321" i="22"/>
  <c r="S283" i="22"/>
  <c r="X170" i="22"/>
  <c r="R120" i="22"/>
  <c r="X94" i="22"/>
  <c r="U29" i="22"/>
  <c r="W300" i="23"/>
  <c r="T225" i="23"/>
  <c r="X210" i="23"/>
  <c r="X170" i="23"/>
  <c r="S134" i="23"/>
  <c r="T91" i="23"/>
  <c r="X861" i="22"/>
  <c r="W773" i="22"/>
  <c r="W704" i="22"/>
  <c r="U531" i="22"/>
  <c r="R338" i="22"/>
  <c r="U321" i="22"/>
  <c r="R256" i="22"/>
  <c r="T72" i="22"/>
  <c r="W585" i="17"/>
  <c r="V674" i="22"/>
  <c r="W652" i="22"/>
  <c r="S652" i="22"/>
  <c r="T620" i="22"/>
  <c r="R620" i="22"/>
  <c r="S875" i="17"/>
  <c r="X447" i="17"/>
  <c r="R447" i="17"/>
  <c r="X139" i="17"/>
  <c r="V544" i="22"/>
  <c r="X542" i="22"/>
  <c r="U542" i="22"/>
  <c r="T533" i="22"/>
  <c r="S533" i="22"/>
  <c r="U533" i="22"/>
  <c r="W533" i="22"/>
  <c r="T450" i="22"/>
  <c r="X450" i="22"/>
  <c r="T332" i="22"/>
  <c r="R332" i="22"/>
  <c r="W158" i="22"/>
  <c r="S158" i="22"/>
  <c r="U286" i="23"/>
  <c r="W286" i="23"/>
  <c r="S894" i="17"/>
  <c r="W849" i="17"/>
  <c r="T692" i="17"/>
  <c r="S654" i="22"/>
  <c r="W654" i="22"/>
  <c r="W166" i="22"/>
  <c r="W211" i="23"/>
  <c r="T211" i="23"/>
  <c r="S723" i="17"/>
  <c r="X434" i="17"/>
  <c r="R340" i="17"/>
  <c r="T340" i="17"/>
  <c r="T259" i="17"/>
  <c r="R259" i="17"/>
  <c r="V259" i="17"/>
  <c r="U878" i="22"/>
  <c r="R878" i="22"/>
  <c r="V878" i="22"/>
  <c r="W878" i="22"/>
  <c r="X878" i="22"/>
  <c r="R838" i="22"/>
  <c r="W838" i="22"/>
  <c r="U781" i="22"/>
  <c r="T713" i="22"/>
  <c r="S713" i="22"/>
  <c r="W713" i="22"/>
  <c r="V550" i="22"/>
  <c r="U550" i="22"/>
  <c r="S295" i="22"/>
  <c r="W295" i="22"/>
  <c r="X295" i="22"/>
  <c r="U286" i="22"/>
  <c r="X286" i="22"/>
  <c r="X134" i="22"/>
  <c r="V134" i="22"/>
  <c r="U214" i="23"/>
  <c r="R214" i="23"/>
  <c r="R198" i="23"/>
  <c r="X198" i="23"/>
  <c r="S442" i="17"/>
  <c r="V442" i="17"/>
  <c r="V405" i="17"/>
  <c r="W405" i="17"/>
  <c r="V574" i="22"/>
  <c r="W574" i="22"/>
  <c r="W833" i="17"/>
  <c r="U833" i="17"/>
  <c r="U584" i="17"/>
  <c r="T584" i="17"/>
  <c r="R461" i="17"/>
  <c r="W209" i="17"/>
  <c r="R843" i="22"/>
  <c r="U843" i="22"/>
  <c r="R817" i="22"/>
  <c r="U817" i="22"/>
  <c r="X817" i="22"/>
  <c r="T795" i="22"/>
  <c r="S795" i="22"/>
  <c r="W795" i="22"/>
  <c r="S668" i="22"/>
  <c r="R668" i="22"/>
  <c r="U668" i="22"/>
  <c r="W668" i="22"/>
  <c r="U588" i="22"/>
  <c r="R588" i="22"/>
  <c r="U432" i="22"/>
  <c r="X432" i="22"/>
  <c r="R432" i="22"/>
  <c r="S432" i="22"/>
  <c r="R177" i="23"/>
  <c r="S177" i="23"/>
  <c r="R353" i="22"/>
  <c r="X353" i="22"/>
  <c r="U180" i="22"/>
  <c r="T180" i="22"/>
  <c r="T105" i="22"/>
  <c r="X105" i="22"/>
  <c r="T18" i="22"/>
  <c r="W126" i="23"/>
  <c r="X126" i="23"/>
  <c r="U405" i="17"/>
  <c r="U283" i="17"/>
  <c r="S283" i="17"/>
  <c r="T283" i="17"/>
  <c r="V283" i="17"/>
  <c r="T242" i="17"/>
  <c r="U242" i="17"/>
  <c r="W242" i="17"/>
  <c r="U785" i="22"/>
  <c r="R785" i="22"/>
  <c r="W699" i="22"/>
  <c r="S699" i="22"/>
  <c r="W564" i="22"/>
  <c r="R564" i="22"/>
  <c r="S564" i="22"/>
  <c r="X564" i="22"/>
  <c r="V684" i="17"/>
  <c r="S434" i="17"/>
  <c r="T343" i="17"/>
  <c r="R343" i="17"/>
  <c r="W343" i="17"/>
  <c r="S340" i="17"/>
  <c r="V806" i="22"/>
  <c r="U806" i="22"/>
  <c r="U728" i="22"/>
  <c r="V728" i="22"/>
  <c r="R670" i="22"/>
  <c r="W670" i="22"/>
  <c r="V489" i="22"/>
  <c r="S489" i="22"/>
  <c r="U245" i="22"/>
  <c r="R234" i="22"/>
  <c r="W234" i="22"/>
  <c r="V183" i="22"/>
  <c r="S183" i="22"/>
  <c r="T183" i="22"/>
  <c r="V152" i="22"/>
  <c r="S152" i="22"/>
  <c r="S107" i="22"/>
  <c r="U107" i="22"/>
  <c r="V162" i="23"/>
  <c r="U162" i="23"/>
  <c r="V53" i="23"/>
  <c r="R53" i="23"/>
  <c r="T660" i="17"/>
  <c r="U36" i="17"/>
  <c r="W36" i="17"/>
  <c r="R590" i="22"/>
  <c r="W590" i="22"/>
  <c r="X839" i="17"/>
  <c r="X627" i="17"/>
  <c r="S627" i="17"/>
  <c r="W362" i="17"/>
  <c r="X242" i="17"/>
  <c r="T195" i="17"/>
  <c r="X195" i="17"/>
  <c r="U135" i="17"/>
  <c r="V135" i="17"/>
  <c r="W135" i="17"/>
  <c r="U88" i="17"/>
  <c r="T50" i="17"/>
  <c r="R50" i="17"/>
  <c r="T853" i="22"/>
  <c r="R853" i="22"/>
  <c r="S853" i="22"/>
  <c r="R707" i="22"/>
  <c r="S707" i="22"/>
  <c r="T707" i="22"/>
  <c r="W432" i="22"/>
  <c r="T305" i="22"/>
  <c r="S305" i="22"/>
  <c r="R191" i="22"/>
  <c r="S191" i="22"/>
  <c r="T191" i="22"/>
  <c r="W108" i="22"/>
  <c r="S611" i="17"/>
  <c r="V532" i="17"/>
  <c r="V530" i="17"/>
  <c r="S392" i="17"/>
  <c r="S234" i="17"/>
  <c r="X218" i="17"/>
  <c r="T172" i="17"/>
  <c r="X799" i="22"/>
  <c r="R761" i="22"/>
  <c r="S721" i="22"/>
  <c r="V686" i="22"/>
  <c r="U656" i="22"/>
  <c r="T587" i="22"/>
  <c r="X412" i="22"/>
  <c r="X294" i="22"/>
  <c r="U323" i="23"/>
  <c r="V252" i="17"/>
  <c r="U218" i="17"/>
  <c r="W141" i="17"/>
  <c r="X66" i="17"/>
  <c r="V834" i="22"/>
  <c r="W697" i="22"/>
  <c r="W696" i="22"/>
  <c r="X606" i="22"/>
  <c r="V488" i="22"/>
  <c r="X484" i="22"/>
  <c r="W452" i="22"/>
  <c r="T412" i="22"/>
  <c r="V395" i="22"/>
  <c r="V294" i="22"/>
  <c r="W287" i="22"/>
  <c r="U45" i="22"/>
  <c r="U232" i="23"/>
  <c r="X199" i="23"/>
  <c r="S191" i="23"/>
  <c r="U170" i="23"/>
  <c r="W167" i="23"/>
  <c r="U163" i="23"/>
  <c r="U85" i="23"/>
  <c r="X49" i="23"/>
  <c r="R17" i="23"/>
  <c r="V885" i="22"/>
  <c r="V837" i="22"/>
  <c r="R834" i="22"/>
  <c r="T813" i="22"/>
  <c r="X811" i="22"/>
  <c r="U793" i="22"/>
  <c r="X539" i="22"/>
  <c r="X536" i="22"/>
  <c r="S488" i="22"/>
  <c r="T454" i="22"/>
  <c r="T452" i="22"/>
  <c r="S412" i="22"/>
  <c r="R395" i="22"/>
  <c r="W367" i="22"/>
  <c r="W359" i="22"/>
  <c r="S358" i="22"/>
  <c r="S294" i="22"/>
  <c r="S287" i="22"/>
  <c r="X212" i="22"/>
  <c r="X140" i="22"/>
  <c r="X52" i="22"/>
  <c r="S45" i="22"/>
  <c r="T232" i="23"/>
  <c r="U231" i="23"/>
  <c r="R202" i="23"/>
  <c r="U199" i="23"/>
  <c r="U195" i="23"/>
  <c r="R191" i="23"/>
  <c r="W175" i="23"/>
  <c r="T170" i="23"/>
  <c r="U168" i="23"/>
  <c r="R163" i="23"/>
  <c r="V49" i="23"/>
  <c r="W607" i="17"/>
  <c r="R218" i="17"/>
  <c r="R141" i="17"/>
  <c r="R885" i="22"/>
  <c r="U837" i="22"/>
  <c r="S813" i="22"/>
  <c r="W811" i="22"/>
  <c r="R793" i="22"/>
  <c r="S737" i="22"/>
  <c r="W618" i="22"/>
  <c r="X616" i="22"/>
  <c r="W583" i="22"/>
  <c r="S539" i="22"/>
  <c r="U513" i="22"/>
  <c r="R488" i="22"/>
  <c r="T476" i="22"/>
  <c r="R412" i="22"/>
  <c r="X385" i="22"/>
  <c r="U367" i="22"/>
  <c r="S359" i="22"/>
  <c r="R347" i="22"/>
  <c r="R294" i="22"/>
  <c r="W212" i="22"/>
  <c r="W52" i="22"/>
  <c r="S297" i="23"/>
  <c r="S256" i="23"/>
  <c r="U239" i="23"/>
  <c r="R232" i="23"/>
  <c r="W225" i="23"/>
  <c r="T195" i="23"/>
  <c r="U175" i="23"/>
  <c r="T168" i="23"/>
  <c r="W115" i="23"/>
  <c r="U60" i="23"/>
  <c r="U49" i="23"/>
  <c r="U13" i="23"/>
  <c r="W881" i="22"/>
  <c r="U870" i="22"/>
  <c r="S540" i="22"/>
  <c r="S345" i="22"/>
  <c r="V288" i="22"/>
  <c r="S203" i="22"/>
  <c r="V125" i="22"/>
  <c r="X123" i="22"/>
  <c r="X218" i="23"/>
  <c r="W203" i="23"/>
  <c r="R168" i="23"/>
  <c r="T134" i="17"/>
  <c r="X134" i="17"/>
  <c r="R134" i="17"/>
  <c r="W741" i="22"/>
  <c r="S741" i="22"/>
  <c r="U741" i="22"/>
  <c r="R739" i="22"/>
  <c r="X739" i="22"/>
  <c r="T693" i="22"/>
  <c r="U693" i="22"/>
  <c r="X622" i="22"/>
  <c r="W572" i="22"/>
  <c r="U572" i="22"/>
  <c r="U545" i="22"/>
  <c r="R545" i="22"/>
  <c r="T519" i="22"/>
  <c r="R519" i="22"/>
  <c r="S519" i="22"/>
  <c r="U519" i="22"/>
  <c r="W519" i="22"/>
  <c r="T121" i="22"/>
  <c r="X121" i="22"/>
  <c r="S121" i="22"/>
  <c r="R124" i="23"/>
  <c r="T124" i="23"/>
  <c r="U124" i="23"/>
  <c r="V124" i="23"/>
  <c r="U615" i="17"/>
  <c r="S494" i="17"/>
  <c r="W448" i="17"/>
  <c r="X410" i="17"/>
  <c r="X407" i="17"/>
  <c r="V378" i="17"/>
  <c r="V362" i="17"/>
  <c r="T361" i="17"/>
  <c r="V361" i="17"/>
  <c r="W361" i="17"/>
  <c r="X351" i="17"/>
  <c r="X275" i="17"/>
  <c r="R175" i="17"/>
  <c r="W175" i="17"/>
  <c r="X127" i="17"/>
  <c r="R127" i="17"/>
  <c r="U127" i="17"/>
  <c r="R61" i="17"/>
  <c r="T61" i="17"/>
  <c r="V61" i="17"/>
  <c r="T733" i="22"/>
  <c r="W733" i="22"/>
  <c r="X624" i="22"/>
  <c r="W624" i="22"/>
  <c r="W556" i="22"/>
  <c r="U556" i="22"/>
  <c r="T473" i="22"/>
  <c r="S473" i="22"/>
  <c r="V473" i="22"/>
  <c r="W473" i="22"/>
  <c r="W426" i="22"/>
  <c r="T276" i="23"/>
  <c r="R276" i="23"/>
  <c r="S276" i="23"/>
  <c r="V276" i="23"/>
  <c r="W276" i="23"/>
  <c r="X276" i="23"/>
  <c r="U276" i="23"/>
  <c r="V260" i="23"/>
  <c r="W260" i="23"/>
  <c r="X242" i="23"/>
  <c r="V494" i="17"/>
  <c r="R309" i="17"/>
  <c r="S309" i="17"/>
  <c r="T309" i="17"/>
  <c r="R862" i="22"/>
  <c r="V862" i="22"/>
  <c r="W862" i="22"/>
  <c r="U420" i="22"/>
  <c r="T420" i="22"/>
  <c r="W420" i="22"/>
  <c r="T91" i="22"/>
  <c r="R91" i="22"/>
  <c r="S91" i="22"/>
  <c r="W378" i="17"/>
  <c r="U839" i="17"/>
  <c r="U867" i="17"/>
  <c r="S865" i="17"/>
  <c r="S839" i="17"/>
  <c r="X781" i="17"/>
  <c r="W708" i="17"/>
  <c r="V692" i="17"/>
  <c r="X643" i="17"/>
  <c r="S615" i="17"/>
  <c r="W574" i="17"/>
  <c r="R494" i="17"/>
  <c r="R463" i="17"/>
  <c r="U448" i="17"/>
  <c r="W422" i="17"/>
  <c r="X418" i="17"/>
  <c r="S410" i="17"/>
  <c r="S407" i="17"/>
  <c r="T384" i="17"/>
  <c r="S364" i="17"/>
  <c r="X322" i="17"/>
  <c r="T317" i="17"/>
  <c r="U309" i="17"/>
  <c r="V134" i="17"/>
  <c r="X19" i="17"/>
  <c r="U863" i="22"/>
  <c r="W863" i="22"/>
  <c r="T735" i="22"/>
  <c r="S735" i="22"/>
  <c r="X735" i="22"/>
  <c r="W725" i="22"/>
  <c r="T725" i="22"/>
  <c r="S695" i="22"/>
  <c r="T695" i="22"/>
  <c r="X695" i="22"/>
  <c r="S598" i="22"/>
  <c r="R598" i="22"/>
  <c r="X598" i="22"/>
  <c r="X558" i="22"/>
  <c r="U558" i="22"/>
  <c r="S558" i="22"/>
  <c r="U528" i="22"/>
  <c r="X528" i="22"/>
  <c r="S528" i="22"/>
  <c r="R528" i="22"/>
  <c r="T528" i="22"/>
  <c r="W528" i="22"/>
  <c r="U496" i="22"/>
  <c r="R496" i="22"/>
  <c r="T496" i="22"/>
  <c r="W496" i="22"/>
  <c r="X496" i="22"/>
  <c r="S496" i="22"/>
  <c r="V496" i="22"/>
  <c r="U135" i="22"/>
  <c r="S199" i="17"/>
  <c r="T98" i="22"/>
  <c r="X98" i="22"/>
  <c r="R98" i="22"/>
  <c r="X121" i="23"/>
  <c r="W839" i="17"/>
  <c r="W615" i="17"/>
  <c r="R739" i="17"/>
  <c r="V646" i="17"/>
  <c r="U643" i="17"/>
  <c r="S448" i="17"/>
  <c r="V422" i="17"/>
  <c r="W418" i="17"/>
  <c r="W411" i="17"/>
  <c r="S408" i="17"/>
  <c r="R407" i="17"/>
  <c r="X327" i="17"/>
  <c r="W327" i="17"/>
  <c r="S317" i="17"/>
  <c r="W291" i="17"/>
  <c r="U134" i="17"/>
  <c r="X841" i="22"/>
  <c r="R841" i="22"/>
  <c r="S841" i="22"/>
  <c r="U841" i="22"/>
  <c r="W841" i="22"/>
  <c r="X612" i="22"/>
  <c r="R612" i="22"/>
  <c r="S612" i="22"/>
  <c r="R357" i="22"/>
  <c r="X357" i="22"/>
  <c r="T252" i="22"/>
  <c r="U252" i="22"/>
  <c r="W252" i="22"/>
  <c r="X252" i="22"/>
  <c r="X240" i="22"/>
  <c r="U240" i="22"/>
  <c r="V240" i="22"/>
  <c r="R209" i="22"/>
  <c r="X209" i="22"/>
  <c r="U30" i="22"/>
  <c r="W30" i="22"/>
  <c r="X30" i="22"/>
  <c r="W25" i="22"/>
  <c r="U25" i="22"/>
  <c r="T72" i="17"/>
  <c r="S72" i="17"/>
  <c r="V72" i="17"/>
  <c r="V860" i="17"/>
  <c r="T708" i="17"/>
  <c r="T574" i="17"/>
  <c r="U567" i="17"/>
  <c r="X556" i="17"/>
  <c r="W424" i="17"/>
  <c r="U422" i="17"/>
  <c r="R411" i="17"/>
  <c r="X403" i="17"/>
  <c r="V303" i="17"/>
  <c r="V295" i="17"/>
  <c r="W127" i="17"/>
  <c r="X61" i="17"/>
  <c r="V31" i="17"/>
  <c r="S31" i="17"/>
  <c r="U31" i="17"/>
  <c r="W31" i="17"/>
  <c r="X865" i="22"/>
  <c r="U865" i="22"/>
  <c r="T819" i="22"/>
  <c r="T727" i="22"/>
  <c r="S727" i="22"/>
  <c r="X727" i="22"/>
  <c r="X717" i="22"/>
  <c r="T717" i="22"/>
  <c r="W717" i="22"/>
  <c r="T675" i="22"/>
  <c r="U675" i="22"/>
  <c r="T644" i="22"/>
  <c r="S644" i="22"/>
  <c r="S541" i="22"/>
  <c r="U541" i="22"/>
  <c r="S529" i="22"/>
  <c r="U529" i="22"/>
  <c r="R529" i="22"/>
  <c r="W529" i="22"/>
  <c r="R291" i="17"/>
  <c r="T291" i="17"/>
  <c r="R275" i="17"/>
  <c r="T275" i="17"/>
  <c r="S219" i="17"/>
  <c r="R219" i="17"/>
  <c r="T219" i="17"/>
  <c r="U219" i="17"/>
  <c r="S759" i="22"/>
  <c r="X759" i="22"/>
  <c r="T719" i="22"/>
  <c r="S719" i="22"/>
  <c r="X719" i="22"/>
  <c r="U183" i="23"/>
  <c r="V183" i="23"/>
  <c r="W183" i="23"/>
  <c r="X183" i="23"/>
  <c r="T494" i="17"/>
  <c r="V781" i="17"/>
  <c r="S779" i="17"/>
  <c r="V709" i="17"/>
  <c r="X889" i="17"/>
  <c r="U860" i="17"/>
  <c r="R708" i="17"/>
  <c r="R611" i="17"/>
  <c r="S574" i="17"/>
  <c r="S567" i="17"/>
  <c r="R557" i="17"/>
  <c r="T532" i="17"/>
  <c r="R486" i="17"/>
  <c r="V434" i="17"/>
  <c r="T424" i="17"/>
  <c r="R422" i="17"/>
  <c r="S361" i="17"/>
  <c r="U295" i="17"/>
  <c r="V127" i="17"/>
  <c r="R867" i="22"/>
  <c r="X867" i="22"/>
  <c r="U829" i="22"/>
  <c r="S829" i="22"/>
  <c r="T829" i="22"/>
  <c r="V829" i="22"/>
  <c r="W829" i="22"/>
  <c r="W797" i="22"/>
  <c r="S797" i="22"/>
  <c r="U797" i="22"/>
  <c r="U736" i="22"/>
  <c r="R736" i="22"/>
  <c r="V736" i="22"/>
  <c r="V563" i="22"/>
  <c r="X563" i="22"/>
  <c r="T378" i="17"/>
  <c r="X378" i="17"/>
  <c r="S390" i="22"/>
  <c r="R390" i="22"/>
  <c r="T390" i="22"/>
  <c r="T351" i="17"/>
  <c r="R351" i="17"/>
  <c r="V351" i="17"/>
  <c r="X865" i="17"/>
  <c r="R839" i="17"/>
  <c r="V708" i="17"/>
  <c r="U875" i="17"/>
  <c r="V542" i="17"/>
  <c r="W522" i="17"/>
  <c r="W494" i="17"/>
  <c r="U434" i="17"/>
  <c r="T346" i="17"/>
  <c r="V285" i="17"/>
  <c r="U285" i="17"/>
  <c r="R273" i="17"/>
  <c r="S273" i="17"/>
  <c r="R86" i="17"/>
  <c r="S86" i="17"/>
  <c r="U86" i="17"/>
  <c r="R70" i="17"/>
  <c r="X70" i="17"/>
  <c r="W886" i="22"/>
  <c r="U886" i="22"/>
  <c r="V675" i="22"/>
  <c r="V509" i="22"/>
  <c r="R38" i="23"/>
  <c r="T38" i="23"/>
  <c r="U38" i="23"/>
  <c r="W38" i="23"/>
  <c r="R881" i="22"/>
  <c r="V838" i="22"/>
  <c r="S704" i="22"/>
  <c r="S608" i="22"/>
  <c r="S554" i="22"/>
  <c r="U554" i="22"/>
  <c r="U536" i="22"/>
  <c r="R536" i="22"/>
  <c r="T536" i="22"/>
  <c r="S532" i="22"/>
  <c r="S531" i="22"/>
  <c r="U468" i="22"/>
  <c r="R468" i="22"/>
  <c r="T375" i="22"/>
  <c r="V375" i="22"/>
  <c r="W375" i="22"/>
  <c r="R375" i="22"/>
  <c r="S375" i="22"/>
  <c r="V204" i="22"/>
  <c r="X204" i="22"/>
  <c r="S79" i="22"/>
  <c r="R79" i="22"/>
  <c r="U71" i="22"/>
  <c r="V71" i="22"/>
  <c r="U44" i="22"/>
  <c r="T44" i="22"/>
  <c r="W44" i="22"/>
  <c r="X44" i="22"/>
  <c r="S37" i="22"/>
  <c r="U37" i="22"/>
  <c r="W37" i="22"/>
  <c r="X37" i="22"/>
  <c r="S277" i="23"/>
  <c r="W277" i="23"/>
  <c r="X277" i="23"/>
  <c r="T107" i="23"/>
  <c r="W107" i="23"/>
  <c r="U180" i="17"/>
  <c r="V856" i="22"/>
  <c r="W681" i="22"/>
  <c r="U544" i="22"/>
  <c r="W544" i="22"/>
  <c r="X544" i="22"/>
  <c r="S544" i="22"/>
  <c r="T325" i="22"/>
  <c r="U325" i="22"/>
  <c r="X325" i="22"/>
  <c r="T188" i="23"/>
  <c r="U188" i="23"/>
  <c r="R62" i="23"/>
  <c r="S62" i="23"/>
  <c r="T62" i="23"/>
  <c r="W62" i="23"/>
  <c r="X343" i="17"/>
  <c r="U252" i="17"/>
  <c r="V218" i="17"/>
  <c r="W187" i="17"/>
  <c r="W182" i="17"/>
  <c r="S180" i="17"/>
  <c r="X179" i="17"/>
  <c r="X165" i="17"/>
  <c r="X135" i="17"/>
  <c r="U107" i="17"/>
  <c r="W66" i="17"/>
  <c r="W872" i="22"/>
  <c r="X854" i="22"/>
  <c r="X853" i="22"/>
  <c r="S837" i="22"/>
  <c r="W753" i="22"/>
  <c r="V746" i="22"/>
  <c r="W730" i="22"/>
  <c r="T711" i="22"/>
  <c r="V681" i="22"/>
  <c r="V654" i="22"/>
  <c r="W630" i="22"/>
  <c r="T544" i="22"/>
  <c r="V536" i="22"/>
  <c r="S492" i="22"/>
  <c r="T457" i="22"/>
  <c r="W457" i="22"/>
  <c r="U440" i="22"/>
  <c r="R440" i="22"/>
  <c r="T385" i="22"/>
  <c r="W385" i="22"/>
  <c r="X375" i="22"/>
  <c r="T366" i="22"/>
  <c r="S366" i="22"/>
  <c r="R319" i="22"/>
  <c r="W319" i="22"/>
  <c r="X319" i="22"/>
  <c r="T116" i="23"/>
  <c r="R116" i="23"/>
  <c r="S116" i="23"/>
  <c r="T111" i="23"/>
  <c r="R111" i="23"/>
  <c r="S111" i="23"/>
  <c r="U111" i="23"/>
  <c r="X209" i="17"/>
  <c r="T187" i="17"/>
  <c r="R180" i="17"/>
  <c r="S179" i="17"/>
  <c r="U165" i="17"/>
  <c r="X125" i="17"/>
  <c r="T107" i="17"/>
  <c r="T71" i="17"/>
  <c r="S885" i="22"/>
  <c r="W876" i="22"/>
  <c r="S872" i="22"/>
  <c r="U861" i="22"/>
  <c r="V854" i="22"/>
  <c r="W853" i="22"/>
  <c r="X801" i="22"/>
  <c r="X795" i="22"/>
  <c r="S785" i="22"/>
  <c r="R753" i="22"/>
  <c r="W737" i="22"/>
  <c r="X723" i="22"/>
  <c r="X715" i="22"/>
  <c r="W662" i="22"/>
  <c r="U654" i="22"/>
  <c r="V630" i="22"/>
  <c r="X620" i="22"/>
  <c r="X569" i="22"/>
  <c r="W554" i="22"/>
  <c r="R544" i="22"/>
  <c r="U464" i="22"/>
  <c r="S464" i="22"/>
  <c r="W464" i="22"/>
  <c r="T383" i="22"/>
  <c r="R383" i="22"/>
  <c r="S383" i="22"/>
  <c r="V383" i="22"/>
  <c r="W383" i="22"/>
  <c r="X383" i="22"/>
  <c r="U375" i="22"/>
  <c r="R143" i="22"/>
  <c r="W89" i="22"/>
  <c r="V37" i="22"/>
  <c r="U278" i="23"/>
  <c r="R243" i="23"/>
  <c r="U243" i="23"/>
  <c r="W243" i="23"/>
  <c r="R190" i="23"/>
  <c r="W190" i="23"/>
  <c r="X190" i="23"/>
  <c r="S590" i="22"/>
  <c r="R569" i="22"/>
  <c r="X508" i="22"/>
  <c r="R508" i="22"/>
  <c r="W468" i="22"/>
  <c r="U384" i="22"/>
  <c r="W277" i="22"/>
  <c r="S192" i="22"/>
  <c r="U192" i="22"/>
  <c r="S156" i="22"/>
  <c r="W156" i="22"/>
  <c r="R130" i="22"/>
  <c r="X86" i="22"/>
  <c r="R12" i="22"/>
  <c r="V12" i="22"/>
  <c r="T299" i="23"/>
  <c r="W246" i="23"/>
  <c r="R246" i="23"/>
  <c r="X246" i="23"/>
  <c r="S120" i="23"/>
  <c r="W120" i="23"/>
  <c r="T16" i="23"/>
  <c r="U16" i="23"/>
  <c r="X16" i="23"/>
  <c r="V196" i="17"/>
  <c r="R860" i="22"/>
  <c r="W847" i="22"/>
  <c r="W817" i="22"/>
  <c r="S801" i="22"/>
  <c r="W779" i="22"/>
  <c r="U742" i="22"/>
  <c r="R728" i="22"/>
  <c r="R720" i="22"/>
  <c r="U709" i="22"/>
  <c r="U574" i="22"/>
  <c r="S574" i="22"/>
  <c r="U548" i="22"/>
  <c r="U521" i="22"/>
  <c r="S521" i="22"/>
  <c r="T333" i="22"/>
  <c r="X333" i="22"/>
  <c r="T71" i="22"/>
  <c r="V39" i="22"/>
  <c r="U282" i="23"/>
  <c r="T282" i="23"/>
  <c r="V269" i="23"/>
  <c r="R150" i="23"/>
  <c r="U150" i="23"/>
  <c r="U112" i="23"/>
  <c r="R112" i="23"/>
  <c r="T438" i="22"/>
  <c r="T418" i="22"/>
  <c r="U288" i="22"/>
  <c r="R287" i="22"/>
  <c r="W286" i="22"/>
  <c r="R180" i="22"/>
  <c r="T159" i="22"/>
  <c r="R151" i="22"/>
  <c r="T134" i="22"/>
  <c r="U262" i="23"/>
  <c r="W210" i="23"/>
  <c r="U156" i="23"/>
  <c r="W113" i="23"/>
  <c r="R13" i="23"/>
  <c r="S566" i="22"/>
  <c r="X543" i="22"/>
  <c r="U540" i="22"/>
  <c r="W539" i="22"/>
  <c r="S433" i="22"/>
  <c r="X359" i="22"/>
  <c r="S332" i="22"/>
  <c r="R243" i="22"/>
  <c r="T234" i="22"/>
  <c r="R217" i="22"/>
  <c r="T203" i="22"/>
  <c r="T152" i="22"/>
  <c r="S61" i="22"/>
  <c r="R45" i="22"/>
  <c r="R210" i="23"/>
  <c r="R199" i="23"/>
  <c r="W195" i="23"/>
  <c r="V175" i="23"/>
  <c r="S163" i="23"/>
  <c r="X115" i="23"/>
  <c r="V113" i="23"/>
  <c r="X95" i="23"/>
  <c r="U72" i="23"/>
  <c r="S326" i="23"/>
  <c r="S323" i="23"/>
  <c r="V465" i="22"/>
  <c r="U359" i="22"/>
  <c r="X283" i="23"/>
  <c r="U115" i="23"/>
  <c r="S113" i="23"/>
  <c r="T95" i="23"/>
  <c r="W177" i="23"/>
  <c r="T115" i="23"/>
  <c r="S95" i="23"/>
  <c r="X42" i="23"/>
  <c r="V29" i="23"/>
  <c r="V526" i="22"/>
  <c r="U481" i="22"/>
  <c r="S465" i="22"/>
  <c r="S452" i="22"/>
  <c r="W449" i="22"/>
  <c r="S444" i="22"/>
  <c r="S417" i="22"/>
  <c r="W404" i="22"/>
  <c r="X372" i="22"/>
  <c r="R359" i="22"/>
  <c r="U351" i="22"/>
  <c r="U346" i="22"/>
  <c r="T321" i="22"/>
  <c r="U305" i="22"/>
  <c r="R295" i="22"/>
  <c r="W291" i="22"/>
  <c r="U290" i="22"/>
  <c r="X260" i="22"/>
  <c r="T245" i="22"/>
  <c r="V200" i="22"/>
  <c r="W180" i="22"/>
  <c r="T171" i="22"/>
  <c r="U170" i="22"/>
  <c r="X158" i="22"/>
  <c r="R105" i="22"/>
  <c r="V94" i="22"/>
  <c r="W62" i="22"/>
  <c r="R283" i="23"/>
  <c r="W261" i="23"/>
  <c r="X202" i="23"/>
  <c r="U177" i="23"/>
  <c r="U142" i="23"/>
  <c r="X129" i="23"/>
  <c r="U103" i="23"/>
  <c r="V100" i="23"/>
  <c r="S87" i="23"/>
  <c r="T56" i="23"/>
  <c r="W43" i="23"/>
  <c r="T42" i="23"/>
  <c r="S29" i="23"/>
  <c r="U27" i="23"/>
  <c r="U22" i="23"/>
  <c r="S481" i="22"/>
  <c r="W480" i="22"/>
  <c r="R452" i="22"/>
  <c r="S449" i="22"/>
  <c r="R444" i="22"/>
  <c r="T404" i="22"/>
  <c r="S387" i="22"/>
  <c r="X369" i="22"/>
  <c r="R346" i="22"/>
  <c r="S313" i="22"/>
  <c r="R291" i="22"/>
  <c r="S290" i="22"/>
  <c r="U287" i="22"/>
  <c r="V260" i="22"/>
  <c r="U248" i="22"/>
  <c r="X236" i="22"/>
  <c r="R171" i="22"/>
  <c r="W159" i="22"/>
  <c r="W134" i="22"/>
  <c r="W117" i="22"/>
  <c r="S114" i="22"/>
  <c r="T297" i="23"/>
  <c r="X286" i="23"/>
  <c r="S275" i="23"/>
  <c r="W202" i="23"/>
  <c r="T177" i="23"/>
  <c r="R129" i="23"/>
  <c r="T103" i="23"/>
  <c r="S43" i="23"/>
  <c r="S27" i="23"/>
  <c r="S22" i="23"/>
  <c r="X323" i="23"/>
  <c r="W482" i="17"/>
  <c r="R482" i="17"/>
  <c r="S482" i="17"/>
  <c r="U700" i="17"/>
  <c r="W700" i="17"/>
  <c r="R700" i="17"/>
  <c r="T700" i="17"/>
  <c r="R604" i="22"/>
  <c r="S604" i="22"/>
  <c r="T592" i="22"/>
  <c r="W592" i="22"/>
  <c r="T250" i="17"/>
  <c r="V250" i="17"/>
  <c r="W250" i="17"/>
  <c r="X250" i="17"/>
  <c r="R250" i="17"/>
  <c r="S250" i="17"/>
  <c r="R884" i="17"/>
  <c r="R868" i="17"/>
  <c r="V862" i="17"/>
  <c r="W861" i="17"/>
  <c r="U855" i="17"/>
  <c r="W851" i="17"/>
  <c r="U847" i="17"/>
  <c r="V829" i="17"/>
  <c r="T524" i="17"/>
  <c r="V524" i="17"/>
  <c r="W524" i="17"/>
  <c r="X524" i="17"/>
  <c r="R825" i="22"/>
  <c r="U825" i="22"/>
  <c r="T886" i="17"/>
  <c r="S886" i="17"/>
  <c r="W829" i="17"/>
  <c r="U641" i="17"/>
  <c r="V641" i="17"/>
  <c r="R886" i="17"/>
  <c r="S883" i="17"/>
  <c r="V894" i="17"/>
  <c r="T862" i="17"/>
  <c r="U861" i="17"/>
  <c r="R855" i="17"/>
  <c r="V851" i="17"/>
  <c r="S847" i="17"/>
  <c r="V482" i="17"/>
  <c r="S439" i="17"/>
  <c r="S827" i="22"/>
  <c r="S862" i="17"/>
  <c r="S851" i="17"/>
  <c r="R847" i="17"/>
  <c r="T370" i="17"/>
  <c r="X370" i="17"/>
  <c r="U370" i="17"/>
  <c r="V370" i="17"/>
  <c r="U250" i="17"/>
  <c r="X833" i="22"/>
  <c r="U833" i="22"/>
  <c r="W729" i="17"/>
  <c r="W855" i="17"/>
  <c r="T737" i="17"/>
  <c r="R691" i="17"/>
  <c r="S691" i="17"/>
  <c r="X579" i="17"/>
  <c r="V579" i="17"/>
  <c r="R579" i="17"/>
  <c r="S579" i="17"/>
  <c r="T579" i="17"/>
  <c r="R548" i="17"/>
  <c r="X548" i="17"/>
  <c r="R316" i="17"/>
  <c r="T316" i="17"/>
  <c r="V316" i="17"/>
  <c r="T226" i="17"/>
  <c r="V226" i="17"/>
  <c r="W226" i="17"/>
  <c r="X226" i="17"/>
  <c r="R226" i="17"/>
  <c r="S226" i="17"/>
  <c r="W847" i="17"/>
  <c r="S827" i="17"/>
  <c r="V700" i="17"/>
  <c r="T877" i="22"/>
  <c r="R877" i="22"/>
  <c r="S877" i="22"/>
  <c r="W877" i="22"/>
  <c r="X877" i="22"/>
  <c r="V877" i="22"/>
  <c r="R60" i="17"/>
  <c r="T60" i="17"/>
  <c r="U60" i="17"/>
  <c r="V60" i="17"/>
  <c r="W60" i="17"/>
  <c r="R876" i="17"/>
  <c r="V886" i="17"/>
  <c r="V867" i="17"/>
  <c r="S849" i="17"/>
  <c r="R827" i="17"/>
  <c r="R635" i="17"/>
  <c r="S635" i="17"/>
  <c r="R399" i="17"/>
  <c r="X399" i="17"/>
  <c r="W370" i="17"/>
  <c r="R30" i="17"/>
  <c r="W30" i="17"/>
  <c r="S30" i="17"/>
  <c r="R724" i="17"/>
  <c r="R716" i="17"/>
  <c r="R660" i="17"/>
  <c r="R627" i="17"/>
  <c r="W617" i="17"/>
  <c r="U530" i="17"/>
  <c r="U432" i="17"/>
  <c r="U408" i="17"/>
  <c r="T364" i="17"/>
  <c r="V363" i="17"/>
  <c r="T356" i="17"/>
  <c r="X346" i="17"/>
  <c r="R242" i="17"/>
  <c r="X234" i="17"/>
  <c r="R211" i="17"/>
  <c r="R187" i="17"/>
  <c r="U504" i="22"/>
  <c r="X504" i="22"/>
  <c r="R504" i="22"/>
  <c r="S504" i="22"/>
  <c r="T504" i="22"/>
  <c r="V504" i="22"/>
  <c r="W504" i="22"/>
  <c r="U456" i="22"/>
  <c r="X456" i="22"/>
  <c r="R456" i="22"/>
  <c r="S456" i="22"/>
  <c r="T456" i="22"/>
  <c r="W456" i="22"/>
  <c r="T617" i="17"/>
  <c r="R307" i="17"/>
  <c r="W301" i="17"/>
  <c r="W14" i="17"/>
  <c r="S14" i="17"/>
  <c r="U14" i="17"/>
  <c r="T743" i="22"/>
  <c r="U436" i="22"/>
  <c r="X436" i="22"/>
  <c r="R436" i="22"/>
  <c r="S436" i="22"/>
  <c r="T436" i="22"/>
  <c r="W781" i="17"/>
  <c r="W692" i="17"/>
  <c r="X646" i="17"/>
  <c r="R615" i="17"/>
  <c r="T557" i="17"/>
  <c r="R448" i="17"/>
  <c r="X442" i="17"/>
  <c r="S432" i="17"/>
  <c r="V402" i="17"/>
  <c r="R301" i="17"/>
  <c r="W273" i="17"/>
  <c r="U259" i="17"/>
  <c r="W252" i="17"/>
  <c r="R248" i="17"/>
  <c r="V234" i="17"/>
  <c r="R182" i="17"/>
  <c r="X182" i="17"/>
  <c r="R851" i="22"/>
  <c r="S851" i="22"/>
  <c r="U851" i="22"/>
  <c r="R836" i="22"/>
  <c r="T836" i="22"/>
  <c r="V790" i="22"/>
  <c r="U790" i="22"/>
  <c r="T747" i="22"/>
  <c r="W747" i="22"/>
  <c r="T779" i="17"/>
  <c r="T763" i="17"/>
  <c r="W684" i="17"/>
  <c r="W646" i="17"/>
  <c r="X631" i="17"/>
  <c r="W442" i="17"/>
  <c r="T188" i="17"/>
  <c r="X188" i="17"/>
  <c r="V188" i="17"/>
  <c r="T845" i="22"/>
  <c r="R845" i="22"/>
  <c r="S845" i="22"/>
  <c r="V845" i="22"/>
  <c r="W845" i="22"/>
  <c r="W777" i="22"/>
  <c r="X777" i="22"/>
  <c r="R731" i="22"/>
  <c r="S731" i="22"/>
  <c r="T731" i="22"/>
  <c r="W731" i="22"/>
  <c r="R691" i="22"/>
  <c r="W691" i="22"/>
  <c r="T691" i="22"/>
  <c r="X691" i="22"/>
  <c r="V516" i="22"/>
  <c r="S516" i="22"/>
  <c r="U516" i="22"/>
  <c r="W516" i="22"/>
  <c r="S500" i="22"/>
  <c r="X500" i="22"/>
  <c r="U472" i="22"/>
  <c r="R472" i="22"/>
  <c r="S472" i="22"/>
  <c r="T472" i="22"/>
  <c r="W472" i="22"/>
  <c r="X472" i="22"/>
  <c r="U408" i="22"/>
  <c r="W408" i="22"/>
  <c r="X408" i="22"/>
  <c r="R408" i="22"/>
  <c r="S408" i="22"/>
  <c r="T408" i="22"/>
  <c r="V352" i="22"/>
  <c r="W352" i="22"/>
  <c r="T196" i="17"/>
  <c r="X196" i="17"/>
  <c r="U188" i="17"/>
  <c r="T170" i="17"/>
  <c r="S170" i="17"/>
  <c r="R884" i="22"/>
  <c r="T884" i="22"/>
  <c r="U831" i="22"/>
  <c r="W831" i="22"/>
  <c r="V818" i="22"/>
  <c r="U818" i="22"/>
  <c r="S775" i="22"/>
  <c r="T775" i="22"/>
  <c r="S703" i="22"/>
  <c r="T703" i="22"/>
  <c r="X703" i="22"/>
  <c r="X678" i="22"/>
  <c r="T634" i="22"/>
  <c r="V634" i="22"/>
  <c r="T414" i="22"/>
  <c r="X414" i="22"/>
  <c r="W724" i="17"/>
  <c r="W717" i="17"/>
  <c r="W716" i="17"/>
  <c r="V697" i="17"/>
  <c r="R692" i="17"/>
  <c r="T684" i="17"/>
  <c r="W661" i="17"/>
  <c r="W660" i="17"/>
  <c r="R646" i="17"/>
  <c r="S631" i="17"/>
  <c r="V584" i="17"/>
  <c r="T463" i="17"/>
  <c r="U442" i="17"/>
  <c r="U418" i="17"/>
  <c r="X411" i="17"/>
  <c r="W410" i="17"/>
  <c r="W403" i="17"/>
  <c r="U392" i="17"/>
  <c r="R283" i="17"/>
  <c r="S271" i="17"/>
  <c r="V242" i="17"/>
  <c r="R234" i="17"/>
  <c r="U227" i="17"/>
  <c r="W211" i="17"/>
  <c r="T209" i="17"/>
  <c r="S196" i="17"/>
  <c r="U195" i="17"/>
  <c r="W195" i="17"/>
  <c r="S195" i="17"/>
  <c r="S188" i="17"/>
  <c r="X187" i="17"/>
  <c r="S81" i="17"/>
  <c r="R81" i="17"/>
  <c r="T81" i="17"/>
  <c r="T869" i="22"/>
  <c r="R869" i="22"/>
  <c r="S869" i="22"/>
  <c r="W869" i="22"/>
  <c r="X869" i="22"/>
  <c r="X857" i="22"/>
  <c r="S857" i="22"/>
  <c r="V857" i="22"/>
  <c r="W857" i="22"/>
  <c r="X845" i="22"/>
  <c r="R835" i="22"/>
  <c r="S835" i="22"/>
  <c r="X835" i="22"/>
  <c r="U822" i="22"/>
  <c r="V822" i="22"/>
  <c r="T765" i="22"/>
  <c r="W765" i="22"/>
  <c r="V710" i="22"/>
  <c r="X710" i="22"/>
  <c r="W436" i="22"/>
  <c r="V724" i="17"/>
  <c r="V716" i="17"/>
  <c r="R684" i="17"/>
  <c r="V660" i="17"/>
  <c r="S643" i="17"/>
  <c r="R631" i="17"/>
  <c r="T627" i="17"/>
  <c r="X615" i="17"/>
  <c r="W530" i="17"/>
  <c r="S463" i="17"/>
  <c r="S461" i="17"/>
  <c r="U410" i="17"/>
  <c r="U211" i="17"/>
  <c r="T199" i="17"/>
  <c r="R196" i="17"/>
  <c r="R188" i="17"/>
  <c r="U187" i="17"/>
  <c r="S187" i="17"/>
  <c r="T789" i="22"/>
  <c r="T755" i="22"/>
  <c r="U172" i="17"/>
  <c r="T141" i="17"/>
  <c r="W125" i="17"/>
  <c r="R71" i="17"/>
  <c r="S70" i="17"/>
  <c r="R34" i="17"/>
  <c r="R31" i="17"/>
  <c r="S27" i="17"/>
  <c r="U883" i="22"/>
  <c r="U881" i="22"/>
  <c r="R876" i="22"/>
  <c r="V872" i="22"/>
  <c r="S867" i="22"/>
  <c r="X862" i="22"/>
  <c r="R861" i="22"/>
  <c r="X860" i="22"/>
  <c r="V846" i="22"/>
  <c r="X838" i="22"/>
  <c r="R837" i="22"/>
  <c r="U813" i="22"/>
  <c r="T807" i="22"/>
  <c r="T797" i="22"/>
  <c r="S779" i="22"/>
  <c r="T773" i="22"/>
  <c r="X771" i="22"/>
  <c r="T741" i="22"/>
  <c r="S736" i="22"/>
  <c r="S728" i="22"/>
  <c r="S720" i="22"/>
  <c r="U717" i="22"/>
  <c r="R675" i="22"/>
  <c r="S675" i="22"/>
  <c r="S650" i="22"/>
  <c r="T640" i="22"/>
  <c r="V640" i="22"/>
  <c r="U568" i="22"/>
  <c r="V568" i="22"/>
  <c r="U460" i="22"/>
  <c r="X460" i="22"/>
  <c r="R460" i="22"/>
  <c r="S460" i="22"/>
  <c r="R381" i="22"/>
  <c r="T381" i="22"/>
  <c r="X381" i="22"/>
  <c r="W311" i="22"/>
  <c r="W303" i="22"/>
  <c r="X303" i="22"/>
  <c r="R303" i="22"/>
  <c r="U208" i="22"/>
  <c r="W184" i="22"/>
  <c r="U184" i="22"/>
  <c r="T292" i="23"/>
  <c r="W292" i="23"/>
  <c r="X292" i="23"/>
  <c r="R292" i="23"/>
  <c r="S292" i="23"/>
  <c r="U292" i="23"/>
  <c r="V292" i="23"/>
  <c r="W24" i="23"/>
  <c r="U24" i="23"/>
  <c r="W11" i="23"/>
  <c r="S11" i="23"/>
  <c r="X701" i="22"/>
  <c r="W701" i="22"/>
  <c r="U667" i="22"/>
  <c r="V667" i="22"/>
  <c r="S560" i="22"/>
  <c r="V560" i="22"/>
  <c r="W560" i="22"/>
  <c r="T441" i="22"/>
  <c r="S441" i="22"/>
  <c r="U441" i="22"/>
  <c r="V441" i="22"/>
  <c r="T425" i="22"/>
  <c r="S425" i="22"/>
  <c r="U425" i="22"/>
  <c r="V425" i="22"/>
  <c r="U416" i="22"/>
  <c r="X416" i="22"/>
  <c r="R416" i="22"/>
  <c r="S416" i="22"/>
  <c r="T416" i="22"/>
  <c r="T361" i="22"/>
  <c r="W361" i="22"/>
  <c r="X272" i="22"/>
  <c r="T272" i="22"/>
  <c r="U272" i="22"/>
  <c r="V272" i="22"/>
  <c r="W272" i="22"/>
  <c r="T218" i="22"/>
  <c r="R218" i="22"/>
  <c r="S218" i="22"/>
  <c r="W218" i="22"/>
  <c r="S167" i="22"/>
  <c r="R167" i="22"/>
  <c r="T167" i="22"/>
  <c r="U167" i="22"/>
  <c r="W167" i="22"/>
  <c r="R50" i="22"/>
  <c r="T50" i="22"/>
  <c r="W50" i="22"/>
  <c r="W134" i="17"/>
  <c r="U72" i="17"/>
  <c r="V36" i="17"/>
  <c r="U862" i="22"/>
  <c r="U838" i="22"/>
  <c r="T811" i="22"/>
  <c r="W805" i="22"/>
  <c r="T799" i="22"/>
  <c r="X767" i="22"/>
  <c r="U749" i="22"/>
  <c r="W739" i="22"/>
  <c r="T723" i="22"/>
  <c r="T715" i="22"/>
  <c r="U712" i="22"/>
  <c r="R712" i="22"/>
  <c r="T709" i="22"/>
  <c r="U704" i="22"/>
  <c r="V704" i="22"/>
  <c r="X693" i="22"/>
  <c r="W693" i="22"/>
  <c r="S606" i="22"/>
  <c r="V606" i="22"/>
  <c r="W460" i="22"/>
  <c r="W416" i="22"/>
  <c r="S343" i="22"/>
  <c r="W343" i="22"/>
  <c r="X311" i="22"/>
  <c r="S303" i="22"/>
  <c r="S280" i="22"/>
  <c r="T280" i="22"/>
  <c r="U280" i="22"/>
  <c r="R250" i="22"/>
  <c r="S250" i="22"/>
  <c r="T250" i="22"/>
  <c r="T268" i="23"/>
  <c r="X268" i="23"/>
  <c r="V268" i="23"/>
  <c r="W268" i="23"/>
  <c r="R268" i="23"/>
  <c r="S268" i="23"/>
  <c r="U268" i="23"/>
  <c r="R76" i="23"/>
  <c r="U76" i="23"/>
  <c r="S76" i="23"/>
  <c r="T76" i="23"/>
  <c r="W76" i="23"/>
  <c r="S36" i="17"/>
  <c r="W29" i="17"/>
  <c r="X876" i="22"/>
  <c r="W854" i="22"/>
  <c r="X844" i="22"/>
  <c r="S817" i="22"/>
  <c r="U805" i="22"/>
  <c r="X793" i="22"/>
  <c r="X787" i="22"/>
  <c r="X783" i="22"/>
  <c r="S767" i="22"/>
  <c r="T749" i="22"/>
  <c r="S739" i="22"/>
  <c r="S723" i="22"/>
  <c r="S715" i="22"/>
  <c r="T705" i="22"/>
  <c r="S705" i="22"/>
  <c r="R699" i="22"/>
  <c r="T699" i="22"/>
  <c r="U696" i="22"/>
  <c r="S696" i="22"/>
  <c r="V696" i="22"/>
  <c r="S563" i="22"/>
  <c r="R563" i="22"/>
  <c r="T563" i="22"/>
  <c r="U448" i="22"/>
  <c r="X448" i="22"/>
  <c r="R448" i="22"/>
  <c r="S448" i="22"/>
  <c r="T448" i="22"/>
  <c r="W441" i="22"/>
  <c r="T434" i="22"/>
  <c r="X434" i="22"/>
  <c r="U428" i="22"/>
  <c r="X428" i="22"/>
  <c r="R428" i="22"/>
  <c r="S428" i="22"/>
  <c r="W425" i="22"/>
  <c r="V416" i="22"/>
  <c r="V232" i="22"/>
  <c r="W232" i="22"/>
  <c r="U220" i="22"/>
  <c r="V220" i="22"/>
  <c r="V866" i="22"/>
  <c r="T844" i="22"/>
  <c r="T787" i="22"/>
  <c r="T783" i="22"/>
  <c r="U701" i="22"/>
  <c r="S670" i="22"/>
  <c r="V670" i="22"/>
  <c r="R662" i="22"/>
  <c r="S662" i="22"/>
  <c r="V662" i="22"/>
  <c r="R646" i="22"/>
  <c r="X587" i="22"/>
  <c r="R587" i="22"/>
  <c r="S587" i="22"/>
  <c r="R309" i="22"/>
  <c r="S309" i="22"/>
  <c r="T309" i="22"/>
  <c r="U309" i="22"/>
  <c r="X309" i="22"/>
  <c r="R282" i="22"/>
  <c r="S282" i="22"/>
  <c r="W282" i="22"/>
  <c r="R275" i="22"/>
  <c r="S275" i="22"/>
  <c r="T157" i="23"/>
  <c r="R157" i="23"/>
  <c r="S134" i="17"/>
  <c r="S107" i="17"/>
  <c r="X88" i="17"/>
  <c r="T31" i="17"/>
  <c r="U855" i="22"/>
  <c r="R854" i="22"/>
  <c r="X779" i="22"/>
  <c r="U761" i="22"/>
  <c r="U753" i="22"/>
  <c r="W736" i="22"/>
  <c r="W728" i="22"/>
  <c r="U721" i="22"/>
  <c r="W720" i="22"/>
  <c r="U713" i="22"/>
  <c r="W712" i="22"/>
  <c r="W705" i="22"/>
  <c r="T701" i="22"/>
  <c r="X699" i="22"/>
  <c r="T697" i="22"/>
  <c r="S697" i="22"/>
  <c r="W688" i="22"/>
  <c r="X670" i="22"/>
  <c r="X662" i="22"/>
  <c r="S596" i="22"/>
  <c r="T596" i="22"/>
  <c r="X596" i="22"/>
  <c r="V587" i="22"/>
  <c r="X556" i="22"/>
  <c r="R556" i="22"/>
  <c r="S556" i="22"/>
  <c r="S535" i="22"/>
  <c r="U535" i="22"/>
  <c r="U476" i="22"/>
  <c r="X476" i="22"/>
  <c r="R476" i="22"/>
  <c r="S476" i="22"/>
  <c r="W448" i="22"/>
  <c r="T221" i="22"/>
  <c r="V221" i="22"/>
  <c r="R154" i="22"/>
  <c r="S154" i="22"/>
  <c r="X154" i="22"/>
  <c r="R186" i="23"/>
  <c r="U186" i="23"/>
  <c r="S186" i="23"/>
  <c r="T186" i="23"/>
  <c r="V583" i="22"/>
  <c r="V380" i="22"/>
  <c r="R358" i="22"/>
  <c r="X351" i="22"/>
  <c r="W333" i="22"/>
  <c r="V252" i="22"/>
  <c r="R196" i="22"/>
  <c r="U183" i="22"/>
  <c r="R183" i="22"/>
  <c r="W183" i="22"/>
  <c r="S170" i="22"/>
  <c r="R156" i="22"/>
  <c r="R131" i="22"/>
  <c r="T131" i="22"/>
  <c r="U131" i="22"/>
  <c r="W131" i="22"/>
  <c r="X131" i="22"/>
  <c r="X81" i="22"/>
  <c r="T260" i="23"/>
  <c r="R260" i="23"/>
  <c r="X260" i="23"/>
  <c r="S260" i="23"/>
  <c r="U260" i="23"/>
  <c r="X219" i="23"/>
  <c r="R219" i="23"/>
  <c r="S219" i="23"/>
  <c r="T219" i="23"/>
  <c r="X66" i="23"/>
  <c r="R66" i="23"/>
  <c r="S66" i="23"/>
  <c r="W674" i="22"/>
  <c r="X654" i="22"/>
  <c r="S630" i="22"/>
  <c r="V614" i="22"/>
  <c r="R583" i="22"/>
  <c r="V569" i="22"/>
  <c r="V528" i="22"/>
  <c r="X454" i="22"/>
  <c r="X440" i="22"/>
  <c r="V433" i="22"/>
  <c r="X424" i="22"/>
  <c r="X420" i="22"/>
  <c r="X404" i="22"/>
  <c r="X391" i="22"/>
  <c r="U380" i="22"/>
  <c r="V367" i="22"/>
  <c r="W351" i="22"/>
  <c r="S333" i="22"/>
  <c r="V286" i="22"/>
  <c r="R283" i="22"/>
  <c r="U277" i="22"/>
  <c r="T267" i="22"/>
  <c r="R138" i="22"/>
  <c r="V138" i="22"/>
  <c r="U127" i="22"/>
  <c r="X127" i="22"/>
  <c r="R127" i="22"/>
  <c r="T78" i="22"/>
  <c r="R78" i="22"/>
  <c r="W78" i="22"/>
  <c r="X78" i="22"/>
  <c r="S78" i="22"/>
  <c r="S59" i="22"/>
  <c r="T59" i="22"/>
  <c r="V59" i="22"/>
  <c r="X59" i="22"/>
  <c r="S42" i="22"/>
  <c r="X42" i="22"/>
  <c r="X304" i="23"/>
  <c r="X188" i="23"/>
  <c r="R188" i="23"/>
  <c r="S188" i="23"/>
  <c r="X158" i="23"/>
  <c r="U158" i="23"/>
  <c r="V158" i="23"/>
  <c r="U97" i="23"/>
  <c r="V97" i="23"/>
  <c r="W66" i="23"/>
  <c r="S569" i="22"/>
  <c r="W548" i="22"/>
  <c r="S545" i="22"/>
  <c r="W541" i="22"/>
  <c r="W540" i="22"/>
  <c r="S536" i="22"/>
  <c r="W513" i="22"/>
  <c r="W509" i="22"/>
  <c r="X488" i="22"/>
  <c r="X473" i="22"/>
  <c r="X468" i="22"/>
  <c r="W440" i="22"/>
  <c r="U433" i="22"/>
  <c r="W424" i="22"/>
  <c r="W391" i="22"/>
  <c r="R388" i="22"/>
  <c r="V351" i="22"/>
  <c r="U295" i="22"/>
  <c r="S286" i="22"/>
  <c r="T277" i="22"/>
  <c r="S267" i="22"/>
  <c r="U260" i="22"/>
  <c r="S252" i="22"/>
  <c r="W248" i="22"/>
  <c r="W243" i="22"/>
  <c r="S234" i="22"/>
  <c r="X228" i="22"/>
  <c r="X193" i="22"/>
  <c r="W172" i="22"/>
  <c r="R144" i="22"/>
  <c r="S144" i="22"/>
  <c r="X24" i="22"/>
  <c r="S285" i="23"/>
  <c r="V285" i="23"/>
  <c r="R285" i="23"/>
  <c r="U285" i="23"/>
  <c r="W285" i="23"/>
  <c r="U237" i="23"/>
  <c r="R237" i="23"/>
  <c r="T237" i="23"/>
  <c r="X153" i="23"/>
  <c r="U153" i="23"/>
  <c r="W153" i="23"/>
  <c r="V66" i="23"/>
  <c r="R286" i="22"/>
  <c r="S260" i="22"/>
  <c r="R252" i="22"/>
  <c r="V228" i="22"/>
  <c r="W204" i="22"/>
  <c r="U155" i="22"/>
  <c r="R155" i="22"/>
  <c r="T155" i="22"/>
  <c r="V155" i="22"/>
  <c r="X155" i="22"/>
  <c r="T247" i="23"/>
  <c r="W247" i="23"/>
  <c r="R247" i="23"/>
  <c r="S247" i="23"/>
  <c r="R98" i="23"/>
  <c r="W98" i="23"/>
  <c r="X98" i="23"/>
  <c r="X588" i="22"/>
  <c r="T549" i="22"/>
  <c r="R548" i="22"/>
  <c r="T541" i="22"/>
  <c r="U509" i="22"/>
  <c r="T468" i="22"/>
  <c r="V457" i="22"/>
  <c r="V449" i="22"/>
  <c r="T440" i="22"/>
  <c r="T424" i="22"/>
  <c r="S420" i="22"/>
  <c r="V417" i="22"/>
  <c r="U409" i="22"/>
  <c r="S404" i="22"/>
  <c r="U391" i="22"/>
  <c r="X373" i="22"/>
  <c r="V372" i="22"/>
  <c r="R367" i="22"/>
  <c r="W366" i="22"/>
  <c r="V359" i="22"/>
  <c r="T357" i="22"/>
  <c r="W353" i="22"/>
  <c r="S351" i="22"/>
  <c r="U345" i="22"/>
  <c r="W335" i="22"/>
  <c r="W313" i="22"/>
  <c r="U291" i="22"/>
  <c r="R260" i="22"/>
  <c r="T248" i="22"/>
  <c r="W245" i="22"/>
  <c r="T243" i="22"/>
  <c r="V236" i="22"/>
  <c r="S228" i="22"/>
  <c r="U204" i="22"/>
  <c r="W203" i="22"/>
  <c r="T201" i="22"/>
  <c r="U200" i="22"/>
  <c r="W192" i="22"/>
  <c r="U191" i="22"/>
  <c r="V191" i="22"/>
  <c r="S172" i="22"/>
  <c r="U163" i="22"/>
  <c r="T163" i="22"/>
  <c r="W138" i="22"/>
  <c r="S127" i="22"/>
  <c r="U78" i="22"/>
  <c r="R267" i="23"/>
  <c r="S267" i="23"/>
  <c r="X267" i="23"/>
  <c r="T239" i="23"/>
  <c r="W239" i="23"/>
  <c r="X239" i="23"/>
  <c r="R239" i="23"/>
  <c r="S239" i="23"/>
  <c r="T231" i="23"/>
  <c r="V231" i="23"/>
  <c r="W231" i="23"/>
  <c r="X231" i="23"/>
  <c r="R231" i="23"/>
  <c r="X203" i="23"/>
  <c r="T203" i="23"/>
  <c r="R203" i="23"/>
  <c r="S203" i="23"/>
  <c r="R194" i="23"/>
  <c r="W194" i="23"/>
  <c r="X194" i="23"/>
  <c r="U154" i="23"/>
  <c r="R154" i="23"/>
  <c r="T154" i="23"/>
  <c r="W154" i="23"/>
  <c r="S686" i="22"/>
  <c r="V656" i="22"/>
  <c r="R654" i="22"/>
  <c r="S620" i="22"/>
  <c r="T612" i="22"/>
  <c r="T608" i="22"/>
  <c r="W598" i="22"/>
  <c r="S588" i="22"/>
  <c r="S549" i="22"/>
  <c r="V542" i="22"/>
  <c r="R532" i="22"/>
  <c r="R509" i="22"/>
  <c r="T488" i="22"/>
  <c r="T480" i="22"/>
  <c r="U473" i="22"/>
  <c r="S468" i="22"/>
  <c r="T464" i="22"/>
  <c r="U457" i="22"/>
  <c r="U449" i="22"/>
  <c r="S440" i="22"/>
  <c r="T432" i="22"/>
  <c r="S424" i="22"/>
  <c r="R420" i="22"/>
  <c r="X418" i="22"/>
  <c r="U417" i="22"/>
  <c r="S409" i="22"/>
  <c r="R404" i="22"/>
  <c r="R391" i="22"/>
  <c r="V390" i="22"/>
  <c r="T353" i="22"/>
  <c r="R351" i="22"/>
  <c r="T345" i="22"/>
  <c r="S335" i="22"/>
  <c r="V332" i="22"/>
  <c r="W315" i="22"/>
  <c r="U313" i="22"/>
  <c r="S248" i="22"/>
  <c r="V245" i="22"/>
  <c r="R236" i="22"/>
  <c r="W216" i="22"/>
  <c r="W205" i="22"/>
  <c r="V203" i="22"/>
  <c r="R200" i="22"/>
  <c r="V192" i="22"/>
  <c r="W191" i="22"/>
  <c r="R172" i="22"/>
  <c r="W163" i="22"/>
  <c r="X162" i="22"/>
  <c r="W17" i="22"/>
  <c r="T17" i="22"/>
  <c r="U17" i="22"/>
  <c r="V17" i="22"/>
  <c r="S290" i="23"/>
  <c r="R290" i="23"/>
  <c r="X285" i="23"/>
  <c r="R281" i="23"/>
  <c r="T281" i="23"/>
  <c r="X247" i="23"/>
  <c r="V239" i="23"/>
  <c r="X211" i="23"/>
  <c r="R211" i="23"/>
  <c r="S211" i="23"/>
  <c r="S70" i="23"/>
  <c r="X93" i="23"/>
  <c r="U93" i="23"/>
  <c r="W93" i="23"/>
  <c r="R58" i="23"/>
  <c r="X58" i="23"/>
  <c r="X104" i="22"/>
  <c r="T101" i="22"/>
  <c r="T70" i="22"/>
  <c r="W70" i="22"/>
  <c r="S11" i="22"/>
  <c r="R297" i="23"/>
  <c r="X279" i="23"/>
  <c r="T279" i="23"/>
  <c r="W230" i="23"/>
  <c r="T223" i="23"/>
  <c r="X223" i="23"/>
  <c r="X133" i="23"/>
  <c r="U122" i="23"/>
  <c r="R99" i="23"/>
  <c r="S99" i="23"/>
  <c r="S78" i="23"/>
  <c r="R159" i="22"/>
  <c r="W137" i="22"/>
  <c r="X130" i="22"/>
  <c r="V126" i="22"/>
  <c r="R90" i="22"/>
  <c r="S70" i="22"/>
  <c r="V44" i="22"/>
  <c r="T37" i="22"/>
  <c r="R37" i="22"/>
  <c r="V286" i="23"/>
  <c r="X284" i="23"/>
  <c r="T280" i="23"/>
  <c r="V277" i="23"/>
  <c r="X243" i="23"/>
  <c r="S243" i="23"/>
  <c r="T230" i="23"/>
  <c r="S223" i="23"/>
  <c r="U206" i="23"/>
  <c r="U173" i="23"/>
  <c r="X150" i="23"/>
  <c r="T126" i="23"/>
  <c r="U109" i="23"/>
  <c r="R91" i="23"/>
  <c r="W91" i="23"/>
  <c r="W69" i="23"/>
  <c r="S47" i="23"/>
  <c r="U47" i="23"/>
  <c r="W130" i="22"/>
  <c r="X101" i="22"/>
  <c r="R70" i="22"/>
  <c r="U277" i="23"/>
  <c r="S269" i="23"/>
  <c r="U269" i="23"/>
  <c r="S230" i="23"/>
  <c r="R223" i="23"/>
  <c r="W222" i="23"/>
  <c r="T215" i="23"/>
  <c r="S215" i="23"/>
  <c r="T207" i="23"/>
  <c r="W207" i="23"/>
  <c r="W133" i="23"/>
  <c r="S130" i="23"/>
  <c r="R130" i="23"/>
  <c r="S126" i="23"/>
  <c r="U120" i="23"/>
  <c r="T120" i="23"/>
  <c r="W99" i="23"/>
  <c r="U69" i="23"/>
  <c r="W47" i="23"/>
  <c r="W148" i="22"/>
  <c r="T137" i="22"/>
  <c r="T116" i="22"/>
  <c r="W101" i="22"/>
  <c r="V98" i="22"/>
  <c r="W79" i="22"/>
  <c r="T75" i="22"/>
  <c r="S44" i="22"/>
  <c r="V25" i="22"/>
  <c r="T300" i="23"/>
  <c r="R300" i="23"/>
  <c r="R299" i="23"/>
  <c r="X299" i="23"/>
  <c r="V284" i="23"/>
  <c r="R277" i="23"/>
  <c r="X270" i="23"/>
  <c r="W269" i="23"/>
  <c r="R261" i="23"/>
  <c r="U256" i="23"/>
  <c r="T243" i="23"/>
  <c r="W242" i="23"/>
  <c r="R230" i="23"/>
  <c r="V225" i="23"/>
  <c r="T222" i="23"/>
  <c r="W215" i="23"/>
  <c r="U207" i="23"/>
  <c r="W199" i="23"/>
  <c r="U198" i="23"/>
  <c r="W198" i="23"/>
  <c r="S195" i="23"/>
  <c r="U190" i="23"/>
  <c r="S180" i="23"/>
  <c r="R173" i="23"/>
  <c r="W165" i="23"/>
  <c r="W161" i="23"/>
  <c r="T150" i="23"/>
  <c r="X142" i="23"/>
  <c r="W137" i="23"/>
  <c r="U133" i="23"/>
  <c r="R126" i="23"/>
  <c r="W122" i="23"/>
  <c r="V120" i="23"/>
  <c r="X111" i="23"/>
  <c r="R105" i="23"/>
  <c r="U101" i="23"/>
  <c r="U99" i="23"/>
  <c r="T87" i="23"/>
  <c r="T69" i="23"/>
  <c r="T47" i="23"/>
  <c r="R46" i="23"/>
  <c r="S42" i="23"/>
  <c r="V42" i="23"/>
  <c r="X25" i="23"/>
  <c r="W152" i="22"/>
  <c r="W151" i="22"/>
  <c r="S148" i="22"/>
  <c r="S137" i="22"/>
  <c r="X120" i="22"/>
  <c r="S101" i="22"/>
  <c r="U98" i="22"/>
  <c r="W98" i="22"/>
  <c r="R82" i="22"/>
  <c r="V79" i="22"/>
  <c r="R44" i="22"/>
  <c r="T16" i="22"/>
  <c r="X16" i="22"/>
  <c r="X308" i="23"/>
  <c r="U270" i="23"/>
  <c r="R242" i="23"/>
  <c r="R222" i="23"/>
  <c r="R215" i="23"/>
  <c r="X214" i="23"/>
  <c r="S207" i="23"/>
  <c r="X206" i="23"/>
  <c r="R195" i="23"/>
  <c r="T191" i="23"/>
  <c r="W191" i="23"/>
  <c r="R180" i="23"/>
  <c r="U165" i="23"/>
  <c r="R164" i="23"/>
  <c r="S161" i="23"/>
  <c r="S150" i="23"/>
  <c r="W149" i="23"/>
  <c r="S133" i="23"/>
  <c r="T129" i="23"/>
  <c r="U129" i="23"/>
  <c r="V122" i="23"/>
  <c r="T99" i="23"/>
  <c r="R60" i="23"/>
  <c r="R25" i="23"/>
  <c r="R20" i="23"/>
  <c r="U151" i="22"/>
  <c r="R148" i="22"/>
  <c r="U134" i="22"/>
  <c r="W125" i="22"/>
  <c r="U120" i="22"/>
  <c r="T114" i="22"/>
  <c r="S105" i="22"/>
  <c r="U104" i="22"/>
  <c r="S98" i="22"/>
  <c r="W94" i="22"/>
  <c r="T79" i="22"/>
  <c r="U34" i="22"/>
  <c r="T25" i="22"/>
  <c r="R21" i="22"/>
  <c r="S300" i="23"/>
  <c r="W299" i="23"/>
  <c r="U297" i="23"/>
  <c r="W293" i="23"/>
  <c r="S284" i="23"/>
  <c r="R269" i="23"/>
  <c r="X251" i="23"/>
  <c r="R251" i="23"/>
  <c r="U246" i="23"/>
  <c r="S218" i="23"/>
  <c r="W214" i="23"/>
  <c r="R207" i="23"/>
  <c r="W206" i="23"/>
  <c r="S199" i="23"/>
  <c r="U191" i="23"/>
  <c r="W170" i="23"/>
  <c r="V170" i="23"/>
  <c r="S165" i="23"/>
  <c r="W162" i="23"/>
  <c r="T156" i="23"/>
  <c r="S156" i="23"/>
  <c r="U149" i="23"/>
  <c r="R142" i="23"/>
  <c r="R133" i="23"/>
  <c r="W130" i="23"/>
  <c r="W129" i="23"/>
  <c r="R122" i="23"/>
  <c r="R120" i="23"/>
  <c r="T113" i="23"/>
  <c r="X113" i="23"/>
  <c r="S107" i="23"/>
  <c r="U107" i="23"/>
  <c r="S91" i="23"/>
  <c r="U53" i="23"/>
  <c r="V43" i="23"/>
  <c r="U42" i="23"/>
  <c r="T36" i="23"/>
  <c r="V36" i="23"/>
  <c r="W17" i="23"/>
  <c r="W16" i="23"/>
  <c r="R329" i="23"/>
  <c r="S329" i="23"/>
  <c r="T329" i="23"/>
  <c r="U329" i="23"/>
  <c r="X329" i="23"/>
  <c r="V329" i="23"/>
  <c r="W329" i="23"/>
  <c r="R330" i="23"/>
  <c r="S330" i="23"/>
  <c r="T330" i="23"/>
  <c r="W330" i="23"/>
  <c r="U330" i="23"/>
  <c r="V330" i="23"/>
  <c r="X330" i="23"/>
  <c r="S328" i="23"/>
  <c r="T328" i="23"/>
  <c r="U328" i="23"/>
  <c r="V328" i="23"/>
  <c r="W328" i="23"/>
  <c r="X328" i="23"/>
  <c r="R328" i="23"/>
  <c r="T327" i="23"/>
  <c r="U327" i="23"/>
  <c r="V327" i="23"/>
  <c r="W327" i="23"/>
  <c r="R327" i="23"/>
  <c r="X327" i="23"/>
  <c r="S327" i="23"/>
  <c r="R322" i="23"/>
  <c r="S322" i="23"/>
  <c r="T322" i="23"/>
  <c r="U322" i="23"/>
  <c r="W322" i="23"/>
  <c r="V322" i="23"/>
  <c r="X322" i="23"/>
  <c r="R321" i="23"/>
  <c r="S321" i="23"/>
  <c r="T321" i="23"/>
  <c r="U321" i="23"/>
  <c r="X321" i="23"/>
  <c r="V321" i="23"/>
  <c r="W321" i="23"/>
  <c r="T319" i="23"/>
  <c r="U319" i="23"/>
  <c r="V319" i="23"/>
  <c r="W319" i="23"/>
  <c r="X319" i="23"/>
  <c r="R319" i="23"/>
  <c r="S319" i="23"/>
  <c r="U326" i="23"/>
  <c r="T326" i="23"/>
  <c r="V324" i="23"/>
  <c r="W323" i="23"/>
  <c r="R326" i="23"/>
  <c r="T324" i="23"/>
  <c r="U324" i="23"/>
  <c r="S324" i="23"/>
  <c r="X326" i="23"/>
  <c r="R324" i="23"/>
  <c r="X324" i="23"/>
  <c r="R315" i="23"/>
  <c r="S315" i="23"/>
  <c r="T315" i="23"/>
  <c r="U315" i="23"/>
  <c r="V315" i="23"/>
  <c r="X315" i="23"/>
  <c r="W315" i="23"/>
  <c r="X317" i="23"/>
  <c r="R317" i="23"/>
  <c r="S317" i="23"/>
  <c r="T317" i="23"/>
  <c r="V317" i="23"/>
  <c r="U317" i="23"/>
  <c r="W317" i="23"/>
  <c r="S314" i="23"/>
  <c r="T314" i="23"/>
  <c r="U314" i="23"/>
  <c r="V314" i="23"/>
  <c r="W314" i="23"/>
  <c r="X314" i="23"/>
  <c r="R314" i="23"/>
  <c r="R316" i="23"/>
  <c r="S316" i="23"/>
  <c r="T316" i="23"/>
  <c r="U316" i="23"/>
  <c r="W316" i="23"/>
  <c r="V316" i="23"/>
  <c r="X316" i="23"/>
  <c r="T313" i="23"/>
  <c r="U313" i="23"/>
  <c r="V313" i="23"/>
  <c r="W313" i="23"/>
  <c r="X313" i="23"/>
  <c r="R313" i="23"/>
  <c r="S313" i="23"/>
  <c r="V318" i="23"/>
  <c r="U318" i="23"/>
  <c r="T318" i="23"/>
  <c r="S318" i="23"/>
  <c r="R318" i="23"/>
  <c r="X318" i="23"/>
  <c r="W272" i="23"/>
  <c r="X272" i="23"/>
  <c r="R272" i="23"/>
  <c r="S272" i="23"/>
  <c r="V272" i="23"/>
  <c r="T272" i="23"/>
  <c r="U272" i="23"/>
  <c r="R294" i="23"/>
  <c r="S294" i="23"/>
  <c r="W294" i="23"/>
  <c r="X294" i="23"/>
  <c r="T294" i="23"/>
  <c r="U294" i="23"/>
  <c r="V294" i="23"/>
  <c r="V306" i="23"/>
  <c r="W306" i="23"/>
  <c r="X306" i="23"/>
  <c r="T306" i="23"/>
  <c r="R306" i="23"/>
  <c r="S306" i="23"/>
  <c r="U306" i="23"/>
  <c r="X271" i="23"/>
  <c r="R271" i="23"/>
  <c r="S271" i="23"/>
  <c r="V271" i="23"/>
  <c r="W271" i="23"/>
  <c r="T271" i="23"/>
  <c r="U271" i="23"/>
  <c r="W289" i="23"/>
  <c r="X289" i="23"/>
  <c r="R289" i="23"/>
  <c r="T289" i="23"/>
  <c r="S289" i="23"/>
  <c r="V289" i="23"/>
  <c r="U289" i="23"/>
  <c r="X255" i="23"/>
  <c r="R255" i="23"/>
  <c r="S255" i="23"/>
  <c r="T255" i="23"/>
  <c r="U255" i="23"/>
  <c r="V255" i="23"/>
  <c r="W255" i="23"/>
  <c r="R241" i="23"/>
  <c r="S241" i="23"/>
  <c r="T241" i="23"/>
  <c r="V241" i="23"/>
  <c r="W241" i="23"/>
  <c r="X241" i="23"/>
  <c r="U241" i="23"/>
  <c r="X288" i="23"/>
  <c r="R288" i="23"/>
  <c r="V288" i="23"/>
  <c r="U288" i="23"/>
  <c r="S288" i="23"/>
  <c r="T288" i="23"/>
  <c r="W288" i="23"/>
  <c r="W264" i="23"/>
  <c r="X264" i="23"/>
  <c r="R264" i="23"/>
  <c r="T264" i="23"/>
  <c r="U264" i="23"/>
  <c r="V264" i="23"/>
  <c r="S264" i="23"/>
  <c r="V245" i="23"/>
  <c r="R245" i="23"/>
  <c r="S245" i="23"/>
  <c r="T245" i="23"/>
  <c r="U245" i="23"/>
  <c r="W245" i="23"/>
  <c r="X245" i="23"/>
  <c r="W305" i="23"/>
  <c r="T305" i="23"/>
  <c r="U305" i="23"/>
  <c r="V305" i="23"/>
  <c r="R305" i="23"/>
  <c r="X305" i="23"/>
  <c r="S305" i="23"/>
  <c r="V273" i="23"/>
  <c r="W273" i="23"/>
  <c r="X273" i="23"/>
  <c r="T273" i="23"/>
  <c r="U273" i="23"/>
  <c r="R273" i="23"/>
  <c r="S273" i="23"/>
  <c r="X263" i="23"/>
  <c r="R263" i="23"/>
  <c r="S263" i="23"/>
  <c r="V263" i="23"/>
  <c r="T263" i="23"/>
  <c r="U263" i="23"/>
  <c r="W263" i="23"/>
  <c r="R287" i="23"/>
  <c r="S287" i="23"/>
  <c r="X287" i="23"/>
  <c r="V287" i="23"/>
  <c r="U287" i="23"/>
  <c r="T287" i="23"/>
  <c r="W287" i="23"/>
  <c r="V253" i="23"/>
  <c r="R253" i="23"/>
  <c r="S253" i="23"/>
  <c r="T253" i="23"/>
  <c r="U253" i="23"/>
  <c r="W253" i="23"/>
  <c r="X253" i="23"/>
  <c r="R249" i="23"/>
  <c r="S249" i="23"/>
  <c r="T249" i="23"/>
  <c r="V249" i="23"/>
  <c r="W249" i="23"/>
  <c r="X249" i="23"/>
  <c r="U249" i="23"/>
  <c r="R304" i="23"/>
  <c r="S295" i="23"/>
  <c r="X307" i="23"/>
  <c r="X293" i="23"/>
  <c r="U291" i="23"/>
  <c r="V291" i="23"/>
  <c r="U281" i="23"/>
  <c r="U280" i="23"/>
  <c r="U279" i="23"/>
  <c r="T267" i="23"/>
  <c r="U267" i="23"/>
  <c r="V267" i="23"/>
  <c r="W267" i="23"/>
  <c r="R262" i="23"/>
  <c r="S262" i="23"/>
  <c r="T262" i="23"/>
  <c r="X259" i="23"/>
  <c r="T256" i="23"/>
  <c r="V254" i="23"/>
  <c r="U265" i="23"/>
  <c r="V307" i="23"/>
  <c r="V290" i="23"/>
  <c r="W290" i="23"/>
  <c r="V282" i="23"/>
  <c r="W282" i="23"/>
  <c r="X282" i="23"/>
  <c r="S281" i="23"/>
  <c r="V257" i="23"/>
  <c r="W257" i="23"/>
  <c r="X257" i="23"/>
  <c r="X233" i="23"/>
  <c r="V312" i="23"/>
  <c r="V308" i="23"/>
  <c r="T307" i="23"/>
  <c r="V304" i="23"/>
  <c r="W297" i="23"/>
  <c r="X297" i="23"/>
  <c r="W295" i="23"/>
  <c r="U293" i="23"/>
  <c r="W291" i="23"/>
  <c r="U283" i="23"/>
  <c r="V283" i="23"/>
  <c r="W283" i="23"/>
  <c r="R282" i="23"/>
  <c r="W270" i="23"/>
  <c r="S265" i="23"/>
  <c r="T257" i="23"/>
  <c r="S250" i="23"/>
  <c r="T250" i="23"/>
  <c r="U250" i="23"/>
  <c r="V250" i="23"/>
  <c r="S242" i="23"/>
  <c r="T242" i="23"/>
  <c r="U242" i="23"/>
  <c r="V242" i="23"/>
  <c r="W228" i="23"/>
  <c r="T228" i="23"/>
  <c r="U228" i="23"/>
  <c r="V228" i="23"/>
  <c r="X228" i="23"/>
  <c r="U226" i="23"/>
  <c r="R226" i="23"/>
  <c r="S226" i="23"/>
  <c r="T226" i="23"/>
  <c r="V226" i="23"/>
  <c r="W226" i="23"/>
  <c r="W307" i="23"/>
  <c r="T259" i="23"/>
  <c r="U259" i="23"/>
  <c r="V259" i="23"/>
  <c r="W259" i="23"/>
  <c r="W308" i="23"/>
  <c r="W304" i="23"/>
  <c r="W281" i="23"/>
  <c r="X281" i="23"/>
  <c r="R278" i="23"/>
  <c r="S278" i="23"/>
  <c r="T278" i="23"/>
  <c r="T265" i="23"/>
  <c r="U312" i="23"/>
  <c r="U308" i="23"/>
  <c r="S307" i="23"/>
  <c r="U304" i="23"/>
  <c r="V295" i="23"/>
  <c r="R293" i="23"/>
  <c r="T291" i="23"/>
  <c r="R286" i="23"/>
  <c r="S286" i="23"/>
  <c r="T286" i="23"/>
  <c r="S257" i="23"/>
  <c r="R250" i="23"/>
  <c r="S228" i="23"/>
  <c r="R254" i="23"/>
  <c r="S254" i="23"/>
  <c r="T254" i="23"/>
  <c r="R233" i="23"/>
  <c r="S233" i="23"/>
  <c r="T233" i="23"/>
  <c r="U233" i="23"/>
  <c r="V233" i="23"/>
  <c r="W312" i="23"/>
  <c r="X295" i="23"/>
  <c r="X280" i="23"/>
  <c r="R280" i="23"/>
  <c r="R259" i="23"/>
  <c r="U257" i="23"/>
  <c r="X169" i="23"/>
  <c r="R169" i="23"/>
  <c r="T169" i="23"/>
  <c r="U169" i="23"/>
  <c r="V169" i="23"/>
  <c r="W169" i="23"/>
  <c r="S169" i="23"/>
  <c r="T312" i="23"/>
  <c r="S308" i="23"/>
  <c r="R307" i="23"/>
  <c r="T304" i="23"/>
  <c r="U295" i="23"/>
  <c r="S291" i="23"/>
  <c r="X290" i="23"/>
  <c r="X278" i="23"/>
  <c r="T275" i="23"/>
  <c r="U275" i="23"/>
  <c r="V275" i="23"/>
  <c r="W275" i="23"/>
  <c r="X262" i="23"/>
  <c r="R257" i="23"/>
  <c r="R228" i="23"/>
  <c r="V265" i="23"/>
  <c r="W265" i="23"/>
  <c r="X265" i="23"/>
  <c r="U254" i="23"/>
  <c r="S282" i="23"/>
  <c r="R279" i="23"/>
  <c r="S279" i="23"/>
  <c r="S312" i="23"/>
  <c r="R308" i="23"/>
  <c r="S304" i="23"/>
  <c r="U299" i="23"/>
  <c r="V299" i="23"/>
  <c r="V297" i="23"/>
  <c r="T295" i="23"/>
  <c r="R291" i="23"/>
  <c r="U290" i="23"/>
  <c r="W280" i="23"/>
  <c r="W279" i="23"/>
  <c r="W278" i="23"/>
  <c r="R275" i="23"/>
  <c r="R270" i="23"/>
  <c r="S270" i="23"/>
  <c r="T270" i="23"/>
  <c r="W262" i="23"/>
  <c r="V256" i="23"/>
  <c r="X254" i="23"/>
  <c r="X226" i="23"/>
  <c r="R312" i="23"/>
  <c r="S293" i="23"/>
  <c r="T293" i="23"/>
  <c r="T290" i="23"/>
  <c r="V281" i="23"/>
  <c r="V280" i="23"/>
  <c r="V279" i="23"/>
  <c r="V278" i="23"/>
  <c r="W256" i="23"/>
  <c r="X256" i="23"/>
  <c r="R256" i="23"/>
  <c r="W254" i="23"/>
  <c r="R178" i="23"/>
  <c r="X178" i="23"/>
  <c r="S178" i="23"/>
  <c r="T178" i="23"/>
  <c r="U178" i="23"/>
  <c r="W178" i="23"/>
  <c r="X108" i="23"/>
  <c r="R108" i="23"/>
  <c r="S108" i="23"/>
  <c r="T108" i="23"/>
  <c r="U108" i="23"/>
  <c r="V108" i="23"/>
  <c r="W108" i="23"/>
  <c r="V237" i="23"/>
  <c r="S237" i="23"/>
  <c r="W196" i="23"/>
  <c r="V196" i="23"/>
  <c r="X196" i="23"/>
  <c r="R196" i="23"/>
  <c r="S196" i="23"/>
  <c r="U196" i="23"/>
  <c r="T285" i="23"/>
  <c r="T277" i="23"/>
  <c r="T269" i="23"/>
  <c r="T261" i="23"/>
  <c r="V246" i="23"/>
  <c r="X232" i="23"/>
  <c r="R225" i="23"/>
  <c r="S225" i="23"/>
  <c r="V221" i="23"/>
  <c r="S221" i="23"/>
  <c r="T221" i="23"/>
  <c r="U221" i="23"/>
  <c r="S261" i="23"/>
  <c r="V251" i="23"/>
  <c r="V247" i="23"/>
  <c r="T246" i="23"/>
  <c r="V243" i="23"/>
  <c r="X237" i="23"/>
  <c r="W232" i="23"/>
  <c r="U230" i="23"/>
  <c r="V230" i="23"/>
  <c r="X225" i="23"/>
  <c r="W221" i="23"/>
  <c r="S246" i="23"/>
  <c r="W237" i="23"/>
  <c r="V232" i="23"/>
  <c r="R221" i="23"/>
  <c r="W204" i="23"/>
  <c r="V204" i="23"/>
  <c r="X204" i="23"/>
  <c r="R204" i="23"/>
  <c r="S204" i="23"/>
  <c r="U204" i="23"/>
  <c r="X179" i="23"/>
  <c r="T179" i="23"/>
  <c r="R179" i="23"/>
  <c r="S179" i="23"/>
  <c r="U179" i="23"/>
  <c r="W179" i="23"/>
  <c r="S176" i="23"/>
  <c r="U176" i="23"/>
  <c r="V176" i="23"/>
  <c r="T176" i="23"/>
  <c r="R176" i="23"/>
  <c r="W176" i="23"/>
  <c r="X176" i="23"/>
  <c r="V178" i="23"/>
  <c r="V181" i="23"/>
  <c r="W181" i="23"/>
  <c r="R167" i="23"/>
  <c r="T167" i="23"/>
  <c r="S167" i="23"/>
  <c r="U167" i="23"/>
  <c r="X222" i="23"/>
  <c r="S184" i="23"/>
  <c r="V184" i="23"/>
  <c r="V151" i="23"/>
  <c r="R151" i="23"/>
  <c r="X151" i="23"/>
  <c r="W151" i="23"/>
  <c r="S151" i="23"/>
  <c r="T151" i="23"/>
  <c r="U151" i="23"/>
  <c r="V218" i="23"/>
  <c r="V210" i="23"/>
  <c r="V202" i="23"/>
  <c r="V194" i="23"/>
  <c r="X184" i="23"/>
  <c r="R183" i="23"/>
  <c r="W180" i="23"/>
  <c r="V180" i="23"/>
  <c r="T180" i="23"/>
  <c r="V222" i="23"/>
  <c r="U218" i="23"/>
  <c r="V214" i="23"/>
  <c r="U210" i="23"/>
  <c r="V206" i="23"/>
  <c r="U202" i="23"/>
  <c r="V198" i="23"/>
  <c r="U194" i="23"/>
  <c r="V190" i="23"/>
  <c r="W188" i="23"/>
  <c r="V188" i="23"/>
  <c r="X186" i="23"/>
  <c r="W184" i="23"/>
  <c r="X181" i="23"/>
  <c r="T218" i="23"/>
  <c r="V215" i="23"/>
  <c r="T214" i="23"/>
  <c r="V211" i="23"/>
  <c r="T210" i="23"/>
  <c r="V207" i="23"/>
  <c r="T206" i="23"/>
  <c r="V203" i="23"/>
  <c r="T202" i="23"/>
  <c r="V199" i="23"/>
  <c r="T198" i="23"/>
  <c r="V195" i="23"/>
  <c r="T194" i="23"/>
  <c r="V191" i="23"/>
  <c r="T190" i="23"/>
  <c r="W186" i="23"/>
  <c r="U184" i="23"/>
  <c r="U181" i="23"/>
  <c r="S222" i="23"/>
  <c r="U219" i="23"/>
  <c r="U215" i="23"/>
  <c r="S214" i="23"/>
  <c r="U211" i="23"/>
  <c r="S206" i="23"/>
  <c r="S198" i="23"/>
  <c r="S194" i="23"/>
  <c r="S190" i="23"/>
  <c r="V186" i="23"/>
  <c r="T184" i="23"/>
  <c r="T181" i="23"/>
  <c r="X180" i="23"/>
  <c r="R155" i="23"/>
  <c r="S155" i="23"/>
  <c r="T155" i="23"/>
  <c r="U155" i="23"/>
  <c r="V155" i="23"/>
  <c r="W155" i="23"/>
  <c r="X155" i="23"/>
  <c r="R184" i="23"/>
  <c r="T183" i="23"/>
  <c r="S183" i="23"/>
  <c r="S181" i="23"/>
  <c r="U180" i="23"/>
  <c r="X167" i="23"/>
  <c r="V177" i="23"/>
  <c r="R175" i="23"/>
  <c r="T175" i="23"/>
  <c r="V168" i="23"/>
  <c r="S159" i="23"/>
  <c r="U164" i="23"/>
  <c r="W164" i="23"/>
  <c r="X141" i="23"/>
  <c r="T141" i="23"/>
  <c r="V141" i="23"/>
  <c r="R141" i="23"/>
  <c r="S141" i="23"/>
  <c r="U141" i="23"/>
  <c r="W141" i="23"/>
  <c r="S138" i="23"/>
  <c r="V138" i="23"/>
  <c r="X138" i="23"/>
  <c r="U138" i="23"/>
  <c r="R138" i="23"/>
  <c r="X92" i="23"/>
  <c r="R92" i="23"/>
  <c r="T92" i="23"/>
  <c r="U92" i="23"/>
  <c r="S92" i="23"/>
  <c r="V92" i="23"/>
  <c r="W92" i="23"/>
  <c r="S162" i="23"/>
  <c r="X162" i="23"/>
  <c r="T162" i="23"/>
  <c r="W158" i="23"/>
  <c r="R158" i="23"/>
  <c r="S158" i="23"/>
  <c r="X157" i="23"/>
  <c r="V157" i="23"/>
  <c r="S157" i="23"/>
  <c r="U157" i="23"/>
  <c r="W157" i="23"/>
  <c r="X164" i="23"/>
  <c r="W163" i="23"/>
  <c r="T163" i="23"/>
  <c r="V163" i="23"/>
  <c r="R162" i="23"/>
  <c r="T158" i="23"/>
  <c r="X177" i="23"/>
  <c r="T173" i="23"/>
  <c r="V173" i="23"/>
  <c r="R170" i="23"/>
  <c r="X168" i="23"/>
  <c r="V164" i="23"/>
  <c r="W138" i="23"/>
  <c r="R132" i="23"/>
  <c r="S132" i="23"/>
  <c r="T132" i="23"/>
  <c r="U132" i="23"/>
  <c r="V132" i="23"/>
  <c r="W132" i="23"/>
  <c r="X132" i="23"/>
  <c r="W168" i="23"/>
  <c r="T165" i="23"/>
  <c r="V165" i="23"/>
  <c r="T164" i="23"/>
  <c r="V159" i="23"/>
  <c r="R159" i="23"/>
  <c r="U159" i="23"/>
  <c r="X159" i="23"/>
  <c r="S146" i="23"/>
  <c r="V146" i="23"/>
  <c r="X146" i="23"/>
  <c r="T146" i="23"/>
  <c r="U146" i="23"/>
  <c r="W146" i="23"/>
  <c r="R146" i="23"/>
  <c r="T138" i="23"/>
  <c r="T153" i="23"/>
  <c r="V153" i="23"/>
  <c r="S90" i="23"/>
  <c r="T90" i="23"/>
  <c r="U90" i="23"/>
  <c r="V90" i="23"/>
  <c r="X90" i="23"/>
  <c r="R90" i="23"/>
  <c r="W90" i="23"/>
  <c r="T121" i="23"/>
  <c r="R121" i="23"/>
  <c r="S121" i="23"/>
  <c r="U121" i="23"/>
  <c r="V121" i="23"/>
  <c r="W121" i="23"/>
  <c r="T161" i="23"/>
  <c r="V161" i="23"/>
  <c r="R156" i="23"/>
  <c r="S154" i="23"/>
  <c r="X154" i="23"/>
  <c r="S153" i="23"/>
  <c r="W150" i="23"/>
  <c r="V150" i="23"/>
  <c r="S149" i="23"/>
  <c r="T145" i="23"/>
  <c r="S145" i="23"/>
  <c r="V145" i="23"/>
  <c r="T142" i="23"/>
  <c r="X125" i="23"/>
  <c r="T125" i="23"/>
  <c r="U125" i="23"/>
  <c r="V125" i="23"/>
  <c r="W125" i="23"/>
  <c r="S125" i="23"/>
  <c r="X109" i="23"/>
  <c r="R109" i="23"/>
  <c r="W109" i="23"/>
  <c r="S109" i="23"/>
  <c r="V109" i="23"/>
  <c r="X100" i="23"/>
  <c r="R100" i="23"/>
  <c r="S100" i="23"/>
  <c r="T100" i="23"/>
  <c r="U100" i="23"/>
  <c r="V88" i="23"/>
  <c r="T88" i="23"/>
  <c r="U88" i="23"/>
  <c r="W88" i="23"/>
  <c r="R88" i="23"/>
  <c r="S88" i="23"/>
  <c r="X88" i="23"/>
  <c r="X161" i="23"/>
  <c r="R153" i="23"/>
  <c r="W142" i="23"/>
  <c r="V142" i="23"/>
  <c r="R125" i="23"/>
  <c r="W110" i="23"/>
  <c r="T110" i="23"/>
  <c r="S110" i="23"/>
  <c r="U110" i="23"/>
  <c r="V110" i="23"/>
  <c r="X110" i="23"/>
  <c r="R110" i="23"/>
  <c r="U161" i="23"/>
  <c r="X156" i="23"/>
  <c r="V154" i="23"/>
  <c r="X149" i="23"/>
  <c r="T149" i="23"/>
  <c r="V149" i="23"/>
  <c r="W145" i="23"/>
  <c r="R123" i="23"/>
  <c r="V123" i="23"/>
  <c r="S123" i="23"/>
  <c r="T123" i="23"/>
  <c r="U123" i="23"/>
  <c r="W123" i="23"/>
  <c r="X123" i="23"/>
  <c r="V119" i="23"/>
  <c r="W119" i="23"/>
  <c r="R119" i="23"/>
  <c r="S119" i="23"/>
  <c r="T119" i="23"/>
  <c r="U119" i="23"/>
  <c r="X119" i="23"/>
  <c r="R84" i="23"/>
  <c r="S84" i="23"/>
  <c r="U84" i="23"/>
  <c r="V84" i="23"/>
  <c r="T84" i="23"/>
  <c r="R137" i="23"/>
  <c r="U134" i="23"/>
  <c r="U130" i="23"/>
  <c r="U126" i="23"/>
  <c r="W124" i="23"/>
  <c r="S112" i="23"/>
  <c r="S106" i="23"/>
  <c r="T106" i="23"/>
  <c r="V106" i="23"/>
  <c r="W102" i="23"/>
  <c r="T102" i="23"/>
  <c r="U102" i="23"/>
  <c r="V102" i="23"/>
  <c r="X116" i="23"/>
  <c r="S114" i="23"/>
  <c r="T114" i="23"/>
  <c r="X106" i="23"/>
  <c r="T105" i="23"/>
  <c r="S105" i="23"/>
  <c r="S98" i="23"/>
  <c r="T98" i="23"/>
  <c r="U98" i="23"/>
  <c r="V98" i="23"/>
  <c r="S124" i="23"/>
  <c r="X114" i="23"/>
  <c r="X112" i="23"/>
  <c r="W106" i="23"/>
  <c r="X105" i="23"/>
  <c r="W101" i="23"/>
  <c r="T97" i="23"/>
  <c r="R97" i="23"/>
  <c r="S97" i="23"/>
  <c r="T82" i="23"/>
  <c r="U82" i="23"/>
  <c r="R82" i="23"/>
  <c r="S82" i="23"/>
  <c r="W82" i="23"/>
  <c r="X82" i="23"/>
  <c r="S77" i="23"/>
  <c r="R77" i="23"/>
  <c r="U77" i="23"/>
  <c r="V77" i="23"/>
  <c r="T77" i="23"/>
  <c r="W77" i="23"/>
  <c r="X77" i="23"/>
  <c r="V137" i="23"/>
  <c r="V133" i="23"/>
  <c r="X130" i="23"/>
  <c r="V129" i="23"/>
  <c r="W116" i="23"/>
  <c r="W114" i="23"/>
  <c r="W112" i="23"/>
  <c r="U106" i="23"/>
  <c r="W105" i="23"/>
  <c r="V101" i="23"/>
  <c r="V82" i="23"/>
  <c r="X124" i="23"/>
  <c r="S122" i="23"/>
  <c r="T122" i="23"/>
  <c r="V116" i="23"/>
  <c r="V114" i="23"/>
  <c r="V112" i="23"/>
  <c r="V111" i="23"/>
  <c r="W111" i="23"/>
  <c r="R107" i="23"/>
  <c r="V107" i="23"/>
  <c r="X107" i="23"/>
  <c r="R106" i="23"/>
  <c r="V105" i="23"/>
  <c r="X102" i="23"/>
  <c r="X101" i="23"/>
  <c r="R101" i="23"/>
  <c r="S101" i="23"/>
  <c r="T101" i="23"/>
  <c r="X97" i="23"/>
  <c r="W94" i="23"/>
  <c r="T94" i="23"/>
  <c r="U94" i="23"/>
  <c r="V94" i="23"/>
  <c r="S137" i="23"/>
  <c r="V134" i="23"/>
  <c r="T133" i="23"/>
  <c r="V130" i="23"/>
  <c r="S129" i="23"/>
  <c r="V126" i="23"/>
  <c r="X122" i="23"/>
  <c r="X120" i="23"/>
  <c r="U116" i="23"/>
  <c r="R115" i="23"/>
  <c r="V115" i="23"/>
  <c r="U114" i="23"/>
  <c r="T112" i="23"/>
  <c r="U105" i="23"/>
  <c r="S102" i="23"/>
  <c r="W97" i="23"/>
  <c r="S94" i="23"/>
  <c r="S85" i="23"/>
  <c r="X85" i="23"/>
  <c r="W85" i="23"/>
  <c r="R85" i="23"/>
  <c r="T85" i="23"/>
  <c r="W87" i="23"/>
  <c r="X87" i="23"/>
  <c r="X70" i="23"/>
  <c r="U70" i="23"/>
  <c r="R70" i="23"/>
  <c r="T70" i="23"/>
  <c r="V70" i="23"/>
  <c r="W70" i="23"/>
  <c r="V93" i="23"/>
  <c r="V54" i="23"/>
  <c r="T54" i="23"/>
  <c r="X99" i="23"/>
  <c r="T93" i="23"/>
  <c r="X91" i="23"/>
  <c r="V103" i="23"/>
  <c r="V95" i="23"/>
  <c r="S93" i="23"/>
  <c r="V87" i="23"/>
  <c r="X78" i="23"/>
  <c r="U78" i="23"/>
  <c r="R78" i="23"/>
  <c r="V72" i="23"/>
  <c r="T72" i="23"/>
  <c r="W72" i="23"/>
  <c r="X72" i="23"/>
  <c r="W103" i="23"/>
  <c r="V99" i="23"/>
  <c r="W95" i="23"/>
  <c r="R93" i="23"/>
  <c r="V91" i="23"/>
  <c r="U87" i="23"/>
  <c r="T78" i="23"/>
  <c r="S72" i="23"/>
  <c r="X54" i="23"/>
  <c r="R54" i="23"/>
  <c r="S54" i="23"/>
  <c r="U54" i="23"/>
  <c r="W54" i="23"/>
  <c r="T58" i="23"/>
  <c r="U58" i="23"/>
  <c r="X45" i="23"/>
  <c r="T45" i="23"/>
  <c r="W45" i="23"/>
  <c r="X60" i="23"/>
  <c r="W58" i="23"/>
  <c r="W50" i="23"/>
  <c r="U45" i="23"/>
  <c r="T74" i="23"/>
  <c r="U74" i="23"/>
  <c r="X62" i="23"/>
  <c r="U62" i="23"/>
  <c r="W60" i="23"/>
  <c r="V58" i="23"/>
  <c r="W53" i="23"/>
  <c r="R50" i="23"/>
  <c r="T49" i="23"/>
  <c r="S49" i="23"/>
  <c r="R49" i="23"/>
  <c r="S45" i="23"/>
  <c r="X76" i="23"/>
  <c r="W74" i="23"/>
  <c r="X69" i="23"/>
  <c r="V60" i="23"/>
  <c r="S58" i="23"/>
  <c r="R45" i="23"/>
  <c r="X53" i="23"/>
  <c r="S53" i="23"/>
  <c r="S50" i="23"/>
  <c r="V50" i="23"/>
  <c r="T50" i="23"/>
  <c r="U50" i="23"/>
  <c r="X50" i="23"/>
  <c r="V76" i="23"/>
  <c r="S74" i="23"/>
  <c r="V69" i="23"/>
  <c r="T66" i="23"/>
  <c r="U66" i="23"/>
  <c r="V62" i="23"/>
  <c r="T60" i="23"/>
  <c r="T53" i="23"/>
  <c r="W46" i="23"/>
  <c r="V46" i="23"/>
  <c r="S46" i="23"/>
  <c r="T46" i="23"/>
  <c r="X46" i="23"/>
  <c r="T37" i="23"/>
  <c r="S37" i="23"/>
  <c r="V37" i="23"/>
  <c r="R37" i="23"/>
  <c r="W37" i="23"/>
  <c r="U37" i="23"/>
  <c r="R43" i="23"/>
  <c r="U43" i="23"/>
  <c r="X43" i="23"/>
  <c r="R40" i="23"/>
  <c r="T40" i="23"/>
  <c r="W40" i="23"/>
  <c r="X40" i="23"/>
  <c r="S40" i="23"/>
  <c r="R39" i="23"/>
  <c r="X39" i="23"/>
  <c r="W39" i="23"/>
  <c r="T39" i="23"/>
  <c r="V39" i="23"/>
  <c r="T32" i="23"/>
  <c r="R32" i="23"/>
  <c r="U32" i="23"/>
  <c r="W32" i="23"/>
  <c r="S32" i="23"/>
  <c r="X32" i="23"/>
  <c r="V56" i="23"/>
  <c r="V47" i="23"/>
  <c r="X28" i="23"/>
  <c r="S28" i="23"/>
  <c r="R28" i="23"/>
  <c r="U28" i="23"/>
  <c r="T28" i="23"/>
  <c r="V28" i="23"/>
  <c r="W28" i="23"/>
  <c r="W56" i="23"/>
  <c r="U40" i="23"/>
  <c r="U39" i="23"/>
  <c r="X36" i="23"/>
  <c r="S36" i="23"/>
  <c r="R36" i="23"/>
  <c r="U36" i="23"/>
  <c r="W36" i="23"/>
  <c r="W27" i="23"/>
  <c r="X41" i="23"/>
  <c r="V41" i="23"/>
  <c r="X29" i="23"/>
  <c r="T27" i="23"/>
  <c r="V27" i="23"/>
  <c r="X27" i="23"/>
  <c r="W21" i="23"/>
  <c r="U21" i="23"/>
  <c r="V21" i="23"/>
  <c r="R21" i="23"/>
  <c r="S21" i="23"/>
  <c r="T21" i="23"/>
  <c r="X21" i="23"/>
  <c r="W41" i="23"/>
  <c r="S38" i="23"/>
  <c r="V38" i="23"/>
  <c r="X38" i="23"/>
  <c r="R27" i="23"/>
  <c r="V25" i="23"/>
  <c r="W29" i="23"/>
  <c r="U29" i="23"/>
  <c r="S25" i="23"/>
  <c r="U25" i="23"/>
  <c r="T25" i="23"/>
  <c r="W25" i="23"/>
  <c r="W42" i="23"/>
  <c r="T41" i="23"/>
  <c r="R29" i="23"/>
  <c r="S41" i="23"/>
  <c r="V24" i="23"/>
  <c r="X20" i="23"/>
  <c r="S20" i="23"/>
  <c r="T20" i="23"/>
  <c r="T12" i="23"/>
  <c r="U12" i="23"/>
  <c r="X12" i="23"/>
  <c r="S12" i="23"/>
  <c r="W12" i="23"/>
  <c r="R12" i="23"/>
  <c r="S17" i="23"/>
  <c r="U17" i="23"/>
  <c r="V17" i="23"/>
  <c r="X17" i="23"/>
  <c r="V12" i="23"/>
  <c r="W20" i="23"/>
  <c r="T24" i="23"/>
  <c r="R24" i="23"/>
  <c r="S24" i="23"/>
  <c r="V20" i="23"/>
  <c r="X24" i="23"/>
  <c r="V22" i="23"/>
  <c r="X22" i="23"/>
  <c r="U20" i="23"/>
  <c r="V16" i="23"/>
  <c r="T13" i="23"/>
  <c r="W13" i="23"/>
  <c r="T10" i="23"/>
  <c r="U10" i="23"/>
  <c r="V10" i="23"/>
  <c r="W10" i="23"/>
  <c r="R10" i="23"/>
  <c r="S16" i="23"/>
  <c r="X13" i="23"/>
  <c r="S10" i="23"/>
  <c r="R16" i="23"/>
  <c r="V13" i="23"/>
  <c r="X11" i="23"/>
  <c r="T11" i="23"/>
  <c r="U11" i="23"/>
  <c r="V11" i="23"/>
  <c r="R11" i="23"/>
  <c r="T9" i="23"/>
  <c r="U9" i="23"/>
  <c r="V9" i="23"/>
  <c r="W9" i="23"/>
  <c r="X9" i="23"/>
  <c r="S9" i="23"/>
  <c r="R894" i="22"/>
  <c r="S894" i="22"/>
  <c r="X894" i="22"/>
  <c r="T894" i="22"/>
  <c r="U894" i="22"/>
  <c r="V894" i="22"/>
  <c r="W894" i="22"/>
  <c r="S893" i="22"/>
  <c r="T893" i="22"/>
  <c r="U893" i="22"/>
  <c r="V893" i="22"/>
  <c r="W893" i="22"/>
  <c r="X893" i="22"/>
  <c r="R893" i="22"/>
  <c r="T892" i="22"/>
  <c r="U892" i="22"/>
  <c r="V892" i="22"/>
  <c r="R892" i="22"/>
  <c r="W892" i="22"/>
  <c r="X892" i="22"/>
  <c r="S892" i="22"/>
  <c r="R890" i="22"/>
  <c r="S890" i="22"/>
  <c r="T890" i="22"/>
  <c r="X890" i="22"/>
  <c r="U890" i="22"/>
  <c r="V890" i="22"/>
  <c r="W890" i="22"/>
  <c r="S889" i="22"/>
  <c r="T889" i="22"/>
  <c r="U889" i="22"/>
  <c r="V889" i="22"/>
  <c r="W889" i="22"/>
  <c r="X889" i="22"/>
  <c r="R889" i="22"/>
  <c r="R891" i="22"/>
  <c r="S891" i="22"/>
  <c r="W891" i="22"/>
  <c r="T891" i="22"/>
  <c r="U891" i="22"/>
  <c r="V891" i="22"/>
  <c r="X891" i="22"/>
  <c r="T888" i="22"/>
  <c r="U888" i="22"/>
  <c r="V888" i="22"/>
  <c r="W888" i="22"/>
  <c r="X888" i="22"/>
  <c r="R888" i="22"/>
  <c r="S888" i="22"/>
  <c r="W782" i="22"/>
  <c r="S782" i="22"/>
  <c r="T782" i="22"/>
  <c r="R782" i="22"/>
  <c r="U782" i="22"/>
  <c r="X782" i="22"/>
  <c r="V782" i="22"/>
  <c r="W702" i="22"/>
  <c r="R702" i="22"/>
  <c r="S702" i="22"/>
  <c r="T702" i="22"/>
  <c r="U702" i="22"/>
  <c r="X702" i="22"/>
  <c r="V702" i="22"/>
  <c r="R848" i="22"/>
  <c r="U848" i="22"/>
  <c r="V848" i="22"/>
  <c r="X848" i="22"/>
  <c r="W848" i="22"/>
  <c r="S848" i="22"/>
  <c r="T809" i="22"/>
  <c r="V809" i="22"/>
  <c r="S809" i="22"/>
  <c r="U809" i="22"/>
  <c r="W809" i="22"/>
  <c r="X809" i="22"/>
  <c r="W874" i="22"/>
  <c r="X874" i="22"/>
  <c r="R874" i="22"/>
  <c r="S874" i="22"/>
  <c r="T874" i="22"/>
  <c r="U874" i="22"/>
  <c r="V874" i="22"/>
  <c r="X821" i="22"/>
  <c r="V821" i="22"/>
  <c r="R821" i="22"/>
  <c r="U821" i="22"/>
  <c r="W821" i="22"/>
  <c r="S821" i="22"/>
  <c r="S770" i="22"/>
  <c r="X770" i="22"/>
  <c r="R770" i="22"/>
  <c r="T770" i="22"/>
  <c r="V770" i="22"/>
  <c r="U770" i="22"/>
  <c r="R839" i="22"/>
  <c r="S839" i="22"/>
  <c r="T839" i="22"/>
  <c r="U839" i="22"/>
  <c r="V839" i="22"/>
  <c r="W839" i="22"/>
  <c r="X839" i="22"/>
  <c r="S794" i="22"/>
  <c r="X794" i="22"/>
  <c r="R794" i="22"/>
  <c r="T794" i="22"/>
  <c r="U794" i="22"/>
  <c r="W794" i="22"/>
  <c r="V794" i="22"/>
  <c r="R879" i="22"/>
  <c r="S879" i="22"/>
  <c r="U879" i="22"/>
  <c r="T879" i="22"/>
  <c r="V879" i="22"/>
  <c r="W879" i="22"/>
  <c r="X879" i="22"/>
  <c r="S786" i="22"/>
  <c r="X786" i="22"/>
  <c r="R786" i="22"/>
  <c r="T786" i="22"/>
  <c r="V786" i="22"/>
  <c r="W786" i="22"/>
  <c r="W774" i="22"/>
  <c r="S774" i="22"/>
  <c r="T774" i="22"/>
  <c r="V774" i="22"/>
  <c r="X774" i="22"/>
  <c r="R774" i="22"/>
  <c r="X757" i="22"/>
  <c r="V757" i="22"/>
  <c r="R757" i="22"/>
  <c r="U757" i="22"/>
  <c r="W757" i="22"/>
  <c r="S757" i="22"/>
  <c r="R840" i="22"/>
  <c r="W840" i="22"/>
  <c r="X840" i="22"/>
  <c r="S840" i="22"/>
  <c r="U840" i="22"/>
  <c r="T840" i="22"/>
  <c r="R809" i="22"/>
  <c r="S778" i="22"/>
  <c r="X778" i="22"/>
  <c r="R778" i="22"/>
  <c r="T778" i="22"/>
  <c r="U778" i="22"/>
  <c r="V778" i="22"/>
  <c r="W778" i="22"/>
  <c r="W726" i="22"/>
  <c r="R726" i="22"/>
  <c r="S726" i="22"/>
  <c r="T726" i="22"/>
  <c r="U726" i="22"/>
  <c r="V726" i="22"/>
  <c r="X726" i="22"/>
  <c r="W718" i="22"/>
  <c r="R718" i="22"/>
  <c r="S718" i="22"/>
  <c r="T718" i="22"/>
  <c r="U718" i="22"/>
  <c r="X718" i="22"/>
  <c r="V718" i="22"/>
  <c r="V859" i="22"/>
  <c r="W859" i="22"/>
  <c r="R859" i="22"/>
  <c r="S859" i="22"/>
  <c r="U859" i="22"/>
  <c r="T859" i="22"/>
  <c r="X859" i="22"/>
  <c r="X849" i="22"/>
  <c r="R849" i="22"/>
  <c r="S849" i="22"/>
  <c r="U849" i="22"/>
  <c r="T849" i="22"/>
  <c r="V849" i="22"/>
  <c r="W849" i="22"/>
  <c r="S830" i="22"/>
  <c r="T830" i="22"/>
  <c r="W830" i="22"/>
  <c r="X830" i="22"/>
  <c r="R830" i="22"/>
  <c r="U830" i="22"/>
  <c r="R803" i="22"/>
  <c r="U803" i="22"/>
  <c r="V803" i="22"/>
  <c r="S803" i="22"/>
  <c r="T803" i="22"/>
  <c r="W803" i="22"/>
  <c r="X803" i="22"/>
  <c r="V791" i="22"/>
  <c r="R791" i="22"/>
  <c r="U791" i="22"/>
  <c r="W791" i="22"/>
  <c r="S791" i="22"/>
  <c r="T791" i="22"/>
  <c r="X791" i="22"/>
  <c r="T745" i="22"/>
  <c r="V745" i="22"/>
  <c r="S745" i="22"/>
  <c r="U745" i="22"/>
  <c r="W745" i="22"/>
  <c r="X745" i="22"/>
  <c r="W766" i="22"/>
  <c r="S766" i="22"/>
  <c r="T766" i="22"/>
  <c r="R766" i="22"/>
  <c r="U766" i="22"/>
  <c r="V766" i="22"/>
  <c r="X766" i="22"/>
  <c r="V875" i="22"/>
  <c r="W875" i="22"/>
  <c r="R875" i="22"/>
  <c r="S875" i="22"/>
  <c r="T875" i="22"/>
  <c r="U875" i="22"/>
  <c r="X873" i="22"/>
  <c r="U873" i="22"/>
  <c r="V873" i="22"/>
  <c r="W873" i="22"/>
  <c r="R873" i="22"/>
  <c r="S873" i="22"/>
  <c r="R880" i="22"/>
  <c r="W880" i="22"/>
  <c r="X880" i="22"/>
  <c r="S880" i="22"/>
  <c r="T880" i="22"/>
  <c r="U880" i="22"/>
  <c r="T848" i="22"/>
  <c r="T821" i="22"/>
  <c r="W758" i="22"/>
  <c r="S758" i="22"/>
  <c r="T758" i="22"/>
  <c r="R758" i="22"/>
  <c r="V758" i="22"/>
  <c r="U758" i="22"/>
  <c r="S738" i="22"/>
  <c r="X738" i="22"/>
  <c r="R738" i="22"/>
  <c r="T738" i="22"/>
  <c r="U738" i="22"/>
  <c r="W729" i="22"/>
  <c r="S698" i="22"/>
  <c r="X698" i="22"/>
  <c r="R698" i="22"/>
  <c r="T698" i="22"/>
  <c r="U698" i="22"/>
  <c r="R871" i="22"/>
  <c r="S871" i="22"/>
  <c r="R870" i="22"/>
  <c r="W866" i="22"/>
  <c r="X866" i="22"/>
  <c r="T865" i="22"/>
  <c r="T843" i="22"/>
  <c r="S836" i="22"/>
  <c r="X823" i="22"/>
  <c r="U798" i="22"/>
  <c r="X781" i="22"/>
  <c r="V781" i="22"/>
  <c r="R781" i="22"/>
  <c r="T769" i="22"/>
  <c r="V769" i="22"/>
  <c r="S655" i="22"/>
  <c r="R655" i="22"/>
  <c r="W655" i="22"/>
  <c r="X655" i="22"/>
  <c r="T655" i="22"/>
  <c r="U655" i="22"/>
  <c r="X871" i="22"/>
  <c r="T860" i="22"/>
  <c r="U857" i="22"/>
  <c r="X856" i="22"/>
  <c r="V851" i="22"/>
  <c r="W851" i="22"/>
  <c r="U847" i="22"/>
  <c r="U844" i="22"/>
  <c r="V844" i="22"/>
  <c r="S843" i="22"/>
  <c r="U835" i="22"/>
  <c r="S833" i="22"/>
  <c r="R831" i="22"/>
  <c r="S831" i="22"/>
  <c r="X825" i="22"/>
  <c r="T823" i="22"/>
  <c r="W822" i="22"/>
  <c r="S822" i="22"/>
  <c r="T822" i="22"/>
  <c r="X819" i="22"/>
  <c r="W818" i="22"/>
  <c r="X806" i="22"/>
  <c r="X805" i="22"/>
  <c r="V805" i="22"/>
  <c r="R805" i="22"/>
  <c r="T793" i="22"/>
  <c r="V793" i="22"/>
  <c r="W789" i="22"/>
  <c r="R787" i="22"/>
  <c r="U787" i="22"/>
  <c r="V787" i="22"/>
  <c r="S781" i="22"/>
  <c r="U777" i="22"/>
  <c r="V775" i="22"/>
  <c r="R775" i="22"/>
  <c r="U775" i="22"/>
  <c r="W775" i="22"/>
  <c r="T771" i="22"/>
  <c r="U765" i="22"/>
  <c r="X761" i="22"/>
  <c r="T759" i="22"/>
  <c r="X755" i="22"/>
  <c r="W754" i="22"/>
  <c r="S753" i="22"/>
  <c r="S747" i="22"/>
  <c r="X742" i="22"/>
  <c r="X741" i="22"/>
  <c r="V741" i="22"/>
  <c r="R741" i="22"/>
  <c r="W738" i="22"/>
  <c r="T737" i="22"/>
  <c r="V737" i="22"/>
  <c r="X737" i="22"/>
  <c r="R737" i="22"/>
  <c r="W714" i="22"/>
  <c r="X694" i="22"/>
  <c r="X594" i="22"/>
  <c r="R594" i="22"/>
  <c r="U594" i="22"/>
  <c r="V594" i="22"/>
  <c r="S594" i="22"/>
  <c r="T594" i="22"/>
  <c r="W594" i="22"/>
  <c r="T729" i="22"/>
  <c r="V729" i="22"/>
  <c r="X729" i="22"/>
  <c r="R729" i="22"/>
  <c r="S689" i="22"/>
  <c r="U689" i="22"/>
  <c r="V689" i="22"/>
  <c r="W689" i="22"/>
  <c r="X689" i="22"/>
  <c r="T883" i="22"/>
  <c r="S868" i="22"/>
  <c r="T855" i="22"/>
  <c r="S846" i="22"/>
  <c r="T846" i="22"/>
  <c r="W834" i="22"/>
  <c r="X834" i="22"/>
  <c r="T833" i="22"/>
  <c r="R827" i="22"/>
  <c r="U827" i="22"/>
  <c r="V827" i="22"/>
  <c r="V815" i="22"/>
  <c r="R815" i="22"/>
  <c r="U815" i="22"/>
  <c r="W815" i="22"/>
  <c r="S810" i="22"/>
  <c r="X810" i="22"/>
  <c r="R810" i="22"/>
  <c r="T810" i="22"/>
  <c r="W798" i="22"/>
  <c r="S798" i="22"/>
  <c r="T798" i="22"/>
  <c r="T781" i="22"/>
  <c r="R769" i="22"/>
  <c r="R763" i="22"/>
  <c r="U763" i="22"/>
  <c r="V763" i="22"/>
  <c r="V751" i="22"/>
  <c r="R751" i="22"/>
  <c r="U751" i="22"/>
  <c r="W751" i="22"/>
  <c r="S746" i="22"/>
  <c r="X746" i="22"/>
  <c r="R746" i="22"/>
  <c r="T746" i="22"/>
  <c r="U729" i="22"/>
  <c r="S690" i="22"/>
  <c r="X690" i="22"/>
  <c r="R690" i="22"/>
  <c r="T690" i="22"/>
  <c r="U690" i="22"/>
  <c r="S886" i="22"/>
  <c r="T886" i="22"/>
  <c r="U884" i="22"/>
  <c r="V884" i="22"/>
  <c r="S883" i="22"/>
  <c r="U872" i="22"/>
  <c r="U867" i="22"/>
  <c r="S865" i="22"/>
  <c r="R863" i="22"/>
  <c r="S863" i="22"/>
  <c r="X886" i="22"/>
  <c r="S878" i="22"/>
  <c r="T878" i="22"/>
  <c r="U876" i="22"/>
  <c r="V876" i="22"/>
  <c r="T872" i="22"/>
  <c r="W871" i="22"/>
  <c r="T867" i="22"/>
  <c r="R865" i="22"/>
  <c r="X863" i="22"/>
  <c r="T857" i="22"/>
  <c r="W856" i="22"/>
  <c r="T847" i="22"/>
  <c r="W846" i="22"/>
  <c r="S838" i="22"/>
  <c r="T838" i="22"/>
  <c r="T835" i="22"/>
  <c r="R833" i="22"/>
  <c r="X831" i="22"/>
  <c r="X829" i="22"/>
  <c r="R829" i="22"/>
  <c r="W825" i="22"/>
  <c r="R822" i="22"/>
  <c r="W819" i="22"/>
  <c r="T817" i="22"/>
  <c r="V817" i="22"/>
  <c r="R811" i="22"/>
  <c r="U811" i="22"/>
  <c r="V811" i="22"/>
  <c r="X807" i="22"/>
  <c r="S805" i="22"/>
  <c r="V799" i="22"/>
  <c r="R799" i="22"/>
  <c r="U799" i="22"/>
  <c r="W799" i="22"/>
  <c r="U789" i="22"/>
  <c r="X785" i="22"/>
  <c r="S777" i="22"/>
  <c r="S771" i="22"/>
  <c r="X765" i="22"/>
  <c r="V765" i="22"/>
  <c r="R765" i="22"/>
  <c r="W761" i="22"/>
  <c r="W755" i="22"/>
  <c r="T753" i="22"/>
  <c r="V753" i="22"/>
  <c r="R747" i="22"/>
  <c r="U747" i="22"/>
  <c r="V747" i="22"/>
  <c r="X743" i="22"/>
  <c r="V738" i="22"/>
  <c r="X725" i="22"/>
  <c r="V725" i="22"/>
  <c r="R725" i="22"/>
  <c r="S725" i="22"/>
  <c r="T689" i="22"/>
  <c r="R680" i="22"/>
  <c r="S680" i="22"/>
  <c r="T680" i="22"/>
  <c r="U680" i="22"/>
  <c r="V680" i="22"/>
  <c r="W680" i="22"/>
  <c r="X680" i="22"/>
  <c r="T678" i="22"/>
  <c r="U678" i="22"/>
  <c r="R678" i="22"/>
  <c r="S678" i="22"/>
  <c r="V678" i="22"/>
  <c r="W678" i="22"/>
  <c r="R648" i="22"/>
  <c r="U648" i="22"/>
  <c r="W648" i="22"/>
  <c r="S648" i="22"/>
  <c r="T648" i="22"/>
  <c r="V648" i="22"/>
  <c r="U868" i="22"/>
  <c r="V868" i="22"/>
  <c r="U836" i="22"/>
  <c r="V836" i="22"/>
  <c r="V823" i="22"/>
  <c r="R823" i="22"/>
  <c r="U823" i="22"/>
  <c r="W823" i="22"/>
  <c r="S818" i="22"/>
  <c r="X818" i="22"/>
  <c r="R818" i="22"/>
  <c r="T818" i="22"/>
  <c r="W806" i="22"/>
  <c r="S806" i="22"/>
  <c r="T806" i="22"/>
  <c r="X789" i="22"/>
  <c r="V789" i="22"/>
  <c r="R789" i="22"/>
  <c r="T777" i="22"/>
  <c r="V777" i="22"/>
  <c r="R771" i="22"/>
  <c r="U771" i="22"/>
  <c r="V771" i="22"/>
  <c r="V759" i="22"/>
  <c r="R759" i="22"/>
  <c r="U759" i="22"/>
  <c r="W759" i="22"/>
  <c r="S754" i="22"/>
  <c r="X754" i="22"/>
  <c r="R754" i="22"/>
  <c r="T754" i="22"/>
  <c r="W742" i="22"/>
  <c r="S742" i="22"/>
  <c r="T742" i="22"/>
  <c r="W734" i="22"/>
  <c r="R734" i="22"/>
  <c r="S734" i="22"/>
  <c r="T734" i="22"/>
  <c r="U734" i="22"/>
  <c r="S722" i="22"/>
  <c r="X722" i="22"/>
  <c r="R722" i="22"/>
  <c r="T722" i="22"/>
  <c r="U722" i="22"/>
  <c r="W710" i="22"/>
  <c r="R710" i="22"/>
  <c r="S710" i="22"/>
  <c r="T710" i="22"/>
  <c r="U710" i="22"/>
  <c r="W698" i="22"/>
  <c r="R689" i="22"/>
  <c r="S673" i="22"/>
  <c r="R673" i="22"/>
  <c r="T673" i="22"/>
  <c r="U673" i="22"/>
  <c r="V673" i="22"/>
  <c r="W673" i="22"/>
  <c r="X673" i="22"/>
  <c r="S665" i="22"/>
  <c r="V665" i="22"/>
  <c r="W665" i="22"/>
  <c r="X665" i="22"/>
  <c r="R665" i="22"/>
  <c r="T665" i="22"/>
  <c r="T638" i="22"/>
  <c r="U638" i="22"/>
  <c r="S638" i="22"/>
  <c r="R638" i="22"/>
  <c r="V638" i="22"/>
  <c r="W638" i="22"/>
  <c r="X638" i="22"/>
  <c r="V886" i="22"/>
  <c r="W884" i="22"/>
  <c r="V881" i="22"/>
  <c r="U871" i="22"/>
  <c r="X870" i="22"/>
  <c r="U866" i="22"/>
  <c r="V863" i="22"/>
  <c r="S862" i="22"/>
  <c r="T862" i="22"/>
  <c r="R857" i="22"/>
  <c r="U856" i="22"/>
  <c r="X851" i="22"/>
  <c r="U846" i="22"/>
  <c r="W844" i="22"/>
  <c r="V841" i="22"/>
  <c r="U834" i="22"/>
  <c r="V831" i="22"/>
  <c r="X827" i="22"/>
  <c r="S825" i="22"/>
  <c r="S819" i="22"/>
  <c r="X813" i="22"/>
  <c r="V813" i="22"/>
  <c r="R813" i="22"/>
  <c r="R806" i="22"/>
  <c r="V802" i="22"/>
  <c r="T801" i="22"/>
  <c r="V801" i="22"/>
  <c r="R795" i="22"/>
  <c r="U795" i="22"/>
  <c r="V795" i="22"/>
  <c r="S789" i="22"/>
  <c r="V783" i="22"/>
  <c r="R783" i="22"/>
  <c r="U783" i="22"/>
  <c r="W783" i="22"/>
  <c r="U773" i="22"/>
  <c r="X769" i="22"/>
  <c r="X763" i="22"/>
  <c r="S761" i="22"/>
  <c r="S755" i="22"/>
  <c r="X749" i="22"/>
  <c r="V749" i="22"/>
  <c r="R749" i="22"/>
  <c r="R742" i="22"/>
  <c r="X733" i="22"/>
  <c r="V733" i="22"/>
  <c r="R733" i="22"/>
  <c r="S733" i="22"/>
  <c r="U725" i="22"/>
  <c r="V698" i="22"/>
  <c r="W690" i="22"/>
  <c r="V883" i="22"/>
  <c r="W883" i="22"/>
  <c r="R855" i="22"/>
  <c r="S855" i="22"/>
  <c r="X868" i="22"/>
  <c r="W865" i="22"/>
  <c r="T856" i="22"/>
  <c r="R847" i="22"/>
  <c r="S847" i="22"/>
  <c r="R846" i="22"/>
  <c r="X836" i="22"/>
  <c r="W833" i="22"/>
  <c r="W827" i="22"/>
  <c r="X815" i="22"/>
  <c r="V807" i="22"/>
  <c r="R807" i="22"/>
  <c r="U807" i="22"/>
  <c r="W807" i="22"/>
  <c r="X773" i="22"/>
  <c r="V773" i="22"/>
  <c r="R773" i="22"/>
  <c r="W769" i="22"/>
  <c r="W763" i="22"/>
  <c r="T761" i="22"/>
  <c r="V761" i="22"/>
  <c r="R755" i="22"/>
  <c r="U755" i="22"/>
  <c r="V755" i="22"/>
  <c r="X751" i="22"/>
  <c r="V743" i="22"/>
  <c r="R743" i="22"/>
  <c r="U743" i="22"/>
  <c r="W743" i="22"/>
  <c r="X734" i="22"/>
  <c r="S730" i="22"/>
  <c r="X730" i="22"/>
  <c r="R730" i="22"/>
  <c r="T730" i="22"/>
  <c r="U730" i="22"/>
  <c r="W722" i="22"/>
  <c r="S714" i="22"/>
  <c r="X714" i="22"/>
  <c r="R714" i="22"/>
  <c r="T714" i="22"/>
  <c r="U714" i="22"/>
  <c r="W694" i="22"/>
  <c r="R694" i="22"/>
  <c r="S694" i="22"/>
  <c r="T694" i="22"/>
  <c r="U694" i="22"/>
  <c r="V690" i="22"/>
  <c r="V655" i="22"/>
  <c r="S870" i="22"/>
  <c r="T870" i="22"/>
  <c r="V843" i="22"/>
  <c r="W843" i="22"/>
  <c r="T871" i="22"/>
  <c r="V867" i="22"/>
  <c r="W867" i="22"/>
  <c r="T866" i="22"/>
  <c r="U860" i="22"/>
  <c r="V860" i="22"/>
  <c r="W855" i="22"/>
  <c r="V835" i="22"/>
  <c r="W835" i="22"/>
  <c r="T834" i="22"/>
  <c r="T825" i="22"/>
  <c r="V825" i="22"/>
  <c r="R819" i="22"/>
  <c r="U819" i="22"/>
  <c r="V819" i="22"/>
  <c r="S802" i="22"/>
  <c r="X802" i="22"/>
  <c r="R802" i="22"/>
  <c r="T802" i="22"/>
  <c r="W790" i="22"/>
  <c r="S790" i="22"/>
  <c r="T790" i="22"/>
  <c r="R886" i="22"/>
  <c r="S884" i="22"/>
  <c r="X883" i="22"/>
  <c r="T881" i="22"/>
  <c r="X872" i="22"/>
  <c r="V870" i="22"/>
  <c r="W868" i="22"/>
  <c r="S866" i="22"/>
  <c r="V865" i="22"/>
  <c r="T863" i="22"/>
  <c r="S856" i="22"/>
  <c r="V855" i="22"/>
  <c r="S854" i="22"/>
  <c r="T854" i="22"/>
  <c r="T851" i="22"/>
  <c r="X847" i="22"/>
  <c r="S844" i="22"/>
  <c r="X843" i="22"/>
  <c r="T841" i="22"/>
  <c r="W836" i="22"/>
  <c r="S834" i="22"/>
  <c r="V833" i="22"/>
  <c r="T831" i="22"/>
  <c r="T827" i="22"/>
  <c r="T815" i="22"/>
  <c r="W810" i="22"/>
  <c r="X798" i="22"/>
  <c r="X797" i="22"/>
  <c r="V797" i="22"/>
  <c r="R797" i="22"/>
  <c r="W793" i="22"/>
  <c r="R790" i="22"/>
  <c r="W787" i="22"/>
  <c r="T785" i="22"/>
  <c r="V785" i="22"/>
  <c r="W781" i="22"/>
  <c r="R779" i="22"/>
  <c r="U779" i="22"/>
  <c r="V779" i="22"/>
  <c r="X775" i="22"/>
  <c r="S773" i="22"/>
  <c r="U769" i="22"/>
  <c r="V767" i="22"/>
  <c r="R767" i="22"/>
  <c r="U767" i="22"/>
  <c r="W767" i="22"/>
  <c r="T763" i="22"/>
  <c r="X753" i="22"/>
  <c r="T751" i="22"/>
  <c r="X747" i="22"/>
  <c r="W746" i="22"/>
  <c r="V734" i="22"/>
  <c r="U733" i="22"/>
  <c r="V722" i="22"/>
  <c r="X626" i="22"/>
  <c r="U626" i="22"/>
  <c r="S626" i="22"/>
  <c r="T626" i="22"/>
  <c r="R626" i="22"/>
  <c r="V626" i="22"/>
  <c r="X666" i="22"/>
  <c r="U666" i="22"/>
  <c r="W659" i="22"/>
  <c r="X659" i="22"/>
  <c r="V652" i="22"/>
  <c r="U652" i="22"/>
  <c r="T652" i="22"/>
  <c r="T646" i="22"/>
  <c r="U646" i="22"/>
  <c r="X646" i="22"/>
  <c r="R640" i="22"/>
  <c r="U640" i="22"/>
  <c r="S640" i="22"/>
  <c r="V636" i="22"/>
  <c r="U636" i="22"/>
  <c r="W636" i="22"/>
  <c r="X636" i="22"/>
  <c r="R624" i="22"/>
  <c r="U624" i="22"/>
  <c r="T624" i="22"/>
  <c r="V624" i="22"/>
  <c r="T614" i="22"/>
  <c r="U614" i="22"/>
  <c r="X610" i="22"/>
  <c r="R610" i="22"/>
  <c r="U610" i="22"/>
  <c r="S610" i="22"/>
  <c r="R547" i="22"/>
  <c r="T547" i="22"/>
  <c r="V547" i="22"/>
  <c r="S547" i="22"/>
  <c r="U547" i="22"/>
  <c r="X547" i="22"/>
  <c r="W547" i="22"/>
  <c r="S522" i="22"/>
  <c r="X522" i="22"/>
  <c r="T522" i="22"/>
  <c r="R522" i="22"/>
  <c r="U522" i="22"/>
  <c r="V522" i="22"/>
  <c r="W522" i="22"/>
  <c r="V735" i="22"/>
  <c r="V727" i="22"/>
  <c r="R721" i="22"/>
  <c r="V719" i="22"/>
  <c r="S717" i="22"/>
  <c r="R713" i="22"/>
  <c r="V711" i="22"/>
  <c r="S709" i="22"/>
  <c r="R705" i="22"/>
  <c r="V703" i="22"/>
  <c r="S701" i="22"/>
  <c r="R697" i="22"/>
  <c r="V695" i="22"/>
  <c r="S693" i="22"/>
  <c r="U688" i="22"/>
  <c r="R686" i="22"/>
  <c r="U681" i="22"/>
  <c r="T674" i="22"/>
  <c r="V668" i="22"/>
  <c r="T667" i="22"/>
  <c r="R652" i="22"/>
  <c r="S636" i="22"/>
  <c r="X634" i="22"/>
  <c r="U634" i="22"/>
  <c r="W634" i="22"/>
  <c r="S624" i="22"/>
  <c r="S622" i="22"/>
  <c r="X618" i="22"/>
  <c r="R618" i="22"/>
  <c r="U618" i="22"/>
  <c r="R614" i="22"/>
  <c r="W610" i="22"/>
  <c r="W577" i="22"/>
  <c r="S577" i="22"/>
  <c r="T577" i="22"/>
  <c r="X577" i="22"/>
  <c r="R577" i="22"/>
  <c r="V562" i="22"/>
  <c r="X562" i="22"/>
  <c r="R562" i="22"/>
  <c r="S562" i="22"/>
  <c r="W562" i="22"/>
  <c r="T562" i="22"/>
  <c r="U562" i="22"/>
  <c r="U885" i="22"/>
  <c r="V739" i="22"/>
  <c r="W735" i="22"/>
  <c r="V731" i="22"/>
  <c r="W727" i="22"/>
  <c r="V723" i="22"/>
  <c r="W719" i="22"/>
  <c r="R717" i="22"/>
  <c r="V715" i="22"/>
  <c r="W711" i="22"/>
  <c r="R709" i="22"/>
  <c r="V707" i="22"/>
  <c r="W703" i="22"/>
  <c r="R701" i="22"/>
  <c r="V699" i="22"/>
  <c r="W695" i="22"/>
  <c r="R693" i="22"/>
  <c r="V691" i="22"/>
  <c r="T688" i="22"/>
  <c r="T681" i="22"/>
  <c r="W675" i="22"/>
  <c r="X675" i="22"/>
  <c r="S674" i="22"/>
  <c r="S667" i="22"/>
  <c r="W666" i="22"/>
  <c r="V659" i="22"/>
  <c r="X656" i="22"/>
  <c r="X644" i="22"/>
  <c r="R636" i="22"/>
  <c r="S634" i="22"/>
  <c r="R622" i="22"/>
  <c r="V618" i="22"/>
  <c r="V610" i="22"/>
  <c r="U877" i="22"/>
  <c r="U869" i="22"/>
  <c r="U739" i="22"/>
  <c r="X736" i="22"/>
  <c r="U735" i="22"/>
  <c r="U731" i="22"/>
  <c r="X728" i="22"/>
  <c r="U727" i="22"/>
  <c r="U723" i="22"/>
  <c r="X720" i="22"/>
  <c r="U719" i="22"/>
  <c r="U715" i="22"/>
  <c r="X712" i="22"/>
  <c r="U711" i="22"/>
  <c r="U707" i="22"/>
  <c r="X704" i="22"/>
  <c r="U703" i="22"/>
  <c r="U699" i="22"/>
  <c r="X696" i="22"/>
  <c r="U695" i="22"/>
  <c r="U691" i="22"/>
  <c r="S688" i="22"/>
  <c r="R681" i="22"/>
  <c r="R674" i="22"/>
  <c r="T670" i="22"/>
  <c r="U670" i="22"/>
  <c r="X668" i="22"/>
  <c r="R667" i="22"/>
  <c r="V666" i="22"/>
  <c r="U659" i="22"/>
  <c r="W656" i="22"/>
  <c r="T654" i="22"/>
  <c r="W650" i="22"/>
  <c r="W644" i="22"/>
  <c r="R634" i="22"/>
  <c r="T618" i="22"/>
  <c r="T610" i="22"/>
  <c r="R592" i="22"/>
  <c r="U592" i="22"/>
  <c r="V592" i="22"/>
  <c r="X592" i="22"/>
  <c r="S592" i="22"/>
  <c r="T580" i="22"/>
  <c r="V580" i="22"/>
  <c r="R580" i="22"/>
  <c r="W580" i="22"/>
  <c r="X580" i="22"/>
  <c r="S580" i="22"/>
  <c r="X525" i="22"/>
  <c r="V525" i="22"/>
  <c r="R525" i="22"/>
  <c r="U525" i="22"/>
  <c r="W525" i="22"/>
  <c r="S525" i="22"/>
  <c r="T525" i="22"/>
  <c r="T739" i="22"/>
  <c r="X721" i="22"/>
  <c r="X713" i="22"/>
  <c r="X705" i="22"/>
  <c r="X697" i="22"/>
  <c r="T666" i="22"/>
  <c r="T659" i="22"/>
  <c r="T650" i="22"/>
  <c r="W646" i="22"/>
  <c r="T622" i="22"/>
  <c r="U622" i="22"/>
  <c r="V622" i="22"/>
  <c r="W622" i="22"/>
  <c r="R600" i="22"/>
  <c r="U600" i="22"/>
  <c r="V600" i="22"/>
  <c r="T600" i="22"/>
  <c r="W600" i="22"/>
  <c r="S567" i="22"/>
  <c r="R567" i="22"/>
  <c r="V567" i="22"/>
  <c r="W567" i="22"/>
  <c r="T567" i="22"/>
  <c r="U567" i="22"/>
  <c r="X567" i="22"/>
  <c r="T686" i="22"/>
  <c r="U686" i="22"/>
  <c r="X674" i="22"/>
  <c r="U674" i="22"/>
  <c r="W667" i="22"/>
  <c r="X667" i="22"/>
  <c r="S666" i="22"/>
  <c r="S659" i="22"/>
  <c r="X650" i="22"/>
  <c r="U650" i="22"/>
  <c r="V650" i="22"/>
  <c r="V644" i="22"/>
  <c r="U644" i="22"/>
  <c r="X640" i="22"/>
  <c r="X614" i="22"/>
  <c r="V604" i="22"/>
  <c r="U604" i="22"/>
  <c r="W604" i="22"/>
  <c r="T604" i="22"/>
  <c r="X604" i="22"/>
  <c r="X600" i="22"/>
  <c r="V577" i="22"/>
  <c r="S559" i="22"/>
  <c r="R559" i="22"/>
  <c r="T559" i="22"/>
  <c r="W559" i="22"/>
  <c r="X559" i="22"/>
  <c r="U559" i="22"/>
  <c r="V559" i="22"/>
  <c r="T736" i="22"/>
  <c r="R735" i="22"/>
  <c r="T728" i="22"/>
  <c r="R727" i="22"/>
  <c r="V721" i="22"/>
  <c r="T720" i="22"/>
  <c r="R719" i="22"/>
  <c r="V717" i="22"/>
  <c r="V713" i="22"/>
  <c r="T712" i="22"/>
  <c r="R711" i="22"/>
  <c r="V709" i="22"/>
  <c r="V705" i="22"/>
  <c r="T704" i="22"/>
  <c r="R703" i="22"/>
  <c r="V701" i="22"/>
  <c r="V697" i="22"/>
  <c r="T696" i="22"/>
  <c r="R695" i="22"/>
  <c r="V693" i="22"/>
  <c r="X688" i="22"/>
  <c r="W686" i="22"/>
  <c r="X681" i="22"/>
  <c r="T668" i="22"/>
  <c r="R666" i="22"/>
  <c r="T662" i="22"/>
  <c r="U662" i="22"/>
  <c r="R659" i="22"/>
  <c r="T656" i="22"/>
  <c r="X652" i="22"/>
  <c r="R650" i="22"/>
  <c r="S646" i="22"/>
  <c r="R644" i="22"/>
  <c r="W640" i="22"/>
  <c r="W614" i="22"/>
  <c r="S600" i="22"/>
  <c r="U580" i="22"/>
  <c r="U577" i="22"/>
  <c r="V596" i="22"/>
  <c r="U596" i="22"/>
  <c r="W596" i="22"/>
  <c r="T590" i="22"/>
  <c r="U590" i="22"/>
  <c r="V590" i="22"/>
  <c r="X576" i="22"/>
  <c r="R576" i="22"/>
  <c r="V576" i="22"/>
  <c r="W576" i="22"/>
  <c r="S576" i="22"/>
  <c r="U534" i="22"/>
  <c r="R523" i="22"/>
  <c r="T523" i="22"/>
  <c r="V523" i="22"/>
  <c r="U523" i="22"/>
  <c r="W523" i="22"/>
  <c r="X523" i="22"/>
  <c r="W422" i="22"/>
  <c r="R422" i="22"/>
  <c r="S422" i="22"/>
  <c r="U422" i="22"/>
  <c r="V422" i="22"/>
  <c r="T422" i="22"/>
  <c r="X422" i="22"/>
  <c r="T630" i="22"/>
  <c r="U630" i="22"/>
  <c r="T616" i="22"/>
  <c r="X608" i="22"/>
  <c r="R606" i="22"/>
  <c r="V598" i="22"/>
  <c r="R596" i="22"/>
  <c r="S583" i="22"/>
  <c r="X583" i="22"/>
  <c r="T583" i="22"/>
  <c r="U583" i="22"/>
  <c r="T572" i="22"/>
  <c r="V572" i="22"/>
  <c r="R572" i="22"/>
  <c r="S572" i="22"/>
  <c r="X572" i="22"/>
  <c r="X566" i="22"/>
  <c r="X550" i="22"/>
  <c r="R550" i="22"/>
  <c r="T550" i="22"/>
  <c r="W550" i="22"/>
  <c r="S550" i="22"/>
  <c r="T524" i="22"/>
  <c r="V524" i="22"/>
  <c r="X524" i="22"/>
  <c r="U524" i="22"/>
  <c r="W524" i="22"/>
  <c r="V620" i="22"/>
  <c r="U620" i="22"/>
  <c r="W620" i="22"/>
  <c r="R616" i="22"/>
  <c r="U616" i="22"/>
  <c r="V616" i="22"/>
  <c r="T606" i="22"/>
  <c r="U606" i="22"/>
  <c r="U576" i="22"/>
  <c r="S524" i="22"/>
  <c r="W518" i="22"/>
  <c r="U518" i="22"/>
  <c r="S518" i="22"/>
  <c r="V518" i="22"/>
  <c r="T518" i="22"/>
  <c r="X518" i="22"/>
  <c r="V586" i="22"/>
  <c r="X586" i="22"/>
  <c r="S586" i="22"/>
  <c r="T586" i="22"/>
  <c r="R566" i="22"/>
  <c r="T566" i="22"/>
  <c r="U566" i="22"/>
  <c r="V566" i="22"/>
  <c r="W534" i="22"/>
  <c r="R534" i="22"/>
  <c r="T534" i="22"/>
  <c r="V534" i="22"/>
  <c r="X534" i="22"/>
  <c r="S466" i="22"/>
  <c r="R466" i="22"/>
  <c r="U466" i="22"/>
  <c r="T466" i="22"/>
  <c r="V466" i="22"/>
  <c r="W466" i="22"/>
  <c r="X466" i="22"/>
  <c r="V612" i="22"/>
  <c r="U612" i="22"/>
  <c r="W612" i="22"/>
  <c r="R608" i="22"/>
  <c r="U608" i="22"/>
  <c r="V608" i="22"/>
  <c r="T598" i="22"/>
  <c r="U598" i="22"/>
  <c r="U586" i="22"/>
  <c r="R558" i="22"/>
  <c r="T558" i="22"/>
  <c r="V558" i="22"/>
  <c r="W558" i="22"/>
  <c r="S546" i="22"/>
  <c r="X546" i="22"/>
  <c r="T546" i="22"/>
  <c r="R546" i="22"/>
  <c r="U546" i="22"/>
  <c r="V546" i="22"/>
  <c r="S538" i="22"/>
  <c r="X538" i="22"/>
  <c r="T538" i="22"/>
  <c r="W538" i="22"/>
  <c r="R538" i="22"/>
  <c r="S523" i="22"/>
  <c r="X590" i="22"/>
  <c r="R586" i="22"/>
  <c r="X568" i="22"/>
  <c r="R568" i="22"/>
  <c r="W568" i="22"/>
  <c r="S568" i="22"/>
  <c r="T568" i="22"/>
  <c r="X560" i="22"/>
  <c r="R560" i="22"/>
  <c r="T560" i="22"/>
  <c r="U560" i="22"/>
  <c r="T537" i="22"/>
  <c r="V537" i="22"/>
  <c r="X537" i="22"/>
  <c r="S537" i="22"/>
  <c r="U537" i="22"/>
  <c r="W537" i="22"/>
  <c r="S530" i="22"/>
  <c r="X530" i="22"/>
  <c r="T530" i="22"/>
  <c r="R530" i="22"/>
  <c r="V530" i="22"/>
  <c r="W530" i="22"/>
  <c r="V527" i="22"/>
  <c r="R527" i="22"/>
  <c r="T527" i="22"/>
  <c r="W527" i="22"/>
  <c r="U527" i="22"/>
  <c r="X527" i="22"/>
  <c r="W588" i="22"/>
  <c r="R582" i="22"/>
  <c r="T582" i="22"/>
  <c r="T564" i="22"/>
  <c r="V564" i="22"/>
  <c r="W545" i="22"/>
  <c r="V535" i="22"/>
  <c r="R535" i="22"/>
  <c r="T535" i="22"/>
  <c r="W535" i="22"/>
  <c r="W526" i="22"/>
  <c r="R526" i="22"/>
  <c r="T526" i="22"/>
  <c r="W521" i="22"/>
  <c r="T505" i="22"/>
  <c r="X505" i="22"/>
  <c r="R505" i="22"/>
  <c r="W505" i="22"/>
  <c r="W502" i="22"/>
  <c r="R502" i="22"/>
  <c r="U502" i="22"/>
  <c r="S502" i="22"/>
  <c r="T502" i="22"/>
  <c r="V502" i="22"/>
  <c r="X501" i="22"/>
  <c r="S501" i="22"/>
  <c r="T501" i="22"/>
  <c r="U501" i="22"/>
  <c r="V501" i="22"/>
  <c r="T497" i="22"/>
  <c r="X497" i="22"/>
  <c r="R497" i="22"/>
  <c r="W497" i="22"/>
  <c r="W494" i="22"/>
  <c r="R494" i="22"/>
  <c r="U494" i="22"/>
  <c r="S494" i="22"/>
  <c r="T494" i="22"/>
  <c r="V494" i="22"/>
  <c r="X493" i="22"/>
  <c r="S493" i="22"/>
  <c r="T493" i="22"/>
  <c r="U493" i="22"/>
  <c r="V493" i="22"/>
  <c r="T489" i="22"/>
  <c r="X489" i="22"/>
  <c r="R489" i="22"/>
  <c r="W489" i="22"/>
  <c r="W486" i="22"/>
  <c r="R486" i="22"/>
  <c r="U486" i="22"/>
  <c r="S486" i="22"/>
  <c r="T486" i="22"/>
  <c r="V486" i="22"/>
  <c r="X485" i="22"/>
  <c r="S485" i="22"/>
  <c r="T485" i="22"/>
  <c r="U485" i="22"/>
  <c r="V485" i="22"/>
  <c r="W478" i="22"/>
  <c r="R478" i="22"/>
  <c r="U478" i="22"/>
  <c r="V478" i="22"/>
  <c r="X478" i="22"/>
  <c r="S368" i="22"/>
  <c r="R368" i="22"/>
  <c r="T368" i="22"/>
  <c r="U368" i="22"/>
  <c r="V368" i="22"/>
  <c r="W368" i="22"/>
  <c r="X368" i="22"/>
  <c r="U587" i="22"/>
  <c r="W587" i="22"/>
  <c r="W582" i="22"/>
  <c r="R574" i="22"/>
  <c r="T574" i="22"/>
  <c r="T556" i="22"/>
  <c r="V556" i="22"/>
  <c r="T554" i="22"/>
  <c r="V554" i="22"/>
  <c r="X554" i="22"/>
  <c r="X541" i="22"/>
  <c r="V541" i="22"/>
  <c r="R541" i="22"/>
  <c r="T540" i="22"/>
  <c r="V540" i="22"/>
  <c r="X540" i="22"/>
  <c r="R539" i="22"/>
  <c r="T539" i="22"/>
  <c r="V539" i="22"/>
  <c r="T529" i="22"/>
  <c r="V529" i="22"/>
  <c r="X529" i="22"/>
  <c r="S526" i="22"/>
  <c r="X513" i="22"/>
  <c r="U505" i="22"/>
  <c r="U497" i="22"/>
  <c r="U489" i="22"/>
  <c r="R393" i="22"/>
  <c r="U393" i="22"/>
  <c r="S393" i="22"/>
  <c r="V393" i="22"/>
  <c r="W393" i="22"/>
  <c r="T393" i="22"/>
  <c r="T298" i="22"/>
  <c r="W298" i="22"/>
  <c r="X298" i="22"/>
  <c r="R298" i="22"/>
  <c r="S298" i="22"/>
  <c r="U298" i="22"/>
  <c r="V298" i="22"/>
  <c r="S505" i="22"/>
  <c r="S497" i="22"/>
  <c r="T545" i="22"/>
  <c r="V545" i="22"/>
  <c r="X545" i="22"/>
  <c r="W542" i="22"/>
  <c r="R542" i="22"/>
  <c r="T542" i="22"/>
  <c r="T521" i="22"/>
  <c r="V521" i="22"/>
  <c r="X521" i="22"/>
  <c r="S442" i="22"/>
  <c r="R442" i="22"/>
  <c r="U442" i="22"/>
  <c r="V442" i="22"/>
  <c r="T442" i="22"/>
  <c r="W442" i="22"/>
  <c r="S582" i="22"/>
  <c r="U569" i="22"/>
  <c r="U564" i="22"/>
  <c r="U563" i="22"/>
  <c r="W563" i="22"/>
  <c r="S542" i="22"/>
  <c r="X533" i="22"/>
  <c r="V533" i="22"/>
  <c r="R533" i="22"/>
  <c r="T532" i="22"/>
  <c r="V532" i="22"/>
  <c r="X532" i="22"/>
  <c r="R531" i="22"/>
  <c r="T531" i="22"/>
  <c r="V531" i="22"/>
  <c r="S508" i="22"/>
  <c r="T508" i="22"/>
  <c r="U508" i="22"/>
  <c r="W508" i="22"/>
  <c r="R501" i="22"/>
  <c r="V500" i="22"/>
  <c r="T500" i="22"/>
  <c r="U500" i="22"/>
  <c r="W500" i="22"/>
  <c r="R493" i="22"/>
  <c r="V492" i="22"/>
  <c r="T492" i="22"/>
  <c r="U492" i="22"/>
  <c r="W492" i="22"/>
  <c r="R485" i="22"/>
  <c r="V484" i="22"/>
  <c r="T484" i="22"/>
  <c r="U484" i="22"/>
  <c r="W484" i="22"/>
  <c r="S402" i="22"/>
  <c r="R402" i="22"/>
  <c r="U402" i="22"/>
  <c r="V402" i="22"/>
  <c r="T402" i="22"/>
  <c r="W402" i="22"/>
  <c r="X402" i="22"/>
  <c r="R377" i="22"/>
  <c r="S377" i="22"/>
  <c r="U377" i="22"/>
  <c r="V377" i="22"/>
  <c r="T377" i="22"/>
  <c r="W377" i="22"/>
  <c r="X377" i="22"/>
  <c r="S360" i="22"/>
  <c r="R360" i="22"/>
  <c r="T360" i="22"/>
  <c r="V360" i="22"/>
  <c r="W360" i="22"/>
  <c r="X360" i="22"/>
  <c r="U360" i="22"/>
  <c r="T588" i="22"/>
  <c r="V588" i="22"/>
  <c r="T569" i="22"/>
  <c r="X549" i="22"/>
  <c r="V549" i="22"/>
  <c r="R549" i="22"/>
  <c r="T548" i="22"/>
  <c r="V548" i="22"/>
  <c r="X548" i="22"/>
  <c r="V543" i="22"/>
  <c r="R543" i="22"/>
  <c r="T543" i="22"/>
  <c r="W543" i="22"/>
  <c r="X535" i="22"/>
  <c r="X516" i="22"/>
  <c r="R516" i="22"/>
  <c r="T516" i="22"/>
  <c r="T513" i="22"/>
  <c r="R513" i="22"/>
  <c r="S513" i="22"/>
  <c r="V513" i="22"/>
  <c r="R500" i="22"/>
  <c r="R492" i="22"/>
  <c r="R484" i="22"/>
  <c r="T478" i="22"/>
  <c r="S458" i="22"/>
  <c r="R458" i="22"/>
  <c r="U458" i="22"/>
  <c r="T458" i="22"/>
  <c r="V458" i="22"/>
  <c r="W458" i="22"/>
  <c r="X458" i="22"/>
  <c r="W446" i="22"/>
  <c r="R446" i="22"/>
  <c r="S446" i="22"/>
  <c r="U446" i="22"/>
  <c r="V446" i="22"/>
  <c r="T446" i="22"/>
  <c r="X446" i="22"/>
  <c r="W470" i="22"/>
  <c r="R470" i="22"/>
  <c r="S470" i="22"/>
  <c r="U470" i="22"/>
  <c r="S426" i="22"/>
  <c r="R426" i="22"/>
  <c r="U426" i="22"/>
  <c r="V426" i="22"/>
  <c r="W406" i="22"/>
  <c r="R406" i="22"/>
  <c r="S406" i="22"/>
  <c r="U406" i="22"/>
  <c r="V406" i="22"/>
  <c r="T509" i="22"/>
  <c r="V470" i="22"/>
  <c r="S450" i="22"/>
  <c r="R450" i="22"/>
  <c r="U450" i="22"/>
  <c r="V450" i="22"/>
  <c r="W430" i="22"/>
  <c r="R430" i="22"/>
  <c r="S430" i="22"/>
  <c r="U430" i="22"/>
  <c r="V430" i="22"/>
  <c r="X426" i="22"/>
  <c r="S400" i="22"/>
  <c r="R400" i="22"/>
  <c r="T400" i="22"/>
  <c r="U400" i="22"/>
  <c r="W400" i="22"/>
  <c r="X400" i="22"/>
  <c r="V384" i="22"/>
  <c r="W462" i="22"/>
  <c r="R462" i="22"/>
  <c r="S462" i="22"/>
  <c r="U462" i="22"/>
  <c r="S410" i="22"/>
  <c r="R410" i="22"/>
  <c r="U410" i="22"/>
  <c r="V410" i="22"/>
  <c r="V519" i="22"/>
  <c r="X519" i="22"/>
  <c r="V462" i="22"/>
  <c r="W450" i="22"/>
  <c r="S434" i="22"/>
  <c r="R434" i="22"/>
  <c r="U434" i="22"/>
  <c r="V434" i="22"/>
  <c r="X430" i="22"/>
  <c r="T426" i="22"/>
  <c r="W414" i="22"/>
  <c r="R414" i="22"/>
  <c r="S414" i="22"/>
  <c r="U414" i="22"/>
  <c r="V414" i="22"/>
  <c r="X410" i="22"/>
  <c r="T406" i="22"/>
  <c r="T399" i="22"/>
  <c r="V399" i="22"/>
  <c r="W399" i="22"/>
  <c r="X399" i="22"/>
  <c r="R399" i="22"/>
  <c r="X387" i="22"/>
  <c r="R387" i="22"/>
  <c r="U387" i="22"/>
  <c r="V387" i="22"/>
  <c r="W387" i="22"/>
  <c r="X509" i="22"/>
  <c r="S509" i="22"/>
  <c r="T462" i="22"/>
  <c r="W454" i="22"/>
  <c r="R454" i="22"/>
  <c r="S454" i="22"/>
  <c r="U454" i="22"/>
  <c r="W438" i="22"/>
  <c r="R438" i="22"/>
  <c r="S438" i="22"/>
  <c r="U438" i="22"/>
  <c r="V438" i="22"/>
  <c r="T430" i="22"/>
  <c r="W410" i="22"/>
  <c r="V400" i="22"/>
  <c r="U399" i="22"/>
  <c r="X395" i="22"/>
  <c r="S395" i="22"/>
  <c r="T395" i="22"/>
  <c r="U395" i="22"/>
  <c r="W395" i="22"/>
  <c r="W388" i="22"/>
  <c r="S388" i="22"/>
  <c r="T388" i="22"/>
  <c r="U388" i="22"/>
  <c r="V388" i="22"/>
  <c r="X388" i="22"/>
  <c r="S376" i="22"/>
  <c r="R376" i="22"/>
  <c r="T376" i="22"/>
  <c r="U376" i="22"/>
  <c r="V376" i="22"/>
  <c r="X376" i="22"/>
  <c r="V454" i="22"/>
  <c r="W434" i="22"/>
  <c r="S418" i="22"/>
  <c r="R418" i="22"/>
  <c r="U418" i="22"/>
  <c r="V418" i="22"/>
  <c r="T410" i="22"/>
  <c r="V389" i="22"/>
  <c r="U389" i="22"/>
  <c r="W389" i="22"/>
  <c r="R389" i="22"/>
  <c r="S389" i="22"/>
  <c r="T389" i="22"/>
  <c r="S384" i="22"/>
  <c r="R384" i="22"/>
  <c r="T384" i="22"/>
  <c r="W384" i="22"/>
  <c r="X384" i="22"/>
  <c r="X322" i="22"/>
  <c r="R322" i="22"/>
  <c r="S322" i="22"/>
  <c r="T322" i="22"/>
  <c r="U322" i="22"/>
  <c r="V322" i="22"/>
  <c r="W322" i="22"/>
  <c r="S261" i="22"/>
  <c r="R261" i="22"/>
  <c r="T261" i="22"/>
  <c r="U261" i="22"/>
  <c r="V261" i="22"/>
  <c r="W261" i="22"/>
  <c r="X261" i="22"/>
  <c r="V365" i="22"/>
  <c r="S365" i="22"/>
  <c r="U365" i="22"/>
  <c r="W365" i="22"/>
  <c r="R337" i="22"/>
  <c r="U337" i="22"/>
  <c r="V337" i="22"/>
  <c r="W337" i="22"/>
  <c r="X337" i="22"/>
  <c r="X306" i="22"/>
  <c r="R306" i="22"/>
  <c r="S306" i="22"/>
  <c r="T306" i="22"/>
  <c r="U306" i="22"/>
  <c r="V306" i="22"/>
  <c r="W306" i="22"/>
  <c r="W225" i="22"/>
  <c r="S225" i="22"/>
  <c r="U225" i="22"/>
  <c r="T225" i="22"/>
  <c r="V225" i="22"/>
  <c r="X225" i="22"/>
  <c r="R225" i="22"/>
  <c r="T373" i="22"/>
  <c r="W372" i="22"/>
  <c r="S372" i="22"/>
  <c r="T372" i="22"/>
  <c r="W369" i="22"/>
  <c r="U366" i="22"/>
  <c r="V366" i="22"/>
  <c r="X366" i="22"/>
  <c r="R361" i="22"/>
  <c r="S361" i="22"/>
  <c r="U361" i="22"/>
  <c r="V361" i="22"/>
  <c r="R481" i="22"/>
  <c r="R473" i="22"/>
  <c r="R465" i="22"/>
  <c r="R457" i="22"/>
  <c r="R449" i="22"/>
  <c r="R441" i="22"/>
  <c r="R433" i="22"/>
  <c r="R425" i="22"/>
  <c r="R417" i="22"/>
  <c r="R409" i="22"/>
  <c r="S391" i="22"/>
  <c r="W390" i="22"/>
  <c r="R385" i="22"/>
  <c r="U385" i="22"/>
  <c r="V385" i="22"/>
  <c r="R372" i="22"/>
  <c r="R366" i="22"/>
  <c r="V373" i="22"/>
  <c r="S373" i="22"/>
  <c r="U373" i="22"/>
  <c r="W373" i="22"/>
  <c r="S352" i="22"/>
  <c r="X352" i="22"/>
  <c r="R352" i="22"/>
  <c r="T352" i="22"/>
  <c r="U352" i="22"/>
  <c r="S338" i="22"/>
  <c r="T338" i="22"/>
  <c r="U338" i="22"/>
  <c r="V338" i="22"/>
  <c r="W338" i="22"/>
  <c r="X338" i="22"/>
  <c r="X323" i="22"/>
  <c r="R323" i="22"/>
  <c r="U323" i="22"/>
  <c r="V323" i="22"/>
  <c r="T323" i="22"/>
  <c r="W323" i="22"/>
  <c r="X299" i="22"/>
  <c r="V299" i="22"/>
  <c r="R299" i="22"/>
  <c r="S299" i="22"/>
  <c r="T299" i="22"/>
  <c r="U299" i="22"/>
  <c r="W299" i="22"/>
  <c r="W380" i="22"/>
  <c r="S380" i="22"/>
  <c r="T380" i="22"/>
  <c r="U374" i="22"/>
  <c r="V374" i="22"/>
  <c r="X374" i="22"/>
  <c r="R369" i="22"/>
  <c r="S369" i="22"/>
  <c r="U369" i="22"/>
  <c r="V369" i="22"/>
  <c r="W358" i="22"/>
  <c r="R329" i="22"/>
  <c r="T329" i="22"/>
  <c r="U329" i="22"/>
  <c r="V329" i="22"/>
  <c r="W329" i="22"/>
  <c r="X329" i="22"/>
  <c r="V285" i="22"/>
  <c r="R285" i="22"/>
  <c r="S285" i="22"/>
  <c r="T285" i="22"/>
  <c r="U285" i="22"/>
  <c r="W285" i="22"/>
  <c r="X285" i="22"/>
  <c r="R254" i="22"/>
  <c r="U254" i="22"/>
  <c r="S254" i="22"/>
  <c r="T254" i="22"/>
  <c r="V254" i="22"/>
  <c r="W254" i="22"/>
  <c r="X254" i="22"/>
  <c r="X481" i="22"/>
  <c r="V476" i="22"/>
  <c r="V468" i="22"/>
  <c r="X465" i="22"/>
  <c r="V460" i="22"/>
  <c r="X457" i="22"/>
  <c r="V452" i="22"/>
  <c r="X449" i="22"/>
  <c r="V444" i="22"/>
  <c r="X441" i="22"/>
  <c r="V436" i="22"/>
  <c r="X433" i="22"/>
  <c r="V428" i="22"/>
  <c r="X425" i="22"/>
  <c r="V420" i="22"/>
  <c r="X417" i="22"/>
  <c r="V412" i="22"/>
  <c r="X409" i="22"/>
  <c r="V404" i="22"/>
  <c r="R380" i="22"/>
  <c r="R374" i="22"/>
  <c r="X365" i="22"/>
  <c r="X361" i="22"/>
  <c r="T337" i="22"/>
  <c r="S323" i="22"/>
  <c r="V480" i="22"/>
  <c r="V472" i="22"/>
  <c r="V464" i="22"/>
  <c r="V456" i="22"/>
  <c r="U390" i="22"/>
  <c r="X390" i="22"/>
  <c r="V381" i="22"/>
  <c r="S381" i="22"/>
  <c r="U381" i="22"/>
  <c r="W381" i="22"/>
  <c r="T365" i="22"/>
  <c r="U358" i="22"/>
  <c r="V358" i="22"/>
  <c r="X358" i="22"/>
  <c r="X347" i="22"/>
  <c r="U347" i="22"/>
  <c r="V347" i="22"/>
  <c r="S347" i="22"/>
  <c r="T347" i="22"/>
  <c r="W347" i="22"/>
  <c r="V341" i="22"/>
  <c r="R341" i="22"/>
  <c r="S341" i="22"/>
  <c r="T341" i="22"/>
  <c r="U341" i="22"/>
  <c r="W341" i="22"/>
  <c r="X341" i="22"/>
  <c r="X339" i="22"/>
  <c r="U339" i="22"/>
  <c r="V339" i="22"/>
  <c r="R339" i="22"/>
  <c r="S339" i="22"/>
  <c r="T339" i="22"/>
  <c r="W339" i="22"/>
  <c r="S337" i="22"/>
  <c r="V317" i="22"/>
  <c r="W317" i="22"/>
  <c r="R317" i="22"/>
  <c r="S317" i="22"/>
  <c r="T317" i="22"/>
  <c r="U317" i="22"/>
  <c r="V293" i="22"/>
  <c r="R293" i="22"/>
  <c r="T293" i="22"/>
  <c r="S293" i="22"/>
  <c r="U293" i="22"/>
  <c r="W293" i="22"/>
  <c r="X293" i="22"/>
  <c r="S100" i="22"/>
  <c r="R100" i="22"/>
  <c r="T100" i="22"/>
  <c r="X100" i="22"/>
  <c r="V100" i="22"/>
  <c r="W100" i="22"/>
  <c r="U100" i="22"/>
  <c r="V357" i="22"/>
  <c r="S346" i="22"/>
  <c r="T346" i="22"/>
  <c r="R343" i="22"/>
  <c r="X327" i="22"/>
  <c r="T311" i="22"/>
  <c r="R311" i="22"/>
  <c r="S311" i="22"/>
  <c r="U311" i="22"/>
  <c r="V311" i="22"/>
  <c r="R278" i="22"/>
  <c r="U278" i="22"/>
  <c r="S278" i="22"/>
  <c r="T278" i="22"/>
  <c r="V278" i="22"/>
  <c r="W278" i="22"/>
  <c r="W357" i="22"/>
  <c r="V353" i="22"/>
  <c r="V340" i="22"/>
  <c r="U333" i="22"/>
  <c r="U332" i="22"/>
  <c r="W331" i="22"/>
  <c r="W327" i="22"/>
  <c r="V325" i="22"/>
  <c r="W325" i="22"/>
  <c r="R325" i="22"/>
  <c r="T319" i="22"/>
  <c r="S319" i="22"/>
  <c r="U319" i="22"/>
  <c r="V319" i="22"/>
  <c r="S315" i="22"/>
  <c r="X307" i="22"/>
  <c r="R307" i="22"/>
  <c r="S307" i="22"/>
  <c r="T307" i="22"/>
  <c r="U307" i="22"/>
  <c r="V307" i="22"/>
  <c r="U357" i="22"/>
  <c r="U353" i="22"/>
  <c r="U340" i="22"/>
  <c r="T335" i="22"/>
  <c r="U335" i="22"/>
  <c r="V335" i="22"/>
  <c r="T331" i="22"/>
  <c r="S327" i="22"/>
  <c r="X315" i="22"/>
  <c r="R315" i="22"/>
  <c r="T315" i="22"/>
  <c r="U315" i="22"/>
  <c r="V315" i="22"/>
  <c r="R305" i="22"/>
  <c r="V305" i="22"/>
  <c r="W305" i="22"/>
  <c r="X305" i="22"/>
  <c r="S288" i="22"/>
  <c r="X288" i="22"/>
  <c r="R288" i="22"/>
  <c r="T288" i="22"/>
  <c r="T276" i="22"/>
  <c r="R276" i="22"/>
  <c r="S276" i="22"/>
  <c r="U276" i="22"/>
  <c r="W276" i="22"/>
  <c r="X276" i="22"/>
  <c r="X224" i="22"/>
  <c r="S224" i="22"/>
  <c r="U224" i="22"/>
  <c r="V224" i="22"/>
  <c r="W224" i="22"/>
  <c r="R224" i="22"/>
  <c r="T224" i="22"/>
  <c r="X346" i="22"/>
  <c r="X345" i="22"/>
  <c r="T343" i="22"/>
  <c r="U343" i="22"/>
  <c r="V343" i="22"/>
  <c r="V333" i="22"/>
  <c r="R333" i="22"/>
  <c r="S331" i="22"/>
  <c r="R327" i="22"/>
  <c r="V301" i="22"/>
  <c r="R301" i="22"/>
  <c r="T301" i="22"/>
  <c r="U301" i="22"/>
  <c r="W301" i="22"/>
  <c r="X301" i="22"/>
  <c r="W300" i="22"/>
  <c r="X300" i="22"/>
  <c r="R300" i="22"/>
  <c r="S300" i="22"/>
  <c r="T244" i="22"/>
  <c r="R244" i="22"/>
  <c r="S244" i="22"/>
  <c r="U244" i="22"/>
  <c r="V244" i="22"/>
  <c r="W244" i="22"/>
  <c r="X244" i="22"/>
  <c r="S357" i="22"/>
  <c r="S353" i="22"/>
  <c r="W346" i="22"/>
  <c r="W345" i="22"/>
  <c r="W332" i="22"/>
  <c r="X332" i="22"/>
  <c r="R331" i="22"/>
  <c r="S301" i="22"/>
  <c r="R289" i="22"/>
  <c r="S289" i="22"/>
  <c r="T289" i="22"/>
  <c r="U289" i="22"/>
  <c r="V289" i="22"/>
  <c r="W289" i="22"/>
  <c r="V266" i="22"/>
  <c r="U266" i="22"/>
  <c r="R266" i="22"/>
  <c r="S266" i="22"/>
  <c r="T266" i="22"/>
  <c r="W266" i="22"/>
  <c r="X266" i="22"/>
  <c r="V346" i="22"/>
  <c r="V345" i="22"/>
  <c r="X343" i="22"/>
  <c r="W340" i="22"/>
  <c r="X340" i="22"/>
  <c r="X331" i="22"/>
  <c r="U331" i="22"/>
  <c r="V331" i="22"/>
  <c r="T327" i="22"/>
  <c r="U327" i="22"/>
  <c r="V327" i="22"/>
  <c r="R321" i="22"/>
  <c r="V321" i="22"/>
  <c r="X321" i="22"/>
  <c r="R281" i="22"/>
  <c r="S281" i="22"/>
  <c r="T281" i="22"/>
  <c r="U281" i="22"/>
  <c r="V281" i="22"/>
  <c r="W281" i="22"/>
  <c r="X280" i="22"/>
  <c r="V280" i="22"/>
  <c r="W280" i="22"/>
  <c r="R280" i="22"/>
  <c r="S253" i="22"/>
  <c r="R253" i="22"/>
  <c r="U253" i="22"/>
  <c r="V253" i="22"/>
  <c r="W253" i="22"/>
  <c r="X253" i="22"/>
  <c r="T253" i="22"/>
  <c r="T303" i="22"/>
  <c r="V303" i="22"/>
  <c r="T291" i="22"/>
  <c r="W273" i="22"/>
  <c r="S273" i="22"/>
  <c r="T273" i="22"/>
  <c r="U273" i="22"/>
  <c r="V273" i="22"/>
  <c r="X273" i="22"/>
  <c r="W197" i="22"/>
  <c r="S197" i="22"/>
  <c r="U197" i="22"/>
  <c r="T197" i="22"/>
  <c r="V197" i="22"/>
  <c r="X197" i="22"/>
  <c r="W249" i="22"/>
  <c r="S249" i="22"/>
  <c r="R249" i="22"/>
  <c r="T249" i="22"/>
  <c r="U249" i="22"/>
  <c r="V249" i="22"/>
  <c r="X249" i="22"/>
  <c r="X232" i="22"/>
  <c r="S232" i="22"/>
  <c r="R232" i="22"/>
  <c r="T232" i="22"/>
  <c r="U232" i="22"/>
  <c r="X313" i="22"/>
  <c r="X291" i="22"/>
  <c r="V291" i="22"/>
  <c r="X256" i="22"/>
  <c r="S256" i="22"/>
  <c r="T256" i="22"/>
  <c r="U256" i="22"/>
  <c r="V256" i="22"/>
  <c r="W256" i="22"/>
  <c r="V309" i="22"/>
  <c r="V313" i="22"/>
  <c r="W309" i="22"/>
  <c r="T295" i="22"/>
  <c r="V295" i="22"/>
  <c r="T290" i="22"/>
  <c r="V290" i="22"/>
  <c r="T282" i="22"/>
  <c r="U282" i="22"/>
  <c r="V282" i="22"/>
  <c r="S229" i="22"/>
  <c r="R229" i="22"/>
  <c r="U229" i="22"/>
  <c r="T229" i="22"/>
  <c r="V229" i="22"/>
  <c r="W229" i="22"/>
  <c r="U251" i="22"/>
  <c r="X251" i="22"/>
  <c r="R246" i="22"/>
  <c r="U246" i="22"/>
  <c r="T240" i="22"/>
  <c r="W228" i="22"/>
  <c r="V216" i="22"/>
  <c r="X213" i="22"/>
  <c r="V212" i="22"/>
  <c r="S272" i="22"/>
  <c r="X268" i="22"/>
  <c r="X246" i="22"/>
  <c r="S240" i="22"/>
  <c r="S221" i="22"/>
  <c r="R221" i="22"/>
  <c r="U221" i="22"/>
  <c r="T220" i="22"/>
  <c r="R220" i="22"/>
  <c r="S220" i="22"/>
  <c r="X217" i="22"/>
  <c r="X216" i="22"/>
  <c r="S216" i="22"/>
  <c r="T216" i="22"/>
  <c r="W213" i="22"/>
  <c r="U212" i="22"/>
  <c r="W208" i="22"/>
  <c r="X196" i="22"/>
  <c r="S196" i="22"/>
  <c r="U196" i="22"/>
  <c r="V196" i="22"/>
  <c r="W196" i="22"/>
  <c r="W185" i="22"/>
  <c r="X176" i="22"/>
  <c r="U176" i="22"/>
  <c r="R176" i="22"/>
  <c r="T176" i="22"/>
  <c r="S176" i="22"/>
  <c r="V176" i="22"/>
  <c r="W176" i="22"/>
  <c r="X287" i="22"/>
  <c r="U275" i="22"/>
  <c r="X275" i="22"/>
  <c r="R272" i="22"/>
  <c r="W268" i="22"/>
  <c r="W251" i="22"/>
  <c r="W246" i="22"/>
  <c r="U243" i="22"/>
  <c r="X243" i="22"/>
  <c r="R240" i="22"/>
  <c r="W236" i="22"/>
  <c r="V234" i="22"/>
  <c r="U234" i="22"/>
  <c r="X234" i="22"/>
  <c r="U228" i="22"/>
  <c r="T217" i="22"/>
  <c r="R216" i="22"/>
  <c r="T213" i="22"/>
  <c r="V208" i="22"/>
  <c r="X205" i="22"/>
  <c r="X201" i="22"/>
  <c r="S277" i="22"/>
  <c r="R277" i="22"/>
  <c r="V268" i="22"/>
  <c r="V251" i="22"/>
  <c r="V250" i="22"/>
  <c r="U250" i="22"/>
  <c r="V246" i="22"/>
  <c r="S245" i="22"/>
  <c r="R245" i="22"/>
  <c r="W217" i="22"/>
  <c r="S217" i="22"/>
  <c r="U217" i="22"/>
  <c r="V217" i="22"/>
  <c r="S213" i="22"/>
  <c r="R213" i="22"/>
  <c r="U213" i="22"/>
  <c r="V213" i="22"/>
  <c r="T212" i="22"/>
  <c r="R212" i="22"/>
  <c r="S212" i="22"/>
  <c r="X208" i="22"/>
  <c r="S208" i="22"/>
  <c r="T208" i="22"/>
  <c r="W201" i="22"/>
  <c r="R201" i="22"/>
  <c r="S201" i="22"/>
  <c r="U201" i="22"/>
  <c r="V201" i="22"/>
  <c r="X188" i="22"/>
  <c r="S188" i="22"/>
  <c r="R188" i="22"/>
  <c r="T188" i="22"/>
  <c r="U188" i="22"/>
  <c r="V188" i="22"/>
  <c r="T294" i="22"/>
  <c r="V287" i="22"/>
  <c r="T286" i="22"/>
  <c r="V283" i="22"/>
  <c r="X277" i="22"/>
  <c r="W275" i="22"/>
  <c r="U268" i="22"/>
  <c r="U267" i="22"/>
  <c r="X267" i="22"/>
  <c r="W260" i="22"/>
  <c r="T251" i="22"/>
  <c r="V248" i="22"/>
  <c r="T246" i="22"/>
  <c r="X245" i="22"/>
  <c r="U236" i="22"/>
  <c r="X221" i="22"/>
  <c r="X220" i="22"/>
  <c r="T209" i="22"/>
  <c r="R208" i="22"/>
  <c r="T205" i="22"/>
  <c r="S185" i="22"/>
  <c r="X185" i="22"/>
  <c r="R185" i="22"/>
  <c r="U185" i="22"/>
  <c r="T185" i="22"/>
  <c r="W181" i="22"/>
  <c r="R181" i="22"/>
  <c r="S181" i="22"/>
  <c r="U181" i="22"/>
  <c r="T181" i="22"/>
  <c r="V181" i="22"/>
  <c r="X181" i="22"/>
  <c r="S268" i="22"/>
  <c r="S251" i="22"/>
  <c r="S246" i="22"/>
  <c r="W240" i="22"/>
  <c r="S236" i="22"/>
  <c r="T228" i="22"/>
  <c r="R228" i="22"/>
  <c r="W221" i="22"/>
  <c r="W220" i="22"/>
  <c r="V218" i="22"/>
  <c r="U218" i="22"/>
  <c r="X218" i="22"/>
  <c r="W209" i="22"/>
  <c r="S209" i="22"/>
  <c r="U209" i="22"/>
  <c r="V209" i="22"/>
  <c r="S205" i="22"/>
  <c r="R205" i="22"/>
  <c r="U205" i="22"/>
  <c r="V205" i="22"/>
  <c r="T204" i="22"/>
  <c r="R204" i="22"/>
  <c r="S204" i="22"/>
  <c r="T196" i="22"/>
  <c r="R203" i="22"/>
  <c r="T200" i="22"/>
  <c r="W193" i="22"/>
  <c r="T192" i="22"/>
  <c r="X192" i="22"/>
  <c r="R192" i="22"/>
  <c r="S200" i="22"/>
  <c r="V193" i="22"/>
  <c r="R140" i="22"/>
  <c r="U140" i="22"/>
  <c r="S140" i="22"/>
  <c r="V140" i="22"/>
  <c r="W140" i="22"/>
  <c r="S193" i="22"/>
  <c r="R193" i="22"/>
  <c r="U193" i="22"/>
  <c r="T184" i="22"/>
  <c r="V184" i="22"/>
  <c r="X184" i="22"/>
  <c r="R184" i="22"/>
  <c r="S175" i="22"/>
  <c r="R175" i="22"/>
  <c r="U175" i="22"/>
  <c r="V175" i="22"/>
  <c r="X175" i="22"/>
  <c r="R166" i="22"/>
  <c r="T166" i="22"/>
  <c r="U166" i="22"/>
  <c r="V166" i="22"/>
  <c r="S166" i="22"/>
  <c r="T164" i="22"/>
  <c r="U164" i="22"/>
  <c r="X164" i="22"/>
  <c r="W164" i="22"/>
  <c r="R164" i="22"/>
  <c r="X203" i="22"/>
  <c r="S184" i="22"/>
  <c r="W175" i="22"/>
  <c r="V164" i="22"/>
  <c r="X180" i="22"/>
  <c r="V180" i="22"/>
  <c r="S180" i="22"/>
  <c r="T175" i="22"/>
  <c r="X168" i="22"/>
  <c r="U168" i="22"/>
  <c r="R168" i="22"/>
  <c r="S168" i="22"/>
  <c r="V168" i="22"/>
  <c r="W168" i="22"/>
  <c r="X166" i="22"/>
  <c r="S164" i="22"/>
  <c r="V170" i="22"/>
  <c r="T170" i="22"/>
  <c r="W170" i="22"/>
  <c r="R150" i="22"/>
  <c r="S150" i="22"/>
  <c r="T150" i="22"/>
  <c r="U150" i="22"/>
  <c r="V150" i="22"/>
  <c r="X191" i="22"/>
  <c r="X183" i="22"/>
  <c r="T172" i="22"/>
  <c r="U172" i="22"/>
  <c r="V162" i="22"/>
  <c r="T162" i="22"/>
  <c r="U162" i="22"/>
  <c r="W162" i="22"/>
  <c r="R158" i="22"/>
  <c r="T158" i="22"/>
  <c r="U158" i="22"/>
  <c r="V158" i="22"/>
  <c r="T156" i="22"/>
  <c r="U156" i="22"/>
  <c r="X156" i="22"/>
  <c r="W150" i="22"/>
  <c r="T147" i="22"/>
  <c r="U147" i="22"/>
  <c r="R147" i="22"/>
  <c r="S147" i="22"/>
  <c r="V147" i="22"/>
  <c r="W147" i="22"/>
  <c r="X147" i="22"/>
  <c r="X152" i="22"/>
  <c r="U152" i="22"/>
  <c r="R152" i="22"/>
  <c r="R162" i="22"/>
  <c r="U144" i="22"/>
  <c r="W144" i="22"/>
  <c r="X144" i="22"/>
  <c r="T144" i="22"/>
  <c r="V144" i="22"/>
  <c r="V154" i="22"/>
  <c r="T154" i="22"/>
  <c r="U154" i="22"/>
  <c r="W154" i="22"/>
  <c r="T145" i="22"/>
  <c r="V145" i="22"/>
  <c r="W145" i="22"/>
  <c r="S145" i="22"/>
  <c r="U145" i="22"/>
  <c r="X145" i="22"/>
  <c r="W143" i="22"/>
  <c r="T143" i="22"/>
  <c r="V143" i="22"/>
  <c r="X143" i="22"/>
  <c r="S143" i="22"/>
  <c r="U143" i="22"/>
  <c r="X167" i="22"/>
  <c r="X159" i="22"/>
  <c r="X151" i="22"/>
  <c r="T138" i="22"/>
  <c r="S138" i="22"/>
  <c r="U138" i="22"/>
  <c r="V167" i="22"/>
  <c r="V159" i="22"/>
  <c r="V151" i="22"/>
  <c r="X148" i="22"/>
  <c r="W135" i="22"/>
  <c r="S135" i="22"/>
  <c r="T135" i="22"/>
  <c r="V135" i="22"/>
  <c r="X135" i="22"/>
  <c r="V113" i="22"/>
  <c r="U113" i="22"/>
  <c r="W113" i="22"/>
  <c r="T113" i="22"/>
  <c r="X113" i="22"/>
  <c r="R113" i="22"/>
  <c r="X103" i="22"/>
  <c r="R103" i="22"/>
  <c r="V103" i="22"/>
  <c r="W103" i="22"/>
  <c r="S103" i="22"/>
  <c r="T103" i="22"/>
  <c r="U103" i="22"/>
  <c r="R135" i="22"/>
  <c r="V148" i="22"/>
  <c r="S113" i="22"/>
  <c r="S171" i="22"/>
  <c r="S163" i="22"/>
  <c r="S155" i="22"/>
  <c r="U148" i="22"/>
  <c r="X138" i="22"/>
  <c r="T99" i="22"/>
  <c r="X99" i="22"/>
  <c r="U99" i="22"/>
  <c r="W99" i="22"/>
  <c r="R99" i="22"/>
  <c r="S134" i="22"/>
  <c r="U130" i="22"/>
  <c r="S126" i="22"/>
  <c r="U125" i="22"/>
  <c r="W123" i="22"/>
  <c r="W121" i="22"/>
  <c r="T120" i="22"/>
  <c r="S115" i="22"/>
  <c r="U137" i="22"/>
  <c r="X137" i="22"/>
  <c r="R134" i="22"/>
  <c r="S131" i="22"/>
  <c r="V131" i="22"/>
  <c r="R126" i="22"/>
  <c r="V123" i="22"/>
  <c r="W120" i="22"/>
  <c r="S120" i="22"/>
  <c r="V120" i="22"/>
  <c r="R117" i="22"/>
  <c r="U117" i="22"/>
  <c r="X117" i="22"/>
  <c r="S117" i="22"/>
  <c r="R115" i="22"/>
  <c r="V99" i="22"/>
  <c r="X126" i="22"/>
  <c r="T126" i="22"/>
  <c r="U126" i="22"/>
  <c r="R123" i="22"/>
  <c r="V121" i="22"/>
  <c r="U121" i="22"/>
  <c r="R121" i="22"/>
  <c r="T115" i="22"/>
  <c r="V115" i="22"/>
  <c r="U115" i="22"/>
  <c r="W115" i="22"/>
  <c r="S108" i="22"/>
  <c r="R108" i="22"/>
  <c r="T108" i="22"/>
  <c r="V108" i="22"/>
  <c r="U108" i="22"/>
  <c r="S99" i="22"/>
  <c r="R125" i="22"/>
  <c r="X125" i="22"/>
  <c r="T123" i="22"/>
  <c r="S123" i="22"/>
  <c r="U123" i="22"/>
  <c r="S116" i="22"/>
  <c r="R116" i="22"/>
  <c r="U116" i="22"/>
  <c r="V116" i="22"/>
  <c r="X116" i="22"/>
  <c r="U114" i="22"/>
  <c r="X114" i="22"/>
  <c r="W114" i="22"/>
  <c r="X95" i="22"/>
  <c r="R95" i="22"/>
  <c r="S95" i="22"/>
  <c r="T95" i="22"/>
  <c r="U95" i="22"/>
  <c r="V95" i="22"/>
  <c r="W95" i="22"/>
  <c r="T130" i="22"/>
  <c r="S130" i="22"/>
  <c r="V130" i="22"/>
  <c r="W116" i="22"/>
  <c r="V114" i="22"/>
  <c r="T107" i="22"/>
  <c r="V107" i="22"/>
  <c r="W107" i="22"/>
  <c r="X107" i="22"/>
  <c r="R107" i="22"/>
  <c r="V104" i="22"/>
  <c r="W83" i="22"/>
  <c r="U83" i="22"/>
  <c r="V83" i="22"/>
  <c r="X83" i="22"/>
  <c r="R83" i="22"/>
  <c r="S83" i="22"/>
  <c r="T83" i="22"/>
  <c r="W104" i="22"/>
  <c r="S104" i="22"/>
  <c r="T104" i="22"/>
  <c r="R109" i="22"/>
  <c r="U109" i="22"/>
  <c r="V109" i="22"/>
  <c r="S109" i="22"/>
  <c r="R104" i="22"/>
  <c r="V105" i="22"/>
  <c r="U105" i="22"/>
  <c r="W105" i="22"/>
  <c r="W96" i="22"/>
  <c r="R96" i="22"/>
  <c r="S96" i="22"/>
  <c r="T96" i="22"/>
  <c r="U96" i="22"/>
  <c r="X96" i="22"/>
  <c r="W127" i="22"/>
  <c r="V127" i="22"/>
  <c r="S89" i="22"/>
  <c r="T89" i="22"/>
  <c r="R89" i="22"/>
  <c r="U89" i="22"/>
  <c r="W81" i="22"/>
  <c r="V81" i="22"/>
  <c r="R101" i="22"/>
  <c r="U101" i="22"/>
  <c r="V101" i="22"/>
  <c r="X89" i="22"/>
  <c r="R81" i="22"/>
  <c r="S81" i="22"/>
  <c r="T81" i="22"/>
  <c r="U81" i="22"/>
  <c r="V76" i="22"/>
  <c r="S76" i="22"/>
  <c r="U76" i="22"/>
  <c r="T76" i="22"/>
  <c r="W76" i="22"/>
  <c r="X76" i="22"/>
  <c r="R76" i="22"/>
  <c r="V89" i="22"/>
  <c r="U94" i="22"/>
  <c r="W90" i="22"/>
  <c r="W86" i="22"/>
  <c r="R75" i="22"/>
  <c r="R94" i="22"/>
  <c r="T90" i="22"/>
  <c r="S86" i="22"/>
  <c r="S94" i="22"/>
  <c r="T94" i="22"/>
  <c r="V91" i="22"/>
  <c r="X90" i="22"/>
  <c r="S90" i="22"/>
  <c r="U90" i="22"/>
  <c r="V90" i="22"/>
  <c r="W82" i="22"/>
  <c r="X82" i="22"/>
  <c r="S82" i="22"/>
  <c r="T82" i="22"/>
  <c r="U82" i="22"/>
  <c r="V82" i="22"/>
  <c r="W75" i="22"/>
  <c r="S75" i="22"/>
  <c r="U75" i="22"/>
  <c r="V75" i="22"/>
  <c r="X75" i="22"/>
  <c r="W67" i="22"/>
  <c r="S67" i="22"/>
  <c r="U67" i="22"/>
  <c r="R67" i="22"/>
  <c r="T67" i="22"/>
  <c r="V67" i="22"/>
  <c r="X67" i="22"/>
  <c r="X56" i="22"/>
  <c r="S56" i="22"/>
  <c r="T56" i="22"/>
  <c r="U56" i="22"/>
  <c r="V56" i="22"/>
  <c r="W56" i="22"/>
  <c r="R56" i="22"/>
  <c r="W91" i="22"/>
  <c r="U91" i="22"/>
  <c r="X91" i="22"/>
  <c r="T86" i="22"/>
  <c r="R86" i="22"/>
  <c r="U86" i="22"/>
  <c r="V86" i="22"/>
  <c r="R72" i="22"/>
  <c r="S72" i="22"/>
  <c r="U72" i="22"/>
  <c r="S71" i="22"/>
  <c r="R71" i="22"/>
  <c r="S53" i="22"/>
  <c r="R53" i="22"/>
  <c r="U53" i="22"/>
  <c r="V53" i="22"/>
  <c r="W53" i="22"/>
  <c r="X53" i="22"/>
  <c r="T53" i="22"/>
  <c r="X79" i="22"/>
  <c r="V40" i="22"/>
  <c r="R40" i="22"/>
  <c r="T40" i="22"/>
  <c r="W40" i="22"/>
  <c r="X40" i="22"/>
  <c r="U40" i="22"/>
  <c r="X72" i="22"/>
  <c r="X71" i="22"/>
  <c r="S63" i="22"/>
  <c r="R63" i="22"/>
  <c r="U63" i="22"/>
  <c r="X63" i="22"/>
  <c r="U79" i="22"/>
  <c r="W72" i="22"/>
  <c r="W71" i="22"/>
  <c r="V63" i="22"/>
  <c r="T61" i="22"/>
  <c r="W59" i="22"/>
  <c r="V50" i="22"/>
  <c r="U50" i="22"/>
  <c r="X50" i="22"/>
  <c r="W26" i="22"/>
  <c r="R26" i="22"/>
  <c r="U26" i="22"/>
  <c r="X26" i="22"/>
  <c r="T26" i="22"/>
  <c r="S26" i="22"/>
  <c r="V26" i="22"/>
  <c r="R62" i="22"/>
  <c r="U59" i="22"/>
  <c r="S52" i="22"/>
  <c r="V35" i="22"/>
  <c r="T35" i="22"/>
  <c r="U35" i="22"/>
  <c r="R35" i="22"/>
  <c r="S35" i="22"/>
  <c r="W35" i="22"/>
  <c r="R39" i="22"/>
  <c r="T39" i="22"/>
  <c r="W39" i="22"/>
  <c r="X39" i="22"/>
  <c r="X61" i="22"/>
  <c r="U39" i="22"/>
  <c r="S38" i="22"/>
  <c r="R38" i="22"/>
  <c r="T38" i="22"/>
  <c r="V38" i="22"/>
  <c r="T32" i="22"/>
  <c r="U32" i="22"/>
  <c r="V32" i="22"/>
  <c r="R32" i="22"/>
  <c r="S32" i="22"/>
  <c r="W32" i="22"/>
  <c r="X32" i="22"/>
  <c r="R59" i="22"/>
  <c r="S50" i="22"/>
  <c r="T45" i="22"/>
  <c r="X45" i="22"/>
  <c r="U42" i="22"/>
  <c r="S39" i="22"/>
  <c r="X38" i="22"/>
  <c r="V61" i="22"/>
  <c r="W42" i="22"/>
  <c r="R42" i="22"/>
  <c r="T42" i="22"/>
  <c r="V42" i="22"/>
  <c r="W38" i="22"/>
  <c r="X35" i="22"/>
  <c r="W34" i="22"/>
  <c r="R34" i="22"/>
  <c r="X34" i="22"/>
  <c r="T13" i="22"/>
  <c r="W13" i="22"/>
  <c r="R13" i="22"/>
  <c r="S13" i="22"/>
  <c r="U13" i="22"/>
  <c r="V13" i="22"/>
  <c r="X13" i="22"/>
  <c r="T24" i="22"/>
  <c r="R24" i="22"/>
  <c r="S24" i="22"/>
  <c r="U24" i="22"/>
  <c r="V24" i="22"/>
  <c r="W24" i="22"/>
  <c r="V19" i="22"/>
  <c r="R19" i="22"/>
  <c r="S19" i="22"/>
  <c r="T19" i="22"/>
  <c r="U19" i="22"/>
  <c r="W19" i="22"/>
  <c r="V27" i="22"/>
  <c r="R27" i="22"/>
  <c r="T27" i="22"/>
  <c r="U27" i="22"/>
  <c r="T21" i="22"/>
  <c r="W21" i="22"/>
  <c r="S21" i="22"/>
  <c r="U21" i="22"/>
  <c r="V21" i="22"/>
  <c r="X21" i="22"/>
  <c r="T10" i="22"/>
  <c r="U10" i="22"/>
  <c r="V10" i="22"/>
  <c r="W10" i="22"/>
  <c r="R10" i="22"/>
  <c r="S10" i="22"/>
  <c r="X10" i="22"/>
  <c r="S30" i="22"/>
  <c r="V30" i="22"/>
  <c r="R30" i="22"/>
  <c r="T30" i="22"/>
  <c r="T29" i="22"/>
  <c r="W29" i="22"/>
  <c r="V29" i="22"/>
  <c r="X29" i="22"/>
  <c r="W27" i="22"/>
  <c r="V34" i="22"/>
  <c r="S27" i="22"/>
  <c r="X19" i="22"/>
  <c r="W18" i="22"/>
  <c r="R18" i="22"/>
  <c r="W16" i="22"/>
  <c r="T12" i="22"/>
  <c r="U12" i="22"/>
  <c r="X12" i="22"/>
  <c r="R25" i="22"/>
  <c r="R17" i="22"/>
  <c r="V16" i="22"/>
  <c r="X18" i="22"/>
  <c r="U16" i="22"/>
  <c r="X25" i="22"/>
  <c r="S25" i="22"/>
  <c r="V18" i="22"/>
  <c r="X17" i="22"/>
  <c r="S17" i="22"/>
  <c r="S16" i="22"/>
  <c r="X11" i="22"/>
  <c r="U18" i="22"/>
  <c r="R16" i="22"/>
  <c r="W12" i="22"/>
  <c r="T11" i="22"/>
  <c r="U11" i="22"/>
  <c r="V11" i="22"/>
  <c r="S18" i="22"/>
  <c r="S12" i="22"/>
  <c r="R11" i="22"/>
  <c r="T9" i="22"/>
  <c r="U9" i="22"/>
  <c r="V9" i="22"/>
  <c r="W9" i="22"/>
  <c r="X9" i="22"/>
  <c r="S9" i="22"/>
  <c r="W836" i="17"/>
  <c r="X836" i="17"/>
  <c r="S836" i="17"/>
  <c r="T836" i="17"/>
  <c r="U836" i="17"/>
  <c r="V836" i="17"/>
  <c r="R323" i="17"/>
  <c r="X761" i="17"/>
  <c r="R761" i="17"/>
  <c r="S761" i="17"/>
  <c r="U761" i="17"/>
  <c r="T761" i="17"/>
  <c r="V761" i="17"/>
  <c r="W761" i="17"/>
  <c r="V573" i="17"/>
  <c r="U573" i="17"/>
  <c r="R573" i="17"/>
  <c r="S573" i="17"/>
  <c r="T573" i="17"/>
  <c r="X573" i="17"/>
  <c r="W573" i="17"/>
  <c r="T863" i="17"/>
  <c r="V863" i="17"/>
  <c r="R863" i="17"/>
  <c r="U863" i="17"/>
  <c r="S863" i="17"/>
  <c r="W863" i="17"/>
  <c r="X863" i="17"/>
  <c r="X753" i="17"/>
  <c r="R753" i="17"/>
  <c r="S753" i="17"/>
  <c r="U753" i="17"/>
  <c r="T753" i="17"/>
  <c r="V753" i="17"/>
  <c r="W753" i="17"/>
  <c r="X825" i="17"/>
  <c r="R825" i="17"/>
  <c r="S825" i="17"/>
  <c r="U825" i="17"/>
  <c r="V825" i="17"/>
  <c r="T825" i="17"/>
  <c r="X745" i="17"/>
  <c r="R745" i="17"/>
  <c r="S745" i="17"/>
  <c r="U745" i="17"/>
  <c r="V745" i="17"/>
  <c r="T745" i="17"/>
  <c r="W745" i="17"/>
  <c r="T895" i="17"/>
  <c r="V895" i="17"/>
  <c r="R895" i="17"/>
  <c r="U895" i="17"/>
  <c r="S895" i="17"/>
  <c r="W895" i="17"/>
  <c r="X895" i="17"/>
  <c r="T871" i="17"/>
  <c r="V871" i="17"/>
  <c r="R871" i="17"/>
  <c r="S871" i="17"/>
  <c r="U871" i="17"/>
  <c r="W871" i="17"/>
  <c r="X871" i="17"/>
  <c r="F899" i="17"/>
  <c r="T879" i="17"/>
  <c r="V879" i="17"/>
  <c r="R879" i="17"/>
  <c r="S879" i="17"/>
  <c r="U879" i="17"/>
  <c r="W879" i="17"/>
  <c r="X879" i="17"/>
  <c r="X689" i="17"/>
  <c r="R689" i="17"/>
  <c r="S689" i="17"/>
  <c r="U689" i="17"/>
  <c r="T689" i="17"/>
  <c r="V689" i="17"/>
  <c r="W689" i="17"/>
  <c r="AD900" i="17"/>
  <c r="R836" i="17"/>
  <c r="T705" i="17"/>
  <c r="X673" i="17"/>
  <c r="R673" i="17"/>
  <c r="S673" i="17"/>
  <c r="U673" i="17"/>
  <c r="V673" i="17"/>
  <c r="W673" i="17"/>
  <c r="T673" i="17"/>
  <c r="X665" i="17"/>
  <c r="R665" i="17"/>
  <c r="S665" i="17"/>
  <c r="T665" i="17"/>
  <c r="U665" i="17"/>
  <c r="V665" i="17"/>
  <c r="W665" i="17"/>
  <c r="R648" i="17"/>
  <c r="S648" i="17"/>
  <c r="T648" i="17"/>
  <c r="U648" i="17"/>
  <c r="V648" i="17"/>
  <c r="W648" i="17"/>
  <c r="X648" i="17"/>
  <c r="V819" i="17"/>
  <c r="U819" i="17"/>
  <c r="W819" i="17"/>
  <c r="X819" i="17"/>
  <c r="R100" i="17"/>
  <c r="U793" i="17"/>
  <c r="T765" i="17"/>
  <c r="R765" i="17"/>
  <c r="U765" i="17"/>
  <c r="S208" i="17"/>
  <c r="V739" i="17"/>
  <c r="U739" i="17"/>
  <c r="W739" i="17"/>
  <c r="X739" i="17"/>
  <c r="V707" i="17"/>
  <c r="T707" i="17"/>
  <c r="U707" i="17"/>
  <c r="W707" i="17"/>
  <c r="X707" i="17"/>
  <c r="T508" i="17"/>
  <c r="T817" i="17"/>
  <c r="U801" i="17"/>
  <c r="R609" i="17"/>
  <c r="S609" i="17"/>
  <c r="U609" i="17"/>
  <c r="V609" i="17"/>
  <c r="W609" i="17"/>
  <c r="X609" i="17"/>
  <c r="R889" i="17"/>
  <c r="T889" i="17"/>
  <c r="R865" i="17"/>
  <c r="T865" i="17"/>
  <c r="T861" i="17"/>
  <c r="T860" i="17"/>
  <c r="T829" i="17"/>
  <c r="R829" i="17"/>
  <c r="U829" i="17"/>
  <c r="V827" i="17"/>
  <c r="U827" i="17"/>
  <c r="W827" i="17"/>
  <c r="X827" i="17"/>
  <c r="T108" i="17"/>
  <c r="V771" i="17"/>
  <c r="U771" i="17"/>
  <c r="W771" i="17"/>
  <c r="X771" i="17"/>
  <c r="R707" i="17"/>
  <c r="X551" i="17"/>
  <c r="V691" i="17"/>
  <c r="T691" i="17"/>
  <c r="U691" i="17"/>
  <c r="W691" i="17"/>
  <c r="X691" i="17"/>
  <c r="T661" i="17"/>
  <c r="X661" i="17"/>
  <c r="R661" i="17"/>
  <c r="S661" i="17"/>
  <c r="U661" i="17"/>
  <c r="T813" i="17"/>
  <c r="W809" i="17"/>
  <c r="V613" i="17"/>
  <c r="R613" i="17"/>
  <c r="S613" i="17"/>
  <c r="U613" i="17"/>
  <c r="W613" i="17"/>
  <c r="X613" i="17"/>
  <c r="W540" i="17"/>
  <c r="S540" i="17"/>
  <c r="V540" i="17"/>
  <c r="X540" i="17"/>
  <c r="R540" i="17"/>
  <c r="T540" i="17"/>
  <c r="W142" i="17"/>
  <c r="R253" i="17"/>
  <c r="T709" i="17"/>
  <c r="X709" i="17"/>
  <c r="R709" i="17"/>
  <c r="U709" i="17"/>
  <c r="U547" i="17"/>
  <c r="W793" i="17"/>
  <c r="R819" i="17"/>
  <c r="T243" i="17"/>
  <c r="X797" i="17"/>
  <c r="X82" i="17"/>
  <c r="R82" i="17"/>
  <c r="S82" i="17"/>
  <c r="T82" i="17"/>
  <c r="U82" i="17"/>
  <c r="V82" i="17"/>
  <c r="W82" i="17"/>
  <c r="X876" i="17"/>
  <c r="W860" i="17"/>
  <c r="S860" i="17"/>
  <c r="U122" i="17"/>
  <c r="T90" i="17"/>
  <c r="X851" i="17"/>
  <c r="R851" i="17"/>
  <c r="T851" i="17"/>
  <c r="R849" i="17"/>
  <c r="T849" i="17"/>
  <c r="V849" i="17"/>
  <c r="S705" i="17"/>
  <c r="T116" i="17"/>
  <c r="X809" i="17"/>
  <c r="R809" i="17"/>
  <c r="S809" i="17"/>
  <c r="U809" i="17"/>
  <c r="U805" i="17"/>
  <c r="R771" i="17"/>
  <c r="X765" i="17"/>
  <c r="V755" i="17"/>
  <c r="X729" i="17"/>
  <c r="R729" i="17"/>
  <c r="S729" i="17"/>
  <c r="U729" i="17"/>
  <c r="V715" i="17"/>
  <c r="T715" i="17"/>
  <c r="U715" i="17"/>
  <c r="W715" i="17"/>
  <c r="X715" i="17"/>
  <c r="X713" i="17"/>
  <c r="R713" i="17"/>
  <c r="S713" i="17"/>
  <c r="U713" i="17"/>
  <c r="S709" i="17"/>
  <c r="T535" i="17"/>
  <c r="V659" i="17"/>
  <c r="T659" i="17"/>
  <c r="U659" i="17"/>
  <c r="W659" i="17"/>
  <c r="X659" i="17"/>
  <c r="X595" i="17"/>
  <c r="S595" i="17"/>
  <c r="T595" i="17"/>
  <c r="U595" i="17"/>
  <c r="W595" i="17"/>
  <c r="V595" i="17"/>
  <c r="S568" i="17"/>
  <c r="R568" i="17"/>
  <c r="T568" i="17"/>
  <c r="U568" i="17"/>
  <c r="W568" i="17"/>
  <c r="V568" i="17"/>
  <c r="X568" i="17"/>
  <c r="R841" i="17"/>
  <c r="S841" i="17"/>
  <c r="T841" i="17"/>
  <c r="V841" i="17"/>
  <c r="W132" i="17"/>
  <c r="V793" i="17"/>
  <c r="T527" i="17"/>
  <c r="X884" i="17"/>
  <c r="X868" i="17"/>
  <c r="V861" i="17"/>
  <c r="X861" i="17"/>
  <c r="R861" i="17"/>
  <c r="R860" i="17"/>
  <c r="R777" i="17"/>
  <c r="U894" i="17"/>
  <c r="W894" i="17"/>
  <c r="W889" i="17"/>
  <c r="X883" i="17"/>
  <c r="R883" i="17"/>
  <c r="X875" i="17"/>
  <c r="R875" i="17"/>
  <c r="X867" i="17"/>
  <c r="R867" i="17"/>
  <c r="U862" i="17"/>
  <c r="W862" i="17"/>
  <c r="T855" i="17"/>
  <c r="V855" i="17"/>
  <c r="X855" i="17"/>
  <c r="V897" i="17"/>
  <c r="V889" i="17"/>
  <c r="U884" i="17"/>
  <c r="U876" i="17"/>
  <c r="U868" i="17"/>
  <c r="V865" i="17"/>
  <c r="R258" i="17"/>
  <c r="W873" i="17"/>
  <c r="X391" i="17"/>
  <c r="V809" i="17"/>
  <c r="X96" i="17"/>
  <c r="T94" i="17"/>
  <c r="W789" i="17"/>
  <c r="S781" i="17"/>
  <c r="V779" i="17"/>
  <c r="U779" i="17"/>
  <c r="W779" i="17"/>
  <c r="X779" i="17"/>
  <c r="W765" i="17"/>
  <c r="T757" i="17"/>
  <c r="R757" i="17"/>
  <c r="U757" i="17"/>
  <c r="V729" i="17"/>
  <c r="R715" i="17"/>
  <c r="V559" i="17"/>
  <c r="V699" i="17"/>
  <c r="T699" i="17"/>
  <c r="U699" i="17"/>
  <c r="W699" i="17"/>
  <c r="X699" i="17"/>
  <c r="X697" i="17"/>
  <c r="R697" i="17"/>
  <c r="S697" i="17"/>
  <c r="U697" i="17"/>
  <c r="X641" i="17"/>
  <c r="T641" i="17"/>
  <c r="W641" i="17"/>
  <c r="R641" i="17"/>
  <c r="S641" i="17"/>
  <c r="V621" i="17"/>
  <c r="R621" i="17"/>
  <c r="S621" i="17"/>
  <c r="U621" i="17"/>
  <c r="W621" i="17"/>
  <c r="X621" i="17"/>
  <c r="R593" i="17"/>
  <c r="U593" i="17"/>
  <c r="S593" i="17"/>
  <c r="V593" i="17"/>
  <c r="T593" i="17"/>
  <c r="W593" i="17"/>
  <c r="X593" i="17"/>
  <c r="X563" i="17"/>
  <c r="S563" i="17"/>
  <c r="T563" i="17"/>
  <c r="U563" i="17"/>
  <c r="W563" i="17"/>
  <c r="R563" i="17"/>
  <c r="V563" i="17"/>
  <c r="R500" i="17"/>
  <c r="U500" i="17"/>
  <c r="T500" i="17"/>
  <c r="V500" i="17"/>
  <c r="W500" i="17"/>
  <c r="S500" i="17"/>
  <c r="X500" i="17"/>
  <c r="U886" i="17"/>
  <c r="W886" i="17"/>
  <c r="V884" i="17"/>
  <c r="W878" i="17"/>
  <c r="V876" i="17"/>
  <c r="V868" i="17"/>
  <c r="W865" i="17"/>
  <c r="R169" i="17"/>
  <c r="U897" i="17"/>
  <c r="U136" i="17"/>
  <c r="X894" i="17"/>
  <c r="U889" i="17"/>
  <c r="X886" i="17"/>
  <c r="T755" i="17"/>
  <c r="T884" i="17"/>
  <c r="W883" i="17"/>
  <c r="T876" i="17"/>
  <c r="W875" i="17"/>
  <c r="T897" i="17"/>
  <c r="S194" i="17"/>
  <c r="T868" i="17"/>
  <c r="W867" i="17"/>
  <c r="U865" i="17"/>
  <c r="X862" i="17"/>
  <c r="X841" i="17"/>
  <c r="R833" i="17"/>
  <c r="S833" i="17"/>
  <c r="T833" i="17"/>
  <c r="V833" i="17"/>
  <c r="X829" i="17"/>
  <c r="V821" i="17"/>
  <c r="R813" i="17"/>
  <c r="T809" i="17"/>
  <c r="T781" i="17"/>
  <c r="R781" i="17"/>
  <c r="U781" i="17"/>
  <c r="V765" i="17"/>
  <c r="W257" i="17"/>
  <c r="X737" i="17"/>
  <c r="R737" i="17"/>
  <c r="S737" i="17"/>
  <c r="U737" i="17"/>
  <c r="V731" i="17"/>
  <c r="U731" i="17"/>
  <c r="W731" i="17"/>
  <c r="X731" i="17"/>
  <c r="T729" i="17"/>
  <c r="T717" i="17"/>
  <c r="X717" i="17"/>
  <c r="R717" i="17"/>
  <c r="U717" i="17"/>
  <c r="W713" i="17"/>
  <c r="R699" i="17"/>
  <c r="S659" i="17"/>
  <c r="T609" i="17"/>
  <c r="U540" i="17"/>
  <c r="S892" i="17"/>
  <c r="S884" i="17"/>
  <c r="S876" i="17"/>
  <c r="S868" i="17"/>
  <c r="X860" i="17"/>
  <c r="W841" i="17"/>
  <c r="T819" i="17"/>
  <c r="S789" i="17"/>
  <c r="S765" i="17"/>
  <c r="V763" i="17"/>
  <c r="U763" i="17"/>
  <c r="W763" i="17"/>
  <c r="X763" i="17"/>
  <c r="T739" i="17"/>
  <c r="V737" i="17"/>
  <c r="R731" i="17"/>
  <c r="V723" i="17"/>
  <c r="T723" i="17"/>
  <c r="U723" i="17"/>
  <c r="W723" i="17"/>
  <c r="X723" i="17"/>
  <c r="S717" i="17"/>
  <c r="V713" i="17"/>
  <c r="W697" i="17"/>
  <c r="T543" i="17"/>
  <c r="R659" i="17"/>
  <c r="T653" i="17"/>
  <c r="X653" i="17"/>
  <c r="R653" i="17"/>
  <c r="S653" i="17"/>
  <c r="U653" i="17"/>
  <c r="X878" i="17"/>
  <c r="S512" i="17"/>
  <c r="X847" i="17"/>
  <c r="S724" i="17"/>
  <c r="S716" i="17"/>
  <c r="S708" i="17"/>
  <c r="S700" i="17"/>
  <c r="S692" i="17"/>
  <c r="S684" i="17"/>
  <c r="S660" i="17"/>
  <c r="U646" i="17"/>
  <c r="V633" i="17"/>
  <c r="R585" i="17"/>
  <c r="U585" i="17"/>
  <c r="S585" i="17"/>
  <c r="T585" i="17"/>
  <c r="V585" i="17"/>
  <c r="X585" i="17"/>
  <c r="R577" i="17"/>
  <c r="U577" i="17"/>
  <c r="V577" i="17"/>
  <c r="W577" i="17"/>
  <c r="X577" i="17"/>
  <c r="W572" i="17"/>
  <c r="S572" i="17"/>
  <c r="V572" i="17"/>
  <c r="X572" i="17"/>
  <c r="T645" i="17"/>
  <c r="S523" i="17"/>
  <c r="R523" i="17"/>
  <c r="W523" i="17"/>
  <c r="T523" i="17"/>
  <c r="U523" i="17"/>
  <c r="X523" i="17"/>
  <c r="V643" i="17"/>
  <c r="W643" i="17"/>
  <c r="R643" i="17"/>
  <c r="R633" i="17"/>
  <c r="U633" i="17"/>
  <c r="S795" i="17"/>
  <c r="V847" i="17"/>
  <c r="V839" i="17"/>
  <c r="R113" i="17"/>
  <c r="U97" i="17"/>
  <c r="R205" i="17"/>
  <c r="V552" i="17"/>
  <c r="T536" i="17"/>
  <c r="R528" i="17"/>
  <c r="V512" i="17"/>
  <c r="U821" i="17"/>
  <c r="W639" i="17"/>
  <c r="S633" i="17"/>
  <c r="T803" i="17"/>
  <c r="X617" i="17"/>
  <c r="T787" i="17"/>
  <c r="S577" i="17"/>
  <c r="T572" i="17"/>
  <c r="W548" i="17"/>
  <c r="S548" i="17"/>
  <c r="T548" i="17"/>
  <c r="U548" i="17"/>
  <c r="V548" i="17"/>
  <c r="X502" i="17"/>
  <c r="U502" i="17"/>
  <c r="S502" i="17"/>
  <c r="T502" i="17"/>
  <c r="V502" i="17"/>
  <c r="R502" i="17"/>
  <c r="W502" i="17"/>
  <c r="S639" i="17"/>
  <c r="W635" i="17"/>
  <c r="R617" i="17"/>
  <c r="S617" i="17"/>
  <c r="U617" i="17"/>
  <c r="R572" i="17"/>
  <c r="R642" i="17"/>
  <c r="W535" i="17"/>
  <c r="S535" i="17"/>
  <c r="U535" i="17"/>
  <c r="V535" i="17"/>
  <c r="X535" i="17"/>
  <c r="V528" i="17"/>
  <c r="U528" i="17"/>
  <c r="W528" i="17"/>
  <c r="X724" i="17"/>
  <c r="X716" i="17"/>
  <c r="X708" i="17"/>
  <c r="R561" i="17"/>
  <c r="X700" i="17"/>
  <c r="R553" i="17"/>
  <c r="X692" i="17"/>
  <c r="W545" i="17"/>
  <c r="X684" i="17"/>
  <c r="X660" i="17"/>
  <c r="S646" i="17"/>
  <c r="T646" i="17"/>
  <c r="R639" i="17"/>
  <c r="T635" i="17"/>
  <c r="X811" i="17"/>
  <c r="V617" i="17"/>
  <c r="W556" i="17"/>
  <c r="S556" i="17"/>
  <c r="R556" i="17"/>
  <c r="T556" i="17"/>
  <c r="V556" i="17"/>
  <c r="S553" i="17"/>
  <c r="T553" i="17"/>
  <c r="V553" i="17"/>
  <c r="X553" i="17"/>
  <c r="T551" i="17"/>
  <c r="R551" i="17"/>
  <c r="S551" i="17"/>
  <c r="V551" i="17"/>
  <c r="V541" i="17"/>
  <c r="U541" i="17"/>
  <c r="R541" i="17"/>
  <c r="S541" i="17"/>
  <c r="T541" i="17"/>
  <c r="X541" i="17"/>
  <c r="R535" i="17"/>
  <c r="S531" i="17"/>
  <c r="W527" i="17"/>
  <c r="S527" i="17"/>
  <c r="V527" i="17"/>
  <c r="X527" i="17"/>
  <c r="V523" i="17"/>
  <c r="T639" i="17"/>
  <c r="U639" i="17"/>
  <c r="V639" i="17"/>
  <c r="X635" i="17"/>
  <c r="U635" i="17"/>
  <c r="V635" i="17"/>
  <c r="T567" i="17"/>
  <c r="V567" i="17"/>
  <c r="W567" i="17"/>
  <c r="X567" i="17"/>
  <c r="S543" i="17"/>
  <c r="V543" i="17"/>
  <c r="X543" i="17"/>
  <c r="S528" i="17"/>
  <c r="R421" i="17"/>
  <c r="S421" i="17"/>
  <c r="T421" i="17"/>
  <c r="U421" i="17"/>
  <c r="V421" i="17"/>
  <c r="W421" i="17"/>
  <c r="X421" i="17"/>
  <c r="X892" i="17"/>
  <c r="T514" i="17"/>
  <c r="U514" i="17"/>
  <c r="R514" i="17"/>
  <c r="S514" i="17"/>
  <c r="V514" i="17"/>
  <c r="X514" i="17"/>
  <c r="S11" i="17"/>
  <c r="V589" i="17"/>
  <c r="U589" i="17"/>
  <c r="S584" i="17"/>
  <c r="R584" i="17"/>
  <c r="V557" i="17"/>
  <c r="U557" i="17"/>
  <c r="S552" i="17"/>
  <c r="R552" i="17"/>
  <c r="T887" i="17"/>
  <c r="R532" i="17"/>
  <c r="U532" i="17"/>
  <c r="S530" i="17"/>
  <c r="T522" i="17"/>
  <c r="V522" i="17"/>
  <c r="V488" i="17"/>
  <c r="U488" i="17"/>
  <c r="S488" i="17"/>
  <c r="T488" i="17"/>
  <c r="W488" i="17"/>
  <c r="X488" i="17"/>
  <c r="V631" i="17"/>
  <c r="V627" i="17"/>
  <c r="V615" i="17"/>
  <c r="V611" i="17"/>
  <c r="V607" i="17"/>
  <c r="R773" i="17"/>
  <c r="W596" i="17"/>
  <c r="S596" i="17"/>
  <c r="X584" i="17"/>
  <c r="U574" i="17"/>
  <c r="X574" i="17"/>
  <c r="S857" i="17"/>
  <c r="S852" i="17"/>
  <c r="X552" i="17"/>
  <c r="U542" i="17"/>
  <c r="X542" i="17"/>
  <c r="R530" i="17"/>
  <c r="S298" i="17"/>
  <c r="X486" i="17"/>
  <c r="U486" i="17"/>
  <c r="T486" i="17"/>
  <c r="V486" i="17"/>
  <c r="W486" i="17"/>
  <c r="U631" i="17"/>
  <c r="U627" i="17"/>
  <c r="X589" i="17"/>
  <c r="W584" i="17"/>
  <c r="W579" i="17"/>
  <c r="X557" i="17"/>
  <c r="W552" i="17"/>
  <c r="T530" i="17"/>
  <c r="X530" i="17"/>
  <c r="R524" i="17"/>
  <c r="U524" i="17"/>
  <c r="S524" i="17"/>
  <c r="R508" i="17"/>
  <c r="U508" i="17"/>
  <c r="X508" i="17"/>
  <c r="S508" i="17"/>
  <c r="R445" i="17"/>
  <c r="S445" i="17"/>
  <c r="T445" i="17"/>
  <c r="V445" i="17"/>
  <c r="X445" i="17"/>
  <c r="W445" i="17"/>
  <c r="S600" i="17"/>
  <c r="T394" i="17"/>
  <c r="R394" i="17"/>
  <c r="S394" i="17"/>
  <c r="U394" i="17"/>
  <c r="V394" i="17"/>
  <c r="W394" i="17"/>
  <c r="X394" i="17"/>
  <c r="R484" i="17"/>
  <c r="U484" i="17"/>
  <c r="V472" i="17"/>
  <c r="U472" i="17"/>
  <c r="S9" i="17"/>
  <c r="W447" i="17"/>
  <c r="U447" i="17"/>
  <c r="S447" i="17"/>
  <c r="T447" i="17"/>
  <c r="V447" i="17"/>
  <c r="S435" i="17"/>
  <c r="U435" i="17"/>
  <c r="R435" i="17"/>
  <c r="T435" i="17"/>
  <c r="V435" i="17"/>
  <c r="W435" i="17"/>
  <c r="X435" i="17"/>
  <c r="V400" i="17"/>
  <c r="W400" i="17"/>
  <c r="X400" i="17"/>
  <c r="T400" i="17"/>
  <c r="U400" i="17"/>
  <c r="X389" i="17"/>
  <c r="R389" i="17"/>
  <c r="U389" i="17"/>
  <c r="S389" i="17"/>
  <c r="T389" i="17"/>
  <c r="V389" i="17"/>
  <c r="W389" i="17"/>
  <c r="W348" i="17"/>
  <c r="V348" i="17"/>
  <c r="X348" i="17"/>
  <c r="S348" i="17"/>
  <c r="T348" i="17"/>
  <c r="U348" i="17"/>
  <c r="R348" i="17"/>
  <c r="V18" i="17"/>
  <c r="T426" i="17"/>
  <c r="R426" i="17"/>
  <c r="S426" i="17"/>
  <c r="U426" i="17"/>
  <c r="V426" i="17"/>
  <c r="X397" i="17"/>
  <c r="R397" i="17"/>
  <c r="S397" i="17"/>
  <c r="T397" i="17"/>
  <c r="U397" i="17"/>
  <c r="U296" i="17"/>
  <c r="X494" i="17"/>
  <c r="U494" i="17"/>
  <c r="T482" i="17"/>
  <c r="U482" i="17"/>
  <c r="T12" i="17"/>
  <c r="U599" i="17"/>
  <c r="X450" i="17"/>
  <c r="W439" i="17"/>
  <c r="U439" i="17"/>
  <c r="V439" i="17"/>
  <c r="X439" i="17"/>
  <c r="R439" i="17"/>
  <c r="W426" i="17"/>
  <c r="V416" i="17"/>
  <c r="W416" i="17"/>
  <c r="X416" i="17"/>
  <c r="S416" i="17"/>
  <c r="T416" i="17"/>
  <c r="U416" i="17"/>
  <c r="S400" i="17"/>
  <c r="S467" i="17"/>
  <c r="T506" i="17"/>
  <c r="U506" i="17"/>
  <c r="X484" i="17"/>
  <c r="W463" i="17"/>
  <c r="U463" i="17"/>
  <c r="V463" i="17"/>
  <c r="W461" i="17"/>
  <c r="T439" i="17"/>
  <c r="S430" i="17"/>
  <c r="R416" i="17"/>
  <c r="R400" i="17"/>
  <c r="R345" i="17"/>
  <c r="X345" i="17"/>
  <c r="S345" i="17"/>
  <c r="W345" i="17"/>
  <c r="T345" i="17"/>
  <c r="U345" i="17"/>
  <c r="V345" i="17"/>
  <c r="R466" i="17"/>
  <c r="X306" i="17"/>
  <c r="X292" i="17"/>
  <c r="W484" i="17"/>
  <c r="X482" i="17"/>
  <c r="V280" i="17"/>
  <c r="X472" i="17"/>
  <c r="U461" i="17"/>
  <c r="T450" i="17"/>
  <c r="R450" i="17"/>
  <c r="U450" i="17"/>
  <c r="R395" i="17"/>
  <c r="V357" i="17"/>
  <c r="U357" i="17"/>
  <c r="W357" i="17"/>
  <c r="X357" i="17"/>
  <c r="R357" i="17"/>
  <c r="S357" i="17"/>
  <c r="T357" i="17"/>
  <c r="V484" i="17"/>
  <c r="V24" i="17"/>
  <c r="W472" i="17"/>
  <c r="T461" i="17"/>
  <c r="V461" i="17"/>
  <c r="X461" i="17"/>
  <c r="S450" i="17"/>
  <c r="S395" i="17"/>
  <c r="U395" i="17"/>
  <c r="V395" i="17"/>
  <c r="W15" i="17"/>
  <c r="T442" i="17"/>
  <c r="R442" i="17"/>
  <c r="U424" i="17"/>
  <c r="T422" i="17"/>
  <c r="V418" i="17"/>
  <c r="V410" i="17"/>
  <c r="W407" i="17"/>
  <c r="T407" i="17"/>
  <c r="U407" i="17"/>
  <c r="V407" i="17"/>
  <c r="R403" i="17"/>
  <c r="W339" i="17"/>
  <c r="V408" i="17"/>
  <c r="W408" i="17"/>
  <c r="X408" i="17"/>
  <c r="S403" i="17"/>
  <c r="T403" i="17"/>
  <c r="U403" i="17"/>
  <c r="V403" i="17"/>
  <c r="V384" i="17"/>
  <c r="W384" i="17"/>
  <c r="X384" i="17"/>
  <c r="S384" i="17"/>
  <c r="V432" i="17"/>
  <c r="X432" i="17"/>
  <c r="R429" i="17"/>
  <c r="S424" i="17"/>
  <c r="S418" i="17"/>
  <c r="R408" i="17"/>
  <c r="T402" i="17"/>
  <c r="R402" i="17"/>
  <c r="S402" i="17"/>
  <c r="W391" i="17"/>
  <c r="T391" i="17"/>
  <c r="U391" i="17"/>
  <c r="V391" i="17"/>
  <c r="R384" i="17"/>
  <c r="X339" i="17"/>
  <c r="S339" i="17"/>
  <c r="R339" i="17"/>
  <c r="T339" i="17"/>
  <c r="V339" i="17"/>
  <c r="U339" i="17"/>
  <c r="T434" i="17"/>
  <c r="R434" i="17"/>
  <c r="X422" i="17"/>
  <c r="S422" i="17"/>
  <c r="S411" i="17"/>
  <c r="T411" i="17"/>
  <c r="U411" i="17"/>
  <c r="X414" i="17"/>
  <c r="X405" i="17"/>
  <c r="R405" i="17"/>
  <c r="V392" i="17"/>
  <c r="W392" i="17"/>
  <c r="X392" i="17"/>
  <c r="U619" i="17"/>
  <c r="V448" i="17"/>
  <c r="X448" i="17"/>
  <c r="V277" i="17"/>
  <c r="W434" i="17"/>
  <c r="W432" i="17"/>
  <c r="T405" i="17"/>
  <c r="X402" i="17"/>
  <c r="S399" i="17"/>
  <c r="R392" i="17"/>
  <c r="T359" i="17"/>
  <c r="S359" i="17"/>
  <c r="U359" i="17"/>
  <c r="R359" i="17"/>
  <c r="V359" i="17"/>
  <c r="W359" i="17"/>
  <c r="X359" i="17"/>
  <c r="V424" i="17"/>
  <c r="X424" i="17"/>
  <c r="T418" i="17"/>
  <c r="R418" i="17"/>
  <c r="T410" i="17"/>
  <c r="R410" i="17"/>
  <c r="S405" i="17"/>
  <c r="W402" i="17"/>
  <c r="W399" i="17"/>
  <c r="T399" i="17"/>
  <c r="U399" i="17"/>
  <c r="V399" i="17"/>
  <c r="R398" i="17"/>
  <c r="S498" i="17"/>
  <c r="R490" i="17"/>
  <c r="R364" i="17"/>
  <c r="S363" i="17"/>
  <c r="U362" i="17"/>
  <c r="U361" i="17"/>
  <c r="R356" i="17"/>
  <c r="X454" i="17"/>
  <c r="W346" i="17"/>
  <c r="R430" i="17"/>
  <c r="X315" i="17"/>
  <c r="S315" i="17"/>
  <c r="R315" i="17"/>
  <c r="T315" i="17"/>
  <c r="U315" i="17"/>
  <c r="V315" i="17"/>
  <c r="W315" i="17"/>
  <c r="W300" i="17"/>
  <c r="U300" i="17"/>
  <c r="V300" i="17"/>
  <c r="R300" i="17"/>
  <c r="S300" i="17"/>
  <c r="T300" i="17"/>
  <c r="X300" i="17"/>
  <c r="S575" i="17"/>
  <c r="R276" i="17"/>
  <c r="S276" i="17"/>
  <c r="T276" i="17"/>
  <c r="U276" i="17"/>
  <c r="V276" i="17"/>
  <c r="W276" i="17"/>
  <c r="X276" i="17"/>
  <c r="U269" i="17"/>
  <c r="R269" i="17"/>
  <c r="S269" i="17"/>
  <c r="T269" i="17"/>
  <c r="V269" i="17"/>
  <c r="W269" i="17"/>
  <c r="X269" i="17"/>
  <c r="T237" i="17"/>
  <c r="U237" i="17"/>
  <c r="R237" i="17"/>
  <c r="S237" i="17"/>
  <c r="V237" i="17"/>
  <c r="W237" i="17"/>
  <c r="X237" i="17"/>
  <c r="W364" i="17"/>
  <c r="V364" i="17"/>
  <c r="X364" i="17"/>
  <c r="R363" i="17"/>
  <c r="T362" i="17"/>
  <c r="W356" i="17"/>
  <c r="V356" i="17"/>
  <c r="X356" i="17"/>
  <c r="V346" i="17"/>
  <c r="X307" i="17"/>
  <c r="S307" i="17"/>
  <c r="T307" i="17"/>
  <c r="U307" i="17"/>
  <c r="V307" i="17"/>
  <c r="W307" i="17"/>
  <c r="X363" i="17"/>
  <c r="T363" i="17"/>
  <c r="U363" i="17"/>
  <c r="R362" i="17"/>
  <c r="S362" i="17"/>
  <c r="R361" i="17"/>
  <c r="X361" i="17"/>
  <c r="R346" i="17"/>
  <c r="S346" i="17"/>
  <c r="U346" i="17"/>
  <c r="T327" i="17"/>
  <c r="R327" i="17"/>
  <c r="S327" i="17"/>
  <c r="V327" i="17"/>
  <c r="R322" i="17"/>
  <c r="S322" i="17"/>
  <c r="T322" i="17"/>
  <c r="U322" i="17"/>
  <c r="W322" i="17"/>
  <c r="R299" i="17"/>
  <c r="S378" i="17"/>
  <c r="S370" i="17"/>
  <c r="W340" i="17"/>
  <c r="V340" i="17"/>
  <c r="X340" i="17"/>
  <c r="W332" i="17"/>
  <c r="U332" i="17"/>
  <c r="R332" i="17"/>
  <c r="S332" i="17"/>
  <c r="V332" i="17"/>
  <c r="U327" i="17"/>
  <c r="X323" i="17"/>
  <c r="S323" i="17"/>
  <c r="W323" i="17"/>
  <c r="T323" i="17"/>
  <c r="W419" i="17"/>
  <c r="W316" i="17"/>
  <c r="U316" i="17"/>
  <c r="X316" i="17"/>
  <c r="S316" i="17"/>
  <c r="W308" i="17"/>
  <c r="U308" i="17"/>
  <c r="R308" i="17"/>
  <c r="S308" i="17"/>
  <c r="T308" i="17"/>
  <c r="V308" i="17"/>
  <c r="X308" i="17"/>
  <c r="V496" i="17"/>
  <c r="R378" i="17"/>
  <c r="R370" i="17"/>
  <c r="T332" i="17"/>
  <c r="S306" i="17"/>
  <c r="R298" i="17"/>
  <c r="U298" i="17"/>
  <c r="V298" i="17"/>
  <c r="W298" i="17"/>
  <c r="X298" i="17"/>
  <c r="U364" i="17"/>
  <c r="X362" i="17"/>
  <c r="U356" i="17"/>
  <c r="U446" i="17"/>
  <c r="X299" i="17"/>
  <c r="S299" i="17"/>
  <c r="T299" i="17"/>
  <c r="U299" i="17"/>
  <c r="V299" i="17"/>
  <c r="W299" i="17"/>
  <c r="V290" i="17"/>
  <c r="U290" i="17"/>
  <c r="R290" i="17"/>
  <c r="S290" i="17"/>
  <c r="T290" i="17"/>
  <c r="W290" i="17"/>
  <c r="X290" i="17"/>
  <c r="T286" i="17"/>
  <c r="W286" i="17"/>
  <c r="V317" i="17"/>
  <c r="X317" i="17"/>
  <c r="R314" i="17"/>
  <c r="S311" i="17"/>
  <c r="W588" i="17"/>
  <c r="R583" i="17"/>
  <c r="U303" i="17"/>
  <c r="T295" i="17"/>
  <c r="X295" i="17"/>
  <c r="R295" i="17"/>
  <c r="S295" i="17"/>
  <c r="R236" i="17"/>
  <c r="S236" i="17"/>
  <c r="T236" i="17"/>
  <c r="U236" i="17"/>
  <c r="V236" i="17"/>
  <c r="W236" i="17"/>
  <c r="X236" i="17"/>
  <c r="S304" i="17"/>
  <c r="V304" i="17"/>
  <c r="W280" i="17"/>
  <c r="U280" i="17"/>
  <c r="V451" i="17"/>
  <c r="U351" i="17"/>
  <c r="U343" i="17"/>
  <c r="V333" i="17"/>
  <c r="X333" i="17"/>
  <c r="W317" i="17"/>
  <c r="X314" i="17"/>
  <c r="U301" i="17"/>
  <c r="T292" i="17"/>
  <c r="S351" i="17"/>
  <c r="S343" i="17"/>
  <c r="T335" i="17"/>
  <c r="R335" i="17"/>
  <c r="T429" i="17"/>
  <c r="U317" i="17"/>
  <c r="W314" i="17"/>
  <c r="V309" i="17"/>
  <c r="X309" i="17"/>
  <c r="T301" i="17"/>
  <c r="V314" i="17"/>
  <c r="T311" i="17"/>
  <c r="R311" i="17"/>
  <c r="X304" i="17"/>
  <c r="T303" i="17"/>
  <c r="R303" i="17"/>
  <c r="S303" i="17"/>
  <c r="S285" i="17"/>
  <c r="R285" i="17"/>
  <c r="W285" i="17"/>
  <c r="X285" i="17"/>
  <c r="T285" i="17"/>
  <c r="R280" i="17"/>
  <c r="W311" i="17"/>
  <c r="W304" i="17"/>
  <c r="W580" i="17"/>
  <c r="V301" i="17"/>
  <c r="X301" i="17"/>
  <c r="V256" i="17"/>
  <c r="S256" i="17"/>
  <c r="R256" i="17"/>
  <c r="T256" i="17"/>
  <c r="W256" i="17"/>
  <c r="X256" i="17"/>
  <c r="R294" i="17"/>
  <c r="S291" i="17"/>
  <c r="U253" i="17"/>
  <c r="U64" i="17"/>
  <c r="W239" i="17"/>
  <c r="S239" i="17"/>
  <c r="T239" i="17"/>
  <c r="U239" i="17"/>
  <c r="V239" i="17"/>
  <c r="X239" i="17"/>
  <c r="R239" i="17"/>
  <c r="V232" i="17"/>
  <c r="R232" i="17"/>
  <c r="S232" i="17"/>
  <c r="T232" i="17"/>
  <c r="U232" i="17"/>
  <c r="W232" i="17"/>
  <c r="X232" i="17"/>
  <c r="T845" i="17"/>
  <c r="X284" i="17"/>
  <c r="S275" i="17"/>
  <c r="V275" i="17"/>
  <c r="W275" i="17"/>
  <c r="X78" i="17"/>
  <c r="R260" i="17"/>
  <c r="S260" i="17"/>
  <c r="T260" i="17"/>
  <c r="U260" i="17"/>
  <c r="V260" i="17"/>
  <c r="R220" i="17"/>
  <c r="X220" i="17"/>
  <c r="S220" i="17"/>
  <c r="T220" i="17"/>
  <c r="U220" i="17"/>
  <c r="V220" i="17"/>
  <c r="U291" i="17"/>
  <c r="X291" i="17"/>
  <c r="S243" i="17"/>
  <c r="U243" i="17"/>
  <c r="V243" i="17"/>
  <c r="W243" i="17"/>
  <c r="X243" i="17"/>
  <c r="R243" i="17"/>
  <c r="X75" i="17"/>
  <c r="R244" i="17"/>
  <c r="S244" i="17"/>
  <c r="T244" i="17"/>
  <c r="U244" i="17"/>
  <c r="W244" i="17"/>
  <c r="X244" i="17"/>
  <c r="R212" i="17"/>
  <c r="X212" i="17"/>
  <c r="S212" i="17"/>
  <c r="T212" i="17"/>
  <c r="U212" i="17"/>
  <c r="V212" i="17"/>
  <c r="W212" i="17"/>
  <c r="X835" i="17"/>
  <c r="W271" i="17"/>
  <c r="T271" i="17"/>
  <c r="U271" i="17"/>
  <c r="V271" i="17"/>
  <c r="X271" i="17"/>
  <c r="X260" i="17"/>
  <c r="V264" i="17"/>
  <c r="S264" i="17"/>
  <c r="R268" i="17"/>
  <c r="S268" i="17"/>
  <c r="S197" i="17"/>
  <c r="X197" i="17"/>
  <c r="R197" i="17"/>
  <c r="T197" i="17"/>
  <c r="U197" i="17"/>
  <c r="V197" i="17"/>
  <c r="W197" i="17"/>
  <c r="R843" i="17"/>
  <c r="X283" i="17"/>
  <c r="U273" i="17"/>
  <c r="V273" i="17"/>
  <c r="X268" i="17"/>
  <c r="X264" i="17"/>
  <c r="S259" i="17"/>
  <c r="W259" i="17"/>
  <c r="X259" i="17"/>
  <c r="W248" i="17"/>
  <c r="X277" i="17"/>
  <c r="W268" i="17"/>
  <c r="W264" i="17"/>
  <c r="U76" i="17"/>
  <c r="U264" i="17"/>
  <c r="V248" i="17"/>
  <c r="S248" i="17"/>
  <c r="U248" i="17"/>
  <c r="X248" i="17"/>
  <c r="V202" i="17"/>
  <c r="S202" i="17"/>
  <c r="T202" i="17"/>
  <c r="U202" i="17"/>
  <c r="W202" i="17"/>
  <c r="X202" i="17"/>
  <c r="R198" i="17"/>
  <c r="S198" i="17"/>
  <c r="T198" i="17"/>
  <c r="X198" i="17"/>
  <c r="U198" i="17"/>
  <c r="R252" i="17"/>
  <c r="S252" i="17"/>
  <c r="W227" i="17"/>
  <c r="X154" i="17"/>
  <c r="S154" i="17"/>
  <c r="U154" i="17"/>
  <c r="V154" i="17"/>
  <c r="W154" i="17"/>
  <c r="R154" i="17"/>
  <c r="T154" i="17"/>
  <c r="U257" i="17"/>
  <c r="V257" i="17"/>
  <c r="X252" i="17"/>
  <c r="U241" i="17"/>
  <c r="V241" i="17"/>
  <c r="V227" i="17"/>
  <c r="T201" i="17"/>
  <c r="W208" i="17"/>
  <c r="R204" i="17"/>
  <c r="S204" i="17"/>
  <c r="W204" i="17"/>
  <c r="X204" i="17"/>
  <c r="T204" i="17"/>
  <c r="S203" i="17"/>
  <c r="T203" i="17"/>
  <c r="R203" i="17"/>
  <c r="U203" i="17"/>
  <c r="V203" i="17"/>
  <c r="W203" i="17"/>
  <c r="S201" i="17"/>
  <c r="T178" i="17"/>
  <c r="R178" i="17"/>
  <c r="S178" i="17"/>
  <c r="U178" i="17"/>
  <c r="V178" i="17"/>
  <c r="W178" i="17"/>
  <c r="X178" i="17"/>
  <c r="W198" i="17"/>
  <c r="S227" i="17"/>
  <c r="X227" i="17"/>
  <c r="R202" i="17"/>
  <c r="W201" i="17"/>
  <c r="R201" i="17"/>
  <c r="U201" i="17"/>
  <c r="V201" i="17"/>
  <c r="X201" i="17"/>
  <c r="V198" i="17"/>
  <c r="W185" i="17"/>
  <c r="R185" i="17"/>
  <c r="S185" i="17"/>
  <c r="T185" i="17"/>
  <c r="U185" i="17"/>
  <c r="V185" i="17"/>
  <c r="X185" i="17"/>
  <c r="R181" i="17"/>
  <c r="R199" i="17"/>
  <c r="U199" i="17"/>
  <c r="V199" i="17"/>
  <c r="R190" i="17"/>
  <c r="S190" i="17"/>
  <c r="T190" i="17"/>
  <c r="U190" i="17"/>
  <c r="V190" i="17"/>
  <c r="S189" i="17"/>
  <c r="R189" i="17"/>
  <c r="T189" i="17"/>
  <c r="X189" i="17"/>
  <c r="R177" i="17"/>
  <c r="V177" i="17"/>
  <c r="W177" i="17"/>
  <c r="X177" i="17"/>
  <c r="U177" i="17"/>
  <c r="S168" i="17"/>
  <c r="X168" i="17"/>
  <c r="T168" i="17"/>
  <c r="R168" i="17"/>
  <c r="U168" i="17"/>
  <c r="V168" i="17"/>
  <c r="W168" i="17"/>
  <c r="U164" i="17"/>
  <c r="W164" i="17"/>
  <c r="S164" i="17"/>
  <c r="T164" i="17"/>
  <c r="V164" i="17"/>
  <c r="R164" i="17"/>
  <c r="X164" i="17"/>
  <c r="S159" i="17"/>
  <c r="R159" i="17"/>
  <c r="U159" i="17"/>
  <c r="T159" i="17"/>
  <c r="V159" i="17"/>
  <c r="W159" i="17"/>
  <c r="X159" i="17"/>
  <c r="T733" i="17"/>
  <c r="V194" i="17"/>
  <c r="X190" i="17"/>
  <c r="X219" i="17"/>
  <c r="X211" i="17"/>
  <c r="W190" i="17"/>
  <c r="W189" i="17"/>
  <c r="X199" i="17"/>
  <c r="V189" i="17"/>
  <c r="X146" i="17"/>
  <c r="S146" i="17"/>
  <c r="R146" i="17"/>
  <c r="T146" i="17"/>
  <c r="U146" i="17"/>
  <c r="V146" i="17"/>
  <c r="W146" i="17"/>
  <c r="V223" i="17"/>
  <c r="V219" i="17"/>
  <c r="V215" i="17"/>
  <c r="V211" i="17"/>
  <c r="U209" i="17"/>
  <c r="V209" i="17"/>
  <c r="W199" i="17"/>
  <c r="U189" i="17"/>
  <c r="T177" i="17"/>
  <c r="X171" i="17"/>
  <c r="V171" i="17"/>
  <c r="R171" i="17"/>
  <c r="S171" i="17"/>
  <c r="T171" i="17"/>
  <c r="U171" i="17"/>
  <c r="W171" i="17"/>
  <c r="T183" i="17"/>
  <c r="T179" i="17"/>
  <c r="T181" i="17"/>
  <c r="V172" i="17"/>
  <c r="V170" i="17"/>
  <c r="S33" i="17"/>
  <c r="V186" i="17"/>
  <c r="T175" i="17"/>
  <c r="V175" i="17"/>
  <c r="S172" i="17"/>
  <c r="R170" i="17"/>
  <c r="V173" i="17"/>
  <c r="V163" i="17"/>
  <c r="X163" i="17"/>
  <c r="S163" i="17"/>
  <c r="T163" i="17"/>
  <c r="W163" i="17"/>
  <c r="S151" i="17"/>
  <c r="R151" i="17"/>
  <c r="U151" i="17"/>
  <c r="S143" i="17"/>
  <c r="R143" i="17"/>
  <c r="U143" i="17"/>
  <c r="T143" i="17"/>
  <c r="V143" i="17"/>
  <c r="W143" i="17"/>
  <c r="X143" i="17"/>
  <c r="R121" i="17"/>
  <c r="S121" i="17"/>
  <c r="T121" i="17"/>
  <c r="U121" i="17"/>
  <c r="V121" i="17"/>
  <c r="W121" i="17"/>
  <c r="X121" i="17"/>
  <c r="T118" i="17"/>
  <c r="R118" i="17"/>
  <c r="S118" i="17"/>
  <c r="U118" i="17"/>
  <c r="V118" i="17"/>
  <c r="W118" i="17"/>
  <c r="X118" i="17"/>
  <c r="W115" i="17"/>
  <c r="U115" i="17"/>
  <c r="R115" i="17"/>
  <c r="S115" i="17"/>
  <c r="T115" i="17"/>
  <c r="V115" i="17"/>
  <c r="X115" i="17"/>
  <c r="W186" i="17"/>
  <c r="V182" i="17"/>
  <c r="X175" i="17"/>
  <c r="W155" i="17"/>
  <c r="S155" i="17"/>
  <c r="U155" i="17"/>
  <c r="T155" i="17"/>
  <c r="V155" i="17"/>
  <c r="X155" i="17"/>
  <c r="U186" i="17"/>
  <c r="W172" i="17"/>
  <c r="T169" i="17"/>
  <c r="T167" i="17"/>
  <c r="X167" i="17"/>
  <c r="U163" i="17"/>
  <c r="T186" i="17"/>
  <c r="T182" i="17"/>
  <c r="X180" i="17"/>
  <c r="W179" i="17"/>
  <c r="U175" i="17"/>
  <c r="X170" i="17"/>
  <c r="S169" i="17"/>
  <c r="R163" i="17"/>
  <c r="V195" i="17"/>
  <c r="V187" i="17"/>
  <c r="S186" i="17"/>
  <c r="S182" i="17"/>
  <c r="V179" i="17"/>
  <c r="V183" i="17"/>
  <c r="S175" i="17"/>
  <c r="X172" i="17"/>
  <c r="W170" i="17"/>
  <c r="V151" i="17"/>
  <c r="W158" i="17"/>
  <c r="S150" i="17"/>
  <c r="V132" i="17"/>
  <c r="T165" i="17"/>
  <c r="V165" i="17"/>
  <c r="V158" i="17"/>
  <c r="X122" i="17"/>
  <c r="W122" i="17"/>
  <c r="R122" i="17"/>
  <c r="S122" i="17"/>
  <c r="T122" i="17"/>
  <c r="T150" i="17"/>
  <c r="R150" i="17"/>
  <c r="W139" i="17"/>
  <c r="R139" i="17"/>
  <c r="S139" i="17"/>
  <c r="U139" i="17"/>
  <c r="R136" i="17"/>
  <c r="S136" i="17"/>
  <c r="T136" i="17"/>
  <c r="V136" i="17"/>
  <c r="R129" i="17"/>
  <c r="X129" i="17"/>
  <c r="S129" i="17"/>
  <c r="T129" i="17"/>
  <c r="U129" i="17"/>
  <c r="R128" i="17"/>
  <c r="S128" i="17"/>
  <c r="T128" i="17"/>
  <c r="U128" i="17"/>
  <c r="V128" i="17"/>
  <c r="W128" i="17"/>
  <c r="X128" i="17"/>
  <c r="W165" i="17"/>
  <c r="X150" i="17"/>
  <c r="U42" i="17"/>
  <c r="V139" i="17"/>
  <c r="X136" i="17"/>
  <c r="V474" i="17"/>
  <c r="T158" i="17"/>
  <c r="R158" i="17"/>
  <c r="W150" i="17"/>
  <c r="T139" i="17"/>
  <c r="W136" i="17"/>
  <c r="V122" i="17"/>
  <c r="R142" i="17"/>
  <c r="S135" i="17"/>
  <c r="T135" i="17"/>
  <c r="R130" i="17"/>
  <c r="U133" i="17"/>
  <c r="V133" i="17"/>
  <c r="X119" i="17"/>
  <c r="X110" i="17"/>
  <c r="V97" i="17"/>
  <c r="X141" i="17"/>
  <c r="S127" i="17"/>
  <c r="T127" i="17"/>
  <c r="W119" i="17"/>
  <c r="W110" i="17"/>
  <c r="X133" i="17"/>
  <c r="W130" i="17"/>
  <c r="U125" i="17"/>
  <c r="V125" i="17"/>
  <c r="R119" i="17"/>
  <c r="V110" i="17"/>
  <c r="R96" i="17"/>
  <c r="T96" i="17"/>
  <c r="W96" i="17"/>
  <c r="S96" i="17"/>
  <c r="U96" i="17"/>
  <c r="V96" i="17"/>
  <c r="V141" i="17"/>
  <c r="W133" i="17"/>
  <c r="V130" i="17"/>
  <c r="V701" i="17"/>
  <c r="U114" i="17"/>
  <c r="T110" i="17"/>
  <c r="R110" i="17"/>
  <c r="S110" i="17"/>
  <c r="U110" i="17"/>
  <c r="V100" i="17"/>
  <c r="X100" i="17"/>
  <c r="W100" i="17"/>
  <c r="T100" i="17"/>
  <c r="S100" i="17"/>
  <c r="U100" i="17"/>
  <c r="T133" i="17"/>
  <c r="S119" i="17"/>
  <c r="T119" i="17"/>
  <c r="U119" i="17"/>
  <c r="V119" i="17"/>
  <c r="X114" i="17"/>
  <c r="S114" i="17"/>
  <c r="V114" i="17"/>
  <c r="W114" i="17"/>
  <c r="S97" i="17"/>
  <c r="W97" i="17"/>
  <c r="X97" i="17"/>
  <c r="T97" i="17"/>
  <c r="R97" i="17"/>
  <c r="T675" i="17"/>
  <c r="V108" i="17"/>
  <c r="S108" i="17"/>
  <c r="R107" i="17"/>
  <c r="T105" i="17"/>
  <c r="R104" i="17"/>
  <c r="S104" i="17"/>
  <c r="X104" i="17"/>
  <c r="V116" i="17"/>
  <c r="W107" i="17"/>
  <c r="X107" i="17"/>
  <c r="V107" i="17"/>
  <c r="R105" i="17"/>
  <c r="T104" i="17"/>
  <c r="U683" i="17"/>
  <c r="S105" i="17"/>
  <c r="U105" i="17"/>
  <c r="X108" i="17"/>
  <c r="R90" i="17"/>
  <c r="S89" i="17"/>
  <c r="W89" i="17"/>
  <c r="X89" i="17"/>
  <c r="T89" i="17"/>
  <c r="U89" i="17"/>
  <c r="V89" i="17"/>
  <c r="T693" i="17"/>
  <c r="R685" i="17"/>
  <c r="X76" i="17"/>
  <c r="R76" i="17"/>
  <c r="S76" i="17"/>
  <c r="T76" i="17"/>
  <c r="W76" i="17"/>
  <c r="X98" i="17"/>
  <c r="R98" i="17"/>
  <c r="T98" i="17"/>
  <c r="U98" i="17"/>
  <c r="W88" i="17"/>
  <c r="R74" i="17"/>
  <c r="T74" i="17"/>
  <c r="U74" i="17"/>
  <c r="V74" i="17"/>
  <c r="X74" i="17"/>
  <c r="W74" i="17"/>
  <c r="W676" i="17"/>
  <c r="R88" i="17"/>
  <c r="T88" i="17"/>
  <c r="W77" i="17"/>
  <c r="R77" i="17"/>
  <c r="S77" i="17"/>
  <c r="T77" i="17"/>
  <c r="U77" i="17"/>
  <c r="V77" i="17"/>
  <c r="X77" i="17"/>
  <c r="T53" i="17"/>
  <c r="W53" i="17"/>
  <c r="S53" i="17"/>
  <c r="U53" i="17"/>
  <c r="V53" i="17"/>
  <c r="X53" i="17"/>
  <c r="R53" i="17"/>
  <c r="U677" i="17"/>
  <c r="S88" i="17"/>
  <c r="V76" i="17"/>
  <c r="S74" i="17"/>
  <c r="U81" i="17"/>
  <c r="X80" i="17"/>
  <c r="X69" i="17"/>
  <c r="S80" i="17"/>
  <c r="W69" i="17"/>
  <c r="R69" i="17"/>
  <c r="S69" i="17"/>
  <c r="T69" i="17"/>
  <c r="U69" i="17"/>
  <c r="V69" i="17"/>
  <c r="T102" i="17"/>
  <c r="V102" i="17"/>
  <c r="T86" i="17"/>
  <c r="V86" i="17"/>
  <c r="X81" i="17"/>
  <c r="W81" i="17"/>
  <c r="R649" i="17"/>
  <c r="V81" i="17"/>
  <c r="R80" i="17"/>
  <c r="T80" i="17"/>
  <c r="S66" i="17"/>
  <c r="T56" i="17"/>
  <c r="R56" i="17"/>
  <c r="W56" i="17"/>
  <c r="R72" i="17"/>
  <c r="V70" i="17"/>
  <c r="W70" i="17"/>
  <c r="X67" i="17"/>
  <c r="V66" i="17"/>
  <c r="V62" i="17"/>
  <c r="U62" i="17"/>
  <c r="X62" i="17"/>
  <c r="W61" i="17"/>
  <c r="S61" i="17"/>
  <c r="U61" i="17"/>
  <c r="X60" i="17"/>
  <c r="S60" i="17"/>
  <c r="U56" i="17"/>
  <c r="U70" i="17"/>
  <c r="U66" i="17"/>
  <c r="V387" i="17"/>
  <c r="S56" i="17"/>
  <c r="U50" i="17"/>
  <c r="S50" i="17"/>
  <c r="V50" i="17"/>
  <c r="W50" i="17"/>
  <c r="X50" i="17"/>
  <c r="X72" i="17"/>
  <c r="T70" i="17"/>
  <c r="T66" i="17"/>
  <c r="R386" i="17"/>
  <c r="T367" i="17"/>
  <c r="U383" i="17"/>
  <c r="W376" i="17"/>
  <c r="R44" i="17"/>
  <c r="S44" i="17"/>
  <c r="T44" i="17"/>
  <c r="T28" i="17"/>
  <c r="X28" i="17"/>
  <c r="R28" i="17"/>
  <c r="S28" i="17"/>
  <c r="S18" i="17"/>
  <c r="R33" i="17"/>
  <c r="X32" i="17"/>
  <c r="R32" i="17"/>
  <c r="S32" i="17"/>
  <c r="T32" i="17"/>
  <c r="X23" i="17"/>
  <c r="S23" i="17"/>
  <c r="R23" i="17"/>
  <c r="T23" i="17"/>
  <c r="U23" i="17"/>
  <c r="T36" i="17"/>
  <c r="X36" i="17"/>
  <c r="W32" i="17"/>
  <c r="S29" i="17"/>
  <c r="R29" i="17"/>
  <c r="T29" i="17"/>
  <c r="U29" i="17"/>
  <c r="V29" i="17"/>
  <c r="W24" i="17"/>
  <c r="X24" i="17"/>
  <c r="R24" i="17"/>
  <c r="S24" i="17"/>
  <c r="T24" i="17"/>
  <c r="U24" i="17"/>
  <c r="U44" i="17"/>
  <c r="R36" i="17"/>
  <c r="V32" i="17"/>
  <c r="X29" i="17"/>
  <c r="U365" i="17"/>
  <c r="U32" i="17"/>
  <c r="R20" i="17"/>
  <c r="S20" i="17"/>
  <c r="T20" i="17"/>
  <c r="V20" i="17"/>
  <c r="U20" i="17"/>
  <c r="W20" i="17"/>
  <c r="X20" i="17"/>
  <c r="X30" i="17"/>
  <c r="R11" i="17"/>
  <c r="V34" i="17"/>
  <c r="T27" i="17"/>
  <c r="U27" i="17"/>
  <c r="T17" i="17"/>
  <c r="U17" i="17"/>
  <c r="V17" i="17"/>
  <c r="W17" i="17"/>
  <c r="S12" i="17"/>
  <c r="R371" i="17"/>
  <c r="W34" i="17"/>
  <c r="X31" i="17"/>
  <c r="V30" i="17"/>
  <c r="X27" i="17"/>
  <c r="R353" i="17"/>
  <c r="R22" i="17"/>
  <c r="T22" i="17"/>
  <c r="V19" i="17"/>
  <c r="X17" i="17"/>
  <c r="U34" i="17"/>
  <c r="U30" i="17"/>
  <c r="W27" i="17"/>
  <c r="R19" i="17"/>
  <c r="S19" i="17"/>
  <c r="T19" i="17"/>
  <c r="U19" i="17"/>
  <c r="W19" i="17"/>
  <c r="S17" i="17"/>
  <c r="T34" i="17"/>
  <c r="T30" i="17"/>
  <c r="V27" i="17"/>
  <c r="R17" i="17"/>
  <c r="V15" i="17"/>
  <c r="T9" i="17"/>
  <c r="U9" i="17"/>
  <c r="V9" i="17"/>
  <c r="W9" i="17"/>
  <c r="X9" i="17"/>
  <c r="R9" i="17"/>
  <c r="T14" i="17"/>
  <c r="R14" i="17"/>
  <c r="X14" i="17"/>
  <c r="EZ281" i="6"/>
  <c r="FA281" i="6" s="1"/>
  <c r="EL281" i="6"/>
  <c r="EF281" i="6"/>
  <c r="ES281" i="6" s="1"/>
  <c r="DS281" i="6"/>
  <c r="DR281" i="6"/>
  <c r="BY281" i="6"/>
  <c r="BA281" i="6"/>
  <c r="AR281" i="6"/>
  <c r="AD281" i="6"/>
  <c r="AC281" i="6"/>
  <c r="V281" i="6" s="1"/>
  <c r="AA281" i="6"/>
  <c r="Z281" i="6"/>
  <c r="U281" i="6" s="1"/>
  <c r="W281" i="6" s="1"/>
  <c r="Y281" i="6"/>
  <c r="T281" i="6" s="1"/>
  <c r="X281" i="6"/>
  <c r="S281" i="6" s="1"/>
  <c r="Q281" i="6"/>
  <c r="N281" i="6"/>
  <c r="A281" i="6"/>
  <c r="FA280" i="6"/>
  <c r="EZ280" i="6"/>
  <c r="EP280" i="6"/>
  <c r="EN280" i="6"/>
  <c r="EL280" i="6"/>
  <c r="EK280" i="6"/>
  <c r="EF280" i="6"/>
  <c r="ES280" i="6" s="1"/>
  <c r="DZ280" i="6"/>
  <c r="DS280" i="6"/>
  <c r="DR280" i="6"/>
  <c r="BA280" i="6"/>
  <c r="AR280" i="6"/>
  <c r="EC280" i="6" s="1"/>
  <c r="AD280" i="6"/>
  <c r="AA280" i="6"/>
  <c r="Q280" i="6"/>
  <c r="A280" i="6"/>
  <c r="FA279" i="6"/>
  <c r="EZ279" i="6"/>
  <c r="EP279" i="6"/>
  <c r="EN279" i="6"/>
  <c r="EL279" i="6"/>
  <c r="EK279" i="6"/>
  <c r="EF279" i="6"/>
  <c r="ES279" i="6" s="1"/>
  <c r="DZ279" i="6"/>
  <c r="DS279" i="6"/>
  <c r="DR279" i="6"/>
  <c r="BA279" i="6"/>
  <c r="AR279" i="6"/>
  <c r="EC279" i="6" s="1"/>
  <c r="AF279" i="6"/>
  <c r="AE279" i="6"/>
  <c r="AD279" i="6"/>
  <c r="AA279" i="6"/>
  <c r="Q279" i="6"/>
  <c r="A279" i="6"/>
  <c r="EZ278" i="6"/>
  <c r="FA278" i="6" s="1"/>
  <c r="EP278" i="6"/>
  <c r="EN278" i="6"/>
  <c r="EL278" i="6"/>
  <c r="EK278" i="6"/>
  <c r="EF278" i="6"/>
  <c r="ES278" i="6" s="1"/>
  <c r="EC278" i="6"/>
  <c r="DS278" i="6"/>
  <c r="DR278" i="6"/>
  <c r="BA278" i="6"/>
  <c r="AR278" i="6"/>
  <c r="AD278" i="6"/>
  <c r="AA278" i="6"/>
  <c r="Q278" i="6"/>
  <c r="A278" i="6"/>
  <c r="EL277" i="6"/>
  <c r="EF277" i="6"/>
  <c r="ES277" i="6" s="1"/>
  <c r="DS277" i="6"/>
  <c r="DR277" i="6"/>
  <c r="BA277" i="6"/>
  <c r="AR277" i="6"/>
  <c r="AE277" i="6"/>
  <c r="AD277" i="6"/>
  <c r="Q277" i="6"/>
  <c r="K277" i="6"/>
  <c r="J277" i="6"/>
  <c r="AC277" i="6" s="1"/>
  <c r="V277" i="6" s="1"/>
  <c r="AX277" i="6" s="1"/>
  <c r="H277" i="6"/>
  <c r="AA277" i="6" s="1"/>
  <c r="G277" i="6"/>
  <c r="Z277" i="6" s="1"/>
  <c r="U277" i="6" s="1"/>
  <c r="F277" i="6"/>
  <c r="Y277" i="6" s="1"/>
  <c r="E277" i="6"/>
  <c r="A277" i="6"/>
  <c r="EZ276" i="6"/>
  <c r="FA276" i="6" s="1"/>
  <c r="EP276" i="6"/>
  <c r="EN276" i="6"/>
  <c r="EL276" i="6"/>
  <c r="EK276" i="6"/>
  <c r="EF276" i="6"/>
  <c r="ES276" i="6" s="1"/>
  <c r="DS276" i="6"/>
  <c r="DR276" i="6"/>
  <c r="BA276" i="6"/>
  <c r="AR276" i="6"/>
  <c r="AF276" i="6"/>
  <c r="AE276" i="6"/>
  <c r="AD276" i="6"/>
  <c r="AA276" i="6"/>
  <c r="X276" i="6"/>
  <c r="Q276" i="6"/>
  <c r="J276" i="6"/>
  <c r="AC276" i="6" s="1"/>
  <c r="V276" i="6" s="1"/>
  <c r="W276" i="6" s="1"/>
  <c r="G276" i="6"/>
  <c r="Z276" i="6" s="1"/>
  <c r="U276" i="6" s="1"/>
  <c r="F276" i="6"/>
  <c r="Y276" i="6" s="1"/>
  <c r="E276" i="6"/>
  <c r="A276" i="6"/>
  <c r="FA275" i="6"/>
  <c r="EZ275" i="6"/>
  <c r="EP275" i="6"/>
  <c r="EN275" i="6"/>
  <c r="EL275" i="6"/>
  <c r="EK275" i="6"/>
  <c r="EF275" i="6"/>
  <c r="ES275" i="6" s="1"/>
  <c r="DS275" i="6"/>
  <c r="DR275" i="6"/>
  <c r="BA275" i="6"/>
  <c r="AR275" i="6"/>
  <c r="AE275" i="6"/>
  <c r="AD275" i="6"/>
  <c r="AC275" i="6"/>
  <c r="V275" i="6" s="1"/>
  <c r="AA275" i="6"/>
  <c r="Q275" i="6"/>
  <c r="J275" i="6"/>
  <c r="G275" i="6"/>
  <c r="Z275" i="6" s="1"/>
  <c r="U275" i="6" s="1"/>
  <c r="F275" i="6"/>
  <c r="Y275" i="6" s="1"/>
  <c r="T275" i="6" s="1"/>
  <c r="E275" i="6"/>
  <c r="A275" i="6"/>
  <c r="FA274" i="6"/>
  <c r="EZ274" i="6"/>
  <c r="EP274" i="6"/>
  <c r="EN274" i="6"/>
  <c r="EL274" i="6"/>
  <c r="EK274" i="6"/>
  <c r="EF274" i="6"/>
  <c r="ES274" i="6" s="1"/>
  <c r="DS274" i="6"/>
  <c r="DR274" i="6"/>
  <c r="BA274" i="6"/>
  <c r="AR274" i="6"/>
  <c r="AD274" i="6"/>
  <c r="AC274" i="6"/>
  <c r="V274" i="6" s="1"/>
  <c r="AA274" i="6"/>
  <c r="Z274" i="6"/>
  <c r="U274" i="6" s="1"/>
  <c r="W274" i="6" s="1"/>
  <c r="Y274" i="6"/>
  <c r="T274" i="6" s="1"/>
  <c r="Q274" i="6"/>
  <c r="G274" i="6"/>
  <c r="F274" i="6"/>
  <c r="E274" i="6"/>
  <c r="A274" i="6"/>
  <c r="EZ273" i="6"/>
  <c r="FA273" i="6" s="1"/>
  <c r="EP273" i="6"/>
  <c r="EN273" i="6"/>
  <c r="EL273" i="6"/>
  <c r="EK273" i="6"/>
  <c r="EF273" i="6"/>
  <c r="ES273" i="6" s="1"/>
  <c r="DS273" i="6"/>
  <c r="DR273" i="6"/>
  <c r="BY273" i="6"/>
  <c r="BA273" i="6"/>
  <c r="AR273" i="6"/>
  <c r="EC273" i="6" s="1"/>
  <c r="AD273" i="6"/>
  <c r="AC273" i="6"/>
  <c r="V273" i="6" s="1"/>
  <c r="W273" i="6" s="1"/>
  <c r="AA273" i="6"/>
  <c r="Z273" i="6"/>
  <c r="U273" i="6" s="1"/>
  <c r="Y273" i="6"/>
  <c r="T273" i="6" s="1"/>
  <c r="X273" i="6"/>
  <c r="S273" i="6" s="1"/>
  <c r="Q273" i="6"/>
  <c r="N273" i="6"/>
  <c r="A273" i="6"/>
  <c r="EP272" i="6"/>
  <c r="EN272" i="6"/>
  <c r="EL272" i="6"/>
  <c r="EK272" i="6"/>
  <c r="EF272" i="6"/>
  <c r="ES272" i="6" s="1"/>
  <c r="DZ272" i="6"/>
  <c r="DS272" i="6"/>
  <c r="DR272" i="6"/>
  <c r="BA272" i="6"/>
  <c r="AR272" i="6"/>
  <c r="AF272" i="6"/>
  <c r="AD272" i="6"/>
  <c r="AC272" i="6"/>
  <c r="V272" i="6" s="1"/>
  <c r="AA272" i="6"/>
  <c r="Z272" i="6"/>
  <c r="U272" i="6" s="1"/>
  <c r="Y272" i="6"/>
  <c r="T272" i="6" s="1"/>
  <c r="AT272" i="6" s="1"/>
  <c r="X272" i="6"/>
  <c r="S272" i="6" s="1"/>
  <c r="Q272" i="6"/>
  <c r="N272" i="6"/>
  <c r="BY272" i="6" s="1"/>
  <c r="A272" i="6"/>
  <c r="FA271" i="6"/>
  <c r="EZ271" i="6"/>
  <c r="EL271" i="6"/>
  <c r="EF271" i="6"/>
  <c r="ES271" i="6" s="1"/>
  <c r="DS271" i="6"/>
  <c r="DR271" i="6"/>
  <c r="BY271" i="6"/>
  <c r="BA271" i="6"/>
  <c r="AR271" i="6"/>
  <c r="AD271" i="6"/>
  <c r="AC271" i="6"/>
  <c r="V271" i="6" s="1"/>
  <c r="AA271" i="6"/>
  <c r="Z271" i="6"/>
  <c r="U271" i="6" s="1"/>
  <c r="W271" i="6" s="1"/>
  <c r="Y271" i="6"/>
  <c r="T271" i="6" s="1"/>
  <c r="X271" i="6"/>
  <c r="S271" i="6" s="1"/>
  <c r="Q271" i="6"/>
  <c r="N271" i="6"/>
  <c r="A271" i="6"/>
  <c r="EZ270" i="6"/>
  <c r="FA270" i="6" s="1"/>
  <c r="EL270" i="6"/>
  <c r="EF270" i="6"/>
  <c r="ES270" i="6" s="1"/>
  <c r="DS270" i="6"/>
  <c r="DR270" i="6"/>
  <c r="BA270" i="6"/>
  <c r="AR270" i="6"/>
  <c r="AF270" i="6"/>
  <c r="AD270" i="6"/>
  <c r="AC270" i="6"/>
  <c r="V270" i="6" s="1"/>
  <c r="W270" i="6" s="1"/>
  <c r="AA270" i="6"/>
  <c r="Z270" i="6"/>
  <c r="U270" i="6" s="1"/>
  <c r="Y270" i="6"/>
  <c r="X270" i="6"/>
  <c r="Q270" i="6"/>
  <c r="N270" i="6"/>
  <c r="BY270" i="6" s="1"/>
  <c r="A270" i="6"/>
  <c r="EZ269" i="6"/>
  <c r="FA269" i="6" s="1"/>
  <c r="EL269" i="6"/>
  <c r="EF269" i="6"/>
  <c r="ES269" i="6" s="1"/>
  <c r="DS269" i="6"/>
  <c r="DR269" i="6"/>
  <c r="BA269" i="6"/>
  <c r="AR269" i="6"/>
  <c r="AD269" i="6"/>
  <c r="AC269" i="6"/>
  <c r="V269" i="6" s="1"/>
  <c r="W269" i="6" s="1"/>
  <c r="AA269" i="6"/>
  <c r="Z269" i="6"/>
  <c r="U269" i="6" s="1"/>
  <c r="Y269" i="6"/>
  <c r="T269" i="6" s="1"/>
  <c r="X269" i="6"/>
  <c r="S269" i="6" s="1"/>
  <c r="Q269" i="6"/>
  <c r="N269" i="6"/>
  <c r="BY269" i="6" s="1"/>
  <c r="A269" i="6"/>
  <c r="FA268" i="6"/>
  <c r="EZ268" i="6"/>
  <c r="EL268" i="6"/>
  <c r="EF268" i="6"/>
  <c r="ES268" i="6" s="1"/>
  <c r="DS268" i="6"/>
  <c r="DR268" i="6"/>
  <c r="BY268" i="6"/>
  <c r="BA268" i="6"/>
  <c r="AR268" i="6"/>
  <c r="AE268" i="6"/>
  <c r="AD268" i="6"/>
  <c r="AC268" i="6"/>
  <c r="V268" i="6" s="1"/>
  <c r="W268" i="6" s="1"/>
  <c r="AA268" i="6"/>
  <c r="Z268" i="6"/>
  <c r="Y268" i="6"/>
  <c r="T268" i="6" s="1"/>
  <c r="X268" i="6"/>
  <c r="S268" i="6" s="1"/>
  <c r="Q268" i="6"/>
  <c r="N268" i="6"/>
  <c r="A268" i="6"/>
  <c r="FA267" i="6"/>
  <c r="EZ267" i="6"/>
  <c r="EL267" i="6"/>
  <c r="EF267" i="6"/>
  <c r="ES267" i="6" s="1"/>
  <c r="DS267" i="6"/>
  <c r="DR267" i="6"/>
  <c r="BA267" i="6"/>
  <c r="AR267" i="6"/>
  <c r="AE267" i="6"/>
  <c r="AD267" i="6"/>
  <c r="AC267" i="6"/>
  <c r="V267" i="6" s="1"/>
  <c r="AA267" i="6"/>
  <c r="Z267" i="6"/>
  <c r="U267" i="6" s="1"/>
  <c r="W267" i="6" s="1"/>
  <c r="Y267" i="6"/>
  <c r="T267" i="6" s="1"/>
  <c r="X267" i="6"/>
  <c r="S267" i="6" s="1"/>
  <c r="Q267" i="6"/>
  <c r="N267" i="6"/>
  <c r="BY267" i="6" s="1"/>
  <c r="A267" i="6"/>
  <c r="FA266" i="6"/>
  <c r="EZ266" i="6"/>
  <c r="EL266" i="6"/>
  <c r="EF266" i="6"/>
  <c r="ES266" i="6" s="1"/>
  <c r="DS266" i="6"/>
  <c r="DR266" i="6"/>
  <c r="BY266" i="6"/>
  <c r="BA266" i="6"/>
  <c r="AR266" i="6"/>
  <c r="AD266" i="6"/>
  <c r="AC266" i="6"/>
  <c r="V266" i="6" s="1"/>
  <c r="W266" i="6" s="1"/>
  <c r="AA266" i="6"/>
  <c r="Z266" i="6"/>
  <c r="U266" i="6" s="1"/>
  <c r="Y266" i="6"/>
  <c r="T266" i="6" s="1"/>
  <c r="X266" i="6"/>
  <c r="S266" i="6" s="1"/>
  <c r="Q266" i="6"/>
  <c r="N266" i="6"/>
  <c r="A266" i="6"/>
  <c r="EZ265" i="6"/>
  <c r="FA265" i="6" s="1"/>
  <c r="EL265" i="6"/>
  <c r="EF265" i="6"/>
  <c r="ES265" i="6" s="1"/>
  <c r="DS265" i="6"/>
  <c r="DR265" i="6"/>
  <c r="BA265" i="6"/>
  <c r="AR265" i="6"/>
  <c r="AF265" i="6"/>
  <c r="AE265" i="6"/>
  <c r="AD265" i="6"/>
  <c r="AC265" i="6"/>
  <c r="V265" i="6" s="1"/>
  <c r="W265" i="6" s="1"/>
  <c r="AA265" i="6"/>
  <c r="Z265" i="6"/>
  <c r="U265" i="6" s="1"/>
  <c r="Y265" i="6"/>
  <c r="T265" i="6" s="1"/>
  <c r="X265" i="6"/>
  <c r="Q265" i="6"/>
  <c r="N265" i="6"/>
  <c r="BY265" i="6" s="1"/>
  <c r="A265" i="6"/>
  <c r="EL264" i="6"/>
  <c r="EF264" i="6"/>
  <c r="ES264" i="6" s="1"/>
  <c r="DS264" i="6"/>
  <c r="DR264" i="6"/>
  <c r="BY264" i="6"/>
  <c r="BA264" i="6"/>
  <c r="AR264" i="6"/>
  <c r="AD264" i="6"/>
  <c r="AC264" i="6"/>
  <c r="V264" i="6" s="1"/>
  <c r="AA264" i="6"/>
  <c r="Z264" i="6"/>
  <c r="U264" i="6" s="1"/>
  <c r="Y264" i="6"/>
  <c r="T264" i="6" s="1"/>
  <c r="X264" i="6"/>
  <c r="S264" i="6" s="1"/>
  <c r="Q264" i="6"/>
  <c r="N264" i="6"/>
  <c r="A264" i="6"/>
  <c r="EL263" i="6"/>
  <c r="EF263" i="6"/>
  <c r="ES263" i="6" s="1"/>
  <c r="DS263" i="6"/>
  <c r="DR263" i="6"/>
  <c r="BY263" i="6"/>
  <c r="BA263" i="6"/>
  <c r="AR263" i="6"/>
  <c r="AF263" i="6"/>
  <c r="AE263" i="6"/>
  <c r="AD263" i="6"/>
  <c r="AC263" i="6"/>
  <c r="V263" i="6" s="1"/>
  <c r="AA263" i="6"/>
  <c r="Z263" i="6"/>
  <c r="U263" i="6" s="1"/>
  <c r="Y263" i="6"/>
  <c r="T263" i="6" s="1"/>
  <c r="X263" i="6"/>
  <c r="Q263" i="6"/>
  <c r="N263" i="6"/>
  <c r="A263" i="6"/>
  <c r="EL262" i="6"/>
  <c r="EF262" i="6"/>
  <c r="ES262" i="6" s="1"/>
  <c r="DS262" i="6"/>
  <c r="DR262" i="6"/>
  <c r="BY262" i="6"/>
  <c r="BA262" i="6"/>
  <c r="AR262" i="6"/>
  <c r="AD262" i="6"/>
  <c r="AC262" i="6"/>
  <c r="V262" i="6" s="1"/>
  <c r="AA262" i="6"/>
  <c r="Z262" i="6"/>
  <c r="U262" i="6" s="1"/>
  <c r="Y262" i="6"/>
  <c r="T262" i="6" s="1"/>
  <c r="X262" i="6"/>
  <c r="S262" i="6" s="1"/>
  <c r="Q262" i="6"/>
  <c r="N262" i="6"/>
  <c r="A262" i="6"/>
  <c r="EZ261" i="6"/>
  <c r="FA261" i="6" s="1"/>
  <c r="EP261" i="6"/>
  <c r="EN261" i="6"/>
  <c r="EL261" i="6"/>
  <c r="EK261" i="6"/>
  <c r="EF261" i="6"/>
  <c r="ES261" i="6" s="1"/>
  <c r="EC261" i="6"/>
  <c r="DZ261" i="6"/>
  <c r="DS261" i="6"/>
  <c r="DR261" i="6"/>
  <c r="BA261" i="6"/>
  <c r="AR261" i="6"/>
  <c r="AF261" i="6"/>
  <c r="AE261" i="6"/>
  <c r="AD261" i="6"/>
  <c r="AC261" i="6"/>
  <c r="V261" i="6" s="1"/>
  <c r="AA261" i="6"/>
  <c r="Z261" i="6"/>
  <c r="U261" i="6" s="1"/>
  <c r="Y261" i="6"/>
  <c r="T261" i="6" s="1"/>
  <c r="X261" i="6"/>
  <c r="S261" i="6" s="1"/>
  <c r="Q261" i="6"/>
  <c r="N261" i="6"/>
  <c r="BY261" i="6" s="1"/>
  <c r="A261" i="6"/>
  <c r="FA260" i="6"/>
  <c r="EZ260" i="6"/>
  <c r="EP260" i="6"/>
  <c r="EN260" i="6"/>
  <c r="EL260" i="6"/>
  <c r="EK260" i="6"/>
  <c r="EF260" i="6"/>
  <c r="ES260" i="6" s="1"/>
  <c r="EC260" i="6"/>
  <c r="DS260" i="6"/>
  <c r="DR260" i="6"/>
  <c r="BA260" i="6"/>
  <c r="AR260" i="6"/>
  <c r="AF260" i="6"/>
  <c r="AE260" i="6"/>
  <c r="AD260" i="6"/>
  <c r="AC260" i="6"/>
  <c r="V260" i="6" s="1"/>
  <c r="AA260" i="6"/>
  <c r="Z260" i="6"/>
  <c r="U260" i="6" s="1"/>
  <c r="Y260" i="6"/>
  <c r="T260" i="6" s="1"/>
  <c r="X260" i="6"/>
  <c r="S260" i="6" s="1"/>
  <c r="Q260" i="6"/>
  <c r="N260" i="6"/>
  <c r="BY260" i="6" s="1"/>
  <c r="A260" i="6"/>
  <c r="FA259" i="6"/>
  <c r="EZ259" i="6"/>
  <c r="EP259" i="6"/>
  <c r="EN259" i="6"/>
  <c r="EL259" i="6"/>
  <c r="EK259" i="6"/>
  <c r="EF259" i="6"/>
  <c r="ES259" i="6" s="1"/>
  <c r="DZ259" i="6"/>
  <c r="DS259" i="6"/>
  <c r="DR259" i="6"/>
  <c r="BY259" i="6"/>
  <c r="BA259" i="6"/>
  <c r="AR259" i="6"/>
  <c r="EC259" i="6" s="1"/>
  <c r="AD259" i="6"/>
  <c r="AC259" i="6"/>
  <c r="V259" i="6" s="1"/>
  <c r="AA259" i="6"/>
  <c r="Z259" i="6"/>
  <c r="Y259" i="6"/>
  <c r="T259" i="6" s="1"/>
  <c r="X259" i="6"/>
  <c r="S259" i="6" s="1"/>
  <c r="Q259" i="6"/>
  <c r="N259" i="6"/>
  <c r="A259" i="6"/>
  <c r="EZ258" i="6"/>
  <c r="FA258" i="6" s="1"/>
  <c r="EP258" i="6"/>
  <c r="EN258" i="6"/>
  <c r="EL258" i="6"/>
  <c r="EK258" i="6"/>
  <c r="EF258" i="6"/>
  <c r="ES258" i="6" s="1"/>
  <c r="DS258" i="6"/>
  <c r="DR258" i="6"/>
  <c r="BA258" i="6"/>
  <c r="AR258" i="6"/>
  <c r="AD258" i="6"/>
  <c r="AC258" i="6"/>
  <c r="V258" i="6" s="1"/>
  <c r="W258" i="6" s="1"/>
  <c r="AA258" i="6"/>
  <c r="Z258" i="6"/>
  <c r="U258" i="6" s="1"/>
  <c r="Q258" i="6"/>
  <c r="A258" i="6"/>
  <c r="EZ257" i="6"/>
  <c r="FA257" i="6" s="1"/>
  <c r="EP257" i="6"/>
  <c r="EN257" i="6"/>
  <c r="EL257" i="6"/>
  <c r="EK257" i="6"/>
  <c r="EF257" i="6"/>
  <c r="ES257" i="6" s="1"/>
  <c r="DZ257" i="6"/>
  <c r="DS257" i="6"/>
  <c r="DR257" i="6"/>
  <c r="BA257" i="6"/>
  <c r="AR257" i="6"/>
  <c r="EC257" i="6" s="1"/>
  <c r="AD257" i="6"/>
  <c r="AC257" i="6"/>
  <c r="V257" i="6" s="1"/>
  <c r="AA257" i="6"/>
  <c r="Z257" i="6"/>
  <c r="U257" i="6" s="1"/>
  <c r="W257" i="6" s="1"/>
  <c r="Q257" i="6"/>
  <c r="A257" i="6"/>
  <c r="EL256" i="6"/>
  <c r="EF256" i="6"/>
  <c r="ES256" i="6" s="1"/>
  <c r="DS256" i="6"/>
  <c r="DR256" i="6"/>
  <c r="BA256" i="6"/>
  <c r="AR256" i="6"/>
  <c r="AE256" i="6"/>
  <c r="AD256" i="6"/>
  <c r="Z256" i="6"/>
  <c r="U256" i="6" s="1"/>
  <c r="Y256" i="6"/>
  <c r="T256" i="6" s="1"/>
  <c r="AU256" i="6" s="1"/>
  <c r="Q256" i="6"/>
  <c r="K256" i="6"/>
  <c r="J256" i="6"/>
  <c r="AC256" i="6" s="1"/>
  <c r="V256" i="6" s="1"/>
  <c r="W256" i="6" s="1"/>
  <c r="H256" i="6"/>
  <c r="AA256" i="6" s="1"/>
  <c r="G256" i="6"/>
  <c r="E256" i="6"/>
  <c r="A256" i="6"/>
  <c r="FA255" i="6"/>
  <c r="EZ255" i="6"/>
  <c r="EL255" i="6"/>
  <c r="EF255" i="6"/>
  <c r="ES255" i="6" s="1"/>
  <c r="DS255" i="6"/>
  <c r="DR255" i="6"/>
  <c r="BA255" i="6"/>
  <c r="AR255" i="6"/>
  <c r="AE255" i="6"/>
  <c r="AD255" i="6"/>
  <c r="Z255" i="6"/>
  <c r="U255" i="6" s="1"/>
  <c r="Q255" i="6"/>
  <c r="K255" i="6"/>
  <c r="J255" i="6"/>
  <c r="AC255" i="6" s="1"/>
  <c r="V255" i="6" s="1"/>
  <c r="W255" i="6" s="1"/>
  <c r="H255" i="6"/>
  <c r="AA255" i="6" s="1"/>
  <c r="G255" i="6"/>
  <c r="F255" i="6"/>
  <c r="Y255" i="6" s="1"/>
  <c r="T255" i="6" s="1"/>
  <c r="E255" i="6"/>
  <c r="X255" i="6" s="1"/>
  <c r="A255" i="6"/>
  <c r="FA254" i="6"/>
  <c r="EZ254" i="6"/>
  <c r="EL254" i="6"/>
  <c r="EF254" i="6"/>
  <c r="ES254" i="6" s="1"/>
  <c r="DS254" i="6"/>
  <c r="DR254" i="6"/>
  <c r="BA254" i="6"/>
  <c r="AR254" i="6"/>
  <c r="AF254" i="6"/>
  <c r="AD254" i="6"/>
  <c r="AC254" i="6"/>
  <c r="V254" i="6" s="1"/>
  <c r="AA254" i="6"/>
  <c r="Z254" i="6"/>
  <c r="U254" i="6" s="1"/>
  <c r="Y254" i="6"/>
  <c r="X254" i="6"/>
  <c r="S254" i="6" s="1"/>
  <c r="Q254" i="6"/>
  <c r="N254" i="6"/>
  <c r="BY254" i="6" s="1"/>
  <c r="A254" i="6"/>
  <c r="EL253" i="6"/>
  <c r="EF253" i="6"/>
  <c r="ES253" i="6" s="1"/>
  <c r="DS253" i="6"/>
  <c r="DR253" i="6"/>
  <c r="BA253" i="6"/>
  <c r="AR253" i="6"/>
  <c r="AD253" i="6"/>
  <c r="AC253" i="6"/>
  <c r="V253" i="6" s="1"/>
  <c r="AA253" i="6"/>
  <c r="Z253" i="6"/>
  <c r="U253" i="6" s="1"/>
  <c r="Y253" i="6"/>
  <c r="T253" i="6" s="1"/>
  <c r="X253" i="6"/>
  <c r="S253" i="6" s="1"/>
  <c r="Q253" i="6"/>
  <c r="N253" i="6"/>
  <c r="BY253" i="6" s="1"/>
  <c r="A253" i="6"/>
  <c r="EZ252" i="6"/>
  <c r="FA252" i="6" s="1"/>
  <c r="EL252" i="6"/>
  <c r="EF252" i="6"/>
  <c r="ES252" i="6" s="1"/>
  <c r="DS252" i="6"/>
  <c r="DR252" i="6"/>
  <c r="BA252" i="6"/>
  <c r="AR252" i="6"/>
  <c r="AD252" i="6"/>
  <c r="AC252" i="6"/>
  <c r="V252" i="6" s="1"/>
  <c r="W252" i="6" s="1"/>
  <c r="AA252" i="6"/>
  <c r="Z252" i="6"/>
  <c r="U252" i="6" s="1"/>
  <c r="Y252" i="6"/>
  <c r="T252" i="6" s="1"/>
  <c r="X252" i="6"/>
  <c r="S252" i="6" s="1"/>
  <c r="Q252" i="6"/>
  <c r="N252" i="6"/>
  <c r="BY252" i="6" s="1"/>
  <c r="A252" i="6"/>
  <c r="FA251" i="6"/>
  <c r="EZ251" i="6"/>
  <c r="EL251" i="6"/>
  <c r="EF251" i="6"/>
  <c r="ES251" i="6" s="1"/>
  <c r="DS251" i="6"/>
  <c r="DR251" i="6"/>
  <c r="BA251" i="6"/>
  <c r="AR251" i="6"/>
  <c r="AE251" i="6"/>
  <c r="AD251" i="6"/>
  <c r="AA251" i="6"/>
  <c r="Z251" i="6"/>
  <c r="Y251" i="6"/>
  <c r="X251" i="6"/>
  <c r="W251" i="6"/>
  <c r="V251" i="6"/>
  <c r="AC251" i="6" s="1"/>
  <c r="U251" i="6"/>
  <c r="T251" i="6"/>
  <c r="S251" i="6"/>
  <c r="Q251" i="6"/>
  <c r="K251" i="6"/>
  <c r="J251" i="6"/>
  <c r="H251" i="6"/>
  <c r="G251" i="6"/>
  <c r="F251" i="6"/>
  <c r="E251" i="6"/>
  <c r="A251" i="6"/>
  <c r="FA250" i="6"/>
  <c r="EZ250" i="6"/>
  <c r="EL250" i="6"/>
  <c r="EF250" i="6"/>
  <c r="ES250" i="6" s="1"/>
  <c r="DS250" i="6"/>
  <c r="DR250" i="6"/>
  <c r="BY250" i="6"/>
  <c r="BA250" i="6"/>
  <c r="AR250" i="6"/>
  <c r="AF250" i="6"/>
  <c r="AE250" i="6"/>
  <c r="AD250" i="6"/>
  <c r="AC250" i="6"/>
  <c r="V250" i="6" s="1"/>
  <c r="W250" i="6" s="1"/>
  <c r="AA250" i="6"/>
  <c r="Z250" i="6"/>
  <c r="U250" i="6" s="1"/>
  <c r="Y250" i="6"/>
  <c r="T250" i="6" s="1"/>
  <c r="X250" i="6"/>
  <c r="S250" i="6" s="1"/>
  <c r="Q250" i="6"/>
  <c r="N250" i="6"/>
  <c r="A250" i="6"/>
  <c r="FA249" i="6"/>
  <c r="EZ249" i="6"/>
  <c r="EL249" i="6"/>
  <c r="EF249" i="6"/>
  <c r="ES249" i="6" s="1"/>
  <c r="DS249" i="6"/>
  <c r="DR249" i="6"/>
  <c r="BY249" i="6"/>
  <c r="BA249" i="6"/>
  <c r="AR249" i="6"/>
  <c r="AF249" i="6"/>
  <c r="Q249" i="6"/>
  <c r="N249" i="6"/>
  <c r="A249" i="6"/>
  <c r="EZ248" i="6"/>
  <c r="FA248" i="6" s="1"/>
  <c r="EL248" i="6"/>
  <c r="EF248" i="6"/>
  <c r="ES248" i="6" s="1"/>
  <c r="DS248" i="6"/>
  <c r="DR248" i="6"/>
  <c r="BA248" i="6"/>
  <c r="AR248" i="6"/>
  <c r="AD248" i="6"/>
  <c r="AC248" i="6"/>
  <c r="V248" i="6" s="1"/>
  <c r="W248" i="6" s="1"/>
  <c r="AA248" i="6"/>
  <c r="Z248" i="6"/>
  <c r="U248" i="6" s="1"/>
  <c r="Y248" i="6"/>
  <c r="T248" i="6" s="1"/>
  <c r="X248" i="6"/>
  <c r="S248" i="6" s="1"/>
  <c r="Q248" i="6"/>
  <c r="N248" i="6"/>
  <c r="BY248" i="6" s="1"/>
  <c r="A248" i="6"/>
  <c r="EZ247" i="6"/>
  <c r="FA247" i="6" s="1"/>
  <c r="EL247" i="6"/>
  <c r="EF247" i="6"/>
  <c r="ES247" i="6" s="1"/>
  <c r="DS247" i="6"/>
  <c r="DR247" i="6"/>
  <c r="BA247" i="6"/>
  <c r="AR247" i="6"/>
  <c r="AF247" i="6"/>
  <c r="AD247" i="6"/>
  <c r="AC247" i="6"/>
  <c r="V247" i="6" s="1"/>
  <c r="W247" i="6" s="1"/>
  <c r="AA247" i="6"/>
  <c r="Z247" i="6"/>
  <c r="U247" i="6" s="1"/>
  <c r="Y247" i="6"/>
  <c r="T247" i="6" s="1"/>
  <c r="X247" i="6"/>
  <c r="S247" i="6" s="1"/>
  <c r="Q247" i="6"/>
  <c r="N247" i="6"/>
  <c r="BY247" i="6" s="1"/>
  <c r="A247" i="6"/>
  <c r="EL246" i="6"/>
  <c r="EF246" i="6"/>
  <c r="ES246" i="6" s="1"/>
  <c r="DS246" i="6"/>
  <c r="DR246" i="6"/>
  <c r="BY246" i="6"/>
  <c r="BA246" i="6"/>
  <c r="AR246" i="6"/>
  <c r="AF246" i="6"/>
  <c r="AE246" i="6"/>
  <c r="AD246" i="6"/>
  <c r="AC246" i="6"/>
  <c r="V246" i="6" s="1"/>
  <c r="W246" i="6" s="1"/>
  <c r="AA246" i="6"/>
  <c r="Z246" i="6"/>
  <c r="U246" i="6" s="1"/>
  <c r="Y246" i="6"/>
  <c r="T246" i="6" s="1"/>
  <c r="X246" i="6"/>
  <c r="S246" i="6" s="1"/>
  <c r="Q246" i="6"/>
  <c r="N246" i="6"/>
  <c r="A246" i="6"/>
  <c r="EL245" i="6"/>
  <c r="EF245" i="6"/>
  <c r="ES245" i="6" s="1"/>
  <c r="DS245" i="6"/>
  <c r="DR245" i="6"/>
  <c r="BY245" i="6"/>
  <c r="BA245" i="6"/>
  <c r="AR245" i="6"/>
  <c r="AF245" i="6"/>
  <c r="AE245" i="6"/>
  <c r="AD245" i="6"/>
  <c r="AC245" i="6"/>
  <c r="AA245" i="6"/>
  <c r="Z245" i="6"/>
  <c r="U245" i="6" s="1"/>
  <c r="Y245" i="6"/>
  <c r="T245" i="6" s="1"/>
  <c r="X245" i="6"/>
  <c r="S245" i="6" s="1"/>
  <c r="Q245" i="6"/>
  <c r="N245" i="6"/>
  <c r="A245" i="6"/>
  <c r="FA244" i="6"/>
  <c r="EZ244" i="6"/>
  <c r="EL244" i="6"/>
  <c r="EF244" i="6"/>
  <c r="ES244" i="6" s="1"/>
  <c r="DS244" i="6"/>
  <c r="DR244" i="6"/>
  <c r="BY244" i="6"/>
  <c r="BA244" i="6"/>
  <c r="AR244" i="6"/>
  <c r="EC244" i="6" s="1"/>
  <c r="AD244" i="6"/>
  <c r="AC244" i="6"/>
  <c r="V244" i="6" s="1"/>
  <c r="Q244" i="6"/>
  <c r="N244" i="6"/>
  <c r="A244" i="6"/>
  <c r="EZ243" i="6"/>
  <c r="FA243" i="6" s="1"/>
  <c r="EL243" i="6"/>
  <c r="EF243" i="6"/>
  <c r="ES243" i="6" s="1"/>
  <c r="EC243" i="6"/>
  <c r="DS243" i="6"/>
  <c r="DR243" i="6"/>
  <c r="BA243" i="6"/>
  <c r="AR243" i="6"/>
  <c r="EB243" i="6" s="1"/>
  <c r="AF243" i="6"/>
  <c r="AD243" i="6"/>
  <c r="AC243" i="6"/>
  <c r="V243" i="6" s="1"/>
  <c r="Q243" i="6"/>
  <c r="N243" i="6"/>
  <c r="BY243" i="6" s="1"/>
  <c r="A243" i="6"/>
  <c r="EZ242" i="6"/>
  <c r="FA242" i="6" s="1"/>
  <c r="EL242" i="6"/>
  <c r="EF242" i="6"/>
  <c r="ES242" i="6" s="1"/>
  <c r="DS242" i="6"/>
  <c r="DR242" i="6"/>
  <c r="BY242" i="6"/>
  <c r="BA242" i="6"/>
  <c r="AR242" i="6"/>
  <c r="AF242" i="6" s="1"/>
  <c r="Q242" i="6"/>
  <c r="N242" i="6"/>
  <c r="A242" i="6"/>
  <c r="FA241" i="6"/>
  <c r="EZ241" i="6"/>
  <c r="EL241" i="6"/>
  <c r="EF241" i="6"/>
  <c r="ES241" i="6" s="1"/>
  <c r="DS241" i="6"/>
  <c r="DR241" i="6"/>
  <c r="BY241" i="6"/>
  <c r="BA241" i="6"/>
  <c r="AR241" i="6"/>
  <c r="AF241" i="6"/>
  <c r="AE241" i="6"/>
  <c r="Q241" i="6"/>
  <c r="N241" i="6"/>
  <c r="A241" i="6"/>
  <c r="EZ240" i="6"/>
  <c r="FA240" i="6" s="1"/>
  <c r="EL240" i="6"/>
  <c r="EF240" i="6"/>
  <c r="ES240" i="6" s="1"/>
  <c r="DS240" i="6"/>
  <c r="DR240" i="6"/>
  <c r="BA240" i="6"/>
  <c r="AR240" i="6"/>
  <c r="AE240" i="6" s="1"/>
  <c r="Q240" i="6"/>
  <c r="N240" i="6"/>
  <c r="BY240" i="6" s="1"/>
  <c r="A240" i="6"/>
  <c r="FA239" i="6"/>
  <c r="EZ239" i="6"/>
  <c r="EL239" i="6"/>
  <c r="EF239" i="6"/>
  <c r="ES239" i="6" s="1"/>
  <c r="DS239" i="6"/>
  <c r="DR239" i="6"/>
  <c r="BA239" i="6"/>
  <c r="AR239" i="6"/>
  <c r="AD239" i="6"/>
  <c r="AC239" i="6"/>
  <c r="V239" i="6" s="1"/>
  <c r="AA239" i="6"/>
  <c r="Z239" i="6"/>
  <c r="U239" i="6" s="1"/>
  <c r="W239" i="6" s="1"/>
  <c r="Y239" i="6"/>
  <c r="T239" i="6" s="1"/>
  <c r="X239" i="6"/>
  <c r="S239" i="6" s="1"/>
  <c r="Q239" i="6"/>
  <c r="N239" i="6"/>
  <c r="BY239" i="6" s="1"/>
  <c r="A239" i="6"/>
  <c r="EZ238" i="6"/>
  <c r="FA238" i="6" s="1"/>
  <c r="EL238" i="6"/>
  <c r="EF238" i="6"/>
  <c r="ES238" i="6" s="1"/>
  <c r="EC238" i="6"/>
  <c r="EB238" i="6"/>
  <c r="DS238" i="6"/>
  <c r="DR238" i="6"/>
  <c r="BY238" i="6"/>
  <c r="BA238" i="6"/>
  <c r="AR238" i="6"/>
  <c r="AF238" i="6"/>
  <c r="AE238" i="6"/>
  <c r="AD238" i="6"/>
  <c r="AC238" i="6"/>
  <c r="V238" i="6" s="1"/>
  <c r="AA238" i="6"/>
  <c r="Z238" i="6"/>
  <c r="U238" i="6" s="1"/>
  <c r="W238" i="6" s="1"/>
  <c r="Y238" i="6"/>
  <c r="T238" i="6" s="1"/>
  <c r="X238" i="6"/>
  <c r="S238" i="6" s="1"/>
  <c r="Q238" i="6"/>
  <c r="N238" i="6"/>
  <c r="A238" i="6"/>
  <c r="FA237" i="6"/>
  <c r="EZ237" i="6"/>
  <c r="EL237" i="6"/>
  <c r="EF237" i="6"/>
  <c r="ES237" i="6" s="1"/>
  <c r="DS237" i="6"/>
  <c r="DR237" i="6"/>
  <c r="BY237" i="6"/>
  <c r="BA237" i="6"/>
  <c r="AR237" i="6"/>
  <c r="AF237" i="6"/>
  <c r="AE237" i="6"/>
  <c r="AD237" i="6"/>
  <c r="AC237" i="6"/>
  <c r="V237" i="6" s="1"/>
  <c r="AA237" i="6"/>
  <c r="Z237" i="6"/>
  <c r="Y237" i="6"/>
  <c r="T237" i="6" s="1"/>
  <c r="X237" i="6"/>
  <c r="S237" i="6" s="1"/>
  <c r="Q237" i="6"/>
  <c r="N237" i="6"/>
  <c r="A237" i="6"/>
  <c r="EL236" i="6"/>
  <c r="EF236" i="6"/>
  <c r="ES236" i="6" s="1"/>
  <c r="DS236" i="6"/>
  <c r="DR236" i="6"/>
  <c r="BA236" i="6"/>
  <c r="AR236" i="6"/>
  <c r="AE236" i="6" s="1"/>
  <c r="AD236" i="6"/>
  <c r="AC236" i="6"/>
  <c r="V236" i="6" s="1"/>
  <c r="AX236" i="6" s="1"/>
  <c r="AA236" i="6"/>
  <c r="Z236" i="6"/>
  <c r="U236" i="6" s="1"/>
  <c r="AW236" i="6" s="1"/>
  <c r="Y236" i="6"/>
  <c r="T236" i="6" s="1"/>
  <c r="X236" i="6"/>
  <c r="S236" i="6" s="1"/>
  <c r="Q236" i="6"/>
  <c r="N236" i="6"/>
  <c r="BY236" i="6" s="1"/>
  <c r="A236" i="6"/>
  <c r="FA235" i="6"/>
  <c r="EZ235" i="6"/>
  <c r="EL235" i="6"/>
  <c r="EF235" i="6"/>
  <c r="ES235" i="6" s="1"/>
  <c r="DS235" i="6"/>
  <c r="DR235" i="6"/>
  <c r="BA235" i="6"/>
  <c r="AR235" i="6"/>
  <c r="AD235" i="6"/>
  <c r="AC235" i="6"/>
  <c r="V235" i="6" s="1"/>
  <c r="AA235" i="6"/>
  <c r="Z235" i="6"/>
  <c r="U235" i="6" s="1"/>
  <c r="W235" i="6" s="1"/>
  <c r="Y235" i="6"/>
  <c r="T235" i="6" s="1"/>
  <c r="X235" i="6"/>
  <c r="S235" i="6" s="1"/>
  <c r="Q235" i="6"/>
  <c r="N235" i="6"/>
  <c r="BY235" i="6" s="1"/>
  <c r="A235" i="6"/>
  <c r="EZ234" i="6"/>
  <c r="FA234" i="6" s="1"/>
  <c r="EL234" i="6"/>
  <c r="EF234" i="6"/>
  <c r="ES234" i="6" s="1"/>
  <c r="DS234" i="6"/>
  <c r="DR234" i="6"/>
  <c r="BY234" i="6"/>
  <c r="BA234" i="6"/>
  <c r="AR234" i="6"/>
  <c r="AE234" i="6"/>
  <c r="AD234" i="6"/>
  <c r="AC234" i="6"/>
  <c r="V234" i="6" s="1"/>
  <c r="AA234" i="6"/>
  <c r="Z234" i="6"/>
  <c r="U234" i="6" s="1"/>
  <c r="Y234" i="6"/>
  <c r="T234" i="6" s="1"/>
  <c r="X234" i="6"/>
  <c r="S234" i="6" s="1"/>
  <c r="Q234" i="6"/>
  <c r="N234" i="6"/>
  <c r="A234" i="6"/>
  <c r="FA233" i="6"/>
  <c r="EZ233" i="6"/>
  <c r="EL233" i="6"/>
  <c r="EF233" i="6"/>
  <c r="ES233" i="6" s="1"/>
  <c r="DS233" i="6"/>
  <c r="DR233" i="6"/>
  <c r="BY233" i="6"/>
  <c r="BA233" i="6"/>
  <c r="AR233" i="6"/>
  <c r="AF233" i="6"/>
  <c r="AE233" i="6"/>
  <c r="AD233" i="6"/>
  <c r="AC233" i="6"/>
  <c r="V233" i="6" s="1"/>
  <c r="AA233" i="6"/>
  <c r="Z233" i="6"/>
  <c r="U233" i="6" s="1"/>
  <c r="W233" i="6" s="1"/>
  <c r="Y233" i="6"/>
  <c r="T233" i="6" s="1"/>
  <c r="X233" i="6"/>
  <c r="S233" i="6" s="1"/>
  <c r="Q233" i="6"/>
  <c r="N233" i="6"/>
  <c r="A233" i="6"/>
  <c r="EL232" i="6"/>
  <c r="EF232" i="6"/>
  <c r="ES232" i="6" s="1"/>
  <c r="DS232" i="6"/>
  <c r="DR232" i="6"/>
  <c r="BA232" i="6"/>
  <c r="AR232" i="6"/>
  <c r="AE232" i="6" s="1"/>
  <c r="AD232" i="6"/>
  <c r="AC232" i="6"/>
  <c r="V232" i="6" s="1"/>
  <c r="AA232" i="6"/>
  <c r="Z232" i="6"/>
  <c r="U232" i="6" s="1"/>
  <c r="Y232" i="6"/>
  <c r="X232" i="6"/>
  <c r="S232" i="6" s="1"/>
  <c r="Q232" i="6"/>
  <c r="N232" i="6"/>
  <c r="BY232" i="6" s="1"/>
  <c r="A232" i="6"/>
  <c r="EL231" i="6"/>
  <c r="EF231" i="6"/>
  <c r="ES231" i="6" s="1"/>
  <c r="DS231" i="6"/>
  <c r="DR231" i="6"/>
  <c r="BA231" i="6"/>
  <c r="AR231" i="6"/>
  <c r="AD231" i="6"/>
  <c r="AC231" i="6"/>
  <c r="V231" i="6" s="1"/>
  <c r="AA231" i="6"/>
  <c r="Z231" i="6"/>
  <c r="U231" i="6" s="1"/>
  <c r="W231" i="6" s="1"/>
  <c r="Y231" i="6"/>
  <c r="T231" i="6" s="1"/>
  <c r="AU231" i="6" s="1"/>
  <c r="X231" i="6"/>
  <c r="Q231" i="6"/>
  <c r="N231" i="6"/>
  <c r="BY231" i="6" s="1"/>
  <c r="A231" i="6"/>
  <c r="EZ230" i="6"/>
  <c r="FA230" i="6" s="1"/>
  <c r="EL230" i="6"/>
  <c r="EF230" i="6"/>
  <c r="ES230" i="6" s="1"/>
  <c r="EC230" i="6"/>
  <c r="EB230" i="6"/>
  <c r="DS230" i="6"/>
  <c r="DR230" i="6"/>
  <c r="BY230" i="6"/>
  <c r="BA230" i="6"/>
  <c r="AR230" i="6"/>
  <c r="AF230" i="6"/>
  <c r="AE230" i="6"/>
  <c r="AD230" i="6"/>
  <c r="AC230" i="6"/>
  <c r="V230" i="6" s="1"/>
  <c r="AA230" i="6"/>
  <c r="Z230" i="6"/>
  <c r="U230" i="6" s="1"/>
  <c r="Y230" i="6"/>
  <c r="T230" i="6" s="1"/>
  <c r="X230" i="6"/>
  <c r="Q230" i="6"/>
  <c r="N230" i="6"/>
  <c r="A230" i="6"/>
  <c r="EL229" i="6"/>
  <c r="EF229" i="6"/>
  <c r="ES229" i="6" s="1"/>
  <c r="DS229" i="6"/>
  <c r="DR229" i="6"/>
  <c r="BY229" i="6"/>
  <c r="BA229" i="6"/>
  <c r="AR229" i="6"/>
  <c r="AE229" i="6"/>
  <c r="AD229" i="6"/>
  <c r="AC229" i="6"/>
  <c r="V229" i="6" s="1"/>
  <c r="AA229" i="6"/>
  <c r="Z229" i="6"/>
  <c r="U229" i="6" s="1"/>
  <c r="W229" i="6" s="1"/>
  <c r="Y229" i="6"/>
  <c r="T229" i="6" s="1"/>
  <c r="X229" i="6"/>
  <c r="S229" i="6" s="1"/>
  <c r="Q229" i="6"/>
  <c r="N229" i="6"/>
  <c r="A229" i="6"/>
  <c r="EL228" i="6"/>
  <c r="EF228" i="6"/>
  <c r="ES228" i="6" s="1"/>
  <c r="DS228" i="6"/>
  <c r="DR228" i="6"/>
  <c r="BA228" i="6"/>
  <c r="AR228" i="6"/>
  <c r="EC228" i="6" s="1"/>
  <c r="AD228" i="6"/>
  <c r="AC228" i="6"/>
  <c r="V228" i="6" s="1"/>
  <c r="AA228" i="6"/>
  <c r="Z228" i="6"/>
  <c r="U228" i="6" s="1"/>
  <c r="W228" i="6" s="1"/>
  <c r="Y228" i="6"/>
  <c r="T228" i="6" s="1"/>
  <c r="X228" i="6"/>
  <c r="S228" i="6" s="1"/>
  <c r="Q228" i="6"/>
  <c r="N228" i="6"/>
  <c r="BY228" i="6" s="1"/>
  <c r="A228" i="6"/>
  <c r="EL227" i="6"/>
  <c r="EF227" i="6"/>
  <c r="ES227" i="6" s="1"/>
  <c r="DS227" i="6"/>
  <c r="DR227" i="6"/>
  <c r="BA227" i="6"/>
  <c r="AR227" i="6"/>
  <c r="AF227" i="6"/>
  <c r="AD227" i="6"/>
  <c r="AC227" i="6"/>
  <c r="V227" i="6" s="1"/>
  <c r="AA227" i="6"/>
  <c r="Z227" i="6"/>
  <c r="U227" i="6" s="1"/>
  <c r="Y227" i="6"/>
  <c r="T227" i="6" s="1"/>
  <c r="X227" i="6"/>
  <c r="Q227" i="6"/>
  <c r="N227" i="6"/>
  <c r="BY227" i="6" s="1"/>
  <c r="A227" i="6"/>
  <c r="EL226" i="6"/>
  <c r="EF226" i="6"/>
  <c r="ES226" i="6" s="1"/>
  <c r="DS226" i="6"/>
  <c r="DR226" i="6"/>
  <c r="BY226" i="6"/>
  <c r="BA226" i="6"/>
  <c r="AR226" i="6"/>
  <c r="AF226" i="6"/>
  <c r="AE226" i="6"/>
  <c r="AD226" i="6"/>
  <c r="AC226" i="6"/>
  <c r="V226" i="6" s="1"/>
  <c r="AA226" i="6"/>
  <c r="Z226" i="6"/>
  <c r="Y226" i="6"/>
  <c r="T226" i="6" s="1"/>
  <c r="AT226" i="6" s="1"/>
  <c r="X226" i="6"/>
  <c r="S226" i="6" s="1"/>
  <c r="Q226" i="6"/>
  <c r="N226" i="6"/>
  <c r="A226" i="6"/>
  <c r="FA225" i="6"/>
  <c r="EZ225" i="6"/>
  <c r="EL225" i="6"/>
  <c r="EF225" i="6"/>
  <c r="ES225" i="6" s="1"/>
  <c r="DS225" i="6"/>
  <c r="DR225" i="6"/>
  <c r="BY225" i="6"/>
  <c r="BA225" i="6"/>
  <c r="AR225" i="6"/>
  <c r="AE225" i="6"/>
  <c r="AD225" i="6"/>
  <c r="AC225" i="6"/>
  <c r="V225" i="6" s="1"/>
  <c r="AA225" i="6"/>
  <c r="Z225" i="6"/>
  <c r="U225" i="6" s="1"/>
  <c r="Y225" i="6"/>
  <c r="T225" i="6" s="1"/>
  <c r="X225" i="6"/>
  <c r="S225" i="6" s="1"/>
  <c r="Q225" i="6"/>
  <c r="N225" i="6"/>
  <c r="A225" i="6"/>
  <c r="EZ224" i="6"/>
  <c r="FA224" i="6" s="1"/>
  <c r="EL224" i="6"/>
  <c r="EF224" i="6"/>
  <c r="ES224" i="6" s="1"/>
  <c r="DS224" i="6"/>
  <c r="DR224" i="6"/>
  <c r="BA224" i="6"/>
  <c r="AR224" i="6"/>
  <c r="AD224" i="6"/>
  <c r="AC224" i="6"/>
  <c r="V224" i="6" s="1"/>
  <c r="AA224" i="6"/>
  <c r="Z224" i="6"/>
  <c r="U224" i="6" s="1"/>
  <c r="W224" i="6" s="1"/>
  <c r="Y224" i="6"/>
  <c r="X224" i="6"/>
  <c r="Q224" i="6"/>
  <c r="N224" i="6"/>
  <c r="BY224" i="6" s="1"/>
  <c r="A224" i="6"/>
  <c r="EZ223" i="6"/>
  <c r="FA223" i="6" s="1"/>
  <c r="EL223" i="6"/>
  <c r="EF223" i="6"/>
  <c r="ES223" i="6" s="1"/>
  <c r="DS223" i="6"/>
  <c r="DR223" i="6"/>
  <c r="BA223" i="6"/>
  <c r="AR223" i="6"/>
  <c r="AF223" i="6"/>
  <c r="AD223" i="6"/>
  <c r="AC223" i="6"/>
  <c r="V223" i="6" s="1"/>
  <c r="AA223" i="6"/>
  <c r="Z223" i="6"/>
  <c r="U223" i="6" s="1"/>
  <c r="W223" i="6" s="1"/>
  <c r="Y223" i="6"/>
  <c r="T223" i="6" s="1"/>
  <c r="X223" i="6"/>
  <c r="S223" i="6" s="1"/>
  <c r="Q223" i="6"/>
  <c r="N223" i="6"/>
  <c r="BY223" i="6" s="1"/>
  <c r="A223" i="6"/>
  <c r="FA222" i="6"/>
  <c r="EZ222" i="6"/>
  <c r="EL222" i="6"/>
  <c r="EF222" i="6"/>
  <c r="ES222" i="6" s="1"/>
  <c r="DS222" i="6"/>
  <c r="DR222" i="6"/>
  <c r="BY222" i="6"/>
  <c r="BA222" i="6"/>
  <c r="AR222" i="6"/>
  <c r="AF222" i="6"/>
  <c r="AE222" i="6"/>
  <c r="AD222" i="6"/>
  <c r="AC222" i="6"/>
  <c r="V222" i="6" s="1"/>
  <c r="AA222" i="6"/>
  <c r="Z222" i="6"/>
  <c r="U222" i="6" s="1"/>
  <c r="W222" i="6" s="1"/>
  <c r="Y222" i="6"/>
  <c r="T222" i="6" s="1"/>
  <c r="X222" i="6"/>
  <c r="S222" i="6" s="1"/>
  <c r="Q222" i="6"/>
  <c r="N222" i="6"/>
  <c r="A222" i="6"/>
  <c r="EL221" i="6"/>
  <c r="EF221" i="6"/>
  <c r="ES221" i="6" s="1"/>
  <c r="DS221" i="6"/>
  <c r="DR221" i="6"/>
  <c r="BY221" i="6"/>
  <c r="BA221" i="6"/>
  <c r="AR221" i="6"/>
  <c r="AE221" i="6"/>
  <c r="AD221" i="6"/>
  <c r="AC221" i="6"/>
  <c r="V221" i="6" s="1"/>
  <c r="AA221" i="6"/>
  <c r="AX221" i="6" s="1"/>
  <c r="Z221" i="6"/>
  <c r="AW221" i="6" s="1"/>
  <c r="Y221" i="6"/>
  <c r="X221" i="6"/>
  <c r="S221" i="6" s="1"/>
  <c r="Q221" i="6"/>
  <c r="N221" i="6"/>
  <c r="A221" i="6"/>
  <c r="EZ220" i="6"/>
  <c r="FA220" i="6" s="1"/>
  <c r="EL220" i="6"/>
  <c r="EF220" i="6"/>
  <c r="ES220" i="6" s="1"/>
  <c r="DS220" i="6"/>
  <c r="DR220" i="6"/>
  <c r="BA220" i="6"/>
  <c r="AR220" i="6"/>
  <c r="AF220" i="6"/>
  <c r="AD220" i="6"/>
  <c r="AC220" i="6"/>
  <c r="V220" i="6" s="1"/>
  <c r="W220" i="6" s="1"/>
  <c r="AA220" i="6"/>
  <c r="Z220" i="6"/>
  <c r="U220" i="6" s="1"/>
  <c r="Y220" i="6"/>
  <c r="T220" i="6" s="1"/>
  <c r="X220" i="6"/>
  <c r="S220" i="6" s="1"/>
  <c r="Q220" i="6"/>
  <c r="N220" i="6"/>
  <c r="BY220" i="6" s="1"/>
  <c r="A220" i="6"/>
  <c r="EZ219" i="6"/>
  <c r="FA219" i="6" s="1"/>
  <c r="EL219" i="6"/>
  <c r="EF219" i="6"/>
  <c r="ES219" i="6" s="1"/>
  <c r="EC219" i="6"/>
  <c r="EB219" i="6"/>
  <c r="DS219" i="6"/>
  <c r="DR219" i="6"/>
  <c r="BA219" i="6"/>
  <c r="AR219" i="6"/>
  <c r="AD219" i="6"/>
  <c r="AC219" i="6"/>
  <c r="V219" i="6" s="1"/>
  <c r="Q219" i="6"/>
  <c r="N219" i="6"/>
  <c r="BY219" i="6" s="1"/>
  <c r="A219" i="6"/>
  <c r="FA218" i="6"/>
  <c r="EZ218" i="6"/>
  <c r="EL218" i="6"/>
  <c r="EF218" i="6"/>
  <c r="ES218" i="6" s="1"/>
  <c r="DS218" i="6"/>
  <c r="DR218" i="6"/>
  <c r="BA218" i="6"/>
  <c r="AR218" i="6"/>
  <c r="Q218" i="6"/>
  <c r="N218" i="6"/>
  <c r="BY218" i="6" s="1"/>
  <c r="A218" i="6"/>
  <c r="FA217" i="6"/>
  <c r="EZ217" i="6"/>
  <c r="EL217" i="6"/>
  <c r="EF217" i="6"/>
  <c r="ES217" i="6" s="1"/>
  <c r="DS217" i="6"/>
  <c r="DR217" i="6"/>
  <c r="BA217" i="6"/>
  <c r="AR217" i="6"/>
  <c r="AE217" i="6" s="1"/>
  <c r="Q217" i="6"/>
  <c r="N217" i="6"/>
  <c r="BY217" i="6" s="1"/>
  <c r="A217" i="6"/>
  <c r="FA216" i="6"/>
  <c r="EZ216" i="6"/>
  <c r="EL216" i="6"/>
  <c r="EF216" i="6"/>
  <c r="ES216" i="6" s="1"/>
  <c r="DS216" i="6"/>
  <c r="DR216" i="6"/>
  <c r="BA216" i="6"/>
  <c r="AR216" i="6"/>
  <c r="Q216" i="6"/>
  <c r="N216" i="6"/>
  <c r="BY216" i="6" s="1"/>
  <c r="A216" i="6"/>
  <c r="FA215" i="6"/>
  <c r="EZ215" i="6"/>
  <c r="EL215" i="6"/>
  <c r="EF215" i="6"/>
  <c r="ES215" i="6" s="1"/>
  <c r="DS215" i="6"/>
  <c r="DR215" i="6"/>
  <c r="BA215" i="6"/>
  <c r="AR215" i="6"/>
  <c r="EC215" i="6" s="1"/>
  <c r="AD215" i="6"/>
  <c r="AC215" i="6"/>
  <c r="V215" i="6" s="1"/>
  <c r="AA215" i="6"/>
  <c r="Z215" i="6"/>
  <c r="U215" i="6" s="1"/>
  <c r="W215" i="6" s="1"/>
  <c r="Y215" i="6"/>
  <c r="T215" i="6" s="1"/>
  <c r="X215" i="6"/>
  <c r="S215" i="6" s="1"/>
  <c r="Q215" i="6"/>
  <c r="N215" i="6"/>
  <c r="BY215" i="6" s="1"/>
  <c r="A215" i="6"/>
  <c r="EZ214" i="6"/>
  <c r="FA214" i="6" s="1"/>
  <c r="EL214" i="6"/>
  <c r="EF214" i="6"/>
  <c r="ES214" i="6" s="1"/>
  <c r="DS214" i="6"/>
  <c r="DR214" i="6"/>
  <c r="BA214" i="6"/>
  <c r="AR214" i="6"/>
  <c r="AF214" i="6"/>
  <c r="AE214" i="6"/>
  <c r="AD214" i="6"/>
  <c r="AC214" i="6"/>
  <c r="V214" i="6" s="1"/>
  <c r="AA214" i="6"/>
  <c r="Z214" i="6"/>
  <c r="U214" i="6" s="1"/>
  <c r="Y214" i="6"/>
  <c r="T214" i="6" s="1"/>
  <c r="X214" i="6"/>
  <c r="Q214" i="6"/>
  <c r="N214" i="6"/>
  <c r="BY214" i="6" s="1"/>
  <c r="A214" i="6"/>
  <c r="FA213" i="6"/>
  <c r="EZ213" i="6"/>
  <c r="EL213" i="6"/>
  <c r="EF213" i="6"/>
  <c r="ES213" i="6" s="1"/>
  <c r="EC213" i="6"/>
  <c r="EB213" i="6"/>
  <c r="DS213" i="6"/>
  <c r="DR213" i="6"/>
  <c r="BY213" i="6"/>
  <c r="BA213" i="6"/>
  <c r="AR213" i="6"/>
  <c r="AF213" i="6"/>
  <c r="AE213" i="6"/>
  <c r="AD213" i="6"/>
  <c r="AC213" i="6"/>
  <c r="V213" i="6" s="1"/>
  <c r="AA213" i="6"/>
  <c r="Z213" i="6"/>
  <c r="U213" i="6" s="1"/>
  <c r="W213" i="6" s="1"/>
  <c r="Y213" i="6"/>
  <c r="T213" i="6" s="1"/>
  <c r="X213" i="6"/>
  <c r="S213" i="6" s="1"/>
  <c r="Q213" i="6"/>
  <c r="N213" i="6"/>
  <c r="A213" i="6"/>
  <c r="FA212" i="6"/>
  <c r="EZ212" i="6"/>
  <c r="EL212" i="6"/>
  <c r="EF212" i="6"/>
  <c r="ES212" i="6" s="1"/>
  <c r="EC212" i="6"/>
  <c r="EB212" i="6"/>
  <c r="DS212" i="6"/>
  <c r="DR212" i="6"/>
  <c r="BY212" i="6"/>
  <c r="BA212" i="6"/>
  <c r="AR212" i="6"/>
  <c r="AF212" i="6"/>
  <c r="AE212" i="6"/>
  <c r="AD212" i="6"/>
  <c r="AC212" i="6"/>
  <c r="V212" i="6" s="1"/>
  <c r="AA212" i="6"/>
  <c r="Z212" i="6"/>
  <c r="U212" i="6" s="1"/>
  <c r="W212" i="6" s="1"/>
  <c r="Y212" i="6"/>
  <c r="T212" i="6" s="1"/>
  <c r="X212" i="6"/>
  <c r="S212" i="6" s="1"/>
  <c r="Q212" i="6"/>
  <c r="N212" i="6"/>
  <c r="A212" i="6"/>
  <c r="FA211" i="6"/>
  <c r="EZ211" i="6"/>
  <c r="EL211" i="6"/>
  <c r="EF211" i="6"/>
  <c r="ES211" i="6" s="1"/>
  <c r="DS211" i="6"/>
  <c r="DR211" i="6"/>
  <c r="BA211" i="6"/>
  <c r="AR211" i="6"/>
  <c r="AF211" i="6" s="1"/>
  <c r="AD211" i="6"/>
  <c r="AC211" i="6"/>
  <c r="V211" i="6" s="1"/>
  <c r="W211" i="6" s="1"/>
  <c r="AA211" i="6"/>
  <c r="Z211" i="6"/>
  <c r="U211" i="6" s="1"/>
  <c r="Y211" i="6"/>
  <c r="T211" i="6" s="1"/>
  <c r="X211" i="6"/>
  <c r="S211" i="6" s="1"/>
  <c r="Q211" i="6"/>
  <c r="N211" i="6"/>
  <c r="BY211" i="6" s="1"/>
  <c r="A211" i="6"/>
  <c r="EZ210" i="6"/>
  <c r="FA210" i="6" s="1"/>
  <c r="EL210" i="6"/>
  <c r="EF210" i="6"/>
  <c r="ES210" i="6" s="1"/>
  <c r="DS210" i="6"/>
  <c r="DR210" i="6"/>
  <c r="BA210" i="6"/>
  <c r="AR210" i="6"/>
  <c r="AA210" i="6"/>
  <c r="Q210" i="6"/>
  <c r="K210" i="6"/>
  <c r="AD210" i="6" s="1"/>
  <c r="H210" i="6"/>
  <c r="G210" i="6"/>
  <c r="F210" i="6"/>
  <c r="Y210" i="6" s="1"/>
  <c r="T210" i="6" s="1"/>
  <c r="E210" i="6"/>
  <c r="A210" i="6"/>
  <c r="FA209" i="6"/>
  <c r="EZ209" i="6"/>
  <c r="EL209" i="6"/>
  <c r="EF209" i="6"/>
  <c r="ES209" i="6" s="1"/>
  <c r="DS209" i="6"/>
  <c r="DR209" i="6"/>
  <c r="BY209" i="6"/>
  <c r="BA209" i="6"/>
  <c r="AR209" i="6"/>
  <c r="AD209" i="6"/>
  <c r="AC209" i="6"/>
  <c r="V209" i="6" s="1"/>
  <c r="AA209" i="6"/>
  <c r="Z209" i="6"/>
  <c r="U209" i="6" s="1"/>
  <c r="W209" i="6" s="1"/>
  <c r="Y209" i="6"/>
  <c r="T209" i="6" s="1"/>
  <c r="Q209" i="6"/>
  <c r="N209" i="6"/>
  <c r="H209" i="6"/>
  <c r="G209" i="6"/>
  <c r="F209" i="6"/>
  <c r="E209" i="6"/>
  <c r="X209" i="6" s="1"/>
  <c r="S209" i="6" s="1"/>
  <c r="A209" i="6"/>
  <c r="EZ208" i="6"/>
  <c r="FA208" i="6" s="1"/>
  <c r="EL208" i="6"/>
  <c r="EF208" i="6"/>
  <c r="ES208" i="6" s="1"/>
  <c r="DS208" i="6"/>
  <c r="DR208" i="6"/>
  <c r="BA208" i="6"/>
  <c r="AR208" i="6"/>
  <c r="AF208" i="6"/>
  <c r="AD208" i="6"/>
  <c r="AC208" i="6"/>
  <c r="V208" i="6" s="1"/>
  <c r="Z208" i="6"/>
  <c r="U208" i="6" s="1"/>
  <c r="W208" i="6" s="1"/>
  <c r="Y208" i="6"/>
  <c r="T208" i="6" s="1"/>
  <c r="Q208" i="6"/>
  <c r="N208" i="6"/>
  <c r="BY208" i="6" s="1"/>
  <c r="H208" i="6"/>
  <c r="AA208" i="6" s="1"/>
  <c r="G208" i="6"/>
  <c r="F208" i="6"/>
  <c r="E208" i="6"/>
  <c r="X208" i="6" s="1"/>
  <c r="S208" i="6" s="1"/>
  <c r="A208" i="6"/>
  <c r="EZ207" i="6"/>
  <c r="FA207" i="6" s="1"/>
  <c r="EL207" i="6"/>
  <c r="EF207" i="6"/>
  <c r="ES207" i="6" s="1"/>
  <c r="DS207" i="6"/>
  <c r="DR207" i="6"/>
  <c r="BY207" i="6"/>
  <c r="BA207" i="6"/>
  <c r="AR207" i="6"/>
  <c r="AF207" i="6" s="1"/>
  <c r="AA207" i="6"/>
  <c r="Z207" i="6"/>
  <c r="U207" i="6" s="1"/>
  <c r="W207" i="6" s="1"/>
  <c r="Y207" i="6"/>
  <c r="T207" i="6" s="1"/>
  <c r="X207" i="6"/>
  <c r="S207" i="6" s="1"/>
  <c r="Q207" i="6"/>
  <c r="N207" i="6"/>
  <c r="K207" i="6"/>
  <c r="AD207" i="6" s="1"/>
  <c r="J207" i="6"/>
  <c r="AC207" i="6" s="1"/>
  <c r="V207" i="6" s="1"/>
  <c r="H207" i="6"/>
  <c r="G207" i="6"/>
  <c r="F207" i="6"/>
  <c r="E207" i="6"/>
  <c r="A207" i="6"/>
  <c r="FA206" i="6"/>
  <c r="EZ206" i="6"/>
  <c r="EL206" i="6"/>
  <c r="EF206" i="6"/>
  <c r="ES206" i="6" s="1"/>
  <c r="DS206" i="6"/>
  <c r="DR206" i="6"/>
  <c r="BA206" i="6"/>
  <c r="AR206" i="6"/>
  <c r="AD206" i="6"/>
  <c r="AA206" i="6"/>
  <c r="Z206" i="6"/>
  <c r="U206" i="6" s="1"/>
  <c r="Y206" i="6"/>
  <c r="Q206" i="6"/>
  <c r="N206" i="6"/>
  <c r="BY206" i="6" s="1"/>
  <c r="K206" i="6"/>
  <c r="J206" i="6"/>
  <c r="AC206" i="6" s="1"/>
  <c r="V206" i="6" s="1"/>
  <c r="W206" i="6" s="1"/>
  <c r="H206" i="6"/>
  <c r="G206" i="6"/>
  <c r="F206" i="6"/>
  <c r="E206" i="6"/>
  <c r="X206" i="6" s="1"/>
  <c r="S206" i="6" s="1"/>
  <c r="A206" i="6"/>
  <c r="EL205" i="6"/>
  <c r="EF205" i="6"/>
  <c r="ES205" i="6" s="1"/>
  <c r="EC205" i="6"/>
  <c r="DS205" i="6"/>
  <c r="DR205" i="6"/>
  <c r="BY205" i="6"/>
  <c r="BA205" i="6"/>
  <c r="AR205" i="6"/>
  <c r="EB205" i="6" s="1"/>
  <c r="AF205" i="6"/>
  <c r="AE205" i="6"/>
  <c r="AD205" i="6"/>
  <c r="AC205" i="6"/>
  <c r="V205" i="6" s="1"/>
  <c r="Q205" i="6"/>
  <c r="N205" i="6"/>
  <c r="A205" i="6"/>
  <c r="EL204" i="6"/>
  <c r="EF204" i="6"/>
  <c r="ES204" i="6" s="1"/>
  <c r="EC204" i="6"/>
  <c r="DS204" i="6"/>
  <c r="DR204" i="6"/>
  <c r="BY204" i="6"/>
  <c r="BA204" i="6"/>
  <c r="AR204" i="6"/>
  <c r="EB204" i="6" s="1"/>
  <c r="AF204" i="6"/>
  <c r="AE204" i="6"/>
  <c r="AD204" i="6"/>
  <c r="AC204" i="6"/>
  <c r="V204" i="6" s="1"/>
  <c r="Q204" i="6"/>
  <c r="N204" i="6"/>
  <c r="A204" i="6"/>
  <c r="EL203" i="6"/>
  <c r="EF203" i="6"/>
  <c r="ES203" i="6" s="1"/>
  <c r="DS203" i="6"/>
  <c r="DR203" i="6"/>
  <c r="BY203" i="6"/>
  <c r="BA203" i="6"/>
  <c r="AR203" i="6"/>
  <c r="AF203" i="6"/>
  <c r="AE203" i="6"/>
  <c r="Q203" i="6"/>
  <c r="N203" i="6"/>
  <c r="A203" i="6"/>
  <c r="FA202" i="6"/>
  <c r="EZ202" i="6"/>
  <c r="EL202" i="6"/>
  <c r="EF202" i="6"/>
  <c r="ES202" i="6" s="1"/>
  <c r="DS202" i="6"/>
  <c r="DR202" i="6"/>
  <c r="BY202" i="6"/>
  <c r="BA202" i="6"/>
  <c r="AR202" i="6"/>
  <c r="AF202" i="6"/>
  <c r="Q202" i="6"/>
  <c r="N202" i="6"/>
  <c r="A202" i="6"/>
  <c r="FA201" i="6"/>
  <c r="EZ201" i="6"/>
  <c r="EL201" i="6"/>
  <c r="EF201" i="6"/>
  <c r="ES201" i="6" s="1"/>
  <c r="EB201" i="6"/>
  <c r="DS201" i="6"/>
  <c r="DR201" i="6"/>
  <c r="BY201" i="6"/>
  <c r="BA201" i="6"/>
  <c r="AR201" i="6"/>
  <c r="EC201" i="6" s="1"/>
  <c r="AE201" i="6"/>
  <c r="AD201" i="6"/>
  <c r="AC201" i="6"/>
  <c r="V201" i="6" s="1"/>
  <c r="AA201" i="6"/>
  <c r="Z201" i="6"/>
  <c r="U201" i="6" s="1"/>
  <c r="W201" i="6" s="1"/>
  <c r="Y201" i="6"/>
  <c r="T201" i="6" s="1"/>
  <c r="X201" i="6"/>
  <c r="S201" i="6" s="1"/>
  <c r="Q201" i="6"/>
  <c r="N201" i="6"/>
  <c r="A201" i="6"/>
  <c r="EL200" i="6"/>
  <c r="EF200" i="6"/>
  <c r="ES200" i="6" s="1"/>
  <c r="EC200" i="6"/>
  <c r="DS200" i="6"/>
  <c r="DR200" i="6"/>
  <c r="BA200" i="6"/>
  <c r="AR200" i="6"/>
  <c r="EB200" i="6" s="1"/>
  <c r="AD200" i="6"/>
  <c r="AC200" i="6"/>
  <c r="V200" i="6" s="1"/>
  <c r="AA200" i="6"/>
  <c r="Z200" i="6"/>
  <c r="U200" i="6" s="1"/>
  <c r="Y200" i="6"/>
  <c r="T200" i="6" s="1"/>
  <c r="X200" i="6"/>
  <c r="S200" i="6" s="1"/>
  <c r="Q200" i="6"/>
  <c r="N200" i="6"/>
  <c r="BY200" i="6" s="1"/>
  <c r="A200" i="6"/>
  <c r="EL199" i="6"/>
  <c r="EF199" i="6"/>
  <c r="ES199" i="6" s="1"/>
  <c r="DS199" i="6"/>
  <c r="DR199" i="6"/>
  <c r="BA199" i="6"/>
  <c r="AR199" i="6"/>
  <c r="AF199" i="6"/>
  <c r="AE199" i="6"/>
  <c r="AD199" i="6"/>
  <c r="AC199" i="6"/>
  <c r="V199" i="6" s="1"/>
  <c r="AA199" i="6"/>
  <c r="Z199" i="6"/>
  <c r="U199" i="6" s="1"/>
  <c r="AX199" i="6" s="1"/>
  <c r="Y199" i="6"/>
  <c r="T199" i="6" s="1"/>
  <c r="X199" i="6"/>
  <c r="Q199" i="6"/>
  <c r="N199" i="6"/>
  <c r="BY199" i="6" s="1"/>
  <c r="A199" i="6"/>
  <c r="EL198" i="6"/>
  <c r="EF198" i="6"/>
  <c r="ES198" i="6" s="1"/>
  <c r="DS198" i="6"/>
  <c r="DR198" i="6"/>
  <c r="BY198" i="6"/>
  <c r="BA198" i="6"/>
  <c r="AR198" i="6"/>
  <c r="AF198" i="6"/>
  <c r="AE198" i="6"/>
  <c r="AD198" i="6"/>
  <c r="AC198" i="6"/>
  <c r="V198" i="6" s="1"/>
  <c r="W198" i="6" s="1"/>
  <c r="AA198" i="6"/>
  <c r="Z198" i="6"/>
  <c r="U198" i="6" s="1"/>
  <c r="Y198" i="6"/>
  <c r="T198" i="6" s="1"/>
  <c r="X198" i="6"/>
  <c r="S198" i="6" s="1"/>
  <c r="Q198" i="6"/>
  <c r="N198" i="6"/>
  <c r="A198" i="6"/>
  <c r="FA197" i="6"/>
  <c r="EZ197" i="6"/>
  <c r="EL197" i="6"/>
  <c r="EF197" i="6"/>
  <c r="ES197" i="6" s="1"/>
  <c r="DS197" i="6"/>
  <c r="DR197" i="6"/>
  <c r="BA197" i="6"/>
  <c r="AR197" i="6"/>
  <c r="AD197" i="6"/>
  <c r="AC197" i="6"/>
  <c r="V197" i="6" s="1"/>
  <c r="Q197" i="6"/>
  <c r="N197" i="6"/>
  <c r="BY197" i="6" s="1"/>
  <c r="A197" i="6"/>
  <c r="FA196" i="6"/>
  <c r="EZ196" i="6"/>
  <c r="EL196" i="6"/>
  <c r="EF196" i="6"/>
  <c r="ES196" i="6" s="1"/>
  <c r="DS196" i="6"/>
  <c r="DR196" i="6"/>
  <c r="BA196" i="6"/>
  <c r="AR196" i="6"/>
  <c r="EC196" i="6" s="1"/>
  <c r="AD196" i="6"/>
  <c r="AC196" i="6"/>
  <c r="V196" i="6" s="1"/>
  <c r="Q196" i="6"/>
  <c r="N196" i="6"/>
  <c r="BY196" i="6" s="1"/>
  <c r="A196" i="6"/>
  <c r="EF195" i="6"/>
  <c r="ES195" i="6" s="1"/>
  <c r="DS195" i="6"/>
  <c r="DR195" i="6"/>
  <c r="BA195" i="6"/>
  <c r="AR195" i="6"/>
  <c r="AD195" i="6"/>
  <c r="AC195" i="6"/>
  <c r="V195" i="6" s="1"/>
  <c r="Q195" i="6"/>
  <c r="N195" i="6"/>
  <c r="BY195" i="6" s="1"/>
  <c r="A195" i="6"/>
  <c r="FA194" i="6"/>
  <c r="EZ194" i="6"/>
  <c r="EP194" i="6"/>
  <c r="EN194" i="6"/>
  <c r="EL194" i="6"/>
  <c r="EK194" i="6"/>
  <c r="EF194" i="6"/>
  <c r="ES194" i="6" s="1"/>
  <c r="DS194" i="6"/>
  <c r="DR194" i="6"/>
  <c r="BA194" i="6"/>
  <c r="AR194" i="6"/>
  <c r="EC194" i="6" s="1"/>
  <c r="AD194" i="6"/>
  <c r="AC194" i="6"/>
  <c r="V194" i="6" s="1"/>
  <c r="AA194" i="6"/>
  <c r="Z194" i="6"/>
  <c r="U194" i="6" s="1"/>
  <c r="W194" i="6" s="1"/>
  <c r="Y194" i="6"/>
  <c r="T194" i="6" s="1"/>
  <c r="X194" i="6"/>
  <c r="S194" i="6" s="1"/>
  <c r="Q194" i="6"/>
  <c r="N194" i="6"/>
  <c r="BY194" i="6" s="1"/>
  <c r="A194" i="6"/>
  <c r="EZ193" i="6"/>
  <c r="FA193" i="6" s="1"/>
  <c r="EL193" i="6"/>
  <c r="EF193" i="6"/>
  <c r="ES193" i="6" s="1"/>
  <c r="DY193" i="6"/>
  <c r="DS193" i="6"/>
  <c r="DR193" i="6"/>
  <c r="BA193" i="6"/>
  <c r="AR193" i="6"/>
  <c r="DZ193" i="6" s="1"/>
  <c r="AF193" i="6"/>
  <c r="AE193" i="6"/>
  <c r="AD193" i="6"/>
  <c r="AC193" i="6"/>
  <c r="V193" i="6" s="1"/>
  <c r="AA193" i="6"/>
  <c r="Z193" i="6"/>
  <c r="U193" i="6" s="1"/>
  <c r="Y193" i="6"/>
  <c r="X193" i="6"/>
  <c r="T193" i="6"/>
  <c r="Q193" i="6"/>
  <c r="N193" i="6"/>
  <c r="BY193" i="6" s="1"/>
  <c r="A193" i="6"/>
  <c r="FA192" i="6"/>
  <c r="EZ192" i="6"/>
  <c r="EL192" i="6"/>
  <c r="EF192" i="6"/>
  <c r="ES192" i="6" s="1"/>
  <c r="EC192" i="6"/>
  <c r="EB192" i="6"/>
  <c r="DS192" i="6"/>
  <c r="DR192" i="6"/>
  <c r="BY192" i="6"/>
  <c r="BA192" i="6"/>
  <c r="AR192" i="6"/>
  <c r="AF192" i="6"/>
  <c r="AE192" i="6"/>
  <c r="AD192" i="6"/>
  <c r="AC192" i="6"/>
  <c r="V192" i="6" s="1"/>
  <c r="AA192" i="6"/>
  <c r="Z192" i="6"/>
  <c r="U192" i="6" s="1"/>
  <c r="W192" i="6" s="1"/>
  <c r="Y192" i="6"/>
  <c r="T192" i="6" s="1"/>
  <c r="X192" i="6"/>
  <c r="S192" i="6" s="1"/>
  <c r="Q192" i="6"/>
  <c r="N192" i="6"/>
  <c r="A192" i="6"/>
  <c r="FA191" i="6"/>
  <c r="EZ191" i="6"/>
  <c r="EL191" i="6"/>
  <c r="EF191" i="6"/>
  <c r="ES191" i="6" s="1"/>
  <c r="EB191" i="6"/>
  <c r="DS191" i="6"/>
  <c r="DR191" i="6"/>
  <c r="BY191" i="6"/>
  <c r="BA191" i="6"/>
  <c r="AR191" i="6"/>
  <c r="EC191" i="6" s="1"/>
  <c r="AE191" i="6"/>
  <c r="AD191" i="6"/>
  <c r="AC191" i="6"/>
  <c r="V191" i="6" s="1"/>
  <c r="AA191" i="6"/>
  <c r="Z191" i="6"/>
  <c r="Y191" i="6"/>
  <c r="T191" i="6" s="1"/>
  <c r="X191" i="6"/>
  <c r="S191" i="6" s="1"/>
  <c r="Q191" i="6"/>
  <c r="N191" i="6"/>
  <c r="A191" i="6"/>
  <c r="EZ190" i="6"/>
  <c r="FA190" i="6" s="1"/>
  <c r="EL190" i="6"/>
  <c r="EF190" i="6"/>
  <c r="ES190" i="6" s="1"/>
  <c r="DS190" i="6"/>
  <c r="DR190" i="6"/>
  <c r="BA190" i="6"/>
  <c r="AR190" i="6"/>
  <c r="AD190" i="6"/>
  <c r="AC190" i="6"/>
  <c r="V190" i="6" s="1"/>
  <c r="AA190" i="6"/>
  <c r="Z190" i="6"/>
  <c r="U190" i="6" s="1"/>
  <c r="W190" i="6" s="1"/>
  <c r="Y190" i="6"/>
  <c r="X190" i="6"/>
  <c r="Q190" i="6"/>
  <c r="N190" i="6"/>
  <c r="BY190" i="6" s="1"/>
  <c r="A190" i="6"/>
  <c r="EZ189" i="6"/>
  <c r="FA189" i="6" s="1"/>
  <c r="EL189" i="6"/>
  <c r="EF189" i="6"/>
  <c r="ES189" i="6" s="1"/>
  <c r="DS189" i="6"/>
  <c r="DR189" i="6"/>
  <c r="BA189" i="6"/>
  <c r="AR189" i="6"/>
  <c r="AC189" i="6"/>
  <c r="V189" i="6" s="1"/>
  <c r="W189" i="6" s="1"/>
  <c r="AA189" i="6"/>
  <c r="Z189" i="6"/>
  <c r="U189" i="6" s="1"/>
  <c r="Y189" i="6"/>
  <c r="T189" i="6" s="1"/>
  <c r="X189" i="6"/>
  <c r="S189" i="6" s="1"/>
  <c r="Q189" i="6"/>
  <c r="N189" i="6"/>
  <c r="BY189" i="6" s="1"/>
  <c r="K189" i="6"/>
  <c r="AD189" i="6" s="1"/>
  <c r="J189" i="6"/>
  <c r="F189" i="6"/>
  <c r="E189" i="6"/>
  <c r="A189" i="6"/>
  <c r="FA188" i="6"/>
  <c r="EZ188" i="6"/>
  <c r="EL188" i="6"/>
  <c r="EF188" i="6"/>
  <c r="ES188" i="6" s="1"/>
  <c r="EC188" i="6"/>
  <c r="EB188" i="6"/>
  <c r="DS188" i="6"/>
  <c r="DR188" i="6"/>
  <c r="BA188" i="6"/>
  <c r="AR188" i="6"/>
  <c r="AF188" i="6"/>
  <c r="AE188" i="6"/>
  <c r="AD188" i="6"/>
  <c r="AC188" i="6"/>
  <c r="V188" i="6" s="1"/>
  <c r="Z188" i="6"/>
  <c r="U188" i="6" s="1"/>
  <c r="W188" i="6" s="1"/>
  <c r="Y188" i="6"/>
  <c r="T188" i="6" s="1"/>
  <c r="X188" i="6"/>
  <c r="S188" i="6" s="1"/>
  <c r="Q188" i="6"/>
  <c r="H188" i="6"/>
  <c r="AA188" i="6" s="1"/>
  <c r="G188" i="6"/>
  <c r="N188" i="6" s="1"/>
  <c r="BY188" i="6" s="1"/>
  <c r="F188" i="6"/>
  <c r="E188" i="6"/>
  <c r="A188" i="6"/>
  <c r="EZ187" i="6"/>
  <c r="FA187" i="6" s="1"/>
  <c r="EL187" i="6"/>
  <c r="EF187" i="6"/>
  <c r="ES187" i="6" s="1"/>
  <c r="DS187" i="6"/>
  <c r="DR187" i="6"/>
  <c r="BA187" i="6"/>
  <c r="AR187" i="6"/>
  <c r="AE187" i="6"/>
  <c r="AD187" i="6"/>
  <c r="AC187" i="6"/>
  <c r="V187" i="6" s="1"/>
  <c r="Q187" i="6"/>
  <c r="N187" i="6"/>
  <c r="BY187" i="6" s="1"/>
  <c r="A187" i="6"/>
  <c r="EL186" i="6"/>
  <c r="EF186" i="6"/>
  <c r="ES186" i="6" s="1"/>
  <c r="DS186" i="6"/>
  <c r="DR186" i="6"/>
  <c r="BY186" i="6"/>
  <c r="BA186" i="6"/>
  <c r="AR186" i="6"/>
  <c r="AF186" i="6"/>
  <c r="AE186" i="6"/>
  <c r="AD186" i="6"/>
  <c r="AC186" i="6"/>
  <c r="V186" i="6" s="1"/>
  <c r="AA186" i="6"/>
  <c r="Z186" i="6"/>
  <c r="U186" i="6" s="1"/>
  <c r="W186" i="6" s="1"/>
  <c r="Y186" i="6"/>
  <c r="T186" i="6" s="1"/>
  <c r="X186" i="6"/>
  <c r="S186" i="6" s="1"/>
  <c r="Q186" i="6"/>
  <c r="N186" i="6"/>
  <c r="A186" i="6"/>
  <c r="EL185" i="6"/>
  <c r="EF185" i="6"/>
  <c r="ES185" i="6" s="1"/>
  <c r="DS185" i="6"/>
  <c r="DR185" i="6"/>
  <c r="BY185" i="6"/>
  <c r="BA185" i="6"/>
  <c r="AR185" i="6"/>
  <c r="AD185" i="6"/>
  <c r="AC185" i="6"/>
  <c r="V185" i="6" s="1"/>
  <c r="AA185" i="6"/>
  <c r="Z185" i="6"/>
  <c r="U185" i="6" s="1"/>
  <c r="Y185" i="6"/>
  <c r="X185" i="6"/>
  <c r="S185" i="6" s="1"/>
  <c r="Q185" i="6"/>
  <c r="N185" i="6"/>
  <c r="A185" i="6"/>
  <c r="FA184" i="6"/>
  <c r="EZ184" i="6"/>
  <c r="EL184" i="6"/>
  <c r="EF184" i="6"/>
  <c r="ES184" i="6" s="1"/>
  <c r="EC184" i="6"/>
  <c r="EB184" i="6"/>
  <c r="DS184" i="6"/>
  <c r="DR184" i="6"/>
  <c r="BA184" i="6"/>
  <c r="AR184" i="6"/>
  <c r="AF184" i="6"/>
  <c r="AE184" i="6"/>
  <c r="AD184" i="6"/>
  <c r="AC184" i="6"/>
  <c r="V184" i="6" s="1"/>
  <c r="Q184" i="6"/>
  <c r="H184" i="6"/>
  <c r="AA184" i="6" s="1"/>
  <c r="G184" i="6"/>
  <c r="Z184" i="6" s="1"/>
  <c r="U184" i="6" s="1"/>
  <c r="F184" i="6"/>
  <c r="Y184" i="6" s="1"/>
  <c r="T184" i="6" s="1"/>
  <c r="E184" i="6"/>
  <c r="A184" i="6"/>
  <c r="FA183" i="6"/>
  <c r="EZ183" i="6"/>
  <c r="EL183" i="6"/>
  <c r="EF183" i="6"/>
  <c r="ES183" i="6" s="1"/>
  <c r="DS183" i="6"/>
  <c r="DR183" i="6"/>
  <c r="BA183" i="6"/>
  <c r="AR183" i="6"/>
  <c r="AE183" i="6"/>
  <c r="AD183" i="6"/>
  <c r="AC183" i="6"/>
  <c r="V183" i="6" s="1"/>
  <c r="AA183" i="6"/>
  <c r="Q183" i="6"/>
  <c r="H183" i="6"/>
  <c r="G183" i="6"/>
  <c r="Z183" i="6" s="1"/>
  <c r="U183" i="6" s="1"/>
  <c r="F183" i="6"/>
  <c r="Y183" i="6" s="1"/>
  <c r="T183" i="6" s="1"/>
  <c r="E183" i="6"/>
  <c r="A183" i="6"/>
  <c r="ES182" i="6"/>
  <c r="EL182" i="6"/>
  <c r="EF182" i="6"/>
  <c r="DS182" i="6"/>
  <c r="DR182" i="6"/>
  <c r="BY182" i="6"/>
  <c r="BA182" i="6"/>
  <c r="AR182" i="6"/>
  <c r="AE182" i="6"/>
  <c r="AD182" i="6"/>
  <c r="AC182" i="6"/>
  <c r="V182" i="6" s="1"/>
  <c r="AA182" i="6"/>
  <c r="Z182" i="6"/>
  <c r="U182" i="6" s="1"/>
  <c r="Y182" i="6"/>
  <c r="T182" i="6" s="1"/>
  <c r="AT182" i="6" s="1"/>
  <c r="X182" i="6"/>
  <c r="S182" i="6" s="1"/>
  <c r="Q182" i="6"/>
  <c r="N182" i="6"/>
  <c r="A182" i="6"/>
  <c r="EL181" i="6"/>
  <c r="EF181" i="6"/>
  <c r="ES181" i="6" s="1"/>
  <c r="EC181" i="6"/>
  <c r="EB181" i="6"/>
  <c r="DS181" i="6"/>
  <c r="DR181" i="6"/>
  <c r="BA181" i="6"/>
  <c r="AR181" i="6"/>
  <c r="AE181" i="6"/>
  <c r="AD181" i="6"/>
  <c r="AC181" i="6"/>
  <c r="V181" i="6" s="1"/>
  <c r="AA181" i="6"/>
  <c r="Q181" i="6"/>
  <c r="H181" i="6"/>
  <c r="G181" i="6"/>
  <c r="Z181" i="6" s="1"/>
  <c r="U181" i="6" s="1"/>
  <c r="W181" i="6" s="1"/>
  <c r="F181" i="6"/>
  <c r="Y181" i="6" s="1"/>
  <c r="T181" i="6" s="1"/>
  <c r="E181" i="6"/>
  <c r="A181" i="6"/>
  <c r="EL180" i="6"/>
  <c r="EF180" i="6"/>
  <c r="ES180" i="6" s="1"/>
  <c r="DS180" i="6"/>
  <c r="DR180" i="6"/>
  <c r="BY180" i="6"/>
  <c r="BA180" i="6"/>
  <c r="AR180" i="6"/>
  <c r="AD180" i="6"/>
  <c r="AC180" i="6"/>
  <c r="V180" i="6" s="1"/>
  <c r="AA180" i="6"/>
  <c r="AX180" i="6" s="1"/>
  <c r="Z180" i="6"/>
  <c r="AW180" i="6" s="1"/>
  <c r="Y180" i="6"/>
  <c r="T180" i="6" s="1"/>
  <c r="AU180" i="6" s="1"/>
  <c r="X180" i="6"/>
  <c r="S180" i="6" s="1"/>
  <c r="Q180" i="6"/>
  <c r="N180" i="6"/>
  <c r="A180" i="6"/>
  <c r="EZ179" i="6"/>
  <c r="FA179" i="6" s="1"/>
  <c r="EL179" i="6"/>
  <c r="EF179" i="6"/>
  <c r="ES179" i="6" s="1"/>
  <c r="DS179" i="6"/>
  <c r="DR179" i="6"/>
  <c r="BA179" i="6"/>
  <c r="AR179" i="6"/>
  <c r="AD179" i="6"/>
  <c r="AC179" i="6"/>
  <c r="V179" i="6" s="1"/>
  <c r="AA179" i="6"/>
  <c r="Z179" i="6"/>
  <c r="U179" i="6" s="1"/>
  <c r="Y179" i="6"/>
  <c r="T179" i="6" s="1"/>
  <c r="X179" i="6"/>
  <c r="S179" i="6" s="1"/>
  <c r="Q179" i="6"/>
  <c r="N179" i="6"/>
  <c r="BY179" i="6" s="1"/>
  <c r="A179" i="6"/>
  <c r="FA178" i="6"/>
  <c r="EZ178" i="6"/>
  <c r="EL178" i="6"/>
  <c r="EF178" i="6"/>
  <c r="ES178" i="6" s="1"/>
  <c r="EC178" i="6"/>
  <c r="EB178" i="6"/>
  <c r="DS178" i="6"/>
  <c r="DR178" i="6"/>
  <c r="BY178" i="6"/>
  <c r="BA178" i="6"/>
  <c r="AR178" i="6"/>
  <c r="AF178" i="6"/>
  <c r="AE178" i="6"/>
  <c r="AD178" i="6"/>
  <c r="AC178" i="6"/>
  <c r="V178" i="6" s="1"/>
  <c r="AA178" i="6"/>
  <c r="Z178" i="6"/>
  <c r="U178" i="6" s="1"/>
  <c r="W178" i="6" s="1"/>
  <c r="Y178" i="6"/>
  <c r="T178" i="6" s="1"/>
  <c r="X178" i="6"/>
  <c r="S178" i="6" s="1"/>
  <c r="Q178" i="6"/>
  <c r="N178" i="6"/>
  <c r="A178" i="6"/>
  <c r="EL177" i="6"/>
  <c r="EF177" i="6"/>
  <c r="ES177" i="6" s="1"/>
  <c r="DS177" i="6"/>
  <c r="DR177" i="6"/>
  <c r="BY177" i="6"/>
  <c r="BA177" i="6"/>
  <c r="AR177" i="6"/>
  <c r="AF177" i="6"/>
  <c r="AE177" i="6"/>
  <c r="AD177" i="6"/>
  <c r="AC177" i="6"/>
  <c r="V177" i="6" s="1"/>
  <c r="AA177" i="6"/>
  <c r="Z177" i="6"/>
  <c r="Y177" i="6"/>
  <c r="T177" i="6" s="1"/>
  <c r="X177" i="6"/>
  <c r="S177" i="6" s="1"/>
  <c r="Q177" i="6"/>
  <c r="N177" i="6"/>
  <c r="A177" i="6"/>
  <c r="EL176" i="6"/>
  <c r="EF176" i="6"/>
  <c r="ES176" i="6" s="1"/>
  <c r="EB176" i="6"/>
  <c r="DS176" i="6"/>
  <c r="DR176" i="6"/>
  <c r="BY176" i="6"/>
  <c r="BA176" i="6"/>
  <c r="AR176" i="6"/>
  <c r="AE176" i="6"/>
  <c r="AD176" i="6"/>
  <c r="AC176" i="6"/>
  <c r="V176" i="6" s="1"/>
  <c r="AA176" i="6"/>
  <c r="Z176" i="6"/>
  <c r="U176" i="6" s="1"/>
  <c r="W176" i="6" s="1"/>
  <c r="Y176" i="6"/>
  <c r="T176" i="6" s="1"/>
  <c r="X176" i="6"/>
  <c r="S176" i="6" s="1"/>
  <c r="Q176" i="6"/>
  <c r="N176" i="6"/>
  <c r="A176" i="6"/>
  <c r="EZ175" i="6"/>
  <c r="FA175" i="6" s="1"/>
  <c r="EL175" i="6"/>
  <c r="EF175" i="6"/>
  <c r="ES175" i="6" s="1"/>
  <c r="DS175" i="6"/>
  <c r="DR175" i="6"/>
  <c r="BA175" i="6"/>
  <c r="AR175" i="6"/>
  <c r="AD175" i="6"/>
  <c r="AC175" i="6"/>
  <c r="V175" i="6" s="1"/>
  <c r="W175" i="6" s="1"/>
  <c r="AA175" i="6"/>
  <c r="Z175" i="6"/>
  <c r="U175" i="6" s="1"/>
  <c r="Y175" i="6"/>
  <c r="X175" i="6"/>
  <c r="S175" i="6" s="1"/>
  <c r="Q175" i="6"/>
  <c r="N175" i="6"/>
  <c r="BY175" i="6" s="1"/>
  <c r="A175" i="6"/>
  <c r="EZ174" i="6"/>
  <c r="FA174" i="6" s="1"/>
  <c r="EL174" i="6"/>
  <c r="EF174" i="6"/>
  <c r="ES174" i="6" s="1"/>
  <c r="DS174" i="6"/>
  <c r="DR174" i="6"/>
  <c r="BA174" i="6"/>
  <c r="AR174" i="6"/>
  <c r="AD174" i="6"/>
  <c r="AC174" i="6"/>
  <c r="V174" i="6" s="1"/>
  <c r="AA174" i="6"/>
  <c r="Z174" i="6"/>
  <c r="U174" i="6" s="1"/>
  <c r="W174" i="6" s="1"/>
  <c r="Y174" i="6"/>
  <c r="T174" i="6" s="1"/>
  <c r="X174" i="6"/>
  <c r="S174" i="6" s="1"/>
  <c r="Q174" i="6"/>
  <c r="N174" i="6"/>
  <c r="BY174" i="6" s="1"/>
  <c r="A174" i="6"/>
  <c r="FA173" i="6"/>
  <c r="EZ173" i="6"/>
  <c r="EL173" i="6"/>
  <c r="EF173" i="6"/>
  <c r="ES173" i="6" s="1"/>
  <c r="EC173" i="6"/>
  <c r="EB173" i="6"/>
  <c r="DS173" i="6"/>
  <c r="DR173" i="6"/>
  <c r="BY173" i="6"/>
  <c r="BA173" i="6"/>
  <c r="AR173" i="6"/>
  <c r="AF173" i="6"/>
  <c r="AE173" i="6"/>
  <c r="AD173" i="6"/>
  <c r="AC173" i="6"/>
  <c r="V173" i="6" s="1"/>
  <c r="AA173" i="6"/>
  <c r="Z173" i="6"/>
  <c r="U173" i="6" s="1"/>
  <c r="Y173" i="6"/>
  <c r="T173" i="6" s="1"/>
  <c r="X173" i="6"/>
  <c r="Q173" i="6"/>
  <c r="N173" i="6"/>
  <c r="A173" i="6"/>
  <c r="EP172" i="6"/>
  <c r="EN172" i="6"/>
  <c r="EL172" i="6"/>
  <c r="EK172" i="6"/>
  <c r="EF172" i="6"/>
  <c r="ES172" i="6" s="1"/>
  <c r="EC172" i="6"/>
  <c r="DZ172" i="6"/>
  <c r="DS172" i="6"/>
  <c r="DR172" i="6"/>
  <c r="BY172" i="6"/>
  <c r="BA172" i="6"/>
  <c r="AR172" i="6"/>
  <c r="AE172" i="6"/>
  <c r="AD172" i="6"/>
  <c r="AC172" i="6"/>
  <c r="V172" i="6" s="1"/>
  <c r="AA172" i="6"/>
  <c r="Z172" i="6"/>
  <c r="U172" i="6" s="1"/>
  <c r="W172" i="6" s="1"/>
  <c r="Y172" i="6"/>
  <c r="X172" i="6"/>
  <c r="S172" i="6" s="1"/>
  <c r="Q172" i="6"/>
  <c r="N172" i="6"/>
  <c r="A172" i="6"/>
  <c r="EZ171" i="6"/>
  <c r="FA171" i="6" s="1"/>
  <c r="EL171" i="6"/>
  <c r="EF171" i="6"/>
  <c r="ES171" i="6" s="1"/>
  <c r="DS171" i="6"/>
  <c r="DR171" i="6"/>
  <c r="BA171" i="6"/>
  <c r="AR171" i="6"/>
  <c r="AD171" i="6"/>
  <c r="AC171" i="6"/>
  <c r="V171" i="6" s="1"/>
  <c r="AA171" i="6"/>
  <c r="Z171" i="6"/>
  <c r="U171" i="6" s="1"/>
  <c r="W171" i="6" s="1"/>
  <c r="Y171" i="6"/>
  <c r="T171" i="6" s="1"/>
  <c r="X171" i="6"/>
  <c r="S171" i="6" s="1"/>
  <c r="Q171" i="6"/>
  <c r="N171" i="6"/>
  <c r="BY171" i="6" s="1"/>
  <c r="A171" i="6"/>
  <c r="FA170" i="6"/>
  <c r="EZ170" i="6"/>
  <c r="EL170" i="6"/>
  <c r="EF170" i="6"/>
  <c r="ES170" i="6" s="1"/>
  <c r="DS170" i="6"/>
  <c r="DR170" i="6"/>
  <c r="BA170" i="6"/>
  <c r="AR170" i="6"/>
  <c r="AD170" i="6"/>
  <c r="AC170" i="6"/>
  <c r="V170" i="6" s="1"/>
  <c r="AA170" i="6"/>
  <c r="Z170" i="6"/>
  <c r="U170" i="6" s="1"/>
  <c r="W170" i="6" s="1"/>
  <c r="Y170" i="6"/>
  <c r="T170" i="6" s="1"/>
  <c r="X170" i="6"/>
  <c r="S170" i="6" s="1"/>
  <c r="Q170" i="6"/>
  <c r="N170" i="6"/>
  <c r="BY170" i="6" s="1"/>
  <c r="A170" i="6"/>
  <c r="FA169" i="6"/>
  <c r="EZ169" i="6"/>
  <c r="EL169" i="6"/>
  <c r="EF169" i="6"/>
  <c r="ES169" i="6" s="1"/>
  <c r="EC169" i="6"/>
  <c r="EB169" i="6"/>
  <c r="DS169" i="6"/>
  <c r="DR169" i="6"/>
  <c r="BY169" i="6"/>
  <c r="BA169" i="6"/>
  <c r="AR169" i="6"/>
  <c r="AF169" i="6"/>
  <c r="AE169" i="6"/>
  <c r="AD169" i="6"/>
  <c r="AC169" i="6"/>
  <c r="V169" i="6" s="1"/>
  <c r="AA169" i="6"/>
  <c r="Z169" i="6"/>
  <c r="U169" i="6" s="1"/>
  <c r="W169" i="6" s="1"/>
  <c r="Y169" i="6"/>
  <c r="T169" i="6" s="1"/>
  <c r="X169" i="6"/>
  <c r="Q169" i="6"/>
  <c r="N169" i="6"/>
  <c r="A169" i="6"/>
  <c r="EF168" i="6"/>
  <c r="ES168" i="6" s="1"/>
  <c r="EC168" i="6"/>
  <c r="DS168" i="6"/>
  <c r="DR168" i="6"/>
  <c r="BY168" i="6"/>
  <c r="BA168" i="6"/>
  <c r="AR168" i="6"/>
  <c r="EB168" i="6" s="1"/>
  <c r="AD168" i="6"/>
  <c r="AC168" i="6"/>
  <c r="V168" i="6" s="1"/>
  <c r="AA168" i="6"/>
  <c r="Z168" i="6"/>
  <c r="U168" i="6" s="1"/>
  <c r="AY168" i="6" s="1"/>
  <c r="Y168" i="6"/>
  <c r="X168" i="6"/>
  <c r="S168" i="6" s="1"/>
  <c r="Q168" i="6"/>
  <c r="N168" i="6"/>
  <c r="A168" i="6"/>
  <c r="FA167" i="6"/>
  <c r="EZ167" i="6"/>
  <c r="EL167" i="6"/>
  <c r="EF167" i="6"/>
  <c r="ES167" i="6" s="1"/>
  <c r="EC167" i="6"/>
  <c r="EB167" i="6"/>
  <c r="DS167" i="6"/>
  <c r="DR167" i="6"/>
  <c r="BY167" i="6"/>
  <c r="BA167" i="6"/>
  <c r="AR167" i="6"/>
  <c r="AF167" i="6"/>
  <c r="AE167" i="6"/>
  <c r="AD167" i="6"/>
  <c r="AC167" i="6"/>
  <c r="V167" i="6" s="1"/>
  <c r="AA167" i="6"/>
  <c r="Z167" i="6"/>
  <c r="U167" i="6" s="1"/>
  <c r="Y167" i="6"/>
  <c r="T167" i="6" s="1"/>
  <c r="X167" i="6"/>
  <c r="Q167" i="6"/>
  <c r="N167" i="6"/>
  <c r="A167" i="6"/>
  <c r="FA166" i="6"/>
  <c r="EZ166" i="6"/>
  <c r="EL166" i="6"/>
  <c r="EF166" i="6"/>
  <c r="ES166" i="6" s="1"/>
  <c r="DZ166" i="6"/>
  <c r="DY166" i="6"/>
  <c r="DS166" i="6"/>
  <c r="DR166" i="6"/>
  <c r="BY166" i="6"/>
  <c r="BA166" i="6"/>
  <c r="AR166" i="6"/>
  <c r="AF166" i="6"/>
  <c r="AE166" i="6"/>
  <c r="AD166" i="6"/>
  <c r="AC166" i="6"/>
  <c r="V166" i="6" s="1"/>
  <c r="W166" i="6" s="1"/>
  <c r="AA166" i="6"/>
  <c r="Z166" i="6"/>
  <c r="U166" i="6" s="1"/>
  <c r="Y166" i="6"/>
  <c r="T166" i="6" s="1"/>
  <c r="X166" i="6"/>
  <c r="S166" i="6" s="1"/>
  <c r="Q166" i="6"/>
  <c r="N166" i="6"/>
  <c r="A166" i="6"/>
  <c r="FA165" i="6"/>
  <c r="EZ165" i="6"/>
  <c r="EL165" i="6"/>
  <c r="EF165" i="6"/>
  <c r="ES165" i="6" s="1"/>
  <c r="EC165" i="6"/>
  <c r="DS165" i="6"/>
  <c r="DR165" i="6"/>
  <c r="BY165" i="6"/>
  <c r="BA165" i="6"/>
  <c r="AR165" i="6"/>
  <c r="EB165" i="6" s="1"/>
  <c r="AF165" i="6"/>
  <c r="AD165" i="6"/>
  <c r="AC165" i="6"/>
  <c r="V165" i="6" s="1"/>
  <c r="AA165" i="6"/>
  <c r="Z165" i="6"/>
  <c r="Y165" i="6"/>
  <c r="T165" i="6" s="1"/>
  <c r="X165" i="6"/>
  <c r="S165" i="6" s="1"/>
  <c r="Q165" i="6"/>
  <c r="N165" i="6"/>
  <c r="A165" i="6"/>
  <c r="EZ164" i="6"/>
  <c r="FA164" i="6" s="1"/>
  <c r="EL164" i="6"/>
  <c r="EF164" i="6"/>
  <c r="ES164" i="6" s="1"/>
  <c r="DS164" i="6"/>
  <c r="DR164" i="6"/>
  <c r="BA164" i="6"/>
  <c r="AR164" i="6"/>
  <c r="EC164" i="6" s="1"/>
  <c r="AD164" i="6"/>
  <c r="AC164" i="6"/>
  <c r="V164" i="6" s="1"/>
  <c r="Y164" i="6"/>
  <c r="X164" i="6"/>
  <c r="S164" i="6" s="1"/>
  <c r="Q164" i="6"/>
  <c r="N164" i="6"/>
  <c r="BY164" i="6" s="1"/>
  <c r="H164" i="6"/>
  <c r="G164" i="6"/>
  <c r="A164" i="6"/>
  <c r="FA163" i="6"/>
  <c r="EZ163" i="6"/>
  <c r="EL163" i="6"/>
  <c r="EF163" i="6"/>
  <c r="ES163" i="6" s="1"/>
  <c r="EC163" i="6"/>
  <c r="DS163" i="6"/>
  <c r="DR163" i="6"/>
  <c r="BA163" i="6"/>
  <c r="AR163" i="6"/>
  <c r="EB163" i="6" s="1"/>
  <c r="AF163" i="6"/>
  <c r="AD163" i="6"/>
  <c r="AC163" i="6"/>
  <c r="V163" i="6" s="1"/>
  <c r="Y163" i="6"/>
  <c r="T163" i="6" s="1"/>
  <c r="X163" i="6"/>
  <c r="S163" i="6" s="1"/>
  <c r="Q163" i="6"/>
  <c r="H163" i="6"/>
  <c r="N163" i="6" s="1"/>
  <c r="BY163" i="6" s="1"/>
  <c r="G163" i="6"/>
  <c r="A163" i="6"/>
  <c r="EL162" i="6"/>
  <c r="EF162" i="6"/>
  <c r="ES162" i="6" s="1"/>
  <c r="DS162" i="6"/>
  <c r="DR162" i="6"/>
  <c r="BY162" i="6"/>
  <c r="BH162" i="6"/>
  <c r="BG162" i="6"/>
  <c r="BA162" i="6"/>
  <c r="AR162" i="6"/>
  <c r="AE162" i="6"/>
  <c r="AD162" i="6"/>
  <c r="AC162" i="6"/>
  <c r="V162" i="6" s="1"/>
  <c r="AA162" i="6"/>
  <c r="Z162" i="6"/>
  <c r="U162" i="6" s="1"/>
  <c r="W162" i="6" s="1"/>
  <c r="Y162" i="6"/>
  <c r="T162" i="6" s="1"/>
  <c r="X162" i="6"/>
  <c r="S162" i="6" s="1"/>
  <c r="Q162" i="6"/>
  <c r="N162" i="6"/>
  <c r="A162" i="6"/>
  <c r="EF161" i="6"/>
  <c r="ES161" i="6" s="1"/>
  <c r="DS161" i="6"/>
  <c r="DR161" i="6"/>
  <c r="BA161" i="6"/>
  <c r="AR161" i="6"/>
  <c r="EC161" i="6" s="1"/>
  <c r="AF161" i="6"/>
  <c r="AD161" i="6"/>
  <c r="AC161" i="6"/>
  <c r="V161" i="6" s="1"/>
  <c r="AA161" i="6"/>
  <c r="Z161" i="6"/>
  <c r="U161" i="6" s="1"/>
  <c r="Q161" i="6"/>
  <c r="N161" i="6"/>
  <c r="BY161" i="6" s="1"/>
  <c r="A161" i="6"/>
  <c r="EF160" i="6"/>
  <c r="ES160" i="6" s="1"/>
  <c r="DS160" i="6"/>
  <c r="DR160" i="6"/>
  <c r="BA160" i="6"/>
  <c r="AR160" i="6"/>
  <c r="AD160" i="6"/>
  <c r="AC160" i="6"/>
  <c r="V160" i="6" s="1"/>
  <c r="AA160" i="6"/>
  <c r="AX160" i="6" s="1"/>
  <c r="Z160" i="6"/>
  <c r="AW160" i="6" s="1"/>
  <c r="Y160" i="6"/>
  <c r="T160" i="6" s="1"/>
  <c r="X160" i="6"/>
  <c r="S160" i="6" s="1"/>
  <c r="Q160" i="6"/>
  <c r="N160" i="6"/>
  <c r="BY160" i="6" s="1"/>
  <c r="A160" i="6"/>
  <c r="FA159" i="6"/>
  <c r="EZ159" i="6"/>
  <c r="EL159" i="6"/>
  <c r="EF159" i="6"/>
  <c r="ES159" i="6" s="1"/>
  <c r="EC159" i="6"/>
  <c r="EB159" i="6"/>
  <c r="DS159" i="6"/>
  <c r="DR159" i="6"/>
  <c r="BY159" i="6"/>
  <c r="BA159" i="6"/>
  <c r="AR159" i="6"/>
  <c r="AF159" i="6"/>
  <c r="AE159" i="6"/>
  <c r="AD159" i="6"/>
  <c r="AC159" i="6"/>
  <c r="V159" i="6" s="1"/>
  <c r="AA159" i="6"/>
  <c r="Z159" i="6"/>
  <c r="U159" i="6" s="1"/>
  <c r="W159" i="6" s="1"/>
  <c r="Y159" i="6"/>
  <c r="T159" i="6" s="1"/>
  <c r="X159" i="6"/>
  <c r="S159" i="6" s="1"/>
  <c r="Q159" i="6"/>
  <c r="N159" i="6"/>
  <c r="A159" i="6"/>
  <c r="FA158" i="6"/>
  <c r="EZ158" i="6"/>
  <c r="EL158" i="6"/>
  <c r="EF158" i="6"/>
  <c r="ES158" i="6" s="1"/>
  <c r="EC158" i="6"/>
  <c r="EB158" i="6"/>
  <c r="DS158" i="6"/>
  <c r="DR158" i="6"/>
  <c r="BY158" i="6"/>
  <c r="BA158" i="6"/>
  <c r="AR158" i="6"/>
  <c r="AF158" i="6"/>
  <c r="AE158" i="6"/>
  <c r="AD158" i="6"/>
  <c r="AC158" i="6"/>
  <c r="V158" i="6" s="1"/>
  <c r="AA158" i="6"/>
  <c r="Z158" i="6"/>
  <c r="U158" i="6" s="1"/>
  <c r="W158" i="6" s="1"/>
  <c r="Y158" i="6"/>
  <c r="T158" i="6" s="1"/>
  <c r="X158" i="6"/>
  <c r="S158" i="6" s="1"/>
  <c r="Q158" i="6"/>
  <c r="N158" i="6"/>
  <c r="A158" i="6"/>
  <c r="EF157" i="6"/>
  <c r="ES157" i="6" s="1"/>
  <c r="EE157" i="6"/>
  <c r="ER157" i="6" s="1"/>
  <c r="DS157" i="6"/>
  <c r="DR157" i="6"/>
  <c r="BY157" i="6"/>
  <c r="BA157" i="6"/>
  <c r="AR157" i="6"/>
  <c r="EC157" i="6" s="1"/>
  <c r="AE157" i="6"/>
  <c r="AD157" i="6"/>
  <c r="AC157" i="6"/>
  <c r="V157" i="6" s="1"/>
  <c r="AA157" i="6"/>
  <c r="Z157" i="6"/>
  <c r="U157" i="6" s="1"/>
  <c r="W157" i="6" s="1"/>
  <c r="Y157" i="6"/>
  <c r="T157" i="6" s="1"/>
  <c r="X157" i="6"/>
  <c r="S157" i="6" s="1"/>
  <c r="Q157" i="6"/>
  <c r="N157" i="6"/>
  <c r="A157" i="6"/>
  <c r="FA156" i="6"/>
  <c r="EZ156" i="6"/>
  <c r="EL156" i="6"/>
  <c r="EF156" i="6"/>
  <c r="ES156" i="6" s="1"/>
  <c r="DS156" i="6"/>
  <c r="DR156" i="6"/>
  <c r="BA156" i="6"/>
  <c r="AR156" i="6"/>
  <c r="AD156" i="6"/>
  <c r="AC156" i="6"/>
  <c r="V156" i="6" s="1"/>
  <c r="AA156" i="6"/>
  <c r="Z156" i="6"/>
  <c r="U156" i="6" s="1"/>
  <c r="W156" i="6" s="1"/>
  <c r="Y156" i="6"/>
  <c r="T156" i="6" s="1"/>
  <c r="X156" i="6"/>
  <c r="S156" i="6" s="1"/>
  <c r="Q156" i="6"/>
  <c r="N156" i="6"/>
  <c r="BY156" i="6" s="1"/>
  <c r="A156" i="6"/>
  <c r="EZ155" i="6"/>
  <c r="FA155" i="6" s="1"/>
  <c r="EL155" i="6"/>
  <c r="EF155" i="6"/>
  <c r="ES155" i="6" s="1"/>
  <c r="DS155" i="6"/>
  <c r="DR155" i="6"/>
  <c r="BA155" i="6"/>
  <c r="AR155" i="6"/>
  <c r="AD155" i="6"/>
  <c r="AC155" i="6"/>
  <c r="V155" i="6" s="1"/>
  <c r="Q155" i="6"/>
  <c r="N155" i="6"/>
  <c r="BY155" i="6" s="1"/>
  <c r="A155" i="6"/>
  <c r="FA154" i="6"/>
  <c r="EZ154" i="6"/>
  <c r="EL154" i="6"/>
  <c r="EF154" i="6"/>
  <c r="ES154" i="6" s="1"/>
  <c r="EC154" i="6"/>
  <c r="EB154" i="6"/>
  <c r="DS154" i="6"/>
  <c r="DR154" i="6"/>
  <c r="BY154" i="6"/>
  <c r="BA154" i="6"/>
  <c r="AR154" i="6"/>
  <c r="AF154" i="6"/>
  <c r="AE154" i="6"/>
  <c r="AD154" i="6"/>
  <c r="AC154" i="6"/>
  <c r="V154" i="6" s="1"/>
  <c r="AA154" i="6"/>
  <c r="Z154" i="6"/>
  <c r="U154" i="6" s="1"/>
  <c r="Y154" i="6"/>
  <c r="T154" i="6" s="1"/>
  <c r="X154" i="6"/>
  <c r="Q154" i="6"/>
  <c r="N154" i="6"/>
  <c r="A154" i="6"/>
  <c r="FA153" i="6"/>
  <c r="EZ153" i="6"/>
  <c r="EL153" i="6"/>
  <c r="EF153" i="6"/>
  <c r="ES153" i="6" s="1"/>
  <c r="DS153" i="6"/>
  <c r="DR153" i="6"/>
  <c r="BY153" i="6"/>
  <c r="BA153" i="6"/>
  <c r="AR153" i="6"/>
  <c r="AF153" i="6"/>
  <c r="AE153" i="6"/>
  <c r="AD153" i="6"/>
  <c r="AC153" i="6"/>
  <c r="V153" i="6" s="1"/>
  <c r="AA153" i="6"/>
  <c r="Z153" i="6"/>
  <c r="U153" i="6" s="1"/>
  <c r="Y153" i="6"/>
  <c r="T153" i="6" s="1"/>
  <c r="X153" i="6"/>
  <c r="S153" i="6" s="1"/>
  <c r="Q153" i="6"/>
  <c r="N153" i="6"/>
  <c r="A153" i="6"/>
  <c r="FA152" i="6"/>
  <c r="EZ152" i="6"/>
  <c r="EL152" i="6"/>
  <c r="EF152" i="6"/>
  <c r="ES152" i="6" s="1"/>
  <c r="EC152" i="6"/>
  <c r="DS152" i="6"/>
  <c r="DR152" i="6"/>
  <c r="BY152" i="6"/>
  <c r="BA152" i="6"/>
  <c r="AR152" i="6"/>
  <c r="EB152" i="6" s="1"/>
  <c r="AF152" i="6"/>
  <c r="AD152" i="6"/>
  <c r="AC152" i="6"/>
  <c r="V152" i="6" s="1"/>
  <c r="AA152" i="6"/>
  <c r="Z152" i="6"/>
  <c r="Y152" i="6"/>
  <c r="T152" i="6" s="1"/>
  <c r="X152" i="6"/>
  <c r="S152" i="6" s="1"/>
  <c r="Q152" i="6"/>
  <c r="N152" i="6"/>
  <c r="A152" i="6"/>
  <c r="EZ151" i="6"/>
  <c r="FA151" i="6" s="1"/>
  <c r="EL151" i="6"/>
  <c r="EF151" i="6"/>
  <c r="ES151" i="6" s="1"/>
  <c r="DS151" i="6"/>
  <c r="DR151" i="6"/>
  <c r="BA151" i="6"/>
  <c r="AR151" i="6"/>
  <c r="Q151" i="6"/>
  <c r="N151" i="6"/>
  <c r="BY151" i="6" s="1"/>
  <c r="A151" i="6"/>
  <c r="EZ150" i="6"/>
  <c r="FA150" i="6" s="1"/>
  <c r="EL150" i="6"/>
  <c r="EF150" i="6"/>
  <c r="ES150" i="6" s="1"/>
  <c r="DS150" i="6"/>
  <c r="DR150" i="6"/>
  <c r="BA150" i="6"/>
  <c r="AR150" i="6"/>
  <c r="Q150" i="6"/>
  <c r="N150" i="6"/>
  <c r="BY150" i="6" s="1"/>
  <c r="A150" i="6"/>
  <c r="EZ149" i="6"/>
  <c r="FA149" i="6" s="1"/>
  <c r="EL149" i="6"/>
  <c r="EF149" i="6"/>
  <c r="ES149" i="6" s="1"/>
  <c r="DS149" i="6"/>
  <c r="DR149" i="6"/>
  <c r="BY149" i="6"/>
  <c r="BA149" i="6"/>
  <c r="AR149" i="6"/>
  <c r="Q149" i="6"/>
  <c r="N149" i="6"/>
  <c r="A149" i="6"/>
  <c r="EZ148" i="6"/>
  <c r="FA148" i="6" s="1"/>
  <c r="EL148" i="6"/>
  <c r="EF148" i="6"/>
  <c r="ES148" i="6" s="1"/>
  <c r="DS148" i="6"/>
  <c r="DR148" i="6"/>
  <c r="BA148" i="6"/>
  <c r="AR148" i="6"/>
  <c r="AD148" i="6"/>
  <c r="AC148" i="6"/>
  <c r="Q148" i="6"/>
  <c r="N148" i="6"/>
  <c r="BY148" i="6" s="1"/>
  <c r="A148" i="6"/>
  <c r="EZ147" i="6"/>
  <c r="FA147" i="6" s="1"/>
  <c r="EL147" i="6"/>
  <c r="EF147" i="6"/>
  <c r="ES147" i="6" s="1"/>
  <c r="DS147" i="6"/>
  <c r="DR147" i="6"/>
  <c r="BA147" i="6"/>
  <c r="AR147" i="6"/>
  <c r="AD147" i="6"/>
  <c r="AC147" i="6"/>
  <c r="V147" i="6" s="1"/>
  <c r="Q147" i="6"/>
  <c r="N147" i="6"/>
  <c r="BY147" i="6" s="1"/>
  <c r="A147" i="6"/>
  <c r="FA146" i="6"/>
  <c r="EZ146" i="6"/>
  <c r="EL146" i="6"/>
  <c r="EF146" i="6"/>
  <c r="ES146" i="6" s="1"/>
  <c r="EC146" i="6"/>
  <c r="EB146" i="6"/>
  <c r="DS146" i="6"/>
  <c r="DR146" i="6"/>
  <c r="BY146" i="6"/>
  <c r="BA146" i="6"/>
  <c r="AR146" i="6"/>
  <c r="AF146" i="6"/>
  <c r="AE146" i="6"/>
  <c r="AD146" i="6"/>
  <c r="AC146" i="6"/>
  <c r="V146" i="6" s="1"/>
  <c r="AA146" i="6"/>
  <c r="Z146" i="6"/>
  <c r="U146" i="6" s="1"/>
  <c r="Y146" i="6"/>
  <c r="T146" i="6" s="1"/>
  <c r="X146" i="6"/>
  <c r="S146" i="6" s="1"/>
  <c r="Q146" i="6"/>
  <c r="N146" i="6"/>
  <c r="A146" i="6"/>
  <c r="FA145" i="6"/>
  <c r="EZ145" i="6"/>
  <c r="EL145" i="6"/>
  <c r="EF145" i="6"/>
  <c r="ES145" i="6" s="1"/>
  <c r="DS145" i="6"/>
  <c r="DR145" i="6"/>
  <c r="BY145" i="6"/>
  <c r="BA145" i="6"/>
  <c r="AR145" i="6"/>
  <c r="AF145" i="6"/>
  <c r="AE145" i="6"/>
  <c r="AD145" i="6"/>
  <c r="AC145" i="6"/>
  <c r="V145" i="6" s="1"/>
  <c r="AA145" i="6"/>
  <c r="Z145" i="6"/>
  <c r="U145" i="6" s="1"/>
  <c r="Y145" i="6"/>
  <c r="T145" i="6" s="1"/>
  <c r="X145" i="6"/>
  <c r="S145" i="6" s="1"/>
  <c r="Q145" i="6"/>
  <c r="N145" i="6"/>
  <c r="A145" i="6"/>
  <c r="FA144" i="6"/>
  <c r="EZ144" i="6"/>
  <c r="EL144" i="6"/>
  <c r="EF144" i="6"/>
  <c r="ES144" i="6" s="1"/>
  <c r="DS144" i="6"/>
  <c r="DR144" i="6"/>
  <c r="BY144" i="6"/>
  <c r="BA144" i="6"/>
  <c r="AR144" i="6"/>
  <c r="AF144" i="6"/>
  <c r="AD144" i="6"/>
  <c r="AC144" i="6"/>
  <c r="V144" i="6" s="1"/>
  <c r="W144" i="6" s="1"/>
  <c r="AA144" i="6"/>
  <c r="Z144" i="6"/>
  <c r="U144" i="6" s="1"/>
  <c r="Y144" i="6"/>
  <c r="T144" i="6" s="1"/>
  <c r="X144" i="6"/>
  <c r="S144" i="6" s="1"/>
  <c r="Q144" i="6"/>
  <c r="N144" i="6"/>
  <c r="A144" i="6"/>
  <c r="EZ143" i="6"/>
  <c r="FA143" i="6" s="1"/>
  <c r="EL143" i="6"/>
  <c r="EF143" i="6"/>
  <c r="ES143" i="6" s="1"/>
  <c r="DS143" i="6"/>
  <c r="DR143" i="6"/>
  <c r="BY143" i="6"/>
  <c r="BA143" i="6"/>
  <c r="AR143" i="6"/>
  <c r="AF143" i="6"/>
  <c r="AD143" i="6"/>
  <c r="AC143" i="6"/>
  <c r="V143" i="6" s="1"/>
  <c r="W143" i="6" s="1"/>
  <c r="AA143" i="6"/>
  <c r="Z143" i="6"/>
  <c r="U143" i="6" s="1"/>
  <c r="Y143" i="6"/>
  <c r="T143" i="6" s="1"/>
  <c r="X143" i="6"/>
  <c r="S143" i="6" s="1"/>
  <c r="Q143" i="6"/>
  <c r="N143" i="6"/>
  <c r="A143" i="6"/>
  <c r="EZ142" i="6"/>
  <c r="FA142" i="6" s="1"/>
  <c r="EL142" i="6"/>
  <c r="EF142" i="6"/>
  <c r="ES142" i="6" s="1"/>
  <c r="DS142" i="6"/>
  <c r="DR142" i="6"/>
  <c r="BY142" i="6"/>
  <c r="BA142" i="6"/>
  <c r="AR142" i="6"/>
  <c r="Q142" i="6"/>
  <c r="N142" i="6"/>
  <c r="A142" i="6"/>
  <c r="EZ141" i="6"/>
  <c r="FA141" i="6" s="1"/>
  <c r="EL141" i="6"/>
  <c r="EF141" i="6"/>
  <c r="ES141" i="6" s="1"/>
  <c r="DS141" i="6"/>
  <c r="DR141" i="6"/>
  <c r="BY141" i="6"/>
  <c r="BA141" i="6"/>
  <c r="AR141" i="6"/>
  <c r="Q141" i="6"/>
  <c r="N141" i="6"/>
  <c r="A141" i="6"/>
  <c r="EZ140" i="6"/>
  <c r="FA140" i="6" s="1"/>
  <c r="EL140" i="6"/>
  <c r="EF140" i="6"/>
  <c r="ES140" i="6" s="1"/>
  <c r="DS140" i="6"/>
  <c r="DR140" i="6"/>
  <c r="BA140" i="6"/>
  <c r="AR140" i="6"/>
  <c r="Q140" i="6"/>
  <c r="N140" i="6"/>
  <c r="BY140" i="6" s="1"/>
  <c r="A140" i="6"/>
  <c r="EL139" i="6"/>
  <c r="EF139" i="6"/>
  <c r="ES139" i="6" s="1"/>
  <c r="DS139" i="6"/>
  <c r="DR139" i="6"/>
  <c r="BA139" i="6"/>
  <c r="AR139" i="6"/>
  <c r="Q139" i="6"/>
  <c r="N139" i="6"/>
  <c r="BY139" i="6" s="1"/>
  <c r="A139" i="6"/>
  <c r="EL138" i="6"/>
  <c r="EF138" i="6"/>
  <c r="ES138" i="6" s="1"/>
  <c r="DS138" i="6"/>
  <c r="DR138" i="6"/>
  <c r="BY138" i="6"/>
  <c r="BA138" i="6"/>
  <c r="AR138" i="6"/>
  <c r="Q138" i="6"/>
  <c r="N138" i="6"/>
  <c r="A138" i="6"/>
  <c r="FA137" i="6"/>
  <c r="EZ137" i="6"/>
  <c r="EL137" i="6"/>
  <c r="EF137" i="6"/>
  <c r="ES137" i="6" s="1"/>
  <c r="DS137" i="6"/>
  <c r="DR137" i="6"/>
  <c r="BY137" i="6"/>
  <c r="BA137" i="6"/>
  <c r="AR137" i="6"/>
  <c r="Q137" i="6"/>
  <c r="N137" i="6"/>
  <c r="A137" i="6"/>
  <c r="FA136" i="6"/>
  <c r="EZ136" i="6"/>
  <c r="EL136" i="6"/>
  <c r="EF136" i="6"/>
  <c r="ES136" i="6" s="1"/>
  <c r="DS136" i="6"/>
  <c r="DR136" i="6"/>
  <c r="BY136" i="6"/>
  <c r="BA136" i="6"/>
  <c r="AR136" i="6"/>
  <c r="Q136" i="6"/>
  <c r="N136" i="6"/>
  <c r="A136" i="6"/>
  <c r="EZ135" i="6"/>
  <c r="FA135" i="6" s="1"/>
  <c r="EL135" i="6"/>
  <c r="EF135" i="6"/>
  <c r="ES135" i="6" s="1"/>
  <c r="DS135" i="6"/>
  <c r="DR135" i="6"/>
  <c r="BA135" i="6"/>
  <c r="AR135" i="6"/>
  <c r="Q135" i="6"/>
  <c r="N135" i="6"/>
  <c r="BY135" i="6" s="1"/>
  <c r="A135" i="6"/>
  <c r="EZ134" i="6"/>
  <c r="FA134" i="6" s="1"/>
  <c r="EL134" i="6"/>
  <c r="EF134" i="6"/>
  <c r="ES134" i="6" s="1"/>
  <c r="DS134" i="6"/>
  <c r="DR134" i="6"/>
  <c r="BY134" i="6"/>
  <c r="BA134" i="6"/>
  <c r="AR134" i="6"/>
  <c r="Q134" i="6"/>
  <c r="N134" i="6"/>
  <c r="A134" i="6"/>
  <c r="EL133" i="6"/>
  <c r="EF133" i="6"/>
  <c r="ES133" i="6" s="1"/>
  <c r="DS133" i="6"/>
  <c r="DR133" i="6"/>
  <c r="BA133" i="6"/>
  <c r="AR133" i="6"/>
  <c r="Q133" i="6"/>
  <c r="N133" i="6"/>
  <c r="BY133" i="6" s="1"/>
  <c r="A133" i="6"/>
  <c r="EL132" i="6"/>
  <c r="EF132" i="6"/>
  <c r="ES132" i="6" s="1"/>
  <c r="DS132" i="6"/>
  <c r="DR132" i="6"/>
  <c r="BA132" i="6"/>
  <c r="AR132" i="6"/>
  <c r="Q132" i="6"/>
  <c r="N132" i="6"/>
  <c r="BY132" i="6" s="1"/>
  <c r="A132" i="6"/>
  <c r="FA131" i="6"/>
  <c r="EZ131" i="6"/>
  <c r="ES131" i="6"/>
  <c r="EL131" i="6"/>
  <c r="EF131" i="6"/>
  <c r="DS131" i="6"/>
  <c r="DR131" i="6"/>
  <c r="BA131" i="6"/>
  <c r="AR131" i="6"/>
  <c r="Q131" i="6"/>
  <c r="N131" i="6"/>
  <c r="BY131" i="6" s="1"/>
  <c r="A131" i="6"/>
  <c r="EL130" i="6"/>
  <c r="EF130" i="6"/>
  <c r="ES130" i="6" s="1"/>
  <c r="DS130" i="6"/>
  <c r="DR130" i="6"/>
  <c r="BY130" i="6"/>
  <c r="BA130" i="6"/>
  <c r="AR130" i="6"/>
  <c r="Q130" i="6"/>
  <c r="N130" i="6"/>
  <c r="A130" i="6"/>
  <c r="EL129" i="6"/>
  <c r="EF129" i="6"/>
  <c r="ES129" i="6" s="1"/>
  <c r="DS129" i="6"/>
  <c r="DR129" i="6"/>
  <c r="BA129" i="6"/>
  <c r="AR129" i="6"/>
  <c r="Q129" i="6"/>
  <c r="N129" i="6"/>
  <c r="BY129" i="6" s="1"/>
  <c r="A129" i="6"/>
  <c r="EL128" i="6"/>
  <c r="EF128" i="6"/>
  <c r="ES128" i="6" s="1"/>
  <c r="DS128" i="6"/>
  <c r="DR128" i="6"/>
  <c r="BA128" i="6"/>
  <c r="AR128" i="6"/>
  <c r="Q128" i="6"/>
  <c r="N128" i="6"/>
  <c r="BY128" i="6" s="1"/>
  <c r="A128" i="6"/>
  <c r="FA127" i="6"/>
  <c r="EZ127" i="6"/>
  <c r="EL127" i="6"/>
  <c r="EF127" i="6"/>
  <c r="ES127" i="6" s="1"/>
  <c r="DS127" i="6"/>
  <c r="DR127" i="6"/>
  <c r="BA127" i="6"/>
  <c r="AR127" i="6"/>
  <c r="Q127" i="6"/>
  <c r="N127" i="6"/>
  <c r="BY127" i="6" s="1"/>
  <c r="A127" i="6"/>
  <c r="FA126" i="6"/>
  <c r="EZ126" i="6"/>
  <c r="EL126" i="6"/>
  <c r="EF126" i="6"/>
  <c r="ES126" i="6" s="1"/>
  <c r="DS126" i="6"/>
  <c r="DR126" i="6"/>
  <c r="BA126" i="6"/>
  <c r="AR126" i="6"/>
  <c r="Q126" i="6"/>
  <c r="N126" i="6"/>
  <c r="BY126" i="6" s="1"/>
  <c r="A126" i="6"/>
  <c r="EL125" i="6"/>
  <c r="EF125" i="6"/>
  <c r="ES125" i="6" s="1"/>
  <c r="DS125" i="6"/>
  <c r="DR125" i="6"/>
  <c r="BA125" i="6"/>
  <c r="AR125" i="6"/>
  <c r="Q125" i="6"/>
  <c r="N125" i="6"/>
  <c r="BY125" i="6" s="1"/>
  <c r="A125" i="6"/>
  <c r="EL124" i="6"/>
  <c r="EF124" i="6"/>
  <c r="ES124" i="6" s="1"/>
  <c r="DS124" i="6"/>
  <c r="DR124" i="6"/>
  <c r="BY124" i="6"/>
  <c r="BA124" i="6"/>
  <c r="AR124" i="6"/>
  <c r="Q124" i="6"/>
  <c r="N124" i="6"/>
  <c r="A124" i="6"/>
  <c r="FA123" i="6"/>
  <c r="EZ123" i="6"/>
  <c r="EL123" i="6"/>
  <c r="EF123" i="6"/>
  <c r="ES123" i="6" s="1"/>
  <c r="DS123" i="6"/>
  <c r="DR123" i="6"/>
  <c r="BY123" i="6"/>
  <c r="BA123" i="6"/>
  <c r="AR123" i="6"/>
  <c r="AF123" i="6"/>
  <c r="AE123" i="6"/>
  <c r="AD123" i="6"/>
  <c r="AC123" i="6"/>
  <c r="V123" i="6" s="1"/>
  <c r="AA123" i="6"/>
  <c r="Z123" i="6"/>
  <c r="U123" i="6" s="1"/>
  <c r="W123" i="6" s="1"/>
  <c r="Y123" i="6"/>
  <c r="T123" i="6" s="1"/>
  <c r="X123" i="6"/>
  <c r="S123" i="6" s="1"/>
  <c r="Q123" i="6"/>
  <c r="N123" i="6"/>
  <c r="A123" i="6"/>
  <c r="EZ122" i="6"/>
  <c r="FA122" i="6" s="1"/>
  <c r="EL122" i="6"/>
  <c r="EF122" i="6"/>
  <c r="ES122" i="6" s="1"/>
  <c r="DS122" i="6"/>
  <c r="DR122" i="6"/>
  <c r="BA122" i="6"/>
  <c r="AR122" i="6"/>
  <c r="AF122" i="6"/>
  <c r="AD122" i="6"/>
  <c r="AC122" i="6"/>
  <c r="V122" i="6" s="1"/>
  <c r="AA122" i="6"/>
  <c r="Z122" i="6"/>
  <c r="U122" i="6" s="1"/>
  <c r="W122" i="6" s="1"/>
  <c r="Y122" i="6"/>
  <c r="X122" i="6"/>
  <c r="S122" i="6" s="1"/>
  <c r="Q122" i="6"/>
  <c r="N122" i="6"/>
  <c r="BY122" i="6" s="1"/>
  <c r="A122" i="6"/>
  <c r="EZ121" i="6"/>
  <c r="FA121" i="6" s="1"/>
  <c r="EL121" i="6"/>
  <c r="EF121" i="6"/>
  <c r="ES121" i="6" s="1"/>
  <c r="DS121" i="6"/>
  <c r="DR121" i="6"/>
  <c r="BY121" i="6"/>
  <c r="BA121" i="6"/>
  <c r="AR121" i="6"/>
  <c r="AD121" i="6"/>
  <c r="AC121" i="6"/>
  <c r="V121" i="6" s="1"/>
  <c r="AA121" i="6"/>
  <c r="Z121" i="6"/>
  <c r="U121" i="6" s="1"/>
  <c r="W121" i="6" s="1"/>
  <c r="Y121" i="6"/>
  <c r="T121" i="6" s="1"/>
  <c r="X121" i="6"/>
  <c r="S121" i="6" s="1"/>
  <c r="Q121" i="6"/>
  <c r="N121" i="6"/>
  <c r="A121" i="6"/>
  <c r="EZ120" i="6"/>
  <c r="FA120" i="6" s="1"/>
  <c r="EP120" i="6"/>
  <c r="EN120" i="6"/>
  <c r="EL120" i="6"/>
  <c r="EK120" i="6"/>
  <c r="EF120" i="6"/>
  <c r="ES120" i="6" s="1"/>
  <c r="EC120" i="6"/>
  <c r="DZ120" i="6"/>
  <c r="DS120" i="6"/>
  <c r="DR120" i="6"/>
  <c r="BA120" i="6"/>
  <c r="AR120" i="6"/>
  <c r="AF120" i="6"/>
  <c r="AE120" i="6"/>
  <c r="AD120" i="6"/>
  <c r="AC120" i="6"/>
  <c r="V120" i="6" s="1"/>
  <c r="AA120" i="6"/>
  <c r="Z120" i="6"/>
  <c r="U120" i="6" s="1"/>
  <c r="Q120" i="6"/>
  <c r="A120" i="6"/>
  <c r="FA119" i="6"/>
  <c r="EZ119" i="6"/>
  <c r="EP119" i="6"/>
  <c r="EN119" i="6"/>
  <c r="EL119" i="6"/>
  <c r="EK119" i="6"/>
  <c r="EF119" i="6"/>
  <c r="ES119" i="6" s="1"/>
  <c r="EC119" i="6"/>
  <c r="DZ119" i="6"/>
  <c r="DS119" i="6"/>
  <c r="DR119" i="6"/>
  <c r="BA119" i="6"/>
  <c r="AR119" i="6"/>
  <c r="AF119" i="6"/>
  <c r="AD119" i="6"/>
  <c r="AC119" i="6"/>
  <c r="V119" i="6" s="1"/>
  <c r="W119" i="6" s="1"/>
  <c r="AA119" i="6"/>
  <c r="Z119" i="6"/>
  <c r="U119" i="6" s="1"/>
  <c r="Y119" i="6"/>
  <c r="T119" i="6" s="1"/>
  <c r="X119" i="6"/>
  <c r="S119" i="6" s="1"/>
  <c r="Q119" i="6"/>
  <c r="N119" i="6"/>
  <c r="BY119" i="6" s="1"/>
  <c r="A119" i="6"/>
  <c r="EZ118" i="6"/>
  <c r="FA118" i="6" s="1"/>
  <c r="EP118" i="6"/>
  <c r="EN118" i="6"/>
  <c r="EL118" i="6"/>
  <c r="EK118" i="6"/>
  <c r="EF118" i="6"/>
  <c r="ES118" i="6" s="1"/>
  <c r="DS118" i="6"/>
  <c r="DR118" i="6"/>
  <c r="BA118" i="6"/>
  <c r="AR118" i="6"/>
  <c r="EC118" i="6" s="1"/>
  <c r="AD118" i="6"/>
  <c r="AC118" i="6"/>
  <c r="V118" i="6" s="1"/>
  <c r="AA118" i="6"/>
  <c r="Z118" i="6"/>
  <c r="U118" i="6" s="1"/>
  <c r="W118" i="6" s="1"/>
  <c r="Y118" i="6"/>
  <c r="T118" i="6" s="1"/>
  <c r="X118" i="6"/>
  <c r="S118" i="6" s="1"/>
  <c r="Q118" i="6"/>
  <c r="N118" i="6"/>
  <c r="BY118" i="6" s="1"/>
  <c r="A118" i="6"/>
  <c r="EZ117" i="6"/>
  <c r="FA117" i="6" s="1"/>
  <c r="EP117" i="6"/>
  <c r="EN117" i="6"/>
  <c r="EL117" i="6"/>
  <c r="EK117" i="6"/>
  <c r="EF117" i="6"/>
  <c r="ES117" i="6" s="1"/>
  <c r="EC117" i="6"/>
  <c r="DS117" i="6"/>
  <c r="DR117" i="6"/>
  <c r="BY117" i="6"/>
  <c r="BA117" i="6"/>
  <c r="AR117" i="6"/>
  <c r="DZ117" i="6" s="1"/>
  <c r="AF117" i="6"/>
  <c r="AE117" i="6"/>
  <c r="AD117" i="6"/>
  <c r="AC117" i="6"/>
  <c r="V117" i="6" s="1"/>
  <c r="AA117" i="6"/>
  <c r="Z117" i="6"/>
  <c r="U117" i="6" s="1"/>
  <c r="Y117" i="6"/>
  <c r="T117" i="6" s="1"/>
  <c r="X117" i="6"/>
  <c r="Q117" i="6"/>
  <c r="N117" i="6"/>
  <c r="A117" i="6"/>
  <c r="EP116" i="6"/>
  <c r="EN116" i="6"/>
  <c r="EL116" i="6"/>
  <c r="EK116" i="6"/>
  <c r="EF116" i="6"/>
  <c r="ES116" i="6" s="1"/>
  <c r="DS116" i="6"/>
  <c r="DR116" i="6"/>
  <c r="BA116" i="6"/>
  <c r="AR116" i="6"/>
  <c r="AD116" i="6"/>
  <c r="AC116" i="6"/>
  <c r="V116" i="6" s="1"/>
  <c r="AA116" i="6"/>
  <c r="Z116" i="6"/>
  <c r="U116" i="6" s="1"/>
  <c r="Y116" i="6"/>
  <c r="X116" i="6"/>
  <c r="S116" i="6" s="1"/>
  <c r="Q116" i="6"/>
  <c r="N116" i="6"/>
  <c r="BY116" i="6" s="1"/>
  <c r="A116" i="6"/>
  <c r="EZ115" i="6"/>
  <c r="FA115" i="6" s="1"/>
  <c r="EP115" i="6"/>
  <c r="EN115" i="6"/>
  <c r="EL115" i="6"/>
  <c r="EK115" i="6"/>
  <c r="EF115" i="6"/>
  <c r="ES115" i="6" s="1"/>
  <c r="EC115" i="6"/>
  <c r="DS115" i="6"/>
  <c r="DR115" i="6"/>
  <c r="BY115" i="6"/>
  <c r="BA115" i="6"/>
  <c r="AR115" i="6"/>
  <c r="AF115" i="6"/>
  <c r="AD115" i="6"/>
  <c r="AC115" i="6"/>
  <c r="V115" i="6" s="1"/>
  <c r="W115" i="6" s="1"/>
  <c r="AA115" i="6"/>
  <c r="Z115" i="6"/>
  <c r="U115" i="6" s="1"/>
  <c r="Y115" i="6"/>
  <c r="T115" i="6" s="1"/>
  <c r="X115" i="6"/>
  <c r="S115" i="6" s="1"/>
  <c r="Q115" i="6"/>
  <c r="N115" i="6"/>
  <c r="A115" i="6"/>
  <c r="ES114" i="6"/>
  <c r="EP114" i="6"/>
  <c r="EN114" i="6"/>
  <c r="EL114" i="6"/>
  <c r="EK114" i="6"/>
  <c r="EF114" i="6"/>
  <c r="DS114" i="6"/>
  <c r="DR114" i="6"/>
  <c r="BA114" i="6"/>
  <c r="AR114" i="6"/>
  <c r="AF114" i="6" s="1"/>
  <c r="AD114" i="6"/>
  <c r="AC114" i="6"/>
  <c r="V114" i="6" s="1"/>
  <c r="AA114" i="6"/>
  <c r="Z114" i="6"/>
  <c r="AW114" i="6" s="1"/>
  <c r="Y114" i="6"/>
  <c r="T114" i="6" s="1"/>
  <c r="X114" i="6"/>
  <c r="S114" i="6" s="1"/>
  <c r="Q114" i="6"/>
  <c r="N114" i="6"/>
  <c r="BY114" i="6" s="1"/>
  <c r="A114" i="6"/>
  <c r="EZ113" i="6"/>
  <c r="FA113" i="6" s="1"/>
  <c r="EP113" i="6"/>
  <c r="EN113" i="6"/>
  <c r="EL113" i="6"/>
  <c r="EK113" i="6"/>
  <c r="EF113" i="6"/>
  <c r="ES113" i="6" s="1"/>
  <c r="EC113" i="6"/>
  <c r="DS113" i="6"/>
  <c r="DR113" i="6"/>
  <c r="BY113" i="6"/>
  <c r="BA113" i="6"/>
  <c r="AR113" i="6"/>
  <c r="AF113" i="6"/>
  <c r="AD113" i="6"/>
  <c r="AC113" i="6"/>
  <c r="V113" i="6" s="1"/>
  <c r="W113" i="6" s="1"/>
  <c r="AA113" i="6"/>
  <c r="Z113" i="6"/>
  <c r="U113" i="6" s="1"/>
  <c r="Y113" i="6"/>
  <c r="T113" i="6" s="1"/>
  <c r="X113" i="6"/>
  <c r="S113" i="6" s="1"/>
  <c r="Q113" i="6"/>
  <c r="N113" i="6"/>
  <c r="A113" i="6"/>
  <c r="FA112" i="6"/>
  <c r="EZ112" i="6"/>
  <c r="EL112" i="6"/>
  <c r="EF112" i="6"/>
  <c r="ES112" i="6" s="1"/>
  <c r="DS112" i="6"/>
  <c r="DR112" i="6"/>
  <c r="BY112" i="6"/>
  <c r="BA112" i="6"/>
  <c r="AR112" i="6"/>
  <c r="AE112" i="6"/>
  <c r="AD112" i="6"/>
  <c r="AC112" i="6"/>
  <c r="V112" i="6" s="1"/>
  <c r="AA112" i="6"/>
  <c r="Z112" i="6"/>
  <c r="U112" i="6" s="1"/>
  <c r="Y112" i="6"/>
  <c r="T112" i="6" s="1"/>
  <c r="X112" i="6"/>
  <c r="S112" i="6" s="1"/>
  <c r="Q112" i="6"/>
  <c r="N112" i="6"/>
  <c r="A112" i="6"/>
  <c r="FA111" i="6"/>
  <c r="EZ111" i="6"/>
  <c r="EL111" i="6"/>
  <c r="EF111" i="6"/>
  <c r="ES111" i="6" s="1"/>
  <c r="DS111" i="6"/>
  <c r="DR111" i="6"/>
  <c r="BA111" i="6"/>
  <c r="AR111" i="6"/>
  <c r="AD111" i="6"/>
  <c r="AC111" i="6"/>
  <c r="V111" i="6" s="1"/>
  <c r="W111" i="6" s="1"/>
  <c r="AA111" i="6"/>
  <c r="Z111" i="6"/>
  <c r="U111" i="6" s="1"/>
  <c r="Y111" i="6"/>
  <c r="X111" i="6"/>
  <c r="S111" i="6" s="1"/>
  <c r="Q111" i="6"/>
  <c r="N111" i="6"/>
  <c r="BY111" i="6" s="1"/>
  <c r="A111" i="6"/>
  <c r="EZ110" i="6"/>
  <c r="FA110" i="6" s="1"/>
  <c r="EL110" i="6"/>
  <c r="EF110" i="6"/>
  <c r="ES110" i="6" s="1"/>
  <c r="DS110" i="6"/>
  <c r="DR110" i="6"/>
  <c r="BA110" i="6"/>
  <c r="AR110" i="6"/>
  <c r="AD110" i="6"/>
  <c r="AC110" i="6"/>
  <c r="V110" i="6" s="1"/>
  <c r="W110" i="6" s="1"/>
  <c r="AA110" i="6"/>
  <c r="Z110" i="6"/>
  <c r="U110" i="6" s="1"/>
  <c r="Y110" i="6"/>
  <c r="T110" i="6" s="1"/>
  <c r="X110" i="6"/>
  <c r="S110" i="6" s="1"/>
  <c r="Q110" i="6"/>
  <c r="N110" i="6"/>
  <c r="BY110" i="6" s="1"/>
  <c r="A110" i="6"/>
  <c r="EL109" i="6"/>
  <c r="EF109" i="6"/>
  <c r="ES109" i="6" s="1"/>
  <c r="DS109" i="6"/>
  <c r="DR109" i="6"/>
  <c r="BY109" i="6"/>
  <c r="BA109" i="6"/>
  <c r="AR109" i="6"/>
  <c r="AF109" i="6"/>
  <c r="AE109" i="6"/>
  <c r="AD109" i="6"/>
  <c r="AC109" i="6"/>
  <c r="V109" i="6" s="1"/>
  <c r="AA109" i="6"/>
  <c r="AX109" i="6" s="1"/>
  <c r="Z109" i="6"/>
  <c r="U109" i="6" s="1"/>
  <c r="Y109" i="6"/>
  <c r="X109" i="6"/>
  <c r="Q109" i="6"/>
  <c r="N109" i="6"/>
  <c r="A109" i="6"/>
  <c r="FA108" i="6"/>
  <c r="EZ108" i="6"/>
  <c r="EL108" i="6"/>
  <c r="EF108" i="6"/>
  <c r="ES108" i="6" s="1"/>
  <c r="DS108" i="6"/>
  <c r="DR108" i="6"/>
  <c r="BY108" i="6"/>
  <c r="BA108" i="6"/>
  <c r="AR108" i="6"/>
  <c r="AF108" i="6"/>
  <c r="AE108" i="6"/>
  <c r="AD108" i="6"/>
  <c r="AC108" i="6"/>
  <c r="V108" i="6" s="1"/>
  <c r="W108" i="6" s="1"/>
  <c r="AA108" i="6"/>
  <c r="Z108" i="6"/>
  <c r="Y108" i="6"/>
  <c r="T108" i="6" s="1"/>
  <c r="X108" i="6"/>
  <c r="S108" i="6" s="1"/>
  <c r="Q108" i="6"/>
  <c r="N108" i="6"/>
  <c r="A108" i="6"/>
  <c r="FA107" i="6"/>
  <c r="EZ107" i="6"/>
  <c r="EL107" i="6"/>
  <c r="EF107" i="6"/>
  <c r="ES107" i="6" s="1"/>
  <c r="DS107" i="6"/>
  <c r="DR107" i="6"/>
  <c r="BY107" i="6"/>
  <c r="BA107" i="6"/>
  <c r="AR107" i="6"/>
  <c r="AD107" i="6"/>
  <c r="AC107" i="6"/>
  <c r="V107" i="6" s="1"/>
  <c r="W107" i="6" s="1"/>
  <c r="AA107" i="6"/>
  <c r="Z107" i="6"/>
  <c r="U107" i="6" s="1"/>
  <c r="Y107" i="6"/>
  <c r="T107" i="6" s="1"/>
  <c r="X107" i="6"/>
  <c r="S107" i="6" s="1"/>
  <c r="Q107" i="6"/>
  <c r="N107" i="6"/>
  <c r="A107" i="6"/>
  <c r="EZ106" i="6"/>
  <c r="FA106" i="6" s="1"/>
  <c r="EL106" i="6"/>
  <c r="EF106" i="6"/>
  <c r="ES106" i="6" s="1"/>
  <c r="DS106" i="6"/>
  <c r="DR106" i="6"/>
  <c r="BA106" i="6"/>
  <c r="AR106" i="6"/>
  <c r="AD106" i="6"/>
  <c r="AC106" i="6"/>
  <c r="V106" i="6" s="1"/>
  <c r="W106" i="6" s="1"/>
  <c r="AA106" i="6"/>
  <c r="Z106" i="6"/>
  <c r="U106" i="6" s="1"/>
  <c r="Y106" i="6"/>
  <c r="X106" i="6"/>
  <c r="Q106" i="6"/>
  <c r="N106" i="6"/>
  <c r="BY106" i="6" s="1"/>
  <c r="A106" i="6"/>
  <c r="EZ105" i="6"/>
  <c r="FA105" i="6" s="1"/>
  <c r="EL105" i="6"/>
  <c r="EF105" i="6"/>
  <c r="ES105" i="6" s="1"/>
  <c r="DS105" i="6"/>
  <c r="DR105" i="6"/>
  <c r="BY105" i="6"/>
  <c r="BA105" i="6"/>
  <c r="AR105" i="6"/>
  <c r="AF105" i="6"/>
  <c r="AD105" i="6"/>
  <c r="AC105" i="6"/>
  <c r="V105" i="6" s="1"/>
  <c r="AA105" i="6"/>
  <c r="Z105" i="6"/>
  <c r="U105" i="6" s="1"/>
  <c r="W105" i="6" s="1"/>
  <c r="Y105" i="6"/>
  <c r="T105" i="6" s="1"/>
  <c r="X105" i="6"/>
  <c r="S105" i="6" s="1"/>
  <c r="Q105" i="6"/>
  <c r="N105" i="6"/>
  <c r="A105" i="6"/>
  <c r="EL104" i="6"/>
  <c r="EF104" i="6"/>
  <c r="ES104" i="6" s="1"/>
  <c r="DS104" i="6"/>
  <c r="DR104" i="6"/>
  <c r="BY104" i="6"/>
  <c r="BA104" i="6"/>
  <c r="AR104" i="6"/>
  <c r="AE104" i="6"/>
  <c r="AD104" i="6"/>
  <c r="AC104" i="6"/>
  <c r="V104" i="6" s="1"/>
  <c r="AA104" i="6"/>
  <c r="AX104" i="6" s="1"/>
  <c r="Z104" i="6"/>
  <c r="Y104" i="6"/>
  <c r="AT104" i="6" s="1"/>
  <c r="X104" i="6"/>
  <c r="S104" i="6" s="1"/>
  <c r="Q104" i="6"/>
  <c r="N104" i="6"/>
  <c r="A104" i="6"/>
  <c r="EL103" i="6"/>
  <c r="EF103" i="6"/>
  <c r="ES103" i="6" s="1"/>
  <c r="DS103" i="6"/>
  <c r="DR103" i="6"/>
  <c r="BA103" i="6"/>
  <c r="AR103" i="6"/>
  <c r="Q103" i="6"/>
  <c r="A103" i="6"/>
  <c r="EZ102" i="6"/>
  <c r="FA102" i="6" s="1"/>
  <c r="EL102" i="6"/>
  <c r="EF102" i="6"/>
  <c r="ES102" i="6" s="1"/>
  <c r="DS102" i="6"/>
  <c r="DR102" i="6"/>
  <c r="BA102" i="6"/>
  <c r="AR102" i="6"/>
  <c r="Q102" i="6"/>
  <c r="N102" i="6"/>
  <c r="BY102" i="6" s="1"/>
  <c r="A102" i="6"/>
  <c r="EL101" i="6"/>
  <c r="EF101" i="6"/>
  <c r="ES101" i="6" s="1"/>
  <c r="DS101" i="6"/>
  <c r="DR101" i="6"/>
  <c r="BY101" i="6"/>
  <c r="BA101" i="6"/>
  <c r="AR101" i="6"/>
  <c r="Q101" i="6"/>
  <c r="N101" i="6"/>
  <c r="A101" i="6"/>
  <c r="EF100" i="6"/>
  <c r="ES100" i="6" s="1"/>
  <c r="EB100" i="6"/>
  <c r="DS100" i="6"/>
  <c r="DR100" i="6"/>
  <c r="CH100" i="6"/>
  <c r="CG100" i="6"/>
  <c r="CF100" i="6"/>
  <c r="CE100" i="6"/>
  <c r="CD100" i="6"/>
  <c r="CC100" i="6"/>
  <c r="CB100" i="6"/>
  <c r="CA100" i="6"/>
  <c r="BZ100" i="6"/>
  <c r="BY100" i="6"/>
  <c r="BL100" i="6"/>
  <c r="EZ100" i="6" s="1"/>
  <c r="BA100" i="6"/>
  <c r="AR100" i="6"/>
  <c r="AD100" i="6"/>
  <c r="AC100" i="6"/>
  <c r="V100" i="6" s="1"/>
  <c r="Q100" i="6"/>
  <c r="N100" i="6"/>
  <c r="A100" i="6"/>
  <c r="FA99" i="6"/>
  <c r="EZ99" i="6"/>
  <c r="EL99" i="6"/>
  <c r="EF99" i="6"/>
  <c r="ES99" i="6" s="1"/>
  <c r="DS99" i="6"/>
  <c r="DR99" i="6"/>
  <c r="BY99" i="6"/>
  <c r="BA99" i="6"/>
  <c r="AR99" i="6"/>
  <c r="AF99" i="6"/>
  <c r="AE99" i="6"/>
  <c r="Q99" i="6"/>
  <c r="N99" i="6"/>
  <c r="A99" i="6"/>
  <c r="EL98" i="6"/>
  <c r="EF98" i="6"/>
  <c r="ES98" i="6" s="1"/>
  <c r="DS98" i="6"/>
  <c r="DR98" i="6"/>
  <c r="BY98" i="6"/>
  <c r="BA98" i="6"/>
  <c r="AR98" i="6"/>
  <c r="AE98" i="6"/>
  <c r="Q98" i="6"/>
  <c r="N98" i="6"/>
  <c r="A98" i="6"/>
  <c r="EL97" i="6"/>
  <c r="EF97" i="6"/>
  <c r="ES97" i="6" s="1"/>
  <c r="DS97" i="6"/>
  <c r="DR97" i="6"/>
  <c r="BA97" i="6"/>
  <c r="AR97" i="6"/>
  <c r="AF97" i="6"/>
  <c r="Q97" i="6"/>
  <c r="N97" i="6"/>
  <c r="BY97" i="6" s="1"/>
  <c r="A97" i="6"/>
  <c r="EZ96" i="6"/>
  <c r="FA96" i="6" s="1"/>
  <c r="EL96" i="6"/>
  <c r="EF96" i="6"/>
  <c r="ES96" i="6" s="1"/>
  <c r="DS96" i="6"/>
  <c r="DR96" i="6"/>
  <c r="BA96" i="6"/>
  <c r="AR96" i="6"/>
  <c r="AF96" i="6"/>
  <c r="AD96" i="6"/>
  <c r="AC96" i="6"/>
  <c r="V96" i="6" s="1"/>
  <c r="AA96" i="6"/>
  <c r="Z96" i="6"/>
  <c r="U96" i="6" s="1"/>
  <c r="W96" i="6" s="1"/>
  <c r="Y96" i="6"/>
  <c r="T96" i="6" s="1"/>
  <c r="X96" i="6"/>
  <c r="S96" i="6" s="1"/>
  <c r="Q96" i="6"/>
  <c r="N96" i="6"/>
  <c r="BY96" i="6" s="1"/>
  <c r="A96" i="6"/>
  <c r="EZ95" i="6"/>
  <c r="FA95" i="6" s="1"/>
  <c r="EL95" i="6"/>
  <c r="EF95" i="6"/>
  <c r="ES95" i="6" s="1"/>
  <c r="DS95" i="6"/>
  <c r="DR95" i="6"/>
  <c r="BY95" i="6"/>
  <c r="BA95" i="6"/>
  <c r="AR95" i="6"/>
  <c r="AF95" i="6"/>
  <c r="AD95" i="6"/>
  <c r="AC95" i="6"/>
  <c r="V95" i="6" s="1"/>
  <c r="AA95" i="6"/>
  <c r="Z95" i="6"/>
  <c r="U95" i="6" s="1"/>
  <c r="W95" i="6" s="1"/>
  <c r="Y95" i="6"/>
  <c r="T95" i="6" s="1"/>
  <c r="X95" i="6"/>
  <c r="S95" i="6" s="1"/>
  <c r="Q95" i="6"/>
  <c r="N95" i="6"/>
  <c r="A95" i="6"/>
  <c r="EZ94" i="6"/>
  <c r="FA94" i="6" s="1"/>
  <c r="EL94" i="6"/>
  <c r="EF94" i="6"/>
  <c r="ES94" i="6" s="1"/>
  <c r="DS94" i="6"/>
  <c r="DR94" i="6"/>
  <c r="BY94" i="6"/>
  <c r="BA94" i="6"/>
  <c r="AR94" i="6"/>
  <c r="AE94" i="6"/>
  <c r="AD94" i="6"/>
  <c r="AC94" i="6"/>
  <c r="V94" i="6" s="1"/>
  <c r="AA94" i="6"/>
  <c r="Z94" i="6"/>
  <c r="U94" i="6" s="1"/>
  <c r="W94" i="6" s="1"/>
  <c r="Y94" i="6"/>
  <c r="T94" i="6" s="1"/>
  <c r="X94" i="6"/>
  <c r="S94" i="6" s="1"/>
  <c r="Q94" i="6"/>
  <c r="N94" i="6"/>
  <c r="A94" i="6"/>
  <c r="FA93" i="6"/>
  <c r="EZ93" i="6"/>
  <c r="EL93" i="6"/>
  <c r="EF93" i="6"/>
  <c r="ES93" i="6" s="1"/>
  <c r="DS93" i="6"/>
  <c r="DR93" i="6"/>
  <c r="BA93" i="6"/>
  <c r="AR93" i="6"/>
  <c r="AD93" i="6"/>
  <c r="AC93" i="6"/>
  <c r="V93" i="6" s="1"/>
  <c r="W93" i="6" s="1"/>
  <c r="AA93" i="6"/>
  <c r="Z93" i="6"/>
  <c r="U93" i="6" s="1"/>
  <c r="Y93" i="6"/>
  <c r="T93" i="6" s="1"/>
  <c r="X93" i="6"/>
  <c r="S93" i="6" s="1"/>
  <c r="Q93" i="6"/>
  <c r="N93" i="6"/>
  <c r="BY93" i="6" s="1"/>
  <c r="A93" i="6"/>
  <c r="EL92" i="6"/>
  <c r="EF92" i="6"/>
  <c r="ES92" i="6" s="1"/>
  <c r="DS92" i="6"/>
  <c r="DR92" i="6"/>
  <c r="BA92" i="6"/>
  <c r="AR92" i="6"/>
  <c r="AD92" i="6"/>
  <c r="AC92" i="6"/>
  <c r="V92" i="6" s="1"/>
  <c r="AA92" i="6"/>
  <c r="AX92" i="6" s="1"/>
  <c r="Z92" i="6"/>
  <c r="Y92" i="6"/>
  <c r="AU92" i="6" s="1"/>
  <c r="X92" i="6"/>
  <c r="S92" i="6" s="1"/>
  <c r="Q92" i="6"/>
  <c r="N92" i="6"/>
  <c r="BY92" i="6" s="1"/>
  <c r="A92" i="6"/>
  <c r="EL91" i="6"/>
  <c r="EF91" i="6"/>
  <c r="ES91" i="6" s="1"/>
  <c r="DS91" i="6"/>
  <c r="DR91" i="6"/>
  <c r="BA91" i="6"/>
  <c r="AR91" i="6"/>
  <c r="AF91" i="6"/>
  <c r="AE91" i="6"/>
  <c r="AD91" i="6"/>
  <c r="AC91" i="6"/>
  <c r="V91" i="6" s="1"/>
  <c r="AA91" i="6"/>
  <c r="AX91" i="6" s="1"/>
  <c r="Z91" i="6"/>
  <c r="AW91" i="6" s="1"/>
  <c r="Y91" i="6"/>
  <c r="T91" i="6" s="1"/>
  <c r="X91" i="6"/>
  <c r="S91" i="6" s="1"/>
  <c r="Q91" i="6"/>
  <c r="N91" i="6"/>
  <c r="BY91" i="6" s="1"/>
  <c r="A91" i="6"/>
  <c r="FA90" i="6"/>
  <c r="EZ90" i="6"/>
  <c r="EL90" i="6"/>
  <c r="EF90" i="6"/>
  <c r="ES90" i="6" s="1"/>
  <c r="DS90" i="6"/>
  <c r="DR90" i="6"/>
  <c r="BY90" i="6"/>
  <c r="BA90" i="6"/>
  <c r="AR90" i="6"/>
  <c r="Q90" i="6"/>
  <c r="N90" i="6"/>
  <c r="A90" i="6"/>
  <c r="FA89" i="6"/>
  <c r="EZ89" i="6"/>
  <c r="EL89" i="6"/>
  <c r="EF89" i="6"/>
  <c r="ES89" i="6" s="1"/>
  <c r="DS89" i="6"/>
  <c r="DR89" i="6"/>
  <c r="BY89" i="6"/>
  <c r="BA89" i="6"/>
  <c r="AR89" i="6"/>
  <c r="Q89" i="6"/>
  <c r="N89" i="6"/>
  <c r="A89" i="6"/>
  <c r="EL88" i="6"/>
  <c r="EF88" i="6"/>
  <c r="ES88" i="6" s="1"/>
  <c r="DS88" i="6"/>
  <c r="DR88" i="6"/>
  <c r="BA88" i="6"/>
  <c r="AR88" i="6"/>
  <c r="Q88" i="6"/>
  <c r="N88" i="6"/>
  <c r="BY88" i="6" s="1"/>
  <c r="A88" i="6"/>
  <c r="EL87" i="6"/>
  <c r="EF87" i="6"/>
  <c r="ES87" i="6" s="1"/>
  <c r="DS87" i="6"/>
  <c r="DR87" i="6"/>
  <c r="BY87" i="6"/>
  <c r="BA87" i="6"/>
  <c r="AR87" i="6"/>
  <c r="Q87" i="6"/>
  <c r="N87" i="6"/>
  <c r="A87" i="6"/>
  <c r="EL86" i="6"/>
  <c r="EF86" i="6"/>
  <c r="ES86" i="6" s="1"/>
  <c r="DS86" i="6"/>
  <c r="DR86" i="6"/>
  <c r="BY86" i="6"/>
  <c r="BA86" i="6"/>
  <c r="AR86" i="6"/>
  <c r="AF86" i="6"/>
  <c r="AD86" i="6"/>
  <c r="AC86" i="6"/>
  <c r="V86" i="6" s="1"/>
  <c r="AA86" i="6"/>
  <c r="Z86" i="6"/>
  <c r="U86" i="6" s="1"/>
  <c r="Y86" i="6"/>
  <c r="T86" i="6" s="1"/>
  <c r="X86" i="6"/>
  <c r="S86" i="6" s="1"/>
  <c r="Q86" i="6"/>
  <c r="N86" i="6"/>
  <c r="A86" i="6"/>
  <c r="EZ85" i="6"/>
  <c r="FA85" i="6" s="1"/>
  <c r="EL85" i="6"/>
  <c r="EF85" i="6"/>
  <c r="ES85" i="6" s="1"/>
  <c r="DS85" i="6"/>
  <c r="DR85" i="6"/>
  <c r="BY85" i="6"/>
  <c r="BA85" i="6"/>
  <c r="AR85" i="6"/>
  <c r="AD85" i="6"/>
  <c r="AC85" i="6"/>
  <c r="V85" i="6" s="1"/>
  <c r="W85" i="6" s="1"/>
  <c r="AA85" i="6"/>
  <c r="Z85" i="6"/>
  <c r="U85" i="6" s="1"/>
  <c r="Y85" i="6"/>
  <c r="T85" i="6" s="1"/>
  <c r="X85" i="6"/>
  <c r="S85" i="6" s="1"/>
  <c r="Q85" i="6"/>
  <c r="N85" i="6"/>
  <c r="A85" i="6"/>
  <c r="FA84" i="6"/>
  <c r="EZ84" i="6"/>
  <c r="EL84" i="6"/>
  <c r="EF84" i="6"/>
  <c r="ES84" i="6" s="1"/>
  <c r="DS84" i="6"/>
  <c r="DR84" i="6"/>
  <c r="BY84" i="6"/>
  <c r="BA84" i="6"/>
  <c r="AR84" i="6"/>
  <c r="AF84" i="6"/>
  <c r="AE84" i="6"/>
  <c r="AD84" i="6"/>
  <c r="AC84" i="6"/>
  <c r="V84" i="6" s="1"/>
  <c r="AA84" i="6"/>
  <c r="Z84" i="6"/>
  <c r="Y84" i="6"/>
  <c r="T84" i="6" s="1"/>
  <c r="X84" i="6"/>
  <c r="Q84" i="6"/>
  <c r="N84" i="6"/>
  <c r="A84" i="6"/>
  <c r="EL83" i="6"/>
  <c r="EF83" i="6"/>
  <c r="ES83" i="6" s="1"/>
  <c r="DS83" i="6"/>
  <c r="DR83" i="6"/>
  <c r="BY83" i="6"/>
  <c r="BA83" i="6"/>
  <c r="AR83" i="6"/>
  <c r="AD83" i="6"/>
  <c r="AC83" i="6"/>
  <c r="V83" i="6" s="1"/>
  <c r="AA83" i="6"/>
  <c r="AX83" i="6" s="1"/>
  <c r="Z83" i="6"/>
  <c r="Y83" i="6"/>
  <c r="AU83" i="6" s="1"/>
  <c r="X83" i="6"/>
  <c r="S83" i="6" s="1"/>
  <c r="Q83" i="6"/>
  <c r="N83" i="6"/>
  <c r="A83" i="6"/>
  <c r="FA82" i="6"/>
  <c r="EZ82" i="6"/>
  <c r="EL82" i="6"/>
  <c r="EF82" i="6"/>
  <c r="ES82" i="6" s="1"/>
  <c r="DS82" i="6"/>
  <c r="DR82" i="6"/>
  <c r="BY82" i="6"/>
  <c r="BA82" i="6"/>
  <c r="AR82" i="6"/>
  <c r="AF82" i="6"/>
  <c r="AD82" i="6"/>
  <c r="AC82" i="6"/>
  <c r="V82" i="6" s="1"/>
  <c r="AA82" i="6"/>
  <c r="Z82" i="6"/>
  <c r="U82" i="6" s="1"/>
  <c r="W82" i="6" s="1"/>
  <c r="Y82" i="6"/>
  <c r="T82" i="6" s="1"/>
  <c r="X82" i="6"/>
  <c r="S82" i="6"/>
  <c r="Q82" i="6"/>
  <c r="N82" i="6"/>
  <c r="A82" i="6"/>
  <c r="EZ81" i="6"/>
  <c r="FA81" i="6" s="1"/>
  <c r="EL81" i="6"/>
  <c r="EF81" i="6"/>
  <c r="ES81" i="6" s="1"/>
  <c r="DS81" i="6"/>
  <c r="DR81" i="6"/>
  <c r="BA81" i="6"/>
  <c r="AR81" i="6"/>
  <c r="AF81" i="6"/>
  <c r="AD81" i="6"/>
  <c r="AC81" i="6"/>
  <c r="V81" i="6" s="1"/>
  <c r="W81" i="6" s="1"/>
  <c r="AA81" i="6"/>
  <c r="Z81" i="6"/>
  <c r="U81" i="6" s="1"/>
  <c r="Y81" i="6"/>
  <c r="X81" i="6"/>
  <c r="S81" i="6" s="1"/>
  <c r="Q81" i="6"/>
  <c r="N81" i="6"/>
  <c r="BY81" i="6" s="1"/>
  <c r="A81" i="6"/>
  <c r="EL80" i="6"/>
  <c r="EF80" i="6"/>
  <c r="ES80" i="6" s="1"/>
  <c r="DS80" i="6"/>
  <c r="DR80" i="6"/>
  <c r="BY80" i="6"/>
  <c r="BA80" i="6"/>
  <c r="AR80" i="6"/>
  <c r="AD80" i="6"/>
  <c r="AC80" i="6"/>
  <c r="V80" i="6" s="1"/>
  <c r="AA80" i="6"/>
  <c r="AX80" i="6" s="1"/>
  <c r="Z80" i="6"/>
  <c r="U80" i="6" s="1"/>
  <c r="W80" i="6" s="1"/>
  <c r="Y80" i="6"/>
  <c r="AU80" i="6" s="1"/>
  <c r="X80" i="6"/>
  <c r="S80" i="6" s="1"/>
  <c r="Q80" i="6"/>
  <c r="N80" i="6"/>
  <c r="A80" i="6"/>
  <c r="EZ79" i="6"/>
  <c r="FA79" i="6" s="1"/>
  <c r="EL79" i="6"/>
  <c r="EF79" i="6"/>
  <c r="ES79" i="6" s="1"/>
  <c r="DS79" i="6"/>
  <c r="DR79" i="6"/>
  <c r="BA79" i="6"/>
  <c r="AR79" i="6"/>
  <c r="Q79" i="6"/>
  <c r="N79" i="6"/>
  <c r="BY79" i="6" s="1"/>
  <c r="A79" i="6"/>
  <c r="EL78" i="6"/>
  <c r="EF78" i="6"/>
  <c r="ES78" i="6" s="1"/>
  <c r="DS78" i="6"/>
  <c r="DR78" i="6"/>
  <c r="BA78" i="6"/>
  <c r="AR78" i="6"/>
  <c r="Q78" i="6"/>
  <c r="N78" i="6"/>
  <c r="BY78" i="6" s="1"/>
  <c r="A78" i="6"/>
  <c r="EZ77" i="6"/>
  <c r="FA77" i="6" s="1"/>
  <c r="EL77" i="6"/>
  <c r="EF77" i="6"/>
  <c r="ES77" i="6" s="1"/>
  <c r="DS77" i="6"/>
  <c r="DR77" i="6"/>
  <c r="BA77" i="6"/>
  <c r="AR77" i="6"/>
  <c r="Q77" i="6"/>
  <c r="N77" i="6"/>
  <c r="BY77" i="6" s="1"/>
  <c r="A77" i="6"/>
  <c r="FA76" i="6"/>
  <c r="EZ76" i="6"/>
  <c r="EL76" i="6"/>
  <c r="EF76" i="6"/>
  <c r="ES76" i="6" s="1"/>
  <c r="DS76" i="6"/>
  <c r="DR76" i="6"/>
  <c r="BY76" i="6"/>
  <c r="BA76" i="6"/>
  <c r="AR76" i="6"/>
  <c r="Q76" i="6"/>
  <c r="N76" i="6"/>
  <c r="A76" i="6"/>
  <c r="EZ75" i="6"/>
  <c r="FA75" i="6" s="1"/>
  <c r="EL75" i="6"/>
  <c r="EF75" i="6"/>
  <c r="ES75" i="6" s="1"/>
  <c r="DS75" i="6"/>
  <c r="DR75" i="6"/>
  <c r="BA75" i="6"/>
  <c r="AR75" i="6"/>
  <c r="Q75" i="6"/>
  <c r="N75" i="6"/>
  <c r="BY75" i="6" s="1"/>
  <c r="A75" i="6"/>
  <c r="EL74" i="6"/>
  <c r="EF74" i="6"/>
  <c r="ES74" i="6" s="1"/>
  <c r="DS74" i="6"/>
  <c r="DR74" i="6"/>
  <c r="BA74" i="6"/>
  <c r="AR74" i="6"/>
  <c r="Q74" i="6"/>
  <c r="N74" i="6"/>
  <c r="BY74" i="6" s="1"/>
  <c r="A74" i="6"/>
  <c r="EZ73" i="6"/>
  <c r="FA73" i="6" s="1"/>
  <c r="EL73" i="6"/>
  <c r="EF73" i="6"/>
  <c r="ES73" i="6" s="1"/>
  <c r="DS73" i="6"/>
  <c r="DR73" i="6"/>
  <c r="BA73" i="6"/>
  <c r="AR73" i="6"/>
  <c r="Q73" i="6"/>
  <c r="N73" i="6"/>
  <c r="BY73" i="6" s="1"/>
  <c r="A73" i="6"/>
  <c r="EZ72" i="6"/>
  <c r="FA72" i="6" s="1"/>
  <c r="EL72" i="6"/>
  <c r="EF72" i="6"/>
  <c r="ES72" i="6" s="1"/>
  <c r="DS72" i="6"/>
  <c r="DR72" i="6"/>
  <c r="BY72" i="6"/>
  <c r="BA72" i="6"/>
  <c r="AR72" i="6"/>
  <c r="Q72" i="6"/>
  <c r="N72" i="6"/>
  <c r="A72" i="6"/>
  <c r="EZ71" i="6"/>
  <c r="FA71" i="6" s="1"/>
  <c r="EL71" i="6"/>
  <c r="EF71" i="6"/>
  <c r="ES71" i="6" s="1"/>
  <c r="DS71" i="6"/>
  <c r="DR71" i="6"/>
  <c r="BA71" i="6"/>
  <c r="AR71" i="6"/>
  <c r="Q71" i="6"/>
  <c r="N71" i="6"/>
  <c r="BY71" i="6" s="1"/>
  <c r="A71" i="6"/>
  <c r="EZ70" i="6"/>
  <c r="FA70" i="6" s="1"/>
  <c r="EL70" i="6"/>
  <c r="EF70" i="6"/>
  <c r="ES70" i="6" s="1"/>
  <c r="DS70" i="6"/>
  <c r="DR70" i="6"/>
  <c r="BA70" i="6"/>
  <c r="AR70" i="6"/>
  <c r="AF70" i="6"/>
  <c r="AE70" i="6"/>
  <c r="AD70" i="6"/>
  <c r="AC70" i="6"/>
  <c r="V70" i="6" s="1"/>
  <c r="AA70" i="6"/>
  <c r="Z70" i="6"/>
  <c r="U70" i="6" s="1"/>
  <c r="Y70" i="6"/>
  <c r="T70" i="6" s="1"/>
  <c r="X70" i="6"/>
  <c r="Q70" i="6"/>
  <c r="N70" i="6"/>
  <c r="BY70" i="6" s="1"/>
  <c r="A70" i="6"/>
  <c r="FA69" i="6"/>
  <c r="EZ69" i="6"/>
  <c r="EL69" i="6"/>
  <c r="EF69" i="6"/>
  <c r="ES69" i="6" s="1"/>
  <c r="EB69" i="6"/>
  <c r="DS69" i="6"/>
  <c r="DR69" i="6"/>
  <c r="BY69" i="6"/>
  <c r="BA69" i="6"/>
  <c r="AR69" i="6"/>
  <c r="EC69" i="6" s="1"/>
  <c r="AE69" i="6"/>
  <c r="AD69" i="6"/>
  <c r="AC69" i="6"/>
  <c r="V69" i="6" s="1"/>
  <c r="AA69" i="6"/>
  <c r="Z69" i="6"/>
  <c r="U69" i="6" s="1"/>
  <c r="Y69" i="6"/>
  <c r="T69" i="6" s="1"/>
  <c r="X69" i="6"/>
  <c r="S69" i="6" s="1"/>
  <c r="Q69" i="6"/>
  <c r="N69" i="6"/>
  <c r="A69" i="6"/>
  <c r="EL68" i="6"/>
  <c r="EF68" i="6"/>
  <c r="ES68" i="6" s="1"/>
  <c r="DS68" i="6"/>
  <c r="DR68" i="6"/>
  <c r="BA68" i="6"/>
  <c r="AR68" i="6"/>
  <c r="AD68" i="6"/>
  <c r="BD68" i="6" s="1"/>
  <c r="AC68" i="6"/>
  <c r="BC68" i="6" s="1"/>
  <c r="AA68" i="6"/>
  <c r="Z68" i="6"/>
  <c r="U68" i="6" s="1"/>
  <c r="Y68" i="6"/>
  <c r="X68" i="6"/>
  <c r="S68" i="6" s="1"/>
  <c r="T68" i="6"/>
  <c r="Q68" i="6"/>
  <c r="N68" i="6"/>
  <c r="BY68" i="6" s="1"/>
  <c r="A68" i="6"/>
  <c r="EZ67" i="6"/>
  <c r="FA67" i="6" s="1"/>
  <c r="EL67" i="6"/>
  <c r="EF67" i="6"/>
  <c r="ES67" i="6" s="1"/>
  <c r="DS67" i="6"/>
  <c r="DR67" i="6"/>
  <c r="BY67" i="6"/>
  <c r="BA67" i="6"/>
  <c r="AR67" i="6"/>
  <c r="AE67" i="6"/>
  <c r="AD67" i="6"/>
  <c r="AC67" i="6"/>
  <c r="V67" i="6" s="1"/>
  <c r="W67" i="6" s="1"/>
  <c r="AA67" i="6"/>
  <c r="Z67" i="6"/>
  <c r="U67" i="6" s="1"/>
  <c r="Y67" i="6"/>
  <c r="T67" i="6" s="1"/>
  <c r="X67" i="6"/>
  <c r="S67" i="6" s="1"/>
  <c r="Q67" i="6"/>
  <c r="N67" i="6"/>
  <c r="A67" i="6"/>
  <c r="EL66" i="6"/>
  <c r="EF66" i="6"/>
  <c r="ES66" i="6" s="1"/>
  <c r="DS66" i="6"/>
  <c r="DR66" i="6"/>
  <c r="BA66" i="6"/>
  <c r="AR66" i="6"/>
  <c r="AF66" i="6"/>
  <c r="AE66" i="6"/>
  <c r="AD66" i="6"/>
  <c r="AC66" i="6"/>
  <c r="V66" i="6" s="1"/>
  <c r="AA66" i="6"/>
  <c r="AX66" i="6" s="1"/>
  <c r="Z66" i="6"/>
  <c r="U66" i="6" s="1"/>
  <c r="Y66" i="6"/>
  <c r="T66" i="6" s="1"/>
  <c r="X66" i="6"/>
  <c r="S66" i="6" s="1"/>
  <c r="Q66" i="6"/>
  <c r="N66" i="6"/>
  <c r="BY66" i="6" s="1"/>
  <c r="A66" i="6"/>
  <c r="EL65" i="6"/>
  <c r="EF65" i="6"/>
  <c r="ES65" i="6" s="1"/>
  <c r="DS65" i="6"/>
  <c r="DR65" i="6"/>
  <c r="BA65" i="6"/>
  <c r="AR65" i="6"/>
  <c r="AD65" i="6"/>
  <c r="AC65" i="6"/>
  <c r="V65" i="6" s="1"/>
  <c r="AA65" i="6"/>
  <c r="AX65" i="6" s="1"/>
  <c r="Z65" i="6"/>
  <c r="AW65" i="6" s="1"/>
  <c r="Y65" i="6"/>
  <c r="X65" i="6"/>
  <c r="S65" i="6" s="1"/>
  <c r="Q65" i="6"/>
  <c r="N65" i="6"/>
  <c r="BY65" i="6" s="1"/>
  <c r="A65" i="6"/>
  <c r="EL64" i="6"/>
  <c r="EF64" i="6"/>
  <c r="ES64" i="6" s="1"/>
  <c r="DS64" i="6"/>
  <c r="DR64" i="6"/>
  <c r="BY64" i="6"/>
  <c r="BA64" i="6"/>
  <c r="AR64" i="6"/>
  <c r="AF64" i="6"/>
  <c r="AE64" i="6"/>
  <c r="AD64" i="6"/>
  <c r="AC64" i="6"/>
  <c r="V64" i="6" s="1"/>
  <c r="AA64" i="6"/>
  <c r="Z64" i="6"/>
  <c r="U64" i="6" s="1"/>
  <c r="Y64" i="6"/>
  <c r="T64" i="6" s="1"/>
  <c r="X64" i="6"/>
  <c r="Q64" i="6"/>
  <c r="N64" i="6"/>
  <c r="A64" i="6"/>
  <c r="FA63" i="6"/>
  <c r="EZ63" i="6"/>
  <c r="EL63" i="6"/>
  <c r="EF63" i="6"/>
  <c r="ES63" i="6" s="1"/>
  <c r="DS63" i="6"/>
  <c r="DR63" i="6"/>
  <c r="BY63" i="6"/>
  <c r="BA63" i="6"/>
  <c r="AR63" i="6"/>
  <c r="AF63" i="6"/>
  <c r="AE63" i="6"/>
  <c r="AD63" i="6"/>
  <c r="AC63" i="6"/>
  <c r="V63" i="6" s="1"/>
  <c r="AA63" i="6"/>
  <c r="Z63" i="6"/>
  <c r="U63" i="6" s="1"/>
  <c r="W63" i="6" s="1"/>
  <c r="Y63" i="6"/>
  <c r="T63" i="6" s="1"/>
  <c r="X63" i="6"/>
  <c r="S63" i="6" s="1"/>
  <c r="Q63" i="6"/>
  <c r="N63" i="6"/>
  <c r="A63" i="6"/>
  <c r="FA62" i="6"/>
  <c r="EZ62" i="6"/>
  <c r="EL62" i="6"/>
  <c r="EF62" i="6"/>
  <c r="ES62" i="6" s="1"/>
  <c r="DS62" i="6"/>
  <c r="DR62" i="6"/>
  <c r="BY62" i="6"/>
  <c r="BA62" i="6"/>
  <c r="AR62" i="6"/>
  <c r="AF62" i="6"/>
  <c r="AE62" i="6"/>
  <c r="AD62" i="6"/>
  <c r="AC62" i="6"/>
  <c r="V62" i="6" s="1"/>
  <c r="AA62" i="6"/>
  <c r="Z62" i="6"/>
  <c r="U62" i="6" s="1"/>
  <c r="Y62" i="6"/>
  <c r="T62" i="6" s="1"/>
  <c r="X62" i="6"/>
  <c r="S62" i="6" s="1"/>
  <c r="Q62" i="6"/>
  <c r="N62" i="6"/>
  <c r="A62" i="6"/>
  <c r="FA61" i="6"/>
  <c r="EZ61" i="6"/>
  <c r="EL61" i="6"/>
  <c r="EF61" i="6"/>
  <c r="ES61" i="6" s="1"/>
  <c r="DS61" i="6"/>
  <c r="DR61" i="6"/>
  <c r="BY61" i="6"/>
  <c r="BA61" i="6"/>
  <c r="AR61" i="6"/>
  <c r="AD61" i="6"/>
  <c r="AC61" i="6"/>
  <c r="V61" i="6" s="1"/>
  <c r="W61" i="6" s="1"/>
  <c r="AA61" i="6"/>
  <c r="Z61" i="6"/>
  <c r="U61" i="6" s="1"/>
  <c r="Y61" i="6"/>
  <c r="T61" i="6" s="1"/>
  <c r="X61" i="6"/>
  <c r="S61" i="6" s="1"/>
  <c r="Q61" i="6"/>
  <c r="N61" i="6"/>
  <c r="A61" i="6"/>
  <c r="EZ60" i="6"/>
  <c r="FA60" i="6" s="1"/>
  <c r="ES60" i="6"/>
  <c r="EL60" i="6"/>
  <c r="EF60" i="6"/>
  <c r="DS60" i="6"/>
  <c r="DR60" i="6"/>
  <c r="BA60" i="6"/>
  <c r="AR60" i="6"/>
  <c r="AF60" i="6"/>
  <c r="AD60" i="6"/>
  <c r="AC60" i="6"/>
  <c r="V60" i="6" s="1"/>
  <c r="AA60" i="6"/>
  <c r="Z60" i="6"/>
  <c r="U60" i="6" s="1"/>
  <c r="W60" i="6" s="1"/>
  <c r="Y60" i="6"/>
  <c r="T60" i="6" s="1"/>
  <c r="X60" i="6"/>
  <c r="S60" i="6" s="1"/>
  <c r="Q60" i="6"/>
  <c r="N60" i="6"/>
  <c r="BY60" i="6" s="1"/>
  <c r="A60" i="6"/>
  <c r="EL59" i="6"/>
  <c r="EF59" i="6"/>
  <c r="ES59" i="6" s="1"/>
  <c r="DS59" i="6"/>
  <c r="DR59" i="6"/>
  <c r="BY59" i="6"/>
  <c r="BA59" i="6"/>
  <c r="AR59" i="6"/>
  <c r="Q59" i="6"/>
  <c r="N59" i="6"/>
  <c r="A59" i="6"/>
  <c r="EL58" i="6"/>
  <c r="EF58" i="6"/>
  <c r="ES58" i="6" s="1"/>
  <c r="DS58" i="6"/>
  <c r="DR58" i="6"/>
  <c r="BY58" i="6"/>
  <c r="BA58" i="6"/>
  <c r="AR58" i="6"/>
  <c r="Q58" i="6"/>
  <c r="N58" i="6"/>
  <c r="A58" i="6"/>
  <c r="EL57" i="6"/>
  <c r="EF57" i="6"/>
  <c r="ES57" i="6" s="1"/>
  <c r="DS57" i="6"/>
  <c r="DR57" i="6"/>
  <c r="BA57" i="6"/>
  <c r="AR57" i="6"/>
  <c r="Q57" i="6"/>
  <c r="N57" i="6"/>
  <c r="BY57" i="6" s="1"/>
  <c r="A57" i="6"/>
  <c r="EL56" i="6"/>
  <c r="EF56" i="6"/>
  <c r="ES56" i="6" s="1"/>
  <c r="DS56" i="6"/>
  <c r="DR56" i="6"/>
  <c r="BA56" i="6"/>
  <c r="AR56" i="6"/>
  <c r="Q56" i="6"/>
  <c r="N56" i="6"/>
  <c r="BY56" i="6" s="1"/>
  <c r="A56" i="6"/>
  <c r="EL55" i="6"/>
  <c r="EF55" i="6"/>
  <c r="ES55" i="6" s="1"/>
  <c r="DS55" i="6"/>
  <c r="DR55" i="6"/>
  <c r="BA55" i="6"/>
  <c r="AR55" i="6"/>
  <c r="Q55" i="6"/>
  <c r="N55" i="6"/>
  <c r="BY55" i="6" s="1"/>
  <c r="A55" i="6"/>
  <c r="EL54" i="6"/>
  <c r="EF54" i="6"/>
  <c r="ES54" i="6" s="1"/>
  <c r="DS54" i="6"/>
  <c r="DR54" i="6"/>
  <c r="BY54" i="6"/>
  <c r="BA54" i="6"/>
  <c r="AR54" i="6"/>
  <c r="Q54" i="6"/>
  <c r="N54" i="6"/>
  <c r="A54" i="6"/>
  <c r="FA53" i="6"/>
  <c r="EZ53" i="6"/>
  <c r="EL53" i="6"/>
  <c r="EF53" i="6"/>
  <c r="ES53" i="6" s="1"/>
  <c r="DS53" i="6"/>
  <c r="DR53" i="6"/>
  <c r="BY53" i="6"/>
  <c r="BA53" i="6"/>
  <c r="AR53" i="6"/>
  <c r="Q53" i="6"/>
  <c r="N53" i="6"/>
  <c r="A53" i="6"/>
  <c r="EZ52" i="6"/>
  <c r="FA52" i="6" s="1"/>
  <c r="EL52" i="6"/>
  <c r="EF52" i="6"/>
  <c r="ES52" i="6" s="1"/>
  <c r="DS52" i="6"/>
  <c r="DR52" i="6"/>
  <c r="BA52" i="6"/>
  <c r="AR52" i="6"/>
  <c r="Q52" i="6"/>
  <c r="N52" i="6"/>
  <c r="BY52" i="6" s="1"/>
  <c r="A52" i="6"/>
  <c r="EZ51" i="6"/>
  <c r="FA51" i="6" s="1"/>
  <c r="EL51" i="6"/>
  <c r="EF51" i="6"/>
  <c r="ES51" i="6" s="1"/>
  <c r="DS51" i="6"/>
  <c r="DR51" i="6"/>
  <c r="BY51" i="6"/>
  <c r="BA51" i="6"/>
  <c r="AR51" i="6"/>
  <c r="Q51" i="6"/>
  <c r="N51" i="6"/>
  <c r="A51" i="6"/>
  <c r="FA50" i="6"/>
  <c r="EZ50" i="6"/>
  <c r="EL50" i="6"/>
  <c r="EF50" i="6"/>
  <c r="ES50" i="6" s="1"/>
  <c r="EE50" i="6"/>
  <c r="ER50" i="6" s="1"/>
  <c r="ED50" i="6"/>
  <c r="EQ50" i="6" s="1"/>
  <c r="DA50" i="6" s="1"/>
  <c r="EB50" i="6"/>
  <c r="DZ50" i="6"/>
  <c r="DY50" i="6"/>
  <c r="DX50" i="6"/>
  <c r="DW50" i="6"/>
  <c r="DS50" i="6"/>
  <c r="DR50" i="6"/>
  <c r="BY50" i="6"/>
  <c r="BA50" i="6"/>
  <c r="AR50" i="6"/>
  <c r="EC50" i="6" s="1"/>
  <c r="AE50" i="6"/>
  <c r="AD50" i="6"/>
  <c r="AC50" i="6"/>
  <c r="V50" i="6" s="1"/>
  <c r="W50" i="6" s="1"/>
  <c r="AA50" i="6"/>
  <c r="Z50" i="6"/>
  <c r="U50" i="6" s="1"/>
  <c r="Y50" i="6"/>
  <c r="T50" i="6" s="1"/>
  <c r="X50" i="6"/>
  <c r="S50" i="6" s="1"/>
  <c r="Q50" i="6"/>
  <c r="N50" i="6"/>
  <c r="A50" i="6"/>
  <c r="EZ49" i="6"/>
  <c r="FA49" i="6" s="1"/>
  <c r="EL49" i="6"/>
  <c r="EF49" i="6"/>
  <c r="ES49" i="6" s="1"/>
  <c r="DS49" i="6"/>
  <c r="DR49" i="6"/>
  <c r="BA49" i="6"/>
  <c r="AR49" i="6"/>
  <c r="AD49" i="6"/>
  <c r="AC49" i="6"/>
  <c r="V49" i="6" s="1"/>
  <c r="AA49" i="6"/>
  <c r="Z49" i="6"/>
  <c r="U49" i="6" s="1"/>
  <c r="Y49" i="6"/>
  <c r="X49" i="6"/>
  <c r="Q49" i="6"/>
  <c r="N49" i="6"/>
  <c r="BY49" i="6" s="1"/>
  <c r="A49" i="6"/>
  <c r="EZ48" i="6"/>
  <c r="FA48" i="6" s="1"/>
  <c r="EL48" i="6"/>
  <c r="EF48" i="6"/>
  <c r="ES48" i="6" s="1"/>
  <c r="DS48" i="6"/>
  <c r="DR48" i="6"/>
  <c r="BA48" i="6"/>
  <c r="AR48" i="6"/>
  <c r="AD48" i="6"/>
  <c r="AC48" i="6"/>
  <c r="V48" i="6" s="1"/>
  <c r="W48" i="6" s="1"/>
  <c r="AA48" i="6"/>
  <c r="Z48" i="6"/>
  <c r="U48" i="6" s="1"/>
  <c r="Y48" i="6"/>
  <c r="T48" i="6" s="1"/>
  <c r="X48" i="6"/>
  <c r="S48" i="6" s="1"/>
  <c r="Q48" i="6"/>
  <c r="N48" i="6"/>
  <c r="BY48" i="6" s="1"/>
  <c r="A48" i="6"/>
  <c r="EL47" i="6"/>
  <c r="EF47" i="6"/>
  <c r="ES47" i="6" s="1"/>
  <c r="DS47" i="6"/>
  <c r="DR47" i="6"/>
  <c r="BA47" i="6"/>
  <c r="AR47" i="6"/>
  <c r="AE47" i="6" s="1"/>
  <c r="AD47" i="6"/>
  <c r="AC47" i="6"/>
  <c r="V47" i="6" s="1"/>
  <c r="W47" i="6" s="1"/>
  <c r="AA47" i="6"/>
  <c r="Z47" i="6"/>
  <c r="U47" i="6" s="1"/>
  <c r="Y47" i="6"/>
  <c r="T47" i="6" s="1"/>
  <c r="X47" i="6"/>
  <c r="S47" i="6" s="1"/>
  <c r="Q47" i="6"/>
  <c r="N47" i="6"/>
  <c r="BY47" i="6" s="1"/>
  <c r="A47" i="6"/>
  <c r="EL46" i="6"/>
  <c r="EF46" i="6"/>
  <c r="ES46" i="6" s="1"/>
  <c r="DS46" i="6"/>
  <c r="DR46" i="6"/>
  <c r="BY46" i="6"/>
  <c r="BA46" i="6"/>
  <c r="AR46" i="6"/>
  <c r="AF46" i="6"/>
  <c r="AE46" i="6"/>
  <c r="AD46" i="6"/>
  <c r="AC46" i="6"/>
  <c r="V46" i="6" s="1"/>
  <c r="AA46" i="6"/>
  <c r="Z46" i="6"/>
  <c r="U46" i="6" s="1"/>
  <c r="W46" i="6" s="1"/>
  <c r="Y46" i="6"/>
  <c r="T46" i="6" s="1"/>
  <c r="X46" i="6"/>
  <c r="S46" i="6" s="1"/>
  <c r="Q46" i="6"/>
  <c r="N46" i="6"/>
  <c r="A46" i="6"/>
  <c r="EZ45" i="6"/>
  <c r="FA45" i="6" s="1"/>
  <c r="EL45" i="6"/>
  <c r="EF45" i="6"/>
  <c r="ES45" i="6" s="1"/>
  <c r="DS45" i="6"/>
  <c r="DR45" i="6"/>
  <c r="BA45" i="6"/>
  <c r="AR45" i="6"/>
  <c r="AE45" i="6" s="1"/>
  <c r="AD45" i="6"/>
  <c r="AC45" i="6"/>
  <c r="V45" i="6" s="1"/>
  <c r="AA45" i="6"/>
  <c r="Z45" i="6"/>
  <c r="U45" i="6" s="1"/>
  <c r="Y45" i="6"/>
  <c r="X45" i="6"/>
  <c r="S45" i="6" s="1"/>
  <c r="Q45" i="6"/>
  <c r="N45" i="6"/>
  <c r="BY45" i="6" s="1"/>
  <c r="A45" i="6"/>
  <c r="EL44" i="6"/>
  <c r="EF44" i="6"/>
  <c r="ES44" i="6" s="1"/>
  <c r="DS44" i="6"/>
  <c r="DR44" i="6"/>
  <c r="BA44" i="6"/>
  <c r="AR44" i="6"/>
  <c r="AF44" i="6"/>
  <c r="AD44" i="6"/>
  <c r="BD44" i="6" s="1"/>
  <c r="AC44" i="6"/>
  <c r="BC44" i="6" s="1"/>
  <c r="AA44" i="6"/>
  <c r="Z44" i="6"/>
  <c r="U44" i="6" s="1"/>
  <c r="Y44" i="6"/>
  <c r="T44" i="6" s="1"/>
  <c r="X44" i="6"/>
  <c r="S44" i="6" s="1"/>
  <c r="Q44" i="6"/>
  <c r="N44" i="6"/>
  <c r="BY44" i="6" s="1"/>
  <c r="A44" i="6"/>
  <c r="EL43" i="6"/>
  <c r="EF43" i="6"/>
  <c r="ES43" i="6" s="1"/>
  <c r="DS43" i="6"/>
  <c r="DR43" i="6"/>
  <c r="BY43" i="6"/>
  <c r="BA43" i="6"/>
  <c r="AR43" i="6"/>
  <c r="AF43" i="6"/>
  <c r="AE43" i="6"/>
  <c r="AD43" i="6"/>
  <c r="AC43" i="6"/>
  <c r="V43" i="6" s="1"/>
  <c r="AA43" i="6"/>
  <c r="AX43" i="6" s="1"/>
  <c r="Z43" i="6"/>
  <c r="AW43" i="6" s="1"/>
  <c r="Y43" i="6"/>
  <c r="T43" i="6" s="1"/>
  <c r="X43" i="6"/>
  <c r="S43" i="6" s="1"/>
  <c r="Q43" i="6"/>
  <c r="N43" i="6"/>
  <c r="A43" i="6"/>
  <c r="FA42" i="6"/>
  <c r="EZ42" i="6"/>
  <c r="EL42" i="6"/>
  <c r="EF42" i="6"/>
  <c r="ES42" i="6" s="1"/>
  <c r="DS42" i="6"/>
  <c r="DR42" i="6"/>
  <c r="BY42" i="6"/>
  <c r="BA42" i="6"/>
  <c r="AR42" i="6"/>
  <c r="Q42" i="6"/>
  <c r="N42" i="6"/>
  <c r="A42" i="6"/>
  <c r="FA41" i="6"/>
  <c r="EZ41" i="6"/>
  <c r="EL41" i="6"/>
  <c r="EF41" i="6"/>
  <c r="ES41" i="6" s="1"/>
  <c r="DS41" i="6"/>
  <c r="DR41" i="6"/>
  <c r="BY41" i="6"/>
  <c r="BA41" i="6"/>
  <c r="AR41" i="6"/>
  <c r="Q41" i="6"/>
  <c r="N41" i="6"/>
  <c r="A41" i="6"/>
  <c r="EZ40" i="6"/>
  <c r="FA40" i="6" s="1"/>
  <c r="EL40" i="6"/>
  <c r="EF40" i="6"/>
  <c r="ES40" i="6" s="1"/>
  <c r="DS40" i="6"/>
  <c r="DR40" i="6"/>
  <c r="BA40" i="6"/>
  <c r="AR40" i="6"/>
  <c r="Q40" i="6"/>
  <c r="N40" i="6"/>
  <c r="BY40" i="6" s="1"/>
  <c r="A40" i="6"/>
  <c r="EZ39" i="6"/>
  <c r="FA39" i="6" s="1"/>
  <c r="EL39" i="6"/>
  <c r="EF39" i="6"/>
  <c r="ES39" i="6" s="1"/>
  <c r="DS39" i="6"/>
  <c r="DR39" i="6"/>
  <c r="BA39" i="6"/>
  <c r="AR39" i="6"/>
  <c r="Q39" i="6"/>
  <c r="N39" i="6"/>
  <c r="BY39" i="6" s="1"/>
  <c r="A39" i="6"/>
  <c r="FA38" i="6"/>
  <c r="EZ38" i="6"/>
  <c r="EP38" i="6"/>
  <c r="EN38" i="6"/>
  <c r="EL38" i="6"/>
  <c r="EK38" i="6"/>
  <c r="EF38" i="6"/>
  <c r="ES38" i="6" s="1"/>
  <c r="DS38" i="6"/>
  <c r="DR38" i="6"/>
  <c r="BY38" i="6"/>
  <c r="BA38" i="6"/>
  <c r="AR38" i="6"/>
  <c r="AE38" i="6"/>
  <c r="AD38" i="6"/>
  <c r="AC38" i="6"/>
  <c r="V38" i="6" s="1"/>
  <c r="W38" i="6" s="1"/>
  <c r="AA38" i="6"/>
  <c r="Z38" i="6"/>
  <c r="Y38" i="6"/>
  <c r="T38" i="6" s="1"/>
  <c r="X38" i="6"/>
  <c r="S38" i="6" s="1"/>
  <c r="Q38" i="6"/>
  <c r="N38" i="6"/>
  <c r="A38" i="6"/>
  <c r="EP37" i="6"/>
  <c r="EN37" i="6"/>
  <c r="EL37" i="6"/>
  <c r="EK37" i="6"/>
  <c r="EF37" i="6"/>
  <c r="ES37" i="6" s="1"/>
  <c r="DS37" i="6"/>
  <c r="DR37" i="6"/>
  <c r="BA37" i="6"/>
  <c r="AR37" i="6"/>
  <c r="AF37" i="6" s="1"/>
  <c r="AD37" i="6"/>
  <c r="AC37" i="6"/>
  <c r="V37" i="6" s="1"/>
  <c r="AA37" i="6"/>
  <c r="Z37" i="6"/>
  <c r="U37" i="6" s="1"/>
  <c r="Y37" i="6"/>
  <c r="X37" i="6"/>
  <c r="S37" i="6" s="1"/>
  <c r="Q37" i="6"/>
  <c r="N37" i="6"/>
  <c r="BY37" i="6" s="1"/>
  <c r="A37" i="6"/>
  <c r="FA36" i="6"/>
  <c r="EZ36" i="6"/>
  <c r="EP36" i="6"/>
  <c r="EN36" i="6"/>
  <c r="EL36" i="6"/>
  <c r="EK36" i="6"/>
  <c r="EF36" i="6"/>
  <c r="ES36" i="6" s="1"/>
  <c r="DS36" i="6"/>
  <c r="DR36" i="6"/>
  <c r="BA36" i="6"/>
  <c r="AR36" i="6"/>
  <c r="AF36" i="6"/>
  <c r="AE36" i="6"/>
  <c r="AD36" i="6"/>
  <c r="AC36" i="6"/>
  <c r="V36" i="6" s="1"/>
  <c r="W36" i="6" s="1"/>
  <c r="AA36" i="6"/>
  <c r="Z36" i="6"/>
  <c r="U36" i="6" s="1"/>
  <c r="Y36" i="6"/>
  <c r="T36" i="6" s="1"/>
  <c r="X36" i="6"/>
  <c r="S36" i="6" s="1"/>
  <c r="Q36" i="6"/>
  <c r="N36" i="6"/>
  <c r="BY36" i="6" s="1"/>
  <c r="A36" i="6"/>
  <c r="EP35" i="6"/>
  <c r="EN35" i="6"/>
  <c r="EL35" i="6"/>
  <c r="EK35" i="6"/>
  <c r="EF35" i="6"/>
  <c r="ES35" i="6" s="1"/>
  <c r="DS35" i="6"/>
  <c r="DR35" i="6"/>
  <c r="BY35" i="6"/>
  <c r="BA35" i="6"/>
  <c r="AR35" i="6"/>
  <c r="AD35" i="6"/>
  <c r="AC35" i="6"/>
  <c r="V35" i="6" s="1"/>
  <c r="AA35" i="6"/>
  <c r="Z35" i="6"/>
  <c r="AW35" i="6" s="1"/>
  <c r="Y35" i="6"/>
  <c r="T35" i="6" s="1"/>
  <c r="X35" i="6"/>
  <c r="S35" i="6" s="1"/>
  <c r="Q35" i="6"/>
  <c r="N35" i="6"/>
  <c r="A35" i="6"/>
  <c r="EZ34" i="6"/>
  <c r="FA34" i="6" s="1"/>
  <c r="EL34" i="6"/>
  <c r="EF34" i="6"/>
  <c r="ES34" i="6" s="1"/>
  <c r="DS34" i="6"/>
  <c r="DR34" i="6"/>
  <c r="BA34" i="6"/>
  <c r="AR34" i="6"/>
  <c r="AF34" i="6" s="1"/>
  <c r="AD34" i="6"/>
  <c r="AC34" i="6"/>
  <c r="V34" i="6" s="1"/>
  <c r="W34" i="6" s="1"/>
  <c r="AA34" i="6"/>
  <c r="Z34" i="6"/>
  <c r="U34" i="6" s="1"/>
  <c r="Y34" i="6"/>
  <c r="T34" i="6" s="1"/>
  <c r="X34" i="6"/>
  <c r="S34" i="6" s="1"/>
  <c r="Q34" i="6"/>
  <c r="N34" i="6"/>
  <c r="BY34" i="6" s="1"/>
  <c r="A34" i="6"/>
  <c r="EL33" i="6"/>
  <c r="EF33" i="6"/>
  <c r="ES33" i="6" s="1"/>
  <c r="DS33" i="6"/>
  <c r="DR33" i="6"/>
  <c r="BY33" i="6"/>
  <c r="BA33" i="6"/>
  <c r="AR33" i="6"/>
  <c r="AF33" i="6"/>
  <c r="AE33" i="6"/>
  <c r="AD33" i="6"/>
  <c r="AC33" i="6"/>
  <c r="V33" i="6" s="1"/>
  <c r="AA33" i="6"/>
  <c r="AX33" i="6" s="1"/>
  <c r="Z33" i="6"/>
  <c r="AW33" i="6" s="1"/>
  <c r="Y33" i="6"/>
  <c r="T33" i="6" s="1"/>
  <c r="X33" i="6"/>
  <c r="S33" i="6" s="1"/>
  <c r="Q33" i="6"/>
  <c r="N33" i="6"/>
  <c r="A33" i="6"/>
  <c r="EZ32" i="6"/>
  <c r="FA32" i="6" s="1"/>
  <c r="EL32" i="6"/>
  <c r="EF32" i="6"/>
  <c r="ES32" i="6" s="1"/>
  <c r="DS32" i="6"/>
  <c r="DR32" i="6"/>
  <c r="BA32" i="6"/>
  <c r="AR32" i="6"/>
  <c r="AF32" i="6" s="1"/>
  <c r="AD32" i="6"/>
  <c r="AC32" i="6"/>
  <c r="V32" i="6" s="1"/>
  <c r="W32" i="6" s="1"/>
  <c r="AA32" i="6"/>
  <c r="Z32" i="6"/>
  <c r="U32" i="6" s="1"/>
  <c r="Y32" i="6"/>
  <c r="T32" i="6" s="1"/>
  <c r="X32" i="6"/>
  <c r="S32" i="6" s="1"/>
  <c r="Q32" i="6"/>
  <c r="N32" i="6"/>
  <c r="BY32" i="6" s="1"/>
  <c r="A32" i="6"/>
  <c r="EL31" i="6"/>
  <c r="EF31" i="6"/>
  <c r="ES31" i="6" s="1"/>
  <c r="DS31" i="6"/>
  <c r="DR31" i="6"/>
  <c r="BA31" i="6"/>
  <c r="AR31" i="6"/>
  <c r="AD31" i="6"/>
  <c r="AC31" i="6"/>
  <c r="V31" i="6" s="1"/>
  <c r="AA31" i="6"/>
  <c r="AX31" i="6" s="1"/>
  <c r="Z31" i="6"/>
  <c r="AW31" i="6" s="1"/>
  <c r="Y31" i="6"/>
  <c r="X31" i="6"/>
  <c r="S31" i="6" s="1"/>
  <c r="Q31" i="6"/>
  <c r="N31" i="6"/>
  <c r="BY31" i="6" s="1"/>
  <c r="A31" i="6"/>
  <c r="FA30" i="6"/>
  <c r="EZ30" i="6"/>
  <c r="EL30" i="6"/>
  <c r="EF30" i="6"/>
  <c r="ES30" i="6" s="1"/>
  <c r="DS30" i="6"/>
  <c r="DR30" i="6"/>
  <c r="BA30" i="6"/>
  <c r="AR30" i="6"/>
  <c r="AF30" i="6"/>
  <c r="AC30" i="6"/>
  <c r="V30" i="6" s="1"/>
  <c r="Y30" i="6"/>
  <c r="X30" i="6"/>
  <c r="Q30" i="6"/>
  <c r="K30" i="6"/>
  <c r="AD30" i="6" s="1"/>
  <c r="J30" i="6"/>
  <c r="H30" i="6"/>
  <c r="AA30" i="6" s="1"/>
  <c r="G30" i="6"/>
  <c r="Z30" i="6" s="1"/>
  <c r="U30" i="6" s="1"/>
  <c r="F30" i="6"/>
  <c r="E30" i="6"/>
  <c r="A30" i="6"/>
  <c r="EF29" i="6"/>
  <c r="ES29" i="6" s="1"/>
  <c r="DS29" i="6"/>
  <c r="DR29" i="6"/>
  <c r="BA29" i="6"/>
  <c r="AR29" i="6"/>
  <c r="AA29" i="6"/>
  <c r="Z29" i="6"/>
  <c r="U29" i="6" s="1"/>
  <c r="Q29" i="6"/>
  <c r="K29" i="6"/>
  <c r="AD29" i="6" s="1"/>
  <c r="J29" i="6"/>
  <c r="AC29" i="6" s="1"/>
  <c r="V29" i="6" s="1"/>
  <c r="H29" i="6"/>
  <c r="G29" i="6"/>
  <c r="F29" i="6"/>
  <c r="Y29" i="6" s="1"/>
  <c r="T29" i="6" s="1"/>
  <c r="E29" i="6"/>
  <c r="N29" i="6" s="1"/>
  <c r="BY29" i="6" s="1"/>
  <c r="A29" i="6"/>
  <c r="FA28" i="6"/>
  <c r="EZ28" i="6"/>
  <c r="EL28" i="6"/>
  <c r="EF28" i="6"/>
  <c r="ES28" i="6" s="1"/>
  <c r="DS28" i="6"/>
  <c r="DR28" i="6"/>
  <c r="BA28" i="6"/>
  <c r="AR28" i="6"/>
  <c r="AC28" i="6"/>
  <c r="V28" i="6" s="1"/>
  <c r="W28" i="6" s="1"/>
  <c r="AA28" i="6"/>
  <c r="X28" i="6"/>
  <c r="S28" i="6" s="1"/>
  <c r="Q28" i="6"/>
  <c r="K28" i="6"/>
  <c r="AD28" i="6" s="1"/>
  <c r="J28" i="6"/>
  <c r="H28" i="6"/>
  <c r="G28" i="6"/>
  <c r="Z28" i="6" s="1"/>
  <c r="U28" i="6" s="1"/>
  <c r="F28" i="6"/>
  <c r="Y28" i="6" s="1"/>
  <c r="T28" i="6" s="1"/>
  <c r="E28" i="6"/>
  <c r="A28" i="6"/>
  <c r="EF27" i="6"/>
  <c r="ES27" i="6" s="1"/>
  <c r="DS27" i="6"/>
  <c r="DR27" i="6"/>
  <c r="BA27" i="6"/>
  <c r="AR27" i="6"/>
  <c r="AE27" i="6"/>
  <c r="AD27" i="6"/>
  <c r="AC27" i="6"/>
  <c r="V27" i="6" s="1"/>
  <c r="AA27" i="6"/>
  <c r="Q27" i="6"/>
  <c r="H27" i="6"/>
  <c r="G27" i="6"/>
  <c r="Z27" i="6" s="1"/>
  <c r="U27" i="6" s="1"/>
  <c r="W27" i="6" s="1"/>
  <c r="F27" i="6"/>
  <c r="Y27" i="6" s="1"/>
  <c r="E27" i="6"/>
  <c r="X27" i="6" s="1"/>
  <c r="S27" i="6" s="1"/>
  <c r="A27" i="6"/>
  <c r="FA26" i="6"/>
  <c r="EZ26" i="6"/>
  <c r="EL26" i="6"/>
  <c r="EF26" i="6"/>
  <c r="ES26" i="6" s="1"/>
  <c r="DS26" i="6"/>
  <c r="DR26" i="6"/>
  <c r="BA26" i="6"/>
  <c r="AR26" i="6"/>
  <c r="AF26" i="6"/>
  <c r="AD26" i="6"/>
  <c r="AC26" i="6"/>
  <c r="V26" i="6" s="1"/>
  <c r="W26" i="6" s="1"/>
  <c r="Y26" i="6"/>
  <c r="T26" i="6" s="1"/>
  <c r="Q26" i="6"/>
  <c r="K26" i="6"/>
  <c r="J26" i="6"/>
  <c r="H26" i="6"/>
  <c r="AA26" i="6" s="1"/>
  <c r="G26" i="6"/>
  <c r="Z26" i="6" s="1"/>
  <c r="U26" i="6" s="1"/>
  <c r="F26" i="6"/>
  <c r="E26" i="6"/>
  <c r="N26" i="6" s="1"/>
  <c r="BY26" i="6" s="1"/>
  <c r="A26" i="6"/>
  <c r="EZ25" i="6"/>
  <c r="FA25" i="6" s="1"/>
  <c r="EL25" i="6"/>
  <c r="EF25" i="6"/>
  <c r="ES25" i="6" s="1"/>
  <c r="DS25" i="6"/>
  <c r="DR25" i="6"/>
  <c r="BA25" i="6"/>
  <c r="AR25" i="6"/>
  <c r="AE25" i="6"/>
  <c r="AD25" i="6"/>
  <c r="AC25" i="6"/>
  <c r="V25" i="6" s="1"/>
  <c r="AA25" i="6"/>
  <c r="Q25" i="6"/>
  <c r="H25" i="6"/>
  <c r="G25" i="6"/>
  <c r="Z25" i="6" s="1"/>
  <c r="U25" i="6" s="1"/>
  <c r="F25" i="6"/>
  <c r="Y25" i="6" s="1"/>
  <c r="T25" i="6" s="1"/>
  <c r="E25" i="6"/>
  <c r="X25" i="6" s="1"/>
  <c r="A25" i="6"/>
  <c r="FA24" i="6"/>
  <c r="EZ24" i="6"/>
  <c r="EL24" i="6"/>
  <c r="EF24" i="6"/>
  <c r="ES24" i="6" s="1"/>
  <c r="DS24" i="6"/>
  <c r="DR24" i="6"/>
  <c r="BA24" i="6"/>
  <c r="AR24" i="6"/>
  <c r="AF24" i="6"/>
  <c r="AD24" i="6"/>
  <c r="AC24" i="6"/>
  <c r="V24" i="6" s="1"/>
  <c r="AA24" i="6"/>
  <c r="Z24" i="6"/>
  <c r="U24" i="6" s="1"/>
  <c r="W24" i="6" s="1"/>
  <c r="Q24" i="6"/>
  <c r="H24" i="6"/>
  <c r="G24" i="6"/>
  <c r="F24" i="6"/>
  <c r="Y24" i="6" s="1"/>
  <c r="E24" i="6"/>
  <c r="N24" i="6" s="1"/>
  <c r="BY24" i="6" s="1"/>
  <c r="A24" i="6"/>
  <c r="FA23" i="6"/>
  <c r="EZ23" i="6"/>
  <c r="EL23" i="6"/>
  <c r="EF23" i="6"/>
  <c r="ES23" i="6" s="1"/>
  <c r="DS23" i="6"/>
  <c r="DR23" i="6"/>
  <c r="BA23" i="6"/>
  <c r="AR23" i="6"/>
  <c r="AC23" i="6"/>
  <c r="V23" i="6" s="1"/>
  <c r="W23" i="6" s="1"/>
  <c r="AA23" i="6"/>
  <c r="X23" i="6"/>
  <c r="S23" i="6" s="1"/>
  <c r="Q23" i="6"/>
  <c r="K23" i="6"/>
  <c r="AD23" i="6" s="1"/>
  <c r="J23" i="6"/>
  <c r="H23" i="6"/>
  <c r="G23" i="6"/>
  <c r="Z23" i="6" s="1"/>
  <c r="U23" i="6" s="1"/>
  <c r="F23" i="6"/>
  <c r="Y23" i="6" s="1"/>
  <c r="T23" i="6" s="1"/>
  <c r="E23" i="6"/>
  <c r="A23" i="6"/>
  <c r="EL22" i="6"/>
  <c r="EF22" i="6"/>
  <c r="ES22" i="6" s="1"/>
  <c r="DS22" i="6"/>
  <c r="DR22" i="6"/>
  <c r="BA22" i="6"/>
  <c r="AR22" i="6"/>
  <c r="AE22" i="6" s="1"/>
  <c r="AD22" i="6"/>
  <c r="AC22" i="6"/>
  <c r="V22" i="6" s="1"/>
  <c r="Z22" i="6"/>
  <c r="U22" i="6" s="1"/>
  <c r="Y22" i="6"/>
  <c r="Q22" i="6"/>
  <c r="N22" i="6"/>
  <c r="BY22" i="6" s="1"/>
  <c r="H22" i="6"/>
  <c r="AA22" i="6" s="1"/>
  <c r="G22" i="6"/>
  <c r="F22" i="6"/>
  <c r="E22" i="6"/>
  <c r="X22" i="6" s="1"/>
  <c r="S22" i="6" s="1"/>
  <c r="A22" i="6"/>
  <c r="EL21" i="6"/>
  <c r="EF21" i="6"/>
  <c r="ES21" i="6" s="1"/>
  <c r="DS21" i="6"/>
  <c r="DR21" i="6"/>
  <c r="CH21" i="6"/>
  <c r="CG21" i="6"/>
  <c r="CF21" i="6"/>
  <c r="CE21" i="6"/>
  <c r="CD21" i="6"/>
  <c r="CC21" i="6"/>
  <c r="CB21" i="6"/>
  <c r="CA21" i="6"/>
  <c r="BZ21" i="6"/>
  <c r="BA21" i="6"/>
  <c r="AR21" i="6"/>
  <c r="AE21" i="6" s="1"/>
  <c r="AF21" i="6"/>
  <c r="AD21" i="6"/>
  <c r="AC21" i="6"/>
  <c r="V21" i="6" s="1"/>
  <c r="Y21" i="6"/>
  <c r="T21" i="6" s="1"/>
  <c r="Q21" i="6"/>
  <c r="K21" i="6"/>
  <c r="J21" i="6"/>
  <c r="H21" i="6"/>
  <c r="AA21" i="6" s="1"/>
  <c r="G21" i="6"/>
  <c r="Z21" i="6" s="1"/>
  <c r="U21" i="6" s="1"/>
  <c r="F21" i="6"/>
  <c r="E21" i="6"/>
  <c r="N21" i="6" s="1"/>
  <c r="BY21" i="6" s="1"/>
  <c r="A21" i="6"/>
  <c r="EL20" i="6"/>
  <c r="EF20" i="6"/>
  <c r="ES20" i="6" s="1"/>
  <c r="DS20" i="6"/>
  <c r="DR20" i="6"/>
  <c r="CH20" i="6"/>
  <c r="CG20" i="6"/>
  <c r="CF20" i="6"/>
  <c r="CE20" i="6"/>
  <c r="CD20" i="6"/>
  <c r="CC20" i="6"/>
  <c r="CB20" i="6"/>
  <c r="CA20" i="6"/>
  <c r="BZ20" i="6"/>
  <c r="BA20" i="6"/>
  <c r="AR20" i="6"/>
  <c r="AF20" i="6" s="1"/>
  <c r="AD20" i="6"/>
  <c r="AC20" i="6"/>
  <c r="V20" i="6" s="1"/>
  <c r="AA20" i="6"/>
  <c r="Y20" i="6"/>
  <c r="T20" i="6" s="1"/>
  <c r="X20" i="6"/>
  <c r="S20" i="6" s="1"/>
  <c r="Q20" i="6"/>
  <c r="N20" i="6"/>
  <c r="BY20" i="6" s="1"/>
  <c r="H20" i="6"/>
  <c r="G20" i="6"/>
  <c r="Z20" i="6" s="1"/>
  <c r="U20" i="6" s="1"/>
  <c r="F20" i="6"/>
  <c r="E20" i="6"/>
  <c r="A20" i="6"/>
  <c r="FA19" i="6"/>
  <c r="EZ19" i="6"/>
  <c r="EL19" i="6"/>
  <c r="EF19" i="6"/>
  <c r="ES19" i="6" s="1"/>
  <c r="DS19" i="6"/>
  <c r="DR19" i="6"/>
  <c r="BY19" i="6"/>
  <c r="BA19" i="6"/>
  <c r="AR19" i="6"/>
  <c r="AF19" i="6"/>
  <c r="AE19" i="6"/>
  <c r="AD19" i="6"/>
  <c r="AC19" i="6"/>
  <c r="V19" i="6" s="1"/>
  <c r="U19" i="6"/>
  <c r="W19" i="6" s="1"/>
  <c r="T19" i="6"/>
  <c r="S19" i="6"/>
  <c r="Q19" i="6"/>
  <c r="N19" i="6"/>
  <c r="A19" i="6"/>
  <c r="EZ18" i="6"/>
  <c r="FA18" i="6" s="1"/>
  <c r="EL18" i="6"/>
  <c r="DS18" i="6"/>
  <c r="DR18" i="6"/>
  <c r="BA18" i="6"/>
  <c r="AR18" i="6"/>
  <c r="AD18" i="6"/>
  <c r="AC18" i="6"/>
  <c r="V18" i="6" s="1"/>
  <c r="U18" i="6"/>
  <c r="T18" i="6"/>
  <c r="S18" i="6"/>
  <c r="Q18" i="6"/>
  <c r="N18" i="6"/>
  <c r="BY18" i="6" s="1"/>
  <c r="A18" i="6"/>
  <c r="EF17" i="6"/>
  <c r="ES17" i="6" s="1"/>
  <c r="EC17" i="6"/>
  <c r="EB17" i="6"/>
  <c r="DS17" i="6"/>
  <c r="DR17" i="6"/>
  <c r="BA17" i="6"/>
  <c r="AF17" i="6"/>
  <c r="AE17" i="6"/>
  <c r="AD17" i="6"/>
  <c r="AC17" i="6"/>
  <c r="U17" i="6"/>
  <c r="T17" i="6"/>
  <c r="S17" i="6"/>
  <c r="Q17" i="6"/>
  <c r="N17" i="6"/>
  <c r="BY17" i="6" s="1"/>
  <c r="A17" i="6"/>
  <c r="EF16" i="6"/>
  <c r="ES16" i="6" s="1"/>
  <c r="EC16" i="6"/>
  <c r="DS16" i="6"/>
  <c r="DR16" i="6"/>
  <c r="BA16" i="6"/>
  <c r="AR16" i="6"/>
  <c r="AD16" i="6"/>
  <c r="AC16" i="6"/>
  <c r="V16" i="6" s="1"/>
  <c r="U16" i="6"/>
  <c r="W16" i="6" s="1"/>
  <c r="T16" i="6"/>
  <c r="S16" i="6"/>
  <c r="Q16" i="6"/>
  <c r="G16" i="6"/>
  <c r="F16" i="6"/>
  <c r="E16" i="6"/>
  <c r="N16" i="6" s="1"/>
  <c r="BY16" i="6" s="1"/>
  <c r="S801" i="17" l="1"/>
  <c r="T142" i="17"/>
  <c r="R12" i="17"/>
  <c r="X90" i="17"/>
  <c r="S181" i="17"/>
  <c r="V208" i="17"/>
  <c r="X253" i="17"/>
  <c r="S292" i="17"/>
  <c r="T395" i="17"/>
  <c r="V498" i="17"/>
  <c r="X430" i="17"/>
  <c r="U451" i="17"/>
  <c r="U543" i="17"/>
  <c r="U701" i="17"/>
  <c r="W852" i="17"/>
  <c r="T575" i="17"/>
  <c r="X801" i="17"/>
  <c r="X11" i="17"/>
  <c r="W64" i="17"/>
  <c r="S64" i="17"/>
  <c r="S113" i="17"/>
  <c r="X205" i="17"/>
  <c r="R292" i="17"/>
  <c r="X580" i="17"/>
  <c r="X600" i="17"/>
  <c r="U873" i="17"/>
  <c r="W11" i="17"/>
  <c r="V64" i="17"/>
  <c r="X64" i="17"/>
  <c r="V94" i="17"/>
  <c r="S90" i="17"/>
  <c r="V90" i="17"/>
  <c r="S173" i="17"/>
  <c r="W205" i="17"/>
  <c r="W253" i="17"/>
  <c r="W292" i="17"/>
  <c r="W306" i="17"/>
  <c r="X395" i="17"/>
  <c r="S414" i="17"/>
  <c r="R446" i="17"/>
  <c r="X857" i="17"/>
  <c r="W600" i="17"/>
  <c r="S773" i="17"/>
  <c r="W547" i="17"/>
  <c r="V588" i="17"/>
  <c r="W12" i="17"/>
  <c r="V11" i="17"/>
  <c r="X183" i="17"/>
  <c r="U173" i="17"/>
  <c r="R194" i="17"/>
  <c r="V205" i="17"/>
  <c r="X208" i="17"/>
  <c r="S205" i="17"/>
  <c r="S253" i="17"/>
  <c r="V306" i="17"/>
  <c r="W395" i="17"/>
  <c r="R451" i="17"/>
  <c r="R467" i="17"/>
  <c r="X474" i="17"/>
  <c r="W553" i="17"/>
  <c r="U553" i="17"/>
  <c r="X561" i="17"/>
  <c r="V873" i="17"/>
  <c r="W817" i="17"/>
  <c r="S15" i="17"/>
  <c r="X12" i="17"/>
  <c r="V12" i="17"/>
  <c r="U11" i="17"/>
  <c r="X42" i="17"/>
  <c r="V78" i="17"/>
  <c r="W90" i="17"/>
  <c r="U132" i="17"/>
  <c r="S132" i="17"/>
  <c r="R173" i="17"/>
  <c r="W194" i="17"/>
  <c r="W181" i="17"/>
  <c r="U205" i="17"/>
  <c r="U208" i="17"/>
  <c r="V253" i="17"/>
  <c r="U306" i="17"/>
  <c r="X496" i="17"/>
  <c r="X467" i="17"/>
  <c r="T561" i="17"/>
  <c r="W803" i="17"/>
  <c r="R857" i="17"/>
  <c r="T793" i="17"/>
  <c r="U817" i="17"/>
  <c r="X15" i="17"/>
  <c r="U12" i="17"/>
  <c r="T11" i="17"/>
  <c r="U78" i="17"/>
  <c r="U90" i="17"/>
  <c r="R132" i="17"/>
  <c r="T194" i="17"/>
  <c r="V181" i="17"/>
  <c r="T205" i="17"/>
  <c r="T208" i="17"/>
  <c r="T253" i="17"/>
  <c r="V292" i="17"/>
  <c r="S398" i="17"/>
  <c r="U467" i="17"/>
  <c r="W642" i="17"/>
  <c r="T892" i="17"/>
  <c r="V803" i="17"/>
  <c r="R208" i="17"/>
  <c r="T42" i="17"/>
  <c r="T78" i="17"/>
  <c r="U292" i="17"/>
  <c r="T430" i="17"/>
  <c r="V619" i="17"/>
  <c r="X588" i="17"/>
  <c r="W845" i="17"/>
  <c r="R536" i="17"/>
  <c r="U755" i="17"/>
  <c r="X247" i="17"/>
  <c r="V247" i="17"/>
  <c r="U247" i="17"/>
  <c r="S881" i="17"/>
  <c r="X881" i="17"/>
  <c r="R881" i="17"/>
  <c r="T881" i="17"/>
  <c r="V881" i="17"/>
  <c r="U881" i="17"/>
  <c r="W881" i="17"/>
  <c r="W33" i="17"/>
  <c r="R42" i="17"/>
  <c r="W375" i="17"/>
  <c r="X375" i="17"/>
  <c r="R375" i="17"/>
  <c r="S375" i="17"/>
  <c r="U375" i="17"/>
  <c r="V375" i="17"/>
  <c r="R675" i="17"/>
  <c r="S675" i="17"/>
  <c r="X675" i="17"/>
  <c r="V675" i="17"/>
  <c r="U675" i="17"/>
  <c r="X44" i="17"/>
  <c r="V44" i="17"/>
  <c r="W44" i="17"/>
  <c r="W173" i="17"/>
  <c r="X173" i="17"/>
  <c r="T837" i="17"/>
  <c r="S837" i="17"/>
  <c r="U837" i="17"/>
  <c r="V837" i="17"/>
  <c r="W837" i="17"/>
  <c r="R837" i="17"/>
  <c r="U371" i="17"/>
  <c r="V371" i="17"/>
  <c r="V466" i="17"/>
  <c r="X466" i="17"/>
  <c r="S466" i="17"/>
  <c r="U466" i="17"/>
  <c r="W466" i="17"/>
  <c r="T466" i="17"/>
  <c r="R811" i="17"/>
  <c r="S811" i="17"/>
  <c r="V811" i="17"/>
  <c r="U811" i="17"/>
  <c r="T811" i="17"/>
  <c r="W811" i="17"/>
  <c r="X701" i="17"/>
  <c r="T490" i="17"/>
  <c r="V75" i="17"/>
  <c r="S75" i="17"/>
  <c r="U75" i="17"/>
  <c r="R75" i="17"/>
  <c r="W75" i="17"/>
  <c r="X367" i="17"/>
  <c r="V284" i="17"/>
  <c r="W284" i="17"/>
  <c r="R284" i="17"/>
  <c r="S284" i="17"/>
  <c r="U284" i="17"/>
  <c r="T284" i="17"/>
  <c r="S148" i="17"/>
  <c r="T148" i="17"/>
  <c r="R148" i="17"/>
  <c r="W148" i="17"/>
  <c r="X126" i="17"/>
  <c r="U126" i="17"/>
  <c r="T126" i="17"/>
  <c r="V126" i="17"/>
  <c r="R126" i="17"/>
  <c r="W126" i="17"/>
  <c r="S126" i="17"/>
  <c r="V777" i="17"/>
  <c r="W777" i="17"/>
  <c r="S777" i="17"/>
  <c r="U777" i="17"/>
  <c r="T777" i="17"/>
  <c r="X777" i="17"/>
  <c r="T75" i="17"/>
  <c r="V591" i="17"/>
  <c r="S591" i="17"/>
  <c r="T591" i="17"/>
  <c r="U591" i="17"/>
  <c r="W591" i="17"/>
  <c r="R591" i="17"/>
  <c r="X296" i="17"/>
  <c r="T296" i="17"/>
  <c r="R296" i="17"/>
  <c r="S296" i="17"/>
  <c r="W296" i="17"/>
  <c r="V296" i="17"/>
  <c r="X591" i="17"/>
  <c r="W677" i="17"/>
  <c r="V677" i="17"/>
  <c r="S677" i="17"/>
  <c r="T677" i="17"/>
  <c r="R677" i="17"/>
  <c r="U319" i="17"/>
  <c r="V319" i="17"/>
  <c r="W319" i="17"/>
  <c r="X319" i="17"/>
  <c r="R319" i="17"/>
  <c r="W365" i="17"/>
  <c r="X365" i="17"/>
  <c r="R365" i="17"/>
  <c r="S365" i="17"/>
  <c r="T365" i="17"/>
  <c r="V365" i="17"/>
  <c r="X18" i="17"/>
  <c r="W42" i="17"/>
  <c r="X387" i="17"/>
  <c r="S387" i="17"/>
  <c r="T387" i="17"/>
  <c r="U387" i="17"/>
  <c r="R387" i="17"/>
  <c r="W387" i="17"/>
  <c r="X148" i="17"/>
  <c r="T35" i="17"/>
  <c r="X35" i="17"/>
  <c r="U35" i="17"/>
  <c r="S35" i="17"/>
  <c r="V35" i="17"/>
  <c r="W35" i="17"/>
  <c r="R35" i="17"/>
  <c r="W191" i="17"/>
  <c r="S191" i="17"/>
  <c r="R191" i="17"/>
  <c r="U191" i="17"/>
  <c r="T247" i="17"/>
  <c r="R247" i="17"/>
  <c r="S319" i="17"/>
  <c r="X286" i="17"/>
  <c r="S286" i="17"/>
  <c r="V286" i="17"/>
  <c r="R286" i="17"/>
  <c r="U286" i="17"/>
  <c r="S676" i="17"/>
  <c r="X683" i="17"/>
  <c r="X693" i="17"/>
  <c r="S367" i="17"/>
  <c r="U367" i="17"/>
  <c r="R367" i="17"/>
  <c r="V367" i="17"/>
  <c r="W367" i="17"/>
  <c r="X652" i="17"/>
  <c r="W652" i="17"/>
  <c r="S652" i="17"/>
  <c r="V652" i="17"/>
  <c r="T652" i="17"/>
  <c r="R652" i="17"/>
  <c r="U652" i="17"/>
  <c r="S725" i="17"/>
  <c r="X725" i="17"/>
  <c r="V725" i="17"/>
  <c r="R725" i="17"/>
  <c r="W725" i="17"/>
  <c r="U725" i="17"/>
  <c r="T725" i="17"/>
  <c r="S247" i="17"/>
  <c r="W341" i="17"/>
  <c r="U341" i="17"/>
  <c r="X341" i="17"/>
  <c r="V341" i="17"/>
  <c r="S341" i="17"/>
  <c r="V33" i="17"/>
  <c r="X376" i="17"/>
  <c r="R376" i="17"/>
  <c r="S376" i="17"/>
  <c r="T376" i="17"/>
  <c r="U376" i="17"/>
  <c r="V376" i="17"/>
  <c r="S42" i="17"/>
  <c r="T647" i="17"/>
  <c r="W647" i="17"/>
  <c r="R647" i="17"/>
  <c r="V647" i="17"/>
  <c r="S647" i="17"/>
  <c r="U647" i="17"/>
  <c r="W668" i="17"/>
  <c r="T668" i="17"/>
  <c r="V668" i="17"/>
  <c r="R668" i="17"/>
  <c r="U668" i="17"/>
  <c r="S668" i="17"/>
  <c r="X668" i="17"/>
  <c r="S657" i="17"/>
  <c r="T657" i="17"/>
  <c r="U657" i="17"/>
  <c r="V657" i="17"/>
  <c r="W657" i="17"/>
  <c r="X657" i="17"/>
  <c r="R657" i="17"/>
  <c r="U148" i="17"/>
  <c r="V191" i="17"/>
  <c r="T747" i="17"/>
  <c r="V747" i="17"/>
  <c r="S747" i="17"/>
  <c r="U747" i="17"/>
  <c r="R747" i="17"/>
  <c r="W747" i="17"/>
  <c r="X747" i="17"/>
  <c r="T375" i="17"/>
  <c r="U414" i="17"/>
  <c r="V414" i="17"/>
  <c r="W414" i="17"/>
  <c r="T414" i="17"/>
  <c r="R414" i="17"/>
  <c r="T319" i="17"/>
  <c r="T625" i="17"/>
  <c r="R625" i="17"/>
  <c r="S625" i="17"/>
  <c r="U625" i="17"/>
  <c r="V625" i="17"/>
  <c r="W625" i="17"/>
  <c r="X625" i="17"/>
  <c r="R603" i="17"/>
  <c r="U603" i="17"/>
  <c r="T603" i="17"/>
  <c r="S603" i="17"/>
  <c r="W603" i="17"/>
  <c r="V603" i="17"/>
  <c r="X603" i="17"/>
  <c r="U891" i="17"/>
  <c r="S891" i="17"/>
  <c r="T891" i="17"/>
  <c r="V891" i="17"/>
  <c r="X891" i="17"/>
  <c r="R891" i="17"/>
  <c r="W891" i="17"/>
  <c r="S102" i="17"/>
  <c r="U102" i="17"/>
  <c r="X102" i="17"/>
  <c r="W102" i="17"/>
  <c r="R102" i="17"/>
  <c r="R683" i="17"/>
  <c r="S683" i="17"/>
  <c r="V683" i="17"/>
  <c r="T683" i="17"/>
  <c r="W683" i="17"/>
  <c r="U458" i="17"/>
  <c r="W458" i="17"/>
  <c r="S458" i="17"/>
  <c r="X458" i="17"/>
  <c r="T458" i="17"/>
  <c r="R458" i="17"/>
  <c r="V458" i="17"/>
  <c r="S371" i="17"/>
  <c r="W371" i="17"/>
  <c r="T371" i="17"/>
  <c r="X33" i="17"/>
  <c r="U33" i="17"/>
  <c r="S379" i="17"/>
  <c r="R379" i="17"/>
  <c r="W379" i="17"/>
  <c r="U379" i="17"/>
  <c r="X379" i="17"/>
  <c r="V379" i="17"/>
  <c r="T379" i="17"/>
  <c r="V42" i="17"/>
  <c r="V685" i="17"/>
  <c r="S685" i="17"/>
  <c r="U685" i="17"/>
  <c r="W685" i="17"/>
  <c r="T685" i="17"/>
  <c r="X685" i="17"/>
  <c r="V148" i="17"/>
  <c r="X191" i="17"/>
  <c r="T173" i="17"/>
  <c r="R741" i="17"/>
  <c r="U741" i="17"/>
  <c r="X741" i="17"/>
  <c r="S741" i="17"/>
  <c r="T741" i="17"/>
  <c r="W247" i="17"/>
  <c r="W583" i="17"/>
  <c r="X583" i="17"/>
  <c r="U583" i="17"/>
  <c r="T583" i="17"/>
  <c r="S583" i="17"/>
  <c r="X647" i="17"/>
  <c r="T151" i="17"/>
  <c r="W151" i="17"/>
  <c r="X151" i="17"/>
  <c r="S130" i="17"/>
  <c r="X130" i="17"/>
  <c r="U130" i="17"/>
  <c r="T130" i="17"/>
  <c r="T789" i="17"/>
  <c r="R789" i="17"/>
  <c r="U789" i="17"/>
  <c r="X789" i="17"/>
  <c r="V789" i="17"/>
  <c r="X132" i="17"/>
  <c r="T132" i="17"/>
  <c r="T676" i="17"/>
  <c r="R676" i="17"/>
  <c r="U676" i="17"/>
  <c r="V676" i="17"/>
  <c r="X676" i="17"/>
  <c r="X490" i="17"/>
  <c r="U490" i="17"/>
  <c r="S490" i="17"/>
  <c r="W490" i="17"/>
  <c r="V490" i="17"/>
  <c r="W18" i="17"/>
  <c r="R18" i="17"/>
  <c r="V406" i="17"/>
  <c r="W406" i="17"/>
  <c r="U406" i="17"/>
  <c r="X406" i="17"/>
  <c r="R406" i="17"/>
  <c r="T406" i="17"/>
  <c r="X677" i="17"/>
  <c r="V349" i="17"/>
  <c r="S349" i="17"/>
  <c r="W349" i="17"/>
  <c r="X349" i="17"/>
  <c r="R349" i="17"/>
  <c r="U349" i="17"/>
  <c r="T33" i="17"/>
  <c r="U18" i="17"/>
  <c r="R383" i="17"/>
  <c r="X383" i="17"/>
  <c r="S383" i="17"/>
  <c r="W383" i="17"/>
  <c r="T383" i="17"/>
  <c r="V383" i="17"/>
  <c r="V386" i="17"/>
  <c r="U386" i="17"/>
  <c r="T386" i="17"/>
  <c r="W386" i="17"/>
  <c r="X386" i="17"/>
  <c r="S386" i="17"/>
  <c r="W649" i="17"/>
  <c r="S649" i="17"/>
  <c r="T649" i="17"/>
  <c r="U649" i="17"/>
  <c r="V649" i="17"/>
  <c r="X649" i="17"/>
  <c r="T474" i="17"/>
  <c r="U474" i="17"/>
  <c r="R474" i="17"/>
  <c r="S474" i="17"/>
  <c r="W474" i="17"/>
  <c r="S749" i="17"/>
  <c r="V749" i="17"/>
  <c r="R749" i="17"/>
  <c r="W749" i="17"/>
  <c r="T749" i="17"/>
  <c r="X749" i="17"/>
  <c r="U749" i="17"/>
  <c r="X371" i="17"/>
  <c r="X294" i="17"/>
  <c r="V294" i="17"/>
  <c r="W294" i="17"/>
  <c r="U294" i="17"/>
  <c r="S294" i="17"/>
  <c r="T294" i="17"/>
  <c r="S406" i="17"/>
  <c r="T349" i="17"/>
  <c r="U853" i="17"/>
  <c r="T853" i="17"/>
  <c r="W853" i="17"/>
  <c r="V853" i="17"/>
  <c r="X853" i="17"/>
  <c r="R853" i="17"/>
  <c r="S853" i="17"/>
  <c r="V741" i="17"/>
  <c r="T531" i="17"/>
  <c r="X531" i="17"/>
  <c r="R531" i="17"/>
  <c r="W531" i="17"/>
  <c r="U531" i="17"/>
  <c r="V531" i="17"/>
  <c r="W741" i="17"/>
  <c r="X837" i="17"/>
  <c r="W325" i="17"/>
  <c r="R325" i="17"/>
  <c r="T325" i="17"/>
  <c r="S325" i="17"/>
  <c r="V325" i="17"/>
  <c r="X325" i="17"/>
  <c r="U325" i="17"/>
  <c r="R667" i="17"/>
  <c r="V667" i="17"/>
  <c r="T667" i="17"/>
  <c r="U667" i="17"/>
  <c r="W667" i="17"/>
  <c r="S667" i="17"/>
  <c r="R454" i="17"/>
  <c r="V454" i="17"/>
  <c r="W454" i="17"/>
  <c r="U454" i="17"/>
  <c r="S454" i="17"/>
  <c r="X637" i="17"/>
  <c r="T637" i="17"/>
  <c r="W637" i="17"/>
  <c r="S637" i="17"/>
  <c r="V637" i="17"/>
  <c r="R637" i="17"/>
  <c r="V353" i="17"/>
  <c r="U353" i="17"/>
  <c r="W353" i="17"/>
  <c r="X353" i="17"/>
  <c r="T353" i="17"/>
  <c r="S353" i="17"/>
  <c r="T18" i="17"/>
  <c r="V669" i="17"/>
  <c r="T669" i="17"/>
  <c r="X669" i="17"/>
  <c r="W669" i="17"/>
  <c r="S669" i="17"/>
  <c r="R669" i="17"/>
  <c r="U669" i="17"/>
  <c r="W693" i="17"/>
  <c r="V693" i="17"/>
  <c r="R693" i="17"/>
  <c r="U693" i="17"/>
  <c r="S693" i="17"/>
  <c r="W701" i="17"/>
  <c r="S701" i="17"/>
  <c r="T701" i="17"/>
  <c r="R701" i="17"/>
  <c r="T191" i="17"/>
  <c r="R341" i="17"/>
  <c r="T341" i="17"/>
  <c r="T454" i="17"/>
  <c r="R520" i="17"/>
  <c r="S520" i="17"/>
  <c r="W520" i="17"/>
  <c r="X520" i="17"/>
  <c r="T520" i="17"/>
  <c r="V520" i="17"/>
  <c r="U520" i="17"/>
  <c r="W167" i="17"/>
  <c r="R167" i="17"/>
  <c r="S167" i="17"/>
  <c r="V167" i="17"/>
  <c r="U167" i="17"/>
  <c r="U637" i="17"/>
  <c r="W470" i="17"/>
  <c r="V470" i="17"/>
  <c r="R470" i="17"/>
  <c r="T470" i="17"/>
  <c r="X470" i="17"/>
  <c r="U470" i="17"/>
  <c r="S470" i="17"/>
  <c r="T304" i="17"/>
  <c r="R304" i="17"/>
  <c r="U304" i="17"/>
  <c r="V583" i="17"/>
  <c r="X667" i="17"/>
  <c r="X169" i="17"/>
  <c r="V169" i="17"/>
  <c r="W169" i="17"/>
  <c r="U169" i="17"/>
  <c r="W785" i="17"/>
  <c r="T785" i="17"/>
  <c r="X785" i="17"/>
  <c r="R785" i="17"/>
  <c r="U785" i="17"/>
  <c r="S785" i="17"/>
  <c r="V785" i="17"/>
  <c r="W675" i="17"/>
  <c r="T398" i="17"/>
  <c r="T15" i="17"/>
  <c r="U15" i="17"/>
  <c r="R15" i="17"/>
  <c r="X498" i="17"/>
  <c r="T451" i="17"/>
  <c r="T623" i="17"/>
  <c r="W623" i="17"/>
  <c r="X623" i="17"/>
  <c r="R623" i="17"/>
  <c r="S451" i="17"/>
  <c r="V870" i="17"/>
  <c r="R870" i="17"/>
  <c r="S870" i="17"/>
  <c r="S859" i="17"/>
  <c r="V859" i="17"/>
  <c r="U859" i="17"/>
  <c r="T512" i="17"/>
  <c r="T878" i="17"/>
  <c r="V878" i="17"/>
  <c r="R878" i="17"/>
  <c r="S878" i="17"/>
  <c r="U314" i="17"/>
  <c r="S314" i="17"/>
  <c r="T314" i="17"/>
  <c r="W561" i="17"/>
  <c r="U588" i="17"/>
  <c r="V600" i="17"/>
  <c r="V150" i="17"/>
  <c r="U150" i="17"/>
  <c r="R596" i="17"/>
  <c r="X596" i="17"/>
  <c r="V596" i="17"/>
  <c r="T596" i="17"/>
  <c r="U596" i="17"/>
  <c r="U878" i="17"/>
  <c r="R575" i="17"/>
  <c r="S733" i="17"/>
  <c r="W821" i="17"/>
  <c r="V845" i="17"/>
  <c r="R580" i="17"/>
  <c r="S536" i="17"/>
  <c r="U803" i="17"/>
  <c r="U158" i="17"/>
  <c r="S158" i="17"/>
  <c r="R241" i="17"/>
  <c r="W241" i="17"/>
  <c r="S241" i="17"/>
  <c r="T241" i="17"/>
  <c r="W887" i="17"/>
  <c r="R419" i="17"/>
  <c r="T298" i="17"/>
  <c r="R496" i="17"/>
  <c r="X241" i="17"/>
  <c r="R619" i="17"/>
  <c r="X813" i="17"/>
  <c r="W813" i="17"/>
  <c r="V813" i="17"/>
  <c r="S813" i="17"/>
  <c r="X181" i="17"/>
  <c r="X844" i="17"/>
  <c r="S844" i="17"/>
  <c r="U844" i="17"/>
  <c r="V844" i="17"/>
  <c r="T844" i="17"/>
  <c r="X280" i="17"/>
  <c r="V446" i="17"/>
  <c r="T446" i="17"/>
  <c r="R306" i="17"/>
  <c r="R264" i="17"/>
  <c r="T264" i="17"/>
  <c r="W498" i="17"/>
  <c r="U311" i="17"/>
  <c r="V311" i="17"/>
  <c r="X311" i="17"/>
  <c r="V623" i="17"/>
  <c r="S599" i="17"/>
  <c r="S545" i="17"/>
  <c r="T545" i="17"/>
  <c r="V769" i="17"/>
  <c r="T769" i="17"/>
  <c r="W769" i="17"/>
  <c r="X769" i="17"/>
  <c r="R769" i="17"/>
  <c r="U769" i="17"/>
  <c r="R512" i="17"/>
  <c r="U104" i="17"/>
  <c r="W104" i="17"/>
  <c r="V104" i="17"/>
  <c r="W859" i="17"/>
  <c r="X545" i="17"/>
  <c r="V561" i="17"/>
  <c r="T588" i="17"/>
  <c r="U600" i="17"/>
  <c r="U733" i="17"/>
  <c r="T257" i="17"/>
  <c r="R257" i="17"/>
  <c r="S257" i="17"/>
  <c r="X257" i="17"/>
  <c r="T843" i="17"/>
  <c r="X194" i="17"/>
  <c r="U194" i="17"/>
  <c r="R94" i="17"/>
  <c r="W94" i="17"/>
  <c r="U94" i="17"/>
  <c r="S94" i="17"/>
  <c r="X94" i="17"/>
  <c r="U773" i="17"/>
  <c r="T835" i="17"/>
  <c r="T859" i="17"/>
  <c r="V580" i="17"/>
  <c r="X536" i="17"/>
  <c r="W575" i="17"/>
  <c r="W116" i="17"/>
  <c r="X116" i="17"/>
  <c r="U116" i="17"/>
  <c r="R116" i="17"/>
  <c r="S116" i="17"/>
  <c r="U835" i="17"/>
  <c r="X787" i="17"/>
  <c r="S769" i="17"/>
  <c r="X559" i="17"/>
  <c r="W78" i="17"/>
  <c r="R78" i="17"/>
  <c r="S78" i="17"/>
  <c r="V398" i="17"/>
  <c r="U398" i="17"/>
  <c r="X398" i="17"/>
  <c r="U419" i="17"/>
  <c r="W23" i="17"/>
  <c r="V23" i="17"/>
  <c r="U498" i="17"/>
  <c r="U22" i="17"/>
  <c r="S22" i="17"/>
  <c r="V22" i="17"/>
  <c r="X22" i="17"/>
  <c r="W22" i="17"/>
  <c r="U623" i="17"/>
  <c r="U223" i="17"/>
  <c r="W223" i="17"/>
  <c r="X223" i="17"/>
  <c r="R223" i="17"/>
  <c r="S223" i="17"/>
  <c r="T223" i="17"/>
  <c r="X599" i="17"/>
  <c r="W105" i="17"/>
  <c r="V105" i="17"/>
  <c r="X105" i="17"/>
  <c r="V645" i="17"/>
  <c r="S645" i="17"/>
  <c r="W645" i="17"/>
  <c r="R645" i="17"/>
  <c r="U645" i="17"/>
  <c r="X645" i="17"/>
  <c r="X512" i="17"/>
  <c r="S561" i="17"/>
  <c r="R588" i="17"/>
  <c r="T600" i="17"/>
  <c r="R733" i="17"/>
  <c r="X870" i="17"/>
  <c r="U204" i="17"/>
  <c r="V204" i="17"/>
  <c r="R391" i="17"/>
  <c r="S391" i="17"/>
  <c r="R835" i="17"/>
  <c r="R859" i="17"/>
  <c r="U580" i="17"/>
  <c r="R527" i="17"/>
  <c r="U527" i="17"/>
  <c r="V536" i="17"/>
  <c r="X575" i="17"/>
  <c r="X821" i="17"/>
  <c r="U845" i="17"/>
  <c r="U787" i="17"/>
  <c r="U642" i="17"/>
  <c r="R787" i="17"/>
  <c r="V419" i="17"/>
  <c r="R498" i="17"/>
  <c r="S183" i="17"/>
  <c r="W183" i="17"/>
  <c r="U183" i="17"/>
  <c r="R183" i="17"/>
  <c r="U181" i="17"/>
  <c r="U843" i="17"/>
  <c r="W843" i="17"/>
  <c r="V843" i="17"/>
  <c r="S843" i="17"/>
  <c r="W67" i="17"/>
  <c r="V67" i="17"/>
  <c r="R67" i="17"/>
  <c r="S67" i="17"/>
  <c r="T67" i="17"/>
  <c r="S62" i="17"/>
  <c r="T62" i="17"/>
  <c r="R62" i="17"/>
  <c r="W62" i="17"/>
  <c r="T64" i="17"/>
  <c r="R64" i="17"/>
  <c r="S280" i="17"/>
  <c r="T419" i="17"/>
  <c r="W430" i="17"/>
  <c r="W446" i="17"/>
  <c r="W274" i="17"/>
  <c r="X274" i="17"/>
  <c r="R274" i="17"/>
  <c r="S274" i="17"/>
  <c r="U274" i="17"/>
  <c r="T274" i="17"/>
  <c r="U496" i="17"/>
  <c r="X451" i="17"/>
  <c r="T498" i="17"/>
  <c r="X852" i="17"/>
  <c r="T852" i="17"/>
  <c r="U852" i="17"/>
  <c r="V852" i="17"/>
  <c r="R852" i="17"/>
  <c r="V773" i="17"/>
  <c r="W773" i="17"/>
  <c r="V887" i="17"/>
  <c r="R887" i="17"/>
  <c r="S887" i="17"/>
  <c r="U887" i="17"/>
  <c r="X887" i="17"/>
  <c r="T528" i="17"/>
  <c r="W599" i="17"/>
  <c r="T113" i="17"/>
  <c r="X113" i="17"/>
  <c r="W113" i="17"/>
  <c r="U113" i="17"/>
  <c r="V113" i="17"/>
  <c r="W805" i="17"/>
  <c r="S805" i="17"/>
  <c r="V805" i="17"/>
  <c r="X805" i="17"/>
  <c r="W512" i="17"/>
  <c r="X773" i="17"/>
  <c r="V545" i="17"/>
  <c r="R600" i="17"/>
  <c r="R755" i="17"/>
  <c r="X843" i="17"/>
  <c r="X897" i="17"/>
  <c r="S897" i="17"/>
  <c r="R897" i="17"/>
  <c r="W870" i="17"/>
  <c r="R559" i="17"/>
  <c r="W559" i="17"/>
  <c r="S559" i="17"/>
  <c r="T559" i="17"/>
  <c r="U559" i="17"/>
  <c r="V98" i="17"/>
  <c r="W98" i="17"/>
  <c r="S98" i="17"/>
  <c r="S845" i="17"/>
  <c r="T773" i="17"/>
  <c r="X859" i="17"/>
  <c r="T580" i="17"/>
  <c r="W536" i="17"/>
  <c r="V575" i="17"/>
  <c r="R805" i="17"/>
  <c r="V705" i="17"/>
  <c r="W705" i="17"/>
  <c r="X705" i="17"/>
  <c r="R705" i="17"/>
  <c r="U705" i="17"/>
  <c r="V857" i="17"/>
  <c r="R333" i="17"/>
  <c r="S333" i="17"/>
  <c r="U333" i="17"/>
  <c r="W333" i="17"/>
  <c r="T333" i="17"/>
  <c r="T210" i="17"/>
  <c r="W210" i="17"/>
  <c r="R210" i="17"/>
  <c r="S210" i="17"/>
  <c r="U210" i="17"/>
  <c r="V210" i="17"/>
  <c r="R844" i="17"/>
  <c r="U67" i="17"/>
  <c r="S803" i="17"/>
  <c r="X56" i="17"/>
  <c r="V56" i="17"/>
  <c r="U80" i="17"/>
  <c r="W80" i="17"/>
  <c r="V80" i="17"/>
  <c r="T280" i="17"/>
  <c r="W429" i="17"/>
  <c r="S429" i="17"/>
  <c r="U429" i="17"/>
  <c r="X429" i="17"/>
  <c r="V429" i="17"/>
  <c r="T306" i="17"/>
  <c r="S419" i="17"/>
  <c r="V266" i="17"/>
  <c r="T266" i="17"/>
  <c r="W266" i="17"/>
  <c r="U266" i="17"/>
  <c r="X266" i="17"/>
  <c r="S266" i="17"/>
  <c r="R266" i="17"/>
  <c r="V430" i="17"/>
  <c r="S446" i="17"/>
  <c r="U282" i="17"/>
  <c r="V282" i="17"/>
  <c r="W282" i="17"/>
  <c r="T282" i="17"/>
  <c r="X282" i="17"/>
  <c r="R282" i="17"/>
  <c r="S282" i="17"/>
  <c r="W467" i="17"/>
  <c r="T467" i="17"/>
  <c r="W451" i="17"/>
  <c r="U857" i="17"/>
  <c r="W857" i="17"/>
  <c r="R892" i="17"/>
  <c r="W892" i="17"/>
  <c r="X528" i="17"/>
  <c r="V599" i="17"/>
  <c r="T552" i="17"/>
  <c r="U552" i="17"/>
  <c r="S642" i="17"/>
  <c r="U512" i="17"/>
  <c r="R543" i="17"/>
  <c r="W543" i="17"/>
  <c r="U545" i="17"/>
  <c r="U561" i="17"/>
  <c r="S588" i="17"/>
  <c r="U870" i="17"/>
  <c r="S755" i="17"/>
  <c r="R803" i="17"/>
  <c r="S873" i="17"/>
  <c r="X873" i="17"/>
  <c r="R873" i="17"/>
  <c r="T873" i="17"/>
  <c r="R845" i="17"/>
  <c r="S580" i="17"/>
  <c r="R114" i="17"/>
  <c r="T114" i="17"/>
  <c r="U536" i="17"/>
  <c r="U575" i="17"/>
  <c r="X755" i="17"/>
  <c r="T805" i="17"/>
  <c r="V797" i="17"/>
  <c r="S797" i="17"/>
  <c r="W797" i="17"/>
  <c r="R797" i="17"/>
  <c r="U797" i="17"/>
  <c r="X210" i="17"/>
  <c r="S623" i="17"/>
  <c r="T870" i="17"/>
  <c r="X158" i="17"/>
  <c r="X419" i="17"/>
  <c r="R599" i="17"/>
  <c r="V467" i="17"/>
  <c r="V733" i="17"/>
  <c r="W733" i="17"/>
  <c r="X733" i="17"/>
  <c r="S835" i="17"/>
  <c r="V835" i="17"/>
  <c r="W835" i="17"/>
  <c r="T496" i="17"/>
  <c r="W496" i="17"/>
  <c r="S496" i="17"/>
  <c r="R277" i="17"/>
  <c r="S277" i="17"/>
  <c r="T277" i="17"/>
  <c r="U277" i="17"/>
  <c r="X619" i="17"/>
  <c r="S619" i="17"/>
  <c r="W619" i="17"/>
  <c r="T619" i="17"/>
  <c r="T268" i="17"/>
  <c r="U268" i="17"/>
  <c r="V268" i="17"/>
  <c r="U430" i="17"/>
  <c r="X446" i="17"/>
  <c r="X335" i="17"/>
  <c r="S335" i="17"/>
  <c r="U335" i="17"/>
  <c r="V335" i="17"/>
  <c r="W335" i="17"/>
  <c r="T599" i="17"/>
  <c r="S787" i="17"/>
  <c r="V787" i="17"/>
  <c r="W787" i="17"/>
  <c r="T821" i="17"/>
  <c r="R821" i="17"/>
  <c r="V129" i="17"/>
  <c r="W129" i="17"/>
  <c r="V795" i="17"/>
  <c r="U795" i="17"/>
  <c r="T795" i="17"/>
  <c r="W795" i="17"/>
  <c r="R795" i="17"/>
  <c r="X795" i="17"/>
  <c r="X642" i="17"/>
  <c r="T642" i="17"/>
  <c r="S821" i="17"/>
  <c r="R545" i="17"/>
  <c r="U813" i="17"/>
  <c r="X215" i="17"/>
  <c r="R215" i="17"/>
  <c r="W215" i="17"/>
  <c r="S215" i="17"/>
  <c r="T215" i="17"/>
  <c r="U215" i="17"/>
  <c r="W897" i="17"/>
  <c r="W258" i="17"/>
  <c r="V258" i="17"/>
  <c r="X258" i="17"/>
  <c r="T258" i="17"/>
  <c r="U258" i="17"/>
  <c r="S258" i="17"/>
  <c r="U892" i="17"/>
  <c r="V892" i="17"/>
  <c r="X845" i="17"/>
  <c r="W755" i="17"/>
  <c r="X803" i="17"/>
  <c r="T857" i="17"/>
  <c r="X793" i="17"/>
  <c r="S793" i="17"/>
  <c r="T797" i="17"/>
  <c r="R793" i="17"/>
  <c r="W844" i="17"/>
  <c r="V274" i="17"/>
  <c r="W277" i="17"/>
  <c r="W398" i="17"/>
  <c r="V642" i="17"/>
  <c r="V817" i="17"/>
  <c r="R801" i="17"/>
  <c r="R108" i="17"/>
  <c r="S547" i="17"/>
  <c r="V547" i="17"/>
  <c r="V323" i="17"/>
  <c r="W108" i="17"/>
  <c r="W508" i="17"/>
  <c r="T547" i="17"/>
  <c r="W551" i="17"/>
  <c r="S817" i="17"/>
  <c r="W801" i="17"/>
  <c r="U108" i="17"/>
  <c r="V508" i="17"/>
  <c r="X547" i="17"/>
  <c r="R817" i="17"/>
  <c r="T801" i="17"/>
  <c r="U142" i="17"/>
  <c r="X142" i="17"/>
  <c r="R547" i="17"/>
  <c r="S142" i="17"/>
  <c r="X817" i="17"/>
  <c r="U551" i="17"/>
  <c r="U323" i="17"/>
  <c r="V142" i="17"/>
  <c r="V801" i="17"/>
  <c r="EN188" i="6"/>
  <c r="EN163" i="6"/>
  <c r="AU104" i="6"/>
  <c r="EN165" i="6"/>
  <c r="T104" i="6"/>
  <c r="EI50" i="6"/>
  <c r="DC157" i="6"/>
  <c r="AW66" i="6"/>
  <c r="T80" i="6"/>
  <c r="AT80" i="6"/>
  <c r="AT64" i="6"/>
  <c r="AT83" i="6"/>
  <c r="AT91" i="6"/>
  <c r="AU64" i="6"/>
  <c r="AU91" i="6"/>
  <c r="EN152" i="6"/>
  <c r="EN212" i="6"/>
  <c r="EH50" i="6"/>
  <c r="EN161" i="6"/>
  <c r="EK166" i="6"/>
  <c r="EN69" i="6"/>
  <c r="EM176" i="6"/>
  <c r="W25" i="6"/>
  <c r="W17" i="6"/>
  <c r="EM17" i="6"/>
  <c r="AT172" i="6"/>
  <c r="T172" i="6"/>
  <c r="AU172" i="6"/>
  <c r="U104" i="6"/>
  <c r="W104" i="6" s="1"/>
  <c r="AW104" i="6"/>
  <c r="T109" i="6"/>
  <c r="AU109" i="6"/>
  <c r="AT109" i="6"/>
  <c r="EN16" i="6"/>
  <c r="EM50" i="6"/>
  <c r="EL100" i="6"/>
  <c r="T31" i="6"/>
  <c r="AU66" i="6"/>
  <c r="AT66" i="6"/>
  <c r="DC50" i="6"/>
  <c r="AT176" i="6"/>
  <c r="AU176" i="6"/>
  <c r="EJ50" i="6"/>
  <c r="T168" i="6"/>
  <c r="EN158" i="6"/>
  <c r="EN157" i="6"/>
  <c r="W153" i="6"/>
  <c r="EN168" i="6"/>
  <c r="AU182" i="6"/>
  <c r="AT245" i="6"/>
  <c r="AU245" i="6"/>
  <c r="EN196" i="6"/>
  <c r="EN204" i="6"/>
  <c r="EN205" i="6"/>
  <c r="EM184" i="6"/>
  <c r="EK193" i="6"/>
  <c r="AU246" i="6"/>
  <c r="AT246" i="6"/>
  <c r="EN215" i="6"/>
  <c r="AU272" i="6"/>
  <c r="W37" i="6"/>
  <c r="V68" i="6"/>
  <c r="U259" i="6"/>
  <c r="W259" i="6" s="1"/>
  <c r="V17" i="6"/>
  <c r="EN184" i="6"/>
  <c r="EN200" i="6"/>
  <c r="EN244" i="6"/>
  <c r="EN17" i="6"/>
  <c r="EN159" i="6"/>
  <c r="U65" i="6"/>
  <c r="W65" i="6" s="1"/>
  <c r="EN228" i="6"/>
  <c r="EN243" i="6"/>
  <c r="W62" i="6"/>
  <c r="EN154" i="6"/>
  <c r="W184" i="6"/>
  <c r="W214" i="6"/>
  <c r="U221" i="6"/>
  <c r="W221" i="6" s="1"/>
  <c r="W230" i="6"/>
  <c r="V245" i="6"/>
  <c r="W245" i="6" s="1"/>
  <c r="W260" i="6"/>
  <c r="AW116" i="6"/>
  <c r="EN146" i="6"/>
  <c r="EN167" i="6"/>
  <c r="EN192" i="6"/>
  <c r="U268" i="6"/>
  <c r="W29" i="6"/>
  <c r="U43" i="6"/>
  <c r="W43" i="6" s="1"/>
  <c r="W167" i="6"/>
  <c r="W66" i="6"/>
  <c r="U160" i="6"/>
  <c r="W160" i="6" s="1"/>
  <c r="EM178" i="6"/>
  <c r="W225" i="6"/>
  <c r="EM69" i="6"/>
  <c r="U91" i="6"/>
  <c r="W91" i="6" s="1"/>
  <c r="W145" i="6"/>
  <c r="W199" i="6"/>
  <c r="W68" i="6"/>
  <c r="U84" i="6"/>
  <c r="V148" i="6"/>
  <c r="EM158" i="6"/>
  <c r="W161" i="6"/>
  <c r="EN164" i="6"/>
  <c r="EM169" i="6"/>
  <c r="EM173" i="6"/>
  <c r="U180" i="6"/>
  <c r="W180" i="6" s="1"/>
  <c r="EM192" i="6"/>
  <c r="W193" i="6"/>
  <c r="EN213" i="6"/>
  <c r="U31" i="6"/>
  <c r="W31" i="6" s="1"/>
  <c r="W45" i="6"/>
  <c r="U165" i="6"/>
  <c r="W165" i="6" s="1"/>
  <c r="EN169" i="6"/>
  <c r="W173" i="6"/>
  <c r="EN173" i="6"/>
  <c r="W200" i="6"/>
  <c r="EN238" i="6"/>
  <c r="EM167" i="6"/>
  <c r="W70" i="6"/>
  <c r="W109" i="6"/>
  <c r="U191" i="6"/>
  <c r="W191" i="6" s="1"/>
  <c r="U35" i="6"/>
  <c r="W35" i="6" s="1"/>
  <c r="AW109" i="6"/>
  <c r="W168" i="6"/>
  <c r="U33" i="6"/>
  <c r="W33" i="6" s="1"/>
  <c r="U38" i="6"/>
  <c r="AW80" i="6"/>
  <c r="U114" i="6"/>
  <c r="W114" i="6" s="1"/>
  <c r="W116" i="6"/>
  <c r="W154" i="6"/>
  <c r="EN178" i="6"/>
  <c r="W185" i="6"/>
  <c r="EM188" i="6"/>
  <c r="EJ193" i="6"/>
  <c r="EN201" i="6"/>
  <c r="EM204" i="6"/>
  <c r="EM212" i="6"/>
  <c r="EM219" i="6"/>
  <c r="W236" i="6"/>
  <c r="W18" i="6"/>
  <c r="V44" i="6"/>
  <c r="W44" i="6" s="1"/>
  <c r="W49" i="6"/>
  <c r="W84" i="6"/>
  <c r="EM100" i="6"/>
  <c r="EM191" i="6"/>
  <c r="EN219" i="6"/>
  <c r="W21" i="6"/>
  <c r="W30" i="6"/>
  <c r="EM159" i="6"/>
  <c r="EM205" i="6"/>
  <c r="EM213" i="6"/>
  <c r="EN230" i="6"/>
  <c r="EM243" i="6"/>
  <c r="W253" i="6"/>
  <c r="W275" i="6"/>
  <c r="EM230" i="6"/>
  <c r="W254" i="6"/>
  <c r="W234" i="6"/>
  <c r="W261" i="6"/>
  <c r="W264" i="6"/>
  <c r="W263" i="6"/>
  <c r="S320" i="23"/>
  <c r="T320" i="23"/>
  <c r="U320" i="23"/>
  <c r="V320" i="23"/>
  <c r="W320" i="23"/>
  <c r="X320" i="23"/>
  <c r="R320" i="23"/>
  <c r="V325" i="23"/>
  <c r="W325" i="23"/>
  <c r="X325" i="23"/>
  <c r="R325" i="23"/>
  <c r="T325" i="23"/>
  <c r="S325" i="23"/>
  <c r="U325" i="23"/>
  <c r="R19" i="23"/>
  <c r="T19" i="23"/>
  <c r="U19" i="23"/>
  <c r="V19" i="23"/>
  <c r="W19" i="23"/>
  <c r="X19" i="23"/>
  <c r="S19" i="23"/>
  <c r="U144" i="23"/>
  <c r="R144" i="23"/>
  <c r="T144" i="23"/>
  <c r="S144" i="23"/>
  <c r="V144" i="23"/>
  <c r="W144" i="23"/>
  <c r="X144" i="23"/>
  <c r="R148" i="23"/>
  <c r="T148" i="23"/>
  <c r="S148" i="23"/>
  <c r="U148" i="23"/>
  <c r="V148" i="23"/>
  <c r="W148" i="23"/>
  <c r="X148" i="23"/>
  <c r="U274" i="23"/>
  <c r="V274" i="23"/>
  <c r="W274" i="23"/>
  <c r="X274" i="23"/>
  <c r="R274" i="23"/>
  <c r="S274" i="23"/>
  <c r="T274" i="23"/>
  <c r="U311" i="23"/>
  <c r="R311" i="23"/>
  <c r="S311" i="23"/>
  <c r="T311" i="23"/>
  <c r="V311" i="23"/>
  <c r="W311" i="23"/>
  <c r="X311" i="23"/>
  <c r="V127" i="23"/>
  <c r="R127" i="23"/>
  <c r="S127" i="23"/>
  <c r="X127" i="23"/>
  <c r="W127" i="23"/>
  <c r="T127" i="23"/>
  <c r="U127" i="23"/>
  <c r="U23" i="23"/>
  <c r="R23" i="23"/>
  <c r="S23" i="23"/>
  <c r="T23" i="23"/>
  <c r="V23" i="23"/>
  <c r="W23" i="23"/>
  <c r="X23" i="23"/>
  <c r="W118" i="23"/>
  <c r="T118" i="23"/>
  <c r="X118" i="23"/>
  <c r="R118" i="23"/>
  <c r="V118" i="23"/>
  <c r="S118" i="23"/>
  <c r="U118" i="23"/>
  <c r="V135" i="23"/>
  <c r="R135" i="23"/>
  <c r="S135" i="23"/>
  <c r="X135" i="23"/>
  <c r="W135" i="23"/>
  <c r="T135" i="23"/>
  <c r="U135" i="23"/>
  <c r="U89" i="23"/>
  <c r="S89" i="23"/>
  <c r="R89" i="23"/>
  <c r="V89" i="23"/>
  <c r="W89" i="23"/>
  <c r="T89" i="23"/>
  <c r="X89" i="23"/>
  <c r="X117" i="23"/>
  <c r="R117" i="23"/>
  <c r="S117" i="23"/>
  <c r="T117" i="23"/>
  <c r="U117" i="23"/>
  <c r="V117" i="23"/>
  <c r="W117" i="23"/>
  <c r="U172" i="23"/>
  <c r="W172" i="23"/>
  <c r="S172" i="23"/>
  <c r="T172" i="23"/>
  <c r="X172" i="23"/>
  <c r="R172" i="23"/>
  <c r="V172" i="23"/>
  <c r="S200" i="23"/>
  <c r="V200" i="23"/>
  <c r="W200" i="23"/>
  <c r="X200" i="23"/>
  <c r="R200" i="23"/>
  <c r="U200" i="23"/>
  <c r="T200" i="23"/>
  <c r="V213" i="23"/>
  <c r="R213" i="23"/>
  <c r="S213" i="23"/>
  <c r="T213" i="23"/>
  <c r="U213" i="23"/>
  <c r="X213" i="23"/>
  <c r="W213" i="23"/>
  <c r="S216" i="23"/>
  <c r="W216" i="23"/>
  <c r="X216" i="23"/>
  <c r="R216" i="23"/>
  <c r="U216" i="23"/>
  <c r="V216" i="23"/>
  <c r="T216" i="23"/>
  <c r="R201" i="23"/>
  <c r="X201" i="23"/>
  <c r="S201" i="23"/>
  <c r="T201" i="23"/>
  <c r="U201" i="23"/>
  <c r="W201" i="23"/>
  <c r="V201" i="23"/>
  <c r="X235" i="23"/>
  <c r="W235" i="23"/>
  <c r="T235" i="23"/>
  <c r="U235" i="23"/>
  <c r="V235" i="23"/>
  <c r="S235" i="23"/>
  <c r="R235" i="23"/>
  <c r="R147" i="23"/>
  <c r="X147" i="23"/>
  <c r="T147" i="23"/>
  <c r="U147" i="23"/>
  <c r="V147" i="23"/>
  <c r="W147" i="23"/>
  <c r="S147" i="23"/>
  <c r="S174" i="23"/>
  <c r="U174" i="23"/>
  <c r="V174" i="23"/>
  <c r="W174" i="23"/>
  <c r="T174" i="23"/>
  <c r="X174" i="23"/>
  <c r="R174" i="23"/>
  <c r="R310" i="23"/>
  <c r="W310" i="23"/>
  <c r="S310" i="23"/>
  <c r="X310" i="23"/>
  <c r="U310" i="23"/>
  <c r="V310" i="23"/>
  <c r="T310" i="23"/>
  <c r="R34" i="23"/>
  <c r="W34" i="23"/>
  <c r="V34" i="23"/>
  <c r="U34" i="23"/>
  <c r="X34" i="23"/>
  <c r="T34" i="23"/>
  <c r="S34" i="23"/>
  <c r="R139" i="23"/>
  <c r="X139" i="23"/>
  <c r="W139" i="23"/>
  <c r="S139" i="23"/>
  <c r="T139" i="23"/>
  <c r="U139" i="23"/>
  <c r="V139" i="23"/>
  <c r="S83" i="23"/>
  <c r="W83" i="23"/>
  <c r="V83" i="23"/>
  <c r="R83" i="23"/>
  <c r="U83" i="23"/>
  <c r="X83" i="23"/>
  <c r="T83" i="23"/>
  <c r="S61" i="23"/>
  <c r="R61" i="23"/>
  <c r="T61" i="23"/>
  <c r="U61" i="23"/>
  <c r="V61" i="23"/>
  <c r="W61" i="23"/>
  <c r="X61" i="23"/>
  <c r="U136" i="23"/>
  <c r="R136" i="23"/>
  <c r="T136" i="23"/>
  <c r="V136" i="23"/>
  <c r="S136" i="23"/>
  <c r="W136" i="23"/>
  <c r="X136" i="23"/>
  <c r="X86" i="23"/>
  <c r="U86" i="23"/>
  <c r="T86" i="23"/>
  <c r="W86" i="23"/>
  <c r="R86" i="23"/>
  <c r="S86" i="23"/>
  <c r="V86" i="23"/>
  <c r="S192" i="23"/>
  <c r="V192" i="23"/>
  <c r="W192" i="23"/>
  <c r="X192" i="23"/>
  <c r="R192" i="23"/>
  <c r="U192" i="23"/>
  <c r="T192" i="23"/>
  <c r="X227" i="23"/>
  <c r="W227" i="23"/>
  <c r="R227" i="23"/>
  <c r="S227" i="23"/>
  <c r="T227" i="23"/>
  <c r="U227" i="23"/>
  <c r="V227" i="23"/>
  <c r="S208" i="23"/>
  <c r="W208" i="23"/>
  <c r="X208" i="23"/>
  <c r="R208" i="23"/>
  <c r="U208" i="23"/>
  <c r="V208" i="23"/>
  <c r="T208" i="23"/>
  <c r="V197" i="23"/>
  <c r="R197" i="23"/>
  <c r="S197" i="23"/>
  <c r="T197" i="23"/>
  <c r="U197" i="23"/>
  <c r="X197" i="23"/>
  <c r="W197" i="23"/>
  <c r="V298" i="23"/>
  <c r="W298" i="23"/>
  <c r="R298" i="23"/>
  <c r="S298" i="23"/>
  <c r="T298" i="23"/>
  <c r="U298" i="23"/>
  <c r="X298" i="23"/>
  <c r="U65" i="23"/>
  <c r="S65" i="23"/>
  <c r="T65" i="23"/>
  <c r="W65" i="23"/>
  <c r="X65" i="23"/>
  <c r="V65" i="23"/>
  <c r="R65" i="23"/>
  <c r="W63" i="23"/>
  <c r="X63" i="23"/>
  <c r="R63" i="23"/>
  <c r="T63" i="23"/>
  <c r="U63" i="23"/>
  <c r="V63" i="23"/>
  <c r="S63" i="23"/>
  <c r="U96" i="23"/>
  <c r="R96" i="23"/>
  <c r="X96" i="23"/>
  <c r="S96" i="23"/>
  <c r="W96" i="23"/>
  <c r="T96" i="23"/>
  <c r="V96" i="23"/>
  <c r="U57" i="23"/>
  <c r="S57" i="23"/>
  <c r="W57" i="23"/>
  <c r="X57" i="23"/>
  <c r="R57" i="23"/>
  <c r="T57" i="23"/>
  <c r="V57" i="23"/>
  <c r="V80" i="23"/>
  <c r="S80" i="23"/>
  <c r="R80" i="23"/>
  <c r="T80" i="23"/>
  <c r="U80" i="23"/>
  <c r="W80" i="23"/>
  <c r="X80" i="23"/>
  <c r="V189" i="23"/>
  <c r="R189" i="23"/>
  <c r="S189" i="23"/>
  <c r="T189" i="23"/>
  <c r="U189" i="23"/>
  <c r="X189" i="23"/>
  <c r="W189" i="23"/>
  <c r="U238" i="23"/>
  <c r="V238" i="23"/>
  <c r="R238" i="23"/>
  <c r="S238" i="23"/>
  <c r="T238" i="23"/>
  <c r="W238" i="23"/>
  <c r="X238" i="23"/>
  <c r="U258" i="23"/>
  <c r="V258" i="23"/>
  <c r="W258" i="23"/>
  <c r="X258" i="23"/>
  <c r="S258" i="23"/>
  <c r="T258" i="23"/>
  <c r="R258" i="23"/>
  <c r="U266" i="23"/>
  <c r="V266" i="23"/>
  <c r="W266" i="23"/>
  <c r="X266" i="23"/>
  <c r="R266" i="23"/>
  <c r="S266" i="23"/>
  <c r="T266" i="23"/>
  <c r="S14" i="23"/>
  <c r="V14" i="23"/>
  <c r="X14" i="23"/>
  <c r="R14" i="23"/>
  <c r="T14" i="23"/>
  <c r="W14" i="23"/>
  <c r="U14" i="23"/>
  <c r="S35" i="23"/>
  <c r="U35" i="23"/>
  <c r="X35" i="23"/>
  <c r="T35" i="23"/>
  <c r="W35" i="23"/>
  <c r="R35" i="23"/>
  <c r="V35" i="23"/>
  <c r="S75" i="23"/>
  <c r="W75" i="23"/>
  <c r="R75" i="23"/>
  <c r="T75" i="23"/>
  <c r="U75" i="23"/>
  <c r="V75" i="23"/>
  <c r="X75" i="23"/>
  <c r="V64" i="23"/>
  <c r="X64" i="23"/>
  <c r="R64" i="23"/>
  <c r="S64" i="23"/>
  <c r="T64" i="23"/>
  <c r="W64" i="23"/>
  <c r="U64" i="23"/>
  <c r="R140" i="23"/>
  <c r="T140" i="23"/>
  <c r="U140" i="23"/>
  <c r="V140" i="23"/>
  <c r="W140" i="23"/>
  <c r="X140" i="23"/>
  <c r="S140" i="23"/>
  <c r="U160" i="23"/>
  <c r="T160" i="23"/>
  <c r="S160" i="23"/>
  <c r="V160" i="23"/>
  <c r="R160" i="23"/>
  <c r="W160" i="23"/>
  <c r="X160" i="23"/>
  <c r="R131" i="23"/>
  <c r="X131" i="23"/>
  <c r="S131" i="23"/>
  <c r="W131" i="23"/>
  <c r="T131" i="23"/>
  <c r="U131" i="23"/>
  <c r="V131" i="23"/>
  <c r="R193" i="23"/>
  <c r="X193" i="23"/>
  <c r="S193" i="23"/>
  <c r="T193" i="23"/>
  <c r="U193" i="23"/>
  <c r="W193" i="23"/>
  <c r="V193" i="23"/>
  <c r="W252" i="23"/>
  <c r="X252" i="23"/>
  <c r="R252" i="23"/>
  <c r="V252" i="23"/>
  <c r="S252" i="23"/>
  <c r="T252" i="23"/>
  <c r="U252" i="23"/>
  <c r="R302" i="23"/>
  <c r="T302" i="23"/>
  <c r="W302" i="23"/>
  <c r="S302" i="23"/>
  <c r="X302" i="23"/>
  <c r="U302" i="23"/>
  <c r="V302" i="23"/>
  <c r="V229" i="23"/>
  <c r="S229" i="23"/>
  <c r="R229" i="23"/>
  <c r="T229" i="23"/>
  <c r="U229" i="23"/>
  <c r="W229" i="23"/>
  <c r="X229" i="23"/>
  <c r="R26" i="23"/>
  <c r="W26" i="23"/>
  <c r="S26" i="23"/>
  <c r="X26" i="23"/>
  <c r="V26" i="23"/>
  <c r="U26" i="23"/>
  <c r="T26" i="23"/>
  <c r="W55" i="23"/>
  <c r="T55" i="23"/>
  <c r="U55" i="23"/>
  <c r="X55" i="23"/>
  <c r="R55" i="23"/>
  <c r="S55" i="23"/>
  <c r="V55" i="23"/>
  <c r="S33" i="23"/>
  <c r="U33" i="23"/>
  <c r="R33" i="23"/>
  <c r="V33" i="23"/>
  <c r="W33" i="23"/>
  <c r="T33" i="23"/>
  <c r="X33" i="23"/>
  <c r="R52" i="23"/>
  <c r="V52" i="23"/>
  <c r="W52" i="23"/>
  <c r="S52" i="23"/>
  <c r="T52" i="23"/>
  <c r="U52" i="23"/>
  <c r="X52" i="23"/>
  <c r="W71" i="23"/>
  <c r="X71" i="23"/>
  <c r="R71" i="23"/>
  <c r="S71" i="23"/>
  <c r="T71" i="23"/>
  <c r="U71" i="23"/>
  <c r="V71" i="23"/>
  <c r="U128" i="23"/>
  <c r="R128" i="23"/>
  <c r="S128" i="23"/>
  <c r="T128" i="23"/>
  <c r="V128" i="23"/>
  <c r="X128" i="23"/>
  <c r="W128" i="23"/>
  <c r="U152" i="23"/>
  <c r="T152" i="23"/>
  <c r="W152" i="23"/>
  <c r="X152" i="23"/>
  <c r="V152" i="23"/>
  <c r="R152" i="23"/>
  <c r="S152" i="23"/>
  <c r="U104" i="23"/>
  <c r="R104" i="23"/>
  <c r="W104" i="23"/>
  <c r="X104" i="23"/>
  <c r="V104" i="23"/>
  <c r="S104" i="23"/>
  <c r="T104" i="23"/>
  <c r="R217" i="23"/>
  <c r="S217" i="23"/>
  <c r="T217" i="23"/>
  <c r="U217" i="23"/>
  <c r="W217" i="23"/>
  <c r="V217" i="23"/>
  <c r="X217" i="23"/>
  <c r="W244" i="23"/>
  <c r="X244" i="23"/>
  <c r="R244" i="23"/>
  <c r="U244" i="23"/>
  <c r="V244" i="23"/>
  <c r="S244" i="23"/>
  <c r="T244" i="23"/>
  <c r="S224" i="23"/>
  <c r="R224" i="23"/>
  <c r="T224" i="23"/>
  <c r="U224" i="23"/>
  <c r="V224" i="23"/>
  <c r="W224" i="23"/>
  <c r="X224" i="23"/>
  <c r="W236" i="23"/>
  <c r="R236" i="23"/>
  <c r="S236" i="23"/>
  <c r="T236" i="23"/>
  <c r="U236" i="23"/>
  <c r="V236" i="23"/>
  <c r="X236" i="23"/>
  <c r="U303" i="23"/>
  <c r="R303" i="23"/>
  <c r="S303" i="23"/>
  <c r="T303" i="23"/>
  <c r="V303" i="23"/>
  <c r="W303" i="23"/>
  <c r="X303" i="23"/>
  <c r="R51" i="23"/>
  <c r="X51" i="23"/>
  <c r="T51" i="23"/>
  <c r="V51" i="23"/>
  <c r="W51" i="23"/>
  <c r="S51" i="23"/>
  <c r="U51" i="23"/>
  <c r="W212" i="23"/>
  <c r="X212" i="23"/>
  <c r="R212" i="23"/>
  <c r="S212" i="23"/>
  <c r="U212" i="23"/>
  <c r="T212" i="23"/>
  <c r="V212" i="23"/>
  <c r="V30" i="23"/>
  <c r="X30" i="23"/>
  <c r="T30" i="23"/>
  <c r="W30" i="23"/>
  <c r="R30" i="23"/>
  <c r="S30" i="23"/>
  <c r="U30" i="23"/>
  <c r="U31" i="23"/>
  <c r="S31" i="23"/>
  <c r="V31" i="23"/>
  <c r="W31" i="23"/>
  <c r="T31" i="23"/>
  <c r="X31" i="23"/>
  <c r="R31" i="23"/>
  <c r="U81" i="23"/>
  <c r="S81" i="23"/>
  <c r="W81" i="23"/>
  <c r="R81" i="23"/>
  <c r="T81" i="23"/>
  <c r="V81" i="23"/>
  <c r="X81" i="23"/>
  <c r="R68" i="23"/>
  <c r="S68" i="23"/>
  <c r="T68" i="23"/>
  <c r="U68" i="23"/>
  <c r="V68" i="23"/>
  <c r="W68" i="23"/>
  <c r="X68" i="23"/>
  <c r="W79" i="23"/>
  <c r="X79" i="23"/>
  <c r="T79" i="23"/>
  <c r="V79" i="23"/>
  <c r="R79" i="23"/>
  <c r="S79" i="23"/>
  <c r="U79" i="23"/>
  <c r="U73" i="23"/>
  <c r="S73" i="23"/>
  <c r="R73" i="23"/>
  <c r="T73" i="23"/>
  <c r="V73" i="23"/>
  <c r="W73" i="23"/>
  <c r="X73" i="23"/>
  <c r="V143" i="23"/>
  <c r="R143" i="23"/>
  <c r="S143" i="23"/>
  <c r="T143" i="23"/>
  <c r="U143" i="23"/>
  <c r="W143" i="23"/>
  <c r="X143" i="23"/>
  <c r="R185" i="23"/>
  <c r="X185" i="23"/>
  <c r="S185" i="23"/>
  <c r="T185" i="23"/>
  <c r="U185" i="23"/>
  <c r="W185" i="23"/>
  <c r="V185" i="23"/>
  <c r="R209" i="23"/>
  <c r="S209" i="23"/>
  <c r="T209" i="23"/>
  <c r="U209" i="23"/>
  <c r="W209" i="23"/>
  <c r="V209" i="23"/>
  <c r="X209" i="23"/>
  <c r="U234" i="23"/>
  <c r="X234" i="23"/>
  <c r="R234" i="23"/>
  <c r="W234" i="23"/>
  <c r="T234" i="23"/>
  <c r="S234" i="23"/>
  <c r="V234" i="23"/>
  <c r="V205" i="23"/>
  <c r="R205" i="23"/>
  <c r="S205" i="23"/>
  <c r="T205" i="23"/>
  <c r="U205" i="23"/>
  <c r="X205" i="23"/>
  <c r="W205" i="23"/>
  <c r="X296" i="23"/>
  <c r="R296" i="23"/>
  <c r="U296" i="23"/>
  <c r="V296" i="23"/>
  <c r="S296" i="23"/>
  <c r="T296" i="23"/>
  <c r="W296" i="23"/>
  <c r="S309" i="23"/>
  <c r="T309" i="23"/>
  <c r="U309" i="23"/>
  <c r="V309" i="23"/>
  <c r="W309" i="23"/>
  <c r="X309" i="23"/>
  <c r="R309" i="23"/>
  <c r="W44" i="23"/>
  <c r="R44" i="23"/>
  <c r="X44" i="23"/>
  <c r="T44" i="23"/>
  <c r="U44" i="23"/>
  <c r="V44" i="23"/>
  <c r="S44" i="23"/>
  <c r="S67" i="23"/>
  <c r="W67" i="23"/>
  <c r="T67" i="23"/>
  <c r="V67" i="23"/>
  <c r="X67" i="23"/>
  <c r="R67" i="23"/>
  <c r="U67" i="23"/>
  <c r="R15" i="23"/>
  <c r="U15" i="23"/>
  <c r="T15" i="23"/>
  <c r="W15" i="23"/>
  <c r="X15" i="23"/>
  <c r="S15" i="23"/>
  <c r="V15" i="23"/>
  <c r="R18" i="23"/>
  <c r="W18" i="23"/>
  <c r="X18" i="23"/>
  <c r="S18" i="23"/>
  <c r="T18" i="23"/>
  <c r="U18" i="23"/>
  <c r="V18" i="23"/>
  <c r="U48" i="23"/>
  <c r="R48" i="23"/>
  <c r="V48" i="23"/>
  <c r="W48" i="23"/>
  <c r="S48" i="23"/>
  <c r="T48" i="23"/>
  <c r="X48" i="23"/>
  <c r="S59" i="23"/>
  <c r="W59" i="23"/>
  <c r="X59" i="23"/>
  <c r="R59" i="23"/>
  <c r="T59" i="23"/>
  <c r="U59" i="23"/>
  <c r="V59" i="23"/>
  <c r="S166" i="23"/>
  <c r="U166" i="23"/>
  <c r="W166" i="23"/>
  <c r="X166" i="23"/>
  <c r="V166" i="23"/>
  <c r="R166" i="23"/>
  <c r="T166" i="23"/>
  <c r="V171" i="23"/>
  <c r="X171" i="23"/>
  <c r="W171" i="23"/>
  <c r="U171" i="23"/>
  <c r="R171" i="23"/>
  <c r="S171" i="23"/>
  <c r="T171" i="23"/>
  <c r="U182" i="23"/>
  <c r="R182" i="23"/>
  <c r="S182" i="23"/>
  <c r="T182" i="23"/>
  <c r="V182" i="23"/>
  <c r="W182" i="23"/>
  <c r="X182" i="23"/>
  <c r="W220" i="23"/>
  <c r="X220" i="23"/>
  <c r="R220" i="23"/>
  <c r="S220" i="23"/>
  <c r="V220" i="23"/>
  <c r="U220" i="23"/>
  <c r="T220" i="23"/>
  <c r="X187" i="23"/>
  <c r="T187" i="23"/>
  <c r="R187" i="23"/>
  <c r="S187" i="23"/>
  <c r="U187" i="23"/>
  <c r="V187" i="23"/>
  <c r="W187" i="23"/>
  <c r="S301" i="23"/>
  <c r="T301" i="23"/>
  <c r="U301" i="23"/>
  <c r="V301" i="23"/>
  <c r="W301" i="23"/>
  <c r="X301" i="23"/>
  <c r="R301" i="23"/>
  <c r="S240" i="23"/>
  <c r="W240" i="23"/>
  <c r="X240" i="23"/>
  <c r="V240" i="23"/>
  <c r="R240" i="23"/>
  <c r="T240" i="23"/>
  <c r="U240" i="23"/>
  <c r="S248" i="23"/>
  <c r="W248" i="23"/>
  <c r="X248" i="23"/>
  <c r="R248" i="23"/>
  <c r="T248" i="23"/>
  <c r="U248" i="23"/>
  <c r="V248" i="23"/>
  <c r="R895" i="22"/>
  <c r="W895" i="22"/>
  <c r="S895" i="22"/>
  <c r="T895" i="22"/>
  <c r="U895" i="22"/>
  <c r="V895" i="22"/>
  <c r="X895" i="22"/>
  <c r="S607" i="22"/>
  <c r="R607" i="22"/>
  <c r="T607" i="22"/>
  <c r="W607" i="22"/>
  <c r="U607" i="22"/>
  <c r="V607" i="22"/>
  <c r="X607" i="22"/>
  <c r="T732" i="22"/>
  <c r="V732" i="22"/>
  <c r="W732" i="22"/>
  <c r="X732" i="22"/>
  <c r="R732" i="22"/>
  <c r="S732" i="22"/>
  <c r="U732" i="22"/>
  <c r="U685" i="22"/>
  <c r="S685" i="22"/>
  <c r="R685" i="22"/>
  <c r="T685" i="22"/>
  <c r="V685" i="22"/>
  <c r="W685" i="22"/>
  <c r="X685" i="22"/>
  <c r="T772" i="22"/>
  <c r="W772" i="22"/>
  <c r="X772" i="22"/>
  <c r="R772" i="22"/>
  <c r="S772" i="22"/>
  <c r="U772" i="22"/>
  <c r="V772" i="22"/>
  <c r="U752" i="22"/>
  <c r="T752" i="22"/>
  <c r="X752" i="22"/>
  <c r="R752" i="22"/>
  <c r="S752" i="22"/>
  <c r="V752" i="22"/>
  <c r="W752" i="22"/>
  <c r="T828" i="22"/>
  <c r="W828" i="22"/>
  <c r="X828" i="22"/>
  <c r="R828" i="22"/>
  <c r="U828" i="22"/>
  <c r="S828" i="22"/>
  <c r="V828" i="22"/>
  <c r="U73" i="22"/>
  <c r="W73" i="22"/>
  <c r="V73" i="22"/>
  <c r="X73" i="22"/>
  <c r="S73" i="22"/>
  <c r="T73" i="22"/>
  <c r="R73" i="22"/>
  <c r="V447" i="22"/>
  <c r="S447" i="22"/>
  <c r="T447" i="22"/>
  <c r="U447" i="22"/>
  <c r="X447" i="22"/>
  <c r="R447" i="22"/>
  <c r="W447" i="22"/>
  <c r="W551" i="22"/>
  <c r="S551" i="22"/>
  <c r="X551" i="22"/>
  <c r="R551" i="22"/>
  <c r="T551" i="22"/>
  <c r="U551" i="22"/>
  <c r="V551" i="22"/>
  <c r="W593" i="22"/>
  <c r="X593" i="22"/>
  <c r="S593" i="22"/>
  <c r="T593" i="22"/>
  <c r="R593" i="22"/>
  <c r="U593" i="22"/>
  <c r="V593" i="22"/>
  <c r="R435" i="22"/>
  <c r="S435" i="22"/>
  <c r="T435" i="22"/>
  <c r="U435" i="22"/>
  <c r="W435" i="22"/>
  <c r="X435" i="22"/>
  <c r="V435" i="22"/>
  <c r="V407" i="22"/>
  <c r="S407" i="22"/>
  <c r="T407" i="22"/>
  <c r="U407" i="22"/>
  <c r="X407" i="22"/>
  <c r="R407" i="22"/>
  <c r="W407" i="22"/>
  <c r="R443" i="22"/>
  <c r="S443" i="22"/>
  <c r="T443" i="22"/>
  <c r="U443" i="22"/>
  <c r="W443" i="22"/>
  <c r="X443" i="22"/>
  <c r="V443" i="22"/>
  <c r="S599" i="22"/>
  <c r="R599" i="22"/>
  <c r="T599" i="22"/>
  <c r="W599" i="22"/>
  <c r="U599" i="22"/>
  <c r="X599" i="22"/>
  <c r="V599" i="22"/>
  <c r="S589" i="22"/>
  <c r="U589" i="22"/>
  <c r="W589" i="22"/>
  <c r="X589" i="22"/>
  <c r="R589" i="22"/>
  <c r="T589" i="22"/>
  <c r="V589" i="22"/>
  <c r="W635" i="22"/>
  <c r="S635" i="22"/>
  <c r="X635" i="22"/>
  <c r="V635" i="22"/>
  <c r="R635" i="22"/>
  <c r="T635" i="22"/>
  <c r="U635" i="22"/>
  <c r="U51" i="22"/>
  <c r="X51" i="22"/>
  <c r="R51" i="22"/>
  <c r="S51" i="22"/>
  <c r="T51" i="22"/>
  <c r="V51" i="22"/>
  <c r="W51" i="22"/>
  <c r="U36" i="22"/>
  <c r="X36" i="22"/>
  <c r="R36" i="22"/>
  <c r="W36" i="22"/>
  <c r="S36" i="22"/>
  <c r="T36" i="22"/>
  <c r="V36" i="22"/>
  <c r="V43" i="22"/>
  <c r="T43" i="22"/>
  <c r="R43" i="22"/>
  <c r="W43" i="22"/>
  <c r="X43" i="22"/>
  <c r="U43" i="22"/>
  <c r="S43" i="22"/>
  <c r="V84" i="22"/>
  <c r="X84" i="22"/>
  <c r="R84" i="22"/>
  <c r="T84" i="22"/>
  <c r="U84" i="22"/>
  <c r="W84" i="22"/>
  <c r="S84" i="22"/>
  <c r="R88" i="22"/>
  <c r="W88" i="22"/>
  <c r="V88" i="22"/>
  <c r="X88" i="22"/>
  <c r="S88" i="22"/>
  <c r="T88" i="22"/>
  <c r="U88" i="22"/>
  <c r="V92" i="22"/>
  <c r="X92" i="22"/>
  <c r="R92" i="22"/>
  <c r="W92" i="22"/>
  <c r="S92" i="22"/>
  <c r="T92" i="22"/>
  <c r="U92" i="22"/>
  <c r="V187" i="22"/>
  <c r="W187" i="22"/>
  <c r="R187" i="22"/>
  <c r="S187" i="22"/>
  <c r="U187" i="22"/>
  <c r="X187" i="22"/>
  <c r="T187" i="22"/>
  <c r="R186" i="22"/>
  <c r="T186" i="22"/>
  <c r="U186" i="22"/>
  <c r="W186" i="22"/>
  <c r="V186" i="22"/>
  <c r="X186" i="22"/>
  <c r="S186" i="22"/>
  <c r="S149" i="22"/>
  <c r="W149" i="22"/>
  <c r="X149" i="22"/>
  <c r="R149" i="22"/>
  <c r="T149" i="22"/>
  <c r="U149" i="22"/>
  <c r="V149" i="22"/>
  <c r="R214" i="22"/>
  <c r="U214" i="22"/>
  <c r="W214" i="22"/>
  <c r="X214" i="22"/>
  <c r="S214" i="22"/>
  <c r="T214" i="22"/>
  <c r="V214" i="22"/>
  <c r="W255" i="22"/>
  <c r="V255" i="22"/>
  <c r="X255" i="22"/>
  <c r="R255" i="22"/>
  <c r="S255" i="22"/>
  <c r="U255" i="22"/>
  <c r="T255" i="22"/>
  <c r="W265" i="22"/>
  <c r="S265" i="22"/>
  <c r="V265" i="22"/>
  <c r="X265" i="22"/>
  <c r="R265" i="22"/>
  <c r="T265" i="22"/>
  <c r="U265" i="22"/>
  <c r="X264" i="22"/>
  <c r="R264" i="22"/>
  <c r="S264" i="22"/>
  <c r="T264" i="22"/>
  <c r="U264" i="22"/>
  <c r="V264" i="22"/>
  <c r="W264" i="22"/>
  <c r="V226" i="22"/>
  <c r="U226" i="22"/>
  <c r="X226" i="22"/>
  <c r="S226" i="22"/>
  <c r="T226" i="22"/>
  <c r="W226" i="22"/>
  <c r="R226" i="22"/>
  <c r="S296" i="22"/>
  <c r="X296" i="22"/>
  <c r="U296" i="22"/>
  <c r="V296" i="22"/>
  <c r="W296" i="22"/>
  <c r="R296" i="22"/>
  <c r="T296" i="22"/>
  <c r="U326" i="22"/>
  <c r="S326" i="22"/>
  <c r="T326" i="22"/>
  <c r="R326" i="22"/>
  <c r="V326" i="22"/>
  <c r="W326" i="22"/>
  <c r="X326" i="22"/>
  <c r="W394" i="22"/>
  <c r="V394" i="22"/>
  <c r="X394" i="22"/>
  <c r="R394" i="22"/>
  <c r="S394" i="22"/>
  <c r="T394" i="22"/>
  <c r="U394" i="22"/>
  <c r="X461" i="22"/>
  <c r="W461" i="22"/>
  <c r="S461" i="22"/>
  <c r="V461" i="22"/>
  <c r="R461" i="22"/>
  <c r="T461" i="22"/>
  <c r="U461" i="22"/>
  <c r="S330" i="22"/>
  <c r="T330" i="22"/>
  <c r="R330" i="22"/>
  <c r="U330" i="22"/>
  <c r="V330" i="22"/>
  <c r="W330" i="22"/>
  <c r="X330" i="22"/>
  <c r="V439" i="22"/>
  <c r="S439" i="22"/>
  <c r="T439" i="22"/>
  <c r="U439" i="22"/>
  <c r="X439" i="22"/>
  <c r="W439" i="22"/>
  <c r="R439" i="22"/>
  <c r="U398" i="22"/>
  <c r="X398" i="22"/>
  <c r="R398" i="22"/>
  <c r="S398" i="22"/>
  <c r="V398" i="22"/>
  <c r="W398" i="22"/>
  <c r="T398" i="22"/>
  <c r="X405" i="22"/>
  <c r="W405" i="22"/>
  <c r="S405" i="22"/>
  <c r="T405" i="22"/>
  <c r="R405" i="22"/>
  <c r="U405" i="22"/>
  <c r="V405" i="22"/>
  <c r="V431" i="22"/>
  <c r="S431" i="22"/>
  <c r="T431" i="22"/>
  <c r="U431" i="22"/>
  <c r="X431" i="22"/>
  <c r="R431" i="22"/>
  <c r="W431" i="22"/>
  <c r="R491" i="22"/>
  <c r="T491" i="22"/>
  <c r="W491" i="22"/>
  <c r="V491" i="22"/>
  <c r="X491" i="22"/>
  <c r="S491" i="22"/>
  <c r="U491" i="22"/>
  <c r="R515" i="22"/>
  <c r="W515" i="22"/>
  <c r="S515" i="22"/>
  <c r="U515" i="22"/>
  <c r="X515" i="22"/>
  <c r="T515" i="22"/>
  <c r="V515" i="22"/>
  <c r="V511" i="22"/>
  <c r="X511" i="22"/>
  <c r="R511" i="22"/>
  <c r="S511" i="22"/>
  <c r="U511" i="22"/>
  <c r="T511" i="22"/>
  <c r="W511" i="22"/>
  <c r="V487" i="22"/>
  <c r="T487" i="22"/>
  <c r="X487" i="22"/>
  <c r="R487" i="22"/>
  <c r="S487" i="22"/>
  <c r="U487" i="22"/>
  <c r="W487" i="22"/>
  <c r="S514" i="22"/>
  <c r="U514" i="22"/>
  <c r="W514" i="22"/>
  <c r="X514" i="22"/>
  <c r="R514" i="22"/>
  <c r="T514" i="22"/>
  <c r="V514" i="22"/>
  <c r="S615" i="22"/>
  <c r="R615" i="22"/>
  <c r="T615" i="22"/>
  <c r="W615" i="22"/>
  <c r="U615" i="22"/>
  <c r="V615" i="22"/>
  <c r="X615" i="22"/>
  <c r="U621" i="22"/>
  <c r="X621" i="22"/>
  <c r="S621" i="22"/>
  <c r="W621" i="22"/>
  <c r="R621" i="22"/>
  <c r="T621" i="22"/>
  <c r="V621" i="22"/>
  <c r="W601" i="22"/>
  <c r="X601" i="22"/>
  <c r="S601" i="22"/>
  <c r="R601" i="22"/>
  <c r="V601" i="22"/>
  <c r="T601" i="22"/>
  <c r="U601" i="22"/>
  <c r="W625" i="22"/>
  <c r="S625" i="22"/>
  <c r="T625" i="22"/>
  <c r="U625" i="22"/>
  <c r="R625" i="22"/>
  <c r="V625" i="22"/>
  <c r="X625" i="22"/>
  <c r="U677" i="22"/>
  <c r="S677" i="22"/>
  <c r="W677" i="22"/>
  <c r="X677" i="22"/>
  <c r="R677" i="22"/>
  <c r="T677" i="22"/>
  <c r="V677" i="22"/>
  <c r="V684" i="22"/>
  <c r="W684" i="22"/>
  <c r="X684" i="22"/>
  <c r="R684" i="22"/>
  <c r="S684" i="22"/>
  <c r="T684" i="22"/>
  <c r="U684" i="22"/>
  <c r="T708" i="22"/>
  <c r="U708" i="22"/>
  <c r="V708" i="22"/>
  <c r="W708" i="22"/>
  <c r="X708" i="22"/>
  <c r="R708" i="22"/>
  <c r="S708" i="22"/>
  <c r="W585" i="22"/>
  <c r="R585" i="22"/>
  <c r="S585" i="22"/>
  <c r="V585" i="22"/>
  <c r="X585" i="22"/>
  <c r="T585" i="22"/>
  <c r="U585" i="22"/>
  <c r="U653" i="22"/>
  <c r="X653" i="22"/>
  <c r="S653" i="22"/>
  <c r="T653" i="22"/>
  <c r="R653" i="22"/>
  <c r="V653" i="22"/>
  <c r="W653" i="22"/>
  <c r="S706" i="22"/>
  <c r="X706" i="22"/>
  <c r="R706" i="22"/>
  <c r="T706" i="22"/>
  <c r="U706" i="22"/>
  <c r="V706" i="22"/>
  <c r="W706" i="22"/>
  <c r="U808" i="22"/>
  <c r="T808" i="22"/>
  <c r="X808" i="22"/>
  <c r="S808" i="22"/>
  <c r="V808" i="22"/>
  <c r="W808" i="22"/>
  <c r="R808" i="22"/>
  <c r="V676" i="22"/>
  <c r="R676" i="22"/>
  <c r="S676" i="22"/>
  <c r="T676" i="22"/>
  <c r="U676" i="22"/>
  <c r="W676" i="22"/>
  <c r="X676" i="22"/>
  <c r="T796" i="22"/>
  <c r="W796" i="22"/>
  <c r="X796" i="22"/>
  <c r="R796" i="22"/>
  <c r="S796" i="22"/>
  <c r="U796" i="22"/>
  <c r="V796" i="22"/>
  <c r="W858" i="22"/>
  <c r="X858" i="22"/>
  <c r="U858" i="22"/>
  <c r="V858" i="22"/>
  <c r="S858" i="22"/>
  <c r="R858" i="22"/>
  <c r="T858" i="22"/>
  <c r="U645" i="22"/>
  <c r="X645" i="22"/>
  <c r="S645" i="22"/>
  <c r="T645" i="22"/>
  <c r="V645" i="22"/>
  <c r="W645" i="22"/>
  <c r="R645" i="22"/>
  <c r="W842" i="22"/>
  <c r="X842" i="22"/>
  <c r="R842" i="22"/>
  <c r="T842" i="22"/>
  <c r="S842" i="22"/>
  <c r="U842" i="22"/>
  <c r="V842" i="22"/>
  <c r="S320" i="22"/>
  <c r="T320" i="22"/>
  <c r="V320" i="22"/>
  <c r="W320" i="22"/>
  <c r="X320" i="22"/>
  <c r="R320" i="22"/>
  <c r="U320" i="22"/>
  <c r="W364" i="22"/>
  <c r="S364" i="22"/>
  <c r="T364" i="22"/>
  <c r="U364" i="22"/>
  <c r="V364" i="22"/>
  <c r="X364" i="22"/>
  <c r="R364" i="22"/>
  <c r="R451" i="22"/>
  <c r="S451" i="22"/>
  <c r="T451" i="22"/>
  <c r="U451" i="22"/>
  <c r="W451" i="22"/>
  <c r="V451" i="22"/>
  <c r="X451" i="22"/>
  <c r="V495" i="22"/>
  <c r="T495" i="22"/>
  <c r="X495" i="22"/>
  <c r="R495" i="22"/>
  <c r="S495" i="22"/>
  <c r="U495" i="22"/>
  <c r="W495" i="22"/>
  <c r="S22" i="22"/>
  <c r="V22" i="22"/>
  <c r="R22" i="22"/>
  <c r="T22" i="22"/>
  <c r="U22" i="22"/>
  <c r="W22" i="22"/>
  <c r="X22" i="22"/>
  <c r="R64" i="22"/>
  <c r="S64" i="22"/>
  <c r="U64" i="22"/>
  <c r="W64" i="22"/>
  <c r="T64" i="22"/>
  <c r="V64" i="22"/>
  <c r="X64" i="22"/>
  <c r="U93" i="22"/>
  <c r="S93" i="22"/>
  <c r="T93" i="22"/>
  <c r="R93" i="22"/>
  <c r="V93" i="22"/>
  <c r="W93" i="22"/>
  <c r="X93" i="22"/>
  <c r="W207" i="22"/>
  <c r="R207" i="22"/>
  <c r="S207" i="22"/>
  <c r="T207" i="22"/>
  <c r="U207" i="22"/>
  <c r="X207" i="22"/>
  <c r="V207" i="22"/>
  <c r="V242" i="22"/>
  <c r="U242" i="22"/>
  <c r="R242" i="22"/>
  <c r="S242" i="22"/>
  <c r="T242" i="22"/>
  <c r="W242" i="22"/>
  <c r="X242" i="22"/>
  <c r="U362" i="22"/>
  <c r="W362" i="22"/>
  <c r="X362" i="22"/>
  <c r="R362" i="22"/>
  <c r="S362" i="22"/>
  <c r="T362" i="22"/>
  <c r="V362" i="22"/>
  <c r="V423" i="22"/>
  <c r="S423" i="22"/>
  <c r="T423" i="22"/>
  <c r="U423" i="22"/>
  <c r="X423" i="22"/>
  <c r="R423" i="22"/>
  <c r="W423" i="22"/>
  <c r="X33" i="22"/>
  <c r="S33" i="22"/>
  <c r="R33" i="22"/>
  <c r="U33" i="22"/>
  <c r="V33" i="22"/>
  <c r="W33" i="22"/>
  <c r="T33" i="22"/>
  <c r="W57" i="22"/>
  <c r="S57" i="22"/>
  <c r="T57" i="22"/>
  <c r="X57" i="22"/>
  <c r="U57" i="22"/>
  <c r="V57" i="22"/>
  <c r="R57" i="22"/>
  <c r="W55" i="22"/>
  <c r="V55" i="22"/>
  <c r="X55" i="22"/>
  <c r="R55" i="22"/>
  <c r="U55" i="22"/>
  <c r="S55" i="22"/>
  <c r="T55" i="22"/>
  <c r="R54" i="22"/>
  <c r="U54" i="22"/>
  <c r="S54" i="22"/>
  <c r="T54" i="22"/>
  <c r="V54" i="22"/>
  <c r="W54" i="22"/>
  <c r="X54" i="22"/>
  <c r="V60" i="22"/>
  <c r="S60" i="22"/>
  <c r="T60" i="22"/>
  <c r="U60" i="22"/>
  <c r="X60" i="22"/>
  <c r="R60" i="22"/>
  <c r="W60" i="22"/>
  <c r="V97" i="22"/>
  <c r="X97" i="22"/>
  <c r="R97" i="22"/>
  <c r="S97" i="22"/>
  <c r="U97" i="22"/>
  <c r="W97" i="22"/>
  <c r="T97" i="22"/>
  <c r="W102" i="22"/>
  <c r="X102" i="22"/>
  <c r="R102" i="22"/>
  <c r="S102" i="22"/>
  <c r="T102" i="22"/>
  <c r="V102" i="22"/>
  <c r="U102" i="22"/>
  <c r="X160" i="22"/>
  <c r="U160" i="22"/>
  <c r="R160" i="22"/>
  <c r="S160" i="22"/>
  <c r="T160" i="22"/>
  <c r="W160" i="22"/>
  <c r="V160" i="22"/>
  <c r="W279" i="22"/>
  <c r="R279" i="22"/>
  <c r="S279" i="22"/>
  <c r="T279" i="22"/>
  <c r="U279" i="22"/>
  <c r="V279" i="22"/>
  <c r="X279" i="22"/>
  <c r="W161" i="22"/>
  <c r="X161" i="22"/>
  <c r="R161" i="22"/>
  <c r="S161" i="22"/>
  <c r="T161" i="22"/>
  <c r="U161" i="22"/>
  <c r="V161" i="22"/>
  <c r="R222" i="22"/>
  <c r="U222" i="22"/>
  <c r="W222" i="22"/>
  <c r="V222" i="22"/>
  <c r="X222" i="22"/>
  <c r="S222" i="22"/>
  <c r="T222" i="22"/>
  <c r="V258" i="22"/>
  <c r="U258" i="22"/>
  <c r="T258" i="22"/>
  <c r="W258" i="22"/>
  <c r="X258" i="22"/>
  <c r="R258" i="22"/>
  <c r="S258" i="22"/>
  <c r="W169" i="22"/>
  <c r="X169" i="22"/>
  <c r="R169" i="22"/>
  <c r="T169" i="22"/>
  <c r="V169" i="22"/>
  <c r="S169" i="22"/>
  <c r="U169" i="22"/>
  <c r="U219" i="22"/>
  <c r="X219" i="22"/>
  <c r="R219" i="22"/>
  <c r="W219" i="22"/>
  <c r="S219" i="22"/>
  <c r="T219" i="22"/>
  <c r="V219" i="22"/>
  <c r="W292" i="22"/>
  <c r="R292" i="22"/>
  <c r="S292" i="22"/>
  <c r="T292" i="22"/>
  <c r="U292" i="22"/>
  <c r="V292" i="22"/>
  <c r="X292" i="22"/>
  <c r="U334" i="22"/>
  <c r="S334" i="22"/>
  <c r="T334" i="22"/>
  <c r="R334" i="22"/>
  <c r="V334" i="22"/>
  <c r="W334" i="22"/>
  <c r="X334" i="22"/>
  <c r="X355" i="22"/>
  <c r="V355" i="22"/>
  <c r="W355" i="22"/>
  <c r="R355" i="22"/>
  <c r="S355" i="22"/>
  <c r="T355" i="22"/>
  <c r="U355" i="22"/>
  <c r="S237" i="22"/>
  <c r="R237" i="22"/>
  <c r="T237" i="22"/>
  <c r="U237" i="22"/>
  <c r="V237" i="22"/>
  <c r="W237" i="22"/>
  <c r="X237" i="22"/>
  <c r="U302" i="22"/>
  <c r="T302" i="22"/>
  <c r="R302" i="22"/>
  <c r="S302" i="22"/>
  <c r="V302" i="22"/>
  <c r="W302" i="22"/>
  <c r="X302" i="22"/>
  <c r="U310" i="22"/>
  <c r="R310" i="22"/>
  <c r="S310" i="22"/>
  <c r="T310" i="22"/>
  <c r="V310" i="22"/>
  <c r="W310" i="22"/>
  <c r="X310" i="22"/>
  <c r="U350" i="22"/>
  <c r="S350" i="22"/>
  <c r="T350" i="22"/>
  <c r="R350" i="22"/>
  <c r="V350" i="22"/>
  <c r="W350" i="22"/>
  <c r="X350" i="22"/>
  <c r="X379" i="22"/>
  <c r="W379" i="22"/>
  <c r="R379" i="22"/>
  <c r="T379" i="22"/>
  <c r="U379" i="22"/>
  <c r="V379" i="22"/>
  <c r="S379" i="22"/>
  <c r="X314" i="22"/>
  <c r="R314" i="22"/>
  <c r="S314" i="22"/>
  <c r="T314" i="22"/>
  <c r="W314" i="22"/>
  <c r="V314" i="22"/>
  <c r="U314" i="22"/>
  <c r="W356" i="22"/>
  <c r="S356" i="22"/>
  <c r="T356" i="22"/>
  <c r="U356" i="22"/>
  <c r="R356" i="22"/>
  <c r="V356" i="22"/>
  <c r="X356" i="22"/>
  <c r="X437" i="22"/>
  <c r="W437" i="22"/>
  <c r="S437" i="22"/>
  <c r="T437" i="22"/>
  <c r="R437" i="22"/>
  <c r="U437" i="22"/>
  <c r="V437" i="22"/>
  <c r="X421" i="22"/>
  <c r="W421" i="22"/>
  <c r="S421" i="22"/>
  <c r="T421" i="22"/>
  <c r="R421" i="22"/>
  <c r="U421" i="22"/>
  <c r="V421" i="22"/>
  <c r="U520" i="22"/>
  <c r="S520" i="22"/>
  <c r="V520" i="22"/>
  <c r="X520" i="22"/>
  <c r="T520" i="22"/>
  <c r="W520" i="22"/>
  <c r="R520" i="22"/>
  <c r="S490" i="22"/>
  <c r="U490" i="22"/>
  <c r="W490" i="22"/>
  <c r="X490" i="22"/>
  <c r="R490" i="22"/>
  <c r="T490" i="22"/>
  <c r="V490" i="22"/>
  <c r="R475" i="22"/>
  <c r="S475" i="22"/>
  <c r="T475" i="22"/>
  <c r="U475" i="22"/>
  <c r="W475" i="22"/>
  <c r="V475" i="22"/>
  <c r="X475" i="22"/>
  <c r="V552" i="22"/>
  <c r="X552" i="22"/>
  <c r="R552" i="22"/>
  <c r="S552" i="22"/>
  <c r="T552" i="22"/>
  <c r="U552" i="22"/>
  <c r="W552" i="22"/>
  <c r="X602" i="22"/>
  <c r="R602" i="22"/>
  <c r="U602" i="22"/>
  <c r="T602" i="22"/>
  <c r="V602" i="22"/>
  <c r="S602" i="22"/>
  <c r="W602" i="22"/>
  <c r="S679" i="22"/>
  <c r="W679" i="22"/>
  <c r="V679" i="22"/>
  <c r="X679" i="22"/>
  <c r="R679" i="22"/>
  <c r="T679" i="22"/>
  <c r="U679" i="22"/>
  <c r="W617" i="22"/>
  <c r="X617" i="22"/>
  <c r="S617" i="22"/>
  <c r="V617" i="22"/>
  <c r="R617" i="22"/>
  <c r="T617" i="22"/>
  <c r="U617" i="22"/>
  <c r="X658" i="22"/>
  <c r="U658" i="22"/>
  <c r="V658" i="22"/>
  <c r="W658" i="22"/>
  <c r="R658" i="22"/>
  <c r="S658" i="22"/>
  <c r="T658" i="22"/>
  <c r="S687" i="22"/>
  <c r="W687" i="22"/>
  <c r="R687" i="22"/>
  <c r="T687" i="22"/>
  <c r="U687" i="22"/>
  <c r="V687" i="22"/>
  <c r="X687" i="22"/>
  <c r="S671" i="22"/>
  <c r="W671" i="22"/>
  <c r="R671" i="22"/>
  <c r="T671" i="22"/>
  <c r="U671" i="22"/>
  <c r="V671" i="22"/>
  <c r="X671" i="22"/>
  <c r="T748" i="22"/>
  <c r="W748" i="22"/>
  <c r="X748" i="22"/>
  <c r="R748" i="22"/>
  <c r="S748" i="22"/>
  <c r="U748" i="22"/>
  <c r="V748" i="22"/>
  <c r="W882" i="22"/>
  <c r="X882" i="22"/>
  <c r="R882" i="22"/>
  <c r="T882" i="22"/>
  <c r="S882" i="22"/>
  <c r="U882" i="22"/>
  <c r="V882" i="22"/>
  <c r="W750" i="22"/>
  <c r="S750" i="22"/>
  <c r="T750" i="22"/>
  <c r="U750" i="22"/>
  <c r="V750" i="22"/>
  <c r="X750" i="22"/>
  <c r="R750" i="22"/>
  <c r="S762" i="22"/>
  <c r="X762" i="22"/>
  <c r="R762" i="22"/>
  <c r="T762" i="22"/>
  <c r="U762" i="22"/>
  <c r="V762" i="22"/>
  <c r="W762" i="22"/>
  <c r="U768" i="22"/>
  <c r="T768" i="22"/>
  <c r="X768" i="22"/>
  <c r="V768" i="22"/>
  <c r="W768" i="22"/>
  <c r="R768" i="22"/>
  <c r="S768" i="22"/>
  <c r="T780" i="22"/>
  <c r="W780" i="22"/>
  <c r="X780" i="22"/>
  <c r="U780" i="22"/>
  <c r="V780" i="22"/>
  <c r="R780" i="22"/>
  <c r="S780" i="22"/>
  <c r="R832" i="22"/>
  <c r="S832" i="22"/>
  <c r="T832" i="22"/>
  <c r="U832" i="22"/>
  <c r="V832" i="22"/>
  <c r="W832" i="22"/>
  <c r="X832" i="22"/>
  <c r="S87" i="22"/>
  <c r="U87" i="22"/>
  <c r="W87" i="22"/>
  <c r="X87" i="22"/>
  <c r="R87" i="22"/>
  <c r="T87" i="22"/>
  <c r="V87" i="22"/>
  <c r="U227" i="22"/>
  <c r="X227" i="22"/>
  <c r="S227" i="22"/>
  <c r="T227" i="22"/>
  <c r="V227" i="22"/>
  <c r="W227" i="22"/>
  <c r="R227" i="22"/>
  <c r="S269" i="22"/>
  <c r="R269" i="22"/>
  <c r="T269" i="22"/>
  <c r="U269" i="22"/>
  <c r="X269" i="22"/>
  <c r="V269" i="22"/>
  <c r="W269" i="22"/>
  <c r="U318" i="22"/>
  <c r="R318" i="22"/>
  <c r="S318" i="22"/>
  <c r="T318" i="22"/>
  <c r="W318" i="22"/>
  <c r="X318" i="22"/>
  <c r="V318" i="22"/>
  <c r="S498" i="22"/>
  <c r="U498" i="22"/>
  <c r="W498" i="22"/>
  <c r="X498" i="22"/>
  <c r="R498" i="22"/>
  <c r="T498" i="22"/>
  <c r="V498" i="22"/>
  <c r="S663" i="22"/>
  <c r="W663" i="22"/>
  <c r="T663" i="22"/>
  <c r="U663" i="22"/>
  <c r="V663" i="22"/>
  <c r="X663" i="22"/>
  <c r="R663" i="22"/>
  <c r="U744" i="22"/>
  <c r="T744" i="22"/>
  <c r="X744" i="22"/>
  <c r="S744" i="22"/>
  <c r="V744" i="22"/>
  <c r="W744" i="22"/>
  <c r="R744" i="22"/>
  <c r="U800" i="22"/>
  <c r="T800" i="22"/>
  <c r="X800" i="22"/>
  <c r="R800" i="22"/>
  <c r="S800" i="22"/>
  <c r="V800" i="22"/>
  <c r="W800" i="22"/>
  <c r="U776" i="22"/>
  <c r="T776" i="22"/>
  <c r="X776" i="22"/>
  <c r="R776" i="22"/>
  <c r="S776" i="22"/>
  <c r="V776" i="22"/>
  <c r="W776" i="22"/>
  <c r="U20" i="22"/>
  <c r="X20" i="22"/>
  <c r="R20" i="22"/>
  <c r="S20" i="22"/>
  <c r="V20" i="22"/>
  <c r="W20" i="22"/>
  <c r="T20" i="22"/>
  <c r="U28" i="22"/>
  <c r="X28" i="22"/>
  <c r="R28" i="22"/>
  <c r="V28" i="22"/>
  <c r="S28" i="22"/>
  <c r="T28" i="22"/>
  <c r="W28" i="22"/>
  <c r="X41" i="22"/>
  <c r="W41" i="22"/>
  <c r="S41" i="22"/>
  <c r="R41" i="22"/>
  <c r="T41" i="22"/>
  <c r="U41" i="22"/>
  <c r="V41" i="22"/>
  <c r="W47" i="22"/>
  <c r="T47" i="22"/>
  <c r="U47" i="22"/>
  <c r="V47" i="22"/>
  <c r="X47" i="22"/>
  <c r="S47" i="22"/>
  <c r="R47" i="22"/>
  <c r="U77" i="22"/>
  <c r="V77" i="22"/>
  <c r="X77" i="22"/>
  <c r="S77" i="22"/>
  <c r="T77" i="22"/>
  <c r="W77" i="22"/>
  <c r="R77" i="22"/>
  <c r="R124" i="22"/>
  <c r="X124" i="22"/>
  <c r="S124" i="22"/>
  <c r="T124" i="22"/>
  <c r="U124" i="22"/>
  <c r="V124" i="22"/>
  <c r="W124" i="22"/>
  <c r="W110" i="22"/>
  <c r="X110" i="22"/>
  <c r="S110" i="22"/>
  <c r="R110" i="22"/>
  <c r="U110" i="22"/>
  <c r="T110" i="22"/>
  <c r="V110" i="22"/>
  <c r="R132" i="22"/>
  <c r="U132" i="22"/>
  <c r="T132" i="22"/>
  <c r="V132" i="22"/>
  <c r="W132" i="22"/>
  <c r="X132" i="22"/>
  <c r="S132" i="22"/>
  <c r="U129" i="22"/>
  <c r="R129" i="22"/>
  <c r="S129" i="22"/>
  <c r="T129" i="22"/>
  <c r="V129" i="22"/>
  <c r="W129" i="22"/>
  <c r="X129" i="22"/>
  <c r="S165" i="22"/>
  <c r="W165" i="22"/>
  <c r="R165" i="22"/>
  <c r="T165" i="22"/>
  <c r="V165" i="22"/>
  <c r="X165" i="22"/>
  <c r="U165" i="22"/>
  <c r="V178" i="22"/>
  <c r="S178" i="22"/>
  <c r="T178" i="22"/>
  <c r="W178" i="22"/>
  <c r="U178" i="22"/>
  <c r="X178" i="22"/>
  <c r="R178" i="22"/>
  <c r="W257" i="22"/>
  <c r="S257" i="22"/>
  <c r="R257" i="22"/>
  <c r="T257" i="22"/>
  <c r="U257" i="22"/>
  <c r="V257" i="22"/>
  <c r="X257" i="22"/>
  <c r="W231" i="22"/>
  <c r="R231" i="22"/>
  <c r="S231" i="22"/>
  <c r="T231" i="22"/>
  <c r="U231" i="22"/>
  <c r="V231" i="22"/>
  <c r="X231" i="22"/>
  <c r="V274" i="22"/>
  <c r="U274" i="22"/>
  <c r="R274" i="22"/>
  <c r="S274" i="22"/>
  <c r="T274" i="22"/>
  <c r="W274" i="22"/>
  <c r="X274" i="22"/>
  <c r="V202" i="22"/>
  <c r="T202" i="22"/>
  <c r="U202" i="22"/>
  <c r="X202" i="22"/>
  <c r="R202" i="22"/>
  <c r="S202" i="22"/>
  <c r="W202" i="22"/>
  <c r="U259" i="22"/>
  <c r="X259" i="22"/>
  <c r="R259" i="22"/>
  <c r="S259" i="22"/>
  <c r="T259" i="22"/>
  <c r="V259" i="22"/>
  <c r="W259" i="22"/>
  <c r="W284" i="22"/>
  <c r="R284" i="22"/>
  <c r="U284" i="22"/>
  <c r="V284" i="22"/>
  <c r="X284" i="22"/>
  <c r="S284" i="22"/>
  <c r="T284" i="22"/>
  <c r="W386" i="22"/>
  <c r="X386" i="22"/>
  <c r="U386" i="22"/>
  <c r="V386" i="22"/>
  <c r="R386" i="22"/>
  <c r="S386" i="22"/>
  <c r="T386" i="22"/>
  <c r="V397" i="22"/>
  <c r="U397" i="22"/>
  <c r="T397" i="22"/>
  <c r="W397" i="22"/>
  <c r="X397" i="22"/>
  <c r="R397" i="22"/>
  <c r="S397" i="22"/>
  <c r="X429" i="22"/>
  <c r="W429" i="22"/>
  <c r="S429" i="22"/>
  <c r="T429" i="22"/>
  <c r="U429" i="22"/>
  <c r="V429" i="22"/>
  <c r="R429" i="22"/>
  <c r="V479" i="22"/>
  <c r="S479" i="22"/>
  <c r="T479" i="22"/>
  <c r="X479" i="22"/>
  <c r="R479" i="22"/>
  <c r="U479" i="22"/>
  <c r="W479" i="22"/>
  <c r="S573" i="22"/>
  <c r="U573" i="22"/>
  <c r="T573" i="22"/>
  <c r="V573" i="22"/>
  <c r="X573" i="22"/>
  <c r="R573" i="22"/>
  <c r="W573" i="22"/>
  <c r="V471" i="22"/>
  <c r="S471" i="22"/>
  <c r="T471" i="22"/>
  <c r="U471" i="22"/>
  <c r="X471" i="22"/>
  <c r="R471" i="22"/>
  <c r="W471" i="22"/>
  <c r="W510" i="22"/>
  <c r="U510" i="22"/>
  <c r="T510" i="22"/>
  <c r="V510" i="22"/>
  <c r="X510" i="22"/>
  <c r="S510" i="22"/>
  <c r="R510" i="22"/>
  <c r="S474" i="22"/>
  <c r="R474" i="22"/>
  <c r="U474" i="22"/>
  <c r="T474" i="22"/>
  <c r="W474" i="22"/>
  <c r="X474" i="22"/>
  <c r="V474" i="22"/>
  <c r="X517" i="22"/>
  <c r="S517" i="22"/>
  <c r="U517" i="22"/>
  <c r="W517" i="22"/>
  <c r="T517" i="22"/>
  <c r="V517" i="22"/>
  <c r="R517" i="22"/>
  <c r="U378" i="22"/>
  <c r="W378" i="22"/>
  <c r="X378" i="22"/>
  <c r="V378" i="22"/>
  <c r="R378" i="22"/>
  <c r="S378" i="22"/>
  <c r="T378" i="22"/>
  <c r="S565" i="22"/>
  <c r="U565" i="22"/>
  <c r="V565" i="22"/>
  <c r="W565" i="22"/>
  <c r="R565" i="22"/>
  <c r="X565" i="22"/>
  <c r="T565" i="22"/>
  <c r="U597" i="22"/>
  <c r="X597" i="22"/>
  <c r="S597" i="22"/>
  <c r="T597" i="22"/>
  <c r="V597" i="22"/>
  <c r="R597" i="22"/>
  <c r="W597" i="22"/>
  <c r="W643" i="22"/>
  <c r="S643" i="22"/>
  <c r="X643" i="22"/>
  <c r="R643" i="22"/>
  <c r="T643" i="22"/>
  <c r="U643" i="22"/>
  <c r="V643" i="22"/>
  <c r="S623" i="22"/>
  <c r="R623" i="22"/>
  <c r="W623" i="22"/>
  <c r="U623" i="22"/>
  <c r="V623" i="22"/>
  <c r="T623" i="22"/>
  <c r="X623" i="22"/>
  <c r="V660" i="22"/>
  <c r="X660" i="22"/>
  <c r="R660" i="22"/>
  <c r="S660" i="22"/>
  <c r="T660" i="22"/>
  <c r="U660" i="22"/>
  <c r="W660" i="22"/>
  <c r="T724" i="22"/>
  <c r="V724" i="22"/>
  <c r="W724" i="22"/>
  <c r="X724" i="22"/>
  <c r="U724" i="22"/>
  <c r="R724" i="22"/>
  <c r="S724" i="22"/>
  <c r="R632" i="22"/>
  <c r="U632" i="22"/>
  <c r="X632" i="22"/>
  <c r="S632" i="22"/>
  <c r="T632" i="22"/>
  <c r="V632" i="22"/>
  <c r="W632" i="22"/>
  <c r="W641" i="22"/>
  <c r="S641" i="22"/>
  <c r="R641" i="22"/>
  <c r="T641" i="22"/>
  <c r="U641" i="22"/>
  <c r="V641" i="22"/>
  <c r="X641" i="22"/>
  <c r="X682" i="22"/>
  <c r="U682" i="22"/>
  <c r="T682" i="22"/>
  <c r="V682" i="22"/>
  <c r="W682" i="22"/>
  <c r="R682" i="22"/>
  <c r="S682" i="22"/>
  <c r="V628" i="22"/>
  <c r="U628" i="22"/>
  <c r="R628" i="22"/>
  <c r="S628" i="22"/>
  <c r="X628" i="22"/>
  <c r="T628" i="22"/>
  <c r="W628" i="22"/>
  <c r="W814" i="22"/>
  <c r="S814" i="22"/>
  <c r="T814" i="22"/>
  <c r="U814" i="22"/>
  <c r="V814" i="22"/>
  <c r="X814" i="22"/>
  <c r="R814" i="22"/>
  <c r="U122" i="22"/>
  <c r="X122" i="22"/>
  <c r="W122" i="22"/>
  <c r="R122" i="22"/>
  <c r="S122" i="22"/>
  <c r="T122" i="22"/>
  <c r="V122" i="22"/>
  <c r="W112" i="22"/>
  <c r="S112" i="22"/>
  <c r="T112" i="22"/>
  <c r="V112" i="22"/>
  <c r="X112" i="22"/>
  <c r="R112" i="22"/>
  <c r="U112" i="22"/>
  <c r="S328" i="22"/>
  <c r="T328" i="22"/>
  <c r="W328" i="22"/>
  <c r="X328" i="22"/>
  <c r="R328" i="22"/>
  <c r="U328" i="22"/>
  <c r="V328" i="22"/>
  <c r="R206" i="22"/>
  <c r="U206" i="22"/>
  <c r="W206" i="22"/>
  <c r="X206" i="22"/>
  <c r="V206" i="22"/>
  <c r="T206" i="22"/>
  <c r="S206" i="22"/>
  <c r="S336" i="22"/>
  <c r="W336" i="22"/>
  <c r="X336" i="22"/>
  <c r="U336" i="22"/>
  <c r="V336" i="22"/>
  <c r="R336" i="22"/>
  <c r="T336" i="22"/>
  <c r="V455" i="22"/>
  <c r="S455" i="22"/>
  <c r="T455" i="22"/>
  <c r="U455" i="22"/>
  <c r="X455" i="22"/>
  <c r="R455" i="22"/>
  <c r="W455" i="22"/>
  <c r="X642" i="22"/>
  <c r="U642" i="22"/>
  <c r="R642" i="22"/>
  <c r="S642" i="22"/>
  <c r="T642" i="22"/>
  <c r="V642" i="22"/>
  <c r="W642" i="22"/>
  <c r="T692" i="22"/>
  <c r="U692" i="22"/>
  <c r="V692" i="22"/>
  <c r="W692" i="22"/>
  <c r="X692" i="22"/>
  <c r="R692" i="22"/>
  <c r="S692" i="22"/>
  <c r="W611" i="22"/>
  <c r="S611" i="22"/>
  <c r="T611" i="22"/>
  <c r="X611" i="22"/>
  <c r="U611" i="22"/>
  <c r="V611" i="22"/>
  <c r="R611" i="22"/>
  <c r="S631" i="22"/>
  <c r="R631" i="22"/>
  <c r="W631" i="22"/>
  <c r="U631" i="22"/>
  <c r="V631" i="22"/>
  <c r="X631" i="22"/>
  <c r="T631" i="22"/>
  <c r="X111" i="22"/>
  <c r="R111" i="22"/>
  <c r="S111" i="22"/>
  <c r="T111" i="22"/>
  <c r="U111" i="22"/>
  <c r="W111" i="22"/>
  <c r="V111" i="22"/>
  <c r="S146" i="22"/>
  <c r="U146" i="22"/>
  <c r="V146" i="22"/>
  <c r="T146" i="22"/>
  <c r="W146" i="22"/>
  <c r="X146" i="22"/>
  <c r="R146" i="22"/>
  <c r="V190" i="22"/>
  <c r="T190" i="22"/>
  <c r="U190" i="22"/>
  <c r="X190" i="22"/>
  <c r="S190" i="22"/>
  <c r="W190" i="22"/>
  <c r="R190" i="22"/>
  <c r="T401" i="22"/>
  <c r="W401" i="22"/>
  <c r="X401" i="22"/>
  <c r="R401" i="22"/>
  <c r="S401" i="22"/>
  <c r="U401" i="22"/>
  <c r="V401" i="22"/>
  <c r="X413" i="22"/>
  <c r="W413" i="22"/>
  <c r="S413" i="22"/>
  <c r="T413" i="22"/>
  <c r="R413" i="22"/>
  <c r="U413" i="22"/>
  <c r="V413" i="22"/>
  <c r="V463" i="22"/>
  <c r="S463" i="22"/>
  <c r="T463" i="22"/>
  <c r="U463" i="22"/>
  <c r="X463" i="22"/>
  <c r="R463" i="22"/>
  <c r="W463" i="22"/>
  <c r="R23" i="22"/>
  <c r="U23" i="22"/>
  <c r="W23" i="22"/>
  <c r="X23" i="22"/>
  <c r="S23" i="22"/>
  <c r="T23" i="22"/>
  <c r="V23" i="22"/>
  <c r="X66" i="22"/>
  <c r="W66" i="22"/>
  <c r="S66" i="22"/>
  <c r="R66" i="22"/>
  <c r="T66" i="22"/>
  <c r="U66" i="22"/>
  <c r="V66" i="22"/>
  <c r="V58" i="22"/>
  <c r="U58" i="22"/>
  <c r="T58" i="22"/>
  <c r="W58" i="22"/>
  <c r="X58" i="22"/>
  <c r="S58" i="22"/>
  <c r="R58" i="22"/>
  <c r="X74" i="22"/>
  <c r="W74" i="22"/>
  <c r="U74" i="22"/>
  <c r="V74" i="22"/>
  <c r="R74" i="22"/>
  <c r="S74" i="22"/>
  <c r="T74" i="22"/>
  <c r="R80" i="22"/>
  <c r="W80" i="22"/>
  <c r="X80" i="22"/>
  <c r="S80" i="22"/>
  <c r="T80" i="22"/>
  <c r="U80" i="22"/>
  <c r="V80" i="22"/>
  <c r="X48" i="22"/>
  <c r="S48" i="22"/>
  <c r="T48" i="22"/>
  <c r="U48" i="22"/>
  <c r="V48" i="22"/>
  <c r="W48" i="22"/>
  <c r="R48" i="22"/>
  <c r="V68" i="22"/>
  <c r="S68" i="22"/>
  <c r="U68" i="22"/>
  <c r="X68" i="22"/>
  <c r="W68" i="22"/>
  <c r="R68" i="22"/>
  <c r="T68" i="22"/>
  <c r="U85" i="22"/>
  <c r="R85" i="22"/>
  <c r="S85" i="22"/>
  <c r="T85" i="22"/>
  <c r="V85" i="22"/>
  <c r="W85" i="22"/>
  <c r="X85" i="22"/>
  <c r="U106" i="22"/>
  <c r="X106" i="22"/>
  <c r="W106" i="22"/>
  <c r="V106" i="22"/>
  <c r="R106" i="22"/>
  <c r="S106" i="22"/>
  <c r="T106" i="22"/>
  <c r="W195" i="22"/>
  <c r="U195" i="22"/>
  <c r="V195" i="22"/>
  <c r="X195" i="22"/>
  <c r="R195" i="22"/>
  <c r="S195" i="22"/>
  <c r="T195" i="22"/>
  <c r="W247" i="22"/>
  <c r="R247" i="22"/>
  <c r="S247" i="22"/>
  <c r="T247" i="22"/>
  <c r="U247" i="22"/>
  <c r="V247" i="22"/>
  <c r="X247" i="22"/>
  <c r="R270" i="22"/>
  <c r="U270" i="22"/>
  <c r="V270" i="22"/>
  <c r="W270" i="22"/>
  <c r="X270" i="22"/>
  <c r="T270" i="22"/>
  <c r="S270" i="22"/>
  <c r="V182" i="22"/>
  <c r="R182" i="22"/>
  <c r="T182" i="22"/>
  <c r="U182" i="22"/>
  <c r="X182" i="22"/>
  <c r="S182" i="22"/>
  <c r="W182" i="22"/>
  <c r="W223" i="22"/>
  <c r="U223" i="22"/>
  <c r="V223" i="22"/>
  <c r="X223" i="22"/>
  <c r="R223" i="22"/>
  <c r="S223" i="22"/>
  <c r="T223" i="22"/>
  <c r="W239" i="22"/>
  <c r="R239" i="22"/>
  <c r="S239" i="22"/>
  <c r="T239" i="22"/>
  <c r="U239" i="22"/>
  <c r="V239" i="22"/>
  <c r="X239" i="22"/>
  <c r="V210" i="22"/>
  <c r="U210" i="22"/>
  <c r="X210" i="22"/>
  <c r="W210" i="22"/>
  <c r="R210" i="22"/>
  <c r="T210" i="22"/>
  <c r="S210" i="22"/>
  <c r="W308" i="22"/>
  <c r="T308" i="22"/>
  <c r="U308" i="22"/>
  <c r="V308" i="22"/>
  <c r="X308" i="22"/>
  <c r="R308" i="22"/>
  <c r="S308" i="22"/>
  <c r="W324" i="22"/>
  <c r="T324" i="22"/>
  <c r="X324" i="22"/>
  <c r="R324" i="22"/>
  <c r="S324" i="22"/>
  <c r="U324" i="22"/>
  <c r="V324" i="22"/>
  <c r="V349" i="22"/>
  <c r="R349" i="22"/>
  <c r="S349" i="22"/>
  <c r="T349" i="22"/>
  <c r="U349" i="22"/>
  <c r="W349" i="22"/>
  <c r="X349" i="22"/>
  <c r="U512" i="22"/>
  <c r="W512" i="22"/>
  <c r="X512" i="22"/>
  <c r="R512" i="22"/>
  <c r="S512" i="22"/>
  <c r="T512" i="22"/>
  <c r="V512" i="22"/>
  <c r="R499" i="22"/>
  <c r="T499" i="22"/>
  <c r="W499" i="22"/>
  <c r="V499" i="22"/>
  <c r="X499" i="22"/>
  <c r="S499" i="22"/>
  <c r="U499" i="22"/>
  <c r="X445" i="22"/>
  <c r="W445" i="22"/>
  <c r="S445" i="22"/>
  <c r="T445" i="22"/>
  <c r="R445" i="22"/>
  <c r="U445" i="22"/>
  <c r="V445" i="22"/>
  <c r="V578" i="22"/>
  <c r="X578" i="22"/>
  <c r="T578" i="22"/>
  <c r="U578" i="22"/>
  <c r="S578" i="22"/>
  <c r="W578" i="22"/>
  <c r="R578" i="22"/>
  <c r="R459" i="22"/>
  <c r="S459" i="22"/>
  <c r="T459" i="22"/>
  <c r="U459" i="22"/>
  <c r="W459" i="22"/>
  <c r="V459" i="22"/>
  <c r="X459" i="22"/>
  <c r="R403" i="22"/>
  <c r="S403" i="22"/>
  <c r="T403" i="22"/>
  <c r="U403" i="22"/>
  <c r="W403" i="22"/>
  <c r="X403" i="22"/>
  <c r="V403" i="22"/>
  <c r="S555" i="22"/>
  <c r="U555" i="22"/>
  <c r="W555" i="22"/>
  <c r="R555" i="22"/>
  <c r="T555" i="22"/>
  <c r="V555" i="22"/>
  <c r="X555" i="22"/>
  <c r="V570" i="22"/>
  <c r="X570" i="22"/>
  <c r="R570" i="22"/>
  <c r="U570" i="22"/>
  <c r="W570" i="22"/>
  <c r="S570" i="22"/>
  <c r="T570" i="22"/>
  <c r="W603" i="22"/>
  <c r="S603" i="22"/>
  <c r="T603" i="22"/>
  <c r="X603" i="22"/>
  <c r="R603" i="22"/>
  <c r="U603" i="22"/>
  <c r="V603" i="22"/>
  <c r="S506" i="22"/>
  <c r="U506" i="22"/>
  <c r="W506" i="22"/>
  <c r="X506" i="22"/>
  <c r="R506" i="22"/>
  <c r="T506" i="22"/>
  <c r="V506" i="22"/>
  <c r="U571" i="22"/>
  <c r="W571" i="22"/>
  <c r="X571" i="22"/>
  <c r="R571" i="22"/>
  <c r="S571" i="22"/>
  <c r="V571" i="22"/>
  <c r="T571" i="22"/>
  <c r="W561" i="22"/>
  <c r="U561" i="22"/>
  <c r="V561" i="22"/>
  <c r="R561" i="22"/>
  <c r="T561" i="22"/>
  <c r="X561" i="22"/>
  <c r="S561" i="22"/>
  <c r="W649" i="22"/>
  <c r="S649" i="22"/>
  <c r="V649" i="22"/>
  <c r="R649" i="22"/>
  <c r="T649" i="22"/>
  <c r="U649" i="22"/>
  <c r="X649" i="22"/>
  <c r="R672" i="22"/>
  <c r="V672" i="22"/>
  <c r="W672" i="22"/>
  <c r="X672" i="22"/>
  <c r="S672" i="22"/>
  <c r="T672" i="22"/>
  <c r="U672" i="22"/>
  <c r="T700" i="22"/>
  <c r="U700" i="22"/>
  <c r="V700" i="22"/>
  <c r="W700" i="22"/>
  <c r="X700" i="22"/>
  <c r="S700" i="22"/>
  <c r="R700" i="22"/>
  <c r="S647" i="22"/>
  <c r="R647" i="22"/>
  <c r="W647" i="22"/>
  <c r="X647" i="22"/>
  <c r="V647" i="22"/>
  <c r="T647" i="22"/>
  <c r="U647" i="22"/>
  <c r="U760" i="22"/>
  <c r="T760" i="22"/>
  <c r="X760" i="22"/>
  <c r="R760" i="22"/>
  <c r="S760" i="22"/>
  <c r="V760" i="22"/>
  <c r="W760" i="22"/>
  <c r="W683" i="22"/>
  <c r="X683" i="22"/>
  <c r="R683" i="22"/>
  <c r="S683" i="22"/>
  <c r="T683" i="22"/>
  <c r="U683" i="22"/>
  <c r="V683" i="22"/>
  <c r="T788" i="22"/>
  <c r="W788" i="22"/>
  <c r="X788" i="22"/>
  <c r="R788" i="22"/>
  <c r="S788" i="22"/>
  <c r="U788" i="22"/>
  <c r="V788" i="22"/>
  <c r="W651" i="22"/>
  <c r="S651" i="22"/>
  <c r="X651" i="22"/>
  <c r="U651" i="22"/>
  <c r="T651" i="22"/>
  <c r="V651" i="22"/>
  <c r="R651" i="22"/>
  <c r="U852" i="22"/>
  <c r="V852" i="22"/>
  <c r="T852" i="22"/>
  <c r="R852" i="22"/>
  <c r="S852" i="22"/>
  <c r="W852" i="22"/>
  <c r="X852" i="22"/>
  <c r="X142" i="22"/>
  <c r="R142" i="22"/>
  <c r="T142" i="22"/>
  <c r="U142" i="22"/>
  <c r="S142" i="22"/>
  <c r="V142" i="22"/>
  <c r="W142" i="22"/>
  <c r="U370" i="22"/>
  <c r="W370" i="22"/>
  <c r="X370" i="22"/>
  <c r="R370" i="22"/>
  <c r="S370" i="22"/>
  <c r="T370" i="22"/>
  <c r="V370" i="22"/>
  <c r="V415" i="22"/>
  <c r="S415" i="22"/>
  <c r="T415" i="22"/>
  <c r="U415" i="22"/>
  <c r="X415" i="22"/>
  <c r="W415" i="22"/>
  <c r="R415" i="22"/>
  <c r="S14" i="22"/>
  <c r="V14" i="22"/>
  <c r="X14" i="22"/>
  <c r="R14" i="22"/>
  <c r="T14" i="22"/>
  <c r="U14" i="22"/>
  <c r="W14" i="22"/>
  <c r="W49" i="22"/>
  <c r="S49" i="22"/>
  <c r="U49" i="22"/>
  <c r="R49" i="22"/>
  <c r="T49" i="22"/>
  <c r="V49" i="22"/>
  <c r="X49" i="22"/>
  <c r="U69" i="22"/>
  <c r="V69" i="22"/>
  <c r="X69" i="22"/>
  <c r="R69" i="22"/>
  <c r="S69" i="22"/>
  <c r="T69" i="22"/>
  <c r="W69" i="22"/>
  <c r="U65" i="22"/>
  <c r="W65" i="22"/>
  <c r="T65" i="22"/>
  <c r="X65" i="22"/>
  <c r="R65" i="22"/>
  <c r="S65" i="22"/>
  <c r="V65" i="22"/>
  <c r="S46" i="22"/>
  <c r="U46" i="22"/>
  <c r="W46" i="22"/>
  <c r="T46" i="22"/>
  <c r="V46" i="22"/>
  <c r="X46" i="22"/>
  <c r="R46" i="22"/>
  <c r="W118" i="22"/>
  <c r="T118" i="22"/>
  <c r="R118" i="22"/>
  <c r="S118" i="22"/>
  <c r="U118" i="22"/>
  <c r="V118" i="22"/>
  <c r="X118" i="22"/>
  <c r="W133" i="22"/>
  <c r="R133" i="22"/>
  <c r="S133" i="22"/>
  <c r="T133" i="22"/>
  <c r="U133" i="22"/>
  <c r="V133" i="22"/>
  <c r="X133" i="22"/>
  <c r="R174" i="22"/>
  <c r="V174" i="22"/>
  <c r="X174" i="22"/>
  <c r="S174" i="22"/>
  <c r="T174" i="22"/>
  <c r="U174" i="22"/>
  <c r="W174" i="22"/>
  <c r="V136" i="22"/>
  <c r="U136" i="22"/>
  <c r="R136" i="22"/>
  <c r="S136" i="22"/>
  <c r="T136" i="22"/>
  <c r="W136" i="22"/>
  <c r="X136" i="22"/>
  <c r="S173" i="22"/>
  <c r="W173" i="22"/>
  <c r="R173" i="22"/>
  <c r="T173" i="22"/>
  <c r="V173" i="22"/>
  <c r="U173" i="22"/>
  <c r="X173" i="22"/>
  <c r="W189" i="22"/>
  <c r="R189" i="22"/>
  <c r="S189" i="22"/>
  <c r="U189" i="22"/>
  <c r="T189" i="22"/>
  <c r="V189" i="22"/>
  <c r="X189" i="22"/>
  <c r="V198" i="22"/>
  <c r="U198" i="22"/>
  <c r="X198" i="22"/>
  <c r="S198" i="22"/>
  <c r="T198" i="22"/>
  <c r="W198" i="22"/>
  <c r="R198" i="22"/>
  <c r="U211" i="22"/>
  <c r="X211" i="22"/>
  <c r="R211" i="22"/>
  <c r="S211" i="22"/>
  <c r="T211" i="22"/>
  <c r="V211" i="22"/>
  <c r="W211" i="22"/>
  <c r="U235" i="22"/>
  <c r="X235" i="22"/>
  <c r="W235" i="22"/>
  <c r="R235" i="22"/>
  <c r="S235" i="22"/>
  <c r="T235" i="22"/>
  <c r="V235" i="22"/>
  <c r="W263" i="22"/>
  <c r="T263" i="22"/>
  <c r="U263" i="22"/>
  <c r="V263" i="22"/>
  <c r="X263" i="22"/>
  <c r="R263" i="22"/>
  <c r="S263" i="22"/>
  <c r="W153" i="22"/>
  <c r="X153" i="22"/>
  <c r="R153" i="22"/>
  <c r="S153" i="22"/>
  <c r="T153" i="22"/>
  <c r="U153" i="22"/>
  <c r="V153" i="22"/>
  <c r="W241" i="22"/>
  <c r="S241" i="22"/>
  <c r="T241" i="22"/>
  <c r="U241" i="22"/>
  <c r="V241" i="22"/>
  <c r="X241" i="22"/>
  <c r="R241" i="22"/>
  <c r="U199" i="22"/>
  <c r="X199" i="22"/>
  <c r="S199" i="22"/>
  <c r="T199" i="22"/>
  <c r="V199" i="22"/>
  <c r="W199" i="22"/>
  <c r="R199" i="22"/>
  <c r="R194" i="22"/>
  <c r="T194" i="22"/>
  <c r="U194" i="22"/>
  <c r="W194" i="22"/>
  <c r="S194" i="22"/>
  <c r="V194" i="22"/>
  <c r="X194" i="22"/>
  <c r="W271" i="22"/>
  <c r="R271" i="22"/>
  <c r="S271" i="22"/>
  <c r="T271" i="22"/>
  <c r="U271" i="22"/>
  <c r="V271" i="22"/>
  <c r="X271" i="22"/>
  <c r="S312" i="22"/>
  <c r="T312" i="22"/>
  <c r="U312" i="22"/>
  <c r="V312" i="22"/>
  <c r="W312" i="22"/>
  <c r="X312" i="22"/>
  <c r="R312" i="22"/>
  <c r="W348" i="22"/>
  <c r="X348" i="22"/>
  <c r="S348" i="22"/>
  <c r="T348" i="22"/>
  <c r="U348" i="22"/>
  <c r="V348" i="22"/>
  <c r="R348" i="22"/>
  <c r="T354" i="22"/>
  <c r="U354" i="22"/>
  <c r="W354" i="22"/>
  <c r="X354" i="22"/>
  <c r="R354" i="22"/>
  <c r="S354" i="22"/>
  <c r="V354" i="22"/>
  <c r="R467" i="22"/>
  <c r="S467" i="22"/>
  <c r="T467" i="22"/>
  <c r="U467" i="22"/>
  <c r="W467" i="22"/>
  <c r="V467" i="22"/>
  <c r="X467" i="22"/>
  <c r="R411" i="22"/>
  <c r="S411" i="22"/>
  <c r="T411" i="22"/>
  <c r="U411" i="22"/>
  <c r="W411" i="22"/>
  <c r="X411" i="22"/>
  <c r="V411" i="22"/>
  <c r="S581" i="22"/>
  <c r="U581" i="22"/>
  <c r="X581" i="22"/>
  <c r="R581" i="22"/>
  <c r="T581" i="22"/>
  <c r="V581" i="22"/>
  <c r="W581" i="22"/>
  <c r="V503" i="22"/>
  <c r="T503" i="22"/>
  <c r="X503" i="22"/>
  <c r="R503" i="22"/>
  <c r="S503" i="22"/>
  <c r="U503" i="22"/>
  <c r="W503" i="22"/>
  <c r="W633" i="22"/>
  <c r="S633" i="22"/>
  <c r="X633" i="22"/>
  <c r="T633" i="22"/>
  <c r="U633" i="22"/>
  <c r="V633" i="22"/>
  <c r="R633" i="22"/>
  <c r="X584" i="22"/>
  <c r="R584" i="22"/>
  <c r="U584" i="22"/>
  <c r="V584" i="22"/>
  <c r="S584" i="22"/>
  <c r="T584" i="22"/>
  <c r="W584" i="22"/>
  <c r="U605" i="22"/>
  <c r="X605" i="22"/>
  <c r="S605" i="22"/>
  <c r="R605" i="22"/>
  <c r="T605" i="22"/>
  <c r="V605" i="22"/>
  <c r="W605" i="22"/>
  <c r="T740" i="22"/>
  <c r="W740" i="22"/>
  <c r="X740" i="22"/>
  <c r="V740" i="22"/>
  <c r="S740" i="22"/>
  <c r="U740" i="22"/>
  <c r="R740" i="22"/>
  <c r="R664" i="22"/>
  <c r="S664" i="22"/>
  <c r="T664" i="22"/>
  <c r="U664" i="22"/>
  <c r="V664" i="22"/>
  <c r="W664" i="22"/>
  <c r="X664" i="22"/>
  <c r="T756" i="22"/>
  <c r="W756" i="22"/>
  <c r="X756" i="22"/>
  <c r="S756" i="22"/>
  <c r="U756" i="22"/>
  <c r="V756" i="22"/>
  <c r="R756" i="22"/>
  <c r="U824" i="22"/>
  <c r="T824" i="22"/>
  <c r="X824" i="22"/>
  <c r="R824" i="22"/>
  <c r="S824" i="22"/>
  <c r="V824" i="22"/>
  <c r="W824" i="22"/>
  <c r="W850" i="22"/>
  <c r="X850" i="22"/>
  <c r="R850" i="22"/>
  <c r="S850" i="22"/>
  <c r="T850" i="22"/>
  <c r="U850" i="22"/>
  <c r="V850" i="22"/>
  <c r="S657" i="22"/>
  <c r="R657" i="22"/>
  <c r="T657" i="22"/>
  <c r="U657" i="22"/>
  <c r="V657" i="22"/>
  <c r="W657" i="22"/>
  <c r="X657" i="22"/>
  <c r="U669" i="22"/>
  <c r="S669" i="22"/>
  <c r="R669" i="22"/>
  <c r="T669" i="22"/>
  <c r="V669" i="22"/>
  <c r="W669" i="22"/>
  <c r="X669" i="22"/>
  <c r="T804" i="22"/>
  <c r="W804" i="22"/>
  <c r="X804" i="22"/>
  <c r="V804" i="22"/>
  <c r="R804" i="22"/>
  <c r="S804" i="22"/>
  <c r="U804" i="22"/>
  <c r="U816" i="22"/>
  <c r="T816" i="22"/>
  <c r="X816" i="22"/>
  <c r="R816" i="22"/>
  <c r="V816" i="22"/>
  <c r="S816" i="22"/>
  <c r="W816" i="22"/>
  <c r="R15" i="22"/>
  <c r="U15" i="22"/>
  <c r="T15" i="22"/>
  <c r="W15" i="22"/>
  <c r="X15" i="22"/>
  <c r="S15" i="22"/>
  <c r="V15" i="22"/>
  <c r="V128" i="22"/>
  <c r="U128" i="22"/>
  <c r="S128" i="22"/>
  <c r="T128" i="22"/>
  <c r="W128" i="22"/>
  <c r="X128" i="22"/>
  <c r="R128" i="22"/>
  <c r="X363" i="22"/>
  <c r="W363" i="22"/>
  <c r="R363" i="22"/>
  <c r="S363" i="22"/>
  <c r="T363" i="22"/>
  <c r="U363" i="22"/>
  <c r="V363" i="22"/>
  <c r="X477" i="22"/>
  <c r="W477" i="22"/>
  <c r="S477" i="22"/>
  <c r="R477" i="22"/>
  <c r="T477" i="22"/>
  <c r="U477" i="22"/>
  <c r="V477" i="22"/>
  <c r="R507" i="22"/>
  <c r="T507" i="22"/>
  <c r="W507" i="22"/>
  <c r="V507" i="22"/>
  <c r="X507" i="22"/>
  <c r="S507" i="22"/>
  <c r="U507" i="22"/>
  <c r="U553" i="22"/>
  <c r="W553" i="22"/>
  <c r="S553" i="22"/>
  <c r="T553" i="22"/>
  <c r="R553" i="22"/>
  <c r="V553" i="22"/>
  <c r="X553" i="22"/>
  <c r="S639" i="22"/>
  <c r="R639" i="22"/>
  <c r="W639" i="22"/>
  <c r="T639" i="22"/>
  <c r="U639" i="22"/>
  <c r="V639" i="22"/>
  <c r="X639" i="22"/>
  <c r="R887" i="22"/>
  <c r="S887" i="22"/>
  <c r="T887" i="22"/>
  <c r="U887" i="22"/>
  <c r="V887" i="22"/>
  <c r="W887" i="22"/>
  <c r="X887" i="22"/>
  <c r="X119" i="22"/>
  <c r="R119" i="22"/>
  <c r="V119" i="22"/>
  <c r="W119" i="22"/>
  <c r="S119" i="22"/>
  <c r="T119" i="22"/>
  <c r="U119" i="22"/>
  <c r="W233" i="22"/>
  <c r="S233" i="22"/>
  <c r="U233" i="22"/>
  <c r="R233" i="22"/>
  <c r="T233" i="22"/>
  <c r="V233" i="22"/>
  <c r="X233" i="22"/>
  <c r="R419" i="22"/>
  <c r="S419" i="22"/>
  <c r="T419" i="22"/>
  <c r="U419" i="22"/>
  <c r="W419" i="22"/>
  <c r="X419" i="22"/>
  <c r="V419" i="22"/>
  <c r="S392" i="22"/>
  <c r="R392" i="22"/>
  <c r="U392" i="22"/>
  <c r="V392" i="22"/>
  <c r="W392" i="22"/>
  <c r="T392" i="22"/>
  <c r="X392" i="22"/>
  <c r="R31" i="22"/>
  <c r="U31" i="22"/>
  <c r="S31" i="22"/>
  <c r="T31" i="22"/>
  <c r="V31" i="22"/>
  <c r="W31" i="22"/>
  <c r="X31" i="22"/>
  <c r="X141" i="22"/>
  <c r="R141" i="22"/>
  <c r="S141" i="22"/>
  <c r="T141" i="22"/>
  <c r="U141" i="22"/>
  <c r="V141" i="22"/>
  <c r="W141" i="22"/>
  <c r="S139" i="22"/>
  <c r="R139" i="22"/>
  <c r="W139" i="22"/>
  <c r="T139" i="22"/>
  <c r="U139" i="22"/>
  <c r="V139" i="22"/>
  <c r="X139" i="22"/>
  <c r="T179" i="22"/>
  <c r="V179" i="22"/>
  <c r="W179" i="22"/>
  <c r="R179" i="22"/>
  <c r="S179" i="22"/>
  <c r="U179" i="22"/>
  <c r="X179" i="22"/>
  <c r="S157" i="22"/>
  <c r="W157" i="22"/>
  <c r="R157" i="22"/>
  <c r="T157" i="22"/>
  <c r="X157" i="22"/>
  <c r="U157" i="22"/>
  <c r="V157" i="22"/>
  <c r="W177" i="22"/>
  <c r="X177" i="22"/>
  <c r="T177" i="22"/>
  <c r="V177" i="22"/>
  <c r="R177" i="22"/>
  <c r="S177" i="22"/>
  <c r="U177" i="22"/>
  <c r="R230" i="22"/>
  <c r="U230" i="22"/>
  <c r="W230" i="22"/>
  <c r="S230" i="22"/>
  <c r="T230" i="22"/>
  <c r="V230" i="22"/>
  <c r="X230" i="22"/>
  <c r="R262" i="22"/>
  <c r="U262" i="22"/>
  <c r="X262" i="22"/>
  <c r="S262" i="22"/>
  <c r="T262" i="22"/>
  <c r="V262" i="22"/>
  <c r="W262" i="22"/>
  <c r="R238" i="22"/>
  <c r="U238" i="22"/>
  <c r="V238" i="22"/>
  <c r="W238" i="22"/>
  <c r="X238" i="22"/>
  <c r="T238" i="22"/>
  <c r="S238" i="22"/>
  <c r="W316" i="22"/>
  <c r="T316" i="22"/>
  <c r="V316" i="22"/>
  <c r="X316" i="22"/>
  <c r="S316" i="22"/>
  <c r="U316" i="22"/>
  <c r="R316" i="22"/>
  <c r="U342" i="22"/>
  <c r="S342" i="22"/>
  <c r="T342" i="22"/>
  <c r="R342" i="22"/>
  <c r="V342" i="22"/>
  <c r="W342" i="22"/>
  <c r="X342" i="22"/>
  <c r="W215" i="22"/>
  <c r="R215" i="22"/>
  <c r="V215" i="22"/>
  <c r="X215" i="22"/>
  <c r="S215" i="22"/>
  <c r="U215" i="22"/>
  <c r="T215" i="22"/>
  <c r="S304" i="22"/>
  <c r="X304" i="22"/>
  <c r="R304" i="22"/>
  <c r="T304" i="22"/>
  <c r="U304" i="22"/>
  <c r="V304" i="22"/>
  <c r="W304" i="22"/>
  <c r="S344" i="22"/>
  <c r="W344" i="22"/>
  <c r="X344" i="22"/>
  <c r="V344" i="22"/>
  <c r="R344" i="22"/>
  <c r="T344" i="22"/>
  <c r="U344" i="22"/>
  <c r="W396" i="22"/>
  <c r="S396" i="22"/>
  <c r="T396" i="22"/>
  <c r="U396" i="22"/>
  <c r="V396" i="22"/>
  <c r="X396" i="22"/>
  <c r="R396" i="22"/>
  <c r="R297" i="22"/>
  <c r="S297" i="22"/>
  <c r="T297" i="22"/>
  <c r="U297" i="22"/>
  <c r="V297" i="22"/>
  <c r="W297" i="22"/>
  <c r="X297" i="22"/>
  <c r="X469" i="22"/>
  <c r="W469" i="22"/>
  <c r="S469" i="22"/>
  <c r="T469" i="22"/>
  <c r="U469" i="22"/>
  <c r="V469" i="22"/>
  <c r="R469" i="22"/>
  <c r="R483" i="22"/>
  <c r="T483" i="22"/>
  <c r="W483" i="22"/>
  <c r="V483" i="22"/>
  <c r="X483" i="22"/>
  <c r="S483" i="22"/>
  <c r="U483" i="22"/>
  <c r="U382" i="22"/>
  <c r="V382" i="22"/>
  <c r="X382" i="22"/>
  <c r="T382" i="22"/>
  <c r="W382" i="22"/>
  <c r="S382" i="22"/>
  <c r="R382" i="22"/>
  <c r="R427" i="22"/>
  <c r="S427" i="22"/>
  <c r="T427" i="22"/>
  <c r="U427" i="22"/>
  <c r="W427" i="22"/>
  <c r="X427" i="22"/>
  <c r="V427" i="22"/>
  <c r="X371" i="22"/>
  <c r="W371" i="22"/>
  <c r="R371" i="22"/>
  <c r="U371" i="22"/>
  <c r="V371" i="22"/>
  <c r="S371" i="22"/>
  <c r="T371" i="22"/>
  <c r="X453" i="22"/>
  <c r="W453" i="22"/>
  <c r="S453" i="22"/>
  <c r="R453" i="22"/>
  <c r="T453" i="22"/>
  <c r="U453" i="22"/>
  <c r="V453" i="22"/>
  <c r="S482" i="22"/>
  <c r="U482" i="22"/>
  <c r="W482" i="22"/>
  <c r="X482" i="22"/>
  <c r="R482" i="22"/>
  <c r="T482" i="22"/>
  <c r="V482" i="22"/>
  <c r="W595" i="22"/>
  <c r="S595" i="22"/>
  <c r="T595" i="22"/>
  <c r="X595" i="22"/>
  <c r="U595" i="22"/>
  <c r="V595" i="22"/>
  <c r="R595" i="22"/>
  <c r="S575" i="22"/>
  <c r="U575" i="22"/>
  <c r="V575" i="22"/>
  <c r="R575" i="22"/>
  <c r="T575" i="22"/>
  <c r="W575" i="22"/>
  <c r="X575" i="22"/>
  <c r="U629" i="22"/>
  <c r="X629" i="22"/>
  <c r="S629" i="22"/>
  <c r="R629" i="22"/>
  <c r="T629" i="22"/>
  <c r="V629" i="22"/>
  <c r="W629" i="22"/>
  <c r="U579" i="22"/>
  <c r="W579" i="22"/>
  <c r="V579" i="22"/>
  <c r="X579" i="22"/>
  <c r="R579" i="22"/>
  <c r="S579" i="22"/>
  <c r="T579" i="22"/>
  <c r="W619" i="22"/>
  <c r="S619" i="22"/>
  <c r="T619" i="22"/>
  <c r="X619" i="22"/>
  <c r="R619" i="22"/>
  <c r="U619" i="22"/>
  <c r="V619" i="22"/>
  <c r="S557" i="22"/>
  <c r="U557" i="22"/>
  <c r="R557" i="22"/>
  <c r="W557" i="22"/>
  <c r="X557" i="22"/>
  <c r="T557" i="22"/>
  <c r="V557" i="22"/>
  <c r="U637" i="22"/>
  <c r="X637" i="22"/>
  <c r="S637" i="22"/>
  <c r="V637" i="22"/>
  <c r="W637" i="22"/>
  <c r="R637" i="22"/>
  <c r="T637" i="22"/>
  <c r="U613" i="22"/>
  <c r="X613" i="22"/>
  <c r="S613" i="22"/>
  <c r="R613" i="22"/>
  <c r="T613" i="22"/>
  <c r="V613" i="22"/>
  <c r="W613" i="22"/>
  <c r="W627" i="22"/>
  <c r="S627" i="22"/>
  <c r="X627" i="22"/>
  <c r="R627" i="22"/>
  <c r="T627" i="22"/>
  <c r="U627" i="22"/>
  <c r="V627" i="22"/>
  <c r="T716" i="22"/>
  <c r="U716" i="22"/>
  <c r="V716" i="22"/>
  <c r="W716" i="22"/>
  <c r="X716" i="22"/>
  <c r="S716" i="22"/>
  <c r="R716" i="22"/>
  <c r="U661" i="22"/>
  <c r="S661" i="22"/>
  <c r="T661" i="22"/>
  <c r="V661" i="22"/>
  <c r="W661" i="22"/>
  <c r="X661" i="22"/>
  <c r="R661" i="22"/>
  <c r="S591" i="22"/>
  <c r="R591" i="22"/>
  <c r="T591" i="22"/>
  <c r="W591" i="22"/>
  <c r="X591" i="22"/>
  <c r="U591" i="22"/>
  <c r="V591" i="22"/>
  <c r="T820" i="22"/>
  <c r="W820" i="22"/>
  <c r="X820" i="22"/>
  <c r="S820" i="22"/>
  <c r="U820" i="22"/>
  <c r="V820" i="22"/>
  <c r="R820" i="22"/>
  <c r="U784" i="22"/>
  <c r="T784" i="22"/>
  <c r="X784" i="22"/>
  <c r="R784" i="22"/>
  <c r="S784" i="22"/>
  <c r="V784" i="22"/>
  <c r="W784" i="22"/>
  <c r="T812" i="22"/>
  <c r="W812" i="22"/>
  <c r="X812" i="22"/>
  <c r="R812" i="22"/>
  <c r="S812" i="22"/>
  <c r="U812" i="22"/>
  <c r="V812" i="22"/>
  <c r="U792" i="22"/>
  <c r="T792" i="22"/>
  <c r="X792" i="22"/>
  <c r="W792" i="22"/>
  <c r="S792" i="22"/>
  <c r="R792" i="22"/>
  <c r="V792" i="22"/>
  <c r="W609" i="22"/>
  <c r="X609" i="22"/>
  <c r="S609" i="22"/>
  <c r="U609" i="22"/>
  <c r="V609" i="22"/>
  <c r="R609" i="22"/>
  <c r="T609" i="22"/>
  <c r="T764" i="22"/>
  <c r="W764" i="22"/>
  <c r="X764" i="22"/>
  <c r="R764" i="22"/>
  <c r="U764" i="22"/>
  <c r="S764" i="22"/>
  <c r="V764" i="22"/>
  <c r="R864" i="22"/>
  <c r="T864" i="22"/>
  <c r="S864" i="22"/>
  <c r="U864" i="22"/>
  <c r="V864" i="22"/>
  <c r="W864" i="22"/>
  <c r="X864" i="22"/>
  <c r="S826" i="22"/>
  <c r="X826" i="22"/>
  <c r="R826" i="22"/>
  <c r="T826" i="22"/>
  <c r="U826" i="22"/>
  <c r="V826" i="22"/>
  <c r="W826" i="22"/>
  <c r="W810" i="17"/>
  <c r="S810" i="17"/>
  <c r="T810" i="17"/>
  <c r="U810" i="17"/>
  <c r="X810" i="17"/>
  <c r="R810" i="17"/>
  <c r="V810" i="17"/>
  <c r="S624" i="17"/>
  <c r="W624" i="17"/>
  <c r="X624" i="17"/>
  <c r="R624" i="17"/>
  <c r="T624" i="17"/>
  <c r="U624" i="17"/>
  <c r="V624" i="17"/>
  <c r="V651" i="17"/>
  <c r="W651" i="17"/>
  <c r="R651" i="17"/>
  <c r="S651" i="17"/>
  <c r="T651" i="17"/>
  <c r="U651" i="17"/>
  <c r="X651" i="17"/>
  <c r="S882" i="17"/>
  <c r="R882" i="17"/>
  <c r="T882" i="17"/>
  <c r="U882" i="17"/>
  <c r="W882" i="17"/>
  <c r="V882" i="17"/>
  <c r="X882" i="17"/>
  <c r="S43" i="17"/>
  <c r="T43" i="17"/>
  <c r="U43" i="17"/>
  <c r="V43" i="17"/>
  <c r="W43" i="17"/>
  <c r="X43" i="17"/>
  <c r="R43" i="17"/>
  <c r="X38" i="17"/>
  <c r="R38" i="17"/>
  <c r="T38" i="17"/>
  <c r="U38" i="17"/>
  <c r="V38" i="17"/>
  <c r="W38" i="17"/>
  <c r="S38" i="17"/>
  <c r="T437" i="17"/>
  <c r="U437" i="17"/>
  <c r="V437" i="17"/>
  <c r="W437" i="17"/>
  <c r="R437" i="17"/>
  <c r="S437" i="17"/>
  <c r="X437" i="17"/>
  <c r="W564" i="17"/>
  <c r="S564" i="17"/>
  <c r="T564" i="17"/>
  <c r="U564" i="17"/>
  <c r="V564" i="17"/>
  <c r="X564" i="17"/>
  <c r="R564" i="17"/>
  <c r="R727" i="17"/>
  <c r="U727" i="17"/>
  <c r="V727" i="17"/>
  <c r="W727" i="17"/>
  <c r="S727" i="17"/>
  <c r="T727" i="17"/>
  <c r="X727" i="17"/>
  <c r="W503" i="17"/>
  <c r="S503" i="17"/>
  <c r="X503" i="17"/>
  <c r="R503" i="17"/>
  <c r="T503" i="17"/>
  <c r="U503" i="17"/>
  <c r="V503" i="17"/>
  <c r="R21" i="17"/>
  <c r="S21" i="17"/>
  <c r="U21" i="17"/>
  <c r="T21" i="17"/>
  <c r="X21" i="17"/>
  <c r="V21" i="17"/>
  <c r="W21" i="17"/>
  <c r="W91" i="17"/>
  <c r="R91" i="17"/>
  <c r="S91" i="17"/>
  <c r="U91" i="17"/>
  <c r="T91" i="17"/>
  <c r="V91" i="17"/>
  <c r="X91" i="17"/>
  <c r="V338" i="17"/>
  <c r="W338" i="17"/>
  <c r="S338" i="17"/>
  <c r="T338" i="17"/>
  <c r="U338" i="17"/>
  <c r="X338" i="17"/>
  <c r="R338" i="17"/>
  <c r="S443" i="17"/>
  <c r="U443" i="17"/>
  <c r="T443" i="17"/>
  <c r="R443" i="17"/>
  <c r="V443" i="17"/>
  <c r="W443" i="17"/>
  <c r="X443" i="17"/>
  <c r="V440" i="17"/>
  <c r="X440" i="17"/>
  <c r="R440" i="17"/>
  <c r="S440" i="17"/>
  <c r="T440" i="17"/>
  <c r="U440" i="17"/>
  <c r="W440" i="17"/>
  <c r="W525" i="17"/>
  <c r="X525" i="17"/>
  <c r="S525" i="17"/>
  <c r="R525" i="17"/>
  <c r="T525" i="17"/>
  <c r="U525" i="17"/>
  <c r="V525" i="17"/>
  <c r="W509" i="17"/>
  <c r="S509" i="17"/>
  <c r="X509" i="17"/>
  <c r="R509" i="17"/>
  <c r="V509" i="17"/>
  <c r="T509" i="17"/>
  <c r="U509" i="17"/>
  <c r="V696" i="17"/>
  <c r="W696" i="17"/>
  <c r="X696" i="17"/>
  <c r="S696" i="17"/>
  <c r="T696" i="17"/>
  <c r="R696" i="17"/>
  <c r="U696" i="17"/>
  <c r="U529" i="17"/>
  <c r="X529" i="17"/>
  <c r="S529" i="17"/>
  <c r="T529" i="17"/>
  <c r="V529" i="17"/>
  <c r="W529" i="17"/>
  <c r="R529" i="17"/>
  <c r="R735" i="17"/>
  <c r="U735" i="17"/>
  <c r="V735" i="17"/>
  <c r="W735" i="17"/>
  <c r="S735" i="17"/>
  <c r="T735" i="17"/>
  <c r="X735" i="17"/>
  <c r="W612" i="17"/>
  <c r="X612" i="17"/>
  <c r="S612" i="17"/>
  <c r="R612" i="17"/>
  <c r="T612" i="17"/>
  <c r="U612" i="17"/>
  <c r="V612" i="17"/>
  <c r="U772" i="17"/>
  <c r="X772" i="17"/>
  <c r="S772" i="17"/>
  <c r="V772" i="17"/>
  <c r="W772" i="17"/>
  <c r="R772" i="17"/>
  <c r="T772" i="17"/>
  <c r="W826" i="17"/>
  <c r="S826" i="17"/>
  <c r="T826" i="17"/>
  <c r="U826" i="17"/>
  <c r="X826" i="17"/>
  <c r="R826" i="17"/>
  <c r="V826" i="17"/>
  <c r="V869" i="17"/>
  <c r="X869" i="17"/>
  <c r="S869" i="17"/>
  <c r="R869" i="17"/>
  <c r="T869" i="17"/>
  <c r="W869" i="17"/>
  <c r="U869" i="17"/>
  <c r="S850" i="17"/>
  <c r="U850" i="17"/>
  <c r="R850" i="17"/>
  <c r="T850" i="17"/>
  <c r="W850" i="17"/>
  <c r="V850" i="17"/>
  <c r="X850" i="17"/>
  <c r="R221" i="17"/>
  <c r="S221" i="17"/>
  <c r="T221" i="17"/>
  <c r="U221" i="17"/>
  <c r="W221" i="17"/>
  <c r="X221" i="17"/>
  <c r="V221" i="17"/>
  <c r="W578" i="17"/>
  <c r="R578" i="17"/>
  <c r="S578" i="17"/>
  <c r="T578" i="17"/>
  <c r="V578" i="17"/>
  <c r="U578" i="17"/>
  <c r="X578" i="17"/>
  <c r="S670" i="17"/>
  <c r="R670" i="17"/>
  <c r="T670" i="17"/>
  <c r="U670" i="17"/>
  <c r="W670" i="17"/>
  <c r="V670" i="17"/>
  <c r="X670" i="17"/>
  <c r="S608" i="17"/>
  <c r="W608" i="17"/>
  <c r="X608" i="17"/>
  <c r="R608" i="17"/>
  <c r="T608" i="17"/>
  <c r="U608" i="17"/>
  <c r="V608" i="17"/>
  <c r="W738" i="17"/>
  <c r="S738" i="17"/>
  <c r="T738" i="17"/>
  <c r="U738" i="17"/>
  <c r="X738" i="17"/>
  <c r="R738" i="17"/>
  <c r="V738" i="17"/>
  <c r="W706" i="17"/>
  <c r="R706" i="17"/>
  <c r="S706" i="17"/>
  <c r="T706" i="17"/>
  <c r="U706" i="17"/>
  <c r="X706" i="17"/>
  <c r="V706" i="17"/>
  <c r="S814" i="17"/>
  <c r="R814" i="17"/>
  <c r="T814" i="17"/>
  <c r="U814" i="17"/>
  <c r="W814" i="17"/>
  <c r="V814" i="17"/>
  <c r="X814" i="17"/>
  <c r="W744" i="17"/>
  <c r="X744" i="17"/>
  <c r="S744" i="17"/>
  <c r="R744" i="17"/>
  <c r="T744" i="17"/>
  <c r="U744" i="17"/>
  <c r="V744" i="17"/>
  <c r="W47" i="17"/>
  <c r="X47" i="17"/>
  <c r="U47" i="17"/>
  <c r="V47" i="17"/>
  <c r="S47" i="17"/>
  <c r="T47" i="17"/>
  <c r="R47" i="17"/>
  <c r="S57" i="17"/>
  <c r="R57" i="17"/>
  <c r="U57" i="17"/>
  <c r="T57" i="17"/>
  <c r="V57" i="17"/>
  <c r="W57" i="17"/>
  <c r="X57" i="17"/>
  <c r="S73" i="17"/>
  <c r="R73" i="17"/>
  <c r="T73" i="17"/>
  <c r="V73" i="17"/>
  <c r="W73" i="17"/>
  <c r="X73" i="17"/>
  <c r="U73" i="17"/>
  <c r="W123" i="17"/>
  <c r="X123" i="17"/>
  <c r="T123" i="17"/>
  <c r="U123" i="17"/>
  <c r="V123" i="17"/>
  <c r="R123" i="17"/>
  <c r="S123" i="17"/>
  <c r="W145" i="17"/>
  <c r="R145" i="17"/>
  <c r="S145" i="17"/>
  <c r="T145" i="17"/>
  <c r="U145" i="17"/>
  <c r="V145" i="17"/>
  <c r="X145" i="17"/>
  <c r="X192" i="17"/>
  <c r="W192" i="17"/>
  <c r="R192" i="17"/>
  <c r="V192" i="17"/>
  <c r="S192" i="17"/>
  <c r="T192" i="17"/>
  <c r="U192" i="17"/>
  <c r="S166" i="17"/>
  <c r="U166" i="17"/>
  <c r="R166" i="17"/>
  <c r="V166" i="17"/>
  <c r="X166" i="17"/>
  <c r="T166" i="17"/>
  <c r="W166" i="17"/>
  <c r="V240" i="17"/>
  <c r="S240" i="17"/>
  <c r="R240" i="17"/>
  <c r="T240" i="17"/>
  <c r="U240" i="17"/>
  <c r="W240" i="17"/>
  <c r="X240" i="17"/>
  <c r="U217" i="17"/>
  <c r="R217" i="17"/>
  <c r="S217" i="17"/>
  <c r="T217" i="17"/>
  <c r="V217" i="17"/>
  <c r="X217" i="17"/>
  <c r="W217" i="17"/>
  <c r="U249" i="17"/>
  <c r="V249" i="17"/>
  <c r="S249" i="17"/>
  <c r="T249" i="17"/>
  <c r="R249" i="17"/>
  <c r="W249" i="17"/>
  <c r="X249" i="17"/>
  <c r="W289" i="17"/>
  <c r="S289" i="17"/>
  <c r="V289" i="17"/>
  <c r="X289" i="17"/>
  <c r="T289" i="17"/>
  <c r="U289" i="17"/>
  <c r="R289" i="17"/>
  <c r="R330" i="17"/>
  <c r="T330" i="17"/>
  <c r="S330" i="17"/>
  <c r="U330" i="17"/>
  <c r="V330" i="17"/>
  <c r="W330" i="17"/>
  <c r="X330" i="17"/>
  <c r="R305" i="17"/>
  <c r="W305" i="17"/>
  <c r="X305" i="17"/>
  <c r="U305" i="17"/>
  <c r="V305" i="17"/>
  <c r="S305" i="17"/>
  <c r="T305" i="17"/>
  <c r="U310" i="17"/>
  <c r="S310" i="17"/>
  <c r="T310" i="17"/>
  <c r="V310" i="17"/>
  <c r="W310" i="17"/>
  <c r="X310" i="17"/>
  <c r="R310" i="17"/>
  <c r="R420" i="17"/>
  <c r="W420" i="17"/>
  <c r="U420" i="17"/>
  <c r="V420" i="17"/>
  <c r="X420" i="17"/>
  <c r="T420" i="17"/>
  <c r="S420" i="17"/>
  <c r="U358" i="17"/>
  <c r="R358" i="17"/>
  <c r="S358" i="17"/>
  <c r="V358" i="17"/>
  <c r="W358" i="17"/>
  <c r="X358" i="17"/>
  <c r="T358" i="17"/>
  <c r="X374" i="17"/>
  <c r="R374" i="17"/>
  <c r="S374" i="17"/>
  <c r="T374" i="17"/>
  <c r="U374" i="17"/>
  <c r="V374" i="17"/>
  <c r="W374" i="17"/>
  <c r="U409" i="17"/>
  <c r="R409" i="17"/>
  <c r="S409" i="17"/>
  <c r="T409" i="17"/>
  <c r="V409" i="17"/>
  <c r="W409" i="17"/>
  <c r="X409" i="17"/>
  <c r="W423" i="17"/>
  <c r="U423" i="17"/>
  <c r="S423" i="17"/>
  <c r="T423" i="17"/>
  <c r="V423" i="17"/>
  <c r="X423" i="17"/>
  <c r="R423" i="17"/>
  <c r="R468" i="17"/>
  <c r="W468" i="17"/>
  <c r="T468" i="17"/>
  <c r="X468" i="17"/>
  <c r="S468" i="17"/>
  <c r="V468" i="17"/>
  <c r="U468" i="17"/>
  <c r="W431" i="17"/>
  <c r="U431" i="17"/>
  <c r="R431" i="17"/>
  <c r="S431" i="17"/>
  <c r="T431" i="17"/>
  <c r="V431" i="17"/>
  <c r="X431" i="17"/>
  <c r="X381" i="17"/>
  <c r="R381" i="17"/>
  <c r="T381" i="17"/>
  <c r="U381" i="17"/>
  <c r="S381" i="17"/>
  <c r="V381" i="17"/>
  <c r="W381" i="17"/>
  <c r="U505" i="17"/>
  <c r="X505" i="17"/>
  <c r="S505" i="17"/>
  <c r="R505" i="17"/>
  <c r="T505" i="17"/>
  <c r="W505" i="17"/>
  <c r="V505" i="17"/>
  <c r="S507" i="17"/>
  <c r="R507" i="17"/>
  <c r="W507" i="17"/>
  <c r="T507" i="17"/>
  <c r="U507" i="17"/>
  <c r="X507" i="17"/>
  <c r="V507" i="17"/>
  <c r="U417" i="17"/>
  <c r="S417" i="17"/>
  <c r="T417" i="17"/>
  <c r="V417" i="17"/>
  <c r="W417" i="17"/>
  <c r="X417" i="17"/>
  <c r="R417" i="17"/>
  <c r="W485" i="17"/>
  <c r="S485" i="17"/>
  <c r="U485" i="17"/>
  <c r="V485" i="17"/>
  <c r="X485" i="17"/>
  <c r="T485" i="17"/>
  <c r="R485" i="17"/>
  <c r="S475" i="17"/>
  <c r="R475" i="17"/>
  <c r="W475" i="17"/>
  <c r="T475" i="17"/>
  <c r="U475" i="17"/>
  <c r="V475" i="17"/>
  <c r="X475" i="17"/>
  <c r="W594" i="17"/>
  <c r="V594" i="17"/>
  <c r="X594" i="17"/>
  <c r="R594" i="17"/>
  <c r="S594" i="17"/>
  <c r="T594" i="17"/>
  <c r="U594" i="17"/>
  <c r="X534" i="17"/>
  <c r="S534" i="17"/>
  <c r="W534" i="17"/>
  <c r="R534" i="17"/>
  <c r="T534" i="17"/>
  <c r="U534" i="17"/>
  <c r="V534" i="17"/>
  <c r="S560" i="17"/>
  <c r="R560" i="17"/>
  <c r="U560" i="17"/>
  <c r="V560" i="17"/>
  <c r="W560" i="17"/>
  <c r="X560" i="17"/>
  <c r="T560" i="17"/>
  <c r="V720" i="17"/>
  <c r="W720" i="17"/>
  <c r="X720" i="17"/>
  <c r="S720" i="17"/>
  <c r="R720" i="17"/>
  <c r="T720" i="17"/>
  <c r="U720" i="17"/>
  <c r="U606" i="17"/>
  <c r="S606" i="17"/>
  <c r="T606" i="17"/>
  <c r="V606" i="17"/>
  <c r="X606" i="17"/>
  <c r="R606" i="17"/>
  <c r="W606" i="17"/>
  <c r="U630" i="17"/>
  <c r="S630" i="17"/>
  <c r="T630" i="17"/>
  <c r="V630" i="17"/>
  <c r="X630" i="17"/>
  <c r="R630" i="17"/>
  <c r="W630" i="17"/>
  <c r="U622" i="17"/>
  <c r="S622" i="17"/>
  <c r="T622" i="17"/>
  <c r="V622" i="17"/>
  <c r="X622" i="17"/>
  <c r="R622" i="17"/>
  <c r="W622" i="17"/>
  <c r="U644" i="17"/>
  <c r="V644" i="17"/>
  <c r="R644" i="17"/>
  <c r="S644" i="17"/>
  <c r="T644" i="17"/>
  <c r="W644" i="17"/>
  <c r="X644" i="17"/>
  <c r="R671" i="17"/>
  <c r="T671" i="17"/>
  <c r="U671" i="17"/>
  <c r="V671" i="17"/>
  <c r="W671" i="17"/>
  <c r="S671" i="17"/>
  <c r="X671" i="17"/>
  <c r="R703" i="17"/>
  <c r="T703" i="17"/>
  <c r="U703" i="17"/>
  <c r="V703" i="17"/>
  <c r="W703" i="17"/>
  <c r="S703" i="17"/>
  <c r="X703" i="17"/>
  <c r="R743" i="17"/>
  <c r="U743" i="17"/>
  <c r="V743" i="17"/>
  <c r="W743" i="17"/>
  <c r="T743" i="17"/>
  <c r="X743" i="17"/>
  <c r="S743" i="17"/>
  <c r="R807" i="17"/>
  <c r="U807" i="17"/>
  <c r="V807" i="17"/>
  <c r="W807" i="17"/>
  <c r="T807" i="17"/>
  <c r="S807" i="17"/>
  <c r="X807" i="17"/>
  <c r="S840" i="17"/>
  <c r="T840" i="17"/>
  <c r="U840" i="17"/>
  <c r="W840" i="17"/>
  <c r="R840" i="17"/>
  <c r="V840" i="17"/>
  <c r="X840" i="17"/>
  <c r="V597" i="17"/>
  <c r="U597" i="17"/>
  <c r="T597" i="17"/>
  <c r="W597" i="17"/>
  <c r="X597" i="17"/>
  <c r="R597" i="17"/>
  <c r="S597" i="17"/>
  <c r="W628" i="17"/>
  <c r="X628" i="17"/>
  <c r="S628" i="17"/>
  <c r="R628" i="17"/>
  <c r="T628" i="17"/>
  <c r="U628" i="17"/>
  <c r="V628" i="17"/>
  <c r="W658" i="17"/>
  <c r="R658" i="17"/>
  <c r="S658" i="17"/>
  <c r="T658" i="17"/>
  <c r="U658" i="17"/>
  <c r="V658" i="17"/>
  <c r="X658" i="17"/>
  <c r="X721" i="17"/>
  <c r="R721" i="17"/>
  <c r="S721" i="17"/>
  <c r="U721" i="17"/>
  <c r="W721" i="17"/>
  <c r="T721" i="17"/>
  <c r="V721" i="17"/>
  <c r="U804" i="17"/>
  <c r="X804" i="17"/>
  <c r="S804" i="17"/>
  <c r="W804" i="17"/>
  <c r="T804" i="17"/>
  <c r="R804" i="17"/>
  <c r="V804" i="17"/>
  <c r="W698" i="17"/>
  <c r="R698" i="17"/>
  <c r="S698" i="17"/>
  <c r="T698" i="17"/>
  <c r="U698" i="17"/>
  <c r="X698" i="17"/>
  <c r="V698" i="17"/>
  <c r="S774" i="17"/>
  <c r="R774" i="17"/>
  <c r="T774" i="17"/>
  <c r="U774" i="17"/>
  <c r="W774" i="17"/>
  <c r="V774" i="17"/>
  <c r="X774" i="17"/>
  <c r="V877" i="17"/>
  <c r="X877" i="17"/>
  <c r="S877" i="17"/>
  <c r="R877" i="17"/>
  <c r="T877" i="17"/>
  <c r="W877" i="17"/>
  <c r="U877" i="17"/>
  <c r="S750" i="17"/>
  <c r="R750" i="17"/>
  <c r="T750" i="17"/>
  <c r="U750" i="17"/>
  <c r="W750" i="17"/>
  <c r="V750" i="17"/>
  <c r="X750" i="17"/>
  <c r="U796" i="17"/>
  <c r="X796" i="17"/>
  <c r="S796" i="17"/>
  <c r="T796" i="17"/>
  <c r="V796" i="17"/>
  <c r="W796" i="17"/>
  <c r="R796" i="17"/>
  <c r="U854" i="17"/>
  <c r="W854" i="17"/>
  <c r="S854" i="17"/>
  <c r="R854" i="17"/>
  <c r="T854" i="17"/>
  <c r="X854" i="17"/>
  <c r="V854" i="17"/>
  <c r="S678" i="17"/>
  <c r="R678" i="17"/>
  <c r="T678" i="17"/>
  <c r="U678" i="17"/>
  <c r="W678" i="17"/>
  <c r="V678" i="17"/>
  <c r="X678" i="17"/>
  <c r="W786" i="17"/>
  <c r="S786" i="17"/>
  <c r="T786" i="17"/>
  <c r="U786" i="17"/>
  <c r="X786" i="17"/>
  <c r="R786" i="17"/>
  <c r="V786" i="17"/>
  <c r="W792" i="17"/>
  <c r="X792" i="17"/>
  <c r="S792" i="17"/>
  <c r="R792" i="17"/>
  <c r="T792" i="17"/>
  <c r="U792" i="17"/>
  <c r="V792" i="17"/>
  <c r="W824" i="17"/>
  <c r="X824" i="17"/>
  <c r="S824" i="17"/>
  <c r="R824" i="17"/>
  <c r="T824" i="17"/>
  <c r="U824" i="17"/>
  <c r="V824" i="17"/>
  <c r="S616" i="17"/>
  <c r="W616" i="17"/>
  <c r="X616" i="17"/>
  <c r="R616" i="17"/>
  <c r="T616" i="17"/>
  <c r="V616" i="17"/>
  <c r="U616" i="17"/>
  <c r="W636" i="17"/>
  <c r="X636" i="17"/>
  <c r="S636" i="17"/>
  <c r="V636" i="17"/>
  <c r="R636" i="17"/>
  <c r="U636" i="17"/>
  <c r="T636" i="17"/>
  <c r="S866" i="17"/>
  <c r="T866" i="17"/>
  <c r="R866" i="17"/>
  <c r="U866" i="17"/>
  <c r="W866" i="17"/>
  <c r="V866" i="17"/>
  <c r="X866" i="17"/>
  <c r="X46" i="17"/>
  <c r="R46" i="17"/>
  <c r="U46" i="17"/>
  <c r="V46" i="17"/>
  <c r="W46" i="17"/>
  <c r="S46" i="17"/>
  <c r="T46" i="17"/>
  <c r="X347" i="17"/>
  <c r="T347" i="17"/>
  <c r="U347" i="17"/>
  <c r="W347" i="17"/>
  <c r="R347" i="17"/>
  <c r="S347" i="17"/>
  <c r="V347" i="17"/>
  <c r="S483" i="17"/>
  <c r="R483" i="17"/>
  <c r="W483" i="17"/>
  <c r="V483" i="17"/>
  <c r="X483" i="17"/>
  <c r="T483" i="17"/>
  <c r="U483" i="17"/>
  <c r="W562" i="17"/>
  <c r="V562" i="17"/>
  <c r="X562" i="17"/>
  <c r="R562" i="17"/>
  <c r="S562" i="17"/>
  <c r="T562" i="17"/>
  <c r="U562" i="17"/>
  <c r="X587" i="17"/>
  <c r="U587" i="17"/>
  <c r="V587" i="17"/>
  <c r="W587" i="17"/>
  <c r="S587" i="17"/>
  <c r="T587" i="17"/>
  <c r="R587" i="17"/>
  <c r="V565" i="17"/>
  <c r="U565" i="17"/>
  <c r="T565" i="17"/>
  <c r="W565" i="17"/>
  <c r="X565" i="17"/>
  <c r="R565" i="17"/>
  <c r="S565" i="17"/>
  <c r="R791" i="17"/>
  <c r="U791" i="17"/>
  <c r="V791" i="17"/>
  <c r="W791" i="17"/>
  <c r="T791" i="17"/>
  <c r="X791" i="17"/>
  <c r="S791" i="17"/>
  <c r="S654" i="17"/>
  <c r="R654" i="17"/>
  <c r="T654" i="17"/>
  <c r="U654" i="17"/>
  <c r="V654" i="17"/>
  <c r="W654" i="17"/>
  <c r="X654" i="17"/>
  <c r="S830" i="17"/>
  <c r="R830" i="17"/>
  <c r="T830" i="17"/>
  <c r="U830" i="17"/>
  <c r="W830" i="17"/>
  <c r="V830" i="17"/>
  <c r="X830" i="17"/>
  <c r="S79" i="17"/>
  <c r="T79" i="17"/>
  <c r="U79" i="17"/>
  <c r="R79" i="17"/>
  <c r="V79" i="17"/>
  <c r="W79" i="17"/>
  <c r="X79" i="17"/>
  <c r="W207" i="17"/>
  <c r="X207" i="17"/>
  <c r="V207" i="17"/>
  <c r="R207" i="17"/>
  <c r="S207" i="17"/>
  <c r="U207" i="17"/>
  <c r="T207" i="17"/>
  <c r="X462" i="17"/>
  <c r="S462" i="17"/>
  <c r="R462" i="17"/>
  <c r="U462" i="17"/>
  <c r="T462" i="17"/>
  <c r="V462" i="17"/>
  <c r="W462" i="17"/>
  <c r="R569" i="17"/>
  <c r="U569" i="17"/>
  <c r="X569" i="17"/>
  <c r="S569" i="17"/>
  <c r="T569" i="17"/>
  <c r="V569" i="17"/>
  <c r="W569" i="17"/>
  <c r="X214" i="17"/>
  <c r="T214" i="17"/>
  <c r="U214" i="17"/>
  <c r="V214" i="17"/>
  <c r="W214" i="17"/>
  <c r="R214" i="17"/>
  <c r="S214" i="17"/>
  <c r="R213" i="17"/>
  <c r="S213" i="17"/>
  <c r="T213" i="17"/>
  <c r="U213" i="17"/>
  <c r="V213" i="17"/>
  <c r="W213" i="17"/>
  <c r="X213" i="17"/>
  <c r="R380" i="17"/>
  <c r="V380" i="17"/>
  <c r="W380" i="17"/>
  <c r="X380" i="17"/>
  <c r="S380" i="17"/>
  <c r="T380" i="17"/>
  <c r="U380" i="17"/>
  <c r="R297" i="17"/>
  <c r="T297" i="17"/>
  <c r="W297" i="17"/>
  <c r="X297" i="17"/>
  <c r="U297" i="17"/>
  <c r="V297" i="17"/>
  <c r="S297" i="17"/>
  <c r="X382" i="17"/>
  <c r="R382" i="17"/>
  <c r="S382" i="17"/>
  <c r="T382" i="17"/>
  <c r="V382" i="17"/>
  <c r="W382" i="17"/>
  <c r="U382" i="17"/>
  <c r="U385" i="17"/>
  <c r="R385" i="17"/>
  <c r="V385" i="17"/>
  <c r="W385" i="17"/>
  <c r="X385" i="17"/>
  <c r="S385" i="17"/>
  <c r="T385" i="17"/>
  <c r="R492" i="17"/>
  <c r="U492" i="17"/>
  <c r="S492" i="17"/>
  <c r="T492" i="17"/>
  <c r="V492" i="17"/>
  <c r="W492" i="17"/>
  <c r="X492" i="17"/>
  <c r="X518" i="17"/>
  <c r="U518" i="17"/>
  <c r="R518" i="17"/>
  <c r="S518" i="17"/>
  <c r="V518" i="17"/>
  <c r="T518" i="17"/>
  <c r="W518" i="17"/>
  <c r="W469" i="17"/>
  <c r="S469" i="17"/>
  <c r="X469" i="17"/>
  <c r="R469" i="17"/>
  <c r="T469" i="17"/>
  <c r="V469" i="17"/>
  <c r="U469" i="17"/>
  <c r="X373" i="17"/>
  <c r="R373" i="17"/>
  <c r="S373" i="17"/>
  <c r="T373" i="17"/>
  <c r="U373" i="17"/>
  <c r="V373" i="17"/>
  <c r="W373" i="17"/>
  <c r="X510" i="17"/>
  <c r="U510" i="17"/>
  <c r="W510" i="17"/>
  <c r="R510" i="17"/>
  <c r="V510" i="17"/>
  <c r="T510" i="17"/>
  <c r="S510" i="17"/>
  <c r="V680" i="17"/>
  <c r="W680" i="17"/>
  <c r="X680" i="17"/>
  <c r="S680" i="17"/>
  <c r="R680" i="17"/>
  <c r="T680" i="17"/>
  <c r="U680" i="17"/>
  <c r="R751" i="17"/>
  <c r="U751" i="17"/>
  <c r="V751" i="17"/>
  <c r="W751" i="17"/>
  <c r="T751" i="17"/>
  <c r="S751" i="17"/>
  <c r="X751" i="17"/>
  <c r="R815" i="17"/>
  <c r="U815" i="17"/>
  <c r="V815" i="17"/>
  <c r="W815" i="17"/>
  <c r="S815" i="17"/>
  <c r="T815" i="17"/>
  <c r="X815" i="17"/>
  <c r="S544" i="17"/>
  <c r="R544" i="17"/>
  <c r="U544" i="17"/>
  <c r="T544" i="17"/>
  <c r="V544" i="17"/>
  <c r="W544" i="17"/>
  <c r="X544" i="17"/>
  <c r="X526" i="17"/>
  <c r="U526" i="17"/>
  <c r="W526" i="17"/>
  <c r="R526" i="17"/>
  <c r="S526" i="17"/>
  <c r="T526" i="17"/>
  <c r="V526" i="17"/>
  <c r="S686" i="17"/>
  <c r="R686" i="17"/>
  <c r="T686" i="17"/>
  <c r="U686" i="17"/>
  <c r="W686" i="17"/>
  <c r="V686" i="17"/>
  <c r="X686" i="17"/>
  <c r="S806" i="17"/>
  <c r="R806" i="17"/>
  <c r="T806" i="17"/>
  <c r="U806" i="17"/>
  <c r="W806" i="17"/>
  <c r="V806" i="17"/>
  <c r="X806" i="17"/>
  <c r="S864" i="17"/>
  <c r="U864" i="17"/>
  <c r="X864" i="17"/>
  <c r="R864" i="17"/>
  <c r="V864" i="17"/>
  <c r="T864" i="17"/>
  <c r="W864" i="17"/>
  <c r="V885" i="17"/>
  <c r="X885" i="17"/>
  <c r="S885" i="17"/>
  <c r="R885" i="17"/>
  <c r="T885" i="17"/>
  <c r="W885" i="17"/>
  <c r="U885" i="17"/>
  <c r="S798" i="17"/>
  <c r="R798" i="17"/>
  <c r="T798" i="17"/>
  <c r="U798" i="17"/>
  <c r="W798" i="17"/>
  <c r="V798" i="17"/>
  <c r="X798" i="17"/>
  <c r="V605" i="17"/>
  <c r="R605" i="17"/>
  <c r="S605" i="17"/>
  <c r="U605" i="17"/>
  <c r="X605" i="17"/>
  <c r="W605" i="17"/>
  <c r="T605" i="17"/>
  <c r="W818" i="17"/>
  <c r="S818" i="17"/>
  <c r="T818" i="17"/>
  <c r="U818" i="17"/>
  <c r="X818" i="17"/>
  <c r="R818" i="17"/>
  <c r="V818" i="17"/>
  <c r="U558" i="17"/>
  <c r="X558" i="17"/>
  <c r="S558" i="17"/>
  <c r="T558" i="17"/>
  <c r="V558" i="17"/>
  <c r="R558" i="17"/>
  <c r="W558" i="17"/>
  <c r="U740" i="17"/>
  <c r="X740" i="17"/>
  <c r="S740" i="17"/>
  <c r="R740" i="17"/>
  <c r="T740" i="17"/>
  <c r="V740" i="17"/>
  <c r="W740" i="17"/>
  <c r="U764" i="17"/>
  <c r="X764" i="17"/>
  <c r="S764" i="17"/>
  <c r="R764" i="17"/>
  <c r="T764" i="17"/>
  <c r="V764" i="17"/>
  <c r="W764" i="17"/>
  <c r="W722" i="17"/>
  <c r="R722" i="17"/>
  <c r="S722" i="17"/>
  <c r="T722" i="17"/>
  <c r="U722" i="17"/>
  <c r="X722" i="17"/>
  <c r="V722" i="17"/>
  <c r="W760" i="17"/>
  <c r="X760" i="17"/>
  <c r="S760" i="17"/>
  <c r="U760" i="17"/>
  <c r="R760" i="17"/>
  <c r="T760" i="17"/>
  <c r="V760" i="17"/>
  <c r="S874" i="17"/>
  <c r="R874" i="17"/>
  <c r="T874" i="17"/>
  <c r="U874" i="17"/>
  <c r="W874" i="17"/>
  <c r="V874" i="17"/>
  <c r="X874" i="17"/>
  <c r="V25" i="17"/>
  <c r="W25" i="17"/>
  <c r="R25" i="17"/>
  <c r="S25" i="17"/>
  <c r="T25" i="17"/>
  <c r="U25" i="17"/>
  <c r="X25" i="17"/>
  <c r="R52" i="17"/>
  <c r="T52" i="17"/>
  <c r="U52" i="17"/>
  <c r="X52" i="17"/>
  <c r="V52" i="17"/>
  <c r="W52" i="17"/>
  <c r="S52" i="17"/>
  <c r="V92" i="17"/>
  <c r="X92" i="17"/>
  <c r="W92" i="17"/>
  <c r="R92" i="17"/>
  <c r="S92" i="17"/>
  <c r="T92" i="17"/>
  <c r="U92" i="17"/>
  <c r="W162" i="17"/>
  <c r="V162" i="17"/>
  <c r="X162" i="17"/>
  <c r="R162" i="17"/>
  <c r="S162" i="17"/>
  <c r="T162" i="17"/>
  <c r="U162" i="17"/>
  <c r="U265" i="17"/>
  <c r="V265" i="17"/>
  <c r="R265" i="17"/>
  <c r="S265" i="17"/>
  <c r="T265" i="17"/>
  <c r="W265" i="17"/>
  <c r="X265" i="17"/>
  <c r="U393" i="17"/>
  <c r="R393" i="17"/>
  <c r="T393" i="17"/>
  <c r="V393" i="17"/>
  <c r="W393" i="17"/>
  <c r="X393" i="17"/>
  <c r="S393" i="17"/>
  <c r="U441" i="17"/>
  <c r="X441" i="17"/>
  <c r="R441" i="17"/>
  <c r="T441" i="17"/>
  <c r="S441" i="17"/>
  <c r="V441" i="17"/>
  <c r="W441" i="17"/>
  <c r="X438" i="17"/>
  <c r="S438" i="17"/>
  <c r="R438" i="17"/>
  <c r="T438" i="17"/>
  <c r="V438" i="17"/>
  <c r="U438" i="17"/>
  <c r="W438" i="17"/>
  <c r="U449" i="17"/>
  <c r="V449" i="17"/>
  <c r="W449" i="17"/>
  <c r="X449" i="17"/>
  <c r="R449" i="17"/>
  <c r="S449" i="17"/>
  <c r="T449" i="17"/>
  <c r="W794" i="17"/>
  <c r="S794" i="17"/>
  <c r="T794" i="17"/>
  <c r="U794" i="17"/>
  <c r="X794" i="17"/>
  <c r="R794" i="17"/>
  <c r="V794" i="17"/>
  <c r="W800" i="17"/>
  <c r="X800" i="17"/>
  <c r="S800" i="17"/>
  <c r="T800" i="17"/>
  <c r="U800" i="17"/>
  <c r="V800" i="17"/>
  <c r="R800" i="17"/>
  <c r="S858" i="17"/>
  <c r="U858" i="17"/>
  <c r="X858" i="17"/>
  <c r="R858" i="17"/>
  <c r="V858" i="17"/>
  <c r="T858" i="17"/>
  <c r="W858" i="17"/>
  <c r="W816" i="17"/>
  <c r="X816" i="17"/>
  <c r="S816" i="17"/>
  <c r="T816" i="17"/>
  <c r="V816" i="17"/>
  <c r="R816" i="17"/>
  <c r="U816" i="17"/>
  <c r="S718" i="17"/>
  <c r="R718" i="17"/>
  <c r="T718" i="17"/>
  <c r="U718" i="17"/>
  <c r="W718" i="17"/>
  <c r="V718" i="17"/>
  <c r="X718" i="17"/>
  <c r="U820" i="17"/>
  <c r="X820" i="17"/>
  <c r="S820" i="17"/>
  <c r="R820" i="17"/>
  <c r="T820" i="17"/>
  <c r="W820" i="17"/>
  <c r="V820" i="17"/>
  <c r="S87" i="17"/>
  <c r="U87" i="17"/>
  <c r="V87" i="17"/>
  <c r="W87" i="17"/>
  <c r="R87" i="17"/>
  <c r="T87" i="17"/>
  <c r="X87" i="17"/>
  <c r="X106" i="17"/>
  <c r="U106" i="17"/>
  <c r="R106" i="17"/>
  <c r="S106" i="17"/>
  <c r="T106" i="17"/>
  <c r="V106" i="17"/>
  <c r="W106" i="17"/>
  <c r="S10" i="17"/>
  <c r="T10" i="17"/>
  <c r="U10" i="17"/>
  <c r="V10" i="17"/>
  <c r="W10" i="17"/>
  <c r="X10" i="17"/>
  <c r="R10" i="17"/>
  <c r="R58" i="17"/>
  <c r="U58" i="17"/>
  <c r="W58" i="17"/>
  <c r="S58" i="17"/>
  <c r="T58" i="17"/>
  <c r="V58" i="17"/>
  <c r="X58" i="17"/>
  <c r="X13" i="17"/>
  <c r="R13" i="17"/>
  <c r="S13" i="17"/>
  <c r="T13" i="17"/>
  <c r="U13" i="17"/>
  <c r="V13" i="17"/>
  <c r="W13" i="17"/>
  <c r="U26" i="17"/>
  <c r="V26" i="17"/>
  <c r="R26" i="17"/>
  <c r="S26" i="17"/>
  <c r="T26" i="17"/>
  <c r="W26" i="17"/>
  <c r="X26" i="17"/>
  <c r="S51" i="17"/>
  <c r="U51" i="17"/>
  <c r="V51" i="17"/>
  <c r="R51" i="17"/>
  <c r="T51" i="17"/>
  <c r="W51" i="17"/>
  <c r="X51" i="17"/>
  <c r="U137" i="17"/>
  <c r="V137" i="17"/>
  <c r="W137" i="17"/>
  <c r="R137" i="17"/>
  <c r="S137" i="17"/>
  <c r="T137" i="17"/>
  <c r="X137" i="17"/>
  <c r="W153" i="17"/>
  <c r="U153" i="17"/>
  <c r="V153" i="17"/>
  <c r="X153" i="17"/>
  <c r="R153" i="17"/>
  <c r="S153" i="17"/>
  <c r="T153" i="17"/>
  <c r="W131" i="17"/>
  <c r="X131" i="17"/>
  <c r="R131" i="17"/>
  <c r="S131" i="17"/>
  <c r="T131" i="17"/>
  <c r="U131" i="17"/>
  <c r="V131" i="17"/>
  <c r="W161" i="17"/>
  <c r="S161" i="17"/>
  <c r="T161" i="17"/>
  <c r="U161" i="17"/>
  <c r="R161" i="17"/>
  <c r="V161" i="17"/>
  <c r="X161" i="17"/>
  <c r="X222" i="17"/>
  <c r="T222" i="17"/>
  <c r="U222" i="17"/>
  <c r="V222" i="17"/>
  <c r="W222" i="17"/>
  <c r="R222" i="17"/>
  <c r="S222" i="17"/>
  <c r="U233" i="17"/>
  <c r="T233" i="17"/>
  <c r="V233" i="17"/>
  <c r="R233" i="17"/>
  <c r="S233" i="17"/>
  <c r="W233" i="17"/>
  <c r="X233" i="17"/>
  <c r="W231" i="17"/>
  <c r="R231" i="17"/>
  <c r="S231" i="17"/>
  <c r="T231" i="17"/>
  <c r="U231" i="17"/>
  <c r="V231" i="17"/>
  <c r="X231" i="17"/>
  <c r="W263" i="17"/>
  <c r="R263" i="17"/>
  <c r="S263" i="17"/>
  <c r="T263" i="17"/>
  <c r="V263" i="17"/>
  <c r="X263" i="17"/>
  <c r="U263" i="17"/>
  <c r="W279" i="17"/>
  <c r="R279" i="17"/>
  <c r="T279" i="17"/>
  <c r="U279" i="17"/>
  <c r="V279" i="17"/>
  <c r="X279" i="17"/>
  <c r="S279" i="17"/>
  <c r="X278" i="17"/>
  <c r="W278" i="17"/>
  <c r="T278" i="17"/>
  <c r="U278" i="17"/>
  <c r="R278" i="17"/>
  <c r="S278" i="17"/>
  <c r="V278" i="17"/>
  <c r="V293" i="17"/>
  <c r="T293" i="17"/>
  <c r="U293" i="17"/>
  <c r="W293" i="17"/>
  <c r="X293" i="17"/>
  <c r="R293" i="17"/>
  <c r="S293" i="17"/>
  <c r="R313" i="17"/>
  <c r="W313" i="17"/>
  <c r="S313" i="17"/>
  <c r="T313" i="17"/>
  <c r="U313" i="17"/>
  <c r="V313" i="17"/>
  <c r="X313" i="17"/>
  <c r="U326" i="17"/>
  <c r="V326" i="17"/>
  <c r="W326" i="17"/>
  <c r="X326" i="17"/>
  <c r="R326" i="17"/>
  <c r="T326" i="17"/>
  <c r="S326" i="17"/>
  <c r="S312" i="17"/>
  <c r="U312" i="17"/>
  <c r="R312" i="17"/>
  <c r="T312" i="17"/>
  <c r="V312" i="17"/>
  <c r="W312" i="17"/>
  <c r="X312" i="17"/>
  <c r="X355" i="17"/>
  <c r="T355" i="17"/>
  <c r="U355" i="17"/>
  <c r="W355" i="17"/>
  <c r="R355" i="17"/>
  <c r="S355" i="17"/>
  <c r="V355" i="17"/>
  <c r="R436" i="17"/>
  <c r="W436" i="17"/>
  <c r="X436" i="17"/>
  <c r="S436" i="17"/>
  <c r="T436" i="17"/>
  <c r="U436" i="17"/>
  <c r="V436" i="17"/>
  <c r="W519" i="17"/>
  <c r="S519" i="17"/>
  <c r="X519" i="17"/>
  <c r="R519" i="17"/>
  <c r="U519" i="17"/>
  <c r="V519" i="17"/>
  <c r="T519" i="17"/>
  <c r="W455" i="17"/>
  <c r="U455" i="17"/>
  <c r="R455" i="17"/>
  <c r="T455" i="17"/>
  <c r="S455" i="17"/>
  <c r="V455" i="17"/>
  <c r="X455" i="17"/>
  <c r="R516" i="17"/>
  <c r="U516" i="17"/>
  <c r="S516" i="17"/>
  <c r="T516" i="17"/>
  <c r="W516" i="17"/>
  <c r="V516" i="17"/>
  <c r="X516" i="17"/>
  <c r="W538" i="17"/>
  <c r="T538" i="17"/>
  <c r="U538" i="17"/>
  <c r="V538" i="17"/>
  <c r="R538" i="17"/>
  <c r="S538" i="17"/>
  <c r="X538" i="17"/>
  <c r="U489" i="17"/>
  <c r="X489" i="17"/>
  <c r="S489" i="17"/>
  <c r="R489" i="17"/>
  <c r="T489" i="17"/>
  <c r="V489" i="17"/>
  <c r="W489" i="17"/>
  <c r="V664" i="17"/>
  <c r="W664" i="17"/>
  <c r="X664" i="17"/>
  <c r="S664" i="17"/>
  <c r="R664" i="17"/>
  <c r="T664" i="17"/>
  <c r="U664" i="17"/>
  <c r="V704" i="17"/>
  <c r="W704" i="17"/>
  <c r="X704" i="17"/>
  <c r="S704" i="17"/>
  <c r="R704" i="17"/>
  <c r="T704" i="17"/>
  <c r="U704" i="17"/>
  <c r="W546" i="17"/>
  <c r="R546" i="17"/>
  <c r="S546" i="17"/>
  <c r="T546" i="17"/>
  <c r="V546" i="17"/>
  <c r="U546" i="17"/>
  <c r="X546" i="17"/>
  <c r="S626" i="17"/>
  <c r="T626" i="17"/>
  <c r="U626" i="17"/>
  <c r="W626" i="17"/>
  <c r="R626" i="17"/>
  <c r="V626" i="17"/>
  <c r="X626" i="17"/>
  <c r="R679" i="17"/>
  <c r="T679" i="17"/>
  <c r="U679" i="17"/>
  <c r="V679" i="17"/>
  <c r="W679" i="17"/>
  <c r="S679" i="17"/>
  <c r="X679" i="17"/>
  <c r="R711" i="17"/>
  <c r="T711" i="17"/>
  <c r="U711" i="17"/>
  <c r="V711" i="17"/>
  <c r="W711" i="17"/>
  <c r="S711" i="17"/>
  <c r="X711" i="17"/>
  <c r="R759" i="17"/>
  <c r="U759" i="17"/>
  <c r="V759" i="17"/>
  <c r="W759" i="17"/>
  <c r="S759" i="17"/>
  <c r="T759" i="17"/>
  <c r="X759" i="17"/>
  <c r="R823" i="17"/>
  <c r="U823" i="17"/>
  <c r="V823" i="17"/>
  <c r="W823" i="17"/>
  <c r="T823" i="17"/>
  <c r="X823" i="17"/>
  <c r="S823" i="17"/>
  <c r="V629" i="17"/>
  <c r="R629" i="17"/>
  <c r="S629" i="17"/>
  <c r="U629" i="17"/>
  <c r="X629" i="17"/>
  <c r="T629" i="17"/>
  <c r="W629" i="17"/>
  <c r="X681" i="17"/>
  <c r="R681" i="17"/>
  <c r="S681" i="17"/>
  <c r="U681" i="17"/>
  <c r="W681" i="17"/>
  <c r="T681" i="17"/>
  <c r="V681" i="17"/>
  <c r="W770" i="17"/>
  <c r="S770" i="17"/>
  <c r="T770" i="17"/>
  <c r="U770" i="17"/>
  <c r="X770" i="17"/>
  <c r="R770" i="17"/>
  <c r="V770" i="17"/>
  <c r="S872" i="17"/>
  <c r="U872" i="17"/>
  <c r="X872" i="17"/>
  <c r="R872" i="17"/>
  <c r="V872" i="17"/>
  <c r="T872" i="17"/>
  <c r="W872" i="17"/>
  <c r="V893" i="17"/>
  <c r="X893" i="17"/>
  <c r="R893" i="17"/>
  <c r="S893" i="17"/>
  <c r="T893" i="17"/>
  <c r="W893" i="17"/>
  <c r="U893" i="17"/>
  <c r="W674" i="17"/>
  <c r="R674" i="17"/>
  <c r="S674" i="17"/>
  <c r="T674" i="17"/>
  <c r="U674" i="17"/>
  <c r="X674" i="17"/>
  <c r="V674" i="17"/>
  <c r="S702" i="17"/>
  <c r="R702" i="17"/>
  <c r="T702" i="17"/>
  <c r="U702" i="17"/>
  <c r="W702" i="17"/>
  <c r="V702" i="17"/>
  <c r="X702" i="17"/>
  <c r="W714" i="17"/>
  <c r="R714" i="17"/>
  <c r="S714" i="17"/>
  <c r="T714" i="17"/>
  <c r="U714" i="17"/>
  <c r="X714" i="17"/>
  <c r="V714" i="17"/>
  <c r="R834" i="17"/>
  <c r="S834" i="17"/>
  <c r="U834" i="17"/>
  <c r="W834" i="17"/>
  <c r="X834" i="17"/>
  <c r="T834" i="17"/>
  <c r="V834" i="17"/>
  <c r="U550" i="17"/>
  <c r="X550" i="17"/>
  <c r="V550" i="17"/>
  <c r="W550" i="17"/>
  <c r="R550" i="17"/>
  <c r="S550" i="17"/>
  <c r="T550" i="17"/>
  <c r="U788" i="17"/>
  <c r="X788" i="17"/>
  <c r="S788" i="17"/>
  <c r="R788" i="17"/>
  <c r="T788" i="17"/>
  <c r="V788" i="17"/>
  <c r="W788" i="17"/>
  <c r="U732" i="17"/>
  <c r="X732" i="17"/>
  <c r="S732" i="17"/>
  <c r="R732" i="17"/>
  <c r="W732" i="17"/>
  <c r="T732" i="17"/>
  <c r="V732" i="17"/>
  <c r="W784" i="17"/>
  <c r="X784" i="17"/>
  <c r="S784" i="17"/>
  <c r="R784" i="17"/>
  <c r="T784" i="17"/>
  <c r="V784" i="17"/>
  <c r="U784" i="17"/>
  <c r="S742" i="17"/>
  <c r="R742" i="17"/>
  <c r="T742" i="17"/>
  <c r="U742" i="17"/>
  <c r="W742" i="17"/>
  <c r="V742" i="17"/>
  <c r="X742" i="17"/>
  <c r="S766" i="17"/>
  <c r="R766" i="17"/>
  <c r="T766" i="17"/>
  <c r="U766" i="17"/>
  <c r="W766" i="17"/>
  <c r="V766" i="17"/>
  <c r="X766" i="17"/>
  <c r="W802" i="17"/>
  <c r="S802" i="17"/>
  <c r="T802" i="17"/>
  <c r="U802" i="17"/>
  <c r="X802" i="17"/>
  <c r="R802" i="17"/>
  <c r="V802" i="17"/>
  <c r="AD899" i="17"/>
  <c r="U109" i="17"/>
  <c r="S109" i="17"/>
  <c r="V109" i="17"/>
  <c r="W109" i="17"/>
  <c r="X109" i="17"/>
  <c r="R109" i="17"/>
  <c r="T109" i="17"/>
  <c r="W287" i="17"/>
  <c r="S287" i="17"/>
  <c r="T287" i="17"/>
  <c r="U287" i="17"/>
  <c r="V287" i="17"/>
  <c r="X287" i="17"/>
  <c r="R287" i="17"/>
  <c r="S251" i="17"/>
  <c r="R251" i="17"/>
  <c r="T251" i="17"/>
  <c r="X251" i="17"/>
  <c r="U251" i="17"/>
  <c r="W251" i="17"/>
  <c r="V251" i="17"/>
  <c r="R404" i="17"/>
  <c r="V404" i="17"/>
  <c r="W404" i="17"/>
  <c r="X404" i="17"/>
  <c r="S404" i="17"/>
  <c r="T404" i="17"/>
  <c r="U404" i="17"/>
  <c r="U334" i="17"/>
  <c r="T334" i="17"/>
  <c r="V334" i="17"/>
  <c r="X334" i="17"/>
  <c r="R334" i="17"/>
  <c r="S334" i="17"/>
  <c r="W334" i="17"/>
  <c r="S602" i="17"/>
  <c r="T602" i="17"/>
  <c r="U602" i="17"/>
  <c r="W602" i="17"/>
  <c r="R602" i="17"/>
  <c r="V602" i="17"/>
  <c r="X602" i="17"/>
  <c r="R663" i="17"/>
  <c r="T663" i="17"/>
  <c r="U663" i="17"/>
  <c r="V663" i="17"/>
  <c r="W663" i="17"/>
  <c r="X663" i="17"/>
  <c r="S663" i="17"/>
  <c r="R152" i="17"/>
  <c r="U152" i="17"/>
  <c r="W152" i="17"/>
  <c r="V152" i="17"/>
  <c r="X152" i="17"/>
  <c r="S152" i="17"/>
  <c r="T152" i="17"/>
  <c r="R412" i="17"/>
  <c r="V412" i="17"/>
  <c r="W412" i="17"/>
  <c r="X412" i="17"/>
  <c r="S412" i="17"/>
  <c r="T412" i="17"/>
  <c r="U412" i="17"/>
  <c r="U377" i="17"/>
  <c r="R377" i="17"/>
  <c r="S377" i="17"/>
  <c r="T377" i="17"/>
  <c r="V377" i="17"/>
  <c r="W377" i="17"/>
  <c r="X377" i="17"/>
  <c r="S592" i="17"/>
  <c r="R592" i="17"/>
  <c r="U592" i="17"/>
  <c r="V592" i="17"/>
  <c r="W592" i="17"/>
  <c r="T592" i="17"/>
  <c r="X592" i="17"/>
  <c r="R799" i="17"/>
  <c r="U799" i="17"/>
  <c r="V799" i="17"/>
  <c r="W799" i="17"/>
  <c r="T799" i="17"/>
  <c r="S799" i="17"/>
  <c r="X799" i="17"/>
  <c r="U748" i="17"/>
  <c r="X748" i="17"/>
  <c r="S748" i="17"/>
  <c r="T748" i="17"/>
  <c r="V748" i="17"/>
  <c r="W748" i="17"/>
  <c r="R748" i="17"/>
  <c r="S54" i="17"/>
  <c r="V54" i="17"/>
  <c r="R54" i="17"/>
  <c r="U54" i="17"/>
  <c r="W54" i="17"/>
  <c r="X54" i="17"/>
  <c r="T54" i="17"/>
  <c r="W99" i="17"/>
  <c r="R99" i="17"/>
  <c r="S99" i="17"/>
  <c r="U99" i="17"/>
  <c r="V99" i="17"/>
  <c r="X99" i="17"/>
  <c r="T99" i="17"/>
  <c r="W324" i="17"/>
  <c r="U324" i="17"/>
  <c r="S324" i="17"/>
  <c r="T324" i="17"/>
  <c r="V324" i="17"/>
  <c r="X324" i="17"/>
  <c r="R324" i="17"/>
  <c r="S320" i="17"/>
  <c r="U320" i="17"/>
  <c r="R320" i="17"/>
  <c r="V320" i="17"/>
  <c r="X320" i="17"/>
  <c r="W320" i="17"/>
  <c r="T320" i="17"/>
  <c r="V40" i="17"/>
  <c r="W40" i="17"/>
  <c r="X40" i="17"/>
  <c r="T40" i="17"/>
  <c r="U40" i="17"/>
  <c r="S40" i="17"/>
  <c r="R40" i="17"/>
  <c r="W59" i="17"/>
  <c r="R59" i="17"/>
  <c r="S59" i="17"/>
  <c r="T59" i="17"/>
  <c r="U59" i="17"/>
  <c r="V59" i="17"/>
  <c r="X59" i="17"/>
  <c r="W83" i="17"/>
  <c r="R83" i="17"/>
  <c r="U83" i="17"/>
  <c r="V83" i="17"/>
  <c r="X83" i="17"/>
  <c r="S83" i="17"/>
  <c r="T83" i="17"/>
  <c r="S103" i="17"/>
  <c r="U103" i="17"/>
  <c r="V103" i="17"/>
  <c r="T103" i="17"/>
  <c r="X103" i="17"/>
  <c r="R103" i="17"/>
  <c r="W103" i="17"/>
  <c r="S111" i="17"/>
  <c r="U111" i="17"/>
  <c r="W111" i="17"/>
  <c r="X111" i="17"/>
  <c r="R111" i="17"/>
  <c r="T111" i="17"/>
  <c r="V111" i="17"/>
  <c r="R160" i="17"/>
  <c r="U160" i="17"/>
  <c r="W160" i="17"/>
  <c r="S160" i="17"/>
  <c r="T160" i="17"/>
  <c r="V160" i="17"/>
  <c r="X160" i="17"/>
  <c r="X184" i="17"/>
  <c r="W184" i="17"/>
  <c r="R184" i="17"/>
  <c r="S184" i="17"/>
  <c r="V184" i="17"/>
  <c r="T184" i="17"/>
  <c r="U184" i="17"/>
  <c r="V156" i="17"/>
  <c r="U156" i="17"/>
  <c r="X156" i="17"/>
  <c r="S156" i="17"/>
  <c r="T156" i="17"/>
  <c r="W156" i="17"/>
  <c r="R156" i="17"/>
  <c r="X138" i="17"/>
  <c r="W138" i="17"/>
  <c r="S138" i="17"/>
  <c r="R138" i="17"/>
  <c r="T138" i="17"/>
  <c r="U138" i="17"/>
  <c r="V138" i="17"/>
  <c r="U174" i="17"/>
  <c r="T174" i="17"/>
  <c r="R174" i="17"/>
  <c r="S174" i="17"/>
  <c r="V174" i="17"/>
  <c r="W174" i="17"/>
  <c r="X174" i="17"/>
  <c r="X230" i="17"/>
  <c r="V230" i="17"/>
  <c r="W230" i="17"/>
  <c r="R230" i="17"/>
  <c r="S230" i="17"/>
  <c r="T230" i="17"/>
  <c r="U230" i="17"/>
  <c r="X200" i="17"/>
  <c r="W200" i="17"/>
  <c r="U200" i="17"/>
  <c r="V200" i="17"/>
  <c r="R200" i="17"/>
  <c r="S200" i="17"/>
  <c r="T200" i="17"/>
  <c r="W193" i="17"/>
  <c r="R193" i="17"/>
  <c r="T193" i="17"/>
  <c r="X193" i="17"/>
  <c r="S193" i="17"/>
  <c r="U193" i="17"/>
  <c r="V193" i="17"/>
  <c r="X206" i="17"/>
  <c r="R206" i="17"/>
  <c r="S206" i="17"/>
  <c r="T206" i="17"/>
  <c r="U206" i="17"/>
  <c r="V206" i="17"/>
  <c r="W206" i="17"/>
  <c r="X246" i="17"/>
  <c r="W246" i="17"/>
  <c r="S246" i="17"/>
  <c r="U246" i="17"/>
  <c r="V246" i="17"/>
  <c r="R246" i="17"/>
  <c r="T246" i="17"/>
  <c r="U281" i="17"/>
  <c r="V281" i="17"/>
  <c r="R281" i="17"/>
  <c r="S281" i="17"/>
  <c r="T281" i="17"/>
  <c r="X281" i="17"/>
  <c r="W281" i="17"/>
  <c r="S267" i="17"/>
  <c r="R267" i="17"/>
  <c r="T267" i="17"/>
  <c r="U267" i="17"/>
  <c r="V267" i="17"/>
  <c r="W267" i="17"/>
  <c r="X267" i="17"/>
  <c r="S328" i="17"/>
  <c r="U328" i="17"/>
  <c r="W328" i="17"/>
  <c r="X328" i="17"/>
  <c r="R328" i="17"/>
  <c r="T328" i="17"/>
  <c r="V328" i="17"/>
  <c r="S352" i="17"/>
  <c r="V352" i="17"/>
  <c r="W352" i="17"/>
  <c r="R352" i="17"/>
  <c r="T352" i="17"/>
  <c r="X352" i="17"/>
  <c r="U352" i="17"/>
  <c r="W453" i="17"/>
  <c r="S453" i="17"/>
  <c r="T453" i="17"/>
  <c r="U453" i="17"/>
  <c r="V453" i="17"/>
  <c r="X453" i="17"/>
  <c r="R453" i="17"/>
  <c r="U342" i="17"/>
  <c r="R342" i="17"/>
  <c r="S342" i="17"/>
  <c r="V342" i="17"/>
  <c r="W342" i="17"/>
  <c r="X342" i="17"/>
  <c r="T342" i="17"/>
  <c r="R476" i="17"/>
  <c r="U476" i="17"/>
  <c r="S476" i="17"/>
  <c r="T476" i="17"/>
  <c r="V476" i="17"/>
  <c r="W476" i="17"/>
  <c r="X476" i="17"/>
  <c r="X478" i="17"/>
  <c r="U478" i="17"/>
  <c r="R478" i="17"/>
  <c r="S478" i="17"/>
  <c r="T478" i="17"/>
  <c r="V478" i="17"/>
  <c r="W478" i="17"/>
  <c r="S491" i="17"/>
  <c r="R491" i="17"/>
  <c r="W491" i="17"/>
  <c r="T491" i="17"/>
  <c r="U491" i="17"/>
  <c r="V491" i="17"/>
  <c r="X491" i="17"/>
  <c r="V480" i="17"/>
  <c r="U480" i="17"/>
  <c r="R480" i="17"/>
  <c r="S480" i="17"/>
  <c r="T480" i="17"/>
  <c r="W480" i="17"/>
  <c r="X480" i="17"/>
  <c r="W493" i="17"/>
  <c r="S493" i="17"/>
  <c r="R493" i="17"/>
  <c r="T493" i="17"/>
  <c r="U493" i="17"/>
  <c r="X493" i="17"/>
  <c r="V493" i="17"/>
  <c r="U465" i="17"/>
  <c r="X465" i="17"/>
  <c r="S465" i="17"/>
  <c r="R465" i="17"/>
  <c r="T465" i="17"/>
  <c r="V465" i="17"/>
  <c r="W465" i="17"/>
  <c r="W495" i="17"/>
  <c r="S495" i="17"/>
  <c r="X495" i="17"/>
  <c r="R495" i="17"/>
  <c r="T495" i="17"/>
  <c r="U495" i="17"/>
  <c r="V495" i="17"/>
  <c r="W554" i="17"/>
  <c r="R554" i="17"/>
  <c r="T554" i="17"/>
  <c r="S554" i="17"/>
  <c r="U554" i="17"/>
  <c r="V554" i="17"/>
  <c r="X554" i="17"/>
  <c r="S499" i="17"/>
  <c r="R499" i="17"/>
  <c r="W499" i="17"/>
  <c r="U499" i="17"/>
  <c r="V499" i="17"/>
  <c r="X499" i="17"/>
  <c r="T499" i="17"/>
  <c r="W487" i="17"/>
  <c r="S487" i="17"/>
  <c r="X487" i="17"/>
  <c r="T487" i="17"/>
  <c r="U487" i="17"/>
  <c r="V487" i="17"/>
  <c r="R487" i="17"/>
  <c r="V581" i="17"/>
  <c r="U581" i="17"/>
  <c r="R581" i="17"/>
  <c r="T581" i="17"/>
  <c r="X581" i="17"/>
  <c r="S581" i="17"/>
  <c r="W581" i="17"/>
  <c r="U513" i="17"/>
  <c r="X513" i="17"/>
  <c r="S513" i="17"/>
  <c r="V513" i="17"/>
  <c r="W513" i="17"/>
  <c r="R513" i="17"/>
  <c r="T513" i="17"/>
  <c r="X571" i="17"/>
  <c r="R571" i="17"/>
  <c r="S571" i="17"/>
  <c r="U571" i="17"/>
  <c r="T571" i="17"/>
  <c r="V571" i="17"/>
  <c r="W571" i="17"/>
  <c r="U614" i="17"/>
  <c r="S614" i="17"/>
  <c r="T614" i="17"/>
  <c r="V614" i="17"/>
  <c r="X614" i="17"/>
  <c r="R614" i="17"/>
  <c r="W614" i="17"/>
  <c r="R767" i="17"/>
  <c r="U767" i="17"/>
  <c r="V767" i="17"/>
  <c r="W767" i="17"/>
  <c r="T767" i="17"/>
  <c r="X767" i="17"/>
  <c r="S767" i="17"/>
  <c r="T831" i="17"/>
  <c r="U831" i="17"/>
  <c r="V831" i="17"/>
  <c r="X831" i="17"/>
  <c r="S831" i="17"/>
  <c r="R831" i="17"/>
  <c r="W831" i="17"/>
  <c r="S662" i="17"/>
  <c r="R662" i="17"/>
  <c r="T662" i="17"/>
  <c r="U662" i="17"/>
  <c r="V662" i="17"/>
  <c r="W662" i="17"/>
  <c r="X662" i="17"/>
  <c r="S880" i="17"/>
  <c r="U880" i="17"/>
  <c r="X880" i="17"/>
  <c r="R880" i="17"/>
  <c r="V880" i="17"/>
  <c r="T880" i="17"/>
  <c r="W880" i="17"/>
  <c r="U838" i="17"/>
  <c r="V838" i="17"/>
  <c r="W838" i="17"/>
  <c r="R838" i="17"/>
  <c r="S838" i="17"/>
  <c r="T838" i="17"/>
  <c r="X838" i="17"/>
  <c r="S790" i="17"/>
  <c r="R790" i="17"/>
  <c r="T790" i="17"/>
  <c r="U790" i="17"/>
  <c r="W790" i="17"/>
  <c r="V790" i="17"/>
  <c r="X790" i="17"/>
  <c r="S710" i="17"/>
  <c r="R710" i="17"/>
  <c r="T710" i="17"/>
  <c r="U710" i="17"/>
  <c r="W710" i="17"/>
  <c r="V710" i="17"/>
  <c r="X710" i="17"/>
  <c r="S734" i="17"/>
  <c r="R734" i="17"/>
  <c r="T734" i="17"/>
  <c r="U734" i="17"/>
  <c r="W734" i="17"/>
  <c r="V734" i="17"/>
  <c r="X734" i="17"/>
  <c r="S632" i="17"/>
  <c r="W632" i="17"/>
  <c r="X632" i="17"/>
  <c r="R632" i="17"/>
  <c r="V632" i="17"/>
  <c r="U632" i="17"/>
  <c r="T632" i="17"/>
  <c r="W682" i="17"/>
  <c r="R682" i="17"/>
  <c r="S682" i="17"/>
  <c r="T682" i="17"/>
  <c r="U682" i="17"/>
  <c r="X682" i="17"/>
  <c r="V682" i="17"/>
  <c r="U756" i="17"/>
  <c r="X756" i="17"/>
  <c r="S756" i="17"/>
  <c r="V756" i="17"/>
  <c r="R756" i="17"/>
  <c r="T756" i="17"/>
  <c r="W756" i="17"/>
  <c r="S890" i="17"/>
  <c r="R890" i="17"/>
  <c r="T890" i="17"/>
  <c r="U890" i="17"/>
  <c r="W890" i="17"/>
  <c r="V890" i="17"/>
  <c r="X890" i="17"/>
  <c r="X390" i="17"/>
  <c r="R390" i="17"/>
  <c r="S390" i="17"/>
  <c r="T390" i="17"/>
  <c r="W390" i="17"/>
  <c r="U390" i="17"/>
  <c r="V390" i="17"/>
  <c r="R444" i="17"/>
  <c r="W444" i="17"/>
  <c r="U444" i="17"/>
  <c r="V444" i="17"/>
  <c r="X444" i="17"/>
  <c r="S444" i="17"/>
  <c r="T444" i="17"/>
  <c r="V672" i="17"/>
  <c r="W672" i="17"/>
  <c r="X672" i="17"/>
  <c r="S672" i="17"/>
  <c r="U672" i="17"/>
  <c r="R672" i="17"/>
  <c r="T672" i="17"/>
  <c r="U590" i="17"/>
  <c r="X590" i="17"/>
  <c r="S590" i="17"/>
  <c r="T590" i="17"/>
  <c r="V590" i="17"/>
  <c r="R590" i="17"/>
  <c r="W590" i="17"/>
  <c r="R695" i="17"/>
  <c r="T695" i="17"/>
  <c r="U695" i="17"/>
  <c r="V695" i="17"/>
  <c r="W695" i="17"/>
  <c r="X695" i="17"/>
  <c r="S695" i="17"/>
  <c r="V549" i="17"/>
  <c r="U549" i="17"/>
  <c r="R549" i="17"/>
  <c r="T549" i="17"/>
  <c r="S549" i="17"/>
  <c r="W549" i="17"/>
  <c r="X549" i="17"/>
  <c r="W808" i="17"/>
  <c r="X808" i="17"/>
  <c r="S808" i="17"/>
  <c r="V808" i="17"/>
  <c r="T808" i="17"/>
  <c r="R808" i="17"/>
  <c r="U808" i="17"/>
  <c r="W754" i="17"/>
  <c r="S754" i="17"/>
  <c r="T754" i="17"/>
  <c r="U754" i="17"/>
  <c r="X754" i="17"/>
  <c r="R754" i="17"/>
  <c r="V754" i="17"/>
  <c r="R120" i="17"/>
  <c r="W120" i="17"/>
  <c r="X120" i="17"/>
  <c r="S120" i="17"/>
  <c r="T120" i="17"/>
  <c r="U120" i="17"/>
  <c r="V120" i="17"/>
  <c r="S235" i="17"/>
  <c r="X235" i="17"/>
  <c r="R235" i="17"/>
  <c r="T235" i="17"/>
  <c r="U235" i="17"/>
  <c r="V235" i="17"/>
  <c r="W235" i="17"/>
  <c r="U225" i="17"/>
  <c r="R225" i="17"/>
  <c r="T225" i="17"/>
  <c r="V225" i="17"/>
  <c r="S225" i="17"/>
  <c r="W225" i="17"/>
  <c r="X225" i="17"/>
  <c r="U497" i="17"/>
  <c r="X497" i="17"/>
  <c r="S497" i="17"/>
  <c r="W497" i="17"/>
  <c r="R497" i="17"/>
  <c r="V497" i="17"/>
  <c r="T497" i="17"/>
  <c r="S726" i="17"/>
  <c r="R726" i="17"/>
  <c r="T726" i="17"/>
  <c r="U726" i="17"/>
  <c r="W726" i="17"/>
  <c r="V726" i="17"/>
  <c r="X726" i="17"/>
  <c r="V84" i="17"/>
  <c r="X84" i="17"/>
  <c r="W84" i="17"/>
  <c r="S84" i="17"/>
  <c r="R84" i="17"/>
  <c r="T84" i="17"/>
  <c r="U84" i="17"/>
  <c r="U149" i="17"/>
  <c r="X149" i="17"/>
  <c r="R149" i="17"/>
  <c r="S149" i="17"/>
  <c r="T149" i="17"/>
  <c r="V149" i="17"/>
  <c r="W149" i="17"/>
  <c r="S344" i="17"/>
  <c r="V344" i="17"/>
  <c r="W344" i="17"/>
  <c r="T344" i="17"/>
  <c r="U344" i="17"/>
  <c r="X344" i="17"/>
  <c r="R344" i="17"/>
  <c r="R45" i="17"/>
  <c r="S45" i="17"/>
  <c r="U45" i="17"/>
  <c r="V45" i="17"/>
  <c r="W45" i="17"/>
  <c r="X45" i="17"/>
  <c r="T45" i="17"/>
  <c r="U49" i="17"/>
  <c r="V49" i="17"/>
  <c r="W49" i="17"/>
  <c r="X49" i="17"/>
  <c r="S49" i="17"/>
  <c r="R49" i="17"/>
  <c r="T49" i="17"/>
  <c r="R55" i="17"/>
  <c r="U55" i="17"/>
  <c r="W55" i="17"/>
  <c r="X55" i="17"/>
  <c r="S55" i="17"/>
  <c r="T55" i="17"/>
  <c r="V55" i="17"/>
  <c r="X68" i="17"/>
  <c r="R68" i="17"/>
  <c r="S68" i="17"/>
  <c r="T68" i="17"/>
  <c r="W68" i="17"/>
  <c r="U68" i="17"/>
  <c r="V68" i="17"/>
  <c r="U85" i="17"/>
  <c r="W85" i="17"/>
  <c r="S85" i="17"/>
  <c r="T85" i="17"/>
  <c r="R85" i="17"/>
  <c r="X85" i="17"/>
  <c r="V85" i="17"/>
  <c r="S95" i="17"/>
  <c r="U95" i="17"/>
  <c r="V95" i="17"/>
  <c r="W95" i="17"/>
  <c r="T95" i="17"/>
  <c r="X95" i="17"/>
  <c r="R95" i="17"/>
  <c r="V140" i="17"/>
  <c r="S140" i="17"/>
  <c r="T140" i="17"/>
  <c r="U140" i="17"/>
  <c r="X140" i="17"/>
  <c r="R140" i="17"/>
  <c r="W140" i="17"/>
  <c r="R144" i="17"/>
  <c r="U144" i="17"/>
  <c r="W144" i="17"/>
  <c r="S144" i="17"/>
  <c r="T144" i="17"/>
  <c r="V144" i="17"/>
  <c r="X144" i="17"/>
  <c r="U157" i="17"/>
  <c r="X157" i="17"/>
  <c r="S157" i="17"/>
  <c r="T157" i="17"/>
  <c r="V157" i="17"/>
  <c r="W157" i="17"/>
  <c r="R157" i="17"/>
  <c r="X238" i="17"/>
  <c r="W238" i="17"/>
  <c r="V238" i="17"/>
  <c r="R238" i="17"/>
  <c r="S238" i="17"/>
  <c r="T238" i="17"/>
  <c r="U238" i="17"/>
  <c r="X254" i="17"/>
  <c r="W254" i="17"/>
  <c r="R254" i="17"/>
  <c r="S254" i="17"/>
  <c r="T254" i="17"/>
  <c r="U254" i="17"/>
  <c r="V254" i="17"/>
  <c r="V216" i="17"/>
  <c r="R216" i="17"/>
  <c r="S216" i="17"/>
  <c r="U216" i="17"/>
  <c r="T216" i="17"/>
  <c r="W216" i="17"/>
  <c r="X216" i="17"/>
  <c r="X288" i="17"/>
  <c r="R288" i="17"/>
  <c r="S288" i="17"/>
  <c r="T288" i="17"/>
  <c r="U288" i="17"/>
  <c r="V288" i="17"/>
  <c r="W288" i="17"/>
  <c r="V272" i="17"/>
  <c r="S272" i="17"/>
  <c r="R272" i="17"/>
  <c r="T272" i="17"/>
  <c r="W272" i="17"/>
  <c r="X272" i="17"/>
  <c r="U272" i="17"/>
  <c r="S360" i="17"/>
  <c r="V360" i="17"/>
  <c r="W360" i="17"/>
  <c r="R360" i="17"/>
  <c r="T360" i="17"/>
  <c r="U360" i="17"/>
  <c r="X360" i="17"/>
  <c r="R372" i="17"/>
  <c r="V372" i="17"/>
  <c r="W372" i="17"/>
  <c r="X372" i="17"/>
  <c r="S372" i="17"/>
  <c r="T372" i="17"/>
  <c r="U372" i="17"/>
  <c r="R388" i="17"/>
  <c r="V388" i="17"/>
  <c r="W388" i="17"/>
  <c r="X388" i="17"/>
  <c r="S388" i="17"/>
  <c r="T388" i="17"/>
  <c r="U388" i="17"/>
  <c r="U350" i="17"/>
  <c r="R350" i="17"/>
  <c r="S350" i="17"/>
  <c r="V350" i="17"/>
  <c r="T350" i="17"/>
  <c r="W350" i="17"/>
  <c r="X350" i="17"/>
  <c r="R337" i="17"/>
  <c r="W337" i="17"/>
  <c r="T337" i="17"/>
  <c r="S337" i="17"/>
  <c r="U337" i="17"/>
  <c r="V337" i="17"/>
  <c r="X337" i="17"/>
  <c r="U369" i="17"/>
  <c r="R369" i="17"/>
  <c r="S369" i="17"/>
  <c r="T369" i="17"/>
  <c r="V369" i="17"/>
  <c r="W369" i="17"/>
  <c r="X369" i="17"/>
  <c r="U425" i="17"/>
  <c r="V425" i="17"/>
  <c r="W425" i="17"/>
  <c r="X425" i="17"/>
  <c r="R425" i="17"/>
  <c r="S425" i="17"/>
  <c r="T425" i="17"/>
  <c r="X413" i="17"/>
  <c r="V413" i="17"/>
  <c r="W413" i="17"/>
  <c r="R413" i="17"/>
  <c r="S413" i="17"/>
  <c r="U413" i="17"/>
  <c r="T413" i="17"/>
  <c r="W479" i="17"/>
  <c r="S479" i="17"/>
  <c r="X479" i="17"/>
  <c r="R479" i="17"/>
  <c r="T479" i="17"/>
  <c r="U479" i="17"/>
  <c r="V479" i="17"/>
  <c r="W517" i="17"/>
  <c r="S517" i="17"/>
  <c r="R517" i="17"/>
  <c r="T517" i="17"/>
  <c r="V517" i="17"/>
  <c r="U517" i="17"/>
  <c r="X517" i="17"/>
  <c r="U433" i="17"/>
  <c r="R433" i="17"/>
  <c r="S433" i="17"/>
  <c r="T433" i="17"/>
  <c r="V433" i="17"/>
  <c r="W433" i="17"/>
  <c r="X433" i="17"/>
  <c r="U473" i="17"/>
  <c r="X473" i="17"/>
  <c r="S473" i="17"/>
  <c r="V473" i="17"/>
  <c r="W473" i="17"/>
  <c r="T473" i="17"/>
  <c r="R473" i="17"/>
  <c r="R452" i="17"/>
  <c r="W452" i="17"/>
  <c r="S452" i="17"/>
  <c r="T452" i="17"/>
  <c r="V452" i="17"/>
  <c r="U452" i="17"/>
  <c r="X452" i="17"/>
  <c r="W586" i="17"/>
  <c r="R586" i="17"/>
  <c r="T586" i="17"/>
  <c r="V586" i="17"/>
  <c r="X586" i="17"/>
  <c r="S586" i="17"/>
  <c r="U586" i="17"/>
  <c r="R537" i="17"/>
  <c r="U537" i="17"/>
  <c r="X537" i="17"/>
  <c r="S537" i="17"/>
  <c r="W537" i="17"/>
  <c r="T537" i="17"/>
  <c r="V537" i="17"/>
  <c r="W533" i="17"/>
  <c r="V533" i="17"/>
  <c r="S533" i="17"/>
  <c r="R533" i="17"/>
  <c r="T533" i="17"/>
  <c r="U533" i="17"/>
  <c r="X533" i="17"/>
  <c r="W570" i="17"/>
  <c r="T570" i="17"/>
  <c r="U570" i="17"/>
  <c r="V570" i="17"/>
  <c r="X570" i="17"/>
  <c r="S570" i="17"/>
  <c r="R570" i="17"/>
  <c r="U598" i="17"/>
  <c r="X598" i="17"/>
  <c r="R598" i="17"/>
  <c r="S598" i="17"/>
  <c r="V598" i="17"/>
  <c r="T598" i="17"/>
  <c r="W598" i="17"/>
  <c r="U638" i="17"/>
  <c r="S638" i="17"/>
  <c r="T638" i="17"/>
  <c r="X638" i="17"/>
  <c r="R638" i="17"/>
  <c r="V638" i="17"/>
  <c r="W638" i="17"/>
  <c r="V688" i="17"/>
  <c r="W688" i="17"/>
  <c r="X688" i="17"/>
  <c r="S688" i="17"/>
  <c r="R688" i="17"/>
  <c r="T688" i="17"/>
  <c r="U688" i="17"/>
  <c r="S610" i="17"/>
  <c r="T610" i="17"/>
  <c r="U610" i="17"/>
  <c r="W610" i="17"/>
  <c r="R610" i="17"/>
  <c r="V610" i="17"/>
  <c r="X610" i="17"/>
  <c r="R655" i="17"/>
  <c r="T655" i="17"/>
  <c r="U655" i="17"/>
  <c r="V655" i="17"/>
  <c r="W655" i="17"/>
  <c r="X655" i="17"/>
  <c r="S655" i="17"/>
  <c r="R687" i="17"/>
  <c r="T687" i="17"/>
  <c r="U687" i="17"/>
  <c r="V687" i="17"/>
  <c r="W687" i="17"/>
  <c r="S687" i="17"/>
  <c r="X687" i="17"/>
  <c r="R719" i="17"/>
  <c r="T719" i="17"/>
  <c r="U719" i="17"/>
  <c r="V719" i="17"/>
  <c r="W719" i="17"/>
  <c r="S719" i="17"/>
  <c r="X719" i="17"/>
  <c r="R775" i="17"/>
  <c r="U775" i="17"/>
  <c r="V775" i="17"/>
  <c r="W775" i="17"/>
  <c r="S775" i="17"/>
  <c r="X775" i="17"/>
  <c r="T775" i="17"/>
  <c r="S832" i="17"/>
  <c r="T832" i="17"/>
  <c r="U832" i="17"/>
  <c r="W832" i="17"/>
  <c r="R832" i="17"/>
  <c r="V832" i="17"/>
  <c r="X832" i="17"/>
  <c r="S848" i="17"/>
  <c r="T848" i="17"/>
  <c r="U848" i="17"/>
  <c r="W848" i="17"/>
  <c r="V848" i="17"/>
  <c r="R848" i="17"/>
  <c r="X848" i="17"/>
  <c r="R354" i="17"/>
  <c r="S354" i="17"/>
  <c r="U354" i="17"/>
  <c r="T354" i="17"/>
  <c r="V354" i="17"/>
  <c r="W354" i="17"/>
  <c r="X354" i="17"/>
  <c r="U521" i="17"/>
  <c r="X521" i="17"/>
  <c r="S521" i="17"/>
  <c r="T521" i="17"/>
  <c r="R521" i="17"/>
  <c r="W521" i="17"/>
  <c r="V521" i="17"/>
  <c r="W728" i="17"/>
  <c r="X728" i="17"/>
  <c r="S728" i="17"/>
  <c r="V728" i="17"/>
  <c r="T728" i="17"/>
  <c r="R728" i="17"/>
  <c r="U728" i="17"/>
  <c r="S888" i="17"/>
  <c r="U888" i="17"/>
  <c r="X888" i="17"/>
  <c r="R888" i="17"/>
  <c r="V888" i="17"/>
  <c r="T888" i="17"/>
  <c r="W888" i="17"/>
  <c r="S856" i="17"/>
  <c r="U856" i="17"/>
  <c r="W856" i="17"/>
  <c r="R856" i="17"/>
  <c r="V856" i="17"/>
  <c r="T856" i="17"/>
  <c r="X856" i="17"/>
  <c r="X555" i="17"/>
  <c r="U555" i="17"/>
  <c r="V555" i="17"/>
  <c r="W555" i="17"/>
  <c r="R555" i="17"/>
  <c r="S555" i="17"/>
  <c r="T555" i="17"/>
  <c r="S822" i="17"/>
  <c r="R822" i="17"/>
  <c r="T822" i="17"/>
  <c r="U822" i="17"/>
  <c r="W822" i="17"/>
  <c r="V822" i="17"/>
  <c r="X822" i="17"/>
  <c r="W778" i="17"/>
  <c r="S778" i="17"/>
  <c r="T778" i="17"/>
  <c r="U778" i="17"/>
  <c r="X778" i="17"/>
  <c r="V778" i="17"/>
  <c r="R778" i="17"/>
  <c r="U780" i="17"/>
  <c r="X780" i="17"/>
  <c r="S780" i="17"/>
  <c r="R780" i="17"/>
  <c r="W780" i="17"/>
  <c r="T780" i="17"/>
  <c r="V780" i="17"/>
  <c r="W690" i="17"/>
  <c r="R690" i="17"/>
  <c r="S690" i="17"/>
  <c r="T690" i="17"/>
  <c r="U690" i="17"/>
  <c r="X690" i="17"/>
  <c r="V690" i="17"/>
  <c r="W762" i="17"/>
  <c r="S762" i="17"/>
  <c r="T762" i="17"/>
  <c r="U762" i="17"/>
  <c r="X762" i="17"/>
  <c r="R762" i="17"/>
  <c r="V762" i="17"/>
  <c r="W730" i="17"/>
  <c r="S730" i="17"/>
  <c r="T730" i="17"/>
  <c r="U730" i="17"/>
  <c r="X730" i="17"/>
  <c r="R730" i="17"/>
  <c r="V730" i="17"/>
  <c r="S640" i="17"/>
  <c r="W640" i="17"/>
  <c r="X640" i="17"/>
  <c r="R640" i="17"/>
  <c r="U640" i="17"/>
  <c r="V640" i="17"/>
  <c r="T640" i="17"/>
  <c r="S758" i="17"/>
  <c r="R758" i="17"/>
  <c r="T758" i="17"/>
  <c r="U758" i="17"/>
  <c r="W758" i="17"/>
  <c r="X758" i="17"/>
  <c r="V758" i="17"/>
  <c r="U41" i="17"/>
  <c r="V41" i="17"/>
  <c r="W41" i="17"/>
  <c r="T41" i="17"/>
  <c r="X41" i="17"/>
  <c r="S41" i="17"/>
  <c r="R41" i="17"/>
  <c r="U302" i="17"/>
  <c r="R302" i="17"/>
  <c r="S302" i="17"/>
  <c r="T302" i="17"/>
  <c r="V302" i="17"/>
  <c r="W302" i="17"/>
  <c r="X302" i="17"/>
  <c r="V464" i="17"/>
  <c r="X464" i="17"/>
  <c r="R464" i="17"/>
  <c r="W464" i="17"/>
  <c r="S464" i="17"/>
  <c r="U464" i="17"/>
  <c r="T464" i="17"/>
  <c r="S618" i="17"/>
  <c r="T618" i="17"/>
  <c r="U618" i="17"/>
  <c r="W618" i="17"/>
  <c r="R618" i="17"/>
  <c r="V618" i="17"/>
  <c r="X618" i="17"/>
  <c r="X539" i="17"/>
  <c r="R539" i="17"/>
  <c r="S539" i="17"/>
  <c r="U539" i="17"/>
  <c r="T539" i="17"/>
  <c r="V539" i="17"/>
  <c r="W539" i="17"/>
  <c r="W768" i="17"/>
  <c r="X768" i="17"/>
  <c r="S768" i="17"/>
  <c r="R768" i="17"/>
  <c r="T768" i="17"/>
  <c r="U768" i="17"/>
  <c r="V768" i="17"/>
  <c r="R842" i="17"/>
  <c r="S842" i="17"/>
  <c r="U842" i="17"/>
  <c r="V842" i="17"/>
  <c r="X842" i="17"/>
  <c r="T842" i="17"/>
  <c r="W842" i="17"/>
  <c r="U812" i="17"/>
  <c r="X812" i="17"/>
  <c r="S812" i="17"/>
  <c r="R812" i="17"/>
  <c r="T812" i="17"/>
  <c r="W812" i="17"/>
  <c r="V812" i="17"/>
  <c r="R112" i="17"/>
  <c r="W112" i="17"/>
  <c r="S112" i="17"/>
  <c r="T112" i="17"/>
  <c r="U112" i="17"/>
  <c r="V112" i="17"/>
  <c r="X112" i="17"/>
  <c r="V124" i="17"/>
  <c r="W124" i="17"/>
  <c r="R124" i="17"/>
  <c r="S124" i="17"/>
  <c r="T124" i="17"/>
  <c r="U124" i="17"/>
  <c r="X124" i="17"/>
  <c r="S176" i="17"/>
  <c r="X176" i="17"/>
  <c r="R176" i="17"/>
  <c r="T176" i="17"/>
  <c r="U176" i="17"/>
  <c r="V176" i="17"/>
  <c r="W176" i="17"/>
  <c r="U245" i="17"/>
  <c r="W245" i="17"/>
  <c r="R245" i="17"/>
  <c r="S245" i="17"/>
  <c r="T245" i="17"/>
  <c r="V245" i="17"/>
  <c r="X245" i="17"/>
  <c r="U366" i="17"/>
  <c r="R366" i="17"/>
  <c r="S366" i="17"/>
  <c r="V366" i="17"/>
  <c r="W366" i="17"/>
  <c r="X366" i="17"/>
  <c r="T366" i="17"/>
  <c r="R460" i="17"/>
  <c r="W460" i="17"/>
  <c r="X460" i="17"/>
  <c r="S460" i="17"/>
  <c r="T460" i="17"/>
  <c r="U460" i="17"/>
  <c r="V460" i="17"/>
  <c r="W471" i="17"/>
  <c r="S471" i="17"/>
  <c r="X471" i="17"/>
  <c r="V471" i="17"/>
  <c r="R471" i="17"/>
  <c r="U471" i="17"/>
  <c r="T471" i="17"/>
  <c r="V456" i="17"/>
  <c r="X456" i="17"/>
  <c r="U456" i="17"/>
  <c r="W456" i="17"/>
  <c r="R456" i="17"/>
  <c r="T456" i="17"/>
  <c r="S456" i="17"/>
  <c r="S459" i="17"/>
  <c r="U459" i="17"/>
  <c r="T459" i="17"/>
  <c r="W459" i="17"/>
  <c r="X459" i="17"/>
  <c r="V459" i="17"/>
  <c r="R459" i="17"/>
  <c r="W501" i="17"/>
  <c r="S501" i="17"/>
  <c r="T501" i="17"/>
  <c r="U501" i="17"/>
  <c r="V501" i="17"/>
  <c r="R501" i="17"/>
  <c r="X501" i="17"/>
  <c r="S576" i="17"/>
  <c r="R576" i="17"/>
  <c r="U576" i="17"/>
  <c r="T576" i="17"/>
  <c r="V576" i="17"/>
  <c r="W576" i="17"/>
  <c r="X576" i="17"/>
  <c r="R37" i="17"/>
  <c r="S37" i="17"/>
  <c r="T37" i="17"/>
  <c r="U37" i="17"/>
  <c r="V37" i="17"/>
  <c r="W37" i="17"/>
  <c r="X37" i="17"/>
  <c r="U93" i="17"/>
  <c r="W93" i="17"/>
  <c r="S93" i="17"/>
  <c r="T93" i="17"/>
  <c r="R93" i="17"/>
  <c r="V93" i="17"/>
  <c r="X93" i="17"/>
  <c r="U101" i="17"/>
  <c r="W101" i="17"/>
  <c r="S101" i="17"/>
  <c r="T101" i="17"/>
  <c r="R101" i="17"/>
  <c r="V101" i="17"/>
  <c r="X101" i="17"/>
  <c r="W147" i="17"/>
  <c r="S147" i="17"/>
  <c r="U147" i="17"/>
  <c r="R147" i="17"/>
  <c r="T147" i="17"/>
  <c r="V147" i="17"/>
  <c r="X147" i="17"/>
  <c r="V224" i="17"/>
  <c r="R224" i="17"/>
  <c r="S224" i="17"/>
  <c r="U224" i="17"/>
  <c r="W224" i="17"/>
  <c r="X224" i="17"/>
  <c r="T224" i="17"/>
  <c r="X262" i="17"/>
  <c r="W262" i="17"/>
  <c r="S262" i="17"/>
  <c r="T262" i="17"/>
  <c r="U262" i="17"/>
  <c r="V262" i="17"/>
  <c r="R262" i="17"/>
  <c r="U16" i="17"/>
  <c r="V16" i="17"/>
  <c r="W16" i="17"/>
  <c r="X16" i="17"/>
  <c r="R16" i="17"/>
  <c r="S16" i="17"/>
  <c r="T16" i="17"/>
  <c r="V48" i="17"/>
  <c r="W48" i="17"/>
  <c r="X48" i="17"/>
  <c r="U48" i="17"/>
  <c r="S48" i="17"/>
  <c r="R48" i="17"/>
  <c r="T48" i="17"/>
  <c r="W39" i="17"/>
  <c r="X39" i="17"/>
  <c r="T39" i="17"/>
  <c r="U39" i="17"/>
  <c r="V39" i="17"/>
  <c r="S39" i="17"/>
  <c r="R39" i="17"/>
  <c r="U63" i="17"/>
  <c r="X63" i="17"/>
  <c r="R63" i="17"/>
  <c r="S63" i="17"/>
  <c r="W63" i="17"/>
  <c r="T63" i="17"/>
  <c r="V63" i="17"/>
  <c r="S65" i="17"/>
  <c r="R65" i="17"/>
  <c r="T65" i="17"/>
  <c r="U65" i="17"/>
  <c r="V65" i="17"/>
  <c r="W65" i="17"/>
  <c r="X65" i="17"/>
  <c r="U117" i="17"/>
  <c r="R117" i="17"/>
  <c r="S117" i="17"/>
  <c r="T117" i="17"/>
  <c r="V117" i="17"/>
  <c r="W117" i="17"/>
  <c r="X117" i="17"/>
  <c r="T229" i="17"/>
  <c r="U229" i="17"/>
  <c r="R229" i="17"/>
  <c r="S229" i="17"/>
  <c r="V229" i="17"/>
  <c r="W229" i="17"/>
  <c r="X229" i="17"/>
  <c r="W255" i="17"/>
  <c r="V255" i="17"/>
  <c r="X255" i="17"/>
  <c r="S255" i="17"/>
  <c r="T255" i="17"/>
  <c r="U255" i="17"/>
  <c r="R255" i="17"/>
  <c r="R228" i="17"/>
  <c r="S228" i="17"/>
  <c r="T228" i="17"/>
  <c r="U228" i="17"/>
  <c r="V228" i="17"/>
  <c r="W228" i="17"/>
  <c r="X228" i="17"/>
  <c r="X270" i="17"/>
  <c r="W270" i="17"/>
  <c r="R270" i="17"/>
  <c r="S270" i="17"/>
  <c r="T270" i="17"/>
  <c r="U270" i="17"/>
  <c r="V270" i="17"/>
  <c r="U261" i="17"/>
  <c r="W261" i="17"/>
  <c r="X261" i="17"/>
  <c r="R261" i="17"/>
  <c r="V261" i="17"/>
  <c r="T261" i="17"/>
  <c r="S261" i="17"/>
  <c r="U318" i="17"/>
  <c r="R318" i="17"/>
  <c r="S318" i="17"/>
  <c r="V318" i="17"/>
  <c r="T318" i="17"/>
  <c r="W318" i="17"/>
  <c r="X318" i="17"/>
  <c r="R321" i="17"/>
  <c r="W321" i="17"/>
  <c r="U321" i="17"/>
  <c r="V321" i="17"/>
  <c r="X321" i="17"/>
  <c r="T321" i="17"/>
  <c r="S321" i="17"/>
  <c r="V368" i="17"/>
  <c r="W368" i="17"/>
  <c r="X368" i="17"/>
  <c r="R368" i="17"/>
  <c r="S368" i="17"/>
  <c r="T368" i="17"/>
  <c r="U368" i="17"/>
  <c r="R396" i="17"/>
  <c r="V396" i="17"/>
  <c r="W396" i="17"/>
  <c r="X396" i="17"/>
  <c r="U396" i="17"/>
  <c r="S396" i="17"/>
  <c r="T396" i="17"/>
  <c r="X331" i="17"/>
  <c r="S331" i="17"/>
  <c r="V331" i="17"/>
  <c r="W331" i="17"/>
  <c r="R331" i="17"/>
  <c r="T331" i="17"/>
  <c r="U331" i="17"/>
  <c r="S427" i="17"/>
  <c r="U427" i="17"/>
  <c r="V427" i="17"/>
  <c r="W427" i="17"/>
  <c r="X427" i="17"/>
  <c r="R427" i="17"/>
  <c r="T427" i="17"/>
  <c r="R329" i="17"/>
  <c r="W329" i="17"/>
  <c r="S329" i="17"/>
  <c r="T329" i="17"/>
  <c r="U329" i="17"/>
  <c r="X329" i="17"/>
  <c r="V329" i="17"/>
  <c r="U401" i="17"/>
  <c r="R401" i="17"/>
  <c r="X401" i="17"/>
  <c r="S401" i="17"/>
  <c r="T401" i="17"/>
  <c r="V401" i="17"/>
  <c r="W401" i="17"/>
  <c r="W415" i="17"/>
  <c r="T415" i="17"/>
  <c r="U415" i="17"/>
  <c r="V415" i="17"/>
  <c r="X415" i="17"/>
  <c r="R415" i="17"/>
  <c r="S415" i="17"/>
  <c r="W477" i="17"/>
  <c r="S477" i="17"/>
  <c r="R477" i="17"/>
  <c r="T477" i="17"/>
  <c r="U477" i="17"/>
  <c r="V477" i="17"/>
  <c r="X477" i="17"/>
  <c r="U481" i="17"/>
  <c r="X481" i="17"/>
  <c r="S481" i="17"/>
  <c r="R481" i="17"/>
  <c r="T481" i="17"/>
  <c r="V481" i="17"/>
  <c r="W481" i="17"/>
  <c r="R428" i="17"/>
  <c r="W428" i="17"/>
  <c r="S428" i="17"/>
  <c r="T428" i="17"/>
  <c r="U428" i="17"/>
  <c r="V428" i="17"/>
  <c r="X428" i="17"/>
  <c r="U457" i="17"/>
  <c r="R457" i="17"/>
  <c r="T457" i="17"/>
  <c r="W457" i="17"/>
  <c r="S457" i="17"/>
  <c r="V457" i="17"/>
  <c r="X457" i="17"/>
  <c r="W511" i="17"/>
  <c r="S511" i="17"/>
  <c r="X511" i="17"/>
  <c r="V511" i="17"/>
  <c r="T511" i="17"/>
  <c r="U511" i="17"/>
  <c r="R511" i="17"/>
  <c r="S515" i="17"/>
  <c r="R515" i="17"/>
  <c r="W515" i="17"/>
  <c r="T515" i="17"/>
  <c r="U515" i="17"/>
  <c r="X515" i="17"/>
  <c r="V515" i="17"/>
  <c r="R601" i="17"/>
  <c r="U601" i="17"/>
  <c r="X601" i="17"/>
  <c r="S601" i="17"/>
  <c r="W601" i="17"/>
  <c r="T601" i="17"/>
  <c r="V601" i="17"/>
  <c r="S634" i="17"/>
  <c r="T634" i="17"/>
  <c r="W634" i="17"/>
  <c r="R634" i="17"/>
  <c r="U634" i="17"/>
  <c r="V634" i="17"/>
  <c r="X634" i="17"/>
  <c r="V656" i="17"/>
  <c r="W656" i="17"/>
  <c r="X656" i="17"/>
  <c r="R656" i="17"/>
  <c r="S656" i="17"/>
  <c r="T656" i="17"/>
  <c r="U656" i="17"/>
  <c r="V712" i="17"/>
  <c r="W712" i="17"/>
  <c r="X712" i="17"/>
  <c r="S712" i="17"/>
  <c r="U712" i="17"/>
  <c r="R712" i="17"/>
  <c r="T712" i="17"/>
  <c r="U582" i="17"/>
  <c r="X582" i="17"/>
  <c r="V582" i="17"/>
  <c r="W582" i="17"/>
  <c r="S582" i="17"/>
  <c r="T582" i="17"/>
  <c r="R582" i="17"/>
  <c r="R783" i="17"/>
  <c r="U783" i="17"/>
  <c r="V783" i="17"/>
  <c r="W783" i="17"/>
  <c r="S783" i="17"/>
  <c r="T783" i="17"/>
  <c r="X783" i="17"/>
  <c r="W604" i="17"/>
  <c r="X604" i="17"/>
  <c r="S604" i="17"/>
  <c r="R604" i="17"/>
  <c r="T604" i="17"/>
  <c r="U604" i="17"/>
  <c r="V604" i="17"/>
  <c r="W650" i="17"/>
  <c r="X650" i="17"/>
  <c r="T650" i="17"/>
  <c r="U650" i="17"/>
  <c r="V650" i="17"/>
  <c r="R650" i="17"/>
  <c r="S650" i="17"/>
  <c r="W666" i="17"/>
  <c r="R666" i="17"/>
  <c r="S666" i="17"/>
  <c r="T666" i="17"/>
  <c r="U666" i="17"/>
  <c r="V666" i="17"/>
  <c r="X666" i="17"/>
  <c r="V504" i="17"/>
  <c r="U504" i="17"/>
  <c r="R504" i="17"/>
  <c r="S504" i="17"/>
  <c r="T504" i="17"/>
  <c r="X504" i="17"/>
  <c r="W504" i="17"/>
  <c r="U846" i="17"/>
  <c r="V846" i="17"/>
  <c r="W846" i="17"/>
  <c r="T846" i="17"/>
  <c r="X846" i="17"/>
  <c r="R846" i="17"/>
  <c r="S846" i="17"/>
  <c r="W746" i="17"/>
  <c r="S746" i="17"/>
  <c r="T746" i="17"/>
  <c r="U746" i="17"/>
  <c r="X746" i="17"/>
  <c r="R746" i="17"/>
  <c r="V746" i="17"/>
  <c r="W776" i="17"/>
  <c r="X776" i="17"/>
  <c r="S776" i="17"/>
  <c r="U776" i="17"/>
  <c r="V776" i="17"/>
  <c r="R776" i="17"/>
  <c r="T776" i="17"/>
  <c r="S896" i="17"/>
  <c r="U896" i="17"/>
  <c r="X896" i="17"/>
  <c r="R896" i="17"/>
  <c r="V896" i="17"/>
  <c r="T896" i="17"/>
  <c r="W896" i="17"/>
  <c r="W752" i="17"/>
  <c r="X752" i="17"/>
  <c r="S752" i="17"/>
  <c r="T752" i="17"/>
  <c r="U752" i="17"/>
  <c r="V752" i="17"/>
  <c r="R752" i="17"/>
  <c r="U828" i="17"/>
  <c r="X828" i="17"/>
  <c r="S828" i="17"/>
  <c r="T828" i="17"/>
  <c r="V828" i="17"/>
  <c r="W828" i="17"/>
  <c r="R828" i="17"/>
  <c r="W736" i="17"/>
  <c r="X736" i="17"/>
  <c r="S736" i="17"/>
  <c r="V736" i="17"/>
  <c r="R736" i="17"/>
  <c r="T736" i="17"/>
  <c r="U736" i="17"/>
  <c r="W620" i="17"/>
  <c r="X620" i="17"/>
  <c r="S620" i="17"/>
  <c r="R620" i="17"/>
  <c r="T620" i="17"/>
  <c r="U620" i="17"/>
  <c r="V620" i="17"/>
  <c r="S782" i="17"/>
  <c r="R782" i="17"/>
  <c r="T782" i="17"/>
  <c r="U782" i="17"/>
  <c r="W782" i="17"/>
  <c r="V782" i="17"/>
  <c r="X782" i="17"/>
  <c r="S694" i="17"/>
  <c r="R694" i="17"/>
  <c r="T694" i="17"/>
  <c r="U694" i="17"/>
  <c r="W694" i="17"/>
  <c r="V694" i="17"/>
  <c r="X694" i="17"/>
  <c r="U566" i="17"/>
  <c r="X566" i="17"/>
  <c r="R566" i="17"/>
  <c r="S566" i="17"/>
  <c r="V566" i="17"/>
  <c r="T566" i="17"/>
  <c r="W566" i="17"/>
  <c r="S898" i="17"/>
  <c r="T898" i="17"/>
  <c r="R898" i="17"/>
  <c r="U898" i="17"/>
  <c r="W898" i="17"/>
  <c r="V898" i="17"/>
  <c r="X898" i="17"/>
  <c r="W22" i="6"/>
  <c r="AX22" i="6"/>
  <c r="AW22" i="6"/>
  <c r="S25" i="6"/>
  <c r="T24" i="6"/>
  <c r="AW20" i="6"/>
  <c r="AX20" i="6"/>
  <c r="W20" i="6"/>
  <c r="BC21" i="6"/>
  <c r="BD21" i="6"/>
  <c r="T27" i="6"/>
  <c r="T65" i="6"/>
  <c r="EB16" i="6"/>
  <c r="EM16" i="6" s="1"/>
  <c r="AF18" i="6"/>
  <c r="AF22" i="6"/>
  <c r="AE30" i="6"/>
  <c r="AE49" i="6"/>
  <c r="EK50" i="6"/>
  <c r="AE48" i="6"/>
  <c r="AF48" i="6"/>
  <c r="AE24" i="6"/>
  <c r="AF25" i="6"/>
  <c r="AE26" i="6"/>
  <c r="AF27" i="6"/>
  <c r="AF67" i="6"/>
  <c r="N30" i="6"/>
  <c r="BY30" i="6" s="1"/>
  <c r="X21" i="6"/>
  <c r="S21" i="6" s="1"/>
  <c r="T22" i="6"/>
  <c r="AE23" i="6"/>
  <c r="X24" i="6"/>
  <c r="S24" i="6" s="1"/>
  <c r="N25" i="6"/>
  <c r="BY25" i="6" s="1"/>
  <c r="X26" i="6"/>
  <c r="S26" i="6" s="1"/>
  <c r="N27" i="6"/>
  <c r="BY27" i="6" s="1"/>
  <c r="AE28" i="6"/>
  <c r="S30" i="6"/>
  <c r="AE31" i="6"/>
  <c r="AE32" i="6"/>
  <c r="T37" i="6"/>
  <c r="AF45" i="6"/>
  <c r="EN50" i="6"/>
  <c r="W69" i="6"/>
  <c r="AE16" i="6"/>
  <c r="AE20" i="6"/>
  <c r="AF23" i="6"/>
  <c r="AF28" i="6"/>
  <c r="AE29" i="6"/>
  <c r="T30" i="6"/>
  <c r="AF31" i="6"/>
  <c r="T45" i="6"/>
  <c r="AF47" i="6"/>
  <c r="S84" i="6"/>
  <c r="AF49" i="6"/>
  <c r="AF16" i="6"/>
  <c r="N23" i="6"/>
  <c r="BY23" i="6" s="1"/>
  <c r="N28" i="6"/>
  <c r="BY28" i="6" s="1"/>
  <c r="X29" i="6"/>
  <c r="AF29" i="6"/>
  <c r="AE37" i="6"/>
  <c r="S64" i="6"/>
  <c r="W64" i="6"/>
  <c r="T49" i="6"/>
  <c r="U83" i="6"/>
  <c r="W83" i="6" s="1"/>
  <c r="AW83" i="6"/>
  <c r="AE18" i="6"/>
  <c r="AE34" i="6"/>
  <c r="AE65" i="6"/>
  <c r="AF65" i="6"/>
  <c r="T116" i="6"/>
  <c r="AU116" i="6"/>
  <c r="AT116" i="6"/>
  <c r="U92" i="6"/>
  <c r="W92" i="6" s="1"/>
  <c r="AW92" i="6"/>
  <c r="AW37" i="6"/>
  <c r="AE44" i="6"/>
  <c r="AE60" i="6"/>
  <c r="AF68" i="6"/>
  <c r="AE68" i="6"/>
  <c r="AE81" i="6"/>
  <c r="W117" i="6"/>
  <c r="EM146" i="6"/>
  <c r="T81" i="6"/>
  <c r="AF93" i="6"/>
  <c r="AE93" i="6"/>
  <c r="W112" i="6"/>
  <c r="AF175" i="6"/>
  <c r="AE175" i="6"/>
  <c r="AE35" i="6"/>
  <c r="AF38" i="6"/>
  <c r="S49" i="6"/>
  <c r="AF50" i="6"/>
  <c r="AE61" i="6"/>
  <c r="S70" i="6"/>
  <c r="T164" i="6"/>
  <c r="AF35" i="6"/>
  <c r="AF61" i="6"/>
  <c r="AE96" i="6"/>
  <c r="T111" i="6"/>
  <c r="AE116" i="6"/>
  <c r="EC116" i="6"/>
  <c r="DZ116" i="6"/>
  <c r="AF116" i="6"/>
  <c r="AE95" i="6"/>
  <c r="AE82" i="6"/>
  <c r="T83" i="6"/>
  <c r="U108" i="6"/>
  <c r="AE85" i="6"/>
  <c r="W86" i="6"/>
  <c r="AF69" i="6"/>
  <c r="AE80" i="6"/>
  <c r="AF85" i="6"/>
  <c r="AE86" i="6"/>
  <c r="T92" i="6"/>
  <c r="AF106" i="6"/>
  <c r="AE114" i="6"/>
  <c r="EC114" i="6"/>
  <c r="S117" i="6"/>
  <c r="EC156" i="6"/>
  <c r="EN156" i="6" s="1"/>
  <c r="AF156" i="6"/>
  <c r="EB156" i="6"/>
  <c r="EM156" i="6" s="1"/>
  <c r="AE156" i="6"/>
  <c r="AF80" i="6"/>
  <c r="AE83" i="6"/>
  <c r="AF92" i="6"/>
  <c r="AE92" i="6"/>
  <c r="EC100" i="6"/>
  <c r="EN100" i="6" s="1"/>
  <c r="AF100" i="6"/>
  <c r="AE100" i="6"/>
  <c r="S106" i="6"/>
  <c r="AE106" i="6"/>
  <c r="DZ114" i="6"/>
  <c r="S154" i="6"/>
  <c r="AF83" i="6"/>
  <c r="AT92" i="6"/>
  <c r="T106" i="6"/>
  <c r="S109" i="6"/>
  <c r="AF111" i="6"/>
  <c r="AE111" i="6"/>
  <c r="U152" i="6"/>
  <c r="W152" i="6" s="1"/>
  <c r="AF94" i="6"/>
  <c r="AE97" i="6"/>
  <c r="AF98" i="6"/>
  <c r="AF104" i="6"/>
  <c r="AE107" i="6"/>
  <c r="AF112" i="6"/>
  <c r="DZ118" i="6"/>
  <c r="W120" i="6"/>
  <c r="AE122" i="6"/>
  <c r="W146" i="6"/>
  <c r="AF107" i="6"/>
  <c r="AE110" i="6"/>
  <c r="DZ113" i="6"/>
  <c r="DZ115" i="6"/>
  <c r="AE118" i="6"/>
  <c r="AE119" i="6"/>
  <c r="T122" i="6"/>
  <c r="AE105" i="6"/>
  <c r="AF110" i="6"/>
  <c r="AE113" i="6"/>
  <c r="AE115" i="6"/>
  <c r="AF118" i="6"/>
  <c r="T185" i="6"/>
  <c r="N184" i="6"/>
  <c r="BY184" i="6" s="1"/>
  <c r="X184" i="6"/>
  <c r="S184" i="6" s="1"/>
  <c r="AF121" i="6"/>
  <c r="AE121" i="6"/>
  <c r="EC171" i="6"/>
  <c r="EN171" i="6" s="1"/>
  <c r="AF171" i="6"/>
  <c r="EB171" i="6"/>
  <c r="EM171" i="6" s="1"/>
  <c r="AE171" i="6"/>
  <c r="AF206" i="6"/>
  <c r="AE206" i="6"/>
  <c r="AF160" i="6"/>
  <c r="AE160" i="6"/>
  <c r="AU177" i="6"/>
  <c r="AT177" i="6"/>
  <c r="U177" i="6"/>
  <c r="AF189" i="6"/>
  <c r="AE189" i="6"/>
  <c r="DZ189" i="6"/>
  <c r="EK189" i="6" s="1"/>
  <c r="DY189" i="6"/>
  <c r="EJ189" i="6" s="1"/>
  <c r="AU199" i="6"/>
  <c r="AT199" i="6"/>
  <c r="AE143" i="6"/>
  <c r="EJ166" i="6"/>
  <c r="EM168" i="6"/>
  <c r="S169" i="6"/>
  <c r="EM163" i="6"/>
  <c r="EM165" i="6"/>
  <c r="AX182" i="6"/>
  <c r="AW182" i="6"/>
  <c r="EB190" i="6"/>
  <c r="EM190" i="6" s="1"/>
  <c r="AE190" i="6"/>
  <c r="AF190" i="6"/>
  <c r="EC190" i="6"/>
  <c r="EN190" i="6" s="1"/>
  <c r="AE144" i="6"/>
  <c r="EM154" i="6"/>
  <c r="AF164" i="6"/>
  <c r="T175" i="6"/>
  <c r="AT180" i="6"/>
  <c r="W182" i="6"/>
  <c r="S190" i="6"/>
  <c r="EM200" i="6"/>
  <c r="EB164" i="6"/>
  <c r="EM164" i="6" s="1"/>
  <c r="AE164" i="6"/>
  <c r="S167" i="6"/>
  <c r="AX176" i="6"/>
  <c r="AW176" i="6"/>
  <c r="W179" i="6"/>
  <c r="EM181" i="6"/>
  <c r="EC185" i="6"/>
  <c r="EN185" i="6" s="1"/>
  <c r="AE185" i="6"/>
  <c r="AF185" i="6"/>
  <c r="EB185" i="6"/>
  <c r="EM185" i="6" s="1"/>
  <c r="T190" i="6"/>
  <c r="AU200" i="6"/>
  <c r="AT200" i="6"/>
  <c r="EM152" i="6"/>
  <c r="EC155" i="6"/>
  <c r="EN155" i="6" s="1"/>
  <c r="AF155" i="6"/>
  <c r="EB155" i="6"/>
  <c r="EM155" i="6" s="1"/>
  <c r="AE155" i="6"/>
  <c r="S173" i="6"/>
  <c r="EN181" i="6"/>
  <c r="N183" i="6"/>
  <c r="BY183" i="6" s="1"/>
  <c r="X183" i="6"/>
  <c r="W183" i="6"/>
  <c r="AE152" i="6"/>
  <c r="AF157" i="6"/>
  <c r="EB157" i="6"/>
  <c r="EM157" i="6" s="1"/>
  <c r="AF162" i="6"/>
  <c r="AE163" i="6"/>
  <c r="AE165" i="6"/>
  <c r="AF172" i="6"/>
  <c r="AF176" i="6"/>
  <c r="EC176" i="6"/>
  <c r="EN176" i="6" s="1"/>
  <c r="AE179" i="6"/>
  <c r="EM201" i="6"/>
  <c r="AE168" i="6"/>
  <c r="AE170" i="6"/>
  <c r="AE174" i="6"/>
  <c r="AF179" i="6"/>
  <c r="N181" i="6"/>
  <c r="BY181" i="6" s="1"/>
  <c r="X181" i="6"/>
  <c r="S181" i="6" s="1"/>
  <c r="EN191" i="6"/>
  <c r="T206" i="6"/>
  <c r="AE161" i="6"/>
  <c r="AF168" i="6"/>
  <c r="AF170" i="6"/>
  <c r="AF174" i="6"/>
  <c r="BD198" i="6"/>
  <c r="BC198" i="6"/>
  <c r="EC187" i="6"/>
  <c r="EN187" i="6" s="1"/>
  <c r="AF187" i="6"/>
  <c r="S193" i="6"/>
  <c r="EC197" i="6"/>
  <c r="EN197" i="6" s="1"/>
  <c r="AF197" i="6"/>
  <c r="EB197" i="6"/>
  <c r="EM197" i="6" s="1"/>
  <c r="AE197" i="6"/>
  <c r="DZ197" i="6"/>
  <c r="DY197" i="6"/>
  <c r="N210" i="6"/>
  <c r="BY210" i="6" s="1"/>
  <c r="X210" i="6"/>
  <c r="S210" i="6" s="1"/>
  <c r="EB161" i="6"/>
  <c r="EM161" i="6" s="1"/>
  <c r="AF180" i="6"/>
  <c r="AE180" i="6"/>
  <c r="EB187" i="6"/>
  <c r="EM187" i="6" s="1"/>
  <c r="S199" i="6"/>
  <c r="AE210" i="6"/>
  <c r="AF210" i="6"/>
  <c r="DZ194" i="6"/>
  <c r="Z210" i="6"/>
  <c r="U210" i="6" s="1"/>
  <c r="J210" i="6"/>
  <c r="AC210" i="6" s="1"/>
  <c r="V210" i="6" s="1"/>
  <c r="W210" i="6" s="1"/>
  <c r="AF181" i="6"/>
  <c r="AF182" i="6"/>
  <c r="AF183" i="6"/>
  <c r="AF191" i="6"/>
  <c r="AE194" i="6"/>
  <c r="EB194" i="6"/>
  <c r="EM194" i="6" s="1"/>
  <c r="AE196" i="6"/>
  <c r="EB196" i="6"/>
  <c r="EM196" i="6" s="1"/>
  <c r="AE200" i="6"/>
  <c r="AF201" i="6"/>
  <c r="AF209" i="6"/>
  <c r="AE209" i="6"/>
  <c r="AF194" i="6"/>
  <c r="AF196" i="6"/>
  <c r="AF200" i="6"/>
  <c r="AE207" i="6"/>
  <c r="S214" i="6"/>
  <c r="AF218" i="6"/>
  <c r="AE218" i="6"/>
  <c r="AW199" i="6"/>
  <c r="AE202" i="6"/>
  <c r="AE211" i="6"/>
  <c r="AF216" i="6"/>
  <c r="AE216" i="6"/>
  <c r="AF217" i="6"/>
  <c r="T224" i="6"/>
  <c r="AE208" i="6"/>
  <c r="AE258" i="6"/>
  <c r="DZ258" i="6"/>
  <c r="EC258" i="6"/>
  <c r="AF258" i="6"/>
  <c r="AE215" i="6"/>
  <c r="EB215" i="6"/>
  <c r="EM215" i="6" s="1"/>
  <c r="AE219" i="6"/>
  <c r="AF221" i="6"/>
  <c r="AF215" i="6"/>
  <c r="AF219" i="6"/>
  <c r="T221" i="6"/>
  <c r="AE223" i="6"/>
  <c r="AU228" i="6"/>
  <c r="AT228" i="6"/>
  <c r="T232" i="6"/>
  <c r="EC235" i="6"/>
  <c r="EN235" i="6" s="1"/>
  <c r="AF235" i="6"/>
  <c r="EB235" i="6"/>
  <c r="EM235" i="6" s="1"/>
  <c r="AE235" i="6"/>
  <c r="W227" i="6"/>
  <c r="AW227" i="6"/>
  <c r="AX229" i="6"/>
  <c r="AW229" i="6"/>
  <c r="S230" i="6"/>
  <c r="AE231" i="6"/>
  <c r="EB231" i="6"/>
  <c r="EM231" i="6" s="1"/>
  <c r="AF231" i="6"/>
  <c r="AW232" i="6"/>
  <c r="W232" i="6"/>
  <c r="AX232" i="6"/>
  <c r="U237" i="6"/>
  <c r="W237" i="6" s="1"/>
  <c r="S227" i="6"/>
  <c r="AE227" i="6"/>
  <c r="S231" i="6"/>
  <c r="AT231" i="6"/>
  <c r="EC231" i="6"/>
  <c r="EN231" i="6" s="1"/>
  <c r="AE220" i="6"/>
  <c r="AF224" i="6"/>
  <c r="AE224" i="6"/>
  <c r="AU226" i="6"/>
  <c r="AU227" i="6"/>
  <c r="AT227" i="6"/>
  <c r="AX227" i="6"/>
  <c r="S224" i="6"/>
  <c r="AF225" i="6"/>
  <c r="U226" i="6"/>
  <c r="AE228" i="6"/>
  <c r="AF229" i="6"/>
  <c r="AE248" i="6"/>
  <c r="AF248" i="6"/>
  <c r="AF228" i="6"/>
  <c r="AF236" i="6"/>
  <c r="AF240" i="6"/>
  <c r="AE253" i="6"/>
  <c r="AF253" i="6"/>
  <c r="EM238" i="6"/>
  <c r="AF239" i="6"/>
  <c r="AE239" i="6"/>
  <c r="AE262" i="6"/>
  <c r="AF262" i="6"/>
  <c r="EB228" i="6"/>
  <c r="EM228" i="6" s="1"/>
  <c r="AF252" i="6"/>
  <c r="AE252" i="6"/>
  <c r="AF232" i="6"/>
  <c r="AE242" i="6"/>
  <c r="AU253" i="6"/>
  <c r="AT253" i="6"/>
  <c r="N256" i="6"/>
  <c r="BY256" i="6" s="1"/>
  <c r="AE243" i="6"/>
  <c r="AE247" i="6"/>
  <c r="AF234" i="6"/>
  <c r="T254" i="6"/>
  <c r="S265" i="6"/>
  <c r="AF278" i="6"/>
  <c r="DZ278" i="6"/>
  <c r="AE278" i="6"/>
  <c r="AE244" i="6"/>
  <c r="EB244" i="6"/>
  <c r="EM244" i="6" s="1"/>
  <c r="N251" i="6"/>
  <c r="BY251" i="6" s="1"/>
  <c r="T277" i="6"/>
  <c r="AF244" i="6"/>
  <c r="AE254" i="6"/>
  <c r="S255" i="6"/>
  <c r="S263" i="6"/>
  <c r="AW277" i="6"/>
  <c r="W277" i="6"/>
  <c r="AF264" i="6"/>
  <c r="AE264" i="6"/>
  <c r="S276" i="6"/>
  <c r="AF251" i="6"/>
  <c r="AF255" i="6"/>
  <c r="X256" i="6"/>
  <c r="S256" i="6" s="1"/>
  <c r="AF256" i="6"/>
  <c r="AE257" i="6"/>
  <c r="AE259" i="6"/>
  <c r="EC267" i="6"/>
  <c r="EN267" i="6" s="1"/>
  <c r="AF267" i="6"/>
  <c r="EB267" i="6"/>
  <c r="EM267" i="6" s="1"/>
  <c r="W272" i="6"/>
  <c r="N255" i="6"/>
  <c r="BY255" i="6" s="1"/>
  <c r="AF257" i="6"/>
  <c r="AF259" i="6"/>
  <c r="N276" i="6"/>
  <c r="BY276" i="6" s="1"/>
  <c r="AT256" i="6"/>
  <c r="N275" i="6"/>
  <c r="BY275" i="6" s="1"/>
  <c r="T276" i="6"/>
  <c r="AE249" i="6"/>
  <c r="DZ260" i="6"/>
  <c r="W262" i="6"/>
  <c r="S270" i="6"/>
  <c r="AE270" i="6"/>
  <c r="N274" i="6"/>
  <c r="BY274" i="6" s="1"/>
  <c r="X274" i="6"/>
  <c r="AF269" i="6"/>
  <c r="AE269" i="6"/>
  <c r="T270" i="6"/>
  <c r="N277" i="6"/>
  <c r="BY277" i="6" s="1"/>
  <c r="AF268" i="6"/>
  <c r="AE271" i="6"/>
  <c r="EC272" i="6"/>
  <c r="AE274" i="6"/>
  <c r="X275" i="6"/>
  <c r="AF275" i="6"/>
  <c r="X277" i="6"/>
  <c r="AF277" i="6"/>
  <c r="AE280" i="6"/>
  <c r="AE266" i="6"/>
  <c r="AF271" i="6"/>
  <c r="DZ273" i="6"/>
  <c r="AF274" i="6"/>
  <c r="AF280" i="6"/>
  <c r="AF266" i="6"/>
  <c r="AE273" i="6"/>
  <c r="AE272" i="6"/>
  <c r="AF273" i="6"/>
  <c r="EO50" i="6" l="1"/>
  <c r="AA883" i="22"/>
  <c r="Y883" i="22"/>
  <c r="Z883" i="22"/>
  <c r="S275" i="6"/>
  <c r="S274" i="6"/>
  <c r="S183" i="6"/>
  <c r="AV277" i="6"/>
  <c r="AU277" i="6"/>
  <c r="AT277" i="6"/>
  <c r="W226" i="6"/>
  <c r="AX226" i="6"/>
  <c r="AW226" i="6"/>
  <c r="S29" i="6"/>
  <c r="AU232" i="6"/>
  <c r="AT232" i="6"/>
  <c r="W177" i="6"/>
  <c r="AX177" i="6"/>
  <c r="AW177" i="6"/>
  <c r="S277" i="6"/>
  <c r="AA197" i="6"/>
  <c r="EK197" i="6" s="1"/>
  <c r="Z197" i="6"/>
  <c r="U197" i="6" s="1"/>
  <c r="W197" i="6" s="1"/>
  <c r="EP50" i="6"/>
  <c r="EX50" i="6" s="1"/>
  <c r="DB50" i="6" s="1"/>
  <c r="AA882" i="22" l="1"/>
  <c r="Y882" i="22"/>
  <c r="Z882" i="22"/>
  <c r="O880" i="17"/>
  <c r="EJ197" i="6"/>
  <c r="EP197" i="6" l="1"/>
  <c r="EO197" i="6"/>
  <c r="FE249" i="6" l="1"/>
  <c r="FF249" i="6"/>
  <c r="FE250" i="6"/>
  <c r="FF250" i="6"/>
  <c r="FE251" i="6"/>
  <c r="FF251" i="6"/>
  <c r="FE252" i="6"/>
  <c r="FF252" i="6"/>
  <c r="FE253" i="6"/>
  <c r="FF253" i="6"/>
  <c r="FE254" i="6"/>
  <c r="FF254" i="6"/>
  <c r="FE255" i="6"/>
  <c r="FF255" i="6"/>
  <c r="FE256" i="6"/>
  <c r="FF256" i="6"/>
  <c r="FE257" i="6"/>
  <c r="FF257" i="6"/>
  <c r="FE258" i="6"/>
  <c r="FF258" i="6"/>
  <c r="FE259" i="6"/>
  <c r="FF259" i="6"/>
  <c r="FE260" i="6"/>
  <c r="FF260" i="6"/>
  <c r="FE261" i="6"/>
  <c r="FF261" i="6"/>
  <c r="FE262" i="6"/>
  <c r="FF262" i="6"/>
  <c r="FE263" i="6"/>
  <c r="FF263" i="6"/>
  <c r="FE264" i="6"/>
  <c r="FF264" i="6"/>
  <c r="FE265" i="6"/>
  <c r="FF265" i="6"/>
  <c r="FE266" i="6"/>
  <c r="FF266" i="6"/>
  <c r="FE267" i="6"/>
  <c r="FF267" i="6"/>
  <c r="FE268" i="6"/>
  <c r="FF268" i="6"/>
  <c r="FE269" i="6"/>
  <c r="FF269" i="6"/>
  <c r="FE270" i="6"/>
  <c r="FF270" i="6"/>
  <c r="FE271" i="6"/>
  <c r="FF271" i="6"/>
  <c r="FE272" i="6"/>
  <c r="FF272" i="6"/>
  <c r="FE273" i="6"/>
  <c r="FF273" i="6"/>
  <c r="FE274" i="6"/>
  <c r="FF274" i="6"/>
  <c r="FJ274" i="6"/>
  <c r="FG274" i="6" s="1"/>
  <c r="FE275" i="6"/>
  <c r="FF275" i="6"/>
  <c r="FJ275" i="6"/>
  <c r="FI275" i="6" s="1"/>
  <c r="FE276" i="6"/>
  <c r="FF276" i="6"/>
  <c r="FJ276" i="6"/>
  <c r="FG276" i="6" s="1"/>
  <c r="FE277" i="6"/>
  <c r="FF277" i="6"/>
  <c r="FJ277" i="6"/>
  <c r="FG277" i="6" s="1"/>
  <c r="FE278" i="6"/>
  <c r="FF278" i="6"/>
  <c r="FE279" i="6"/>
  <c r="FF279" i="6"/>
  <c r="FE280" i="6"/>
  <c r="FF280" i="6"/>
  <c r="FE281" i="6"/>
  <c r="FF281" i="6"/>
  <c r="FJ281" i="6"/>
  <c r="FG281" i="6" s="1"/>
  <c r="FE282" i="6"/>
  <c r="FF282" i="6"/>
  <c r="FH282" i="6"/>
  <c r="FJ282" i="6"/>
  <c r="FG282" i="6" s="1"/>
  <c r="FE283" i="6"/>
  <c r="FF283" i="6"/>
  <c r="FH283" i="6"/>
  <c r="FJ283" i="6"/>
  <c r="FI283" i="6" s="1"/>
  <c r="FE284" i="6"/>
  <c r="FF284" i="6"/>
  <c r="FJ284" i="6"/>
  <c r="FG284" i="6" s="1"/>
  <c r="FE285" i="6"/>
  <c r="FF285" i="6"/>
  <c r="FH285" i="6"/>
  <c r="FJ285" i="6"/>
  <c r="FG285" i="6" s="1"/>
  <c r="FE286" i="6"/>
  <c r="FF286" i="6"/>
  <c r="FH286" i="6"/>
  <c r="FJ286" i="6"/>
  <c r="FG286" i="6" s="1"/>
  <c r="FE287" i="6"/>
  <c r="FF287" i="6"/>
  <c r="FH287" i="6"/>
  <c r="FJ287" i="6"/>
  <c r="FI287" i="6" s="1"/>
  <c r="FE288" i="6"/>
  <c r="FF288" i="6"/>
  <c r="FJ288" i="6"/>
  <c r="FG288" i="6" s="1"/>
  <c r="FE289" i="6"/>
  <c r="FF289" i="6"/>
  <c r="FH289" i="6"/>
  <c r="FJ289" i="6"/>
  <c r="FG289" i="6" s="1"/>
  <c r="FE290" i="6"/>
  <c r="FF290" i="6"/>
  <c r="FH290" i="6"/>
  <c r="FJ290" i="6"/>
  <c r="FG290" i="6" s="1"/>
  <c r="FE291" i="6"/>
  <c r="FF291" i="6"/>
  <c r="FH291" i="6"/>
  <c r="FJ291" i="6"/>
  <c r="FI291" i="6" s="1"/>
  <c r="FE292" i="6"/>
  <c r="FF292" i="6"/>
  <c r="FJ292" i="6"/>
  <c r="FG292" i="6" s="1"/>
  <c r="FE293" i="6"/>
  <c r="FF293" i="6"/>
  <c r="FH293" i="6"/>
  <c r="FJ293" i="6"/>
  <c r="FG293" i="6" s="1"/>
  <c r="FE294" i="6"/>
  <c r="FF294" i="6"/>
  <c r="FH294" i="6"/>
  <c r="FJ294" i="6"/>
  <c r="FG294" i="6" s="1"/>
  <c r="FE295" i="6"/>
  <c r="FF295" i="6"/>
  <c r="FH295" i="6"/>
  <c r="FJ295" i="6"/>
  <c r="FI295" i="6" s="1"/>
  <c r="FE296" i="6"/>
  <c r="FF296" i="6"/>
  <c r="FJ296" i="6"/>
  <c r="FG296" i="6" s="1"/>
  <c r="FE297" i="6"/>
  <c r="FF297" i="6"/>
  <c r="FH297" i="6"/>
  <c r="FJ297" i="6"/>
  <c r="FG297" i="6" s="1"/>
  <c r="FE298" i="6"/>
  <c r="FF298" i="6"/>
  <c r="FH298" i="6"/>
  <c r="FJ298" i="6"/>
  <c r="FG298" i="6" s="1"/>
  <c r="FE299" i="6"/>
  <c r="FF299" i="6"/>
  <c r="FH299" i="6"/>
  <c r="FJ299" i="6"/>
  <c r="FI299" i="6" s="1"/>
  <c r="FE300" i="6"/>
  <c r="FF300" i="6"/>
  <c r="FJ300" i="6"/>
  <c r="FG300" i="6" s="1"/>
  <c r="AA484" i="22" l="1"/>
  <c r="AA559" i="17"/>
  <c r="AA557" i="17"/>
  <c r="AA556" i="17"/>
  <c r="AA558" i="17"/>
  <c r="AA560" i="17"/>
  <c r="Y280" i="23"/>
  <c r="Y276" i="23"/>
  <c r="Y277" i="23"/>
  <c r="Y286" i="23"/>
  <c r="Y284" i="23"/>
  <c r="Y278" i="23"/>
  <c r="Y279" i="23"/>
  <c r="Y281" i="23"/>
  <c r="Y285" i="23"/>
  <c r="Y521" i="22"/>
  <c r="Y283" i="23"/>
  <c r="Y287" i="23"/>
  <c r="Y282" i="23"/>
  <c r="Y275" i="23"/>
  <c r="Y522" i="22"/>
  <c r="Y518" i="22"/>
  <c r="Y516" i="22"/>
  <c r="Y523" i="22"/>
  <c r="Y519" i="22"/>
  <c r="Y524" i="22"/>
  <c r="Y517" i="22"/>
  <c r="Y515" i="22"/>
  <c r="Y520" i="22"/>
  <c r="Y553" i="17"/>
  <c r="Y552" i="17"/>
  <c r="Y551" i="17"/>
  <c r="Y555" i="17"/>
  <c r="Y554" i="17"/>
  <c r="Y550" i="17"/>
  <c r="FH281" i="6"/>
  <c r="FH277" i="6"/>
  <c r="FH274" i="6"/>
  <c r="FH275" i="6"/>
  <c r="FJ260" i="6"/>
  <c r="FG260" i="6" s="1"/>
  <c r="FJ272" i="6"/>
  <c r="FG272" i="6" s="1"/>
  <c r="FJ264" i="6"/>
  <c r="FG264" i="6" s="1"/>
  <c r="Y384" i="22" s="1"/>
  <c r="FJ255" i="6"/>
  <c r="FI255" i="6" s="1"/>
  <c r="FJ263" i="6"/>
  <c r="FG263" i="6" s="1"/>
  <c r="FJ262" i="6"/>
  <c r="FI262" i="6" s="1"/>
  <c r="FJ273" i="6"/>
  <c r="FJ250" i="6"/>
  <c r="FI250" i="6" s="1"/>
  <c r="FJ253" i="6"/>
  <c r="FJ252" i="6"/>
  <c r="FG252" i="6" s="1"/>
  <c r="FJ256" i="6"/>
  <c r="FJ259" i="6"/>
  <c r="FI300" i="6"/>
  <c r="FG299" i="6"/>
  <c r="FI296" i="6"/>
  <c r="FG295" i="6"/>
  <c r="FI292" i="6"/>
  <c r="FG291" i="6"/>
  <c r="FI288" i="6"/>
  <c r="FG287" i="6"/>
  <c r="FI284" i="6"/>
  <c r="FG283" i="6"/>
  <c r="FI276" i="6"/>
  <c r="FG275" i="6"/>
  <c r="FH300" i="6"/>
  <c r="FH296" i="6"/>
  <c r="FH292" i="6"/>
  <c r="FH288" i="6"/>
  <c r="FH284" i="6"/>
  <c r="FH276" i="6"/>
  <c r="FI297" i="6"/>
  <c r="FI293" i="6"/>
  <c r="FI289" i="6"/>
  <c r="FI285" i="6"/>
  <c r="FI281" i="6"/>
  <c r="FI277" i="6"/>
  <c r="FI298" i="6"/>
  <c r="FI294" i="6"/>
  <c r="FI290" i="6"/>
  <c r="FI286" i="6"/>
  <c r="FI282" i="6"/>
  <c r="FI274" i="6"/>
  <c r="Y472" i="22" l="1"/>
  <c r="Y261" i="23"/>
  <c r="Y473" i="22"/>
  <c r="Y464" i="22"/>
  <c r="Y260" i="23"/>
  <c r="Y262" i="23"/>
  <c r="Y470" i="22"/>
  <c r="Y476" i="22"/>
  <c r="Y468" i="22"/>
  <c r="Y462" i="22"/>
  <c r="Y543" i="17"/>
  <c r="Y263" i="23"/>
  <c r="Y465" i="22"/>
  <c r="Y469" i="22"/>
  <c r="Y475" i="22"/>
  <c r="Y463" i="22"/>
  <c r="Y467" i="22"/>
  <c r="Y474" i="22"/>
  <c r="Y471" i="22"/>
  <c r="AA881" i="22"/>
  <c r="AA880" i="22"/>
  <c r="AA879" i="22"/>
  <c r="AA284" i="23"/>
  <c r="AA280" i="23"/>
  <c r="AA276" i="23"/>
  <c r="AA286" i="23"/>
  <c r="AA277" i="23"/>
  <c r="AA281" i="23"/>
  <c r="AA285" i="23"/>
  <c r="AA278" i="23"/>
  <c r="AA279" i="23"/>
  <c r="AA282" i="23"/>
  <c r="AA522" i="22"/>
  <c r="AA287" i="23"/>
  <c r="AA283" i="23"/>
  <c r="AA275" i="23"/>
  <c r="AA521" i="22"/>
  <c r="AA523" i="22"/>
  <c r="AA516" i="22"/>
  <c r="AA518" i="22"/>
  <c r="AA524" i="22"/>
  <c r="AA519" i="22"/>
  <c r="AA517" i="22"/>
  <c r="AA515" i="22"/>
  <c r="AA520" i="22"/>
  <c r="Z484" i="22"/>
  <c r="Z559" i="17"/>
  <c r="Z557" i="17"/>
  <c r="Z556" i="17"/>
  <c r="Z558" i="17"/>
  <c r="Z560" i="17"/>
  <c r="AA553" i="17"/>
  <c r="AA552" i="17"/>
  <c r="AA551" i="17"/>
  <c r="AA554" i="17"/>
  <c r="AA555" i="17"/>
  <c r="AA550" i="17"/>
  <c r="Z553" i="17"/>
  <c r="Z552" i="17"/>
  <c r="Z551" i="17"/>
  <c r="Z550" i="17"/>
  <c r="Z555" i="17"/>
  <c r="Z554" i="17"/>
  <c r="Y385" i="22"/>
  <c r="Y383" i="22"/>
  <c r="Y380" i="22"/>
  <c r="Y381" i="22"/>
  <c r="Y376" i="22"/>
  <c r="Y377" i="22"/>
  <c r="Y379" i="22"/>
  <c r="Y382" i="22"/>
  <c r="Y378" i="22"/>
  <c r="Z280" i="23"/>
  <c r="Z276" i="23"/>
  <c r="Z277" i="23"/>
  <c r="Z286" i="23"/>
  <c r="Z284" i="23"/>
  <c r="Z285" i="23"/>
  <c r="Z278" i="23"/>
  <c r="Z279" i="23"/>
  <c r="Z281" i="23"/>
  <c r="Z287" i="23"/>
  <c r="Z283" i="23"/>
  <c r="Z275" i="23"/>
  <c r="Z522" i="22"/>
  <c r="Z521" i="22"/>
  <c r="Z282" i="23"/>
  <c r="Z516" i="22"/>
  <c r="Z523" i="22"/>
  <c r="Z518" i="22"/>
  <c r="Z519" i="22"/>
  <c r="Z524" i="22"/>
  <c r="Z515" i="22"/>
  <c r="Z517" i="22"/>
  <c r="Z520" i="22"/>
  <c r="AA514" i="17"/>
  <c r="AA513" i="17"/>
  <c r="AA894" i="22"/>
  <c r="AA893" i="22"/>
  <c r="AA895" i="22"/>
  <c r="Y484" i="22"/>
  <c r="Y559" i="17"/>
  <c r="Y557" i="17"/>
  <c r="Y556" i="17"/>
  <c r="Y558" i="17"/>
  <c r="Y560" i="17"/>
  <c r="Y886" i="22"/>
  <c r="Y885" i="22"/>
  <c r="Y884" i="22"/>
  <c r="Y250" i="23"/>
  <c r="Y251" i="23"/>
  <c r="Y436" i="22"/>
  <c r="Y438" i="22"/>
  <c r="Y249" i="23"/>
  <c r="Y252" i="23"/>
  <c r="Y248" i="23"/>
  <c r="Y437" i="22"/>
  <c r="Y435" i="22"/>
  <c r="FI252" i="6"/>
  <c r="FI260" i="6"/>
  <c r="FH264" i="6"/>
  <c r="Z384" i="22" s="1"/>
  <c r="FH252" i="6"/>
  <c r="FH260" i="6"/>
  <c r="FH272" i="6"/>
  <c r="FI272" i="6"/>
  <c r="FJ261" i="6"/>
  <c r="FH261" i="6" s="1"/>
  <c r="FG262" i="6"/>
  <c r="FI259" i="6"/>
  <c r="FH259" i="6"/>
  <c r="FG259" i="6"/>
  <c r="FI264" i="6"/>
  <c r="AA384" i="22" s="1"/>
  <c r="FH255" i="6"/>
  <c r="FG255" i="6"/>
  <c r="FG273" i="6"/>
  <c r="FH273" i="6"/>
  <c r="FI273" i="6"/>
  <c r="FG250" i="6"/>
  <c r="FH262" i="6"/>
  <c r="FJ254" i="6"/>
  <c r="FH254" i="6" s="1"/>
  <c r="FG253" i="6"/>
  <c r="FH253" i="6"/>
  <c r="FI253" i="6"/>
  <c r="FJ251" i="6"/>
  <c r="FG256" i="6"/>
  <c r="Y897" i="17" s="1"/>
  <c r="FH256" i="6"/>
  <c r="Z897" i="17" s="1"/>
  <c r="FI256" i="6"/>
  <c r="AA897" i="17" s="1"/>
  <c r="FI263" i="6"/>
  <c r="FH263" i="6"/>
  <c r="FH250" i="6"/>
  <c r="FJ267" i="6"/>
  <c r="FJ268" i="6"/>
  <c r="FJ265" i="6"/>
  <c r="Y881" i="22" l="1"/>
  <c r="Y879" i="22"/>
  <c r="Y880" i="22"/>
  <c r="Z473" i="22"/>
  <c r="Z260" i="23"/>
  <c r="Z464" i="22"/>
  <c r="Z261" i="23"/>
  <c r="Z262" i="23"/>
  <c r="Z472" i="22"/>
  <c r="Z468" i="22"/>
  <c r="Z470" i="22"/>
  <c r="Z476" i="22"/>
  <c r="Z462" i="22"/>
  <c r="Z543" i="17"/>
  <c r="Z263" i="23"/>
  <c r="Z466" i="22"/>
  <c r="Z465" i="22"/>
  <c r="Z467" i="22"/>
  <c r="Z469" i="22"/>
  <c r="Z463" i="22"/>
  <c r="Z474" i="22"/>
  <c r="Z471" i="22"/>
  <c r="Z475" i="22"/>
  <c r="Z454" i="22"/>
  <c r="Z456" i="22"/>
  <c r="Z448" i="22"/>
  <c r="Z450" i="22"/>
  <c r="Z452" i="22"/>
  <c r="Z446" i="22"/>
  <c r="Z449" i="22"/>
  <c r="Z457" i="22"/>
  <c r="Z458" i="22"/>
  <c r="Z542" i="17"/>
  <c r="Z453" i="22"/>
  <c r="Z447" i="22"/>
  <c r="Z451" i="22"/>
  <c r="Z455" i="22"/>
  <c r="Z459" i="22"/>
  <c r="AA440" i="22"/>
  <c r="AA256" i="23"/>
  <c r="AA254" i="23"/>
  <c r="AA444" i="22"/>
  <c r="AA259" i="23"/>
  <c r="AA255" i="23"/>
  <c r="AA253" i="23"/>
  <c r="AA257" i="23"/>
  <c r="AA442" i="22"/>
  <c r="AA441" i="22"/>
  <c r="AA258" i="23"/>
  <c r="AA439" i="22"/>
  <c r="AA445" i="22"/>
  <c r="AA443" i="22"/>
  <c r="AA456" i="22"/>
  <c r="AA454" i="22"/>
  <c r="AA448" i="22"/>
  <c r="AA452" i="22"/>
  <c r="AA446" i="22"/>
  <c r="AA450" i="22"/>
  <c r="AA449" i="22"/>
  <c r="AA457" i="22"/>
  <c r="AA458" i="22"/>
  <c r="AA542" i="17"/>
  <c r="AA447" i="22"/>
  <c r="AA453" i="22"/>
  <c r="AA451" i="22"/>
  <c r="AA455" i="22"/>
  <c r="AA459" i="22"/>
  <c r="Z885" i="22"/>
  <c r="Z886" i="22"/>
  <c r="Z884" i="22"/>
  <c r="Y454" i="22"/>
  <c r="Y456" i="22"/>
  <c r="Y448" i="22"/>
  <c r="Y450" i="22"/>
  <c r="Y452" i="22"/>
  <c r="Y446" i="22"/>
  <c r="Y449" i="22"/>
  <c r="Y457" i="22"/>
  <c r="Y458" i="22"/>
  <c r="Y542" i="17"/>
  <c r="Y453" i="22"/>
  <c r="Y447" i="22"/>
  <c r="Y459" i="22"/>
  <c r="Y455" i="22"/>
  <c r="Y451" i="22"/>
  <c r="Z881" i="22"/>
  <c r="Z879" i="22"/>
  <c r="Z880" i="22"/>
  <c r="AA888" i="22"/>
  <c r="AA889" i="22"/>
  <c r="AA887" i="22"/>
  <c r="Y440" i="22"/>
  <c r="Y254" i="23"/>
  <c r="Y256" i="23"/>
  <c r="Y444" i="22"/>
  <c r="Y257" i="23"/>
  <c r="Y253" i="23"/>
  <c r="Y259" i="23"/>
  <c r="Y255" i="23"/>
  <c r="Y442" i="22"/>
  <c r="Y441" i="22"/>
  <c r="Y439" i="22"/>
  <c r="Y445" i="22"/>
  <c r="Y443" i="22"/>
  <c r="Y258" i="23"/>
  <c r="Z460" i="22"/>
  <c r="Z461" i="22"/>
  <c r="AA262" i="23"/>
  <c r="AA260" i="23"/>
  <c r="AA464" i="22"/>
  <c r="AA261" i="23"/>
  <c r="AA472" i="22"/>
  <c r="AA473" i="22"/>
  <c r="AA468" i="22"/>
  <c r="AA470" i="22"/>
  <c r="AA476" i="22"/>
  <c r="AA462" i="22"/>
  <c r="AA543" i="17"/>
  <c r="AA263" i="23"/>
  <c r="AA465" i="22"/>
  <c r="AA467" i="22"/>
  <c r="AA463" i="22"/>
  <c r="AA469" i="22"/>
  <c r="AA475" i="22"/>
  <c r="AA474" i="22"/>
  <c r="AA471" i="22"/>
  <c r="Y514" i="17"/>
  <c r="Y513" i="17"/>
  <c r="Z889" i="22"/>
  <c r="Z888" i="22"/>
  <c r="Z887" i="22"/>
  <c r="AA885" i="22"/>
  <c r="AA886" i="22"/>
  <c r="AA884" i="22"/>
  <c r="Y893" i="22"/>
  <c r="Y894" i="22"/>
  <c r="Y895" i="22"/>
  <c r="AA385" i="22"/>
  <c r="AA380" i="22"/>
  <c r="AA383" i="22"/>
  <c r="AA376" i="22"/>
  <c r="AA381" i="22"/>
  <c r="AA377" i="22"/>
  <c r="AA379" i="22"/>
  <c r="AA382" i="22"/>
  <c r="AA378" i="22"/>
  <c r="Z514" i="17"/>
  <c r="Z513" i="17"/>
  <c r="Z440" i="22"/>
  <c r="Z256" i="23"/>
  <c r="Z254" i="23"/>
  <c r="Z444" i="22"/>
  <c r="Z255" i="23"/>
  <c r="Z253" i="23"/>
  <c r="Z257" i="23"/>
  <c r="Z259" i="23"/>
  <c r="Z442" i="22"/>
  <c r="Z441" i="22"/>
  <c r="Z258" i="23"/>
  <c r="Z439" i="22"/>
  <c r="Z445" i="22"/>
  <c r="Z443" i="22"/>
  <c r="Z385" i="22"/>
  <c r="Z380" i="22"/>
  <c r="Z383" i="22"/>
  <c r="Z381" i="22"/>
  <c r="Z376" i="22"/>
  <c r="Z377" i="22"/>
  <c r="Z379" i="22"/>
  <c r="Z382" i="22"/>
  <c r="Z378" i="22"/>
  <c r="Y889" i="22"/>
  <c r="Y888" i="22"/>
  <c r="Y887" i="22"/>
  <c r="Z894" i="22"/>
  <c r="Z893" i="22"/>
  <c r="Z895" i="22"/>
  <c r="AA250" i="23"/>
  <c r="AA251" i="23"/>
  <c r="AA436" i="22"/>
  <c r="AA438" i="22"/>
  <c r="AA249" i="23"/>
  <c r="AA252" i="23"/>
  <c r="AA248" i="23"/>
  <c r="AA437" i="22"/>
  <c r="AA435" i="22"/>
  <c r="Z890" i="22"/>
  <c r="Z891" i="22"/>
  <c r="Z892" i="22"/>
  <c r="Z250" i="23"/>
  <c r="Z251" i="23"/>
  <c r="Z436" i="22"/>
  <c r="Z438" i="22"/>
  <c r="Z249" i="23"/>
  <c r="Z252" i="23"/>
  <c r="Z248" i="23"/>
  <c r="Z435" i="22"/>
  <c r="Z437" i="22"/>
  <c r="FG261" i="6"/>
  <c r="Y466" i="22" s="1"/>
  <c r="FI261" i="6"/>
  <c r="AA466" i="22" s="1"/>
  <c r="FI251" i="6"/>
  <c r="FH251" i="6"/>
  <c r="FG268" i="6"/>
  <c r="Y515" i="17" s="1"/>
  <c r="FH268" i="6"/>
  <c r="Z515" i="17" s="1"/>
  <c r="FI267" i="6"/>
  <c r="AA512" i="17" s="1"/>
  <c r="FG267" i="6"/>
  <c r="Y512" i="17" s="1"/>
  <c r="FJ266" i="6"/>
  <c r="FG266" i="6" s="1"/>
  <c r="FG265" i="6"/>
  <c r="FI265" i="6"/>
  <c r="FH265" i="6"/>
  <c r="FI268" i="6"/>
  <c r="AA515" i="17" s="1"/>
  <c r="FH267" i="6"/>
  <c r="Z512" i="17" s="1"/>
  <c r="FI254" i="6"/>
  <c r="FG254" i="6"/>
  <c r="FG251" i="6"/>
  <c r="Y890" i="22" l="1"/>
  <c r="Y891" i="22"/>
  <c r="Y892" i="22"/>
  <c r="AA460" i="22"/>
  <c r="AA461" i="22"/>
  <c r="AA892" i="22"/>
  <c r="AA890" i="22"/>
  <c r="AA891" i="22"/>
  <c r="Y460" i="22"/>
  <c r="Y461" i="22"/>
  <c r="FI266" i="6"/>
  <c r="FH266" i="6"/>
  <c r="BA4" i="25" l="1"/>
  <c r="BA5" i="25"/>
  <c r="BA6" i="25"/>
  <c r="BA7" i="25"/>
  <c r="BA2" i="25"/>
  <c r="BA1" i="25"/>
  <c r="Z32" i="24" l="1"/>
  <c r="Y32" i="24"/>
  <c r="X32" i="24"/>
  <c r="C8" i="22"/>
  <c r="D8" i="22" s="1"/>
  <c r="E8" i="22" s="1"/>
  <c r="H8" i="22"/>
  <c r="I8" i="22"/>
  <c r="J8" i="22"/>
  <c r="K8" i="22"/>
  <c r="H58" i="24"/>
  <c r="I58" i="24"/>
  <c r="J58" i="24"/>
  <c r="K58" i="24"/>
  <c r="L58" i="24"/>
  <c r="M58" i="24"/>
  <c r="N58" i="24"/>
  <c r="O58" i="24"/>
  <c r="P58" i="24"/>
  <c r="Q58" i="24"/>
  <c r="R58" i="24"/>
  <c r="S58" i="24"/>
  <c r="T58" i="24"/>
  <c r="U58" i="24"/>
  <c r="V58" i="24"/>
  <c r="W58" i="24"/>
  <c r="X58" i="24"/>
  <c r="Y58" i="24"/>
  <c r="Z58" i="24"/>
  <c r="G58" i="24"/>
  <c r="C58" i="24"/>
  <c r="D58" i="24"/>
  <c r="E58" i="24"/>
  <c r="F58" i="24"/>
  <c r="B58" i="24"/>
  <c r="F8" i="22" l="1"/>
  <c r="C33" i="24" l="1"/>
  <c r="D33" i="24"/>
  <c r="E33" i="24"/>
  <c r="F33" i="24"/>
  <c r="G33" i="24"/>
  <c r="H33" i="24"/>
  <c r="I33" i="24"/>
  <c r="J33" i="24"/>
  <c r="K33" i="24"/>
  <c r="L33" i="24"/>
  <c r="M33" i="24"/>
  <c r="N33" i="24"/>
  <c r="O33" i="24"/>
  <c r="P33" i="24"/>
  <c r="Q33" i="24"/>
  <c r="R33" i="24"/>
  <c r="S33" i="24"/>
  <c r="T33" i="24"/>
  <c r="U33" i="24"/>
  <c r="V33" i="24"/>
  <c r="W33" i="24"/>
  <c r="W38" i="24" s="1"/>
  <c r="B33" i="24"/>
  <c r="AL9" i="24"/>
  <c r="AM9" i="24"/>
  <c r="AN9" i="24"/>
  <c r="AL10" i="24"/>
  <c r="AM10" i="24"/>
  <c r="AN10" i="24"/>
  <c r="C38" i="24" l="1"/>
  <c r="F38" i="24"/>
  <c r="N38" i="24"/>
  <c r="L38" i="24"/>
  <c r="K38" i="24"/>
  <c r="V38" i="24"/>
  <c r="U38" i="24"/>
  <c r="S38" i="24"/>
  <c r="T38" i="24"/>
  <c r="R38" i="24"/>
  <c r="Q38" i="24"/>
  <c r="P38" i="24"/>
  <c r="O38" i="24"/>
  <c r="M38" i="24"/>
  <c r="I38" i="24"/>
  <c r="G38" i="24"/>
  <c r="J38" i="24"/>
  <c r="H38" i="24"/>
  <c r="E38" i="24"/>
  <c r="D38" i="24"/>
  <c r="B38" i="24"/>
  <c r="FE248" i="6" l="1"/>
  <c r="FE247" i="6"/>
  <c r="FF248" i="6" l="1"/>
  <c r="FF247" i="6"/>
  <c r="FJ247" i="6" l="1"/>
  <c r="FH247" i="6" s="1"/>
  <c r="Z871" i="22" l="1"/>
  <c r="Z870" i="22"/>
  <c r="Z872" i="22"/>
  <c r="FG247" i="6"/>
  <c r="FI247" i="6"/>
  <c r="AA871" i="22" l="1"/>
  <c r="AA872" i="22"/>
  <c r="AA870" i="22"/>
  <c r="Y871" i="22"/>
  <c r="Y872" i="22"/>
  <c r="Y870" i="22"/>
  <c r="T11" i="5"/>
  <c r="C4" i="23"/>
  <c r="C4" i="22"/>
  <c r="C4" i="17"/>
  <c r="C8" i="23" l="1"/>
  <c r="C5" i="23"/>
  <c r="C5" i="22"/>
  <c r="C5" i="17"/>
  <c r="U11" i="5" l="1"/>
  <c r="FF17" i="6"/>
  <c r="FE17" i="6"/>
  <c r="FE18" i="6"/>
  <c r="FE19" i="6"/>
  <c r="FE20" i="6"/>
  <c r="FE21" i="6"/>
  <c r="FE22" i="6"/>
  <c r="FE23" i="6"/>
  <c r="FE24" i="6"/>
  <c r="FE25" i="6"/>
  <c r="FE26" i="6"/>
  <c r="FE27" i="6"/>
  <c r="FE28" i="6"/>
  <c r="FE29" i="6"/>
  <c r="FE30" i="6"/>
  <c r="FE31" i="6"/>
  <c r="FE32" i="6"/>
  <c r="FE33" i="6"/>
  <c r="FE34" i="6"/>
  <c r="FE35" i="6"/>
  <c r="FE36" i="6"/>
  <c r="FE37" i="6"/>
  <c r="FE38" i="6"/>
  <c r="FE39" i="6"/>
  <c r="FE40" i="6"/>
  <c r="FE41" i="6"/>
  <c r="FE42" i="6"/>
  <c r="FE43" i="6"/>
  <c r="FE44" i="6"/>
  <c r="FE45" i="6"/>
  <c r="FE46" i="6"/>
  <c r="FE47" i="6"/>
  <c r="FE48" i="6"/>
  <c r="FE49" i="6"/>
  <c r="FE50" i="6"/>
  <c r="FE51" i="6"/>
  <c r="FE52" i="6"/>
  <c r="FE53" i="6"/>
  <c r="FE54" i="6"/>
  <c r="FE55" i="6"/>
  <c r="FE56" i="6"/>
  <c r="FE57" i="6"/>
  <c r="FE58" i="6"/>
  <c r="FE59" i="6"/>
  <c r="FE60" i="6"/>
  <c r="FE61" i="6"/>
  <c r="FE62" i="6"/>
  <c r="FE63" i="6"/>
  <c r="FE64" i="6"/>
  <c r="FE65" i="6"/>
  <c r="FE66" i="6"/>
  <c r="FE67" i="6"/>
  <c r="FE68" i="6"/>
  <c r="FE69" i="6"/>
  <c r="FE70" i="6"/>
  <c r="FE71" i="6"/>
  <c r="FE72" i="6"/>
  <c r="FE73" i="6"/>
  <c r="FE74" i="6"/>
  <c r="FE75" i="6"/>
  <c r="FE76" i="6"/>
  <c r="FE77" i="6"/>
  <c r="FE78" i="6"/>
  <c r="FE79" i="6"/>
  <c r="FE80" i="6"/>
  <c r="FE81" i="6"/>
  <c r="FE82" i="6"/>
  <c r="FE83" i="6"/>
  <c r="FE84" i="6"/>
  <c r="FE85" i="6"/>
  <c r="FE86" i="6"/>
  <c r="FE87" i="6"/>
  <c r="FE88" i="6"/>
  <c r="FE89" i="6"/>
  <c r="FE90" i="6"/>
  <c r="FE91" i="6"/>
  <c r="FE92" i="6"/>
  <c r="FE93" i="6"/>
  <c r="FE94" i="6"/>
  <c r="FE95" i="6"/>
  <c r="FE96" i="6"/>
  <c r="FE97" i="6"/>
  <c r="FE98" i="6"/>
  <c r="FE99" i="6"/>
  <c r="FE100" i="6"/>
  <c r="FE101" i="6"/>
  <c r="FE102" i="6"/>
  <c r="FE103" i="6"/>
  <c r="FE104" i="6"/>
  <c r="FE105" i="6"/>
  <c r="FE106" i="6"/>
  <c r="FE107" i="6"/>
  <c r="FE108" i="6"/>
  <c r="FE109" i="6"/>
  <c r="FE110" i="6"/>
  <c r="FE111" i="6"/>
  <c r="FE112" i="6"/>
  <c r="FE113" i="6"/>
  <c r="FE114" i="6"/>
  <c r="FE115" i="6"/>
  <c r="FE116" i="6"/>
  <c r="FE117" i="6"/>
  <c r="FE118" i="6"/>
  <c r="FE119" i="6"/>
  <c r="FE120" i="6"/>
  <c r="FE121" i="6"/>
  <c r="FE122" i="6"/>
  <c r="FE123" i="6"/>
  <c r="FE124" i="6"/>
  <c r="FE125" i="6"/>
  <c r="FE126" i="6"/>
  <c r="FE127" i="6"/>
  <c r="FE128" i="6"/>
  <c r="FE129" i="6"/>
  <c r="FE130" i="6"/>
  <c r="FE131" i="6"/>
  <c r="FE132" i="6"/>
  <c r="FE133" i="6"/>
  <c r="FE134" i="6"/>
  <c r="FE135" i="6"/>
  <c r="FE136" i="6"/>
  <c r="FE137" i="6"/>
  <c r="FE138" i="6"/>
  <c r="FE139" i="6"/>
  <c r="FE140" i="6"/>
  <c r="FE141" i="6"/>
  <c r="FE142" i="6"/>
  <c r="FE143" i="6"/>
  <c r="FE144" i="6"/>
  <c r="FE145" i="6"/>
  <c r="FE146" i="6"/>
  <c r="FE147" i="6"/>
  <c r="FE148" i="6"/>
  <c r="FE149" i="6"/>
  <c r="FE150" i="6"/>
  <c r="FE151" i="6"/>
  <c r="FE152" i="6"/>
  <c r="FE153" i="6"/>
  <c r="FE154" i="6"/>
  <c r="FE155" i="6"/>
  <c r="FE156" i="6"/>
  <c r="FE157" i="6"/>
  <c r="FE158" i="6"/>
  <c r="FE159" i="6"/>
  <c r="FE160" i="6"/>
  <c r="FE161" i="6"/>
  <c r="FE162" i="6"/>
  <c r="FE163" i="6"/>
  <c r="FE164" i="6"/>
  <c r="FE165" i="6"/>
  <c r="FE166" i="6"/>
  <c r="FE167" i="6"/>
  <c r="FE168" i="6"/>
  <c r="FE169" i="6"/>
  <c r="FE170" i="6"/>
  <c r="FE171" i="6"/>
  <c r="FE172" i="6"/>
  <c r="FE173" i="6"/>
  <c r="FE174" i="6"/>
  <c r="FE175" i="6"/>
  <c r="FE176" i="6"/>
  <c r="FE177" i="6"/>
  <c r="FE178" i="6"/>
  <c r="FE179" i="6"/>
  <c r="FE180" i="6"/>
  <c r="FE181" i="6"/>
  <c r="FE182" i="6"/>
  <c r="FE183" i="6"/>
  <c r="FE184" i="6"/>
  <c r="FE185" i="6"/>
  <c r="FE186" i="6"/>
  <c r="FE187" i="6"/>
  <c r="FE188" i="6"/>
  <c r="FE189" i="6"/>
  <c r="FE190" i="6"/>
  <c r="FE191" i="6"/>
  <c r="FE192" i="6"/>
  <c r="FE193" i="6"/>
  <c r="FE194" i="6"/>
  <c r="FE195" i="6"/>
  <c r="FE196" i="6"/>
  <c r="FE197" i="6"/>
  <c r="FE198" i="6"/>
  <c r="FE199" i="6"/>
  <c r="FE200" i="6"/>
  <c r="FE201" i="6"/>
  <c r="FE202" i="6"/>
  <c r="FE203" i="6"/>
  <c r="FE204" i="6"/>
  <c r="FE205" i="6"/>
  <c r="FE206" i="6"/>
  <c r="FE207" i="6"/>
  <c r="FE208" i="6"/>
  <c r="FE209" i="6"/>
  <c r="FE210" i="6"/>
  <c r="FE211" i="6"/>
  <c r="FE212" i="6"/>
  <c r="FE213" i="6"/>
  <c r="FE214" i="6"/>
  <c r="FE215" i="6"/>
  <c r="FE216" i="6"/>
  <c r="FE217" i="6"/>
  <c r="FE218" i="6"/>
  <c r="FE219" i="6"/>
  <c r="FE220" i="6"/>
  <c r="FE221" i="6"/>
  <c r="FE222" i="6"/>
  <c r="FE223" i="6"/>
  <c r="FE224" i="6"/>
  <c r="FE225" i="6"/>
  <c r="FE226" i="6"/>
  <c r="FE227" i="6"/>
  <c r="FE228" i="6"/>
  <c r="FE229" i="6"/>
  <c r="FE230" i="6"/>
  <c r="FE231" i="6"/>
  <c r="FE232" i="6"/>
  <c r="FE233" i="6"/>
  <c r="FE234" i="6"/>
  <c r="FE235" i="6"/>
  <c r="FE236" i="6"/>
  <c r="FE237" i="6"/>
  <c r="FE238" i="6"/>
  <c r="FE239" i="6"/>
  <c r="FE240" i="6"/>
  <c r="FE241" i="6"/>
  <c r="FE242" i="6"/>
  <c r="FE243" i="6"/>
  <c r="FE244" i="6"/>
  <c r="FE245" i="6"/>
  <c r="FE246" i="6"/>
  <c r="FE16" i="6"/>
  <c r="V11" i="5"/>
  <c r="AC11" i="5" l="1"/>
  <c r="AE11" i="5" s="1"/>
  <c r="D8" i="23" l="1"/>
  <c r="I8" i="23"/>
  <c r="H8" i="23"/>
  <c r="K8" i="23"/>
  <c r="J8" i="23"/>
  <c r="FF172" i="6"/>
  <c r="FF128" i="6"/>
  <c r="FF127" i="6"/>
  <c r="FF126" i="6"/>
  <c r="FF125" i="6"/>
  <c r="FF124" i="6"/>
  <c r="FF119" i="6"/>
  <c r="FF118" i="6"/>
  <c r="FF117" i="6"/>
  <c r="FF116" i="6"/>
  <c r="FF115" i="6"/>
  <c r="FF114" i="6"/>
  <c r="FF113" i="6"/>
  <c r="FF112" i="6"/>
  <c r="FF111" i="6"/>
  <c r="FF110" i="6"/>
  <c r="FF109" i="6"/>
  <c r="FF108" i="6"/>
  <c r="FF107" i="6"/>
  <c r="FF106" i="6"/>
  <c r="FF86" i="6"/>
  <c r="FF85" i="6"/>
  <c r="FF84" i="6"/>
  <c r="FF75" i="6"/>
  <c r="FF74" i="6"/>
  <c r="FF73" i="6"/>
  <c r="FF72" i="6"/>
  <c r="FF69" i="6"/>
  <c r="FF68" i="6"/>
  <c r="FF67" i="6"/>
  <c r="FF66" i="6"/>
  <c r="FF65" i="6"/>
  <c r="FF64" i="6"/>
  <c r="FF63" i="6"/>
  <c r="FF51" i="6"/>
  <c r="FF50" i="6"/>
  <c r="FF49" i="6"/>
  <c r="FF48" i="6"/>
  <c r="FF47" i="6"/>
  <c r="FF46" i="6"/>
  <c r="FF45" i="6"/>
  <c r="FF44" i="6"/>
  <c r="FF43" i="6"/>
  <c r="FF34" i="6"/>
  <c r="FF33" i="6"/>
  <c r="FF32" i="6"/>
  <c r="FF31" i="6"/>
  <c r="AD11" i="5"/>
  <c r="AF11" i="5" s="1"/>
  <c r="X8" i="22" l="1"/>
  <c r="W8" i="22"/>
  <c r="T8" i="22"/>
  <c r="U8" i="22"/>
  <c r="V8" i="22"/>
  <c r="R8" i="22"/>
  <c r="S8" i="22"/>
  <c r="E8" i="23"/>
  <c r="T8" i="23"/>
  <c r="U8" i="23"/>
  <c r="W8" i="23"/>
  <c r="S8" i="23"/>
  <c r="X8" i="23"/>
  <c r="R8" i="23"/>
  <c r="V8" i="23"/>
  <c r="FJ152" i="6"/>
  <c r="X11" i="5"/>
  <c r="FJ185" i="6"/>
  <c r="FJ175" i="6"/>
  <c r="FI175" i="6" s="1"/>
  <c r="AA857" i="22" s="1"/>
  <c r="FJ198" i="6"/>
  <c r="FF27" i="6"/>
  <c r="FF35" i="6"/>
  <c r="FF57" i="6"/>
  <c r="FF76" i="6"/>
  <c r="FF80" i="6"/>
  <c r="FF98" i="6"/>
  <c r="FF104" i="6"/>
  <c r="FF105" i="6"/>
  <c r="FF120" i="6"/>
  <c r="FF133" i="6"/>
  <c r="FF138" i="6"/>
  <c r="FF147" i="6"/>
  <c r="FF151" i="6"/>
  <c r="FF159" i="6"/>
  <c r="FF160" i="6"/>
  <c r="FF170" i="6"/>
  <c r="FF185" i="6"/>
  <c r="FF195" i="6"/>
  <c r="FF199" i="6"/>
  <c r="FF200" i="6"/>
  <c r="FF201" i="6"/>
  <c r="FF202" i="6"/>
  <c r="FF203" i="6"/>
  <c r="FF213" i="6"/>
  <c r="FF220" i="6"/>
  <c r="FF224" i="6"/>
  <c r="FF234" i="6"/>
  <c r="FF243" i="6"/>
  <c r="FF244" i="6"/>
  <c r="FF16" i="6"/>
  <c r="FF21" i="6"/>
  <c r="FF24" i="6"/>
  <c r="FF30" i="6"/>
  <c r="FF36" i="6"/>
  <c r="FF40" i="6"/>
  <c r="FF54" i="6"/>
  <c r="FF58" i="6"/>
  <c r="FF70" i="6"/>
  <c r="FF77" i="6"/>
  <c r="FF92" i="6"/>
  <c r="FF93" i="6"/>
  <c r="FF100" i="6"/>
  <c r="FF121" i="6"/>
  <c r="FF142" i="6"/>
  <c r="FF148" i="6"/>
  <c r="FF152" i="6"/>
  <c r="FF161" i="6"/>
  <c r="FF167" i="6"/>
  <c r="FF171" i="6"/>
  <c r="FF173" i="6"/>
  <c r="FF186" i="6"/>
  <c r="FF192" i="6"/>
  <c r="FF196" i="6"/>
  <c r="FF204" i="6"/>
  <c r="FF205" i="6"/>
  <c r="FF210" i="6"/>
  <c r="FF214" i="6"/>
  <c r="FF215" i="6"/>
  <c r="FF217" i="6"/>
  <c r="FF221" i="6"/>
  <c r="FF228" i="6"/>
  <c r="FF235" i="6"/>
  <c r="FF240" i="6"/>
  <c r="FF19" i="6"/>
  <c r="FF41" i="6"/>
  <c r="FF59" i="6"/>
  <c r="FF71" i="6"/>
  <c r="FF78" i="6"/>
  <c r="FF79" i="6"/>
  <c r="FF82" i="6"/>
  <c r="FF83" i="6"/>
  <c r="FF88" i="6"/>
  <c r="FF89" i="6"/>
  <c r="FF101" i="6"/>
  <c r="FF130" i="6"/>
  <c r="FF131" i="6"/>
  <c r="FF149" i="6"/>
  <c r="FF153" i="6"/>
  <c r="FF154" i="6"/>
  <c r="FF155" i="6"/>
  <c r="FF162" i="6"/>
  <c r="FF163" i="6"/>
  <c r="FF179" i="6"/>
  <c r="FF183" i="6"/>
  <c r="FF187" i="6"/>
  <c r="FF191" i="6"/>
  <c r="FF193" i="6"/>
  <c r="FF206" i="6"/>
  <c r="FF207" i="6"/>
  <c r="FF209" i="6"/>
  <c r="FF218" i="6"/>
  <c r="FF223" i="6"/>
  <c r="FF236" i="6"/>
  <c r="FF18" i="6"/>
  <c r="FF20" i="6"/>
  <c r="FF22" i="6"/>
  <c r="FF26" i="6"/>
  <c r="FF28" i="6"/>
  <c r="FF38" i="6"/>
  <c r="FF42" i="6"/>
  <c r="FF52" i="6"/>
  <c r="FF56" i="6"/>
  <c r="FF60" i="6"/>
  <c r="FF81" i="6"/>
  <c r="FF90" i="6"/>
  <c r="FF96" i="6"/>
  <c r="FF123" i="6"/>
  <c r="FF139" i="6"/>
  <c r="FF144" i="6"/>
  <c r="FF150" i="6"/>
  <c r="FF156" i="6"/>
  <c r="FF165" i="6"/>
  <c r="FF169" i="6"/>
  <c r="FF175" i="6"/>
  <c r="FF176" i="6"/>
  <c r="FF177" i="6"/>
  <c r="FF182" i="6"/>
  <c r="FF184" i="6"/>
  <c r="FF188" i="6"/>
  <c r="FF190" i="6"/>
  <c r="FF198" i="6"/>
  <c r="FF208" i="6"/>
  <c r="FF211" i="6"/>
  <c r="FF230" i="6"/>
  <c r="FF231" i="6"/>
  <c r="FF232" i="6"/>
  <c r="FF233" i="6"/>
  <c r="FF237" i="6"/>
  <c r="FF242" i="6"/>
  <c r="FJ16" i="6"/>
  <c r="FG16" i="6" s="1"/>
  <c r="FJ168" i="6"/>
  <c r="FJ35" i="6"/>
  <c r="Y11" i="5"/>
  <c r="FJ184" i="6"/>
  <c r="FF246" i="6"/>
  <c r="FF141" i="6"/>
  <c r="FF55" i="6"/>
  <c r="FF241" i="6"/>
  <c r="FF158" i="6"/>
  <c r="FF25" i="6"/>
  <c r="FF140" i="6"/>
  <c r="FF212" i="6"/>
  <c r="FF226" i="6"/>
  <c r="FF227" i="6"/>
  <c r="FF23" i="6"/>
  <c r="FF99" i="6"/>
  <c r="FF145" i="6"/>
  <c r="FJ26" i="6"/>
  <c r="FI26" i="6" s="1"/>
  <c r="FF135" i="6"/>
  <c r="FF229" i="6"/>
  <c r="FF245" i="6"/>
  <c r="FF29" i="6"/>
  <c r="FF91" i="6"/>
  <c r="FF102" i="6"/>
  <c r="FF129" i="6"/>
  <c r="FF166" i="6"/>
  <c r="FF168" i="6"/>
  <c r="FF178" i="6"/>
  <c r="FF222" i="6"/>
  <c r="FF238" i="6"/>
  <c r="FF239" i="6"/>
  <c r="FF164" i="6"/>
  <c r="FF181" i="6"/>
  <c r="FF103" i="6"/>
  <c r="FF134" i="6"/>
  <c r="FF136" i="6"/>
  <c r="FF137" i="6"/>
  <c r="FF189" i="6"/>
  <c r="FF216" i="6"/>
  <c r="FF225" i="6"/>
  <c r="FF95" i="6"/>
  <c r="FF122" i="6"/>
  <c r="FF132" i="6"/>
  <c r="FF146" i="6"/>
  <c r="FF174" i="6"/>
  <c r="FF197" i="6"/>
  <c r="FF219" i="6"/>
  <c r="FF53" i="6"/>
  <c r="FF87" i="6"/>
  <c r="FF143" i="6"/>
  <c r="FF39" i="6"/>
  <c r="FF37" i="6"/>
  <c r="FF61" i="6"/>
  <c r="FF62" i="6"/>
  <c r="FF94" i="6"/>
  <c r="FF97" i="6"/>
  <c r="FF157" i="6"/>
  <c r="FJ177" i="6"/>
  <c r="FF180" i="6"/>
  <c r="FF194" i="6"/>
  <c r="FJ178" i="6"/>
  <c r="FI178" i="6" s="1"/>
  <c r="AA328" i="23" s="1"/>
  <c r="FJ154" i="6"/>
  <c r="FJ122" i="6"/>
  <c r="FJ20" i="6"/>
  <c r="FJ206" i="6"/>
  <c r="FI206" i="6" s="1"/>
  <c r="BI8" i="6"/>
  <c r="BH8" i="6"/>
  <c r="BG8" i="6"/>
  <c r="BF8" i="6"/>
  <c r="BE8" i="6"/>
  <c r="BP4" i="6"/>
  <c r="BO4" i="6"/>
  <c r="BN4" i="6"/>
  <c r="BM4" i="6"/>
  <c r="BL4" i="6"/>
  <c r="BK4" i="6"/>
  <c r="BJ4" i="6"/>
  <c r="BI4" i="6"/>
  <c r="BH4" i="6"/>
  <c r="BG4" i="6"/>
  <c r="BF4" i="6"/>
  <c r="BE4" i="6"/>
  <c r="D12" i="6"/>
  <c r="D11" i="6"/>
  <c r="D10" i="6"/>
  <c r="D9" i="6"/>
  <c r="CC8" i="6"/>
  <c r="CB8" i="6"/>
  <c r="CA8" i="6"/>
  <c r="BD8" i="6"/>
  <c r="D8" i="6"/>
  <c r="BD7" i="6"/>
  <c r="D7" i="6"/>
  <c r="CC6" i="6"/>
  <c r="CB6" i="6"/>
  <c r="CA6" i="6"/>
  <c r="BD6" i="6"/>
  <c r="N6" i="6"/>
  <c r="M6" i="6"/>
  <c r="L6" i="6"/>
  <c r="K6" i="6"/>
  <c r="J6" i="6"/>
  <c r="I6" i="6"/>
  <c r="H6" i="6"/>
  <c r="G6" i="6"/>
  <c r="F6" i="6"/>
  <c r="E6" i="6"/>
  <c r="CC5" i="6"/>
  <c r="CB5" i="6"/>
  <c r="CA5" i="6"/>
  <c r="BD5" i="6"/>
  <c r="N5" i="6"/>
  <c r="M5" i="6"/>
  <c r="L5" i="6"/>
  <c r="K5" i="6"/>
  <c r="J5" i="6"/>
  <c r="I5" i="6"/>
  <c r="H5" i="6"/>
  <c r="G5" i="6"/>
  <c r="F5" i="6"/>
  <c r="E5" i="6"/>
  <c r="CC4" i="6"/>
  <c r="CB4" i="6"/>
  <c r="CA4" i="6"/>
  <c r="BZ4" i="6"/>
  <c r="BY4" i="6"/>
  <c r="BX4" i="6"/>
  <c r="BW4" i="6"/>
  <c r="BV4" i="6"/>
  <c r="BU4" i="6"/>
  <c r="BT4" i="6"/>
  <c r="BS4" i="6"/>
  <c r="BR4" i="6"/>
  <c r="BQ4" i="6"/>
  <c r="BD4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N3" i="6"/>
  <c r="M3" i="6"/>
  <c r="L3" i="6"/>
  <c r="K3" i="6"/>
  <c r="J3" i="6"/>
  <c r="I3" i="6"/>
  <c r="H3" i="6"/>
  <c r="G3" i="6"/>
  <c r="F3" i="6"/>
  <c r="E3" i="6"/>
  <c r="CC2" i="6"/>
  <c r="CB2" i="6"/>
  <c r="CA2" i="6"/>
  <c r="BR2" i="6"/>
  <c r="BJ2" i="6"/>
  <c r="BG2" i="6"/>
  <c r="BE2" i="6"/>
  <c r="N2" i="6"/>
  <c r="M2" i="6"/>
  <c r="L2" i="6"/>
  <c r="K2" i="6"/>
  <c r="J2" i="6"/>
  <c r="I2" i="6"/>
  <c r="H2" i="6"/>
  <c r="G2" i="6"/>
  <c r="F2" i="6"/>
  <c r="E2" i="6"/>
  <c r="Z43" i="24"/>
  <c r="DO8" i="6" s="1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DI8" i="6" s="1"/>
  <c r="E43" i="24"/>
  <c r="D43" i="24"/>
  <c r="C43" i="24"/>
  <c r="B43" i="24"/>
  <c r="DM8" i="6" s="1"/>
  <c r="B31" i="24"/>
  <c r="AE20" i="24"/>
  <c r="AN17" i="24"/>
  <c r="N12" i="6" s="1"/>
  <c r="AM17" i="24"/>
  <c r="M12" i="6" s="1"/>
  <c r="AL17" i="24"/>
  <c r="L12" i="6" s="1"/>
  <c r="AN16" i="24"/>
  <c r="N11" i="6" s="1"/>
  <c r="AM16" i="24"/>
  <c r="M11" i="6" s="1"/>
  <c r="AL16" i="24"/>
  <c r="L11" i="6" s="1"/>
  <c r="N9" i="6"/>
  <c r="M9" i="6"/>
  <c r="L9" i="6"/>
  <c r="N8" i="6"/>
  <c r="M8" i="6"/>
  <c r="L8" i="6"/>
  <c r="AN8" i="24"/>
  <c r="N7" i="6" s="1"/>
  <c r="AM8" i="24"/>
  <c r="M7" i="6" s="1"/>
  <c r="AL8" i="24"/>
  <c r="L7" i="6" s="1"/>
  <c r="AI8" i="24"/>
  <c r="I7" i="6" s="1"/>
  <c r="E32" i="24" l="1"/>
  <c r="M32" i="24"/>
  <c r="U32" i="24"/>
  <c r="L11" i="24"/>
  <c r="T11" i="24"/>
  <c r="B17" i="24"/>
  <c r="F32" i="24"/>
  <c r="N32" i="24"/>
  <c r="V32" i="24"/>
  <c r="M11" i="24"/>
  <c r="U11" i="24"/>
  <c r="C11" i="24"/>
  <c r="G32" i="24"/>
  <c r="O32" i="24"/>
  <c r="W32" i="24"/>
  <c r="N11" i="24"/>
  <c r="V11" i="24"/>
  <c r="D11" i="24"/>
  <c r="H32" i="24"/>
  <c r="P32" i="24"/>
  <c r="B32" i="24"/>
  <c r="O11" i="24"/>
  <c r="W11" i="24"/>
  <c r="E11" i="24"/>
  <c r="I32" i="24"/>
  <c r="Q32" i="24"/>
  <c r="H11" i="24"/>
  <c r="P11" i="24"/>
  <c r="G11" i="24"/>
  <c r="F11" i="24"/>
  <c r="S32" i="24"/>
  <c r="R11" i="24"/>
  <c r="BU7" i="6" s="1"/>
  <c r="D32" i="24"/>
  <c r="T32" i="24"/>
  <c r="K11" i="24"/>
  <c r="S11" i="24"/>
  <c r="C17" i="24"/>
  <c r="J32" i="24"/>
  <c r="R32" i="24"/>
  <c r="I11" i="24"/>
  <c r="BL7" i="6" s="1"/>
  <c r="Q11" i="24"/>
  <c r="B11" i="24"/>
  <c r="C32" i="24"/>
  <c r="K32" i="24"/>
  <c r="J11" i="24"/>
  <c r="L32" i="24"/>
  <c r="N9" i="24"/>
  <c r="L9" i="24"/>
  <c r="AI9" i="24" s="1"/>
  <c r="I8" i="6" s="1"/>
  <c r="K9" i="24"/>
  <c r="D9" i="24"/>
  <c r="P9" i="24"/>
  <c r="U9" i="24"/>
  <c r="H9" i="24"/>
  <c r="M9" i="24"/>
  <c r="R9" i="24"/>
  <c r="F9" i="24"/>
  <c r="BI5" i="6" s="1"/>
  <c r="C9" i="24"/>
  <c r="V9" i="24"/>
  <c r="G9" i="24"/>
  <c r="T9" i="24"/>
  <c r="W9" i="24"/>
  <c r="E9" i="24"/>
  <c r="Q9" i="24"/>
  <c r="S9" i="24"/>
  <c r="O9" i="24"/>
  <c r="I9" i="24"/>
  <c r="B9" i="24"/>
  <c r="J9" i="24"/>
  <c r="AA647" i="17"/>
  <c r="AA645" i="17"/>
  <c r="AA630" i="22"/>
  <c r="AA622" i="22"/>
  <c r="AA631" i="17"/>
  <c r="AA634" i="22"/>
  <c r="AA624" i="22"/>
  <c r="AA618" i="22"/>
  <c r="AA642" i="17"/>
  <c r="AA641" i="17"/>
  <c r="AA646" i="17"/>
  <c r="AA633" i="17"/>
  <c r="AA639" i="17"/>
  <c r="AA635" i="17"/>
  <c r="AA620" i="22"/>
  <c r="AA626" i="22"/>
  <c r="AA637" i="17"/>
  <c r="AA643" i="17"/>
  <c r="AA648" i="17"/>
  <c r="AA623" i="22"/>
  <c r="AA628" i="22"/>
  <c r="AA632" i="22"/>
  <c r="AA631" i="22"/>
  <c r="AA633" i="22"/>
  <c r="AA627" i="22"/>
  <c r="AA638" i="17"/>
  <c r="AA591" i="22"/>
  <c r="AA629" i="22"/>
  <c r="AA621" i="22"/>
  <c r="AA619" i="22"/>
  <c r="AA625" i="22"/>
  <c r="AA644" i="17"/>
  <c r="AA634" i="17"/>
  <c r="AA632" i="17"/>
  <c r="AA640" i="17"/>
  <c r="AA636" i="17"/>
  <c r="AA115" i="17"/>
  <c r="AA90" i="17"/>
  <c r="AA98" i="17"/>
  <c r="AA105" i="17"/>
  <c r="AA107" i="17"/>
  <c r="AA119" i="17"/>
  <c r="AA110" i="17"/>
  <c r="AA113" i="17"/>
  <c r="AA114" i="17"/>
  <c r="AA94" i="17"/>
  <c r="AA96" i="17"/>
  <c r="AA102" i="17"/>
  <c r="AA116" i="17"/>
  <c r="AA118" i="17"/>
  <c r="AA104" i="17"/>
  <c r="AA108" i="17"/>
  <c r="AA100" i="17"/>
  <c r="AA97" i="17"/>
  <c r="AA120" i="17"/>
  <c r="AA111" i="17"/>
  <c r="AA91" i="17"/>
  <c r="AA112" i="17"/>
  <c r="AA92" i="17"/>
  <c r="AA95" i="17"/>
  <c r="AA103" i="17"/>
  <c r="AA106" i="17"/>
  <c r="AA99" i="17"/>
  <c r="AA101" i="17"/>
  <c r="AA93" i="17"/>
  <c r="AA117" i="17"/>
  <c r="AA109" i="17"/>
  <c r="Y39" i="22"/>
  <c r="Y797" i="22"/>
  <c r="Y21" i="22"/>
  <c r="Y24" i="22"/>
  <c r="Y40" i="22"/>
  <c r="Y38" i="22"/>
  <c r="Y35" i="22"/>
  <c r="Y32" i="22"/>
  <c r="Y9" i="22"/>
  <c r="Y26" i="22"/>
  <c r="Y20" i="22"/>
  <c r="Y15" i="22"/>
  <c r="Y14" i="22"/>
  <c r="Y33" i="22"/>
  <c r="F8" i="23"/>
  <c r="M34" i="24"/>
  <c r="U34" i="24"/>
  <c r="M35" i="24"/>
  <c r="BP7" i="6"/>
  <c r="U36" i="24"/>
  <c r="E36" i="24"/>
  <c r="V34" i="24"/>
  <c r="BQ6" i="6"/>
  <c r="V35" i="24"/>
  <c r="N36" i="24"/>
  <c r="V36" i="24"/>
  <c r="F34" i="24"/>
  <c r="F36" i="24"/>
  <c r="L34" i="24"/>
  <c r="BW6" i="6"/>
  <c r="T36" i="24"/>
  <c r="U35" i="24"/>
  <c r="BR5" i="6"/>
  <c r="BZ5" i="6"/>
  <c r="O35" i="24"/>
  <c r="W35" i="24"/>
  <c r="BR7" i="6"/>
  <c r="BZ7" i="6"/>
  <c r="C35" i="24"/>
  <c r="B36" i="24"/>
  <c r="BG7" i="6"/>
  <c r="H34" i="24"/>
  <c r="P34" i="24"/>
  <c r="H35" i="24"/>
  <c r="H36" i="24"/>
  <c r="P36" i="24"/>
  <c r="BJ7" i="6"/>
  <c r="D35" i="24"/>
  <c r="B35" i="24"/>
  <c r="L35" i="24"/>
  <c r="BG5" i="6"/>
  <c r="BG87" i="6" s="1"/>
  <c r="I34" i="24"/>
  <c r="Q34" i="24"/>
  <c r="I35" i="24"/>
  <c r="Q35" i="24"/>
  <c r="BT7" i="6"/>
  <c r="G35" i="24"/>
  <c r="E35" i="24"/>
  <c r="BE5" i="6"/>
  <c r="BW5" i="6"/>
  <c r="L36" i="24"/>
  <c r="E34" i="24"/>
  <c r="P35" i="24"/>
  <c r="J34" i="24"/>
  <c r="R34" i="24"/>
  <c r="J35" i="24"/>
  <c r="R35" i="24"/>
  <c r="J36" i="24"/>
  <c r="R36" i="24"/>
  <c r="BJ5" i="6"/>
  <c r="F35" i="24"/>
  <c r="M36" i="24"/>
  <c r="N34" i="24"/>
  <c r="BN5" i="6"/>
  <c r="S34" i="24"/>
  <c r="K35" i="24"/>
  <c r="S35" i="24"/>
  <c r="K36" i="24"/>
  <c r="S36" i="24"/>
  <c r="C34" i="24"/>
  <c r="C36" i="24"/>
  <c r="X36" i="24"/>
  <c r="Y36" i="24"/>
  <c r="Z36" i="24"/>
  <c r="FJ237" i="6"/>
  <c r="FI237" i="6" s="1"/>
  <c r="AA736" i="22" s="1"/>
  <c r="FJ160" i="6"/>
  <c r="FH160" i="6" s="1"/>
  <c r="Z319" i="23" s="1"/>
  <c r="FI16" i="6"/>
  <c r="FH16" i="6"/>
  <c r="W11" i="5"/>
  <c r="Z11" i="5" s="1"/>
  <c r="FJ17" i="6"/>
  <c r="FI17" i="6" s="1"/>
  <c r="FJ19" i="6"/>
  <c r="FI19" i="6" s="1"/>
  <c r="FG198" i="6"/>
  <c r="FH198" i="6"/>
  <c r="FH20" i="6"/>
  <c r="FG20" i="6"/>
  <c r="FG177" i="6"/>
  <c r="Y321" i="23" s="1"/>
  <c r="FH177" i="6"/>
  <c r="Z321" i="23" s="1"/>
  <c r="FH184" i="6"/>
  <c r="FG184" i="6"/>
  <c r="FJ162" i="6"/>
  <c r="FI162" i="6" s="1"/>
  <c r="FJ92" i="6"/>
  <c r="FI92" i="6" s="1"/>
  <c r="FJ93" i="6"/>
  <c r="FI93" i="6" s="1"/>
  <c r="FJ199" i="6"/>
  <c r="FI199" i="6" s="1"/>
  <c r="FJ222" i="6"/>
  <c r="FI222" i="6" s="1"/>
  <c r="AA751" i="17" s="1"/>
  <c r="FJ188" i="6"/>
  <c r="FI188" i="6" s="1"/>
  <c r="FJ70" i="6"/>
  <c r="FG185" i="6"/>
  <c r="Y852" i="22" s="1"/>
  <c r="FH185" i="6"/>
  <c r="Z852" i="22" s="1"/>
  <c r="FG175" i="6"/>
  <c r="Y857" i="22" s="1"/>
  <c r="FH175" i="6"/>
  <c r="Z857" i="22" s="1"/>
  <c r="FG122" i="6"/>
  <c r="Y871" i="17" s="1"/>
  <c r="FH122" i="6"/>
  <c r="Z871" i="17" s="1"/>
  <c r="FG35" i="6"/>
  <c r="FH35" i="6"/>
  <c r="FJ170" i="6"/>
  <c r="FH168" i="6"/>
  <c r="FG168" i="6"/>
  <c r="FJ166" i="6"/>
  <c r="FI166" i="6" s="1"/>
  <c r="AA855" i="22" s="1"/>
  <c r="FJ143" i="6"/>
  <c r="FI143" i="6" s="1"/>
  <c r="FJ189" i="6"/>
  <c r="FI189" i="6" s="1"/>
  <c r="FI35" i="6"/>
  <c r="FJ167" i="6"/>
  <c r="FJ91" i="6"/>
  <c r="FI91" i="6" s="1"/>
  <c r="FI122" i="6"/>
  <c r="AA871" i="17" s="1"/>
  <c r="FI177" i="6"/>
  <c r="AA321" i="23" s="1"/>
  <c r="FG206" i="6"/>
  <c r="FH206" i="6"/>
  <c r="FG154" i="6"/>
  <c r="Y320" i="23" s="1"/>
  <c r="FH154" i="6"/>
  <c r="Z320" i="23" s="1"/>
  <c r="FJ223" i="6"/>
  <c r="FH152" i="6"/>
  <c r="FG152" i="6"/>
  <c r="FG26" i="6"/>
  <c r="FH26" i="6"/>
  <c r="FJ25" i="6"/>
  <c r="FI25" i="6" s="1"/>
  <c r="AA89" i="17" s="1"/>
  <c r="FJ36" i="6"/>
  <c r="FI36" i="6" s="1"/>
  <c r="AA12" i="23" s="1"/>
  <c r="FJ201" i="6"/>
  <c r="FI201" i="6" s="1"/>
  <c r="FJ37" i="6"/>
  <c r="FI37" i="6" s="1"/>
  <c r="FI154" i="6"/>
  <c r="AA320" i="23" s="1"/>
  <c r="FI152" i="6"/>
  <c r="FG178" i="6"/>
  <c r="Y328" i="23" s="1"/>
  <c r="FH178" i="6"/>
  <c r="Z328" i="23" s="1"/>
  <c r="FJ157" i="6"/>
  <c r="FI157" i="6" s="1"/>
  <c r="AA880" i="17" s="1"/>
  <c r="FJ200" i="6"/>
  <c r="FI200" i="6" s="1"/>
  <c r="FJ208" i="6"/>
  <c r="FJ229" i="6"/>
  <c r="FI229" i="6" s="1"/>
  <c r="AA292" i="23" s="1"/>
  <c r="FJ227" i="6"/>
  <c r="FJ228" i="6"/>
  <c r="FI228" i="6" s="1"/>
  <c r="AA704" i="22" s="1"/>
  <c r="FI168" i="6"/>
  <c r="FI184" i="6"/>
  <c r="FI20" i="6"/>
  <c r="FI198" i="6"/>
  <c r="FI185" i="6"/>
  <c r="AA852" i="22" s="1"/>
  <c r="FJ230" i="6"/>
  <c r="FJ183" i="6"/>
  <c r="FJ186" i="6"/>
  <c r="FJ231" i="6"/>
  <c r="FJ207" i="6"/>
  <c r="FJ165" i="6"/>
  <c r="FJ194" i="6"/>
  <c r="FJ62" i="6"/>
  <c r="FJ221" i="6"/>
  <c r="FJ61" i="6"/>
  <c r="FJ38" i="6"/>
  <c r="FJ30" i="6"/>
  <c r="FJ153" i="6"/>
  <c r="FJ158" i="6"/>
  <c r="FJ145" i="6"/>
  <c r="FJ23" i="6"/>
  <c r="FJ171" i="6"/>
  <c r="FJ121" i="6"/>
  <c r="FJ18" i="6"/>
  <c r="FJ24" i="6"/>
  <c r="FJ239" i="6"/>
  <c r="FJ29" i="6"/>
  <c r="FJ95" i="6"/>
  <c r="FJ176" i="6"/>
  <c r="FJ27" i="6"/>
  <c r="FJ22" i="6"/>
  <c r="FJ96" i="6"/>
  <c r="FJ169" i="6"/>
  <c r="FJ28" i="6"/>
  <c r="FJ144" i="6"/>
  <c r="FJ60" i="6"/>
  <c r="FJ94" i="6"/>
  <c r="FJ224" i="6"/>
  <c r="FJ146" i="6"/>
  <c r="FJ21" i="6"/>
  <c r="FJ220" i="6"/>
  <c r="FJ105" i="6"/>
  <c r="FJ104" i="6"/>
  <c r="FJ238" i="6"/>
  <c r="FJ156" i="6"/>
  <c r="FJ159" i="6"/>
  <c r="AH8" i="24"/>
  <c r="H7" i="6" s="1"/>
  <c r="DJ8" i="6"/>
  <c r="DE8" i="6"/>
  <c r="DK8" i="6"/>
  <c r="BT5" i="6"/>
  <c r="BS8" i="6"/>
  <c r="BW8" i="6"/>
  <c r="BU5" i="6"/>
  <c r="BL6" i="6"/>
  <c r="BT6" i="6"/>
  <c r="BQ7" i="6"/>
  <c r="BY7" i="6"/>
  <c r="BE6" i="6"/>
  <c r="BU6" i="6"/>
  <c r="DH8" i="6"/>
  <c r="DG8" i="6"/>
  <c r="BY6" i="6"/>
  <c r="BS7" i="6"/>
  <c r="BN6" i="6"/>
  <c r="BX5" i="6"/>
  <c r="BG6" i="6"/>
  <c r="BO6" i="6"/>
  <c r="AE8" i="24"/>
  <c r="E7" i="6" s="1"/>
  <c r="BV6" i="6"/>
  <c r="BK7" i="6"/>
  <c r="BP5" i="6"/>
  <c r="BQ5" i="6"/>
  <c r="BY5" i="6"/>
  <c r="BP6" i="6"/>
  <c r="BX6" i="6"/>
  <c r="BM7" i="6"/>
  <c r="BI6" i="6"/>
  <c r="BN7" i="6"/>
  <c r="BS5" i="6"/>
  <c r="BR6" i="6"/>
  <c r="BO7" i="6"/>
  <c r="BW7" i="6"/>
  <c r="BS6" i="6"/>
  <c r="BL5" i="6"/>
  <c r="DD8" i="6"/>
  <c r="DL8" i="6"/>
  <c r="DF8" i="6"/>
  <c r="AF16" i="24"/>
  <c r="F11" i="6" s="1"/>
  <c r="AE16" i="24"/>
  <c r="E11" i="6" s="1"/>
  <c r="AF8" i="24"/>
  <c r="F7" i="6" s="1"/>
  <c r="AA53" i="24"/>
  <c r="AJ8" i="24"/>
  <c r="J7" i="6" s="1"/>
  <c r="AI18" i="24"/>
  <c r="I13" i="6" s="1"/>
  <c r="AK8" i="24"/>
  <c r="K7" i="6" s="1"/>
  <c r="Z53" i="24"/>
  <c r="CB7" i="6"/>
  <c r="BO5" i="6" l="1"/>
  <c r="BG185" i="6"/>
  <c r="BG186" i="6"/>
  <c r="BG182" i="6"/>
  <c r="BG181" i="6"/>
  <c r="BG88" i="6"/>
  <c r="BG226" i="6"/>
  <c r="BG272" i="6"/>
  <c r="BG253" i="6"/>
  <c r="BG227" i="6"/>
  <c r="BG177" i="6"/>
  <c r="BG231" i="6"/>
  <c r="BG228" i="6"/>
  <c r="BG176" i="6"/>
  <c r="BG245" i="6"/>
  <c r="BG200" i="6"/>
  <c r="BG180" i="6"/>
  <c r="BG246" i="6"/>
  <c r="BG256" i="6"/>
  <c r="BG199" i="6"/>
  <c r="BG232" i="6"/>
  <c r="BG277" i="6"/>
  <c r="DT279" i="6"/>
  <c r="DT277" i="6"/>
  <c r="DT273" i="6"/>
  <c r="DT269" i="6"/>
  <c r="DT246" i="6"/>
  <c r="DT281" i="6"/>
  <c r="DT276" i="6"/>
  <c r="DT266" i="6"/>
  <c r="DT261" i="6"/>
  <c r="DT257" i="6"/>
  <c r="DT254" i="6"/>
  <c r="DT248" i="6"/>
  <c r="DT243" i="6"/>
  <c r="DT242" i="6"/>
  <c r="DT271" i="6"/>
  <c r="DT263" i="6"/>
  <c r="DT258" i="6"/>
  <c r="DT251" i="6"/>
  <c r="DT250" i="6"/>
  <c r="DT275" i="6"/>
  <c r="DT265" i="6"/>
  <c r="DT264" i="6"/>
  <c r="DT280" i="6"/>
  <c r="DT272" i="6"/>
  <c r="DT262" i="6"/>
  <c r="DT241" i="6"/>
  <c r="DT238" i="6"/>
  <c r="DT233" i="6"/>
  <c r="DT218" i="6"/>
  <c r="DT216" i="6"/>
  <c r="DT270" i="6"/>
  <c r="DT260" i="6"/>
  <c r="DT249" i="6"/>
  <c r="DT236" i="6"/>
  <c r="DT234" i="6"/>
  <c r="DT225" i="6"/>
  <c r="DT229" i="6"/>
  <c r="DT220" i="6"/>
  <c r="DT256" i="6"/>
  <c r="DT239" i="6"/>
  <c r="DT232" i="6"/>
  <c r="DT278" i="6"/>
  <c r="DT255" i="6"/>
  <c r="DT252" i="6"/>
  <c r="DT247" i="6"/>
  <c r="DT245" i="6"/>
  <c r="DT244" i="6"/>
  <c r="DT237" i="6"/>
  <c r="DT235" i="6"/>
  <c r="DT231" i="6"/>
  <c r="DT226" i="6"/>
  <c r="DT274" i="6"/>
  <c r="DT259" i="6"/>
  <c r="DT253" i="6"/>
  <c r="DT240" i="6"/>
  <c r="DT222" i="6"/>
  <c r="DT210" i="6"/>
  <c r="DT227" i="6"/>
  <c r="DT213" i="6"/>
  <c r="DT205" i="6"/>
  <c r="DT200" i="6"/>
  <c r="DT198" i="6"/>
  <c r="DT182" i="6"/>
  <c r="DT181" i="6"/>
  <c r="DT179" i="6"/>
  <c r="DT173" i="6"/>
  <c r="DT207" i="6"/>
  <c r="DT204" i="6"/>
  <c r="DT190" i="6"/>
  <c r="DT224" i="6"/>
  <c r="DT211" i="6"/>
  <c r="DT203" i="6"/>
  <c r="DT201" i="6"/>
  <c r="DT195" i="6"/>
  <c r="DT192" i="6"/>
  <c r="DT183" i="6"/>
  <c r="DT177" i="6"/>
  <c r="DT170" i="6"/>
  <c r="DT215" i="6"/>
  <c r="DT202" i="6"/>
  <c r="DT178" i="6"/>
  <c r="DT267" i="6"/>
  <c r="DT221" i="6"/>
  <c r="DT219" i="6"/>
  <c r="DT208" i="6"/>
  <c r="BK205" i="6"/>
  <c r="DT197" i="6"/>
  <c r="DT191" i="6"/>
  <c r="DT187" i="6"/>
  <c r="DT214" i="6"/>
  <c r="DT209" i="6"/>
  <c r="BJ203" i="6"/>
  <c r="DT196" i="6"/>
  <c r="DT194" i="6"/>
  <c r="DT189" i="6"/>
  <c r="DT228" i="6"/>
  <c r="DT212" i="6"/>
  <c r="DT164" i="6"/>
  <c r="DT162" i="6"/>
  <c r="DT160" i="6"/>
  <c r="DT153" i="6"/>
  <c r="DT150" i="6"/>
  <c r="DT149" i="6"/>
  <c r="DT139" i="6"/>
  <c r="DT133" i="6"/>
  <c r="DT186" i="6"/>
  <c r="DT172" i="6"/>
  <c r="DT169" i="6"/>
  <c r="DT152" i="6"/>
  <c r="DT143" i="6"/>
  <c r="DT141" i="6"/>
  <c r="DT230" i="6"/>
  <c r="DT206" i="6"/>
  <c r="BK203" i="6"/>
  <c r="DT167" i="6"/>
  <c r="DT159" i="6"/>
  <c r="DT157" i="6"/>
  <c r="DT144" i="6"/>
  <c r="DT137" i="6"/>
  <c r="DT134" i="6"/>
  <c r="DT126" i="6"/>
  <c r="DT125" i="6"/>
  <c r="DT121" i="6"/>
  <c r="DT223" i="6"/>
  <c r="DT217" i="6"/>
  <c r="BJ205" i="6"/>
  <c r="DT199" i="6"/>
  <c r="DT193" i="6"/>
  <c r="DT188" i="6"/>
  <c r="DT168" i="6"/>
  <c r="DT156" i="6"/>
  <c r="DT148" i="6"/>
  <c r="DT145" i="6"/>
  <c r="DT142" i="6"/>
  <c r="DT140" i="6"/>
  <c r="DT136" i="6"/>
  <c r="DT130" i="6"/>
  <c r="DT129" i="6"/>
  <c r="DT124" i="6"/>
  <c r="DT123" i="6"/>
  <c r="DT268" i="6"/>
  <c r="DT176" i="6"/>
  <c r="DT174" i="6"/>
  <c r="DT166" i="6"/>
  <c r="DT154" i="6"/>
  <c r="DT147" i="6"/>
  <c r="DT135" i="6"/>
  <c r="DT132" i="6"/>
  <c r="DT131" i="6"/>
  <c r="DT185" i="6"/>
  <c r="DT171" i="6"/>
  <c r="DT165" i="6"/>
  <c r="DT158" i="6"/>
  <c r="DT151" i="6"/>
  <c r="DT163" i="6"/>
  <c r="DT161" i="6"/>
  <c r="DT112" i="6"/>
  <c r="DT110" i="6"/>
  <c r="DT101" i="6"/>
  <c r="DT88" i="6"/>
  <c r="DT84" i="6"/>
  <c r="DT81" i="6"/>
  <c r="DT73" i="6"/>
  <c r="DT60" i="6"/>
  <c r="DT56" i="6"/>
  <c r="DT44" i="6"/>
  <c r="DT113" i="6"/>
  <c r="DT100" i="6"/>
  <c r="DT83" i="6"/>
  <c r="DT76" i="6"/>
  <c r="DT180" i="6"/>
  <c r="DT175" i="6"/>
  <c r="DT122" i="6"/>
  <c r="DT120" i="6"/>
  <c r="DT107" i="6"/>
  <c r="DT103" i="6"/>
  <c r="DT91" i="6"/>
  <c r="DT90" i="6"/>
  <c r="DT89" i="6"/>
  <c r="DT86" i="6"/>
  <c r="DT82" i="6"/>
  <c r="DT79" i="6"/>
  <c r="DT78" i="6"/>
  <c r="DT72" i="6"/>
  <c r="DT69" i="6"/>
  <c r="DT67" i="6"/>
  <c r="DT65" i="6"/>
  <c r="DT64" i="6"/>
  <c r="DT184" i="6"/>
  <c r="DT146" i="6"/>
  <c r="DT118" i="6"/>
  <c r="DT117" i="6"/>
  <c r="DT109" i="6"/>
  <c r="DT106" i="6"/>
  <c r="DT102" i="6"/>
  <c r="DT66" i="6"/>
  <c r="DT50" i="6"/>
  <c r="DT155" i="6"/>
  <c r="DT116" i="6"/>
  <c r="DT108" i="6"/>
  <c r="DT98" i="6"/>
  <c r="DT93" i="6"/>
  <c r="DT87" i="6"/>
  <c r="DT58" i="6"/>
  <c r="DT55" i="6"/>
  <c r="DT46" i="6"/>
  <c r="DT29" i="6"/>
  <c r="DT24" i="6"/>
  <c r="DT20" i="6"/>
  <c r="DT18" i="6"/>
  <c r="DT27" i="6"/>
  <c r="DT119" i="6"/>
  <c r="DT138" i="6"/>
  <c r="DT94" i="6"/>
  <c r="DT62" i="6"/>
  <c r="DT59" i="6"/>
  <c r="DT49" i="6"/>
  <c r="DT47" i="6"/>
  <c r="DT40" i="6"/>
  <c r="DT37" i="6"/>
  <c r="DT21" i="6"/>
  <c r="DT115" i="6"/>
  <c r="DT97" i="6"/>
  <c r="DT71" i="6"/>
  <c r="DT54" i="6"/>
  <c r="DT52" i="6"/>
  <c r="DT43" i="6"/>
  <c r="DT38" i="6"/>
  <c r="DT128" i="6"/>
  <c r="DT127" i="6"/>
  <c r="DT114" i="6"/>
  <c r="DT99" i="6"/>
  <c r="DT95" i="6"/>
  <c r="DT80" i="6"/>
  <c r="DT53" i="6"/>
  <c r="DT36" i="6"/>
  <c r="DT32" i="6"/>
  <c r="DT17" i="6"/>
  <c r="DT104" i="6"/>
  <c r="DT77" i="6"/>
  <c r="DT51" i="6"/>
  <c r="DT39" i="6"/>
  <c r="DT23" i="6"/>
  <c r="DT70" i="6"/>
  <c r="DT45" i="6"/>
  <c r="DT41" i="6"/>
  <c r="DT35" i="6"/>
  <c r="DT34" i="6"/>
  <c r="BK204" i="6"/>
  <c r="DT85" i="6"/>
  <c r="DT33" i="6"/>
  <c r="DT28" i="6"/>
  <c r="DT31" i="6"/>
  <c r="DT25" i="6"/>
  <c r="DT22" i="6"/>
  <c r="DT105" i="6"/>
  <c r="BJ204" i="6"/>
  <c r="DT61" i="6"/>
  <c r="DT48" i="6"/>
  <c r="DT96" i="6"/>
  <c r="DT75" i="6"/>
  <c r="DT63" i="6"/>
  <c r="DT26" i="6"/>
  <c r="DT111" i="6"/>
  <c r="DT68" i="6"/>
  <c r="DT57" i="6"/>
  <c r="DT16" i="6"/>
  <c r="DT30" i="6"/>
  <c r="DT92" i="6"/>
  <c r="DT42" i="6"/>
  <c r="DT19" i="6"/>
  <c r="DT74" i="6"/>
  <c r="BI277" i="6"/>
  <c r="BL16" i="6"/>
  <c r="BL17" i="6"/>
  <c r="AA847" i="22"/>
  <c r="AA848" i="22"/>
  <c r="AA815" i="22"/>
  <c r="AA816" i="22"/>
  <c r="Z115" i="17"/>
  <c r="Z107" i="17"/>
  <c r="Z119" i="17"/>
  <c r="Z90" i="17"/>
  <c r="Z105" i="17"/>
  <c r="Z113" i="17"/>
  <c r="Z114" i="17"/>
  <c r="Z98" i="17"/>
  <c r="Z110" i="17"/>
  <c r="Z94" i="17"/>
  <c r="Z96" i="17"/>
  <c r="Z118" i="17"/>
  <c r="Z97" i="17"/>
  <c r="Z100" i="17"/>
  <c r="Z104" i="17"/>
  <c r="Z102" i="17"/>
  <c r="Z108" i="17"/>
  <c r="Z116" i="17"/>
  <c r="Z112" i="17"/>
  <c r="Z120" i="17"/>
  <c r="Z91" i="17"/>
  <c r="Z92" i="17"/>
  <c r="Z111" i="17"/>
  <c r="Z117" i="17"/>
  <c r="Z106" i="17"/>
  <c r="Z103" i="17"/>
  <c r="Z99" i="17"/>
  <c r="Z95" i="17"/>
  <c r="Z93" i="17"/>
  <c r="Z109" i="17"/>
  <c r="Z101" i="17"/>
  <c r="AA496" i="22"/>
  <c r="AA504" i="22"/>
  <c r="AA494" i="22"/>
  <c r="AA502" i="22"/>
  <c r="AA493" i="22"/>
  <c r="AA497" i="22"/>
  <c r="AA568" i="17"/>
  <c r="AA498" i="22"/>
  <c r="AA495" i="22"/>
  <c r="AA503" i="22"/>
  <c r="AA510" i="22"/>
  <c r="AA569" i="17"/>
  <c r="AA571" i="17"/>
  <c r="AA312" i="23"/>
  <c r="AA313" i="23"/>
  <c r="Y105" i="17"/>
  <c r="Y98" i="17"/>
  <c r="Y119" i="17"/>
  <c r="Y115" i="17"/>
  <c r="Y110" i="17"/>
  <c r="Y113" i="17"/>
  <c r="Y114" i="17"/>
  <c r="Y90" i="17"/>
  <c r="Y107" i="17"/>
  <c r="Y94" i="17"/>
  <c r="Y96" i="17"/>
  <c r="Y104" i="17"/>
  <c r="Y100" i="17"/>
  <c r="Y108" i="17"/>
  <c r="Y102" i="17"/>
  <c r="Y97" i="17"/>
  <c r="Y116" i="17"/>
  <c r="Y118" i="17"/>
  <c r="Y91" i="17"/>
  <c r="Y112" i="17"/>
  <c r="Y92" i="17"/>
  <c r="Y111" i="17"/>
  <c r="Y120" i="17"/>
  <c r="Y106" i="17"/>
  <c r="Y117" i="17"/>
  <c r="Y101" i="17"/>
  <c r="Y99" i="17"/>
  <c r="Y93" i="17"/>
  <c r="Y109" i="17"/>
  <c r="Y95" i="17"/>
  <c r="Y103" i="17"/>
  <c r="Y27" i="17"/>
  <c r="Y14" i="17"/>
  <c r="Y19" i="17"/>
  <c r="Y29" i="17"/>
  <c r="Y33" i="17"/>
  <c r="Y22" i="17"/>
  <c r="Y868" i="17"/>
  <c r="Y31" i="17"/>
  <c r="Y12" i="17"/>
  <c r="Y24" i="17"/>
  <c r="Y15" i="17"/>
  <c r="Y28" i="17"/>
  <c r="Y11" i="17"/>
  <c r="Y17" i="17"/>
  <c r="Y32" i="17"/>
  <c r="Y863" i="17"/>
  <c r="Y20" i="17"/>
  <c r="Y18" i="17"/>
  <c r="Y30" i="17"/>
  <c r="Y23" i="17"/>
  <c r="Y9" i="17"/>
  <c r="Y25" i="17"/>
  <c r="Y10" i="17"/>
  <c r="Y13" i="17"/>
  <c r="Y21" i="17"/>
  <c r="Y16" i="17"/>
  <c r="Y26" i="17"/>
  <c r="Y645" i="17"/>
  <c r="Y647" i="17"/>
  <c r="Y630" i="22"/>
  <c r="Y622" i="22"/>
  <c r="Y618" i="22"/>
  <c r="Y624" i="22"/>
  <c r="Y634" i="22"/>
  <c r="Y646" i="17"/>
  <c r="Y631" i="17"/>
  <c r="Y639" i="17"/>
  <c r="Y633" i="17"/>
  <c r="Y642" i="17"/>
  <c r="Y641" i="17"/>
  <c r="Y635" i="17"/>
  <c r="Y620" i="22"/>
  <c r="Y626" i="22"/>
  <c r="Y637" i="17"/>
  <c r="Y643" i="17"/>
  <c r="Y648" i="17"/>
  <c r="Y631" i="22"/>
  <c r="Y633" i="22"/>
  <c r="Y632" i="22"/>
  <c r="Y623" i="22"/>
  <c r="Y627" i="22"/>
  <c r="Y625" i="22"/>
  <c r="Y621" i="22"/>
  <c r="Y619" i="22"/>
  <c r="Y638" i="17"/>
  <c r="Y591" i="22"/>
  <c r="Y628" i="22"/>
  <c r="Y629" i="22"/>
  <c r="Y634" i="17"/>
  <c r="Y636" i="17"/>
  <c r="Y644" i="17"/>
  <c r="Y632" i="17"/>
  <c r="Y640" i="17"/>
  <c r="Y312" i="23"/>
  <c r="Y313" i="23"/>
  <c r="AA319" i="22"/>
  <c r="AA416" i="17"/>
  <c r="AA417" i="17"/>
  <c r="Z27" i="17"/>
  <c r="Z14" i="17"/>
  <c r="Z868" i="17"/>
  <c r="Z19" i="17"/>
  <c r="Z33" i="17"/>
  <c r="Z22" i="17"/>
  <c r="Z29" i="17"/>
  <c r="Z15" i="17"/>
  <c r="Z28" i="17"/>
  <c r="Z12" i="17"/>
  <c r="Z31" i="17"/>
  <c r="Z17" i="17"/>
  <c r="Z24" i="17"/>
  <c r="Z9" i="17"/>
  <c r="Z20" i="17"/>
  <c r="Z11" i="17"/>
  <c r="Z18" i="17"/>
  <c r="Z23" i="17"/>
  <c r="Z32" i="17"/>
  <c r="Z863" i="17"/>
  <c r="Z30" i="17"/>
  <c r="Z10" i="17"/>
  <c r="Z25" i="17"/>
  <c r="Z13" i="17"/>
  <c r="Z21" i="17"/>
  <c r="Z26" i="17"/>
  <c r="Z16" i="17"/>
  <c r="AA844" i="17"/>
  <c r="AA227" i="23"/>
  <c r="AA872" i="17"/>
  <c r="Z844" i="17"/>
  <c r="Z227" i="23"/>
  <c r="Z872" i="17"/>
  <c r="AA317" i="22"/>
  <c r="AA313" i="22"/>
  <c r="AA413" i="17"/>
  <c r="AA415" i="17"/>
  <c r="Z312" i="23"/>
  <c r="Z313" i="23"/>
  <c r="AA307" i="22"/>
  <c r="AA311" i="22"/>
  <c r="AA315" i="22"/>
  <c r="AA414" i="17"/>
  <c r="AA309" i="22"/>
  <c r="AA310" i="22"/>
  <c r="AA316" i="22"/>
  <c r="AA308" i="22"/>
  <c r="AA312" i="22"/>
  <c r="AA318" i="22"/>
  <c r="AA314" i="22"/>
  <c r="AA412" i="17"/>
  <c r="Z584" i="17"/>
  <c r="Z509" i="22"/>
  <c r="Z508" i="22"/>
  <c r="Z575" i="17"/>
  <c r="Z579" i="17"/>
  <c r="Z505" i="22"/>
  <c r="Z574" i="17"/>
  <c r="Z577" i="17"/>
  <c r="Z580" i="17"/>
  <c r="Z583" i="17"/>
  <c r="Z511" i="22"/>
  <c r="Z506" i="22"/>
  <c r="Z507" i="22"/>
  <c r="Z514" i="22"/>
  <c r="Z512" i="22"/>
  <c r="Z581" i="17"/>
  <c r="Z578" i="17"/>
  <c r="Z582" i="17"/>
  <c r="Z576" i="17"/>
  <c r="Y844" i="17"/>
  <c r="Y227" i="23"/>
  <c r="Y872" i="17"/>
  <c r="AA887" i="17"/>
  <c r="AA888" i="17"/>
  <c r="Y584" i="17"/>
  <c r="Y509" i="22"/>
  <c r="Y508" i="22"/>
  <c r="Y575" i="17"/>
  <c r="Y579" i="17"/>
  <c r="Y505" i="22"/>
  <c r="Y574" i="17"/>
  <c r="Y577" i="17"/>
  <c r="Y583" i="17"/>
  <c r="Y580" i="17"/>
  <c r="Y506" i="22"/>
  <c r="Y507" i="22"/>
  <c r="Y511" i="22"/>
  <c r="Y581" i="17"/>
  <c r="Y514" i="22"/>
  <c r="Y512" i="22"/>
  <c r="Y578" i="17"/>
  <c r="Y576" i="17"/>
  <c r="Y582" i="17"/>
  <c r="AA500" i="22"/>
  <c r="AA501" i="22"/>
  <c r="Z11" i="23"/>
  <c r="Z9" i="23"/>
  <c r="Z10" i="23"/>
  <c r="Y847" i="22"/>
  <c r="Y815" i="22"/>
  <c r="Y848" i="22"/>
  <c r="Y816" i="22"/>
  <c r="AA875" i="17"/>
  <c r="AA851" i="17"/>
  <c r="AA488" i="22"/>
  <c r="AA492" i="22"/>
  <c r="AA892" i="17"/>
  <c r="AA486" i="22"/>
  <c r="AA485" i="22"/>
  <c r="AA489" i="22"/>
  <c r="AA563" i="17"/>
  <c r="AA573" i="17"/>
  <c r="AA572" i="17"/>
  <c r="AA561" i="17"/>
  <c r="AA567" i="17"/>
  <c r="AA490" i="22"/>
  <c r="AA499" i="22"/>
  <c r="AA487" i="22"/>
  <c r="AA491" i="22"/>
  <c r="AA850" i="17"/>
  <c r="AA566" i="17"/>
  <c r="AA562" i="17"/>
  <c r="AA564" i="17"/>
  <c r="AA565" i="17"/>
  <c r="AA570" i="17"/>
  <c r="AA9" i="23"/>
  <c r="AA11" i="23"/>
  <c r="AA10" i="23"/>
  <c r="Y10" i="23"/>
  <c r="Y11" i="23"/>
  <c r="Y9" i="23"/>
  <c r="AA860" i="22"/>
  <c r="AA825" i="22"/>
  <c r="AA849" i="22"/>
  <c r="AA814" i="22"/>
  <c r="Z847" i="22"/>
  <c r="Z815" i="22"/>
  <c r="Z848" i="22"/>
  <c r="Z816" i="22"/>
  <c r="AA214" i="23"/>
  <c r="AA219" i="23"/>
  <c r="AA215" i="23"/>
  <c r="AA218" i="23"/>
  <c r="AA498" i="17"/>
  <c r="AA494" i="17"/>
  <c r="AA506" i="17"/>
  <c r="AA374" i="22"/>
  <c r="AA502" i="17"/>
  <c r="AA500" i="17"/>
  <c r="AA508" i="17"/>
  <c r="AA220" i="23"/>
  <c r="AA216" i="23"/>
  <c r="AA213" i="23"/>
  <c r="AA217" i="23"/>
  <c r="AA509" i="17"/>
  <c r="AA511" i="17"/>
  <c r="AA504" i="17"/>
  <c r="AA507" i="17"/>
  <c r="AA495" i="17"/>
  <c r="AA503" i="17"/>
  <c r="AA499" i="17"/>
  <c r="AA492" i="17"/>
  <c r="AA505" i="17"/>
  <c r="AA510" i="17"/>
  <c r="AA501" i="17"/>
  <c r="AA497" i="17"/>
  <c r="AA493" i="17"/>
  <c r="AA584" i="17"/>
  <c r="AA509" i="22"/>
  <c r="AA508" i="22"/>
  <c r="AA513" i="22"/>
  <c r="AA579" i="17"/>
  <c r="AA575" i="17"/>
  <c r="AA505" i="22"/>
  <c r="AA574" i="17"/>
  <c r="AA580" i="17"/>
  <c r="AA583" i="17"/>
  <c r="AA577" i="17"/>
  <c r="AA511" i="22"/>
  <c r="AA506" i="22"/>
  <c r="AA507" i="22"/>
  <c r="AA512" i="22"/>
  <c r="AA514" i="22"/>
  <c r="AA581" i="17"/>
  <c r="AA576" i="17"/>
  <c r="AA578" i="17"/>
  <c r="AA582" i="17"/>
  <c r="AA27" i="17"/>
  <c r="AA33" i="17"/>
  <c r="AA868" i="17"/>
  <c r="AA22" i="17"/>
  <c r="AA19" i="17"/>
  <c r="AA29" i="17"/>
  <c r="AA14" i="17"/>
  <c r="AA28" i="17"/>
  <c r="AA12" i="17"/>
  <c r="AA15" i="17"/>
  <c r="AA31" i="17"/>
  <c r="AA24" i="17"/>
  <c r="AA9" i="17"/>
  <c r="AA20" i="17"/>
  <c r="AA17" i="17"/>
  <c r="AA863" i="17"/>
  <c r="AA11" i="17"/>
  <c r="AA18" i="17"/>
  <c r="AA32" i="17"/>
  <c r="AA30" i="17"/>
  <c r="AA23" i="17"/>
  <c r="AA10" i="17"/>
  <c r="AA25" i="17"/>
  <c r="AA13" i="17"/>
  <c r="AA21" i="17"/>
  <c r="AA26" i="17"/>
  <c r="AA16" i="17"/>
  <c r="Z647" i="17"/>
  <c r="Z645" i="17"/>
  <c r="Z622" i="22"/>
  <c r="Z630" i="22"/>
  <c r="Z624" i="22"/>
  <c r="Z618" i="22"/>
  <c r="Z634" i="22"/>
  <c r="Z641" i="17"/>
  <c r="Z646" i="17"/>
  <c r="Z633" i="17"/>
  <c r="Z631" i="17"/>
  <c r="Z639" i="17"/>
  <c r="Z642" i="17"/>
  <c r="Z635" i="17"/>
  <c r="Z626" i="22"/>
  <c r="Z620" i="22"/>
  <c r="Z643" i="17"/>
  <c r="Z637" i="17"/>
  <c r="Z648" i="17"/>
  <c r="Z631" i="22"/>
  <c r="Z628" i="22"/>
  <c r="Z623" i="22"/>
  <c r="Z633" i="22"/>
  <c r="Z632" i="22"/>
  <c r="Z629" i="22"/>
  <c r="Z627" i="22"/>
  <c r="Z625" i="22"/>
  <c r="Z621" i="22"/>
  <c r="Z619" i="22"/>
  <c r="Z591" i="22"/>
  <c r="Z638" i="17"/>
  <c r="Z636" i="17"/>
  <c r="Z634" i="17"/>
  <c r="Z644" i="17"/>
  <c r="Z632" i="17"/>
  <c r="Z640" i="17"/>
  <c r="AA861" i="22"/>
  <c r="AA826" i="22"/>
  <c r="AA37" i="22"/>
  <c r="AA862" i="22"/>
  <c r="AA16" i="22"/>
  <c r="AA34" i="22"/>
  <c r="AA17" i="22"/>
  <c r="AA29" i="22"/>
  <c r="AA25" i="22"/>
  <c r="AA12" i="22"/>
  <c r="AA827" i="22"/>
  <c r="AA819" i="22"/>
  <c r="AA62" i="22"/>
  <c r="AA10" i="22"/>
  <c r="AA61" i="22"/>
  <c r="AA13" i="22"/>
  <c r="AA27" i="22"/>
  <c r="AA19" i="22"/>
  <c r="AA30" i="22"/>
  <c r="AA11" i="22"/>
  <c r="AA28" i="22"/>
  <c r="AA31" i="22"/>
  <c r="AA36" i="22"/>
  <c r="AA22" i="22"/>
  <c r="AA23" i="22"/>
  <c r="Z21" i="22"/>
  <c r="Z797" i="22"/>
  <c r="Z39" i="22"/>
  <c r="Z24" i="22"/>
  <c r="Z32" i="22"/>
  <c r="Z35" i="22"/>
  <c r="Z40" i="22"/>
  <c r="Z26" i="22"/>
  <c r="Z9" i="22"/>
  <c r="Z38" i="22"/>
  <c r="Z15" i="22"/>
  <c r="Z20" i="22"/>
  <c r="Z14" i="22"/>
  <c r="Z33" i="22"/>
  <c r="AA18" i="22"/>
  <c r="AA21" i="22"/>
  <c r="AA39" i="22"/>
  <c r="AA797" i="22"/>
  <c r="AA24" i="22"/>
  <c r="AA26" i="22"/>
  <c r="AA9" i="22"/>
  <c r="AA40" i="22"/>
  <c r="AA38" i="22"/>
  <c r="AA35" i="22"/>
  <c r="AA32" i="22"/>
  <c r="AA15" i="22"/>
  <c r="AA20" i="22"/>
  <c r="AA14" i="22"/>
  <c r="AA33" i="22"/>
  <c r="C41" i="24"/>
  <c r="F40" i="24"/>
  <c r="BV7" i="6"/>
  <c r="BX7" i="6"/>
  <c r="BZ6" i="6"/>
  <c r="BH7" i="6"/>
  <c r="C40" i="24"/>
  <c r="BI7" i="6"/>
  <c r="G34" i="24"/>
  <c r="BJ6" i="6"/>
  <c r="W34" i="24"/>
  <c r="BV5" i="6"/>
  <c r="E40" i="24"/>
  <c r="D40" i="24"/>
  <c r="D36" i="24"/>
  <c r="D41" i="24" s="1"/>
  <c r="D34" i="24"/>
  <c r="D39" i="24" s="1"/>
  <c r="B40" i="24"/>
  <c r="B41" i="24"/>
  <c r="B34" i="24"/>
  <c r="B39" i="24" s="1"/>
  <c r="BE7" i="6"/>
  <c r="T35" i="24"/>
  <c r="T40" i="24" s="1"/>
  <c r="N35" i="24"/>
  <c r="N40" i="24" s="1"/>
  <c r="AI10" i="24"/>
  <c r="I9" i="6" s="1"/>
  <c r="AI11" i="24"/>
  <c r="I10" i="6" s="1"/>
  <c r="BF7" i="6"/>
  <c r="K34" i="24"/>
  <c r="T34" i="24"/>
  <c r="W36" i="24"/>
  <c r="Q36" i="24"/>
  <c r="O36" i="24"/>
  <c r="O34" i="24"/>
  <c r="I36" i="24"/>
  <c r="G36" i="24"/>
  <c r="FH237" i="6"/>
  <c r="Z736" i="22" s="1"/>
  <c r="FG237" i="6"/>
  <c r="Y736" i="22" s="1"/>
  <c r="FI160" i="6"/>
  <c r="AA319" i="23" s="1"/>
  <c r="FG160" i="6"/>
  <c r="Y319" i="23" s="1"/>
  <c r="AG8" i="24"/>
  <c r="G7" i="6" s="1"/>
  <c r="AB11" i="5"/>
  <c r="AA11" i="5"/>
  <c r="FH17" i="6"/>
  <c r="Z18" i="22" s="1"/>
  <c r="FG17" i="6"/>
  <c r="Y18" i="22" s="1"/>
  <c r="FH18" i="6"/>
  <c r="FI18" i="6"/>
  <c r="FG18" i="6"/>
  <c r="FH19" i="6"/>
  <c r="FG19" i="6"/>
  <c r="FG105" i="6"/>
  <c r="Y350" i="22" s="1"/>
  <c r="FH105" i="6"/>
  <c r="Z350" i="22" s="1"/>
  <c r="FI105" i="6"/>
  <c r="AA350" i="22" s="1"/>
  <c r="FH220" i="6"/>
  <c r="FG220" i="6"/>
  <c r="FI220" i="6"/>
  <c r="FH224" i="6"/>
  <c r="Z747" i="17" s="1"/>
  <c r="FG224" i="6"/>
  <c r="Y747" i="17" s="1"/>
  <c r="FI224" i="6"/>
  <c r="AA747" i="17" s="1"/>
  <c r="FH144" i="6"/>
  <c r="FG144" i="6"/>
  <c r="FI144" i="6"/>
  <c r="FH176" i="6"/>
  <c r="FG176" i="6"/>
  <c r="FI176" i="6"/>
  <c r="FG239" i="6"/>
  <c r="Y774" i="17" s="1"/>
  <c r="FH239" i="6"/>
  <c r="Z774" i="17" s="1"/>
  <c r="FI239" i="6"/>
  <c r="AA774" i="17" s="1"/>
  <c r="FG23" i="6"/>
  <c r="FH23" i="6"/>
  <c r="FI23" i="6"/>
  <c r="FG38" i="6"/>
  <c r="FH38" i="6"/>
  <c r="FI38" i="6"/>
  <c r="FG62" i="6"/>
  <c r="FH62" i="6"/>
  <c r="FI62" i="6"/>
  <c r="FG194" i="6"/>
  <c r="FH194" i="6"/>
  <c r="FI194" i="6"/>
  <c r="FG186" i="6"/>
  <c r="Y859" i="22" s="1"/>
  <c r="FH186" i="6"/>
  <c r="Z859" i="22" s="1"/>
  <c r="FI186" i="6"/>
  <c r="AA859" i="22" s="1"/>
  <c r="FJ123" i="6"/>
  <c r="FI123" i="6" s="1"/>
  <c r="AA420" i="22" s="1"/>
  <c r="FH156" i="6"/>
  <c r="Z860" i="17" s="1"/>
  <c r="FG156" i="6"/>
  <c r="Y860" i="17" s="1"/>
  <c r="FI156" i="6"/>
  <c r="AA860" i="17" s="1"/>
  <c r="FG94" i="6"/>
  <c r="FH94" i="6"/>
  <c r="FI94" i="6"/>
  <c r="FG169" i="6"/>
  <c r="Y325" i="23" s="1"/>
  <c r="FH169" i="6"/>
  <c r="Z325" i="23" s="1"/>
  <c r="FI169" i="6"/>
  <c r="AA325" i="23" s="1"/>
  <c r="FG22" i="6"/>
  <c r="Y838" i="17" s="1"/>
  <c r="FH22" i="6"/>
  <c r="Z838" i="17" s="1"/>
  <c r="FI22" i="6"/>
  <c r="AA838" i="17" s="1"/>
  <c r="FG95" i="6"/>
  <c r="FH95" i="6"/>
  <c r="FI95" i="6"/>
  <c r="FH24" i="6"/>
  <c r="FG24" i="6"/>
  <c r="FI24" i="6"/>
  <c r="FG121" i="6"/>
  <c r="Y840" i="17" s="1"/>
  <c r="FH121" i="6"/>
  <c r="Z840" i="17" s="1"/>
  <c r="FI121" i="6"/>
  <c r="AA840" i="17" s="1"/>
  <c r="FG61" i="6"/>
  <c r="FH61" i="6"/>
  <c r="FI61" i="6"/>
  <c r="FG165" i="6"/>
  <c r="Y854" i="22" s="1"/>
  <c r="FH165" i="6"/>
  <c r="Z854" i="22" s="1"/>
  <c r="FI165" i="6"/>
  <c r="AA854" i="22" s="1"/>
  <c r="FG230" i="6"/>
  <c r="FH230" i="6"/>
  <c r="FI230" i="6"/>
  <c r="FG159" i="6"/>
  <c r="FH159" i="6"/>
  <c r="FI159" i="6"/>
  <c r="FG238" i="6"/>
  <c r="FH238" i="6"/>
  <c r="FI238" i="6"/>
  <c r="FG21" i="6"/>
  <c r="FH21" i="6"/>
  <c r="FI21" i="6"/>
  <c r="FH60" i="6"/>
  <c r="FG60" i="6"/>
  <c r="FI60" i="6"/>
  <c r="FH28" i="6"/>
  <c r="FG28" i="6"/>
  <c r="FI28" i="6"/>
  <c r="FH96" i="6"/>
  <c r="FG96" i="6"/>
  <c r="FI96" i="6"/>
  <c r="FG27" i="6"/>
  <c r="FH27" i="6"/>
  <c r="FI27" i="6"/>
  <c r="FG145" i="6"/>
  <c r="Y496" i="17" s="1"/>
  <c r="FH145" i="6"/>
  <c r="Z496" i="17" s="1"/>
  <c r="FI145" i="6"/>
  <c r="AA496" i="17" s="1"/>
  <c r="FG153" i="6"/>
  <c r="Y886" i="17" s="1"/>
  <c r="FH153" i="6"/>
  <c r="Z886" i="17" s="1"/>
  <c r="FI153" i="6"/>
  <c r="AA886" i="17" s="1"/>
  <c r="FG183" i="6"/>
  <c r="Y805" i="22" s="1"/>
  <c r="FH183" i="6"/>
  <c r="Z805" i="22" s="1"/>
  <c r="FI183" i="6"/>
  <c r="AA805" i="22" s="1"/>
  <c r="FH104" i="6"/>
  <c r="FG104" i="6"/>
  <c r="FI104" i="6"/>
  <c r="FG146" i="6"/>
  <c r="FH146" i="6"/>
  <c r="FI146" i="6"/>
  <c r="FG29" i="6"/>
  <c r="FH29" i="6"/>
  <c r="FI29" i="6"/>
  <c r="FG171" i="6"/>
  <c r="Y850" i="22" s="1"/>
  <c r="FH171" i="6"/>
  <c r="Z850" i="22" s="1"/>
  <c r="FI171" i="6"/>
  <c r="AA850" i="22" s="1"/>
  <c r="FG158" i="6"/>
  <c r="FH158" i="6"/>
  <c r="FI158" i="6"/>
  <c r="FG30" i="6"/>
  <c r="FH30" i="6"/>
  <c r="FI30" i="6"/>
  <c r="FG221" i="6"/>
  <c r="FH221" i="6"/>
  <c r="FI221" i="6"/>
  <c r="FG207" i="6"/>
  <c r="FH207" i="6"/>
  <c r="FI207" i="6"/>
  <c r="FG231" i="6"/>
  <c r="Y707" i="22" s="1"/>
  <c r="FH231" i="6"/>
  <c r="Z707" i="22" s="1"/>
  <c r="FI231" i="6"/>
  <c r="AA707" i="22" s="1"/>
  <c r="FG227" i="6"/>
  <c r="FH227" i="6"/>
  <c r="FH208" i="6"/>
  <c r="FG208" i="6"/>
  <c r="FG223" i="6"/>
  <c r="FH223" i="6"/>
  <c r="FG167" i="6"/>
  <c r="Y877" i="17" s="1"/>
  <c r="FH167" i="6"/>
  <c r="Z877" i="17" s="1"/>
  <c r="FG70" i="6"/>
  <c r="FH70" i="6"/>
  <c r="FH228" i="6"/>
  <c r="Z704" i="22" s="1"/>
  <c r="FG228" i="6"/>
  <c r="Y704" i="22" s="1"/>
  <c r="FH200" i="6"/>
  <c r="FG200" i="6"/>
  <c r="FG199" i="6"/>
  <c r="Y513" i="22" s="1"/>
  <c r="FH199" i="6"/>
  <c r="Z513" i="22" s="1"/>
  <c r="FG93" i="6"/>
  <c r="FH93" i="6"/>
  <c r="FG162" i="6"/>
  <c r="FH162" i="6"/>
  <c r="FG37" i="6"/>
  <c r="FH37" i="6"/>
  <c r="FG91" i="6"/>
  <c r="FH91" i="6"/>
  <c r="FG189" i="6"/>
  <c r="FH189" i="6"/>
  <c r="FG143" i="6"/>
  <c r="FH143" i="6"/>
  <c r="FG170" i="6"/>
  <c r="FH170" i="6"/>
  <c r="FH188" i="6"/>
  <c r="FG188" i="6"/>
  <c r="FG222" i="6"/>
  <c r="Y751" i="17" s="1"/>
  <c r="FH222" i="6"/>
  <c r="Z751" i="17" s="1"/>
  <c r="FH92" i="6"/>
  <c r="FG92" i="6"/>
  <c r="FI227" i="6"/>
  <c r="FG229" i="6"/>
  <c r="Y292" i="23" s="1"/>
  <c r="FH229" i="6"/>
  <c r="Z292" i="23" s="1"/>
  <c r="FI208" i="6"/>
  <c r="FG157" i="6"/>
  <c r="Y880" i="17" s="1"/>
  <c r="FH157" i="6"/>
  <c r="Z880" i="17" s="1"/>
  <c r="FG201" i="6"/>
  <c r="FH201" i="6"/>
  <c r="FH36" i="6"/>
  <c r="Z12" i="23" s="1"/>
  <c r="FG36" i="6"/>
  <c r="Y12" i="23" s="1"/>
  <c r="FG25" i="6"/>
  <c r="Y89" i="17" s="1"/>
  <c r="FH25" i="6"/>
  <c r="Z89" i="17" s="1"/>
  <c r="FI223" i="6"/>
  <c r="FI167" i="6"/>
  <c r="AA877" i="17" s="1"/>
  <c r="FG166" i="6"/>
  <c r="Y855" i="22" s="1"/>
  <c r="FH166" i="6"/>
  <c r="Z855" i="22" s="1"/>
  <c r="FI70" i="6"/>
  <c r="FI170" i="6"/>
  <c r="BM5" i="6"/>
  <c r="AF17" i="24"/>
  <c r="F12" i="6" s="1"/>
  <c r="BH5" i="6"/>
  <c r="BH87" i="6" s="1"/>
  <c r="BK6" i="6"/>
  <c r="BH6" i="6"/>
  <c r="L103" i="6" s="1"/>
  <c r="BK5" i="6"/>
  <c r="BM6" i="6"/>
  <c r="BX8" i="6"/>
  <c r="BU8" i="6"/>
  <c r="BT8" i="6"/>
  <c r="BF6" i="6"/>
  <c r="BY8" i="6"/>
  <c r="AE17" i="24"/>
  <c r="E12" i="6" s="1"/>
  <c r="BO8" i="6"/>
  <c r="BP8" i="6"/>
  <c r="BM8" i="6"/>
  <c r="BL8" i="6"/>
  <c r="BK8" i="6"/>
  <c r="BQ8" i="6"/>
  <c r="BJ8" i="6"/>
  <c r="BV8" i="6"/>
  <c r="BN8" i="6"/>
  <c r="CA7" i="6"/>
  <c r="AL11" i="24"/>
  <c r="L10" i="6" s="1"/>
  <c r="BZ8" i="6"/>
  <c r="BR8" i="6"/>
  <c r="AG19" i="24"/>
  <c r="AI16" i="24"/>
  <c r="I11" i="6" s="1"/>
  <c r="AM11" i="24"/>
  <c r="M10" i="6" s="1"/>
  <c r="X15" i="6"/>
  <c r="Y15" i="6"/>
  <c r="Z15" i="6"/>
  <c r="AA15" i="6"/>
  <c r="AC15" i="6"/>
  <c r="AD15" i="6"/>
  <c r="EZ205" i="6" l="1"/>
  <c r="EZ204" i="6"/>
  <c r="K39" i="24"/>
  <c r="H103" i="6"/>
  <c r="E103" i="6"/>
  <c r="K103" i="6"/>
  <c r="G103" i="6"/>
  <c r="F103" i="6"/>
  <c r="J103" i="6"/>
  <c r="L280" i="6"/>
  <c r="DN245" i="6"/>
  <c r="EZ203" i="6"/>
  <c r="BH185" i="6"/>
  <c r="EZ185" i="6" s="1"/>
  <c r="BH186" i="6"/>
  <c r="EZ186" i="6" s="1"/>
  <c r="BH181" i="6"/>
  <c r="BH88" i="6"/>
  <c r="BH231" i="6"/>
  <c r="EZ231" i="6" s="1"/>
  <c r="BH180" i="6"/>
  <c r="BH256" i="6"/>
  <c r="EZ256" i="6" s="1"/>
  <c r="BH246" i="6"/>
  <c r="EZ246" i="6" s="1"/>
  <c r="BH253" i="6"/>
  <c r="EZ253" i="6" s="1"/>
  <c r="BH226" i="6"/>
  <c r="BH227" i="6"/>
  <c r="BH228" i="6"/>
  <c r="EZ228" i="6" s="1"/>
  <c r="BH272" i="6"/>
  <c r="EZ272" i="6" s="1"/>
  <c r="BH200" i="6"/>
  <c r="EZ200" i="6" s="1"/>
  <c r="BH182" i="6"/>
  <c r="BH177" i="6"/>
  <c r="BH199" i="6"/>
  <c r="BH245" i="6"/>
  <c r="EZ245" i="6" s="1"/>
  <c r="BH176" i="6"/>
  <c r="BH277" i="6"/>
  <c r="BH232" i="6"/>
  <c r="EZ17" i="6"/>
  <c r="EL17" i="6"/>
  <c r="EZ16" i="6"/>
  <c r="EL16" i="6"/>
  <c r="Z83" i="22"/>
  <c r="Z84" i="22"/>
  <c r="Z211" i="23"/>
  <c r="Z212" i="23"/>
  <c r="Z861" i="22"/>
  <c r="Z826" i="22"/>
  <c r="Z319" i="22"/>
  <c r="Z416" i="17"/>
  <c r="Z417" i="17"/>
  <c r="Z62" i="23"/>
  <c r="Z58" i="23"/>
  <c r="Z60" i="23"/>
  <c r="Z54" i="23"/>
  <c r="Z53" i="23"/>
  <c r="Z56" i="23"/>
  <c r="Z57" i="23"/>
  <c r="Z63" i="23"/>
  <c r="Z59" i="23"/>
  <c r="Z55" i="23"/>
  <c r="Z64" i="23"/>
  <c r="Z61" i="23"/>
  <c r="Z293" i="23"/>
  <c r="Z299" i="23"/>
  <c r="Z703" i="22"/>
  <c r="Z296" i="23"/>
  <c r="Z298" i="23"/>
  <c r="AA592" i="22"/>
  <c r="AA627" i="17"/>
  <c r="AA613" i="17"/>
  <c r="AA630" i="17"/>
  <c r="Y83" i="22"/>
  <c r="Y84" i="22"/>
  <c r="Z73" i="22"/>
  <c r="Z74" i="22"/>
  <c r="Y75" i="22"/>
  <c r="Y78" i="22"/>
  <c r="Y81" i="22"/>
  <c r="Y82" i="22"/>
  <c r="Y79" i="22"/>
  <c r="Y76" i="22"/>
  <c r="Y77" i="22"/>
  <c r="Y80" i="22"/>
  <c r="AA837" i="22"/>
  <c r="AA894" i="17"/>
  <c r="AA742" i="22"/>
  <c r="AA836" i="22"/>
  <c r="AA857" i="17"/>
  <c r="AA769" i="17"/>
  <c r="AA895" i="17"/>
  <c r="AA855" i="17"/>
  <c r="AA856" i="17"/>
  <c r="AA766" i="17"/>
  <c r="Y323" i="23"/>
  <c r="Y817" i="22"/>
  <c r="Y330" i="23"/>
  <c r="Y818" i="22"/>
  <c r="AA867" i="17"/>
  <c r="AA881" i="17"/>
  <c r="AA862" i="17"/>
  <c r="AA861" i="17"/>
  <c r="AA882" i="17"/>
  <c r="AA866" i="17"/>
  <c r="Z307" i="22"/>
  <c r="Z311" i="22"/>
  <c r="Z315" i="22"/>
  <c r="Z414" i="17"/>
  <c r="Z309" i="22"/>
  <c r="Z310" i="22"/>
  <c r="Z316" i="22"/>
  <c r="Z308" i="22"/>
  <c r="Z412" i="17"/>
  <c r="Z318" i="22"/>
  <c r="Z314" i="22"/>
  <c r="Z312" i="22"/>
  <c r="Y887" i="17"/>
  <c r="Y888" i="17"/>
  <c r="Z608" i="22"/>
  <c r="Z614" i="22"/>
  <c r="Z610" i="22"/>
  <c r="Z606" i="22"/>
  <c r="Z616" i="22"/>
  <c r="Z615" i="17"/>
  <c r="Z623" i="17"/>
  <c r="Z625" i="17"/>
  <c r="Z605" i="22"/>
  <c r="Z607" i="22"/>
  <c r="Z613" i="22"/>
  <c r="Z609" i="22"/>
  <c r="Z629" i="17"/>
  <c r="Z617" i="22"/>
  <c r="Z628" i="17"/>
  <c r="Z615" i="22"/>
  <c r="Z622" i="17"/>
  <c r="Z191" i="23"/>
  <c r="Z188" i="23"/>
  <c r="Z190" i="23"/>
  <c r="Z186" i="23"/>
  <c r="Z353" i="22"/>
  <c r="Z351" i="22"/>
  <c r="Z184" i="23"/>
  <c r="Z183" i="23"/>
  <c r="Z181" i="23"/>
  <c r="Z352" i="22"/>
  <c r="Z182" i="23"/>
  <c r="Z187" i="23"/>
  <c r="Z192" i="23"/>
  <c r="Z185" i="23"/>
  <c r="Z189" i="23"/>
  <c r="Z456" i="17"/>
  <c r="Z455" i="17"/>
  <c r="Z867" i="17"/>
  <c r="Z862" i="17"/>
  <c r="Z881" i="17"/>
  <c r="Z861" i="17"/>
  <c r="Z882" i="17"/>
  <c r="Z866" i="17"/>
  <c r="AA62" i="17"/>
  <c r="AA50" i="17"/>
  <c r="AA75" i="22"/>
  <c r="AA78" i="22"/>
  <c r="AA82" i="22"/>
  <c r="AA81" i="22"/>
  <c r="AA76" i="22"/>
  <c r="AA79" i="22"/>
  <c r="AA80" i="22"/>
  <c r="AA77" i="22"/>
  <c r="Z323" i="23"/>
  <c r="Z817" i="22"/>
  <c r="Z330" i="23"/>
  <c r="Z818" i="22"/>
  <c r="Y861" i="22"/>
  <c r="Y826" i="22"/>
  <c r="Y293" i="23"/>
  <c r="Y299" i="23"/>
  <c r="Y703" i="22"/>
  <c r="Y298" i="23"/>
  <c r="Y296" i="23"/>
  <c r="AA314" i="23"/>
  <c r="AA315" i="23"/>
  <c r="AA322" i="23"/>
  <c r="AA72" i="22"/>
  <c r="AA70" i="22"/>
  <c r="AA71" i="22"/>
  <c r="AA63" i="22"/>
  <c r="AA67" i="22"/>
  <c r="AA66" i="22"/>
  <c r="AA65" i="22"/>
  <c r="AA69" i="22"/>
  <c r="AA64" i="22"/>
  <c r="AA68" i="22"/>
  <c r="AA326" i="23"/>
  <c r="AA327" i="23"/>
  <c r="AA608" i="22"/>
  <c r="AA606" i="22"/>
  <c r="AA616" i="22"/>
  <c r="AA610" i="22"/>
  <c r="AA614" i="22"/>
  <c r="AA623" i="17"/>
  <c r="AA615" i="17"/>
  <c r="AA625" i="17"/>
  <c r="AA607" i="22"/>
  <c r="AA613" i="22"/>
  <c r="AA605" i="22"/>
  <c r="AA609" i="22"/>
  <c r="AA628" i="17"/>
  <c r="AA615" i="22"/>
  <c r="AA629" i="17"/>
  <c r="AA617" i="22"/>
  <c r="AA622" i="17"/>
  <c r="Z317" i="22"/>
  <c r="Z313" i="22"/>
  <c r="Z413" i="17"/>
  <c r="Z415" i="17"/>
  <c r="Z496" i="22"/>
  <c r="Z504" i="22"/>
  <c r="Z494" i="22"/>
  <c r="Z502" i="22"/>
  <c r="Z497" i="22"/>
  <c r="Z493" i="22"/>
  <c r="Z568" i="17"/>
  <c r="Z498" i="22"/>
  <c r="Z495" i="22"/>
  <c r="Z503" i="22"/>
  <c r="Z569" i="17"/>
  <c r="Z510" i="22"/>
  <c r="Z571" i="17"/>
  <c r="Y592" i="22"/>
  <c r="Y627" i="17"/>
  <c r="Y613" i="17"/>
  <c r="Y630" i="17"/>
  <c r="AA206" i="23"/>
  <c r="AA207" i="23"/>
  <c r="AA203" i="23"/>
  <c r="AA210" i="23"/>
  <c r="AA202" i="23"/>
  <c r="AA486" i="17"/>
  <c r="AA482" i="17"/>
  <c r="AA490" i="17"/>
  <c r="AA484" i="17"/>
  <c r="AA204" i="23"/>
  <c r="AA373" i="22"/>
  <c r="AA488" i="17"/>
  <c r="AA201" i="23"/>
  <c r="AA205" i="23"/>
  <c r="AA208" i="23"/>
  <c r="AA200" i="23"/>
  <c r="AA209" i="23"/>
  <c r="AA485" i="17"/>
  <c r="AA489" i="17"/>
  <c r="AA483" i="17"/>
  <c r="AA479" i="17"/>
  <c r="AA480" i="17"/>
  <c r="AA487" i="17"/>
  <c r="AA491" i="17"/>
  <c r="AA481" i="17"/>
  <c r="Z72" i="22"/>
  <c r="Z70" i="22"/>
  <c r="Z71" i="22"/>
  <c r="Z63" i="22"/>
  <c r="Z67" i="22"/>
  <c r="Z65" i="22"/>
  <c r="Z66" i="22"/>
  <c r="Z64" i="22"/>
  <c r="Z69" i="22"/>
  <c r="Z68" i="22"/>
  <c r="AA71" i="17"/>
  <c r="AA66" i="17"/>
  <c r="AA69" i="17"/>
  <c r="AA80" i="17"/>
  <c r="AA64" i="17"/>
  <c r="AA74" i="17"/>
  <c r="AA81" i="17"/>
  <c r="AA75" i="17"/>
  <c r="AA82" i="17"/>
  <c r="AA76" i="17"/>
  <c r="AA70" i="17"/>
  <c r="AA88" i="17"/>
  <c r="AA86" i="17"/>
  <c r="AA67" i="17"/>
  <c r="AA72" i="17"/>
  <c r="AA78" i="17"/>
  <c r="AA77" i="17"/>
  <c r="AA73" i="17"/>
  <c r="AA83" i="17"/>
  <c r="AA85" i="17"/>
  <c r="AA68" i="17"/>
  <c r="AA63" i="17"/>
  <c r="AA65" i="17"/>
  <c r="AA87" i="17"/>
  <c r="AA79" i="17"/>
  <c r="AA842" i="17"/>
  <c r="AA84" i="17"/>
  <c r="Y867" i="17"/>
  <c r="Y881" i="17"/>
  <c r="Y862" i="17"/>
  <c r="Y861" i="17"/>
  <c r="Y882" i="17"/>
  <c r="Y866" i="17"/>
  <c r="Z62" i="17"/>
  <c r="Z50" i="17"/>
  <c r="Y61" i="17"/>
  <c r="Y53" i="17"/>
  <c r="Y60" i="17"/>
  <c r="Y44" i="17"/>
  <c r="Y56" i="17"/>
  <c r="Y36" i="17"/>
  <c r="Y35" i="17"/>
  <c r="Y34" i="17"/>
  <c r="Y42" i="17"/>
  <c r="Y38" i="17"/>
  <c r="Y45" i="17"/>
  <c r="Y48" i="17"/>
  <c r="Y49" i="17"/>
  <c r="Y52" i="17"/>
  <c r="Y54" i="17"/>
  <c r="Y55" i="17"/>
  <c r="Y58" i="17"/>
  <c r="Y57" i="17"/>
  <c r="Y46" i="17"/>
  <c r="Y59" i="17"/>
  <c r="Y37" i="17"/>
  <c r="Y47" i="17"/>
  <c r="Y40" i="17"/>
  <c r="Y39" i="17"/>
  <c r="Y41" i="17"/>
  <c r="Y43" i="17"/>
  <c r="Y51" i="17"/>
  <c r="AA845" i="22"/>
  <c r="AA865" i="17"/>
  <c r="AA813" i="22"/>
  <c r="AA865" i="22"/>
  <c r="AA812" i="22"/>
  <c r="AA864" i="17"/>
  <c r="Z837" i="22"/>
  <c r="Z894" i="17"/>
  <c r="Z742" i="22"/>
  <c r="Z857" i="17"/>
  <c r="Z836" i="22"/>
  <c r="Z895" i="17"/>
  <c r="Z855" i="17"/>
  <c r="Z769" i="17"/>
  <c r="Z856" i="17"/>
  <c r="Z766" i="17"/>
  <c r="Y860" i="22"/>
  <c r="Y849" i="22"/>
  <c r="Y825" i="22"/>
  <c r="Y814" i="22"/>
  <c r="Z314" i="23"/>
  <c r="Z315" i="23"/>
  <c r="Z322" i="23"/>
  <c r="Y837" i="22"/>
  <c r="Y894" i="17"/>
  <c r="Y742" i="22"/>
  <c r="Y769" i="17"/>
  <c r="Y857" i="17"/>
  <c r="Y836" i="22"/>
  <c r="Y855" i="17"/>
  <c r="Y895" i="17"/>
  <c r="Y856" i="17"/>
  <c r="Y766" i="17"/>
  <c r="AA62" i="23"/>
  <c r="AA58" i="23"/>
  <c r="AA54" i="23"/>
  <c r="AA60" i="23"/>
  <c r="AA56" i="23"/>
  <c r="AA53" i="23"/>
  <c r="AA64" i="23"/>
  <c r="AA55" i="23"/>
  <c r="AA63" i="23"/>
  <c r="AA57" i="23"/>
  <c r="AA61" i="23"/>
  <c r="AA59" i="23"/>
  <c r="Z860" i="22"/>
  <c r="Z849" i="22"/>
  <c r="Z825" i="22"/>
  <c r="Z814" i="22"/>
  <c r="Y317" i="22"/>
  <c r="Y313" i="22"/>
  <c r="Y413" i="17"/>
  <c r="Y415" i="17"/>
  <c r="Y496" i="22"/>
  <c r="Y504" i="22"/>
  <c r="Y494" i="22"/>
  <c r="Y502" i="22"/>
  <c r="Y497" i="22"/>
  <c r="Y493" i="22"/>
  <c r="Y568" i="17"/>
  <c r="Y495" i="22"/>
  <c r="Y503" i="22"/>
  <c r="Y498" i="22"/>
  <c r="Y510" i="22"/>
  <c r="Y569" i="17"/>
  <c r="Y571" i="17"/>
  <c r="AA699" i="22"/>
  <c r="AA749" i="17"/>
  <c r="AA701" i="22"/>
  <c r="AA698" i="22"/>
  <c r="AA700" i="22"/>
  <c r="AA748" i="17"/>
  <c r="AA752" i="17"/>
  <c r="AA750" i="17"/>
  <c r="Y314" i="23"/>
  <c r="Y315" i="23"/>
  <c r="Y322" i="23"/>
  <c r="Z207" i="23"/>
  <c r="Z203" i="23"/>
  <c r="Z206" i="23"/>
  <c r="Z202" i="23"/>
  <c r="Z210" i="23"/>
  <c r="Z484" i="17"/>
  <c r="Z490" i="17"/>
  <c r="Z482" i="17"/>
  <c r="Z486" i="17"/>
  <c r="Z204" i="23"/>
  <c r="Z373" i="22"/>
  <c r="Z488" i="17"/>
  <c r="Z208" i="23"/>
  <c r="Z200" i="23"/>
  <c r="Z201" i="23"/>
  <c r="Z209" i="23"/>
  <c r="Z205" i="23"/>
  <c r="Z479" i="17"/>
  <c r="Z480" i="17"/>
  <c r="Z485" i="17"/>
  <c r="Z489" i="17"/>
  <c r="Z487" i="17"/>
  <c r="Z483" i="17"/>
  <c r="Z491" i="17"/>
  <c r="Z481" i="17"/>
  <c r="Y72" i="22"/>
  <c r="Y71" i="22"/>
  <c r="Y70" i="22"/>
  <c r="Y63" i="22"/>
  <c r="Y67" i="22"/>
  <c r="Y65" i="22"/>
  <c r="Y66" i="22"/>
  <c r="Y64" i="22"/>
  <c r="Y69" i="22"/>
  <c r="Y68" i="22"/>
  <c r="AA316" i="23"/>
  <c r="AA317" i="23"/>
  <c r="Y69" i="17"/>
  <c r="Y71" i="17"/>
  <c r="Y66" i="17"/>
  <c r="Y64" i="17"/>
  <c r="Y80" i="17"/>
  <c r="Y74" i="17"/>
  <c r="Y81" i="17"/>
  <c r="Y76" i="17"/>
  <c r="Y82" i="17"/>
  <c r="Y70" i="17"/>
  <c r="Y75" i="17"/>
  <c r="Y67" i="17"/>
  <c r="Y72" i="17"/>
  <c r="Y86" i="17"/>
  <c r="Y77" i="17"/>
  <c r="Y78" i="17"/>
  <c r="Y88" i="17"/>
  <c r="Y68" i="17"/>
  <c r="Y83" i="17"/>
  <c r="Y73" i="17"/>
  <c r="Y85" i="17"/>
  <c r="Y79" i="17"/>
  <c r="Y842" i="17"/>
  <c r="Y84" i="17"/>
  <c r="Y87" i="17"/>
  <c r="Y65" i="17"/>
  <c r="Y63" i="17"/>
  <c r="AA246" i="22"/>
  <c r="AA236" i="22"/>
  <c r="AA36" i="23"/>
  <c r="AA243" i="22"/>
  <c r="AA285" i="17"/>
  <c r="AA232" i="22"/>
  <c r="AA291" i="17"/>
  <c r="AA237" i="22"/>
  <c r="AA226" i="22"/>
  <c r="AA238" i="22"/>
  <c r="AA235" i="22"/>
  <c r="AA241" i="22"/>
  <c r="AA288" i="17"/>
  <c r="Y50" i="17"/>
  <c r="Y62" i="17"/>
  <c r="AA757" i="17"/>
  <c r="AA755" i="17"/>
  <c r="AA702" i="22"/>
  <c r="AA753" i="17"/>
  <c r="AA758" i="17"/>
  <c r="AA756" i="17"/>
  <c r="AA759" i="17"/>
  <c r="AA754" i="17"/>
  <c r="AA760" i="17"/>
  <c r="Y53" i="22"/>
  <c r="Y42" i="22"/>
  <c r="Y44" i="22"/>
  <c r="Y52" i="22"/>
  <c r="Y59" i="22"/>
  <c r="Y50" i="22"/>
  <c r="Y56" i="22"/>
  <c r="Y45" i="22"/>
  <c r="Y47" i="22"/>
  <c r="Y41" i="22"/>
  <c r="Y57" i="22"/>
  <c r="Y43" i="22"/>
  <c r="Y46" i="22"/>
  <c r="Y55" i="22"/>
  <c r="Y54" i="22"/>
  <c r="Y60" i="22"/>
  <c r="Y51" i="22"/>
  <c r="Y48" i="22"/>
  <c r="Y49" i="22"/>
  <c r="Y58" i="22"/>
  <c r="Y500" i="22"/>
  <c r="Y501" i="22"/>
  <c r="Y219" i="23"/>
  <c r="Y215" i="23"/>
  <c r="Y214" i="23"/>
  <c r="Y218" i="23"/>
  <c r="Y498" i="17"/>
  <c r="Y494" i="17"/>
  <c r="Y506" i="17"/>
  <c r="Y374" i="22"/>
  <c r="Y502" i="17"/>
  <c r="Y508" i="17"/>
  <c r="Y500" i="17"/>
  <c r="Y220" i="23"/>
  <c r="Y213" i="23"/>
  <c r="Y217" i="23"/>
  <c r="Y216" i="23"/>
  <c r="Y509" i="17"/>
  <c r="Y495" i="17"/>
  <c r="Y511" i="17"/>
  <c r="Y507" i="17"/>
  <c r="Y504" i="17"/>
  <c r="Y505" i="17"/>
  <c r="Y501" i="17"/>
  <c r="Y493" i="17"/>
  <c r="Y492" i="17"/>
  <c r="Y497" i="17"/>
  <c r="Y503" i="17"/>
  <c r="Y510" i="17"/>
  <c r="Y499" i="17"/>
  <c r="AA73" i="22"/>
  <c r="AA74" i="22"/>
  <c r="Z862" i="22"/>
  <c r="Z37" i="22"/>
  <c r="Z16" i="22"/>
  <c r="Z17" i="22"/>
  <c r="Z34" i="22"/>
  <c r="Z25" i="22"/>
  <c r="Z29" i="22"/>
  <c r="Z12" i="22"/>
  <c r="Z827" i="22"/>
  <c r="Z819" i="22"/>
  <c r="Z62" i="22"/>
  <c r="Z10" i="22"/>
  <c r="Z13" i="22"/>
  <c r="Z61" i="22"/>
  <c r="Z27" i="22"/>
  <c r="Z11" i="22"/>
  <c r="Z19" i="22"/>
  <c r="Z30" i="22"/>
  <c r="Z36" i="22"/>
  <c r="Z28" i="22"/>
  <c r="Z31" i="22"/>
  <c r="Z23" i="22"/>
  <c r="Z22" i="22"/>
  <c r="Y58" i="23"/>
  <c r="Y62" i="23"/>
  <c r="Y60" i="23"/>
  <c r="Y54" i="23"/>
  <c r="Y53" i="23"/>
  <c r="Y56" i="23"/>
  <c r="Y63" i="23"/>
  <c r="Y59" i="23"/>
  <c r="Y64" i="23"/>
  <c r="Y55" i="23"/>
  <c r="Y61" i="23"/>
  <c r="Y57" i="23"/>
  <c r="Z592" i="22"/>
  <c r="Z627" i="17"/>
  <c r="Z613" i="17"/>
  <c r="Z630" i="17"/>
  <c r="Z75" i="22"/>
  <c r="Z78" i="22"/>
  <c r="Z82" i="22"/>
  <c r="Z81" i="22"/>
  <c r="Z79" i="22"/>
  <c r="Z76" i="22"/>
  <c r="Z80" i="22"/>
  <c r="Z77" i="22"/>
  <c r="Z316" i="23"/>
  <c r="Z317" i="23"/>
  <c r="AA282" i="17"/>
  <c r="AA221" i="22"/>
  <c r="AA891" i="17"/>
  <c r="AA245" i="22"/>
  <c r="AA248" i="22"/>
  <c r="AA225" i="22"/>
  <c r="AA228" i="22"/>
  <c r="AA277" i="17"/>
  <c r="AA229" i="22"/>
  <c r="AA244" i="22"/>
  <c r="AA234" i="22"/>
  <c r="AA240" i="22"/>
  <c r="AA249" i="22"/>
  <c r="AA250" i="22"/>
  <c r="AA284" i="17"/>
  <c r="AA224" i="22"/>
  <c r="AA290" i="17"/>
  <c r="AA283" i="17"/>
  <c r="AA280" i="17"/>
  <c r="AA35" i="23"/>
  <c r="AA247" i="22"/>
  <c r="AA242" i="22"/>
  <c r="AA231" i="22"/>
  <c r="AA222" i="22"/>
  <c r="AA223" i="22"/>
  <c r="AA227" i="22"/>
  <c r="AA239" i="22"/>
  <c r="AA287" i="17"/>
  <c r="AA278" i="17"/>
  <c r="AA230" i="22"/>
  <c r="AA233" i="22"/>
  <c r="AA281" i="17"/>
  <c r="AA289" i="17"/>
  <c r="AA279" i="17"/>
  <c r="Z71" i="17"/>
  <c r="Z69" i="17"/>
  <c r="Z66" i="17"/>
  <c r="Z80" i="17"/>
  <c r="Z74" i="17"/>
  <c r="Z64" i="17"/>
  <c r="Z75" i="17"/>
  <c r="Z76" i="17"/>
  <c r="Z82" i="17"/>
  <c r="Z81" i="17"/>
  <c r="Z78" i="17"/>
  <c r="Z86" i="17"/>
  <c r="Z72" i="17"/>
  <c r="Z70" i="17"/>
  <c r="Z67" i="17"/>
  <c r="Z77" i="17"/>
  <c r="Z88" i="17"/>
  <c r="Z73" i="17"/>
  <c r="Z68" i="17"/>
  <c r="Z83" i="17"/>
  <c r="Z85" i="17"/>
  <c r="Z87" i="17"/>
  <c r="Z65" i="17"/>
  <c r="Z842" i="17"/>
  <c r="Z63" i="17"/>
  <c r="Z84" i="17"/>
  <c r="Z79" i="17"/>
  <c r="Z246" i="22"/>
  <c r="Z236" i="22"/>
  <c r="Z36" i="23"/>
  <c r="Z243" i="22"/>
  <c r="Z232" i="22"/>
  <c r="Z285" i="17"/>
  <c r="Z291" i="17"/>
  <c r="Z226" i="22"/>
  <c r="Z238" i="22"/>
  <c r="Z235" i="22"/>
  <c r="Z237" i="22"/>
  <c r="Z288" i="17"/>
  <c r="Z241" i="22"/>
  <c r="Y757" i="17"/>
  <c r="Y702" i="22"/>
  <c r="Y755" i="17"/>
  <c r="Y753" i="17"/>
  <c r="Y756" i="17"/>
  <c r="Y758" i="17"/>
  <c r="Y760" i="17"/>
  <c r="Y754" i="17"/>
  <c r="Y759" i="17"/>
  <c r="AA42" i="22"/>
  <c r="AA44" i="22"/>
  <c r="AA53" i="22"/>
  <c r="AA52" i="22"/>
  <c r="AA50" i="22"/>
  <c r="AA59" i="22"/>
  <c r="AA45" i="22"/>
  <c r="AA56" i="22"/>
  <c r="AA54" i="22"/>
  <c r="AA55" i="22"/>
  <c r="AA60" i="22"/>
  <c r="AA43" i="22"/>
  <c r="AA57" i="22"/>
  <c r="AA58" i="22"/>
  <c r="AA46" i="22"/>
  <c r="AA47" i="22"/>
  <c r="AA48" i="22"/>
  <c r="AA49" i="22"/>
  <c r="AA51" i="22"/>
  <c r="AA41" i="22"/>
  <c r="Y73" i="22"/>
  <c r="Y74" i="22"/>
  <c r="Z326" i="23"/>
  <c r="Z327" i="23"/>
  <c r="Y875" i="17"/>
  <c r="Y851" i="17"/>
  <c r="Y488" i="22"/>
  <c r="Y492" i="22"/>
  <c r="Y892" i="17"/>
  <c r="Y489" i="22"/>
  <c r="Y486" i="22"/>
  <c r="Y485" i="22"/>
  <c r="Y563" i="17"/>
  <c r="Y561" i="17"/>
  <c r="Y573" i="17"/>
  <c r="Y567" i="17"/>
  <c r="Y572" i="17"/>
  <c r="Y487" i="22"/>
  <c r="Y491" i="22"/>
  <c r="Y490" i="22"/>
  <c r="Y499" i="22"/>
  <c r="Y850" i="17"/>
  <c r="Y566" i="17"/>
  <c r="Y570" i="17"/>
  <c r="Y564" i="17"/>
  <c r="Y562" i="17"/>
  <c r="Y565" i="17"/>
  <c r="Z845" i="22"/>
  <c r="Z865" i="17"/>
  <c r="Z813" i="22"/>
  <c r="Z865" i="22"/>
  <c r="Z812" i="22"/>
  <c r="Z864" i="17"/>
  <c r="Z699" i="22"/>
  <c r="Z749" i="17"/>
  <c r="Z701" i="22"/>
  <c r="Z698" i="22"/>
  <c r="Z700" i="22"/>
  <c r="Z748" i="17"/>
  <c r="Z752" i="17"/>
  <c r="Z750" i="17"/>
  <c r="Y203" i="23"/>
  <c r="Y207" i="23"/>
  <c r="Y206" i="23"/>
  <c r="Y210" i="23"/>
  <c r="Y202" i="23"/>
  <c r="Y482" i="17"/>
  <c r="Y486" i="17"/>
  <c r="Y484" i="17"/>
  <c r="Y490" i="17"/>
  <c r="Y204" i="23"/>
  <c r="Y373" i="22"/>
  <c r="Y488" i="17"/>
  <c r="Y200" i="23"/>
  <c r="Y209" i="23"/>
  <c r="Y205" i="23"/>
  <c r="Y201" i="23"/>
  <c r="Y208" i="23"/>
  <c r="Y480" i="17"/>
  <c r="Y485" i="17"/>
  <c r="Y489" i="17"/>
  <c r="Y487" i="17"/>
  <c r="Y483" i="17"/>
  <c r="Y479" i="17"/>
  <c r="Y491" i="17"/>
  <c r="Y481" i="17"/>
  <c r="Y326" i="23"/>
  <c r="Y327" i="23"/>
  <c r="AA186" i="23"/>
  <c r="AA188" i="23"/>
  <c r="AA191" i="23"/>
  <c r="AA190" i="23"/>
  <c r="AA351" i="22"/>
  <c r="AA353" i="22"/>
  <c r="AA184" i="23"/>
  <c r="AA183" i="23"/>
  <c r="AA181" i="23"/>
  <c r="AA352" i="22"/>
  <c r="AA185" i="23"/>
  <c r="AA189" i="23"/>
  <c r="AA192" i="23"/>
  <c r="AA182" i="23"/>
  <c r="AA187" i="23"/>
  <c r="AA456" i="17"/>
  <c r="AA455" i="17"/>
  <c r="AA61" i="17"/>
  <c r="AA60" i="17"/>
  <c r="AA53" i="17"/>
  <c r="AA44" i="17"/>
  <c r="AA36" i="17"/>
  <c r="AA56" i="17"/>
  <c r="AA35" i="17"/>
  <c r="AA34" i="17"/>
  <c r="AA42" i="17"/>
  <c r="AA55" i="17"/>
  <c r="AA52" i="17"/>
  <c r="AA54" i="17"/>
  <c r="AA45" i="17"/>
  <c r="AA38" i="17"/>
  <c r="AA49" i="17"/>
  <c r="AA48" i="17"/>
  <c r="AA43" i="17"/>
  <c r="AA57" i="17"/>
  <c r="AA51" i="17"/>
  <c r="AA37" i="17"/>
  <c r="AA46" i="17"/>
  <c r="AA58" i="17"/>
  <c r="AA41" i="17"/>
  <c r="AA47" i="17"/>
  <c r="AA40" i="17"/>
  <c r="AA59" i="17"/>
  <c r="AA39" i="17"/>
  <c r="Y316" i="23"/>
  <c r="Y317" i="23"/>
  <c r="Y246" i="22"/>
  <c r="Y236" i="22"/>
  <c r="Y36" i="23"/>
  <c r="Y243" i="22"/>
  <c r="Y285" i="17"/>
  <c r="Y232" i="22"/>
  <c r="Y291" i="17"/>
  <c r="Y237" i="22"/>
  <c r="Y235" i="22"/>
  <c r="Y238" i="22"/>
  <c r="Y226" i="22"/>
  <c r="Y288" i="17"/>
  <c r="Y241" i="22"/>
  <c r="AA211" i="23"/>
  <c r="AA212" i="23"/>
  <c r="Z757" i="17"/>
  <c r="Z755" i="17"/>
  <c r="Z702" i="22"/>
  <c r="Z753" i="17"/>
  <c r="Z756" i="17"/>
  <c r="Z758" i="17"/>
  <c r="Z759" i="17"/>
  <c r="Z754" i="17"/>
  <c r="Z760" i="17"/>
  <c r="Z44" i="22"/>
  <c r="Z53" i="22"/>
  <c r="Z42" i="22"/>
  <c r="Z52" i="22"/>
  <c r="Z50" i="22"/>
  <c r="Z59" i="22"/>
  <c r="Z45" i="22"/>
  <c r="Z56" i="22"/>
  <c r="Z43" i="22"/>
  <c r="Z46" i="22"/>
  <c r="Z48" i="22"/>
  <c r="Z55" i="22"/>
  <c r="Z47" i="22"/>
  <c r="Z57" i="22"/>
  <c r="Z58" i="22"/>
  <c r="Z41" i="22"/>
  <c r="Z60" i="22"/>
  <c r="Z51" i="22"/>
  <c r="Z54" i="22"/>
  <c r="Z49" i="22"/>
  <c r="Y319" i="22"/>
  <c r="Y416" i="17"/>
  <c r="Y417" i="17"/>
  <c r="AA293" i="23"/>
  <c r="AA299" i="23"/>
  <c r="AA703" i="22"/>
  <c r="AA298" i="23"/>
  <c r="AA296" i="23"/>
  <c r="Z851" i="17"/>
  <c r="Z875" i="17"/>
  <c r="Z492" i="22"/>
  <c r="Z488" i="22"/>
  <c r="Z892" i="17"/>
  <c r="Z489" i="22"/>
  <c r="Z486" i="22"/>
  <c r="Z485" i="22"/>
  <c r="Z563" i="17"/>
  <c r="Z561" i="17"/>
  <c r="Z572" i="17"/>
  <c r="Z573" i="17"/>
  <c r="Z567" i="17"/>
  <c r="Z491" i="22"/>
  <c r="Z490" i="22"/>
  <c r="Z499" i="22"/>
  <c r="Z487" i="22"/>
  <c r="Z566" i="17"/>
  <c r="Z850" i="17"/>
  <c r="Z562" i="17"/>
  <c r="Z565" i="17"/>
  <c r="Z564" i="17"/>
  <c r="Z570" i="17"/>
  <c r="Y845" i="22"/>
  <c r="Y865" i="17"/>
  <c r="Y813" i="22"/>
  <c r="Y865" i="22"/>
  <c r="Y812" i="22"/>
  <c r="Y864" i="17"/>
  <c r="Y699" i="22"/>
  <c r="Y749" i="17"/>
  <c r="Y698" i="22"/>
  <c r="Y701" i="22"/>
  <c r="Y700" i="22"/>
  <c r="Y752" i="17"/>
  <c r="Y748" i="17"/>
  <c r="Y750" i="17"/>
  <c r="Z221" i="22"/>
  <c r="Z891" i="17"/>
  <c r="Z282" i="17"/>
  <c r="Z248" i="22"/>
  <c r="Z225" i="22"/>
  <c r="Z245" i="22"/>
  <c r="Z228" i="22"/>
  <c r="Z277" i="17"/>
  <c r="Z229" i="22"/>
  <c r="Z234" i="22"/>
  <c r="Z249" i="22"/>
  <c r="Z244" i="22"/>
  <c r="Z240" i="22"/>
  <c r="Z284" i="17"/>
  <c r="Z224" i="22"/>
  <c r="Z250" i="22"/>
  <c r="Z280" i="17"/>
  <c r="Z283" i="17"/>
  <c r="Z290" i="17"/>
  <c r="Z247" i="22"/>
  <c r="Z222" i="22"/>
  <c r="Z242" i="22"/>
  <c r="Z227" i="22"/>
  <c r="Z231" i="22"/>
  <c r="Z223" i="22"/>
  <c r="Z35" i="23"/>
  <c r="Z230" i="22"/>
  <c r="Z278" i="17"/>
  <c r="Z281" i="17"/>
  <c r="Z233" i="22"/>
  <c r="Z239" i="22"/>
  <c r="Z287" i="17"/>
  <c r="Z279" i="17"/>
  <c r="Z289" i="17"/>
  <c r="Z500" i="22"/>
  <c r="Z501" i="22"/>
  <c r="Y307" i="22"/>
  <c r="Y311" i="22"/>
  <c r="Y315" i="22"/>
  <c r="Y414" i="17"/>
  <c r="Y309" i="22"/>
  <c r="Y310" i="22"/>
  <c r="Y316" i="22"/>
  <c r="Y318" i="22"/>
  <c r="Y314" i="22"/>
  <c r="Y308" i="22"/>
  <c r="Y412" i="17"/>
  <c r="Y312" i="22"/>
  <c r="Z219" i="23"/>
  <c r="Z215" i="23"/>
  <c r="Z214" i="23"/>
  <c r="Z218" i="23"/>
  <c r="Z494" i="17"/>
  <c r="Z506" i="17"/>
  <c r="Z498" i="17"/>
  <c r="Z374" i="22"/>
  <c r="Z502" i="17"/>
  <c r="Z508" i="17"/>
  <c r="Z500" i="17"/>
  <c r="Z216" i="23"/>
  <c r="Z217" i="23"/>
  <c r="Z213" i="23"/>
  <c r="Z220" i="23"/>
  <c r="Z504" i="17"/>
  <c r="Z509" i="17"/>
  <c r="Z495" i="17"/>
  <c r="Z511" i="17"/>
  <c r="Z507" i="17"/>
  <c r="Z492" i="17"/>
  <c r="Z510" i="17"/>
  <c r="Z505" i="17"/>
  <c r="Z499" i="17"/>
  <c r="Z501" i="17"/>
  <c r="Z493" i="17"/>
  <c r="Z497" i="17"/>
  <c r="Z503" i="17"/>
  <c r="Z887" i="17"/>
  <c r="Z888" i="17"/>
  <c r="Y608" i="22"/>
  <c r="Y610" i="22"/>
  <c r="Y616" i="22"/>
  <c r="Y614" i="22"/>
  <c r="Y606" i="22"/>
  <c r="Y615" i="17"/>
  <c r="Y623" i="17"/>
  <c r="Y625" i="17"/>
  <c r="Y609" i="22"/>
  <c r="Y605" i="22"/>
  <c r="Y613" i="22"/>
  <c r="Y607" i="22"/>
  <c r="Y617" i="22"/>
  <c r="Y628" i="17"/>
  <c r="Y615" i="22"/>
  <c r="Y629" i="17"/>
  <c r="Y622" i="17"/>
  <c r="AA83" i="22"/>
  <c r="AA84" i="22"/>
  <c r="Y186" i="23"/>
  <c r="Y353" i="22"/>
  <c r="Y351" i="22"/>
  <c r="Y191" i="23"/>
  <c r="Y190" i="23"/>
  <c r="Y188" i="23"/>
  <c r="Y184" i="23"/>
  <c r="Y183" i="23"/>
  <c r="Y181" i="23"/>
  <c r="Y352" i="22"/>
  <c r="Y192" i="23"/>
  <c r="Y187" i="23"/>
  <c r="Y189" i="23"/>
  <c r="Y182" i="23"/>
  <c r="Y185" i="23"/>
  <c r="Y456" i="17"/>
  <c r="Y455" i="17"/>
  <c r="Z61" i="17"/>
  <c r="Z60" i="17"/>
  <c r="Z53" i="17"/>
  <c r="Z44" i="17"/>
  <c r="Z36" i="17"/>
  <c r="Z56" i="17"/>
  <c r="Z42" i="17"/>
  <c r="Z35" i="17"/>
  <c r="Z34" i="17"/>
  <c r="Z55" i="17"/>
  <c r="Z52" i="17"/>
  <c r="Z38" i="17"/>
  <c r="Z54" i="17"/>
  <c r="Z45" i="17"/>
  <c r="Z48" i="17"/>
  <c r="Z49" i="17"/>
  <c r="Z43" i="17"/>
  <c r="Z51" i="17"/>
  <c r="Z58" i="17"/>
  <c r="Z46" i="17"/>
  <c r="Z37" i="17"/>
  <c r="Z59" i="17"/>
  <c r="Z57" i="17"/>
  <c r="Z47" i="17"/>
  <c r="Z40" i="17"/>
  <c r="Z39" i="17"/>
  <c r="Z41" i="17"/>
  <c r="AA323" i="23"/>
  <c r="AA817" i="22"/>
  <c r="AA330" i="23"/>
  <c r="AA818" i="22"/>
  <c r="Y282" i="17"/>
  <c r="Y891" i="17"/>
  <c r="Y221" i="22"/>
  <c r="Y248" i="22"/>
  <c r="Y225" i="22"/>
  <c r="Y245" i="22"/>
  <c r="Y228" i="22"/>
  <c r="Y277" i="17"/>
  <c r="Y240" i="22"/>
  <c r="Y249" i="22"/>
  <c r="Y229" i="22"/>
  <c r="Y244" i="22"/>
  <c r="Y234" i="22"/>
  <c r="Y250" i="22"/>
  <c r="Y224" i="22"/>
  <c r="Y284" i="17"/>
  <c r="Y283" i="17"/>
  <c r="Y290" i="17"/>
  <c r="Y280" i="17"/>
  <c r="Y231" i="22"/>
  <c r="Y223" i="22"/>
  <c r="Y222" i="22"/>
  <c r="Y35" i="23"/>
  <c r="Y247" i="22"/>
  <c r="Y242" i="22"/>
  <c r="Y227" i="22"/>
  <c r="Y230" i="22"/>
  <c r="Y239" i="22"/>
  <c r="Y287" i="17"/>
  <c r="Y278" i="17"/>
  <c r="Y281" i="17"/>
  <c r="Y233" i="22"/>
  <c r="Y289" i="17"/>
  <c r="Y279" i="17"/>
  <c r="Y211" i="23"/>
  <c r="Y212" i="23"/>
  <c r="Y862" i="22"/>
  <c r="Y37" i="22"/>
  <c r="Y16" i="22"/>
  <c r="Y34" i="22"/>
  <c r="Y17" i="22"/>
  <c r="Y827" i="22"/>
  <c r="Y12" i="22"/>
  <c r="Y819" i="22"/>
  <c r="Y29" i="22"/>
  <c r="Y62" i="22"/>
  <c r="Y25" i="22"/>
  <c r="Y27" i="22"/>
  <c r="Y10" i="22"/>
  <c r="Y61" i="22"/>
  <c r="Y13" i="22"/>
  <c r="Y30" i="22"/>
  <c r="Y11" i="22"/>
  <c r="Y19" i="22"/>
  <c r="Y36" i="22"/>
  <c r="Y31" i="22"/>
  <c r="Y28" i="22"/>
  <c r="Y23" i="22"/>
  <c r="Y22" i="22"/>
  <c r="AE11" i="24"/>
  <c r="E10" i="6" s="1"/>
  <c r="U40" i="24"/>
  <c r="I41" i="24"/>
  <c r="V40" i="24"/>
  <c r="K41" i="24"/>
  <c r="L41" i="24"/>
  <c r="N41" i="24"/>
  <c r="N39" i="24"/>
  <c r="U39" i="24"/>
  <c r="L39" i="24"/>
  <c r="G39" i="24"/>
  <c r="J41" i="24"/>
  <c r="E39" i="24"/>
  <c r="H39" i="24"/>
  <c r="O41" i="24"/>
  <c r="W39" i="24"/>
  <c r="E41" i="24"/>
  <c r="C39" i="24"/>
  <c r="AE9" i="24" s="1"/>
  <c r="E8" i="6" s="1"/>
  <c r="W41" i="24"/>
  <c r="M39" i="24"/>
  <c r="T39" i="24"/>
  <c r="F39" i="24"/>
  <c r="F41" i="24"/>
  <c r="M41" i="24"/>
  <c r="U41" i="24"/>
  <c r="W40" i="24"/>
  <c r="T41" i="24"/>
  <c r="V39" i="24"/>
  <c r="S41" i="24"/>
  <c r="V41" i="24"/>
  <c r="S40" i="24"/>
  <c r="S39" i="24"/>
  <c r="O40" i="24"/>
  <c r="P39" i="24"/>
  <c r="Q40" i="24"/>
  <c r="P40" i="24"/>
  <c r="O39" i="24"/>
  <c r="R40" i="24"/>
  <c r="Q39" i="24"/>
  <c r="R41" i="24"/>
  <c r="Q41" i="24"/>
  <c r="R39" i="24"/>
  <c r="P41" i="24"/>
  <c r="G40" i="24"/>
  <c r="K40" i="24"/>
  <c r="H40" i="24"/>
  <c r="L40" i="24"/>
  <c r="I40" i="24"/>
  <c r="J40" i="24"/>
  <c r="M40" i="24"/>
  <c r="I39" i="24"/>
  <c r="J39" i="24"/>
  <c r="G41" i="24"/>
  <c r="H41" i="24"/>
  <c r="FG123" i="6"/>
  <c r="Y420" i="22" s="1"/>
  <c r="FH123" i="6"/>
  <c r="Z420" i="22" s="1"/>
  <c r="AF10" i="24"/>
  <c r="F9" i="6" s="1"/>
  <c r="R279" i="6" s="1"/>
  <c r="BF5" i="6"/>
  <c r="AE10" i="24"/>
  <c r="E9" i="6" s="1"/>
  <c r="AJ16" i="24"/>
  <c r="J11" i="6" s="1"/>
  <c r="AG16" i="24"/>
  <c r="G11" i="6" s="1"/>
  <c r="AH16" i="24"/>
  <c r="H11" i="6" s="1"/>
  <c r="AK16" i="24"/>
  <c r="K11" i="6" s="1"/>
  <c r="FA17" i="6" l="1"/>
  <c r="F258" i="6"/>
  <c r="F257" i="6"/>
  <c r="Y257" i="6" s="1"/>
  <c r="T257" i="6" s="1"/>
  <c r="E257" i="6"/>
  <c r="E258" i="6"/>
  <c r="X258" i="6" s="1"/>
  <c r="S258" i="6" s="1"/>
  <c r="R278" i="6"/>
  <c r="F120" i="6"/>
  <c r="Y120" i="6" s="1"/>
  <c r="T120" i="6" s="1"/>
  <c r="E120" i="6"/>
  <c r="N103" i="6"/>
  <c r="BY103" i="6" s="1"/>
  <c r="FA16" i="6"/>
  <c r="AF9" i="24"/>
  <c r="F8" i="6" s="1"/>
  <c r="AF11" i="24"/>
  <c r="F10" i="6" s="1"/>
  <c r="AG11" i="24"/>
  <c r="G10" i="6" s="1"/>
  <c r="AK10" i="24"/>
  <c r="K9" i="6" s="1"/>
  <c r="AH10" i="24"/>
  <c r="H9" i="6" s="1"/>
  <c r="AH9" i="24"/>
  <c r="H8" i="6" s="1"/>
  <c r="BK46" i="6" s="1"/>
  <c r="AI17" i="24"/>
  <c r="I12" i="6" s="1"/>
  <c r="AG17" i="24"/>
  <c r="G12" i="6" s="1"/>
  <c r="AH17" i="24"/>
  <c r="H12" i="6" s="1"/>
  <c r="AH18" i="24"/>
  <c r="H13" i="6" s="1"/>
  <c r="AG18" i="24"/>
  <c r="G13" i="6" s="1"/>
  <c r="AG9" i="24"/>
  <c r="G8" i="6" s="1"/>
  <c r="BJ46" i="6" s="1"/>
  <c r="AK11" i="24"/>
  <c r="K10" i="6" s="1"/>
  <c r="AJ10" i="24"/>
  <c r="J9" i="6" s="1"/>
  <c r="AH11" i="24"/>
  <c r="H10" i="6" s="1"/>
  <c r="AG10" i="24"/>
  <c r="G9" i="6" s="1"/>
  <c r="AJ17" i="24"/>
  <c r="J12" i="6" s="1"/>
  <c r="AK9" i="24"/>
  <c r="K8" i="6" s="1"/>
  <c r="AJ11" i="24"/>
  <c r="J10" i="6" s="1"/>
  <c r="AK17" i="24"/>
  <c r="K12" i="6" s="1"/>
  <c r="AJ9" i="24"/>
  <c r="J8" i="6" s="1"/>
  <c r="EZ46" i="6" l="1"/>
  <c r="DN253" i="6"/>
  <c r="DN30" i="6"/>
  <c r="BK88" i="6"/>
  <c r="BK87" i="6"/>
  <c r="BL157" i="6"/>
  <c r="DN16" i="6"/>
  <c r="BL29" i="6"/>
  <c r="BL27" i="6"/>
  <c r="X257" i="6"/>
  <c r="S257" i="6" s="1"/>
  <c r="FJ257" i="6" s="1"/>
  <c r="N257" i="6"/>
  <c r="BY257" i="6" s="1"/>
  <c r="DN29" i="6"/>
  <c r="N258" i="6"/>
  <c r="BY258" i="6" s="1"/>
  <c r="Y258" i="6"/>
  <c r="T258" i="6" s="1"/>
  <c r="FJ258" i="6" s="1"/>
  <c r="FG258" i="6" s="1"/>
  <c r="DN254" i="6"/>
  <c r="BJ88" i="6"/>
  <c r="EZ88" i="6" s="1"/>
  <c r="BJ87" i="6"/>
  <c r="BN86" i="6"/>
  <c r="BN47" i="6"/>
  <c r="N120" i="6"/>
  <c r="X120" i="6"/>
  <c r="S120" i="6" s="1"/>
  <c r="BM86" i="6"/>
  <c r="BM47" i="6"/>
  <c r="FJ225" i="6"/>
  <c r="FI225" i="6" s="1"/>
  <c r="FJ226" i="6"/>
  <c r="FI226" i="6" s="1"/>
  <c r="EZ87" i="6" l="1"/>
  <c r="EZ47" i="6"/>
  <c r="Y432" i="22"/>
  <c r="Y246" i="23"/>
  <c r="Y431" i="22"/>
  <c r="Y244" i="23"/>
  <c r="Y247" i="23"/>
  <c r="Y434" i="22"/>
  <c r="Y538" i="17"/>
  <c r="Y536" i="17"/>
  <c r="Y537" i="17"/>
  <c r="Y245" i="23"/>
  <c r="Y539" i="17"/>
  <c r="Y433" i="22"/>
  <c r="Y540" i="17"/>
  <c r="Y541" i="17"/>
  <c r="FG257" i="6"/>
  <c r="FI257" i="6"/>
  <c r="EZ27" i="6"/>
  <c r="EL27" i="6"/>
  <c r="EZ29" i="6"/>
  <c r="EL29" i="6"/>
  <c r="FH258" i="6"/>
  <c r="FI258" i="6"/>
  <c r="EZ86" i="6"/>
  <c r="FH257" i="6"/>
  <c r="EL157" i="6"/>
  <c r="EZ157" i="6"/>
  <c r="AA304" i="23"/>
  <c r="AA307" i="23"/>
  <c r="AA306" i="23"/>
  <c r="AA305" i="23"/>
  <c r="AA712" i="22"/>
  <c r="AA709" i="22"/>
  <c r="AA713" i="22"/>
  <c r="AA710" i="22"/>
  <c r="AA711" i="22"/>
  <c r="AA303" i="23"/>
  <c r="AA302" i="23"/>
  <c r="AA301" i="23"/>
  <c r="AA708" i="22"/>
  <c r="AA300" i="23"/>
  <c r="AA297" i="23"/>
  <c r="AA291" i="23"/>
  <c r="AA705" i="22"/>
  <c r="AA706" i="22"/>
  <c r="FJ248" i="6"/>
  <c r="FG248" i="6" s="1"/>
  <c r="FJ120" i="6"/>
  <c r="FI120" i="6" s="1"/>
  <c r="FH226" i="6"/>
  <c r="FG225" i="6"/>
  <c r="FH225" i="6"/>
  <c r="FG226" i="6"/>
  <c r="L130" i="13"/>
  <c r="M130" i="13"/>
  <c r="L131" i="13"/>
  <c r="M131" i="13"/>
  <c r="L132" i="13"/>
  <c r="M132" i="13"/>
  <c r="L133" i="13"/>
  <c r="M133" i="13"/>
  <c r="L134" i="13"/>
  <c r="M134" i="13"/>
  <c r="L135" i="13"/>
  <c r="M135" i="13"/>
  <c r="D135" i="13" s="1"/>
  <c r="L136" i="13"/>
  <c r="M136" i="13"/>
  <c r="L137" i="13"/>
  <c r="M137" i="13"/>
  <c r="D137" i="13" s="1"/>
  <c r="L138" i="13"/>
  <c r="M138" i="13"/>
  <c r="D138" i="13" s="1"/>
  <c r="AF87" i="6" s="1"/>
  <c r="L139" i="13"/>
  <c r="M139" i="13"/>
  <c r="D139" i="13" s="1"/>
  <c r="L140" i="13"/>
  <c r="M140" i="13"/>
  <c r="L141" i="13"/>
  <c r="M141" i="13"/>
  <c r="L142" i="13"/>
  <c r="M142" i="13"/>
  <c r="D142" i="13" s="1"/>
  <c r="L143" i="13"/>
  <c r="M143" i="13"/>
  <c r="D143" i="13" s="1"/>
  <c r="L144" i="13"/>
  <c r="M144" i="13"/>
  <c r="L145" i="13"/>
  <c r="M145" i="13"/>
  <c r="D145" i="13" s="1"/>
  <c r="L146" i="13"/>
  <c r="M146" i="13"/>
  <c r="D146" i="13" s="1"/>
  <c r="L147" i="13"/>
  <c r="M147" i="13"/>
  <c r="D147" i="13" s="1"/>
  <c r="L148" i="13"/>
  <c r="M148" i="13"/>
  <c r="L149" i="13"/>
  <c r="M149" i="13"/>
  <c r="D149" i="13" s="1"/>
  <c r="L150" i="13"/>
  <c r="M150" i="13"/>
  <c r="D150" i="13" s="1"/>
  <c r="L151" i="13"/>
  <c r="M151" i="13"/>
  <c r="D151" i="13" s="1"/>
  <c r="L152" i="13"/>
  <c r="M152" i="13"/>
  <c r="L153" i="13"/>
  <c r="M153" i="13"/>
  <c r="D153" i="13" s="1"/>
  <c r="L154" i="13"/>
  <c r="M154" i="13"/>
  <c r="D154" i="13" s="1"/>
  <c r="AF195" i="6" s="1"/>
  <c r="L155" i="13"/>
  <c r="M155" i="13"/>
  <c r="D155" i="13" s="1"/>
  <c r="L156" i="13"/>
  <c r="M156" i="13"/>
  <c r="L157" i="13"/>
  <c r="M157" i="13"/>
  <c r="D157" i="13" s="1"/>
  <c r="L158" i="13"/>
  <c r="M158" i="13"/>
  <c r="D158" i="13" s="1"/>
  <c r="L159" i="13"/>
  <c r="M159" i="13"/>
  <c r="D159" i="13" s="1"/>
  <c r="L160" i="13"/>
  <c r="M160" i="13"/>
  <c r="L161" i="13"/>
  <c r="M161" i="13"/>
  <c r="D161" i="13" s="1"/>
  <c r="L162" i="13"/>
  <c r="M162" i="13"/>
  <c r="D162" i="13" s="1"/>
  <c r="L163" i="13"/>
  <c r="M163" i="13"/>
  <c r="D163" i="13" s="1"/>
  <c r="L164" i="13"/>
  <c r="M164" i="13"/>
  <c r="L165" i="13"/>
  <c r="M165" i="13"/>
  <c r="D165" i="13" s="1"/>
  <c r="L166" i="13"/>
  <c r="M166" i="13"/>
  <c r="D166" i="13" s="1"/>
  <c r="L167" i="13"/>
  <c r="M167" i="13"/>
  <c r="D167" i="13" s="1"/>
  <c r="L168" i="13"/>
  <c r="M168" i="13"/>
  <c r="L169" i="13"/>
  <c r="M169" i="13"/>
  <c r="D169" i="13" s="1"/>
  <c r="L170" i="13"/>
  <c r="M170" i="13"/>
  <c r="D170" i="13" s="1"/>
  <c r="L171" i="13"/>
  <c r="M171" i="13"/>
  <c r="D171" i="13" s="1"/>
  <c r="L172" i="13"/>
  <c r="M172" i="13"/>
  <c r="L173" i="13"/>
  <c r="M173" i="13"/>
  <c r="D173" i="13" s="1"/>
  <c r="L174" i="13"/>
  <c r="M174" i="13"/>
  <c r="D174" i="13" s="1"/>
  <c r="L175" i="13"/>
  <c r="M175" i="13"/>
  <c r="D175" i="13" s="1"/>
  <c r="L176" i="13"/>
  <c r="M176" i="13"/>
  <c r="L177" i="13"/>
  <c r="M177" i="13"/>
  <c r="D177" i="13" s="1"/>
  <c r="L178" i="13"/>
  <c r="M178" i="13"/>
  <c r="D178" i="13" s="1"/>
  <c r="L179" i="13"/>
  <c r="M179" i="13"/>
  <c r="D179" i="13" s="1"/>
  <c r="L180" i="13"/>
  <c r="M180" i="13"/>
  <c r="L181" i="13"/>
  <c r="M181" i="13"/>
  <c r="D181" i="13" s="1"/>
  <c r="L182" i="13"/>
  <c r="M182" i="13"/>
  <c r="D182" i="13" s="1"/>
  <c r="L183" i="13"/>
  <c r="M183" i="13"/>
  <c r="D183" i="13" s="1"/>
  <c r="L184" i="13"/>
  <c r="M184" i="13"/>
  <c r="L185" i="13"/>
  <c r="M185" i="13"/>
  <c r="D185" i="13" s="1"/>
  <c r="L186" i="13"/>
  <c r="M186" i="13"/>
  <c r="D186" i="13" s="1"/>
  <c r="L187" i="13"/>
  <c r="M187" i="13"/>
  <c r="D187" i="13" s="1"/>
  <c r="L188" i="13"/>
  <c r="M188" i="13"/>
  <c r="L189" i="13"/>
  <c r="M189" i="13"/>
  <c r="D189" i="13" s="1"/>
  <c r="L190" i="13"/>
  <c r="M190" i="13"/>
  <c r="D190" i="13" s="1"/>
  <c r="L191" i="13"/>
  <c r="M191" i="13"/>
  <c r="D191" i="13" s="1"/>
  <c r="L192" i="13"/>
  <c r="M192" i="13"/>
  <c r="L193" i="13"/>
  <c r="M193" i="13"/>
  <c r="D193" i="13" s="1"/>
  <c r="L194" i="13"/>
  <c r="M194" i="13"/>
  <c r="D194" i="13" s="1"/>
  <c r="L195" i="13"/>
  <c r="M195" i="13"/>
  <c r="D195" i="13" s="1"/>
  <c r="L196" i="13"/>
  <c r="M196" i="13"/>
  <c r="L197" i="13"/>
  <c r="M197" i="13"/>
  <c r="D197" i="13" s="1"/>
  <c r="L198" i="13"/>
  <c r="M198" i="13"/>
  <c r="D198" i="13" s="1"/>
  <c r="D130" i="13"/>
  <c r="D131" i="13"/>
  <c r="D132" i="13"/>
  <c r="D133" i="13"/>
  <c r="D134" i="13"/>
  <c r="D136" i="13"/>
  <c r="D140" i="13"/>
  <c r="D141" i="13"/>
  <c r="D144" i="13"/>
  <c r="D148" i="13"/>
  <c r="D152" i="13"/>
  <c r="D156" i="13"/>
  <c r="D160" i="13"/>
  <c r="D164" i="13"/>
  <c r="D168" i="13"/>
  <c r="D172" i="13"/>
  <c r="D176" i="13"/>
  <c r="D180" i="13"/>
  <c r="D184" i="13"/>
  <c r="D188" i="13"/>
  <c r="D192" i="13"/>
  <c r="D196" i="13"/>
  <c r="C130" i="13"/>
  <c r="C131" i="13"/>
  <c r="C132" i="13"/>
  <c r="C133" i="13"/>
  <c r="C134" i="13"/>
  <c r="C135" i="13"/>
  <c r="C136" i="13"/>
  <c r="C137" i="13"/>
  <c r="C138" i="13"/>
  <c r="AE87" i="6" s="1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AE195" i="6" s="1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M120" i="13"/>
  <c r="D120" i="13" s="1"/>
  <c r="M121" i="13"/>
  <c r="D121" i="13" s="1"/>
  <c r="M122" i="13"/>
  <c r="D122" i="13" s="1"/>
  <c r="M123" i="13"/>
  <c r="D123" i="13" s="1"/>
  <c r="M124" i="13"/>
  <c r="D124" i="13" s="1"/>
  <c r="M125" i="13"/>
  <c r="M126" i="13"/>
  <c r="D126" i="13" s="1"/>
  <c r="M127" i="13"/>
  <c r="D127" i="13" s="1"/>
  <c r="M128" i="13"/>
  <c r="D128" i="13" s="1"/>
  <c r="M129" i="13"/>
  <c r="D129" i="13" s="1"/>
  <c r="L120" i="13"/>
  <c r="C120" i="13" s="1"/>
  <c r="L121" i="13"/>
  <c r="C121" i="13" s="1"/>
  <c r="L122" i="13"/>
  <c r="C122" i="13" s="1"/>
  <c r="L123" i="13"/>
  <c r="C123" i="13" s="1"/>
  <c r="L124" i="13"/>
  <c r="C124" i="13" s="1"/>
  <c r="L125" i="13"/>
  <c r="C125" i="13" s="1"/>
  <c r="AE39" i="6" s="1"/>
  <c r="L126" i="13"/>
  <c r="C126" i="13" s="1"/>
  <c r="L127" i="13"/>
  <c r="C127" i="13" s="1"/>
  <c r="L128" i="13"/>
  <c r="C128" i="13" s="1"/>
  <c r="L129" i="13"/>
  <c r="C129" i="13" s="1"/>
  <c r="M119" i="13"/>
  <c r="D119" i="13" s="1"/>
  <c r="L119" i="13"/>
  <c r="C119" i="13" s="1"/>
  <c r="D125" i="13" l="1"/>
  <c r="AF39" i="6" s="1"/>
  <c r="AE42" i="6"/>
  <c r="AE41" i="6"/>
  <c r="AE40" i="6"/>
  <c r="Z39" i="6"/>
  <c r="U39" i="6" s="1"/>
  <c r="W39" i="6" s="1"/>
  <c r="AA39" i="6"/>
  <c r="AE58" i="6"/>
  <c r="AE59" i="6"/>
  <c r="AE54" i="6"/>
  <c r="AE56" i="6"/>
  <c r="AE55" i="6"/>
  <c r="AE57" i="6"/>
  <c r="AF102" i="6"/>
  <c r="AF101" i="6"/>
  <c r="AF103" i="6"/>
  <c r="AE125" i="6"/>
  <c r="AE126" i="6"/>
  <c r="AE127" i="6"/>
  <c r="AE124" i="6"/>
  <c r="AE88" i="6"/>
  <c r="AE90" i="6"/>
  <c r="AE89" i="6"/>
  <c r="AE52" i="6"/>
  <c r="AE51" i="6"/>
  <c r="AE53" i="6"/>
  <c r="AE135" i="6"/>
  <c r="AE137" i="6"/>
  <c r="AE131" i="6"/>
  <c r="AE136" i="6"/>
  <c r="AE133" i="6"/>
  <c r="AE132" i="6"/>
  <c r="AE134" i="6"/>
  <c r="AA195" i="6"/>
  <c r="Z195" i="6"/>
  <c r="U195" i="6" s="1"/>
  <c r="AA87" i="6"/>
  <c r="Z87" i="6"/>
  <c r="U87" i="6" s="1"/>
  <c r="W87" i="6" s="1"/>
  <c r="AC87" i="6"/>
  <c r="V87" i="6" s="1"/>
  <c r="AD87" i="6"/>
  <c r="AF40" i="6"/>
  <c r="AF41" i="6"/>
  <c r="AF42" i="6"/>
  <c r="AE71" i="6"/>
  <c r="AE79" i="6"/>
  <c r="AE75" i="6"/>
  <c r="AE72" i="6"/>
  <c r="AE74" i="6"/>
  <c r="AE77" i="6"/>
  <c r="AE78" i="6"/>
  <c r="AE76" i="6"/>
  <c r="AE73" i="6"/>
  <c r="AF130" i="6"/>
  <c r="AF128" i="6"/>
  <c r="AF129" i="6"/>
  <c r="AF77" i="6"/>
  <c r="AF78" i="6"/>
  <c r="AF74" i="6"/>
  <c r="AF71" i="6"/>
  <c r="AF72" i="6"/>
  <c r="AF76" i="6"/>
  <c r="AF75" i="6"/>
  <c r="AF73" i="6"/>
  <c r="AF79" i="6"/>
  <c r="AE130" i="6"/>
  <c r="AE129" i="6"/>
  <c r="AE128" i="6"/>
  <c r="AF135" i="6"/>
  <c r="AF136" i="6"/>
  <c r="AF137" i="6"/>
  <c r="AF131" i="6"/>
  <c r="AF133" i="6"/>
  <c r="AF132" i="6"/>
  <c r="AF134" i="6"/>
  <c r="AE101" i="6"/>
  <c r="AE103" i="6"/>
  <c r="AE102" i="6"/>
  <c r="AE148" i="6"/>
  <c r="AE150" i="6"/>
  <c r="AE151" i="6"/>
  <c r="AE147" i="6"/>
  <c r="AE149" i="6"/>
  <c r="AE138" i="6"/>
  <c r="AE139" i="6"/>
  <c r="AE140" i="6"/>
  <c r="AE141" i="6"/>
  <c r="AE142" i="6"/>
  <c r="AF54" i="6"/>
  <c r="AF59" i="6"/>
  <c r="AF56" i="6"/>
  <c r="AF58" i="6"/>
  <c r="AF55" i="6"/>
  <c r="AF57" i="6"/>
  <c r="AF139" i="6"/>
  <c r="AF142" i="6"/>
  <c r="AF141" i="6"/>
  <c r="AF140" i="6"/>
  <c r="AF138" i="6"/>
  <c r="AF52" i="6"/>
  <c r="AF51" i="6"/>
  <c r="AF53" i="6"/>
  <c r="AF147" i="6"/>
  <c r="AF149" i="6"/>
  <c r="AF148" i="6"/>
  <c r="AF150" i="6"/>
  <c r="AF151" i="6"/>
  <c r="AF124" i="6"/>
  <c r="AF125" i="6"/>
  <c r="AF127" i="6"/>
  <c r="AF126" i="6"/>
  <c r="AF89" i="6"/>
  <c r="AF90" i="6"/>
  <c r="AF88" i="6"/>
  <c r="Z424" i="22"/>
  <c r="Z241" i="23"/>
  <c r="Z429" i="22"/>
  <c r="Z231" i="23"/>
  <c r="Z240" i="23"/>
  <c r="Z243" i="23"/>
  <c r="Z232" i="23"/>
  <c r="Z425" i="22"/>
  <c r="Z236" i="23"/>
  <c r="Z530" i="17"/>
  <c r="Z237" i="23"/>
  <c r="Z230" i="23"/>
  <c r="Z428" i="22"/>
  <c r="Z532" i="17"/>
  <c r="Z238" i="23"/>
  <c r="Z534" i="17"/>
  <c r="Z239" i="23"/>
  <c r="Z426" i="22"/>
  <c r="Z531" i="17"/>
  <c r="Z427" i="22"/>
  <c r="Z235" i="23"/>
  <c r="Z228" i="23"/>
  <c r="Z535" i="17"/>
  <c r="Z234" i="23"/>
  <c r="Z533" i="17"/>
  <c r="Z242" i="23"/>
  <c r="Z430" i="22"/>
  <c r="Z233" i="23"/>
  <c r="Z229" i="23"/>
  <c r="AA231" i="23"/>
  <c r="AA530" i="17"/>
  <c r="AA235" i="23"/>
  <c r="AA533" i="17"/>
  <c r="AA242" i="23"/>
  <c r="AA427" i="22"/>
  <c r="AA239" i="23"/>
  <c r="AA241" i="23"/>
  <c r="AA234" i="23"/>
  <c r="AA428" i="22"/>
  <c r="AA430" i="22"/>
  <c r="AA237" i="23"/>
  <c r="AA240" i="23"/>
  <c r="AA531" i="17"/>
  <c r="AA228" i="23"/>
  <c r="AA233" i="23"/>
  <c r="AA429" i="22"/>
  <c r="AA243" i="23"/>
  <c r="AA426" i="22"/>
  <c r="AA425" i="22"/>
  <c r="AA229" i="23"/>
  <c r="AA424" i="22"/>
  <c r="AA232" i="23"/>
  <c r="AA532" i="17"/>
  <c r="AA236" i="23"/>
  <c r="AA230" i="23"/>
  <c r="AA535" i="17"/>
  <c r="AA238" i="23"/>
  <c r="AA534" i="17"/>
  <c r="Y243" i="23"/>
  <c r="Y428" i="22"/>
  <c r="Y531" i="17"/>
  <c r="Y534" i="17"/>
  <c r="Y240" i="23"/>
  <c r="Y424" i="22"/>
  <c r="Y535" i="17"/>
  <c r="Y236" i="23"/>
  <c r="Y427" i="22"/>
  <c r="Y430" i="22"/>
  <c r="Y530" i="17"/>
  <c r="Y229" i="23"/>
  <c r="Y533" i="17"/>
  <c r="Y425" i="22"/>
  <c r="Y231" i="23"/>
  <c r="Y241" i="23"/>
  <c r="Y429" i="22"/>
  <c r="Y230" i="23"/>
  <c r="Y237" i="23"/>
  <c r="Y234" i="23"/>
  <c r="Y239" i="23"/>
  <c r="Y228" i="23"/>
  <c r="Y233" i="23"/>
  <c r="Y238" i="23"/>
  <c r="Y232" i="23"/>
  <c r="Y242" i="23"/>
  <c r="Y426" i="22"/>
  <c r="Y532" i="17"/>
  <c r="Y235" i="23"/>
  <c r="AA540" i="17"/>
  <c r="AA246" i="23"/>
  <c r="AA541" i="17"/>
  <c r="AA432" i="22"/>
  <c r="AA247" i="23"/>
  <c r="AA431" i="22"/>
  <c r="AA536" i="17"/>
  <c r="AA434" i="22"/>
  <c r="AA537" i="17"/>
  <c r="AA538" i="17"/>
  <c r="AA245" i="23"/>
  <c r="AA539" i="17"/>
  <c r="AA433" i="22"/>
  <c r="AA244" i="23"/>
  <c r="Z541" i="17"/>
  <c r="Z246" i="23"/>
  <c r="Z540" i="17"/>
  <c r="Z539" i="17"/>
  <c r="Z247" i="23"/>
  <c r="Z244" i="23"/>
  <c r="Z432" i="22"/>
  <c r="Z431" i="22"/>
  <c r="Z245" i="23"/>
  <c r="Z434" i="22"/>
  <c r="Z537" i="17"/>
  <c r="Z536" i="17"/>
  <c r="Z538" i="17"/>
  <c r="Z433" i="22"/>
  <c r="Y875" i="22"/>
  <c r="Y874" i="22"/>
  <c r="Y873" i="22"/>
  <c r="Y300" i="23"/>
  <c r="Y297" i="23"/>
  <c r="Y291" i="23"/>
  <c r="Y705" i="22"/>
  <c r="Y706" i="22"/>
  <c r="AA224" i="23"/>
  <c r="AA421" i="22"/>
  <c r="AA525" i="17"/>
  <c r="Z304" i="23"/>
  <c r="Z306" i="23"/>
  <c r="Z305" i="23"/>
  <c r="Z307" i="23"/>
  <c r="Z712" i="22"/>
  <c r="Z709" i="22"/>
  <c r="Z713" i="22"/>
  <c r="Z711" i="22"/>
  <c r="Z710" i="22"/>
  <c r="Z301" i="23"/>
  <c r="Z302" i="23"/>
  <c r="Z708" i="22"/>
  <c r="Z303" i="23"/>
  <c r="Y304" i="23"/>
  <c r="Y305" i="23"/>
  <c r="Y306" i="23"/>
  <c r="Y307" i="23"/>
  <c r="Y709" i="22"/>
  <c r="Y712" i="22"/>
  <c r="Y713" i="22"/>
  <c r="Y710" i="22"/>
  <c r="Y711" i="22"/>
  <c r="Y302" i="23"/>
  <c r="Y301" i="23"/>
  <c r="Y708" i="22"/>
  <c r="Y303" i="23"/>
  <c r="Z300" i="23"/>
  <c r="Z297" i="23"/>
  <c r="Z291" i="23"/>
  <c r="Z705" i="22"/>
  <c r="Z706" i="22"/>
  <c r="FG120" i="6"/>
  <c r="FH120" i="6"/>
  <c r="FI248" i="6"/>
  <c r="FH248" i="6"/>
  <c r="D5" i="5"/>
  <c r="C31" i="24" s="1"/>
  <c r="D17" i="24" s="1"/>
  <c r="AC39" i="6" l="1"/>
  <c r="V39" i="6" s="1"/>
  <c r="AD39" i="6"/>
  <c r="Z40" i="6"/>
  <c r="U40" i="6" s="1"/>
  <c r="W40" i="6" s="1"/>
  <c r="AA40" i="6"/>
  <c r="AA41" i="6"/>
  <c r="Z41" i="6"/>
  <c r="U41" i="6" s="1"/>
  <c r="AA42" i="6"/>
  <c r="Z42" i="6"/>
  <c r="U42" i="6" s="1"/>
  <c r="AD137" i="6"/>
  <c r="AC137" i="6"/>
  <c r="V137" i="6" s="1"/>
  <c r="Z57" i="6"/>
  <c r="AA57" i="6"/>
  <c r="AX57" i="6" s="1"/>
  <c r="AC127" i="6"/>
  <c r="V127" i="6" s="1"/>
  <c r="W127" i="6" s="1"/>
  <c r="AD127" i="6"/>
  <c r="AD53" i="6"/>
  <c r="AC53" i="6"/>
  <c r="V53" i="6" s="1"/>
  <c r="AD57" i="6"/>
  <c r="AC57" i="6"/>
  <c r="V57" i="6" s="1"/>
  <c r="Z140" i="6"/>
  <c r="U140" i="6" s="1"/>
  <c r="W140" i="6" s="1"/>
  <c r="AA140" i="6"/>
  <c r="AA102" i="6"/>
  <c r="Z102" i="6"/>
  <c r="U102" i="6" s="1"/>
  <c r="AD136" i="6"/>
  <c r="AC136" i="6"/>
  <c r="V136" i="6" s="1"/>
  <c r="AD76" i="6"/>
  <c r="AC76" i="6"/>
  <c r="V76" i="6" s="1"/>
  <c r="AD130" i="6"/>
  <c r="AC130" i="6"/>
  <c r="V130" i="6" s="1"/>
  <c r="AA79" i="6"/>
  <c r="Z79" i="6"/>
  <c r="U79" i="6" s="1"/>
  <c r="W79" i="6" s="1"/>
  <c r="Z137" i="6"/>
  <c r="U137" i="6" s="1"/>
  <c r="W137" i="6" s="1"/>
  <c r="AA137" i="6"/>
  <c r="Z124" i="6"/>
  <c r="AA124" i="6"/>
  <c r="AX124" i="6" s="1"/>
  <c r="Z55" i="6"/>
  <c r="U55" i="6" s="1"/>
  <c r="AA55" i="6"/>
  <c r="AC126" i="6"/>
  <c r="V126" i="6" s="1"/>
  <c r="W126" i="6" s="1"/>
  <c r="AD126" i="6"/>
  <c r="AC75" i="6"/>
  <c r="V75" i="6" s="1"/>
  <c r="AD75" i="6"/>
  <c r="AC125" i="6"/>
  <c r="V125" i="6" s="1"/>
  <c r="AD125" i="6"/>
  <c r="AD51" i="6"/>
  <c r="AC51" i="6"/>
  <c r="V51" i="6" s="1"/>
  <c r="W51" i="6" s="1"/>
  <c r="AD55" i="6"/>
  <c r="BD55" i="6" s="1"/>
  <c r="AC55" i="6"/>
  <c r="Z139" i="6"/>
  <c r="AA139" i="6"/>
  <c r="AX139" i="6" s="1"/>
  <c r="AA103" i="6"/>
  <c r="AX103" i="6" s="1"/>
  <c r="Z103" i="6"/>
  <c r="AC135" i="6"/>
  <c r="V135" i="6" s="1"/>
  <c r="AD135" i="6"/>
  <c r="AD72" i="6"/>
  <c r="AC72" i="6"/>
  <c r="V72" i="6" s="1"/>
  <c r="W72" i="6" s="1"/>
  <c r="Z73" i="6"/>
  <c r="U73" i="6" s="1"/>
  <c r="W73" i="6" s="1"/>
  <c r="AA73" i="6"/>
  <c r="AA71" i="6"/>
  <c r="Z71" i="6"/>
  <c r="U71" i="6" s="1"/>
  <c r="AY195" i="6"/>
  <c r="W195" i="6"/>
  <c r="AA135" i="6"/>
  <c r="Z135" i="6"/>
  <c r="U135" i="6" s="1"/>
  <c r="W135" i="6" s="1"/>
  <c r="AA127" i="6"/>
  <c r="Z127" i="6"/>
  <c r="U127" i="6" s="1"/>
  <c r="AA56" i="6"/>
  <c r="Z56" i="6"/>
  <c r="U56" i="6" s="1"/>
  <c r="Z148" i="6"/>
  <c r="U148" i="6" s="1"/>
  <c r="W148" i="6" s="1"/>
  <c r="AA148" i="6"/>
  <c r="AD124" i="6"/>
  <c r="AC124" i="6"/>
  <c r="V124" i="6" s="1"/>
  <c r="AC52" i="6"/>
  <c r="V52" i="6" s="1"/>
  <c r="W52" i="6" s="1"/>
  <c r="AD52" i="6"/>
  <c r="AD58" i="6"/>
  <c r="AC58" i="6"/>
  <c r="V58" i="6" s="1"/>
  <c r="AA138" i="6"/>
  <c r="Z138" i="6"/>
  <c r="U138" i="6" s="1"/>
  <c r="AA101" i="6"/>
  <c r="AX101" i="6" s="1"/>
  <c r="Z101" i="6"/>
  <c r="AA128" i="6"/>
  <c r="AX128" i="6" s="1"/>
  <c r="Z128" i="6"/>
  <c r="AD71" i="6"/>
  <c r="AC71" i="6"/>
  <c r="V71" i="6" s="1"/>
  <c r="W71" i="6" s="1"/>
  <c r="Z76" i="6"/>
  <c r="U76" i="6" s="1"/>
  <c r="W76" i="6" s="1"/>
  <c r="AA76" i="6"/>
  <c r="AD42" i="6"/>
  <c r="AC42" i="6"/>
  <c r="V42" i="6" s="1"/>
  <c r="W42" i="6" s="1"/>
  <c r="AA53" i="6"/>
  <c r="Z53" i="6"/>
  <c r="U53" i="6" s="1"/>
  <c r="W53" i="6" s="1"/>
  <c r="AA126" i="6"/>
  <c r="Z126" i="6"/>
  <c r="U126" i="6" s="1"/>
  <c r="AA54" i="6"/>
  <c r="Z54" i="6"/>
  <c r="U54" i="6" s="1"/>
  <c r="AA88" i="6"/>
  <c r="Z88" i="6"/>
  <c r="U88" i="6" s="1"/>
  <c r="W88" i="6" s="1"/>
  <c r="AC151" i="6"/>
  <c r="V151" i="6" s="1"/>
  <c r="W151" i="6" s="1"/>
  <c r="AD151" i="6"/>
  <c r="AD138" i="6"/>
  <c r="BD138" i="6" s="1"/>
  <c r="AC138" i="6"/>
  <c r="AD56" i="6"/>
  <c r="BD56" i="6" s="1"/>
  <c r="AC56" i="6"/>
  <c r="AA149" i="6"/>
  <c r="Z149" i="6"/>
  <c r="U149" i="6" s="1"/>
  <c r="W149" i="6" s="1"/>
  <c r="AD134" i="6"/>
  <c r="AC134" i="6"/>
  <c r="V134" i="6" s="1"/>
  <c r="AA129" i="6"/>
  <c r="AX129" i="6" s="1"/>
  <c r="Z129" i="6"/>
  <c r="AD74" i="6"/>
  <c r="AC74" i="6"/>
  <c r="V74" i="6" s="1"/>
  <c r="Z78" i="6"/>
  <c r="AA78" i="6"/>
  <c r="AX78" i="6" s="1"/>
  <c r="AD41" i="6"/>
  <c r="AC41" i="6"/>
  <c r="V41" i="6" s="1"/>
  <c r="W41" i="6" s="1"/>
  <c r="Z134" i="6"/>
  <c r="U134" i="6" s="1"/>
  <c r="W134" i="6" s="1"/>
  <c r="AA134" i="6"/>
  <c r="AA51" i="6"/>
  <c r="Z51" i="6"/>
  <c r="U51" i="6" s="1"/>
  <c r="AA125" i="6"/>
  <c r="AX125" i="6" s="1"/>
  <c r="Z125" i="6"/>
  <c r="Z59" i="6"/>
  <c r="AA59" i="6"/>
  <c r="AX59" i="6" s="1"/>
  <c r="AD139" i="6"/>
  <c r="AC139" i="6"/>
  <c r="V139" i="6" s="1"/>
  <c r="Z75" i="6"/>
  <c r="U75" i="6" s="1"/>
  <c r="W75" i="6" s="1"/>
  <c r="AA75" i="6"/>
  <c r="AD88" i="6"/>
  <c r="AC88" i="6"/>
  <c r="V88" i="6" s="1"/>
  <c r="AD150" i="6"/>
  <c r="AC150" i="6"/>
  <c r="V150" i="6" s="1"/>
  <c r="W150" i="6" s="1"/>
  <c r="AC140" i="6"/>
  <c r="V140" i="6" s="1"/>
  <c r="AD140" i="6"/>
  <c r="AD59" i="6"/>
  <c r="AC59" i="6"/>
  <c r="V59" i="6" s="1"/>
  <c r="AA147" i="6"/>
  <c r="Z147" i="6"/>
  <c r="U147" i="6" s="1"/>
  <c r="W147" i="6" s="1"/>
  <c r="AD132" i="6"/>
  <c r="BD132" i="6" s="1"/>
  <c r="AC132" i="6"/>
  <c r="AA130" i="6"/>
  <c r="AX130" i="6" s="1"/>
  <c r="Z130" i="6"/>
  <c r="AD78" i="6"/>
  <c r="AC78" i="6"/>
  <c r="V78" i="6" s="1"/>
  <c r="AA77" i="6"/>
  <c r="Z77" i="6"/>
  <c r="U77" i="6" s="1"/>
  <c r="W77" i="6" s="1"/>
  <c r="AC40" i="6"/>
  <c r="V40" i="6" s="1"/>
  <c r="AD40" i="6"/>
  <c r="AA132" i="6"/>
  <c r="Z132" i="6"/>
  <c r="U132" i="6" s="1"/>
  <c r="AA52" i="6"/>
  <c r="Z52" i="6"/>
  <c r="U52" i="6" s="1"/>
  <c r="AD103" i="6"/>
  <c r="AC103" i="6"/>
  <c r="V103" i="6" s="1"/>
  <c r="Z58" i="6"/>
  <c r="AA58" i="6"/>
  <c r="AX58" i="6" s="1"/>
  <c r="AA141" i="6"/>
  <c r="Z141" i="6"/>
  <c r="U141" i="6" s="1"/>
  <c r="W141" i="6" s="1"/>
  <c r="AA131" i="6"/>
  <c r="Z131" i="6"/>
  <c r="U131" i="6" s="1"/>
  <c r="AC90" i="6"/>
  <c r="V90" i="6" s="1"/>
  <c r="W90" i="6" s="1"/>
  <c r="AD90" i="6"/>
  <c r="AD141" i="6"/>
  <c r="AC141" i="6"/>
  <c r="V141" i="6" s="1"/>
  <c r="AC54" i="6"/>
  <c r="AD54" i="6"/>
  <c r="BD54" i="6" s="1"/>
  <c r="AA151" i="6"/>
  <c r="Z151" i="6"/>
  <c r="U151" i="6" s="1"/>
  <c r="AD133" i="6"/>
  <c r="BD133" i="6" s="1"/>
  <c r="AC133" i="6"/>
  <c r="AC79" i="6"/>
  <c r="V79" i="6" s="1"/>
  <c r="AD79" i="6"/>
  <c r="AC77" i="6"/>
  <c r="V77" i="6" s="1"/>
  <c r="AD77" i="6"/>
  <c r="AA74" i="6"/>
  <c r="Z74" i="6"/>
  <c r="U74" i="6" s="1"/>
  <c r="AA133" i="6"/>
  <c r="Z133" i="6"/>
  <c r="U133" i="6" s="1"/>
  <c r="Z89" i="6"/>
  <c r="U89" i="6" s="1"/>
  <c r="AA89" i="6"/>
  <c r="AD101" i="6"/>
  <c r="AC101" i="6"/>
  <c r="V101" i="6" s="1"/>
  <c r="AC128" i="6"/>
  <c r="V128" i="6" s="1"/>
  <c r="AD128" i="6"/>
  <c r="AD89" i="6"/>
  <c r="AC89" i="6"/>
  <c r="V89" i="6" s="1"/>
  <c r="W89" i="6" s="1"/>
  <c r="AC149" i="6"/>
  <c r="V149" i="6" s="1"/>
  <c r="AD149" i="6"/>
  <c r="AD142" i="6"/>
  <c r="AC142" i="6"/>
  <c r="V142" i="6" s="1"/>
  <c r="W142" i="6" s="1"/>
  <c r="Z142" i="6"/>
  <c r="U142" i="6" s="1"/>
  <c r="AA142" i="6"/>
  <c r="Z150" i="6"/>
  <c r="U150" i="6" s="1"/>
  <c r="AA150" i="6"/>
  <c r="AC131" i="6"/>
  <c r="V131" i="6" s="1"/>
  <c r="W131" i="6" s="1"/>
  <c r="AD131" i="6"/>
  <c r="AD73" i="6"/>
  <c r="AC73" i="6"/>
  <c r="V73" i="6" s="1"/>
  <c r="AD129" i="6"/>
  <c r="AC129" i="6"/>
  <c r="V129" i="6" s="1"/>
  <c r="Z72" i="6"/>
  <c r="U72" i="6" s="1"/>
  <c r="AA72" i="6"/>
  <c r="AA136" i="6"/>
  <c r="Z136" i="6"/>
  <c r="U136" i="6" s="1"/>
  <c r="W136" i="6" s="1"/>
  <c r="Z90" i="6"/>
  <c r="U90" i="6" s="1"/>
  <c r="AA90" i="6"/>
  <c r="AC102" i="6"/>
  <c r="V102" i="6" s="1"/>
  <c r="W102" i="6" s="1"/>
  <c r="AD102" i="6"/>
  <c r="AN11" i="24"/>
  <c r="N10" i="6" s="1"/>
  <c r="CC7" i="6"/>
  <c r="Z224" i="23"/>
  <c r="Z421" i="22"/>
  <c r="Z525" i="17"/>
  <c r="Y421" i="22"/>
  <c r="Y224" i="23"/>
  <c r="Y525" i="17"/>
  <c r="AA873" i="22"/>
  <c r="AA875" i="22"/>
  <c r="AA874" i="22"/>
  <c r="Z873" i="22"/>
  <c r="Z875" i="22"/>
  <c r="Z874" i="22"/>
  <c r="AG9" i="6"/>
  <c r="AH9" i="6"/>
  <c r="U128" i="6" l="1"/>
  <c r="W128" i="6" s="1"/>
  <c r="AW128" i="6"/>
  <c r="U58" i="6"/>
  <c r="W58" i="6" s="1"/>
  <c r="AW58" i="6"/>
  <c r="AW59" i="6"/>
  <c r="U59" i="6"/>
  <c r="W59" i="6" s="1"/>
  <c r="AW139" i="6"/>
  <c r="U139" i="6"/>
  <c r="W139" i="6" s="1"/>
  <c r="BC133" i="6"/>
  <c r="V133" i="6"/>
  <c r="W133" i="6" s="1"/>
  <c r="AW125" i="6"/>
  <c r="U125" i="6"/>
  <c r="W125" i="6" s="1"/>
  <c r="U101" i="6"/>
  <c r="W101" i="6" s="1"/>
  <c r="AW101" i="6"/>
  <c r="V55" i="6"/>
  <c r="W55" i="6" s="1"/>
  <c r="BC55" i="6"/>
  <c r="V132" i="6"/>
  <c r="W132" i="6" s="1"/>
  <c r="BC132" i="6"/>
  <c r="AW78" i="6"/>
  <c r="U78" i="6"/>
  <c r="W78" i="6" s="1"/>
  <c r="AX74" i="6"/>
  <c r="W74" i="6"/>
  <c r="AW74" i="6"/>
  <c r="V56" i="6"/>
  <c r="W56" i="6" s="1"/>
  <c r="BC56" i="6"/>
  <c r="AW57" i="6"/>
  <c r="U57" i="6"/>
  <c r="W57" i="6" s="1"/>
  <c r="AW130" i="6"/>
  <c r="U130" i="6"/>
  <c r="W130" i="6" s="1"/>
  <c r="AW129" i="6"/>
  <c r="U129" i="6"/>
  <c r="W129" i="6" s="1"/>
  <c r="BC138" i="6"/>
  <c r="V138" i="6"/>
  <c r="W138" i="6" s="1"/>
  <c r="U103" i="6"/>
  <c r="W103" i="6" s="1"/>
  <c r="AW103" i="6"/>
  <c r="BC54" i="6"/>
  <c r="V54" i="6"/>
  <c r="W54" i="6" s="1"/>
  <c r="U124" i="6"/>
  <c r="W124" i="6" s="1"/>
  <c r="AW124" i="6"/>
  <c r="X244" i="6"/>
  <c r="S244" i="6" s="1"/>
  <c r="X242" i="6"/>
  <c r="S242" i="6" s="1"/>
  <c r="X249" i="6"/>
  <c r="S249" i="6" s="1"/>
  <c r="X219" i="6"/>
  <c r="S219" i="6" s="1"/>
  <c r="X217" i="6"/>
  <c r="S217" i="6" s="1"/>
  <c r="X243" i="6"/>
  <c r="S243" i="6" s="1"/>
  <c r="X240" i="6"/>
  <c r="S240" i="6" s="1"/>
  <c r="X241" i="6"/>
  <c r="S241" i="6" s="1"/>
  <c r="X196" i="6"/>
  <c r="S196" i="6" s="1"/>
  <c r="X216" i="6"/>
  <c r="S216" i="6" s="1"/>
  <c r="X195" i="6"/>
  <c r="S195" i="6" s="1"/>
  <c r="X204" i="6"/>
  <c r="S204" i="6" s="1"/>
  <c r="X187" i="6"/>
  <c r="S187" i="6" s="1"/>
  <c r="X203" i="6"/>
  <c r="S203" i="6" s="1"/>
  <c r="X202" i="6"/>
  <c r="S202" i="6" s="1"/>
  <c r="X150" i="6"/>
  <c r="S150" i="6" s="1"/>
  <c r="X128" i="6"/>
  <c r="S128" i="6" s="1"/>
  <c r="X139" i="6"/>
  <c r="S139" i="6" s="1"/>
  <c r="X218" i="6"/>
  <c r="S218" i="6" s="1"/>
  <c r="X197" i="6"/>
  <c r="S197" i="6" s="1"/>
  <c r="X155" i="6"/>
  <c r="S155" i="6" s="1"/>
  <c r="X149" i="6"/>
  <c r="S149" i="6" s="1"/>
  <c r="X141" i="6"/>
  <c r="S141" i="6" s="1"/>
  <c r="X134" i="6"/>
  <c r="S134" i="6" s="1"/>
  <c r="X129" i="6"/>
  <c r="S129" i="6" s="1"/>
  <c r="X126" i="6"/>
  <c r="S126" i="6" s="1"/>
  <c r="X205" i="6"/>
  <c r="S205" i="6" s="1"/>
  <c r="X161" i="6"/>
  <c r="X140" i="6"/>
  <c r="S140" i="6" s="1"/>
  <c r="X137" i="6"/>
  <c r="S137" i="6" s="1"/>
  <c r="X132" i="6"/>
  <c r="S132" i="6" s="1"/>
  <c r="X151" i="6"/>
  <c r="S151" i="6" s="1"/>
  <c r="X142" i="6"/>
  <c r="S142" i="6" s="1"/>
  <c r="X136" i="6"/>
  <c r="S136" i="6" s="1"/>
  <c r="X135" i="6"/>
  <c r="S135" i="6" s="1"/>
  <c r="X130" i="6"/>
  <c r="S130" i="6" s="1"/>
  <c r="X148" i="6"/>
  <c r="S148" i="6" s="1"/>
  <c r="X131" i="6"/>
  <c r="S131" i="6" s="1"/>
  <c r="X127" i="6"/>
  <c r="S127" i="6" s="1"/>
  <c r="X97" i="6"/>
  <c r="X73" i="6"/>
  <c r="S73" i="6" s="1"/>
  <c r="X71" i="6"/>
  <c r="S71" i="6" s="1"/>
  <c r="X57" i="6"/>
  <c r="S57" i="6" s="1"/>
  <c r="X147" i="6"/>
  <c r="S147" i="6" s="1"/>
  <c r="X125" i="6"/>
  <c r="S125" i="6" s="1"/>
  <c r="X76" i="6"/>
  <c r="S76" i="6" s="1"/>
  <c r="X74" i="6"/>
  <c r="X133" i="6"/>
  <c r="S133" i="6" s="1"/>
  <c r="X101" i="6"/>
  <c r="S101" i="6" s="1"/>
  <c r="X90" i="6"/>
  <c r="S90" i="6" s="1"/>
  <c r="X88" i="6"/>
  <c r="S88" i="6" s="1"/>
  <c r="X72" i="6"/>
  <c r="S72" i="6" s="1"/>
  <c r="X124" i="6"/>
  <c r="S124" i="6" s="1"/>
  <c r="X102" i="6"/>
  <c r="S102" i="6" s="1"/>
  <c r="X89" i="6"/>
  <c r="S89" i="6" s="1"/>
  <c r="X87" i="6"/>
  <c r="S87" i="6" s="1"/>
  <c r="X79" i="6"/>
  <c r="S79" i="6" s="1"/>
  <c r="X138" i="6"/>
  <c r="S138" i="6" s="1"/>
  <c r="X98" i="6"/>
  <c r="S98" i="6" s="1"/>
  <c r="X40" i="6"/>
  <c r="S40" i="6" s="1"/>
  <c r="X78" i="6"/>
  <c r="X53" i="6"/>
  <c r="S53" i="6" s="1"/>
  <c r="X77" i="6"/>
  <c r="S77" i="6" s="1"/>
  <c r="X58" i="6"/>
  <c r="S58" i="6" s="1"/>
  <c r="X52" i="6"/>
  <c r="S52" i="6" s="1"/>
  <c r="X99" i="6"/>
  <c r="S99" i="6" s="1"/>
  <c r="X39" i="6"/>
  <c r="S39" i="6" s="1"/>
  <c r="X54" i="6"/>
  <c r="S54" i="6" s="1"/>
  <c r="X75" i="6"/>
  <c r="S75" i="6" s="1"/>
  <c r="X59" i="6"/>
  <c r="S59" i="6" s="1"/>
  <c r="X41" i="6"/>
  <c r="S41" i="6" s="1"/>
  <c r="X55" i="6"/>
  <c r="S55" i="6" s="1"/>
  <c r="X51" i="6"/>
  <c r="S51" i="6" s="1"/>
  <c r="X100" i="6"/>
  <c r="S100" i="6" s="1"/>
  <c r="X42" i="6"/>
  <c r="S42" i="6" s="1"/>
  <c r="X56" i="6"/>
  <c r="X103" i="6"/>
  <c r="S103" i="6" s="1"/>
  <c r="AG8" i="6"/>
  <c r="DV3" i="6"/>
  <c r="EC2" i="6"/>
  <c r="ED2" i="6"/>
  <c r="EE2" i="6"/>
  <c r="EC4" i="6"/>
  <c r="ED4" i="6"/>
  <c r="EE4" i="6"/>
  <c r="EC5" i="6"/>
  <c r="EC8" i="6" s="1"/>
  <c r="ED5" i="6"/>
  <c r="ED8" i="6" s="1"/>
  <c r="EE5" i="6"/>
  <c r="EE8" i="6" s="1"/>
  <c r="EC6" i="6"/>
  <c r="ED6" i="6"/>
  <c r="EE6" i="6"/>
  <c r="AG5" i="6"/>
  <c r="DV5" i="6" s="1"/>
  <c r="AG6" i="6"/>
  <c r="DV6" i="6" s="1"/>
  <c r="AG7" i="6"/>
  <c r="DV7" i="6" s="1"/>
  <c r="AG4" i="6"/>
  <c r="DV4" i="6" s="1"/>
  <c r="S74" i="6" l="1"/>
  <c r="S78" i="6"/>
  <c r="S97" i="6"/>
  <c r="S56" i="6"/>
  <c r="S161" i="6"/>
  <c r="AH8" i="6"/>
  <c r="AI8" i="6"/>
  <c r="AJ3" i="6"/>
  <c r="DY3" i="6" s="1"/>
  <c r="AK3" i="6"/>
  <c r="DZ3" i="6" s="1"/>
  <c r="AI3" i="6"/>
  <c r="DX3" i="6" s="1"/>
  <c r="AH3" i="6"/>
  <c r="DW3" i="6" s="1"/>
  <c r="AN3" i="6"/>
  <c r="EB3" i="6" s="1"/>
  <c r="AM3" i="6"/>
  <c r="EA3" i="6" s="1"/>
  <c r="AL3" i="6"/>
  <c r="EG3" i="6" s="1"/>
  <c r="AL4" i="6" l="1"/>
  <c r="EG4" i="6" s="1"/>
  <c r="EE7" i="6" l="1"/>
  <c r="EF18" i="6" s="1"/>
  <c r="ES18" i="6" s="1"/>
  <c r="ED7" i="6"/>
  <c r="EE280" i="6" l="1"/>
  <c r="ER280" i="6" s="1"/>
  <c r="DC280" i="6" s="1"/>
  <c r="EE278" i="6"/>
  <c r="ER278" i="6" s="1"/>
  <c r="DC278" i="6" s="1"/>
  <c r="EE264" i="6"/>
  <c r="ER264" i="6" s="1"/>
  <c r="DC264" i="6" s="1"/>
  <c r="O384" i="22" s="1"/>
  <c r="EE256" i="6"/>
  <c r="ER256" i="6" s="1"/>
  <c r="DC256" i="6" s="1"/>
  <c r="O897" i="17" s="1"/>
  <c r="EE253" i="6"/>
  <c r="ER253" i="6" s="1"/>
  <c r="DC253" i="6" s="1"/>
  <c r="EE276" i="6"/>
  <c r="ER276" i="6" s="1"/>
  <c r="DC276" i="6" s="1"/>
  <c r="EE270" i="6"/>
  <c r="ER270" i="6" s="1"/>
  <c r="DC270" i="6" s="1"/>
  <c r="EE268" i="6"/>
  <c r="ER268" i="6" s="1"/>
  <c r="DC268" i="6" s="1"/>
  <c r="O515" i="17" s="1"/>
  <c r="EE261" i="6"/>
  <c r="ER261" i="6" s="1"/>
  <c r="DC261" i="6" s="1"/>
  <c r="EE277" i="6"/>
  <c r="ER277" i="6" s="1"/>
  <c r="DC277" i="6" s="1"/>
  <c r="EE272" i="6"/>
  <c r="ER272" i="6" s="1"/>
  <c r="DC272" i="6" s="1"/>
  <c r="EE267" i="6"/>
  <c r="ER267" i="6" s="1"/>
  <c r="DC267" i="6" s="1"/>
  <c r="O512" i="17" s="1"/>
  <c r="EE273" i="6"/>
  <c r="ER273" i="6" s="1"/>
  <c r="DC273" i="6" s="1"/>
  <c r="EE269" i="6"/>
  <c r="ER269" i="6" s="1"/>
  <c r="DC269" i="6" s="1"/>
  <c r="EE265" i="6"/>
  <c r="ER265" i="6" s="1"/>
  <c r="DC265" i="6" s="1"/>
  <c r="EE263" i="6"/>
  <c r="ER263" i="6" s="1"/>
  <c r="DC263" i="6" s="1"/>
  <c r="EE260" i="6"/>
  <c r="ER260" i="6" s="1"/>
  <c r="DC260" i="6" s="1"/>
  <c r="EE257" i="6"/>
  <c r="ER257" i="6" s="1"/>
  <c r="DC257" i="6" s="1"/>
  <c r="EE275" i="6"/>
  <c r="ER275" i="6" s="1"/>
  <c r="DC275" i="6" s="1"/>
  <c r="EE251" i="6"/>
  <c r="ER251" i="6" s="1"/>
  <c r="DC251" i="6" s="1"/>
  <c r="EE247" i="6"/>
  <c r="ER247" i="6" s="1"/>
  <c r="DC247" i="6" s="1"/>
  <c r="EE246" i="6"/>
  <c r="ER246" i="6" s="1"/>
  <c r="DC246" i="6" s="1"/>
  <c r="O869" i="22" s="1"/>
  <c r="EE244" i="6"/>
  <c r="ER244" i="6" s="1"/>
  <c r="DC244" i="6" s="1"/>
  <c r="EE239" i="6"/>
  <c r="ER239" i="6" s="1"/>
  <c r="DC239" i="6" s="1"/>
  <c r="O774" i="17" s="1"/>
  <c r="EE235" i="6"/>
  <c r="ER235" i="6" s="1"/>
  <c r="DC235" i="6" s="1"/>
  <c r="EE231" i="6"/>
  <c r="ER231" i="6" s="1"/>
  <c r="DC231" i="6" s="1"/>
  <c r="O707" i="22" s="1"/>
  <c r="EE223" i="6"/>
  <c r="ER223" i="6" s="1"/>
  <c r="DC223" i="6" s="1"/>
  <c r="EE217" i="6"/>
  <c r="ER217" i="6" s="1"/>
  <c r="DC217" i="6" s="1"/>
  <c r="EE241" i="6"/>
  <c r="ER241" i="6" s="1"/>
  <c r="DC241" i="6" s="1"/>
  <c r="EE240" i="6"/>
  <c r="ER240" i="6" s="1"/>
  <c r="DC240" i="6" s="1"/>
  <c r="EE238" i="6"/>
  <c r="ER238" i="6" s="1"/>
  <c r="DC238" i="6" s="1"/>
  <c r="EE233" i="6"/>
  <c r="ER233" i="6" s="1"/>
  <c r="DC233" i="6" s="1"/>
  <c r="O295" i="23" s="1"/>
  <c r="EE228" i="6"/>
  <c r="ER228" i="6" s="1"/>
  <c r="DC228" i="6" s="1"/>
  <c r="O704" i="22" s="1"/>
  <c r="EE227" i="6"/>
  <c r="ER227" i="6" s="1"/>
  <c r="DC227" i="6" s="1"/>
  <c r="EE281" i="6"/>
  <c r="ER281" i="6" s="1"/>
  <c r="DC281" i="6" s="1"/>
  <c r="EE255" i="6"/>
  <c r="ER255" i="6" s="1"/>
  <c r="DC255" i="6" s="1"/>
  <c r="EE254" i="6"/>
  <c r="ER254" i="6" s="1"/>
  <c r="DC254" i="6" s="1"/>
  <c r="EE252" i="6"/>
  <c r="ER252" i="6" s="1"/>
  <c r="DC252" i="6" s="1"/>
  <c r="EE250" i="6"/>
  <c r="ER250" i="6" s="1"/>
  <c r="DC250" i="6" s="1"/>
  <c r="EE225" i="6"/>
  <c r="ER225" i="6" s="1"/>
  <c r="DC225" i="6" s="1"/>
  <c r="EE221" i="6"/>
  <c r="ER221" i="6" s="1"/>
  <c r="DC221" i="6" s="1"/>
  <c r="EE215" i="6"/>
  <c r="ER215" i="6" s="1"/>
  <c r="DC215" i="6" s="1"/>
  <c r="EE274" i="6"/>
  <c r="ER274" i="6" s="1"/>
  <c r="DC274" i="6" s="1"/>
  <c r="EE259" i="6"/>
  <c r="ER259" i="6" s="1"/>
  <c r="DC259" i="6" s="1"/>
  <c r="EE248" i="6"/>
  <c r="ER248" i="6" s="1"/>
  <c r="DC248" i="6" s="1"/>
  <c r="EE243" i="6"/>
  <c r="ER243" i="6" s="1"/>
  <c r="DC243" i="6" s="1"/>
  <c r="EE234" i="6"/>
  <c r="ER234" i="6" s="1"/>
  <c r="DC234" i="6" s="1"/>
  <c r="EE266" i="6"/>
  <c r="ER266" i="6" s="1"/>
  <c r="DC266" i="6" s="1"/>
  <c r="EE249" i="6"/>
  <c r="ER249" i="6" s="1"/>
  <c r="DC249" i="6" s="1"/>
  <c r="EE237" i="6"/>
  <c r="ER237" i="6" s="1"/>
  <c r="DC237" i="6" s="1"/>
  <c r="O736" i="22" s="1"/>
  <c r="EE236" i="6"/>
  <c r="ER236" i="6" s="1"/>
  <c r="DC236" i="6" s="1"/>
  <c r="EE229" i="6"/>
  <c r="ER229" i="6" s="1"/>
  <c r="DC229" i="6" s="1"/>
  <c r="O292" i="23" s="1"/>
  <c r="EE226" i="6"/>
  <c r="ER226" i="6" s="1"/>
  <c r="DC226" i="6" s="1"/>
  <c r="EE258" i="6"/>
  <c r="ER258" i="6" s="1"/>
  <c r="DC258" i="6" s="1"/>
  <c r="EE242" i="6"/>
  <c r="ER242" i="6" s="1"/>
  <c r="DC242" i="6" s="1"/>
  <c r="EE220" i="6"/>
  <c r="ER220" i="6" s="1"/>
  <c r="DC220" i="6" s="1"/>
  <c r="EE213" i="6"/>
  <c r="ER213" i="6" s="1"/>
  <c r="DC213" i="6" s="1"/>
  <c r="EE224" i="6"/>
  <c r="ER224" i="6" s="1"/>
  <c r="DC224" i="6" s="1"/>
  <c r="O747" i="17" s="1"/>
  <c r="EE219" i="6"/>
  <c r="ER219" i="6" s="1"/>
  <c r="DC219" i="6" s="1"/>
  <c r="EE212" i="6"/>
  <c r="ER212" i="6" s="1"/>
  <c r="DC212" i="6" s="1"/>
  <c r="EE208" i="6"/>
  <c r="ER208" i="6" s="1"/>
  <c r="DC208" i="6" s="1"/>
  <c r="EE197" i="6"/>
  <c r="ER197" i="6" s="1"/>
  <c r="DC197" i="6" s="1"/>
  <c r="EE196" i="6"/>
  <c r="ER196" i="6" s="1"/>
  <c r="DC196" i="6" s="1"/>
  <c r="O800" i="22" s="1"/>
  <c r="EE188" i="6"/>
  <c r="ER188" i="6" s="1"/>
  <c r="DC188" i="6" s="1"/>
  <c r="EE173" i="6"/>
  <c r="ER173" i="6" s="1"/>
  <c r="DC173" i="6" s="1"/>
  <c r="EE198" i="6"/>
  <c r="ER198" i="6" s="1"/>
  <c r="DC198" i="6" s="1"/>
  <c r="EE185" i="6"/>
  <c r="ER185" i="6" s="1"/>
  <c r="DC185" i="6" s="1"/>
  <c r="O852" i="22" s="1"/>
  <c r="EE230" i="6"/>
  <c r="ER230" i="6" s="1"/>
  <c r="DC230" i="6" s="1"/>
  <c r="EE214" i="6"/>
  <c r="ER214" i="6" s="1"/>
  <c r="DC214" i="6" s="1"/>
  <c r="EE206" i="6"/>
  <c r="ER206" i="6" s="1"/>
  <c r="DC206" i="6" s="1"/>
  <c r="EE200" i="6"/>
  <c r="ER200" i="6" s="1"/>
  <c r="DC200" i="6" s="1"/>
  <c r="EE194" i="6"/>
  <c r="ER194" i="6" s="1"/>
  <c r="DC194" i="6" s="1"/>
  <c r="EE177" i="6"/>
  <c r="ER177" i="6" s="1"/>
  <c r="DC177" i="6" s="1"/>
  <c r="O321" i="23" s="1"/>
  <c r="EE172" i="6"/>
  <c r="ER172" i="6" s="1"/>
  <c r="DC172" i="6" s="1"/>
  <c r="O889" i="17" s="1"/>
  <c r="EE169" i="6"/>
  <c r="ER169" i="6" s="1"/>
  <c r="DC169" i="6" s="1"/>
  <c r="O325" i="23" s="1"/>
  <c r="EE209" i="6"/>
  <c r="ER209" i="6" s="1"/>
  <c r="DC209" i="6" s="1"/>
  <c r="EE205" i="6"/>
  <c r="ER205" i="6" s="1"/>
  <c r="DC205" i="6" s="1"/>
  <c r="O893" i="17" s="1"/>
  <c r="EE201" i="6"/>
  <c r="ER201" i="6" s="1"/>
  <c r="DC201" i="6" s="1"/>
  <c r="EE189" i="6"/>
  <c r="ER189" i="6" s="1"/>
  <c r="DC189" i="6" s="1"/>
  <c r="EE176" i="6"/>
  <c r="ER176" i="6" s="1"/>
  <c r="DC176" i="6" s="1"/>
  <c r="EE175" i="6"/>
  <c r="ER175" i="6" s="1"/>
  <c r="DC175" i="6" s="1"/>
  <c r="O857" i="22" s="1"/>
  <c r="EE171" i="6"/>
  <c r="ER171" i="6" s="1"/>
  <c r="DC171" i="6" s="1"/>
  <c r="O850" i="22" s="1"/>
  <c r="EE222" i="6"/>
  <c r="ER222" i="6" s="1"/>
  <c r="DC222" i="6" s="1"/>
  <c r="O751" i="17" s="1"/>
  <c r="EE216" i="6"/>
  <c r="ER216" i="6" s="1"/>
  <c r="DC216" i="6" s="1"/>
  <c r="EE204" i="6"/>
  <c r="ER204" i="6" s="1"/>
  <c r="DC204" i="6" s="1"/>
  <c r="EE192" i="6"/>
  <c r="ER192" i="6" s="1"/>
  <c r="DC192" i="6" s="1"/>
  <c r="EE190" i="6"/>
  <c r="ER190" i="6" s="1"/>
  <c r="DC190" i="6" s="1"/>
  <c r="O806" i="22" s="1"/>
  <c r="EE174" i="6"/>
  <c r="ER174" i="6" s="1"/>
  <c r="DC174" i="6" s="1"/>
  <c r="O856" i="22" s="1"/>
  <c r="EE279" i="6"/>
  <c r="ER279" i="6" s="1"/>
  <c r="DC279" i="6" s="1"/>
  <c r="EE232" i="6"/>
  <c r="ER232" i="6" s="1"/>
  <c r="DC232" i="6" s="1"/>
  <c r="O866" i="22" s="1"/>
  <c r="EE199" i="6"/>
  <c r="ER199" i="6" s="1"/>
  <c r="DC199" i="6" s="1"/>
  <c r="EE193" i="6"/>
  <c r="ER193" i="6" s="1"/>
  <c r="DC193" i="6" s="1"/>
  <c r="EE187" i="6"/>
  <c r="ER187" i="6" s="1"/>
  <c r="DC187" i="6" s="1"/>
  <c r="O841" i="17" s="1"/>
  <c r="EE186" i="6"/>
  <c r="ER186" i="6" s="1"/>
  <c r="DC186" i="6" s="1"/>
  <c r="O859" i="22" s="1"/>
  <c r="EE202" i="6"/>
  <c r="ER202" i="6" s="1"/>
  <c r="DC202" i="6" s="1"/>
  <c r="EE191" i="6"/>
  <c r="ER191" i="6" s="1"/>
  <c r="DC191" i="6" s="1"/>
  <c r="EE153" i="6"/>
  <c r="ER153" i="6" s="1"/>
  <c r="DC153" i="6" s="1"/>
  <c r="O886" i="17" s="1"/>
  <c r="EE147" i="6"/>
  <c r="ER147" i="6" s="1"/>
  <c r="DC147" i="6" s="1"/>
  <c r="EE146" i="6"/>
  <c r="ER146" i="6" s="1"/>
  <c r="DC146" i="6" s="1"/>
  <c r="EE135" i="6"/>
  <c r="ER135" i="6" s="1"/>
  <c r="DC135" i="6" s="1"/>
  <c r="EE132" i="6"/>
  <c r="ER132" i="6" s="1"/>
  <c r="DC132" i="6" s="1"/>
  <c r="EE210" i="6"/>
  <c r="ER210" i="6" s="1"/>
  <c r="DC210" i="6" s="1"/>
  <c r="EE207" i="6"/>
  <c r="ER207" i="6" s="1"/>
  <c r="DC207" i="6" s="1"/>
  <c r="EE195" i="6"/>
  <c r="ER195" i="6" s="1"/>
  <c r="DC195" i="6" s="1"/>
  <c r="O846" i="22" s="1"/>
  <c r="EE184" i="6"/>
  <c r="ER184" i="6" s="1"/>
  <c r="DC184" i="6" s="1"/>
  <c r="EE182" i="6"/>
  <c r="ER182" i="6" s="1"/>
  <c r="DC182" i="6" s="1"/>
  <c r="EE181" i="6"/>
  <c r="ER181" i="6" s="1"/>
  <c r="DC181" i="6" s="1"/>
  <c r="O324" i="23" s="1"/>
  <c r="EE170" i="6"/>
  <c r="ER170" i="6" s="1"/>
  <c r="DC170" i="6" s="1"/>
  <c r="EE161" i="6"/>
  <c r="ER161" i="6" s="1"/>
  <c r="DC161" i="6" s="1"/>
  <c r="EE155" i="6"/>
  <c r="ER155" i="6" s="1"/>
  <c r="DC155" i="6" s="1"/>
  <c r="EE151" i="6"/>
  <c r="ER151" i="6" s="1"/>
  <c r="DC151" i="6" s="1"/>
  <c r="EE138" i="6"/>
  <c r="ER138" i="6" s="1"/>
  <c r="DC138" i="6" s="1"/>
  <c r="EE183" i="6"/>
  <c r="ER183" i="6" s="1"/>
  <c r="DC183" i="6" s="1"/>
  <c r="O805" i="22" s="1"/>
  <c r="EE162" i="6"/>
  <c r="ER162" i="6" s="1"/>
  <c r="DC162" i="6" s="1"/>
  <c r="EE159" i="6"/>
  <c r="ER159" i="6" s="1"/>
  <c r="DC159" i="6" s="1"/>
  <c r="EE152" i="6"/>
  <c r="ER152" i="6" s="1"/>
  <c r="DC152" i="6" s="1"/>
  <c r="EE149" i="6"/>
  <c r="ER149" i="6" s="1"/>
  <c r="DC149" i="6" s="1"/>
  <c r="O264" i="23" s="1"/>
  <c r="EE143" i="6"/>
  <c r="ER143" i="6" s="1"/>
  <c r="DC143" i="6" s="1"/>
  <c r="EE122" i="6"/>
  <c r="ER122" i="6" s="1"/>
  <c r="DC122" i="6" s="1"/>
  <c r="O871" i="17" s="1"/>
  <c r="EE245" i="6"/>
  <c r="ER245" i="6" s="1"/>
  <c r="DC245" i="6" s="1"/>
  <c r="EE167" i="6"/>
  <c r="ER167" i="6" s="1"/>
  <c r="DC167" i="6" s="1"/>
  <c r="O877" i="17" s="1"/>
  <c r="EE145" i="6"/>
  <c r="ER145" i="6" s="1"/>
  <c r="DC145" i="6" s="1"/>
  <c r="O496" i="17" s="1"/>
  <c r="EE139" i="6"/>
  <c r="ER139" i="6" s="1"/>
  <c r="DC139" i="6" s="1"/>
  <c r="EE127" i="6"/>
  <c r="ER127" i="6" s="1"/>
  <c r="DC127" i="6" s="1"/>
  <c r="EE218" i="6"/>
  <c r="ER218" i="6" s="1"/>
  <c r="DC218" i="6" s="1"/>
  <c r="EE180" i="6"/>
  <c r="ER180" i="6" s="1"/>
  <c r="DC180" i="6" s="1"/>
  <c r="O858" i="22" s="1"/>
  <c r="EE178" i="6"/>
  <c r="ER178" i="6" s="1"/>
  <c r="DC178" i="6" s="1"/>
  <c r="O328" i="23" s="1"/>
  <c r="EE166" i="6"/>
  <c r="ER166" i="6" s="1"/>
  <c r="DC166" i="6" s="1"/>
  <c r="O855" i="22" s="1"/>
  <c r="EE164" i="6"/>
  <c r="ER164" i="6" s="1"/>
  <c r="DC164" i="6" s="1"/>
  <c r="O851" i="22" s="1"/>
  <c r="EE160" i="6"/>
  <c r="ER160" i="6" s="1"/>
  <c r="DC160" i="6" s="1"/>
  <c r="O319" i="23" s="1"/>
  <c r="EE150" i="6"/>
  <c r="ER150" i="6" s="1"/>
  <c r="DC150" i="6" s="1"/>
  <c r="EE144" i="6"/>
  <c r="ER144" i="6" s="1"/>
  <c r="DC144" i="6" s="1"/>
  <c r="EE141" i="6"/>
  <c r="ER141" i="6" s="1"/>
  <c r="DC141" i="6" s="1"/>
  <c r="O372" i="22" s="1"/>
  <c r="EE137" i="6"/>
  <c r="ER137" i="6" s="1"/>
  <c r="DC137" i="6" s="1"/>
  <c r="EE133" i="6"/>
  <c r="ER133" i="6" s="1"/>
  <c r="DC133" i="6" s="1"/>
  <c r="EE126" i="6"/>
  <c r="ER126" i="6" s="1"/>
  <c r="DC126" i="6" s="1"/>
  <c r="EE125" i="6"/>
  <c r="ER125" i="6" s="1"/>
  <c r="DC125" i="6" s="1"/>
  <c r="O847" i="17" s="1"/>
  <c r="EE123" i="6"/>
  <c r="ER123" i="6" s="1"/>
  <c r="DC123" i="6" s="1"/>
  <c r="O420" i="22" s="1"/>
  <c r="EE203" i="6"/>
  <c r="ER203" i="6" s="1"/>
  <c r="DC203" i="6" s="1"/>
  <c r="EE158" i="6"/>
  <c r="ER158" i="6" s="1"/>
  <c r="DC158" i="6" s="1"/>
  <c r="EE154" i="6"/>
  <c r="ER154" i="6" s="1"/>
  <c r="DC154" i="6" s="1"/>
  <c r="O320" i="23" s="1"/>
  <c r="EE148" i="6"/>
  <c r="ER148" i="6" s="1"/>
  <c r="DC148" i="6" s="1"/>
  <c r="O873" i="17" s="1"/>
  <c r="EE129" i="6"/>
  <c r="ER129" i="6" s="1"/>
  <c r="DC129" i="6" s="1"/>
  <c r="EE179" i="6"/>
  <c r="ER179" i="6" s="1"/>
  <c r="DC179" i="6" s="1"/>
  <c r="O329" i="23" s="1"/>
  <c r="EE124" i="6"/>
  <c r="ER124" i="6" s="1"/>
  <c r="DC124" i="6" s="1"/>
  <c r="EE106" i="6"/>
  <c r="ER106" i="6" s="1"/>
  <c r="DC106" i="6" s="1"/>
  <c r="EE105" i="6"/>
  <c r="ER105" i="6" s="1"/>
  <c r="DC105" i="6" s="1"/>
  <c r="O350" i="22" s="1"/>
  <c r="EE97" i="6"/>
  <c r="ER97" i="6" s="1"/>
  <c r="DC97" i="6" s="1"/>
  <c r="EE85" i="6"/>
  <c r="ER85" i="6" s="1"/>
  <c r="DC85" i="6" s="1"/>
  <c r="EE84" i="6"/>
  <c r="ER84" i="6" s="1"/>
  <c r="DC84" i="6" s="1"/>
  <c r="EE77" i="6"/>
  <c r="ER77" i="6" s="1"/>
  <c r="DC77" i="6" s="1"/>
  <c r="EE71" i="6"/>
  <c r="ER71" i="6" s="1"/>
  <c r="DC71" i="6" s="1"/>
  <c r="EE66" i="6"/>
  <c r="ER66" i="6" s="1"/>
  <c r="DC66" i="6" s="1"/>
  <c r="EE262" i="6"/>
  <c r="ER262" i="6" s="1"/>
  <c r="DC262" i="6" s="1"/>
  <c r="EE114" i="6"/>
  <c r="ER114" i="6" s="1"/>
  <c r="DC114" i="6" s="1"/>
  <c r="EE111" i="6"/>
  <c r="ER111" i="6" s="1"/>
  <c r="DC111" i="6" s="1"/>
  <c r="EE271" i="6"/>
  <c r="ER271" i="6" s="1"/>
  <c r="DC271" i="6" s="1"/>
  <c r="O375" i="22" s="1"/>
  <c r="EE168" i="6"/>
  <c r="ER168" i="6" s="1"/>
  <c r="DC168" i="6" s="1"/>
  <c r="EE110" i="6"/>
  <c r="ER110" i="6" s="1"/>
  <c r="DC110" i="6" s="1"/>
  <c r="EE101" i="6"/>
  <c r="ER101" i="6" s="1"/>
  <c r="DC101" i="6" s="1"/>
  <c r="EE93" i="6"/>
  <c r="ER93" i="6" s="1"/>
  <c r="DC93" i="6" s="1"/>
  <c r="EE92" i="6"/>
  <c r="ER92" i="6" s="1"/>
  <c r="DC92" i="6" s="1"/>
  <c r="EE81" i="6"/>
  <c r="ER81" i="6" s="1"/>
  <c r="DC81" i="6" s="1"/>
  <c r="EE80" i="6"/>
  <c r="ER80" i="6" s="1"/>
  <c r="DC80" i="6" s="1"/>
  <c r="EE68" i="6"/>
  <c r="ER68" i="6" s="1"/>
  <c r="DC68" i="6" s="1"/>
  <c r="EE63" i="6"/>
  <c r="ER63" i="6" s="1"/>
  <c r="DC63" i="6" s="1"/>
  <c r="EE211" i="6"/>
  <c r="ER211" i="6" s="1"/>
  <c r="DC211" i="6" s="1"/>
  <c r="EE142" i="6"/>
  <c r="ER142" i="6" s="1"/>
  <c r="DC142" i="6" s="1"/>
  <c r="EE128" i="6"/>
  <c r="ER128" i="6" s="1"/>
  <c r="DC128" i="6" s="1"/>
  <c r="EE113" i="6"/>
  <c r="ER113" i="6" s="1"/>
  <c r="DC113" i="6" s="1"/>
  <c r="EE104" i="6"/>
  <c r="ER104" i="6" s="1"/>
  <c r="DC104" i="6" s="1"/>
  <c r="EE100" i="6"/>
  <c r="ER100" i="6" s="1"/>
  <c r="DC100" i="6" s="1"/>
  <c r="EE94" i="6"/>
  <c r="ER94" i="6" s="1"/>
  <c r="DC94" i="6" s="1"/>
  <c r="EE91" i="6"/>
  <c r="ER91" i="6" s="1"/>
  <c r="DC91" i="6" s="1"/>
  <c r="EE88" i="6"/>
  <c r="ER88" i="6" s="1"/>
  <c r="DC88" i="6" s="1"/>
  <c r="EE82" i="6"/>
  <c r="ER82" i="6" s="1"/>
  <c r="DC82" i="6" s="1"/>
  <c r="O278" i="22" s="1"/>
  <c r="EE79" i="6"/>
  <c r="ER79" i="6" s="1"/>
  <c r="DC79" i="6" s="1"/>
  <c r="O273" i="22" s="1"/>
  <c r="EE73" i="6"/>
  <c r="ER73" i="6" s="1"/>
  <c r="DC73" i="6" s="1"/>
  <c r="EE62" i="6"/>
  <c r="ER62" i="6" s="1"/>
  <c r="DC62" i="6" s="1"/>
  <c r="EE59" i="6"/>
  <c r="ER59" i="6" s="1"/>
  <c r="DC59" i="6" s="1"/>
  <c r="EE56" i="6"/>
  <c r="ER56" i="6" s="1"/>
  <c r="DC56" i="6" s="1"/>
  <c r="EE55" i="6"/>
  <c r="ER55" i="6" s="1"/>
  <c r="DC55" i="6" s="1"/>
  <c r="EE46" i="6"/>
  <c r="ER46" i="6" s="1"/>
  <c r="DC46" i="6" s="1"/>
  <c r="EE44" i="6"/>
  <c r="ER44" i="6" s="1"/>
  <c r="DC44" i="6" s="1"/>
  <c r="EE130" i="6"/>
  <c r="ER130" i="6" s="1"/>
  <c r="DC130" i="6" s="1"/>
  <c r="EE109" i="6"/>
  <c r="ER109" i="6" s="1"/>
  <c r="DC109" i="6" s="1"/>
  <c r="EE95" i="6"/>
  <c r="ER95" i="6" s="1"/>
  <c r="DC95" i="6" s="1"/>
  <c r="EE53" i="6"/>
  <c r="ER53" i="6" s="1"/>
  <c r="DC53" i="6" s="1"/>
  <c r="EE39" i="6"/>
  <c r="ER39" i="6" s="1"/>
  <c r="DC39" i="6" s="1"/>
  <c r="EE34" i="6"/>
  <c r="ER34" i="6" s="1"/>
  <c r="DC34" i="6" s="1"/>
  <c r="EE23" i="6"/>
  <c r="ER23" i="6" s="1"/>
  <c r="DC23" i="6" s="1"/>
  <c r="EE26" i="6"/>
  <c r="ER26" i="6" s="1"/>
  <c r="DC26" i="6" s="1"/>
  <c r="EE35" i="6"/>
  <c r="ER35" i="6" s="1"/>
  <c r="DC35" i="6" s="1"/>
  <c r="EE30" i="6"/>
  <c r="ER30" i="6" s="1"/>
  <c r="DC30" i="6" s="1"/>
  <c r="EE24" i="6"/>
  <c r="ER24" i="6" s="1"/>
  <c r="DC24" i="6" s="1"/>
  <c r="EE156" i="6"/>
  <c r="ER156" i="6" s="1"/>
  <c r="DC156" i="6" s="1"/>
  <c r="O860" i="17" s="1"/>
  <c r="EE119" i="6"/>
  <c r="ER119" i="6" s="1"/>
  <c r="DC119" i="6" s="1"/>
  <c r="EE65" i="6"/>
  <c r="ER65" i="6" s="1"/>
  <c r="DC65" i="6" s="1"/>
  <c r="EE61" i="6"/>
  <c r="ER61" i="6" s="1"/>
  <c r="DC61" i="6" s="1"/>
  <c r="EE41" i="6"/>
  <c r="ER41" i="6" s="1"/>
  <c r="DC41" i="6" s="1"/>
  <c r="EE33" i="6"/>
  <c r="ER33" i="6" s="1"/>
  <c r="DC33" i="6" s="1"/>
  <c r="EE28" i="6"/>
  <c r="ER28" i="6" s="1"/>
  <c r="DC28" i="6" s="1"/>
  <c r="EE20" i="6"/>
  <c r="ER20" i="6" s="1"/>
  <c r="DC20" i="6" s="1"/>
  <c r="EE140" i="6"/>
  <c r="ER140" i="6" s="1"/>
  <c r="DC140" i="6" s="1"/>
  <c r="EE121" i="6"/>
  <c r="ER121" i="6" s="1"/>
  <c r="DC121" i="6" s="1"/>
  <c r="O840" i="17" s="1"/>
  <c r="EE96" i="6"/>
  <c r="ER96" i="6" s="1"/>
  <c r="DC96" i="6" s="1"/>
  <c r="EE86" i="6"/>
  <c r="ER86" i="6" s="1"/>
  <c r="DC86" i="6" s="1"/>
  <c r="O102" i="23" s="1"/>
  <c r="EE67" i="6"/>
  <c r="ER67" i="6" s="1"/>
  <c r="DC67" i="6" s="1"/>
  <c r="EE51" i="6"/>
  <c r="ER51" i="6" s="1"/>
  <c r="DC51" i="6" s="1"/>
  <c r="EE45" i="6"/>
  <c r="ER45" i="6" s="1"/>
  <c r="DC45" i="6" s="1"/>
  <c r="EE42" i="6"/>
  <c r="ER42" i="6" s="1"/>
  <c r="DC42" i="6" s="1"/>
  <c r="EE118" i="6"/>
  <c r="ER118" i="6" s="1"/>
  <c r="DC118" i="6" s="1"/>
  <c r="EE117" i="6"/>
  <c r="ER117" i="6" s="1"/>
  <c r="DC117" i="6" s="1"/>
  <c r="EE112" i="6"/>
  <c r="ER112" i="6" s="1"/>
  <c r="DC112" i="6" s="1"/>
  <c r="O162" i="23" s="1"/>
  <c r="EE76" i="6"/>
  <c r="ER76" i="6" s="1"/>
  <c r="DC76" i="6" s="1"/>
  <c r="O318" i="17" s="1"/>
  <c r="EE70" i="6"/>
  <c r="ER70" i="6" s="1"/>
  <c r="DC70" i="6" s="1"/>
  <c r="EE69" i="6"/>
  <c r="ER69" i="6" s="1"/>
  <c r="DC69" i="6" s="1"/>
  <c r="EE40" i="6"/>
  <c r="ER40" i="6" s="1"/>
  <c r="DC40" i="6" s="1"/>
  <c r="EE38" i="6"/>
  <c r="ER38" i="6" s="1"/>
  <c r="DC38" i="6" s="1"/>
  <c r="EE36" i="6"/>
  <c r="ER36" i="6" s="1"/>
  <c r="DC36" i="6" s="1"/>
  <c r="O12" i="23" s="1"/>
  <c r="EE27" i="6"/>
  <c r="ER27" i="6" s="1"/>
  <c r="DC27" i="6" s="1"/>
  <c r="EE22" i="6"/>
  <c r="ER22" i="6" s="1"/>
  <c r="DC22" i="6" s="1"/>
  <c r="O838" i="17" s="1"/>
  <c r="EE17" i="6"/>
  <c r="ER17" i="6" s="1"/>
  <c r="DC17" i="6" s="1"/>
  <c r="EE131" i="6"/>
  <c r="ER131" i="6" s="1"/>
  <c r="DC131" i="6" s="1"/>
  <c r="EE103" i="6"/>
  <c r="ER103" i="6" s="1"/>
  <c r="DC103" i="6" s="1"/>
  <c r="EE98" i="6"/>
  <c r="ER98" i="6" s="1"/>
  <c r="DC98" i="6" s="1"/>
  <c r="EE90" i="6"/>
  <c r="ER90" i="6" s="1"/>
  <c r="DC90" i="6" s="1"/>
  <c r="EE89" i="6"/>
  <c r="ER89" i="6" s="1"/>
  <c r="DC89" i="6" s="1"/>
  <c r="EE87" i="6"/>
  <c r="ER87" i="6" s="1"/>
  <c r="DC87" i="6" s="1"/>
  <c r="EE74" i="6"/>
  <c r="ER74" i="6" s="1"/>
  <c r="DC74" i="6" s="1"/>
  <c r="O326" i="17" s="1"/>
  <c r="EE64" i="6"/>
  <c r="ER64" i="6" s="1"/>
  <c r="DC64" i="6" s="1"/>
  <c r="EE52" i="6"/>
  <c r="ER52" i="6" s="1"/>
  <c r="DC52" i="6" s="1"/>
  <c r="EE47" i="6"/>
  <c r="ER47" i="6" s="1"/>
  <c r="DC47" i="6" s="1"/>
  <c r="EE43" i="6"/>
  <c r="ER43" i="6" s="1"/>
  <c r="DC43" i="6" s="1"/>
  <c r="EE32" i="6"/>
  <c r="ER32" i="6" s="1"/>
  <c r="DC32" i="6" s="1"/>
  <c r="EE165" i="6"/>
  <c r="ER165" i="6" s="1"/>
  <c r="DC165" i="6" s="1"/>
  <c r="O854" i="22" s="1"/>
  <c r="EE163" i="6"/>
  <c r="ER163" i="6" s="1"/>
  <c r="DC163" i="6" s="1"/>
  <c r="O318" i="23" s="1"/>
  <c r="EE136" i="6"/>
  <c r="ER136" i="6" s="1"/>
  <c r="DC136" i="6" s="1"/>
  <c r="O420" i="17" s="1"/>
  <c r="EE120" i="6"/>
  <c r="ER120" i="6" s="1"/>
  <c r="DC120" i="6" s="1"/>
  <c r="EE116" i="6"/>
  <c r="ER116" i="6" s="1"/>
  <c r="DC116" i="6" s="1"/>
  <c r="EE115" i="6"/>
  <c r="ER115" i="6" s="1"/>
  <c r="DC115" i="6" s="1"/>
  <c r="EE107" i="6"/>
  <c r="ER107" i="6" s="1"/>
  <c r="DC107" i="6" s="1"/>
  <c r="EE102" i="6"/>
  <c r="ER102" i="6" s="1"/>
  <c r="DC102" i="6" s="1"/>
  <c r="EE72" i="6"/>
  <c r="ER72" i="6" s="1"/>
  <c r="DC72" i="6" s="1"/>
  <c r="EE49" i="6"/>
  <c r="ER49" i="6" s="1"/>
  <c r="DC49" i="6" s="1"/>
  <c r="O199" i="17" s="1"/>
  <c r="EE25" i="6"/>
  <c r="ER25" i="6" s="1"/>
  <c r="DC25" i="6" s="1"/>
  <c r="O89" i="17" s="1"/>
  <c r="EE78" i="6"/>
  <c r="ER78" i="6" s="1"/>
  <c r="DC78" i="6" s="1"/>
  <c r="O272" i="22" s="1"/>
  <c r="EE54" i="6"/>
  <c r="ER54" i="6" s="1"/>
  <c r="DC54" i="6" s="1"/>
  <c r="EE48" i="6"/>
  <c r="ER48" i="6" s="1"/>
  <c r="DC48" i="6" s="1"/>
  <c r="EE31" i="6"/>
  <c r="ER31" i="6" s="1"/>
  <c r="DC31" i="6" s="1"/>
  <c r="EE60" i="6"/>
  <c r="ER60" i="6" s="1"/>
  <c r="DC60" i="6" s="1"/>
  <c r="EE75" i="6"/>
  <c r="ER75" i="6" s="1"/>
  <c r="DC75" i="6" s="1"/>
  <c r="O320" i="17" s="1"/>
  <c r="EE29" i="6"/>
  <c r="ER29" i="6" s="1"/>
  <c r="DC29" i="6" s="1"/>
  <c r="EE18" i="6"/>
  <c r="ER18" i="6" s="1"/>
  <c r="DC18" i="6" s="1"/>
  <c r="EE16" i="6"/>
  <c r="ER16" i="6" s="1"/>
  <c r="DC16" i="6" s="1"/>
  <c r="EE134" i="6"/>
  <c r="ER134" i="6" s="1"/>
  <c r="DC134" i="6" s="1"/>
  <c r="O429" i="17" s="1"/>
  <c r="EE83" i="6"/>
  <c r="ER83" i="6" s="1"/>
  <c r="DC83" i="6" s="1"/>
  <c r="EE58" i="6"/>
  <c r="ER58" i="6" s="1"/>
  <c r="DC58" i="6" s="1"/>
  <c r="EE99" i="6"/>
  <c r="ER99" i="6" s="1"/>
  <c r="DC99" i="6" s="1"/>
  <c r="O85" i="23" s="1"/>
  <c r="EE57" i="6"/>
  <c r="ER57" i="6" s="1"/>
  <c r="DC57" i="6" s="1"/>
  <c r="EE21" i="6"/>
  <c r="ER21" i="6" s="1"/>
  <c r="DC21" i="6" s="1"/>
  <c r="EE19" i="6"/>
  <c r="ER19" i="6" s="1"/>
  <c r="DC19" i="6" s="1"/>
  <c r="EE108" i="6"/>
  <c r="ER108" i="6" s="1"/>
  <c r="DC108" i="6" s="1"/>
  <c r="EE37" i="6"/>
  <c r="ER37" i="6" s="1"/>
  <c r="DC37" i="6" s="1"/>
  <c r="EC7" i="6"/>
  <c r="AM4" i="6"/>
  <c r="EA4" i="6" s="1"/>
  <c r="AI4" i="6"/>
  <c r="DX4" i="6" s="1"/>
  <c r="AJ4" i="6"/>
  <c r="DY4" i="6" s="1"/>
  <c r="AH4" i="6"/>
  <c r="DW4" i="6" s="1"/>
  <c r="AN4" i="6"/>
  <c r="EB4" i="6" s="1"/>
  <c r="O517" i="17" l="1"/>
  <c r="O276" i="17"/>
  <c r="ED274" i="6"/>
  <c r="EQ274" i="6" s="1"/>
  <c r="ED259" i="6"/>
  <c r="EQ259" i="6" s="1"/>
  <c r="ED258" i="6"/>
  <c r="EQ258" i="6" s="1"/>
  <c r="ED255" i="6"/>
  <c r="EQ255" i="6" s="1"/>
  <c r="ED278" i="6"/>
  <c r="ED262" i="6"/>
  <c r="EQ262" i="6" s="1"/>
  <c r="ED252" i="6"/>
  <c r="EQ252" i="6" s="1"/>
  <c r="ED246" i="6"/>
  <c r="EQ246" i="6" s="1"/>
  <c r="ED245" i="6"/>
  <c r="EQ245" i="6" s="1"/>
  <c r="ED280" i="6"/>
  <c r="EQ280" i="6" s="1"/>
  <c r="DA280" i="6" s="1"/>
  <c r="ED276" i="6"/>
  <c r="EQ276" i="6" s="1"/>
  <c r="DA276" i="6" s="1"/>
  <c r="ED270" i="6"/>
  <c r="EQ270" i="6" s="1"/>
  <c r="DA270" i="6" s="1"/>
  <c r="ED268" i="6"/>
  <c r="EQ268" i="6" s="1"/>
  <c r="DA268" i="6" s="1"/>
  <c r="M515" i="17" s="1"/>
  <c r="ED261" i="6"/>
  <c r="EQ261" i="6" s="1"/>
  <c r="ED277" i="6"/>
  <c r="EQ277" i="6" s="1"/>
  <c r="ED272" i="6"/>
  <c r="EQ272" i="6" s="1"/>
  <c r="ED267" i="6"/>
  <c r="EQ267" i="6" s="1"/>
  <c r="ED281" i="6"/>
  <c r="EQ281" i="6" s="1"/>
  <c r="DA281" i="6" s="1"/>
  <c r="ED279" i="6"/>
  <c r="ED271" i="6"/>
  <c r="EQ271" i="6" s="1"/>
  <c r="ED232" i="6"/>
  <c r="EQ232" i="6" s="1"/>
  <c r="ED230" i="6"/>
  <c r="EQ230" i="6" s="1"/>
  <c r="ED275" i="6"/>
  <c r="EQ275" i="6" s="1"/>
  <c r="ED256" i="6"/>
  <c r="EQ256" i="6" s="1"/>
  <c r="DA256" i="6" s="1"/>
  <c r="M897" i="17" s="1"/>
  <c r="ED251" i="6"/>
  <c r="EQ251" i="6" s="1"/>
  <c r="DA251" i="6" s="1"/>
  <c r="ED247" i="6"/>
  <c r="EQ247" i="6" s="1"/>
  <c r="ED244" i="6"/>
  <c r="EQ244" i="6" s="1"/>
  <c r="ED239" i="6"/>
  <c r="EQ239" i="6" s="1"/>
  <c r="DA239" i="6" s="1"/>
  <c r="M774" i="17" s="1"/>
  <c r="ED235" i="6"/>
  <c r="EQ235" i="6" s="1"/>
  <c r="ED231" i="6"/>
  <c r="EQ231" i="6" s="1"/>
  <c r="ED223" i="6"/>
  <c r="EQ223" i="6" s="1"/>
  <c r="ED273" i="6"/>
  <c r="EQ273" i="6" s="1"/>
  <c r="ED241" i="6"/>
  <c r="EQ241" i="6" s="1"/>
  <c r="ED240" i="6"/>
  <c r="EQ240" i="6" s="1"/>
  <c r="ED238" i="6"/>
  <c r="EQ238" i="6" s="1"/>
  <c r="ED233" i="6"/>
  <c r="EQ233" i="6" s="1"/>
  <c r="ED228" i="6"/>
  <c r="EQ228" i="6" s="1"/>
  <c r="ED227" i="6"/>
  <c r="EQ227" i="6" s="1"/>
  <c r="ED219" i="6"/>
  <c r="EQ219" i="6" s="1"/>
  <c r="ED214" i="6"/>
  <c r="EQ214" i="6" s="1"/>
  <c r="DA214" i="6" s="1"/>
  <c r="ED210" i="6"/>
  <c r="EQ210" i="6" s="1"/>
  <c r="DA210" i="6" s="1"/>
  <c r="ED269" i="6"/>
  <c r="EQ269" i="6" s="1"/>
  <c r="ED264" i="6"/>
  <c r="EQ264" i="6" s="1"/>
  <c r="ED257" i="6"/>
  <c r="EQ257" i="6" s="1"/>
  <c r="ED254" i="6"/>
  <c r="EQ254" i="6" s="1"/>
  <c r="ED250" i="6"/>
  <c r="EQ250" i="6" s="1"/>
  <c r="ED225" i="6"/>
  <c r="EQ225" i="6" s="1"/>
  <c r="ED221" i="6"/>
  <c r="EQ221" i="6" s="1"/>
  <c r="ED253" i="6"/>
  <c r="EQ253" i="6" s="1"/>
  <c r="ED248" i="6"/>
  <c r="EQ248" i="6" s="1"/>
  <c r="ED243" i="6"/>
  <c r="EQ243" i="6" s="1"/>
  <c r="ED234" i="6"/>
  <c r="EQ234" i="6" s="1"/>
  <c r="ED266" i="6"/>
  <c r="EQ266" i="6" s="1"/>
  <c r="DA266" i="6" s="1"/>
  <c r="ED265" i="6"/>
  <c r="EQ265" i="6" s="1"/>
  <c r="DA265" i="6" s="1"/>
  <c r="ED249" i="6"/>
  <c r="EQ249" i="6" s="1"/>
  <c r="ED237" i="6"/>
  <c r="EQ237" i="6" s="1"/>
  <c r="ED236" i="6"/>
  <c r="EQ236" i="6" s="1"/>
  <c r="ED229" i="6"/>
  <c r="EQ229" i="6" s="1"/>
  <c r="ED226" i="6"/>
  <c r="EQ226" i="6" s="1"/>
  <c r="ED218" i="6"/>
  <c r="EQ218" i="6" s="1"/>
  <c r="ED216" i="6"/>
  <c r="EQ216" i="6" s="1"/>
  <c r="ED242" i="6"/>
  <c r="EQ242" i="6" s="1"/>
  <c r="DA242" i="6" s="1"/>
  <c r="ED199" i="6"/>
  <c r="EQ199" i="6" s="1"/>
  <c r="ED193" i="6"/>
  <c r="EQ193" i="6" s="1"/>
  <c r="DA193" i="6" s="1"/>
  <c r="ED187" i="6"/>
  <c r="EQ187" i="6" s="1"/>
  <c r="DA187" i="6" s="1"/>
  <c r="M841" i="17" s="1"/>
  <c r="ED186" i="6"/>
  <c r="EQ186" i="6" s="1"/>
  <c r="DA186" i="6" s="1"/>
  <c r="M859" i="22" s="1"/>
  <c r="ED263" i="6"/>
  <c r="EQ263" i="6" s="1"/>
  <c r="ED224" i="6"/>
  <c r="EQ224" i="6" s="1"/>
  <c r="DA224" i="6" s="1"/>
  <c r="M747" i="17" s="1"/>
  <c r="ED212" i="6"/>
  <c r="EQ212" i="6" s="1"/>
  <c r="ED208" i="6"/>
  <c r="EQ208" i="6" s="1"/>
  <c r="ED197" i="6"/>
  <c r="EQ197" i="6" s="1"/>
  <c r="DA197" i="6" s="1"/>
  <c r="ED196" i="6"/>
  <c r="EQ196" i="6" s="1"/>
  <c r="DA196" i="6" s="1"/>
  <c r="M800" i="22" s="1"/>
  <c r="ED188" i="6"/>
  <c r="EQ188" i="6" s="1"/>
  <c r="ED220" i="6"/>
  <c r="EQ220" i="6" s="1"/>
  <c r="ED198" i="6"/>
  <c r="EQ198" i="6" s="1"/>
  <c r="ED185" i="6"/>
  <c r="EQ185" i="6" s="1"/>
  <c r="DA185" i="6" s="1"/>
  <c r="M852" i="22" s="1"/>
  <c r="ED182" i="6"/>
  <c r="EQ182" i="6" s="1"/>
  <c r="ED181" i="6"/>
  <c r="EQ181" i="6" s="1"/>
  <c r="ED180" i="6"/>
  <c r="EQ180" i="6" s="1"/>
  <c r="DA180" i="6" s="1"/>
  <c r="M858" i="22" s="1"/>
  <c r="ED179" i="6"/>
  <c r="EQ179" i="6" s="1"/>
  <c r="ED260" i="6"/>
  <c r="EQ260" i="6" s="1"/>
  <c r="ED206" i="6"/>
  <c r="EQ206" i="6" s="1"/>
  <c r="ED200" i="6"/>
  <c r="EQ200" i="6" s="1"/>
  <c r="ED194" i="6"/>
  <c r="EQ194" i="6" s="1"/>
  <c r="ED177" i="6"/>
  <c r="EQ177" i="6" s="1"/>
  <c r="ED172" i="6"/>
  <c r="EQ172" i="6" s="1"/>
  <c r="ED169" i="6"/>
  <c r="EQ169" i="6" s="1"/>
  <c r="DA169" i="6" s="1"/>
  <c r="M325" i="23" s="1"/>
  <c r="ED213" i="6"/>
  <c r="EQ213" i="6" s="1"/>
  <c r="ED209" i="6"/>
  <c r="EQ209" i="6" s="1"/>
  <c r="ED205" i="6"/>
  <c r="EQ205" i="6" s="1"/>
  <c r="DA205" i="6" s="1"/>
  <c r="M893" i="17" s="1"/>
  <c r="ED201" i="6"/>
  <c r="EQ201" i="6" s="1"/>
  <c r="ED189" i="6"/>
  <c r="EQ189" i="6" s="1"/>
  <c r="ED176" i="6"/>
  <c r="EQ176" i="6" s="1"/>
  <c r="DA176" i="6" s="1"/>
  <c r="ED175" i="6"/>
  <c r="EQ175" i="6" s="1"/>
  <c r="ED215" i="6"/>
  <c r="EQ215" i="6" s="1"/>
  <c r="ED202" i="6"/>
  <c r="EQ202" i="6" s="1"/>
  <c r="ED195" i="6"/>
  <c r="EQ195" i="6" s="1"/>
  <c r="ED183" i="6"/>
  <c r="EQ183" i="6" s="1"/>
  <c r="ED192" i="6"/>
  <c r="EQ192" i="6" s="1"/>
  <c r="ED156" i="6"/>
  <c r="EQ156" i="6" s="1"/>
  <c r="ED142" i="6"/>
  <c r="EQ142" i="6" s="1"/>
  <c r="DA142" i="6" s="1"/>
  <c r="ED222" i="6"/>
  <c r="EQ222" i="6" s="1"/>
  <c r="DA222" i="6" s="1"/>
  <c r="M751" i="17" s="1"/>
  <c r="ED204" i="6"/>
  <c r="EQ204" i="6" s="1"/>
  <c r="ED191" i="6"/>
  <c r="EQ191" i="6" s="1"/>
  <c r="DA191" i="6" s="1"/>
  <c r="ED174" i="6"/>
  <c r="EQ174" i="6" s="1"/>
  <c r="ED173" i="6"/>
  <c r="EQ173" i="6" s="1"/>
  <c r="ED153" i="6"/>
  <c r="EQ153" i="6" s="1"/>
  <c r="ED147" i="6"/>
  <c r="EQ147" i="6" s="1"/>
  <c r="ED146" i="6"/>
  <c r="EQ146" i="6" s="1"/>
  <c r="ED135" i="6"/>
  <c r="EQ135" i="6" s="1"/>
  <c r="DA135" i="6" s="1"/>
  <c r="ED217" i="6"/>
  <c r="EQ217" i="6" s="1"/>
  <c r="ED207" i="6"/>
  <c r="EQ207" i="6" s="1"/>
  <c r="ED184" i="6"/>
  <c r="EQ184" i="6" s="1"/>
  <c r="ED171" i="6"/>
  <c r="EQ171" i="6" s="1"/>
  <c r="DA171" i="6" s="1"/>
  <c r="M850" i="22" s="1"/>
  <c r="ED170" i="6"/>
  <c r="EQ170" i="6" s="1"/>
  <c r="ED161" i="6"/>
  <c r="EQ161" i="6" s="1"/>
  <c r="ED155" i="6"/>
  <c r="EQ155" i="6" s="1"/>
  <c r="ED151" i="6"/>
  <c r="EQ151" i="6" s="1"/>
  <c r="ED138" i="6"/>
  <c r="EQ138" i="6" s="1"/>
  <c r="ED162" i="6"/>
  <c r="EQ162" i="6" s="1"/>
  <c r="ED159" i="6"/>
  <c r="EQ159" i="6" s="1"/>
  <c r="DA159" i="6" s="1"/>
  <c r="ED152" i="6"/>
  <c r="EQ152" i="6" s="1"/>
  <c r="DA152" i="6" s="1"/>
  <c r="ED149" i="6"/>
  <c r="EQ149" i="6" s="1"/>
  <c r="ED143" i="6"/>
  <c r="EQ143" i="6" s="1"/>
  <c r="ED122" i="6"/>
  <c r="EQ122" i="6" s="1"/>
  <c r="DA122" i="6" s="1"/>
  <c r="M871" i="17" s="1"/>
  <c r="ED167" i="6"/>
  <c r="EQ167" i="6" s="1"/>
  <c r="DA167" i="6" s="1"/>
  <c r="M877" i="17" s="1"/>
  <c r="ED145" i="6"/>
  <c r="EQ145" i="6" s="1"/>
  <c r="ED139" i="6"/>
  <c r="EQ139" i="6" s="1"/>
  <c r="ED127" i="6"/>
  <c r="EQ127" i="6" s="1"/>
  <c r="ED178" i="6"/>
  <c r="EQ178" i="6" s="1"/>
  <c r="ED166" i="6"/>
  <c r="EQ166" i="6" s="1"/>
  <c r="ED164" i="6"/>
  <c r="EQ164" i="6" s="1"/>
  <c r="ED160" i="6"/>
  <c r="EQ160" i="6" s="1"/>
  <c r="ED157" i="6"/>
  <c r="EQ157" i="6" s="1"/>
  <c r="DA157" i="6" s="1"/>
  <c r="M880" i="17" s="1"/>
  <c r="ED150" i="6"/>
  <c r="EQ150" i="6" s="1"/>
  <c r="ED144" i="6"/>
  <c r="EQ144" i="6" s="1"/>
  <c r="ED141" i="6"/>
  <c r="EQ141" i="6" s="1"/>
  <c r="ED137" i="6"/>
  <c r="EQ137" i="6" s="1"/>
  <c r="DA137" i="6" s="1"/>
  <c r="ED133" i="6"/>
  <c r="EQ133" i="6" s="1"/>
  <c r="DA133" i="6" s="1"/>
  <c r="ED140" i="6"/>
  <c r="EQ140" i="6" s="1"/>
  <c r="ED131" i="6"/>
  <c r="EQ131" i="6" s="1"/>
  <c r="ED130" i="6"/>
  <c r="EQ130" i="6" s="1"/>
  <c r="ED123" i="6"/>
  <c r="EQ123" i="6" s="1"/>
  <c r="ED121" i="6"/>
  <c r="EQ121" i="6" s="1"/>
  <c r="DA121" i="6" s="1"/>
  <c r="M840" i="17" s="1"/>
  <c r="ED119" i="6"/>
  <c r="EQ119" i="6" s="1"/>
  <c r="ED118" i="6"/>
  <c r="EQ118" i="6" s="1"/>
  <c r="ED102" i="6"/>
  <c r="EQ102" i="6" s="1"/>
  <c r="ED99" i="6"/>
  <c r="EQ99" i="6" s="1"/>
  <c r="ED90" i="6"/>
  <c r="EQ90" i="6" s="1"/>
  <c r="ED74" i="6"/>
  <c r="EQ74" i="6" s="1"/>
  <c r="ED72" i="6"/>
  <c r="EQ72" i="6" s="1"/>
  <c r="ED67" i="6"/>
  <c r="EQ67" i="6" s="1"/>
  <c r="ED65" i="6"/>
  <c r="EQ65" i="6" s="1"/>
  <c r="ED58" i="6"/>
  <c r="EQ58" i="6" s="1"/>
  <c r="ED190" i="6"/>
  <c r="EQ190" i="6" s="1"/>
  <c r="ED132" i="6"/>
  <c r="EQ132" i="6" s="1"/>
  <c r="ED124" i="6"/>
  <c r="EQ124" i="6" s="1"/>
  <c r="ED106" i="6"/>
  <c r="EQ106" i="6" s="1"/>
  <c r="ED105" i="6"/>
  <c r="EQ105" i="6" s="1"/>
  <c r="DA105" i="6" s="1"/>
  <c r="M350" i="22" s="1"/>
  <c r="ED97" i="6"/>
  <c r="EQ97" i="6" s="1"/>
  <c r="ED85" i="6"/>
  <c r="EQ85" i="6" s="1"/>
  <c r="DA85" i="6" s="1"/>
  <c r="ED84" i="6"/>
  <c r="EQ84" i="6" s="1"/>
  <c r="DA84" i="6" s="1"/>
  <c r="ED77" i="6"/>
  <c r="EQ77" i="6" s="1"/>
  <c r="ED71" i="6"/>
  <c r="EQ71" i="6" s="1"/>
  <c r="ED165" i="6"/>
  <c r="EQ165" i="6" s="1"/>
  <c r="ED136" i="6"/>
  <c r="EQ136" i="6" s="1"/>
  <c r="ED115" i="6"/>
  <c r="EQ115" i="6" s="1"/>
  <c r="DA115" i="6" s="1"/>
  <c r="ED112" i="6"/>
  <c r="EQ112" i="6" s="1"/>
  <c r="ED108" i="6"/>
  <c r="EQ108" i="6" s="1"/>
  <c r="ED96" i="6"/>
  <c r="EQ96" i="6" s="1"/>
  <c r="DA96" i="6" s="1"/>
  <c r="ED95" i="6"/>
  <c r="EQ95" i="6" s="1"/>
  <c r="DA95" i="6" s="1"/>
  <c r="ED87" i="6"/>
  <c r="EQ87" i="6" s="1"/>
  <c r="ED70" i="6"/>
  <c r="EQ70" i="6" s="1"/>
  <c r="ED168" i="6"/>
  <c r="EQ168" i="6" s="1"/>
  <c r="ED126" i="6"/>
  <c r="EQ126" i="6" s="1"/>
  <c r="ED110" i="6"/>
  <c r="EQ110" i="6" s="1"/>
  <c r="ED101" i="6"/>
  <c r="EQ101" i="6" s="1"/>
  <c r="ED93" i="6"/>
  <c r="EQ93" i="6" s="1"/>
  <c r="ED92" i="6"/>
  <c r="EQ92" i="6" s="1"/>
  <c r="ED81" i="6"/>
  <c r="EQ81" i="6" s="1"/>
  <c r="ED80" i="6"/>
  <c r="EQ80" i="6" s="1"/>
  <c r="ED68" i="6"/>
  <c r="EQ68" i="6" s="1"/>
  <c r="DA68" i="6" s="1"/>
  <c r="ED63" i="6"/>
  <c r="EQ63" i="6" s="1"/>
  <c r="ED61" i="6"/>
  <c r="EQ61" i="6" s="1"/>
  <c r="ED57" i="6"/>
  <c r="EQ57" i="6" s="1"/>
  <c r="ED148" i="6"/>
  <c r="EQ148" i="6" s="1"/>
  <c r="ED134" i="6"/>
  <c r="EQ134" i="6" s="1"/>
  <c r="ED91" i="6"/>
  <c r="EQ91" i="6" s="1"/>
  <c r="ED78" i="6"/>
  <c r="EQ78" i="6" s="1"/>
  <c r="ED66" i="6"/>
  <c r="EQ66" i="6" s="1"/>
  <c r="ED54" i="6"/>
  <c r="EQ54" i="6" s="1"/>
  <c r="ED44" i="6"/>
  <c r="EQ44" i="6" s="1"/>
  <c r="ED31" i="6"/>
  <c r="EQ31" i="6" s="1"/>
  <c r="ED16" i="6"/>
  <c r="EQ16" i="6" s="1"/>
  <c r="ED117" i="6"/>
  <c r="EQ117" i="6" s="1"/>
  <c r="ED128" i="6"/>
  <c r="EQ128" i="6" s="1"/>
  <c r="ED113" i="6"/>
  <c r="EQ113" i="6" s="1"/>
  <c r="ED109" i="6"/>
  <c r="EQ109" i="6" s="1"/>
  <c r="ED53" i="6"/>
  <c r="EQ53" i="6" s="1"/>
  <c r="ED39" i="6"/>
  <c r="EQ39" i="6" s="1"/>
  <c r="ED34" i="6"/>
  <c r="EQ34" i="6" s="1"/>
  <c r="DA34" i="6" s="1"/>
  <c r="ED23" i="6"/>
  <c r="EQ23" i="6" s="1"/>
  <c r="DA23" i="6" s="1"/>
  <c r="ED33" i="6"/>
  <c r="EQ33" i="6" s="1"/>
  <c r="DA33" i="6" s="1"/>
  <c r="ED28" i="6"/>
  <c r="EQ28" i="6" s="1"/>
  <c r="ED26" i="6"/>
  <c r="EQ26" i="6" s="1"/>
  <c r="ED158" i="6"/>
  <c r="EQ158" i="6" s="1"/>
  <c r="ED125" i="6"/>
  <c r="EQ125" i="6" s="1"/>
  <c r="ED114" i="6"/>
  <c r="EQ114" i="6" s="1"/>
  <c r="ED104" i="6"/>
  <c r="EQ104" i="6" s="1"/>
  <c r="ED56" i="6"/>
  <c r="EQ56" i="6" s="1"/>
  <c r="ED41" i="6"/>
  <c r="EQ41" i="6" s="1"/>
  <c r="ED100" i="6"/>
  <c r="EQ100" i="6" s="1"/>
  <c r="DA100" i="6" s="1"/>
  <c r="ED86" i="6"/>
  <c r="EQ86" i="6" s="1"/>
  <c r="ED51" i="6"/>
  <c r="EQ51" i="6" s="1"/>
  <c r="ED45" i="6"/>
  <c r="EQ45" i="6" s="1"/>
  <c r="ED42" i="6"/>
  <c r="EQ42" i="6" s="1"/>
  <c r="ED35" i="6"/>
  <c r="EQ35" i="6" s="1"/>
  <c r="ED30" i="6"/>
  <c r="EQ30" i="6" s="1"/>
  <c r="ED24" i="6"/>
  <c r="EQ24" i="6" s="1"/>
  <c r="ED20" i="6"/>
  <c r="EQ20" i="6" s="1"/>
  <c r="ED203" i="6"/>
  <c r="EQ203" i="6" s="1"/>
  <c r="ED129" i="6"/>
  <c r="EQ129" i="6" s="1"/>
  <c r="ED88" i="6"/>
  <c r="EQ88" i="6" s="1"/>
  <c r="ED83" i="6"/>
  <c r="EQ83" i="6" s="1"/>
  <c r="DA83" i="6" s="1"/>
  <c r="ED75" i="6"/>
  <c r="EQ75" i="6" s="1"/>
  <c r="ED62" i="6"/>
  <c r="EQ62" i="6" s="1"/>
  <c r="ED60" i="6"/>
  <c r="EQ60" i="6" s="1"/>
  <c r="DA60" i="6" s="1"/>
  <c r="ED59" i="6"/>
  <c r="EQ59" i="6" s="1"/>
  <c r="ED55" i="6"/>
  <c r="EQ55" i="6" s="1"/>
  <c r="ED48" i="6"/>
  <c r="EQ48" i="6" s="1"/>
  <c r="ED46" i="6"/>
  <c r="EQ46" i="6" s="1"/>
  <c r="ED37" i="6"/>
  <c r="EQ37" i="6" s="1"/>
  <c r="DA37" i="6" s="1"/>
  <c r="ED29" i="6"/>
  <c r="EQ29" i="6" s="1"/>
  <c r="DA29" i="6" s="1"/>
  <c r="ED21" i="6"/>
  <c r="EQ21" i="6" s="1"/>
  <c r="ED19" i="6"/>
  <c r="EQ19" i="6" s="1"/>
  <c r="DA19" i="6" s="1"/>
  <c r="ED18" i="6"/>
  <c r="EQ18" i="6" s="1"/>
  <c r="ED64" i="6"/>
  <c r="EQ64" i="6" s="1"/>
  <c r="ED52" i="6"/>
  <c r="EQ52" i="6" s="1"/>
  <c r="ED47" i="6"/>
  <c r="EQ47" i="6" s="1"/>
  <c r="ED211" i="6"/>
  <c r="EQ211" i="6" s="1"/>
  <c r="ED111" i="6"/>
  <c r="EQ111" i="6" s="1"/>
  <c r="ED103" i="6"/>
  <c r="EQ103" i="6" s="1"/>
  <c r="ED98" i="6"/>
  <c r="EQ98" i="6" s="1"/>
  <c r="ED94" i="6"/>
  <c r="EQ94" i="6" s="1"/>
  <c r="DA94" i="6" s="1"/>
  <c r="ED89" i="6"/>
  <c r="EQ89" i="6" s="1"/>
  <c r="ED82" i="6"/>
  <c r="EQ82" i="6" s="1"/>
  <c r="DA82" i="6" s="1"/>
  <c r="M278" i="22" s="1"/>
  <c r="ED43" i="6"/>
  <c r="EQ43" i="6" s="1"/>
  <c r="ED25" i="6"/>
  <c r="EQ25" i="6" s="1"/>
  <c r="ED22" i="6"/>
  <c r="EQ22" i="6" s="1"/>
  <c r="ED154" i="6"/>
  <c r="EQ154" i="6" s="1"/>
  <c r="DA154" i="6" s="1"/>
  <c r="M320" i="23" s="1"/>
  <c r="ED120" i="6"/>
  <c r="EQ120" i="6" s="1"/>
  <c r="DA120" i="6" s="1"/>
  <c r="ED116" i="6"/>
  <c r="EQ116" i="6" s="1"/>
  <c r="ED79" i="6"/>
  <c r="EQ79" i="6" s="1"/>
  <c r="ED107" i="6"/>
  <c r="EQ107" i="6" s="1"/>
  <c r="ED38" i="6"/>
  <c r="EQ38" i="6" s="1"/>
  <c r="DA38" i="6" s="1"/>
  <c r="ED27" i="6"/>
  <c r="EQ27" i="6" s="1"/>
  <c r="ED76" i="6"/>
  <c r="EQ76" i="6" s="1"/>
  <c r="ED40" i="6"/>
  <c r="EQ40" i="6" s="1"/>
  <c r="DA40" i="6" s="1"/>
  <c r="ED36" i="6"/>
  <c r="EQ36" i="6" s="1"/>
  <c r="DA36" i="6" s="1"/>
  <c r="M12" i="23" s="1"/>
  <c r="ED163" i="6"/>
  <c r="EQ163" i="6" s="1"/>
  <c r="ED73" i="6"/>
  <c r="EQ73" i="6" s="1"/>
  <c r="ED17" i="6"/>
  <c r="EQ17" i="6" s="1"/>
  <c r="ED32" i="6"/>
  <c r="EQ32" i="6" s="1"/>
  <c r="ED69" i="6"/>
  <c r="EQ69" i="6" s="1"/>
  <c r="ED49" i="6"/>
  <c r="EQ49" i="6" s="1"/>
  <c r="O242" i="17"/>
  <c r="O175" i="22"/>
  <c r="O176" i="22"/>
  <c r="O174" i="22"/>
  <c r="O179" i="22"/>
  <c r="O400" i="22"/>
  <c r="O395" i="22"/>
  <c r="O404" i="22"/>
  <c r="O402" i="22"/>
  <c r="O391" i="22"/>
  <c r="O393" i="22"/>
  <c r="O399" i="22"/>
  <c r="O396" i="22"/>
  <c r="O392" i="22"/>
  <c r="O403" i="22"/>
  <c r="O397" i="22"/>
  <c r="O398" i="22"/>
  <c r="O394" i="22"/>
  <c r="O401" i="22"/>
  <c r="O196" i="22"/>
  <c r="O201" i="22"/>
  <c r="O29" i="23"/>
  <c r="O28" i="23"/>
  <c r="O197" i="22"/>
  <c r="O200" i="22"/>
  <c r="O253" i="17"/>
  <c r="O26" i="23"/>
  <c r="O31" i="23"/>
  <c r="O30" i="23"/>
  <c r="O198" i="22"/>
  <c r="O254" i="17"/>
  <c r="O199" i="22"/>
  <c r="O255" i="17"/>
  <c r="O115" i="23"/>
  <c r="O114" i="23"/>
  <c r="O113" i="23"/>
  <c r="O112" i="23"/>
  <c r="O434" i="17"/>
  <c r="O430" i="17"/>
  <c r="O337" i="22"/>
  <c r="O435" i="17"/>
  <c r="O338" i="22"/>
  <c r="O116" i="23"/>
  <c r="O333" i="22"/>
  <c r="O341" i="22"/>
  <c r="O340" i="22"/>
  <c r="O339" i="22"/>
  <c r="O432" i="17"/>
  <c r="O342" i="22"/>
  <c r="O431" i="17"/>
  <c r="O334" i="22"/>
  <c r="O336" i="22"/>
  <c r="O437" i="17"/>
  <c r="O436" i="17"/>
  <c r="O62" i="23"/>
  <c r="O58" i="23"/>
  <c r="O54" i="23"/>
  <c r="O60" i="23"/>
  <c r="O53" i="23"/>
  <c r="O56" i="23"/>
  <c r="O57" i="23"/>
  <c r="O64" i="23"/>
  <c r="O59" i="23"/>
  <c r="O55" i="23"/>
  <c r="O63" i="23"/>
  <c r="O61" i="23"/>
  <c r="O41" i="23"/>
  <c r="O306" i="17"/>
  <c r="O303" i="17"/>
  <c r="O268" i="22"/>
  <c r="O307" i="17"/>
  <c r="O304" i="17"/>
  <c r="O311" i="17"/>
  <c r="O40" i="23"/>
  <c r="O266" i="22"/>
  <c r="O267" i="22"/>
  <c r="O317" i="17"/>
  <c r="O309" i="17"/>
  <c r="O308" i="17"/>
  <c r="O316" i="17"/>
  <c r="O314" i="17"/>
  <c r="O315" i="17"/>
  <c r="O261" i="22"/>
  <c r="O260" i="22"/>
  <c r="O259" i="22"/>
  <c r="O264" i="22"/>
  <c r="O270" i="22"/>
  <c r="O271" i="22"/>
  <c r="O263" i="22"/>
  <c r="O313" i="17"/>
  <c r="O265" i="22"/>
  <c r="O262" i="22"/>
  <c r="O305" i="17"/>
  <c r="O310" i="17"/>
  <c r="O312" i="17"/>
  <c r="O269" i="22"/>
  <c r="O158" i="17"/>
  <c r="O150" i="17"/>
  <c r="O154" i="17"/>
  <c r="O155" i="17"/>
  <c r="O105" i="22"/>
  <c r="O164" i="17"/>
  <c r="O107" i="22"/>
  <c r="O165" i="17"/>
  <c r="O151" i="17"/>
  <c r="O159" i="17"/>
  <c r="O163" i="17"/>
  <c r="O148" i="17"/>
  <c r="O106" i="22"/>
  <c r="O162" i="17"/>
  <c r="O152" i="17"/>
  <c r="O157" i="17"/>
  <c r="O160" i="17"/>
  <c r="O156" i="17"/>
  <c r="O149" i="17"/>
  <c r="O90" i="17"/>
  <c r="O105" i="17"/>
  <c r="O98" i="17"/>
  <c r="O110" i="17"/>
  <c r="O114" i="17"/>
  <c r="O115" i="17"/>
  <c r="O113" i="17"/>
  <c r="O107" i="17"/>
  <c r="O119" i="17"/>
  <c r="O118" i="17"/>
  <c r="O108" i="17"/>
  <c r="O100" i="17"/>
  <c r="O116" i="17"/>
  <c r="O104" i="17"/>
  <c r="O96" i="17"/>
  <c r="O102" i="17"/>
  <c r="O97" i="17"/>
  <c r="O94" i="17"/>
  <c r="O91" i="17"/>
  <c r="O120" i="17"/>
  <c r="O109" i="17"/>
  <c r="O103" i="17"/>
  <c r="O112" i="17"/>
  <c r="O106" i="17"/>
  <c r="O117" i="17"/>
  <c r="O92" i="17"/>
  <c r="O99" i="17"/>
  <c r="O95" i="17"/>
  <c r="O101" i="17"/>
  <c r="O93" i="17"/>
  <c r="O111" i="17"/>
  <c r="O130" i="22"/>
  <c r="O126" i="22"/>
  <c r="O125" i="22"/>
  <c r="O131" i="22"/>
  <c r="O183" i="17"/>
  <c r="O185" i="17"/>
  <c r="O186" i="17"/>
  <c r="O128" i="22"/>
  <c r="O132" i="22"/>
  <c r="O124" i="22"/>
  <c r="O129" i="22"/>
  <c r="O184" i="17"/>
  <c r="O831" i="22"/>
  <c r="O243" i="17"/>
  <c r="O801" i="22"/>
  <c r="O17" i="23"/>
  <c r="O184" i="22"/>
  <c r="O185" i="22"/>
  <c r="O183" i="22"/>
  <c r="O186" i="22"/>
  <c r="O343" i="17"/>
  <c r="O340" i="17"/>
  <c r="O332" i="17"/>
  <c r="O351" i="17"/>
  <c r="O339" i="17"/>
  <c r="O346" i="17"/>
  <c r="O348" i="17"/>
  <c r="O341" i="17"/>
  <c r="O345" i="17"/>
  <c r="O333" i="17"/>
  <c r="O349" i="17"/>
  <c r="O353" i="17"/>
  <c r="O337" i="17"/>
  <c r="O334" i="17"/>
  <c r="O338" i="17"/>
  <c r="O352" i="17"/>
  <c r="O354" i="17"/>
  <c r="O330" i="17"/>
  <c r="O331" i="17"/>
  <c r="O355" i="17"/>
  <c r="O350" i="17"/>
  <c r="O344" i="17"/>
  <c r="O342" i="17"/>
  <c r="O137" i="23"/>
  <c r="O138" i="23"/>
  <c r="O140" i="23"/>
  <c r="O136" i="23"/>
  <c r="O868" i="22"/>
  <c r="O867" i="22"/>
  <c r="O369" i="22"/>
  <c r="O368" i="22"/>
  <c r="O474" i="17"/>
  <c r="O371" i="22"/>
  <c r="O475" i="17"/>
  <c r="O845" i="17"/>
  <c r="O846" i="17"/>
  <c r="O881" i="17"/>
  <c r="O867" i="17"/>
  <c r="O862" i="17"/>
  <c r="O861" i="17"/>
  <c r="O882" i="17"/>
  <c r="O866" i="17"/>
  <c r="O860" i="22"/>
  <c r="O825" i="22"/>
  <c r="O849" i="22"/>
  <c r="O814" i="22"/>
  <c r="O757" i="17"/>
  <c r="O755" i="17"/>
  <c r="O702" i="22"/>
  <c r="O753" i="17"/>
  <c r="O756" i="17"/>
  <c r="O760" i="17"/>
  <c r="O758" i="17"/>
  <c r="O759" i="17"/>
  <c r="O754" i="17"/>
  <c r="O304" i="23"/>
  <c r="O306" i="23"/>
  <c r="O709" i="22"/>
  <c r="O305" i="23"/>
  <c r="O712" i="22"/>
  <c r="O307" i="23"/>
  <c r="O713" i="22"/>
  <c r="O710" i="22"/>
  <c r="O711" i="22"/>
  <c r="O301" i="23"/>
  <c r="O303" i="23"/>
  <c r="O302" i="23"/>
  <c r="O708" i="22"/>
  <c r="O385" i="22"/>
  <c r="O380" i="22"/>
  <c r="O383" i="22"/>
  <c r="O376" i="22"/>
  <c r="O377" i="22"/>
  <c r="O381" i="22"/>
  <c r="O378" i="22"/>
  <c r="O379" i="22"/>
  <c r="O382" i="22"/>
  <c r="O224" i="23"/>
  <c r="O421" i="22"/>
  <c r="O525" i="17"/>
  <c r="O853" i="22"/>
  <c r="O135" i="22"/>
  <c r="O187" i="17"/>
  <c r="O188" i="17"/>
  <c r="O196" i="17"/>
  <c r="O190" i="17"/>
  <c r="O143" i="22"/>
  <c r="O147" i="22"/>
  <c r="O201" i="17"/>
  <c r="O195" i="17"/>
  <c r="O150" i="22"/>
  <c r="O148" i="22"/>
  <c r="O134" i="22"/>
  <c r="O138" i="22"/>
  <c r="O144" i="22"/>
  <c r="O140" i="22"/>
  <c r="O202" i="17"/>
  <c r="O798" i="22"/>
  <c r="O189" i="17"/>
  <c r="O191" i="17"/>
  <c r="O145" i="22"/>
  <c r="O203" i="17"/>
  <c r="O204" i="17"/>
  <c r="O137" i="22"/>
  <c r="O194" i="17"/>
  <c r="O198" i="17"/>
  <c r="O197" i="17"/>
  <c r="O146" i="22"/>
  <c r="O136" i="22"/>
  <c r="O149" i="22"/>
  <c r="O142" i="22"/>
  <c r="O820" i="22"/>
  <c r="O828" i="22"/>
  <c r="O141" i="22"/>
  <c r="O139" i="22"/>
  <c r="O133" i="22"/>
  <c r="O193" i="17"/>
  <c r="O200" i="17"/>
  <c r="O192" i="17"/>
  <c r="O175" i="23"/>
  <c r="O346" i="22"/>
  <c r="O180" i="23"/>
  <c r="O347" i="22"/>
  <c r="O164" i="23"/>
  <c r="O176" i="23"/>
  <c r="O169" i="23"/>
  <c r="O173" i="23"/>
  <c r="O177" i="23"/>
  <c r="O168" i="23"/>
  <c r="O179" i="23"/>
  <c r="O165" i="23"/>
  <c r="O170" i="23"/>
  <c r="O454" i="17"/>
  <c r="O178" i="23"/>
  <c r="O166" i="23"/>
  <c r="O171" i="23"/>
  <c r="O172" i="23"/>
  <c r="O174" i="23"/>
  <c r="O348" i="22"/>
  <c r="O349" i="22"/>
  <c r="O592" i="22"/>
  <c r="O627" i="17"/>
  <c r="O613" i="17"/>
  <c r="O630" i="17"/>
  <c r="O881" i="22"/>
  <c r="O879" i="22"/>
  <c r="O880" i="22"/>
  <c r="O53" i="22"/>
  <c r="O42" i="22"/>
  <c r="O44" i="22"/>
  <c r="O52" i="22"/>
  <c r="O59" i="22"/>
  <c r="O56" i="22"/>
  <c r="O45" i="22"/>
  <c r="O50" i="22"/>
  <c r="O55" i="22"/>
  <c r="O57" i="22"/>
  <c r="O49" i="22"/>
  <c r="O43" i="22"/>
  <c r="O46" i="22"/>
  <c r="O41" i="22"/>
  <c r="O54" i="22"/>
  <c r="O58" i="22"/>
  <c r="O60" i="22"/>
  <c r="O47" i="22"/>
  <c r="O48" i="22"/>
  <c r="O51" i="22"/>
  <c r="O298" i="17"/>
  <c r="O301" i="17"/>
  <c r="O295" i="17"/>
  <c r="O302" i="17"/>
  <c r="O241" i="17"/>
  <c r="O171" i="22"/>
  <c r="O172" i="22"/>
  <c r="O173" i="22"/>
  <c r="O317" i="22"/>
  <c r="O313" i="22"/>
  <c r="O415" i="17"/>
  <c r="O413" i="17"/>
  <c r="O312" i="23"/>
  <c r="O313" i="23"/>
  <c r="O219" i="23"/>
  <c r="O215" i="23"/>
  <c r="O214" i="23"/>
  <c r="O218" i="23"/>
  <c r="O498" i="17"/>
  <c r="O494" i="17"/>
  <c r="O506" i="17"/>
  <c r="O374" i="22"/>
  <c r="O502" i="17"/>
  <c r="O500" i="17"/>
  <c r="O508" i="17"/>
  <c r="O217" i="23"/>
  <c r="O216" i="23"/>
  <c r="O220" i="23"/>
  <c r="O213" i="23"/>
  <c r="O509" i="17"/>
  <c r="O495" i="17"/>
  <c r="O492" i="17"/>
  <c r="O503" i="17"/>
  <c r="O501" i="17"/>
  <c r="O493" i="17"/>
  <c r="O511" i="17"/>
  <c r="O499" i="17"/>
  <c r="O497" i="17"/>
  <c r="O504" i="17"/>
  <c r="O505" i="17"/>
  <c r="O507" i="17"/>
  <c r="O510" i="17"/>
  <c r="O811" i="22"/>
  <c r="O810" i="22"/>
  <c r="O878" i="17"/>
  <c r="O879" i="17"/>
  <c r="O500" i="22"/>
  <c r="O501" i="22"/>
  <c r="O647" i="17"/>
  <c r="O645" i="17"/>
  <c r="O622" i="22"/>
  <c r="O633" i="17"/>
  <c r="O630" i="22"/>
  <c r="O624" i="22"/>
  <c r="O618" i="22"/>
  <c r="O631" i="17"/>
  <c r="O642" i="17"/>
  <c r="O634" i="22"/>
  <c r="O639" i="17"/>
  <c r="O635" i="17"/>
  <c r="O641" i="17"/>
  <c r="O646" i="17"/>
  <c r="O620" i="22"/>
  <c r="O626" i="22"/>
  <c r="O648" i="17"/>
  <c r="O637" i="17"/>
  <c r="O643" i="17"/>
  <c r="O631" i="22"/>
  <c r="O625" i="22"/>
  <c r="O623" i="22"/>
  <c r="O632" i="22"/>
  <c r="O633" i="22"/>
  <c r="O629" i="22"/>
  <c r="O621" i="22"/>
  <c r="O628" i="22"/>
  <c r="O627" i="22"/>
  <c r="O591" i="22"/>
  <c r="O632" i="17"/>
  <c r="O634" i="17"/>
  <c r="O638" i="17"/>
  <c r="O644" i="17"/>
  <c r="O640" i="17"/>
  <c r="O619" i="22"/>
  <c r="O636" i="17"/>
  <c r="O246" i="23"/>
  <c r="O247" i="23"/>
  <c r="O432" i="22"/>
  <c r="O434" i="22"/>
  <c r="O536" i="17"/>
  <c r="O433" i="22"/>
  <c r="O245" i="23"/>
  <c r="O540" i="17"/>
  <c r="O541" i="17"/>
  <c r="O244" i="23"/>
  <c r="O431" i="22"/>
  <c r="O537" i="17"/>
  <c r="O538" i="17"/>
  <c r="O539" i="17"/>
  <c r="O771" i="22"/>
  <c r="O769" i="22"/>
  <c r="O763" i="22"/>
  <c r="O773" i="22"/>
  <c r="O761" i="22"/>
  <c r="O777" i="22"/>
  <c r="O805" i="17"/>
  <c r="O809" i="17"/>
  <c r="O797" i="17"/>
  <c r="O767" i="22"/>
  <c r="O819" i="17"/>
  <c r="O770" i="22"/>
  <c r="O766" i="22"/>
  <c r="O801" i="17"/>
  <c r="O793" i="17"/>
  <c r="O774" i="22"/>
  <c r="O803" i="17"/>
  <c r="O795" i="17"/>
  <c r="O776" i="22"/>
  <c r="O768" i="22"/>
  <c r="O799" i="17"/>
  <c r="O772" i="22"/>
  <c r="O810" i="17"/>
  <c r="O760" i="22"/>
  <c r="O796" i="17"/>
  <c r="O804" i="17"/>
  <c r="O792" i="17"/>
  <c r="O798" i="17"/>
  <c r="O794" i="17"/>
  <c r="O764" i="22"/>
  <c r="O802" i="17"/>
  <c r="O807" i="17"/>
  <c r="O808" i="17"/>
  <c r="O885" i="22"/>
  <c r="O886" i="22"/>
  <c r="O884" i="22"/>
  <c r="O787" i="22"/>
  <c r="O793" i="22"/>
  <c r="O785" i="22"/>
  <c r="O789" i="22"/>
  <c r="O781" i="22"/>
  <c r="O829" i="17"/>
  <c r="O795" i="22"/>
  <c r="O782" i="22"/>
  <c r="O783" i="22"/>
  <c r="O794" i="22"/>
  <c r="O786" i="22"/>
  <c r="O791" i="22"/>
  <c r="O836" i="17"/>
  <c r="O833" i="17"/>
  <c r="O790" i="22"/>
  <c r="O835" i="17"/>
  <c r="O837" i="17"/>
  <c r="O825" i="17"/>
  <c r="O827" i="17"/>
  <c r="O834" i="17"/>
  <c r="O796" i="22"/>
  <c r="O788" i="22"/>
  <c r="O784" i="22"/>
  <c r="O792" i="22"/>
  <c r="O832" i="17"/>
  <c r="O823" i="17"/>
  <c r="O826" i="17"/>
  <c r="O830" i="17"/>
  <c r="O831" i="17"/>
  <c r="O824" i="17"/>
  <c r="O828" i="17"/>
  <c r="O520" i="17"/>
  <c r="O521" i="17"/>
  <c r="O516" i="17"/>
  <c r="O519" i="17"/>
  <c r="O518" i="17"/>
  <c r="O198" i="23"/>
  <c r="O196" i="23"/>
  <c r="O37" i="22"/>
  <c r="O16" i="22"/>
  <c r="O862" i="22"/>
  <c r="O12" i="22"/>
  <c r="O827" i="22"/>
  <c r="O17" i="22"/>
  <c r="O34" i="22"/>
  <c r="O29" i="22"/>
  <c r="O819" i="22"/>
  <c r="O25" i="22"/>
  <c r="O62" i="22"/>
  <c r="O11" i="22"/>
  <c r="O10" i="22"/>
  <c r="O61" i="22"/>
  <c r="O30" i="22"/>
  <c r="O27" i="22"/>
  <c r="O19" i="22"/>
  <c r="O13" i="22"/>
  <c r="O28" i="22"/>
  <c r="O36" i="22"/>
  <c r="O31" i="22"/>
  <c r="O22" i="22"/>
  <c r="O23" i="22"/>
  <c r="O662" i="22"/>
  <c r="O656" i="22"/>
  <c r="O659" i="22"/>
  <c r="O652" i="22"/>
  <c r="O655" i="22"/>
  <c r="O692" i="17"/>
  <c r="O689" i="17"/>
  <c r="O683" i="17"/>
  <c r="O654" i="22"/>
  <c r="O691" i="17"/>
  <c r="O697" i="17"/>
  <c r="O699" i="17"/>
  <c r="O685" i="17"/>
  <c r="O700" i="17"/>
  <c r="O705" i="17"/>
  <c r="O665" i="22"/>
  <c r="O693" i="17"/>
  <c r="O684" i="17"/>
  <c r="O701" i="17"/>
  <c r="O660" i="22"/>
  <c r="O663" i="22"/>
  <c r="O696" i="17"/>
  <c r="O661" i="22"/>
  <c r="O653" i="22"/>
  <c r="O658" i="22"/>
  <c r="O657" i="22"/>
  <c r="O688" i="17"/>
  <c r="O690" i="17"/>
  <c r="O666" i="17"/>
  <c r="O686" i="17"/>
  <c r="O664" i="22"/>
  <c r="O694" i="17"/>
  <c r="O698" i="17"/>
  <c r="O703" i="17"/>
  <c r="O687" i="17"/>
  <c r="O704" i="17"/>
  <c r="O702" i="17"/>
  <c r="O682" i="17"/>
  <c r="O695" i="17"/>
  <c r="O548" i="17"/>
  <c r="O547" i="17"/>
  <c r="O273" i="23"/>
  <c r="O274" i="23"/>
  <c r="O549" i="17"/>
  <c r="O851" i="17"/>
  <c r="O875" i="17"/>
  <c r="O492" i="22"/>
  <c r="O892" i="17"/>
  <c r="O488" i="22"/>
  <c r="O485" i="22"/>
  <c r="O486" i="22"/>
  <c r="O573" i="17"/>
  <c r="O572" i="17"/>
  <c r="O489" i="22"/>
  <c r="O567" i="17"/>
  <c r="O561" i="17"/>
  <c r="O563" i="17"/>
  <c r="O490" i="22"/>
  <c r="O499" i="22"/>
  <c r="O491" i="22"/>
  <c r="O487" i="22"/>
  <c r="O566" i="17"/>
  <c r="O570" i="17"/>
  <c r="O564" i="17"/>
  <c r="O850" i="17"/>
  <c r="O565" i="17"/>
  <c r="O562" i="17"/>
  <c r="O841" i="22"/>
  <c r="O838" i="22"/>
  <c r="O775" i="22"/>
  <c r="O840" i="22"/>
  <c r="O839" i="22"/>
  <c r="O809" i="22"/>
  <c r="O808" i="22"/>
  <c r="O800" i="17"/>
  <c r="O896" i="17"/>
  <c r="O98" i="23"/>
  <c r="O93" i="23"/>
  <c r="O91" i="23"/>
  <c r="O92" i="23"/>
  <c r="O94" i="23"/>
  <c r="O100" i="23"/>
  <c r="O90" i="23"/>
  <c r="O99" i="23"/>
  <c r="O95" i="23"/>
  <c r="O72" i="22"/>
  <c r="O70" i="22"/>
  <c r="O71" i="22"/>
  <c r="O67" i="22"/>
  <c r="O63" i="22"/>
  <c r="O66" i="22"/>
  <c r="O68" i="22"/>
  <c r="O65" i="22"/>
  <c r="O64" i="22"/>
  <c r="O69" i="22"/>
  <c r="O414" i="22"/>
  <c r="O416" i="22"/>
  <c r="O408" i="22"/>
  <c r="O412" i="22"/>
  <c r="O406" i="22"/>
  <c r="O418" i="22"/>
  <c r="O410" i="22"/>
  <c r="O417" i="22"/>
  <c r="O409" i="22"/>
  <c r="O413" i="22"/>
  <c r="O419" i="22"/>
  <c r="O415" i="22"/>
  <c r="O407" i="22"/>
  <c r="O411" i="22"/>
  <c r="O405" i="22"/>
  <c r="O528" i="17"/>
  <c r="O529" i="17"/>
  <c r="O843" i="17"/>
  <c r="O139" i="17"/>
  <c r="O134" i="17"/>
  <c r="O101" i="22"/>
  <c r="O98" i="22"/>
  <c r="O142" i="17"/>
  <c r="O94" i="22"/>
  <c r="O135" i="17"/>
  <c r="O96" i="22"/>
  <c r="O95" i="22"/>
  <c r="O100" i="22"/>
  <c r="O133" i="17"/>
  <c r="O136" i="17"/>
  <c r="O99" i="22"/>
  <c r="O141" i="17"/>
  <c r="O132" i="17"/>
  <c r="O143" i="17"/>
  <c r="O146" i="17"/>
  <c r="O102" i="22"/>
  <c r="O97" i="22"/>
  <c r="O140" i="17"/>
  <c r="O131" i="17"/>
  <c r="O145" i="17"/>
  <c r="O138" i="17"/>
  <c r="O137" i="17"/>
  <c r="O144" i="17"/>
  <c r="O147" i="17"/>
  <c r="O181" i="22"/>
  <c r="O180" i="22"/>
  <c r="O177" i="22"/>
  <c r="O178" i="22"/>
  <c r="O182" i="22"/>
  <c r="O717" i="17"/>
  <c r="O676" i="22"/>
  <c r="O683" i="22"/>
  <c r="O876" i="17"/>
  <c r="O822" i="22"/>
  <c r="O311" i="23"/>
  <c r="O335" i="22"/>
  <c r="O433" i="17"/>
  <c r="O438" i="17"/>
  <c r="O883" i="17"/>
  <c r="O859" i="17"/>
  <c r="O884" i="17"/>
  <c r="O858" i="17"/>
  <c r="O677" i="17"/>
  <c r="O649" i="22"/>
  <c r="O658" i="17"/>
  <c r="O616" i="22"/>
  <c r="O623" i="17"/>
  <c r="O610" i="22"/>
  <c r="O606" i="22"/>
  <c r="O614" i="22"/>
  <c r="O615" i="17"/>
  <c r="O608" i="22"/>
  <c r="O625" i="17"/>
  <c r="O607" i="22"/>
  <c r="O609" i="22"/>
  <c r="O613" i="22"/>
  <c r="O629" i="17"/>
  <c r="O605" i="22"/>
  <c r="O615" i="22"/>
  <c r="O622" i="17"/>
  <c r="O617" i="22"/>
  <c r="O628" i="17"/>
  <c r="O300" i="23"/>
  <c r="O297" i="23"/>
  <c r="O294" i="23"/>
  <c r="O705" i="22"/>
  <c r="O291" i="23"/>
  <c r="O706" i="22"/>
  <c r="O873" i="22"/>
  <c r="O875" i="22"/>
  <c r="O874" i="22"/>
  <c r="O892" i="22"/>
  <c r="O890" i="22"/>
  <c r="O891" i="22"/>
  <c r="O765" i="22"/>
  <c r="O779" i="22"/>
  <c r="O813" i="17"/>
  <c r="O778" i="22"/>
  <c r="O817" i="17"/>
  <c r="O759" i="22"/>
  <c r="O811" i="17"/>
  <c r="O821" i="17"/>
  <c r="O762" i="22"/>
  <c r="O780" i="22"/>
  <c r="O822" i="17"/>
  <c r="O818" i="17"/>
  <c r="O814" i="17"/>
  <c r="O820" i="17"/>
  <c r="O815" i="17"/>
  <c r="O806" i="17"/>
  <c r="O812" i="17"/>
  <c r="O816" i="17"/>
  <c r="O871" i="22"/>
  <c r="O870" i="22"/>
  <c r="O872" i="22"/>
  <c r="O440" i="22"/>
  <c r="O254" i="23"/>
  <c r="O256" i="23"/>
  <c r="O444" i="22"/>
  <c r="O259" i="23"/>
  <c r="O255" i="23"/>
  <c r="O442" i="22"/>
  <c r="O257" i="23"/>
  <c r="O253" i="23"/>
  <c r="O441" i="22"/>
  <c r="O258" i="23"/>
  <c r="O445" i="22"/>
  <c r="O439" i="22"/>
  <c r="O443" i="22"/>
  <c r="O889" i="22"/>
  <c r="O888" i="22"/>
  <c r="O887" i="22"/>
  <c r="O861" i="22"/>
  <c r="O826" i="22"/>
  <c r="O753" i="22"/>
  <c r="O755" i="22"/>
  <c r="O747" i="22"/>
  <c r="O781" i="17"/>
  <c r="O749" i="22"/>
  <c r="O745" i="22"/>
  <c r="O754" i="22"/>
  <c r="O746" i="22"/>
  <c r="O758" i="22"/>
  <c r="O757" i="22"/>
  <c r="O785" i="17"/>
  <c r="O789" i="17"/>
  <c r="O751" i="22"/>
  <c r="O779" i="17"/>
  <c r="O787" i="17"/>
  <c r="O777" i="17"/>
  <c r="O748" i="22"/>
  <c r="O750" i="22"/>
  <c r="O756" i="22"/>
  <c r="O752" i="22"/>
  <c r="O783" i="17"/>
  <c r="O775" i="17"/>
  <c r="O780" i="17"/>
  <c r="O778" i="17"/>
  <c r="O782" i="17"/>
  <c r="O788" i="17"/>
  <c r="O790" i="17"/>
  <c r="O786" i="17"/>
  <c r="O791" i="17"/>
  <c r="O784" i="17"/>
  <c r="O776" i="17"/>
  <c r="O61" i="17"/>
  <c r="O53" i="17"/>
  <c r="O60" i="17"/>
  <c r="O44" i="17"/>
  <c r="O34" i="17"/>
  <c r="O42" i="17"/>
  <c r="O35" i="17"/>
  <c r="O56" i="17"/>
  <c r="O36" i="17"/>
  <c r="O55" i="17"/>
  <c r="O49" i="17"/>
  <c r="O45" i="17"/>
  <c r="O58" i="17"/>
  <c r="O54" i="17"/>
  <c r="O52" i="17"/>
  <c r="O48" i="17"/>
  <c r="O43" i="17"/>
  <c r="O40" i="17"/>
  <c r="O37" i="17"/>
  <c r="O57" i="17"/>
  <c r="O38" i="17"/>
  <c r="O46" i="17"/>
  <c r="O39" i="17"/>
  <c r="O41" i="17"/>
  <c r="O51" i="17"/>
  <c r="O47" i="17"/>
  <c r="O59" i="17"/>
  <c r="O403" i="17"/>
  <c r="O411" i="17"/>
  <c r="O101" i="23"/>
  <c r="O407" i="17"/>
  <c r="O410" i="17"/>
  <c r="O402" i="17"/>
  <c r="O306" i="22"/>
  <c r="O305" i="22"/>
  <c r="O406" i="17"/>
  <c r="O400" i="17"/>
  <c r="O405" i="17"/>
  <c r="O408" i="17"/>
  <c r="O409" i="17"/>
  <c r="O396" i="17"/>
  <c r="O404" i="17"/>
  <c r="O226" i="23"/>
  <c r="O225" i="23"/>
  <c r="O527" i="17"/>
  <c r="O422" i="22"/>
  <c r="O423" i="22"/>
  <c r="O526" i="17"/>
  <c r="O361" i="22"/>
  <c r="O472" i="17"/>
  <c r="O370" i="22"/>
  <c r="O473" i="17"/>
  <c r="O476" i="17"/>
  <c r="O478" i="17"/>
  <c r="O462" i="17"/>
  <c r="O24" i="23"/>
  <c r="O250" i="17"/>
  <c r="O252" i="17"/>
  <c r="O20" i="23"/>
  <c r="O193" i="22"/>
  <c r="O25" i="23"/>
  <c r="O192" i="22"/>
  <c r="O21" i="23"/>
  <c r="O22" i="23"/>
  <c r="O19" i="23"/>
  <c r="O23" i="23"/>
  <c r="O195" i="22"/>
  <c r="O194" i="22"/>
  <c r="O251" i="17"/>
  <c r="O249" i="17"/>
  <c r="O162" i="22"/>
  <c r="O170" i="22"/>
  <c r="O236" i="17"/>
  <c r="O165" i="22"/>
  <c r="O169" i="22"/>
  <c r="O69" i="23"/>
  <c r="O277" i="22"/>
  <c r="O282" i="22"/>
  <c r="O66" i="23"/>
  <c r="O362" i="17"/>
  <c r="O280" i="22"/>
  <c r="O364" i="17"/>
  <c r="O363" i="17"/>
  <c r="O359" i="17"/>
  <c r="O356" i="17"/>
  <c r="O275" i="22"/>
  <c r="O276" i="22"/>
  <c r="O281" i="22"/>
  <c r="O357" i="17"/>
  <c r="O361" i="17"/>
  <c r="O365" i="17"/>
  <c r="O65" i="23"/>
  <c r="O68" i="23"/>
  <c r="O279" i="22"/>
  <c r="O274" i="22"/>
  <c r="O67" i="23"/>
  <c r="O358" i="17"/>
  <c r="O360" i="17"/>
  <c r="O366" i="17"/>
  <c r="O163" i="23"/>
  <c r="O345" i="22"/>
  <c r="O167" i="23"/>
  <c r="O386" i="17"/>
  <c r="O387" i="17"/>
  <c r="O300" i="22"/>
  <c r="O301" i="22"/>
  <c r="O389" i="17"/>
  <c r="O86" i="23"/>
  <c r="O302" i="22"/>
  <c r="O388" i="17"/>
  <c r="O322" i="23"/>
  <c r="O315" i="23"/>
  <c r="O314" i="23"/>
  <c r="O211" i="23"/>
  <c r="O212" i="23"/>
  <c r="O145" i="23"/>
  <c r="O141" i="23"/>
  <c r="O142" i="23"/>
  <c r="O146" i="23"/>
  <c r="O139" i="23"/>
  <c r="O147" i="23"/>
  <c r="O143" i="23"/>
  <c r="O144" i="23"/>
  <c r="O844" i="17"/>
  <c r="O227" i="23"/>
  <c r="O872" i="17"/>
  <c r="O326" i="23"/>
  <c r="O327" i="23"/>
  <c r="O691" i="22"/>
  <c r="O686" i="22"/>
  <c r="O733" i="17"/>
  <c r="O737" i="17"/>
  <c r="O690" i="22"/>
  <c r="O695" i="22"/>
  <c r="O694" i="22"/>
  <c r="O696" i="22"/>
  <c r="O697" i="22"/>
  <c r="O689" i="22"/>
  <c r="O723" i="17"/>
  <c r="O688" i="22"/>
  <c r="O745" i="17"/>
  <c r="O693" i="22"/>
  <c r="O739" i="17"/>
  <c r="O741" i="17"/>
  <c r="O687" i="22"/>
  <c r="O685" i="22"/>
  <c r="O692" i="22"/>
  <c r="O744" i="17"/>
  <c r="O742" i="17"/>
  <c r="O738" i="17"/>
  <c r="O736" i="17"/>
  <c r="O735" i="17"/>
  <c r="O720" i="17"/>
  <c r="O740" i="17"/>
  <c r="O734" i="17"/>
  <c r="O746" i="17"/>
  <c r="O743" i="17"/>
  <c r="O863" i="22"/>
  <c r="O619" i="17"/>
  <c r="O611" i="17"/>
  <c r="O598" i="22"/>
  <c r="O590" i="22"/>
  <c r="O617" i="17"/>
  <c r="O596" i="22"/>
  <c r="O594" i="22"/>
  <c r="O612" i="22"/>
  <c r="O604" i="22"/>
  <c r="O821" i="22"/>
  <c r="O588" i="22"/>
  <c r="O621" i="17"/>
  <c r="O609" i="17"/>
  <c r="O600" i="22"/>
  <c r="O849" i="17"/>
  <c r="O595" i="22"/>
  <c r="O611" i="22"/>
  <c r="O597" i="22"/>
  <c r="O593" i="22"/>
  <c r="O603" i="22"/>
  <c r="O599" i="22"/>
  <c r="O616" i="17"/>
  <c r="O624" i="17"/>
  <c r="O610" i="17"/>
  <c r="O589" i="22"/>
  <c r="O618" i="17"/>
  <c r="O626" i="17"/>
  <c r="O612" i="17"/>
  <c r="O601" i="22"/>
  <c r="O614" i="17"/>
  <c r="O608" i="17"/>
  <c r="O602" i="22"/>
  <c r="O848" i="17"/>
  <c r="O874" i="17"/>
  <c r="O620" i="17"/>
  <c r="O323" i="23"/>
  <c r="O817" i="22"/>
  <c r="O818" i="22"/>
  <c r="O330" i="23"/>
  <c r="O834" i="22"/>
  <c r="O288" i="23"/>
  <c r="O290" i="23"/>
  <c r="O644" i="22"/>
  <c r="O673" i="17"/>
  <c r="O661" i="17"/>
  <c r="O669" i="17"/>
  <c r="O657" i="17"/>
  <c r="O649" i="17"/>
  <c r="O660" i="17"/>
  <c r="O636" i="22"/>
  <c r="O652" i="17"/>
  <c r="O653" i="17"/>
  <c r="O638" i="22"/>
  <c r="O648" i="22"/>
  <c r="O835" i="22"/>
  <c r="O642" i="22"/>
  <c r="O641" i="22"/>
  <c r="O637" i="22"/>
  <c r="O635" i="22"/>
  <c r="O647" i="22"/>
  <c r="O639" i="22"/>
  <c r="O674" i="17"/>
  <c r="O890" i="17"/>
  <c r="O651" i="17"/>
  <c r="O654" i="17"/>
  <c r="O656" i="17"/>
  <c r="O650" i="17"/>
  <c r="O645" i="22"/>
  <c r="O663" i="17"/>
  <c r="O655" i="17"/>
  <c r="O448" i="22"/>
  <c r="O456" i="22"/>
  <c r="O454" i="22"/>
  <c r="O450" i="22"/>
  <c r="O452" i="22"/>
  <c r="O446" i="22"/>
  <c r="O458" i="22"/>
  <c r="O449" i="22"/>
  <c r="O457" i="22"/>
  <c r="O542" i="17"/>
  <c r="O451" i="22"/>
  <c r="O453" i="22"/>
  <c r="O459" i="22"/>
  <c r="O447" i="22"/>
  <c r="O455" i="22"/>
  <c r="O893" i="22"/>
  <c r="O894" i="22"/>
  <c r="O895" i="22"/>
  <c r="O675" i="22"/>
  <c r="O667" i="22"/>
  <c r="O678" i="22"/>
  <c r="O674" i="22"/>
  <c r="O680" i="22"/>
  <c r="O673" i="22"/>
  <c r="O666" i="22"/>
  <c r="O681" i="22"/>
  <c r="O707" i="17"/>
  <c r="O731" i="17"/>
  <c r="O725" i="17"/>
  <c r="O724" i="17"/>
  <c r="O679" i="22"/>
  <c r="O672" i="22"/>
  <c r="O677" i="22"/>
  <c r="O728" i="17"/>
  <c r="O730" i="17"/>
  <c r="O718" i="17"/>
  <c r="O727" i="17"/>
  <c r="O726" i="17"/>
  <c r="O712" i="17"/>
  <c r="O719" i="17"/>
  <c r="O722" i="17"/>
  <c r="O883" i="22"/>
  <c r="O882" i="22"/>
  <c r="O299" i="17"/>
  <c r="O256" i="22"/>
  <c r="O296" i="17"/>
  <c r="O254" i="22"/>
  <c r="O303" i="22"/>
  <c r="O391" i="17"/>
  <c r="O97" i="23"/>
  <c r="O87" i="23"/>
  <c r="O88" i="23"/>
  <c r="O392" i="17"/>
  <c r="O89" i="23"/>
  <c r="O96" i="23"/>
  <c r="O304" i="22"/>
  <c r="O393" i="17"/>
  <c r="O390" i="17"/>
  <c r="O583" i="22"/>
  <c r="O582" i="22"/>
  <c r="O596" i="17"/>
  <c r="O587" i="22"/>
  <c r="O574" i="22"/>
  <c r="O600" i="17"/>
  <c r="O607" i="17"/>
  <c r="O591" i="17"/>
  <c r="O603" i="17"/>
  <c r="O586" i="22"/>
  <c r="O577" i="22"/>
  <c r="O576" i="22"/>
  <c r="O595" i="17"/>
  <c r="O599" i="17"/>
  <c r="O580" i="22"/>
  <c r="O593" i="17"/>
  <c r="O575" i="22"/>
  <c r="O579" i="22"/>
  <c r="O585" i="22"/>
  <c r="O578" i="22"/>
  <c r="O581" i="22"/>
  <c r="O605" i="17"/>
  <c r="O584" i="22"/>
  <c r="O604" i="17"/>
  <c r="O601" i="17"/>
  <c r="O602" i="17"/>
  <c r="O606" i="17"/>
  <c r="O592" i="17"/>
  <c r="O597" i="17"/>
  <c r="O594" i="17"/>
  <c r="O598" i="17"/>
  <c r="O894" i="17"/>
  <c r="O837" i="22"/>
  <c r="O855" i="17"/>
  <c r="O895" i="17"/>
  <c r="O857" i="17"/>
  <c r="O836" i="22"/>
  <c r="O769" i="17"/>
  <c r="O742" i="22"/>
  <c r="O856" i="17"/>
  <c r="O766" i="17"/>
  <c r="O802" i="22"/>
  <c r="O188" i="22"/>
  <c r="O247" i="17"/>
  <c r="O191" i="22"/>
  <c r="O244" i="17"/>
  <c r="O248" i="17"/>
  <c r="O18" i="23"/>
  <c r="O190" i="22"/>
  <c r="O187" i="22"/>
  <c r="O245" i="17"/>
  <c r="O246" i="17"/>
  <c r="O898" i="17"/>
  <c r="O128" i="17"/>
  <c r="O126" i="17"/>
  <c r="O127" i="17"/>
  <c r="O90" i="22"/>
  <c r="O129" i="17"/>
  <c r="O91" i="22"/>
  <c r="O130" i="17"/>
  <c r="O93" i="22"/>
  <c r="O92" i="22"/>
  <c r="O399" i="17"/>
  <c r="O398" i="17"/>
  <c r="O394" i="17"/>
  <c r="O397" i="17"/>
  <c r="O395" i="17"/>
  <c r="O401" i="17"/>
  <c r="O13" i="23"/>
  <c r="O104" i="22"/>
  <c r="O103" i="22"/>
  <c r="O161" i="17"/>
  <c r="O153" i="17"/>
  <c r="O27" i="17"/>
  <c r="O29" i="17"/>
  <c r="O33" i="17"/>
  <c r="O14" i="17"/>
  <c r="O19" i="17"/>
  <c r="O22" i="17"/>
  <c r="O868" i="17"/>
  <c r="O28" i="17"/>
  <c r="O31" i="17"/>
  <c r="O9" i="17"/>
  <c r="O32" i="17"/>
  <c r="O30" i="17"/>
  <c r="O17" i="17"/>
  <c r="O24" i="17"/>
  <c r="O863" i="17"/>
  <c r="O12" i="17"/>
  <c r="O20" i="17"/>
  <c r="O18" i="17"/>
  <c r="O15" i="17"/>
  <c r="O23" i="17"/>
  <c r="O11" i="17"/>
  <c r="O25" i="17"/>
  <c r="O21" i="17"/>
  <c r="O26" i="17"/>
  <c r="O16" i="17"/>
  <c r="O13" i="17"/>
  <c r="O10" i="17"/>
  <c r="O69" i="17"/>
  <c r="O66" i="17"/>
  <c r="O71" i="17"/>
  <c r="O80" i="17"/>
  <c r="O74" i="17"/>
  <c r="O64" i="17"/>
  <c r="O72" i="17"/>
  <c r="O75" i="17"/>
  <c r="O82" i="17"/>
  <c r="O76" i="17"/>
  <c r="O81" i="17"/>
  <c r="O67" i="17"/>
  <c r="O78" i="17"/>
  <c r="O70" i="17"/>
  <c r="O77" i="17"/>
  <c r="O88" i="17"/>
  <c r="O86" i="17"/>
  <c r="O73" i="17"/>
  <c r="O84" i="17"/>
  <c r="O68" i="17"/>
  <c r="O83" i="17"/>
  <c r="O65" i="17"/>
  <c r="O842" i="17"/>
  <c r="O79" i="17"/>
  <c r="O85" i="17"/>
  <c r="O63" i="17"/>
  <c r="O87" i="17"/>
  <c r="O246" i="22"/>
  <c r="O236" i="22"/>
  <c r="O243" i="22"/>
  <c r="O36" i="23"/>
  <c r="O285" i="17"/>
  <c r="O291" i="17"/>
  <c r="O232" i="22"/>
  <c r="O238" i="22"/>
  <c r="O226" i="22"/>
  <c r="O235" i="22"/>
  <c r="O237" i="22"/>
  <c r="O241" i="22"/>
  <c r="O288" i="17"/>
  <c r="O186" i="23"/>
  <c r="O191" i="23"/>
  <c r="O353" i="22"/>
  <c r="O188" i="23"/>
  <c r="O351" i="22"/>
  <c r="O190" i="23"/>
  <c r="O184" i="23"/>
  <c r="O183" i="23"/>
  <c r="O181" i="23"/>
  <c r="O352" i="22"/>
  <c r="O185" i="23"/>
  <c r="O182" i="23"/>
  <c r="O187" i="23"/>
  <c r="O192" i="23"/>
  <c r="O189" i="23"/>
  <c r="O456" i="17"/>
  <c r="O455" i="17"/>
  <c r="O286" i="22"/>
  <c r="O370" i="17"/>
  <c r="O70" i="23"/>
  <c r="O76" i="23"/>
  <c r="O74" i="23"/>
  <c r="O367" i="17"/>
  <c r="O290" i="22"/>
  <c r="O77" i="23"/>
  <c r="O72" i="23"/>
  <c r="O285" i="22"/>
  <c r="O283" i="22"/>
  <c r="O371" i="17"/>
  <c r="O289" i="22"/>
  <c r="O288" i="22"/>
  <c r="O287" i="22"/>
  <c r="O73" i="23"/>
  <c r="O71" i="23"/>
  <c r="O75" i="23"/>
  <c r="O369" i="17"/>
  <c r="O284" i="22"/>
  <c r="O368" i="17"/>
  <c r="O372" i="17"/>
  <c r="O373" i="17"/>
  <c r="O387" i="22"/>
  <c r="O222" i="23"/>
  <c r="O221" i="23"/>
  <c r="O522" i="17"/>
  <c r="O523" i="17"/>
  <c r="O386" i="22"/>
  <c r="O539" i="22"/>
  <c r="O531" i="22"/>
  <c r="O585" i="17"/>
  <c r="O560" i="22"/>
  <c r="O563" i="22"/>
  <c r="O544" i="22"/>
  <c r="O568" i="22"/>
  <c r="O558" i="22"/>
  <c r="O536" i="22"/>
  <c r="O569" i="22"/>
  <c r="O559" i="22"/>
  <c r="O528" i="22"/>
  <c r="O540" i="22"/>
  <c r="O537" i="22"/>
  <c r="O542" i="22"/>
  <c r="O527" i="22"/>
  <c r="O526" i="22"/>
  <c r="O562" i="22"/>
  <c r="O567" i="22"/>
  <c r="O535" i="22"/>
  <c r="O564" i="22"/>
  <c r="O572" i="22"/>
  <c r="O543" i="22"/>
  <c r="O556" i="22"/>
  <c r="O533" i="22"/>
  <c r="O546" i="22"/>
  <c r="O554" i="22"/>
  <c r="O545" i="22"/>
  <c r="O550" i="22"/>
  <c r="O549" i="22"/>
  <c r="O589" i="17"/>
  <c r="O588" i="17"/>
  <c r="O530" i="22"/>
  <c r="O538" i="22"/>
  <c r="O534" i="22"/>
  <c r="O532" i="22"/>
  <c r="O547" i="22"/>
  <c r="O525" i="22"/>
  <c r="O566" i="22"/>
  <c r="O529" i="22"/>
  <c r="O541" i="22"/>
  <c r="O548" i="22"/>
  <c r="O552" i="22"/>
  <c r="O553" i="22"/>
  <c r="O573" i="22"/>
  <c r="O571" i="22"/>
  <c r="O557" i="22"/>
  <c r="O555" i="22"/>
  <c r="O570" i="22"/>
  <c r="O565" i="22"/>
  <c r="O551" i="22"/>
  <c r="O587" i="17"/>
  <c r="O590" i="17"/>
  <c r="O586" i="17"/>
  <c r="O561" i="22"/>
  <c r="O271" i="23"/>
  <c r="O272" i="23"/>
  <c r="O483" i="22"/>
  <c r="O466" i="17"/>
  <c r="O467" i="17"/>
  <c r="O470" i="17"/>
  <c r="O367" i="22"/>
  <c r="O461" i="17"/>
  <c r="O830" i="22"/>
  <c r="O366" i="22"/>
  <c r="O365" i="22"/>
  <c r="O463" i="17"/>
  <c r="O364" i="22"/>
  <c r="O362" i="22"/>
  <c r="O363" i="22"/>
  <c r="O471" i="17"/>
  <c r="O477" i="17"/>
  <c r="O465" i="17"/>
  <c r="O468" i="17"/>
  <c r="O464" i="17"/>
  <c r="O469" i="17"/>
  <c r="O316" i="23"/>
  <c r="O317" i="23"/>
  <c r="O207" i="23"/>
  <c r="O206" i="23"/>
  <c r="O203" i="23"/>
  <c r="O202" i="23"/>
  <c r="O210" i="23"/>
  <c r="O484" i="17"/>
  <c r="O490" i="17"/>
  <c r="O486" i="17"/>
  <c r="O482" i="17"/>
  <c r="O373" i="22"/>
  <c r="O204" i="23"/>
  <c r="O488" i="17"/>
  <c r="O200" i="23"/>
  <c r="O208" i="23"/>
  <c r="O209" i="23"/>
  <c r="O205" i="23"/>
  <c r="O201" i="23"/>
  <c r="O491" i="17"/>
  <c r="O481" i="17"/>
  <c r="O480" i="17"/>
  <c r="O487" i="17"/>
  <c r="O479" i="17"/>
  <c r="O485" i="17"/>
  <c r="O483" i="17"/>
  <c r="O489" i="17"/>
  <c r="O496" i="22"/>
  <c r="O504" i="22"/>
  <c r="O494" i="22"/>
  <c r="O502" i="22"/>
  <c r="O493" i="22"/>
  <c r="O497" i="22"/>
  <c r="O568" i="17"/>
  <c r="O498" i="22"/>
  <c r="O495" i="22"/>
  <c r="O503" i="22"/>
  <c r="O510" i="22"/>
  <c r="O571" i="17"/>
  <c r="O569" i="17"/>
  <c r="O670" i="22"/>
  <c r="O729" i="17"/>
  <c r="O843" i="22"/>
  <c r="O807" i="22"/>
  <c r="O715" i="17"/>
  <c r="O844" i="22"/>
  <c r="O823" i="22"/>
  <c r="O713" i="17"/>
  <c r="O709" i="17"/>
  <c r="O716" i="17"/>
  <c r="O708" i="17"/>
  <c r="O668" i="22"/>
  <c r="O669" i="22"/>
  <c r="O684" i="22"/>
  <c r="O710" i="17"/>
  <c r="O682" i="22"/>
  <c r="O854" i="17"/>
  <c r="O671" i="22"/>
  <c r="O864" i="22"/>
  <c r="O824" i="22"/>
  <c r="O721" i="17"/>
  <c r="O711" i="17"/>
  <c r="O706" i="17"/>
  <c r="O732" i="17"/>
  <c r="O714" i="17"/>
  <c r="O735" i="22"/>
  <c r="O737" i="22"/>
  <c r="O738" i="22"/>
  <c r="O761" i="17"/>
  <c r="O730" i="22"/>
  <c r="O733" i="22"/>
  <c r="O744" i="22"/>
  <c r="O740" i="22"/>
  <c r="O762" i="17"/>
  <c r="O553" i="17"/>
  <c r="O552" i="17"/>
  <c r="O551" i="17"/>
  <c r="O550" i="17"/>
  <c r="O554" i="17"/>
  <c r="O555" i="17"/>
  <c r="O845" i="22"/>
  <c r="O865" i="17"/>
  <c r="O813" i="22"/>
  <c r="O865" i="22"/>
  <c r="O812" i="22"/>
  <c r="O864" i="17"/>
  <c r="O484" i="22"/>
  <c r="O559" i="17"/>
  <c r="O556" i="17"/>
  <c r="O557" i="17"/>
  <c r="O560" i="17"/>
  <c r="O558" i="17"/>
  <c r="O251" i="23"/>
  <c r="O250" i="23"/>
  <c r="O436" i="22"/>
  <c r="O438" i="22"/>
  <c r="O249" i="23"/>
  <c r="O252" i="23"/>
  <c r="O248" i="23"/>
  <c r="O437" i="22"/>
  <c r="O435" i="22"/>
  <c r="O282" i="17"/>
  <c r="O221" i="22"/>
  <c r="O891" i="17"/>
  <c r="O225" i="22"/>
  <c r="O228" i="22"/>
  <c r="O277" i="17"/>
  <c r="O248" i="22"/>
  <c r="O245" i="22"/>
  <c r="O234" i="22"/>
  <c r="O244" i="22"/>
  <c r="O229" i="22"/>
  <c r="O249" i="22"/>
  <c r="O290" i="17"/>
  <c r="O250" i="22"/>
  <c r="O280" i="17"/>
  <c r="O286" i="17"/>
  <c r="O240" i="22"/>
  <c r="O224" i="22"/>
  <c r="O283" i="17"/>
  <c r="O284" i="17"/>
  <c r="O242" i="22"/>
  <c r="O35" i="23"/>
  <c r="O247" i="22"/>
  <c r="O231" i="22"/>
  <c r="O239" i="22"/>
  <c r="O287" i="17"/>
  <c r="O223" i="22"/>
  <c r="O222" i="22"/>
  <c r="O230" i="22"/>
  <c r="O233" i="22"/>
  <c r="O281" i="17"/>
  <c r="O227" i="22"/>
  <c r="O289" i="17"/>
  <c r="O279" i="17"/>
  <c r="O278" i="17"/>
  <c r="O319" i="17"/>
  <c r="O321" i="17"/>
  <c r="O324" i="17"/>
  <c r="O73" i="22"/>
  <c r="O74" i="22"/>
  <c r="O163" i="22"/>
  <c r="O155" i="22"/>
  <c r="O166" i="22"/>
  <c r="O239" i="17"/>
  <c r="O158" i="22"/>
  <c r="O154" i="22"/>
  <c r="O156" i="22"/>
  <c r="O168" i="22"/>
  <c r="O152" i="22"/>
  <c r="O237" i="17"/>
  <c r="O164" i="22"/>
  <c r="O160" i="22"/>
  <c r="O157" i="22"/>
  <c r="O161" i="22"/>
  <c r="O240" i="17"/>
  <c r="O153" i="22"/>
  <c r="O238" i="17"/>
  <c r="O335" i="17"/>
  <c r="O347" i="17"/>
  <c r="O159" i="22"/>
  <c r="O167" i="22"/>
  <c r="O870" i="17"/>
  <c r="O86" i="22"/>
  <c r="O89" i="22"/>
  <c r="O122" i="17"/>
  <c r="O839" i="17"/>
  <c r="O121" i="17"/>
  <c r="O125" i="17"/>
  <c r="O85" i="22"/>
  <c r="O88" i="22"/>
  <c r="O123" i="17"/>
  <c r="O124" i="17"/>
  <c r="O87" i="22"/>
  <c r="O194" i="23"/>
  <c r="O354" i="22"/>
  <c r="O355" i="22"/>
  <c r="O457" i="17"/>
  <c r="O109" i="22"/>
  <c r="O175" i="17"/>
  <c r="O115" i="22"/>
  <c r="O114" i="22"/>
  <c r="O113" i="22"/>
  <c r="O177" i="17"/>
  <c r="O173" i="17"/>
  <c r="O108" i="22"/>
  <c r="O167" i="17"/>
  <c r="O169" i="17"/>
  <c r="O168" i="17"/>
  <c r="O171" i="17"/>
  <c r="O170" i="17"/>
  <c r="O799" i="22"/>
  <c r="O172" i="17"/>
  <c r="O15" i="23"/>
  <c r="O14" i="23"/>
  <c r="O112" i="22"/>
  <c r="O111" i="22"/>
  <c r="O110" i="22"/>
  <c r="O176" i="17"/>
  <c r="O869" i="17"/>
  <c r="O174" i="17"/>
  <c r="O166" i="17"/>
  <c r="O378" i="17"/>
  <c r="O294" i="22"/>
  <c r="O295" i="22"/>
  <c r="O293" i="22"/>
  <c r="O299" i="22"/>
  <c r="O298" i="22"/>
  <c r="O84" i="23"/>
  <c r="O291" i="22"/>
  <c r="O376" i="17"/>
  <c r="O379" i="17"/>
  <c r="O383" i="17"/>
  <c r="O375" i="17"/>
  <c r="O384" i="17"/>
  <c r="O82" i="23"/>
  <c r="O78" i="23"/>
  <c r="O81" i="23"/>
  <c r="O79" i="23"/>
  <c r="O83" i="23"/>
  <c r="O80" i="23"/>
  <c r="O297" i="22"/>
  <c r="O296" i="22"/>
  <c r="O385" i="17"/>
  <c r="O380" i="17"/>
  <c r="O374" i="17"/>
  <c r="O377" i="17"/>
  <c r="O382" i="17"/>
  <c r="O381" i="17"/>
  <c r="O292" i="22"/>
  <c r="O116" i="22"/>
  <c r="O182" i="17"/>
  <c r="O16" i="23"/>
  <c r="O127" i="22"/>
  <c r="O123" i="22"/>
  <c r="O120" i="22"/>
  <c r="O117" i="22"/>
  <c r="O181" i="17"/>
  <c r="O121" i="22"/>
  <c r="O179" i="17"/>
  <c r="O178" i="17"/>
  <c r="O180" i="17"/>
  <c r="O122" i="22"/>
  <c r="O118" i="22"/>
  <c r="O119" i="22"/>
  <c r="O81" i="22"/>
  <c r="O78" i="22"/>
  <c r="O75" i="22"/>
  <c r="O82" i="22"/>
  <c r="O79" i="22"/>
  <c r="O76" i="22"/>
  <c r="O77" i="22"/>
  <c r="O80" i="22"/>
  <c r="O83" i="22"/>
  <c r="O84" i="22"/>
  <c r="O161" i="23"/>
  <c r="O149" i="23"/>
  <c r="O442" i="17"/>
  <c r="O157" i="23"/>
  <c r="O446" i="17"/>
  <c r="O439" i="17"/>
  <c r="O447" i="17"/>
  <c r="O158" i="23"/>
  <c r="O151" i="23"/>
  <c r="O154" i="23"/>
  <c r="O150" i="23"/>
  <c r="O155" i="23"/>
  <c r="O156" i="23"/>
  <c r="O159" i="23"/>
  <c r="O450" i="17"/>
  <c r="O451" i="17"/>
  <c r="O153" i="23"/>
  <c r="O445" i="17"/>
  <c r="O448" i="17"/>
  <c r="O160" i="23"/>
  <c r="O152" i="23"/>
  <c r="O148" i="23"/>
  <c r="O441" i="17"/>
  <c r="O443" i="17"/>
  <c r="O444" i="17"/>
  <c r="O449" i="17"/>
  <c r="O440" i="17"/>
  <c r="O453" i="17"/>
  <c r="O452" i="17"/>
  <c r="O322" i="17"/>
  <c r="O325" i="17"/>
  <c r="O327" i="17"/>
  <c r="O323" i="17"/>
  <c r="O329" i="17"/>
  <c r="O328" i="17"/>
  <c r="O842" i="22"/>
  <c r="O223" i="23"/>
  <c r="O524" i="17"/>
  <c r="O388" i="22"/>
  <c r="O389" i="22"/>
  <c r="O390" i="22"/>
  <c r="O307" i="22"/>
  <c r="O414" i="17"/>
  <c r="O311" i="22"/>
  <c r="O315" i="22"/>
  <c r="O309" i="22"/>
  <c r="O312" i="22"/>
  <c r="O308" i="22"/>
  <c r="O310" i="22"/>
  <c r="O316" i="22"/>
  <c r="O318" i="22"/>
  <c r="O314" i="22"/>
  <c r="O412" i="17"/>
  <c r="O514" i="17"/>
  <c r="O513" i="17"/>
  <c r="O195" i="23"/>
  <c r="O199" i="23"/>
  <c r="O458" i="17"/>
  <c r="O359" i="22"/>
  <c r="O358" i="22"/>
  <c r="O357" i="22"/>
  <c r="O360" i="22"/>
  <c r="O193" i="23"/>
  <c r="O197" i="23"/>
  <c r="O356" i="22"/>
  <c r="O459" i="17"/>
  <c r="O460" i="17"/>
  <c r="O887" i="17"/>
  <c r="O888" i="17"/>
  <c r="O310" i="23"/>
  <c r="O309" i="23"/>
  <c r="O268" i="23"/>
  <c r="O269" i="23"/>
  <c r="O270" i="23"/>
  <c r="O480" i="22"/>
  <c r="O267" i="23"/>
  <c r="O481" i="22"/>
  <c r="O545" i="17"/>
  <c r="O478" i="22"/>
  <c r="O265" i="23"/>
  <c r="O266" i="23"/>
  <c r="O482" i="22"/>
  <c r="O479" i="22"/>
  <c r="O477" i="22"/>
  <c r="O544" i="17"/>
  <c r="O546" i="17"/>
  <c r="O584" i="17"/>
  <c r="O509" i="22"/>
  <c r="O513" i="22"/>
  <c r="O579" i="17"/>
  <c r="O575" i="17"/>
  <c r="O508" i="22"/>
  <c r="O505" i="22"/>
  <c r="O577" i="17"/>
  <c r="O580" i="17"/>
  <c r="O574" i="17"/>
  <c r="O583" i="17"/>
  <c r="O506" i="22"/>
  <c r="O507" i="22"/>
  <c r="O514" i="22"/>
  <c r="O512" i="22"/>
  <c r="O578" i="17"/>
  <c r="O576" i="17"/>
  <c r="O511" i="22"/>
  <c r="O581" i="17"/>
  <c r="O582" i="17"/>
  <c r="O803" i="22"/>
  <c r="O804" i="22"/>
  <c r="O293" i="23"/>
  <c r="O703" i="22"/>
  <c r="O299" i="23"/>
  <c r="O296" i="23"/>
  <c r="O298" i="23"/>
  <c r="O230" i="23"/>
  <c r="O231" i="23"/>
  <c r="O424" i="22"/>
  <c r="O242" i="23"/>
  <c r="O228" i="23"/>
  <c r="O243" i="23"/>
  <c r="O430" i="22"/>
  <c r="O239" i="23"/>
  <c r="O232" i="23"/>
  <c r="O426" i="22"/>
  <c r="O535" i="17"/>
  <c r="O428" i="22"/>
  <c r="O530" i="17"/>
  <c r="O425" i="22"/>
  <c r="O233" i="23"/>
  <c r="O241" i="23"/>
  <c r="O531" i="17"/>
  <c r="O532" i="17"/>
  <c r="O237" i="23"/>
  <c r="O229" i="23"/>
  <c r="O429" i="22"/>
  <c r="O236" i="23"/>
  <c r="O240" i="23"/>
  <c r="O234" i="23"/>
  <c r="O235" i="23"/>
  <c r="O238" i="23"/>
  <c r="O533" i="17"/>
  <c r="O427" i="22"/>
  <c r="O534" i="17"/>
  <c r="O284" i="23"/>
  <c r="O276" i="23"/>
  <c r="O280" i="23"/>
  <c r="O286" i="23"/>
  <c r="O277" i="23"/>
  <c r="O285" i="23"/>
  <c r="O279" i="23"/>
  <c r="O278" i="23"/>
  <c r="O281" i="23"/>
  <c r="O516" i="22"/>
  <c r="O523" i="22"/>
  <c r="O518" i="22"/>
  <c r="O521" i="22"/>
  <c r="O282" i="23"/>
  <c r="O522" i="22"/>
  <c r="O275" i="23"/>
  <c r="O283" i="23"/>
  <c r="O519" i="22"/>
  <c r="O287" i="23"/>
  <c r="O524" i="22"/>
  <c r="O517" i="22"/>
  <c r="O515" i="22"/>
  <c r="O520" i="22"/>
  <c r="O39" i="22"/>
  <c r="O24" i="22"/>
  <c r="O797" i="22"/>
  <c r="O18" i="22"/>
  <c r="O21" i="22"/>
  <c r="O32" i="22"/>
  <c r="O9" i="22"/>
  <c r="O40" i="22"/>
  <c r="O26" i="22"/>
  <c r="O35" i="22"/>
  <c r="O38" i="22"/>
  <c r="O14" i="22"/>
  <c r="O20" i="22"/>
  <c r="O33" i="22"/>
  <c r="O15" i="22"/>
  <c r="O62" i="17"/>
  <c r="O50" i="17"/>
  <c r="O226" i="17"/>
  <c r="O218" i="17"/>
  <c r="O205" i="17"/>
  <c r="O151" i="22"/>
  <c r="O223" i="17"/>
  <c r="O227" i="17"/>
  <c r="O215" i="17"/>
  <c r="O209" i="17"/>
  <c r="O220" i="17"/>
  <c r="O208" i="17"/>
  <c r="O219" i="17"/>
  <c r="O214" i="17"/>
  <c r="O217" i="17"/>
  <c r="O224" i="17"/>
  <c r="O213" i="17"/>
  <c r="O225" i="17"/>
  <c r="O206" i="17"/>
  <c r="O235" i="17"/>
  <c r="O222" i="17"/>
  <c r="O207" i="17"/>
  <c r="O210" i="17"/>
  <c r="O234" i="17"/>
  <c r="O211" i="17"/>
  <c r="O232" i="17"/>
  <c r="O212" i="17"/>
  <c r="O885" i="17"/>
  <c r="O216" i="17"/>
  <c r="O221" i="17"/>
  <c r="O230" i="17"/>
  <c r="O231" i="17"/>
  <c r="O229" i="17"/>
  <c r="O228" i="17"/>
  <c r="O233" i="17"/>
  <c r="O832" i="22"/>
  <c r="O189" i="22"/>
  <c r="O46" i="23"/>
  <c r="O50" i="23"/>
  <c r="O45" i="23"/>
  <c r="O42" i="23"/>
  <c r="O43" i="23"/>
  <c r="O49" i="23"/>
  <c r="O47" i="23"/>
  <c r="O52" i="23"/>
  <c r="O44" i="23"/>
  <c r="O48" i="23"/>
  <c r="O51" i="23"/>
  <c r="O209" i="22"/>
  <c r="O268" i="17"/>
  <c r="O258" i="17"/>
  <c r="O266" i="17"/>
  <c r="O273" i="17"/>
  <c r="O274" i="17"/>
  <c r="O257" i="17"/>
  <c r="O271" i="17"/>
  <c r="O27" i="23"/>
  <c r="O216" i="22"/>
  <c r="O204" i="22"/>
  <c r="O208" i="22"/>
  <c r="O213" i="22"/>
  <c r="O205" i="22"/>
  <c r="O259" i="17"/>
  <c r="O275" i="17"/>
  <c r="O217" i="22"/>
  <c r="O212" i="22"/>
  <c r="O220" i="22"/>
  <c r="O32" i="23"/>
  <c r="O218" i="22"/>
  <c r="O264" i="17"/>
  <c r="O260" i="17"/>
  <c r="O256" i="17"/>
  <c r="O269" i="17"/>
  <c r="O203" i="22"/>
  <c r="O33" i="23"/>
  <c r="O211" i="22"/>
  <c r="O219" i="22"/>
  <c r="O34" i="23"/>
  <c r="O207" i="22"/>
  <c r="O210" i="22"/>
  <c r="O206" i="22"/>
  <c r="O215" i="22"/>
  <c r="O214" i="22"/>
  <c r="O202" i="22"/>
  <c r="O270" i="17"/>
  <c r="O267" i="17"/>
  <c r="O263" i="17"/>
  <c r="O265" i="17"/>
  <c r="O262" i="17"/>
  <c r="O261" i="17"/>
  <c r="O272" i="17"/>
  <c r="O9" i="23"/>
  <c r="O10" i="23"/>
  <c r="O11" i="23"/>
  <c r="O331" i="22"/>
  <c r="O428" i="17"/>
  <c r="O105" i="23"/>
  <c r="O419" i="17"/>
  <c r="O308" i="23"/>
  <c r="O110" i="23"/>
  <c r="O418" i="17"/>
  <c r="O422" i="17"/>
  <c r="O327" i="22"/>
  <c r="O323" i="22"/>
  <c r="O329" i="22"/>
  <c r="O111" i="23"/>
  <c r="O106" i="23"/>
  <c r="O332" i="22"/>
  <c r="O103" i="23"/>
  <c r="O321" i="22"/>
  <c r="O109" i="23"/>
  <c r="O108" i="23"/>
  <c r="O325" i="22"/>
  <c r="O107" i="23"/>
  <c r="O426" i="17"/>
  <c r="O421" i="17"/>
  <c r="O424" i="17"/>
  <c r="O322" i="22"/>
  <c r="O104" i="23"/>
  <c r="O328" i="22"/>
  <c r="O324" i="22"/>
  <c r="O423" i="17"/>
  <c r="O326" i="22"/>
  <c r="O330" i="22"/>
  <c r="O320" i="22"/>
  <c r="O425" i="17"/>
  <c r="O427" i="17"/>
  <c r="O319" i="22"/>
  <c r="O416" i="17"/>
  <c r="O417" i="17"/>
  <c r="O294" i="17"/>
  <c r="O292" i="17"/>
  <c r="O829" i="22"/>
  <c r="O252" i="22"/>
  <c r="O38" i="23"/>
  <c r="O39" i="23"/>
  <c r="O37" i="23"/>
  <c r="O251" i="22"/>
  <c r="O253" i="22"/>
  <c r="O300" i="17"/>
  <c r="O255" i="22"/>
  <c r="O257" i="22"/>
  <c r="O258" i="22"/>
  <c r="O297" i="17"/>
  <c r="O293" i="17"/>
  <c r="O129" i="23"/>
  <c r="O125" i="23"/>
  <c r="O133" i="23"/>
  <c r="O121" i="23"/>
  <c r="O123" i="23"/>
  <c r="O122" i="23"/>
  <c r="O132" i="23"/>
  <c r="O343" i="22"/>
  <c r="O130" i="23"/>
  <c r="O124" i="23"/>
  <c r="O126" i="23"/>
  <c r="O120" i="23"/>
  <c r="O119" i="23"/>
  <c r="O134" i="23"/>
  <c r="O833" i="22"/>
  <c r="O135" i="23"/>
  <c r="O344" i="22"/>
  <c r="O131" i="23"/>
  <c r="O128" i="23"/>
  <c r="O118" i="23"/>
  <c r="O117" i="23"/>
  <c r="O127" i="23"/>
  <c r="O847" i="22"/>
  <c r="O815" i="22"/>
  <c r="O848" i="22"/>
  <c r="O816" i="22"/>
  <c r="O852" i="17"/>
  <c r="O853" i="17"/>
  <c r="O646" i="22"/>
  <c r="O650" i="22"/>
  <c r="O289" i="23"/>
  <c r="O640" i="22"/>
  <c r="O668" i="17"/>
  <c r="O667" i="17"/>
  <c r="O659" i="17"/>
  <c r="O665" i="17"/>
  <c r="O676" i="17"/>
  <c r="O675" i="17"/>
  <c r="O643" i="22"/>
  <c r="O664" i="17"/>
  <c r="O651" i="22"/>
  <c r="O662" i="17"/>
  <c r="O672" i="17"/>
  <c r="O678" i="17"/>
  <c r="O680" i="17"/>
  <c r="O681" i="17"/>
  <c r="O679" i="17"/>
  <c r="O671" i="17"/>
  <c r="O670" i="17"/>
  <c r="O877" i="22"/>
  <c r="O878" i="22"/>
  <c r="O876" i="22"/>
  <c r="O699" i="22"/>
  <c r="O749" i="17"/>
  <c r="O701" i="22"/>
  <c r="O698" i="22"/>
  <c r="O700" i="22"/>
  <c r="O748" i="17"/>
  <c r="O750" i="17"/>
  <c r="O752" i="17"/>
  <c r="O723" i="22"/>
  <c r="O715" i="22"/>
  <c r="O739" i="22"/>
  <c r="O773" i="17"/>
  <c r="O731" i="22"/>
  <c r="O741" i="22"/>
  <c r="O726" i="22"/>
  <c r="O720" i="22"/>
  <c r="O722" i="22"/>
  <c r="O725" i="22"/>
  <c r="O719" i="22"/>
  <c r="O728" i="22"/>
  <c r="O743" i="22"/>
  <c r="O734" i="22"/>
  <c r="O721" i="22"/>
  <c r="O729" i="22"/>
  <c r="O718" i="22"/>
  <c r="O765" i="17"/>
  <c r="O763" i="17"/>
  <c r="O714" i="22"/>
  <c r="O727" i="22"/>
  <c r="O717" i="22"/>
  <c r="O771" i="17"/>
  <c r="O732" i="22"/>
  <c r="O724" i="22"/>
  <c r="O770" i="17"/>
  <c r="O716" i="22"/>
  <c r="O772" i="17"/>
  <c r="O767" i="17"/>
  <c r="O764" i="17"/>
  <c r="O768" i="17"/>
  <c r="O262" i="23"/>
  <c r="O261" i="23"/>
  <c r="O260" i="23"/>
  <c r="O464" i="22"/>
  <c r="O472" i="22"/>
  <c r="O473" i="22"/>
  <c r="O468" i="22"/>
  <c r="O470" i="22"/>
  <c r="O462" i="22"/>
  <c r="O543" i="17"/>
  <c r="O476" i="22"/>
  <c r="O263" i="23"/>
  <c r="O466" i="22"/>
  <c r="O465" i="22"/>
  <c r="O467" i="22"/>
  <c r="O469" i="22"/>
  <c r="O474" i="22"/>
  <c r="O471" i="22"/>
  <c r="O475" i="22"/>
  <c r="O463" i="22"/>
  <c r="O460" i="22"/>
  <c r="O461" i="22"/>
  <c r="O8" i="22"/>
  <c r="O8" i="23"/>
  <c r="DA225" i="6" l="1"/>
  <c r="DA51" i="6"/>
  <c r="DA231" i="6"/>
  <c r="M707" i="22" s="1"/>
  <c r="DA69" i="6"/>
  <c r="DA27" i="6"/>
  <c r="DA25" i="6"/>
  <c r="M89" i="17" s="1"/>
  <c r="DA211" i="6"/>
  <c r="DA42" i="6"/>
  <c r="DA114" i="6"/>
  <c r="DA39" i="6"/>
  <c r="DA44" i="6"/>
  <c r="DA61" i="6"/>
  <c r="DA110" i="6"/>
  <c r="DA112" i="6"/>
  <c r="M162" i="23" s="1"/>
  <c r="DA97" i="6"/>
  <c r="DA67" i="6"/>
  <c r="DA144" i="6"/>
  <c r="DA139" i="6"/>
  <c r="DA162" i="6"/>
  <c r="DA207" i="6"/>
  <c r="M845" i="17"/>
  <c r="M846" i="17"/>
  <c r="DA202" i="6"/>
  <c r="DA213" i="6"/>
  <c r="DA179" i="6"/>
  <c r="M329" i="23" s="1"/>
  <c r="DA237" i="6"/>
  <c r="M736" i="22" s="1"/>
  <c r="DA221" i="6"/>
  <c r="M677" i="17"/>
  <c r="M649" i="22"/>
  <c r="M658" i="17"/>
  <c r="DA273" i="6"/>
  <c r="DA272" i="6"/>
  <c r="DA246" i="6"/>
  <c r="M869" i="22" s="1"/>
  <c r="DA47" i="6"/>
  <c r="DA53" i="6"/>
  <c r="DA126" i="6"/>
  <c r="DA138" i="6"/>
  <c r="DA252" i="6"/>
  <c r="DA52" i="6"/>
  <c r="DA168" i="6"/>
  <c r="DA175" i="6"/>
  <c r="M857" i="22" s="1"/>
  <c r="DA261" i="6"/>
  <c r="DA73" i="6"/>
  <c r="DA79" i="6"/>
  <c r="M273" i="22" s="1"/>
  <c r="DA89" i="6"/>
  <c r="DA64" i="6"/>
  <c r="DA55" i="6"/>
  <c r="DA203" i="6"/>
  <c r="DA86" i="6"/>
  <c r="M102" i="23" s="1"/>
  <c r="DA26" i="6"/>
  <c r="DA113" i="6"/>
  <c r="DA78" i="6"/>
  <c r="M272" i="22" s="1"/>
  <c r="DA80" i="6"/>
  <c r="DA70" i="6"/>
  <c r="DA165" i="6"/>
  <c r="M854" i="22" s="1"/>
  <c r="DA124" i="6"/>
  <c r="DA90" i="6"/>
  <c r="DA131" i="6"/>
  <c r="DA160" i="6"/>
  <c r="M319" i="23" s="1"/>
  <c r="DA155" i="6"/>
  <c r="DA146" i="6"/>
  <c r="DA177" i="6"/>
  <c r="M321" i="23" s="1"/>
  <c r="DA182" i="6"/>
  <c r="DA212" i="6"/>
  <c r="DA216" i="6"/>
  <c r="DA254" i="6"/>
  <c r="DA228" i="6"/>
  <c r="M704" i="22" s="1"/>
  <c r="DA235" i="6"/>
  <c r="DA232" i="6"/>
  <c r="M866" i="22" s="1"/>
  <c r="DA46" i="6"/>
  <c r="DA54" i="6"/>
  <c r="DA123" i="6"/>
  <c r="M420" i="22" s="1"/>
  <c r="DA204" i="6"/>
  <c r="DA249" i="6"/>
  <c r="DA219" i="6"/>
  <c r="DA17" i="6"/>
  <c r="DA48" i="6"/>
  <c r="DA109" i="6"/>
  <c r="DA106" i="6"/>
  <c r="DA181" i="6"/>
  <c r="M324" i="23" s="1"/>
  <c r="DA262" i="6"/>
  <c r="DA163" i="6"/>
  <c r="M318" i="23" s="1"/>
  <c r="DA116" i="6"/>
  <c r="DA18" i="6"/>
  <c r="DA59" i="6"/>
  <c r="DA20" i="6"/>
  <c r="DA28" i="6"/>
  <c r="DA128" i="6"/>
  <c r="DA91" i="6"/>
  <c r="DA81" i="6"/>
  <c r="DA87" i="6"/>
  <c r="DA71" i="6"/>
  <c r="DA132" i="6"/>
  <c r="DA99" i="6"/>
  <c r="M85" i="23" s="1"/>
  <c r="DA140" i="6"/>
  <c r="DA164" i="6"/>
  <c r="M851" i="22" s="1"/>
  <c r="DA143" i="6"/>
  <c r="DA161" i="6"/>
  <c r="DA147" i="6"/>
  <c r="DA156" i="6"/>
  <c r="M860" i="17" s="1"/>
  <c r="DA189" i="6"/>
  <c r="DA194" i="6"/>
  <c r="DA218" i="6"/>
  <c r="DA234" i="6"/>
  <c r="DA257" i="6"/>
  <c r="DA233" i="6"/>
  <c r="DA271" i="6"/>
  <c r="M375" i="22" s="1"/>
  <c r="DA255" i="6"/>
  <c r="DA43" i="6"/>
  <c r="DA125" i="6"/>
  <c r="M847" i="17" s="1"/>
  <c r="DA145" i="6"/>
  <c r="M496" i="17" s="1"/>
  <c r="DA215" i="6"/>
  <c r="DA277" i="6"/>
  <c r="DA107" i="6"/>
  <c r="DA158" i="6"/>
  <c r="DA136" i="6"/>
  <c r="M420" i="17" s="1"/>
  <c r="DA130" i="6"/>
  <c r="DA227" i="6"/>
  <c r="M224" i="23"/>
  <c r="M421" i="22"/>
  <c r="M525" i="17"/>
  <c r="DA98" i="6"/>
  <c r="DA24" i="6"/>
  <c r="DA41" i="6"/>
  <c r="DA117" i="6"/>
  <c r="DA134" i="6"/>
  <c r="M429" i="17" s="1"/>
  <c r="DA92" i="6"/>
  <c r="DA77" i="6"/>
  <c r="DA190" i="6"/>
  <c r="M806" i="22" s="1"/>
  <c r="DA102" i="6"/>
  <c r="DA166" i="6"/>
  <c r="M855" i="22" s="1"/>
  <c r="DA149" i="6"/>
  <c r="M264" i="23" s="1"/>
  <c r="DA170" i="6"/>
  <c r="DA153" i="6"/>
  <c r="M886" i="17" s="1"/>
  <c r="DA192" i="6"/>
  <c r="DA201" i="6"/>
  <c r="DA200" i="6"/>
  <c r="DA198" i="6"/>
  <c r="DA263" i="6"/>
  <c r="DA226" i="6"/>
  <c r="DA243" i="6"/>
  <c r="DA264" i="6"/>
  <c r="M384" i="22" s="1"/>
  <c r="DA238" i="6"/>
  <c r="DA244" i="6"/>
  <c r="DA258" i="6"/>
  <c r="DA45" i="6"/>
  <c r="DA72" i="6"/>
  <c r="DA223" i="6"/>
  <c r="DA172" i="6"/>
  <c r="M889" i="17" s="1"/>
  <c r="DA230" i="6"/>
  <c r="DA103" i="6"/>
  <c r="DA21" i="6"/>
  <c r="DA62" i="6"/>
  <c r="DA30" i="6"/>
  <c r="DA56" i="6"/>
  <c r="M50" i="17"/>
  <c r="M62" i="17"/>
  <c r="DA16" i="6"/>
  <c r="DA148" i="6"/>
  <c r="M873" i="17" s="1"/>
  <c r="DA93" i="6"/>
  <c r="DA58" i="6"/>
  <c r="DA118" i="6"/>
  <c r="DA178" i="6"/>
  <c r="M328" i="23" s="1"/>
  <c r="M844" i="17"/>
  <c r="M227" i="23"/>
  <c r="M872" i="17"/>
  <c r="DA173" i="6"/>
  <c r="DA183" i="6"/>
  <c r="M805" i="22" s="1"/>
  <c r="DA206" i="6"/>
  <c r="DA220" i="6"/>
  <c r="DA229" i="6"/>
  <c r="M292" i="23" s="1"/>
  <c r="DA248" i="6"/>
  <c r="DA269" i="6"/>
  <c r="M517" i="17" s="1"/>
  <c r="DA240" i="6"/>
  <c r="DA247" i="6"/>
  <c r="DA259" i="6"/>
  <c r="DA32" i="6"/>
  <c r="DA88" i="6"/>
  <c r="DA63" i="6"/>
  <c r="M276" i="17" s="1"/>
  <c r="DA150" i="6"/>
  <c r="DA217" i="6"/>
  <c r="DA199" i="6"/>
  <c r="DA275" i="6"/>
  <c r="DA129" i="6"/>
  <c r="DA66" i="6"/>
  <c r="DA74" i="6"/>
  <c r="M326" i="17" s="1"/>
  <c r="DA151" i="6"/>
  <c r="DA208" i="6"/>
  <c r="DA250" i="6"/>
  <c r="DA49" i="6"/>
  <c r="M199" i="17" s="1"/>
  <c r="DA76" i="6"/>
  <c r="M318" i="17" s="1"/>
  <c r="DA22" i="6"/>
  <c r="M838" i="17" s="1"/>
  <c r="DA111" i="6"/>
  <c r="M74" i="22"/>
  <c r="M73" i="22"/>
  <c r="DA75" i="6"/>
  <c r="M320" i="17" s="1"/>
  <c r="DA35" i="6"/>
  <c r="DA104" i="6"/>
  <c r="DA31" i="6"/>
  <c r="DA57" i="6"/>
  <c r="DA101" i="6"/>
  <c r="DA108" i="6"/>
  <c r="DA65" i="6"/>
  <c r="DA119" i="6"/>
  <c r="DA141" i="6"/>
  <c r="M372" i="22" s="1"/>
  <c r="DA127" i="6"/>
  <c r="M316" i="23"/>
  <c r="M317" i="23"/>
  <c r="DA184" i="6"/>
  <c r="DA174" i="6"/>
  <c r="M856" i="22" s="1"/>
  <c r="DA195" i="6"/>
  <c r="M846" i="22" s="1"/>
  <c r="DA209" i="6"/>
  <c r="DA260" i="6"/>
  <c r="DA188" i="6"/>
  <c r="DA236" i="6"/>
  <c r="DA253" i="6"/>
  <c r="DA241" i="6"/>
  <c r="M883" i="22"/>
  <c r="M882" i="22"/>
  <c r="DA267" i="6"/>
  <c r="M512" i="17" s="1"/>
  <c r="DA245" i="6"/>
  <c r="DA274" i="6"/>
  <c r="M8" i="22"/>
  <c r="M8" i="23"/>
  <c r="AI9" i="6"/>
  <c r="AK4" i="6"/>
  <c r="DZ4" i="6" s="1"/>
  <c r="EK4" i="6" s="1"/>
  <c r="M295" i="23" l="1"/>
  <c r="M553" i="17"/>
  <c r="M552" i="17"/>
  <c r="M551" i="17"/>
  <c r="M550" i="17"/>
  <c r="M555" i="17"/>
  <c r="M554" i="17"/>
  <c r="M871" i="22"/>
  <c r="M872" i="22"/>
  <c r="M870" i="22"/>
  <c r="M361" i="22"/>
  <c r="M472" i="17"/>
  <c r="M370" i="22"/>
  <c r="M478" i="17"/>
  <c r="M462" i="17"/>
  <c r="M473" i="17"/>
  <c r="M476" i="17"/>
  <c r="M75" i="22"/>
  <c r="M81" i="22"/>
  <c r="M78" i="22"/>
  <c r="M82" i="22"/>
  <c r="M79" i="22"/>
  <c r="M76" i="22"/>
  <c r="M80" i="22"/>
  <c r="M77" i="22"/>
  <c r="M400" i="22"/>
  <c r="M391" i="22"/>
  <c r="M404" i="22"/>
  <c r="M402" i="22"/>
  <c r="M395" i="22"/>
  <c r="M393" i="22"/>
  <c r="M399" i="22"/>
  <c r="M403" i="22"/>
  <c r="M401" i="22"/>
  <c r="M392" i="22"/>
  <c r="M397" i="22"/>
  <c r="M398" i="22"/>
  <c r="M394" i="22"/>
  <c r="M396" i="22"/>
  <c r="M195" i="23"/>
  <c r="M199" i="23"/>
  <c r="M458" i="17"/>
  <c r="M359" i="22"/>
  <c r="M358" i="22"/>
  <c r="M357" i="22"/>
  <c r="M360" i="22"/>
  <c r="M197" i="23"/>
  <c r="M193" i="23"/>
  <c r="M459" i="17"/>
  <c r="M356" i="22"/>
  <c r="M460" i="17"/>
  <c r="M309" i="23"/>
  <c r="M310" i="23"/>
  <c r="M241" i="17"/>
  <c r="M171" i="22"/>
  <c r="M172" i="22"/>
  <c r="M173" i="22"/>
  <c r="M325" i="17"/>
  <c r="M322" i="17"/>
  <c r="M327" i="17"/>
  <c r="M323" i="17"/>
  <c r="M842" i="22"/>
  <c r="M328" i="17"/>
  <c r="M329" i="17"/>
  <c r="M196" i="22"/>
  <c r="M201" i="22"/>
  <c r="M197" i="22"/>
  <c r="M29" i="23"/>
  <c r="M28" i="23"/>
  <c r="M200" i="22"/>
  <c r="M253" i="17"/>
  <c r="M26" i="23"/>
  <c r="M31" i="23"/>
  <c r="M198" i="22"/>
  <c r="M30" i="23"/>
  <c r="M199" i="22"/>
  <c r="M255" i="17"/>
  <c r="M254" i="17"/>
  <c r="M252" i="17"/>
  <c r="M24" i="23"/>
  <c r="M250" i="17"/>
  <c r="M193" i="22"/>
  <c r="M25" i="23"/>
  <c r="M20" i="23"/>
  <c r="M22" i="23"/>
  <c r="M192" i="22"/>
  <c r="M21" i="23"/>
  <c r="M19" i="23"/>
  <c r="M23" i="23"/>
  <c r="M195" i="22"/>
  <c r="M194" i="22"/>
  <c r="M251" i="17"/>
  <c r="M249" i="17"/>
  <c r="M440" i="22"/>
  <c r="M256" i="23"/>
  <c r="M254" i="23"/>
  <c r="M444" i="22"/>
  <c r="M259" i="23"/>
  <c r="M441" i="22"/>
  <c r="M442" i="22"/>
  <c r="M253" i="23"/>
  <c r="M255" i="23"/>
  <c r="M257" i="23"/>
  <c r="M445" i="22"/>
  <c r="M258" i="23"/>
  <c r="M439" i="22"/>
  <c r="M443" i="22"/>
  <c r="M159" i="22"/>
  <c r="M167" i="22"/>
  <c r="M61" i="17"/>
  <c r="M53" i="17"/>
  <c r="M44" i="17"/>
  <c r="M60" i="17"/>
  <c r="M34" i="17"/>
  <c r="M42" i="17"/>
  <c r="M56" i="17"/>
  <c r="M36" i="17"/>
  <c r="M35" i="17"/>
  <c r="M49" i="17"/>
  <c r="M45" i="17"/>
  <c r="M47" i="17"/>
  <c r="M59" i="17"/>
  <c r="M37" i="17"/>
  <c r="M39" i="17"/>
  <c r="M43" i="17"/>
  <c r="M58" i="17"/>
  <c r="M52" i="17"/>
  <c r="M54" i="17"/>
  <c r="M41" i="17"/>
  <c r="M51" i="17"/>
  <c r="M55" i="17"/>
  <c r="M38" i="17"/>
  <c r="M48" i="17"/>
  <c r="M46" i="17"/>
  <c r="M57" i="17"/>
  <c r="M40" i="17"/>
  <c r="M845" i="22"/>
  <c r="M865" i="17"/>
  <c r="M813" i="22"/>
  <c r="M865" i="22"/>
  <c r="M812" i="22"/>
  <c r="M864" i="17"/>
  <c r="M841" i="22"/>
  <c r="M838" i="22"/>
  <c r="M775" i="22"/>
  <c r="M840" i="22"/>
  <c r="M839" i="22"/>
  <c r="M809" i="22"/>
  <c r="M808" i="22"/>
  <c r="M896" i="17"/>
  <c r="M800" i="17"/>
  <c r="M300" i="23"/>
  <c r="M297" i="23"/>
  <c r="M294" i="23"/>
  <c r="M291" i="23"/>
  <c r="M705" i="22"/>
  <c r="M706" i="22"/>
  <c r="M500" i="22"/>
  <c r="M501" i="22"/>
  <c r="M319" i="17"/>
  <c r="M321" i="17"/>
  <c r="M324" i="17"/>
  <c r="M158" i="17"/>
  <c r="M155" i="17"/>
  <c r="M150" i="17"/>
  <c r="M154" i="17"/>
  <c r="M105" i="22"/>
  <c r="M164" i="17"/>
  <c r="M107" i="22"/>
  <c r="M151" i="17"/>
  <c r="M165" i="17"/>
  <c r="M159" i="17"/>
  <c r="M148" i="17"/>
  <c r="M163" i="17"/>
  <c r="M157" i="17"/>
  <c r="M106" i="22"/>
  <c r="M152" i="17"/>
  <c r="M162" i="17"/>
  <c r="M160" i="17"/>
  <c r="M149" i="17"/>
  <c r="M156" i="17"/>
  <c r="M627" i="17"/>
  <c r="M592" i="22"/>
  <c r="M613" i="17"/>
  <c r="M630" i="17"/>
  <c r="M41" i="23"/>
  <c r="M268" i="22"/>
  <c r="M307" i="17"/>
  <c r="M304" i="17"/>
  <c r="M311" i="17"/>
  <c r="M306" i="17"/>
  <c r="M303" i="17"/>
  <c r="M40" i="23"/>
  <c r="M266" i="22"/>
  <c r="M267" i="22"/>
  <c r="M261" i="22"/>
  <c r="M317" i="17"/>
  <c r="M309" i="17"/>
  <c r="M314" i="17"/>
  <c r="M260" i="22"/>
  <c r="M308" i="17"/>
  <c r="M315" i="17"/>
  <c r="M316" i="17"/>
  <c r="M262" i="22"/>
  <c r="M270" i="22"/>
  <c r="M269" i="22"/>
  <c r="M265" i="22"/>
  <c r="M264" i="22"/>
  <c r="M271" i="22"/>
  <c r="M263" i="22"/>
  <c r="M259" i="22"/>
  <c r="M313" i="17"/>
  <c r="M310" i="17"/>
  <c r="M312" i="17"/>
  <c r="M305" i="17"/>
  <c r="M282" i="17"/>
  <c r="M221" i="22"/>
  <c r="M891" i="17"/>
  <c r="M225" i="22"/>
  <c r="M248" i="22"/>
  <c r="M245" i="22"/>
  <c r="M228" i="22"/>
  <c r="M277" i="17"/>
  <c r="M244" i="22"/>
  <c r="M234" i="22"/>
  <c r="M229" i="22"/>
  <c r="M240" i="22"/>
  <c r="M250" i="22"/>
  <c r="M224" i="22"/>
  <c r="M280" i="17"/>
  <c r="M286" i="17"/>
  <c r="M283" i="17"/>
  <c r="M284" i="17"/>
  <c r="M290" i="17"/>
  <c r="M249" i="22"/>
  <c r="M242" i="22"/>
  <c r="M35" i="23"/>
  <c r="M247" i="22"/>
  <c r="M231" i="22"/>
  <c r="M230" i="22"/>
  <c r="M233" i="22"/>
  <c r="M239" i="22"/>
  <c r="M287" i="17"/>
  <c r="M223" i="22"/>
  <c r="M227" i="22"/>
  <c r="M222" i="22"/>
  <c r="M281" i="17"/>
  <c r="M279" i="17"/>
  <c r="M278" i="17"/>
  <c r="M289" i="17"/>
  <c r="M13" i="23"/>
  <c r="M104" i="22"/>
  <c r="M103" i="22"/>
  <c r="M161" i="17"/>
  <c r="M153" i="17"/>
  <c r="M46" i="23"/>
  <c r="M50" i="23"/>
  <c r="M45" i="23"/>
  <c r="M42" i="23"/>
  <c r="M43" i="23"/>
  <c r="M49" i="23"/>
  <c r="M47" i="23"/>
  <c r="M52" i="23"/>
  <c r="M44" i="23"/>
  <c r="M48" i="23"/>
  <c r="M51" i="23"/>
  <c r="M765" i="22"/>
  <c r="M779" i="22"/>
  <c r="M813" i="17"/>
  <c r="M759" i="22"/>
  <c r="M817" i="17"/>
  <c r="M778" i="22"/>
  <c r="M811" i="17"/>
  <c r="M821" i="17"/>
  <c r="M762" i="22"/>
  <c r="M814" i="17"/>
  <c r="M815" i="17"/>
  <c r="M820" i="17"/>
  <c r="M816" i="17"/>
  <c r="M812" i="17"/>
  <c r="M818" i="17"/>
  <c r="M780" i="22"/>
  <c r="M822" i="17"/>
  <c r="M806" i="17"/>
  <c r="M717" i="17"/>
  <c r="M676" i="22"/>
  <c r="M683" i="22"/>
  <c r="M889" i="22"/>
  <c r="M888" i="22"/>
  <c r="M887" i="22"/>
  <c r="M863" i="22"/>
  <c r="M598" i="22"/>
  <c r="M619" i="17"/>
  <c r="M611" i="17"/>
  <c r="M590" i="22"/>
  <c r="M617" i="17"/>
  <c r="M596" i="22"/>
  <c r="M594" i="22"/>
  <c r="M612" i="22"/>
  <c r="M604" i="22"/>
  <c r="M588" i="22"/>
  <c r="M609" i="17"/>
  <c r="M821" i="22"/>
  <c r="M600" i="22"/>
  <c r="M621" i="17"/>
  <c r="M849" i="17"/>
  <c r="M601" i="22"/>
  <c r="M597" i="22"/>
  <c r="M595" i="22"/>
  <c r="M589" i="22"/>
  <c r="M599" i="22"/>
  <c r="M611" i="22"/>
  <c r="M602" i="22"/>
  <c r="M593" i="22"/>
  <c r="M603" i="22"/>
  <c r="M620" i="17"/>
  <c r="M608" i="17"/>
  <c r="M616" i="17"/>
  <c r="M624" i="17"/>
  <c r="M618" i="17"/>
  <c r="M614" i="17"/>
  <c r="M610" i="17"/>
  <c r="M874" i="17"/>
  <c r="M626" i="17"/>
  <c r="M848" i="17"/>
  <c r="M612" i="17"/>
  <c r="M298" i="17"/>
  <c r="M295" i="17"/>
  <c r="M301" i="17"/>
  <c r="M302" i="17"/>
  <c r="M870" i="17"/>
  <c r="M86" i="22"/>
  <c r="M89" i="22"/>
  <c r="M121" i="17"/>
  <c r="M125" i="17"/>
  <c r="M839" i="17"/>
  <c r="M122" i="17"/>
  <c r="M85" i="22"/>
  <c r="M88" i="22"/>
  <c r="M87" i="22"/>
  <c r="M124" i="17"/>
  <c r="M123" i="17"/>
  <c r="M303" i="22"/>
  <c r="M97" i="23"/>
  <c r="M391" i="17"/>
  <c r="M87" i="23"/>
  <c r="M88" i="23"/>
  <c r="M392" i="17"/>
  <c r="M96" i="23"/>
  <c r="M89" i="23"/>
  <c r="M304" i="22"/>
  <c r="M390" i="17"/>
  <c r="M393" i="17"/>
  <c r="M787" i="22"/>
  <c r="M795" i="22"/>
  <c r="M785" i="22"/>
  <c r="M793" i="22"/>
  <c r="M781" i="22"/>
  <c r="M829" i="17"/>
  <c r="M789" i="22"/>
  <c r="M783" i="22"/>
  <c r="M782" i="22"/>
  <c r="M791" i="22"/>
  <c r="M794" i="22"/>
  <c r="M786" i="22"/>
  <c r="M837" i="17"/>
  <c r="M836" i="17"/>
  <c r="M835" i="17"/>
  <c r="M833" i="17"/>
  <c r="M825" i="17"/>
  <c r="M790" i="22"/>
  <c r="M827" i="17"/>
  <c r="M784" i="22"/>
  <c r="M792" i="22"/>
  <c r="M796" i="22"/>
  <c r="M788" i="22"/>
  <c r="M824" i="17"/>
  <c r="M831" i="17"/>
  <c r="M823" i="17"/>
  <c r="M830" i="17"/>
  <c r="M826" i="17"/>
  <c r="M832" i="17"/>
  <c r="M834" i="17"/>
  <c r="M828" i="17"/>
  <c r="M757" i="17"/>
  <c r="M753" i="17"/>
  <c r="M702" i="22"/>
  <c r="M755" i="17"/>
  <c r="M756" i="17"/>
  <c r="M754" i="17"/>
  <c r="M758" i="17"/>
  <c r="M760" i="17"/>
  <c r="M759" i="17"/>
  <c r="M293" i="23"/>
  <c r="M703" i="22"/>
  <c r="M299" i="23"/>
  <c r="M298" i="23"/>
  <c r="M296" i="23"/>
  <c r="M194" i="23"/>
  <c r="M355" i="22"/>
  <c r="M354" i="22"/>
  <c r="M457" i="17"/>
  <c r="M881" i="17"/>
  <c r="M867" i="17"/>
  <c r="M862" i="17"/>
  <c r="M861" i="17"/>
  <c r="M866" i="17"/>
  <c r="M882" i="17"/>
  <c r="M876" i="17"/>
  <c r="M822" i="22"/>
  <c r="M311" i="23"/>
  <c r="M370" i="17"/>
  <c r="M286" i="22"/>
  <c r="M76" i="23"/>
  <c r="M70" i="23"/>
  <c r="M74" i="23"/>
  <c r="M367" i="17"/>
  <c r="M290" i="22"/>
  <c r="M72" i="23"/>
  <c r="M77" i="23"/>
  <c r="M285" i="22"/>
  <c r="M283" i="22"/>
  <c r="M371" i="17"/>
  <c r="M288" i="22"/>
  <c r="M289" i="22"/>
  <c r="M287" i="22"/>
  <c r="M73" i="23"/>
  <c r="M71" i="23"/>
  <c r="M75" i="23"/>
  <c r="M284" i="22"/>
  <c r="M369" i="17"/>
  <c r="M368" i="17"/>
  <c r="M372" i="17"/>
  <c r="M373" i="17"/>
  <c r="M27" i="17"/>
  <c r="M19" i="17"/>
  <c r="M33" i="17"/>
  <c r="M22" i="17"/>
  <c r="M14" i="17"/>
  <c r="M868" i="17"/>
  <c r="M29" i="17"/>
  <c r="M15" i="17"/>
  <c r="M30" i="17"/>
  <c r="M28" i="17"/>
  <c r="M17" i="17"/>
  <c r="M12" i="17"/>
  <c r="M20" i="17"/>
  <c r="M32" i="17"/>
  <c r="M24" i="17"/>
  <c r="M863" i="17"/>
  <c r="M11" i="17"/>
  <c r="M18" i="17"/>
  <c r="M31" i="17"/>
  <c r="M9" i="17"/>
  <c r="M23" i="17"/>
  <c r="M25" i="17"/>
  <c r="M26" i="17"/>
  <c r="M16" i="17"/>
  <c r="M21" i="17"/>
  <c r="M13" i="17"/>
  <c r="M10" i="17"/>
  <c r="M149" i="23"/>
  <c r="M161" i="23"/>
  <c r="M442" i="17"/>
  <c r="M157" i="23"/>
  <c r="M439" i="17"/>
  <c r="M447" i="17"/>
  <c r="M446" i="17"/>
  <c r="M156" i="23"/>
  <c r="M151" i="23"/>
  <c r="M158" i="23"/>
  <c r="M155" i="23"/>
  <c r="M150" i="23"/>
  <c r="M154" i="23"/>
  <c r="M159" i="23"/>
  <c r="M153" i="23"/>
  <c r="M450" i="17"/>
  <c r="M445" i="17"/>
  <c r="M451" i="17"/>
  <c r="M448" i="17"/>
  <c r="M152" i="23"/>
  <c r="M148" i="23"/>
  <c r="M160" i="23"/>
  <c r="M440" i="17"/>
  <c r="M453" i="17"/>
  <c r="M443" i="17"/>
  <c r="M452" i="17"/>
  <c r="M441" i="17"/>
  <c r="M449" i="17"/>
  <c r="M444" i="17"/>
  <c r="M877" i="22"/>
  <c r="M878" i="22"/>
  <c r="M876" i="22"/>
  <c r="M188" i="17"/>
  <c r="M196" i="17"/>
  <c r="M853" i="22"/>
  <c r="M135" i="22"/>
  <c r="M187" i="17"/>
  <c r="M190" i="17"/>
  <c r="M147" i="22"/>
  <c r="M143" i="22"/>
  <c r="M195" i="17"/>
  <c r="M150" i="22"/>
  <c r="M201" i="17"/>
  <c r="M148" i="22"/>
  <c r="M798" i="22"/>
  <c r="M134" i="22"/>
  <c r="M145" i="22"/>
  <c r="M144" i="22"/>
  <c r="M140" i="22"/>
  <c r="M202" i="17"/>
  <c r="M191" i="17"/>
  <c r="M197" i="17"/>
  <c r="M198" i="17"/>
  <c r="M194" i="17"/>
  <c r="M138" i="22"/>
  <c r="M137" i="22"/>
  <c r="M203" i="17"/>
  <c r="M189" i="17"/>
  <c r="M204" i="17"/>
  <c r="M146" i="22"/>
  <c r="M136" i="22"/>
  <c r="M142" i="22"/>
  <c r="M149" i="22"/>
  <c r="M139" i="22"/>
  <c r="M820" i="22"/>
  <c r="M828" i="22"/>
  <c r="M133" i="22"/>
  <c r="M200" i="17"/>
  <c r="M193" i="17"/>
  <c r="M141" i="22"/>
  <c r="M192" i="17"/>
  <c r="M891" i="22"/>
  <c r="M892" i="22"/>
  <c r="M890" i="22"/>
  <c r="M113" i="23"/>
  <c r="M115" i="23"/>
  <c r="M114" i="23"/>
  <c r="M112" i="23"/>
  <c r="M337" i="22"/>
  <c r="M435" i="17"/>
  <c r="M338" i="22"/>
  <c r="M430" i="17"/>
  <c r="M434" i="17"/>
  <c r="M339" i="22"/>
  <c r="M116" i="23"/>
  <c r="M333" i="22"/>
  <c r="M432" i="17"/>
  <c r="M341" i="22"/>
  <c r="M340" i="22"/>
  <c r="M334" i="22"/>
  <c r="M431" i="17"/>
  <c r="M342" i="22"/>
  <c r="M336" i="22"/>
  <c r="M437" i="17"/>
  <c r="M436" i="17"/>
  <c r="M62" i="23"/>
  <c r="M58" i="23"/>
  <c r="M60" i="23"/>
  <c r="M54" i="23"/>
  <c r="M53" i="23"/>
  <c r="M56" i="23"/>
  <c r="M61" i="23"/>
  <c r="M55" i="23"/>
  <c r="M64" i="23"/>
  <c r="M63" i="23"/>
  <c r="M59" i="23"/>
  <c r="M57" i="23"/>
  <c r="M107" i="17"/>
  <c r="M98" i="17"/>
  <c r="M105" i="17"/>
  <c r="M114" i="17"/>
  <c r="M110" i="17"/>
  <c r="M113" i="17"/>
  <c r="M119" i="17"/>
  <c r="M90" i="17"/>
  <c r="M115" i="17"/>
  <c r="M108" i="17"/>
  <c r="M100" i="17"/>
  <c r="M116" i="17"/>
  <c r="M118" i="17"/>
  <c r="M96" i="17"/>
  <c r="M104" i="17"/>
  <c r="M94" i="17"/>
  <c r="M102" i="17"/>
  <c r="M97" i="17"/>
  <c r="M91" i="17"/>
  <c r="M109" i="17"/>
  <c r="M103" i="17"/>
  <c r="M112" i="17"/>
  <c r="M120" i="17"/>
  <c r="M95" i="17"/>
  <c r="M92" i="17"/>
  <c r="M99" i="17"/>
  <c r="M101" i="17"/>
  <c r="M93" i="17"/>
  <c r="M106" i="17"/>
  <c r="M117" i="17"/>
  <c r="M111" i="17"/>
  <c r="M299" i="17"/>
  <c r="M256" i="22"/>
  <c r="M296" i="17"/>
  <c r="M254" i="22"/>
  <c r="M460" i="22"/>
  <c r="M461" i="22"/>
  <c r="M885" i="22"/>
  <c r="M886" i="22"/>
  <c r="M884" i="22"/>
  <c r="M210" i="17"/>
  <c r="M234" i="17"/>
  <c r="M212" i="17"/>
  <c r="M211" i="17"/>
  <c r="M232" i="17"/>
  <c r="M885" i="17"/>
  <c r="M221" i="17"/>
  <c r="M230" i="17"/>
  <c r="M216" i="17"/>
  <c r="M231" i="17"/>
  <c r="M233" i="17"/>
  <c r="M229" i="17"/>
  <c r="M228" i="17"/>
  <c r="M262" i="23"/>
  <c r="M260" i="23"/>
  <c r="M473" i="22"/>
  <c r="M261" i="23"/>
  <c r="M464" i="22"/>
  <c r="M472" i="22"/>
  <c r="M468" i="22"/>
  <c r="M543" i="17"/>
  <c r="M476" i="22"/>
  <c r="M470" i="22"/>
  <c r="M462" i="22"/>
  <c r="M263" i="23"/>
  <c r="M466" i="22"/>
  <c r="M465" i="22"/>
  <c r="M469" i="22"/>
  <c r="M463" i="22"/>
  <c r="M474" i="22"/>
  <c r="M475" i="22"/>
  <c r="M467" i="22"/>
  <c r="M471" i="22"/>
  <c r="M155" i="22"/>
  <c r="M163" i="22"/>
  <c r="M166" i="22"/>
  <c r="M158" i="22"/>
  <c r="M239" i="17"/>
  <c r="M156" i="22"/>
  <c r="M168" i="22"/>
  <c r="M152" i="22"/>
  <c r="M237" i="17"/>
  <c r="M154" i="22"/>
  <c r="M164" i="22"/>
  <c r="M160" i="22"/>
  <c r="M157" i="22"/>
  <c r="M161" i="22"/>
  <c r="M153" i="22"/>
  <c r="M240" i="17"/>
  <c r="M238" i="17"/>
  <c r="M548" i="17"/>
  <c r="M547" i="17"/>
  <c r="M273" i="23"/>
  <c r="M274" i="23"/>
  <c r="M549" i="17"/>
  <c r="M322" i="23"/>
  <c r="M315" i="23"/>
  <c r="M314" i="23"/>
  <c r="M670" i="22"/>
  <c r="M729" i="17"/>
  <c r="M843" i="22"/>
  <c r="M807" i="22"/>
  <c r="M668" i="22"/>
  <c r="M715" i="17"/>
  <c r="M844" i="22"/>
  <c r="M823" i="22"/>
  <c r="M716" i="17"/>
  <c r="M713" i="17"/>
  <c r="M709" i="17"/>
  <c r="M708" i="17"/>
  <c r="M864" i="22"/>
  <c r="M684" i="22"/>
  <c r="M682" i="22"/>
  <c r="M710" i="17"/>
  <c r="M854" i="17"/>
  <c r="M669" i="22"/>
  <c r="M671" i="22"/>
  <c r="M711" i="17"/>
  <c r="M714" i="17"/>
  <c r="M706" i="17"/>
  <c r="M824" i="22"/>
  <c r="M721" i="17"/>
  <c r="M732" i="17"/>
  <c r="M496" i="22"/>
  <c r="M504" i="22"/>
  <c r="M494" i="22"/>
  <c r="M493" i="22"/>
  <c r="M497" i="22"/>
  <c r="M568" i="17"/>
  <c r="M502" i="22"/>
  <c r="M498" i="22"/>
  <c r="M503" i="22"/>
  <c r="M510" i="22"/>
  <c r="M569" i="17"/>
  <c r="M571" i="17"/>
  <c r="M495" i="22"/>
  <c r="M319" i="22"/>
  <c r="M416" i="17"/>
  <c r="M417" i="17"/>
  <c r="M181" i="22"/>
  <c r="M180" i="22"/>
  <c r="M177" i="22"/>
  <c r="M178" i="22"/>
  <c r="M182" i="22"/>
  <c r="M832" i="22"/>
  <c r="M189" i="22"/>
  <c r="M335" i="17"/>
  <c r="M347" i="17"/>
  <c r="M837" i="22"/>
  <c r="M894" i="17"/>
  <c r="M742" i="22"/>
  <c r="M855" i="17"/>
  <c r="M836" i="22"/>
  <c r="M769" i="17"/>
  <c r="M857" i="17"/>
  <c r="M895" i="17"/>
  <c r="M856" i="17"/>
  <c r="M766" i="17"/>
  <c r="M385" i="22"/>
  <c r="M383" i="22"/>
  <c r="M380" i="22"/>
  <c r="M376" i="22"/>
  <c r="M381" i="22"/>
  <c r="M377" i="22"/>
  <c r="M379" i="22"/>
  <c r="M378" i="22"/>
  <c r="M382" i="22"/>
  <c r="M878" i="17"/>
  <c r="M879" i="17"/>
  <c r="M307" i="22"/>
  <c r="M414" i="17"/>
  <c r="M311" i="22"/>
  <c r="M315" i="22"/>
  <c r="M309" i="22"/>
  <c r="M316" i="22"/>
  <c r="M314" i="22"/>
  <c r="M310" i="22"/>
  <c r="M412" i="17"/>
  <c r="M318" i="22"/>
  <c r="M312" i="22"/>
  <c r="M308" i="22"/>
  <c r="M66" i="17"/>
  <c r="M69" i="17"/>
  <c r="M71" i="17"/>
  <c r="M74" i="17"/>
  <c r="M80" i="17"/>
  <c r="M64" i="17"/>
  <c r="M75" i="17"/>
  <c r="M77" i="17"/>
  <c r="M82" i="17"/>
  <c r="M72" i="17"/>
  <c r="M81" i="17"/>
  <c r="M67" i="17"/>
  <c r="M78" i="17"/>
  <c r="M76" i="17"/>
  <c r="M88" i="17"/>
  <c r="M70" i="17"/>
  <c r="M86" i="17"/>
  <c r="M73" i="17"/>
  <c r="M842" i="17"/>
  <c r="M79" i="17"/>
  <c r="M84" i="17"/>
  <c r="M87" i="17"/>
  <c r="M85" i="17"/>
  <c r="M65" i="17"/>
  <c r="M68" i="17"/>
  <c r="M83" i="17"/>
  <c r="M63" i="17"/>
  <c r="M646" i="22"/>
  <c r="M650" i="22"/>
  <c r="M289" i="23"/>
  <c r="M668" i="17"/>
  <c r="M667" i="17"/>
  <c r="M659" i="17"/>
  <c r="M675" i="17"/>
  <c r="M676" i="17"/>
  <c r="M665" i="17"/>
  <c r="M640" i="22"/>
  <c r="M643" i="22"/>
  <c r="M662" i="17"/>
  <c r="M651" i="22"/>
  <c r="M664" i="17"/>
  <c r="M678" i="17"/>
  <c r="M680" i="17"/>
  <c r="M670" i="17"/>
  <c r="M679" i="17"/>
  <c r="M671" i="17"/>
  <c r="M672" i="17"/>
  <c r="M681" i="17"/>
  <c r="M887" i="17"/>
  <c r="M888" i="17"/>
  <c r="M386" i="17"/>
  <c r="M387" i="17"/>
  <c r="M300" i="22"/>
  <c r="M301" i="22"/>
  <c r="M389" i="17"/>
  <c r="M86" i="23"/>
  <c r="M302" i="22"/>
  <c r="M388" i="17"/>
  <c r="M130" i="22"/>
  <c r="M125" i="22"/>
  <c r="M126" i="22"/>
  <c r="M131" i="22"/>
  <c r="M183" i="17"/>
  <c r="M185" i="17"/>
  <c r="M186" i="17"/>
  <c r="M128" i="22"/>
  <c r="M132" i="22"/>
  <c r="M129" i="22"/>
  <c r="M124" i="22"/>
  <c r="M184" i="17"/>
  <c r="M662" i="22"/>
  <c r="M656" i="22"/>
  <c r="M659" i="22"/>
  <c r="M655" i="22"/>
  <c r="M652" i="22"/>
  <c r="M683" i="17"/>
  <c r="M654" i="22"/>
  <c r="M691" i="17"/>
  <c r="M699" i="17"/>
  <c r="M689" i="17"/>
  <c r="M700" i="17"/>
  <c r="M684" i="17"/>
  <c r="M685" i="17"/>
  <c r="M692" i="17"/>
  <c r="M701" i="17"/>
  <c r="M697" i="17"/>
  <c r="M693" i="17"/>
  <c r="M705" i="17"/>
  <c r="M665" i="22"/>
  <c r="M660" i="22"/>
  <c r="M657" i="22"/>
  <c r="M661" i="22"/>
  <c r="M664" i="22"/>
  <c r="M696" i="17"/>
  <c r="M663" i="22"/>
  <c r="M653" i="22"/>
  <c r="M658" i="22"/>
  <c r="M688" i="17"/>
  <c r="M686" i="17"/>
  <c r="M682" i="17"/>
  <c r="M694" i="17"/>
  <c r="M666" i="17"/>
  <c r="M687" i="17"/>
  <c r="M704" i="17"/>
  <c r="M690" i="17"/>
  <c r="M703" i="17"/>
  <c r="M695" i="17"/>
  <c r="M698" i="17"/>
  <c r="M702" i="17"/>
  <c r="M847" i="22"/>
  <c r="M848" i="22"/>
  <c r="M815" i="22"/>
  <c r="M816" i="22"/>
  <c r="M738" i="22"/>
  <c r="M735" i="22"/>
  <c r="M730" i="22"/>
  <c r="M761" i="17"/>
  <c r="M737" i="22"/>
  <c r="M733" i="22"/>
  <c r="M740" i="22"/>
  <c r="M744" i="22"/>
  <c r="M762" i="17"/>
  <c r="M145" i="23"/>
  <c r="M141" i="23"/>
  <c r="M146" i="23"/>
  <c r="M142" i="23"/>
  <c r="M139" i="23"/>
  <c r="M143" i="23"/>
  <c r="M147" i="23"/>
  <c r="M144" i="23"/>
  <c r="M198" i="23"/>
  <c r="M196" i="23"/>
  <c r="M353" i="22"/>
  <c r="M186" i="23"/>
  <c r="M351" i="22"/>
  <c r="M190" i="23"/>
  <c r="M191" i="23"/>
  <c r="M188" i="23"/>
  <c r="M183" i="23"/>
  <c r="M184" i="23"/>
  <c r="M181" i="23"/>
  <c r="M352" i="22"/>
  <c r="M187" i="23"/>
  <c r="M192" i="23"/>
  <c r="M185" i="23"/>
  <c r="M182" i="23"/>
  <c r="M189" i="23"/>
  <c r="M456" i="17"/>
  <c r="M455" i="17"/>
  <c r="M163" i="23"/>
  <c r="M345" i="22"/>
  <c r="M167" i="23"/>
  <c r="M881" i="22"/>
  <c r="M879" i="22"/>
  <c r="M880" i="22"/>
  <c r="M294" i="17"/>
  <c r="M292" i="17"/>
  <c r="M829" i="22"/>
  <c r="M252" i="22"/>
  <c r="M38" i="23"/>
  <c r="M37" i="23"/>
  <c r="M251" i="22"/>
  <c r="M39" i="23"/>
  <c r="M253" i="22"/>
  <c r="M300" i="17"/>
  <c r="M255" i="22"/>
  <c r="M258" i="22"/>
  <c r="M297" i="17"/>
  <c r="M293" i="17"/>
  <c r="M257" i="22"/>
  <c r="M675" i="22"/>
  <c r="M667" i="22"/>
  <c r="M674" i="22"/>
  <c r="M680" i="22"/>
  <c r="M673" i="22"/>
  <c r="M666" i="22"/>
  <c r="M678" i="22"/>
  <c r="M681" i="22"/>
  <c r="M725" i="17"/>
  <c r="M731" i="17"/>
  <c r="M724" i="17"/>
  <c r="M707" i="17"/>
  <c r="M679" i="22"/>
  <c r="M672" i="22"/>
  <c r="M677" i="22"/>
  <c r="M728" i="17"/>
  <c r="M718" i="17"/>
  <c r="M727" i="17"/>
  <c r="M726" i="17"/>
  <c r="M719" i="17"/>
  <c r="M712" i="17"/>
  <c r="M730" i="17"/>
  <c r="M722" i="17"/>
  <c r="M128" i="17"/>
  <c r="M126" i="17"/>
  <c r="M127" i="17"/>
  <c r="M90" i="22"/>
  <c r="M91" i="22"/>
  <c r="M129" i="17"/>
  <c r="M130" i="17"/>
  <c r="M93" i="22"/>
  <c r="M92" i="22"/>
  <c r="M520" i="17"/>
  <c r="M516" i="17"/>
  <c r="M521" i="17"/>
  <c r="M518" i="17"/>
  <c r="M519" i="17"/>
  <c r="M645" i="17"/>
  <c r="M647" i="17"/>
  <c r="M622" i="22"/>
  <c r="M646" i="17"/>
  <c r="M624" i="22"/>
  <c r="M618" i="22"/>
  <c r="M630" i="22"/>
  <c r="M631" i="17"/>
  <c r="M634" i="22"/>
  <c r="M639" i="17"/>
  <c r="M635" i="17"/>
  <c r="M641" i="17"/>
  <c r="M642" i="17"/>
  <c r="M633" i="17"/>
  <c r="M620" i="22"/>
  <c r="M626" i="22"/>
  <c r="M637" i="17"/>
  <c r="M643" i="17"/>
  <c r="M648" i="17"/>
  <c r="M623" i="22"/>
  <c r="M633" i="22"/>
  <c r="M619" i="22"/>
  <c r="M591" i="22"/>
  <c r="M627" i="22"/>
  <c r="M629" i="22"/>
  <c r="M621" i="22"/>
  <c r="M631" i="22"/>
  <c r="M632" i="22"/>
  <c r="M625" i="22"/>
  <c r="M638" i="17"/>
  <c r="M628" i="22"/>
  <c r="M636" i="17"/>
  <c r="M632" i="17"/>
  <c r="M640" i="17"/>
  <c r="M644" i="17"/>
  <c r="M634" i="17"/>
  <c r="M331" i="22"/>
  <c r="M428" i="17"/>
  <c r="M280" i="23"/>
  <c r="M276" i="23"/>
  <c r="M284" i="23"/>
  <c r="M277" i="23"/>
  <c r="M286" i="23"/>
  <c r="M285" i="23"/>
  <c r="M281" i="23"/>
  <c r="M279" i="23"/>
  <c r="M278" i="23"/>
  <c r="M521" i="22"/>
  <c r="M519" i="22"/>
  <c r="M275" i="23"/>
  <c r="M518" i="22"/>
  <c r="M282" i="23"/>
  <c r="M522" i="22"/>
  <c r="M283" i="23"/>
  <c r="M287" i="23"/>
  <c r="M516" i="22"/>
  <c r="M523" i="22"/>
  <c r="M524" i="22"/>
  <c r="M517" i="22"/>
  <c r="M515" i="22"/>
  <c r="M520" i="22"/>
  <c r="M109" i="22"/>
  <c r="M175" i="17"/>
  <c r="M115" i="22"/>
  <c r="M114" i="22"/>
  <c r="M108" i="22"/>
  <c r="M168" i="17"/>
  <c r="M173" i="17"/>
  <c r="M167" i="17"/>
  <c r="M799" i="22"/>
  <c r="M113" i="22"/>
  <c r="M177" i="17"/>
  <c r="M170" i="17"/>
  <c r="M172" i="17"/>
  <c r="M169" i="17"/>
  <c r="M171" i="17"/>
  <c r="M15" i="23"/>
  <c r="M14" i="23"/>
  <c r="M111" i="22"/>
  <c r="M112" i="22"/>
  <c r="M110" i="22"/>
  <c r="M174" i="17"/>
  <c r="M176" i="17"/>
  <c r="M166" i="17"/>
  <c r="M869" i="17"/>
  <c r="M424" i="22"/>
  <c r="M231" i="23"/>
  <c r="M242" i="23"/>
  <c r="M430" i="22"/>
  <c r="M243" i="23"/>
  <c r="M230" i="23"/>
  <c r="M239" i="23"/>
  <c r="M228" i="23"/>
  <c r="M232" i="23"/>
  <c r="M426" i="22"/>
  <c r="M428" i="22"/>
  <c r="M535" i="17"/>
  <c r="M530" i="17"/>
  <c r="M233" i="23"/>
  <c r="M241" i="23"/>
  <c r="M425" i="22"/>
  <c r="M237" i="23"/>
  <c r="M531" i="17"/>
  <c r="M532" i="17"/>
  <c r="M234" i="23"/>
  <c r="M236" i="23"/>
  <c r="M240" i="23"/>
  <c r="M429" i="22"/>
  <c r="M238" i="23"/>
  <c r="M235" i="23"/>
  <c r="M229" i="23"/>
  <c r="M427" i="22"/>
  <c r="M533" i="17"/>
  <c r="M534" i="17"/>
  <c r="M861" i="22"/>
  <c r="M826" i="22"/>
  <c r="M214" i="23"/>
  <c r="M219" i="23"/>
  <c r="M215" i="23"/>
  <c r="M218" i="23"/>
  <c r="M498" i="17"/>
  <c r="M494" i="17"/>
  <c r="M506" i="17"/>
  <c r="M374" i="22"/>
  <c r="M502" i="17"/>
  <c r="M508" i="17"/>
  <c r="M500" i="17"/>
  <c r="M220" i="23"/>
  <c r="M217" i="23"/>
  <c r="M509" i="17"/>
  <c r="M213" i="23"/>
  <c r="M216" i="23"/>
  <c r="M495" i="17"/>
  <c r="M493" i="17"/>
  <c r="M503" i="17"/>
  <c r="M505" i="17"/>
  <c r="M504" i="17"/>
  <c r="M492" i="17"/>
  <c r="M501" i="17"/>
  <c r="M510" i="17"/>
  <c r="M507" i="17"/>
  <c r="M499" i="17"/>
  <c r="M511" i="17"/>
  <c r="M497" i="17"/>
  <c r="M335" i="22"/>
  <c r="M438" i="17"/>
  <c r="M433" i="17"/>
  <c r="M317" i="22"/>
  <c r="M313" i="22"/>
  <c r="M413" i="17"/>
  <c r="M415" i="17"/>
  <c r="M162" i="22"/>
  <c r="M170" i="22"/>
  <c r="M236" i="17"/>
  <c r="M169" i="22"/>
  <c r="M165" i="22"/>
  <c r="M514" i="17"/>
  <c r="M513" i="17"/>
  <c r="M226" i="17"/>
  <c r="M218" i="17"/>
  <c r="M205" i="17"/>
  <c r="M151" i="22"/>
  <c r="M220" i="17"/>
  <c r="M208" i="17"/>
  <c r="M223" i="17"/>
  <c r="M209" i="17"/>
  <c r="M227" i="17"/>
  <c r="M219" i="17"/>
  <c r="M215" i="17"/>
  <c r="M214" i="17"/>
  <c r="M224" i="17"/>
  <c r="M207" i="17"/>
  <c r="M213" i="17"/>
  <c r="M235" i="17"/>
  <c r="M225" i="17"/>
  <c r="M222" i="17"/>
  <c r="M217" i="17"/>
  <c r="M206" i="17"/>
  <c r="M883" i="17"/>
  <c r="M884" i="17"/>
  <c r="M859" i="17"/>
  <c r="M858" i="17"/>
  <c r="M691" i="22"/>
  <c r="M733" i="17"/>
  <c r="M686" i="22"/>
  <c r="M737" i="17"/>
  <c r="M694" i="22"/>
  <c r="M690" i="22"/>
  <c r="M695" i="22"/>
  <c r="M696" i="22"/>
  <c r="M697" i="22"/>
  <c r="M689" i="22"/>
  <c r="M723" i="17"/>
  <c r="M745" i="17"/>
  <c r="M693" i="22"/>
  <c r="M739" i="17"/>
  <c r="M741" i="17"/>
  <c r="M688" i="22"/>
  <c r="M685" i="22"/>
  <c r="M692" i="22"/>
  <c r="M687" i="22"/>
  <c r="M742" i="17"/>
  <c r="M744" i="17"/>
  <c r="M738" i="17"/>
  <c r="M736" i="17"/>
  <c r="M735" i="17"/>
  <c r="M720" i="17"/>
  <c r="M734" i="17"/>
  <c r="M740" i="17"/>
  <c r="M746" i="17"/>
  <c r="M743" i="17"/>
  <c r="M206" i="23"/>
  <c r="M203" i="23"/>
  <c r="M207" i="23"/>
  <c r="M202" i="23"/>
  <c r="M210" i="23"/>
  <c r="M484" i="17"/>
  <c r="M490" i="17"/>
  <c r="M486" i="17"/>
  <c r="M482" i="17"/>
  <c r="M204" i="23"/>
  <c r="M373" i="22"/>
  <c r="M488" i="17"/>
  <c r="M201" i="23"/>
  <c r="M209" i="23"/>
  <c r="M208" i="23"/>
  <c r="M205" i="23"/>
  <c r="M200" i="23"/>
  <c r="M481" i="17"/>
  <c r="M480" i="17"/>
  <c r="M485" i="17"/>
  <c r="M491" i="17"/>
  <c r="M487" i="17"/>
  <c r="M479" i="17"/>
  <c r="M483" i="17"/>
  <c r="M489" i="17"/>
  <c r="M398" i="17"/>
  <c r="M399" i="17"/>
  <c r="M397" i="17"/>
  <c r="M395" i="17"/>
  <c r="M394" i="17"/>
  <c r="M401" i="17"/>
  <c r="M69" i="23"/>
  <c r="M282" i="22"/>
  <c r="M277" i="22"/>
  <c r="M66" i="23"/>
  <c r="M356" i="17"/>
  <c r="M280" i="22"/>
  <c r="M363" i="17"/>
  <c r="M359" i="17"/>
  <c r="M364" i="17"/>
  <c r="M362" i="17"/>
  <c r="M275" i="22"/>
  <c r="M276" i="22"/>
  <c r="M357" i="17"/>
  <c r="M281" i="22"/>
  <c r="M361" i="17"/>
  <c r="M365" i="17"/>
  <c r="M68" i="23"/>
  <c r="M67" i="23"/>
  <c r="M65" i="23"/>
  <c r="M274" i="22"/>
  <c r="M279" i="22"/>
  <c r="M366" i="17"/>
  <c r="M360" i="17"/>
  <c r="M358" i="17"/>
  <c r="M403" i="17"/>
  <c r="M411" i="17"/>
  <c r="M101" i="23"/>
  <c r="M407" i="17"/>
  <c r="M402" i="17"/>
  <c r="M410" i="17"/>
  <c r="M305" i="22"/>
  <c r="M405" i="17"/>
  <c r="M400" i="17"/>
  <c r="M408" i="17"/>
  <c r="M406" i="17"/>
  <c r="M306" i="22"/>
  <c r="M409" i="17"/>
  <c r="M404" i="17"/>
  <c r="M396" i="17"/>
  <c r="M369" i="22"/>
  <c r="M368" i="22"/>
  <c r="M474" i="17"/>
  <c r="M371" i="22"/>
  <c r="M475" i="17"/>
  <c r="M528" i="17"/>
  <c r="M529" i="17"/>
  <c r="M98" i="23"/>
  <c r="M93" i="23"/>
  <c r="M92" i="23"/>
  <c r="M94" i="23"/>
  <c r="M90" i="23"/>
  <c r="M100" i="23"/>
  <c r="M99" i="23"/>
  <c r="M95" i="23"/>
  <c r="M91" i="23"/>
  <c r="M223" i="23"/>
  <c r="M524" i="17"/>
  <c r="M388" i="22"/>
  <c r="M389" i="22"/>
  <c r="M390" i="22"/>
  <c r="M83" i="22"/>
  <c r="M84" i="22"/>
  <c r="M323" i="23"/>
  <c r="M817" i="22"/>
  <c r="M818" i="22"/>
  <c r="M330" i="23"/>
  <c r="M116" i="22"/>
  <c r="M182" i="17"/>
  <c r="M16" i="23"/>
  <c r="M120" i="22"/>
  <c r="M127" i="22"/>
  <c r="M123" i="22"/>
  <c r="M180" i="17"/>
  <c r="M181" i="17"/>
  <c r="M121" i="22"/>
  <c r="M179" i="17"/>
  <c r="M178" i="17"/>
  <c r="M117" i="22"/>
  <c r="M119" i="22"/>
  <c r="M122" i="22"/>
  <c r="M118" i="22"/>
  <c r="M584" i="17"/>
  <c r="M513" i="22"/>
  <c r="M579" i="17"/>
  <c r="M509" i="22"/>
  <c r="M575" i="17"/>
  <c r="M508" i="22"/>
  <c r="M574" i="17"/>
  <c r="M580" i="17"/>
  <c r="M505" i="22"/>
  <c r="M577" i="17"/>
  <c r="M583" i="17"/>
  <c r="M506" i="22"/>
  <c r="M507" i="22"/>
  <c r="M511" i="22"/>
  <c r="M514" i="22"/>
  <c r="M512" i="22"/>
  <c r="M582" i="17"/>
  <c r="M578" i="17"/>
  <c r="M576" i="17"/>
  <c r="M581" i="17"/>
  <c r="M802" i="22"/>
  <c r="M188" i="22"/>
  <c r="M247" i="17"/>
  <c r="M248" i="17"/>
  <c r="M191" i="22"/>
  <c r="M244" i="17"/>
  <c r="M187" i="22"/>
  <c r="M190" i="22"/>
  <c r="M18" i="23"/>
  <c r="M245" i="17"/>
  <c r="M246" i="17"/>
  <c r="M898" i="17"/>
  <c r="M294" i="22"/>
  <c r="M295" i="22"/>
  <c r="M378" i="17"/>
  <c r="M298" i="22"/>
  <c r="M291" i="22"/>
  <c r="M82" i="23"/>
  <c r="M78" i="23"/>
  <c r="M376" i="17"/>
  <c r="M379" i="17"/>
  <c r="M383" i="17"/>
  <c r="M384" i="17"/>
  <c r="M84" i="23"/>
  <c r="M299" i="22"/>
  <c r="M375" i="17"/>
  <c r="M293" i="22"/>
  <c r="M83" i="23"/>
  <c r="M80" i="23"/>
  <c r="M81" i="23"/>
  <c r="M79" i="23"/>
  <c r="M297" i="22"/>
  <c r="M296" i="22"/>
  <c r="M292" i="22"/>
  <c r="M374" i="17"/>
  <c r="M377" i="17"/>
  <c r="M382" i="17"/>
  <c r="M380" i="17"/>
  <c r="M381" i="17"/>
  <c r="M385" i="17"/>
  <c r="M699" i="22"/>
  <c r="M749" i="17"/>
  <c r="M701" i="22"/>
  <c r="M698" i="22"/>
  <c r="M700" i="22"/>
  <c r="M748" i="17"/>
  <c r="M752" i="17"/>
  <c r="M750" i="17"/>
  <c r="M582" i="22"/>
  <c r="M583" i="22"/>
  <c r="M587" i="22"/>
  <c r="M574" i="22"/>
  <c r="M596" i="17"/>
  <c r="M600" i="17"/>
  <c r="M607" i="17"/>
  <c r="M603" i="17"/>
  <c r="M591" i="17"/>
  <c r="M586" i="22"/>
  <c r="M577" i="22"/>
  <c r="M595" i="17"/>
  <c r="M599" i="17"/>
  <c r="M580" i="22"/>
  <c r="M576" i="22"/>
  <c r="M593" i="17"/>
  <c r="M579" i="22"/>
  <c r="M584" i="22"/>
  <c r="M581" i="22"/>
  <c r="M575" i="22"/>
  <c r="M585" i="22"/>
  <c r="M578" i="22"/>
  <c r="M604" i="17"/>
  <c r="M601" i="17"/>
  <c r="M592" i="17"/>
  <c r="M597" i="17"/>
  <c r="M602" i="17"/>
  <c r="M605" i="17"/>
  <c r="M606" i="17"/>
  <c r="M594" i="17"/>
  <c r="M598" i="17"/>
  <c r="M466" i="17"/>
  <c r="M467" i="17"/>
  <c r="M470" i="17"/>
  <c r="M367" i="22"/>
  <c r="M461" i="17"/>
  <c r="M366" i="22"/>
  <c r="M830" i="22"/>
  <c r="M365" i="22"/>
  <c r="M463" i="17"/>
  <c r="M364" i="22"/>
  <c r="M362" i="22"/>
  <c r="M363" i="22"/>
  <c r="M464" i="17"/>
  <c r="M477" i="17"/>
  <c r="M465" i="17"/>
  <c r="M471" i="17"/>
  <c r="M469" i="17"/>
  <c r="M468" i="17"/>
  <c r="M843" i="17"/>
  <c r="M101" i="22"/>
  <c r="M139" i="17"/>
  <c r="M134" i="17"/>
  <c r="M142" i="17"/>
  <c r="M135" i="17"/>
  <c r="M94" i="22"/>
  <c r="M98" i="22"/>
  <c r="M96" i="22"/>
  <c r="M95" i="22"/>
  <c r="M100" i="22"/>
  <c r="M136" i="17"/>
  <c r="M141" i="17"/>
  <c r="M99" i="22"/>
  <c r="M143" i="17"/>
  <c r="M132" i="17"/>
  <c r="M133" i="17"/>
  <c r="M146" i="17"/>
  <c r="M97" i="22"/>
  <c r="M102" i="22"/>
  <c r="M140" i="17"/>
  <c r="M147" i="17"/>
  <c r="M131" i="17"/>
  <c r="M137" i="17"/>
  <c r="M144" i="17"/>
  <c r="M138" i="17"/>
  <c r="M145" i="17"/>
  <c r="M268" i="17"/>
  <c r="M258" i="17"/>
  <c r="M273" i="17"/>
  <c r="M266" i="17"/>
  <c r="M257" i="17"/>
  <c r="M274" i="17"/>
  <c r="M209" i="22"/>
  <c r="M271" i="17"/>
  <c r="M27" i="23"/>
  <c r="M204" i="22"/>
  <c r="M259" i="17"/>
  <c r="M275" i="17"/>
  <c r="M208" i="22"/>
  <c r="M212" i="22"/>
  <c r="M220" i="22"/>
  <c r="M217" i="22"/>
  <c r="M213" i="22"/>
  <c r="M205" i="22"/>
  <c r="M216" i="22"/>
  <c r="M32" i="23"/>
  <c r="M260" i="17"/>
  <c r="M256" i="17"/>
  <c r="M218" i="22"/>
  <c r="M269" i="17"/>
  <c r="M264" i="17"/>
  <c r="M203" i="22"/>
  <c r="M33" i="23"/>
  <c r="M211" i="22"/>
  <c r="M219" i="22"/>
  <c r="M34" i="23"/>
  <c r="M214" i="22"/>
  <c r="M202" i="22"/>
  <c r="M210" i="22"/>
  <c r="M206" i="22"/>
  <c r="M215" i="22"/>
  <c r="M207" i="22"/>
  <c r="M265" i="17"/>
  <c r="M267" i="17"/>
  <c r="M262" i="17"/>
  <c r="M270" i="17"/>
  <c r="M263" i="17"/>
  <c r="M261" i="17"/>
  <c r="M272" i="17"/>
  <c r="Y242" i="6"/>
  <c r="T242" i="6" s="1"/>
  <c r="Y249" i="6"/>
  <c r="T249" i="6" s="1"/>
  <c r="Y217" i="6"/>
  <c r="T217" i="6" s="1"/>
  <c r="Y243" i="6"/>
  <c r="T243" i="6" s="1"/>
  <c r="Y240" i="6"/>
  <c r="T240" i="6" s="1"/>
  <c r="Y241" i="6"/>
  <c r="T241" i="6" s="1"/>
  <c r="Y196" i="6"/>
  <c r="T196" i="6" s="1"/>
  <c r="Y216" i="6"/>
  <c r="T216" i="6" s="1"/>
  <c r="Y195" i="6"/>
  <c r="T195" i="6" s="1"/>
  <c r="Y219" i="6"/>
  <c r="T219" i="6" s="1"/>
  <c r="Y218" i="6"/>
  <c r="T218" i="6" s="1"/>
  <c r="Y197" i="6"/>
  <c r="T197" i="6" s="1"/>
  <c r="Y244" i="6"/>
  <c r="T244" i="6" s="1"/>
  <c r="Y139" i="6"/>
  <c r="T139" i="6" s="1"/>
  <c r="Y187" i="6"/>
  <c r="T187" i="6" s="1"/>
  <c r="Y155" i="6"/>
  <c r="T155" i="6" s="1"/>
  <c r="Y149" i="6"/>
  <c r="T149" i="6" s="1"/>
  <c r="Y141" i="6"/>
  <c r="T141" i="6" s="1"/>
  <c r="Y205" i="6"/>
  <c r="T205" i="6" s="1"/>
  <c r="Y161" i="6"/>
  <c r="T161" i="6" s="1"/>
  <c r="Y140" i="6"/>
  <c r="T140" i="6" s="1"/>
  <c r="Y137" i="6"/>
  <c r="T137" i="6" s="1"/>
  <c r="Y132" i="6"/>
  <c r="T132" i="6" s="1"/>
  <c r="Y151" i="6"/>
  <c r="T151" i="6" s="1"/>
  <c r="Y142" i="6"/>
  <c r="T142" i="6" s="1"/>
  <c r="Y136" i="6"/>
  <c r="T136" i="6" s="1"/>
  <c r="Y135" i="6"/>
  <c r="T135" i="6" s="1"/>
  <c r="Y130" i="6"/>
  <c r="T130" i="6" s="1"/>
  <c r="Y148" i="6"/>
  <c r="T148" i="6" s="1"/>
  <c r="Y131" i="6"/>
  <c r="T131" i="6" s="1"/>
  <c r="Y125" i="6"/>
  <c r="Y150" i="6"/>
  <c r="T150" i="6" s="1"/>
  <c r="Y147" i="6"/>
  <c r="T147" i="6" s="1"/>
  <c r="Y76" i="6"/>
  <c r="T76" i="6" s="1"/>
  <c r="Y74" i="6"/>
  <c r="T74" i="6" s="1"/>
  <c r="Y58" i="6"/>
  <c r="T58" i="6" s="1"/>
  <c r="Y53" i="6"/>
  <c r="T53" i="6" s="1"/>
  <c r="Y138" i="6"/>
  <c r="T138" i="6" s="1"/>
  <c r="Y202" i="6"/>
  <c r="T202" i="6" s="1"/>
  <c r="Y124" i="6"/>
  <c r="Y102" i="6"/>
  <c r="T102" i="6" s="1"/>
  <c r="Y89" i="6"/>
  <c r="T89" i="6" s="1"/>
  <c r="Y87" i="6"/>
  <c r="T87" i="6" s="1"/>
  <c r="Y79" i="6"/>
  <c r="T79" i="6" s="1"/>
  <c r="Y100" i="6"/>
  <c r="T100" i="6" s="1"/>
  <c r="Y99" i="6"/>
  <c r="T99" i="6" s="1"/>
  <c r="Y78" i="6"/>
  <c r="T78" i="6" s="1"/>
  <c r="Y77" i="6"/>
  <c r="T77" i="6" s="1"/>
  <c r="Y128" i="6"/>
  <c r="Y127" i="6"/>
  <c r="T127" i="6" s="1"/>
  <c r="Y98" i="6"/>
  <c r="Y40" i="6"/>
  <c r="T40" i="6" s="1"/>
  <c r="Y133" i="6"/>
  <c r="T133" i="6" s="1"/>
  <c r="Y126" i="6"/>
  <c r="T126" i="6" s="1"/>
  <c r="Y97" i="6"/>
  <c r="T97" i="6" s="1"/>
  <c r="Y71" i="6"/>
  <c r="T71" i="6" s="1"/>
  <c r="Y52" i="6"/>
  <c r="T52" i="6" s="1"/>
  <c r="Y129" i="6"/>
  <c r="Y56" i="6"/>
  <c r="T56" i="6" s="1"/>
  <c r="Y51" i="6"/>
  <c r="T51" i="6" s="1"/>
  <c r="Y203" i="6"/>
  <c r="T203" i="6" s="1"/>
  <c r="Y101" i="6"/>
  <c r="T101" i="6" s="1"/>
  <c r="Y75" i="6"/>
  <c r="T75" i="6" s="1"/>
  <c r="Y72" i="6"/>
  <c r="T72" i="6" s="1"/>
  <c r="Y59" i="6"/>
  <c r="T59" i="6" s="1"/>
  <c r="Y54" i="6"/>
  <c r="T54" i="6" s="1"/>
  <c r="Y41" i="6"/>
  <c r="T41" i="6" s="1"/>
  <c r="Y42" i="6"/>
  <c r="T42" i="6" s="1"/>
  <c r="Y88" i="6"/>
  <c r="T88" i="6" s="1"/>
  <c r="Y55" i="6"/>
  <c r="T55" i="6" s="1"/>
  <c r="Y204" i="6"/>
  <c r="T204" i="6" s="1"/>
  <c r="Y134" i="6"/>
  <c r="T134" i="6" s="1"/>
  <c r="Y39" i="6"/>
  <c r="T39" i="6" s="1"/>
  <c r="Y57" i="6"/>
  <c r="Y73" i="6"/>
  <c r="T73" i="6" s="1"/>
  <c r="Y90" i="6"/>
  <c r="T90" i="6" s="1"/>
  <c r="Y103" i="6"/>
  <c r="T103" i="6" s="1"/>
  <c r="M456" i="22"/>
  <c r="M454" i="22"/>
  <c r="M448" i="22"/>
  <c r="M450" i="22"/>
  <c r="M452" i="22"/>
  <c r="M446" i="22"/>
  <c r="M458" i="22"/>
  <c r="M449" i="22"/>
  <c r="M457" i="22"/>
  <c r="M542" i="17"/>
  <c r="M451" i="22"/>
  <c r="M459" i="22"/>
  <c r="M447" i="22"/>
  <c r="M453" i="22"/>
  <c r="M455" i="22"/>
  <c r="M873" i="22"/>
  <c r="M875" i="22"/>
  <c r="M874" i="22"/>
  <c r="M803" i="22"/>
  <c r="M804" i="22"/>
  <c r="M893" i="22"/>
  <c r="M894" i="22"/>
  <c r="M895" i="22"/>
  <c r="M755" i="22"/>
  <c r="M747" i="22"/>
  <c r="M749" i="22"/>
  <c r="M781" i="17"/>
  <c r="M753" i="22"/>
  <c r="M745" i="22"/>
  <c r="M757" i="22"/>
  <c r="M754" i="22"/>
  <c r="M746" i="22"/>
  <c r="M751" i="22"/>
  <c r="M758" i="22"/>
  <c r="M779" i="17"/>
  <c r="M785" i="17"/>
  <c r="M777" i="17"/>
  <c r="M789" i="17"/>
  <c r="M787" i="17"/>
  <c r="M750" i="22"/>
  <c r="M756" i="22"/>
  <c r="M752" i="22"/>
  <c r="M786" i="17"/>
  <c r="M775" i="17"/>
  <c r="M776" i="17"/>
  <c r="M782" i="17"/>
  <c r="M791" i="17"/>
  <c r="M780" i="17"/>
  <c r="M788" i="17"/>
  <c r="M790" i="17"/>
  <c r="M784" i="17"/>
  <c r="M748" i="22"/>
  <c r="M778" i="17"/>
  <c r="M783" i="17"/>
  <c r="M351" i="17"/>
  <c r="M343" i="17"/>
  <c r="M340" i="17"/>
  <c r="M332" i="17"/>
  <c r="M346" i="17"/>
  <c r="M339" i="17"/>
  <c r="M353" i="17"/>
  <c r="M348" i="17"/>
  <c r="M349" i="17"/>
  <c r="M333" i="17"/>
  <c r="M341" i="17"/>
  <c r="M345" i="17"/>
  <c r="M352" i="17"/>
  <c r="M338" i="17"/>
  <c r="M354" i="17"/>
  <c r="M337" i="17"/>
  <c r="M331" i="17"/>
  <c r="M342" i="17"/>
  <c r="M334" i="17"/>
  <c r="M350" i="17"/>
  <c r="M344" i="17"/>
  <c r="M330" i="17"/>
  <c r="M355" i="17"/>
  <c r="M308" i="23"/>
  <c r="M105" i="23"/>
  <c r="M419" i="17"/>
  <c r="M110" i="23"/>
  <c r="M418" i="17"/>
  <c r="M422" i="17"/>
  <c r="M327" i="22"/>
  <c r="M323" i="22"/>
  <c r="M108" i="23"/>
  <c r="M106" i="23"/>
  <c r="M329" i="22"/>
  <c r="M111" i="23"/>
  <c r="M322" i="22"/>
  <c r="M103" i="23"/>
  <c r="M321" i="22"/>
  <c r="M332" i="22"/>
  <c r="M109" i="23"/>
  <c r="M107" i="23"/>
  <c r="M325" i="22"/>
  <c r="M424" i="17"/>
  <c r="M421" i="17"/>
  <c r="M426" i="17"/>
  <c r="M104" i="23"/>
  <c r="M320" i="22"/>
  <c r="M326" i="22"/>
  <c r="M330" i="22"/>
  <c r="M328" i="22"/>
  <c r="M324" i="22"/>
  <c r="M423" i="17"/>
  <c r="M425" i="17"/>
  <c r="M427" i="17"/>
  <c r="M44" i="22"/>
  <c r="M42" i="22"/>
  <c r="M53" i="22"/>
  <c r="M52" i="22"/>
  <c r="M50" i="22"/>
  <c r="M59" i="22"/>
  <c r="M56" i="22"/>
  <c r="M45" i="22"/>
  <c r="M43" i="22"/>
  <c r="M46" i="22"/>
  <c r="M57" i="22"/>
  <c r="M58" i="22"/>
  <c r="M49" i="22"/>
  <c r="M41" i="22"/>
  <c r="M55" i="22"/>
  <c r="M54" i="22"/>
  <c r="M48" i="22"/>
  <c r="M51" i="22"/>
  <c r="M60" i="22"/>
  <c r="M47" i="22"/>
  <c r="M37" i="22"/>
  <c r="M862" i="22"/>
  <c r="M16" i="22"/>
  <c r="M12" i="22"/>
  <c r="M827" i="22"/>
  <c r="M17" i="22"/>
  <c r="M34" i="22"/>
  <c r="M819" i="22"/>
  <c r="M29" i="22"/>
  <c r="M25" i="22"/>
  <c r="M62" i="22"/>
  <c r="M13" i="22"/>
  <c r="M10" i="22"/>
  <c r="M61" i="22"/>
  <c r="M30" i="22"/>
  <c r="M27" i="22"/>
  <c r="M19" i="22"/>
  <c r="M11" i="22"/>
  <c r="M36" i="22"/>
  <c r="M28" i="22"/>
  <c r="M31" i="22"/>
  <c r="M22" i="22"/>
  <c r="M23" i="22"/>
  <c r="M723" i="22"/>
  <c r="M715" i="22"/>
  <c r="M739" i="22"/>
  <c r="M773" i="17"/>
  <c r="M731" i="22"/>
  <c r="M741" i="22"/>
  <c r="M725" i="22"/>
  <c r="M719" i="22"/>
  <c r="M728" i="22"/>
  <c r="M743" i="22"/>
  <c r="M726" i="22"/>
  <c r="M722" i="22"/>
  <c r="M721" i="22"/>
  <c r="M734" i="22"/>
  <c r="M727" i="22"/>
  <c r="M718" i="22"/>
  <c r="M714" i="22"/>
  <c r="M771" i="17"/>
  <c r="M729" i="22"/>
  <c r="M765" i="17"/>
  <c r="M763" i="17"/>
  <c r="M717" i="22"/>
  <c r="M720" i="22"/>
  <c r="M732" i="22"/>
  <c r="M724" i="22"/>
  <c r="M770" i="17"/>
  <c r="M772" i="17"/>
  <c r="M767" i="17"/>
  <c r="M768" i="17"/>
  <c r="M716" i="22"/>
  <c r="M764" i="17"/>
  <c r="M834" i="22"/>
  <c r="M290" i="23"/>
  <c r="M644" i="22"/>
  <c r="M636" i="22"/>
  <c r="M652" i="17"/>
  <c r="M661" i="17"/>
  <c r="M649" i="17"/>
  <c r="M660" i="17"/>
  <c r="M673" i="17"/>
  <c r="M669" i="17"/>
  <c r="M288" i="23"/>
  <c r="M835" i="22"/>
  <c r="M657" i="17"/>
  <c r="M638" i="22"/>
  <c r="M653" i="17"/>
  <c r="M648" i="22"/>
  <c r="M641" i="22"/>
  <c r="M642" i="22"/>
  <c r="M637" i="22"/>
  <c r="M647" i="22"/>
  <c r="M635" i="22"/>
  <c r="M645" i="22"/>
  <c r="M639" i="22"/>
  <c r="M654" i="17"/>
  <c r="M890" i="17"/>
  <c r="M650" i="17"/>
  <c r="M656" i="17"/>
  <c r="M674" i="17"/>
  <c r="M651" i="17"/>
  <c r="M663" i="17"/>
  <c r="M655" i="17"/>
  <c r="M811" i="22"/>
  <c r="M810" i="22"/>
  <c r="M129" i="23"/>
  <c r="M125" i="23"/>
  <c r="M122" i="23"/>
  <c r="M132" i="23"/>
  <c r="M133" i="23"/>
  <c r="M123" i="23"/>
  <c r="M121" i="23"/>
  <c r="M343" i="22"/>
  <c r="M130" i="23"/>
  <c r="M119" i="23"/>
  <c r="M120" i="23"/>
  <c r="M124" i="23"/>
  <c r="M126" i="23"/>
  <c r="M833" i="22"/>
  <c r="M134" i="23"/>
  <c r="M127" i="23"/>
  <c r="M135" i="23"/>
  <c r="M128" i="23"/>
  <c r="M131" i="23"/>
  <c r="M344" i="22"/>
  <c r="M118" i="23"/>
  <c r="M117" i="23"/>
  <c r="M531" i="22"/>
  <c r="M585" i="17"/>
  <c r="M539" i="22"/>
  <c r="M569" i="22"/>
  <c r="M544" i="22"/>
  <c r="M568" i="22"/>
  <c r="M563" i="22"/>
  <c r="M560" i="22"/>
  <c r="M536" i="22"/>
  <c r="M559" i="22"/>
  <c r="M558" i="22"/>
  <c r="M528" i="22"/>
  <c r="M566" i="22"/>
  <c r="M527" i="22"/>
  <c r="M550" i="22"/>
  <c r="M535" i="22"/>
  <c r="M562" i="22"/>
  <c r="M567" i="22"/>
  <c r="M543" i="22"/>
  <c r="M542" i="22"/>
  <c r="M572" i="22"/>
  <c r="M556" i="22"/>
  <c r="M533" i="22"/>
  <c r="M526" i="22"/>
  <c r="M554" i="22"/>
  <c r="M545" i="22"/>
  <c r="M564" i="22"/>
  <c r="M529" i="22"/>
  <c r="M541" i="22"/>
  <c r="M588" i="17"/>
  <c r="M530" i="22"/>
  <c r="M532" i="22"/>
  <c r="M540" i="22"/>
  <c r="M546" i="22"/>
  <c r="M548" i="22"/>
  <c r="M549" i="22"/>
  <c r="M589" i="17"/>
  <c r="M547" i="22"/>
  <c r="M534" i="22"/>
  <c r="M538" i="22"/>
  <c r="M537" i="22"/>
  <c r="M525" i="22"/>
  <c r="M552" i="22"/>
  <c r="M553" i="22"/>
  <c r="M573" i="22"/>
  <c r="M561" i="22"/>
  <c r="M551" i="22"/>
  <c r="M570" i="22"/>
  <c r="M571" i="22"/>
  <c r="M555" i="22"/>
  <c r="M557" i="22"/>
  <c r="M586" i="17"/>
  <c r="M565" i="22"/>
  <c r="M590" i="17"/>
  <c r="M587" i="17"/>
  <c r="M312" i="23"/>
  <c r="M313" i="23"/>
  <c r="M137" i="23"/>
  <c r="M138" i="23"/>
  <c r="M140" i="23"/>
  <c r="M136" i="23"/>
  <c r="M250" i="23"/>
  <c r="M251" i="23"/>
  <c r="M438" i="22"/>
  <c r="M436" i="22"/>
  <c r="M249" i="23"/>
  <c r="M248" i="23"/>
  <c r="M252" i="23"/>
  <c r="M437" i="22"/>
  <c r="M435" i="22"/>
  <c r="M484" i="22"/>
  <c r="M559" i="17"/>
  <c r="M557" i="17"/>
  <c r="M556" i="17"/>
  <c r="M560" i="17"/>
  <c r="M558" i="17"/>
  <c r="M852" i="17"/>
  <c r="M853" i="17"/>
  <c r="M268" i="23"/>
  <c r="M269" i="23"/>
  <c r="M270" i="23"/>
  <c r="M480" i="22"/>
  <c r="M265" i="23"/>
  <c r="M267" i="23"/>
  <c r="M481" i="22"/>
  <c r="M478" i="22"/>
  <c r="M545" i="17"/>
  <c r="M266" i="23"/>
  <c r="M479" i="22"/>
  <c r="M477" i="22"/>
  <c r="M482" i="22"/>
  <c r="M546" i="17"/>
  <c r="M544" i="17"/>
  <c r="M242" i="17"/>
  <c r="M175" i="22"/>
  <c r="M176" i="22"/>
  <c r="M179" i="22"/>
  <c r="M174" i="22"/>
  <c r="M868" i="22"/>
  <c r="M867" i="22"/>
  <c r="M860" i="22"/>
  <c r="M825" i="22"/>
  <c r="M849" i="22"/>
  <c r="M814" i="22"/>
  <c r="M831" i="22"/>
  <c r="M243" i="17"/>
  <c r="M801" i="22"/>
  <c r="M17" i="23"/>
  <c r="M184" i="22"/>
  <c r="M183" i="22"/>
  <c r="M185" i="22"/>
  <c r="M186" i="22"/>
  <c r="M11" i="23"/>
  <c r="M10" i="23"/>
  <c r="M9" i="23"/>
  <c r="M610" i="22"/>
  <c r="M606" i="22"/>
  <c r="M614" i="22"/>
  <c r="M615" i="17"/>
  <c r="M608" i="22"/>
  <c r="M616" i="22"/>
  <c r="M623" i="17"/>
  <c r="M625" i="17"/>
  <c r="M617" i="22"/>
  <c r="M613" i="22"/>
  <c r="M615" i="22"/>
  <c r="M609" i="22"/>
  <c r="M629" i="17"/>
  <c r="M605" i="22"/>
  <c r="M622" i="17"/>
  <c r="M607" i="22"/>
  <c r="M628" i="17"/>
  <c r="M272" i="23"/>
  <c r="M271" i="23"/>
  <c r="M483" i="22"/>
  <c r="M226" i="23"/>
  <c r="M225" i="23"/>
  <c r="M422" i="22"/>
  <c r="M527" i="17"/>
  <c r="M423" i="22"/>
  <c r="M526" i="17"/>
  <c r="M39" i="22"/>
  <c r="M797" i="22"/>
  <c r="M24" i="22"/>
  <c r="M21" i="22"/>
  <c r="M18" i="22"/>
  <c r="M32" i="22"/>
  <c r="M9" i="22"/>
  <c r="M40" i="22"/>
  <c r="M35" i="22"/>
  <c r="M26" i="22"/>
  <c r="M38" i="22"/>
  <c r="M15" i="22"/>
  <c r="M33" i="22"/>
  <c r="M20" i="22"/>
  <c r="M14" i="22"/>
  <c r="M246" i="22"/>
  <c r="M236" i="22"/>
  <c r="M243" i="22"/>
  <c r="M36" i="23"/>
  <c r="M285" i="17"/>
  <c r="M232" i="22"/>
  <c r="M291" i="17"/>
  <c r="M235" i="22"/>
  <c r="M226" i="22"/>
  <c r="M238" i="22"/>
  <c r="M241" i="22"/>
  <c r="M237" i="22"/>
  <c r="M288" i="17"/>
  <c r="M247" i="23"/>
  <c r="M432" i="22"/>
  <c r="M246" i="23"/>
  <c r="M536" i="17"/>
  <c r="M434" i="22"/>
  <c r="M245" i="23"/>
  <c r="M433" i="22"/>
  <c r="M540" i="17"/>
  <c r="M541" i="17"/>
  <c r="M244" i="23"/>
  <c r="M431" i="22"/>
  <c r="M538" i="17"/>
  <c r="M537" i="17"/>
  <c r="M539" i="17"/>
  <c r="M761" i="22"/>
  <c r="M763" i="22"/>
  <c r="M773" i="22"/>
  <c r="M777" i="22"/>
  <c r="M805" i="17"/>
  <c r="M797" i="17"/>
  <c r="M771" i="22"/>
  <c r="M809" i="17"/>
  <c r="M769" i="22"/>
  <c r="M766" i="22"/>
  <c r="M767" i="22"/>
  <c r="M774" i="22"/>
  <c r="M801" i="17"/>
  <c r="M793" i="17"/>
  <c r="M770" i="22"/>
  <c r="M819" i="17"/>
  <c r="M803" i="17"/>
  <c r="M795" i="17"/>
  <c r="M776" i="22"/>
  <c r="M764" i="22"/>
  <c r="M768" i="22"/>
  <c r="M799" i="17"/>
  <c r="M772" i="22"/>
  <c r="M760" i="22"/>
  <c r="M796" i="17"/>
  <c r="M810" i="17"/>
  <c r="M808" i="17"/>
  <c r="M792" i="17"/>
  <c r="M804" i="17"/>
  <c r="M794" i="17"/>
  <c r="M807" i="17"/>
  <c r="M802" i="17"/>
  <c r="M798" i="17"/>
  <c r="M851" i="17"/>
  <c r="M875" i="17"/>
  <c r="M488" i="22"/>
  <c r="M892" i="17"/>
  <c r="M492" i="22"/>
  <c r="M489" i="22"/>
  <c r="M485" i="22"/>
  <c r="M486" i="22"/>
  <c r="M572" i="17"/>
  <c r="M563" i="17"/>
  <c r="M567" i="17"/>
  <c r="M573" i="17"/>
  <c r="M561" i="17"/>
  <c r="M490" i="22"/>
  <c r="M499" i="22"/>
  <c r="M491" i="22"/>
  <c r="M566" i="17"/>
  <c r="M487" i="22"/>
  <c r="M850" i="17"/>
  <c r="M565" i="17"/>
  <c r="M570" i="17"/>
  <c r="M562" i="17"/>
  <c r="M564" i="17"/>
  <c r="M326" i="23"/>
  <c r="M327" i="23"/>
  <c r="M416" i="22"/>
  <c r="M414" i="22"/>
  <c r="M408" i="22"/>
  <c r="M410" i="22"/>
  <c r="M412" i="22"/>
  <c r="M418" i="22"/>
  <c r="M406" i="22"/>
  <c r="M417" i="22"/>
  <c r="M409" i="22"/>
  <c r="M413" i="22"/>
  <c r="M419" i="22"/>
  <c r="M415" i="22"/>
  <c r="M407" i="22"/>
  <c r="M411" i="22"/>
  <c r="M405" i="22"/>
  <c r="M211" i="23"/>
  <c r="M212" i="23"/>
  <c r="M346" i="22"/>
  <c r="M175" i="23"/>
  <c r="M180" i="23"/>
  <c r="M347" i="22"/>
  <c r="M178" i="23"/>
  <c r="M176" i="23"/>
  <c r="M169" i="23"/>
  <c r="M170" i="23"/>
  <c r="M168" i="23"/>
  <c r="M179" i="23"/>
  <c r="M173" i="23"/>
  <c r="M177" i="23"/>
  <c r="M165" i="23"/>
  <c r="M454" i="17"/>
  <c r="M164" i="23"/>
  <c r="M166" i="23"/>
  <c r="M171" i="23"/>
  <c r="M174" i="23"/>
  <c r="M348" i="22"/>
  <c r="M172" i="23"/>
  <c r="M349" i="22"/>
  <c r="M387" i="22"/>
  <c r="M221" i="23"/>
  <c r="M222" i="23"/>
  <c r="M523" i="17"/>
  <c r="M522" i="17"/>
  <c r="M386" i="22"/>
  <c r="M72" i="22"/>
  <c r="M71" i="22"/>
  <c r="M70" i="22"/>
  <c r="M63" i="22"/>
  <c r="M67" i="22"/>
  <c r="M68" i="22"/>
  <c r="M65" i="22"/>
  <c r="M69" i="22"/>
  <c r="M64" i="22"/>
  <c r="M66" i="22"/>
  <c r="M304" i="23"/>
  <c r="M712" i="22"/>
  <c r="M305" i="23"/>
  <c r="M307" i="23"/>
  <c r="M711" i="22"/>
  <c r="M709" i="22"/>
  <c r="M710" i="22"/>
  <c r="M306" i="23"/>
  <c r="M713" i="22"/>
  <c r="M302" i="23"/>
  <c r="M303" i="23"/>
  <c r="M301" i="23"/>
  <c r="M708" i="22"/>
  <c r="AL11" i="6"/>
  <c r="BL160" i="6" s="1"/>
  <c r="AU125" i="6" l="1"/>
  <c r="AT125" i="6"/>
  <c r="T125" i="6"/>
  <c r="T98" i="6"/>
  <c r="T57" i="6"/>
  <c r="T129" i="6"/>
  <c r="FJ129" i="6" s="1"/>
  <c r="FH129" i="6" s="1"/>
  <c r="T128" i="6"/>
  <c r="AU128" i="6"/>
  <c r="AT128" i="6"/>
  <c r="EL160" i="6"/>
  <c r="AU124" i="6"/>
  <c r="AT124" i="6"/>
  <c r="T124" i="6"/>
  <c r="FJ40" i="6"/>
  <c r="FJ78" i="6"/>
  <c r="FJ77" i="6"/>
  <c r="FJ136" i="6"/>
  <c r="FJ89" i="6"/>
  <c r="FH89" i="6" s="1"/>
  <c r="FJ197" i="6"/>
  <c r="FH197" i="6" s="1"/>
  <c r="FJ90" i="6"/>
  <c r="FH90" i="6" s="1"/>
  <c r="FJ59" i="6"/>
  <c r="FJ54" i="6"/>
  <c r="FH54" i="6" s="1"/>
  <c r="FJ130" i="6"/>
  <c r="FJ139" i="6"/>
  <c r="FJ103" i="6"/>
  <c r="FH103" i="6" s="1"/>
  <c r="FJ41" i="6"/>
  <c r="FJ88" i="6"/>
  <c r="FJ101" i="6"/>
  <c r="FH101" i="6" s="1"/>
  <c r="FJ150" i="6"/>
  <c r="FJ134" i="6"/>
  <c r="FJ39" i="6"/>
  <c r="FJ53" i="6"/>
  <c r="FJ56" i="6"/>
  <c r="FH56" i="6" s="1"/>
  <c r="FJ135" i="6"/>
  <c r="FJ151" i="6"/>
  <c r="FJ142" i="6"/>
  <c r="FJ87" i="6"/>
  <c r="FJ57" i="6"/>
  <c r="FJ131" i="6"/>
  <c r="FJ161" i="6"/>
  <c r="FJ147" i="6"/>
  <c r="FJ42" i="6"/>
  <c r="FJ52" i="6"/>
  <c r="FJ55" i="6"/>
  <c r="FJ133" i="6"/>
  <c r="FJ149" i="6"/>
  <c r="FH149" i="6" s="1"/>
  <c r="Z264" i="23" s="1"/>
  <c r="FJ58" i="6"/>
  <c r="FH58" i="6" s="1"/>
  <c r="FJ79" i="6"/>
  <c r="FH79" i="6" s="1"/>
  <c r="Z273" i="22" s="1"/>
  <c r="FJ71" i="6"/>
  <c r="FJ137" i="6"/>
  <c r="FH137" i="6" s="1"/>
  <c r="Z831" i="22" l="1"/>
  <c r="Z801" i="22"/>
  <c r="Z243" i="17"/>
  <c r="Z17" i="23"/>
  <c r="Z184" i="22"/>
  <c r="Z183" i="22"/>
  <c r="Z185" i="22"/>
  <c r="Z186" i="22"/>
  <c r="Z398" i="17"/>
  <c r="Z399" i="17"/>
  <c r="Z394" i="17"/>
  <c r="Z395" i="17"/>
  <c r="Z397" i="17"/>
  <c r="Z401" i="17"/>
  <c r="Z403" i="17"/>
  <c r="Z411" i="17"/>
  <c r="Z101" i="23"/>
  <c r="Z410" i="17"/>
  <c r="Z402" i="17"/>
  <c r="Z407" i="17"/>
  <c r="Z306" i="22"/>
  <c r="Z406" i="17"/>
  <c r="Z408" i="17"/>
  <c r="Z400" i="17"/>
  <c r="Z305" i="22"/>
  <c r="Z405" i="17"/>
  <c r="Z396" i="17"/>
  <c r="Z409" i="17"/>
  <c r="Z404" i="17"/>
  <c r="Z181" i="22"/>
  <c r="Z180" i="22"/>
  <c r="Z178" i="22"/>
  <c r="Z182" i="22"/>
  <c r="Z177" i="22"/>
  <c r="Z189" i="22"/>
  <c r="Z832" i="22"/>
  <c r="Z159" i="22"/>
  <c r="Z167" i="22"/>
  <c r="Z242" i="17"/>
  <c r="Z175" i="22"/>
  <c r="Z176" i="22"/>
  <c r="Z174" i="22"/>
  <c r="Z179" i="22"/>
  <c r="FI56" i="6"/>
  <c r="FG56" i="6"/>
  <c r="FI101" i="6"/>
  <c r="FG101" i="6"/>
  <c r="FI103" i="6"/>
  <c r="FG103" i="6"/>
  <c r="FI59" i="6"/>
  <c r="FG59" i="6"/>
  <c r="FJ102" i="6"/>
  <c r="FH102" i="6" s="1"/>
  <c r="FI136" i="6"/>
  <c r="AA420" i="17" s="1"/>
  <c r="FG136" i="6"/>
  <c r="Y420" i="17" s="1"/>
  <c r="FI55" i="6"/>
  <c r="FG55" i="6"/>
  <c r="FI131" i="6"/>
  <c r="FG131" i="6"/>
  <c r="FI142" i="6"/>
  <c r="FG142" i="6"/>
  <c r="FI53" i="6"/>
  <c r="FG53" i="6"/>
  <c r="FJ195" i="6"/>
  <c r="FI139" i="6"/>
  <c r="FG139" i="6"/>
  <c r="FH59" i="6"/>
  <c r="FH136" i="6"/>
  <c r="Z420" i="17" s="1"/>
  <c r="FI77" i="6"/>
  <c r="FG77" i="6"/>
  <c r="FI58" i="6"/>
  <c r="FG58" i="6"/>
  <c r="FJ76" i="6"/>
  <c r="FH55" i="6"/>
  <c r="FH131" i="6"/>
  <c r="FH142" i="6"/>
  <c r="FH53" i="6"/>
  <c r="FH139" i="6"/>
  <c r="FI90" i="6"/>
  <c r="FG90" i="6"/>
  <c r="FI89" i="6"/>
  <c r="FG89" i="6"/>
  <c r="FH77" i="6"/>
  <c r="FI149" i="6"/>
  <c r="AA264" i="23" s="1"/>
  <c r="FG149" i="6"/>
  <c r="Y264" i="23" s="1"/>
  <c r="FI52" i="6"/>
  <c r="FG52" i="6"/>
  <c r="FI147" i="6"/>
  <c r="FG147" i="6"/>
  <c r="FI57" i="6"/>
  <c r="FG57" i="6"/>
  <c r="FI151" i="6"/>
  <c r="FG151" i="6"/>
  <c r="FI39" i="6"/>
  <c r="FG39" i="6"/>
  <c r="FI134" i="6"/>
  <c r="AA429" i="17" s="1"/>
  <c r="FG134" i="6"/>
  <c r="Y429" i="17" s="1"/>
  <c r="FI88" i="6"/>
  <c r="FG88" i="6"/>
  <c r="FI78" i="6"/>
  <c r="AA272" i="22" s="1"/>
  <c r="FG78" i="6"/>
  <c r="Y272" i="22" s="1"/>
  <c r="FI71" i="6"/>
  <c r="FG71" i="6"/>
  <c r="FH52" i="6"/>
  <c r="FH147" i="6"/>
  <c r="FH57" i="6"/>
  <c r="FH151" i="6"/>
  <c r="FH39" i="6"/>
  <c r="FH134" i="6"/>
  <c r="Z429" i="17" s="1"/>
  <c r="FH88" i="6"/>
  <c r="FI130" i="6"/>
  <c r="FG130" i="6"/>
  <c r="FH78" i="6"/>
  <c r="Z272" i="22" s="1"/>
  <c r="FH71" i="6"/>
  <c r="FI133" i="6"/>
  <c r="FG133" i="6"/>
  <c r="FI42" i="6"/>
  <c r="FG42" i="6"/>
  <c r="FI161" i="6"/>
  <c r="FG161" i="6"/>
  <c r="FI87" i="6"/>
  <c r="FG87" i="6"/>
  <c r="FI135" i="6"/>
  <c r="FG135" i="6"/>
  <c r="FI150" i="6"/>
  <c r="FG150" i="6"/>
  <c r="FI41" i="6"/>
  <c r="FG41" i="6"/>
  <c r="FH130" i="6"/>
  <c r="FI40" i="6"/>
  <c r="FG40" i="6"/>
  <c r="FI137" i="6"/>
  <c r="FG137" i="6"/>
  <c r="FI129" i="6"/>
  <c r="FG129" i="6"/>
  <c r="FI79" i="6"/>
  <c r="AA273" i="22" s="1"/>
  <c r="FG79" i="6"/>
  <c r="Y273" i="22" s="1"/>
  <c r="FJ148" i="6"/>
  <c r="FH148" i="6" s="1"/>
  <c r="Z873" i="17" s="1"/>
  <c r="FH133" i="6"/>
  <c r="FH42" i="6"/>
  <c r="FH161" i="6"/>
  <c r="FH87" i="6"/>
  <c r="FH135" i="6"/>
  <c r="FH150" i="6"/>
  <c r="FH41" i="6"/>
  <c r="FI54" i="6"/>
  <c r="FG54" i="6"/>
  <c r="FI197" i="6"/>
  <c r="FG197" i="6"/>
  <c r="FH40" i="6"/>
  <c r="FJ75" i="6"/>
  <c r="FJ65" i="6"/>
  <c r="FJ68" i="6"/>
  <c r="FJ32" i="6"/>
  <c r="FJ74" i="6"/>
  <c r="FJ48" i="6"/>
  <c r="FJ46" i="6"/>
  <c r="FJ109" i="6"/>
  <c r="FJ45" i="6"/>
  <c r="FJ47" i="6"/>
  <c r="FJ174" i="6"/>
  <c r="FJ128" i="6"/>
  <c r="FG128" i="6" s="1"/>
  <c r="FJ43" i="6"/>
  <c r="FJ85" i="6"/>
  <c r="FJ49" i="6"/>
  <c r="FJ127" i="6"/>
  <c r="FH127" i="6" s="1"/>
  <c r="FJ33" i="6"/>
  <c r="FJ112" i="6"/>
  <c r="FJ126" i="6"/>
  <c r="FH126" i="6" s="1"/>
  <c r="FJ86" i="6"/>
  <c r="FJ44" i="6"/>
  <c r="FJ110" i="6"/>
  <c r="FJ172" i="6"/>
  <c r="FJ116" i="6"/>
  <c r="FJ63" i="6"/>
  <c r="FJ111" i="6"/>
  <c r="FJ66" i="6"/>
  <c r="FJ67" i="6"/>
  <c r="FJ106" i="6"/>
  <c r="FJ69" i="6"/>
  <c r="FJ125" i="6"/>
  <c r="FG125" i="6" s="1"/>
  <c r="Y847" i="17" s="1"/>
  <c r="FJ138" i="6"/>
  <c r="FJ51" i="6"/>
  <c r="FJ107" i="6"/>
  <c r="FJ117" i="6"/>
  <c r="FJ31" i="6"/>
  <c r="FJ84" i="6"/>
  <c r="FJ114" i="6"/>
  <c r="FJ119" i="6"/>
  <c r="FJ50" i="6"/>
  <c r="FJ108" i="6"/>
  <c r="FJ118" i="6"/>
  <c r="FJ64" i="6"/>
  <c r="FJ34" i="6"/>
  <c r="FJ113" i="6"/>
  <c r="FJ72" i="6"/>
  <c r="FJ115" i="6"/>
  <c r="FJ73" i="6"/>
  <c r="AL9" i="6"/>
  <c r="AL7" i="6"/>
  <c r="EG7" i="6" s="1"/>
  <c r="AL6" i="6"/>
  <c r="EG6" i="6" s="1"/>
  <c r="AL5" i="6"/>
  <c r="AB277" i="6" l="1"/>
  <c r="AB270" i="6"/>
  <c r="AB269" i="6"/>
  <c r="AB245" i="6"/>
  <c r="AB281" i="6"/>
  <c r="AB276" i="6"/>
  <c r="AB258" i="6"/>
  <c r="AB257" i="6"/>
  <c r="AB279" i="6"/>
  <c r="AB278" i="6"/>
  <c r="AB271" i="6"/>
  <c r="AB266" i="6"/>
  <c r="AB260" i="6"/>
  <c r="AB251" i="6"/>
  <c r="AB274" i="6"/>
  <c r="AB272" i="6"/>
  <c r="AB268" i="6"/>
  <c r="AB261" i="6"/>
  <c r="AB254" i="6"/>
  <c r="AB250" i="6"/>
  <c r="AB249" i="6"/>
  <c r="AB265" i="6"/>
  <c r="AB262" i="6"/>
  <c r="AB246" i="6"/>
  <c r="AB230" i="6"/>
  <c r="AB227" i="6"/>
  <c r="AB226" i="6"/>
  <c r="AB280" i="6"/>
  <c r="AB275" i="6"/>
  <c r="AB243" i="6"/>
  <c r="AB239" i="6"/>
  <c r="AB236" i="6"/>
  <c r="AB234" i="6"/>
  <c r="AB233" i="6"/>
  <c r="AB225" i="6"/>
  <c r="AB264" i="6"/>
  <c r="AB256" i="6"/>
  <c r="AB255" i="6"/>
  <c r="AB252" i="6"/>
  <c r="AB241" i="6"/>
  <c r="AB240" i="6"/>
  <c r="AB238" i="6"/>
  <c r="AB231" i="6"/>
  <c r="AB224" i="6"/>
  <c r="AB220" i="6"/>
  <c r="AB273" i="6"/>
  <c r="AB248" i="6"/>
  <c r="AB244" i="6"/>
  <c r="AB235" i="6"/>
  <c r="AB232" i="6"/>
  <c r="AB263" i="6"/>
  <c r="AB259" i="6"/>
  <c r="AB253" i="6"/>
  <c r="AB247" i="6"/>
  <c r="AB229" i="6"/>
  <c r="AB228" i="6"/>
  <c r="AB218" i="6"/>
  <c r="AB216" i="6"/>
  <c r="AB213" i="6"/>
  <c r="AB237" i="6"/>
  <c r="AB222" i="6"/>
  <c r="AB214" i="6"/>
  <c r="AB212" i="6"/>
  <c r="AB207" i="6"/>
  <c r="AB200" i="6"/>
  <c r="AB190" i="6"/>
  <c r="AB211" i="6"/>
  <c r="AB202" i="6"/>
  <c r="AB198" i="6"/>
  <c r="AB195" i="6"/>
  <c r="AB170" i="6"/>
  <c r="AB219" i="6"/>
  <c r="AB217" i="6"/>
  <c r="AB215" i="6"/>
  <c r="AB197" i="6"/>
  <c r="AB186" i="6"/>
  <c r="AB183" i="6"/>
  <c r="AB176" i="6"/>
  <c r="AB173" i="6"/>
  <c r="AB267" i="6"/>
  <c r="AB206" i="6"/>
  <c r="AB205" i="6"/>
  <c r="AB203" i="6"/>
  <c r="AB201" i="6"/>
  <c r="AB192" i="6"/>
  <c r="AB187" i="6"/>
  <c r="AB181" i="6"/>
  <c r="AB242" i="6"/>
  <c r="AB209" i="6"/>
  <c r="AB199" i="6"/>
  <c r="AB196" i="6"/>
  <c r="AB193" i="6"/>
  <c r="AB188" i="6"/>
  <c r="AB185" i="6"/>
  <c r="AB184" i="6"/>
  <c r="AB179" i="6"/>
  <c r="AB141" i="6"/>
  <c r="AB134" i="6"/>
  <c r="AB129" i="6"/>
  <c r="AB126" i="6"/>
  <c r="AB140" i="6"/>
  <c r="AB137" i="6"/>
  <c r="AB153" i="6"/>
  <c r="AB151" i="6"/>
  <c r="AB146" i="6"/>
  <c r="AB143" i="6"/>
  <c r="AB142" i="6"/>
  <c r="AB136" i="6"/>
  <c r="AB135" i="6"/>
  <c r="AB130" i="6"/>
  <c r="AB125" i="6"/>
  <c r="AB223" i="6"/>
  <c r="AB191" i="6"/>
  <c r="AB178" i="6"/>
  <c r="AB174" i="6"/>
  <c r="AB169" i="6"/>
  <c r="AB160" i="6"/>
  <c r="AY160" i="6" s="1"/>
  <c r="AB156" i="6"/>
  <c r="AB152" i="6"/>
  <c r="AB148" i="6"/>
  <c r="AB144" i="6"/>
  <c r="AB131" i="6"/>
  <c r="AB208" i="6"/>
  <c r="AB194" i="6"/>
  <c r="AB172" i="6"/>
  <c r="AB171" i="6"/>
  <c r="AB168" i="6"/>
  <c r="AB147" i="6"/>
  <c r="AB127" i="6"/>
  <c r="AB124" i="6"/>
  <c r="AB177" i="6"/>
  <c r="AB175" i="6"/>
  <c r="AB167" i="6"/>
  <c r="AB162" i="6"/>
  <c r="AB159" i="6"/>
  <c r="AB157" i="6"/>
  <c r="AB145" i="6"/>
  <c r="AB138" i="6"/>
  <c r="AB133" i="6"/>
  <c r="AB189" i="6"/>
  <c r="AB163" i="6"/>
  <c r="AB161" i="6"/>
  <c r="AY161" i="6" s="1"/>
  <c r="AB115" i="6"/>
  <c r="AB110" i="6"/>
  <c r="AB104" i="6"/>
  <c r="AB95" i="6"/>
  <c r="AB91" i="6"/>
  <c r="AB81" i="6"/>
  <c r="AB70" i="6"/>
  <c r="AB68" i="6"/>
  <c r="AB56" i="6"/>
  <c r="AB55" i="6"/>
  <c r="AB51" i="6"/>
  <c r="AB47" i="6"/>
  <c r="AB164" i="6"/>
  <c r="AB158" i="6"/>
  <c r="AB112" i="6"/>
  <c r="AB103" i="6"/>
  <c r="AB101" i="6"/>
  <c r="AB99" i="6"/>
  <c r="AB90" i="6"/>
  <c r="AB88" i="6"/>
  <c r="AB80" i="6"/>
  <c r="AB72" i="6"/>
  <c r="AB180" i="6"/>
  <c r="AB154" i="6"/>
  <c r="AB139" i="6"/>
  <c r="AB122" i="6"/>
  <c r="AB109" i="6"/>
  <c r="AB107" i="6"/>
  <c r="AB106" i="6"/>
  <c r="AB100" i="6"/>
  <c r="AB94" i="6"/>
  <c r="AB83" i="6"/>
  <c r="AB78" i="6"/>
  <c r="AB77" i="6"/>
  <c r="AB128" i="6"/>
  <c r="AB118" i="6"/>
  <c r="AB114" i="6"/>
  <c r="AB111" i="6"/>
  <c r="AB108" i="6"/>
  <c r="AB98" i="6"/>
  <c r="AB97" i="6"/>
  <c r="AB82" i="6"/>
  <c r="AB75" i="6"/>
  <c r="AB67" i="6"/>
  <c r="AB62" i="6"/>
  <c r="AB165" i="6"/>
  <c r="AB149" i="6"/>
  <c r="AB116" i="6"/>
  <c r="AB105" i="6"/>
  <c r="AB69" i="6"/>
  <c r="AB49" i="6"/>
  <c r="AB37" i="6"/>
  <c r="AB24" i="6"/>
  <c r="AB20" i="6"/>
  <c r="AB132" i="6"/>
  <c r="AB120" i="6"/>
  <c r="AB117" i="6"/>
  <c r="AB84" i="6"/>
  <c r="AB71" i="6"/>
  <c r="AB58" i="6"/>
  <c r="AB53" i="6"/>
  <c r="AB52" i="6"/>
  <c r="AB33" i="6"/>
  <c r="AB166" i="6"/>
  <c r="AB87" i="6"/>
  <c r="AB65" i="6"/>
  <c r="AB60" i="6"/>
  <c r="AB27" i="6"/>
  <c r="AB210" i="6"/>
  <c r="AB150" i="6"/>
  <c r="AB76" i="6"/>
  <c r="AB44" i="6"/>
  <c r="AB39" i="6"/>
  <c r="AB32" i="6"/>
  <c r="AB31" i="6"/>
  <c r="AB21" i="6"/>
  <c r="AB221" i="6"/>
  <c r="AB182" i="6"/>
  <c r="AB123" i="6"/>
  <c r="AB119" i="6"/>
  <c r="AB113" i="6"/>
  <c r="AB121" i="6"/>
  <c r="AB102" i="6"/>
  <c r="AB66" i="6"/>
  <c r="AB42" i="6"/>
  <c r="AB28" i="6"/>
  <c r="AB17" i="6"/>
  <c r="AB57" i="6"/>
  <c r="AB48" i="6"/>
  <c r="AB45" i="6"/>
  <c r="AB22" i="6"/>
  <c r="AB204" i="6"/>
  <c r="AB89" i="6"/>
  <c r="AB86" i="6"/>
  <c r="AB85" i="6"/>
  <c r="AB79" i="6"/>
  <c r="AB73" i="6"/>
  <c r="AB34" i="6"/>
  <c r="AB46" i="6"/>
  <c r="AB29" i="6"/>
  <c r="AB43" i="6"/>
  <c r="AB155" i="6"/>
  <c r="AB61" i="6"/>
  <c r="AB54" i="6"/>
  <c r="AB50" i="6"/>
  <c r="AB25" i="6"/>
  <c r="AB41" i="6"/>
  <c r="AB23" i="6"/>
  <c r="AB96" i="6"/>
  <c r="AB93" i="6"/>
  <c r="AB40" i="6"/>
  <c r="AB35" i="6"/>
  <c r="AB26" i="6"/>
  <c r="AB18" i="6"/>
  <c r="AB64" i="6"/>
  <c r="AB59" i="6"/>
  <c r="AB92" i="6"/>
  <c r="AB63" i="6"/>
  <c r="AB38" i="6"/>
  <c r="AB30" i="6"/>
  <c r="AB16" i="6"/>
  <c r="AB74" i="6"/>
  <c r="AB36" i="6"/>
  <c r="AB19" i="6"/>
  <c r="Z272" i="23"/>
  <c r="Z271" i="23"/>
  <c r="Z483" i="22"/>
  <c r="Y158" i="17"/>
  <c r="Y150" i="17"/>
  <c r="Y155" i="17"/>
  <c r="Y154" i="17"/>
  <c r="Y105" i="22"/>
  <c r="Y107" i="22"/>
  <c r="Y151" i="17"/>
  <c r="Y159" i="17"/>
  <c r="Y163" i="17"/>
  <c r="Y164" i="17"/>
  <c r="Y148" i="17"/>
  <c r="Y165" i="17"/>
  <c r="Y106" i="22"/>
  <c r="Y162" i="17"/>
  <c r="Y157" i="17"/>
  <c r="Y160" i="17"/>
  <c r="Y149" i="17"/>
  <c r="Y156" i="17"/>
  <c r="Y152" i="17"/>
  <c r="Y876" i="17"/>
  <c r="Y822" i="22"/>
  <c r="Y311" i="23"/>
  <c r="Y331" i="22"/>
  <c r="Y428" i="17"/>
  <c r="Z201" i="22"/>
  <c r="Z196" i="22"/>
  <c r="Z28" i="23"/>
  <c r="Z29" i="23"/>
  <c r="Z200" i="22"/>
  <c r="Z197" i="22"/>
  <c r="Z253" i="17"/>
  <c r="Z30" i="23"/>
  <c r="Z199" i="22"/>
  <c r="Z26" i="23"/>
  <c r="Z198" i="22"/>
  <c r="Z31" i="23"/>
  <c r="Z255" i="17"/>
  <c r="Z254" i="17"/>
  <c r="AA268" i="23"/>
  <c r="AA269" i="23"/>
  <c r="AA270" i="23"/>
  <c r="AA480" i="22"/>
  <c r="AA267" i="23"/>
  <c r="AA265" i="23"/>
  <c r="AA481" i="22"/>
  <c r="AA478" i="22"/>
  <c r="AA545" i="17"/>
  <c r="AA482" i="22"/>
  <c r="AA479" i="22"/>
  <c r="AA266" i="23"/>
  <c r="AA477" i="22"/>
  <c r="AA546" i="17"/>
  <c r="AA544" i="17"/>
  <c r="Y399" i="17"/>
  <c r="Y398" i="17"/>
  <c r="Y394" i="17"/>
  <c r="Y397" i="17"/>
  <c r="Y395" i="17"/>
  <c r="Y401" i="17"/>
  <c r="Y159" i="22"/>
  <c r="Y167" i="22"/>
  <c r="AA241" i="17"/>
  <c r="AA172" i="22"/>
  <c r="AA171" i="22"/>
  <c r="AA173" i="22"/>
  <c r="Y831" i="22"/>
  <c r="Y801" i="22"/>
  <c r="Y243" i="17"/>
  <c r="Y17" i="23"/>
  <c r="Y184" i="22"/>
  <c r="Y185" i="22"/>
  <c r="Y183" i="22"/>
  <c r="Y186" i="22"/>
  <c r="AA154" i="17"/>
  <c r="AA155" i="17"/>
  <c r="AA150" i="17"/>
  <c r="AA158" i="17"/>
  <c r="AA105" i="22"/>
  <c r="AA107" i="22"/>
  <c r="AA159" i="17"/>
  <c r="AA151" i="17"/>
  <c r="AA148" i="17"/>
  <c r="AA164" i="17"/>
  <c r="AA163" i="17"/>
  <c r="AA165" i="17"/>
  <c r="AA106" i="22"/>
  <c r="AA157" i="17"/>
  <c r="AA162" i="17"/>
  <c r="AA160" i="17"/>
  <c r="AA149" i="17"/>
  <c r="AA156" i="17"/>
  <c r="AA152" i="17"/>
  <c r="AA876" i="17"/>
  <c r="AA822" i="22"/>
  <c r="AA311" i="23"/>
  <c r="AA331" i="22"/>
  <c r="AA428" i="17"/>
  <c r="Y340" i="17"/>
  <c r="Y351" i="17"/>
  <c r="Y332" i="17"/>
  <c r="Y343" i="17"/>
  <c r="Y346" i="17"/>
  <c r="Y339" i="17"/>
  <c r="Y341" i="17"/>
  <c r="Y345" i="17"/>
  <c r="Y333" i="17"/>
  <c r="Y353" i="17"/>
  <c r="Y348" i="17"/>
  <c r="Y349" i="17"/>
  <c r="Y330" i="17"/>
  <c r="Y337" i="17"/>
  <c r="Y350" i="17"/>
  <c r="Y334" i="17"/>
  <c r="Y331" i="17"/>
  <c r="Y354" i="17"/>
  <c r="Y338" i="17"/>
  <c r="Y355" i="17"/>
  <c r="Y352" i="17"/>
  <c r="Y342" i="17"/>
  <c r="Y344" i="17"/>
  <c r="Y101" i="22"/>
  <c r="Y139" i="17"/>
  <c r="Y134" i="17"/>
  <c r="Y843" i="17"/>
  <c r="Y142" i="17"/>
  <c r="Y98" i="22"/>
  <c r="Y94" i="22"/>
  <c r="Y135" i="17"/>
  <c r="Y95" i="22"/>
  <c r="Y100" i="22"/>
  <c r="Y96" i="22"/>
  <c r="Y99" i="22"/>
  <c r="Y143" i="17"/>
  <c r="Y136" i="17"/>
  <c r="Y146" i="17"/>
  <c r="Y132" i="17"/>
  <c r="Y133" i="17"/>
  <c r="Y141" i="17"/>
  <c r="Y97" i="22"/>
  <c r="Y102" i="22"/>
  <c r="Y137" i="17"/>
  <c r="Y147" i="17"/>
  <c r="Y145" i="17"/>
  <c r="Y138" i="17"/>
  <c r="Y131" i="17"/>
  <c r="Y144" i="17"/>
  <c r="Y140" i="17"/>
  <c r="Y201" i="22"/>
  <c r="Y196" i="22"/>
  <c r="Y29" i="23"/>
  <c r="Y28" i="23"/>
  <c r="Y197" i="22"/>
  <c r="Y200" i="22"/>
  <c r="Y253" i="17"/>
  <c r="Y26" i="23"/>
  <c r="Y31" i="23"/>
  <c r="Y198" i="22"/>
  <c r="Y30" i="23"/>
  <c r="Y199" i="22"/>
  <c r="Y255" i="17"/>
  <c r="Y254" i="17"/>
  <c r="AA398" i="17"/>
  <c r="AA399" i="17"/>
  <c r="AA394" i="17"/>
  <c r="AA397" i="17"/>
  <c r="AA395" i="17"/>
  <c r="AA401" i="17"/>
  <c r="AA159" i="22"/>
  <c r="AA167" i="22"/>
  <c r="Y24" i="23"/>
  <c r="Y250" i="17"/>
  <c r="Y252" i="17"/>
  <c r="Y20" i="23"/>
  <c r="Y25" i="23"/>
  <c r="Y193" i="22"/>
  <c r="Y21" i="23"/>
  <c r="Y22" i="23"/>
  <c r="Y192" i="22"/>
  <c r="Y23" i="23"/>
  <c r="Y195" i="22"/>
  <c r="Y194" i="22"/>
  <c r="Y19" i="23"/>
  <c r="Y251" i="17"/>
  <c r="Y249" i="17"/>
  <c r="AA831" i="22"/>
  <c r="AA801" i="22"/>
  <c r="AA243" i="17"/>
  <c r="AA17" i="23"/>
  <c r="AA184" i="22"/>
  <c r="AA185" i="22"/>
  <c r="AA183" i="22"/>
  <c r="AA186" i="22"/>
  <c r="Y241" i="17"/>
  <c r="Y172" i="22"/>
  <c r="Y171" i="22"/>
  <c r="Y173" i="22"/>
  <c r="AA832" i="22"/>
  <c r="AA189" i="22"/>
  <c r="Y272" i="23"/>
  <c r="Y271" i="23"/>
  <c r="Y483" i="22"/>
  <c r="Z97" i="23"/>
  <c r="Z391" i="17"/>
  <c r="Z303" i="22"/>
  <c r="Z87" i="23"/>
  <c r="Z88" i="23"/>
  <c r="Z392" i="17"/>
  <c r="Z304" i="22"/>
  <c r="Z89" i="23"/>
  <c r="Z96" i="23"/>
  <c r="Z393" i="17"/>
  <c r="Z390" i="17"/>
  <c r="AA343" i="17"/>
  <c r="AA340" i="17"/>
  <c r="AA351" i="17"/>
  <c r="AA332" i="17"/>
  <c r="AA339" i="17"/>
  <c r="AA346" i="17"/>
  <c r="AA341" i="17"/>
  <c r="AA345" i="17"/>
  <c r="AA349" i="17"/>
  <c r="AA333" i="17"/>
  <c r="AA348" i="17"/>
  <c r="AA353" i="17"/>
  <c r="AA337" i="17"/>
  <c r="AA330" i="17"/>
  <c r="AA338" i="17"/>
  <c r="AA352" i="17"/>
  <c r="AA344" i="17"/>
  <c r="AA350" i="17"/>
  <c r="AA342" i="17"/>
  <c r="AA354" i="17"/>
  <c r="AA331" i="17"/>
  <c r="AA355" i="17"/>
  <c r="AA334" i="17"/>
  <c r="AA843" i="17"/>
  <c r="AA101" i="22"/>
  <c r="AA134" i="17"/>
  <c r="AA139" i="17"/>
  <c r="AA94" i="22"/>
  <c r="AA98" i="22"/>
  <c r="AA142" i="17"/>
  <c r="AA135" i="17"/>
  <c r="AA96" i="22"/>
  <c r="AA100" i="22"/>
  <c r="AA95" i="22"/>
  <c r="AA99" i="22"/>
  <c r="AA133" i="17"/>
  <c r="AA141" i="17"/>
  <c r="AA136" i="17"/>
  <c r="AA132" i="17"/>
  <c r="AA146" i="17"/>
  <c r="AA143" i="17"/>
  <c r="AA102" i="22"/>
  <c r="AA137" i="17"/>
  <c r="AA147" i="17"/>
  <c r="AA97" i="22"/>
  <c r="AA145" i="17"/>
  <c r="AA144" i="17"/>
  <c r="AA140" i="17"/>
  <c r="AA131" i="17"/>
  <c r="AA138" i="17"/>
  <c r="AA201" i="22"/>
  <c r="AA196" i="22"/>
  <c r="AA28" i="23"/>
  <c r="AA29" i="23"/>
  <c r="AA197" i="22"/>
  <c r="AA200" i="22"/>
  <c r="AA253" i="17"/>
  <c r="AA30" i="23"/>
  <c r="AA26" i="23"/>
  <c r="AA31" i="23"/>
  <c r="AA198" i="22"/>
  <c r="AA199" i="22"/>
  <c r="AA255" i="17"/>
  <c r="AA254" i="17"/>
  <c r="Z467" i="17"/>
  <c r="Z466" i="17"/>
  <c r="Z367" i="22"/>
  <c r="Z470" i="17"/>
  <c r="Z461" i="17"/>
  <c r="Z830" i="22"/>
  <c r="Z366" i="22"/>
  <c r="Z365" i="22"/>
  <c r="Z463" i="17"/>
  <c r="Z364" i="22"/>
  <c r="Z362" i="22"/>
  <c r="Z468" i="17"/>
  <c r="Z363" i="22"/>
  <c r="Z465" i="17"/>
  <c r="Z464" i="17"/>
  <c r="Z469" i="17"/>
  <c r="Z471" i="17"/>
  <c r="Z477" i="17"/>
  <c r="Y319" i="17"/>
  <c r="Y324" i="17"/>
  <c r="Y321" i="17"/>
  <c r="AA24" i="23"/>
  <c r="AA252" i="17"/>
  <c r="AA250" i="17"/>
  <c r="AA20" i="23"/>
  <c r="AA25" i="23"/>
  <c r="AA193" i="22"/>
  <c r="AA21" i="23"/>
  <c r="AA22" i="23"/>
  <c r="AA192" i="22"/>
  <c r="AA194" i="22"/>
  <c r="AA195" i="22"/>
  <c r="AA23" i="23"/>
  <c r="AA19" i="23"/>
  <c r="AA251" i="17"/>
  <c r="AA249" i="17"/>
  <c r="Y181" i="22"/>
  <c r="Y180" i="22"/>
  <c r="Y178" i="22"/>
  <c r="Y182" i="22"/>
  <c r="Y177" i="22"/>
  <c r="Z137" i="23"/>
  <c r="Z138" i="23"/>
  <c r="Z136" i="23"/>
  <c r="Z140" i="23"/>
  <c r="Z158" i="17"/>
  <c r="Z155" i="17"/>
  <c r="Z154" i="17"/>
  <c r="Z150" i="17"/>
  <c r="Z105" i="22"/>
  <c r="Z159" i="17"/>
  <c r="Z107" i="22"/>
  <c r="Z151" i="17"/>
  <c r="Z163" i="17"/>
  <c r="Z148" i="17"/>
  <c r="Z164" i="17"/>
  <c r="Z165" i="17"/>
  <c r="Z106" i="22"/>
  <c r="Z157" i="17"/>
  <c r="Z162" i="17"/>
  <c r="Z160" i="17"/>
  <c r="Z152" i="17"/>
  <c r="Z149" i="17"/>
  <c r="Z156" i="17"/>
  <c r="Y268" i="23"/>
  <c r="Y269" i="23"/>
  <c r="Y270" i="23"/>
  <c r="Y480" i="22"/>
  <c r="Y267" i="23"/>
  <c r="Y265" i="23"/>
  <c r="Y481" i="22"/>
  <c r="Y478" i="22"/>
  <c r="Y545" i="17"/>
  <c r="Y266" i="23"/>
  <c r="Y479" i="22"/>
  <c r="Y482" i="22"/>
  <c r="Y546" i="17"/>
  <c r="Y477" i="22"/>
  <c r="Y544" i="17"/>
  <c r="Z876" i="17"/>
  <c r="Z822" i="22"/>
  <c r="Z311" i="23"/>
  <c r="AA271" i="23"/>
  <c r="AA272" i="23"/>
  <c r="AA483" i="22"/>
  <c r="AA13" i="23"/>
  <c r="AA104" i="22"/>
  <c r="AA103" i="22"/>
  <c r="AA161" i="17"/>
  <c r="AA153" i="17"/>
  <c r="Y548" i="17"/>
  <c r="Y547" i="17"/>
  <c r="Y273" i="23"/>
  <c r="Y274" i="23"/>
  <c r="Y549" i="17"/>
  <c r="Z24" i="23"/>
  <c r="Z250" i="17"/>
  <c r="Z252" i="17"/>
  <c r="Z193" i="22"/>
  <c r="Z20" i="23"/>
  <c r="Z25" i="23"/>
  <c r="Z22" i="23"/>
  <c r="Z21" i="23"/>
  <c r="Z192" i="22"/>
  <c r="Z23" i="23"/>
  <c r="Z19" i="23"/>
  <c r="Z194" i="22"/>
  <c r="Z195" i="22"/>
  <c r="Z251" i="17"/>
  <c r="Z249" i="17"/>
  <c r="AA319" i="17"/>
  <c r="AA321" i="17"/>
  <c r="AA324" i="17"/>
  <c r="Z802" i="22"/>
  <c r="Z188" i="22"/>
  <c r="Z191" i="22"/>
  <c r="Z247" i="17"/>
  <c r="Z244" i="17"/>
  <c r="Z248" i="17"/>
  <c r="Z18" i="23"/>
  <c r="Z190" i="22"/>
  <c r="Z187" i="22"/>
  <c r="Z246" i="17"/>
  <c r="Z245" i="17"/>
  <c r="Z898" i="17"/>
  <c r="AA181" i="22"/>
  <c r="AA180" i="22"/>
  <c r="AA182" i="22"/>
  <c r="AA178" i="22"/>
  <c r="AA177" i="22"/>
  <c r="Y13" i="23"/>
  <c r="Y104" i="22"/>
  <c r="Y103" i="22"/>
  <c r="Y161" i="17"/>
  <c r="Y153" i="17"/>
  <c r="Z134" i="17"/>
  <c r="Z843" i="17"/>
  <c r="Z139" i="17"/>
  <c r="Z101" i="22"/>
  <c r="Z94" i="22"/>
  <c r="Z98" i="22"/>
  <c r="Z142" i="17"/>
  <c r="Z135" i="17"/>
  <c r="Z95" i="22"/>
  <c r="Z100" i="22"/>
  <c r="Z96" i="22"/>
  <c r="Z133" i="17"/>
  <c r="Z99" i="22"/>
  <c r="Z143" i="17"/>
  <c r="Z141" i="17"/>
  <c r="Z132" i="17"/>
  <c r="Z146" i="17"/>
  <c r="Z136" i="17"/>
  <c r="Z102" i="22"/>
  <c r="Z97" i="22"/>
  <c r="Z137" i="17"/>
  <c r="Z147" i="17"/>
  <c r="Z144" i="17"/>
  <c r="Z145" i="17"/>
  <c r="Z138" i="17"/>
  <c r="Z140" i="17"/>
  <c r="Z131" i="17"/>
  <c r="AA548" i="17"/>
  <c r="AA547" i="17"/>
  <c r="AA273" i="23"/>
  <c r="AA274" i="23"/>
  <c r="AA549" i="17"/>
  <c r="Y170" i="22"/>
  <c r="Y162" i="22"/>
  <c r="Y236" i="17"/>
  <c r="Y169" i="22"/>
  <c r="Y165" i="22"/>
  <c r="AA98" i="23"/>
  <c r="AA93" i="23"/>
  <c r="AA100" i="23"/>
  <c r="AA95" i="23"/>
  <c r="AA94" i="23"/>
  <c r="AA91" i="23"/>
  <c r="AA99" i="23"/>
  <c r="AA92" i="23"/>
  <c r="AA90" i="23"/>
  <c r="Z268" i="23"/>
  <c r="Z269" i="23"/>
  <c r="Z270" i="23"/>
  <c r="Z480" i="22"/>
  <c r="Z267" i="23"/>
  <c r="Z265" i="23"/>
  <c r="Z481" i="22"/>
  <c r="Z478" i="22"/>
  <c r="Z545" i="17"/>
  <c r="Z266" i="23"/>
  <c r="Z482" i="22"/>
  <c r="Z479" i="22"/>
  <c r="Z477" i="22"/>
  <c r="Z546" i="17"/>
  <c r="Z544" i="17"/>
  <c r="AA467" i="17"/>
  <c r="AA466" i="17"/>
  <c r="AA367" i="22"/>
  <c r="AA461" i="17"/>
  <c r="AA470" i="17"/>
  <c r="AA830" i="22"/>
  <c r="AA366" i="22"/>
  <c r="AA365" i="22"/>
  <c r="AA463" i="17"/>
  <c r="AA364" i="22"/>
  <c r="AA363" i="22"/>
  <c r="AA362" i="22"/>
  <c r="AA468" i="17"/>
  <c r="AA469" i="17"/>
  <c r="AA477" i="17"/>
  <c r="AA465" i="17"/>
  <c r="AA464" i="17"/>
  <c r="AA471" i="17"/>
  <c r="Z145" i="23"/>
  <c r="Z142" i="23"/>
  <c r="Z141" i="23"/>
  <c r="Z146" i="23"/>
  <c r="Z143" i="23"/>
  <c r="Z139" i="23"/>
  <c r="Z147" i="23"/>
  <c r="Z144" i="23"/>
  <c r="Z98" i="23"/>
  <c r="Z93" i="23"/>
  <c r="Z95" i="23"/>
  <c r="Z94" i="23"/>
  <c r="Z92" i="23"/>
  <c r="Z90" i="23"/>
  <c r="Z99" i="23"/>
  <c r="Z91" i="23"/>
  <c r="Z100" i="23"/>
  <c r="Z13" i="23"/>
  <c r="Z104" i="22"/>
  <c r="Z103" i="22"/>
  <c r="Z161" i="17"/>
  <c r="Z153" i="17"/>
  <c r="Y242" i="17"/>
  <c r="Y175" i="22"/>
  <c r="Y176" i="22"/>
  <c r="Y174" i="22"/>
  <c r="Y179" i="22"/>
  <c r="Z548" i="17"/>
  <c r="Z547" i="17"/>
  <c r="Z273" i="23"/>
  <c r="Z274" i="23"/>
  <c r="Z549" i="17"/>
  <c r="Y391" i="17"/>
  <c r="Y97" i="23"/>
  <c r="Y303" i="22"/>
  <c r="Y87" i="23"/>
  <c r="Y88" i="23"/>
  <c r="Y392" i="17"/>
  <c r="Y89" i="23"/>
  <c r="Y304" i="22"/>
  <c r="Y96" i="23"/>
  <c r="Y393" i="17"/>
  <c r="Y390" i="17"/>
  <c r="Y163" i="22"/>
  <c r="Y155" i="22"/>
  <c r="Y158" i="22"/>
  <c r="Y166" i="22"/>
  <c r="Y239" i="17"/>
  <c r="Y168" i="22"/>
  <c r="Y154" i="22"/>
  <c r="Y152" i="22"/>
  <c r="Y156" i="22"/>
  <c r="Y164" i="22"/>
  <c r="Y237" i="17"/>
  <c r="Y160" i="22"/>
  <c r="Y161" i="22"/>
  <c r="Y157" i="22"/>
  <c r="Y153" i="22"/>
  <c r="Y240" i="17"/>
  <c r="Y238" i="17"/>
  <c r="Z319" i="17"/>
  <c r="Z321" i="17"/>
  <c r="Z324" i="17"/>
  <c r="Z114" i="23"/>
  <c r="Z115" i="23"/>
  <c r="Z113" i="23"/>
  <c r="Z337" i="22"/>
  <c r="Z112" i="23"/>
  <c r="Z338" i="22"/>
  <c r="Z430" i="17"/>
  <c r="Z434" i="17"/>
  <c r="Z435" i="17"/>
  <c r="Z116" i="23"/>
  <c r="Z339" i="22"/>
  <c r="Z340" i="22"/>
  <c r="Z341" i="22"/>
  <c r="Z333" i="22"/>
  <c r="Z432" i="17"/>
  <c r="Z342" i="22"/>
  <c r="Z334" i="22"/>
  <c r="Z431" i="17"/>
  <c r="Z336" i="22"/>
  <c r="Z436" i="17"/>
  <c r="Z437" i="17"/>
  <c r="Z170" i="22"/>
  <c r="Z162" i="22"/>
  <c r="Z236" i="17"/>
  <c r="Z165" i="22"/>
  <c r="Z169" i="22"/>
  <c r="Y113" i="23"/>
  <c r="Y115" i="23"/>
  <c r="Y114" i="23"/>
  <c r="Y337" i="22"/>
  <c r="Y112" i="23"/>
  <c r="Y338" i="22"/>
  <c r="Y434" i="17"/>
  <c r="Y430" i="17"/>
  <c r="Y435" i="17"/>
  <c r="Y116" i="23"/>
  <c r="Y339" i="22"/>
  <c r="Y341" i="22"/>
  <c r="Y340" i="22"/>
  <c r="Y333" i="22"/>
  <c r="Y432" i="17"/>
  <c r="Y342" i="22"/>
  <c r="Y334" i="22"/>
  <c r="Y431" i="17"/>
  <c r="Y336" i="22"/>
  <c r="Y437" i="17"/>
  <c r="Y436" i="17"/>
  <c r="AA162" i="22"/>
  <c r="AA170" i="22"/>
  <c r="AA236" i="17"/>
  <c r="AA169" i="22"/>
  <c r="AA165" i="22"/>
  <c r="Z331" i="22"/>
  <c r="Z428" i="17"/>
  <c r="AA403" i="17"/>
  <c r="AA411" i="17"/>
  <c r="AA101" i="23"/>
  <c r="AA402" i="17"/>
  <c r="AA407" i="17"/>
  <c r="AA410" i="17"/>
  <c r="AA306" i="22"/>
  <c r="AA400" i="17"/>
  <c r="AA305" i="22"/>
  <c r="AA406" i="17"/>
  <c r="AA408" i="17"/>
  <c r="AA405" i="17"/>
  <c r="AA409" i="17"/>
  <c r="AA396" i="17"/>
  <c r="AA404" i="17"/>
  <c r="Y308" i="23"/>
  <c r="Y105" i="23"/>
  <c r="Y419" i="17"/>
  <c r="Y110" i="23"/>
  <c r="Y323" i="22"/>
  <c r="Y327" i="22"/>
  <c r="Y422" i="17"/>
  <c r="Y418" i="17"/>
  <c r="Y103" i="23"/>
  <c r="Y107" i="23"/>
  <c r="Y329" i="22"/>
  <c r="Y109" i="23"/>
  <c r="Y111" i="23"/>
  <c r="Y108" i="23"/>
  <c r="Y106" i="23"/>
  <c r="Y332" i="22"/>
  <c r="Y322" i="22"/>
  <c r="Y424" i="17"/>
  <c r="Y321" i="22"/>
  <c r="Y325" i="22"/>
  <c r="Y426" i="17"/>
  <c r="Y421" i="17"/>
  <c r="Y326" i="22"/>
  <c r="Y330" i="22"/>
  <c r="Y328" i="22"/>
  <c r="Y104" i="23"/>
  <c r="Y320" i="22"/>
  <c r="Y324" i="22"/>
  <c r="Y423" i="17"/>
  <c r="Y427" i="17"/>
  <c r="Y425" i="17"/>
  <c r="AA242" i="17"/>
  <c r="AA175" i="22"/>
  <c r="AA176" i="22"/>
  <c r="AA174" i="22"/>
  <c r="AA179" i="22"/>
  <c r="Y98" i="23"/>
  <c r="Y93" i="23"/>
  <c r="Y94" i="23"/>
  <c r="Y92" i="23"/>
  <c r="Y99" i="23"/>
  <c r="Y90" i="23"/>
  <c r="Y91" i="23"/>
  <c r="Y100" i="23"/>
  <c r="Y95" i="23"/>
  <c r="Z332" i="17"/>
  <c r="Z340" i="17"/>
  <c r="Z351" i="17"/>
  <c r="Z343" i="17"/>
  <c r="Z346" i="17"/>
  <c r="Z339" i="17"/>
  <c r="Z345" i="17"/>
  <c r="Z341" i="17"/>
  <c r="Z353" i="17"/>
  <c r="Z349" i="17"/>
  <c r="Z333" i="17"/>
  <c r="Z348" i="17"/>
  <c r="Z337" i="17"/>
  <c r="Z330" i="17"/>
  <c r="Z334" i="17"/>
  <c r="Z338" i="17"/>
  <c r="Z355" i="17"/>
  <c r="Z331" i="17"/>
  <c r="Z350" i="17"/>
  <c r="Z352" i="17"/>
  <c r="Z344" i="17"/>
  <c r="Z354" i="17"/>
  <c r="Z342" i="17"/>
  <c r="Z155" i="22"/>
  <c r="Z163" i="22"/>
  <c r="Z166" i="22"/>
  <c r="Z158" i="22"/>
  <c r="Z239" i="17"/>
  <c r="Z168" i="22"/>
  <c r="Z152" i="22"/>
  <c r="Z154" i="22"/>
  <c r="Z156" i="22"/>
  <c r="Z164" i="22"/>
  <c r="Z237" i="17"/>
  <c r="Z160" i="22"/>
  <c r="Z157" i="22"/>
  <c r="Z161" i="22"/>
  <c r="Z153" i="22"/>
  <c r="Z240" i="17"/>
  <c r="Z238" i="17"/>
  <c r="AA97" i="23"/>
  <c r="AA391" i="17"/>
  <c r="AA303" i="22"/>
  <c r="AA88" i="23"/>
  <c r="AA87" i="23"/>
  <c r="AA392" i="17"/>
  <c r="AA96" i="23"/>
  <c r="AA304" i="22"/>
  <c r="AA89" i="23"/>
  <c r="AA393" i="17"/>
  <c r="AA390" i="17"/>
  <c r="AA163" i="22"/>
  <c r="AA155" i="22"/>
  <c r="AA166" i="22"/>
  <c r="AA158" i="22"/>
  <c r="AA239" i="17"/>
  <c r="AA168" i="22"/>
  <c r="AA154" i="22"/>
  <c r="AA156" i="22"/>
  <c r="AA152" i="22"/>
  <c r="AA164" i="22"/>
  <c r="AA237" i="17"/>
  <c r="AA161" i="22"/>
  <c r="AA160" i="22"/>
  <c r="AA157" i="22"/>
  <c r="AA153" i="22"/>
  <c r="AA238" i="17"/>
  <c r="AA240" i="17"/>
  <c r="Y411" i="17"/>
  <c r="Y403" i="17"/>
  <c r="Y101" i="23"/>
  <c r="Y402" i="17"/>
  <c r="Y410" i="17"/>
  <c r="Y407" i="17"/>
  <c r="Y306" i="22"/>
  <c r="Y400" i="17"/>
  <c r="Y305" i="22"/>
  <c r="Y408" i="17"/>
  <c r="Y406" i="17"/>
  <c r="Y405" i="17"/>
  <c r="Y409" i="17"/>
  <c r="Y396" i="17"/>
  <c r="Y404" i="17"/>
  <c r="Z241" i="17"/>
  <c r="Z172" i="22"/>
  <c r="Z171" i="22"/>
  <c r="Z173" i="22"/>
  <c r="Y467" i="17"/>
  <c r="Y466" i="17"/>
  <c r="Y367" i="22"/>
  <c r="Y470" i="17"/>
  <c r="Y461" i="17"/>
  <c r="Y830" i="22"/>
  <c r="Y366" i="22"/>
  <c r="Y365" i="22"/>
  <c r="Y463" i="17"/>
  <c r="Y364" i="22"/>
  <c r="Y362" i="22"/>
  <c r="Y468" i="17"/>
  <c r="Y363" i="22"/>
  <c r="Y465" i="17"/>
  <c r="Y477" i="17"/>
  <c r="Y469" i="17"/>
  <c r="Y464" i="17"/>
  <c r="Y471" i="17"/>
  <c r="AA114" i="23"/>
  <c r="AA113" i="23"/>
  <c r="AA115" i="23"/>
  <c r="AA112" i="23"/>
  <c r="AA337" i="22"/>
  <c r="AA338" i="22"/>
  <c r="AA435" i="17"/>
  <c r="AA434" i="17"/>
  <c r="AA430" i="17"/>
  <c r="AA116" i="23"/>
  <c r="AA333" i="22"/>
  <c r="AA432" i="17"/>
  <c r="AA341" i="22"/>
  <c r="AA339" i="22"/>
  <c r="AA340" i="22"/>
  <c r="AA342" i="22"/>
  <c r="AA336" i="22"/>
  <c r="AA334" i="22"/>
  <c r="AA431" i="17"/>
  <c r="AA436" i="17"/>
  <c r="AA437" i="17"/>
  <c r="Y189" i="22"/>
  <c r="Y832" i="22"/>
  <c r="FI148" i="6"/>
  <c r="AA873" i="17" s="1"/>
  <c r="FG148" i="6"/>
  <c r="Y873" i="17" s="1"/>
  <c r="FI76" i="6"/>
  <c r="AA318" i="17" s="1"/>
  <c r="FG76" i="6"/>
  <c r="Y318" i="17" s="1"/>
  <c r="FH76" i="6"/>
  <c r="Z318" i="17" s="1"/>
  <c r="FI102" i="6"/>
  <c r="FG102" i="6"/>
  <c r="FI195" i="6"/>
  <c r="AA846" i="22" s="1"/>
  <c r="FG195" i="6"/>
  <c r="Y846" i="22" s="1"/>
  <c r="FH195" i="6"/>
  <c r="Z846" i="22" s="1"/>
  <c r="FG113" i="6"/>
  <c r="FH113" i="6"/>
  <c r="FI113" i="6"/>
  <c r="FH108" i="6"/>
  <c r="FG108" i="6"/>
  <c r="FI108" i="6"/>
  <c r="FH84" i="6"/>
  <c r="FG84" i="6"/>
  <c r="FI84" i="6"/>
  <c r="FG51" i="6"/>
  <c r="FH51" i="6"/>
  <c r="FI51" i="6"/>
  <c r="FG106" i="6"/>
  <c r="FH106" i="6"/>
  <c r="FI106" i="6"/>
  <c r="FG63" i="6"/>
  <c r="FH63" i="6"/>
  <c r="FI63" i="6"/>
  <c r="FH44" i="6"/>
  <c r="FG44" i="6"/>
  <c r="FI44" i="6"/>
  <c r="FG33" i="6"/>
  <c r="FH33" i="6"/>
  <c r="FI33" i="6"/>
  <c r="FG43" i="6"/>
  <c r="FH43" i="6"/>
  <c r="FI43" i="6"/>
  <c r="FG45" i="6"/>
  <c r="FH45" i="6"/>
  <c r="FI45" i="6"/>
  <c r="FG74" i="6"/>
  <c r="Y326" i="17" s="1"/>
  <c r="FH74" i="6"/>
  <c r="Z326" i="17" s="1"/>
  <c r="FI74" i="6"/>
  <c r="AA326" i="17" s="1"/>
  <c r="FG75" i="6"/>
  <c r="Y320" i="17" s="1"/>
  <c r="FH75" i="6"/>
  <c r="Z320" i="17" s="1"/>
  <c r="FI75" i="6"/>
  <c r="AA320" i="17" s="1"/>
  <c r="FI127" i="6"/>
  <c r="FI125" i="6"/>
  <c r="AA847" i="17" s="1"/>
  <c r="FH125" i="6"/>
  <c r="Z847" i="17" s="1"/>
  <c r="FG34" i="6"/>
  <c r="FH34" i="6"/>
  <c r="FI34" i="6"/>
  <c r="FG31" i="6"/>
  <c r="FH31" i="6"/>
  <c r="FI31" i="6"/>
  <c r="FG138" i="6"/>
  <c r="FH138" i="6"/>
  <c r="FI138" i="6"/>
  <c r="FG67" i="6"/>
  <c r="FH67" i="6"/>
  <c r="FI67" i="6"/>
  <c r="FH116" i="6"/>
  <c r="FG116" i="6"/>
  <c r="FI116" i="6"/>
  <c r="FI86" i="6"/>
  <c r="AA102" i="23" s="1"/>
  <c r="FG86" i="6"/>
  <c r="Y102" i="23" s="1"/>
  <c r="FG109" i="6"/>
  <c r="FH109" i="6"/>
  <c r="FI109" i="6"/>
  <c r="FH32" i="6"/>
  <c r="FG32" i="6"/>
  <c r="FI32" i="6"/>
  <c r="FI128" i="6"/>
  <c r="FH128" i="6"/>
  <c r="FG127" i="6"/>
  <c r="FG115" i="6"/>
  <c r="FH115" i="6"/>
  <c r="FI115" i="6"/>
  <c r="FG117" i="6"/>
  <c r="FH117" i="6"/>
  <c r="FI117" i="6"/>
  <c r="FH172" i="6"/>
  <c r="Z889" i="17" s="1"/>
  <c r="FG172" i="6"/>
  <c r="Y889" i="17" s="1"/>
  <c r="FI172" i="6"/>
  <c r="AA889" i="17" s="1"/>
  <c r="FG49" i="6"/>
  <c r="Y199" i="17" s="1"/>
  <c r="FH49" i="6"/>
  <c r="Z199" i="17" s="1"/>
  <c r="FI49" i="6"/>
  <c r="AA199" i="17" s="1"/>
  <c r="FG174" i="6"/>
  <c r="Y856" i="22" s="1"/>
  <c r="FH174" i="6"/>
  <c r="Z856" i="22" s="1"/>
  <c r="FI174" i="6"/>
  <c r="AA856" i="22" s="1"/>
  <c r="FG46" i="6"/>
  <c r="FH46" i="6"/>
  <c r="FI46" i="6"/>
  <c r="FH68" i="6"/>
  <c r="FG68" i="6"/>
  <c r="FI68" i="6"/>
  <c r="FI126" i="6"/>
  <c r="FG73" i="6"/>
  <c r="FH73" i="6"/>
  <c r="FI73" i="6"/>
  <c r="FG50" i="6"/>
  <c r="FH50" i="6"/>
  <c r="FI50" i="6"/>
  <c r="FH64" i="6"/>
  <c r="FG64" i="6"/>
  <c r="FI64" i="6"/>
  <c r="FG119" i="6"/>
  <c r="FH119" i="6"/>
  <c r="FI119" i="6"/>
  <c r="FG66" i="6"/>
  <c r="FH66" i="6"/>
  <c r="FI66" i="6"/>
  <c r="FH72" i="6"/>
  <c r="FG72" i="6"/>
  <c r="FI72" i="6"/>
  <c r="FG118" i="6"/>
  <c r="FH118" i="6"/>
  <c r="FI118" i="6"/>
  <c r="FG114" i="6"/>
  <c r="FH114" i="6"/>
  <c r="FI114" i="6"/>
  <c r="FG107" i="6"/>
  <c r="FH107" i="6"/>
  <c r="FI107" i="6"/>
  <c r="FG69" i="6"/>
  <c r="FH69" i="6"/>
  <c r="FI69" i="6"/>
  <c r="FG111" i="6"/>
  <c r="FH111" i="6"/>
  <c r="FI111" i="6"/>
  <c r="FG110" i="6"/>
  <c r="FH110" i="6"/>
  <c r="FI110" i="6"/>
  <c r="FH112" i="6"/>
  <c r="Z162" i="23" s="1"/>
  <c r="FG112" i="6"/>
  <c r="Y162" i="23" s="1"/>
  <c r="FI112" i="6"/>
  <c r="AA162" i="23" s="1"/>
  <c r="FG85" i="6"/>
  <c r="FH85" i="6"/>
  <c r="FI85" i="6"/>
  <c r="FG47" i="6"/>
  <c r="FH47" i="6"/>
  <c r="FI47" i="6"/>
  <c r="FH48" i="6"/>
  <c r="FG48" i="6"/>
  <c r="FI48" i="6"/>
  <c r="FG65" i="6"/>
  <c r="FH65" i="6"/>
  <c r="FI65" i="6"/>
  <c r="FG126" i="6"/>
  <c r="FH86" i="6"/>
  <c r="Z102" i="23" s="1"/>
  <c r="EG5" i="6"/>
  <c r="AL8" i="6"/>
  <c r="AN8" i="6"/>
  <c r="AN7" i="6"/>
  <c r="EB7" i="6" s="1"/>
  <c r="AM7" i="6"/>
  <c r="EA7" i="6" s="1"/>
  <c r="AM5" i="6"/>
  <c r="EA5" i="6" s="1"/>
  <c r="AN5" i="6"/>
  <c r="EB5" i="6" s="1"/>
  <c r="AM6" i="6"/>
  <c r="AM9" i="6" s="1"/>
  <c r="AN6" i="6"/>
  <c r="AN9" i="6" s="1"/>
  <c r="Z276" i="17" l="1"/>
  <c r="Z286" i="17"/>
  <c r="Y276" i="17"/>
  <c r="Y286" i="17"/>
  <c r="AA276" i="17"/>
  <c r="AA286" i="17"/>
  <c r="EC247" i="6"/>
  <c r="EN247" i="6" s="1"/>
  <c r="EC254" i="6"/>
  <c r="EN254" i="6" s="1"/>
  <c r="EC193" i="6"/>
  <c r="EN193" i="6" s="1"/>
  <c r="EC214" i="6"/>
  <c r="EN214" i="6" s="1"/>
  <c r="EC237" i="6"/>
  <c r="EN237" i="6" s="1"/>
  <c r="EC211" i="6"/>
  <c r="EN211" i="6" s="1"/>
  <c r="EC70" i="6"/>
  <c r="EN70" i="6" s="1"/>
  <c r="EC81" i="6"/>
  <c r="EN81" i="6" s="1"/>
  <c r="EC19" i="6"/>
  <c r="EN19" i="6" s="1"/>
  <c r="EC82" i="6"/>
  <c r="EN82" i="6" s="1"/>
  <c r="EC84" i="6"/>
  <c r="EN84" i="6" s="1"/>
  <c r="EC85" i="6"/>
  <c r="EN85" i="6" s="1"/>
  <c r="EC234" i="6"/>
  <c r="EN234" i="6" s="1"/>
  <c r="EC83" i="6"/>
  <c r="EN83" i="6" s="1"/>
  <c r="EC80" i="6"/>
  <c r="EN80" i="6" s="1"/>
  <c r="EC18" i="6"/>
  <c r="EN18" i="6" s="1"/>
  <c r="EC236" i="6"/>
  <c r="EN236" i="6" s="1"/>
  <c r="EC239" i="6"/>
  <c r="EN239" i="6" s="1"/>
  <c r="EC189" i="6"/>
  <c r="EN189" i="6" s="1"/>
  <c r="EC255" i="6"/>
  <c r="EN255" i="6" s="1"/>
  <c r="EC86" i="6"/>
  <c r="EN86" i="6" s="1"/>
  <c r="EC251" i="6"/>
  <c r="EN251" i="6" s="1"/>
  <c r="EB251" i="6"/>
  <c r="EM251" i="6" s="1"/>
  <c r="EB255" i="6"/>
  <c r="EM255" i="6" s="1"/>
  <c r="EB254" i="6"/>
  <c r="EM254" i="6" s="1"/>
  <c r="EB234" i="6"/>
  <c r="EM234" i="6" s="1"/>
  <c r="EB193" i="6"/>
  <c r="EM193" i="6" s="1"/>
  <c r="EB214" i="6"/>
  <c r="EM214" i="6" s="1"/>
  <c r="EB237" i="6"/>
  <c r="EM237" i="6" s="1"/>
  <c r="EB84" i="6"/>
  <c r="EM84" i="6" s="1"/>
  <c r="EB19" i="6"/>
  <c r="EM19" i="6" s="1"/>
  <c r="EB86" i="6"/>
  <c r="EM86" i="6" s="1"/>
  <c r="EB18" i="6"/>
  <c r="EM18" i="6" s="1"/>
  <c r="EB82" i="6"/>
  <c r="EM82" i="6" s="1"/>
  <c r="EB83" i="6"/>
  <c r="EM83" i="6" s="1"/>
  <c r="EB81" i="6"/>
  <c r="EM81" i="6" s="1"/>
  <c r="EB80" i="6"/>
  <c r="EM80" i="6" s="1"/>
  <c r="EB236" i="6"/>
  <c r="EM236" i="6" s="1"/>
  <c r="EB85" i="6"/>
  <c r="EM85" i="6" s="1"/>
  <c r="EB239" i="6"/>
  <c r="EM239" i="6" s="1"/>
  <c r="EB247" i="6"/>
  <c r="EM247" i="6" s="1"/>
  <c r="EB70" i="6"/>
  <c r="EM70" i="6" s="1"/>
  <c r="EB189" i="6"/>
  <c r="EM189" i="6" s="1"/>
  <c r="EB211" i="6"/>
  <c r="EM211" i="6" s="1"/>
  <c r="AA46" i="23"/>
  <c r="AA45" i="23"/>
  <c r="AA50" i="23"/>
  <c r="AA49" i="23"/>
  <c r="AA42" i="23"/>
  <c r="AA47" i="23"/>
  <c r="AA43" i="23"/>
  <c r="AA52" i="23"/>
  <c r="AA48" i="23"/>
  <c r="AA51" i="23"/>
  <c r="AA44" i="23"/>
  <c r="Y195" i="23"/>
  <c r="Y199" i="23"/>
  <c r="Y359" i="22"/>
  <c r="Y458" i="17"/>
  <c r="Y357" i="22"/>
  <c r="Y358" i="22"/>
  <c r="Y360" i="22"/>
  <c r="Y197" i="23"/>
  <c r="Y193" i="23"/>
  <c r="Y356" i="22"/>
  <c r="Y459" i="17"/>
  <c r="Y460" i="17"/>
  <c r="AA210" i="17"/>
  <c r="AA234" i="17"/>
  <c r="AA211" i="17"/>
  <c r="AA232" i="17"/>
  <c r="AA212" i="17"/>
  <c r="AA229" i="17"/>
  <c r="AA221" i="17"/>
  <c r="AA885" i="17"/>
  <c r="AA231" i="17"/>
  <c r="AA228" i="17"/>
  <c r="AA230" i="17"/>
  <c r="AA216" i="17"/>
  <c r="AA233" i="17"/>
  <c r="Z46" i="23"/>
  <c r="Z50" i="23"/>
  <c r="Z45" i="23"/>
  <c r="Z43" i="23"/>
  <c r="Z47" i="23"/>
  <c r="Z49" i="23"/>
  <c r="Z42" i="23"/>
  <c r="Z48" i="23"/>
  <c r="Z44" i="23"/>
  <c r="Z51" i="23"/>
  <c r="Z52" i="23"/>
  <c r="AA226" i="23"/>
  <c r="AA225" i="23"/>
  <c r="AA422" i="22"/>
  <c r="AA527" i="17"/>
  <c r="AA423" i="22"/>
  <c r="AA526" i="17"/>
  <c r="Y292" i="17"/>
  <c r="Y294" i="17"/>
  <c r="Y252" i="22"/>
  <c r="Y829" i="22"/>
  <c r="Y39" i="23"/>
  <c r="Y37" i="23"/>
  <c r="Y38" i="23"/>
  <c r="Y251" i="22"/>
  <c r="Y253" i="22"/>
  <c r="Y300" i="17"/>
  <c r="Y255" i="22"/>
  <c r="Y257" i="22"/>
  <c r="Y297" i="17"/>
  <c r="Y258" i="22"/>
  <c r="Y293" i="17"/>
  <c r="Z126" i="17"/>
  <c r="Z128" i="17"/>
  <c r="Z127" i="17"/>
  <c r="Z90" i="22"/>
  <c r="Z91" i="22"/>
  <c r="Z130" i="17"/>
  <c r="Z129" i="17"/>
  <c r="Z93" i="22"/>
  <c r="Z92" i="22"/>
  <c r="Z400" i="22"/>
  <c r="Z391" i="22"/>
  <c r="Z395" i="22"/>
  <c r="Z404" i="22"/>
  <c r="Z402" i="22"/>
  <c r="Z393" i="22"/>
  <c r="Z399" i="22"/>
  <c r="Z403" i="22"/>
  <c r="Z396" i="22"/>
  <c r="Z397" i="22"/>
  <c r="Z398" i="22"/>
  <c r="Z394" i="22"/>
  <c r="Z401" i="22"/>
  <c r="Z392" i="22"/>
  <c r="Z870" i="17"/>
  <c r="Z86" i="22"/>
  <c r="Z89" i="22"/>
  <c r="Z839" i="17"/>
  <c r="Z125" i="17"/>
  <c r="Z122" i="17"/>
  <c r="Z121" i="17"/>
  <c r="Z85" i="22"/>
  <c r="Z88" i="22"/>
  <c r="Z87" i="22"/>
  <c r="Z123" i="17"/>
  <c r="Z124" i="17"/>
  <c r="Y116" i="22"/>
  <c r="Y182" i="17"/>
  <c r="Y120" i="22"/>
  <c r="Y127" i="22"/>
  <c r="Y16" i="23"/>
  <c r="Y123" i="22"/>
  <c r="Y117" i="22"/>
  <c r="Y180" i="17"/>
  <c r="Y121" i="22"/>
  <c r="Y179" i="17"/>
  <c r="Y181" i="17"/>
  <c r="Y178" i="17"/>
  <c r="Y118" i="22"/>
  <c r="Y122" i="22"/>
  <c r="Y119" i="22"/>
  <c r="Y130" i="22"/>
  <c r="Y125" i="22"/>
  <c r="Y126" i="22"/>
  <c r="Y131" i="22"/>
  <c r="Y185" i="17"/>
  <c r="Y183" i="17"/>
  <c r="Y186" i="17"/>
  <c r="Y128" i="22"/>
  <c r="Y132" i="22"/>
  <c r="Y129" i="22"/>
  <c r="Y124" i="22"/>
  <c r="Y184" i="17"/>
  <c r="AA258" i="17"/>
  <c r="AA268" i="17"/>
  <c r="AA274" i="17"/>
  <c r="AA257" i="17"/>
  <c r="AA273" i="17"/>
  <c r="AA266" i="17"/>
  <c r="AA271" i="17"/>
  <c r="AA209" i="22"/>
  <c r="AA216" i="22"/>
  <c r="AA217" i="22"/>
  <c r="AA27" i="23"/>
  <c r="AA204" i="22"/>
  <c r="AA220" i="22"/>
  <c r="AA213" i="22"/>
  <c r="AA208" i="22"/>
  <c r="AA205" i="22"/>
  <c r="AA212" i="22"/>
  <c r="AA275" i="17"/>
  <c r="AA259" i="17"/>
  <c r="AA32" i="23"/>
  <c r="AA218" i="22"/>
  <c r="AA203" i="22"/>
  <c r="AA256" i="17"/>
  <c r="AA269" i="17"/>
  <c r="AA264" i="17"/>
  <c r="AA260" i="17"/>
  <c r="AA219" i="22"/>
  <c r="AA34" i="23"/>
  <c r="AA33" i="23"/>
  <c r="AA207" i="22"/>
  <c r="AA211" i="22"/>
  <c r="AA214" i="22"/>
  <c r="AA206" i="22"/>
  <c r="AA202" i="22"/>
  <c r="AA215" i="22"/>
  <c r="AA210" i="22"/>
  <c r="AA263" i="17"/>
  <c r="AA261" i="17"/>
  <c r="AA267" i="17"/>
  <c r="AA272" i="17"/>
  <c r="AA265" i="17"/>
  <c r="AA262" i="17"/>
  <c r="AA270" i="17"/>
  <c r="Z198" i="23"/>
  <c r="Z196" i="23"/>
  <c r="AA188" i="22"/>
  <c r="AA802" i="22"/>
  <c r="AA191" i="22"/>
  <c r="AA244" i="17"/>
  <c r="AA248" i="17"/>
  <c r="AA247" i="17"/>
  <c r="AA18" i="23"/>
  <c r="AA187" i="22"/>
  <c r="AA190" i="22"/>
  <c r="AA246" i="17"/>
  <c r="AA245" i="17"/>
  <c r="AA898" i="17"/>
  <c r="Z182" i="17"/>
  <c r="Z116" i="22"/>
  <c r="Z127" i="22"/>
  <c r="Z120" i="22"/>
  <c r="Z16" i="23"/>
  <c r="Z123" i="22"/>
  <c r="Z117" i="22"/>
  <c r="Z121" i="22"/>
  <c r="Z180" i="17"/>
  <c r="Z178" i="17"/>
  <c r="Z179" i="17"/>
  <c r="Z181" i="17"/>
  <c r="Z119" i="22"/>
  <c r="Z118" i="22"/>
  <c r="Z122" i="22"/>
  <c r="Y137" i="23"/>
  <c r="Y138" i="23"/>
  <c r="Y136" i="23"/>
  <c r="Y140" i="23"/>
  <c r="Z210" i="17"/>
  <c r="Z234" i="17"/>
  <c r="Z211" i="17"/>
  <c r="Z232" i="17"/>
  <c r="Z212" i="17"/>
  <c r="Z885" i="17"/>
  <c r="Z231" i="17"/>
  <c r="Z221" i="17"/>
  <c r="Z229" i="17"/>
  <c r="Z230" i="17"/>
  <c r="Z228" i="17"/>
  <c r="Z216" i="17"/>
  <c r="Z233" i="17"/>
  <c r="AA175" i="23"/>
  <c r="AA180" i="23"/>
  <c r="AA346" i="22"/>
  <c r="AA347" i="22"/>
  <c r="AA170" i="23"/>
  <c r="AA177" i="23"/>
  <c r="AA165" i="23"/>
  <c r="AA164" i="23"/>
  <c r="AA178" i="23"/>
  <c r="AA176" i="23"/>
  <c r="AA168" i="23"/>
  <c r="AA173" i="23"/>
  <c r="AA179" i="23"/>
  <c r="AA169" i="23"/>
  <c r="AA454" i="17"/>
  <c r="AA172" i="23"/>
  <c r="AA171" i="23"/>
  <c r="AA349" i="22"/>
  <c r="AA166" i="23"/>
  <c r="AA174" i="23"/>
  <c r="AA348" i="22"/>
  <c r="Y46" i="23"/>
  <c r="Y45" i="23"/>
  <c r="Y50" i="23"/>
  <c r="Y47" i="23"/>
  <c r="Y49" i="23"/>
  <c r="Y42" i="23"/>
  <c r="Y43" i="23"/>
  <c r="Y48" i="23"/>
  <c r="Y51" i="23"/>
  <c r="Y52" i="23"/>
  <c r="Y44" i="23"/>
  <c r="Z226" i="23"/>
  <c r="Z225" i="23"/>
  <c r="Z422" i="22"/>
  <c r="Z527" i="17"/>
  <c r="Z423" i="22"/>
  <c r="Z526" i="17"/>
  <c r="AA528" i="17"/>
  <c r="AA529" i="17"/>
  <c r="AA135" i="22"/>
  <c r="AA853" i="22"/>
  <c r="AA188" i="17"/>
  <c r="AA187" i="17"/>
  <c r="AA196" i="17"/>
  <c r="AA143" i="22"/>
  <c r="AA147" i="22"/>
  <c r="AA150" i="22"/>
  <c r="AA201" i="17"/>
  <c r="AA190" i="17"/>
  <c r="AA195" i="17"/>
  <c r="AA134" i="22"/>
  <c r="AA798" i="22"/>
  <c r="AA148" i="22"/>
  <c r="AA140" i="22"/>
  <c r="AA138" i="22"/>
  <c r="AA137" i="22"/>
  <c r="AA145" i="22"/>
  <c r="AA144" i="22"/>
  <c r="AA189" i="17"/>
  <c r="AA197" i="17"/>
  <c r="AA203" i="17"/>
  <c r="AA202" i="17"/>
  <c r="AA198" i="17"/>
  <c r="AA191" i="17"/>
  <c r="AA194" i="17"/>
  <c r="AA204" i="17"/>
  <c r="AA146" i="22"/>
  <c r="AA141" i="22"/>
  <c r="AA136" i="22"/>
  <c r="AA149" i="22"/>
  <c r="AA133" i="22"/>
  <c r="AA193" i="17"/>
  <c r="AA139" i="22"/>
  <c r="AA142" i="22"/>
  <c r="AA828" i="22"/>
  <c r="AA820" i="22"/>
  <c r="AA200" i="17"/>
  <c r="AA192" i="17"/>
  <c r="AA161" i="23"/>
  <c r="AA149" i="23"/>
  <c r="AA157" i="23"/>
  <c r="AA442" i="17"/>
  <c r="AA446" i="17"/>
  <c r="AA439" i="17"/>
  <c r="AA447" i="17"/>
  <c r="AA151" i="23"/>
  <c r="AA155" i="23"/>
  <c r="AA159" i="23"/>
  <c r="AA153" i="23"/>
  <c r="AA154" i="23"/>
  <c r="AA158" i="23"/>
  <c r="AA156" i="23"/>
  <c r="AA150" i="23"/>
  <c r="AA450" i="17"/>
  <c r="AA445" i="17"/>
  <c r="AA451" i="17"/>
  <c r="AA448" i="17"/>
  <c r="AA152" i="23"/>
  <c r="AA148" i="23"/>
  <c r="AA160" i="23"/>
  <c r="AA441" i="17"/>
  <c r="AA443" i="17"/>
  <c r="AA452" i="17"/>
  <c r="AA444" i="17"/>
  <c r="AA449" i="17"/>
  <c r="AA453" i="17"/>
  <c r="AA440" i="17"/>
  <c r="AA41" i="23"/>
  <c r="AA268" i="22"/>
  <c r="AA303" i="17"/>
  <c r="AA307" i="17"/>
  <c r="AA304" i="17"/>
  <c r="AA306" i="17"/>
  <c r="AA311" i="17"/>
  <c r="AA40" i="23"/>
  <c r="AA261" i="22"/>
  <c r="AA267" i="22"/>
  <c r="AA266" i="22"/>
  <c r="AA260" i="22"/>
  <c r="AA308" i="17"/>
  <c r="AA315" i="17"/>
  <c r="AA309" i="17"/>
  <c r="AA316" i="17"/>
  <c r="AA317" i="17"/>
  <c r="AA314" i="17"/>
  <c r="AA262" i="22"/>
  <c r="AA259" i="22"/>
  <c r="AA264" i="22"/>
  <c r="AA271" i="22"/>
  <c r="AA270" i="22"/>
  <c r="AA263" i="22"/>
  <c r="AA265" i="22"/>
  <c r="AA269" i="22"/>
  <c r="AA310" i="17"/>
  <c r="AA312" i="17"/>
  <c r="AA313" i="17"/>
  <c r="AA305" i="17"/>
  <c r="Y870" i="17"/>
  <c r="Y86" i="22"/>
  <c r="Y89" i="22"/>
  <c r="Y839" i="17"/>
  <c r="Y121" i="17"/>
  <c r="Y122" i="17"/>
  <c r="Y125" i="17"/>
  <c r="Y85" i="22"/>
  <c r="Y88" i="22"/>
  <c r="Y123" i="17"/>
  <c r="Y87" i="22"/>
  <c r="Y124" i="17"/>
  <c r="AA109" i="22"/>
  <c r="AA175" i="17"/>
  <c r="AA115" i="22"/>
  <c r="AA114" i="22"/>
  <c r="AA167" i="17"/>
  <c r="AA108" i="22"/>
  <c r="AA799" i="22"/>
  <c r="AA177" i="17"/>
  <c r="AA168" i="17"/>
  <c r="AA113" i="22"/>
  <c r="AA169" i="17"/>
  <c r="AA171" i="17"/>
  <c r="AA172" i="17"/>
  <c r="AA170" i="17"/>
  <c r="AA173" i="17"/>
  <c r="AA15" i="23"/>
  <c r="AA14" i="23"/>
  <c r="AA112" i="22"/>
  <c r="AA110" i="22"/>
  <c r="AA176" i="17"/>
  <c r="AA111" i="22"/>
  <c r="AA166" i="17"/>
  <c r="AA174" i="17"/>
  <c r="AA869" i="17"/>
  <c r="Z130" i="22"/>
  <c r="Z125" i="22"/>
  <c r="Z126" i="22"/>
  <c r="Z131" i="22"/>
  <c r="Z185" i="17"/>
  <c r="Z183" i="17"/>
  <c r="Z186" i="17"/>
  <c r="Z128" i="22"/>
  <c r="Z129" i="22"/>
  <c r="Z132" i="22"/>
  <c r="Z124" i="22"/>
  <c r="Z184" i="17"/>
  <c r="Z274" i="17"/>
  <c r="Z257" i="17"/>
  <c r="Z271" i="17"/>
  <c r="Z258" i="17"/>
  <c r="Z266" i="17"/>
  <c r="Z268" i="17"/>
  <c r="Z209" i="22"/>
  <c r="Z273" i="17"/>
  <c r="Z27" i="23"/>
  <c r="Z220" i="22"/>
  <c r="Z204" i="22"/>
  <c r="Z217" i="22"/>
  <c r="Z216" i="22"/>
  <c r="Z212" i="22"/>
  <c r="Z213" i="22"/>
  <c r="Z205" i="22"/>
  <c r="Z208" i="22"/>
  <c r="Z259" i="17"/>
  <c r="Z275" i="17"/>
  <c r="Z32" i="23"/>
  <c r="Z218" i="22"/>
  <c r="Z203" i="22"/>
  <c r="Z256" i="17"/>
  <c r="Z269" i="17"/>
  <c r="Z264" i="17"/>
  <c r="Z260" i="17"/>
  <c r="Z214" i="22"/>
  <c r="Z207" i="22"/>
  <c r="Z34" i="23"/>
  <c r="Z211" i="22"/>
  <c r="Z33" i="23"/>
  <c r="Z219" i="22"/>
  <c r="Z202" i="22"/>
  <c r="Z206" i="22"/>
  <c r="Z215" i="22"/>
  <c r="Z210" i="22"/>
  <c r="Z262" i="17"/>
  <c r="Z272" i="17"/>
  <c r="Z267" i="17"/>
  <c r="Z263" i="17"/>
  <c r="Z270" i="17"/>
  <c r="Z265" i="17"/>
  <c r="Z261" i="17"/>
  <c r="AA223" i="23"/>
  <c r="AA388" i="22"/>
  <c r="AA524" i="17"/>
  <c r="AA390" i="22"/>
  <c r="AA389" i="22"/>
  <c r="Z292" i="17"/>
  <c r="Z294" i="17"/>
  <c r="Z252" i="22"/>
  <c r="Z829" i="22"/>
  <c r="Z37" i="23"/>
  <c r="Z39" i="23"/>
  <c r="Z38" i="23"/>
  <c r="Z251" i="22"/>
  <c r="Z253" i="22"/>
  <c r="Z300" i="17"/>
  <c r="Z257" i="22"/>
  <c r="Z255" i="22"/>
  <c r="Z293" i="17"/>
  <c r="Z297" i="17"/>
  <c r="Z258" i="22"/>
  <c r="AA145" i="23"/>
  <c r="AA146" i="23"/>
  <c r="AA141" i="23"/>
  <c r="AA142" i="23"/>
  <c r="AA144" i="23"/>
  <c r="AA143" i="23"/>
  <c r="AA139" i="23"/>
  <c r="AA147" i="23"/>
  <c r="AA298" i="17"/>
  <c r="AA301" i="17"/>
  <c r="AA295" i="17"/>
  <c r="AA302" i="17"/>
  <c r="Z180" i="23"/>
  <c r="Z175" i="23"/>
  <c r="Z346" i="22"/>
  <c r="Z347" i="22"/>
  <c r="Z168" i="23"/>
  <c r="Z170" i="23"/>
  <c r="Z179" i="23"/>
  <c r="Z173" i="23"/>
  <c r="Z176" i="23"/>
  <c r="Z169" i="23"/>
  <c r="Z177" i="23"/>
  <c r="Z165" i="23"/>
  <c r="Z164" i="23"/>
  <c r="Z178" i="23"/>
  <c r="Z454" i="17"/>
  <c r="Z174" i="23"/>
  <c r="Z166" i="23"/>
  <c r="Z349" i="22"/>
  <c r="Z171" i="23"/>
  <c r="Z172" i="23"/>
  <c r="Z348" i="22"/>
  <c r="Y226" i="23"/>
  <c r="Y225" i="23"/>
  <c r="Y422" i="22"/>
  <c r="Y527" i="17"/>
  <c r="Y423" i="22"/>
  <c r="Y526" i="17"/>
  <c r="Z528" i="17"/>
  <c r="Z529" i="17"/>
  <c r="Z853" i="22"/>
  <c r="Z135" i="22"/>
  <c r="Z196" i="17"/>
  <c r="Z187" i="17"/>
  <c r="Z188" i="17"/>
  <c r="Z143" i="22"/>
  <c r="Z147" i="22"/>
  <c r="Z150" i="22"/>
  <c r="Z201" i="17"/>
  <c r="Z195" i="17"/>
  <c r="Z190" i="17"/>
  <c r="Z148" i="22"/>
  <c r="Z134" i="22"/>
  <c r="Z798" i="22"/>
  <c r="Z189" i="17"/>
  <c r="Z197" i="17"/>
  <c r="Z145" i="22"/>
  <c r="Z138" i="22"/>
  <c r="Z198" i="17"/>
  <c r="Z144" i="22"/>
  <c r="Z140" i="22"/>
  <c r="Z202" i="17"/>
  <c r="Z137" i="22"/>
  <c r="Z191" i="17"/>
  <c r="Z204" i="17"/>
  <c r="Z194" i="17"/>
  <c r="Z203" i="17"/>
  <c r="Z136" i="22"/>
  <c r="Z146" i="22"/>
  <c r="Z141" i="22"/>
  <c r="Z139" i="22"/>
  <c r="Z133" i="22"/>
  <c r="Z142" i="22"/>
  <c r="Z193" i="17"/>
  <c r="Z828" i="22"/>
  <c r="Z820" i="22"/>
  <c r="Z200" i="17"/>
  <c r="Z149" i="22"/>
  <c r="Z192" i="17"/>
  <c r="Z205" i="17"/>
  <c r="Z226" i="17"/>
  <c r="Z218" i="17"/>
  <c r="Z151" i="22"/>
  <c r="Z219" i="17"/>
  <c r="Z220" i="17"/>
  <c r="Z215" i="17"/>
  <c r="Z223" i="17"/>
  <c r="Z227" i="17"/>
  <c r="Z208" i="17"/>
  <c r="Z209" i="17"/>
  <c r="Z217" i="17"/>
  <c r="Z224" i="17"/>
  <c r="Z225" i="17"/>
  <c r="Z214" i="17"/>
  <c r="Z213" i="17"/>
  <c r="Z235" i="17"/>
  <c r="Z207" i="17"/>
  <c r="Z206" i="17"/>
  <c r="Z222" i="17"/>
  <c r="Y387" i="22"/>
  <c r="Y221" i="23"/>
  <c r="Y222" i="23"/>
  <c r="Y522" i="17"/>
  <c r="Y523" i="17"/>
  <c r="Y386" i="22"/>
  <c r="Y408" i="22"/>
  <c r="Y414" i="22"/>
  <c r="Y416" i="22"/>
  <c r="Y406" i="22"/>
  <c r="Y412" i="22"/>
  <c r="Y410" i="22"/>
  <c r="Y418" i="22"/>
  <c r="Y409" i="22"/>
  <c r="Y417" i="22"/>
  <c r="Y405" i="22"/>
  <c r="Y413" i="22"/>
  <c r="Y415" i="22"/>
  <c r="Y411" i="22"/>
  <c r="Y419" i="22"/>
  <c r="Y407" i="22"/>
  <c r="AA130" i="22"/>
  <c r="AA125" i="22"/>
  <c r="AA126" i="22"/>
  <c r="AA131" i="22"/>
  <c r="AA185" i="17"/>
  <c r="AA183" i="17"/>
  <c r="AA186" i="17"/>
  <c r="AA128" i="22"/>
  <c r="AA124" i="22"/>
  <c r="AA129" i="22"/>
  <c r="AA132" i="22"/>
  <c r="AA184" i="17"/>
  <c r="Y210" i="17"/>
  <c r="Y234" i="17"/>
  <c r="Y211" i="17"/>
  <c r="Y212" i="17"/>
  <c r="Y232" i="17"/>
  <c r="Y885" i="17"/>
  <c r="Y231" i="17"/>
  <c r="Y229" i="17"/>
  <c r="Y221" i="17"/>
  <c r="Y228" i="17"/>
  <c r="Y216" i="17"/>
  <c r="Y233" i="17"/>
  <c r="Y230" i="17"/>
  <c r="AA194" i="23"/>
  <c r="AA354" i="22"/>
  <c r="AA355" i="22"/>
  <c r="AA457" i="17"/>
  <c r="AA322" i="17"/>
  <c r="AA323" i="17"/>
  <c r="AA325" i="17"/>
  <c r="AA327" i="17"/>
  <c r="AA842" i="22"/>
  <c r="AA328" i="17"/>
  <c r="AA329" i="17"/>
  <c r="Z157" i="23"/>
  <c r="Z161" i="23"/>
  <c r="Z149" i="23"/>
  <c r="Z442" i="17"/>
  <c r="Z439" i="17"/>
  <c r="Z446" i="17"/>
  <c r="Z447" i="17"/>
  <c r="Z158" i="23"/>
  <c r="Z153" i="23"/>
  <c r="Z154" i="23"/>
  <c r="Z151" i="23"/>
  <c r="Z150" i="23"/>
  <c r="Z156" i="23"/>
  <c r="Z155" i="23"/>
  <c r="Z159" i="23"/>
  <c r="Z448" i="17"/>
  <c r="Z450" i="17"/>
  <c r="Z445" i="17"/>
  <c r="Z451" i="17"/>
  <c r="Z152" i="23"/>
  <c r="Z160" i="23"/>
  <c r="Z148" i="23"/>
  <c r="Z441" i="17"/>
  <c r="Z452" i="17"/>
  <c r="Z444" i="17"/>
  <c r="Z449" i="17"/>
  <c r="Z453" i="17"/>
  <c r="Z443" i="17"/>
  <c r="Z440" i="17"/>
  <c r="Z41" i="23"/>
  <c r="Z268" i="22"/>
  <c r="Z307" i="17"/>
  <c r="Z304" i="17"/>
  <c r="Z311" i="17"/>
  <c r="Z306" i="17"/>
  <c r="Z303" i="17"/>
  <c r="Z40" i="23"/>
  <c r="Z261" i="22"/>
  <c r="Z266" i="22"/>
  <c r="Z260" i="22"/>
  <c r="Z317" i="17"/>
  <c r="Z267" i="22"/>
  <c r="Z315" i="17"/>
  <c r="Z314" i="17"/>
  <c r="Z309" i="17"/>
  <c r="Z316" i="17"/>
  <c r="Z308" i="17"/>
  <c r="Z270" i="22"/>
  <c r="Z264" i="22"/>
  <c r="Z269" i="22"/>
  <c r="Z262" i="22"/>
  <c r="Z271" i="22"/>
  <c r="Z259" i="22"/>
  <c r="Z263" i="22"/>
  <c r="Z265" i="22"/>
  <c r="Z312" i="17"/>
  <c r="Z305" i="17"/>
  <c r="Z313" i="17"/>
  <c r="Z310" i="17"/>
  <c r="Z175" i="17"/>
  <c r="Z109" i="22"/>
  <c r="Z115" i="22"/>
  <c r="Z114" i="22"/>
  <c r="Z799" i="22"/>
  <c r="Z168" i="17"/>
  <c r="Z177" i="17"/>
  <c r="Z167" i="17"/>
  <c r="Z113" i="22"/>
  <c r="Z108" i="22"/>
  <c r="Z172" i="17"/>
  <c r="Z170" i="17"/>
  <c r="Z173" i="17"/>
  <c r="Z171" i="17"/>
  <c r="Z169" i="17"/>
  <c r="Z112" i="22"/>
  <c r="Z15" i="23"/>
  <c r="Z14" i="23"/>
  <c r="Z110" i="22"/>
  <c r="Z111" i="22"/>
  <c r="Z176" i="17"/>
  <c r="Z174" i="17"/>
  <c r="Z869" i="17"/>
  <c r="Z166" i="17"/>
  <c r="Y271" i="17"/>
  <c r="Y268" i="17"/>
  <c r="Y257" i="17"/>
  <c r="Y266" i="17"/>
  <c r="Y209" i="22"/>
  <c r="Y273" i="17"/>
  <c r="Y258" i="17"/>
  <c r="Y274" i="17"/>
  <c r="Y216" i="22"/>
  <c r="Y204" i="22"/>
  <c r="Y220" i="22"/>
  <c r="Y27" i="23"/>
  <c r="Y217" i="22"/>
  <c r="Y205" i="22"/>
  <c r="Y213" i="22"/>
  <c r="Y208" i="22"/>
  <c r="Y212" i="22"/>
  <c r="Y259" i="17"/>
  <c r="Y275" i="17"/>
  <c r="Y32" i="23"/>
  <c r="Y218" i="22"/>
  <c r="Y203" i="22"/>
  <c r="Y260" i="17"/>
  <c r="Y264" i="17"/>
  <c r="Y269" i="17"/>
  <c r="Y256" i="17"/>
  <c r="Y34" i="23"/>
  <c r="Y33" i="23"/>
  <c r="Y211" i="22"/>
  <c r="Y219" i="22"/>
  <c r="Y207" i="22"/>
  <c r="Y214" i="22"/>
  <c r="Y215" i="22"/>
  <c r="Y202" i="22"/>
  <c r="Y210" i="22"/>
  <c r="Y263" i="17"/>
  <c r="Y206" i="22"/>
  <c r="Y261" i="17"/>
  <c r="Y267" i="17"/>
  <c r="Y270" i="17"/>
  <c r="Y262" i="17"/>
  <c r="Y272" i="17"/>
  <c r="Y265" i="17"/>
  <c r="Z223" i="23"/>
  <c r="Z388" i="22"/>
  <c r="Z524" i="17"/>
  <c r="Z389" i="22"/>
  <c r="Z390" i="22"/>
  <c r="Z298" i="17"/>
  <c r="Z301" i="17"/>
  <c r="Z295" i="17"/>
  <c r="Z302" i="17"/>
  <c r="Y175" i="23"/>
  <c r="Y180" i="23"/>
  <c r="Y346" i="22"/>
  <c r="Y347" i="22"/>
  <c r="Y179" i="23"/>
  <c r="Y169" i="23"/>
  <c r="Y173" i="23"/>
  <c r="Y165" i="23"/>
  <c r="Y178" i="23"/>
  <c r="Y177" i="23"/>
  <c r="Y176" i="23"/>
  <c r="Y168" i="23"/>
  <c r="Y164" i="23"/>
  <c r="Y170" i="23"/>
  <c r="Y454" i="17"/>
  <c r="Y166" i="23"/>
  <c r="Y172" i="23"/>
  <c r="Y349" i="22"/>
  <c r="Y174" i="23"/>
  <c r="Y171" i="23"/>
  <c r="Y348" i="22"/>
  <c r="Z194" i="23"/>
  <c r="Z354" i="22"/>
  <c r="Z355" i="22"/>
  <c r="Z457" i="17"/>
  <c r="AA335" i="17"/>
  <c r="AA347" i="17"/>
  <c r="Y528" i="17"/>
  <c r="Y529" i="17"/>
  <c r="Z322" i="17"/>
  <c r="Z323" i="17"/>
  <c r="Z327" i="17"/>
  <c r="Z325" i="17"/>
  <c r="Z842" i="22"/>
  <c r="Z328" i="17"/>
  <c r="Z329" i="17"/>
  <c r="Y196" i="17"/>
  <c r="Y853" i="22"/>
  <c r="Y135" i="22"/>
  <c r="Y187" i="17"/>
  <c r="Y188" i="17"/>
  <c r="Y143" i="22"/>
  <c r="Y150" i="22"/>
  <c r="Y147" i="22"/>
  <c r="Y195" i="17"/>
  <c r="Y201" i="17"/>
  <c r="Y190" i="17"/>
  <c r="Y148" i="22"/>
  <c r="Y134" i="22"/>
  <c r="Y798" i="22"/>
  <c r="Y144" i="22"/>
  <c r="Y203" i="17"/>
  <c r="Y194" i="17"/>
  <c r="Y202" i="17"/>
  <c r="Y138" i="22"/>
  <c r="Y137" i="22"/>
  <c r="Y189" i="17"/>
  <c r="Y197" i="17"/>
  <c r="Y145" i="22"/>
  <c r="Y140" i="22"/>
  <c r="Y204" i="17"/>
  <c r="Y191" i="17"/>
  <c r="Y198" i="17"/>
  <c r="Y141" i="22"/>
  <c r="Y142" i="22"/>
  <c r="Y139" i="22"/>
  <c r="Y146" i="22"/>
  <c r="Y136" i="22"/>
  <c r="Y133" i="22"/>
  <c r="Y828" i="22"/>
  <c r="Y820" i="22"/>
  <c r="Y200" i="17"/>
  <c r="Y149" i="22"/>
  <c r="Y193" i="17"/>
  <c r="Y192" i="17"/>
  <c r="Y145" i="23"/>
  <c r="Y141" i="23"/>
  <c r="Y142" i="23"/>
  <c r="Y146" i="23"/>
  <c r="Y144" i="23"/>
  <c r="Y147" i="23"/>
  <c r="Y139" i="23"/>
  <c r="Y143" i="23"/>
  <c r="Y161" i="23"/>
  <c r="Y149" i="23"/>
  <c r="Y157" i="23"/>
  <c r="Y442" i="17"/>
  <c r="Y446" i="17"/>
  <c r="Y439" i="17"/>
  <c r="Y447" i="17"/>
  <c r="Y154" i="23"/>
  <c r="Y156" i="23"/>
  <c r="Y150" i="23"/>
  <c r="Y155" i="23"/>
  <c r="Y153" i="23"/>
  <c r="Y158" i="23"/>
  <c r="Y159" i="23"/>
  <c r="Y151" i="23"/>
  <c r="Y450" i="17"/>
  <c r="Y448" i="17"/>
  <c r="Y451" i="17"/>
  <c r="Y445" i="17"/>
  <c r="Y152" i="23"/>
  <c r="Y160" i="23"/>
  <c r="Y148" i="23"/>
  <c r="Y441" i="17"/>
  <c r="Y449" i="17"/>
  <c r="Y452" i="17"/>
  <c r="Y444" i="17"/>
  <c r="Y453" i="17"/>
  <c r="Y443" i="17"/>
  <c r="Y440" i="17"/>
  <c r="Y41" i="23"/>
  <c r="Y268" i="22"/>
  <c r="Y307" i="17"/>
  <c r="Y304" i="17"/>
  <c r="Y311" i="17"/>
  <c r="Y306" i="17"/>
  <c r="Y303" i="17"/>
  <c r="Y40" i="23"/>
  <c r="Y261" i="22"/>
  <c r="Y266" i="22"/>
  <c r="Y267" i="22"/>
  <c r="Y260" i="22"/>
  <c r="Y317" i="17"/>
  <c r="Y314" i="17"/>
  <c r="Y309" i="17"/>
  <c r="Y316" i="17"/>
  <c r="Y308" i="17"/>
  <c r="Y315" i="17"/>
  <c r="Y262" i="22"/>
  <c r="Y271" i="22"/>
  <c r="Y263" i="22"/>
  <c r="Y269" i="22"/>
  <c r="Y270" i="22"/>
  <c r="Y259" i="22"/>
  <c r="Y264" i="22"/>
  <c r="Y265" i="22"/>
  <c r="Y313" i="17"/>
  <c r="Y305" i="17"/>
  <c r="Y312" i="17"/>
  <c r="Y310" i="17"/>
  <c r="Y109" i="22"/>
  <c r="Y175" i="17"/>
  <c r="Y115" i="22"/>
  <c r="Y114" i="22"/>
  <c r="Y177" i="17"/>
  <c r="Y167" i="17"/>
  <c r="Y113" i="22"/>
  <c r="Y168" i="17"/>
  <c r="Y108" i="22"/>
  <c r="Y799" i="22"/>
  <c r="Y170" i="17"/>
  <c r="Y173" i="17"/>
  <c r="Y169" i="17"/>
  <c r="Y171" i="17"/>
  <c r="Y172" i="17"/>
  <c r="Y15" i="23"/>
  <c r="Y14" i="23"/>
  <c r="Y112" i="22"/>
  <c r="Y111" i="22"/>
  <c r="Y110" i="22"/>
  <c r="Y176" i="17"/>
  <c r="Y166" i="17"/>
  <c r="Y174" i="17"/>
  <c r="Y869" i="17"/>
  <c r="Y223" i="23"/>
  <c r="Y388" i="22"/>
  <c r="Y524" i="17"/>
  <c r="Y389" i="22"/>
  <c r="Y390" i="22"/>
  <c r="Y400" i="22"/>
  <c r="Y391" i="22"/>
  <c r="Y395" i="22"/>
  <c r="Y404" i="22"/>
  <c r="Y402" i="22"/>
  <c r="Y393" i="22"/>
  <c r="Y399" i="22"/>
  <c r="Y394" i="22"/>
  <c r="Y396" i="22"/>
  <c r="Y401" i="22"/>
  <c r="Y403" i="22"/>
  <c r="Y397" i="22"/>
  <c r="Y398" i="22"/>
  <c r="Y392" i="22"/>
  <c r="Y198" i="23"/>
  <c r="Y196" i="23"/>
  <c r="Y298" i="17"/>
  <c r="Y301" i="17"/>
  <c r="Y295" i="17"/>
  <c r="Y302" i="17"/>
  <c r="AA163" i="23"/>
  <c r="AA345" i="22"/>
  <c r="AA167" i="23"/>
  <c r="Y194" i="23"/>
  <c r="Y354" i="22"/>
  <c r="Y355" i="22"/>
  <c r="Y457" i="17"/>
  <c r="Y335" i="17"/>
  <c r="Y347" i="17"/>
  <c r="AA256" i="22"/>
  <c r="AA296" i="17"/>
  <c r="AA299" i="17"/>
  <c r="AA254" i="22"/>
  <c r="Y322" i="17"/>
  <c r="Y323" i="17"/>
  <c r="Y325" i="17"/>
  <c r="Y327" i="17"/>
  <c r="Y842" i="22"/>
  <c r="Y329" i="17"/>
  <c r="Y328" i="17"/>
  <c r="Z105" i="23"/>
  <c r="Z308" i="23"/>
  <c r="Z419" i="17"/>
  <c r="Z110" i="23"/>
  <c r="Z327" i="22"/>
  <c r="Z323" i="22"/>
  <c r="Z418" i="17"/>
  <c r="Z422" i="17"/>
  <c r="Z108" i="23"/>
  <c r="Z103" i="23"/>
  <c r="Z107" i="23"/>
  <c r="Z111" i="23"/>
  <c r="Z106" i="23"/>
  <c r="Z109" i="23"/>
  <c r="Z329" i="22"/>
  <c r="Z332" i="22"/>
  <c r="Z321" i="22"/>
  <c r="Z325" i="22"/>
  <c r="Z322" i="22"/>
  <c r="Z424" i="17"/>
  <c r="Z426" i="17"/>
  <c r="Z421" i="17"/>
  <c r="Z326" i="22"/>
  <c r="Z330" i="22"/>
  <c r="Z328" i="22"/>
  <c r="Z320" i="22"/>
  <c r="Z104" i="23"/>
  <c r="Z324" i="22"/>
  <c r="Z423" i="17"/>
  <c r="Z427" i="17"/>
  <c r="Z425" i="17"/>
  <c r="AA369" i="22"/>
  <c r="AA368" i="22"/>
  <c r="AA474" i="17"/>
  <c r="AA371" i="22"/>
  <c r="AA475" i="17"/>
  <c r="AA218" i="17"/>
  <c r="AA205" i="17"/>
  <c r="AA226" i="17"/>
  <c r="AA151" i="22"/>
  <c r="AA220" i="17"/>
  <c r="AA215" i="17"/>
  <c r="AA208" i="17"/>
  <c r="AA223" i="17"/>
  <c r="AA227" i="17"/>
  <c r="AA219" i="17"/>
  <c r="AA209" i="17"/>
  <c r="AA214" i="17"/>
  <c r="AA225" i="17"/>
  <c r="AA217" i="17"/>
  <c r="AA213" i="17"/>
  <c r="AA224" i="17"/>
  <c r="AA222" i="17"/>
  <c r="AA207" i="17"/>
  <c r="AA235" i="17"/>
  <c r="AA206" i="17"/>
  <c r="AA387" i="22"/>
  <c r="AA221" i="23"/>
  <c r="AA222" i="23"/>
  <c r="AA522" i="17"/>
  <c r="AA523" i="17"/>
  <c r="AA386" i="22"/>
  <c r="Z335" i="17"/>
  <c r="Z347" i="17"/>
  <c r="Y256" i="22"/>
  <c r="Y299" i="17"/>
  <c r="Y296" i="17"/>
  <c r="Y254" i="22"/>
  <c r="AA137" i="23"/>
  <c r="AA138" i="23"/>
  <c r="AA136" i="23"/>
  <c r="AA140" i="23"/>
  <c r="AA416" i="22"/>
  <c r="AA408" i="22"/>
  <c r="AA414" i="22"/>
  <c r="AA410" i="22"/>
  <c r="AA406" i="22"/>
  <c r="AA412" i="22"/>
  <c r="AA418" i="22"/>
  <c r="AA409" i="22"/>
  <c r="AA417" i="22"/>
  <c r="AA405" i="22"/>
  <c r="AA415" i="22"/>
  <c r="AA413" i="22"/>
  <c r="AA411" i="22"/>
  <c r="AA407" i="22"/>
  <c r="AA419" i="22"/>
  <c r="AA105" i="23"/>
  <c r="AA308" i="23"/>
  <c r="AA419" i="17"/>
  <c r="AA110" i="23"/>
  <c r="AA327" i="22"/>
  <c r="AA323" i="22"/>
  <c r="AA418" i="17"/>
  <c r="AA422" i="17"/>
  <c r="AA111" i="23"/>
  <c r="AA107" i="23"/>
  <c r="AA106" i="23"/>
  <c r="AA109" i="23"/>
  <c r="AA329" i="22"/>
  <c r="AA103" i="23"/>
  <c r="AA108" i="23"/>
  <c r="AA332" i="22"/>
  <c r="AA321" i="22"/>
  <c r="AA325" i="22"/>
  <c r="AA322" i="22"/>
  <c r="AA424" i="17"/>
  <c r="AA426" i="17"/>
  <c r="AA421" i="17"/>
  <c r="AA104" i="23"/>
  <c r="AA320" i="22"/>
  <c r="AA328" i="22"/>
  <c r="AA326" i="22"/>
  <c r="AA330" i="22"/>
  <c r="AA423" i="17"/>
  <c r="AA427" i="17"/>
  <c r="AA324" i="22"/>
  <c r="AA425" i="17"/>
  <c r="Y126" i="17"/>
  <c r="Y127" i="17"/>
  <c r="Y128" i="17"/>
  <c r="Y90" i="22"/>
  <c r="Y91" i="22"/>
  <c r="Y129" i="17"/>
  <c r="Y130" i="17"/>
  <c r="Y93" i="22"/>
  <c r="Y92" i="22"/>
  <c r="AA870" i="17"/>
  <c r="AA89" i="22"/>
  <c r="AA86" i="22"/>
  <c r="AA839" i="17"/>
  <c r="AA125" i="17"/>
  <c r="AA122" i="17"/>
  <c r="AA121" i="17"/>
  <c r="AA85" i="22"/>
  <c r="AA123" i="17"/>
  <c r="AA87" i="22"/>
  <c r="AA88" i="22"/>
  <c r="AA124" i="17"/>
  <c r="Y802" i="22"/>
  <c r="Y188" i="22"/>
  <c r="Y191" i="22"/>
  <c r="Y248" i="17"/>
  <c r="Y247" i="17"/>
  <c r="Y244" i="17"/>
  <c r="Y187" i="22"/>
  <c r="Y18" i="23"/>
  <c r="Y190" i="22"/>
  <c r="Y245" i="17"/>
  <c r="Y246" i="17"/>
  <c r="Y898" i="17"/>
  <c r="Z163" i="23"/>
  <c r="Z345" i="22"/>
  <c r="Z167" i="23"/>
  <c r="Z369" i="22"/>
  <c r="Z368" i="22"/>
  <c r="Z474" i="17"/>
  <c r="Z371" i="22"/>
  <c r="Z475" i="17"/>
  <c r="AA199" i="23"/>
  <c r="AA195" i="23"/>
  <c r="AA359" i="22"/>
  <c r="AA458" i="17"/>
  <c r="AA358" i="22"/>
  <c r="AA357" i="22"/>
  <c r="AA360" i="22"/>
  <c r="AA197" i="23"/>
  <c r="AA193" i="23"/>
  <c r="AA356" i="22"/>
  <c r="AA459" i="17"/>
  <c r="AA460" i="17"/>
  <c r="Y205" i="17"/>
  <c r="Y226" i="17"/>
  <c r="Y218" i="17"/>
  <c r="Y151" i="22"/>
  <c r="Y223" i="17"/>
  <c r="Y215" i="17"/>
  <c r="Y220" i="17"/>
  <c r="Y208" i="17"/>
  <c r="Y209" i="17"/>
  <c r="Y219" i="17"/>
  <c r="Y227" i="17"/>
  <c r="Y213" i="17"/>
  <c r="Y224" i="17"/>
  <c r="Y225" i="17"/>
  <c r="Y214" i="17"/>
  <c r="Y217" i="17"/>
  <c r="Y206" i="17"/>
  <c r="Y235" i="17"/>
  <c r="Y207" i="17"/>
  <c r="Y222" i="17"/>
  <c r="Y163" i="23"/>
  <c r="Y345" i="22"/>
  <c r="Y167" i="23"/>
  <c r="Z387" i="22"/>
  <c r="Z221" i="23"/>
  <c r="Z222" i="23"/>
  <c r="Z522" i="17"/>
  <c r="Z523" i="17"/>
  <c r="Z386" i="22"/>
  <c r="AA294" i="17"/>
  <c r="AA292" i="17"/>
  <c r="AA252" i="22"/>
  <c r="AA829" i="22"/>
  <c r="AA38" i="23"/>
  <c r="AA37" i="23"/>
  <c r="AA39" i="23"/>
  <c r="AA251" i="22"/>
  <c r="AA253" i="22"/>
  <c r="AA300" i="17"/>
  <c r="AA255" i="22"/>
  <c r="AA257" i="22"/>
  <c r="AA258" i="22"/>
  <c r="AA297" i="17"/>
  <c r="AA293" i="17"/>
  <c r="Z256" i="22"/>
  <c r="Z299" i="17"/>
  <c r="Z296" i="17"/>
  <c r="Z254" i="22"/>
  <c r="Z416" i="22"/>
  <c r="Z408" i="22"/>
  <c r="Z414" i="22"/>
  <c r="Z406" i="22"/>
  <c r="Z412" i="22"/>
  <c r="Z410" i="22"/>
  <c r="Z418" i="22"/>
  <c r="Z417" i="22"/>
  <c r="Z409" i="22"/>
  <c r="Z413" i="22"/>
  <c r="Z411" i="22"/>
  <c r="Z405" i="22"/>
  <c r="Z419" i="22"/>
  <c r="Z415" i="22"/>
  <c r="Z407" i="22"/>
  <c r="AA126" i="17"/>
  <c r="AA128" i="17"/>
  <c r="AA127" i="17"/>
  <c r="AA90" i="22"/>
  <c r="AA91" i="22"/>
  <c r="AA130" i="17"/>
  <c r="AA129" i="17"/>
  <c r="AA93" i="22"/>
  <c r="AA92" i="22"/>
  <c r="AA400" i="22"/>
  <c r="AA391" i="22"/>
  <c r="AA395" i="22"/>
  <c r="AA402" i="22"/>
  <c r="AA404" i="22"/>
  <c r="AA393" i="22"/>
  <c r="AA399" i="22"/>
  <c r="AA398" i="22"/>
  <c r="AA401" i="22"/>
  <c r="AA396" i="22"/>
  <c r="AA397" i="22"/>
  <c r="AA403" i="22"/>
  <c r="AA394" i="22"/>
  <c r="AA392" i="22"/>
  <c r="Y369" i="22"/>
  <c r="Y368" i="22"/>
  <c r="Y474" i="17"/>
  <c r="Y371" i="22"/>
  <c r="Y475" i="17"/>
  <c r="AA116" i="22"/>
  <c r="AA182" i="17"/>
  <c r="AA16" i="23"/>
  <c r="AA120" i="22"/>
  <c r="AA127" i="22"/>
  <c r="AA123" i="22"/>
  <c r="AA117" i="22"/>
  <c r="AA180" i="17"/>
  <c r="AA121" i="22"/>
  <c r="AA178" i="17"/>
  <c r="AA181" i="17"/>
  <c r="AA179" i="17"/>
  <c r="AA119" i="22"/>
  <c r="AA118" i="22"/>
  <c r="AA122" i="22"/>
  <c r="Z199" i="23"/>
  <c r="Z195" i="23"/>
  <c r="Z359" i="22"/>
  <c r="Z458" i="17"/>
  <c r="Z357" i="22"/>
  <c r="Z358" i="22"/>
  <c r="Z360" i="22"/>
  <c r="Z193" i="23"/>
  <c r="Z197" i="23"/>
  <c r="Z460" i="17"/>
  <c r="Z356" i="22"/>
  <c r="Z459" i="17"/>
  <c r="AA198" i="23"/>
  <c r="AA196" i="23"/>
  <c r="AA8" i="22"/>
  <c r="Z8" i="22"/>
  <c r="Y8" i="22"/>
  <c r="AM8" i="6"/>
  <c r="EB6" i="6"/>
  <c r="EA6" i="6"/>
  <c r="EB8" i="6"/>
  <c r="EA8" i="6"/>
  <c r="EB268" i="6" l="1"/>
  <c r="EM268" i="6" s="1"/>
  <c r="EB279" i="6"/>
  <c r="EB263" i="6"/>
  <c r="EM263" i="6" s="1"/>
  <c r="EB245" i="6"/>
  <c r="EM245" i="6" s="1"/>
  <c r="EB261" i="6"/>
  <c r="EM261" i="6" s="1"/>
  <c r="EB246" i="6"/>
  <c r="EM246" i="6" s="1"/>
  <c r="EB233" i="6"/>
  <c r="EM233" i="6" s="1"/>
  <c r="EB225" i="6"/>
  <c r="EM225" i="6" s="1"/>
  <c r="EB272" i="6"/>
  <c r="EM272" i="6" s="1"/>
  <c r="EB250" i="6"/>
  <c r="EM250" i="6" s="1"/>
  <c r="EB229" i="6"/>
  <c r="EM229" i="6" s="1"/>
  <c r="EB226" i="6"/>
  <c r="EM226" i="6" s="1"/>
  <c r="EB199" i="6"/>
  <c r="EM199" i="6" s="1"/>
  <c r="EB182" i="6"/>
  <c r="EM182" i="6" s="1"/>
  <c r="EB198" i="6"/>
  <c r="EB179" i="6"/>
  <c r="EM179" i="6" s="1"/>
  <c r="EB265" i="6"/>
  <c r="EM265" i="6" s="1"/>
  <c r="EB153" i="6"/>
  <c r="EM153" i="6" s="1"/>
  <c r="EB162" i="6"/>
  <c r="EM162" i="6" s="1"/>
  <c r="EB117" i="6"/>
  <c r="EM117" i="6" s="1"/>
  <c r="EB120" i="6"/>
  <c r="EM120" i="6" s="1"/>
  <c r="EB145" i="6"/>
  <c r="EM145" i="6" s="1"/>
  <c r="EB172" i="6"/>
  <c r="EM172" i="6" s="1"/>
  <c r="EB177" i="6"/>
  <c r="EM177" i="6" s="1"/>
  <c r="EB104" i="6"/>
  <c r="EM104" i="6" s="1"/>
  <c r="EB108" i="6"/>
  <c r="EM108" i="6" s="1"/>
  <c r="EB166" i="6"/>
  <c r="EM166" i="6" s="1"/>
  <c r="EB115" i="6"/>
  <c r="EM115" i="6" s="1"/>
  <c r="EB144" i="6"/>
  <c r="EM144" i="6" s="1"/>
  <c r="EB143" i="6"/>
  <c r="EM143" i="6" s="1"/>
  <c r="EB113" i="6"/>
  <c r="EM113" i="6" s="1"/>
  <c r="EB186" i="6"/>
  <c r="EM186" i="6" s="1"/>
  <c r="EB256" i="6"/>
  <c r="EM256" i="6" s="1"/>
  <c r="EB105" i="6"/>
  <c r="EM105" i="6" s="1"/>
  <c r="EB180" i="6"/>
  <c r="EM180" i="6" s="1"/>
  <c r="EB271" i="6"/>
  <c r="EM271" i="6" s="1"/>
  <c r="EB106" i="6"/>
  <c r="EM106" i="6" s="1"/>
  <c r="EB119" i="6"/>
  <c r="EM119" i="6" s="1"/>
  <c r="EB280" i="6"/>
  <c r="EB116" i="6"/>
  <c r="EM116" i="6" s="1"/>
  <c r="EB262" i="6"/>
  <c r="EM262" i="6" s="1"/>
  <c r="EB252" i="6"/>
  <c r="EM252" i="6" s="1"/>
  <c r="EB278" i="6"/>
  <c r="EB277" i="6"/>
  <c r="EM277" i="6" s="1"/>
  <c r="EB264" i="6"/>
  <c r="EM264" i="6" s="1"/>
  <c r="EB160" i="6"/>
  <c r="EM160" i="6" s="1"/>
  <c r="EB170" i="6"/>
  <c r="EM170" i="6" s="1"/>
  <c r="EB227" i="6"/>
  <c r="EM227" i="6" s="1"/>
  <c r="EB270" i="6"/>
  <c r="EM270" i="6" s="1"/>
  <c r="EB118" i="6"/>
  <c r="EM118" i="6" s="1"/>
  <c r="EB257" i="6"/>
  <c r="EM257" i="6" s="1"/>
  <c r="EB269" i="6"/>
  <c r="EM269" i="6" s="1"/>
  <c r="EB253" i="6"/>
  <c r="EM253" i="6" s="1"/>
  <c r="EB260" i="6"/>
  <c r="EM260" i="6" s="1"/>
  <c r="EB107" i="6"/>
  <c r="EM107" i="6" s="1"/>
  <c r="EB258" i="6"/>
  <c r="EM258" i="6" s="1"/>
  <c r="EB248" i="6"/>
  <c r="EM248" i="6" s="1"/>
  <c r="EB273" i="6"/>
  <c r="EM273" i="6" s="1"/>
  <c r="EB232" i="6"/>
  <c r="EM232" i="6" s="1"/>
  <c r="EB114" i="6"/>
  <c r="EM114" i="6" s="1"/>
  <c r="EB266" i="6"/>
  <c r="EM266" i="6" s="1"/>
  <c r="EB259" i="6"/>
  <c r="EM259" i="6" s="1"/>
  <c r="EC256" i="6"/>
  <c r="EN256" i="6" s="1"/>
  <c r="EC270" i="6"/>
  <c r="EN270" i="6" s="1"/>
  <c r="EC246" i="6"/>
  <c r="EN246" i="6" s="1"/>
  <c r="EC233" i="6"/>
  <c r="EN233" i="6" s="1"/>
  <c r="EC227" i="6"/>
  <c r="EN227" i="6" s="1"/>
  <c r="EC250" i="6"/>
  <c r="EN250" i="6" s="1"/>
  <c r="EC226" i="6"/>
  <c r="EN226" i="6" s="1"/>
  <c r="EC199" i="6"/>
  <c r="EN199" i="6" s="1"/>
  <c r="EC186" i="6"/>
  <c r="EN186" i="6" s="1"/>
  <c r="EC198" i="6"/>
  <c r="BN198" i="6" s="1"/>
  <c r="EN198" i="6" s="1"/>
  <c r="EC179" i="6"/>
  <c r="EN179" i="6" s="1"/>
  <c r="EC177" i="6"/>
  <c r="EN177" i="6" s="1"/>
  <c r="EC245" i="6"/>
  <c r="EN245" i="6" s="1"/>
  <c r="EC153" i="6"/>
  <c r="EN153" i="6" s="1"/>
  <c r="EC162" i="6"/>
  <c r="EN162" i="6" s="1"/>
  <c r="EC143" i="6"/>
  <c r="EN143" i="6" s="1"/>
  <c r="EC145" i="6"/>
  <c r="EN145" i="6" s="1"/>
  <c r="EC166" i="6"/>
  <c r="EN166" i="6" s="1"/>
  <c r="EC265" i="6"/>
  <c r="EN265" i="6" s="1"/>
  <c r="EC108" i="6"/>
  <c r="EN108" i="6" s="1"/>
  <c r="EC144" i="6"/>
  <c r="EN144" i="6" s="1"/>
  <c r="EC105" i="6"/>
  <c r="EN105" i="6" s="1"/>
  <c r="EC106" i="6"/>
  <c r="EN106" i="6" s="1"/>
  <c r="EC107" i="6"/>
  <c r="EN107" i="6" s="1"/>
  <c r="EC182" i="6"/>
  <c r="EN182" i="6" s="1"/>
  <c r="EC170" i="6"/>
  <c r="EN170" i="6" s="1"/>
  <c r="EC277" i="6"/>
  <c r="EN277" i="6" s="1"/>
  <c r="EC229" i="6"/>
  <c r="EN229" i="6" s="1"/>
  <c r="EC263" i="6"/>
  <c r="EN263" i="6" s="1"/>
  <c r="EC266" i="6"/>
  <c r="EN266" i="6" s="1"/>
  <c r="EC268" i="6"/>
  <c r="EN268" i="6" s="1"/>
  <c r="EC225" i="6"/>
  <c r="EN225" i="6" s="1"/>
  <c r="EC104" i="6"/>
  <c r="EN104" i="6" s="1"/>
  <c r="EC271" i="6"/>
  <c r="EN271" i="6" s="1"/>
  <c r="EC262" i="6"/>
  <c r="EN262" i="6" s="1"/>
  <c r="EC252" i="6"/>
  <c r="EN252" i="6" s="1"/>
  <c r="EC160" i="6"/>
  <c r="EN160" i="6" s="1"/>
  <c r="EC248" i="6"/>
  <c r="EN248" i="6" s="1"/>
  <c r="EC253" i="6"/>
  <c r="EN253" i="6" s="1"/>
  <c r="EC264" i="6"/>
  <c r="EN264" i="6" s="1"/>
  <c r="EC269" i="6"/>
  <c r="EN269" i="6" s="1"/>
  <c r="EC232" i="6"/>
  <c r="EN232" i="6" s="1"/>
  <c r="EC180" i="6"/>
  <c r="EN180" i="6" s="1"/>
  <c r="EP189" i="6"/>
  <c r="EO189" i="6"/>
  <c r="EO193" i="6"/>
  <c r="EP193" i="6"/>
  <c r="EB240" i="6"/>
  <c r="EB241" i="6"/>
  <c r="EB98" i="6"/>
  <c r="EB99" i="6"/>
  <c r="EB97" i="6"/>
  <c r="EB249" i="6"/>
  <c r="EB203" i="6"/>
  <c r="EB202" i="6"/>
  <c r="EB218" i="6"/>
  <c r="EB216" i="6"/>
  <c r="EB242" i="6"/>
  <c r="EB217" i="6"/>
  <c r="EC241" i="6"/>
  <c r="EC202" i="6"/>
  <c r="EC249" i="6"/>
  <c r="EC203" i="6"/>
  <c r="EC98" i="6"/>
  <c r="EC99" i="6"/>
  <c r="EC97" i="6"/>
  <c r="EC240" i="6"/>
  <c r="EC242" i="6"/>
  <c r="EC216" i="6"/>
  <c r="EC218" i="6"/>
  <c r="EC217" i="6"/>
  <c r="J116" i="13"/>
  <c r="J143" i="13" s="1"/>
  <c r="K116" i="13"/>
  <c r="K133" i="13" s="1"/>
  <c r="AH6" i="6"/>
  <c r="DW6" i="6" s="1"/>
  <c r="AH5" i="6"/>
  <c r="DW5" i="6" s="1"/>
  <c r="AH7" i="6"/>
  <c r="DW7" i="6" s="1"/>
  <c r="BM198" i="6" l="1"/>
  <c r="EZ198" i="6" s="1"/>
  <c r="DW281" i="6"/>
  <c r="EH281" i="6" s="1"/>
  <c r="DW276" i="6"/>
  <c r="EH276" i="6" s="1"/>
  <c r="DW251" i="6"/>
  <c r="EH251" i="6" s="1"/>
  <c r="DW275" i="6"/>
  <c r="EH275" i="6" s="1"/>
  <c r="DW274" i="6"/>
  <c r="EH274" i="6" s="1"/>
  <c r="DW255" i="6"/>
  <c r="EH255" i="6" s="1"/>
  <c r="DW236" i="6"/>
  <c r="EH236" i="6" s="1"/>
  <c r="DW234" i="6"/>
  <c r="EH234" i="6" s="1"/>
  <c r="DW239" i="6"/>
  <c r="EH239" i="6" s="1"/>
  <c r="DW213" i="6"/>
  <c r="EH213" i="6" s="1"/>
  <c r="DW247" i="6"/>
  <c r="EH247" i="6" s="1"/>
  <c r="DW237" i="6"/>
  <c r="EH237" i="6" s="1"/>
  <c r="DW235" i="6"/>
  <c r="EH235" i="6" s="1"/>
  <c r="DW224" i="6"/>
  <c r="EH224" i="6" s="1"/>
  <c r="DW223" i="6"/>
  <c r="EH223" i="6" s="1"/>
  <c r="DW221" i="6"/>
  <c r="EH221" i="6" s="1"/>
  <c r="DW212" i="6"/>
  <c r="EH212" i="6" s="1"/>
  <c r="DW210" i="6"/>
  <c r="EH210" i="6" s="1"/>
  <c r="DW207" i="6"/>
  <c r="EH207" i="6" s="1"/>
  <c r="DW174" i="6"/>
  <c r="EH174" i="6" s="1"/>
  <c r="DW211" i="6"/>
  <c r="EH211" i="6" s="1"/>
  <c r="DW192" i="6"/>
  <c r="EH192" i="6" s="1"/>
  <c r="DW215" i="6"/>
  <c r="EH215" i="6" s="1"/>
  <c r="DW208" i="6"/>
  <c r="EH208" i="6" s="1"/>
  <c r="DW191" i="6"/>
  <c r="EH191" i="6" s="1"/>
  <c r="DW220" i="6"/>
  <c r="EH220" i="6" s="1"/>
  <c r="DW254" i="6"/>
  <c r="EH254" i="6" s="1"/>
  <c r="DW238" i="6"/>
  <c r="EH238" i="6" s="1"/>
  <c r="DW214" i="6"/>
  <c r="EH214" i="6" s="1"/>
  <c r="DW206" i="6"/>
  <c r="EH206" i="6" s="1"/>
  <c r="DW189" i="6"/>
  <c r="EH189" i="6" s="1"/>
  <c r="DW159" i="6"/>
  <c r="EH159" i="6" s="1"/>
  <c r="DW157" i="6"/>
  <c r="EH157" i="6" s="1"/>
  <c r="DW222" i="6"/>
  <c r="EH222" i="6" s="1"/>
  <c r="DW193" i="6"/>
  <c r="EH193" i="6" s="1"/>
  <c r="DW188" i="6"/>
  <c r="EH188" i="6" s="1"/>
  <c r="DW123" i="6"/>
  <c r="EH123" i="6" s="1"/>
  <c r="DW183" i="6"/>
  <c r="EH183" i="6" s="1"/>
  <c r="DW163" i="6"/>
  <c r="EH163" i="6" s="1"/>
  <c r="DW209" i="6"/>
  <c r="EH209" i="6" s="1"/>
  <c r="DW175" i="6"/>
  <c r="EH175" i="6" s="1"/>
  <c r="DW83" i="6"/>
  <c r="EH83" i="6" s="1"/>
  <c r="DW68" i="6"/>
  <c r="EH68" i="6" s="1"/>
  <c r="DW46" i="6"/>
  <c r="EH46" i="6" s="1"/>
  <c r="DW94" i="6"/>
  <c r="EH94" i="6" s="1"/>
  <c r="DW121" i="6"/>
  <c r="EH121" i="6" s="1"/>
  <c r="DW109" i="6"/>
  <c r="EH109" i="6" s="1"/>
  <c r="DW66" i="6"/>
  <c r="EH66" i="6" s="1"/>
  <c r="DW111" i="6"/>
  <c r="EH111" i="6" s="1"/>
  <c r="DW85" i="6"/>
  <c r="EH85" i="6" s="1"/>
  <c r="DW122" i="6"/>
  <c r="EH122" i="6" s="1"/>
  <c r="DW81" i="6"/>
  <c r="EH81" i="6" s="1"/>
  <c r="DW62" i="6"/>
  <c r="EH62" i="6" s="1"/>
  <c r="DW49" i="6"/>
  <c r="EH49" i="6" s="1"/>
  <c r="DW47" i="6"/>
  <c r="EH47" i="6" s="1"/>
  <c r="DW37" i="6"/>
  <c r="EH37" i="6" s="1"/>
  <c r="DW27" i="6"/>
  <c r="EH27" i="6" s="1"/>
  <c r="DW21" i="6"/>
  <c r="EH21" i="6" s="1"/>
  <c r="DW164" i="6"/>
  <c r="EH164" i="6" s="1"/>
  <c r="DW173" i="6"/>
  <c r="EH173" i="6" s="1"/>
  <c r="DW82" i="6"/>
  <c r="EH82" i="6" s="1"/>
  <c r="DW64" i="6"/>
  <c r="EH64" i="6" s="1"/>
  <c r="DW60" i="6"/>
  <c r="EH60" i="6" s="1"/>
  <c r="DW43" i="6"/>
  <c r="EH43" i="6" s="1"/>
  <c r="DW38" i="6"/>
  <c r="EH38" i="6" s="1"/>
  <c r="DW17" i="6"/>
  <c r="EH17" i="6" s="1"/>
  <c r="DW95" i="6"/>
  <c r="EH95" i="6" s="1"/>
  <c r="DW80" i="6"/>
  <c r="EH80" i="6" s="1"/>
  <c r="DW44" i="6"/>
  <c r="EH44" i="6" s="1"/>
  <c r="DW36" i="6"/>
  <c r="EH36" i="6" s="1"/>
  <c r="DW32" i="6"/>
  <c r="EH32" i="6" s="1"/>
  <c r="DW96" i="6"/>
  <c r="EH96" i="6" s="1"/>
  <c r="DW92" i="6"/>
  <c r="EH92" i="6" s="1"/>
  <c r="DW91" i="6"/>
  <c r="EH91" i="6" s="1"/>
  <c r="DW65" i="6"/>
  <c r="EH65" i="6" s="1"/>
  <c r="DW63" i="6"/>
  <c r="EH63" i="6" s="1"/>
  <c r="DW61" i="6"/>
  <c r="EH61" i="6" s="1"/>
  <c r="DW31" i="6"/>
  <c r="EH31" i="6" s="1"/>
  <c r="DW25" i="6"/>
  <c r="EH25" i="6" s="1"/>
  <c r="DW19" i="6"/>
  <c r="EH19" i="6" s="1"/>
  <c r="DW16" i="6"/>
  <c r="EH16" i="6" s="1"/>
  <c r="DW110" i="6"/>
  <c r="EH110" i="6" s="1"/>
  <c r="DW70" i="6"/>
  <c r="EH70" i="6" s="1"/>
  <c r="DW45" i="6"/>
  <c r="EH45" i="6" s="1"/>
  <c r="DW35" i="6"/>
  <c r="EH35" i="6" s="1"/>
  <c r="DW34" i="6"/>
  <c r="EH34" i="6" s="1"/>
  <c r="DW33" i="6"/>
  <c r="EH33" i="6" s="1"/>
  <c r="DW28" i="6"/>
  <c r="EH28" i="6" s="1"/>
  <c r="DW48" i="6"/>
  <c r="EH48" i="6" s="1"/>
  <c r="DW112" i="6"/>
  <c r="EH112" i="6" s="1"/>
  <c r="DW69" i="6"/>
  <c r="EH69" i="6" s="1"/>
  <c r="DW30" i="6"/>
  <c r="EH30" i="6" s="1"/>
  <c r="DW26" i="6"/>
  <c r="EH26" i="6" s="1"/>
  <c r="DW22" i="6"/>
  <c r="EH22" i="6" s="1"/>
  <c r="DW20" i="6"/>
  <c r="EH20" i="6" s="1"/>
  <c r="DW67" i="6"/>
  <c r="EH67" i="6" s="1"/>
  <c r="DW93" i="6"/>
  <c r="EH93" i="6" s="1"/>
  <c r="DW29" i="6"/>
  <c r="EH29" i="6" s="1"/>
  <c r="DW23" i="6"/>
  <c r="EH23" i="6" s="1"/>
  <c r="DW18" i="6"/>
  <c r="EH18" i="6" s="1"/>
  <c r="DW84" i="6"/>
  <c r="EH84" i="6" s="1"/>
  <c r="DW86" i="6"/>
  <c r="EH86" i="6" s="1"/>
  <c r="DW24" i="6"/>
  <c r="EH24" i="6" s="1"/>
  <c r="DW272" i="6"/>
  <c r="EH272" i="6" s="1"/>
  <c r="DW268" i="6"/>
  <c r="EH268" i="6" s="1"/>
  <c r="DW260" i="6"/>
  <c r="EH260" i="6" s="1"/>
  <c r="DW245" i="6"/>
  <c r="EH245" i="6" s="1"/>
  <c r="DW271" i="6"/>
  <c r="EH271" i="6" s="1"/>
  <c r="DW263" i="6"/>
  <c r="EH263" i="6" s="1"/>
  <c r="DW258" i="6"/>
  <c r="EH258" i="6" s="1"/>
  <c r="DW250" i="6"/>
  <c r="EH250" i="6" s="1"/>
  <c r="DW279" i="6"/>
  <c r="DW265" i="6"/>
  <c r="EH265" i="6" s="1"/>
  <c r="DW264" i="6"/>
  <c r="EH264" i="6" s="1"/>
  <c r="DW253" i="6"/>
  <c r="EH253" i="6" s="1"/>
  <c r="DW278" i="6"/>
  <c r="DW262" i="6"/>
  <c r="EH262" i="6" s="1"/>
  <c r="DW259" i="6"/>
  <c r="EH259" i="6" s="1"/>
  <c r="DW277" i="6"/>
  <c r="EH277" i="6" s="1"/>
  <c r="DW270" i="6"/>
  <c r="EH270" i="6" s="1"/>
  <c r="DW225" i="6"/>
  <c r="EH225" i="6" s="1"/>
  <c r="DW229" i="6"/>
  <c r="EH229" i="6" s="1"/>
  <c r="DW256" i="6"/>
  <c r="EH256" i="6" s="1"/>
  <c r="DW232" i="6"/>
  <c r="EH232" i="6" s="1"/>
  <c r="DW252" i="6"/>
  <c r="EH252" i="6" s="1"/>
  <c r="DW231" i="6"/>
  <c r="EH231" i="6" s="1"/>
  <c r="DW226" i="6"/>
  <c r="EH226" i="6" s="1"/>
  <c r="DW280" i="6"/>
  <c r="DW273" i="6"/>
  <c r="EH273" i="6" s="1"/>
  <c r="DW269" i="6"/>
  <c r="EH269" i="6" s="1"/>
  <c r="DW261" i="6"/>
  <c r="EH261" i="6" s="1"/>
  <c r="DW248" i="6"/>
  <c r="EH248" i="6" s="1"/>
  <c r="DW246" i="6"/>
  <c r="EH246" i="6" s="1"/>
  <c r="DW230" i="6"/>
  <c r="EH230" i="6" s="1"/>
  <c r="DW228" i="6"/>
  <c r="EH228" i="6" s="1"/>
  <c r="DW190" i="6"/>
  <c r="EH190" i="6" s="1"/>
  <c r="DW176" i="6"/>
  <c r="EH176" i="6" s="1"/>
  <c r="DW172" i="6"/>
  <c r="EH172" i="6" s="1"/>
  <c r="DW266" i="6"/>
  <c r="EH266" i="6" s="1"/>
  <c r="DW201" i="6"/>
  <c r="EH201" i="6" s="1"/>
  <c r="DW233" i="6"/>
  <c r="EH233" i="6" s="1"/>
  <c r="DW178" i="6"/>
  <c r="EH178" i="6" s="1"/>
  <c r="DW267" i="6"/>
  <c r="EH267" i="6" s="1"/>
  <c r="DW185" i="6"/>
  <c r="EH185" i="6" s="1"/>
  <c r="DW184" i="6"/>
  <c r="EH184" i="6" s="1"/>
  <c r="DW227" i="6"/>
  <c r="EH227" i="6" s="1"/>
  <c r="DW200" i="6"/>
  <c r="EH200" i="6" s="1"/>
  <c r="DW198" i="6"/>
  <c r="EH198" i="6" s="1"/>
  <c r="DW186" i="6"/>
  <c r="EH186" i="6" s="1"/>
  <c r="DW169" i="6"/>
  <c r="EH169" i="6" s="1"/>
  <c r="DW152" i="6"/>
  <c r="EH152" i="6" s="1"/>
  <c r="DW143" i="6"/>
  <c r="EH143" i="6" s="1"/>
  <c r="DW179" i="6"/>
  <c r="EH179" i="6" s="1"/>
  <c r="DW177" i="6"/>
  <c r="EH177" i="6" s="1"/>
  <c r="DW167" i="6"/>
  <c r="EH167" i="6" s="1"/>
  <c r="DW144" i="6"/>
  <c r="EH144" i="6" s="1"/>
  <c r="DW199" i="6"/>
  <c r="EH199" i="6" s="1"/>
  <c r="DW168" i="6"/>
  <c r="EH168" i="6" s="1"/>
  <c r="DW156" i="6"/>
  <c r="EH156" i="6" s="1"/>
  <c r="DW145" i="6"/>
  <c r="EH145" i="6" s="1"/>
  <c r="DW257" i="6"/>
  <c r="EH257" i="6" s="1"/>
  <c r="DW166" i="6"/>
  <c r="EH166" i="6" s="1"/>
  <c r="DW154" i="6"/>
  <c r="EH154" i="6" s="1"/>
  <c r="DW120" i="6"/>
  <c r="EH120" i="6" s="1"/>
  <c r="DW182" i="6"/>
  <c r="EH182" i="6" s="1"/>
  <c r="DW171" i="6"/>
  <c r="EH171" i="6" s="1"/>
  <c r="DW170" i="6"/>
  <c r="EH170" i="6" s="1"/>
  <c r="DW165" i="6"/>
  <c r="EH165" i="6" s="1"/>
  <c r="DW158" i="6"/>
  <c r="EH158" i="6" s="1"/>
  <c r="DW194" i="6"/>
  <c r="EH194" i="6" s="1"/>
  <c r="DW180" i="6"/>
  <c r="EH180" i="6" s="1"/>
  <c r="DW113" i="6"/>
  <c r="EH113" i="6" s="1"/>
  <c r="DW181" i="6"/>
  <c r="EH181" i="6" s="1"/>
  <c r="DW160" i="6"/>
  <c r="EH160" i="6" s="1"/>
  <c r="DW116" i="6"/>
  <c r="EH116" i="6" s="1"/>
  <c r="DW108" i="6"/>
  <c r="EH108" i="6" s="1"/>
  <c r="DW104" i="6"/>
  <c r="EH104" i="6" s="1"/>
  <c r="DW146" i="6"/>
  <c r="EH146" i="6" s="1"/>
  <c r="DW118" i="6"/>
  <c r="EH118" i="6" s="1"/>
  <c r="DW117" i="6"/>
  <c r="EH117" i="6" s="1"/>
  <c r="DW106" i="6"/>
  <c r="EH106" i="6" s="1"/>
  <c r="DW162" i="6"/>
  <c r="EH162" i="6" s="1"/>
  <c r="DW119" i="6"/>
  <c r="EH119" i="6" s="1"/>
  <c r="DW114" i="6"/>
  <c r="EH114" i="6" s="1"/>
  <c r="DW105" i="6"/>
  <c r="EH105" i="6" s="1"/>
  <c r="DW153" i="6"/>
  <c r="EH153" i="6" s="1"/>
  <c r="DW115" i="6"/>
  <c r="EH115" i="6" s="1"/>
  <c r="DW107" i="6"/>
  <c r="EH107" i="6" s="1"/>
  <c r="EP166" i="6"/>
  <c r="EO166" i="6"/>
  <c r="EC62" i="6"/>
  <c r="EN62" i="6" s="1"/>
  <c r="EC60" i="6"/>
  <c r="EN60" i="6" s="1"/>
  <c r="EC63" i="6"/>
  <c r="EN63" i="6" s="1"/>
  <c r="EC61" i="6"/>
  <c r="EN61" i="6" s="1"/>
  <c r="EB112" i="6"/>
  <c r="EM112" i="6" s="1"/>
  <c r="EB110" i="6"/>
  <c r="EM110" i="6" s="1"/>
  <c r="J158" i="13"/>
  <c r="J190" i="13"/>
  <c r="J130" i="13"/>
  <c r="J138" i="13"/>
  <c r="EB87" i="6" s="1"/>
  <c r="EM87" i="6" s="1"/>
  <c r="J156" i="13"/>
  <c r="J148" i="13"/>
  <c r="J154" i="13"/>
  <c r="EB195" i="6" s="1"/>
  <c r="EM195" i="6" s="1"/>
  <c r="J185" i="13"/>
  <c r="J196" i="13"/>
  <c r="J170" i="13"/>
  <c r="J184" i="13"/>
  <c r="J121" i="13"/>
  <c r="EB27" i="6" s="1"/>
  <c r="EM27" i="6" s="1"/>
  <c r="J180" i="13"/>
  <c r="J178" i="13"/>
  <c r="J188" i="13"/>
  <c r="J152" i="13"/>
  <c r="J177" i="13"/>
  <c r="J120" i="13"/>
  <c r="J168" i="13"/>
  <c r="J125" i="13"/>
  <c r="J186" i="13"/>
  <c r="J197" i="13"/>
  <c r="J161" i="13"/>
  <c r="J145" i="13"/>
  <c r="J163" i="13"/>
  <c r="J193" i="13"/>
  <c r="J162" i="13"/>
  <c r="J167" i="13"/>
  <c r="J124" i="13"/>
  <c r="J165" i="13"/>
  <c r="J160" i="13"/>
  <c r="J134" i="13"/>
  <c r="EB67" i="6" s="1"/>
  <c r="EM67" i="6" s="1"/>
  <c r="J126" i="13"/>
  <c r="J129" i="13"/>
  <c r="EB46" i="6" s="1"/>
  <c r="EM46" i="6" s="1"/>
  <c r="J146" i="13"/>
  <c r="J150" i="13"/>
  <c r="J135" i="13"/>
  <c r="J139" i="13"/>
  <c r="J142" i="13"/>
  <c r="J155" i="13"/>
  <c r="J187" i="13"/>
  <c r="J171" i="13"/>
  <c r="J174" i="13"/>
  <c r="J159" i="13"/>
  <c r="J122" i="13"/>
  <c r="J195" i="13"/>
  <c r="J192" i="13"/>
  <c r="J173" i="13"/>
  <c r="J164" i="13"/>
  <c r="J179" i="13"/>
  <c r="J176" i="13"/>
  <c r="J136" i="13"/>
  <c r="EB68" i="6" s="1"/>
  <c r="J119" i="13"/>
  <c r="J153" i="13"/>
  <c r="EB183" i="6" s="1"/>
  <c r="EM183" i="6" s="1"/>
  <c r="J123" i="13"/>
  <c r="EB31" i="6" s="1"/>
  <c r="EM31" i="6" s="1"/>
  <c r="J149" i="13"/>
  <c r="J127" i="13"/>
  <c r="EB43" i="6" s="1"/>
  <c r="EM43" i="6" s="1"/>
  <c r="J157" i="13"/>
  <c r="J141" i="13"/>
  <c r="J131" i="13"/>
  <c r="J183" i="13"/>
  <c r="J175" i="13"/>
  <c r="J189" i="13"/>
  <c r="J169" i="13"/>
  <c r="J172" i="13"/>
  <c r="J181" i="13"/>
  <c r="J194" i="13"/>
  <c r="J166" i="13"/>
  <c r="J198" i="13"/>
  <c r="J182" i="13"/>
  <c r="J191" i="13"/>
  <c r="J128" i="13"/>
  <c r="J137" i="13"/>
  <c r="J144" i="13"/>
  <c r="J132" i="13"/>
  <c r="J151" i="13"/>
  <c r="J140" i="13"/>
  <c r="J147" i="13"/>
  <c r="J133" i="13"/>
  <c r="FJ209" i="6"/>
  <c r="FJ80" i="6"/>
  <c r="FJ81" i="6"/>
  <c r="FJ190" i="6"/>
  <c r="K164" i="13"/>
  <c r="K185" i="13"/>
  <c r="K171" i="13"/>
  <c r="K125" i="13"/>
  <c r="K162" i="13"/>
  <c r="K189" i="13"/>
  <c r="K124" i="13"/>
  <c r="K132" i="13"/>
  <c r="K154" i="13"/>
  <c r="EC195" i="6" s="1"/>
  <c r="EN195" i="6" s="1"/>
  <c r="K160" i="13"/>
  <c r="K127" i="13"/>
  <c r="EC43" i="6" s="1"/>
  <c r="EN43" i="6" s="1"/>
  <c r="K122" i="13"/>
  <c r="K176" i="13"/>
  <c r="K140" i="13"/>
  <c r="K172" i="13"/>
  <c r="K197" i="13"/>
  <c r="K139" i="13"/>
  <c r="K141" i="13"/>
  <c r="K192" i="13"/>
  <c r="K121" i="13"/>
  <c r="EC27" i="6" s="1"/>
  <c r="EN27" i="6" s="1"/>
  <c r="K174" i="13"/>
  <c r="K194" i="13"/>
  <c r="K152" i="13"/>
  <c r="K196" i="13"/>
  <c r="K181" i="13"/>
  <c r="K166" i="13"/>
  <c r="K182" i="13"/>
  <c r="K183" i="13"/>
  <c r="K119" i="13"/>
  <c r="K146" i="13"/>
  <c r="K130" i="13"/>
  <c r="K158" i="13"/>
  <c r="K155" i="13"/>
  <c r="K161" i="13"/>
  <c r="K163" i="13"/>
  <c r="K177" i="13"/>
  <c r="K170" i="13"/>
  <c r="K180" i="13"/>
  <c r="K190" i="13"/>
  <c r="K128" i="13"/>
  <c r="K123" i="13"/>
  <c r="EC31" i="6" s="1"/>
  <c r="EN31" i="6" s="1"/>
  <c r="K135" i="13"/>
  <c r="K142" i="13"/>
  <c r="K198" i="13"/>
  <c r="K191" i="13"/>
  <c r="K175" i="13"/>
  <c r="K137" i="13"/>
  <c r="K120" i="13"/>
  <c r="K138" i="13"/>
  <c r="EC87" i="6" s="1"/>
  <c r="EN87" i="6" s="1"/>
  <c r="K143" i="13"/>
  <c r="K145" i="13"/>
  <c r="K188" i="13"/>
  <c r="K168" i="13"/>
  <c r="K184" i="13"/>
  <c r="K178" i="13"/>
  <c r="K136" i="13"/>
  <c r="EC68" i="6" s="1"/>
  <c r="K129" i="13"/>
  <c r="EC46" i="6" s="1"/>
  <c r="EN46" i="6" s="1"/>
  <c r="K151" i="13"/>
  <c r="K157" i="13"/>
  <c r="K156" i="13"/>
  <c r="K159" i="13"/>
  <c r="K193" i="13"/>
  <c r="K167" i="13"/>
  <c r="K165" i="13"/>
  <c r="K186" i="13"/>
  <c r="K134" i="13"/>
  <c r="EC67" i="6" s="1"/>
  <c r="EN67" i="6" s="1"/>
  <c r="K153" i="13"/>
  <c r="EC183" i="6" s="1"/>
  <c r="EN183" i="6" s="1"/>
  <c r="K150" i="13"/>
  <c r="K147" i="13"/>
  <c r="K131" i="13"/>
  <c r="K169" i="13"/>
  <c r="K195" i="13"/>
  <c r="K173" i="13"/>
  <c r="K179" i="13"/>
  <c r="K187" i="13"/>
  <c r="K126" i="13"/>
  <c r="K144" i="13"/>
  <c r="K149" i="13"/>
  <c r="K148" i="13"/>
  <c r="DW8" i="6"/>
  <c r="EM198" i="6" l="1"/>
  <c r="EC122" i="6"/>
  <c r="EN122" i="6" s="1"/>
  <c r="EC123" i="6"/>
  <c r="EN123" i="6" s="1"/>
  <c r="EC121" i="6"/>
  <c r="EN121" i="6" s="1"/>
  <c r="EC124" i="6"/>
  <c r="EN124" i="6" s="1"/>
  <c r="EC125" i="6"/>
  <c r="EN125" i="6" s="1"/>
  <c r="EC126" i="6"/>
  <c r="EN126" i="6" s="1"/>
  <c r="EC127" i="6"/>
  <c r="EN127" i="6" s="1"/>
  <c r="EC21" i="6"/>
  <c r="BN21" i="6" s="1"/>
  <c r="EN21" i="6" s="1"/>
  <c r="EC23" i="6"/>
  <c r="EN23" i="6" s="1"/>
  <c r="EC22" i="6"/>
  <c r="EN22" i="6" s="1"/>
  <c r="EC20" i="6"/>
  <c r="EN20" i="6" s="1"/>
  <c r="EB78" i="6"/>
  <c r="EM78" i="6" s="1"/>
  <c r="EB75" i="6"/>
  <c r="EM75" i="6" s="1"/>
  <c r="EB79" i="6"/>
  <c r="EM79" i="6" s="1"/>
  <c r="EB74" i="6"/>
  <c r="EM74" i="6" s="1"/>
  <c r="EB71" i="6"/>
  <c r="EM71" i="6" s="1"/>
  <c r="EB72" i="6"/>
  <c r="EM72" i="6" s="1"/>
  <c r="EB73" i="6"/>
  <c r="EM73" i="6" s="1"/>
  <c r="EB76" i="6"/>
  <c r="EM76" i="6" s="1"/>
  <c r="EB77" i="6"/>
  <c r="EM77" i="6" s="1"/>
  <c r="EB42" i="6"/>
  <c r="EM42" i="6" s="1"/>
  <c r="EB41" i="6"/>
  <c r="EM41" i="6" s="1"/>
  <c r="EB40" i="6"/>
  <c r="EM40" i="6" s="1"/>
  <c r="EB140" i="6"/>
  <c r="EM140" i="6" s="1"/>
  <c r="EB139" i="6"/>
  <c r="EM139" i="6" s="1"/>
  <c r="EB138" i="6"/>
  <c r="EB142" i="6"/>
  <c r="EM142" i="6" s="1"/>
  <c r="EB141" i="6"/>
  <c r="EM141" i="6" s="1"/>
  <c r="EC28" i="6"/>
  <c r="EN28" i="6" s="1"/>
  <c r="EC30" i="6"/>
  <c r="EN30" i="6" s="1"/>
  <c r="EC29" i="6"/>
  <c r="EN29" i="6" s="1"/>
  <c r="EC109" i="6"/>
  <c r="EN109" i="6" s="1"/>
  <c r="EC111" i="6"/>
  <c r="EN111" i="6" s="1"/>
  <c r="EB63" i="6"/>
  <c r="EM63" i="6" s="1"/>
  <c r="EB62" i="6"/>
  <c r="EM62" i="6" s="1"/>
  <c r="EB60" i="6"/>
  <c r="EM60" i="6" s="1"/>
  <c r="EB61" i="6"/>
  <c r="EM61" i="6" s="1"/>
  <c r="EB109" i="6"/>
  <c r="EM109" i="6" s="1"/>
  <c r="EB111" i="6"/>
  <c r="EM111" i="6" s="1"/>
  <c r="EC222" i="6"/>
  <c r="EN222" i="6" s="1"/>
  <c r="EC223" i="6"/>
  <c r="EN223" i="6" s="1"/>
  <c r="EC281" i="6"/>
  <c r="EN281" i="6" s="1"/>
  <c r="EC220" i="6"/>
  <c r="EN220" i="6" s="1"/>
  <c r="EC221" i="6"/>
  <c r="EN221" i="6" s="1"/>
  <c r="EC224" i="6"/>
  <c r="EN224" i="6" s="1"/>
  <c r="EB129" i="6"/>
  <c r="EM129" i="6" s="1"/>
  <c r="EB130" i="6"/>
  <c r="EM130" i="6" s="1"/>
  <c r="EB128" i="6"/>
  <c r="EM128" i="6" s="1"/>
  <c r="EC110" i="6"/>
  <c r="EN110" i="6" s="1"/>
  <c r="EC112" i="6"/>
  <c r="EN112" i="6" s="1"/>
  <c r="EC64" i="6"/>
  <c r="EN64" i="6" s="1"/>
  <c r="EC66" i="6"/>
  <c r="EN66" i="6" s="1"/>
  <c r="EC65" i="6"/>
  <c r="EN65" i="6" s="1"/>
  <c r="EC101" i="6"/>
  <c r="EN101" i="6" s="1"/>
  <c r="EC103" i="6"/>
  <c r="EN103" i="6" s="1"/>
  <c r="EC102" i="6"/>
  <c r="EN102" i="6" s="1"/>
  <c r="EB125" i="6"/>
  <c r="EM125" i="6" s="1"/>
  <c r="EB126" i="6"/>
  <c r="EM126" i="6" s="1"/>
  <c r="EB127" i="6"/>
  <c r="EM127" i="6" s="1"/>
  <c r="EB124" i="6"/>
  <c r="EM124" i="6" s="1"/>
  <c r="EB89" i="6"/>
  <c r="EM89" i="6" s="1"/>
  <c r="EB90" i="6"/>
  <c r="EM90" i="6" s="1"/>
  <c r="EB88" i="6"/>
  <c r="EM88" i="6" s="1"/>
  <c r="EB131" i="6"/>
  <c r="EM131" i="6" s="1"/>
  <c r="EB137" i="6"/>
  <c r="EM137" i="6" s="1"/>
  <c r="EB132" i="6"/>
  <c r="EB133" i="6"/>
  <c r="EB135" i="6"/>
  <c r="EM135" i="6" s="1"/>
  <c r="EB136" i="6"/>
  <c r="EM136" i="6" s="1"/>
  <c r="EB134" i="6"/>
  <c r="EM134" i="6" s="1"/>
  <c r="EC208" i="6"/>
  <c r="EN208" i="6" s="1"/>
  <c r="EC206" i="6"/>
  <c r="EN206" i="6" s="1"/>
  <c r="EC210" i="6"/>
  <c r="EN210" i="6" s="1"/>
  <c r="EC209" i="6"/>
  <c r="EN209" i="6" s="1"/>
  <c r="EC207" i="6"/>
  <c r="EN207" i="6" s="1"/>
  <c r="EC89" i="6"/>
  <c r="EN89" i="6" s="1"/>
  <c r="EC90" i="6"/>
  <c r="EN90" i="6" s="1"/>
  <c r="EC88" i="6"/>
  <c r="EN88" i="6" s="1"/>
  <c r="EB91" i="6"/>
  <c r="EM91" i="6" s="1"/>
  <c r="EB94" i="6"/>
  <c r="EM94" i="6" s="1"/>
  <c r="EB96" i="6"/>
  <c r="EM96" i="6" s="1"/>
  <c r="EB92" i="6"/>
  <c r="EM92" i="6" s="1"/>
  <c r="EB93" i="6"/>
  <c r="EM93" i="6" s="1"/>
  <c r="EB95" i="6"/>
  <c r="EM95" i="6" s="1"/>
  <c r="EB20" i="6"/>
  <c r="EM20" i="6" s="1"/>
  <c r="EB22" i="6"/>
  <c r="EM22" i="6" s="1"/>
  <c r="EB21" i="6"/>
  <c r="EB23" i="6"/>
  <c r="EM23" i="6" s="1"/>
  <c r="EB30" i="6"/>
  <c r="EM30" i="6" s="1"/>
  <c r="EB29" i="6"/>
  <c r="EM29" i="6" s="1"/>
  <c r="EB28" i="6"/>
  <c r="EM28" i="6" s="1"/>
  <c r="EB64" i="6"/>
  <c r="EM64" i="6" s="1"/>
  <c r="EB66" i="6"/>
  <c r="EM66" i="6" s="1"/>
  <c r="EB65" i="6"/>
  <c r="EM65" i="6" s="1"/>
  <c r="EB38" i="6"/>
  <c r="EM38" i="6" s="1"/>
  <c r="EB37" i="6"/>
  <c r="EM37" i="6" s="1"/>
  <c r="EB36" i="6"/>
  <c r="EM36" i="6" s="1"/>
  <c r="EB35" i="6"/>
  <c r="EM35" i="6" s="1"/>
  <c r="EB33" i="6"/>
  <c r="EM33" i="6" s="1"/>
  <c r="EB32" i="6"/>
  <c r="EM32" i="6" s="1"/>
  <c r="EB222" i="6"/>
  <c r="EM222" i="6" s="1"/>
  <c r="EB281" i="6"/>
  <c r="EM281" i="6" s="1"/>
  <c r="EB220" i="6"/>
  <c r="EM220" i="6" s="1"/>
  <c r="EB221" i="6"/>
  <c r="EM221" i="6" s="1"/>
  <c r="EB224" i="6"/>
  <c r="EM224" i="6" s="1"/>
  <c r="EB223" i="6"/>
  <c r="EM223" i="6" s="1"/>
  <c r="EB45" i="6"/>
  <c r="EM45" i="6" s="1"/>
  <c r="EB44" i="6"/>
  <c r="EB275" i="6"/>
  <c r="EM275" i="6" s="1"/>
  <c r="EB276" i="6"/>
  <c r="EM276" i="6" s="1"/>
  <c r="EB175" i="6"/>
  <c r="EM175" i="6" s="1"/>
  <c r="EB274" i="6"/>
  <c r="EM274" i="6" s="1"/>
  <c r="EB174" i="6"/>
  <c r="EM174" i="6" s="1"/>
  <c r="EC149" i="6"/>
  <c r="EN149" i="6" s="1"/>
  <c r="EC147" i="6"/>
  <c r="EN147" i="6" s="1"/>
  <c r="EC151" i="6"/>
  <c r="EN151" i="6" s="1"/>
  <c r="EC150" i="6"/>
  <c r="EN150" i="6" s="1"/>
  <c r="EC148" i="6"/>
  <c r="EN148" i="6" s="1"/>
  <c r="DW249" i="6"/>
  <c r="EH249" i="6" s="1"/>
  <c r="DW242" i="6"/>
  <c r="EH242" i="6" s="1"/>
  <c r="DW243" i="6"/>
  <c r="EH243" i="6" s="1"/>
  <c r="DW244" i="6"/>
  <c r="EH244" i="6" s="1"/>
  <c r="DW217" i="6"/>
  <c r="EH217" i="6" s="1"/>
  <c r="DW240" i="6"/>
  <c r="EH240" i="6" s="1"/>
  <c r="DW241" i="6"/>
  <c r="EH241" i="6" s="1"/>
  <c r="DW204" i="6"/>
  <c r="EH204" i="6" s="1"/>
  <c r="DW203" i="6"/>
  <c r="EH203" i="6" s="1"/>
  <c r="DW195" i="6"/>
  <c r="EH195" i="6" s="1"/>
  <c r="DW202" i="6"/>
  <c r="EH202" i="6" s="1"/>
  <c r="DW187" i="6"/>
  <c r="EH187" i="6" s="1"/>
  <c r="DW219" i="6"/>
  <c r="EH219" i="6" s="1"/>
  <c r="DW197" i="6"/>
  <c r="EH197" i="6" s="1"/>
  <c r="DW218" i="6"/>
  <c r="EH218" i="6" s="1"/>
  <c r="DW205" i="6"/>
  <c r="EH205" i="6" s="1"/>
  <c r="DW216" i="6"/>
  <c r="EH216" i="6" s="1"/>
  <c r="DW141" i="6"/>
  <c r="EH141" i="6" s="1"/>
  <c r="DW128" i="6"/>
  <c r="EH128" i="6" s="1"/>
  <c r="DW137" i="6"/>
  <c r="EH137" i="6" s="1"/>
  <c r="DW148" i="6"/>
  <c r="EH148" i="6" s="1"/>
  <c r="DW142" i="6"/>
  <c r="EH142" i="6" s="1"/>
  <c r="DW140" i="6"/>
  <c r="EH140" i="6" s="1"/>
  <c r="DW136" i="6"/>
  <c r="EH136" i="6" s="1"/>
  <c r="DW130" i="6"/>
  <c r="EH130" i="6" s="1"/>
  <c r="DW129" i="6"/>
  <c r="EH129" i="6" s="1"/>
  <c r="DW124" i="6"/>
  <c r="EH124" i="6" s="1"/>
  <c r="DW147" i="6"/>
  <c r="EH147" i="6" s="1"/>
  <c r="DW135" i="6"/>
  <c r="EH135" i="6" s="1"/>
  <c r="DW132" i="6"/>
  <c r="EH132" i="6" s="1"/>
  <c r="DW131" i="6"/>
  <c r="EH131" i="6" s="1"/>
  <c r="DW196" i="6"/>
  <c r="EH196" i="6" s="1"/>
  <c r="DW151" i="6"/>
  <c r="EH151" i="6" s="1"/>
  <c r="DW161" i="6"/>
  <c r="EH161" i="6" s="1"/>
  <c r="DW155" i="6"/>
  <c r="EH155" i="6" s="1"/>
  <c r="DW138" i="6"/>
  <c r="EH138" i="6" s="1"/>
  <c r="DW125" i="6"/>
  <c r="EH125" i="6" s="1"/>
  <c r="DW100" i="6"/>
  <c r="EH100" i="6" s="1"/>
  <c r="DW76" i="6"/>
  <c r="EH76" i="6" s="1"/>
  <c r="DW55" i="6"/>
  <c r="EH55" i="6" s="1"/>
  <c r="DW53" i="6"/>
  <c r="EH53" i="6" s="1"/>
  <c r="DW149" i="6"/>
  <c r="EH149" i="6" s="1"/>
  <c r="DW127" i="6"/>
  <c r="EH127" i="6" s="1"/>
  <c r="DW102" i="6"/>
  <c r="EH102" i="6" s="1"/>
  <c r="DW98" i="6"/>
  <c r="EH98" i="6" s="1"/>
  <c r="DW77" i="6"/>
  <c r="EH77" i="6" s="1"/>
  <c r="DW75" i="6"/>
  <c r="EH75" i="6" s="1"/>
  <c r="DW74" i="6"/>
  <c r="EH74" i="6" s="1"/>
  <c r="DW58" i="6"/>
  <c r="EH58" i="6" s="1"/>
  <c r="DW52" i="6"/>
  <c r="EH52" i="6" s="1"/>
  <c r="DW103" i="6"/>
  <c r="EH103" i="6" s="1"/>
  <c r="DW59" i="6"/>
  <c r="EH59" i="6" s="1"/>
  <c r="DW40" i="6"/>
  <c r="EH40" i="6" s="1"/>
  <c r="DW134" i="6"/>
  <c r="EH134" i="6" s="1"/>
  <c r="DW99" i="6"/>
  <c r="EH99" i="6" s="1"/>
  <c r="DW97" i="6"/>
  <c r="EH97" i="6" s="1"/>
  <c r="DW73" i="6"/>
  <c r="EH73" i="6" s="1"/>
  <c r="DW71" i="6"/>
  <c r="EH71" i="6" s="1"/>
  <c r="DW54" i="6"/>
  <c r="EH54" i="6" s="1"/>
  <c r="DW78" i="6"/>
  <c r="EH78" i="6" s="1"/>
  <c r="DW126" i="6"/>
  <c r="EH126" i="6" s="1"/>
  <c r="DW139" i="6"/>
  <c r="EH139" i="6" s="1"/>
  <c r="DW133" i="6"/>
  <c r="EH133" i="6" s="1"/>
  <c r="DW101" i="6"/>
  <c r="EH101" i="6" s="1"/>
  <c r="DW41" i="6"/>
  <c r="EH41" i="6" s="1"/>
  <c r="DW57" i="6"/>
  <c r="EH57" i="6" s="1"/>
  <c r="DW150" i="6"/>
  <c r="EH150" i="6" s="1"/>
  <c r="DW90" i="6"/>
  <c r="EH90" i="6" s="1"/>
  <c r="DW42" i="6"/>
  <c r="EH42" i="6" s="1"/>
  <c r="DW88" i="6"/>
  <c r="EH88" i="6" s="1"/>
  <c r="DW56" i="6"/>
  <c r="EH56" i="6" s="1"/>
  <c r="DW72" i="6"/>
  <c r="EH72" i="6" s="1"/>
  <c r="DW39" i="6"/>
  <c r="EH39" i="6" s="1"/>
  <c r="DW87" i="6"/>
  <c r="EH87" i="6" s="1"/>
  <c r="DW79" i="6"/>
  <c r="EH79" i="6" s="1"/>
  <c r="DW51" i="6"/>
  <c r="EH51" i="6" s="1"/>
  <c r="DW89" i="6"/>
  <c r="EH89" i="6" s="1"/>
  <c r="BN68" i="6"/>
  <c r="EN68" i="6" s="1"/>
  <c r="EC25" i="6"/>
  <c r="EN25" i="6" s="1"/>
  <c r="EC24" i="6"/>
  <c r="EN24" i="6" s="1"/>
  <c r="EC26" i="6"/>
  <c r="EN26" i="6" s="1"/>
  <c r="EC45" i="6"/>
  <c r="EN45" i="6" s="1"/>
  <c r="EC44" i="6"/>
  <c r="EC138" i="6"/>
  <c r="BN138" i="6" s="1"/>
  <c r="EN138" i="6" s="1"/>
  <c r="EC139" i="6"/>
  <c r="EN139" i="6" s="1"/>
  <c r="EC141" i="6"/>
  <c r="EN141" i="6" s="1"/>
  <c r="EC142" i="6"/>
  <c r="EN142" i="6" s="1"/>
  <c r="EC140" i="6"/>
  <c r="EN140" i="6" s="1"/>
  <c r="EC58" i="6"/>
  <c r="EN58" i="6" s="1"/>
  <c r="EC59" i="6"/>
  <c r="EN59" i="6" s="1"/>
  <c r="EC54" i="6"/>
  <c r="EC57" i="6"/>
  <c r="EN57" i="6" s="1"/>
  <c r="EC55" i="6"/>
  <c r="EC56" i="6"/>
  <c r="EB149" i="6"/>
  <c r="EM149" i="6" s="1"/>
  <c r="EB148" i="6"/>
  <c r="EM148" i="6" s="1"/>
  <c r="EB150" i="6"/>
  <c r="EM150" i="6" s="1"/>
  <c r="EB147" i="6"/>
  <c r="EM147" i="6" s="1"/>
  <c r="EB151" i="6"/>
  <c r="EM151" i="6" s="1"/>
  <c r="EB52" i="6"/>
  <c r="EM52" i="6" s="1"/>
  <c r="EB53" i="6"/>
  <c r="EM53" i="6" s="1"/>
  <c r="EB51" i="6"/>
  <c r="EM51" i="6" s="1"/>
  <c r="BM68" i="6"/>
  <c r="EM68" i="6" s="1"/>
  <c r="EB34" i="6"/>
  <c r="EM34" i="6" s="1"/>
  <c r="EB39" i="6"/>
  <c r="EM39" i="6" s="1"/>
  <c r="EC42" i="6"/>
  <c r="EN42" i="6" s="1"/>
  <c r="EC40" i="6"/>
  <c r="EN40" i="6" s="1"/>
  <c r="EC41" i="6"/>
  <c r="EN41" i="6" s="1"/>
  <c r="EC137" i="6"/>
  <c r="EN137" i="6" s="1"/>
  <c r="EC131" i="6"/>
  <c r="EN131" i="6" s="1"/>
  <c r="EC134" i="6"/>
  <c r="EN134" i="6" s="1"/>
  <c r="EC135" i="6"/>
  <c r="EN135" i="6" s="1"/>
  <c r="EC136" i="6"/>
  <c r="EN136" i="6" s="1"/>
  <c r="EC133" i="6"/>
  <c r="EC132" i="6"/>
  <c r="EC74" i="6"/>
  <c r="EN74" i="6" s="1"/>
  <c r="EC78" i="6"/>
  <c r="EN78" i="6" s="1"/>
  <c r="EC77" i="6"/>
  <c r="EN77" i="6" s="1"/>
  <c r="EC76" i="6"/>
  <c r="EN76" i="6" s="1"/>
  <c r="EC72" i="6"/>
  <c r="EN72" i="6" s="1"/>
  <c r="EC71" i="6"/>
  <c r="EN71" i="6" s="1"/>
  <c r="EC79" i="6"/>
  <c r="EN79" i="6" s="1"/>
  <c r="EC75" i="6"/>
  <c r="EN75" i="6" s="1"/>
  <c r="EC73" i="6"/>
  <c r="EN73" i="6" s="1"/>
  <c r="EC47" i="6"/>
  <c r="EN47" i="6" s="1"/>
  <c r="EC49" i="6"/>
  <c r="EN49" i="6" s="1"/>
  <c r="EC48" i="6"/>
  <c r="EN48" i="6" s="1"/>
  <c r="EC276" i="6"/>
  <c r="EC174" i="6"/>
  <c r="EN174" i="6" s="1"/>
  <c r="EC274" i="6"/>
  <c r="EC275" i="6"/>
  <c r="EC175" i="6"/>
  <c r="EN175" i="6" s="1"/>
  <c r="EC33" i="6"/>
  <c r="EN33" i="6" s="1"/>
  <c r="EC36" i="6"/>
  <c r="EC38" i="6"/>
  <c r="EC32" i="6"/>
  <c r="EN32" i="6" s="1"/>
  <c r="EC37" i="6"/>
  <c r="EC35" i="6"/>
  <c r="EB58" i="6"/>
  <c r="EM58" i="6" s="1"/>
  <c r="EB59" i="6"/>
  <c r="EM59" i="6" s="1"/>
  <c r="EB54" i="6"/>
  <c r="EB56" i="6"/>
  <c r="EB57" i="6"/>
  <c r="EM57" i="6" s="1"/>
  <c r="EB55" i="6"/>
  <c r="EB103" i="6"/>
  <c r="EM103" i="6" s="1"/>
  <c r="EB101" i="6"/>
  <c r="EM101" i="6" s="1"/>
  <c r="EB102" i="6"/>
  <c r="EM102" i="6" s="1"/>
  <c r="EB47" i="6"/>
  <c r="EM47" i="6" s="1"/>
  <c r="EB48" i="6"/>
  <c r="EM48" i="6" s="1"/>
  <c r="EB49" i="6"/>
  <c r="EM49" i="6" s="1"/>
  <c r="EC39" i="6"/>
  <c r="EN39" i="6" s="1"/>
  <c r="EC34" i="6"/>
  <c r="EN34" i="6" s="1"/>
  <c r="EB207" i="6"/>
  <c r="EM207" i="6" s="1"/>
  <c r="EB206" i="6"/>
  <c r="EM206" i="6" s="1"/>
  <c r="EB210" i="6"/>
  <c r="EM210" i="6" s="1"/>
  <c r="EB209" i="6"/>
  <c r="EM209" i="6" s="1"/>
  <c r="EB208" i="6"/>
  <c r="EM208" i="6" s="1"/>
  <c r="EC130" i="6"/>
  <c r="EN130" i="6" s="1"/>
  <c r="EC129" i="6"/>
  <c r="EN129" i="6" s="1"/>
  <c r="EC128" i="6"/>
  <c r="EN128" i="6" s="1"/>
  <c r="EC52" i="6"/>
  <c r="EN52" i="6" s="1"/>
  <c r="EC53" i="6"/>
  <c r="EN53" i="6" s="1"/>
  <c r="EC51" i="6"/>
  <c r="EN51" i="6" s="1"/>
  <c r="EC95" i="6"/>
  <c r="EN95" i="6" s="1"/>
  <c r="EC91" i="6"/>
  <c r="EN91" i="6" s="1"/>
  <c r="EC93" i="6"/>
  <c r="EN93" i="6" s="1"/>
  <c r="EC94" i="6"/>
  <c r="EN94" i="6" s="1"/>
  <c r="EC92" i="6"/>
  <c r="EN92" i="6" s="1"/>
  <c r="EC96" i="6"/>
  <c r="EN96" i="6" s="1"/>
  <c r="EB123" i="6"/>
  <c r="EM123" i="6" s="1"/>
  <c r="EB122" i="6"/>
  <c r="EM122" i="6" s="1"/>
  <c r="EB121" i="6"/>
  <c r="EM121" i="6" s="1"/>
  <c r="EB25" i="6"/>
  <c r="EM25" i="6" s="1"/>
  <c r="EB24" i="6"/>
  <c r="EM24" i="6" s="1"/>
  <c r="EB26" i="6"/>
  <c r="EM26" i="6" s="1"/>
  <c r="FG190" i="6"/>
  <c r="Y806" i="22" s="1"/>
  <c r="FH190" i="6"/>
  <c r="Z806" i="22" s="1"/>
  <c r="FJ179" i="6"/>
  <c r="FI179" i="6" s="1"/>
  <c r="AA329" i="23" s="1"/>
  <c r="FG81" i="6"/>
  <c r="FH81" i="6"/>
  <c r="FI190" i="6"/>
  <c r="AA806" i="22" s="1"/>
  <c r="FH80" i="6"/>
  <c r="FG80" i="6"/>
  <c r="FI81" i="6"/>
  <c r="FG209" i="6"/>
  <c r="FH209" i="6"/>
  <c r="FI209" i="6"/>
  <c r="FI80" i="6"/>
  <c r="AI7" i="6"/>
  <c r="DX7" i="6" s="1"/>
  <c r="AI5" i="6"/>
  <c r="DX5" i="6" s="1"/>
  <c r="AI6" i="6"/>
  <c r="DX6" i="6" s="1"/>
  <c r="BM55" i="6" l="1"/>
  <c r="EM55" i="6" s="1"/>
  <c r="BM56" i="6"/>
  <c r="BN56" i="6"/>
  <c r="EN56" i="6" s="1"/>
  <c r="BM54" i="6"/>
  <c r="EM54" i="6" s="1"/>
  <c r="BN55" i="6"/>
  <c r="EN55" i="6" s="1"/>
  <c r="BN54" i="6"/>
  <c r="EN54" i="6" s="1"/>
  <c r="BN132" i="6"/>
  <c r="EN132" i="6" s="1"/>
  <c r="BM133" i="6"/>
  <c r="BN133" i="6"/>
  <c r="EN133" i="6" s="1"/>
  <c r="EZ68" i="6"/>
  <c r="BM132" i="6"/>
  <c r="EM132" i="6" s="1"/>
  <c r="BM44" i="6"/>
  <c r="EM44" i="6" s="1"/>
  <c r="DX280" i="6"/>
  <c r="DX266" i="6"/>
  <c r="EI266" i="6" s="1"/>
  <c r="DX261" i="6"/>
  <c r="EI261" i="6" s="1"/>
  <c r="DX257" i="6"/>
  <c r="EI257" i="6" s="1"/>
  <c r="DX248" i="6"/>
  <c r="EI248" i="6" s="1"/>
  <c r="DX279" i="6"/>
  <c r="DX265" i="6"/>
  <c r="EI265" i="6" s="1"/>
  <c r="DX264" i="6"/>
  <c r="EI264" i="6" s="1"/>
  <c r="DX253" i="6"/>
  <c r="EI253" i="6" s="1"/>
  <c r="DX278" i="6"/>
  <c r="DX262" i="6"/>
  <c r="EI262" i="6" s="1"/>
  <c r="DX259" i="6"/>
  <c r="EI259" i="6" s="1"/>
  <c r="DX252" i="6"/>
  <c r="EI252" i="6" s="1"/>
  <c r="DX256" i="6"/>
  <c r="EI256" i="6" s="1"/>
  <c r="DX260" i="6"/>
  <c r="EI260" i="6" s="1"/>
  <c r="DX229" i="6"/>
  <c r="EI229" i="6" s="1"/>
  <c r="DX277" i="6"/>
  <c r="EI277" i="6" s="1"/>
  <c r="DX232" i="6"/>
  <c r="EI232" i="6" s="1"/>
  <c r="DX271" i="6"/>
  <c r="EI271" i="6" s="1"/>
  <c r="DX263" i="6"/>
  <c r="EI263" i="6" s="1"/>
  <c r="DX231" i="6"/>
  <c r="EI231" i="6" s="1"/>
  <c r="DX226" i="6"/>
  <c r="EI226" i="6" s="1"/>
  <c r="DX273" i="6"/>
  <c r="EI273" i="6" s="1"/>
  <c r="DX245" i="6"/>
  <c r="EI245" i="6" s="1"/>
  <c r="DX269" i="6"/>
  <c r="EI269" i="6" s="1"/>
  <c r="DX246" i="6"/>
  <c r="EI246" i="6" s="1"/>
  <c r="DX230" i="6"/>
  <c r="EI230" i="6" s="1"/>
  <c r="DX228" i="6"/>
  <c r="EI228" i="6" s="1"/>
  <c r="DX268" i="6"/>
  <c r="EI268" i="6" s="1"/>
  <c r="DX267" i="6"/>
  <c r="EI267" i="6" s="1"/>
  <c r="DX227" i="6"/>
  <c r="EI227" i="6" s="1"/>
  <c r="DX270" i="6"/>
  <c r="EI270" i="6" s="1"/>
  <c r="DX201" i="6"/>
  <c r="EI201" i="6" s="1"/>
  <c r="DX177" i="6"/>
  <c r="EI177" i="6" s="1"/>
  <c r="DX170" i="6"/>
  <c r="EI170" i="6" s="1"/>
  <c r="DX272" i="6"/>
  <c r="EI272" i="6" s="1"/>
  <c r="DX233" i="6"/>
  <c r="EI233" i="6" s="1"/>
  <c r="DX258" i="6"/>
  <c r="EI258" i="6" s="1"/>
  <c r="DX185" i="6"/>
  <c r="EI185" i="6" s="1"/>
  <c r="DX184" i="6"/>
  <c r="EI184" i="6" s="1"/>
  <c r="DX225" i="6"/>
  <c r="EI225" i="6" s="1"/>
  <c r="DX199" i="6"/>
  <c r="EI199" i="6" s="1"/>
  <c r="DX186" i="6"/>
  <c r="EI186" i="6" s="1"/>
  <c r="DX180" i="6"/>
  <c r="EI180" i="6" s="1"/>
  <c r="DX190" i="6"/>
  <c r="EI190" i="6" s="1"/>
  <c r="DX200" i="6"/>
  <c r="EI200" i="6" s="1"/>
  <c r="DX179" i="6"/>
  <c r="EI179" i="6" s="1"/>
  <c r="DX178" i="6"/>
  <c r="EI178" i="6" s="1"/>
  <c r="DX172" i="6"/>
  <c r="DX167" i="6"/>
  <c r="EI167" i="6" s="1"/>
  <c r="DX144" i="6"/>
  <c r="EI144" i="6" s="1"/>
  <c r="DX168" i="6"/>
  <c r="EI168" i="6" s="1"/>
  <c r="DX156" i="6"/>
  <c r="EI156" i="6" s="1"/>
  <c r="DX145" i="6"/>
  <c r="EI145" i="6" s="1"/>
  <c r="DX166" i="6"/>
  <c r="EI166" i="6" s="1"/>
  <c r="EX166" i="6" s="1"/>
  <c r="DX154" i="6"/>
  <c r="EI154" i="6" s="1"/>
  <c r="DX120" i="6"/>
  <c r="EI120" i="6" s="1"/>
  <c r="DX182" i="6"/>
  <c r="EI182" i="6" s="1"/>
  <c r="DX176" i="6"/>
  <c r="EI176" i="6" s="1"/>
  <c r="DX171" i="6"/>
  <c r="EI171" i="6" s="1"/>
  <c r="DX165" i="6"/>
  <c r="EI165" i="6" s="1"/>
  <c r="DX158" i="6"/>
  <c r="EI158" i="6" s="1"/>
  <c r="DX194" i="6"/>
  <c r="EI194" i="6" s="1"/>
  <c r="DX181" i="6"/>
  <c r="EI181" i="6" s="1"/>
  <c r="DX146" i="6"/>
  <c r="EI146" i="6" s="1"/>
  <c r="DX160" i="6"/>
  <c r="EI160" i="6" s="1"/>
  <c r="DX143" i="6"/>
  <c r="EI143" i="6" s="1"/>
  <c r="DX116" i="6"/>
  <c r="DX108" i="6"/>
  <c r="EI108" i="6" s="1"/>
  <c r="DX104" i="6"/>
  <c r="DX169" i="6"/>
  <c r="EI169" i="6" s="1"/>
  <c r="DX153" i="6"/>
  <c r="EI153" i="6" s="1"/>
  <c r="DX107" i="6"/>
  <c r="EI107" i="6" s="1"/>
  <c r="DX198" i="6"/>
  <c r="EI198" i="6" s="1"/>
  <c r="DX162" i="6"/>
  <c r="EI162" i="6" s="1"/>
  <c r="DX152" i="6"/>
  <c r="EI152" i="6" s="1"/>
  <c r="DX119" i="6"/>
  <c r="EI119" i="6" s="1"/>
  <c r="DX114" i="6"/>
  <c r="EI114" i="6" s="1"/>
  <c r="DX105" i="6"/>
  <c r="EI105" i="6" s="1"/>
  <c r="DX250" i="6"/>
  <c r="EI250" i="6" s="1"/>
  <c r="DX115" i="6"/>
  <c r="EI115" i="6" s="1"/>
  <c r="DX118" i="6"/>
  <c r="EI118" i="6" s="1"/>
  <c r="DX113" i="6"/>
  <c r="EI113" i="6" s="1"/>
  <c r="DX117" i="6"/>
  <c r="EI117" i="6" s="1"/>
  <c r="DX106" i="6"/>
  <c r="EI106" i="6" s="1"/>
  <c r="DX281" i="6"/>
  <c r="EI281" i="6" s="1"/>
  <c r="DX276" i="6"/>
  <c r="EI276" i="6" s="1"/>
  <c r="DX254" i="6"/>
  <c r="EI254" i="6" s="1"/>
  <c r="DX275" i="6"/>
  <c r="EI275" i="6" s="1"/>
  <c r="DX247" i="6"/>
  <c r="EI247" i="6" s="1"/>
  <c r="DX239" i="6"/>
  <c r="EI239" i="6" s="1"/>
  <c r="DX274" i="6"/>
  <c r="EI274" i="6" s="1"/>
  <c r="DX255" i="6"/>
  <c r="EI255" i="6" s="1"/>
  <c r="DX220" i="6"/>
  <c r="EI220" i="6" s="1"/>
  <c r="DX237" i="6"/>
  <c r="EI237" i="6" s="1"/>
  <c r="DX235" i="6"/>
  <c r="EI235" i="6" s="1"/>
  <c r="DX224" i="6"/>
  <c r="EI224" i="6" s="1"/>
  <c r="DX211" i="6"/>
  <c r="EI211" i="6" s="1"/>
  <c r="DX251" i="6"/>
  <c r="EI251" i="6" s="1"/>
  <c r="DX222" i="6"/>
  <c r="EI222" i="6" s="1"/>
  <c r="DX192" i="6"/>
  <c r="EI192" i="6" s="1"/>
  <c r="DX183" i="6"/>
  <c r="EI183" i="6" s="1"/>
  <c r="DX215" i="6"/>
  <c r="EI215" i="6" s="1"/>
  <c r="DX208" i="6"/>
  <c r="EI208" i="6" s="1"/>
  <c r="DX191" i="6"/>
  <c r="EI191" i="6" s="1"/>
  <c r="DX236" i="6"/>
  <c r="EI236" i="6" s="1"/>
  <c r="DX234" i="6"/>
  <c r="EI234" i="6" s="1"/>
  <c r="DX221" i="6"/>
  <c r="EI221" i="6" s="1"/>
  <c r="DX238" i="6"/>
  <c r="EI238" i="6" s="1"/>
  <c r="DX206" i="6"/>
  <c r="EI206" i="6" s="1"/>
  <c r="DX193" i="6"/>
  <c r="EI193" i="6" s="1"/>
  <c r="EX193" i="6" s="1"/>
  <c r="DB193" i="6" s="1"/>
  <c r="DX188" i="6"/>
  <c r="EI188" i="6" s="1"/>
  <c r="DX213" i="6"/>
  <c r="EI213" i="6" s="1"/>
  <c r="DX210" i="6"/>
  <c r="EI210" i="6" s="1"/>
  <c r="DX207" i="6"/>
  <c r="EI207" i="6" s="1"/>
  <c r="DX214" i="6"/>
  <c r="EI214" i="6" s="1"/>
  <c r="DX189" i="6"/>
  <c r="EI189" i="6" s="1"/>
  <c r="EX189" i="6" s="1"/>
  <c r="DX159" i="6"/>
  <c r="EI159" i="6" s="1"/>
  <c r="DX157" i="6"/>
  <c r="EI157" i="6" s="1"/>
  <c r="DX223" i="6"/>
  <c r="EI223" i="6" s="1"/>
  <c r="DX174" i="6"/>
  <c r="EI174" i="6" s="1"/>
  <c r="DX163" i="6"/>
  <c r="EI163" i="6" s="1"/>
  <c r="DX209" i="6"/>
  <c r="EI209" i="6" s="1"/>
  <c r="DX175" i="6"/>
  <c r="EI175" i="6" s="1"/>
  <c r="DX173" i="6"/>
  <c r="EI173" i="6" s="1"/>
  <c r="DX94" i="6"/>
  <c r="EI94" i="6" s="1"/>
  <c r="DX62" i="6"/>
  <c r="EI62" i="6" s="1"/>
  <c r="DX49" i="6"/>
  <c r="EI49" i="6" s="1"/>
  <c r="DX48" i="6"/>
  <c r="EI48" i="6" s="1"/>
  <c r="DX45" i="6"/>
  <c r="EI45" i="6" s="1"/>
  <c r="DX164" i="6"/>
  <c r="EI164" i="6" s="1"/>
  <c r="DX122" i="6"/>
  <c r="EI122" i="6" s="1"/>
  <c r="DX91" i="6"/>
  <c r="DX86" i="6"/>
  <c r="EI86" i="6" s="1"/>
  <c r="DX82" i="6"/>
  <c r="EI82" i="6" s="1"/>
  <c r="DX69" i="6"/>
  <c r="EI69" i="6" s="1"/>
  <c r="DX123" i="6"/>
  <c r="EI123" i="6" s="1"/>
  <c r="DX111" i="6"/>
  <c r="EI111" i="6" s="1"/>
  <c r="DX85" i="6"/>
  <c r="EI85" i="6" s="1"/>
  <c r="DX96" i="6"/>
  <c r="EI96" i="6" s="1"/>
  <c r="DX47" i="6"/>
  <c r="EI47" i="6" s="1"/>
  <c r="DX212" i="6"/>
  <c r="EI212" i="6" s="1"/>
  <c r="DX64" i="6"/>
  <c r="DX60" i="6"/>
  <c r="EI60" i="6" s="1"/>
  <c r="DX43" i="6"/>
  <c r="EI43" i="6" s="1"/>
  <c r="DX38" i="6"/>
  <c r="EI38" i="6" s="1"/>
  <c r="DX21" i="6"/>
  <c r="EI21" i="6" s="1"/>
  <c r="DX17" i="6"/>
  <c r="EI17" i="6" s="1"/>
  <c r="DX31" i="6"/>
  <c r="EI31" i="6" s="1"/>
  <c r="DX25" i="6"/>
  <c r="EI25" i="6" s="1"/>
  <c r="DX19" i="6"/>
  <c r="EI19" i="6" s="1"/>
  <c r="DX16" i="6"/>
  <c r="EI16" i="6" s="1"/>
  <c r="DX95" i="6"/>
  <c r="EI95" i="6" s="1"/>
  <c r="DX80" i="6"/>
  <c r="DX66" i="6"/>
  <c r="DX44" i="6"/>
  <c r="EI44" i="6" s="1"/>
  <c r="DX36" i="6"/>
  <c r="EI36" i="6" s="1"/>
  <c r="DX32" i="6"/>
  <c r="EI32" i="6" s="1"/>
  <c r="DX92" i="6"/>
  <c r="DX65" i="6"/>
  <c r="EI65" i="6" s="1"/>
  <c r="DX63" i="6"/>
  <c r="EI63" i="6" s="1"/>
  <c r="DX61" i="6"/>
  <c r="EI61" i="6" s="1"/>
  <c r="DX121" i="6"/>
  <c r="EI121" i="6" s="1"/>
  <c r="DX109" i="6"/>
  <c r="DX67" i="6"/>
  <c r="EI67" i="6" s="1"/>
  <c r="DX23" i="6"/>
  <c r="EI23" i="6" s="1"/>
  <c r="DX110" i="6"/>
  <c r="EI110" i="6" s="1"/>
  <c r="DX112" i="6"/>
  <c r="EI112" i="6" s="1"/>
  <c r="DX30" i="6"/>
  <c r="EI30" i="6" s="1"/>
  <c r="DX26" i="6"/>
  <c r="EI26" i="6" s="1"/>
  <c r="DX22" i="6"/>
  <c r="EI22" i="6" s="1"/>
  <c r="DX68" i="6"/>
  <c r="EI68" i="6" s="1"/>
  <c r="DX29" i="6"/>
  <c r="EI29" i="6" s="1"/>
  <c r="DX24" i="6"/>
  <c r="EI24" i="6" s="1"/>
  <c r="DX20" i="6"/>
  <c r="EI20" i="6" s="1"/>
  <c r="DX93" i="6"/>
  <c r="EI93" i="6" s="1"/>
  <c r="DX84" i="6"/>
  <c r="EI84" i="6" s="1"/>
  <c r="DX83" i="6"/>
  <c r="DX34" i="6"/>
  <c r="EI34" i="6" s="1"/>
  <c r="DX33" i="6"/>
  <c r="EI33" i="6" s="1"/>
  <c r="DX70" i="6"/>
  <c r="EI70" i="6" s="1"/>
  <c r="DX28" i="6"/>
  <c r="EI28" i="6" s="1"/>
  <c r="DX81" i="6"/>
  <c r="EI81" i="6" s="1"/>
  <c r="DX35" i="6"/>
  <c r="EI35" i="6" s="1"/>
  <c r="DX18" i="6"/>
  <c r="EI18" i="6" s="1"/>
  <c r="DX27" i="6"/>
  <c r="EI27" i="6" s="1"/>
  <c r="DX46" i="6"/>
  <c r="EI46" i="6" s="1"/>
  <c r="DX37" i="6"/>
  <c r="EI37" i="6" s="1"/>
  <c r="BN44" i="6"/>
  <c r="BM138" i="6"/>
  <c r="EZ138" i="6" s="1"/>
  <c r="BM21" i="6"/>
  <c r="EZ21" i="6" s="1"/>
  <c r="Y69" i="23"/>
  <c r="Y282" i="22"/>
  <c r="Y277" i="22"/>
  <c r="Y66" i="23"/>
  <c r="Y280" i="22"/>
  <c r="Y364" i="17"/>
  <c r="Y359" i="17"/>
  <c r="Y356" i="17"/>
  <c r="Y363" i="17"/>
  <c r="Y362" i="17"/>
  <c r="Y281" i="22"/>
  <c r="Y276" i="22"/>
  <c r="Y275" i="22"/>
  <c r="Y357" i="17"/>
  <c r="Y361" i="17"/>
  <c r="Y365" i="17"/>
  <c r="Y65" i="23"/>
  <c r="Y67" i="23"/>
  <c r="Y68" i="23"/>
  <c r="Y274" i="22"/>
  <c r="Y279" i="22"/>
  <c r="Y360" i="17"/>
  <c r="Y366" i="17"/>
  <c r="Y358" i="17"/>
  <c r="AA370" i="17"/>
  <c r="AA286" i="22"/>
  <c r="AA70" i="23"/>
  <c r="AA74" i="23"/>
  <c r="AA76" i="23"/>
  <c r="AA290" i="22"/>
  <c r="AA367" i="17"/>
  <c r="AA77" i="23"/>
  <c r="AA72" i="23"/>
  <c r="AA283" i="22"/>
  <c r="AA285" i="22"/>
  <c r="AA287" i="22"/>
  <c r="AA371" i="17"/>
  <c r="AA288" i="22"/>
  <c r="AA289" i="22"/>
  <c r="AA71" i="23"/>
  <c r="AA75" i="23"/>
  <c r="AA73" i="23"/>
  <c r="AA369" i="17"/>
  <c r="AA284" i="22"/>
  <c r="AA373" i="17"/>
  <c r="AA372" i="17"/>
  <c r="AA368" i="17"/>
  <c r="AA69" i="23"/>
  <c r="AA282" i="22"/>
  <c r="AA277" i="22"/>
  <c r="AA66" i="23"/>
  <c r="AA280" i="22"/>
  <c r="AA363" i="17"/>
  <c r="AA364" i="17"/>
  <c r="AA359" i="17"/>
  <c r="AA362" i="17"/>
  <c r="AA356" i="17"/>
  <c r="AA276" i="22"/>
  <c r="AA275" i="22"/>
  <c r="AA281" i="22"/>
  <c r="AA365" i="17"/>
  <c r="AA361" i="17"/>
  <c r="AA357" i="17"/>
  <c r="AA65" i="23"/>
  <c r="AA67" i="23"/>
  <c r="AA274" i="22"/>
  <c r="AA68" i="23"/>
  <c r="AA360" i="17"/>
  <c r="AA279" i="22"/>
  <c r="AA366" i="17"/>
  <c r="AA358" i="17"/>
  <c r="Z69" i="23"/>
  <c r="Z282" i="22"/>
  <c r="Z277" i="22"/>
  <c r="Z66" i="23"/>
  <c r="Z280" i="22"/>
  <c r="Z363" i="17"/>
  <c r="Z362" i="17"/>
  <c r="Z364" i="17"/>
  <c r="Z359" i="17"/>
  <c r="Z356" i="17"/>
  <c r="Z281" i="22"/>
  <c r="Z275" i="22"/>
  <c r="Z276" i="22"/>
  <c r="Z361" i="17"/>
  <c r="Z365" i="17"/>
  <c r="Z357" i="17"/>
  <c r="Z65" i="23"/>
  <c r="Z67" i="23"/>
  <c r="Z274" i="22"/>
  <c r="Z68" i="23"/>
  <c r="Z279" i="22"/>
  <c r="Z360" i="17"/>
  <c r="Z366" i="17"/>
  <c r="Z358" i="17"/>
  <c r="AA863" i="22"/>
  <c r="AA590" i="22"/>
  <c r="AA598" i="22"/>
  <c r="AA611" i="17"/>
  <c r="AA619" i="17"/>
  <c r="AA617" i="17"/>
  <c r="AA594" i="22"/>
  <c r="AA596" i="22"/>
  <c r="AA612" i="22"/>
  <c r="AA604" i="22"/>
  <c r="AA621" i="17"/>
  <c r="AA600" i="22"/>
  <c r="AA821" i="22"/>
  <c r="AA588" i="22"/>
  <c r="AA849" i="17"/>
  <c r="AA609" i="17"/>
  <c r="AA599" i="22"/>
  <c r="AA595" i="22"/>
  <c r="AA593" i="22"/>
  <c r="AA597" i="22"/>
  <c r="AA603" i="22"/>
  <c r="AA611" i="22"/>
  <c r="AA618" i="17"/>
  <c r="AA626" i="17"/>
  <c r="AA614" i="17"/>
  <c r="AA612" i="17"/>
  <c r="AA589" i="22"/>
  <c r="AA616" i="17"/>
  <c r="AA848" i="17"/>
  <c r="AA624" i="17"/>
  <c r="AA602" i="22"/>
  <c r="AA601" i="22"/>
  <c r="AA620" i="17"/>
  <c r="AA610" i="17"/>
  <c r="AA608" i="17"/>
  <c r="AA874" i="17"/>
  <c r="Z863" i="22"/>
  <c r="Z598" i="22"/>
  <c r="Z590" i="22"/>
  <c r="Z617" i="17"/>
  <c r="Z611" i="17"/>
  <c r="Z619" i="17"/>
  <c r="Z594" i="22"/>
  <c r="Z596" i="22"/>
  <c r="Z612" i="22"/>
  <c r="Z604" i="22"/>
  <c r="Z821" i="22"/>
  <c r="Z588" i="22"/>
  <c r="Z600" i="22"/>
  <c r="Z621" i="17"/>
  <c r="Z609" i="17"/>
  <c r="Z849" i="17"/>
  <c r="Z599" i="22"/>
  <c r="Z597" i="22"/>
  <c r="Z611" i="22"/>
  <c r="Z595" i="22"/>
  <c r="Z593" i="22"/>
  <c r="Z602" i="22"/>
  <c r="Z603" i="22"/>
  <c r="Z601" i="22"/>
  <c r="Z616" i="17"/>
  <c r="Z612" i="17"/>
  <c r="Z589" i="22"/>
  <c r="Z626" i="17"/>
  <c r="Z614" i="17"/>
  <c r="Z848" i="17"/>
  <c r="Z618" i="17"/>
  <c r="Z608" i="17"/>
  <c r="Z624" i="17"/>
  <c r="Z874" i="17"/>
  <c r="Z620" i="17"/>
  <c r="Z610" i="17"/>
  <c r="Z370" i="17"/>
  <c r="Z286" i="22"/>
  <c r="Z70" i="23"/>
  <c r="Z76" i="23"/>
  <c r="Z74" i="23"/>
  <c r="Z290" i="22"/>
  <c r="Z367" i="17"/>
  <c r="Z72" i="23"/>
  <c r="Z77" i="23"/>
  <c r="Z283" i="22"/>
  <c r="Z288" i="22"/>
  <c r="Z287" i="22"/>
  <c r="Z371" i="17"/>
  <c r="Z285" i="22"/>
  <c r="Z289" i="22"/>
  <c r="Z71" i="23"/>
  <c r="Z284" i="22"/>
  <c r="Z73" i="23"/>
  <c r="Z75" i="23"/>
  <c r="Z369" i="17"/>
  <c r="Z372" i="17"/>
  <c r="Z373" i="17"/>
  <c r="Z368" i="17"/>
  <c r="Y863" i="22"/>
  <c r="Y598" i="22"/>
  <c r="Y590" i="22"/>
  <c r="Y617" i="17"/>
  <c r="Y611" i="17"/>
  <c r="Y619" i="17"/>
  <c r="Y594" i="22"/>
  <c r="Y596" i="22"/>
  <c r="Y604" i="22"/>
  <c r="Y612" i="22"/>
  <c r="Y588" i="22"/>
  <c r="Y600" i="22"/>
  <c r="Y621" i="17"/>
  <c r="Y821" i="22"/>
  <c r="Y609" i="17"/>
  <c r="Y849" i="17"/>
  <c r="Y593" i="22"/>
  <c r="Y597" i="22"/>
  <c r="Y603" i="22"/>
  <c r="Y599" i="22"/>
  <c r="Y611" i="22"/>
  <c r="Y595" i="22"/>
  <c r="Y602" i="22"/>
  <c r="Y589" i="22"/>
  <c r="Y601" i="22"/>
  <c r="Y618" i="17"/>
  <c r="Y626" i="17"/>
  <c r="Y612" i="17"/>
  <c r="Y616" i="17"/>
  <c r="Y614" i="17"/>
  <c r="Y848" i="17"/>
  <c r="Y624" i="17"/>
  <c r="Y874" i="17"/>
  <c r="Y610" i="17"/>
  <c r="Y620" i="17"/>
  <c r="Y608" i="17"/>
  <c r="Y370" i="17"/>
  <c r="Y286" i="22"/>
  <c r="Y76" i="23"/>
  <c r="Y74" i="23"/>
  <c r="Y70" i="23"/>
  <c r="Y290" i="22"/>
  <c r="Y367" i="17"/>
  <c r="Y72" i="23"/>
  <c r="Y77" i="23"/>
  <c r="Y283" i="22"/>
  <c r="Y371" i="17"/>
  <c r="Y287" i="22"/>
  <c r="Y285" i="22"/>
  <c r="Y289" i="22"/>
  <c r="Y288" i="22"/>
  <c r="Y75" i="23"/>
  <c r="Y73" i="23"/>
  <c r="Y71" i="23"/>
  <c r="Y369" i="17"/>
  <c r="Y284" i="22"/>
  <c r="Y373" i="17"/>
  <c r="Y368" i="17"/>
  <c r="Y372" i="17"/>
  <c r="FG179" i="6"/>
  <c r="Y329" i="23" s="1"/>
  <c r="FH179" i="6"/>
  <c r="Z329" i="23" s="1"/>
  <c r="DX8" i="6"/>
  <c r="EZ54" i="6" l="1"/>
  <c r="EZ56" i="6"/>
  <c r="EM56" i="6"/>
  <c r="EZ55" i="6"/>
  <c r="EZ44" i="6"/>
  <c r="EM138" i="6"/>
  <c r="EZ132" i="6"/>
  <c r="EM21" i="6"/>
  <c r="BH91" i="6"/>
  <c r="BG91" i="6"/>
  <c r="Q861" i="22"/>
  <c r="P861" i="22" s="1"/>
  <c r="Q826" i="22"/>
  <c r="P826" i="22" s="1"/>
  <c r="DB189" i="6"/>
  <c r="BH116" i="6"/>
  <c r="BG116" i="6"/>
  <c r="BG66" i="6"/>
  <c r="BH66" i="6"/>
  <c r="BH109" i="6"/>
  <c r="BG109" i="6"/>
  <c r="BH83" i="6"/>
  <c r="BG83" i="6"/>
  <c r="BG80" i="6"/>
  <c r="BH80" i="6"/>
  <c r="BH172" i="6"/>
  <c r="BG172" i="6"/>
  <c r="EZ133" i="6"/>
  <c r="EN44" i="6"/>
  <c r="BH92" i="6"/>
  <c r="BG92" i="6"/>
  <c r="BH64" i="6"/>
  <c r="BG64" i="6"/>
  <c r="Q855" i="22"/>
  <c r="P855" i="22" s="1"/>
  <c r="DB166" i="6"/>
  <c r="N855" i="22" s="1"/>
  <c r="EM133" i="6"/>
  <c r="DX244" i="6"/>
  <c r="EI244" i="6" s="1"/>
  <c r="DX241" i="6"/>
  <c r="EI241" i="6" s="1"/>
  <c r="DX240" i="6"/>
  <c r="EI240" i="6" s="1"/>
  <c r="DX249" i="6"/>
  <c r="EI249" i="6" s="1"/>
  <c r="DX243" i="6"/>
  <c r="EI243" i="6" s="1"/>
  <c r="DX217" i="6"/>
  <c r="EI217" i="6" s="1"/>
  <c r="DX219" i="6"/>
  <c r="EI219" i="6" s="1"/>
  <c r="DX203" i="6"/>
  <c r="EI203" i="6" s="1"/>
  <c r="DX195" i="6"/>
  <c r="EI195" i="6" s="1"/>
  <c r="DX242" i="6"/>
  <c r="EI242" i="6" s="1"/>
  <c r="DX202" i="6"/>
  <c r="EI202" i="6" s="1"/>
  <c r="DX187" i="6"/>
  <c r="EI187" i="6" s="1"/>
  <c r="DX197" i="6"/>
  <c r="EI197" i="6" s="1"/>
  <c r="EX197" i="6" s="1"/>
  <c r="DB197" i="6" s="1"/>
  <c r="DX196" i="6"/>
  <c r="EI196" i="6" s="1"/>
  <c r="DX204" i="6"/>
  <c r="EI204" i="6" s="1"/>
  <c r="DX137" i="6"/>
  <c r="EI137" i="6" s="1"/>
  <c r="DX134" i="6"/>
  <c r="EI134" i="6" s="1"/>
  <c r="DX126" i="6"/>
  <c r="EI126" i="6" s="1"/>
  <c r="DX125" i="6"/>
  <c r="DX148" i="6"/>
  <c r="EI148" i="6" s="1"/>
  <c r="DX142" i="6"/>
  <c r="EI142" i="6" s="1"/>
  <c r="DX140" i="6"/>
  <c r="EI140" i="6" s="1"/>
  <c r="DX136" i="6"/>
  <c r="EI136" i="6" s="1"/>
  <c r="DX147" i="6"/>
  <c r="EI147" i="6" s="1"/>
  <c r="DX135" i="6"/>
  <c r="EI135" i="6" s="1"/>
  <c r="DX132" i="6"/>
  <c r="EI132" i="6" s="1"/>
  <c r="DX131" i="6"/>
  <c r="EI131" i="6" s="1"/>
  <c r="DX151" i="6"/>
  <c r="EI151" i="6" s="1"/>
  <c r="DX161" i="6"/>
  <c r="EI161" i="6" s="1"/>
  <c r="DX155" i="6"/>
  <c r="EI155" i="6" s="1"/>
  <c r="DX138" i="6"/>
  <c r="EI138" i="6" s="1"/>
  <c r="DX218" i="6"/>
  <c r="EI218" i="6" s="1"/>
  <c r="DX149" i="6"/>
  <c r="EI149" i="6" s="1"/>
  <c r="DX129" i="6"/>
  <c r="EI129" i="6" s="1"/>
  <c r="DX127" i="6"/>
  <c r="EI127" i="6" s="1"/>
  <c r="DX59" i="6"/>
  <c r="EI59" i="6" s="1"/>
  <c r="DX51" i="6"/>
  <c r="EI51" i="6" s="1"/>
  <c r="DX150" i="6"/>
  <c r="EI150" i="6" s="1"/>
  <c r="DX130" i="6"/>
  <c r="EI130" i="6" s="1"/>
  <c r="DX103" i="6"/>
  <c r="EI103" i="6" s="1"/>
  <c r="DX90" i="6"/>
  <c r="EI90" i="6" s="1"/>
  <c r="DX89" i="6"/>
  <c r="EI89" i="6" s="1"/>
  <c r="DX79" i="6"/>
  <c r="EI79" i="6" s="1"/>
  <c r="DX78" i="6"/>
  <c r="EI78" i="6" s="1"/>
  <c r="DX72" i="6"/>
  <c r="EI72" i="6" s="1"/>
  <c r="DX205" i="6"/>
  <c r="EI205" i="6" s="1"/>
  <c r="DX124" i="6"/>
  <c r="DX77" i="6"/>
  <c r="EI77" i="6" s="1"/>
  <c r="DX75" i="6"/>
  <c r="EI75" i="6" s="1"/>
  <c r="DX74" i="6"/>
  <c r="EI74" i="6" s="1"/>
  <c r="DX139" i="6"/>
  <c r="EI139" i="6" s="1"/>
  <c r="DX133" i="6"/>
  <c r="EI133" i="6" s="1"/>
  <c r="DX99" i="6"/>
  <c r="EI99" i="6" s="1"/>
  <c r="DX97" i="6"/>
  <c r="EI97" i="6" s="1"/>
  <c r="DX54" i="6"/>
  <c r="EI54" i="6" s="1"/>
  <c r="DX73" i="6"/>
  <c r="EI73" i="6" s="1"/>
  <c r="DX71" i="6"/>
  <c r="EI71" i="6" s="1"/>
  <c r="DX52" i="6"/>
  <c r="EI52" i="6" s="1"/>
  <c r="DX128" i="6"/>
  <c r="DX53" i="6"/>
  <c r="EI53" i="6" s="1"/>
  <c r="DX56" i="6"/>
  <c r="EI56" i="6" s="1"/>
  <c r="DX39" i="6"/>
  <c r="EI39" i="6" s="1"/>
  <c r="DX141" i="6"/>
  <c r="EI141" i="6" s="1"/>
  <c r="DX100" i="6"/>
  <c r="EI100" i="6" s="1"/>
  <c r="DX76" i="6"/>
  <c r="EI76" i="6" s="1"/>
  <c r="DX57" i="6"/>
  <c r="EI57" i="6" s="1"/>
  <c r="DX42" i="6"/>
  <c r="EI42" i="6" s="1"/>
  <c r="DX88" i="6"/>
  <c r="EI88" i="6" s="1"/>
  <c r="DX87" i="6"/>
  <c r="EI87" i="6" s="1"/>
  <c r="DX98" i="6"/>
  <c r="EI98" i="6" s="1"/>
  <c r="DX102" i="6"/>
  <c r="EI102" i="6" s="1"/>
  <c r="DX58" i="6"/>
  <c r="EI58" i="6" s="1"/>
  <c r="DX55" i="6"/>
  <c r="EI55" i="6" s="1"/>
  <c r="DX41" i="6"/>
  <c r="EI41" i="6" s="1"/>
  <c r="DX216" i="6"/>
  <c r="EI216" i="6" s="1"/>
  <c r="DX101" i="6"/>
  <c r="EI101" i="6" s="1"/>
  <c r="DX40" i="6"/>
  <c r="EI40" i="6" s="1"/>
  <c r="BG104" i="6"/>
  <c r="BH104" i="6"/>
  <c r="AK7" i="6"/>
  <c r="DZ7" i="6" s="1"/>
  <c r="AJ7" i="6"/>
  <c r="EI109" i="6" l="1"/>
  <c r="EI104" i="6"/>
  <c r="EZ64" i="6"/>
  <c r="EI116" i="6"/>
  <c r="EZ172" i="6"/>
  <c r="EI92" i="6"/>
  <c r="EI66" i="6"/>
  <c r="EI80" i="6"/>
  <c r="BG125" i="6"/>
  <c r="BH125" i="6"/>
  <c r="BG128" i="6"/>
  <c r="BH128" i="6"/>
  <c r="EI64" i="6"/>
  <c r="N861" i="22"/>
  <c r="N826" i="22"/>
  <c r="EI172" i="6"/>
  <c r="EI83" i="6"/>
  <c r="BG124" i="6"/>
  <c r="BH124" i="6"/>
  <c r="EI91" i="6"/>
  <c r="DY7" i="6"/>
  <c r="EK7" i="6" s="1"/>
  <c r="AP7" i="6"/>
  <c r="AO7" i="6"/>
  <c r="R281" i="6" s="1"/>
  <c r="AJ6" i="6"/>
  <c r="AK6" i="6"/>
  <c r="BK181" i="6" s="1"/>
  <c r="AJ5" i="6"/>
  <c r="AK5" i="6"/>
  <c r="DZ5" i="6" s="1"/>
  <c r="EI124" i="6" l="1"/>
  <c r="EI128" i="6"/>
  <c r="EI125" i="6"/>
  <c r="BJ264" i="6"/>
  <c r="EZ264" i="6" s="1"/>
  <c r="BJ262" i="6"/>
  <c r="EZ262" i="6" s="1"/>
  <c r="BJ181" i="6"/>
  <c r="EZ181" i="6" s="1"/>
  <c r="BJ263" i="6"/>
  <c r="EZ263" i="6" s="1"/>
  <c r="DZ251" i="6"/>
  <c r="EK251" i="6" s="1"/>
  <c r="DZ255" i="6"/>
  <c r="EK255" i="6" s="1"/>
  <c r="DZ237" i="6"/>
  <c r="EK237" i="6" s="1"/>
  <c r="DZ247" i="6"/>
  <c r="EK247" i="6" s="1"/>
  <c r="DZ212" i="6"/>
  <c r="EK212" i="6" s="1"/>
  <c r="DZ215" i="6"/>
  <c r="EK215" i="6" s="1"/>
  <c r="DZ211" i="6"/>
  <c r="EK211" i="6" s="1"/>
  <c r="DZ191" i="6"/>
  <c r="EK191" i="6" s="1"/>
  <c r="DZ173" i="6"/>
  <c r="EK173" i="6" s="1"/>
  <c r="DZ86" i="6"/>
  <c r="EK86" i="6" s="1"/>
  <c r="DZ157" i="6"/>
  <c r="EK157" i="6" s="1"/>
  <c r="DZ84" i="6"/>
  <c r="EK84" i="6" s="1"/>
  <c r="DZ82" i="6"/>
  <c r="EK82" i="6" s="1"/>
  <c r="DZ19" i="6"/>
  <c r="EK19" i="6" s="1"/>
  <c r="DZ159" i="6"/>
  <c r="EK159" i="6" s="1"/>
  <c r="DZ17" i="6"/>
  <c r="EK17" i="6" s="1"/>
  <c r="DZ238" i="6"/>
  <c r="EK238" i="6" s="1"/>
  <c r="DZ213" i="6"/>
  <c r="EK213" i="6" s="1"/>
  <c r="DZ192" i="6"/>
  <c r="EK192" i="6" s="1"/>
  <c r="DZ214" i="6"/>
  <c r="EK214" i="6" s="1"/>
  <c r="DZ16" i="6"/>
  <c r="EK16" i="6" s="1"/>
  <c r="DZ81" i="6"/>
  <c r="EK81" i="6" s="1"/>
  <c r="DZ70" i="6"/>
  <c r="EK70" i="6" s="1"/>
  <c r="DZ69" i="6"/>
  <c r="EK69" i="6" s="1"/>
  <c r="DZ83" i="6"/>
  <c r="BK83" i="6" s="1"/>
  <c r="EK83" i="6" s="1"/>
  <c r="DZ85" i="6"/>
  <c r="EK85" i="6" s="1"/>
  <c r="DZ188" i="6"/>
  <c r="EK188" i="6" s="1"/>
  <c r="DZ18" i="6"/>
  <c r="EK18" i="6" s="1"/>
  <c r="DZ234" i="6"/>
  <c r="EK234" i="6" s="1"/>
  <c r="DZ80" i="6"/>
  <c r="DZ236" i="6"/>
  <c r="DZ254" i="6"/>
  <c r="EK254" i="6" s="1"/>
  <c r="DZ235" i="6"/>
  <c r="EK235" i="6" s="1"/>
  <c r="DZ239" i="6"/>
  <c r="EK239" i="6" s="1"/>
  <c r="AP6" i="6"/>
  <c r="AO6" i="6"/>
  <c r="R280" i="6" s="1"/>
  <c r="DY5" i="6"/>
  <c r="AP5" i="6"/>
  <c r="AO5" i="6"/>
  <c r="AJ9" i="6"/>
  <c r="AK9" i="6"/>
  <c r="DZ8" i="6"/>
  <c r="DP8" i="6"/>
  <c r="AJ8" i="6"/>
  <c r="AK8" i="6"/>
  <c r="DZ6" i="6"/>
  <c r="DY6" i="6"/>
  <c r="E280" i="6" l="1"/>
  <c r="F280" i="6"/>
  <c r="BK236" i="6"/>
  <c r="EK236" i="6" s="1"/>
  <c r="DZ241" i="6"/>
  <c r="DZ243" i="6"/>
  <c r="DZ196" i="6"/>
  <c r="DZ249" i="6"/>
  <c r="DZ163" i="6"/>
  <c r="DZ97" i="6"/>
  <c r="DZ99" i="6"/>
  <c r="DZ219" i="6"/>
  <c r="DZ98" i="6"/>
  <c r="DZ203" i="6"/>
  <c r="DZ217" i="6"/>
  <c r="DZ205" i="6"/>
  <c r="DZ240" i="6"/>
  <c r="DZ164" i="6"/>
  <c r="DZ155" i="6"/>
  <c r="DZ244" i="6"/>
  <c r="DZ218" i="6"/>
  <c r="DZ100" i="6"/>
  <c r="DZ187" i="6"/>
  <c r="DZ202" i="6"/>
  <c r="DZ204" i="6"/>
  <c r="DZ242" i="6"/>
  <c r="DZ216" i="6"/>
  <c r="J280" i="6"/>
  <c r="G280" i="6"/>
  <c r="DU17" i="6"/>
  <c r="DU81" i="6"/>
  <c r="DU145" i="6"/>
  <c r="L496" i="17" s="1"/>
  <c r="DU209" i="6"/>
  <c r="DU273" i="6"/>
  <c r="DU136" i="6"/>
  <c r="L420" i="17" s="1"/>
  <c r="DU42" i="6"/>
  <c r="DU106" i="6"/>
  <c r="DU170" i="6"/>
  <c r="DU234" i="6"/>
  <c r="DU111" i="6"/>
  <c r="DU208" i="6"/>
  <c r="DU59" i="6"/>
  <c r="DU123" i="6"/>
  <c r="L420" i="22" s="1"/>
  <c r="DU187" i="6"/>
  <c r="DU251" i="6"/>
  <c r="DU40" i="6"/>
  <c r="DU76" i="6"/>
  <c r="L318" i="17" s="1"/>
  <c r="DU140" i="6"/>
  <c r="DU204" i="6"/>
  <c r="DU268" i="6"/>
  <c r="L515" i="17" s="1"/>
  <c r="DU72" i="6"/>
  <c r="DU264" i="6"/>
  <c r="L384" i="22" s="1"/>
  <c r="DU77" i="6"/>
  <c r="DU141" i="6"/>
  <c r="L372" i="22" s="1"/>
  <c r="DU205" i="6"/>
  <c r="DU269" i="6"/>
  <c r="DU22" i="6"/>
  <c r="L838" i="17" s="1"/>
  <c r="DU86" i="6"/>
  <c r="L102" i="23" s="1"/>
  <c r="DU150" i="6"/>
  <c r="DU214" i="6"/>
  <c r="DU278" i="6"/>
  <c r="DU223" i="6"/>
  <c r="DU248" i="6"/>
  <c r="DU137" i="6"/>
  <c r="DU68" i="6"/>
  <c r="DU133" i="6"/>
  <c r="DU142" i="6"/>
  <c r="DU25" i="6"/>
  <c r="L89" i="17" s="1"/>
  <c r="DU89" i="6"/>
  <c r="DU153" i="6"/>
  <c r="L886" i="17" s="1"/>
  <c r="DU217" i="6"/>
  <c r="DU281" i="6"/>
  <c r="DU168" i="6"/>
  <c r="DU50" i="6"/>
  <c r="DU114" i="6"/>
  <c r="DU178" i="6"/>
  <c r="L328" i="23" s="1"/>
  <c r="DU242" i="6"/>
  <c r="DU151" i="6"/>
  <c r="DU240" i="6"/>
  <c r="DU67" i="6"/>
  <c r="DU131" i="6"/>
  <c r="DU195" i="6"/>
  <c r="L846" i="22" s="1"/>
  <c r="DU259" i="6"/>
  <c r="DU20" i="6"/>
  <c r="DU84" i="6"/>
  <c r="DU148" i="6"/>
  <c r="L873" i="17" s="1"/>
  <c r="DU212" i="6"/>
  <c r="DU276" i="6"/>
  <c r="DU80" i="6"/>
  <c r="DU21" i="6"/>
  <c r="DU85" i="6"/>
  <c r="DU149" i="6"/>
  <c r="L264" i="23" s="1"/>
  <c r="DU213" i="6"/>
  <c r="DU277" i="6"/>
  <c r="DU94" i="6"/>
  <c r="DU158" i="6"/>
  <c r="DU222" i="6"/>
  <c r="L751" i="17" s="1"/>
  <c r="DU47" i="6"/>
  <c r="DU279" i="6"/>
  <c r="DU272" i="6"/>
  <c r="DU201" i="6"/>
  <c r="DU226" i="6"/>
  <c r="DU176" i="6"/>
  <c r="DU115" i="6"/>
  <c r="DU243" i="6"/>
  <c r="DU196" i="6"/>
  <c r="DU197" i="6"/>
  <c r="DU191" i="6"/>
  <c r="DU33" i="6"/>
  <c r="DU97" i="6"/>
  <c r="DU161" i="6"/>
  <c r="DU225" i="6"/>
  <c r="DU23" i="6"/>
  <c r="DU200" i="6"/>
  <c r="DU58" i="6"/>
  <c r="DU122" i="6"/>
  <c r="L871" i="17" s="1"/>
  <c r="DU186" i="6"/>
  <c r="L859" i="22" s="1"/>
  <c r="DU250" i="6"/>
  <c r="DU199" i="6"/>
  <c r="DU280" i="6"/>
  <c r="DU75" i="6"/>
  <c r="L320" i="17" s="1"/>
  <c r="DU139" i="6"/>
  <c r="DU203" i="6"/>
  <c r="DU267" i="6"/>
  <c r="L512" i="17" s="1"/>
  <c r="DU28" i="6"/>
  <c r="DU92" i="6"/>
  <c r="DU156" i="6"/>
  <c r="L860" i="17" s="1"/>
  <c r="DU220" i="6"/>
  <c r="DU39" i="6"/>
  <c r="DU88" i="6"/>
  <c r="DU93" i="6"/>
  <c r="DU157" i="6"/>
  <c r="L880" i="17" s="1"/>
  <c r="DU221" i="6"/>
  <c r="DU31" i="6"/>
  <c r="DU38" i="6"/>
  <c r="DU102" i="6"/>
  <c r="DU166" i="6"/>
  <c r="L855" i="22" s="1"/>
  <c r="AD855" i="22" s="1"/>
  <c r="DU230" i="6"/>
  <c r="DU71" i="6"/>
  <c r="DU32" i="6"/>
  <c r="DU34" i="6"/>
  <c r="DU260" i="6"/>
  <c r="DU261" i="6"/>
  <c r="DU216" i="6"/>
  <c r="DU41" i="6"/>
  <c r="DU105" i="6"/>
  <c r="L350" i="22" s="1"/>
  <c r="DU169" i="6"/>
  <c r="L325" i="23" s="1"/>
  <c r="DU233" i="6"/>
  <c r="L295" i="23" s="1"/>
  <c r="DU143" i="6"/>
  <c r="DU232" i="6"/>
  <c r="L866" i="22" s="1"/>
  <c r="DU66" i="6"/>
  <c r="DU130" i="6"/>
  <c r="DU194" i="6"/>
  <c r="DU258" i="6"/>
  <c r="DU231" i="6"/>
  <c r="L707" i="22" s="1"/>
  <c r="DU19" i="6"/>
  <c r="DU83" i="6"/>
  <c r="DU147" i="6"/>
  <c r="DU211" i="6"/>
  <c r="DU275" i="6"/>
  <c r="DU36" i="6"/>
  <c r="L12" i="23" s="1"/>
  <c r="DU100" i="6"/>
  <c r="DU164" i="6"/>
  <c r="DU228" i="6"/>
  <c r="L704" i="22" s="1"/>
  <c r="DU103" i="6"/>
  <c r="DU104" i="6"/>
  <c r="DU37" i="6"/>
  <c r="DU101" i="6"/>
  <c r="DU165" i="6"/>
  <c r="L854" i="22" s="1"/>
  <c r="DU229" i="6"/>
  <c r="L292" i="23" s="1"/>
  <c r="DU95" i="6"/>
  <c r="DU46" i="6"/>
  <c r="DU110" i="6"/>
  <c r="DU174" i="6"/>
  <c r="L856" i="22" s="1"/>
  <c r="DU238" i="6"/>
  <c r="DU79" i="6"/>
  <c r="L273" i="22" s="1"/>
  <c r="DU96" i="6"/>
  <c r="DU265" i="6"/>
  <c r="DU206" i="6"/>
  <c r="DU49" i="6"/>
  <c r="L199" i="17" s="1"/>
  <c r="DU113" i="6"/>
  <c r="DU177" i="6"/>
  <c r="L321" i="23" s="1"/>
  <c r="DU241" i="6"/>
  <c r="DU207" i="6"/>
  <c r="DU256" i="6"/>
  <c r="L897" i="17" s="1"/>
  <c r="DU74" i="6"/>
  <c r="L326" i="17" s="1"/>
  <c r="DU138" i="6"/>
  <c r="DU202" i="6"/>
  <c r="DU266" i="6"/>
  <c r="DU271" i="6"/>
  <c r="L375" i="22" s="1"/>
  <c r="DU27" i="6"/>
  <c r="DU91" i="6"/>
  <c r="DU155" i="6"/>
  <c r="DU219" i="6"/>
  <c r="DU55" i="6"/>
  <c r="DU44" i="6"/>
  <c r="DU108" i="6"/>
  <c r="DU172" i="6"/>
  <c r="L889" i="17" s="1"/>
  <c r="DU236" i="6"/>
  <c r="DU167" i="6"/>
  <c r="L877" i="17" s="1"/>
  <c r="DU128" i="6"/>
  <c r="DU45" i="6"/>
  <c r="DU109" i="6"/>
  <c r="DU173" i="6"/>
  <c r="DU237" i="6"/>
  <c r="L736" i="22" s="1"/>
  <c r="DU135" i="6"/>
  <c r="DU54" i="6"/>
  <c r="DU118" i="6"/>
  <c r="DU182" i="6"/>
  <c r="DU246" i="6"/>
  <c r="L869" i="22" s="1"/>
  <c r="DU87" i="6"/>
  <c r="DU120" i="6"/>
  <c r="DU98" i="6"/>
  <c r="DU224" i="6"/>
  <c r="L747" i="17" s="1"/>
  <c r="DU270" i="6"/>
  <c r="L517" i="17" s="1"/>
  <c r="DU57" i="6"/>
  <c r="DU121" i="6"/>
  <c r="L840" i="17" s="1"/>
  <c r="DU185" i="6"/>
  <c r="L852" i="22" s="1"/>
  <c r="DU249" i="6"/>
  <c r="DU255" i="6"/>
  <c r="DU18" i="6"/>
  <c r="DU82" i="6"/>
  <c r="L278" i="22" s="1"/>
  <c r="DU146" i="6"/>
  <c r="DU210" i="6"/>
  <c r="DU274" i="6"/>
  <c r="DU56" i="6"/>
  <c r="DU35" i="6"/>
  <c r="DU99" i="6"/>
  <c r="DU163" i="6"/>
  <c r="DU227" i="6"/>
  <c r="DU119" i="6"/>
  <c r="DU52" i="6"/>
  <c r="DU116" i="6"/>
  <c r="DU180" i="6"/>
  <c r="L858" i="22" s="1"/>
  <c r="DU244" i="6"/>
  <c r="DU215" i="6"/>
  <c r="DU160" i="6"/>
  <c r="L319" i="23" s="1"/>
  <c r="DU53" i="6"/>
  <c r="DU117" i="6"/>
  <c r="DU181" i="6"/>
  <c r="L324" i="23" s="1"/>
  <c r="DU183" i="6"/>
  <c r="L805" i="22" s="1"/>
  <c r="DU62" i="6"/>
  <c r="DU126" i="6"/>
  <c r="DU190" i="6"/>
  <c r="L806" i="22" s="1"/>
  <c r="DU127" i="6"/>
  <c r="DU152" i="6"/>
  <c r="DU112" i="6"/>
  <c r="L162" i="23" s="1"/>
  <c r="DU239" i="6"/>
  <c r="L774" i="17" s="1"/>
  <c r="DU24" i="6"/>
  <c r="DU64" i="6"/>
  <c r="DU65" i="6"/>
  <c r="DU129" i="6"/>
  <c r="DU193" i="6"/>
  <c r="DU257" i="6"/>
  <c r="DU48" i="6"/>
  <c r="DU26" i="6"/>
  <c r="DU90" i="6"/>
  <c r="DU154" i="6"/>
  <c r="L320" i="23" s="1"/>
  <c r="DU218" i="6"/>
  <c r="DU144" i="6"/>
  <c r="DU43" i="6"/>
  <c r="DU107" i="6"/>
  <c r="DU171" i="6"/>
  <c r="L850" i="22" s="1"/>
  <c r="DU235" i="6"/>
  <c r="DU175" i="6"/>
  <c r="L857" i="22" s="1"/>
  <c r="DU60" i="6"/>
  <c r="DU124" i="6"/>
  <c r="DU188" i="6"/>
  <c r="DU252" i="6"/>
  <c r="DU263" i="6"/>
  <c r="DU192" i="6"/>
  <c r="DU61" i="6"/>
  <c r="DU125" i="6"/>
  <c r="L847" i="17" s="1"/>
  <c r="DU189" i="6"/>
  <c r="DU247" i="6"/>
  <c r="DU70" i="6"/>
  <c r="DU134" i="6"/>
  <c r="L429" i="17" s="1"/>
  <c r="DU198" i="6"/>
  <c r="DU262" i="6"/>
  <c r="DU159" i="6"/>
  <c r="DU184" i="6"/>
  <c r="DU73" i="6"/>
  <c r="DU162" i="6"/>
  <c r="DU63" i="6"/>
  <c r="L276" i="17" s="1"/>
  <c r="DU51" i="6"/>
  <c r="DU179" i="6"/>
  <c r="L329" i="23" s="1"/>
  <c r="DU132" i="6"/>
  <c r="DU69" i="6"/>
  <c r="DU78" i="6"/>
  <c r="L272" i="22" s="1"/>
  <c r="DU245" i="6"/>
  <c r="DU30" i="6"/>
  <c r="DU253" i="6"/>
  <c r="DU16" i="6"/>
  <c r="DU29" i="6"/>
  <c r="DU254" i="6"/>
  <c r="DY271" i="6"/>
  <c r="EJ271" i="6" s="1"/>
  <c r="DY263" i="6"/>
  <c r="EJ263" i="6" s="1"/>
  <c r="DY250" i="6"/>
  <c r="EJ250" i="6" s="1"/>
  <c r="DY279" i="6"/>
  <c r="DY259" i="6"/>
  <c r="EJ259" i="6" s="1"/>
  <c r="EO259" i="6" s="1"/>
  <c r="EX259" i="6" s="1"/>
  <c r="DY277" i="6"/>
  <c r="BJ277" i="6" s="1"/>
  <c r="DY265" i="6"/>
  <c r="EJ265" i="6" s="1"/>
  <c r="DY226" i="6"/>
  <c r="DY245" i="6"/>
  <c r="EJ245" i="6" s="1"/>
  <c r="DY280" i="6"/>
  <c r="DY268" i="6"/>
  <c r="EJ268" i="6" s="1"/>
  <c r="DY261" i="6"/>
  <c r="EJ261" i="6" s="1"/>
  <c r="EO261" i="6" s="1"/>
  <c r="DY227" i="6"/>
  <c r="DY257" i="6"/>
  <c r="EJ257" i="6" s="1"/>
  <c r="EO257" i="6" s="1"/>
  <c r="EX257" i="6" s="1"/>
  <c r="DY266" i="6"/>
  <c r="EJ266" i="6" s="1"/>
  <c r="DY184" i="6"/>
  <c r="EJ184" i="6" s="1"/>
  <c r="DY225" i="6"/>
  <c r="EJ225" i="6" s="1"/>
  <c r="DY199" i="6"/>
  <c r="BJ199" i="6" s="1"/>
  <c r="DY186" i="6"/>
  <c r="EJ186" i="6" s="1"/>
  <c r="DY180" i="6"/>
  <c r="DY194" i="6"/>
  <c r="EJ194" i="6" s="1"/>
  <c r="EO194" i="6" s="1"/>
  <c r="EX194" i="6" s="1"/>
  <c r="DY201" i="6"/>
  <c r="EJ201" i="6" s="1"/>
  <c r="DY177" i="6"/>
  <c r="DY145" i="6"/>
  <c r="EJ145" i="6" s="1"/>
  <c r="DY154" i="6"/>
  <c r="EJ154" i="6" s="1"/>
  <c r="DY182" i="6"/>
  <c r="DY165" i="6"/>
  <c r="EJ165" i="6" s="1"/>
  <c r="DY158" i="6"/>
  <c r="EJ158" i="6" s="1"/>
  <c r="DY170" i="6"/>
  <c r="EJ170" i="6" s="1"/>
  <c r="DY146" i="6"/>
  <c r="EJ146" i="6" s="1"/>
  <c r="BJ162" i="6"/>
  <c r="DY153" i="6"/>
  <c r="EJ153" i="6" s="1"/>
  <c r="DY169" i="6"/>
  <c r="EJ169" i="6" s="1"/>
  <c r="DY107" i="6"/>
  <c r="EJ107" i="6" s="1"/>
  <c r="DY179" i="6"/>
  <c r="EJ179" i="6" s="1"/>
  <c r="DY118" i="6"/>
  <c r="EJ118" i="6" s="1"/>
  <c r="EO118" i="6" s="1"/>
  <c r="DY117" i="6"/>
  <c r="EJ117" i="6" s="1"/>
  <c r="EO117" i="6" s="1"/>
  <c r="EX117" i="6" s="1"/>
  <c r="DY144" i="6"/>
  <c r="EJ144" i="6" s="1"/>
  <c r="DY167" i="6"/>
  <c r="EJ167" i="6" s="1"/>
  <c r="DY152" i="6"/>
  <c r="EJ152" i="6" s="1"/>
  <c r="DY143" i="6"/>
  <c r="EJ143" i="6" s="1"/>
  <c r="DY108" i="6"/>
  <c r="EJ108" i="6" s="1"/>
  <c r="DY104" i="6"/>
  <c r="BJ104" i="6" s="1"/>
  <c r="DY272" i="6"/>
  <c r="EJ272" i="6" s="1"/>
  <c r="EO272" i="6" s="1"/>
  <c r="EX272" i="6" s="1"/>
  <c r="DY198" i="6"/>
  <c r="EJ198" i="6" s="1"/>
  <c r="DY172" i="6"/>
  <c r="EJ172" i="6" s="1"/>
  <c r="EO172" i="6" s="1"/>
  <c r="EX172" i="6" s="1"/>
  <c r="DY176" i="6"/>
  <c r="DY181" i="6"/>
  <c r="EJ181" i="6" s="1"/>
  <c r="DY120" i="6"/>
  <c r="EJ120" i="6" s="1"/>
  <c r="EO120" i="6" s="1"/>
  <c r="EX120" i="6" s="1"/>
  <c r="DY230" i="6"/>
  <c r="EJ230" i="6" s="1"/>
  <c r="DY233" i="6"/>
  <c r="EJ233" i="6" s="1"/>
  <c r="DY246" i="6"/>
  <c r="EJ246" i="6" s="1"/>
  <c r="DY115" i="6"/>
  <c r="EJ115" i="6" s="1"/>
  <c r="EO115" i="6" s="1"/>
  <c r="EX115" i="6" s="1"/>
  <c r="DB115" i="6" s="1"/>
  <c r="DY106" i="6"/>
  <c r="EJ106" i="6" s="1"/>
  <c r="DY105" i="6"/>
  <c r="EJ105" i="6" s="1"/>
  <c r="DY114" i="6"/>
  <c r="DY171" i="6"/>
  <c r="EJ171" i="6" s="1"/>
  <c r="DY185" i="6"/>
  <c r="EJ185" i="6" s="1"/>
  <c r="DY231" i="6"/>
  <c r="EJ231" i="6" s="1"/>
  <c r="DY228" i="6"/>
  <c r="EJ228" i="6" s="1"/>
  <c r="DY262" i="6"/>
  <c r="EJ262" i="6" s="1"/>
  <c r="DY252" i="6"/>
  <c r="EJ252" i="6" s="1"/>
  <c r="DY260" i="6"/>
  <c r="EJ260" i="6" s="1"/>
  <c r="EO260" i="6" s="1"/>
  <c r="EX260" i="6" s="1"/>
  <c r="DY168" i="6"/>
  <c r="DY200" i="6"/>
  <c r="EJ200" i="6" s="1"/>
  <c r="DY258" i="6"/>
  <c r="EJ258" i="6" s="1"/>
  <c r="EO258" i="6" s="1"/>
  <c r="EX258" i="6" s="1"/>
  <c r="DY256" i="6"/>
  <c r="EJ256" i="6" s="1"/>
  <c r="DY273" i="6"/>
  <c r="EJ273" i="6" s="1"/>
  <c r="EO273" i="6" s="1"/>
  <c r="EX273" i="6" s="1"/>
  <c r="DY156" i="6"/>
  <c r="EJ156" i="6" s="1"/>
  <c r="DY113" i="6"/>
  <c r="EJ113" i="6" s="1"/>
  <c r="EO113" i="6" s="1"/>
  <c r="EX113" i="6" s="1"/>
  <c r="DY248" i="6"/>
  <c r="EJ248" i="6" s="1"/>
  <c r="DY270" i="6"/>
  <c r="EJ270" i="6" s="1"/>
  <c r="DY116" i="6"/>
  <c r="BJ116" i="6" s="1"/>
  <c r="DY161" i="6"/>
  <c r="DY253" i="6"/>
  <c r="EJ253" i="6" s="1"/>
  <c r="DY267" i="6"/>
  <c r="EJ267" i="6" s="1"/>
  <c r="DY119" i="6"/>
  <c r="EJ119" i="6" s="1"/>
  <c r="EO119" i="6" s="1"/>
  <c r="DY160" i="6"/>
  <c r="DY190" i="6"/>
  <c r="EJ190" i="6" s="1"/>
  <c r="DY178" i="6"/>
  <c r="EJ178" i="6" s="1"/>
  <c r="DY162" i="6"/>
  <c r="DY229" i="6"/>
  <c r="DY232" i="6"/>
  <c r="DY269" i="6"/>
  <c r="EJ269" i="6" s="1"/>
  <c r="DY264" i="6"/>
  <c r="EJ264" i="6" s="1"/>
  <c r="DY278" i="6"/>
  <c r="DZ265" i="6"/>
  <c r="EK265" i="6" s="1"/>
  <c r="DZ256" i="6"/>
  <c r="EK256" i="6" s="1"/>
  <c r="DZ226" i="6"/>
  <c r="DZ271" i="6"/>
  <c r="EK271" i="6" s="1"/>
  <c r="DZ263" i="6"/>
  <c r="EK263" i="6" s="1"/>
  <c r="DZ245" i="6"/>
  <c r="EK245" i="6" s="1"/>
  <c r="DZ268" i="6"/>
  <c r="EK268" i="6" s="1"/>
  <c r="DZ246" i="6"/>
  <c r="EK246" i="6" s="1"/>
  <c r="DZ230" i="6"/>
  <c r="EK230" i="6" s="1"/>
  <c r="DZ228" i="6"/>
  <c r="EK228" i="6" s="1"/>
  <c r="DZ233" i="6"/>
  <c r="EK233" i="6" s="1"/>
  <c r="DZ225" i="6"/>
  <c r="EK225" i="6" s="1"/>
  <c r="DZ229" i="6"/>
  <c r="DZ186" i="6"/>
  <c r="EK186" i="6" s="1"/>
  <c r="DZ182" i="6"/>
  <c r="BK182" i="6" s="1"/>
  <c r="EK182" i="6" s="1"/>
  <c r="DZ165" i="6"/>
  <c r="EK165" i="6" s="1"/>
  <c r="DZ158" i="6"/>
  <c r="EK158" i="6" s="1"/>
  <c r="DZ201" i="6"/>
  <c r="EK201" i="6" s="1"/>
  <c r="DZ176" i="6"/>
  <c r="BK176" i="6" s="1"/>
  <c r="EK176" i="6" s="1"/>
  <c r="DZ161" i="6"/>
  <c r="EK161" i="6" s="1"/>
  <c r="DZ181" i="6"/>
  <c r="EK181" i="6" s="1"/>
  <c r="BK162" i="6"/>
  <c r="DZ153" i="6"/>
  <c r="EK153" i="6" s="1"/>
  <c r="DZ198" i="6"/>
  <c r="EK198" i="6" s="1"/>
  <c r="DZ184" i="6"/>
  <c r="EK184" i="6" s="1"/>
  <c r="DZ169" i="6"/>
  <c r="EK169" i="6" s="1"/>
  <c r="DZ152" i="6"/>
  <c r="EK152" i="6" s="1"/>
  <c r="DZ143" i="6"/>
  <c r="EK143" i="6" s="1"/>
  <c r="DZ200" i="6"/>
  <c r="EK200" i="6" s="1"/>
  <c r="DZ177" i="6"/>
  <c r="DZ107" i="6"/>
  <c r="EK107" i="6" s="1"/>
  <c r="DZ190" i="6"/>
  <c r="EK190" i="6" s="1"/>
  <c r="DZ145" i="6"/>
  <c r="EK145" i="6" s="1"/>
  <c r="DZ108" i="6"/>
  <c r="EK108" i="6" s="1"/>
  <c r="DZ104" i="6"/>
  <c r="BK104" i="6" s="1"/>
  <c r="EK104" i="6" s="1"/>
  <c r="DZ180" i="6"/>
  <c r="DZ250" i="6"/>
  <c r="EK250" i="6" s="1"/>
  <c r="DZ146" i="6"/>
  <c r="EK146" i="6" s="1"/>
  <c r="DZ154" i="6"/>
  <c r="EK154" i="6" s="1"/>
  <c r="DZ162" i="6"/>
  <c r="DZ179" i="6"/>
  <c r="EK179" i="6" s="1"/>
  <c r="DZ199" i="6"/>
  <c r="BK199" i="6" s="1"/>
  <c r="EK199" i="6" s="1"/>
  <c r="DZ167" i="6"/>
  <c r="EK167" i="6" s="1"/>
  <c r="DZ106" i="6"/>
  <c r="EK106" i="6" s="1"/>
  <c r="DZ144" i="6"/>
  <c r="EK144" i="6" s="1"/>
  <c r="DZ170" i="6"/>
  <c r="EK170" i="6" s="1"/>
  <c r="DZ227" i="6"/>
  <c r="DZ267" i="6"/>
  <c r="EK267" i="6" s="1"/>
  <c r="DZ253" i="6"/>
  <c r="EK253" i="6" s="1"/>
  <c r="DZ156" i="6"/>
  <c r="EK156" i="6" s="1"/>
  <c r="DZ160" i="6"/>
  <c r="DZ185" i="6"/>
  <c r="EK185" i="6" s="1"/>
  <c r="DZ248" i="6"/>
  <c r="EK248" i="6" s="1"/>
  <c r="DZ171" i="6"/>
  <c r="EK171" i="6" s="1"/>
  <c r="DZ252" i="6"/>
  <c r="EK252" i="6" s="1"/>
  <c r="DZ264" i="6"/>
  <c r="EK264" i="6" s="1"/>
  <c r="DZ277" i="6"/>
  <c r="BK277" i="6" s="1"/>
  <c r="EK277" i="6" s="1"/>
  <c r="DZ266" i="6"/>
  <c r="EK266" i="6" s="1"/>
  <c r="DZ231" i="6"/>
  <c r="EK231" i="6" s="1"/>
  <c r="DZ178" i="6"/>
  <c r="EK178" i="6" s="1"/>
  <c r="DZ269" i="6"/>
  <c r="EK269" i="6" s="1"/>
  <c r="DZ168" i="6"/>
  <c r="EK168" i="6" s="1"/>
  <c r="DZ262" i="6"/>
  <c r="EK262" i="6" s="1"/>
  <c r="DZ270" i="6"/>
  <c r="EK270" i="6" s="1"/>
  <c r="DZ105" i="6"/>
  <c r="EK105" i="6" s="1"/>
  <c r="DZ232" i="6"/>
  <c r="DY237" i="6"/>
  <c r="EJ237" i="6" s="1"/>
  <c r="DY238" i="6"/>
  <c r="EJ238" i="6" s="1"/>
  <c r="DY215" i="6"/>
  <c r="EJ215" i="6" s="1"/>
  <c r="DY214" i="6"/>
  <c r="EJ214" i="6" s="1"/>
  <c r="DY191" i="6"/>
  <c r="EJ191" i="6" s="1"/>
  <c r="EP191" i="6" s="1"/>
  <c r="DY236" i="6"/>
  <c r="DY234" i="6"/>
  <c r="EJ234" i="6" s="1"/>
  <c r="DY212" i="6"/>
  <c r="EJ212" i="6" s="1"/>
  <c r="DY173" i="6"/>
  <c r="EJ173" i="6" s="1"/>
  <c r="DY159" i="6"/>
  <c r="EJ159" i="6" s="1"/>
  <c r="DY82" i="6"/>
  <c r="EJ82" i="6" s="1"/>
  <c r="DY69" i="6"/>
  <c r="EJ69" i="6" s="1"/>
  <c r="DY157" i="6"/>
  <c r="EJ157" i="6" s="1"/>
  <c r="DY17" i="6"/>
  <c r="EJ17" i="6" s="1"/>
  <c r="DY19" i="6"/>
  <c r="EJ19" i="6" s="1"/>
  <c r="DY85" i="6"/>
  <c r="EJ85" i="6" s="1"/>
  <c r="DY84" i="6"/>
  <c r="EJ84" i="6" s="1"/>
  <c r="DY251" i="6"/>
  <c r="EJ251" i="6" s="1"/>
  <c r="DY255" i="6"/>
  <c r="EJ255" i="6" s="1"/>
  <c r="DY80" i="6"/>
  <c r="DY83" i="6"/>
  <c r="DY86" i="6"/>
  <c r="EJ86" i="6" s="1"/>
  <c r="DY16" i="6"/>
  <c r="EJ16" i="6" s="1"/>
  <c r="DY254" i="6"/>
  <c r="EJ254" i="6" s="1"/>
  <c r="DY18" i="6"/>
  <c r="EJ18" i="6" s="1"/>
  <c r="DY211" i="6"/>
  <c r="EJ211" i="6" s="1"/>
  <c r="DY235" i="6"/>
  <c r="EJ235" i="6" s="1"/>
  <c r="DY81" i="6"/>
  <c r="EJ81" i="6" s="1"/>
  <c r="DY188" i="6"/>
  <c r="EJ188" i="6" s="1"/>
  <c r="DY239" i="6"/>
  <c r="EJ239" i="6" s="1"/>
  <c r="DY192" i="6"/>
  <c r="EJ192" i="6" s="1"/>
  <c r="DY70" i="6"/>
  <c r="EJ70" i="6" s="1"/>
  <c r="DY247" i="6"/>
  <c r="EJ247" i="6" s="1"/>
  <c r="DY213" i="6"/>
  <c r="EJ213" i="6" s="1"/>
  <c r="BK80" i="6"/>
  <c r="EK80" i="6" s="1"/>
  <c r="AP9" i="6"/>
  <c r="AO9" i="6"/>
  <c r="DY8" i="6"/>
  <c r="EK5" i="6"/>
  <c r="H116" i="13"/>
  <c r="EK6" i="6"/>
  <c r="I116" i="13"/>
  <c r="F279" i="6" l="1"/>
  <c r="Y279" i="6" s="1"/>
  <c r="F278" i="6"/>
  <c r="Y278" i="6" s="1"/>
  <c r="Y280" i="6"/>
  <c r="E278" i="6"/>
  <c r="X278" i="6" s="1"/>
  <c r="E279" i="6"/>
  <c r="X279" i="6" s="1"/>
  <c r="X280" i="6"/>
  <c r="BK229" i="6"/>
  <c r="EK229" i="6" s="1"/>
  <c r="BJ232" i="6"/>
  <c r="BK160" i="6"/>
  <c r="EK160" i="6" s="1"/>
  <c r="BK226" i="6"/>
  <c r="EK226" i="6" s="1"/>
  <c r="BK232" i="6"/>
  <c r="EK232" i="6" s="1"/>
  <c r="BJ226" i="6"/>
  <c r="BJ177" i="6"/>
  <c r="BJ236" i="6"/>
  <c r="EZ236" i="6" s="1"/>
  <c r="BJ160" i="6"/>
  <c r="BK180" i="6"/>
  <c r="EK180" i="6" s="1"/>
  <c r="BK227" i="6"/>
  <c r="EK227" i="6" s="1"/>
  <c r="BJ227" i="6"/>
  <c r="BJ229" i="6"/>
  <c r="BK177" i="6"/>
  <c r="EK177" i="6" s="1"/>
  <c r="BJ180" i="6"/>
  <c r="EJ161" i="6"/>
  <c r="EO161" i="6" s="1"/>
  <c r="BL161" i="6"/>
  <c r="EJ162" i="6"/>
  <c r="EJ168" i="6"/>
  <c r="BL168" i="6"/>
  <c r="EP186" i="6"/>
  <c r="EO191" i="6"/>
  <c r="EX191" i="6" s="1"/>
  <c r="DB120" i="6"/>
  <c r="Q421" i="22"/>
  <c r="P421" i="22" s="1"/>
  <c r="Q224" i="23"/>
  <c r="P224" i="23" s="1"/>
  <c r="Q525" i="17"/>
  <c r="P525" i="17" s="1"/>
  <c r="L868" i="22"/>
  <c r="L867" i="22"/>
  <c r="Z196" i="6"/>
  <c r="U196" i="6" s="1"/>
  <c r="W196" i="6" s="1"/>
  <c r="AA196" i="6"/>
  <c r="EK196" i="6" s="1"/>
  <c r="L800" i="22"/>
  <c r="EO19" i="6"/>
  <c r="EP19" i="6"/>
  <c r="EP270" i="6"/>
  <c r="EO270" i="6"/>
  <c r="EP145" i="6"/>
  <c r="EO145" i="6"/>
  <c r="L553" i="17"/>
  <c r="L552" i="17"/>
  <c r="L551" i="17"/>
  <c r="L555" i="17"/>
  <c r="L550" i="17"/>
  <c r="L554" i="17"/>
  <c r="L867" i="17"/>
  <c r="L862" i="17"/>
  <c r="L881" i="17"/>
  <c r="L861" i="17"/>
  <c r="L866" i="17"/>
  <c r="L882" i="17"/>
  <c r="L843" i="17"/>
  <c r="L139" i="17"/>
  <c r="L101" i="22"/>
  <c r="L134" i="17"/>
  <c r="L98" i="22"/>
  <c r="L142" i="17"/>
  <c r="L94" i="22"/>
  <c r="L135" i="17"/>
  <c r="L100" i="22"/>
  <c r="L96" i="22"/>
  <c r="L95" i="22"/>
  <c r="L133" i="17"/>
  <c r="L99" i="22"/>
  <c r="L141" i="17"/>
  <c r="L143" i="17"/>
  <c r="L136" i="17"/>
  <c r="L146" i="17"/>
  <c r="L132" i="17"/>
  <c r="L102" i="22"/>
  <c r="L97" i="22"/>
  <c r="L147" i="17"/>
  <c r="L137" i="17"/>
  <c r="L144" i="17"/>
  <c r="L131" i="17"/>
  <c r="L138" i="17"/>
  <c r="L145" i="17"/>
  <c r="L140" i="17"/>
  <c r="L761" i="22"/>
  <c r="L771" i="22"/>
  <c r="L773" i="22"/>
  <c r="L777" i="22"/>
  <c r="L805" i="17"/>
  <c r="L797" i="17"/>
  <c r="L809" i="17"/>
  <c r="L769" i="22"/>
  <c r="AA243" i="6"/>
  <c r="L763" i="22"/>
  <c r="Z243" i="6"/>
  <c r="U243" i="6" s="1"/>
  <c r="W243" i="6" s="1"/>
  <c r="L766" i="22"/>
  <c r="L767" i="22"/>
  <c r="L801" i="17"/>
  <c r="L793" i="17"/>
  <c r="L770" i="22"/>
  <c r="L795" i="17"/>
  <c r="L803" i="17"/>
  <c r="L774" i="22"/>
  <c r="L819" i="17"/>
  <c r="L776" i="22"/>
  <c r="L768" i="22"/>
  <c r="L772" i="22"/>
  <c r="L810" i="17"/>
  <c r="L764" i="22"/>
  <c r="L799" i="17"/>
  <c r="L794" i="17"/>
  <c r="L808" i="17"/>
  <c r="L804" i="17"/>
  <c r="L792" i="17"/>
  <c r="L760" i="22"/>
  <c r="L796" i="17"/>
  <c r="L807" i="17"/>
  <c r="L802" i="17"/>
  <c r="L798" i="17"/>
  <c r="L312" i="23"/>
  <c r="L313" i="23"/>
  <c r="L883" i="17"/>
  <c r="L859" i="17"/>
  <c r="L884" i="17"/>
  <c r="AA204" i="6"/>
  <c r="AX204" i="6" s="1"/>
  <c r="Z204" i="6"/>
  <c r="L858" i="17"/>
  <c r="L606" i="22"/>
  <c r="L614" i="22"/>
  <c r="L615" i="17"/>
  <c r="L608" i="22"/>
  <c r="L616" i="22"/>
  <c r="L623" i="17"/>
  <c r="L610" i="22"/>
  <c r="L625" i="17"/>
  <c r="L607" i="22"/>
  <c r="L615" i="22"/>
  <c r="L609" i="22"/>
  <c r="L629" i="17"/>
  <c r="L613" i="22"/>
  <c r="L617" i="22"/>
  <c r="L605" i="22"/>
  <c r="L628" i="17"/>
  <c r="L622" i="17"/>
  <c r="L863" i="22"/>
  <c r="L619" i="17"/>
  <c r="L611" i="17"/>
  <c r="L590" i="22"/>
  <c r="L617" i="17"/>
  <c r="L598" i="22"/>
  <c r="L594" i="22"/>
  <c r="L612" i="22"/>
  <c r="L604" i="22"/>
  <c r="L596" i="22"/>
  <c r="L588" i="22"/>
  <c r="L609" i="17"/>
  <c r="L600" i="22"/>
  <c r="L849" i="17"/>
  <c r="L821" i="22"/>
  <c r="L621" i="17"/>
  <c r="L595" i="22"/>
  <c r="L599" i="22"/>
  <c r="L611" i="22"/>
  <c r="L589" i="22"/>
  <c r="L597" i="22"/>
  <c r="L593" i="22"/>
  <c r="L603" i="22"/>
  <c r="L602" i="22"/>
  <c r="L601" i="22"/>
  <c r="L874" i="17"/>
  <c r="L620" i="17"/>
  <c r="L616" i="17"/>
  <c r="L624" i="17"/>
  <c r="L618" i="17"/>
  <c r="L610" i="17"/>
  <c r="L626" i="17"/>
  <c r="L614" i="17"/>
  <c r="L848" i="17"/>
  <c r="L612" i="17"/>
  <c r="L608" i="17"/>
  <c r="EO239" i="6"/>
  <c r="EP239" i="6"/>
  <c r="EP86" i="6"/>
  <c r="EO86" i="6"/>
  <c r="EP17" i="6"/>
  <c r="EO17" i="6"/>
  <c r="EK162" i="6"/>
  <c r="EP190" i="6"/>
  <c r="EO190" i="6"/>
  <c r="EP248" i="6"/>
  <c r="EO248" i="6"/>
  <c r="Q262" i="23"/>
  <c r="P262" i="23" s="1"/>
  <c r="Q465" i="22"/>
  <c r="P465" i="22" s="1"/>
  <c r="Q476" i="22"/>
  <c r="P476" i="22" s="1"/>
  <c r="Q467" i="22"/>
  <c r="P467" i="22" s="1"/>
  <c r="Q468" i="22"/>
  <c r="P468" i="22" s="1"/>
  <c r="Q472" i="22"/>
  <c r="P472" i="22" s="1"/>
  <c r="Q470" i="22"/>
  <c r="P470" i="22" s="1"/>
  <c r="Q261" i="23"/>
  <c r="P261" i="23" s="1"/>
  <c r="Q462" i="22"/>
  <c r="P462" i="22" s="1"/>
  <c r="Q260" i="23"/>
  <c r="P260" i="23" s="1"/>
  <c r="Q543" i="17"/>
  <c r="P543" i="17" s="1"/>
  <c r="Q473" i="22"/>
  <c r="P473" i="22" s="1"/>
  <c r="Q263" i="23"/>
  <c r="P263" i="23" s="1"/>
  <c r="Q464" i="22"/>
  <c r="P464" i="22" s="1"/>
  <c r="Q463" i="22"/>
  <c r="P463" i="22" s="1"/>
  <c r="Q475" i="22"/>
  <c r="P475" i="22" s="1"/>
  <c r="Q469" i="22"/>
  <c r="P469" i="22" s="1"/>
  <c r="Q471" i="22"/>
  <c r="P471" i="22" s="1"/>
  <c r="Q474" i="22"/>
  <c r="P474" i="22" s="1"/>
  <c r="DB260" i="6"/>
  <c r="EO105" i="6"/>
  <c r="EP105" i="6"/>
  <c r="BJ176" i="6"/>
  <c r="EZ176" i="6" s="1"/>
  <c r="EP167" i="6"/>
  <c r="EO167" i="6"/>
  <c r="EZ162" i="6"/>
  <c r="EP266" i="6"/>
  <c r="EO266" i="6"/>
  <c r="EO265" i="6"/>
  <c r="EP265" i="6"/>
  <c r="L46" i="23"/>
  <c r="L50" i="23"/>
  <c r="L45" i="23"/>
  <c r="L42" i="23"/>
  <c r="L49" i="23"/>
  <c r="L43" i="23"/>
  <c r="L47" i="23"/>
  <c r="L51" i="23"/>
  <c r="L48" i="23"/>
  <c r="L52" i="23"/>
  <c r="L44" i="23"/>
  <c r="L316" i="23"/>
  <c r="L317" i="23"/>
  <c r="L282" i="17"/>
  <c r="L221" i="22"/>
  <c r="L891" i="17"/>
  <c r="L245" i="22"/>
  <c r="L225" i="22"/>
  <c r="L228" i="22"/>
  <c r="L248" i="22"/>
  <c r="L277" i="17"/>
  <c r="L240" i="22"/>
  <c r="L244" i="22"/>
  <c r="L234" i="22"/>
  <c r="L229" i="22"/>
  <c r="L250" i="22"/>
  <c r="L224" i="22"/>
  <c r="L249" i="22"/>
  <c r="L286" i="17"/>
  <c r="L280" i="17"/>
  <c r="L283" i="17"/>
  <c r="L290" i="17"/>
  <c r="L284" i="17"/>
  <c r="L242" i="22"/>
  <c r="L35" i="23"/>
  <c r="L233" i="22"/>
  <c r="L239" i="22"/>
  <c r="L287" i="17"/>
  <c r="L247" i="22"/>
  <c r="L231" i="22"/>
  <c r="L223" i="22"/>
  <c r="L222" i="22"/>
  <c r="L227" i="22"/>
  <c r="L281" i="17"/>
  <c r="L230" i="22"/>
  <c r="L278" i="17"/>
  <c r="L289" i="17"/>
  <c r="L279" i="17"/>
  <c r="L723" i="22"/>
  <c r="L715" i="22"/>
  <c r="L739" i="22"/>
  <c r="L773" i="17"/>
  <c r="L731" i="22"/>
  <c r="L741" i="22"/>
  <c r="L720" i="22"/>
  <c r="L719" i="22"/>
  <c r="L743" i="22"/>
  <c r="L726" i="22"/>
  <c r="L722" i="22"/>
  <c r="L725" i="22"/>
  <c r="L728" i="22"/>
  <c r="L729" i="22"/>
  <c r="L721" i="22"/>
  <c r="L734" i="22"/>
  <c r="L727" i="22"/>
  <c r="L717" i="22"/>
  <c r="L718" i="22"/>
  <c r="L714" i="22"/>
  <c r="L771" i="17"/>
  <c r="L765" i="17"/>
  <c r="L763" i="17"/>
  <c r="L772" i="17"/>
  <c r="L732" i="22"/>
  <c r="L724" i="22"/>
  <c r="L716" i="22"/>
  <c r="L770" i="17"/>
  <c r="L764" i="17"/>
  <c r="L768" i="17"/>
  <c r="L767" i="17"/>
  <c r="L98" i="17"/>
  <c r="L105" i="17"/>
  <c r="L110" i="17"/>
  <c r="L114" i="17"/>
  <c r="L119" i="17"/>
  <c r="L115" i="17"/>
  <c r="L90" i="17"/>
  <c r="L107" i="17"/>
  <c r="L113" i="17"/>
  <c r="L97" i="17"/>
  <c r="L100" i="17"/>
  <c r="L96" i="17"/>
  <c r="L104" i="17"/>
  <c r="L102" i="17"/>
  <c r="L116" i="17"/>
  <c r="L94" i="17"/>
  <c r="L108" i="17"/>
  <c r="L118" i="17"/>
  <c r="L91" i="17"/>
  <c r="L106" i="17"/>
  <c r="L101" i="17"/>
  <c r="L103" i="17"/>
  <c r="L112" i="17"/>
  <c r="L120" i="17"/>
  <c r="L109" i="17"/>
  <c r="L92" i="17"/>
  <c r="L95" i="17"/>
  <c r="L111" i="17"/>
  <c r="L93" i="17"/>
  <c r="L99" i="17"/>
  <c r="L117" i="17"/>
  <c r="L201" i="22"/>
  <c r="L196" i="22"/>
  <c r="L28" i="23"/>
  <c r="L29" i="23"/>
  <c r="L253" i="17"/>
  <c r="L197" i="22"/>
  <c r="L200" i="22"/>
  <c r="L26" i="23"/>
  <c r="L31" i="23"/>
  <c r="L30" i="23"/>
  <c r="L199" i="22"/>
  <c r="L254" i="17"/>
  <c r="L198" i="22"/>
  <c r="L255" i="17"/>
  <c r="L163" i="22"/>
  <c r="L155" i="22"/>
  <c r="L166" i="22"/>
  <c r="L158" i="22"/>
  <c r="L239" i="17"/>
  <c r="L156" i="22"/>
  <c r="L168" i="22"/>
  <c r="L152" i="22"/>
  <c r="L154" i="22"/>
  <c r="L164" i="22"/>
  <c r="L237" i="17"/>
  <c r="L160" i="22"/>
  <c r="L153" i="22"/>
  <c r="L157" i="22"/>
  <c r="L240" i="17"/>
  <c r="L238" i="17"/>
  <c r="L161" i="22"/>
  <c r="L226" i="23"/>
  <c r="L225" i="23"/>
  <c r="L422" i="22"/>
  <c r="L527" i="17"/>
  <c r="L423" i="22"/>
  <c r="L526" i="17"/>
  <c r="L317" i="22"/>
  <c r="L313" i="22"/>
  <c r="L413" i="17"/>
  <c r="L415" i="17"/>
  <c r="L592" i="22"/>
  <c r="L627" i="17"/>
  <c r="L613" i="17"/>
  <c r="L630" i="17"/>
  <c r="L831" i="22"/>
  <c r="L243" i="17"/>
  <c r="L801" i="22"/>
  <c r="L17" i="23"/>
  <c r="L184" i="22"/>
  <c r="L185" i="22"/>
  <c r="L183" i="22"/>
  <c r="L186" i="22"/>
  <c r="L484" i="22"/>
  <c r="L559" i="17"/>
  <c r="L557" i="17"/>
  <c r="L556" i="17"/>
  <c r="L560" i="17"/>
  <c r="L558" i="17"/>
  <c r="L331" i="22"/>
  <c r="L428" i="17"/>
  <c r="L691" i="22"/>
  <c r="L737" i="17"/>
  <c r="L686" i="22"/>
  <c r="AC216" i="6"/>
  <c r="AA216" i="6"/>
  <c r="EK216" i="6" s="1"/>
  <c r="Z216" i="6"/>
  <c r="U216" i="6" s="1"/>
  <c r="L733" i="17"/>
  <c r="AD216" i="6"/>
  <c r="EN216" i="6" s="1"/>
  <c r="L690" i="22"/>
  <c r="L695" i="22"/>
  <c r="L693" i="22"/>
  <c r="L696" i="22"/>
  <c r="L689" i="22"/>
  <c r="L723" i="17"/>
  <c r="L745" i="17"/>
  <c r="L694" i="22"/>
  <c r="L688" i="22"/>
  <c r="L739" i="17"/>
  <c r="L741" i="17"/>
  <c r="L697" i="22"/>
  <c r="L692" i="22"/>
  <c r="L685" i="22"/>
  <c r="L735" i="17"/>
  <c r="L687" i="22"/>
  <c r="L744" i="17"/>
  <c r="L738" i="17"/>
  <c r="L736" i="17"/>
  <c r="L734" i="17"/>
  <c r="L720" i="17"/>
  <c r="L743" i="17"/>
  <c r="L740" i="17"/>
  <c r="L746" i="17"/>
  <c r="L742" i="17"/>
  <c r="L802" i="22"/>
  <c r="L188" i="22"/>
  <c r="L191" i="22"/>
  <c r="L247" i="17"/>
  <c r="L248" i="17"/>
  <c r="L244" i="17"/>
  <c r="L18" i="23"/>
  <c r="L187" i="22"/>
  <c r="L245" i="17"/>
  <c r="L190" i="22"/>
  <c r="L898" i="17"/>
  <c r="L246" i="17"/>
  <c r="L757" i="17"/>
  <c r="L753" i="17"/>
  <c r="L702" i="22"/>
  <c r="L755" i="17"/>
  <c r="L759" i="17"/>
  <c r="L758" i="17"/>
  <c r="L756" i="17"/>
  <c r="L760" i="17"/>
  <c r="L754" i="17"/>
  <c r="L304" i="23"/>
  <c r="L306" i="23"/>
  <c r="L709" i="22"/>
  <c r="L305" i="23"/>
  <c r="L712" i="22"/>
  <c r="L307" i="23"/>
  <c r="L710" i="22"/>
  <c r="L711" i="22"/>
  <c r="L713" i="22"/>
  <c r="L303" i="23"/>
  <c r="L302" i="23"/>
  <c r="L301" i="23"/>
  <c r="L708" i="22"/>
  <c r="L322" i="23"/>
  <c r="L315" i="23"/>
  <c r="L314" i="23"/>
  <c r="L41" i="23"/>
  <c r="L268" i="22"/>
  <c r="L307" i="17"/>
  <c r="L304" i="17"/>
  <c r="L311" i="17"/>
  <c r="L306" i="17"/>
  <c r="L303" i="17"/>
  <c r="L40" i="23"/>
  <c r="L266" i="22"/>
  <c r="L261" i="22"/>
  <c r="L267" i="22"/>
  <c r="L317" i="17"/>
  <c r="L309" i="17"/>
  <c r="L314" i="17"/>
  <c r="L260" i="22"/>
  <c r="L308" i="17"/>
  <c r="L316" i="17"/>
  <c r="L315" i="17"/>
  <c r="L262" i="22"/>
  <c r="L259" i="22"/>
  <c r="L264" i="22"/>
  <c r="L270" i="22"/>
  <c r="L271" i="22"/>
  <c r="L263" i="22"/>
  <c r="L269" i="22"/>
  <c r="L265" i="22"/>
  <c r="L313" i="17"/>
  <c r="L312" i="17"/>
  <c r="L310" i="17"/>
  <c r="L305" i="17"/>
  <c r="L520" i="17"/>
  <c r="L521" i="17"/>
  <c r="L516" i="17"/>
  <c r="L518" i="17"/>
  <c r="L519" i="17"/>
  <c r="L361" i="22"/>
  <c r="L472" i="17"/>
  <c r="L370" i="22"/>
  <c r="L473" i="17"/>
  <c r="L478" i="17"/>
  <c r="L476" i="17"/>
  <c r="L462" i="17"/>
  <c r="L163" i="23"/>
  <c r="L345" i="22"/>
  <c r="L167" i="23"/>
  <c r="EP200" i="6"/>
  <c r="EO200" i="6"/>
  <c r="EO245" i="6"/>
  <c r="EP245" i="6"/>
  <c r="AA219" i="6"/>
  <c r="EK219" i="6" s="1"/>
  <c r="L670" i="22"/>
  <c r="L729" i="17"/>
  <c r="L843" i="22"/>
  <c r="L807" i="22"/>
  <c r="L668" i="22"/>
  <c r="L716" i="17"/>
  <c r="L708" i="17"/>
  <c r="L823" i="22"/>
  <c r="L844" i="22"/>
  <c r="L709" i="17"/>
  <c r="L715" i="17"/>
  <c r="L713" i="17"/>
  <c r="L669" i="22"/>
  <c r="L864" i="22"/>
  <c r="L684" i="22"/>
  <c r="L710" i="17"/>
  <c r="L854" i="17"/>
  <c r="L682" i="22"/>
  <c r="L824" i="22"/>
  <c r="L671" i="22"/>
  <c r="L706" i="17"/>
  <c r="L732" i="17"/>
  <c r="L711" i="17"/>
  <c r="L721" i="17"/>
  <c r="L714" i="17"/>
  <c r="Z219" i="6"/>
  <c r="U219" i="6" s="1"/>
  <c r="W219" i="6" s="1"/>
  <c r="Z100" i="6"/>
  <c r="U100" i="6" s="1"/>
  <c r="W100" i="6" s="1"/>
  <c r="AA100" i="6"/>
  <c r="EK100" i="6" s="1"/>
  <c r="L466" i="17"/>
  <c r="L467" i="17"/>
  <c r="L367" i="22"/>
  <c r="L461" i="17"/>
  <c r="L470" i="17"/>
  <c r="L830" i="22"/>
  <c r="L366" i="22"/>
  <c r="L463" i="17"/>
  <c r="L365" i="22"/>
  <c r="L364" i="22"/>
  <c r="L362" i="22"/>
  <c r="L363" i="22"/>
  <c r="L477" i="17"/>
  <c r="L471" i="17"/>
  <c r="L465" i="17"/>
  <c r="L464" i="17"/>
  <c r="L469" i="17"/>
  <c r="L468" i="17"/>
  <c r="L61" i="17"/>
  <c r="L60" i="17"/>
  <c r="L53" i="17"/>
  <c r="L44" i="17"/>
  <c r="L35" i="17"/>
  <c r="L34" i="17"/>
  <c r="L42" i="17"/>
  <c r="L36" i="17"/>
  <c r="L56" i="17"/>
  <c r="L49" i="17"/>
  <c r="L55" i="17"/>
  <c r="L39" i="17"/>
  <c r="L58" i="17"/>
  <c r="L59" i="17"/>
  <c r="L51" i="17"/>
  <c r="L54" i="17"/>
  <c r="L52" i="17"/>
  <c r="L43" i="17"/>
  <c r="L37" i="17"/>
  <c r="L41" i="17"/>
  <c r="L57" i="17"/>
  <c r="L38" i="17"/>
  <c r="L48" i="17"/>
  <c r="L46" i="17"/>
  <c r="L40" i="17"/>
  <c r="L45" i="17"/>
  <c r="L47" i="17"/>
  <c r="DY249" i="6"/>
  <c r="DY244" i="6"/>
  <c r="DY243" i="6"/>
  <c r="DY196" i="6"/>
  <c r="DY163" i="6"/>
  <c r="DY155" i="6"/>
  <c r="DY99" i="6"/>
  <c r="DY241" i="6"/>
  <c r="DY100" i="6"/>
  <c r="DY187" i="6"/>
  <c r="DY202" i="6"/>
  <c r="DY218" i="6"/>
  <c r="DY219" i="6"/>
  <c r="DY203" i="6"/>
  <c r="DY204" i="6"/>
  <c r="EJ204" i="6" s="1"/>
  <c r="DY205" i="6"/>
  <c r="DY98" i="6"/>
  <c r="DY97" i="6"/>
  <c r="DY216" i="6"/>
  <c r="DY240" i="6"/>
  <c r="DY242" i="6"/>
  <c r="DY217" i="6"/>
  <c r="DY164" i="6"/>
  <c r="EP234" i="6"/>
  <c r="EO234" i="6"/>
  <c r="EP168" i="6"/>
  <c r="EO168" i="6"/>
  <c r="L309" i="23"/>
  <c r="L310" i="23"/>
  <c r="L62" i="17"/>
  <c r="L50" i="17"/>
  <c r="EP188" i="6"/>
  <c r="EO188" i="6"/>
  <c r="EP201" i="6"/>
  <c r="EO201" i="6"/>
  <c r="L335" i="22"/>
  <c r="L433" i="17"/>
  <c r="L438" i="17"/>
  <c r="L416" i="22"/>
  <c r="L414" i="22"/>
  <c r="L408" i="22"/>
  <c r="L412" i="22"/>
  <c r="L418" i="22"/>
  <c r="L406" i="22"/>
  <c r="L410" i="22"/>
  <c r="L409" i="22"/>
  <c r="L417" i="22"/>
  <c r="L413" i="22"/>
  <c r="L411" i="22"/>
  <c r="L415" i="22"/>
  <c r="L407" i="22"/>
  <c r="L419" i="22"/>
  <c r="L405" i="22"/>
  <c r="L528" i="17"/>
  <c r="L529" i="17"/>
  <c r="L207" i="23"/>
  <c r="L206" i="23"/>
  <c r="L203" i="23"/>
  <c r="L202" i="23"/>
  <c r="L210" i="23"/>
  <c r="L484" i="17"/>
  <c r="L490" i="17"/>
  <c r="L486" i="17"/>
  <c r="L482" i="17"/>
  <c r="L204" i="23"/>
  <c r="L488" i="17"/>
  <c r="L373" i="22"/>
  <c r="L201" i="23"/>
  <c r="L209" i="23"/>
  <c r="L200" i="23"/>
  <c r="L208" i="23"/>
  <c r="L205" i="23"/>
  <c r="L480" i="17"/>
  <c r="L485" i="17"/>
  <c r="L491" i="17"/>
  <c r="L487" i="17"/>
  <c r="L481" i="17"/>
  <c r="L483" i="17"/>
  <c r="L479" i="17"/>
  <c r="L489" i="17"/>
  <c r="L242" i="17"/>
  <c r="L175" i="22"/>
  <c r="L176" i="22"/>
  <c r="L174" i="22"/>
  <c r="L179" i="22"/>
  <c r="L738" i="22"/>
  <c r="L735" i="22"/>
  <c r="L737" i="22"/>
  <c r="L730" i="22"/>
  <c r="L761" i="17"/>
  <c r="L733" i="22"/>
  <c r="L740" i="22"/>
  <c r="L744" i="22"/>
  <c r="L762" i="17"/>
  <c r="L72" i="22"/>
  <c r="L71" i="22"/>
  <c r="L70" i="22"/>
  <c r="L63" i="22"/>
  <c r="L67" i="22"/>
  <c r="L65" i="22"/>
  <c r="L64" i="22"/>
  <c r="L69" i="22"/>
  <c r="L66" i="22"/>
  <c r="L68" i="22"/>
  <c r="Z241" i="6"/>
  <c r="U241" i="6" s="1"/>
  <c r="W241" i="6" s="1"/>
  <c r="AD241" i="6"/>
  <c r="EN241" i="6" s="1"/>
  <c r="AA241" i="6"/>
  <c r="AC241" i="6"/>
  <c r="L813" i="17"/>
  <c r="L765" i="22"/>
  <c r="L779" i="22"/>
  <c r="L759" i="22"/>
  <c r="L817" i="17"/>
  <c r="L778" i="22"/>
  <c r="L811" i="17"/>
  <c r="L821" i="17"/>
  <c r="L762" i="22"/>
  <c r="L780" i="22"/>
  <c r="L816" i="17"/>
  <c r="L818" i="17"/>
  <c r="L806" i="17"/>
  <c r="L820" i="17"/>
  <c r="L822" i="17"/>
  <c r="L814" i="17"/>
  <c r="L815" i="17"/>
  <c r="L812" i="17"/>
  <c r="L894" i="17"/>
  <c r="L837" i="22"/>
  <c r="L742" i="22"/>
  <c r="L855" i="17"/>
  <c r="L895" i="17"/>
  <c r="L769" i="17"/>
  <c r="L857" i="17"/>
  <c r="L836" i="22"/>
  <c r="L766" i="17"/>
  <c r="L856" i="17"/>
  <c r="L662" i="22"/>
  <c r="L659" i="22"/>
  <c r="L656" i="22"/>
  <c r="L655" i="22"/>
  <c r="L654" i="22"/>
  <c r="L691" i="17"/>
  <c r="L692" i="17"/>
  <c r="L699" i="17"/>
  <c r="L689" i="17"/>
  <c r="L685" i="17"/>
  <c r="L697" i="17"/>
  <c r="L693" i="17"/>
  <c r="L652" i="22"/>
  <c r="L683" i="17"/>
  <c r="L700" i="17"/>
  <c r="L705" i="17"/>
  <c r="L684" i="17"/>
  <c r="L701" i="17"/>
  <c r="L665" i="22"/>
  <c r="L658" i="22"/>
  <c r="L657" i="22"/>
  <c r="L664" i="22"/>
  <c r="L688" i="17"/>
  <c r="L663" i="22"/>
  <c r="L660" i="22"/>
  <c r="L661" i="22"/>
  <c r="L686" i="17"/>
  <c r="L696" i="17"/>
  <c r="L653" i="22"/>
  <c r="L702" i="17"/>
  <c r="L690" i="17"/>
  <c r="L666" i="17"/>
  <c r="L687" i="17"/>
  <c r="L698" i="17"/>
  <c r="L703" i="17"/>
  <c r="L695" i="17"/>
  <c r="L704" i="17"/>
  <c r="L682" i="17"/>
  <c r="L694" i="17"/>
  <c r="L294" i="17"/>
  <c r="L292" i="17"/>
  <c r="L252" i="22"/>
  <c r="L829" i="22"/>
  <c r="L38" i="23"/>
  <c r="L37" i="23"/>
  <c r="L39" i="23"/>
  <c r="L300" i="17"/>
  <c r="L251" i="22"/>
  <c r="L253" i="22"/>
  <c r="L255" i="22"/>
  <c r="L258" i="22"/>
  <c r="L257" i="22"/>
  <c r="L297" i="17"/>
  <c r="L293" i="17"/>
  <c r="L460" i="22"/>
  <c r="L461" i="22"/>
  <c r="L496" i="22"/>
  <c r="L504" i="22"/>
  <c r="L494" i="22"/>
  <c r="L502" i="22"/>
  <c r="L497" i="22"/>
  <c r="L493" i="22"/>
  <c r="L568" i="17"/>
  <c r="L498" i="22"/>
  <c r="L495" i="22"/>
  <c r="L503" i="22"/>
  <c r="L510" i="22"/>
  <c r="L569" i="17"/>
  <c r="L571" i="17"/>
  <c r="L876" i="17"/>
  <c r="L822" i="22"/>
  <c r="L311" i="23"/>
  <c r="L834" i="22"/>
  <c r="L288" i="23"/>
  <c r="L644" i="22"/>
  <c r="L636" i="22"/>
  <c r="L661" i="17"/>
  <c r="L673" i="17"/>
  <c r="L669" i="17"/>
  <c r="L652" i="17"/>
  <c r="L653" i="17"/>
  <c r="L648" i="22"/>
  <c r="L657" i="17"/>
  <c r="L649" i="17"/>
  <c r="L660" i="17"/>
  <c r="L638" i="22"/>
  <c r="L290" i="23"/>
  <c r="L835" i="22"/>
  <c r="L642" i="22"/>
  <c r="L641" i="22"/>
  <c r="L647" i="22"/>
  <c r="L635" i="22"/>
  <c r="L637" i="22"/>
  <c r="L639" i="22"/>
  <c r="L645" i="22"/>
  <c r="L654" i="17"/>
  <c r="L674" i="17"/>
  <c r="L890" i="17"/>
  <c r="L651" i="17"/>
  <c r="L663" i="17"/>
  <c r="L656" i="17"/>
  <c r="L655" i="17"/>
  <c r="L650" i="17"/>
  <c r="L787" i="22"/>
  <c r="AD240" i="6"/>
  <c r="EN240" i="6" s="1"/>
  <c r="L795" i="22"/>
  <c r="L785" i="22"/>
  <c r="L781" i="22"/>
  <c r="L789" i="22"/>
  <c r="L829" i="17"/>
  <c r="AC240" i="6"/>
  <c r="L793" i="22"/>
  <c r="AA240" i="6"/>
  <c r="EK240" i="6" s="1"/>
  <c r="Z240" i="6"/>
  <c r="U240" i="6" s="1"/>
  <c r="L791" i="22"/>
  <c r="L782" i="22"/>
  <c r="L786" i="22"/>
  <c r="L794" i="22"/>
  <c r="L837" i="17"/>
  <c r="L836" i="17"/>
  <c r="L835" i="17"/>
  <c r="L827" i="17"/>
  <c r="L783" i="22"/>
  <c r="L825" i="17"/>
  <c r="L790" i="22"/>
  <c r="L833" i="17"/>
  <c r="L796" i="22"/>
  <c r="L788" i="22"/>
  <c r="L784" i="22"/>
  <c r="L792" i="22"/>
  <c r="L834" i="17"/>
  <c r="L823" i="17"/>
  <c r="L824" i="17"/>
  <c r="L830" i="17"/>
  <c r="L831" i="17"/>
  <c r="L826" i="17"/>
  <c r="L828" i="17"/>
  <c r="L832" i="17"/>
  <c r="L675" i="22"/>
  <c r="L674" i="22"/>
  <c r="L680" i="22"/>
  <c r="L673" i="22"/>
  <c r="L666" i="22"/>
  <c r="L667" i="22"/>
  <c r="L678" i="22"/>
  <c r="AA217" i="6"/>
  <c r="EK217" i="6" s="1"/>
  <c r="AC217" i="6"/>
  <c r="Z217" i="6"/>
  <c r="U217" i="6" s="1"/>
  <c r="W217" i="6" s="1"/>
  <c r="FJ217" i="6" s="1"/>
  <c r="AD217" i="6"/>
  <c r="EN217" i="6" s="1"/>
  <c r="L731" i="17"/>
  <c r="L681" i="22"/>
  <c r="L725" i="17"/>
  <c r="L707" i="17"/>
  <c r="L724" i="17"/>
  <c r="L679" i="22"/>
  <c r="L677" i="22"/>
  <c r="L672" i="22"/>
  <c r="L727" i="17"/>
  <c r="L726" i="17"/>
  <c r="L728" i="17"/>
  <c r="L730" i="17"/>
  <c r="L719" i="17"/>
  <c r="L712" i="17"/>
  <c r="L722" i="17"/>
  <c r="L718" i="17"/>
  <c r="L873" i="22"/>
  <c r="L875" i="22"/>
  <c r="L874" i="22"/>
  <c r="AA205" i="6"/>
  <c r="AX205" i="6" s="1"/>
  <c r="Z205" i="6"/>
  <c r="L893" i="17"/>
  <c r="L747" i="22"/>
  <c r="L781" i="17"/>
  <c r="L753" i="22"/>
  <c r="L749" i="22"/>
  <c r="L755" i="22"/>
  <c r="L754" i="22"/>
  <c r="L746" i="22"/>
  <c r="L757" i="22"/>
  <c r="L758" i="22"/>
  <c r="L751" i="22"/>
  <c r="L779" i="17"/>
  <c r="L787" i="17"/>
  <c r="L745" i="22"/>
  <c r="L785" i="17"/>
  <c r="L777" i="17"/>
  <c r="L789" i="17"/>
  <c r="L748" i="22"/>
  <c r="L750" i="22"/>
  <c r="L756" i="22"/>
  <c r="L782" i="17"/>
  <c r="L775" i="17"/>
  <c r="L776" i="17"/>
  <c r="L791" i="17"/>
  <c r="L790" i="17"/>
  <c r="L778" i="17"/>
  <c r="L783" i="17"/>
  <c r="L752" i="22"/>
  <c r="L780" i="17"/>
  <c r="L788" i="17"/>
  <c r="L786" i="17"/>
  <c r="L784" i="17"/>
  <c r="L286" i="22"/>
  <c r="L370" i="17"/>
  <c r="L70" i="23"/>
  <c r="L74" i="23"/>
  <c r="L367" i="17"/>
  <c r="L76" i="23"/>
  <c r="L290" i="22"/>
  <c r="L72" i="23"/>
  <c r="L285" i="22"/>
  <c r="L283" i="22"/>
  <c r="L77" i="23"/>
  <c r="L288" i="22"/>
  <c r="L289" i="22"/>
  <c r="L287" i="22"/>
  <c r="L371" i="17"/>
  <c r="L71" i="23"/>
  <c r="L73" i="23"/>
  <c r="L75" i="23"/>
  <c r="L369" i="17"/>
  <c r="L284" i="22"/>
  <c r="L368" i="17"/>
  <c r="L372" i="17"/>
  <c r="L373" i="17"/>
  <c r="EO85" i="6"/>
  <c r="EP85" i="6"/>
  <c r="EP171" i="6"/>
  <c r="EO171" i="6"/>
  <c r="EO225" i="6"/>
  <c r="EP225" i="6"/>
  <c r="L325" i="17"/>
  <c r="L322" i="17"/>
  <c r="L323" i="17"/>
  <c r="L327" i="17"/>
  <c r="L842" i="22"/>
  <c r="L328" i="17"/>
  <c r="L329" i="17"/>
  <c r="L246" i="22"/>
  <c r="L236" i="22"/>
  <c r="L36" i="23"/>
  <c r="L243" i="22"/>
  <c r="L291" i="17"/>
  <c r="L285" i="17"/>
  <c r="L232" i="22"/>
  <c r="L226" i="22"/>
  <c r="L235" i="22"/>
  <c r="L237" i="22"/>
  <c r="L241" i="22"/>
  <c r="L238" i="22"/>
  <c r="L288" i="17"/>
  <c r="EO181" i="6"/>
  <c r="EP181" i="6"/>
  <c r="L66" i="17"/>
  <c r="L71" i="17"/>
  <c r="L69" i="17"/>
  <c r="L64" i="17"/>
  <c r="L80" i="17"/>
  <c r="L74" i="17"/>
  <c r="L82" i="17"/>
  <c r="L75" i="17"/>
  <c r="L81" i="17"/>
  <c r="L78" i="17"/>
  <c r="L76" i="17"/>
  <c r="L88" i="17"/>
  <c r="L86" i="17"/>
  <c r="L72" i="17"/>
  <c r="L77" i="17"/>
  <c r="L70" i="17"/>
  <c r="L67" i="17"/>
  <c r="L65" i="17"/>
  <c r="L63" i="17"/>
  <c r="L842" i="17"/>
  <c r="L87" i="17"/>
  <c r="L73" i="17"/>
  <c r="L83" i="17"/>
  <c r="L85" i="17"/>
  <c r="L68" i="17"/>
  <c r="L84" i="17"/>
  <c r="L79" i="17"/>
  <c r="Q223" i="23"/>
  <c r="P223" i="23" s="1"/>
  <c r="Q388" i="22"/>
  <c r="P388" i="22" s="1"/>
  <c r="Q524" i="17"/>
  <c r="P524" i="17" s="1"/>
  <c r="Q390" i="22"/>
  <c r="P390" i="22" s="1"/>
  <c r="Q389" i="22"/>
  <c r="P389" i="22" s="1"/>
  <c r="DB113" i="6"/>
  <c r="EO144" i="6"/>
  <c r="EP144" i="6"/>
  <c r="EJ277" i="6"/>
  <c r="EO277" i="6" s="1"/>
  <c r="EZ277" i="6"/>
  <c r="L514" i="17"/>
  <c r="L513" i="17"/>
  <c r="EP81" i="6"/>
  <c r="EO81" i="6"/>
  <c r="EP214" i="6"/>
  <c r="EO214" i="6"/>
  <c r="EP264" i="6"/>
  <c r="EO264" i="6"/>
  <c r="EO156" i="6"/>
  <c r="EP156" i="6"/>
  <c r="EP262" i="6"/>
  <c r="EO262" i="6"/>
  <c r="EO198" i="6"/>
  <c r="EP198" i="6"/>
  <c r="Q417" i="22"/>
  <c r="P417" i="22" s="1"/>
  <c r="Q409" i="22"/>
  <c r="P409" i="22" s="1"/>
  <c r="Q412" i="22"/>
  <c r="P412" i="22" s="1"/>
  <c r="Q406" i="22"/>
  <c r="P406" i="22" s="1"/>
  <c r="Q410" i="22"/>
  <c r="P410" i="22" s="1"/>
  <c r="Q418" i="22"/>
  <c r="P418" i="22" s="1"/>
  <c r="Q416" i="22"/>
  <c r="P416" i="22" s="1"/>
  <c r="Q408" i="22"/>
  <c r="P408" i="22" s="1"/>
  <c r="Q414" i="22"/>
  <c r="P414" i="22" s="1"/>
  <c r="Q419" i="22"/>
  <c r="P419" i="22" s="1"/>
  <c r="Q411" i="22"/>
  <c r="P411" i="22" s="1"/>
  <c r="Q415" i="22"/>
  <c r="P415" i="22" s="1"/>
  <c r="Q407" i="22"/>
  <c r="P407" i="22" s="1"/>
  <c r="Q413" i="22"/>
  <c r="P413" i="22" s="1"/>
  <c r="Q405" i="22"/>
  <c r="P405" i="22" s="1"/>
  <c r="DB117" i="6"/>
  <c r="EO170" i="6"/>
  <c r="EP170" i="6"/>
  <c r="Q881" i="17"/>
  <c r="P881" i="17" s="1"/>
  <c r="Q862" i="17"/>
  <c r="P862" i="17" s="1"/>
  <c r="Q867" i="17"/>
  <c r="P867" i="17" s="1"/>
  <c r="Q861" i="17"/>
  <c r="P861" i="17" s="1"/>
  <c r="Q882" i="17"/>
  <c r="P882" i="17" s="1"/>
  <c r="Q866" i="17"/>
  <c r="P866" i="17" s="1"/>
  <c r="DB194" i="6"/>
  <c r="Q450" i="22"/>
  <c r="P450" i="22" s="1"/>
  <c r="Q446" i="22"/>
  <c r="P446" i="22" s="1"/>
  <c r="Q458" i="22"/>
  <c r="P458" i="22" s="1"/>
  <c r="Q452" i="22"/>
  <c r="P452" i="22" s="1"/>
  <c r="Q454" i="22"/>
  <c r="P454" i="22" s="1"/>
  <c r="Q456" i="22"/>
  <c r="P456" i="22" s="1"/>
  <c r="Q542" i="17"/>
  <c r="P542" i="17" s="1"/>
  <c r="Q449" i="22"/>
  <c r="P449" i="22" s="1"/>
  <c r="Q457" i="22"/>
  <c r="P457" i="22" s="1"/>
  <c r="Q448" i="22"/>
  <c r="P448" i="22" s="1"/>
  <c r="Q451" i="22"/>
  <c r="P451" i="22" s="1"/>
  <c r="Q453" i="22"/>
  <c r="P453" i="22" s="1"/>
  <c r="Q459" i="22"/>
  <c r="P459" i="22" s="1"/>
  <c r="EW261" i="6"/>
  <c r="EX261" i="6" s="1"/>
  <c r="Q466" i="22" s="1"/>
  <c r="P466" i="22" s="1"/>
  <c r="Q447" i="22"/>
  <c r="P447" i="22" s="1"/>
  <c r="Q455" i="22"/>
  <c r="P455" i="22" s="1"/>
  <c r="DB259" i="6"/>
  <c r="L74" i="22"/>
  <c r="L73" i="22"/>
  <c r="L584" i="17"/>
  <c r="L513" i="22"/>
  <c r="L509" i="22"/>
  <c r="L575" i="17"/>
  <c r="L579" i="17"/>
  <c r="L508" i="22"/>
  <c r="L505" i="22"/>
  <c r="L580" i="17"/>
  <c r="L583" i="17"/>
  <c r="L577" i="17"/>
  <c r="L574" i="17"/>
  <c r="L507" i="22"/>
  <c r="L514" i="22"/>
  <c r="L506" i="22"/>
  <c r="L512" i="22"/>
  <c r="L511" i="22"/>
  <c r="L576" i="17"/>
  <c r="L581" i="17"/>
  <c r="L578" i="17"/>
  <c r="L582" i="17"/>
  <c r="L385" i="22"/>
  <c r="L383" i="22"/>
  <c r="L380" i="22"/>
  <c r="L376" i="22"/>
  <c r="L381" i="22"/>
  <c r="L377" i="22"/>
  <c r="L379" i="22"/>
  <c r="L382" i="22"/>
  <c r="L378" i="22"/>
  <c r="L194" i="23"/>
  <c r="L354" i="22"/>
  <c r="L457" i="17"/>
  <c r="L355" i="22"/>
  <c r="L242" i="23"/>
  <c r="L430" i="22"/>
  <c r="L424" i="22"/>
  <c r="L243" i="23"/>
  <c r="L239" i="23"/>
  <c r="L230" i="23"/>
  <c r="L231" i="23"/>
  <c r="L228" i="23"/>
  <c r="L232" i="23"/>
  <c r="L428" i="22"/>
  <c r="L535" i="17"/>
  <c r="L530" i="17"/>
  <c r="L426" i="22"/>
  <c r="L233" i="23"/>
  <c r="L241" i="23"/>
  <c r="L237" i="23"/>
  <c r="L425" i="22"/>
  <c r="L532" i="17"/>
  <c r="L531" i="17"/>
  <c r="L240" i="23"/>
  <c r="L229" i="23"/>
  <c r="L429" i="22"/>
  <c r="L234" i="23"/>
  <c r="L235" i="23"/>
  <c r="L427" i="22"/>
  <c r="L236" i="23"/>
  <c r="L238" i="23"/>
  <c r="L534" i="17"/>
  <c r="L533" i="17"/>
  <c r="L844" i="17"/>
  <c r="L227" i="23"/>
  <c r="L872" i="17"/>
  <c r="L252" i="17"/>
  <c r="L250" i="17"/>
  <c r="L24" i="23"/>
  <c r="L25" i="23"/>
  <c r="L193" i="22"/>
  <c r="L20" i="23"/>
  <c r="L22" i="23"/>
  <c r="L192" i="22"/>
  <c r="L21" i="23"/>
  <c r="L23" i="23"/>
  <c r="L195" i="22"/>
  <c r="L194" i="22"/>
  <c r="L251" i="17"/>
  <c r="L19" i="23"/>
  <c r="L249" i="17"/>
  <c r="L293" i="23"/>
  <c r="L703" i="22"/>
  <c r="L299" i="23"/>
  <c r="L296" i="23"/>
  <c r="L298" i="23"/>
  <c r="L186" i="23"/>
  <c r="L188" i="23"/>
  <c r="L351" i="22"/>
  <c r="L191" i="23"/>
  <c r="L190" i="23"/>
  <c r="L353" i="22"/>
  <c r="L184" i="23"/>
  <c r="L183" i="23"/>
  <c r="L181" i="23"/>
  <c r="L352" i="22"/>
  <c r="L185" i="23"/>
  <c r="L189" i="23"/>
  <c r="L192" i="23"/>
  <c r="L182" i="23"/>
  <c r="L187" i="23"/>
  <c r="L455" i="17"/>
  <c r="L456" i="17"/>
  <c r="L268" i="23"/>
  <c r="L269" i="23"/>
  <c r="L270" i="23"/>
  <c r="L480" i="22"/>
  <c r="L265" i="23"/>
  <c r="L267" i="23"/>
  <c r="L481" i="22"/>
  <c r="L478" i="22"/>
  <c r="L545" i="17"/>
  <c r="L266" i="23"/>
  <c r="L479" i="22"/>
  <c r="L482" i="22"/>
  <c r="L477" i="22"/>
  <c r="L546" i="17"/>
  <c r="L544" i="17"/>
  <c r="L261" i="23"/>
  <c r="L473" i="22"/>
  <c r="L464" i="22"/>
  <c r="AD464" i="22" s="1"/>
  <c r="L472" i="22"/>
  <c r="AD472" i="22" s="1"/>
  <c r="L262" i="23"/>
  <c r="L260" i="23"/>
  <c r="L468" i="22"/>
  <c r="AD468" i="22" s="1"/>
  <c r="L543" i="17"/>
  <c r="L476" i="22"/>
  <c r="L470" i="22"/>
  <c r="AD470" i="22" s="1"/>
  <c r="L462" i="22"/>
  <c r="L263" i="23"/>
  <c r="AD263" i="23" s="1"/>
  <c r="L466" i="22"/>
  <c r="L465" i="22"/>
  <c r="L469" i="22"/>
  <c r="L475" i="22"/>
  <c r="L471" i="22"/>
  <c r="L467" i="22"/>
  <c r="L474" i="22"/>
  <c r="L463" i="22"/>
  <c r="L870" i="17"/>
  <c r="L86" i="22"/>
  <c r="L89" i="22"/>
  <c r="L125" i="17"/>
  <c r="L121" i="17"/>
  <c r="L839" i="17"/>
  <c r="L122" i="17"/>
  <c r="L85" i="22"/>
  <c r="L88" i="22"/>
  <c r="L87" i="22"/>
  <c r="L123" i="17"/>
  <c r="L124" i="17"/>
  <c r="L307" i="22"/>
  <c r="L414" i="17"/>
  <c r="L311" i="22"/>
  <c r="L315" i="22"/>
  <c r="L309" i="22"/>
  <c r="L314" i="22"/>
  <c r="L316" i="22"/>
  <c r="L308" i="22"/>
  <c r="L412" i="17"/>
  <c r="L312" i="22"/>
  <c r="L318" i="22"/>
  <c r="L310" i="22"/>
  <c r="L881" i="22"/>
  <c r="L879" i="22"/>
  <c r="L880" i="22"/>
  <c r="L386" i="17"/>
  <c r="AA97" i="6"/>
  <c r="EK97" i="6" s="1"/>
  <c r="Z97" i="6"/>
  <c r="U97" i="6" s="1"/>
  <c r="AD97" i="6"/>
  <c r="L387" i="17"/>
  <c r="AC97" i="6"/>
  <c r="L301" i="22"/>
  <c r="L300" i="22"/>
  <c r="L389" i="17"/>
  <c r="L86" i="23"/>
  <c r="L302" i="22"/>
  <c r="L388" i="17"/>
  <c r="L300" i="23"/>
  <c r="L297" i="23"/>
  <c r="L705" i="22"/>
  <c r="L291" i="23"/>
  <c r="L294" i="23"/>
  <c r="L706" i="22"/>
  <c r="L280" i="23"/>
  <c r="L276" i="23"/>
  <c r="L284" i="23"/>
  <c r="L286" i="23"/>
  <c r="L277" i="23"/>
  <c r="L279" i="23"/>
  <c r="L278" i="23"/>
  <c r="L285" i="23"/>
  <c r="L281" i="23"/>
  <c r="L287" i="23"/>
  <c r="L519" i="22"/>
  <c r="L275" i="23"/>
  <c r="L523" i="22"/>
  <c r="L518" i="22"/>
  <c r="L282" i="23"/>
  <c r="L522" i="22"/>
  <c r="L516" i="22"/>
  <c r="L521" i="22"/>
  <c r="L283" i="23"/>
  <c r="L524" i="22"/>
  <c r="L517" i="22"/>
  <c r="L515" i="22"/>
  <c r="L520" i="22"/>
  <c r="L548" i="17"/>
  <c r="L547" i="17"/>
  <c r="L273" i="23"/>
  <c r="L274" i="23"/>
  <c r="L549" i="17"/>
  <c r="L845" i="22"/>
  <c r="L865" i="17"/>
  <c r="L813" i="22"/>
  <c r="L865" i="22"/>
  <c r="L812" i="22"/>
  <c r="L864" i="17"/>
  <c r="L326" i="23"/>
  <c r="L327" i="23"/>
  <c r="L37" i="22"/>
  <c r="L16" i="22"/>
  <c r="L862" i="22"/>
  <c r="L17" i="22"/>
  <c r="L29" i="22"/>
  <c r="L819" i="22"/>
  <c r="L25" i="22"/>
  <c r="L34" i="22"/>
  <c r="L62" i="22"/>
  <c r="L827" i="22"/>
  <c r="L12" i="22"/>
  <c r="L10" i="22"/>
  <c r="L61" i="22"/>
  <c r="L27" i="22"/>
  <c r="L13" i="22"/>
  <c r="L11" i="22"/>
  <c r="L19" i="22"/>
  <c r="L30" i="22"/>
  <c r="L28" i="22"/>
  <c r="L31" i="22"/>
  <c r="L36" i="22"/>
  <c r="L23" i="22"/>
  <c r="L22" i="22"/>
  <c r="EP70" i="6"/>
  <c r="EO70" i="6"/>
  <c r="EO169" i="6"/>
  <c r="EP169" i="6"/>
  <c r="L861" i="22"/>
  <c r="AD861" i="22" s="1"/>
  <c r="L826" i="22"/>
  <c r="AD826" i="22" s="1"/>
  <c r="L323" i="23"/>
  <c r="L817" i="22"/>
  <c r="L818" i="22"/>
  <c r="L330" i="23"/>
  <c r="L851" i="17"/>
  <c r="L875" i="17"/>
  <c r="L488" i="22"/>
  <c r="L892" i="17"/>
  <c r="L492" i="22"/>
  <c r="L486" i="22"/>
  <c r="L485" i="22"/>
  <c r="L489" i="22"/>
  <c r="L572" i="17"/>
  <c r="L567" i="17"/>
  <c r="L563" i="17"/>
  <c r="L561" i="17"/>
  <c r="L573" i="17"/>
  <c r="L490" i="22"/>
  <c r="L499" i="22"/>
  <c r="L487" i="22"/>
  <c r="L566" i="17"/>
  <c r="L491" i="22"/>
  <c r="L565" i="17"/>
  <c r="L570" i="17"/>
  <c r="L562" i="17"/>
  <c r="L850" i="17"/>
  <c r="L564" i="17"/>
  <c r="L440" i="22"/>
  <c r="L256" i="23"/>
  <c r="L254" i="23"/>
  <c r="L444" i="22"/>
  <c r="L442" i="22"/>
  <c r="L255" i="23"/>
  <c r="L253" i="23"/>
  <c r="L257" i="23"/>
  <c r="L441" i="22"/>
  <c r="L259" i="23"/>
  <c r="L445" i="22"/>
  <c r="L439" i="22"/>
  <c r="L443" i="22"/>
  <c r="L258" i="23"/>
  <c r="EP153" i="6"/>
  <c r="EO153" i="6"/>
  <c r="L400" i="22"/>
  <c r="L395" i="22"/>
  <c r="L404" i="22"/>
  <c r="L402" i="22"/>
  <c r="L391" i="22"/>
  <c r="L399" i="22"/>
  <c r="L393" i="22"/>
  <c r="L392" i="22"/>
  <c r="L397" i="22"/>
  <c r="L403" i="22"/>
  <c r="L394" i="22"/>
  <c r="L396" i="22"/>
  <c r="L401" i="22"/>
  <c r="L398" i="22"/>
  <c r="L155" i="17"/>
  <c r="L150" i="17"/>
  <c r="L154" i="17"/>
  <c r="L158" i="17"/>
  <c r="L107" i="22"/>
  <c r="L151" i="17"/>
  <c r="L165" i="17"/>
  <c r="L159" i="17"/>
  <c r="L164" i="17"/>
  <c r="L105" i="22"/>
  <c r="L163" i="17"/>
  <c r="L148" i="17"/>
  <c r="L157" i="17"/>
  <c r="L160" i="17"/>
  <c r="L162" i="17"/>
  <c r="L106" i="22"/>
  <c r="L156" i="17"/>
  <c r="L149" i="17"/>
  <c r="L152" i="17"/>
  <c r="L277" i="22"/>
  <c r="L69" i="23"/>
  <c r="L282" i="22"/>
  <c r="L66" i="23"/>
  <c r="L280" i="22"/>
  <c r="L363" i="17"/>
  <c r="L359" i="17"/>
  <c r="L362" i="17"/>
  <c r="L356" i="17"/>
  <c r="L364" i="17"/>
  <c r="L276" i="22"/>
  <c r="L275" i="22"/>
  <c r="L357" i="17"/>
  <c r="L281" i="22"/>
  <c r="L365" i="17"/>
  <c r="L361" i="17"/>
  <c r="L68" i="23"/>
  <c r="L67" i="23"/>
  <c r="L274" i="22"/>
  <c r="L279" i="22"/>
  <c r="L358" i="17"/>
  <c r="L65" i="23"/>
  <c r="L366" i="17"/>
  <c r="L360" i="17"/>
  <c r="EO157" i="6"/>
  <c r="EP157" i="6"/>
  <c r="EP252" i="6"/>
  <c r="EO252" i="6"/>
  <c r="Q230" i="23"/>
  <c r="P230" i="23" s="1"/>
  <c r="Q426" i="22"/>
  <c r="P426" i="22" s="1"/>
  <c r="Q237" i="23"/>
  <c r="P237" i="23" s="1"/>
  <c r="Q239" i="23"/>
  <c r="P239" i="23" s="1"/>
  <c r="Q428" i="22"/>
  <c r="P428" i="22" s="1"/>
  <c r="Q242" i="23"/>
  <c r="P242" i="23" s="1"/>
  <c r="Q535" i="17"/>
  <c r="P535" i="17" s="1"/>
  <c r="Q228" i="23"/>
  <c r="P228" i="23" s="1"/>
  <c r="Q530" i="17"/>
  <c r="P530" i="17" s="1"/>
  <c r="Q425" i="22"/>
  <c r="P425" i="22" s="1"/>
  <c r="Q430" i="22"/>
  <c r="P430" i="22" s="1"/>
  <c r="Q243" i="23"/>
  <c r="P243" i="23" s="1"/>
  <c r="Q424" i="22"/>
  <c r="P424" i="22" s="1"/>
  <c r="Q241" i="23"/>
  <c r="P241" i="23" s="1"/>
  <c r="Q531" i="17"/>
  <c r="P531" i="17" s="1"/>
  <c r="Q231" i="23"/>
  <c r="P231" i="23" s="1"/>
  <c r="Q232" i="23"/>
  <c r="P232" i="23" s="1"/>
  <c r="Q532" i="17"/>
  <c r="P532" i="17" s="1"/>
  <c r="Q233" i="23"/>
  <c r="P233" i="23" s="1"/>
  <c r="Q235" i="23"/>
  <c r="P235" i="23" s="1"/>
  <c r="Q238" i="23"/>
  <c r="P238" i="23" s="1"/>
  <c r="Q429" i="22"/>
  <c r="P429" i="22" s="1"/>
  <c r="Q234" i="23"/>
  <c r="P234" i="23" s="1"/>
  <c r="Q229" i="23"/>
  <c r="P229" i="23" s="1"/>
  <c r="Q427" i="22"/>
  <c r="P427" i="22" s="1"/>
  <c r="Q240" i="23"/>
  <c r="P240" i="23" s="1"/>
  <c r="Q236" i="23"/>
  <c r="P236" i="23" s="1"/>
  <c r="Q534" i="17"/>
  <c r="P534" i="17" s="1"/>
  <c r="Q533" i="17"/>
  <c r="P533" i="17" s="1"/>
  <c r="DB257" i="6"/>
  <c r="L878" i="17"/>
  <c r="L879" i="17"/>
  <c r="EO235" i="6"/>
  <c r="EP235" i="6"/>
  <c r="EP255" i="6"/>
  <c r="EO255" i="6"/>
  <c r="EP82" i="6"/>
  <c r="EO82" i="6"/>
  <c r="EP215" i="6"/>
  <c r="EO215" i="6"/>
  <c r="EP269" i="6"/>
  <c r="EO269" i="6"/>
  <c r="EO267" i="6"/>
  <c r="EP267" i="6"/>
  <c r="Q441" i="22"/>
  <c r="P441" i="22" s="1"/>
  <c r="Q255" i="23"/>
  <c r="P255" i="23" s="1"/>
  <c r="Q259" i="23"/>
  <c r="P259" i="23" s="1"/>
  <c r="Q253" i="23"/>
  <c r="P253" i="23" s="1"/>
  <c r="Q257" i="23"/>
  <c r="P257" i="23" s="1"/>
  <c r="Q442" i="22"/>
  <c r="P442" i="22" s="1"/>
  <c r="Q439" i="22"/>
  <c r="P439" i="22" s="1"/>
  <c r="Q440" i="22"/>
  <c r="P440" i="22" s="1"/>
  <c r="Q254" i="23"/>
  <c r="P254" i="23" s="1"/>
  <c r="Q256" i="23"/>
  <c r="P256" i="23" s="1"/>
  <c r="Q444" i="22"/>
  <c r="P444" i="22" s="1"/>
  <c r="Q258" i="23"/>
  <c r="P258" i="23" s="1"/>
  <c r="Q445" i="22"/>
  <c r="P445" i="22" s="1"/>
  <c r="Q443" i="22"/>
  <c r="P443" i="22" s="1"/>
  <c r="DB273" i="6"/>
  <c r="EO228" i="6"/>
  <c r="EP228" i="6"/>
  <c r="EP246" i="6"/>
  <c r="EO246" i="6"/>
  <c r="Q250" i="23"/>
  <c r="P250" i="23" s="1"/>
  <c r="Q251" i="23"/>
  <c r="P251" i="23" s="1"/>
  <c r="Q436" i="22"/>
  <c r="P436" i="22" s="1"/>
  <c r="Q438" i="22"/>
  <c r="P438" i="22" s="1"/>
  <c r="Q249" i="23"/>
  <c r="P249" i="23" s="1"/>
  <c r="Q248" i="23"/>
  <c r="P248" i="23" s="1"/>
  <c r="Q252" i="23"/>
  <c r="P252" i="23" s="1"/>
  <c r="Q437" i="22"/>
  <c r="P437" i="22" s="1"/>
  <c r="Q435" i="22"/>
  <c r="P435" i="22" s="1"/>
  <c r="DB272" i="6"/>
  <c r="EW118" i="6"/>
  <c r="EX118" i="6" s="1"/>
  <c r="EW119" i="6"/>
  <c r="EX119" i="6" s="1"/>
  <c r="EO158" i="6"/>
  <c r="EP158" i="6"/>
  <c r="L24" i="22"/>
  <c r="L39" i="22"/>
  <c r="L797" i="22"/>
  <c r="L21" i="22"/>
  <c r="L18" i="22"/>
  <c r="L32" i="22"/>
  <c r="L9" i="22"/>
  <c r="L40" i="22"/>
  <c r="L35" i="22"/>
  <c r="L26" i="22"/>
  <c r="L38" i="22"/>
  <c r="L20" i="22"/>
  <c r="L15" i="22"/>
  <c r="L33" i="22"/>
  <c r="L14" i="22"/>
  <c r="L266" i="17"/>
  <c r="L273" i="17"/>
  <c r="L209" i="22"/>
  <c r="L271" i="17"/>
  <c r="L257" i="17"/>
  <c r="L268" i="17"/>
  <c r="L274" i="17"/>
  <c r="L258" i="17"/>
  <c r="L27" i="23"/>
  <c r="L275" i="17"/>
  <c r="L216" i="22"/>
  <c r="L208" i="22"/>
  <c r="L212" i="22"/>
  <c r="L220" i="22"/>
  <c r="L259" i="17"/>
  <c r="L217" i="22"/>
  <c r="L213" i="22"/>
  <c r="L205" i="22"/>
  <c r="L204" i="22"/>
  <c r="L218" i="22"/>
  <c r="L32" i="23"/>
  <c r="L256" i="17"/>
  <c r="L269" i="17"/>
  <c r="L203" i="22"/>
  <c r="L260" i="17"/>
  <c r="L264" i="17"/>
  <c r="L33" i="23"/>
  <c r="L34" i="23"/>
  <c r="L211" i="22"/>
  <c r="L219" i="22"/>
  <c r="L206" i="22"/>
  <c r="L215" i="22"/>
  <c r="L210" i="22"/>
  <c r="L202" i="22"/>
  <c r="L267" i="17"/>
  <c r="L272" i="17"/>
  <c r="L214" i="22"/>
  <c r="L262" i="17"/>
  <c r="L265" i="17"/>
  <c r="L263" i="17"/>
  <c r="L261" i="17"/>
  <c r="L207" i="22"/>
  <c r="L270" i="17"/>
  <c r="L886" i="22"/>
  <c r="L885" i="22"/>
  <c r="L884" i="22"/>
  <c r="L109" i="22"/>
  <c r="L175" i="17"/>
  <c r="L115" i="22"/>
  <c r="L114" i="22"/>
  <c r="L168" i="17"/>
  <c r="L170" i="17"/>
  <c r="L173" i="17"/>
  <c r="L167" i="17"/>
  <c r="L108" i="22"/>
  <c r="L799" i="22"/>
  <c r="L169" i="17"/>
  <c r="L172" i="17"/>
  <c r="L171" i="17"/>
  <c r="L177" i="17"/>
  <c r="L113" i="22"/>
  <c r="L15" i="23"/>
  <c r="L14" i="23"/>
  <c r="L110" i="22"/>
  <c r="L111" i="22"/>
  <c r="L112" i="22"/>
  <c r="L176" i="17"/>
  <c r="L869" i="17"/>
  <c r="L166" i="17"/>
  <c r="L174" i="17"/>
  <c r="L145" i="23"/>
  <c r="L141" i="23"/>
  <c r="L142" i="23"/>
  <c r="L146" i="23"/>
  <c r="L139" i="23"/>
  <c r="L147" i="23"/>
  <c r="L143" i="23"/>
  <c r="L144" i="23"/>
  <c r="AA163" i="6"/>
  <c r="EK163" i="6" s="1"/>
  <c r="Z163" i="6"/>
  <c r="U163" i="6" s="1"/>
  <c r="W163" i="6" s="1"/>
  <c r="L318" i="23"/>
  <c r="L44" i="22"/>
  <c r="AD44" i="22" s="1"/>
  <c r="L42" i="22"/>
  <c r="AD42" i="22" s="1"/>
  <c r="L53" i="22"/>
  <c r="AD53" i="22" s="1"/>
  <c r="L52" i="22"/>
  <c r="AD52" i="22" s="1"/>
  <c r="L59" i="22"/>
  <c r="AD59" i="22" s="1"/>
  <c r="L50" i="22"/>
  <c r="AD50" i="22" s="1"/>
  <c r="L56" i="22"/>
  <c r="AD56" i="22" s="1"/>
  <c r="L45" i="22"/>
  <c r="AD45" i="22" s="1"/>
  <c r="L55" i="22"/>
  <c r="AD55" i="22" s="1"/>
  <c r="L51" i="22"/>
  <c r="AD51" i="22" s="1"/>
  <c r="L43" i="22"/>
  <c r="AD43" i="22" s="1"/>
  <c r="L46" i="22"/>
  <c r="AD46" i="22" s="1"/>
  <c r="L54" i="22"/>
  <c r="AD54" i="22" s="1"/>
  <c r="L58" i="22"/>
  <c r="AD58" i="22" s="1"/>
  <c r="L49" i="22"/>
  <c r="AD49" i="22" s="1"/>
  <c r="L57" i="22"/>
  <c r="AD57" i="22" s="1"/>
  <c r="L60" i="22"/>
  <c r="AD60" i="22" s="1"/>
  <c r="L48" i="22"/>
  <c r="AD48" i="22" s="1"/>
  <c r="L47" i="22"/>
  <c r="AD47" i="22" s="1"/>
  <c r="L41" i="22"/>
  <c r="AD41" i="22" s="1"/>
  <c r="L295" i="22"/>
  <c r="L294" i="22"/>
  <c r="L378" i="17"/>
  <c r="AD98" i="6"/>
  <c r="EN98" i="6" s="1"/>
  <c r="AA98" i="6"/>
  <c r="AX98" i="6" s="1"/>
  <c r="BK98" i="6" s="1"/>
  <c r="AC98" i="6"/>
  <c r="Z98" i="6"/>
  <c r="L299" i="22"/>
  <c r="L293" i="22"/>
  <c r="L82" i="23"/>
  <c r="L78" i="23"/>
  <c r="L298" i="22"/>
  <c r="L84" i="23"/>
  <c r="L291" i="22"/>
  <c r="L376" i="17"/>
  <c r="L383" i="17"/>
  <c r="L375" i="17"/>
  <c r="L379" i="17"/>
  <c r="L384" i="17"/>
  <c r="L83" i="23"/>
  <c r="L80" i="23"/>
  <c r="L79" i="23"/>
  <c r="L292" i="22"/>
  <c r="L297" i="22"/>
  <c r="L81" i="23"/>
  <c r="L296" i="22"/>
  <c r="L374" i="17"/>
  <c r="L380" i="17"/>
  <c r="L377" i="17"/>
  <c r="L382" i="17"/>
  <c r="L381" i="17"/>
  <c r="L385" i="17"/>
  <c r="L198" i="23"/>
  <c r="L196" i="23"/>
  <c r="L223" i="23"/>
  <c r="L388" i="22"/>
  <c r="AD388" i="22" s="1"/>
  <c r="L524" i="17"/>
  <c r="L389" i="22"/>
  <c r="L390" i="22"/>
  <c r="L175" i="23"/>
  <c r="L180" i="23"/>
  <c r="L346" i="22"/>
  <c r="L347" i="22"/>
  <c r="L173" i="23"/>
  <c r="L178" i="23"/>
  <c r="L164" i="23"/>
  <c r="L170" i="23"/>
  <c r="L165" i="23"/>
  <c r="L168" i="23"/>
  <c r="L179" i="23"/>
  <c r="L177" i="23"/>
  <c r="L169" i="23"/>
  <c r="L454" i="17"/>
  <c r="L176" i="23"/>
  <c r="L171" i="23"/>
  <c r="L166" i="23"/>
  <c r="L174" i="23"/>
  <c r="L172" i="23"/>
  <c r="L349" i="22"/>
  <c r="L348" i="22"/>
  <c r="L189" i="22"/>
  <c r="L832" i="22"/>
  <c r="L219" i="23"/>
  <c r="L214" i="23"/>
  <c r="L215" i="23"/>
  <c r="L218" i="23"/>
  <c r="L494" i="17"/>
  <c r="L506" i="17"/>
  <c r="L498" i="17"/>
  <c r="L374" i="22"/>
  <c r="L502" i="17"/>
  <c r="L508" i="17"/>
  <c r="L500" i="17"/>
  <c r="L220" i="23"/>
  <c r="L216" i="23"/>
  <c r="L213" i="23"/>
  <c r="L509" i="17"/>
  <c r="L495" i="17"/>
  <c r="L217" i="23"/>
  <c r="L504" i="17"/>
  <c r="L497" i="17"/>
  <c r="L499" i="17"/>
  <c r="L510" i="17"/>
  <c r="L493" i="17"/>
  <c r="L503" i="17"/>
  <c r="L511" i="17"/>
  <c r="L501" i="17"/>
  <c r="L507" i="17"/>
  <c r="L492" i="17"/>
  <c r="L505" i="17"/>
  <c r="L699" i="22"/>
  <c r="L749" i="17"/>
  <c r="L701" i="22"/>
  <c r="L698" i="22"/>
  <c r="L700" i="22"/>
  <c r="L752" i="17"/>
  <c r="L750" i="17"/>
  <c r="L748" i="17"/>
  <c r="L81" i="22"/>
  <c r="L78" i="22"/>
  <c r="L82" i="22"/>
  <c r="L75" i="22"/>
  <c r="L79" i="22"/>
  <c r="L76" i="22"/>
  <c r="L77" i="22"/>
  <c r="L80" i="22"/>
  <c r="L500" i="22"/>
  <c r="L501" i="22"/>
  <c r="L646" i="22"/>
  <c r="L650" i="22"/>
  <c r="L289" i="23"/>
  <c r="L667" i="17"/>
  <c r="L659" i="17"/>
  <c r="L668" i="17"/>
  <c r="L675" i="17"/>
  <c r="L676" i="17"/>
  <c r="L665" i="17"/>
  <c r="L640" i="22"/>
  <c r="L643" i="22"/>
  <c r="L664" i="17"/>
  <c r="L662" i="17"/>
  <c r="L651" i="22"/>
  <c r="L672" i="17"/>
  <c r="L680" i="17"/>
  <c r="L670" i="17"/>
  <c r="L679" i="17"/>
  <c r="L671" i="17"/>
  <c r="L678" i="17"/>
  <c r="L681" i="17"/>
  <c r="AA242" i="6"/>
  <c r="EK242" i="6" s="1"/>
  <c r="AD242" i="6"/>
  <c r="EN242" i="6" s="1"/>
  <c r="AC242" i="6"/>
  <c r="Z242" i="6"/>
  <c r="U242" i="6" s="1"/>
  <c r="W242" i="6" s="1"/>
  <c r="FJ242" i="6" s="1"/>
  <c r="L411" i="17"/>
  <c r="L403" i="17"/>
  <c r="L101" i="23"/>
  <c r="L407" i="17"/>
  <c r="L402" i="17"/>
  <c r="L410" i="17"/>
  <c r="L305" i="22"/>
  <c r="L306" i="22"/>
  <c r="L405" i="17"/>
  <c r="L400" i="17"/>
  <c r="L408" i="17"/>
  <c r="L406" i="17"/>
  <c r="L409" i="17"/>
  <c r="L396" i="17"/>
  <c r="L404" i="17"/>
  <c r="L319" i="17"/>
  <c r="L324" i="17"/>
  <c r="L321" i="17"/>
  <c r="L883" i="22"/>
  <c r="L882" i="22"/>
  <c r="L199" i="23"/>
  <c r="L195" i="23"/>
  <c r="L458" i="17"/>
  <c r="L359" i="22"/>
  <c r="L358" i="22"/>
  <c r="L357" i="22"/>
  <c r="L360" i="22"/>
  <c r="L197" i="23"/>
  <c r="L193" i="23"/>
  <c r="L459" i="17"/>
  <c r="L356" i="22"/>
  <c r="L460" i="17"/>
  <c r="EK243" i="6"/>
  <c r="EP254" i="6"/>
  <c r="EO254" i="6"/>
  <c r="EO154" i="6"/>
  <c r="EP154" i="6"/>
  <c r="L303" i="22"/>
  <c r="L97" i="23"/>
  <c r="L391" i="17"/>
  <c r="L87" i="23"/>
  <c r="L88" i="23"/>
  <c r="L392" i="17"/>
  <c r="L96" i="23"/>
  <c r="L89" i="23"/>
  <c r="L304" i="22"/>
  <c r="L390" i="17"/>
  <c r="L393" i="17"/>
  <c r="L170" i="22"/>
  <c r="L162" i="22"/>
  <c r="L236" i="17"/>
  <c r="L169" i="22"/>
  <c r="L165" i="22"/>
  <c r="EP192" i="6"/>
  <c r="EO192" i="6"/>
  <c r="BJ114" i="6"/>
  <c r="EZ114" i="6" s="1"/>
  <c r="L811" i="22"/>
  <c r="Z155" i="6"/>
  <c r="U155" i="6" s="1"/>
  <c r="W155" i="6" s="1"/>
  <c r="AA155" i="6"/>
  <c r="EK155" i="6" s="1"/>
  <c r="L810" i="22"/>
  <c r="Q889" i="17"/>
  <c r="P889" i="17" s="1"/>
  <c r="DB172" i="6"/>
  <c r="N889" i="17" s="1"/>
  <c r="EO69" i="6"/>
  <c r="EP69" i="6"/>
  <c r="EP211" i="6"/>
  <c r="EO211" i="6"/>
  <c r="EO159" i="6"/>
  <c r="EP159" i="6"/>
  <c r="EP253" i="6"/>
  <c r="EO253" i="6"/>
  <c r="EP256" i="6"/>
  <c r="EO256" i="6"/>
  <c r="EO231" i="6"/>
  <c r="EP231" i="6"/>
  <c r="EO233" i="6"/>
  <c r="EP233" i="6"/>
  <c r="EJ104" i="6"/>
  <c r="EZ104" i="6"/>
  <c r="EP179" i="6"/>
  <c r="EO179" i="6"/>
  <c r="EP165" i="6"/>
  <c r="EO165" i="6"/>
  <c r="EO186" i="6"/>
  <c r="EX186" i="6" s="1"/>
  <c r="EO268" i="6"/>
  <c r="EP268" i="6"/>
  <c r="EP250" i="6"/>
  <c r="EO250" i="6"/>
  <c r="L889" i="22"/>
  <c r="L888" i="22"/>
  <c r="L887" i="22"/>
  <c r="L58" i="23"/>
  <c r="L62" i="23"/>
  <c r="L60" i="23"/>
  <c r="L54" i="23"/>
  <c r="L53" i="23"/>
  <c r="L56" i="23"/>
  <c r="L59" i="23"/>
  <c r="L61" i="23"/>
  <c r="L57" i="23"/>
  <c r="L63" i="23"/>
  <c r="L64" i="23"/>
  <c r="L55" i="23"/>
  <c r="L825" i="22"/>
  <c r="L860" i="22"/>
  <c r="L849" i="22"/>
  <c r="L814" i="22"/>
  <c r="L211" i="23"/>
  <c r="L212" i="23"/>
  <c r="L803" i="22"/>
  <c r="L804" i="22"/>
  <c r="AC99" i="6"/>
  <c r="Z99" i="6"/>
  <c r="U99" i="6" s="1"/>
  <c r="W99" i="6" s="1"/>
  <c r="AD99" i="6"/>
  <c r="EN99" i="6" s="1"/>
  <c r="AA99" i="6"/>
  <c r="EK99" i="6" s="1"/>
  <c r="L85" i="23"/>
  <c r="L894" i="22"/>
  <c r="L893" i="22"/>
  <c r="L895" i="22"/>
  <c r="L224" i="23"/>
  <c r="L421" i="22"/>
  <c r="L525" i="17"/>
  <c r="L852" i="17"/>
  <c r="L853" i="17"/>
  <c r="L130" i="22"/>
  <c r="L126" i="22"/>
  <c r="L125" i="22"/>
  <c r="L131" i="22"/>
  <c r="L185" i="17"/>
  <c r="L183" i="17"/>
  <c r="L186" i="17"/>
  <c r="L128" i="22"/>
  <c r="L132" i="22"/>
  <c r="L129" i="22"/>
  <c r="L124" i="22"/>
  <c r="L184" i="17"/>
  <c r="L596" i="17"/>
  <c r="L587" i="22"/>
  <c r="L583" i="22"/>
  <c r="L574" i="22"/>
  <c r="L582" i="22"/>
  <c r="AA202" i="6"/>
  <c r="EK202" i="6" s="1"/>
  <c r="Z202" i="6"/>
  <c r="U202" i="6" s="1"/>
  <c r="L607" i="17"/>
  <c r="L600" i="17"/>
  <c r="L591" i="17"/>
  <c r="L603" i="17"/>
  <c r="AD202" i="6"/>
  <c r="EN202" i="6" s="1"/>
  <c r="AC202" i="6"/>
  <c r="L577" i="22"/>
  <c r="L586" i="22"/>
  <c r="L599" i="17"/>
  <c r="L595" i="17"/>
  <c r="L580" i="22"/>
  <c r="L593" i="17"/>
  <c r="L576" i="22"/>
  <c r="L575" i="22"/>
  <c r="L579" i="22"/>
  <c r="L585" i="22"/>
  <c r="L605" i="17"/>
  <c r="L578" i="22"/>
  <c r="L581" i="22"/>
  <c r="L584" i="22"/>
  <c r="L598" i="17"/>
  <c r="L601" i="17"/>
  <c r="L604" i="17"/>
  <c r="L592" i="17"/>
  <c r="L597" i="17"/>
  <c r="L602" i="17"/>
  <c r="L594" i="17"/>
  <c r="L606" i="17"/>
  <c r="L196" i="17"/>
  <c r="L853" i="22"/>
  <c r="L135" i="22"/>
  <c r="L188" i="17"/>
  <c r="L187" i="17"/>
  <c r="L147" i="22"/>
  <c r="L143" i="22"/>
  <c r="L150" i="22"/>
  <c r="L195" i="17"/>
  <c r="L201" i="17"/>
  <c r="L190" i="17"/>
  <c r="L798" i="22"/>
  <c r="L134" i="22"/>
  <c r="L140" i="22"/>
  <c r="L202" i="17"/>
  <c r="L204" i="17"/>
  <c r="L144" i="22"/>
  <c r="L191" i="17"/>
  <c r="L137" i="22"/>
  <c r="L189" i="17"/>
  <c r="L145" i="22"/>
  <c r="L203" i="17"/>
  <c r="L194" i="17"/>
  <c r="L148" i="22"/>
  <c r="L138" i="22"/>
  <c r="L198" i="17"/>
  <c r="L197" i="17"/>
  <c r="L136" i="22"/>
  <c r="L146" i="22"/>
  <c r="L149" i="22"/>
  <c r="L820" i="22"/>
  <c r="L828" i="22"/>
  <c r="L133" i="22"/>
  <c r="L141" i="22"/>
  <c r="L142" i="22"/>
  <c r="L139" i="22"/>
  <c r="L192" i="17"/>
  <c r="L200" i="17"/>
  <c r="L193" i="17"/>
  <c r="L127" i="17"/>
  <c r="L126" i="17"/>
  <c r="L128" i="17"/>
  <c r="L90" i="22"/>
  <c r="L129" i="17"/>
  <c r="L130" i="17"/>
  <c r="L91" i="22"/>
  <c r="L93" i="22"/>
  <c r="L92" i="22"/>
  <c r="L845" i="17"/>
  <c r="L846" i="17"/>
  <c r="L250" i="23"/>
  <c r="L251" i="23"/>
  <c r="L438" i="22"/>
  <c r="L436" i="22"/>
  <c r="L249" i="23"/>
  <c r="L248" i="23"/>
  <c r="L252" i="23"/>
  <c r="L435" i="22"/>
  <c r="L437" i="22"/>
  <c r="L27" i="17"/>
  <c r="L19" i="17"/>
  <c r="L22" i="17"/>
  <c r="L33" i="17"/>
  <c r="L14" i="17"/>
  <c r="L29" i="17"/>
  <c r="L868" i="17"/>
  <c r="L17" i="17"/>
  <c r="L31" i="17"/>
  <c r="L12" i="17"/>
  <c r="L863" i="17"/>
  <c r="L20" i="17"/>
  <c r="L32" i="17"/>
  <c r="L24" i="17"/>
  <c r="L28" i="17"/>
  <c r="L15" i="17"/>
  <c r="L30" i="17"/>
  <c r="L18" i="17"/>
  <c r="L9" i="17"/>
  <c r="L23" i="17"/>
  <c r="L11" i="17"/>
  <c r="L25" i="17"/>
  <c r="L21" i="17"/>
  <c r="L13" i="17"/>
  <c r="L10" i="17"/>
  <c r="L16" i="17"/>
  <c r="L26" i="17"/>
  <c r="L677" i="17"/>
  <c r="L649" i="22"/>
  <c r="L658" i="17"/>
  <c r="AA187" i="6"/>
  <c r="EK187" i="6" s="1"/>
  <c r="Z187" i="6"/>
  <c r="U187" i="6" s="1"/>
  <c r="W187" i="6" s="1"/>
  <c r="L841" i="17"/>
  <c r="L13" i="23"/>
  <c r="L104" i="22"/>
  <c r="L103" i="22"/>
  <c r="L161" i="17"/>
  <c r="L153" i="17"/>
  <c r="G278" i="6"/>
  <c r="Z280" i="6"/>
  <c r="U280" i="6" s="1"/>
  <c r="G279" i="6"/>
  <c r="N280" i="6"/>
  <c r="BY280" i="6" s="1"/>
  <c r="EK98" i="6"/>
  <c r="EK241" i="6"/>
  <c r="EO212" i="6"/>
  <c r="EP212" i="6"/>
  <c r="EJ116" i="6"/>
  <c r="EO116" i="6" s="1"/>
  <c r="EX116" i="6" s="1"/>
  <c r="EZ116" i="6"/>
  <c r="EO143" i="6"/>
  <c r="EP143" i="6"/>
  <c r="EO271" i="6"/>
  <c r="EP271" i="6"/>
  <c r="L299" i="17"/>
  <c r="L256" i="22"/>
  <c r="L296" i="17"/>
  <c r="L254" i="22"/>
  <c r="L180" i="22"/>
  <c r="L181" i="22"/>
  <c r="L177" i="22"/>
  <c r="L178" i="22"/>
  <c r="L182" i="22"/>
  <c r="L116" i="22"/>
  <c r="L182" i="17"/>
  <c r="L16" i="23"/>
  <c r="L120" i="22"/>
  <c r="L123" i="22"/>
  <c r="L127" i="22"/>
  <c r="L117" i="22"/>
  <c r="L121" i="22"/>
  <c r="L178" i="17"/>
  <c r="L179" i="17"/>
  <c r="L181" i="17"/>
  <c r="L180" i="17"/>
  <c r="L119" i="22"/>
  <c r="L118" i="22"/>
  <c r="L122" i="22"/>
  <c r="L246" i="23"/>
  <c r="L247" i="23"/>
  <c r="L432" i="22"/>
  <c r="L536" i="17"/>
  <c r="L434" i="22"/>
  <c r="L245" i="23"/>
  <c r="L433" i="22"/>
  <c r="L540" i="17"/>
  <c r="L541" i="17"/>
  <c r="L244" i="23"/>
  <c r="L431" i="22"/>
  <c r="L537" i="17"/>
  <c r="L539" i="17"/>
  <c r="L538" i="17"/>
  <c r="L210" i="17"/>
  <c r="L234" i="17"/>
  <c r="L212" i="17"/>
  <c r="L211" i="17"/>
  <c r="L232" i="17"/>
  <c r="L221" i="17"/>
  <c r="L885" i="17"/>
  <c r="L230" i="17"/>
  <c r="L229" i="17"/>
  <c r="L228" i="17"/>
  <c r="L231" i="17"/>
  <c r="L233" i="17"/>
  <c r="L216" i="17"/>
  <c r="EP16" i="6"/>
  <c r="EO16" i="6"/>
  <c r="EO178" i="6"/>
  <c r="EP178" i="6"/>
  <c r="EP152" i="6"/>
  <c r="EO152" i="6"/>
  <c r="EP184" i="6"/>
  <c r="EO184" i="6"/>
  <c r="L847" i="22"/>
  <c r="L848" i="22"/>
  <c r="L815" i="22"/>
  <c r="L816" i="22"/>
  <c r="L398" i="17"/>
  <c r="L399" i="17"/>
  <c r="L394" i="17"/>
  <c r="L397" i="17"/>
  <c r="L395" i="17"/>
  <c r="L401" i="17"/>
  <c r="L308" i="23"/>
  <c r="L105" i="23"/>
  <c r="L419" i="17"/>
  <c r="L110" i="23"/>
  <c r="L418" i="17"/>
  <c r="L327" i="22"/>
  <c r="L323" i="22"/>
  <c r="L422" i="17"/>
  <c r="L109" i="23"/>
  <c r="L107" i="23"/>
  <c r="L322" i="22"/>
  <c r="L108" i="23"/>
  <c r="L106" i="23"/>
  <c r="L111" i="23"/>
  <c r="L332" i="22"/>
  <c r="L103" i="23"/>
  <c r="L321" i="22"/>
  <c r="L325" i="22"/>
  <c r="L426" i="17"/>
  <c r="L421" i="17"/>
  <c r="L424" i="17"/>
  <c r="L329" i="22"/>
  <c r="L320" i="22"/>
  <c r="L104" i="23"/>
  <c r="L330" i="22"/>
  <c r="L328" i="22"/>
  <c r="L324" i="22"/>
  <c r="L326" i="22"/>
  <c r="L425" i="17"/>
  <c r="L423" i="17"/>
  <c r="L427" i="17"/>
  <c r="L115" i="23"/>
  <c r="L114" i="23"/>
  <c r="L113" i="23"/>
  <c r="L337" i="22"/>
  <c r="L435" i="17"/>
  <c r="L338" i="22"/>
  <c r="L434" i="17"/>
  <c r="L430" i="17"/>
  <c r="L112" i="23"/>
  <c r="L339" i="22"/>
  <c r="L116" i="23"/>
  <c r="L333" i="22"/>
  <c r="L432" i="17"/>
  <c r="L340" i="22"/>
  <c r="L341" i="22"/>
  <c r="L342" i="22"/>
  <c r="L431" i="17"/>
  <c r="L334" i="22"/>
  <c r="L437" i="17"/>
  <c r="L436" i="17"/>
  <c r="L336" i="22"/>
  <c r="BJ83" i="6"/>
  <c r="EZ83" i="6" s="1"/>
  <c r="EP106" i="6"/>
  <c r="EO106" i="6"/>
  <c r="EO146" i="6"/>
  <c r="EP146" i="6"/>
  <c r="L892" i="22"/>
  <c r="L890" i="22"/>
  <c r="L891" i="22"/>
  <c r="L218" i="17"/>
  <c r="L205" i="17"/>
  <c r="L226" i="17"/>
  <c r="L151" i="22"/>
  <c r="L220" i="17"/>
  <c r="L208" i="17"/>
  <c r="L223" i="17"/>
  <c r="L209" i="17"/>
  <c r="L227" i="17"/>
  <c r="L219" i="17"/>
  <c r="L215" i="17"/>
  <c r="L214" i="17"/>
  <c r="L213" i="17"/>
  <c r="L217" i="17"/>
  <c r="L235" i="17"/>
  <c r="L225" i="17"/>
  <c r="L222" i="17"/>
  <c r="L224" i="17"/>
  <c r="L206" i="17"/>
  <c r="L207" i="17"/>
  <c r="BJ80" i="6"/>
  <c r="EZ80" i="6" s="1"/>
  <c r="EO213" i="6"/>
  <c r="EP213" i="6"/>
  <c r="EP251" i="6"/>
  <c r="EO251" i="6"/>
  <c r="EO238" i="6"/>
  <c r="EP238" i="6"/>
  <c r="EP247" i="6"/>
  <c r="EO247" i="6"/>
  <c r="EO18" i="6"/>
  <c r="EP18" i="6"/>
  <c r="EP84" i="6"/>
  <c r="EO84" i="6"/>
  <c r="EP173" i="6"/>
  <c r="EO173" i="6"/>
  <c r="EP237" i="6"/>
  <c r="EO237" i="6"/>
  <c r="Q541" i="17"/>
  <c r="P541" i="17" s="1"/>
  <c r="Q247" i="23"/>
  <c r="P247" i="23" s="1"/>
  <c r="Q246" i="23"/>
  <c r="P246" i="23" s="1"/>
  <c r="Q432" i="22"/>
  <c r="P432" i="22" s="1"/>
  <c r="Q434" i="22"/>
  <c r="P434" i="22" s="1"/>
  <c r="Q540" i="17"/>
  <c r="P540" i="17" s="1"/>
  <c r="Q536" i="17"/>
  <c r="P536" i="17" s="1"/>
  <c r="Q245" i="23"/>
  <c r="P245" i="23" s="1"/>
  <c r="Q431" i="22"/>
  <c r="P431" i="22" s="1"/>
  <c r="Q244" i="23"/>
  <c r="P244" i="23" s="1"/>
  <c r="Q433" i="22"/>
  <c r="P433" i="22" s="1"/>
  <c r="Q538" i="17"/>
  <c r="P538" i="17" s="1"/>
  <c r="Q537" i="17"/>
  <c r="P537" i="17" s="1"/>
  <c r="Q539" i="17"/>
  <c r="P539" i="17" s="1"/>
  <c r="DB258" i="6"/>
  <c r="EP185" i="6"/>
  <c r="EO185" i="6"/>
  <c r="EO230" i="6"/>
  <c r="EP230" i="6"/>
  <c r="EP108" i="6"/>
  <c r="EO108" i="6"/>
  <c r="EO107" i="6"/>
  <c r="EP107" i="6"/>
  <c r="BJ182" i="6"/>
  <c r="EZ182" i="6" s="1"/>
  <c r="EJ199" i="6"/>
  <c r="EZ199" i="6"/>
  <c r="EP263" i="6"/>
  <c r="EO263" i="6"/>
  <c r="L83" i="22"/>
  <c r="L84" i="22"/>
  <c r="L887" i="17"/>
  <c r="L888" i="17"/>
  <c r="L871" i="22"/>
  <c r="L870" i="22"/>
  <c r="L872" i="22"/>
  <c r="L129" i="23"/>
  <c r="L125" i="23"/>
  <c r="L122" i="23"/>
  <c r="L133" i="23"/>
  <c r="L121" i="23"/>
  <c r="L123" i="23"/>
  <c r="L132" i="23"/>
  <c r="L343" i="22"/>
  <c r="L130" i="23"/>
  <c r="L119" i="23"/>
  <c r="L120" i="23"/>
  <c r="L833" i="22"/>
  <c r="L124" i="23"/>
  <c r="L126" i="23"/>
  <c r="L134" i="23"/>
  <c r="L135" i="23"/>
  <c r="L344" i="22"/>
  <c r="L128" i="23"/>
  <c r="L117" i="23"/>
  <c r="L131" i="23"/>
  <c r="L118" i="23"/>
  <c r="L127" i="23"/>
  <c r="Z218" i="6"/>
  <c r="U218" i="6" s="1"/>
  <c r="W218" i="6" s="1"/>
  <c r="FJ218" i="6" s="1"/>
  <c r="AC218" i="6"/>
  <c r="AA218" i="6"/>
  <c r="EK218" i="6" s="1"/>
  <c r="AD218" i="6"/>
  <c r="EN218" i="6" s="1"/>
  <c r="L717" i="17"/>
  <c r="L676" i="22"/>
  <c r="L683" i="22"/>
  <c r="L298" i="17"/>
  <c r="L301" i="17"/>
  <c r="L295" i="17"/>
  <c r="L302" i="17"/>
  <c r="L137" i="23"/>
  <c r="L138" i="23"/>
  <c r="L140" i="23"/>
  <c r="L136" i="23"/>
  <c r="L841" i="22"/>
  <c r="L838" i="22"/>
  <c r="AA244" i="6"/>
  <c r="EK244" i="6" s="1"/>
  <c r="Z244" i="6"/>
  <c r="U244" i="6" s="1"/>
  <c r="W244" i="6" s="1"/>
  <c r="L839" i="22"/>
  <c r="L840" i="22"/>
  <c r="L775" i="22"/>
  <c r="L809" i="22"/>
  <c r="L808" i="22"/>
  <c r="L800" i="17"/>
  <c r="L896" i="17"/>
  <c r="L11" i="23"/>
  <c r="L9" i="23"/>
  <c r="L10" i="23"/>
  <c r="L878" i="22"/>
  <c r="L877" i="22"/>
  <c r="AA249" i="6"/>
  <c r="EK249" i="6" s="1"/>
  <c r="AD249" i="6"/>
  <c r="EN249" i="6" s="1"/>
  <c r="AC249" i="6"/>
  <c r="Z249" i="6"/>
  <c r="U249" i="6" s="1"/>
  <c r="L876" i="22"/>
  <c r="L98" i="23"/>
  <c r="L93" i="23"/>
  <c r="L95" i="23"/>
  <c r="L91" i="23"/>
  <c r="L92" i="23"/>
  <c r="L94" i="23"/>
  <c r="L90" i="23"/>
  <c r="L100" i="23"/>
  <c r="L99" i="23"/>
  <c r="L161" i="23"/>
  <c r="L442" i="17"/>
  <c r="L157" i="23"/>
  <c r="L149" i="23"/>
  <c r="L447" i="17"/>
  <c r="L446" i="17"/>
  <c r="L439" i="17"/>
  <c r="L151" i="23"/>
  <c r="L155" i="23"/>
  <c r="L158" i="23"/>
  <c r="L154" i="23"/>
  <c r="L150" i="23"/>
  <c r="L153" i="23"/>
  <c r="L156" i="23"/>
  <c r="L445" i="17"/>
  <c r="L159" i="23"/>
  <c r="L450" i="17"/>
  <c r="L448" i="17"/>
  <c r="L451" i="17"/>
  <c r="L152" i="23"/>
  <c r="L160" i="23"/>
  <c r="L148" i="23"/>
  <c r="L453" i="17"/>
  <c r="L441" i="17"/>
  <c r="L440" i="17"/>
  <c r="L452" i="17"/>
  <c r="L443" i="17"/>
  <c r="L444" i="17"/>
  <c r="L449" i="17"/>
  <c r="L241" i="17"/>
  <c r="L171" i="22"/>
  <c r="L172" i="22"/>
  <c r="L173" i="22"/>
  <c r="L369" i="22"/>
  <c r="L368" i="22"/>
  <c r="L474" i="17"/>
  <c r="L371" i="22"/>
  <c r="L475" i="17"/>
  <c r="L645" i="17"/>
  <c r="L647" i="17"/>
  <c r="L622" i="22"/>
  <c r="L630" i="22"/>
  <c r="L624" i="22"/>
  <c r="L618" i="22"/>
  <c r="L631" i="17"/>
  <c r="L634" i="22"/>
  <c r="L639" i="17"/>
  <c r="L635" i="17"/>
  <c r="L641" i="17"/>
  <c r="L642" i="17"/>
  <c r="L633" i="17"/>
  <c r="L646" i="17"/>
  <c r="L620" i="22"/>
  <c r="L626" i="22"/>
  <c r="L637" i="17"/>
  <c r="L643" i="17"/>
  <c r="L648" i="17"/>
  <c r="L631" i="22"/>
  <c r="L619" i="22"/>
  <c r="L591" i="22"/>
  <c r="L627" i="22"/>
  <c r="L628" i="22"/>
  <c r="L623" i="22"/>
  <c r="L633" i="22"/>
  <c r="L629" i="22"/>
  <c r="L644" i="17"/>
  <c r="L636" i="17"/>
  <c r="L632" i="17"/>
  <c r="L640" i="17"/>
  <c r="L638" i="17"/>
  <c r="L621" i="22"/>
  <c r="L625" i="22"/>
  <c r="L634" i="17"/>
  <c r="L632" i="22"/>
  <c r="Z164" i="6"/>
  <c r="U164" i="6" s="1"/>
  <c r="W164" i="6" s="1"/>
  <c r="AA164" i="6"/>
  <c r="EK164" i="6" s="1"/>
  <c r="L851" i="22"/>
  <c r="L332" i="17"/>
  <c r="L351" i="17"/>
  <c r="L340" i="17"/>
  <c r="L343" i="17"/>
  <c r="L346" i="17"/>
  <c r="L339" i="17"/>
  <c r="L353" i="17"/>
  <c r="L349" i="17"/>
  <c r="L341" i="17"/>
  <c r="L348" i="17"/>
  <c r="L345" i="17"/>
  <c r="L333" i="17"/>
  <c r="L334" i="17"/>
  <c r="L338" i="17"/>
  <c r="L354" i="17"/>
  <c r="L331" i="17"/>
  <c r="L352" i="17"/>
  <c r="L330" i="17"/>
  <c r="L355" i="17"/>
  <c r="L342" i="17"/>
  <c r="L337" i="17"/>
  <c r="L350" i="17"/>
  <c r="L344" i="17"/>
  <c r="L319" i="22"/>
  <c r="L416" i="17"/>
  <c r="L417" i="17"/>
  <c r="L585" i="17"/>
  <c r="L539" i="22"/>
  <c r="L531" i="22"/>
  <c r="L569" i="22"/>
  <c r="L528" i="22"/>
  <c r="L560" i="22"/>
  <c r="L544" i="22"/>
  <c r="L568" i="22"/>
  <c r="L558" i="22"/>
  <c r="L563" i="22"/>
  <c r="L536" i="22"/>
  <c r="L559" i="22"/>
  <c r="AC203" i="6"/>
  <c r="AA203" i="6"/>
  <c r="AX203" i="6" s="1"/>
  <c r="Z203" i="6"/>
  <c r="AD203" i="6"/>
  <c r="EN203" i="6" s="1"/>
  <c r="L562" i="22"/>
  <c r="L567" i="22"/>
  <c r="L541" i="22"/>
  <c r="L540" i="22"/>
  <c r="L535" i="22"/>
  <c r="L542" i="22"/>
  <c r="L527" i="22"/>
  <c r="L572" i="22"/>
  <c r="L556" i="22"/>
  <c r="L526" i="22"/>
  <c r="L564" i="22"/>
  <c r="L543" i="22"/>
  <c r="L554" i="22"/>
  <c r="L545" i="22"/>
  <c r="L529" i="22"/>
  <c r="L566" i="22"/>
  <c r="L537" i="22"/>
  <c r="L533" i="22"/>
  <c r="L546" i="22"/>
  <c r="L549" i="22"/>
  <c r="L530" i="22"/>
  <c r="L538" i="22"/>
  <c r="L534" i="22"/>
  <c r="L525" i="22"/>
  <c r="L589" i="17"/>
  <c r="L550" i="22"/>
  <c r="L547" i="22"/>
  <c r="L588" i="17"/>
  <c r="L548" i="22"/>
  <c r="L532" i="22"/>
  <c r="L552" i="22"/>
  <c r="L565" i="22"/>
  <c r="L551" i="22"/>
  <c r="L570" i="22"/>
  <c r="L553" i="22"/>
  <c r="L573" i="22"/>
  <c r="L571" i="22"/>
  <c r="L555" i="22"/>
  <c r="L561" i="22"/>
  <c r="L557" i="22"/>
  <c r="L586" i="17"/>
  <c r="L590" i="17"/>
  <c r="L587" i="17"/>
  <c r="L159" i="22"/>
  <c r="L167" i="22"/>
  <c r="L456" i="22"/>
  <c r="L448" i="22"/>
  <c r="AD448" i="22" s="1"/>
  <c r="L454" i="22"/>
  <c r="L450" i="22"/>
  <c r="AD450" i="22" s="1"/>
  <c r="L452" i="22"/>
  <c r="L446" i="22"/>
  <c r="AD446" i="22" s="1"/>
  <c r="L458" i="22"/>
  <c r="AD458" i="22" s="1"/>
  <c r="L449" i="22"/>
  <c r="L457" i="22"/>
  <c r="AD457" i="22" s="1"/>
  <c r="L542" i="17"/>
  <c r="L459" i="22"/>
  <c r="L447" i="22"/>
  <c r="L453" i="22"/>
  <c r="L455" i="22"/>
  <c r="L451" i="22"/>
  <c r="AD451" i="22" s="1"/>
  <c r="L387" i="22"/>
  <c r="L221" i="23"/>
  <c r="L222" i="23"/>
  <c r="L523" i="17"/>
  <c r="L522" i="17"/>
  <c r="L386" i="22"/>
  <c r="L271" i="23"/>
  <c r="L272" i="23"/>
  <c r="L483" i="22"/>
  <c r="L335" i="17"/>
  <c r="L347" i="17"/>
  <c r="J279" i="6"/>
  <c r="AC279" i="6" s="1"/>
  <c r="J278" i="6"/>
  <c r="AC278" i="6" s="1"/>
  <c r="AC280" i="6"/>
  <c r="FJ234" i="6"/>
  <c r="FJ214" i="6"/>
  <c r="FJ235" i="6"/>
  <c r="FJ233" i="6"/>
  <c r="FJ215" i="6"/>
  <c r="L8" i="22"/>
  <c r="L8" i="23"/>
  <c r="FJ181" i="6"/>
  <c r="H155" i="13"/>
  <c r="H139" i="13"/>
  <c r="H130" i="13"/>
  <c r="H146" i="13"/>
  <c r="H119" i="13"/>
  <c r="H167" i="13"/>
  <c r="H193" i="13"/>
  <c r="H145" i="13"/>
  <c r="H197" i="13"/>
  <c r="H160" i="13"/>
  <c r="H148" i="13"/>
  <c r="H142" i="13"/>
  <c r="H150" i="13"/>
  <c r="H144" i="13"/>
  <c r="H126" i="13"/>
  <c r="H168" i="13"/>
  <c r="H188" i="13"/>
  <c r="H185" i="13"/>
  <c r="H190" i="13"/>
  <c r="H180" i="13"/>
  <c r="H158" i="13"/>
  <c r="H157" i="13"/>
  <c r="H151" i="13"/>
  <c r="H153" i="13"/>
  <c r="DY183" i="6" s="1"/>
  <c r="EJ183" i="6" s="1"/>
  <c r="H134" i="13"/>
  <c r="DY67" i="6" s="1"/>
  <c r="EJ67" i="6" s="1"/>
  <c r="H194" i="13"/>
  <c r="H172" i="13"/>
  <c r="H189" i="13"/>
  <c r="H183" i="13"/>
  <c r="H182" i="13"/>
  <c r="H133" i="13"/>
  <c r="H147" i="13"/>
  <c r="H149" i="13"/>
  <c r="H129" i="13"/>
  <c r="DY46" i="6" s="1"/>
  <c r="EJ46" i="6" s="1"/>
  <c r="H136" i="13"/>
  <c r="DY68" i="6" s="1"/>
  <c r="EJ68" i="6" s="1"/>
  <c r="H192" i="13"/>
  <c r="H122" i="13"/>
  <c r="H174" i="13"/>
  <c r="H187" i="13"/>
  <c r="H179" i="13"/>
  <c r="H156" i="13"/>
  <c r="H138" i="13"/>
  <c r="DY87" i="6" s="1"/>
  <c r="EJ87" i="6" s="1"/>
  <c r="H120" i="13"/>
  <c r="H137" i="13"/>
  <c r="H124" i="13"/>
  <c r="H162" i="13"/>
  <c r="H163" i="13"/>
  <c r="H161" i="13"/>
  <c r="H186" i="13"/>
  <c r="H165" i="13"/>
  <c r="H143" i="13"/>
  <c r="H140" i="13"/>
  <c r="H125" i="13"/>
  <c r="H141" i="13"/>
  <c r="H127" i="13"/>
  <c r="DY43" i="6" s="1"/>
  <c r="H132" i="13"/>
  <c r="H121" i="13"/>
  <c r="DY27" i="6" s="1"/>
  <c r="EJ27" i="6" s="1"/>
  <c r="H166" i="13"/>
  <c r="H181" i="13"/>
  <c r="H169" i="13"/>
  <c r="H175" i="13"/>
  <c r="H191" i="13"/>
  <c r="H198" i="13"/>
  <c r="H131" i="13"/>
  <c r="H135" i="13"/>
  <c r="H123" i="13"/>
  <c r="DY31" i="6" s="1"/>
  <c r="H128" i="13"/>
  <c r="H173" i="13"/>
  <c r="H195" i="13"/>
  <c r="H159" i="13"/>
  <c r="H171" i="13"/>
  <c r="H176" i="13"/>
  <c r="H164" i="13"/>
  <c r="H154" i="13"/>
  <c r="DY195" i="6" s="1"/>
  <c r="EJ195" i="6" s="1"/>
  <c r="H178" i="13"/>
  <c r="H184" i="13"/>
  <c r="H152" i="13"/>
  <c r="H170" i="13"/>
  <c r="H177" i="13"/>
  <c r="H196" i="13"/>
  <c r="I156" i="13"/>
  <c r="I135" i="13"/>
  <c r="I120" i="13"/>
  <c r="I152" i="13"/>
  <c r="I182" i="13"/>
  <c r="I166" i="13"/>
  <c r="I181" i="13"/>
  <c r="I169" i="13"/>
  <c r="I175" i="13"/>
  <c r="I191" i="13"/>
  <c r="I143" i="13"/>
  <c r="I130" i="13"/>
  <c r="I125" i="13"/>
  <c r="I119" i="13"/>
  <c r="I179" i="13"/>
  <c r="I173" i="13"/>
  <c r="I195" i="13"/>
  <c r="I159" i="13"/>
  <c r="I171" i="13"/>
  <c r="I176" i="13"/>
  <c r="I157" i="13"/>
  <c r="I138" i="13"/>
  <c r="DZ87" i="6" s="1"/>
  <c r="EK87" i="6" s="1"/>
  <c r="I132" i="13"/>
  <c r="I126" i="13"/>
  <c r="I165" i="13"/>
  <c r="I167" i="13"/>
  <c r="I193" i="13"/>
  <c r="I145" i="13"/>
  <c r="I197" i="13"/>
  <c r="I160" i="13"/>
  <c r="I155" i="13"/>
  <c r="I127" i="13"/>
  <c r="DZ43" i="6" s="1"/>
  <c r="I140" i="13"/>
  <c r="I123" i="13"/>
  <c r="DZ31" i="6" s="1"/>
  <c r="I121" i="13"/>
  <c r="DZ27" i="6" s="1"/>
  <c r="EK27" i="6" s="1"/>
  <c r="I184" i="13"/>
  <c r="I168" i="13"/>
  <c r="I188" i="13"/>
  <c r="I185" i="13"/>
  <c r="I190" i="13"/>
  <c r="I148" i="13"/>
  <c r="I147" i="13"/>
  <c r="I149" i="13"/>
  <c r="I153" i="13"/>
  <c r="DZ183" i="6" s="1"/>
  <c r="EK183" i="6" s="1"/>
  <c r="I128" i="13"/>
  <c r="I198" i="13"/>
  <c r="I194" i="13"/>
  <c r="I172" i="13"/>
  <c r="I189" i="13"/>
  <c r="I183" i="13"/>
  <c r="I158" i="13"/>
  <c r="I139" i="13"/>
  <c r="I150" i="13"/>
  <c r="I129" i="13"/>
  <c r="DZ46" i="6" s="1"/>
  <c r="EK46" i="6" s="1"/>
  <c r="I134" i="13"/>
  <c r="DZ67" i="6" s="1"/>
  <c r="EK67" i="6" s="1"/>
  <c r="I164" i="13"/>
  <c r="I192" i="13"/>
  <c r="I122" i="13"/>
  <c r="I174" i="13"/>
  <c r="I187" i="13"/>
  <c r="I133" i="13"/>
  <c r="I142" i="13"/>
  <c r="I151" i="13"/>
  <c r="I144" i="13"/>
  <c r="I136" i="13"/>
  <c r="DZ68" i="6" s="1"/>
  <c r="EK68" i="6" s="1"/>
  <c r="I124" i="13"/>
  <c r="I162" i="13"/>
  <c r="I163" i="13"/>
  <c r="I161" i="13"/>
  <c r="I186" i="13"/>
  <c r="I131" i="13"/>
  <c r="I141" i="13"/>
  <c r="I146" i="13"/>
  <c r="I137" i="13"/>
  <c r="I180" i="13"/>
  <c r="I170" i="13"/>
  <c r="I177" i="13"/>
  <c r="I196" i="13"/>
  <c r="I154" i="13"/>
  <c r="DZ195" i="6" s="1"/>
  <c r="I178" i="13"/>
  <c r="AD452" i="22" l="1"/>
  <c r="AD453" i="22"/>
  <c r="EP161" i="6"/>
  <c r="AD262" i="23"/>
  <c r="AD465" i="22"/>
  <c r="AD260" i="23"/>
  <c r="EZ226" i="6"/>
  <c r="AD223" i="23"/>
  <c r="AD449" i="22"/>
  <c r="AD455" i="22"/>
  <c r="AD466" i="22"/>
  <c r="AD252" i="23"/>
  <c r="AD389" i="22"/>
  <c r="AD436" i="22"/>
  <c r="AD437" i="22"/>
  <c r="AD524" i="17"/>
  <c r="AD542" i="17"/>
  <c r="AD525" i="17"/>
  <c r="AD471" i="22"/>
  <c r="AD476" i="22"/>
  <c r="AD447" i="22"/>
  <c r="AD543" i="17"/>
  <c r="EP162" i="6"/>
  <c r="AD250" i="23"/>
  <c r="AD435" i="22"/>
  <c r="AD459" i="22"/>
  <c r="AD454" i="22"/>
  <c r="AD438" i="22"/>
  <c r="AD224" i="23"/>
  <c r="AD469" i="22"/>
  <c r="AD462" i="22"/>
  <c r="AD456" i="22"/>
  <c r="AD421" i="22"/>
  <c r="AD475" i="22"/>
  <c r="EZ227" i="6"/>
  <c r="EJ219" i="6"/>
  <c r="EO219" i="6" s="1"/>
  <c r="EZ229" i="6"/>
  <c r="S280" i="6"/>
  <c r="EH280" i="6"/>
  <c r="S279" i="6"/>
  <c r="EH279" i="6"/>
  <c r="S278" i="6"/>
  <c r="EH278" i="6"/>
  <c r="T280" i="6"/>
  <c r="EI280" i="6"/>
  <c r="T278" i="6"/>
  <c r="EI278" i="6"/>
  <c r="T279" i="6"/>
  <c r="EI279" i="6"/>
  <c r="AD463" i="22"/>
  <c r="AD261" i="23"/>
  <c r="EK205" i="6"/>
  <c r="AD251" i="23"/>
  <c r="EJ100" i="6"/>
  <c r="EO100" i="6" s="1"/>
  <c r="EZ232" i="6"/>
  <c r="AD248" i="23"/>
  <c r="EZ180" i="6"/>
  <c r="EZ177" i="6"/>
  <c r="EO162" i="6"/>
  <c r="EZ160" i="6"/>
  <c r="EJ160" i="6"/>
  <c r="EJ229" i="6"/>
  <c r="EJ177" i="6"/>
  <c r="EJ226" i="6"/>
  <c r="EJ232" i="6"/>
  <c r="EJ180" i="6"/>
  <c r="EJ236" i="6"/>
  <c r="EJ216" i="6"/>
  <c r="EJ227" i="6"/>
  <c r="AD533" i="17"/>
  <c r="AD229" i="23"/>
  <c r="AD426" i="22"/>
  <c r="AD405" i="22"/>
  <c r="AD410" i="22"/>
  <c r="AD433" i="22"/>
  <c r="AD441" i="22"/>
  <c r="AD236" i="23"/>
  <c r="AD532" i="17"/>
  <c r="AD428" i="22"/>
  <c r="AD430" i="22"/>
  <c r="AD412" i="22"/>
  <c r="AD536" i="17"/>
  <c r="AD258" i="23"/>
  <c r="AD255" i="23"/>
  <c r="AD440" i="22"/>
  <c r="AD239" i="23"/>
  <c r="AD862" i="17"/>
  <c r="AD538" i="17"/>
  <c r="AD245" i="23"/>
  <c r="AD257" i="23"/>
  <c r="AD534" i="17"/>
  <c r="AD240" i="23"/>
  <c r="AD530" i="17"/>
  <c r="AD243" i="23"/>
  <c r="AD419" i="22"/>
  <c r="AD406" i="22"/>
  <c r="AD867" i="17"/>
  <c r="AD539" i="17"/>
  <c r="AD434" i="22"/>
  <c r="AD390" i="22"/>
  <c r="AD253" i="23"/>
  <c r="AD238" i="23"/>
  <c r="AD531" i="17"/>
  <c r="AD535" i="17"/>
  <c r="AD424" i="22"/>
  <c r="AD407" i="22"/>
  <c r="AD418" i="22"/>
  <c r="AD537" i="17"/>
  <c r="AD415" i="22"/>
  <c r="AD431" i="22"/>
  <c r="AD432" i="22"/>
  <c r="AD443" i="22"/>
  <c r="AD442" i="22"/>
  <c r="AD427" i="22"/>
  <c r="AD425" i="22"/>
  <c r="AD232" i="23"/>
  <c r="AD242" i="23"/>
  <c r="AD411" i="22"/>
  <c r="AD408" i="22"/>
  <c r="AD882" i="17"/>
  <c r="AD244" i="23"/>
  <c r="AD247" i="23"/>
  <c r="AD439" i="22"/>
  <c r="AD444" i="22"/>
  <c r="AD235" i="23"/>
  <c r="AD237" i="23"/>
  <c r="AD228" i="23"/>
  <c r="AD413" i="22"/>
  <c r="AD414" i="22"/>
  <c r="AD866" i="17"/>
  <c r="AD541" i="17"/>
  <c r="AD246" i="23"/>
  <c r="AD445" i="22"/>
  <c r="AD254" i="23"/>
  <c r="AD474" i="22"/>
  <c r="AD234" i="23"/>
  <c r="AD241" i="23"/>
  <c r="AD231" i="23"/>
  <c r="AD417" i="22"/>
  <c r="AD416" i="22"/>
  <c r="AD861" i="17"/>
  <c r="AD889" i="17"/>
  <c r="AD540" i="17"/>
  <c r="AD249" i="23"/>
  <c r="AD259" i="23"/>
  <c r="AD256" i="23"/>
  <c r="AD467" i="22"/>
  <c r="AD473" i="22"/>
  <c r="AD429" i="22"/>
  <c r="AD233" i="23"/>
  <c r="AD230" i="23"/>
  <c r="AD409" i="22"/>
  <c r="AD881" i="17"/>
  <c r="EK204" i="6"/>
  <c r="EP204" i="6" s="1"/>
  <c r="EX269" i="6"/>
  <c r="Q516" i="17" s="1"/>
  <c r="P516" i="17" s="1"/>
  <c r="EX17" i="6"/>
  <c r="Q862" i="22" s="1"/>
  <c r="P862" i="22" s="1"/>
  <c r="EX192" i="6"/>
  <c r="EX263" i="6"/>
  <c r="Q379" i="22" s="1"/>
  <c r="EX237" i="6"/>
  <c r="Q736" i="22" s="1"/>
  <c r="EX247" i="6"/>
  <c r="DB247" i="6" s="1"/>
  <c r="EJ80" i="6"/>
  <c r="EP80" i="6" s="1"/>
  <c r="EX70" i="6"/>
  <c r="Q58" i="23" s="1"/>
  <c r="EJ243" i="6"/>
  <c r="EO243" i="6" s="1"/>
  <c r="EK195" i="6"/>
  <c r="EP195" i="6" s="1"/>
  <c r="BL195" i="6"/>
  <c r="EX171" i="6"/>
  <c r="DB171" i="6" s="1"/>
  <c r="N850" i="22" s="1"/>
  <c r="EJ83" i="6"/>
  <c r="EP83" i="6" s="1"/>
  <c r="EX156" i="6"/>
  <c r="DB156" i="6" s="1"/>
  <c r="N860" i="17" s="1"/>
  <c r="EJ114" i="6"/>
  <c r="EO114" i="6" s="1"/>
  <c r="EX114" i="6" s="1"/>
  <c r="Q386" i="22" s="1"/>
  <c r="P386" i="22" s="1"/>
  <c r="EZ168" i="6"/>
  <c r="EL168" i="6"/>
  <c r="EX168" i="6" s="1"/>
  <c r="EP46" i="6"/>
  <c r="EX82" i="6"/>
  <c r="DB82" i="6" s="1"/>
  <c r="N278" i="22" s="1"/>
  <c r="EL161" i="6"/>
  <c r="EX161" i="6" s="1"/>
  <c r="EZ161" i="6"/>
  <c r="EX233" i="6"/>
  <c r="DB233" i="6" s="1"/>
  <c r="EX201" i="6"/>
  <c r="Q500" i="22" s="1"/>
  <c r="EX198" i="6"/>
  <c r="Q576" i="17" s="1"/>
  <c r="EX144" i="6"/>
  <c r="Q211" i="23" s="1"/>
  <c r="EX173" i="6"/>
  <c r="Q853" i="17" s="1"/>
  <c r="EX238" i="6"/>
  <c r="EX262" i="6"/>
  <c r="DB262" i="6" s="1"/>
  <c r="EX266" i="6"/>
  <c r="DB266" i="6" s="1"/>
  <c r="EX19" i="6"/>
  <c r="DB19" i="6" s="1"/>
  <c r="EX106" i="6"/>
  <c r="Q195" i="23" s="1"/>
  <c r="EX16" i="6"/>
  <c r="Q35" i="22" s="1"/>
  <c r="EX200" i="6"/>
  <c r="Q488" i="22" s="1"/>
  <c r="EX167" i="6"/>
  <c r="DB167" i="6" s="1"/>
  <c r="N877" i="17" s="1"/>
  <c r="EX143" i="6"/>
  <c r="Q494" i="17" s="1"/>
  <c r="EX154" i="6"/>
  <c r="Q320" i="23" s="1"/>
  <c r="EX169" i="6"/>
  <c r="DB169" i="6" s="1"/>
  <c r="N325" i="23" s="1"/>
  <c r="EX188" i="6"/>
  <c r="Q825" i="22" s="1"/>
  <c r="EX265" i="6"/>
  <c r="DB265" i="6" s="1"/>
  <c r="EJ176" i="6"/>
  <c r="EP176" i="6" s="1"/>
  <c r="EX69" i="6"/>
  <c r="Q47" i="23" s="1"/>
  <c r="P47" i="23" s="1"/>
  <c r="EX254" i="6"/>
  <c r="Q892" i="22" s="1"/>
  <c r="P892" i="22" s="1"/>
  <c r="EX158" i="6"/>
  <c r="Q315" i="23" s="1"/>
  <c r="P315" i="23" s="1"/>
  <c r="EX228" i="6"/>
  <c r="DB228" i="6" s="1"/>
  <c r="N704" i="22" s="1"/>
  <c r="EX255" i="6"/>
  <c r="Q894" i="22" s="1"/>
  <c r="EX248" i="6"/>
  <c r="Q874" i="22" s="1"/>
  <c r="EX184" i="6"/>
  <c r="Q847" i="22" s="1"/>
  <c r="EX153" i="6"/>
  <c r="Q886" i="17" s="1"/>
  <c r="EJ164" i="6"/>
  <c r="EP164" i="6" s="1"/>
  <c r="EJ99" i="6"/>
  <c r="EX86" i="6"/>
  <c r="Q102" i="23" s="1"/>
  <c r="EX107" i="6"/>
  <c r="Q194" i="23" s="1"/>
  <c r="P194" i="23" s="1"/>
  <c r="EX152" i="6"/>
  <c r="DB152" i="6" s="1"/>
  <c r="EX212" i="6"/>
  <c r="Q642" i="22" s="1"/>
  <c r="EX165" i="6"/>
  <c r="DB165" i="6" s="1"/>
  <c r="N854" i="22" s="1"/>
  <c r="DZ38" i="6"/>
  <c r="DZ36" i="6"/>
  <c r="DZ33" i="6"/>
  <c r="BK33" i="6" s="1"/>
  <c r="EK33" i="6" s="1"/>
  <c r="DZ35" i="6"/>
  <c r="DZ32" i="6"/>
  <c r="EK32" i="6" s="1"/>
  <c r="DZ37" i="6"/>
  <c r="Q391" i="22"/>
  <c r="P391" i="22" s="1"/>
  <c r="Q404" i="22"/>
  <c r="P404" i="22" s="1"/>
  <c r="Q403" i="22"/>
  <c r="P403" i="22" s="1"/>
  <c r="Q395" i="22"/>
  <c r="P395" i="22" s="1"/>
  <c r="Q402" i="22"/>
  <c r="P402" i="22" s="1"/>
  <c r="Q393" i="22"/>
  <c r="P393" i="22" s="1"/>
  <c r="Q399" i="22"/>
  <c r="P399" i="22" s="1"/>
  <c r="Q401" i="22"/>
  <c r="P401" i="22" s="1"/>
  <c r="Q394" i="22"/>
  <c r="P394" i="22" s="1"/>
  <c r="Q396" i="22"/>
  <c r="P396" i="22" s="1"/>
  <c r="Q397" i="22"/>
  <c r="P397" i="22" s="1"/>
  <c r="Q400" i="22"/>
  <c r="P400" i="22" s="1"/>
  <c r="Q392" i="22"/>
  <c r="P392" i="22" s="1"/>
  <c r="Q398" i="22"/>
  <c r="P398" i="22" s="1"/>
  <c r="DB116" i="6"/>
  <c r="Q460" i="22"/>
  <c r="P460" i="22" s="1"/>
  <c r="Q461" i="22"/>
  <c r="P461" i="22" s="1"/>
  <c r="DB261" i="6"/>
  <c r="DZ121" i="6"/>
  <c r="EK121" i="6" s="1"/>
  <c r="DZ123" i="6"/>
  <c r="EK123" i="6" s="1"/>
  <c r="DZ122" i="6"/>
  <c r="EK122" i="6" s="1"/>
  <c r="DZ141" i="6"/>
  <c r="EK141" i="6" s="1"/>
  <c r="DZ140" i="6"/>
  <c r="EK140" i="6" s="1"/>
  <c r="DZ139" i="6"/>
  <c r="DZ138" i="6"/>
  <c r="EK138" i="6" s="1"/>
  <c r="DZ142" i="6"/>
  <c r="EK142" i="6" s="1"/>
  <c r="DZ130" i="6"/>
  <c r="DZ129" i="6"/>
  <c r="DZ128" i="6"/>
  <c r="DZ112" i="6"/>
  <c r="EK112" i="6" s="1"/>
  <c r="DZ110" i="6"/>
  <c r="EK110" i="6" s="1"/>
  <c r="DZ25" i="6"/>
  <c r="EK25" i="6" s="1"/>
  <c r="DZ26" i="6"/>
  <c r="EK26" i="6" s="1"/>
  <c r="DZ24" i="6"/>
  <c r="EK24" i="6" s="1"/>
  <c r="DY44" i="6"/>
  <c r="EJ44" i="6" s="1"/>
  <c r="DY45" i="6"/>
  <c r="EJ45" i="6" s="1"/>
  <c r="DY110" i="6"/>
  <c r="EJ110" i="6" s="1"/>
  <c r="DY112" i="6"/>
  <c r="EJ112" i="6" s="1"/>
  <c r="DY24" i="6"/>
  <c r="EJ24" i="6" s="1"/>
  <c r="DY26" i="6"/>
  <c r="EJ26" i="6" s="1"/>
  <c r="DY25" i="6"/>
  <c r="EJ25" i="6" s="1"/>
  <c r="EP68" i="6"/>
  <c r="EO68" i="6"/>
  <c r="DY131" i="6"/>
  <c r="EJ131" i="6" s="1"/>
  <c r="DY137" i="6"/>
  <c r="EJ137" i="6" s="1"/>
  <c r="DY134" i="6"/>
  <c r="EJ134" i="6" s="1"/>
  <c r="DY132" i="6"/>
  <c r="EJ132" i="6" s="1"/>
  <c r="DY135" i="6"/>
  <c r="EJ135" i="6" s="1"/>
  <c r="DY136" i="6"/>
  <c r="EJ136" i="6" s="1"/>
  <c r="DY133" i="6"/>
  <c r="EJ133" i="6" s="1"/>
  <c r="DY48" i="6"/>
  <c r="EJ48" i="6" s="1"/>
  <c r="DY49" i="6"/>
  <c r="EJ49" i="6" s="1"/>
  <c r="DY47" i="6"/>
  <c r="EJ47" i="6" s="1"/>
  <c r="U203" i="6"/>
  <c r="AW203" i="6"/>
  <c r="N244" i="23"/>
  <c r="N539" i="17"/>
  <c r="N537" i="17"/>
  <c r="N431" i="22"/>
  <c r="N538" i="17"/>
  <c r="N432" i="22"/>
  <c r="N247" i="23"/>
  <c r="N246" i="23"/>
  <c r="N434" i="22"/>
  <c r="N536" i="17"/>
  <c r="N245" i="23"/>
  <c r="N433" i="22"/>
  <c r="N540" i="17"/>
  <c r="N541" i="17"/>
  <c r="Z279" i="6"/>
  <c r="L279" i="6"/>
  <c r="N279" i="6"/>
  <c r="BY279" i="6" s="1"/>
  <c r="EX253" i="6"/>
  <c r="EX246" i="6"/>
  <c r="EX170" i="6"/>
  <c r="EX264" i="6"/>
  <c r="EX85" i="6"/>
  <c r="DB85" i="6" s="1"/>
  <c r="EX234" i="6"/>
  <c r="EJ205" i="6"/>
  <c r="EJ241" i="6"/>
  <c r="FJ219" i="6"/>
  <c r="FI219" i="6" s="1"/>
  <c r="EX145" i="6"/>
  <c r="DZ125" i="6"/>
  <c r="BK125" i="6" s="1"/>
  <c r="EK125" i="6" s="1"/>
  <c r="DZ124" i="6"/>
  <c r="BK124" i="6" s="1"/>
  <c r="EK124" i="6" s="1"/>
  <c r="DZ127" i="6"/>
  <c r="EK127" i="6" s="1"/>
  <c r="DZ126" i="6"/>
  <c r="EK126" i="6" s="1"/>
  <c r="DZ64" i="6"/>
  <c r="EK64" i="6" s="1"/>
  <c r="DZ66" i="6"/>
  <c r="BK66" i="6" s="1"/>
  <c r="EK66" i="6" s="1"/>
  <c r="DZ65" i="6"/>
  <c r="DZ136" i="6"/>
  <c r="EK136" i="6" s="1"/>
  <c r="DZ132" i="6"/>
  <c r="EK132" i="6" s="1"/>
  <c r="DZ137" i="6"/>
  <c r="EK137" i="6" s="1"/>
  <c r="DZ134" i="6"/>
  <c r="EK134" i="6" s="1"/>
  <c r="DZ135" i="6"/>
  <c r="EK135" i="6" s="1"/>
  <c r="DZ133" i="6"/>
  <c r="EK133" i="6" s="1"/>
  <c r="DZ131" i="6"/>
  <c r="EK131" i="6" s="1"/>
  <c r="DZ94" i="6"/>
  <c r="EK94" i="6" s="1"/>
  <c r="DZ91" i="6"/>
  <c r="DZ93" i="6"/>
  <c r="EK93" i="6" s="1"/>
  <c r="DZ96" i="6"/>
  <c r="EK96" i="6" s="1"/>
  <c r="DZ95" i="6"/>
  <c r="EK95" i="6" s="1"/>
  <c r="DZ92" i="6"/>
  <c r="DZ224" i="6"/>
  <c r="EK224" i="6" s="1"/>
  <c r="DZ222" i="6"/>
  <c r="EK222" i="6" s="1"/>
  <c r="DZ220" i="6"/>
  <c r="EK220" i="6" s="1"/>
  <c r="DZ223" i="6"/>
  <c r="EK223" i="6" s="1"/>
  <c r="DZ221" i="6"/>
  <c r="DZ281" i="6"/>
  <c r="EK281" i="6" s="1"/>
  <c r="DY64" i="6"/>
  <c r="EJ64" i="6" s="1"/>
  <c r="DY65" i="6"/>
  <c r="DY66" i="6"/>
  <c r="EO27" i="6"/>
  <c r="EP27" i="6"/>
  <c r="DY224" i="6"/>
  <c r="EJ224" i="6" s="1"/>
  <c r="DY223" i="6"/>
  <c r="EJ223" i="6" s="1"/>
  <c r="DY220" i="6"/>
  <c r="EJ220" i="6" s="1"/>
  <c r="DY222" i="6"/>
  <c r="EJ222" i="6" s="1"/>
  <c r="DY221" i="6"/>
  <c r="DY281" i="6"/>
  <c r="EJ281" i="6" s="1"/>
  <c r="DY128" i="6"/>
  <c r="DY129" i="6"/>
  <c r="DY130" i="6"/>
  <c r="EO67" i="6"/>
  <c r="EP67" i="6"/>
  <c r="DY207" i="6"/>
  <c r="EJ207" i="6" s="1"/>
  <c r="DY208" i="6"/>
  <c r="EJ208" i="6" s="1"/>
  <c r="DY209" i="6"/>
  <c r="EJ209" i="6" s="1"/>
  <c r="DY210" i="6"/>
  <c r="EJ210" i="6" s="1"/>
  <c r="DY206" i="6"/>
  <c r="EJ206" i="6" s="1"/>
  <c r="V203" i="6"/>
  <c r="EM203" i="6"/>
  <c r="V249" i="6"/>
  <c r="W249" i="6" s="1"/>
  <c r="EM249" i="6"/>
  <c r="V218" i="6"/>
  <c r="EM218" i="6"/>
  <c r="EX108" i="6"/>
  <c r="EX18" i="6"/>
  <c r="EX213" i="6"/>
  <c r="Z278" i="6"/>
  <c r="L278" i="6"/>
  <c r="N278" i="6"/>
  <c r="BY278" i="6" s="1"/>
  <c r="V202" i="6"/>
  <c r="W202" i="6" s="1"/>
  <c r="EM202" i="6"/>
  <c r="EX268" i="6"/>
  <c r="EX157" i="6"/>
  <c r="BC97" i="6"/>
  <c r="BM97" i="6" s="1"/>
  <c r="V97" i="6"/>
  <c r="W97" i="6" s="1"/>
  <c r="N415" i="22"/>
  <c r="N407" i="22"/>
  <c r="N411" i="22"/>
  <c r="N405" i="22"/>
  <c r="N413" i="22"/>
  <c r="N419" i="22"/>
  <c r="N406" i="22"/>
  <c r="N418" i="22"/>
  <c r="N417" i="22"/>
  <c r="N414" i="22"/>
  <c r="N409" i="22"/>
  <c r="N408" i="22"/>
  <c r="N412" i="22"/>
  <c r="N416" i="22"/>
  <c r="N410" i="22"/>
  <c r="EX214" i="6"/>
  <c r="FI217" i="6"/>
  <c r="FG217" i="6"/>
  <c r="FH217" i="6"/>
  <c r="V241" i="6"/>
  <c r="EM241" i="6"/>
  <c r="EJ217" i="6"/>
  <c r="EJ203" i="6"/>
  <c r="EJ155" i="6"/>
  <c r="DZ40" i="6"/>
  <c r="EK40" i="6" s="1"/>
  <c r="DZ41" i="6"/>
  <c r="EK41" i="6" s="1"/>
  <c r="DZ42" i="6"/>
  <c r="EK42" i="6" s="1"/>
  <c r="DY52" i="6"/>
  <c r="EJ52" i="6" s="1"/>
  <c r="DY51" i="6"/>
  <c r="EJ51" i="6" s="1"/>
  <c r="DY53" i="6"/>
  <c r="EJ53" i="6" s="1"/>
  <c r="DY55" i="6"/>
  <c r="EJ55" i="6" s="1"/>
  <c r="DY58" i="6"/>
  <c r="DY57" i="6"/>
  <c r="DY56" i="6"/>
  <c r="EJ56" i="6" s="1"/>
  <c r="DY54" i="6"/>
  <c r="EJ54" i="6" s="1"/>
  <c r="DY59" i="6"/>
  <c r="DY124" i="6"/>
  <c r="DY126" i="6"/>
  <c r="EJ126" i="6" s="1"/>
  <c r="DY125" i="6"/>
  <c r="DY127" i="6"/>
  <c r="EJ127" i="6" s="1"/>
  <c r="EP183" i="6"/>
  <c r="EO183" i="6"/>
  <c r="FI218" i="6"/>
  <c r="FG218" i="6"/>
  <c r="FH218" i="6"/>
  <c r="EJ280" i="6"/>
  <c r="DB186" i="6"/>
  <c r="N859" i="22" s="1"/>
  <c r="Q859" i="22"/>
  <c r="DB158" i="6"/>
  <c r="V217" i="6"/>
  <c r="EM217" i="6"/>
  <c r="EJ242" i="6"/>
  <c r="EJ163" i="6"/>
  <c r="EX270" i="6"/>
  <c r="Q521" i="17" s="1"/>
  <c r="DY89" i="6"/>
  <c r="EJ89" i="6" s="1"/>
  <c r="DY90" i="6"/>
  <c r="EJ90" i="6" s="1"/>
  <c r="DY88" i="6"/>
  <c r="EJ88" i="6" s="1"/>
  <c r="N425" i="22"/>
  <c r="N241" i="23"/>
  <c r="N233" i="23"/>
  <c r="N237" i="23"/>
  <c r="N532" i="17"/>
  <c r="N531" i="17"/>
  <c r="N430" i="22"/>
  <c r="N426" i="22"/>
  <c r="N239" i="23"/>
  <c r="N535" i="17"/>
  <c r="N230" i="23"/>
  <c r="N530" i="17"/>
  <c r="N228" i="23"/>
  <c r="N231" i="23"/>
  <c r="N235" i="23"/>
  <c r="N424" i="22"/>
  <c r="N229" i="23"/>
  <c r="N240" i="23"/>
  <c r="N243" i="23"/>
  <c r="N232" i="23"/>
  <c r="N234" i="23"/>
  <c r="N236" i="23"/>
  <c r="N238" i="23"/>
  <c r="N242" i="23"/>
  <c r="N428" i="22"/>
  <c r="N427" i="22"/>
  <c r="N429" i="22"/>
  <c r="N534" i="17"/>
  <c r="N533" i="17"/>
  <c r="DZ52" i="6"/>
  <c r="EK52" i="6" s="1"/>
  <c r="DZ51" i="6"/>
  <c r="EK51" i="6" s="1"/>
  <c r="DZ53" i="6"/>
  <c r="EK53" i="6" s="1"/>
  <c r="DZ148" i="6"/>
  <c r="EK148" i="6" s="1"/>
  <c r="DZ149" i="6"/>
  <c r="EK149" i="6" s="1"/>
  <c r="DZ147" i="6"/>
  <c r="EK147" i="6" s="1"/>
  <c r="DZ151" i="6"/>
  <c r="EK151" i="6" s="1"/>
  <c r="DZ150" i="6"/>
  <c r="EK150" i="6" s="1"/>
  <c r="DZ208" i="6"/>
  <c r="EK208" i="6" s="1"/>
  <c r="DZ206" i="6"/>
  <c r="EK206" i="6" s="1"/>
  <c r="DZ209" i="6"/>
  <c r="EK209" i="6" s="1"/>
  <c r="DZ210" i="6"/>
  <c r="EK210" i="6" s="1"/>
  <c r="DZ207" i="6"/>
  <c r="EK207" i="6" s="1"/>
  <c r="DZ59" i="6"/>
  <c r="DZ56" i="6"/>
  <c r="EK56" i="6" s="1"/>
  <c r="DZ58" i="6"/>
  <c r="DZ57" i="6"/>
  <c r="DZ54" i="6"/>
  <c r="EK54" i="6" s="1"/>
  <c r="DZ55" i="6"/>
  <c r="EK55" i="6" s="1"/>
  <c r="BJ43" i="6"/>
  <c r="EJ43" i="6" s="1"/>
  <c r="DY63" i="6"/>
  <c r="EJ63" i="6" s="1"/>
  <c r="DY60" i="6"/>
  <c r="EJ60" i="6" s="1"/>
  <c r="DY62" i="6"/>
  <c r="EJ62" i="6" s="1"/>
  <c r="DY61" i="6"/>
  <c r="EJ61" i="6" s="1"/>
  <c r="DY147" i="6"/>
  <c r="EJ147" i="6" s="1"/>
  <c r="DY148" i="6"/>
  <c r="EJ148" i="6" s="1"/>
  <c r="DY150" i="6"/>
  <c r="EJ150" i="6" s="1"/>
  <c r="DY151" i="6"/>
  <c r="EJ151" i="6" s="1"/>
  <c r="DY149" i="6"/>
  <c r="EJ149" i="6" s="1"/>
  <c r="DY41" i="6"/>
  <c r="EJ41" i="6" s="1"/>
  <c r="DY40" i="6"/>
  <c r="EJ40" i="6" s="1"/>
  <c r="DY42" i="6"/>
  <c r="EJ42" i="6" s="1"/>
  <c r="Q854" i="22"/>
  <c r="DB191" i="6"/>
  <c r="Q845" i="17"/>
  <c r="Q846" i="17"/>
  <c r="EK203" i="6"/>
  <c r="U98" i="6"/>
  <c r="W98" i="6" s="1"/>
  <c r="AW98" i="6"/>
  <c r="BJ98" i="6" s="1"/>
  <c r="EZ98" i="6" s="1"/>
  <c r="Q528" i="17"/>
  <c r="P528" i="17" s="1"/>
  <c r="Q529" i="17"/>
  <c r="P529" i="17" s="1"/>
  <c r="DB119" i="6"/>
  <c r="N258" i="23"/>
  <c r="N439" i="22"/>
  <c r="N445" i="22"/>
  <c r="N443" i="22"/>
  <c r="N253" i="23"/>
  <c r="N444" i="22"/>
  <c r="N255" i="23"/>
  <c r="N259" i="23"/>
  <c r="N257" i="23"/>
  <c r="N440" i="22"/>
  <c r="N441" i="22"/>
  <c r="N256" i="23"/>
  <c r="N442" i="22"/>
  <c r="N254" i="23"/>
  <c r="EX267" i="6"/>
  <c r="BD97" i="6"/>
  <c r="BN97" i="6" s="1"/>
  <c r="EN97" i="6" s="1"/>
  <c r="EX81" i="6"/>
  <c r="N223" i="23"/>
  <c r="N388" i="22"/>
  <c r="N524" i="17"/>
  <c r="N390" i="22"/>
  <c r="N389" i="22"/>
  <c r="U205" i="6"/>
  <c r="AW205" i="6"/>
  <c r="EJ240" i="6"/>
  <c r="EJ218" i="6"/>
  <c r="EJ196" i="6"/>
  <c r="EX245" i="6"/>
  <c r="EX105" i="6"/>
  <c r="EX190" i="6"/>
  <c r="Q848" i="22"/>
  <c r="Q815" i="22"/>
  <c r="V216" i="6"/>
  <c r="W216" i="6" s="1"/>
  <c r="FJ216" i="6" s="1"/>
  <c r="EM216" i="6"/>
  <c r="EO46" i="6"/>
  <c r="DZ20" i="6"/>
  <c r="BK20" i="6" s="1"/>
  <c r="EK20" i="6" s="1"/>
  <c r="DZ21" i="6"/>
  <c r="EK21" i="6" s="1"/>
  <c r="DZ23" i="6"/>
  <c r="EK23" i="6" s="1"/>
  <c r="DZ22" i="6"/>
  <c r="DY102" i="6"/>
  <c r="EJ102" i="6" s="1"/>
  <c r="DY101" i="6"/>
  <c r="DY103" i="6"/>
  <c r="DY123" i="6"/>
  <c r="EJ123" i="6" s="1"/>
  <c r="DY122" i="6"/>
  <c r="EJ122" i="6" s="1"/>
  <c r="DY121" i="6"/>
  <c r="EJ121" i="6" s="1"/>
  <c r="V280" i="6"/>
  <c r="W280" i="6" s="1"/>
  <c r="EM280" i="6"/>
  <c r="EP199" i="6"/>
  <c r="EO199" i="6"/>
  <c r="EX230" i="6"/>
  <c r="Q742" i="22"/>
  <c r="P742" i="22" s="1"/>
  <c r="Q769" i="17"/>
  <c r="P769" i="17" s="1"/>
  <c r="Q855" i="17"/>
  <c r="P855" i="17" s="1"/>
  <c r="Q895" i="17"/>
  <c r="P895" i="17" s="1"/>
  <c r="Q836" i="22"/>
  <c r="P836" i="22" s="1"/>
  <c r="Q857" i="17"/>
  <c r="Q837" i="22"/>
  <c r="P837" i="22" s="1"/>
  <c r="Q894" i="17"/>
  <c r="P894" i="17" s="1"/>
  <c r="Q856" i="17"/>
  <c r="P856" i="17" s="1"/>
  <c r="Q766" i="17"/>
  <c r="P766" i="17" s="1"/>
  <c r="DB238" i="6"/>
  <c r="EX146" i="6"/>
  <c r="EX271" i="6"/>
  <c r="EX231" i="6"/>
  <c r="EX159" i="6"/>
  <c r="Q879" i="17"/>
  <c r="Q878" i="17"/>
  <c r="DB192" i="6"/>
  <c r="V98" i="6"/>
  <c r="EM98" i="6"/>
  <c r="Q527" i="17"/>
  <c r="P527" i="17" s="1"/>
  <c r="Q226" i="23"/>
  <c r="P226" i="23" s="1"/>
  <c r="Q225" i="23"/>
  <c r="P225" i="23" s="1"/>
  <c r="Q422" i="22"/>
  <c r="P422" i="22" s="1"/>
  <c r="Q423" i="22"/>
  <c r="P423" i="22" s="1"/>
  <c r="Q526" i="17"/>
  <c r="P526" i="17" s="1"/>
  <c r="DB118" i="6"/>
  <c r="Q519" i="17"/>
  <c r="P519" i="17" s="1"/>
  <c r="Q518" i="17"/>
  <c r="P518" i="17" s="1"/>
  <c r="EX225" i="6"/>
  <c r="FJ241" i="6"/>
  <c r="EJ202" i="6"/>
  <c r="N467" i="22"/>
  <c r="N474" i="22"/>
  <c r="N475" i="22"/>
  <c r="N471" i="22"/>
  <c r="N469" i="22"/>
  <c r="N463" i="22"/>
  <c r="N473" i="22"/>
  <c r="N465" i="22"/>
  <c r="N470" i="22"/>
  <c r="N476" i="22"/>
  <c r="N466" i="22"/>
  <c r="N464" i="22"/>
  <c r="N468" i="22"/>
  <c r="N472" i="22"/>
  <c r="N261" i="23"/>
  <c r="N462" i="22"/>
  <c r="N260" i="23"/>
  <c r="N543" i="17"/>
  <c r="N262" i="23"/>
  <c r="N263" i="23"/>
  <c r="DZ75" i="6"/>
  <c r="EK75" i="6" s="1"/>
  <c r="DZ71" i="6"/>
  <c r="EK71" i="6" s="1"/>
  <c r="DZ79" i="6"/>
  <c r="EK79" i="6" s="1"/>
  <c r="DZ78" i="6"/>
  <c r="BK78" i="6" s="1"/>
  <c r="EK78" i="6" s="1"/>
  <c r="DZ74" i="6"/>
  <c r="DZ73" i="6"/>
  <c r="EK73" i="6" s="1"/>
  <c r="DZ77" i="6"/>
  <c r="EK77" i="6" s="1"/>
  <c r="DZ76" i="6"/>
  <c r="EK76" i="6" s="1"/>
  <c r="DZ72" i="6"/>
  <c r="EK72" i="6" s="1"/>
  <c r="DZ29" i="6"/>
  <c r="EK29" i="6" s="1"/>
  <c r="DZ28" i="6"/>
  <c r="EK28" i="6" s="1"/>
  <c r="DZ30" i="6"/>
  <c r="EK30" i="6" s="1"/>
  <c r="BK31" i="6"/>
  <c r="EK31" i="6" s="1"/>
  <c r="BJ31" i="6"/>
  <c r="EO87" i="6"/>
  <c r="EP87" i="6"/>
  <c r="DZ109" i="6"/>
  <c r="BK109" i="6" s="1"/>
  <c r="EK109" i="6" s="1"/>
  <c r="DZ111" i="6"/>
  <c r="EK111" i="6" s="1"/>
  <c r="DZ60" i="6"/>
  <c r="EK60" i="6" s="1"/>
  <c r="DZ63" i="6"/>
  <c r="EK63" i="6" s="1"/>
  <c r="DZ61" i="6"/>
  <c r="EK61" i="6" s="1"/>
  <c r="DZ62" i="6"/>
  <c r="EK62" i="6" s="1"/>
  <c r="DZ44" i="6"/>
  <c r="EK44" i="6" s="1"/>
  <c r="DZ45" i="6"/>
  <c r="EK45" i="6" s="1"/>
  <c r="DZ34" i="6"/>
  <c r="EK34" i="6" s="1"/>
  <c r="DZ39" i="6"/>
  <c r="EK39" i="6" s="1"/>
  <c r="DY275" i="6"/>
  <c r="EJ275" i="6" s="1"/>
  <c r="EO275" i="6" s="1"/>
  <c r="EX275" i="6" s="1"/>
  <c r="DY274" i="6"/>
  <c r="EJ274" i="6" s="1"/>
  <c r="EO274" i="6" s="1"/>
  <c r="EX274" i="6" s="1"/>
  <c r="DY276" i="6"/>
  <c r="EJ276" i="6" s="1"/>
  <c r="EO276" i="6" s="1"/>
  <c r="EX276" i="6" s="1"/>
  <c r="DB276" i="6" s="1"/>
  <c r="DY174" i="6"/>
  <c r="EJ174" i="6" s="1"/>
  <c r="DY175" i="6"/>
  <c r="EJ175" i="6" s="1"/>
  <c r="DY34" i="6"/>
  <c r="EJ34" i="6" s="1"/>
  <c r="DY39" i="6"/>
  <c r="EJ39" i="6" s="1"/>
  <c r="DY36" i="6"/>
  <c r="EJ36" i="6" s="1"/>
  <c r="EO36" i="6" s="1"/>
  <c r="DY32" i="6"/>
  <c r="EJ32" i="6" s="1"/>
  <c r="DY38" i="6"/>
  <c r="EJ38" i="6" s="1"/>
  <c r="EO38" i="6" s="1"/>
  <c r="EX38" i="6" s="1"/>
  <c r="DB38" i="6" s="1"/>
  <c r="DY35" i="6"/>
  <c r="DY37" i="6"/>
  <c r="DY33" i="6"/>
  <c r="DY28" i="6"/>
  <c r="EJ28" i="6" s="1"/>
  <c r="DY30" i="6"/>
  <c r="EJ30" i="6" s="1"/>
  <c r="DY29" i="6"/>
  <c r="EJ29" i="6" s="1"/>
  <c r="DY138" i="6"/>
  <c r="EJ138" i="6" s="1"/>
  <c r="DY140" i="6"/>
  <c r="EJ140" i="6" s="1"/>
  <c r="DY139" i="6"/>
  <c r="DY141" i="6"/>
  <c r="EJ141" i="6" s="1"/>
  <c r="DY142" i="6"/>
  <c r="EJ142" i="6" s="1"/>
  <c r="DY23" i="6"/>
  <c r="EJ23" i="6" s="1"/>
  <c r="DY21" i="6"/>
  <c r="EJ21" i="6" s="1"/>
  <c r="DY20" i="6"/>
  <c r="DY22" i="6"/>
  <c r="V278" i="6"/>
  <c r="EM278" i="6"/>
  <c r="EJ182" i="6"/>
  <c r="EX185" i="6"/>
  <c r="DB106" i="6"/>
  <c r="EX178" i="6"/>
  <c r="EX179" i="6"/>
  <c r="EX256" i="6"/>
  <c r="EX211" i="6"/>
  <c r="FI242" i="6"/>
  <c r="FG242" i="6"/>
  <c r="FH242" i="6"/>
  <c r="N249" i="23"/>
  <c r="N250" i="23"/>
  <c r="N251" i="23"/>
  <c r="N436" i="22"/>
  <c r="N252" i="23"/>
  <c r="N438" i="22"/>
  <c r="N248" i="23"/>
  <c r="N437" i="22"/>
  <c r="N435" i="22"/>
  <c r="EX235" i="6"/>
  <c r="EP277" i="6"/>
  <c r="EV277" i="6" s="1"/>
  <c r="EW277" i="6" s="1"/>
  <c r="EX277" i="6" s="1"/>
  <c r="N449" i="22"/>
  <c r="N458" i="22"/>
  <c r="N456" i="22"/>
  <c r="N457" i="22"/>
  <c r="N448" i="22"/>
  <c r="N542" i="17"/>
  <c r="N454" i="22"/>
  <c r="N446" i="22"/>
  <c r="N452" i="22"/>
  <c r="N453" i="22"/>
  <c r="N459" i="22"/>
  <c r="N447" i="22"/>
  <c r="N455" i="22"/>
  <c r="N450" i="22"/>
  <c r="N451" i="22"/>
  <c r="EW181" i="6"/>
  <c r="EX181" i="6" s="1"/>
  <c r="EJ97" i="6"/>
  <c r="EJ187" i="6"/>
  <c r="EJ244" i="6"/>
  <c r="EX239" i="6"/>
  <c r="FJ243" i="6"/>
  <c r="EO104" i="6"/>
  <c r="EP104" i="6"/>
  <c r="N861" i="17"/>
  <c r="N881" i="17"/>
  <c r="N867" i="17"/>
  <c r="N862" i="17"/>
  <c r="N866" i="17"/>
  <c r="N882" i="17"/>
  <c r="DZ103" i="6"/>
  <c r="DZ102" i="6"/>
  <c r="EK102" i="6" s="1"/>
  <c r="DZ101" i="6"/>
  <c r="BK101" i="6" s="1"/>
  <c r="EK101" i="6" s="1"/>
  <c r="BK43" i="6"/>
  <c r="EK43" i="6" s="1"/>
  <c r="DZ90" i="6"/>
  <c r="EK90" i="6" s="1"/>
  <c r="DZ89" i="6"/>
  <c r="EK89" i="6" s="1"/>
  <c r="DZ88" i="6"/>
  <c r="EK88" i="6" s="1"/>
  <c r="DZ49" i="6"/>
  <c r="EK49" i="6" s="1"/>
  <c r="DZ47" i="6"/>
  <c r="EK47" i="6" s="1"/>
  <c r="DZ48" i="6"/>
  <c r="EK48" i="6" s="1"/>
  <c r="DZ275" i="6"/>
  <c r="DZ274" i="6"/>
  <c r="DZ276" i="6"/>
  <c r="DZ175" i="6"/>
  <c r="EK175" i="6" s="1"/>
  <c r="DZ174" i="6"/>
  <c r="EK174" i="6" s="1"/>
  <c r="DY91" i="6"/>
  <c r="DY94" i="6"/>
  <c r="EJ94" i="6" s="1"/>
  <c r="DY92" i="6"/>
  <c r="BJ92" i="6" s="1"/>
  <c r="DY95" i="6"/>
  <c r="EJ95" i="6" s="1"/>
  <c r="DY93" i="6"/>
  <c r="EJ93" i="6" s="1"/>
  <c r="DY96" i="6"/>
  <c r="EJ96" i="6" s="1"/>
  <c r="DY79" i="6"/>
  <c r="EJ79" i="6" s="1"/>
  <c r="DY71" i="6"/>
  <c r="EJ71" i="6" s="1"/>
  <c r="DY75" i="6"/>
  <c r="EJ75" i="6" s="1"/>
  <c r="DY78" i="6"/>
  <c r="BJ78" i="6" s="1"/>
  <c r="DY77" i="6"/>
  <c r="EJ77" i="6" s="1"/>
  <c r="DY74" i="6"/>
  <c r="DY72" i="6"/>
  <c r="EJ72" i="6" s="1"/>
  <c r="DY76" i="6"/>
  <c r="EJ76" i="6" s="1"/>
  <c r="DY73" i="6"/>
  <c r="EJ73" i="6" s="1"/>
  <c r="DY109" i="6"/>
  <c r="BJ109" i="6" s="1"/>
  <c r="DY111" i="6"/>
  <c r="EJ111" i="6" s="1"/>
  <c r="V279" i="6"/>
  <c r="W279" i="6" s="1"/>
  <c r="EM279" i="6"/>
  <c r="EX84" i="6"/>
  <c r="DB84" i="6" s="1"/>
  <c r="EX251" i="6"/>
  <c r="Q505" i="17"/>
  <c r="V99" i="6"/>
  <c r="EM99" i="6"/>
  <c r="EX250" i="6"/>
  <c r="V242" i="6"/>
  <c r="EM242" i="6"/>
  <c r="EX215" i="6"/>
  <c r="EX252" i="6"/>
  <c r="V240" i="6"/>
  <c r="W240" i="6" s="1"/>
  <c r="EM240" i="6"/>
  <c r="EJ249" i="6"/>
  <c r="AW204" i="6"/>
  <c r="U204" i="6"/>
  <c r="N224" i="23"/>
  <c r="N525" i="17"/>
  <c r="N421" i="22"/>
  <c r="FJ100" i="6"/>
  <c r="FI235" i="6"/>
  <c r="FG235" i="6"/>
  <c r="FH235" i="6"/>
  <c r="FJ187" i="6"/>
  <c r="FI187" i="6" s="1"/>
  <c r="AA841" i="17" s="1"/>
  <c r="FJ155" i="6"/>
  <c r="FJ163" i="6"/>
  <c r="FI163" i="6" s="1"/>
  <c r="AA318" i="23" s="1"/>
  <c r="FJ236" i="6"/>
  <c r="FI215" i="6"/>
  <c r="FG215" i="6"/>
  <c r="FH215" i="6"/>
  <c r="FJ213" i="6"/>
  <c r="FI213" i="6" s="1"/>
  <c r="FI233" i="6"/>
  <c r="FG233" i="6"/>
  <c r="FH233" i="6"/>
  <c r="FI214" i="6"/>
  <c r="FG214" i="6"/>
  <c r="FH214" i="6"/>
  <c r="FJ99" i="6"/>
  <c r="FJ196" i="6"/>
  <c r="FI234" i="6"/>
  <c r="FG234" i="6"/>
  <c r="FH234" i="6"/>
  <c r="FG181" i="6"/>
  <c r="Y324" i="23" s="1"/>
  <c r="FH181" i="6"/>
  <c r="Z324" i="23" s="1"/>
  <c r="FI181" i="6"/>
  <c r="AA324" i="23" s="1"/>
  <c r="F123" i="13"/>
  <c r="F129" i="13"/>
  <c r="F135" i="13"/>
  <c r="F121" i="13"/>
  <c r="F134" i="13"/>
  <c r="F131" i="13"/>
  <c r="F132" i="13"/>
  <c r="F127" i="13"/>
  <c r="F133" i="13"/>
  <c r="F126" i="13"/>
  <c r="F125" i="13"/>
  <c r="F124" i="13"/>
  <c r="F122" i="13"/>
  <c r="F119" i="13"/>
  <c r="F128" i="13"/>
  <c r="F120" i="13"/>
  <c r="F136" i="13"/>
  <c r="F130" i="13"/>
  <c r="FJ191" i="6"/>
  <c r="FJ182" i="6"/>
  <c r="FJ193" i="6"/>
  <c r="FJ141" i="6"/>
  <c r="FJ140" i="6"/>
  <c r="FJ164" i="6"/>
  <c r="FJ173" i="6"/>
  <c r="FI173" i="6" s="1"/>
  <c r="FJ212" i="6"/>
  <c r="FJ82" i="6"/>
  <c r="FJ192" i="6"/>
  <c r="FJ132" i="6"/>
  <c r="F170" i="13"/>
  <c r="G170" i="13"/>
  <c r="F159" i="13"/>
  <c r="G159" i="13"/>
  <c r="G191" i="13"/>
  <c r="F191" i="13"/>
  <c r="F141" i="13"/>
  <c r="G141" i="13"/>
  <c r="G162" i="13"/>
  <c r="F162" i="13"/>
  <c r="F174" i="13"/>
  <c r="G174" i="13"/>
  <c r="F182" i="13"/>
  <c r="G182" i="13"/>
  <c r="F157" i="13"/>
  <c r="G157" i="13"/>
  <c r="F144" i="13"/>
  <c r="G144" i="13"/>
  <c r="F167" i="13"/>
  <c r="G167" i="13"/>
  <c r="F152" i="13"/>
  <c r="G152" i="13"/>
  <c r="F195" i="13"/>
  <c r="G195" i="13"/>
  <c r="G175" i="13"/>
  <c r="F175" i="13"/>
  <c r="G125" i="13"/>
  <c r="G124" i="13"/>
  <c r="G122" i="13"/>
  <c r="G183" i="13"/>
  <c r="F183" i="13"/>
  <c r="G158" i="13"/>
  <c r="F158" i="13"/>
  <c r="G150" i="13"/>
  <c r="F150" i="13"/>
  <c r="G119" i="13"/>
  <c r="F184" i="13"/>
  <c r="G184" i="13"/>
  <c r="F173" i="13"/>
  <c r="G173" i="13"/>
  <c r="G169" i="13"/>
  <c r="F169" i="13"/>
  <c r="G140" i="13"/>
  <c r="F140" i="13"/>
  <c r="G137" i="13"/>
  <c r="F137" i="13"/>
  <c r="G192" i="13"/>
  <c r="F192" i="13"/>
  <c r="G189" i="13"/>
  <c r="F189" i="13"/>
  <c r="F180" i="13"/>
  <c r="G180" i="13"/>
  <c r="F142" i="13"/>
  <c r="G142" i="13"/>
  <c r="G146" i="13"/>
  <c r="F146" i="13"/>
  <c r="G178" i="13"/>
  <c r="F178" i="13"/>
  <c r="G128" i="13"/>
  <c r="G181" i="13"/>
  <c r="F181" i="13"/>
  <c r="F143" i="13"/>
  <c r="G143" i="13"/>
  <c r="G120" i="13"/>
  <c r="G136" i="13"/>
  <c r="F172" i="13"/>
  <c r="G172" i="13"/>
  <c r="F190" i="13"/>
  <c r="G190" i="13"/>
  <c r="F148" i="13"/>
  <c r="G148" i="13"/>
  <c r="G130" i="13"/>
  <c r="G154" i="13"/>
  <c r="F154" i="13"/>
  <c r="G123" i="13"/>
  <c r="G166" i="13"/>
  <c r="F166" i="13"/>
  <c r="G165" i="13"/>
  <c r="F165" i="13"/>
  <c r="G138" i="13"/>
  <c r="F138" i="13"/>
  <c r="G129" i="13"/>
  <c r="G194" i="13"/>
  <c r="F194" i="13"/>
  <c r="F185" i="13"/>
  <c r="G185" i="13"/>
  <c r="G160" i="13"/>
  <c r="F160" i="13"/>
  <c r="F139" i="13"/>
  <c r="G139" i="13"/>
  <c r="G164" i="13"/>
  <c r="F164" i="13"/>
  <c r="G135" i="13"/>
  <c r="G121" i="13"/>
  <c r="F186" i="13"/>
  <c r="G186" i="13"/>
  <c r="F156" i="13"/>
  <c r="G156" i="13"/>
  <c r="G149" i="13"/>
  <c r="F149" i="13"/>
  <c r="G134" i="13"/>
  <c r="F188" i="13"/>
  <c r="G188" i="13"/>
  <c r="F197" i="13"/>
  <c r="G197" i="13"/>
  <c r="F155" i="13"/>
  <c r="G155" i="13"/>
  <c r="F196" i="13"/>
  <c r="G196" i="13"/>
  <c r="F176" i="13"/>
  <c r="G176" i="13"/>
  <c r="G131" i="13"/>
  <c r="G132" i="13"/>
  <c r="G161" i="13"/>
  <c r="F161" i="13"/>
  <c r="G179" i="13"/>
  <c r="F179" i="13"/>
  <c r="G147" i="13"/>
  <c r="F147" i="13"/>
  <c r="F153" i="13"/>
  <c r="G153" i="13"/>
  <c r="F168" i="13"/>
  <c r="G168" i="13"/>
  <c r="F145" i="13"/>
  <c r="G145" i="13"/>
  <c r="F177" i="13"/>
  <c r="G177" i="13"/>
  <c r="F171" i="13"/>
  <c r="G171" i="13"/>
  <c r="F198" i="13"/>
  <c r="G198" i="13"/>
  <c r="G127" i="13"/>
  <c r="G163" i="13"/>
  <c r="F163" i="13"/>
  <c r="G187" i="13"/>
  <c r="F187" i="13"/>
  <c r="G133" i="13"/>
  <c r="F151" i="13"/>
  <c r="G151" i="13"/>
  <c r="G126" i="13"/>
  <c r="F193" i="13"/>
  <c r="G193" i="13"/>
  <c r="Q360" i="22" l="1"/>
  <c r="Q357" i="22"/>
  <c r="Q359" i="22"/>
  <c r="Q199" i="23"/>
  <c r="DB184" i="6"/>
  <c r="Q460" i="17"/>
  <c r="P460" i="17" s="1"/>
  <c r="Q816" i="22"/>
  <c r="Q193" i="23"/>
  <c r="P193" i="23" s="1"/>
  <c r="EP243" i="6"/>
  <c r="DB269" i="6"/>
  <c r="DB17" i="6"/>
  <c r="Q57" i="23"/>
  <c r="P57" i="23" s="1"/>
  <c r="EO204" i="6"/>
  <c r="Q647" i="22"/>
  <c r="P647" i="22" s="1"/>
  <c r="Q24" i="22"/>
  <c r="Q38" i="22"/>
  <c r="P38" i="22" s="1"/>
  <c r="Q579" i="17"/>
  <c r="P579" i="17" s="1"/>
  <c r="Q574" i="17"/>
  <c r="P574" i="17" s="1"/>
  <c r="Q31" i="22"/>
  <c r="P31" i="22" s="1"/>
  <c r="Q62" i="22"/>
  <c r="P62" i="22" s="1"/>
  <c r="EP205" i="6"/>
  <c r="Q50" i="23"/>
  <c r="P50" i="23" s="1"/>
  <c r="Q16" i="22"/>
  <c r="P16" i="22" s="1"/>
  <c r="Q48" i="23"/>
  <c r="P48" i="23" s="1"/>
  <c r="EP216" i="6"/>
  <c r="Q43" i="23"/>
  <c r="P43" i="23" s="1"/>
  <c r="DB200" i="6"/>
  <c r="N850" i="17" s="1"/>
  <c r="DB173" i="6"/>
  <c r="N852" i="17" s="1"/>
  <c r="EP219" i="6"/>
  <c r="Q51" i="23"/>
  <c r="P51" i="23" s="1"/>
  <c r="Q877" i="17"/>
  <c r="P877" i="17" s="1"/>
  <c r="Q491" i="22"/>
  <c r="P491" i="22" s="1"/>
  <c r="Q520" i="17"/>
  <c r="P520" i="17" s="1"/>
  <c r="Q852" i="17"/>
  <c r="P852" i="17" s="1"/>
  <c r="Q18" i="22"/>
  <c r="P18" i="22" s="1"/>
  <c r="Q572" i="17"/>
  <c r="EX46" i="6"/>
  <c r="Z295" i="23"/>
  <c r="Z294" i="23"/>
  <c r="Q40" i="22"/>
  <c r="P40" i="22" s="1"/>
  <c r="Q26" i="22"/>
  <c r="P26" i="22" s="1"/>
  <c r="Q63" i="23"/>
  <c r="P63" i="23" s="1"/>
  <c r="Q505" i="22"/>
  <c r="P505" i="22" s="1"/>
  <c r="Q582" i="17"/>
  <c r="P582" i="17" s="1"/>
  <c r="Y295" i="23"/>
  <c r="Y294" i="23"/>
  <c r="DB16" i="6"/>
  <c r="N14" i="22" s="1"/>
  <c r="Q797" i="22"/>
  <c r="P797" i="22" s="1"/>
  <c r="Q60" i="23"/>
  <c r="AD60" i="23" s="1"/>
  <c r="Q514" i="22"/>
  <c r="P514" i="22" s="1"/>
  <c r="AA295" i="23"/>
  <c r="AA294" i="23"/>
  <c r="Q32" i="22"/>
  <c r="P32" i="22" s="1"/>
  <c r="DB70" i="6"/>
  <c r="N60" i="23" s="1"/>
  <c r="Q55" i="23"/>
  <c r="AD55" i="23" s="1"/>
  <c r="Q511" i="22"/>
  <c r="P511" i="22" s="1"/>
  <c r="Q14" i="22"/>
  <c r="P14" i="22" s="1"/>
  <c r="Q59" i="23"/>
  <c r="P59" i="23" s="1"/>
  <c r="DB153" i="6"/>
  <c r="N886" i="17" s="1"/>
  <c r="Q508" i="22"/>
  <c r="P508" i="22" s="1"/>
  <c r="Q39" i="22"/>
  <c r="P39" i="22" s="1"/>
  <c r="Q54" i="23"/>
  <c r="AD54" i="23" s="1"/>
  <c r="Q15" i="22"/>
  <c r="P15" i="22" s="1"/>
  <c r="Q20" i="22"/>
  <c r="P20" i="22" s="1"/>
  <c r="Q61" i="23"/>
  <c r="P61" i="23" s="1"/>
  <c r="Q64" i="23"/>
  <c r="P64" i="23" s="1"/>
  <c r="Q580" i="17"/>
  <c r="P580" i="17" s="1"/>
  <c r="Q21" i="22"/>
  <c r="P21" i="22" s="1"/>
  <c r="Q33" i="22"/>
  <c r="AD33" i="22" s="1"/>
  <c r="Q56" i="23"/>
  <c r="P56" i="23" s="1"/>
  <c r="Q62" i="23"/>
  <c r="P62" i="23" s="1"/>
  <c r="Q581" i="17"/>
  <c r="P581" i="17" s="1"/>
  <c r="Q9" i="22"/>
  <c r="P9" i="22" s="1"/>
  <c r="Q53" i="23"/>
  <c r="P53" i="23" s="1"/>
  <c r="EO176" i="6"/>
  <c r="EW176" i="6" s="1"/>
  <c r="EX176" i="6" s="1"/>
  <c r="DB176" i="6" s="1"/>
  <c r="DB198" i="6"/>
  <c r="N505" i="22" s="1"/>
  <c r="Q577" i="17"/>
  <c r="P577" i="17" s="1"/>
  <c r="Q22" i="22"/>
  <c r="P22" i="22" s="1"/>
  <c r="Q61" i="22"/>
  <c r="P61" i="22" s="1"/>
  <c r="Q30" i="22"/>
  <c r="P30" i="22" s="1"/>
  <c r="Q23" i="22"/>
  <c r="P23" i="22" s="1"/>
  <c r="Q10" i="22"/>
  <c r="P10" i="22" s="1"/>
  <c r="Q11" i="22"/>
  <c r="P11" i="22" s="1"/>
  <c r="Q36" i="22"/>
  <c r="AD36" i="22" s="1"/>
  <c r="Q29" i="22"/>
  <c r="P29" i="22" s="1"/>
  <c r="Q12" i="22"/>
  <c r="P12" i="22" s="1"/>
  <c r="Q37" i="22"/>
  <c r="P37" i="22" s="1"/>
  <c r="Q28" i="22"/>
  <c r="P28" i="22" s="1"/>
  <c r="Q34" i="22"/>
  <c r="P34" i="22" s="1"/>
  <c r="Q13" i="22"/>
  <c r="P13" i="22" s="1"/>
  <c r="Q827" i="22"/>
  <c r="P827" i="22" s="1"/>
  <c r="Q27" i="22"/>
  <c r="P27" i="22" s="1"/>
  <c r="Q819" i="22"/>
  <c r="P819" i="22" s="1"/>
  <c r="Q17" i="22"/>
  <c r="P17" i="22" s="1"/>
  <c r="Q19" i="22"/>
  <c r="P19" i="22" s="1"/>
  <c r="Q25" i="22"/>
  <c r="P25" i="22" s="1"/>
  <c r="Q52" i="23"/>
  <c r="P52" i="23" s="1"/>
  <c r="DB69" i="6"/>
  <c r="N49" i="23" s="1"/>
  <c r="EX162" i="6"/>
  <c r="Q888" i="17" s="1"/>
  <c r="P888" i="17" s="1"/>
  <c r="Q814" i="22"/>
  <c r="P814" i="22" s="1"/>
  <c r="Q288" i="23"/>
  <c r="P288" i="23" s="1"/>
  <c r="Q653" i="17"/>
  <c r="P653" i="17" s="1"/>
  <c r="Q890" i="17"/>
  <c r="P890" i="17" s="1"/>
  <c r="Q873" i="22"/>
  <c r="P873" i="22" s="1"/>
  <c r="DB107" i="6"/>
  <c r="N355" i="22" s="1"/>
  <c r="Q325" i="23"/>
  <c r="P325" i="23" s="1"/>
  <c r="Q870" i="22"/>
  <c r="AD870" i="22" s="1"/>
  <c r="DB237" i="6"/>
  <c r="N736" i="22" s="1"/>
  <c r="Q46" i="23"/>
  <c r="P46" i="23" s="1"/>
  <c r="Q578" i="17"/>
  <c r="P578" i="17" s="1"/>
  <c r="Q584" i="17"/>
  <c r="P584" i="17" s="1"/>
  <c r="Q506" i="22"/>
  <c r="AD506" i="22" s="1"/>
  <c r="Q583" i="17"/>
  <c r="P583" i="17" s="1"/>
  <c r="Q512" i="22"/>
  <c r="P512" i="22" s="1"/>
  <c r="Q507" i="22"/>
  <c r="AD507" i="22" s="1"/>
  <c r="Q509" i="22"/>
  <c r="P509" i="22" s="1"/>
  <c r="Q575" i="17"/>
  <c r="P575" i="17" s="1"/>
  <c r="Q49" i="23"/>
  <c r="P49" i="23" s="1"/>
  <c r="Q42" i="23"/>
  <c r="P42" i="23" s="1"/>
  <c r="DB161" i="6"/>
  <c r="N311" i="23" s="1"/>
  <c r="Q876" i="17"/>
  <c r="P876" i="17" s="1"/>
  <c r="Q822" i="22"/>
  <c r="P822" i="22" s="1"/>
  <c r="Q311" i="23"/>
  <c r="AD311" i="23" s="1"/>
  <c r="EP100" i="6"/>
  <c r="EX100" i="6" s="1"/>
  <c r="DB100" i="6" s="1"/>
  <c r="EP99" i="6"/>
  <c r="Q513" i="17"/>
  <c r="AD513" i="17" s="1"/>
  <c r="DB188" i="6"/>
  <c r="N849" i="22" s="1"/>
  <c r="Q860" i="17"/>
  <c r="P860" i="17" s="1"/>
  <c r="FJ279" i="6"/>
  <c r="FI279" i="6" s="1"/>
  <c r="Q872" i="22"/>
  <c r="P872" i="22" s="1"/>
  <c r="Q860" i="22"/>
  <c r="AD860" i="22" s="1"/>
  <c r="Q457" i="17"/>
  <c r="P457" i="17" s="1"/>
  <c r="Q871" i="22"/>
  <c r="P871" i="22" s="1"/>
  <c r="Q849" i="22"/>
  <c r="P849" i="22" s="1"/>
  <c r="Q355" i="22"/>
  <c r="P355" i="22" s="1"/>
  <c r="DB255" i="6"/>
  <c r="N895" i="22" s="1"/>
  <c r="Q354" i="22"/>
  <c r="P354" i="22" s="1"/>
  <c r="Q895" i="22"/>
  <c r="P895" i="22" s="1"/>
  <c r="Q893" i="22"/>
  <c r="AD893" i="22" s="1"/>
  <c r="Q459" i="17"/>
  <c r="P459" i="17" s="1"/>
  <c r="Q358" i="22"/>
  <c r="P358" i="22" s="1"/>
  <c r="Q356" i="22"/>
  <c r="P356" i="22" s="1"/>
  <c r="DB201" i="6"/>
  <c r="Q458" i="17"/>
  <c r="AD458" i="17" s="1"/>
  <c r="Q197" i="23"/>
  <c r="P197" i="23" s="1"/>
  <c r="Q872" i="17"/>
  <c r="P872" i="17" s="1"/>
  <c r="Q227" i="23"/>
  <c r="P227" i="23" s="1"/>
  <c r="Q501" i="22"/>
  <c r="P501" i="22" s="1"/>
  <c r="Q844" i="17"/>
  <c r="P844" i="17" s="1"/>
  <c r="EO83" i="6"/>
  <c r="EX83" i="6" s="1"/>
  <c r="DB83" i="6" s="1"/>
  <c r="Q44" i="23"/>
  <c r="P44" i="23" s="1"/>
  <c r="Q45" i="23"/>
  <c r="P45" i="23" s="1"/>
  <c r="Q314" i="23"/>
  <c r="P314" i="23" s="1"/>
  <c r="Q382" i="22"/>
  <c r="P382" i="22" s="1"/>
  <c r="AD516" i="17"/>
  <c r="AD51" i="23"/>
  <c r="AD769" i="17"/>
  <c r="AD892" i="22"/>
  <c r="AD856" i="17"/>
  <c r="P642" i="22"/>
  <c r="AD642" i="22"/>
  <c r="P874" i="22"/>
  <c r="AD874" i="22"/>
  <c r="P379" i="22"/>
  <c r="AD379" i="22"/>
  <c r="P488" i="22"/>
  <c r="AD488" i="22"/>
  <c r="P211" i="23"/>
  <c r="AD211" i="23"/>
  <c r="AD653" i="17"/>
  <c r="AD26" i="22"/>
  <c r="P360" i="22"/>
  <c r="AD360" i="22"/>
  <c r="AD877" i="17"/>
  <c r="AD18" i="22"/>
  <c r="P357" i="22"/>
  <c r="AD357" i="22"/>
  <c r="Q566" i="17"/>
  <c r="Q489" i="22"/>
  <c r="Q561" i="17"/>
  <c r="P848" i="22"/>
  <c r="AD848" i="22"/>
  <c r="BK58" i="6"/>
  <c r="EK58" i="6" s="1"/>
  <c r="P894" i="22"/>
  <c r="AD894" i="22"/>
  <c r="DB212" i="6"/>
  <c r="N642" i="22" s="1"/>
  <c r="Q669" i="17"/>
  <c r="Q290" i="23"/>
  <c r="Q650" i="17"/>
  <c r="BJ58" i="6"/>
  <c r="DB248" i="6"/>
  <c r="N873" i="22" s="1"/>
  <c r="Q378" i="22"/>
  <c r="Q381" i="22"/>
  <c r="AD837" i="22"/>
  <c r="EO180" i="6"/>
  <c r="EP180" i="6"/>
  <c r="EP177" i="6"/>
  <c r="EO177" i="6"/>
  <c r="AD50" i="23"/>
  <c r="P825" i="22"/>
  <c r="AD825" i="22"/>
  <c r="Q570" i="17"/>
  <c r="Q499" i="22"/>
  <c r="Q573" i="17"/>
  <c r="AD16" i="22"/>
  <c r="BK59" i="6"/>
  <c r="EK59" i="6" s="1"/>
  <c r="Q652" i="17"/>
  <c r="Q835" i="22"/>
  <c r="Q655" i="17"/>
  <c r="Q635" i="22"/>
  <c r="Q875" i="22"/>
  <c r="Q376" i="22"/>
  <c r="AD48" i="23"/>
  <c r="AD895" i="17"/>
  <c r="P572" i="17"/>
  <c r="AD572" i="17"/>
  <c r="P857" i="17"/>
  <c r="AD857" i="17"/>
  <c r="AD20" i="22"/>
  <c r="P58" i="23"/>
  <c r="AD58" i="23"/>
  <c r="P359" i="22"/>
  <c r="AD359" i="22"/>
  <c r="P195" i="23"/>
  <c r="AD195" i="23"/>
  <c r="EP62" i="6"/>
  <c r="Q565" i="17"/>
  <c r="Q492" i="22"/>
  <c r="Q486" i="22"/>
  <c r="EO202" i="6"/>
  <c r="AD22" i="22"/>
  <c r="AD61" i="22"/>
  <c r="P846" i="17"/>
  <c r="AD846" i="17"/>
  <c r="AD582" i="17"/>
  <c r="Q834" i="22"/>
  <c r="Q649" i="17"/>
  <c r="Q663" i="17"/>
  <c r="Q637" i="22"/>
  <c r="Q377" i="22"/>
  <c r="AD315" i="23"/>
  <c r="AD855" i="17"/>
  <c r="P521" i="17"/>
  <c r="AD521" i="17"/>
  <c r="AD25" i="22"/>
  <c r="P500" i="22"/>
  <c r="AD500" i="22"/>
  <c r="AD647" i="22"/>
  <c r="P35" i="22"/>
  <c r="AD35" i="22"/>
  <c r="AD876" i="17"/>
  <c r="Q850" i="22"/>
  <c r="P199" i="23"/>
  <c r="AD199" i="23"/>
  <c r="Q564" i="17"/>
  <c r="Q875" i="17"/>
  <c r="Q567" i="17"/>
  <c r="P845" i="17"/>
  <c r="AD845" i="17"/>
  <c r="DB144" i="6"/>
  <c r="N211" i="23" s="1"/>
  <c r="Q657" i="17"/>
  <c r="Q638" i="22"/>
  <c r="Q654" i="17"/>
  <c r="Q645" i="22"/>
  <c r="BJ59" i="6"/>
  <c r="Q383" i="22"/>
  <c r="P102" i="23"/>
  <c r="AD102" i="23"/>
  <c r="AD894" i="17"/>
  <c r="AD836" i="22"/>
  <c r="AD30" i="22"/>
  <c r="AD194" i="23"/>
  <c r="P853" i="17"/>
  <c r="AD853" i="17"/>
  <c r="AD15" i="22"/>
  <c r="AD9" i="22"/>
  <c r="P24" i="22"/>
  <c r="AD24" i="22"/>
  <c r="AD38" i="22"/>
  <c r="Q278" i="22"/>
  <c r="Q562" i="17"/>
  <c r="Q563" i="17"/>
  <c r="Q892" i="17"/>
  <c r="AD12" i="22"/>
  <c r="P816" i="22"/>
  <c r="AD816" i="22"/>
  <c r="EP218" i="6"/>
  <c r="P886" i="17"/>
  <c r="AD886" i="17"/>
  <c r="Q212" i="23"/>
  <c r="P576" i="17"/>
  <c r="AD576" i="17"/>
  <c r="Q636" i="22"/>
  <c r="Q644" i="22"/>
  <c r="Q674" i="17"/>
  <c r="Q639" i="22"/>
  <c r="Q380" i="22"/>
  <c r="P320" i="23"/>
  <c r="AD320" i="23"/>
  <c r="AD766" i="17"/>
  <c r="EP227" i="6"/>
  <c r="EO227" i="6"/>
  <c r="AD37" i="22"/>
  <c r="AD40" i="22"/>
  <c r="Q850" i="17"/>
  <c r="Q851" i="17"/>
  <c r="Q490" i="22"/>
  <c r="P878" i="17"/>
  <c r="AD878" i="17"/>
  <c r="AD31" i="22"/>
  <c r="AD17" i="22"/>
  <c r="P847" i="22"/>
  <c r="AD847" i="22"/>
  <c r="P859" i="22"/>
  <c r="AD859" i="22"/>
  <c r="Q661" i="17"/>
  <c r="Q673" i="17"/>
  <c r="Q651" i="17"/>
  <c r="Q641" i="22"/>
  <c r="Q385" i="22"/>
  <c r="P494" i="17"/>
  <c r="AD494" i="17"/>
  <c r="AD47" i="23"/>
  <c r="EO232" i="6"/>
  <c r="EP232" i="6"/>
  <c r="EO229" i="6"/>
  <c r="EP229" i="6"/>
  <c r="AD519" i="17"/>
  <c r="AD62" i="22"/>
  <c r="AD14" i="22"/>
  <c r="AD491" i="22"/>
  <c r="P736" i="22"/>
  <c r="AD736" i="22"/>
  <c r="P505" i="17"/>
  <c r="AD505" i="17"/>
  <c r="AD797" i="22"/>
  <c r="Q487" i="22"/>
  <c r="Q485" i="22"/>
  <c r="P879" i="17"/>
  <c r="AD879" i="17"/>
  <c r="AD28" i="22"/>
  <c r="AD34" i="22"/>
  <c r="P815" i="22"/>
  <c r="AD815" i="22"/>
  <c r="P854" i="22"/>
  <c r="AD854" i="22"/>
  <c r="BK57" i="6"/>
  <c r="EK57" i="6" s="1"/>
  <c r="Q660" i="17"/>
  <c r="Q648" i="22"/>
  <c r="Q656" i="17"/>
  <c r="BJ57" i="6"/>
  <c r="DB263" i="6"/>
  <c r="N376" i="22" s="1"/>
  <c r="AD742" i="22"/>
  <c r="EP236" i="6"/>
  <c r="EO236" i="6"/>
  <c r="EO226" i="6"/>
  <c r="EP226" i="6"/>
  <c r="EO160" i="6"/>
  <c r="EP160" i="6"/>
  <c r="AD19" i="22"/>
  <c r="AD862" i="22"/>
  <c r="AD518" i="17"/>
  <c r="BK74" i="6"/>
  <c r="EK74" i="6" s="1"/>
  <c r="AD461" i="22"/>
  <c r="AD225" i="23"/>
  <c r="AD399" i="22"/>
  <c r="AD423" i="22"/>
  <c r="AD402" i="22"/>
  <c r="AD398" i="22"/>
  <c r="AD393" i="22"/>
  <c r="AD526" i="17"/>
  <c r="AD529" i="17"/>
  <c r="AD396" i="22"/>
  <c r="AD422" i="22"/>
  <c r="AD528" i="17"/>
  <c r="AD460" i="22"/>
  <c r="AD392" i="22"/>
  <c r="AD226" i="23"/>
  <c r="AD404" i="22"/>
  <c r="AD386" i="22"/>
  <c r="AD391" i="22"/>
  <c r="AD527" i="17"/>
  <c r="AD395" i="22"/>
  <c r="AD394" i="22"/>
  <c r="AD401" i="22"/>
  <c r="AD400" i="22"/>
  <c r="AD403" i="22"/>
  <c r="AD397" i="22"/>
  <c r="Q221" i="23"/>
  <c r="BJ74" i="6"/>
  <c r="Q514" i="17"/>
  <c r="Q522" i="17"/>
  <c r="Q510" i="17"/>
  <c r="Q523" i="17"/>
  <c r="Q502" i="17"/>
  <c r="Q222" i="23"/>
  <c r="Q506" i="17"/>
  <c r="DB114" i="6"/>
  <c r="N386" i="22" s="1"/>
  <c r="EO80" i="6"/>
  <c r="EX80" i="6" s="1"/>
  <c r="Q277" i="22" s="1"/>
  <c r="Q387" i="22"/>
  <c r="Q313" i="23"/>
  <c r="DB168" i="6"/>
  <c r="N313" i="23" s="1"/>
  <c r="Q312" i="23"/>
  <c r="EZ31" i="6"/>
  <c r="Q495" i="17"/>
  <c r="Q511" i="17"/>
  <c r="Q492" i="17"/>
  <c r="Q500" i="17"/>
  <c r="Q498" i="17"/>
  <c r="Q507" i="17"/>
  <c r="Q504" i="17"/>
  <c r="Q219" i="23"/>
  <c r="Q218" i="23"/>
  <c r="EO195" i="6"/>
  <c r="Q503" i="17"/>
  <c r="Q501" i="17"/>
  <c r="Q213" i="23"/>
  <c r="EO216" i="6"/>
  <c r="Q499" i="17"/>
  <c r="Q220" i="23"/>
  <c r="Q508" i="17"/>
  <c r="DB254" i="6"/>
  <c r="N891" i="22" s="1"/>
  <c r="Q509" i="17"/>
  <c r="Q214" i="23"/>
  <c r="Q374" i="22"/>
  <c r="Q891" i="22"/>
  <c r="DB143" i="6"/>
  <c r="N216" i="23" s="1"/>
  <c r="Q497" i="17"/>
  <c r="Q217" i="23"/>
  <c r="Q216" i="23"/>
  <c r="Q890" i="22"/>
  <c r="EX27" i="6"/>
  <c r="Q71" i="22" s="1"/>
  <c r="EO164" i="6"/>
  <c r="EX164" i="6" s="1"/>
  <c r="EZ195" i="6"/>
  <c r="EL195" i="6"/>
  <c r="Q493" i="17"/>
  <c r="Q215" i="23"/>
  <c r="EO217" i="6"/>
  <c r="EO241" i="6"/>
  <c r="EX219" i="6"/>
  <c r="Q823" i="22" s="1"/>
  <c r="EX204" i="6"/>
  <c r="Q858" i="17" s="1"/>
  <c r="EX199" i="6"/>
  <c r="Q496" i="22" s="1"/>
  <c r="EO205" i="6"/>
  <c r="EX205" i="6" s="1"/>
  <c r="Q893" i="17" s="1"/>
  <c r="Q704" i="22"/>
  <c r="DB154" i="6"/>
  <c r="N320" i="23" s="1"/>
  <c r="EX243" i="6"/>
  <c r="Q769" i="22" s="1"/>
  <c r="EP203" i="6"/>
  <c r="Q322" i="23"/>
  <c r="DB86" i="6"/>
  <c r="N102" i="23" s="1"/>
  <c r="EW36" i="6"/>
  <c r="EX36" i="6" s="1"/>
  <c r="DB36" i="6" s="1"/>
  <c r="N12" i="23" s="1"/>
  <c r="EO242" i="6"/>
  <c r="EX68" i="6"/>
  <c r="DB68" i="6" s="1"/>
  <c r="Q281" i="23"/>
  <c r="Q516" i="22"/>
  <c r="Q523" i="22"/>
  <c r="Q277" i="23"/>
  <c r="Q278" i="23"/>
  <c r="Q521" i="22"/>
  <c r="Q286" i="23"/>
  <c r="Q287" i="23"/>
  <c r="Q518" i="22"/>
  <c r="Q279" i="23"/>
  <c r="Q276" i="23"/>
  <c r="Q282" i="23"/>
  <c r="Q519" i="22"/>
  <c r="Q284" i="23"/>
  <c r="Q275" i="23"/>
  <c r="Q524" i="22"/>
  <c r="Q280" i="23"/>
  <c r="Q522" i="22"/>
  <c r="Q517" i="22"/>
  <c r="Q520" i="22"/>
  <c r="Q285" i="23"/>
  <c r="Q283" i="23"/>
  <c r="Q515" i="22"/>
  <c r="DB277" i="6"/>
  <c r="AY204" i="6"/>
  <c r="W204" i="6"/>
  <c r="FJ204" i="6" s="1"/>
  <c r="Q881" i="22"/>
  <c r="Q880" i="22"/>
  <c r="Q879" i="22"/>
  <c r="DB250" i="6"/>
  <c r="BJ20" i="6"/>
  <c r="EZ20" i="6" s="1"/>
  <c r="EJ98" i="6"/>
  <c r="EP111" i="6"/>
  <c r="EO111" i="6"/>
  <c r="EP75" i="6"/>
  <c r="EO75" i="6"/>
  <c r="BJ91" i="6"/>
  <c r="EJ91" i="6" s="1"/>
  <c r="BK103" i="6"/>
  <c r="EK103" i="6" s="1"/>
  <c r="EO244" i="6"/>
  <c r="EP244" i="6"/>
  <c r="EO21" i="6"/>
  <c r="EP21" i="6"/>
  <c r="EO30" i="6"/>
  <c r="EP30" i="6"/>
  <c r="EP39" i="6"/>
  <c r="EO39" i="6"/>
  <c r="FJ280" i="6"/>
  <c r="FI280" i="6" s="1"/>
  <c r="EO196" i="6"/>
  <c r="EP196" i="6"/>
  <c r="EP241" i="6"/>
  <c r="EP150" i="6"/>
  <c r="EO150" i="6"/>
  <c r="EZ43" i="6"/>
  <c r="N844" i="17"/>
  <c r="N227" i="23"/>
  <c r="N872" i="17"/>
  <c r="BJ125" i="6"/>
  <c r="EZ125" i="6" s="1"/>
  <c r="EO55" i="6"/>
  <c r="EP55" i="6"/>
  <c r="DB157" i="6"/>
  <c r="N880" i="17" s="1"/>
  <c r="Q880" i="17"/>
  <c r="EX67" i="6"/>
  <c r="EO223" i="6"/>
  <c r="EP223" i="6"/>
  <c r="BK221" i="6"/>
  <c r="EK221" i="6" s="1"/>
  <c r="EO49" i="6"/>
  <c r="EP49" i="6"/>
  <c r="EP131" i="6"/>
  <c r="EO131" i="6"/>
  <c r="EO45" i="6"/>
  <c r="EP45" i="6"/>
  <c r="BK129" i="6"/>
  <c r="EK129" i="6" s="1"/>
  <c r="N33" i="22"/>
  <c r="N15" i="22"/>
  <c r="N35" i="22"/>
  <c r="N38" i="22"/>
  <c r="N797" i="22"/>
  <c r="N18" i="22"/>
  <c r="EJ78" i="6"/>
  <c r="EZ78" i="6"/>
  <c r="EP43" i="6"/>
  <c r="EO43" i="6"/>
  <c r="EP127" i="6"/>
  <c r="EO127" i="6"/>
  <c r="EP110" i="6"/>
  <c r="EO110" i="6"/>
  <c r="EJ109" i="6"/>
  <c r="EZ109" i="6"/>
  <c r="EP71" i="6"/>
  <c r="EO71" i="6"/>
  <c r="EP187" i="6"/>
  <c r="EO187" i="6"/>
  <c r="Q692" i="17"/>
  <c r="Q699" i="17"/>
  <c r="Q683" i="17"/>
  <c r="Q693" i="17"/>
  <c r="Q654" i="22"/>
  <c r="Q658" i="22"/>
  <c r="Q685" i="17"/>
  <c r="Q652" i="22"/>
  <c r="Q689" i="17"/>
  <c r="Q705" i="17"/>
  <c r="Q684" i="17"/>
  <c r="Q662" i="22"/>
  <c r="Q665" i="22"/>
  <c r="Q659" i="22"/>
  <c r="Q691" i="17"/>
  <c r="Q700" i="17"/>
  <c r="Q656" i="22"/>
  <c r="Q701" i="17"/>
  <c r="Q655" i="22"/>
  <c r="Q696" i="17"/>
  <c r="Q686" i="17"/>
  <c r="Q663" i="22"/>
  <c r="Q688" i="17"/>
  <c r="Q697" i="17"/>
  <c r="Q661" i="22"/>
  <c r="Q660" i="22"/>
  <c r="Q653" i="22"/>
  <c r="Q664" i="22"/>
  <c r="Q703" i="17"/>
  <c r="Q695" i="17"/>
  <c r="Q682" i="17"/>
  <c r="Q704" i="17"/>
  <c r="Q702" i="17"/>
  <c r="Q690" i="17"/>
  <c r="Q657" i="22"/>
  <c r="Q666" i="17"/>
  <c r="Q698" i="17"/>
  <c r="Q687" i="17"/>
  <c r="Q694" i="17"/>
  <c r="DB211" i="6"/>
  <c r="EP23" i="6"/>
  <c r="EO23" i="6"/>
  <c r="EO28" i="6"/>
  <c r="EP28" i="6"/>
  <c r="EP34" i="6"/>
  <c r="EO34" i="6"/>
  <c r="DB159" i="6"/>
  <c r="Q317" i="23"/>
  <c r="Q316" i="23"/>
  <c r="N853" i="17"/>
  <c r="EP121" i="6"/>
  <c r="EO121" i="6"/>
  <c r="EO148" i="6"/>
  <c r="EP148" i="6"/>
  <c r="EO280" i="6"/>
  <c r="EX280" i="6" s="1"/>
  <c r="DB280" i="6" s="1"/>
  <c r="EP126" i="6"/>
  <c r="EO126" i="6"/>
  <c r="EP53" i="6"/>
  <c r="EO53" i="6"/>
  <c r="Q289" i="23"/>
  <c r="Q659" i="17"/>
  <c r="Q665" i="17"/>
  <c r="Q643" i="22"/>
  <c r="Q668" i="17"/>
  <c r="Q675" i="17"/>
  <c r="Q667" i="17"/>
  <c r="Q676" i="17"/>
  <c r="Q640" i="22"/>
  <c r="Q650" i="22"/>
  <c r="Q662" i="17"/>
  <c r="Q646" i="22"/>
  <c r="Q651" i="22"/>
  <c r="Q664" i="17"/>
  <c r="Q679" i="17"/>
  <c r="Q671" i="17"/>
  <c r="Q680" i="17"/>
  <c r="Q670" i="17"/>
  <c r="Q672" i="17"/>
  <c r="Q678" i="17"/>
  <c r="Q681" i="17"/>
  <c r="DB213" i="6"/>
  <c r="BJ130" i="6"/>
  <c r="EJ130" i="6" s="1"/>
  <c r="EP224" i="6"/>
  <c r="EO224" i="6"/>
  <c r="BK91" i="6"/>
  <c r="EK91" i="6" s="1"/>
  <c r="Q758" i="22"/>
  <c r="Q754" i="22"/>
  <c r="Q757" i="22"/>
  <c r="Q746" i="22"/>
  <c r="Q751" i="22"/>
  <c r="Q777" i="17"/>
  <c r="Q787" i="17"/>
  <c r="Q789" i="17"/>
  <c r="Q785" i="17"/>
  <c r="Q779" i="17"/>
  <c r="Q747" i="22"/>
  <c r="Q755" i="22"/>
  <c r="Q748" i="22"/>
  <c r="Q749" i="22"/>
  <c r="Q753" i="22"/>
  <c r="Q781" i="17"/>
  <c r="Q745" i="22"/>
  <c r="Q752" i="22"/>
  <c r="Q750" i="22"/>
  <c r="Q756" i="22"/>
  <c r="Q786" i="17"/>
  <c r="Q784" i="17"/>
  <c r="Q783" i="17"/>
  <c r="Q782" i="17"/>
  <c r="Q791" i="17"/>
  <c r="Q775" i="17"/>
  <c r="Q780" i="17"/>
  <c r="Q788" i="17"/>
  <c r="Q776" i="17"/>
  <c r="Q778" i="17"/>
  <c r="Q790" i="17"/>
  <c r="DB234" i="6"/>
  <c r="Q889" i="22"/>
  <c r="Q888" i="22"/>
  <c r="Q887" i="22"/>
  <c r="DB253" i="6"/>
  <c r="EO48" i="6"/>
  <c r="EP48" i="6"/>
  <c r="EP44" i="6"/>
  <c r="EO44" i="6"/>
  <c r="BK130" i="6"/>
  <c r="EK130" i="6" s="1"/>
  <c r="N520" i="17"/>
  <c r="N516" i="17"/>
  <c r="N519" i="17"/>
  <c r="N518" i="17"/>
  <c r="Q867" i="22"/>
  <c r="Q868" i="22"/>
  <c r="DB245" i="6"/>
  <c r="DB270" i="6"/>
  <c r="N517" i="17" s="1"/>
  <c r="Q517" i="17"/>
  <c r="Q203" i="17"/>
  <c r="Q143" i="22"/>
  <c r="Q134" i="22"/>
  <c r="Q189" i="17"/>
  <c r="Q147" i="22"/>
  <c r="Q137" i="22"/>
  <c r="Q197" i="17"/>
  <c r="Q150" i="22"/>
  <c r="Q202" i="17"/>
  <c r="Q198" i="17"/>
  <c r="Q853" i="22"/>
  <c r="Q201" i="17"/>
  <c r="Q194" i="17"/>
  <c r="Q135" i="22"/>
  <c r="Q190" i="17"/>
  <c r="Q145" i="22"/>
  <c r="Q146" i="22"/>
  <c r="Q196" i="17"/>
  <c r="Q195" i="17"/>
  <c r="Q140" i="22"/>
  <c r="Q187" i="17"/>
  <c r="Q148" i="22"/>
  <c r="Q144" i="22"/>
  <c r="Q188" i="17"/>
  <c r="Q820" i="22"/>
  <c r="Q798" i="22"/>
  <c r="Q828" i="22"/>
  <c r="Q149" i="22"/>
  <c r="Q138" i="22"/>
  <c r="Q204" i="17"/>
  <c r="Q141" i="22"/>
  <c r="Q142" i="22"/>
  <c r="Q133" i="22"/>
  <c r="Q191" i="17"/>
  <c r="Q139" i="22"/>
  <c r="Q192" i="17"/>
  <c r="Q136" i="22"/>
  <c r="Q193" i="17"/>
  <c r="Q200" i="17"/>
  <c r="DB46" i="6"/>
  <c r="EZ97" i="6"/>
  <c r="EO47" i="6"/>
  <c r="EP47" i="6"/>
  <c r="EP73" i="6"/>
  <c r="EO73" i="6"/>
  <c r="EO79" i="6"/>
  <c r="EP79" i="6"/>
  <c r="DB256" i="6"/>
  <c r="N897" i="17" s="1"/>
  <c r="Q897" i="17"/>
  <c r="DB185" i="6"/>
  <c r="N852" i="22" s="1"/>
  <c r="Q852" i="22"/>
  <c r="EP142" i="6"/>
  <c r="EO142" i="6"/>
  <c r="BJ33" i="6"/>
  <c r="EZ33" i="6" s="1"/>
  <c r="EP175" i="6"/>
  <c r="EO175" i="6"/>
  <c r="Q707" i="22"/>
  <c r="DB231" i="6"/>
  <c r="N707" i="22" s="1"/>
  <c r="EP122" i="6"/>
  <c r="EO122" i="6"/>
  <c r="EP240" i="6"/>
  <c r="EO240" i="6"/>
  <c r="Q74" i="23"/>
  <c r="Q290" i="22"/>
  <c r="Q285" i="22"/>
  <c r="Q367" i="17"/>
  <c r="Q288" i="22"/>
  <c r="Q72" i="23"/>
  <c r="Q77" i="23"/>
  <c r="Q370" i="17"/>
  <c r="Q283" i="22"/>
  <c r="Q75" i="23"/>
  <c r="Q286" i="22"/>
  <c r="Q371" i="17"/>
  <c r="Q76" i="23"/>
  <c r="Q287" i="22"/>
  <c r="Q369" i="17"/>
  <c r="Q71" i="23"/>
  <c r="Q70" i="23"/>
  <c r="Q289" i="22"/>
  <c r="Q284" i="22"/>
  <c r="Q368" i="17"/>
  <c r="Q372" i="17"/>
  <c r="Q373" i="17"/>
  <c r="Q73" i="23"/>
  <c r="DB81" i="6"/>
  <c r="EP147" i="6"/>
  <c r="EO147" i="6"/>
  <c r="EP163" i="6"/>
  <c r="EO163" i="6"/>
  <c r="Z676" i="22"/>
  <c r="Z683" i="22"/>
  <c r="Z717" i="17"/>
  <c r="BJ124" i="6"/>
  <c r="EZ124" i="6" s="1"/>
  <c r="EP51" i="6"/>
  <c r="EO51" i="6"/>
  <c r="Z673" i="22"/>
  <c r="Z731" i="17"/>
  <c r="Z722" i="17"/>
  <c r="Z675" i="22"/>
  <c r="Z680" i="22"/>
  <c r="Z707" i="17"/>
  <c r="Z719" i="17"/>
  <c r="Z678" i="22"/>
  <c r="Z672" i="22"/>
  <c r="Z718" i="17"/>
  <c r="Z666" i="22"/>
  <c r="Z677" i="22"/>
  <c r="Z726" i="17"/>
  <c r="Z674" i="22"/>
  <c r="Z679" i="22"/>
  <c r="Z712" i="17"/>
  <c r="Z727" i="17"/>
  <c r="Z681" i="22"/>
  <c r="Z730" i="17"/>
  <c r="Z667" i="22"/>
  <c r="Z724" i="17"/>
  <c r="Z728" i="17"/>
  <c r="Z725" i="17"/>
  <c r="DB268" i="6"/>
  <c r="N515" i="17" s="1"/>
  <c r="Q515" i="17"/>
  <c r="Q43" i="22"/>
  <c r="P43" i="22" s="1"/>
  <c r="Q46" i="22"/>
  <c r="P46" i="22" s="1"/>
  <c r="Q57" i="22"/>
  <c r="P57" i="22" s="1"/>
  <c r="Q54" i="22"/>
  <c r="P54" i="22" s="1"/>
  <c r="Q48" i="22"/>
  <c r="P48" i="22" s="1"/>
  <c r="Q55" i="22"/>
  <c r="P55" i="22" s="1"/>
  <c r="Q47" i="22"/>
  <c r="P47" i="22" s="1"/>
  <c r="Q49" i="22"/>
  <c r="P49" i="22" s="1"/>
  <c r="Q41" i="22"/>
  <c r="P41" i="22" s="1"/>
  <c r="Q58" i="22"/>
  <c r="P58" i="22" s="1"/>
  <c r="Q51" i="22"/>
  <c r="P51" i="22" s="1"/>
  <c r="Q60" i="22"/>
  <c r="P60" i="22" s="1"/>
  <c r="Q59" i="22"/>
  <c r="P59" i="22" s="1"/>
  <c r="Q50" i="22"/>
  <c r="P50" i="22" s="1"/>
  <c r="Q45" i="22"/>
  <c r="P45" i="22" s="1"/>
  <c r="Q56" i="22"/>
  <c r="P56" i="22" s="1"/>
  <c r="Q52" i="22"/>
  <c r="P52" i="22" s="1"/>
  <c r="Q44" i="22"/>
  <c r="P44" i="22" s="1"/>
  <c r="Q53" i="22"/>
  <c r="P53" i="22" s="1"/>
  <c r="Q42" i="22"/>
  <c r="P42" i="22" s="1"/>
  <c r="DB18" i="6"/>
  <c r="EP206" i="6"/>
  <c r="EO206" i="6"/>
  <c r="BJ129" i="6"/>
  <c r="EP133" i="6"/>
  <c r="EO133" i="6"/>
  <c r="DB251" i="6"/>
  <c r="Q883" i="22"/>
  <c r="Q882" i="22"/>
  <c r="FJ249" i="6"/>
  <c r="FI249" i="6" s="1"/>
  <c r="Q886" i="22"/>
  <c r="Q885" i="22"/>
  <c r="Q884" i="22"/>
  <c r="DB252" i="6"/>
  <c r="EP76" i="6"/>
  <c r="EO76" i="6"/>
  <c r="EP96" i="6"/>
  <c r="EO96" i="6"/>
  <c r="Q329" i="23"/>
  <c r="DB179" i="6"/>
  <c r="N329" i="23" s="1"/>
  <c r="EP182" i="6"/>
  <c r="EO182" i="6"/>
  <c r="EO141" i="6"/>
  <c r="EP141" i="6"/>
  <c r="BJ37" i="6"/>
  <c r="EZ37" i="6" s="1"/>
  <c r="EO174" i="6"/>
  <c r="EP174" i="6"/>
  <c r="EP217" i="6"/>
  <c r="EO99" i="6"/>
  <c r="EP123" i="6"/>
  <c r="EO123" i="6"/>
  <c r="N513" i="17"/>
  <c r="N514" i="17"/>
  <c r="EP42" i="6"/>
  <c r="EO42" i="6"/>
  <c r="EO61" i="6"/>
  <c r="EP61" i="6"/>
  <c r="N871" i="22"/>
  <c r="N872" i="22"/>
  <c r="N870" i="22"/>
  <c r="Y717" i="17"/>
  <c r="Y683" i="22"/>
  <c r="Y676" i="22"/>
  <c r="EO52" i="6"/>
  <c r="EP52" i="6"/>
  <c r="Y731" i="17"/>
  <c r="Y667" i="22"/>
  <c r="Y725" i="17"/>
  <c r="Y712" i="17"/>
  <c r="Y724" i="17"/>
  <c r="Y726" i="17"/>
  <c r="Y728" i="17"/>
  <c r="Y678" i="22"/>
  <c r="Y677" i="22"/>
  <c r="Y666" i="22"/>
  <c r="Y672" i="22"/>
  <c r="Y719" i="17"/>
  <c r="Y674" i="22"/>
  <c r="Y680" i="22"/>
  <c r="Y679" i="22"/>
  <c r="Y722" i="17"/>
  <c r="Y718" i="17"/>
  <c r="Y675" i="22"/>
  <c r="Y707" i="17"/>
  <c r="Y727" i="17"/>
  <c r="Y673" i="22"/>
  <c r="Y730" i="17"/>
  <c r="Y681" i="22"/>
  <c r="EP202" i="6"/>
  <c r="Q198" i="23"/>
  <c r="Q196" i="23"/>
  <c r="DB108" i="6"/>
  <c r="EP210" i="6"/>
  <c r="EO210" i="6"/>
  <c r="BJ128" i="6"/>
  <c r="EP136" i="6"/>
  <c r="EO136" i="6"/>
  <c r="EP25" i="6"/>
  <c r="EO25" i="6"/>
  <c r="EO151" i="6"/>
  <c r="EP151" i="6"/>
  <c r="N574" i="17"/>
  <c r="N512" i="22"/>
  <c r="N509" i="22"/>
  <c r="N508" i="22"/>
  <c r="N579" i="17"/>
  <c r="N507" i="22"/>
  <c r="EO220" i="6"/>
  <c r="EP220" i="6"/>
  <c r="EP137" i="6"/>
  <c r="EO137" i="6"/>
  <c r="BK128" i="6"/>
  <c r="EK128" i="6" s="1"/>
  <c r="Q803" i="22"/>
  <c r="Q804" i="22"/>
  <c r="DB215" i="6"/>
  <c r="EP72" i="6"/>
  <c r="EO72" i="6"/>
  <c r="EP93" i="6"/>
  <c r="EO93" i="6"/>
  <c r="FG243" i="6"/>
  <c r="FH243" i="6"/>
  <c r="Q764" i="17"/>
  <c r="Q715" i="22"/>
  <c r="Q734" i="22"/>
  <c r="Q718" i="22"/>
  <c r="Q724" i="22"/>
  <c r="Q770" i="17"/>
  <c r="Q741" i="22"/>
  <c r="Q722" i="22"/>
  <c r="Q725" i="22"/>
  <c r="Q716" i="22"/>
  <c r="Q739" i="22"/>
  <c r="Q721" i="22"/>
  <c r="Q771" i="17"/>
  <c r="Q768" i="17"/>
  <c r="Q731" i="22"/>
  <c r="Q714" i="22"/>
  <c r="Q726" i="22"/>
  <c r="Q772" i="17"/>
  <c r="Q773" i="17"/>
  <c r="Q727" i="22"/>
  <c r="Q765" i="17"/>
  <c r="Q767" i="17"/>
  <c r="Q728" i="22"/>
  <c r="Q743" i="22"/>
  <c r="Q717" i="22"/>
  <c r="Q763" i="17"/>
  <c r="Q720" i="22"/>
  <c r="Q719" i="22"/>
  <c r="Q729" i="22"/>
  <c r="Q732" i="22"/>
  <c r="Q723" i="22"/>
  <c r="DB235" i="6"/>
  <c r="Q328" i="23"/>
  <c r="DB178" i="6"/>
  <c r="N328" i="23" s="1"/>
  <c r="BJ139" i="6"/>
  <c r="EJ139" i="6" s="1"/>
  <c r="BJ35" i="6"/>
  <c r="EZ35" i="6" s="1"/>
  <c r="FG241" i="6"/>
  <c r="FH241" i="6"/>
  <c r="Q375" i="22"/>
  <c r="DB271" i="6"/>
  <c r="N375" i="22" s="1"/>
  <c r="Q330" i="23"/>
  <c r="Q818" i="22"/>
  <c r="Q323" i="23"/>
  <c r="Q817" i="22"/>
  <c r="DB230" i="6"/>
  <c r="BJ103" i="6"/>
  <c r="N11" i="22"/>
  <c r="N30" i="22"/>
  <c r="N27" i="22"/>
  <c r="N13" i="22"/>
  <c r="N10" i="22"/>
  <c r="N61" i="22"/>
  <c r="N12" i="22"/>
  <c r="N36" i="22"/>
  <c r="N819" i="22"/>
  <c r="N862" i="22"/>
  <c r="N62" i="22"/>
  <c r="N16" i="22"/>
  <c r="N25" i="22"/>
  <c r="N37" i="22"/>
  <c r="N29" i="22"/>
  <c r="N34" i="22"/>
  <c r="N17" i="22"/>
  <c r="N31" i="22"/>
  <c r="N827" i="22"/>
  <c r="N23" i="22"/>
  <c r="N28" i="22"/>
  <c r="N22" i="22"/>
  <c r="AY205" i="6"/>
  <c r="W205" i="6"/>
  <c r="FJ205" i="6" s="1"/>
  <c r="FI205" i="6" s="1"/>
  <c r="AA893" i="17" s="1"/>
  <c r="N528" i="17"/>
  <c r="N529" i="17"/>
  <c r="EO40" i="6"/>
  <c r="EP40" i="6"/>
  <c r="EO62" i="6"/>
  <c r="EP88" i="6"/>
  <c r="EO88" i="6"/>
  <c r="N322" i="23"/>
  <c r="N314" i="23"/>
  <c r="N315" i="23"/>
  <c r="AA717" i="17"/>
  <c r="AA676" i="22"/>
  <c r="AA683" i="22"/>
  <c r="EO54" i="6"/>
  <c r="EP54" i="6"/>
  <c r="AA674" i="22"/>
  <c r="AA679" i="22"/>
  <c r="AA718" i="17"/>
  <c r="AA730" i="17"/>
  <c r="AA724" i="17"/>
  <c r="AA678" i="22"/>
  <c r="AA672" i="22"/>
  <c r="AA722" i="17"/>
  <c r="AA666" i="22"/>
  <c r="AA712" i="17"/>
  <c r="AA677" i="22"/>
  <c r="AA681" i="22"/>
  <c r="AA727" i="17"/>
  <c r="AA707" i="17"/>
  <c r="AA673" i="22"/>
  <c r="AA667" i="22"/>
  <c r="AA725" i="17"/>
  <c r="AA728" i="17"/>
  <c r="AA680" i="22"/>
  <c r="AA731" i="17"/>
  <c r="AA726" i="17"/>
  <c r="AA675" i="22"/>
  <c r="AA719" i="17"/>
  <c r="EP209" i="6"/>
  <c r="EO209" i="6"/>
  <c r="EP281" i="6"/>
  <c r="EO281" i="6"/>
  <c r="BJ66" i="6"/>
  <c r="EZ66" i="6" s="1"/>
  <c r="Q496" i="17"/>
  <c r="DB145" i="6"/>
  <c r="N496" i="17" s="1"/>
  <c r="Q384" i="22"/>
  <c r="DB264" i="6"/>
  <c r="N384" i="22" s="1"/>
  <c r="CG279" i="6"/>
  <c r="CE279" i="6"/>
  <c r="CD279" i="6"/>
  <c r="CF279" i="6"/>
  <c r="CB279" i="6"/>
  <c r="CC279" i="6"/>
  <c r="CA279" i="6"/>
  <c r="EQ279" i="6" s="1"/>
  <c r="CH279" i="6"/>
  <c r="BZ279" i="6"/>
  <c r="EO135" i="6"/>
  <c r="EP135" i="6"/>
  <c r="EO26" i="6"/>
  <c r="EP26" i="6"/>
  <c r="BK139" i="6"/>
  <c r="EK139" i="6" s="1"/>
  <c r="N460" i="22"/>
  <c r="N461" i="22"/>
  <c r="EO94" i="6"/>
  <c r="EP94" i="6"/>
  <c r="EP29" i="6"/>
  <c r="EO29" i="6"/>
  <c r="U278" i="6"/>
  <c r="W278" i="6" s="1"/>
  <c r="EJ278" i="6"/>
  <c r="EO278" i="6" s="1"/>
  <c r="EP249" i="6"/>
  <c r="EO249" i="6"/>
  <c r="EO95" i="6"/>
  <c r="EP95" i="6"/>
  <c r="FI243" i="6"/>
  <c r="N360" i="22"/>
  <c r="N193" i="23"/>
  <c r="N199" i="23"/>
  <c r="N197" i="23"/>
  <c r="N195" i="23"/>
  <c r="N460" i="17"/>
  <c r="N359" i="22"/>
  <c r="N356" i="22"/>
  <c r="N358" i="22"/>
  <c r="N458" i="17"/>
  <c r="N459" i="17"/>
  <c r="N357" i="22"/>
  <c r="EO140" i="6"/>
  <c r="EP140" i="6"/>
  <c r="Q552" i="17"/>
  <c r="Q551" i="17"/>
  <c r="Q553" i="17"/>
  <c r="Q554" i="17"/>
  <c r="Q550" i="17"/>
  <c r="Q555" i="17"/>
  <c r="DB274" i="6"/>
  <c r="EX87" i="6"/>
  <c r="N851" i="17"/>
  <c r="FI241" i="6"/>
  <c r="N423" i="22"/>
  <c r="N526" i="17"/>
  <c r="N527" i="17"/>
  <c r="N226" i="23"/>
  <c r="N225" i="23"/>
  <c r="N422" i="22"/>
  <c r="Q482" i="17"/>
  <c r="Q207" i="23"/>
  <c r="Q490" i="17"/>
  <c r="Q206" i="23"/>
  <c r="Q204" i="23"/>
  <c r="Q373" i="22"/>
  <c r="Q203" i="23"/>
  <c r="Q202" i="23"/>
  <c r="Q210" i="23"/>
  <c r="Q484" i="17"/>
  <c r="Q486" i="17"/>
  <c r="Q488" i="17"/>
  <c r="Q201" i="23"/>
  <c r="Q209" i="23"/>
  <c r="Q200" i="23"/>
  <c r="Q208" i="23"/>
  <c r="Q205" i="23"/>
  <c r="Q485" i="17"/>
  <c r="Q480" i="17"/>
  <c r="Q489" i="17"/>
  <c r="Q491" i="17"/>
  <c r="Q481" i="17"/>
  <c r="Q483" i="17"/>
  <c r="Q479" i="17"/>
  <c r="Q487" i="17"/>
  <c r="DB146" i="6"/>
  <c r="BJ101" i="6"/>
  <c r="EZ101" i="6" s="1"/>
  <c r="Q806" i="22"/>
  <c r="DB190" i="6"/>
  <c r="N806" i="22" s="1"/>
  <c r="Q512" i="17"/>
  <c r="DB267" i="6"/>
  <c r="N512" i="17" s="1"/>
  <c r="N845" i="17"/>
  <c r="N846" i="17"/>
  <c r="EO41" i="6"/>
  <c r="EP41" i="6"/>
  <c r="EO60" i="6"/>
  <c r="EP60" i="6"/>
  <c r="EP90" i="6"/>
  <c r="EO90" i="6"/>
  <c r="EP242" i="6"/>
  <c r="N635" i="22"/>
  <c r="EX183" i="6"/>
  <c r="EO56" i="6"/>
  <c r="EP56" i="6"/>
  <c r="EO155" i="6"/>
  <c r="EP155" i="6"/>
  <c r="DB214" i="6"/>
  <c r="Q677" i="17"/>
  <c r="Q649" i="22"/>
  <c r="Q658" i="17"/>
  <c r="EM97" i="6"/>
  <c r="EP97" i="6" s="1"/>
  <c r="EO208" i="6"/>
  <c r="EP208" i="6"/>
  <c r="BJ221" i="6"/>
  <c r="EJ221" i="6" s="1"/>
  <c r="BJ65" i="6"/>
  <c r="EJ65" i="6" s="1"/>
  <c r="BK92" i="6"/>
  <c r="EK92" i="6" s="1"/>
  <c r="BK65" i="6"/>
  <c r="EK65" i="6" s="1"/>
  <c r="FG219" i="6"/>
  <c r="FH219" i="6"/>
  <c r="Q327" i="23"/>
  <c r="Q326" i="23"/>
  <c r="DB170" i="6"/>
  <c r="U279" i="6"/>
  <c r="EJ279" i="6"/>
  <c r="EO279" i="6" s="1"/>
  <c r="EO132" i="6"/>
  <c r="EP132" i="6"/>
  <c r="EO24" i="6"/>
  <c r="EP24" i="6"/>
  <c r="N403" i="22"/>
  <c r="N397" i="22"/>
  <c r="N396" i="22"/>
  <c r="N394" i="22"/>
  <c r="N392" i="22"/>
  <c r="N398" i="22"/>
  <c r="N401" i="22"/>
  <c r="N391" i="22"/>
  <c r="N402" i="22"/>
  <c r="N400" i="22"/>
  <c r="N404" i="22"/>
  <c r="N395" i="22"/>
  <c r="N393" i="22"/>
  <c r="N399" i="22"/>
  <c r="BK22" i="6"/>
  <c r="EK22" i="6" s="1"/>
  <c r="EP77" i="6"/>
  <c r="EO77" i="6"/>
  <c r="EJ92" i="6"/>
  <c r="EX104" i="6"/>
  <c r="DB239" i="6"/>
  <c r="N774" i="17" s="1"/>
  <c r="Q774" i="17"/>
  <c r="Q324" i="23"/>
  <c r="DB181" i="6"/>
  <c r="N324" i="23" s="1"/>
  <c r="BJ22" i="6"/>
  <c r="EJ22" i="6" s="1"/>
  <c r="EP138" i="6"/>
  <c r="EO138" i="6"/>
  <c r="EP32" i="6"/>
  <c r="EO32" i="6"/>
  <c r="Q557" i="17"/>
  <c r="Q556" i="17"/>
  <c r="Q484" i="22"/>
  <c r="Q559" i="17"/>
  <c r="Q560" i="17"/>
  <c r="Q558" i="17"/>
  <c r="DB275" i="6"/>
  <c r="EJ31" i="6"/>
  <c r="Q763" i="22"/>
  <c r="Q305" i="23"/>
  <c r="Q301" i="23"/>
  <c r="Q307" i="23"/>
  <c r="Q303" i="23"/>
  <c r="Q712" i="22"/>
  <c r="Q708" i="22"/>
  <c r="Q302" i="23"/>
  <c r="Q709" i="22"/>
  <c r="Q711" i="22"/>
  <c r="Q306" i="23"/>
  <c r="Q713" i="22"/>
  <c r="Q304" i="23"/>
  <c r="Q710" i="22"/>
  <c r="DB225" i="6"/>
  <c r="N878" i="17"/>
  <c r="N879" i="17"/>
  <c r="N856" i="17"/>
  <c r="N766" i="17"/>
  <c r="N742" i="22"/>
  <c r="N836" i="22"/>
  <c r="N894" i="17"/>
  <c r="N857" i="17"/>
  <c r="N769" i="17"/>
  <c r="N855" i="17"/>
  <c r="N895" i="17"/>
  <c r="N837" i="22"/>
  <c r="EP102" i="6"/>
  <c r="EO102" i="6"/>
  <c r="N816" i="22"/>
  <c r="N848" i="22"/>
  <c r="N847" i="22"/>
  <c r="N815" i="22"/>
  <c r="DB105" i="6"/>
  <c r="N350" i="22" s="1"/>
  <c r="Q350" i="22"/>
  <c r="EO149" i="6"/>
  <c r="EP149" i="6"/>
  <c r="EP63" i="6"/>
  <c r="EO63" i="6"/>
  <c r="EP89" i="6"/>
  <c r="EO89" i="6"/>
  <c r="N500" i="22"/>
  <c r="N501" i="22"/>
  <c r="EO203" i="6"/>
  <c r="CG278" i="6"/>
  <c r="CF278" i="6"/>
  <c r="CE278" i="6"/>
  <c r="CD278" i="6"/>
  <c r="CC278" i="6"/>
  <c r="BZ278" i="6"/>
  <c r="CB278" i="6"/>
  <c r="CA278" i="6"/>
  <c r="EQ278" i="6" s="1"/>
  <c r="CH278" i="6"/>
  <c r="EP207" i="6"/>
  <c r="EO207" i="6"/>
  <c r="EP222" i="6"/>
  <c r="EO222" i="6"/>
  <c r="EP64" i="6"/>
  <c r="EO64" i="6"/>
  <c r="AA807" i="22"/>
  <c r="AA682" i="22"/>
  <c r="AA824" i="22"/>
  <c r="AA713" i="17"/>
  <c r="AA684" i="22"/>
  <c r="AA732" i="17"/>
  <c r="AA844" i="22"/>
  <c r="AA671" i="22"/>
  <c r="AA714" i="17"/>
  <c r="AA854" i="17"/>
  <c r="AA670" i="22"/>
  <c r="AA823" i="22"/>
  <c r="AA710" i="17"/>
  <c r="AA711" i="17"/>
  <c r="AA729" i="17"/>
  <c r="AA709" i="17"/>
  <c r="AA706" i="17"/>
  <c r="AA669" i="22"/>
  <c r="AA843" i="22"/>
  <c r="AA708" i="17"/>
  <c r="AA864" i="22"/>
  <c r="AA668" i="22"/>
  <c r="AA716" i="17"/>
  <c r="AA721" i="17"/>
  <c r="AA715" i="17"/>
  <c r="Q869" i="22"/>
  <c r="DB246" i="6"/>
  <c r="N869" i="22" s="1"/>
  <c r="AY203" i="6"/>
  <c r="W203" i="6"/>
  <c r="FJ203" i="6" s="1"/>
  <c r="FG203" i="6" s="1"/>
  <c r="EP134" i="6"/>
  <c r="EO134" i="6"/>
  <c r="EO112" i="6"/>
  <c r="EP112" i="6"/>
  <c r="EO218" i="6"/>
  <c r="AA852" i="17"/>
  <c r="AA853" i="17"/>
  <c r="AA650" i="22"/>
  <c r="AA646" i="22"/>
  <c r="AA289" i="23"/>
  <c r="AA676" i="17"/>
  <c r="AA640" i="22"/>
  <c r="AA659" i="17"/>
  <c r="AA665" i="17"/>
  <c r="AA668" i="17"/>
  <c r="AA667" i="17"/>
  <c r="AA675" i="17"/>
  <c r="AA643" i="22"/>
  <c r="AA679" i="17"/>
  <c r="AA662" i="17"/>
  <c r="AA678" i="17"/>
  <c r="AA670" i="17"/>
  <c r="AA651" i="22"/>
  <c r="AA664" i="17"/>
  <c r="AA672" i="17"/>
  <c r="AA680" i="17"/>
  <c r="AA681" i="17"/>
  <c r="AA671" i="17"/>
  <c r="Z715" i="22"/>
  <c r="Z723" i="22"/>
  <c r="Z739" i="22"/>
  <c r="Z741" i="22"/>
  <c r="Z731" i="22"/>
  <c r="Z773" i="17"/>
  <c r="Z743" i="22"/>
  <c r="Z721" i="22"/>
  <c r="Z734" i="22"/>
  <c r="Z728" i="22"/>
  <c r="Z719" i="22"/>
  <c r="Z722" i="22"/>
  <c r="Z726" i="22"/>
  <c r="Z714" i="22"/>
  <c r="Z717" i="22"/>
  <c r="Z729" i="22"/>
  <c r="Z720" i="22"/>
  <c r="Z718" i="22"/>
  <c r="Z725" i="22"/>
  <c r="Z727" i="22"/>
  <c r="Z771" i="17"/>
  <c r="Z763" i="17"/>
  <c r="Z765" i="17"/>
  <c r="Z732" i="22"/>
  <c r="Z767" i="17"/>
  <c r="Z772" i="17"/>
  <c r="Z768" i="17"/>
  <c r="Z724" i="22"/>
  <c r="Z770" i="17"/>
  <c r="Z716" i="22"/>
  <c r="Z764" i="17"/>
  <c r="AA753" i="22"/>
  <c r="AA747" i="22"/>
  <c r="AA755" i="22"/>
  <c r="AA749" i="22"/>
  <c r="AA781" i="17"/>
  <c r="AA745" i="22"/>
  <c r="AA746" i="22"/>
  <c r="AA758" i="22"/>
  <c r="AA754" i="22"/>
  <c r="AA785" i="17"/>
  <c r="AA777" i="17"/>
  <c r="AA757" i="22"/>
  <c r="AA751" i="22"/>
  <c r="AA779" i="17"/>
  <c r="AA787" i="17"/>
  <c r="AA789" i="17"/>
  <c r="AA750" i="22"/>
  <c r="AA748" i="22"/>
  <c r="AA778" i="17"/>
  <c r="AA752" i="22"/>
  <c r="AA756" i="22"/>
  <c r="AA788" i="17"/>
  <c r="AA784" i="17"/>
  <c r="AA775" i="17"/>
  <c r="AA780" i="17"/>
  <c r="AA790" i="17"/>
  <c r="AA782" i="17"/>
  <c r="AA786" i="17"/>
  <c r="AA791" i="17"/>
  <c r="AA776" i="17"/>
  <c r="AA783" i="17"/>
  <c r="Z677" i="17"/>
  <c r="Z649" i="22"/>
  <c r="Z658" i="17"/>
  <c r="Z803" i="22"/>
  <c r="Z804" i="22"/>
  <c r="Y723" i="22"/>
  <c r="Y715" i="22"/>
  <c r="Y741" i="22"/>
  <c r="Y739" i="22"/>
  <c r="Y731" i="22"/>
  <c r="Y773" i="17"/>
  <c r="Y743" i="22"/>
  <c r="Y722" i="22"/>
  <c r="Y728" i="22"/>
  <c r="Y719" i="22"/>
  <c r="Y734" i="22"/>
  <c r="Y721" i="22"/>
  <c r="Y717" i="22"/>
  <c r="Y771" i="17"/>
  <c r="Y729" i="22"/>
  <c r="Y720" i="22"/>
  <c r="Y726" i="22"/>
  <c r="Y718" i="22"/>
  <c r="Y725" i="22"/>
  <c r="Y727" i="22"/>
  <c r="Y714" i="22"/>
  <c r="Y763" i="17"/>
  <c r="Y765" i="17"/>
  <c r="Y732" i="22"/>
  <c r="Y724" i="22"/>
  <c r="Y716" i="22"/>
  <c r="Y768" i="17"/>
  <c r="Y772" i="17"/>
  <c r="Y770" i="17"/>
  <c r="Y767" i="17"/>
  <c r="Y764" i="17"/>
  <c r="Y749" i="22"/>
  <c r="Y747" i="22"/>
  <c r="Y753" i="22"/>
  <c r="Y755" i="22"/>
  <c r="Y781" i="17"/>
  <c r="Y745" i="22"/>
  <c r="Y758" i="22"/>
  <c r="Y746" i="22"/>
  <c r="Y757" i="22"/>
  <c r="Y785" i="17"/>
  <c r="Y779" i="17"/>
  <c r="Y777" i="17"/>
  <c r="Y754" i="22"/>
  <c r="Y751" i="22"/>
  <c r="Y789" i="17"/>
  <c r="Y787" i="17"/>
  <c r="Y750" i="22"/>
  <c r="Y748" i="22"/>
  <c r="Y778" i="17"/>
  <c r="Y756" i="22"/>
  <c r="Y752" i="22"/>
  <c r="Y788" i="17"/>
  <c r="Y784" i="17"/>
  <c r="Y776" i="17"/>
  <c r="Y780" i="17"/>
  <c r="Y782" i="17"/>
  <c r="Y791" i="17"/>
  <c r="Y783" i="17"/>
  <c r="Y775" i="17"/>
  <c r="Y786" i="17"/>
  <c r="Y790" i="17"/>
  <c r="Y677" i="17"/>
  <c r="Y649" i="22"/>
  <c r="Y658" i="17"/>
  <c r="Y803" i="22"/>
  <c r="Y804" i="22"/>
  <c r="AA723" i="22"/>
  <c r="AA715" i="22"/>
  <c r="AA739" i="22"/>
  <c r="AA741" i="22"/>
  <c r="AA731" i="22"/>
  <c r="AA773" i="17"/>
  <c r="AA743" i="22"/>
  <c r="AA721" i="22"/>
  <c r="AA722" i="22"/>
  <c r="AA728" i="22"/>
  <c r="AA719" i="22"/>
  <c r="AA734" i="22"/>
  <c r="AA725" i="22"/>
  <c r="AA771" i="17"/>
  <c r="AA727" i="22"/>
  <c r="AA717" i="22"/>
  <c r="AA726" i="22"/>
  <c r="AA729" i="22"/>
  <c r="AA720" i="22"/>
  <c r="AA714" i="22"/>
  <c r="AA718" i="22"/>
  <c r="AA765" i="17"/>
  <c r="AA763" i="17"/>
  <c r="AA732" i="22"/>
  <c r="AA716" i="22"/>
  <c r="AA770" i="17"/>
  <c r="AA772" i="17"/>
  <c r="AA767" i="17"/>
  <c r="AA724" i="22"/>
  <c r="AA768" i="17"/>
  <c r="AA764" i="17"/>
  <c r="AA677" i="17"/>
  <c r="AA649" i="22"/>
  <c r="AA658" i="17"/>
  <c r="AA803" i="22"/>
  <c r="AA804" i="22"/>
  <c r="Z747" i="22"/>
  <c r="Z753" i="22"/>
  <c r="Z755" i="22"/>
  <c r="Z749" i="22"/>
  <c r="Z781" i="17"/>
  <c r="Z745" i="22"/>
  <c r="Z758" i="22"/>
  <c r="Z746" i="22"/>
  <c r="Z757" i="22"/>
  <c r="Z779" i="17"/>
  <c r="Z754" i="22"/>
  <c r="Z751" i="22"/>
  <c r="Z785" i="17"/>
  <c r="Z777" i="17"/>
  <c r="Z789" i="17"/>
  <c r="Z787" i="17"/>
  <c r="Z750" i="22"/>
  <c r="Z748" i="22"/>
  <c r="Z752" i="22"/>
  <c r="Z778" i="17"/>
  <c r="Z756" i="22"/>
  <c r="Z788" i="17"/>
  <c r="Z790" i="17"/>
  <c r="Z791" i="17"/>
  <c r="Z783" i="17"/>
  <c r="Z775" i="17"/>
  <c r="Z782" i="17"/>
  <c r="Z784" i="17"/>
  <c r="Z776" i="17"/>
  <c r="Z780" i="17"/>
  <c r="Z786" i="17"/>
  <c r="AA8" i="23"/>
  <c r="Y8" i="23"/>
  <c r="Z8" i="23"/>
  <c r="FJ240" i="6"/>
  <c r="FJ232" i="6"/>
  <c r="FJ202" i="6"/>
  <c r="FI202" i="6" s="1"/>
  <c r="FJ271" i="6"/>
  <c r="FI271" i="6" s="1"/>
  <c r="AA375" i="22" s="1"/>
  <c r="FG216" i="6"/>
  <c r="FH216" i="6"/>
  <c r="FJ269" i="6"/>
  <c r="FH269" i="6" s="1"/>
  <c r="FG155" i="6"/>
  <c r="FH155" i="6"/>
  <c r="FG100" i="6"/>
  <c r="FH100" i="6"/>
  <c r="FI216" i="6"/>
  <c r="FG163" i="6"/>
  <c r="Y318" i="23" s="1"/>
  <c r="FH163" i="6"/>
  <c r="Z318" i="23" s="1"/>
  <c r="FI155" i="6"/>
  <c r="FJ98" i="6"/>
  <c r="FI100" i="6"/>
  <c r="FG196" i="6"/>
  <c r="Y800" i="22" s="1"/>
  <c r="FH196" i="6"/>
  <c r="Z800" i="22" s="1"/>
  <c r="FG236" i="6"/>
  <c r="FH236" i="6"/>
  <c r="FI196" i="6"/>
  <c r="AA800" i="22" s="1"/>
  <c r="FI236" i="6"/>
  <c r="FG99" i="6"/>
  <c r="Y85" i="23" s="1"/>
  <c r="FH99" i="6"/>
  <c r="Z85" i="23" s="1"/>
  <c r="FJ97" i="6"/>
  <c r="FI99" i="6"/>
  <c r="AA85" i="23" s="1"/>
  <c r="FG187" i="6"/>
  <c r="Y841" i="17" s="1"/>
  <c r="FH187" i="6"/>
  <c r="Z841" i="17" s="1"/>
  <c r="FH192" i="6"/>
  <c r="FG192" i="6"/>
  <c r="FH164" i="6"/>
  <c r="Z851" i="22" s="1"/>
  <c r="FG164" i="6"/>
  <c r="Y851" i="22" s="1"/>
  <c r="FG193" i="6"/>
  <c r="FH193" i="6"/>
  <c r="FI192" i="6"/>
  <c r="FI164" i="6"/>
  <c r="AA851" i="22" s="1"/>
  <c r="FG82" i="6"/>
  <c r="Y278" i="22" s="1"/>
  <c r="FH82" i="6"/>
  <c r="Z278" i="22" s="1"/>
  <c r="FH140" i="6"/>
  <c r="FG140" i="6"/>
  <c r="FG182" i="6"/>
  <c r="FH182" i="6"/>
  <c r="FI182" i="6"/>
  <c r="FI193" i="6"/>
  <c r="FH212" i="6"/>
  <c r="FG212" i="6"/>
  <c r="FG141" i="6"/>
  <c r="Y372" i="22" s="1"/>
  <c r="FH141" i="6"/>
  <c r="Z372" i="22" s="1"/>
  <c r="FG191" i="6"/>
  <c r="FH191" i="6"/>
  <c r="FI141" i="6"/>
  <c r="AA372" i="22" s="1"/>
  <c r="FH132" i="6"/>
  <c r="FG132" i="6"/>
  <c r="FG173" i="6"/>
  <c r="FH173" i="6"/>
  <c r="FG213" i="6"/>
  <c r="FH213" i="6"/>
  <c r="FI140" i="6"/>
  <c r="FI132" i="6"/>
  <c r="FI82" i="6"/>
  <c r="AA278" i="22" s="1"/>
  <c r="FI191" i="6"/>
  <c r="FI212" i="6"/>
  <c r="FJ83" i="6"/>
  <c r="FJ180" i="6"/>
  <c r="FJ210" i="6"/>
  <c r="FJ245" i="6"/>
  <c r="FG245" i="6" s="1"/>
  <c r="FJ211" i="6"/>
  <c r="FJ246" i="6"/>
  <c r="FH246" i="6" s="1"/>
  <c r="Z869" i="22" s="1"/>
  <c r="P55" i="23" l="1"/>
  <c r="P54" i="23"/>
  <c r="AD460" i="17"/>
  <c r="AD56" i="23"/>
  <c r="N61" i="23"/>
  <c r="AD193" i="23"/>
  <c r="Q810" i="17"/>
  <c r="P810" i="17" s="1"/>
  <c r="N506" i="22"/>
  <c r="N583" i="17"/>
  <c r="N860" i="22"/>
  <c r="N9" i="22"/>
  <c r="AD62" i="23"/>
  <c r="AD57" i="23"/>
  <c r="Q796" i="17"/>
  <c r="P796" i="17" s="1"/>
  <c r="N511" i="22"/>
  <c r="N581" i="17"/>
  <c r="N40" i="22"/>
  <c r="N39" i="22"/>
  <c r="Q776" i="22"/>
  <c r="P776" i="22" s="1"/>
  <c r="Q798" i="17"/>
  <c r="N19" i="22"/>
  <c r="N582" i="17"/>
  <c r="N514" i="22"/>
  <c r="N32" i="22"/>
  <c r="N21" i="22"/>
  <c r="AD508" i="22"/>
  <c r="Q819" i="17"/>
  <c r="P819" i="17" s="1"/>
  <c r="Q768" i="22"/>
  <c r="N575" i="17"/>
  <c r="N26" i="22"/>
  <c r="N20" i="22"/>
  <c r="Q777" i="22"/>
  <c r="P777" i="22" s="1"/>
  <c r="N578" i="17"/>
  <c r="N24" i="22"/>
  <c r="N53" i="23"/>
  <c r="N657" i="17"/>
  <c r="N54" i="23"/>
  <c r="N63" i="23"/>
  <c r="N59" i="23"/>
  <c r="N62" i="23"/>
  <c r="N57" i="23"/>
  <c r="N288" i="23"/>
  <c r="N58" i="23"/>
  <c r="N55" i="23"/>
  <c r="N648" i="22"/>
  <c r="N56" i="23"/>
  <c r="N64" i="23"/>
  <c r="Q495" i="22"/>
  <c r="P495" i="22" s="1"/>
  <c r="AD53" i="23"/>
  <c r="FH279" i="6"/>
  <c r="AD511" i="22"/>
  <c r="N893" i="22"/>
  <c r="AD581" i="17"/>
  <c r="N894" i="22"/>
  <c r="AD578" i="17"/>
  <c r="P60" i="23"/>
  <c r="AD579" i="17"/>
  <c r="AD574" i="17"/>
  <c r="N43" i="23"/>
  <c r="N875" i="17"/>
  <c r="DB162" i="6"/>
  <c r="N887" i="17" s="1"/>
  <c r="N572" i="17"/>
  <c r="N570" i="17"/>
  <c r="N892" i="22"/>
  <c r="AD580" i="17"/>
  <c r="N565" i="17"/>
  <c r="N566" i="17"/>
  <c r="N490" i="22"/>
  <c r="N492" i="22"/>
  <c r="Q807" i="17"/>
  <c r="P807" i="17" s="1"/>
  <c r="Q797" i="17"/>
  <c r="P797" i="17" s="1"/>
  <c r="Q774" i="22"/>
  <c r="P774" i="22" s="1"/>
  <c r="Q794" i="17"/>
  <c r="P794" i="17" s="1"/>
  <c r="N567" i="17"/>
  <c r="N892" i="17"/>
  <c r="N487" i="22"/>
  <c r="FG279" i="6"/>
  <c r="DB243" i="6"/>
  <c r="N793" i="17" s="1"/>
  <c r="Q793" i="17"/>
  <c r="P793" i="17" s="1"/>
  <c r="Q799" i="17"/>
  <c r="P799" i="17" s="1"/>
  <c r="Q766" i="22"/>
  <c r="P766" i="22" s="1"/>
  <c r="Q801" i="17"/>
  <c r="P801" i="17" s="1"/>
  <c r="N563" i="17"/>
  <c r="N491" i="22"/>
  <c r="N499" i="22"/>
  <c r="N521" i="17"/>
  <c r="AD583" i="17"/>
  <c r="Q802" i="17"/>
  <c r="P802" i="17" s="1"/>
  <c r="Q773" i="22"/>
  <c r="P773" i="22" s="1"/>
  <c r="EX217" i="6"/>
  <c r="Q722" i="17" s="1"/>
  <c r="AD520" i="17"/>
  <c r="EZ59" i="6"/>
  <c r="AD505" i="22"/>
  <c r="AD61" i="23"/>
  <c r="Q809" i="17"/>
  <c r="P809" i="17" s="1"/>
  <c r="Q772" i="22"/>
  <c r="P772" i="22" s="1"/>
  <c r="Q761" i="22"/>
  <c r="P761" i="22" s="1"/>
  <c r="Q805" i="17"/>
  <c r="P805" i="17" s="1"/>
  <c r="Q760" i="22"/>
  <c r="P760" i="22" s="1"/>
  <c r="N561" i="17"/>
  <c r="N486" i="22"/>
  <c r="N564" i="17"/>
  <c r="EX216" i="6"/>
  <c r="Q735" i="17" s="1"/>
  <c r="Q808" i="17"/>
  <c r="P808" i="17" s="1"/>
  <c r="Q767" i="22"/>
  <c r="P767" i="22" s="1"/>
  <c r="Q804" i="17"/>
  <c r="P804" i="17" s="1"/>
  <c r="Q803" i="17"/>
  <c r="P803" i="17" s="1"/>
  <c r="Q795" i="17"/>
  <c r="P795" i="17" s="1"/>
  <c r="N573" i="17"/>
  <c r="N485" i="22"/>
  <c r="N562" i="17"/>
  <c r="Q770" i="22"/>
  <c r="P770" i="22" s="1"/>
  <c r="Q771" i="22"/>
  <c r="P771" i="22" s="1"/>
  <c r="Q764" i="22"/>
  <c r="P764" i="22" s="1"/>
  <c r="Q792" i="17"/>
  <c r="P792" i="17" s="1"/>
  <c r="N488" i="22"/>
  <c r="N489" i="22"/>
  <c r="Q887" i="17"/>
  <c r="P887" i="17" s="1"/>
  <c r="N45" i="23"/>
  <c r="AD43" i="23"/>
  <c r="AD63" i="23"/>
  <c r="EZ103" i="6"/>
  <c r="N50" i="23"/>
  <c r="AD10" i="22"/>
  <c r="AD852" i="17"/>
  <c r="N44" i="23"/>
  <c r="AD13" i="22"/>
  <c r="AD514" i="22"/>
  <c r="N46" i="23"/>
  <c r="N48" i="23"/>
  <c r="AD64" i="23"/>
  <c r="N47" i="23"/>
  <c r="N51" i="23"/>
  <c r="AD325" i="23"/>
  <c r="N42" i="23"/>
  <c r="N52" i="23"/>
  <c r="AD59" i="23"/>
  <c r="AD32" i="22"/>
  <c r="P33" i="22"/>
  <c r="AD39" i="22"/>
  <c r="AD577" i="17"/>
  <c r="AD575" i="17"/>
  <c r="N580" i="17"/>
  <c r="N584" i="17"/>
  <c r="N312" i="23"/>
  <c r="AD21" i="22"/>
  <c r="Q513" i="22"/>
  <c r="AD513" i="22" s="1"/>
  <c r="N576" i="17"/>
  <c r="N577" i="17"/>
  <c r="P36" i="22"/>
  <c r="AD23" i="22"/>
  <c r="AD52" i="23"/>
  <c r="AD46" i="23"/>
  <c r="AD27" i="22"/>
  <c r="P870" i="22"/>
  <c r="AD44" i="23"/>
  <c r="AD11" i="22"/>
  <c r="AD827" i="22"/>
  <c r="AD512" i="22"/>
  <c r="AD888" i="17"/>
  <c r="P458" i="17"/>
  <c r="AD354" i="22"/>
  <c r="AD822" i="22"/>
  <c r="AD819" i="22"/>
  <c r="AD29" i="22"/>
  <c r="AD509" i="22"/>
  <c r="P513" i="17"/>
  <c r="AD814" i="22"/>
  <c r="P507" i="22"/>
  <c r="AD871" i="22"/>
  <c r="AD459" i="17"/>
  <c r="AD227" i="23"/>
  <c r="AD890" i="17"/>
  <c r="AD288" i="23"/>
  <c r="AD873" i="22"/>
  <c r="AD42" i="23"/>
  <c r="AD584" i="17"/>
  <c r="N354" i="22"/>
  <c r="P506" i="22"/>
  <c r="N835" i="22"/>
  <c r="N654" i="17"/>
  <c r="N647" i="22"/>
  <c r="N636" i="22"/>
  <c r="N194" i="23"/>
  <c r="AD355" i="22"/>
  <c r="N290" i="23"/>
  <c r="N649" i="17"/>
  <c r="N656" i="17"/>
  <c r="AD356" i="22"/>
  <c r="N674" i="17"/>
  <c r="N652" i="17"/>
  <c r="N673" i="17"/>
  <c r="N637" i="22"/>
  <c r="N641" i="22"/>
  <c r="N645" i="22"/>
  <c r="N651" i="17"/>
  <c r="N661" i="17"/>
  <c r="N876" i="17"/>
  <c r="N660" i="17"/>
  <c r="N639" i="22"/>
  <c r="N650" i="17"/>
  <c r="N638" i="22"/>
  <c r="N822" i="22"/>
  <c r="N644" i="22"/>
  <c r="N669" i="17"/>
  <c r="N663" i="17"/>
  <c r="N655" i="17"/>
  <c r="N457" i="17"/>
  <c r="AD860" i="17"/>
  <c r="N890" i="17"/>
  <c r="N834" i="22"/>
  <c r="N653" i="17"/>
  <c r="AD49" i="23"/>
  <c r="AD844" i="17"/>
  <c r="EX195" i="6"/>
  <c r="Q846" i="22" s="1"/>
  <c r="P311" i="23"/>
  <c r="AD895" i="22"/>
  <c r="EX242" i="6"/>
  <c r="DB242" i="6" s="1"/>
  <c r="AD197" i="23"/>
  <c r="AD872" i="22"/>
  <c r="AD45" i="23"/>
  <c r="EZ58" i="6"/>
  <c r="EX279" i="6"/>
  <c r="EX62" i="6"/>
  <c r="N492" i="17"/>
  <c r="EX99" i="6"/>
  <c r="DB99" i="6" s="1"/>
  <c r="N85" i="23" s="1"/>
  <c r="P860" i="22"/>
  <c r="Q12" i="23"/>
  <c r="P12" i="23" s="1"/>
  <c r="N814" i="22"/>
  <c r="AD501" i="22"/>
  <c r="AD849" i="22"/>
  <c r="AD358" i="22"/>
  <c r="Q732" i="17"/>
  <c r="P732" i="17" s="1"/>
  <c r="Q682" i="22"/>
  <c r="P682" i="22" s="1"/>
  <c r="Q69" i="22"/>
  <c r="P69" i="22" s="1"/>
  <c r="Q729" i="17"/>
  <c r="P729" i="17" s="1"/>
  <c r="Q70" i="22"/>
  <c r="AD70" i="22" s="1"/>
  <c r="EX218" i="6"/>
  <c r="Q717" i="17" s="1"/>
  <c r="N825" i="22"/>
  <c r="N214" i="23"/>
  <c r="P893" i="22"/>
  <c r="AD314" i="23"/>
  <c r="Q568" i="17"/>
  <c r="P568" i="17" s="1"/>
  <c r="N501" i="17"/>
  <c r="AD872" i="17"/>
  <c r="AD382" i="22"/>
  <c r="N510" i="17"/>
  <c r="N495" i="17"/>
  <c r="N875" i="22"/>
  <c r="N212" i="23"/>
  <c r="N874" i="22"/>
  <c r="N215" i="23"/>
  <c r="AD457" i="17"/>
  <c r="EX241" i="6"/>
  <c r="Q813" i="17" s="1"/>
  <c r="EJ59" i="6"/>
  <c r="EO59" i="6" s="1"/>
  <c r="N380" i="22"/>
  <c r="N382" i="22"/>
  <c r="N890" i="22"/>
  <c r="N221" i="23"/>
  <c r="N222" i="23"/>
  <c r="EZ74" i="6"/>
  <c r="EX226" i="6"/>
  <c r="EJ58" i="6"/>
  <c r="EP58" i="6" s="1"/>
  <c r="EX227" i="6"/>
  <c r="Q293" i="23" s="1"/>
  <c r="EZ57" i="6"/>
  <c r="N387" i="22"/>
  <c r="EX229" i="6"/>
  <c r="DB229" i="6" s="1"/>
  <c r="N292" i="23" s="1"/>
  <c r="P867" i="22"/>
  <c r="AD867" i="22"/>
  <c r="P888" i="22"/>
  <c r="AD888" i="22"/>
  <c r="P890" i="22"/>
  <c r="AD890" i="22"/>
  <c r="P889" i="22"/>
  <c r="AD889" i="22"/>
  <c r="DA279" i="6"/>
  <c r="N522" i="17"/>
  <c r="N523" i="17"/>
  <c r="P891" i="22"/>
  <c r="AD891" i="22"/>
  <c r="EX278" i="6"/>
  <c r="P868" i="22"/>
  <c r="AD868" i="22"/>
  <c r="P887" i="22"/>
  <c r="AD887" i="22"/>
  <c r="P893" i="17"/>
  <c r="AD893" i="17"/>
  <c r="P649" i="22"/>
  <c r="AD649" i="22"/>
  <c r="P487" i="17"/>
  <c r="AD487" i="17"/>
  <c r="P720" i="22"/>
  <c r="AD720" i="22"/>
  <c r="P133" i="22"/>
  <c r="AD133" i="22"/>
  <c r="P753" i="22"/>
  <c r="AD753" i="22"/>
  <c r="P689" i="17"/>
  <c r="AD689" i="17"/>
  <c r="P704" i="22"/>
  <c r="AD704" i="22"/>
  <c r="P495" i="17"/>
  <c r="AD495" i="17"/>
  <c r="P851" i="17"/>
  <c r="AD851" i="17"/>
  <c r="P657" i="17"/>
  <c r="AD657" i="17"/>
  <c r="P798" i="17"/>
  <c r="AD798" i="17"/>
  <c r="P202" i="23"/>
  <c r="AD202" i="23"/>
  <c r="P818" i="22"/>
  <c r="AD818" i="22"/>
  <c r="P145" i="22"/>
  <c r="AD145" i="22"/>
  <c r="P777" i="17"/>
  <c r="AD777" i="17"/>
  <c r="AD772" i="22"/>
  <c r="AD760" i="22"/>
  <c r="P204" i="23"/>
  <c r="AD204" i="23"/>
  <c r="P713" i="22"/>
  <c r="AD713" i="22"/>
  <c r="P307" i="23"/>
  <c r="AD307" i="23"/>
  <c r="AD810" i="17"/>
  <c r="AD819" i="17"/>
  <c r="P768" i="22"/>
  <c r="AD768" i="22"/>
  <c r="P763" i="22"/>
  <c r="AD763" i="22"/>
  <c r="P774" i="17"/>
  <c r="AD774" i="17"/>
  <c r="P658" i="17"/>
  <c r="AD658" i="17"/>
  <c r="P485" i="17"/>
  <c r="AD485" i="17"/>
  <c r="P484" i="17"/>
  <c r="AD484" i="17"/>
  <c r="P207" i="23"/>
  <c r="AD207" i="23"/>
  <c r="P817" i="22"/>
  <c r="AD817" i="22"/>
  <c r="P719" i="22"/>
  <c r="AD719" i="22"/>
  <c r="P727" i="22"/>
  <c r="AD727" i="22"/>
  <c r="P721" i="22"/>
  <c r="AD721" i="22"/>
  <c r="P718" i="22"/>
  <c r="AD718" i="22"/>
  <c r="N383" i="22"/>
  <c r="DB205" i="6"/>
  <c r="N893" i="17" s="1"/>
  <c r="P289" i="22"/>
  <c r="AD289" i="22"/>
  <c r="P75" i="23"/>
  <c r="AD75" i="23"/>
  <c r="P290" i="22"/>
  <c r="AD290" i="22"/>
  <c r="N508" i="17"/>
  <c r="N504" i="17"/>
  <c r="N497" i="17"/>
  <c r="N217" i="23"/>
  <c r="P191" i="17"/>
  <c r="AD191" i="17"/>
  <c r="P798" i="22"/>
  <c r="AD798" i="22"/>
  <c r="P196" i="17"/>
  <c r="AD196" i="17"/>
  <c r="P198" i="17"/>
  <c r="AD198" i="17"/>
  <c r="P143" i="22"/>
  <c r="AD143" i="22"/>
  <c r="P782" i="17"/>
  <c r="AD782" i="17"/>
  <c r="P781" i="17"/>
  <c r="AD781" i="17"/>
  <c r="P789" i="17"/>
  <c r="AD789" i="17"/>
  <c r="P670" i="17"/>
  <c r="AD670" i="17"/>
  <c r="P650" i="22"/>
  <c r="AD650" i="22"/>
  <c r="P659" i="17"/>
  <c r="AD659" i="17"/>
  <c r="Q66" i="23"/>
  <c r="P317" i="23"/>
  <c r="AD317" i="23"/>
  <c r="P690" i="17"/>
  <c r="AD690" i="17"/>
  <c r="P660" i="22"/>
  <c r="AD660" i="22"/>
  <c r="P701" i="17"/>
  <c r="AD701" i="17"/>
  <c r="P705" i="17"/>
  <c r="AD705" i="17"/>
  <c r="P699" i="17"/>
  <c r="AD699" i="17"/>
  <c r="P215" i="23"/>
  <c r="AD215" i="23"/>
  <c r="P217" i="23"/>
  <c r="AD217" i="23"/>
  <c r="P511" i="17"/>
  <c r="AD511" i="17"/>
  <c r="P648" i="22"/>
  <c r="AD648" i="22"/>
  <c r="P485" i="22"/>
  <c r="AD485" i="22"/>
  <c r="P673" i="17"/>
  <c r="AD673" i="17"/>
  <c r="P490" i="22"/>
  <c r="AD490" i="22"/>
  <c r="P638" i="22"/>
  <c r="AD638" i="22"/>
  <c r="P663" i="17"/>
  <c r="AD663" i="17"/>
  <c r="EX177" i="6"/>
  <c r="AD797" i="17"/>
  <c r="P210" i="23"/>
  <c r="AD210" i="23"/>
  <c r="P734" i="22"/>
  <c r="AD734" i="22"/>
  <c r="P74" i="23"/>
  <c r="AD74" i="23"/>
  <c r="P146" i="22"/>
  <c r="AD146" i="22"/>
  <c r="P277" i="22"/>
  <c r="AD277" i="22"/>
  <c r="P487" i="22"/>
  <c r="AD487" i="22"/>
  <c r="P305" i="23"/>
  <c r="AD305" i="23"/>
  <c r="P479" i="17"/>
  <c r="AD479" i="17"/>
  <c r="P716" i="22"/>
  <c r="AD716" i="22"/>
  <c r="P671" i="17"/>
  <c r="AD671" i="17"/>
  <c r="P704" i="17"/>
  <c r="AD704" i="17"/>
  <c r="P219" i="23"/>
  <c r="AD219" i="23"/>
  <c r="P674" i="17"/>
  <c r="AD674" i="17"/>
  <c r="P850" i="22"/>
  <c r="AD850" i="22"/>
  <c r="P834" i="22"/>
  <c r="AD834" i="22"/>
  <c r="P486" i="22"/>
  <c r="AD486" i="22"/>
  <c r="P875" i="22"/>
  <c r="AD875" i="22"/>
  <c r="P561" i="17"/>
  <c r="AD561" i="17"/>
  <c r="P350" i="22"/>
  <c r="AD350" i="22"/>
  <c r="AD774" i="22"/>
  <c r="P739" i="22"/>
  <c r="AD739" i="22"/>
  <c r="P289" i="23"/>
  <c r="AD289" i="23"/>
  <c r="P656" i="22"/>
  <c r="AD656" i="22"/>
  <c r="P508" i="17"/>
  <c r="AD508" i="17"/>
  <c r="P208" i="23"/>
  <c r="AD208" i="23"/>
  <c r="P715" i="22"/>
  <c r="AD715" i="22"/>
  <c r="P188" i="17"/>
  <c r="AD188" i="17"/>
  <c r="P697" i="17"/>
  <c r="AD697" i="17"/>
  <c r="P879" i="22"/>
  <c r="AD879" i="22"/>
  <c r="P709" i="22"/>
  <c r="AD709" i="22"/>
  <c r="AD793" i="17"/>
  <c r="AD799" i="17"/>
  <c r="AD766" i="22"/>
  <c r="AD801" i="17"/>
  <c r="P483" i="17"/>
  <c r="AD483" i="17"/>
  <c r="P200" i="23"/>
  <c r="AD200" i="23"/>
  <c r="P203" i="23"/>
  <c r="AD203" i="23"/>
  <c r="P330" i="23"/>
  <c r="AD330" i="23"/>
  <c r="P328" i="23"/>
  <c r="AD328" i="23"/>
  <c r="P717" i="22"/>
  <c r="AD717" i="22"/>
  <c r="P726" i="22"/>
  <c r="AD726" i="22"/>
  <c r="P725" i="22"/>
  <c r="AD725" i="22"/>
  <c r="P764" i="17"/>
  <c r="AD764" i="17"/>
  <c r="P804" i="22"/>
  <c r="AD804" i="22"/>
  <c r="N378" i="22"/>
  <c r="P196" i="23"/>
  <c r="AD196" i="23"/>
  <c r="P329" i="23"/>
  <c r="AD329" i="23"/>
  <c r="P884" i="22"/>
  <c r="AD884" i="22"/>
  <c r="P883" i="22"/>
  <c r="AD883" i="22"/>
  <c r="P73" i="23"/>
  <c r="AD73" i="23"/>
  <c r="P369" i="17"/>
  <c r="AD369" i="17"/>
  <c r="P77" i="23"/>
  <c r="AD77" i="23"/>
  <c r="N502" i="17"/>
  <c r="N505" i="17"/>
  <c r="N499" i="17"/>
  <c r="P200" i="17"/>
  <c r="AD200" i="17"/>
  <c r="P141" i="22"/>
  <c r="AD141" i="22"/>
  <c r="P144" i="22"/>
  <c r="AD144" i="22"/>
  <c r="P190" i="17"/>
  <c r="AD190" i="17"/>
  <c r="P197" i="17"/>
  <c r="AD197" i="17"/>
  <c r="P776" i="17"/>
  <c r="AD776" i="17"/>
  <c r="P786" i="17"/>
  <c r="AD786" i="17"/>
  <c r="P748" i="22"/>
  <c r="AD748" i="22"/>
  <c r="P751" i="22"/>
  <c r="AD751" i="22"/>
  <c r="P679" i="17"/>
  <c r="AD679" i="17"/>
  <c r="P667" i="17"/>
  <c r="AD667" i="17"/>
  <c r="P694" i="17"/>
  <c r="AD694" i="17"/>
  <c r="P682" i="17"/>
  <c r="AD682" i="17"/>
  <c r="P688" i="17"/>
  <c r="AD688" i="17"/>
  <c r="P691" i="17"/>
  <c r="AD691" i="17"/>
  <c r="P685" i="17"/>
  <c r="AD685" i="17"/>
  <c r="P880" i="17"/>
  <c r="AD880" i="17"/>
  <c r="P880" i="22"/>
  <c r="AD880" i="22"/>
  <c r="P496" i="22"/>
  <c r="AD496" i="22"/>
  <c r="P499" i="17"/>
  <c r="AD499" i="17"/>
  <c r="P504" i="17"/>
  <c r="AD504" i="17"/>
  <c r="P312" i="23"/>
  <c r="AD312" i="23"/>
  <c r="P502" i="17"/>
  <c r="AD502" i="17"/>
  <c r="EX160" i="6"/>
  <c r="P385" i="22"/>
  <c r="AD385" i="22"/>
  <c r="P644" i="22"/>
  <c r="AD644" i="22"/>
  <c r="P383" i="22"/>
  <c r="AD383" i="22"/>
  <c r="P567" i="17"/>
  <c r="AD567" i="17"/>
  <c r="P492" i="22"/>
  <c r="AD492" i="22"/>
  <c r="P635" i="22"/>
  <c r="AD635" i="22"/>
  <c r="P573" i="17"/>
  <c r="AD573" i="17"/>
  <c r="EX180" i="6"/>
  <c r="P489" i="22"/>
  <c r="AD489" i="22"/>
  <c r="P306" i="23"/>
  <c r="AD306" i="23"/>
  <c r="P70" i="23"/>
  <c r="AD70" i="23"/>
  <c r="P203" i="17"/>
  <c r="AD203" i="17"/>
  <c r="P790" i="17"/>
  <c r="AD790" i="17"/>
  <c r="P680" i="17"/>
  <c r="AD680" i="17"/>
  <c r="P702" i="17"/>
  <c r="AD702" i="17"/>
  <c r="P493" i="17"/>
  <c r="AD493" i="17"/>
  <c r="P506" i="17"/>
  <c r="AD506" i="17"/>
  <c r="P639" i="22"/>
  <c r="AD639" i="22"/>
  <c r="AD776" i="22"/>
  <c r="P882" i="22"/>
  <c r="AD882" i="22"/>
  <c r="P150" i="22"/>
  <c r="AD150" i="22"/>
  <c r="P749" i="22"/>
  <c r="AD749" i="22"/>
  <c r="P220" i="23"/>
  <c r="AD220" i="23"/>
  <c r="P850" i="17"/>
  <c r="AD850" i="17"/>
  <c r="P302" i="23"/>
  <c r="AD302" i="23"/>
  <c r="AD802" i="17"/>
  <c r="AD809" i="17"/>
  <c r="AD770" i="22"/>
  <c r="AD808" i="17"/>
  <c r="AD773" i="22"/>
  <c r="P806" i="22"/>
  <c r="AD806" i="22"/>
  <c r="P481" i="17"/>
  <c r="AD481" i="17"/>
  <c r="P209" i="23"/>
  <c r="AD209" i="23"/>
  <c r="P373" i="22"/>
  <c r="AD373" i="22"/>
  <c r="P496" i="17"/>
  <c r="AD496" i="17"/>
  <c r="P743" i="22"/>
  <c r="AD743" i="22"/>
  <c r="P714" i="22"/>
  <c r="AD714" i="22"/>
  <c r="P722" i="22"/>
  <c r="AD722" i="22"/>
  <c r="P803" i="22"/>
  <c r="AD803" i="22"/>
  <c r="N385" i="22"/>
  <c r="N379" i="22"/>
  <c r="P198" i="23"/>
  <c r="AD198" i="23"/>
  <c r="P885" i="22"/>
  <c r="AD885" i="22"/>
  <c r="P373" i="17"/>
  <c r="AD373" i="17"/>
  <c r="P287" i="22"/>
  <c r="AD287" i="22"/>
  <c r="P72" i="23"/>
  <c r="AD72" i="23"/>
  <c r="N219" i="23"/>
  <c r="N507" i="17"/>
  <c r="N509" i="17"/>
  <c r="P193" i="17"/>
  <c r="AD193" i="17"/>
  <c r="P204" i="17"/>
  <c r="AD204" i="17"/>
  <c r="P148" i="22"/>
  <c r="AD148" i="22"/>
  <c r="P135" i="22"/>
  <c r="AD135" i="22"/>
  <c r="P137" i="22"/>
  <c r="AD137" i="22"/>
  <c r="P788" i="17"/>
  <c r="AD788" i="17"/>
  <c r="P756" i="22"/>
  <c r="AD756" i="22"/>
  <c r="P755" i="22"/>
  <c r="AD755" i="22"/>
  <c r="P746" i="22"/>
  <c r="AD746" i="22"/>
  <c r="P664" i="17"/>
  <c r="AD664" i="17"/>
  <c r="P675" i="17"/>
  <c r="AD675" i="17"/>
  <c r="P687" i="17"/>
  <c r="AD687" i="17"/>
  <c r="P695" i="17"/>
  <c r="AD695" i="17"/>
  <c r="P663" i="22"/>
  <c r="AD663" i="22"/>
  <c r="P659" i="22"/>
  <c r="AD659" i="22"/>
  <c r="P658" i="22"/>
  <c r="AD658" i="22"/>
  <c r="P881" i="22"/>
  <c r="AD881" i="22"/>
  <c r="P322" i="23"/>
  <c r="AD322" i="23"/>
  <c r="P858" i="17"/>
  <c r="AD858" i="17"/>
  <c r="P374" i="22"/>
  <c r="AD374" i="22"/>
  <c r="P507" i="17"/>
  <c r="AD507" i="17"/>
  <c r="EJ57" i="6"/>
  <c r="P636" i="22"/>
  <c r="AD636" i="22"/>
  <c r="P278" i="22"/>
  <c r="AD278" i="22"/>
  <c r="P875" i="17"/>
  <c r="AD875" i="17"/>
  <c r="P565" i="17"/>
  <c r="AD565" i="17"/>
  <c r="P655" i="17"/>
  <c r="AD655" i="17"/>
  <c r="P499" i="22"/>
  <c r="AD499" i="22"/>
  <c r="P650" i="17"/>
  <c r="AD650" i="17"/>
  <c r="P566" i="17"/>
  <c r="AD566" i="17"/>
  <c r="AD794" i="17"/>
  <c r="P692" i="17"/>
  <c r="AD692" i="17"/>
  <c r="P376" i="22"/>
  <c r="AD376" i="22"/>
  <c r="P869" i="22"/>
  <c r="AD869" i="22"/>
  <c r="P711" i="22"/>
  <c r="AD711" i="22"/>
  <c r="AD777" i="22"/>
  <c r="P772" i="17"/>
  <c r="AD772" i="17"/>
  <c r="P370" i="17"/>
  <c r="AD370" i="17"/>
  <c r="P517" i="17"/>
  <c r="AD517" i="17"/>
  <c r="P778" i="17"/>
  <c r="AD778" i="17"/>
  <c r="P676" i="17"/>
  <c r="AD676" i="17"/>
  <c r="P700" i="17"/>
  <c r="AD700" i="17"/>
  <c r="P708" i="22"/>
  <c r="AD708" i="22"/>
  <c r="P491" i="17"/>
  <c r="AD491" i="17"/>
  <c r="P375" i="22"/>
  <c r="AD375" i="22"/>
  <c r="P723" i="22"/>
  <c r="AD723" i="22"/>
  <c r="P728" i="22"/>
  <c r="AD728" i="22"/>
  <c r="P731" i="22"/>
  <c r="AD731" i="22"/>
  <c r="P741" i="22"/>
  <c r="AD741" i="22"/>
  <c r="N377" i="22"/>
  <c r="EX202" i="6"/>
  <c r="Q596" i="17" s="1"/>
  <c r="P886" i="22"/>
  <c r="AD886" i="22"/>
  <c r="P372" i="17"/>
  <c r="AD372" i="17"/>
  <c r="P76" i="23"/>
  <c r="AD76" i="23"/>
  <c r="P288" i="22"/>
  <c r="AD288" i="22"/>
  <c r="P852" i="22"/>
  <c r="AD852" i="22"/>
  <c r="N498" i="17"/>
  <c r="N500" i="17"/>
  <c r="N511" i="17"/>
  <c r="N220" i="23"/>
  <c r="P136" i="22"/>
  <c r="AD136" i="22"/>
  <c r="P138" i="22"/>
  <c r="AD138" i="22"/>
  <c r="P187" i="17"/>
  <c r="AD187" i="17"/>
  <c r="P194" i="17"/>
  <c r="AD194" i="17"/>
  <c r="P147" i="22"/>
  <c r="AD147" i="22"/>
  <c r="P780" i="17"/>
  <c r="AD780" i="17"/>
  <c r="P750" i="22"/>
  <c r="AD750" i="22"/>
  <c r="P747" i="22"/>
  <c r="AD747" i="22"/>
  <c r="P757" i="22"/>
  <c r="AD757" i="22"/>
  <c r="P681" i="17"/>
  <c r="AD681" i="17"/>
  <c r="P651" i="22"/>
  <c r="AD651" i="22"/>
  <c r="P668" i="17"/>
  <c r="AD668" i="17"/>
  <c r="P698" i="17"/>
  <c r="AD698" i="17"/>
  <c r="P703" i="17"/>
  <c r="AD703" i="17"/>
  <c r="P686" i="17"/>
  <c r="AD686" i="17"/>
  <c r="P665" i="22"/>
  <c r="AD665" i="22"/>
  <c r="P654" i="22"/>
  <c r="AD654" i="22"/>
  <c r="P823" i="22"/>
  <c r="AD823" i="22"/>
  <c r="P71" i="22"/>
  <c r="AD71" i="22"/>
  <c r="P214" i="23"/>
  <c r="AD214" i="23"/>
  <c r="P213" i="23"/>
  <c r="AD213" i="23"/>
  <c r="P498" i="17"/>
  <c r="AD498" i="17"/>
  <c r="P313" i="23"/>
  <c r="AD313" i="23"/>
  <c r="P510" i="17"/>
  <c r="AD510" i="17"/>
  <c r="P892" i="17"/>
  <c r="AD892" i="17"/>
  <c r="P564" i="17"/>
  <c r="AD564" i="17"/>
  <c r="P835" i="22"/>
  <c r="AD835" i="22"/>
  <c r="P570" i="17"/>
  <c r="AD570" i="17"/>
  <c r="P381" i="22"/>
  <c r="AD381" i="22"/>
  <c r="P290" i="23"/>
  <c r="AD290" i="23"/>
  <c r="AD807" i="17"/>
  <c r="P482" i="17"/>
  <c r="AD482" i="17"/>
  <c r="P773" i="17"/>
  <c r="AD773" i="17"/>
  <c r="P283" i="22"/>
  <c r="AD283" i="22"/>
  <c r="P202" i="17"/>
  <c r="AD202" i="17"/>
  <c r="P787" i="17"/>
  <c r="AD787" i="17"/>
  <c r="P218" i="23"/>
  <c r="AD218" i="23"/>
  <c r="P660" i="17"/>
  <c r="AD660" i="17"/>
  <c r="P661" i="17"/>
  <c r="AD661" i="17"/>
  <c r="P212" i="23"/>
  <c r="AD212" i="23"/>
  <c r="P512" i="17"/>
  <c r="AD512" i="17"/>
  <c r="P71" i="23"/>
  <c r="AD71" i="23"/>
  <c r="AD805" i="17"/>
  <c r="P326" i="23"/>
  <c r="AD326" i="23"/>
  <c r="P710" i="22"/>
  <c r="AD710" i="22"/>
  <c r="P712" i="22"/>
  <c r="AD712" i="22"/>
  <c r="AD767" i="22"/>
  <c r="AD804" i="17"/>
  <c r="AD803" i="17"/>
  <c r="AD795" i="17"/>
  <c r="P327" i="23"/>
  <c r="AD327" i="23"/>
  <c r="AD495" i="22"/>
  <c r="P489" i="17"/>
  <c r="AD489" i="17"/>
  <c r="P488" i="17"/>
  <c r="AD488" i="17"/>
  <c r="P206" i="23"/>
  <c r="AD206" i="23"/>
  <c r="P732" i="22"/>
  <c r="AD732" i="22"/>
  <c r="P767" i="17"/>
  <c r="AD767" i="17"/>
  <c r="P768" i="17"/>
  <c r="AD768" i="17"/>
  <c r="P770" i="17"/>
  <c r="AD770" i="17"/>
  <c r="N381" i="22"/>
  <c r="P368" i="17"/>
  <c r="AD368" i="17"/>
  <c r="P371" i="17"/>
  <c r="AD371" i="17"/>
  <c r="P367" i="17"/>
  <c r="AD367" i="17"/>
  <c r="N218" i="23"/>
  <c r="N374" i="22"/>
  <c r="N493" i="17"/>
  <c r="N213" i="23"/>
  <c r="P192" i="17"/>
  <c r="AD192" i="17"/>
  <c r="P149" i="22"/>
  <c r="AD149" i="22"/>
  <c r="P140" i="22"/>
  <c r="AD140" i="22"/>
  <c r="P201" i="17"/>
  <c r="AD201" i="17"/>
  <c r="P189" i="17"/>
  <c r="AD189" i="17"/>
  <c r="P775" i="17"/>
  <c r="AD775" i="17"/>
  <c r="P752" i="22"/>
  <c r="AD752" i="22"/>
  <c r="P779" i="17"/>
  <c r="AD779" i="17"/>
  <c r="P754" i="22"/>
  <c r="AD754" i="22"/>
  <c r="P678" i="17"/>
  <c r="AD678" i="17"/>
  <c r="P646" i="22"/>
  <c r="AD646" i="22"/>
  <c r="P643" i="22"/>
  <c r="AD643" i="22"/>
  <c r="Q67" i="23"/>
  <c r="P666" i="17"/>
  <c r="AD666" i="17"/>
  <c r="P664" i="22"/>
  <c r="AD664" i="22"/>
  <c r="P696" i="17"/>
  <c r="AD696" i="17"/>
  <c r="P662" i="22"/>
  <c r="AD662" i="22"/>
  <c r="P693" i="17"/>
  <c r="AD693" i="17"/>
  <c r="P509" i="17"/>
  <c r="AD509" i="17"/>
  <c r="P501" i="17"/>
  <c r="AD501" i="17"/>
  <c r="P500" i="17"/>
  <c r="AD500" i="17"/>
  <c r="P641" i="22"/>
  <c r="AD641" i="22"/>
  <c r="P380" i="22"/>
  <c r="AD380" i="22"/>
  <c r="P563" i="17"/>
  <c r="AD563" i="17"/>
  <c r="P645" i="22"/>
  <c r="AD645" i="22"/>
  <c r="P377" i="22"/>
  <c r="AD377" i="22"/>
  <c r="P652" i="17"/>
  <c r="AD652" i="17"/>
  <c r="P378" i="22"/>
  <c r="AD378" i="22"/>
  <c r="P669" i="17"/>
  <c r="AD669" i="17"/>
  <c r="P301" i="23"/>
  <c r="AD301" i="23"/>
  <c r="P205" i="23"/>
  <c r="AD205" i="23"/>
  <c r="P323" i="23"/>
  <c r="AD323" i="23"/>
  <c r="P820" i="22"/>
  <c r="AD820" i="22"/>
  <c r="P783" i="17"/>
  <c r="AD783" i="17"/>
  <c r="P640" i="22"/>
  <c r="AD640" i="22"/>
  <c r="P661" i="22"/>
  <c r="AD661" i="22"/>
  <c r="P497" i="17"/>
  <c r="AD497" i="17"/>
  <c r="P649" i="17"/>
  <c r="AD649" i="17"/>
  <c r="AD796" i="17"/>
  <c r="P677" i="17"/>
  <c r="AD677" i="17"/>
  <c r="P384" i="22"/>
  <c r="AD384" i="22"/>
  <c r="P763" i="17"/>
  <c r="AD763" i="17"/>
  <c r="P142" i="22"/>
  <c r="AD142" i="22"/>
  <c r="P784" i="17"/>
  <c r="AD784" i="17"/>
  <c r="P652" i="22"/>
  <c r="AD652" i="22"/>
  <c r="AD761" i="22"/>
  <c r="P201" i="23"/>
  <c r="AD201" i="23"/>
  <c r="P304" i="23"/>
  <c r="AD304" i="23"/>
  <c r="P303" i="23"/>
  <c r="AD303" i="23"/>
  <c r="AD771" i="22"/>
  <c r="AD764" i="22"/>
  <c r="AD792" i="17"/>
  <c r="P769" i="22"/>
  <c r="AD769" i="22"/>
  <c r="P324" i="23"/>
  <c r="AD324" i="23"/>
  <c r="P480" i="17"/>
  <c r="AD480" i="17"/>
  <c r="P486" i="17"/>
  <c r="AD486" i="17"/>
  <c r="P490" i="17"/>
  <c r="AD490" i="17"/>
  <c r="P729" i="22"/>
  <c r="AD729" i="22"/>
  <c r="P765" i="17"/>
  <c r="AD765" i="17"/>
  <c r="P771" i="17"/>
  <c r="AD771" i="17"/>
  <c r="P724" i="22"/>
  <c r="AD724" i="22"/>
  <c r="P515" i="17"/>
  <c r="AD515" i="17"/>
  <c r="P284" i="22"/>
  <c r="AD284" i="22"/>
  <c r="P286" i="22"/>
  <c r="AD286" i="22"/>
  <c r="P285" i="22"/>
  <c r="AD285" i="22"/>
  <c r="P707" i="22"/>
  <c r="AD707" i="22"/>
  <c r="P897" i="17"/>
  <c r="AD897" i="17"/>
  <c r="N494" i="17"/>
  <c r="N506" i="17"/>
  <c r="N503" i="17"/>
  <c r="P139" i="22"/>
  <c r="AD139" i="22"/>
  <c r="P828" i="22"/>
  <c r="AD828" i="22"/>
  <c r="P195" i="17"/>
  <c r="AD195" i="17"/>
  <c r="P853" i="22"/>
  <c r="AD853" i="22"/>
  <c r="P134" i="22"/>
  <c r="AD134" i="22"/>
  <c r="P791" i="17"/>
  <c r="AD791" i="17"/>
  <c r="P745" i="22"/>
  <c r="AD745" i="22"/>
  <c r="P785" i="17"/>
  <c r="AD785" i="17"/>
  <c r="P758" i="22"/>
  <c r="AD758" i="22"/>
  <c r="P672" i="17"/>
  <c r="AD672" i="17"/>
  <c r="P662" i="17"/>
  <c r="AD662" i="17"/>
  <c r="P665" i="17"/>
  <c r="AD665" i="17"/>
  <c r="Q365" i="17"/>
  <c r="P316" i="23"/>
  <c r="AD316" i="23"/>
  <c r="P657" i="22"/>
  <c r="AD657" i="22"/>
  <c r="P653" i="22"/>
  <c r="AD653" i="22"/>
  <c r="P655" i="22"/>
  <c r="AD655" i="22"/>
  <c r="P684" i="17"/>
  <c r="AD684" i="17"/>
  <c r="P683" i="17"/>
  <c r="AD683" i="17"/>
  <c r="P216" i="23"/>
  <c r="AD216" i="23"/>
  <c r="P503" i="17"/>
  <c r="AD503" i="17"/>
  <c r="P492" i="17"/>
  <c r="AD492" i="17"/>
  <c r="P514" i="17"/>
  <c r="AD514" i="17"/>
  <c r="EX236" i="6"/>
  <c r="P656" i="17"/>
  <c r="AD656" i="17"/>
  <c r="EX232" i="6"/>
  <c r="P651" i="17"/>
  <c r="AD651" i="17"/>
  <c r="P562" i="17"/>
  <c r="AD562" i="17"/>
  <c r="P654" i="17"/>
  <c r="AD654" i="17"/>
  <c r="P637" i="22"/>
  <c r="AD637" i="22"/>
  <c r="P557" i="17"/>
  <c r="AD557" i="17"/>
  <c r="P554" i="17"/>
  <c r="AD554" i="17"/>
  <c r="P517" i="22"/>
  <c r="AD517" i="22"/>
  <c r="P276" i="23"/>
  <c r="AD276" i="23"/>
  <c r="P523" i="22"/>
  <c r="AD523" i="22"/>
  <c r="P523" i="17"/>
  <c r="AD523" i="17"/>
  <c r="P553" i="17"/>
  <c r="AD553" i="17"/>
  <c r="P522" i="22"/>
  <c r="AD522" i="22"/>
  <c r="P279" i="23"/>
  <c r="AD279" i="23"/>
  <c r="P516" i="22"/>
  <c r="AD516" i="22"/>
  <c r="P551" i="17"/>
  <c r="AD551" i="17"/>
  <c r="P280" i="23"/>
  <c r="AD280" i="23"/>
  <c r="P518" i="22"/>
  <c r="AD518" i="22"/>
  <c r="P281" i="23"/>
  <c r="AD281" i="23"/>
  <c r="P387" i="22"/>
  <c r="AD387" i="22"/>
  <c r="P522" i="17"/>
  <c r="AD522" i="17"/>
  <c r="P558" i="17"/>
  <c r="AD558" i="17"/>
  <c r="P552" i="17"/>
  <c r="AD552" i="17"/>
  <c r="P524" i="22"/>
  <c r="AD524" i="22"/>
  <c r="P287" i="23"/>
  <c r="AD287" i="23"/>
  <c r="P560" i="17"/>
  <c r="AD560" i="17"/>
  <c r="P515" i="22"/>
  <c r="AD515" i="22"/>
  <c r="P275" i="23"/>
  <c r="AD275" i="23"/>
  <c r="P286" i="23"/>
  <c r="AD286" i="23"/>
  <c r="P559" i="17"/>
  <c r="AD559" i="17"/>
  <c r="P283" i="23"/>
  <c r="AD283" i="23"/>
  <c r="P284" i="23"/>
  <c r="AD284" i="23"/>
  <c r="P521" i="22"/>
  <c r="AD521" i="22"/>
  <c r="P484" i="22"/>
  <c r="AD484" i="22"/>
  <c r="P555" i="17"/>
  <c r="AD555" i="17"/>
  <c r="P285" i="23"/>
  <c r="AD285" i="23"/>
  <c r="P519" i="22"/>
  <c r="AD519" i="22"/>
  <c r="P278" i="23"/>
  <c r="AD278" i="23"/>
  <c r="P222" i="23"/>
  <c r="AD222" i="23"/>
  <c r="P221" i="23"/>
  <c r="AD221" i="23"/>
  <c r="P556" i="17"/>
  <c r="AD556" i="17"/>
  <c r="P550" i="17"/>
  <c r="AD550" i="17"/>
  <c r="P520" i="22"/>
  <c r="AD520" i="22"/>
  <c r="P282" i="23"/>
  <c r="AD282" i="23"/>
  <c r="P277" i="23"/>
  <c r="AD277" i="23"/>
  <c r="Q854" i="17"/>
  <c r="Q684" i="22"/>
  <c r="Q843" i="22"/>
  <c r="Q708" i="17"/>
  <c r="DB27" i="6"/>
  <c r="N65" i="22" s="1"/>
  <c r="Q66" i="22"/>
  <c r="Q711" i="17"/>
  <c r="Q671" i="22"/>
  <c r="Q709" i="17"/>
  <c r="Q64" i="22"/>
  <c r="Q72" i="22"/>
  <c r="Q706" i="17"/>
  <c r="Q713" i="17"/>
  <c r="Q715" i="17"/>
  <c r="Q68" i="22"/>
  <c r="Q714" i="17"/>
  <c r="Q824" i="22"/>
  <c r="Q670" i="22"/>
  <c r="Q67" i="22"/>
  <c r="Q721" i="17"/>
  <c r="Q716" i="17"/>
  <c r="Q844" i="22"/>
  <c r="Q65" i="22"/>
  <c r="Q864" i="22"/>
  <c r="Q807" i="22"/>
  <c r="Q669" i="22"/>
  <c r="Q63" i="22"/>
  <c r="EJ74" i="6"/>
  <c r="DB219" i="6"/>
  <c r="N671" i="22" s="1"/>
  <c r="Q710" i="17"/>
  <c r="Q668" i="22"/>
  <c r="Q362" i="17"/>
  <c r="Q359" i="17"/>
  <c r="Q358" i="17"/>
  <c r="Q69" i="23"/>
  <c r="Q363" i="17"/>
  <c r="Q68" i="23"/>
  <c r="Q361" i="17"/>
  <c r="Q279" i="22"/>
  <c r="Q276" i="22"/>
  <c r="Q366" i="17"/>
  <c r="Q275" i="22"/>
  <c r="Q282" i="22"/>
  <c r="Q357" i="17"/>
  <c r="Q280" i="22"/>
  <c r="Q65" i="23"/>
  <c r="Q356" i="17"/>
  <c r="Q274" i="22"/>
  <c r="Q364" i="17"/>
  <c r="DB80" i="6"/>
  <c r="N69" i="23" s="1"/>
  <c r="Q360" i="17"/>
  <c r="Q281" i="22"/>
  <c r="EX71" i="6"/>
  <c r="Q351" i="17" s="1"/>
  <c r="EX44" i="6"/>
  <c r="Q183" i="17" s="1"/>
  <c r="EX111" i="6"/>
  <c r="DB111" i="6" s="1"/>
  <c r="EX53" i="6"/>
  <c r="Q25" i="23" s="1"/>
  <c r="EX26" i="6"/>
  <c r="Q94" i="17" s="1"/>
  <c r="EX127" i="6"/>
  <c r="Q145" i="23" s="1"/>
  <c r="EX90" i="6"/>
  <c r="Q395" i="17" s="1"/>
  <c r="Q851" i="22"/>
  <c r="DB164" i="6"/>
  <c r="N851" i="22" s="1"/>
  <c r="Q510" i="22"/>
  <c r="Q503" i="22"/>
  <c r="Q493" i="22"/>
  <c r="EX42" i="6"/>
  <c r="Q498" i="22"/>
  <c r="EX72" i="6"/>
  <c r="Q347" i="17" s="1"/>
  <c r="DB204" i="6"/>
  <c r="N859" i="17" s="1"/>
  <c r="DB199" i="6"/>
  <c r="Q502" i="22"/>
  <c r="Q859" i="17"/>
  <c r="EX23" i="6"/>
  <c r="Q62" i="17" s="1"/>
  <c r="FI203" i="6"/>
  <c r="AA568" i="22" s="1"/>
  <c r="Q497" i="22"/>
  <c r="Q494" i="22"/>
  <c r="Q883" i="17"/>
  <c r="Q571" i="17"/>
  <c r="Q504" i="22"/>
  <c r="Q884" i="17"/>
  <c r="EX203" i="6"/>
  <c r="Q542" i="22" s="1"/>
  <c r="Q569" i="17"/>
  <c r="EX47" i="6"/>
  <c r="Q230" i="17" s="1"/>
  <c r="EJ125" i="6"/>
  <c r="EO125" i="6" s="1"/>
  <c r="EX187" i="6"/>
  <c r="DB187" i="6" s="1"/>
  <c r="N841" i="17" s="1"/>
  <c r="EO97" i="6"/>
  <c r="EX97" i="6" s="1"/>
  <c r="EX137" i="6"/>
  <c r="DB137" i="6" s="1"/>
  <c r="FH203" i="6"/>
  <c r="Z569" i="22" s="1"/>
  <c r="EX41" i="6"/>
  <c r="Q157" i="17" s="1"/>
  <c r="EX94" i="6"/>
  <c r="DB94" i="6" s="1"/>
  <c r="EX224" i="6"/>
  <c r="Q747" i="17" s="1"/>
  <c r="EX220" i="6"/>
  <c r="Q702" i="22" s="1"/>
  <c r="EX209" i="6"/>
  <c r="Q597" i="22" s="1"/>
  <c r="EJ35" i="6"/>
  <c r="EO35" i="6" s="1"/>
  <c r="EX93" i="6"/>
  <c r="Q319" i="22" s="1"/>
  <c r="EX147" i="6"/>
  <c r="Q480" i="22" s="1"/>
  <c r="EX175" i="6"/>
  <c r="Q857" i="22" s="1"/>
  <c r="EX126" i="6"/>
  <c r="DB126" i="6" s="1"/>
  <c r="EX39" i="6"/>
  <c r="Q136" i="17" s="1"/>
  <c r="EX112" i="6"/>
  <c r="Q162" i="23" s="1"/>
  <c r="EO92" i="6"/>
  <c r="EX52" i="6"/>
  <c r="Q26" i="23" s="1"/>
  <c r="EJ124" i="6"/>
  <c r="EO124" i="6" s="1"/>
  <c r="EX25" i="6"/>
  <c r="Q89" i="17" s="1"/>
  <c r="EX141" i="6"/>
  <c r="Q372" i="22" s="1"/>
  <c r="EX142" i="6"/>
  <c r="DB142" i="6" s="1"/>
  <c r="EX196" i="6"/>
  <c r="DB196" i="6" s="1"/>
  <c r="N800" i="22" s="1"/>
  <c r="FH271" i="6"/>
  <c r="Z375" i="22" s="1"/>
  <c r="EZ65" i="6"/>
  <c r="EJ66" i="6"/>
  <c r="EO66" i="6" s="1"/>
  <c r="EW182" i="6"/>
  <c r="EX182" i="6" s="1"/>
  <c r="Q309" i="23" s="1"/>
  <c r="EX76" i="6"/>
  <c r="Q318" i="17" s="1"/>
  <c r="EX133" i="6"/>
  <c r="DB133" i="6" s="1"/>
  <c r="EX122" i="6"/>
  <c r="Q871" i="17" s="1"/>
  <c r="EX48" i="6"/>
  <c r="Q235" i="17" s="1"/>
  <c r="EX49" i="6"/>
  <c r="Q199" i="17" s="1"/>
  <c r="EX21" i="6"/>
  <c r="Q56" i="17" s="1"/>
  <c r="EX207" i="6"/>
  <c r="DB207" i="6" s="1"/>
  <c r="EX149" i="6"/>
  <c r="Q264" i="23" s="1"/>
  <c r="EX140" i="6"/>
  <c r="Q472" i="17" s="1"/>
  <c r="EJ103" i="6"/>
  <c r="EP103" i="6" s="1"/>
  <c r="EX163" i="6"/>
  <c r="Q318" i="23" s="1"/>
  <c r="EX121" i="6"/>
  <c r="DB121" i="6" s="1"/>
  <c r="N840" i="17" s="1"/>
  <c r="EX28" i="6"/>
  <c r="Q78" i="22" s="1"/>
  <c r="EX150" i="6"/>
  <c r="Q272" i="23" s="1"/>
  <c r="EO91" i="6"/>
  <c r="EP91" i="6"/>
  <c r="EP221" i="6"/>
  <c r="EO221" i="6"/>
  <c r="Q677" i="22"/>
  <c r="Q725" i="17"/>
  <c r="Q673" i="22"/>
  <c r="EO22" i="6"/>
  <c r="EP22" i="6"/>
  <c r="N196" i="23"/>
  <c r="N198" i="23"/>
  <c r="EX61" i="6"/>
  <c r="Q236" i="22" s="1"/>
  <c r="EZ221" i="6"/>
  <c r="Q686" i="22"/>
  <c r="Q697" i="22"/>
  <c r="Q740" i="17"/>
  <c r="Q720" i="17"/>
  <c r="Q695" i="22"/>
  <c r="Q723" i="17"/>
  <c r="DB216" i="6"/>
  <c r="EX244" i="6"/>
  <c r="N880" i="22"/>
  <c r="N881" i="22"/>
  <c r="N879" i="22"/>
  <c r="EP78" i="6"/>
  <c r="EO78" i="6"/>
  <c r="DB195" i="6"/>
  <c r="N846" i="22" s="1"/>
  <c r="EZ22" i="6"/>
  <c r="FA33" i="6" s="1"/>
  <c r="EX24" i="6"/>
  <c r="Z729" i="17"/>
  <c r="Z708" i="17"/>
  <c r="Z721" i="17"/>
  <c r="Z670" i="22"/>
  <c r="Z843" i="22"/>
  <c r="Z716" i="17"/>
  <c r="Z824" i="22"/>
  <c r="Z710" i="17"/>
  <c r="Z668" i="22"/>
  <c r="Z709" i="17"/>
  <c r="Z682" i="22"/>
  <c r="Z715" i="17"/>
  <c r="Z669" i="22"/>
  <c r="Z706" i="17"/>
  <c r="Z713" i="17"/>
  <c r="Z807" i="22"/>
  <c r="Z671" i="22"/>
  <c r="Z854" i="17"/>
  <c r="Z714" i="17"/>
  <c r="Z823" i="22"/>
  <c r="Z864" i="22"/>
  <c r="Z711" i="17"/>
  <c r="Z844" i="22"/>
  <c r="Z684" i="22"/>
  <c r="Z732" i="17"/>
  <c r="N677" i="17"/>
  <c r="N649" i="22"/>
  <c r="N658" i="17"/>
  <c r="AA805" i="17"/>
  <c r="AA803" i="17"/>
  <c r="AA810" i="17"/>
  <c r="AA804" i="17"/>
  <c r="AA770" i="22"/>
  <c r="AA763" i="22"/>
  <c r="AA797" i="17"/>
  <c r="AA819" i="17"/>
  <c r="AA799" i="17"/>
  <c r="AA792" i="17"/>
  <c r="AA761" i="22"/>
  <c r="AA766" i="22"/>
  <c r="AA793" i="17"/>
  <c r="AA796" i="17"/>
  <c r="AA764" i="22"/>
  <c r="AA771" i="22"/>
  <c r="AA767" i="22"/>
  <c r="AA776" i="22"/>
  <c r="AA807" i="17"/>
  <c r="AA769" i="22"/>
  <c r="AA774" i="22"/>
  <c r="AA760" i="22"/>
  <c r="AA798" i="17"/>
  <c r="AA777" i="22"/>
  <c r="AA801" i="17"/>
  <c r="AA772" i="22"/>
  <c r="AA794" i="17"/>
  <c r="AA808" i="17"/>
  <c r="AA773" i="22"/>
  <c r="AA795" i="17"/>
  <c r="AA768" i="22"/>
  <c r="AA802" i="17"/>
  <c r="AA809" i="17"/>
  <c r="FJ278" i="6"/>
  <c r="FI278" i="6" s="1"/>
  <c r="EX40" i="6"/>
  <c r="DB40" i="6" s="1"/>
  <c r="N885" i="22"/>
  <c r="N884" i="22"/>
  <c r="N886" i="22"/>
  <c r="EZ129" i="6"/>
  <c r="EX79" i="6"/>
  <c r="N136" i="22"/>
  <c r="N146" i="22"/>
  <c r="N139" i="22"/>
  <c r="N142" i="22"/>
  <c r="N820" i="22"/>
  <c r="N828" i="22"/>
  <c r="N141" i="22"/>
  <c r="N133" i="22"/>
  <c r="N149" i="22"/>
  <c r="N200" i="17"/>
  <c r="N193" i="17"/>
  <c r="N192" i="17"/>
  <c r="N853" i="22"/>
  <c r="N195" i="17"/>
  <c r="N197" i="17"/>
  <c r="N191" i="17"/>
  <c r="N187" i="17"/>
  <c r="N201" i="17"/>
  <c r="N138" i="22"/>
  <c r="N198" i="17"/>
  <c r="N135" i="22"/>
  <c r="N190" i="17"/>
  <c r="N144" i="22"/>
  <c r="N204" i="17"/>
  <c r="N196" i="17"/>
  <c r="N798" i="22"/>
  <c r="N189" i="17"/>
  <c r="N188" i="17"/>
  <c r="N134" i="22"/>
  <c r="N145" i="22"/>
  <c r="N202" i="17"/>
  <c r="N143" i="22"/>
  <c r="N148" i="22"/>
  <c r="N137" i="22"/>
  <c r="N150" i="22"/>
  <c r="N147" i="22"/>
  <c r="N140" i="22"/>
  <c r="N203" i="17"/>
  <c r="N194" i="17"/>
  <c r="N748" i="22"/>
  <c r="N756" i="22"/>
  <c r="N750" i="22"/>
  <c r="N752" i="22"/>
  <c r="N782" i="17"/>
  <c r="N775" i="17"/>
  <c r="N790" i="17"/>
  <c r="N791" i="17"/>
  <c r="N778" i="17"/>
  <c r="N784" i="17"/>
  <c r="N788" i="17"/>
  <c r="N783" i="17"/>
  <c r="N776" i="17"/>
  <c r="N780" i="17"/>
  <c r="N786" i="17"/>
  <c r="N745" i="22"/>
  <c r="N787" i="17"/>
  <c r="N758" i="22"/>
  <c r="N779" i="17"/>
  <c r="N746" i="22"/>
  <c r="N789" i="17"/>
  <c r="N785" i="17"/>
  <c r="N755" i="22"/>
  <c r="N751" i="22"/>
  <c r="N749" i="22"/>
  <c r="N754" i="22"/>
  <c r="N747" i="22"/>
  <c r="N777" i="17"/>
  <c r="N753" i="22"/>
  <c r="N781" i="17"/>
  <c r="N757" i="22"/>
  <c r="N658" i="22"/>
  <c r="N663" i="22"/>
  <c r="N657" i="22"/>
  <c r="N664" i="22"/>
  <c r="N696" i="17"/>
  <c r="N661" i="22"/>
  <c r="N686" i="17"/>
  <c r="N682" i="17"/>
  <c r="N694" i="17"/>
  <c r="N690" i="17"/>
  <c r="N666" i="17"/>
  <c r="N687" i="17"/>
  <c r="N698" i="17"/>
  <c r="N704" i="17"/>
  <c r="N702" i="17"/>
  <c r="N660" i="22"/>
  <c r="N653" i="22"/>
  <c r="N688" i="17"/>
  <c r="N703" i="17"/>
  <c r="N695" i="17"/>
  <c r="N662" i="22"/>
  <c r="N654" i="22"/>
  <c r="N684" i="17"/>
  <c r="N700" i="17"/>
  <c r="N659" i="22"/>
  <c r="N697" i="17"/>
  <c r="N693" i="17"/>
  <c r="N656" i="22"/>
  <c r="N685" i="17"/>
  <c r="N683" i="17"/>
  <c r="N655" i="22"/>
  <c r="N701" i="17"/>
  <c r="N691" i="17"/>
  <c r="N689" i="17"/>
  <c r="N705" i="17"/>
  <c r="N652" i="22"/>
  <c r="N699" i="17"/>
  <c r="N665" i="22"/>
  <c r="N692" i="17"/>
  <c r="EP109" i="6"/>
  <c r="EO109" i="6"/>
  <c r="EP98" i="6"/>
  <c r="EO98" i="6"/>
  <c r="AA878" i="22"/>
  <c r="AA877" i="22"/>
  <c r="AA876" i="22"/>
  <c r="EX89" i="6"/>
  <c r="N760" i="22"/>
  <c r="Q182" i="23"/>
  <c r="Q185" i="23"/>
  <c r="Q189" i="23"/>
  <c r="Q192" i="23"/>
  <c r="Q187" i="23"/>
  <c r="Q456" i="17"/>
  <c r="Q455" i="17"/>
  <c r="Q184" i="23"/>
  <c r="Q183" i="23"/>
  <c r="Q191" i="23"/>
  <c r="Q181" i="23"/>
  <c r="Q351" i="22"/>
  <c r="Q352" i="22"/>
  <c r="Q188" i="23"/>
  <c r="Q353" i="22"/>
  <c r="Q190" i="23"/>
  <c r="Q186" i="23"/>
  <c r="DB104" i="6"/>
  <c r="Y807" i="22"/>
  <c r="Y669" i="22"/>
  <c r="Y854" i="17"/>
  <c r="Y715" i="17"/>
  <c r="Y671" i="22"/>
  <c r="Y684" i="22"/>
  <c r="Y843" i="22"/>
  <c r="Y713" i="17"/>
  <c r="Y710" i="17"/>
  <c r="Y732" i="17"/>
  <c r="Y682" i="22"/>
  <c r="Y844" i="22"/>
  <c r="Y706" i="17"/>
  <c r="Y711" i="17"/>
  <c r="Y670" i="22"/>
  <c r="Y823" i="22"/>
  <c r="Y864" i="22"/>
  <c r="Y714" i="17"/>
  <c r="Y708" i="17"/>
  <c r="Y729" i="17"/>
  <c r="Y716" i="17"/>
  <c r="Y721" i="17"/>
  <c r="Y668" i="22"/>
  <c r="Y709" i="17"/>
  <c r="Y824" i="22"/>
  <c r="EX60" i="6"/>
  <c r="DB60" i="6" s="1"/>
  <c r="EX54" i="6"/>
  <c r="EZ139" i="6"/>
  <c r="EX174" i="6"/>
  <c r="EJ129" i="6"/>
  <c r="EX73" i="6"/>
  <c r="EX110" i="6"/>
  <c r="EX45" i="6"/>
  <c r="EX223" i="6"/>
  <c r="EX55" i="6"/>
  <c r="EX64" i="6"/>
  <c r="EZ92" i="6"/>
  <c r="EX208" i="6"/>
  <c r="EX155" i="6"/>
  <c r="EJ101" i="6"/>
  <c r="N204" i="23"/>
  <c r="N373" i="22"/>
  <c r="N488" i="17"/>
  <c r="N490" i="17"/>
  <c r="N200" i="23"/>
  <c r="N482" i="17"/>
  <c r="N208" i="23"/>
  <c r="N486" i="17"/>
  <c r="N201" i="23"/>
  <c r="N203" i="23"/>
  <c r="N484" i="17"/>
  <c r="N205" i="23"/>
  <c r="N206" i="23"/>
  <c r="N209" i="23"/>
  <c r="N207" i="23"/>
  <c r="N202" i="23"/>
  <c r="N210" i="23"/>
  <c r="N489" i="17"/>
  <c r="N485" i="17"/>
  <c r="N481" i="17"/>
  <c r="N487" i="17"/>
  <c r="N491" i="17"/>
  <c r="N483" i="17"/>
  <c r="N479" i="17"/>
  <c r="N480" i="17"/>
  <c r="AA817" i="17"/>
  <c r="AA816" i="17"/>
  <c r="AA811" i="17"/>
  <c r="AA812" i="17"/>
  <c r="AA815" i="17"/>
  <c r="AA821" i="17"/>
  <c r="AA806" i="17"/>
  <c r="AA765" i="22"/>
  <c r="AA762" i="22"/>
  <c r="AA818" i="17"/>
  <c r="AA779" i="22"/>
  <c r="AA814" i="17"/>
  <c r="AA820" i="17"/>
  <c r="AA778" i="22"/>
  <c r="AA813" i="17"/>
  <c r="AA822" i="17"/>
  <c r="AA759" i="22"/>
  <c r="AA780" i="22"/>
  <c r="Q93" i="23"/>
  <c r="Q92" i="23"/>
  <c r="Q91" i="23"/>
  <c r="Q95" i="23"/>
  <c r="Q100" i="23"/>
  <c r="Q90" i="23"/>
  <c r="Q94" i="23"/>
  <c r="Q98" i="23"/>
  <c r="Q99" i="23"/>
  <c r="DB87" i="6"/>
  <c r="EX95" i="6"/>
  <c r="DB95" i="6" s="1"/>
  <c r="EX29" i="6"/>
  <c r="EO139" i="6"/>
  <c r="EP139" i="6"/>
  <c r="EX151" i="6"/>
  <c r="EJ37" i="6"/>
  <c r="EO37" i="6" s="1"/>
  <c r="EX37" i="6" s="1"/>
  <c r="DB37" i="6" s="1"/>
  <c r="EX206" i="6"/>
  <c r="EX51" i="6"/>
  <c r="N868" i="22"/>
  <c r="N867" i="22"/>
  <c r="EX148" i="6"/>
  <c r="N316" i="23"/>
  <c r="N317" i="23"/>
  <c r="EX34" i="6"/>
  <c r="DB34" i="6" s="1"/>
  <c r="EX131" i="6"/>
  <c r="Q313" i="17"/>
  <c r="Q268" i="22"/>
  <c r="Q266" i="22"/>
  <c r="Q314" i="17"/>
  <c r="Q265" i="22"/>
  <c r="Q305" i="17"/>
  <c r="Q261" i="22"/>
  <c r="Q303" i="17"/>
  <c r="Q260" i="22"/>
  <c r="Q271" i="22"/>
  <c r="Q310" i="17"/>
  <c r="Q317" i="17"/>
  <c r="Q306" i="17"/>
  <c r="Q267" i="22"/>
  <c r="Q262" i="22"/>
  <c r="Q312" i="17"/>
  <c r="Q304" i="17"/>
  <c r="Q308" i="17"/>
  <c r="Q259" i="22"/>
  <c r="Q311" i="17"/>
  <c r="Q315" i="17"/>
  <c r="Q270" i="22"/>
  <c r="Q307" i="17"/>
  <c r="Q309" i="17"/>
  <c r="Q264" i="22"/>
  <c r="Q269" i="22"/>
  <c r="Q40" i="23"/>
  <c r="Q316" i="17"/>
  <c r="Q263" i="22"/>
  <c r="Q41" i="23"/>
  <c r="DB67" i="6"/>
  <c r="EX30" i="6"/>
  <c r="EJ20" i="6"/>
  <c r="DA278" i="6"/>
  <c r="N305" i="23"/>
  <c r="N303" i="23"/>
  <c r="N307" i="23"/>
  <c r="N302" i="23"/>
  <c r="N306" i="23"/>
  <c r="N301" i="23"/>
  <c r="N709" i="22"/>
  <c r="N708" i="22"/>
  <c r="N712" i="22"/>
  <c r="N710" i="22"/>
  <c r="N713" i="22"/>
  <c r="N304" i="23"/>
  <c r="N711" i="22"/>
  <c r="EP31" i="6"/>
  <c r="EO31" i="6"/>
  <c r="EP92" i="6"/>
  <c r="N554" i="17"/>
  <c r="N555" i="17"/>
  <c r="N550" i="17"/>
  <c r="N553" i="17"/>
  <c r="N552" i="17"/>
  <c r="N551" i="17"/>
  <c r="N803" i="22"/>
  <c r="N804" i="22"/>
  <c r="Q758" i="17"/>
  <c r="EZ128" i="6"/>
  <c r="N883" i="22"/>
  <c r="N882" i="22"/>
  <c r="EZ91" i="6"/>
  <c r="FA20" i="6"/>
  <c r="FA21" i="6"/>
  <c r="Y765" i="22"/>
  <c r="Y780" i="22"/>
  <c r="Y812" i="17"/>
  <c r="Y779" i="22"/>
  <c r="Y762" i="22"/>
  <c r="Y818" i="17"/>
  <c r="Y806" i="17"/>
  <c r="Y813" i="17"/>
  <c r="Y814" i="17"/>
  <c r="Y759" i="22"/>
  <c r="Y815" i="17"/>
  <c r="Y778" i="22"/>
  <c r="Y822" i="17"/>
  <c r="Y821" i="17"/>
  <c r="Y817" i="17"/>
  <c r="Y816" i="17"/>
  <c r="Y811" i="17"/>
  <c r="Y820" i="17"/>
  <c r="Q229" i="17"/>
  <c r="EX222" i="6"/>
  <c r="N560" i="17"/>
  <c r="N558" i="17"/>
  <c r="N559" i="17"/>
  <c r="N484" i="22"/>
  <c r="N557" i="17"/>
  <c r="N556" i="17"/>
  <c r="EX77" i="6"/>
  <c r="EX56" i="6"/>
  <c r="EX135" i="6"/>
  <c r="DB135" i="6" s="1"/>
  <c r="EX88" i="6"/>
  <c r="EJ128" i="6"/>
  <c r="EX123" i="6"/>
  <c r="EX96" i="6"/>
  <c r="DB96" i="6" s="1"/>
  <c r="N59" i="22"/>
  <c r="N41" i="22"/>
  <c r="N50" i="22"/>
  <c r="N48" i="22"/>
  <c r="N53" i="22"/>
  <c r="N56" i="22"/>
  <c r="N55" i="22"/>
  <c r="N45" i="22"/>
  <c r="N54" i="22"/>
  <c r="N44" i="22"/>
  <c r="N43" i="22"/>
  <c r="N58" i="22"/>
  <c r="N42" i="22"/>
  <c r="N57" i="22"/>
  <c r="N60" i="22"/>
  <c r="N49" i="22"/>
  <c r="N52" i="22"/>
  <c r="N46" i="22"/>
  <c r="N51" i="22"/>
  <c r="N47" i="22"/>
  <c r="N887" i="22"/>
  <c r="N888" i="22"/>
  <c r="N889" i="22"/>
  <c r="EZ130" i="6"/>
  <c r="EX75" i="6"/>
  <c r="EO65" i="6"/>
  <c r="EP65" i="6"/>
  <c r="Q394" i="17"/>
  <c r="Q36" i="23"/>
  <c r="Q243" i="22"/>
  <c r="Q291" i="17"/>
  <c r="Q241" i="22"/>
  <c r="Q237" i="22"/>
  <c r="Q246" i="22"/>
  <c r="DB62" i="6"/>
  <c r="N323" i="23"/>
  <c r="N817" i="22"/>
  <c r="N330" i="23"/>
  <c r="N818" i="22"/>
  <c r="Y797" i="17"/>
  <c r="Y774" i="22"/>
  <c r="Y776" i="22"/>
  <c r="Y794" i="17"/>
  <c r="Y777" i="22"/>
  <c r="Y809" i="17"/>
  <c r="Y793" i="17"/>
  <c r="Y796" i="17"/>
  <c r="Y807" i="17"/>
  <c r="Y761" i="22"/>
  <c r="Y805" i="17"/>
  <c r="Y819" i="17"/>
  <c r="Y799" i="17"/>
  <c r="Y798" i="17"/>
  <c r="Y795" i="17"/>
  <c r="Y771" i="22"/>
  <c r="Y767" i="22"/>
  <c r="Y803" i="17"/>
  <c r="Y810" i="17"/>
  <c r="Y768" i="22"/>
  <c r="Y763" i="22"/>
  <c r="Y766" i="22"/>
  <c r="Y772" i="22"/>
  <c r="Y808" i="17"/>
  <c r="Y773" i="22"/>
  <c r="Y770" i="22"/>
  <c r="Y764" i="22"/>
  <c r="Y792" i="17"/>
  <c r="Y769" i="22"/>
  <c r="Y801" i="17"/>
  <c r="Y760" i="22"/>
  <c r="Y804" i="17"/>
  <c r="Y802" i="17"/>
  <c r="N643" i="22"/>
  <c r="N651" i="22"/>
  <c r="N662" i="17"/>
  <c r="N664" i="17"/>
  <c r="N681" i="17"/>
  <c r="N680" i="17"/>
  <c r="N670" i="17"/>
  <c r="N678" i="17"/>
  <c r="N679" i="17"/>
  <c r="N671" i="17"/>
  <c r="N672" i="17"/>
  <c r="N289" i="23"/>
  <c r="N665" i="17"/>
  <c r="N675" i="17"/>
  <c r="N668" i="17"/>
  <c r="N676" i="17"/>
  <c r="N640" i="22"/>
  <c r="N659" i="17"/>
  <c r="N650" i="22"/>
  <c r="N646" i="22"/>
  <c r="N667" i="17"/>
  <c r="EX102" i="6"/>
  <c r="EX138" i="6"/>
  <c r="N326" i="23"/>
  <c r="N327" i="23"/>
  <c r="Q805" i="22"/>
  <c r="DB183" i="6"/>
  <c r="N805" i="22" s="1"/>
  <c r="EX249" i="6"/>
  <c r="EX281" i="6"/>
  <c r="DB281" i="6" s="1"/>
  <c r="Z778" i="22"/>
  <c r="Z812" i="17"/>
  <c r="Z817" i="17"/>
  <c r="Z762" i="22"/>
  <c r="Z821" i="17"/>
  <c r="Z816" i="17"/>
  <c r="Z814" i="17"/>
  <c r="Z811" i="17"/>
  <c r="Z820" i="17"/>
  <c r="Z765" i="22"/>
  <c r="Z822" i="17"/>
  <c r="Z806" i="17"/>
  <c r="Z779" i="22"/>
  <c r="Z815" i="17"/>
  <c r="Z818" i="17"/>
  <c r="Z813" i="17"/>
  <c r="Z780" i="22"/>
  <c r="Z759" i="22"/>
  <c r="N722" i="22"/>
  <c r="N727" i="22"/>
  <c r="N732" i="22"/>
  <c r="N715" i="22"/>
  <c r="N721" i="22"/>
  <c r="N771" i="17"/>
  <c r="N772" i="17"/>
  <c r="N773" i="17"/>
  <c r="N723" i="22"/>
  <c r="N734" i="22"/>
  <c r="N714" i="22"/>
  <c r="N770" i="17"/>
  <c r="N725" i="22"/>
  <c r="N741" i="22"/>
  <c r="N719" i="22"/>
  <c r="N729" i="22"/>
  <c r="N768" i="17"/>
  <c r="N716" i="22"/>
  <c r="N739" i="22"/>
  <c r="N728" i="22"/>
  <c r="N726" i="22"/>
  <c r="N724" i="22"/>
  <c r="N765" i="17"/>
  <c r="N731" i="22"/>
  <c r="N720" i="22"/>
  <c r="N717" i="22"/>
  <c r="N767" i="17"/>
  <c r="N743" i="22"/>
  <c r="N718" i="22"/>
  <c r="N763" i="17"/>
  <c r="N764" i="17"/>
  <c r="Z763" i="22"/>
  <c r="Z805" i="17"/>
  <c r="Z819" i="17"/>
  <c r="Z764" i="22"/>
  <c r="Z798" i="17"/>
  <c r="Z794" i="17"/>
  <c r="Z761" i="22"/>
  <c r="Z767" i="22"/>
  <c r="Z793" i="17"/>
  <c r="Z796" i="17"/>
  <c r="Z771" i="22"/>
  <c r="Z766" i="22"/>
  <c r="Z776" i="22"/>
  <c r="Z807" i="17"/>
  <c r="Z797" i="17"/>
  <c r="Z777" i="22"/>
  <c r="Z774" i="22"/>
  <c r="Z768" i="22"/>
  <c r="Z802" i="17"/>
  <c r="Z803" i="17"/>
  <c r="Z773" i="22"/>
  <c r="Z770" i="22"/>
  <c r="Z760" i="22"/>
  <c r="Z808" i="17"/>
  <c r="Z769" i="22"/>
  <c r="Z801" i="17"/>
  <c r="Z772" i="22"/>
  <c r="Z804" i="17"/>
  <c r="Z809" i="17"/>
  <c r="Z795" i="17"/>
  <c r="Z810" i="17"/>
  <c r="Z792" i="17"/>
  <c r="Z799" i="17"/>
  <c r="EX210" i="6"/>
  <c r="DB210" i="6" s="1"/>
  <c r="FG249" i="6"/>
  <c r="FH249" i="6"/>
  <c r="N75" i="23"/>
  <c r="N73" i="23"/>
  <c r="N71" i="23"/>
  <c r="N284" i="22"/>
  <c r="N369" i="17"/>
  <c r="N372" i="17"/>
  <c r="N373" i="17"/>
  <c r="N368" i="17"/>
  <c r="N76" i="23"/>
  <c r="N289" i="22"/>
  <c r="N288" i="22"/>
  <c r="N290" i="22"/>
  <c r="N371" i="17"/>
  <c r="N367" i="17"/>
  <c r="N287" i="22"/>
  <c r="N77" i="23"/>
  <c r="N286" i="22"/>
  <c r="N72" i="23"/>
  <c r="N370" i="17"/>
  <c r="N283" i="22"/>
  <c r="N74" i="23"/>
  <c r="N285" i="22"/>
  <c r="N70" i="23"/>
  <c r="EX240" i="6"/>
  <c r="EJ33" i="6"/>
  <c r="EP130" i="6"/>
  <c r="EO130" i="6"/>
  <c r="Q77" i="22"/>
  <c r="EX43" i="6"/>
  <c r="FG280" i="6"/>
  <c r="FH280" i="6"/>
  <c r="N277" i="23"/>
  <c r="N275" i="23"/>
  <c r="N518" i="22"/>
  <c r="N286" i="23"/>
  <c r="N522" i="22"/>
  <c r="N519" i="22"/>
  <c r="N280" i="23"/>
  <c r="N282" i="23"/>
  <c r="N524" i="22"/>
  <c r="N276" i="23"/>
  <c r="N287" i="23"/>
  <c r="N517" i="22"/>
  <c r="N278" i="23"/>
  <c r="N283" i="23"/>
  <c r="N515" i="22"/>
  <c r="N285" i="23"/>
  <c r="N281" i="23"/>
  <c r="N521" i="22"/>
  <c r="N520" i="22"/>
  <c r="N516" i="22"/>
  <c r="N284" i="23"/>
  <c r="N279" i="23"/>
  <c r="N523" i="22"/>
  <c r="AA531" i="22"/>
  <c r="AA845" i="17"/>
  <c r="AA846" i="17"/>
  <c r="Y335" i="22"/>
  <c r="Y433" i="17"/>
  <c r="Y438" i="17"/>
  <c r="Z834" i="22"/>
  <c r="Z288" i="23"/>
  <c r="Z290" i="23"/>
  <c r="Z644" i="22"/>
  <c r="Z673" i="17"/>
  <c r="Z669" i="17"/>
  <c r="Z636" i="22"/>
  <c r="Z652" i="17"/>
  <c r="Z648" i="22"/>
  <c r="Z638" i="22"/>
  <c r="Z835" i="22"/>
  <c r="Z653" i="17"/>
  <c r="Z660" i="17"/>
  <c r="Z657" i="17"/>
  <c r="Z661" i="17"/>
  <c r="Z649" i="17"/>
  <c r="Z642" i="22"/>
  <c r="Z641" i="22"/>
  <c r="Z635" i="22"/>
  <c r="Z639" i="22"/>
  <c r="Z647" i="22"/>
  <c r="Z663" i="17"/>
  <c r="Z637" i="22"/>
  <c r="Z645" i="22"/>
  <c r="Z654" i="17"/>
  <c r="Z651" i="17"/>
  <c r="Z655" i="17"/>
  <c r="Z890" i="17"/>
  <c r="Z674" i="17"/>
  <c r="Z650" i="17"/>
  <c r="Z656" i="17"/>
  <c r="Z878" i="17"/>
  <c r="Z879" i="17"/>
  <c r="AA735" i="22"/>
  <c r="AA738" i="22"/>
  <c r="AA737" i="22"/>
  <c r="AA761" i="17"/>
  <c r="AA733" i="22"/>
  <c r="AA730" i="22"/>
  <c r="AA740" i="22"/>
  <c r="AA744" i="22"/>
  <c r="AA762" i="17"/>
  <c r="AA811" i="22"/>
  <c r="AA810" i="22"/>
  <c r="Y811" i="22"/>
  <c r="Y810" i="22"/>
  <c r="Z520" i="17"/>
  <c r="Z516" i="17"/>
  <c r="Z518" i="17"/>
  <c r="Z519" i="17"/>
  <c r="AA587" i="22"/>
  <c r="AA583" i="22"/>
  <c r="AA582" i="22"/>
  <c r="AA574" i="22"/>
  <c r="AA596" i="17"/>
  <c r="AA607" i="17"/>
  <c r="AA600" i="17"/>
  <c r="AA591" i="17"/>
  <c r="AA603" i="17"/>
  <c r="AA577" i="22"/>
  <c r="AA576" i="22"/>
  <c r="AA580" i="22"/>
  <c r="AA595" i="17"/>
  <c r="AA586" i="22"/>
  <c r="AA593" i="17"/>
  <c r="AA599" i="17"/>
  <c r="AA575" i="22"/>
  <c r="AA578" i="22"/>
  <c r="AA594" i="17"/>
  <c r="AA597" i="17"/>
  <c r="AA604" i="17"/>
  <c r="AA581" i="22"/>
  <c r="AA579" i="22"/>
  <c r="AA584" i="22"/>
  <c r="AA605" i="17"/>
  <c r="AA598" i="17"/>
  <c r="AA585" i="22"/>
  <c r="AA592" i="17"/>
  <c r="AA601" i="17"/>
  <c r="AA602" i="17"/>
  <c r="AA606" i="17"/>
  <c r="Y852" i="17"/>
  <c r="Y853" i="17"/>
  <c r="Z335" i="22"/>
  <c r="Z433" i="17"/>
  <c r="Z438" i="17"/>
  <c r="Z735" i="22"/>
  <c r="Z738" i="22"/>
  <c r="Z730" i="22"/>
  <c r="Z737" i="22"/>
  <c r="Z761" i="17"/>
  <c r="Z733" i="22"/>
  <c r="Z740" i="22"/>
  <c r="Z744" i="22"/>
  <c r="Z762" i="17"/>
  <c r="Z691" i="22"/>
  <c r="Z686" i="22"/>
  <c r="Z733" i="17"/>
  <c r="Z737" i="17"/>
  <c r="Z696" i="22"/>
  <c r="Z694" i="22"/>
  <c r="Z690" i="22"/>
  <c r="Z695" i="22"/>
  <c r="Z689" i="22"/>
  <c r="Z723" i="17"/>
  <c r="Z739" i="17"/>
  <c r="Z688" i="22"/>
  <c r="Z693" i="22"/>
  <c r="Z697" i="22"/>
  <c r="Z745" i="17"/>
  <c r="Z741" i="17"/>
  <c r="Z692" i="22"/>
  <c r="Z687" i="22"/>
  <c r="Z742" i="17"/>
  <c r="Z746" i="17"/>
  <c r="Z740" i="17"/>
  <c r="Z685" i="22"/>
  <c r="Z735" i="17"/>
  <c r="Z743" i="17"/>
  <c r="Z744" i="17"/>
  <c r="Z736" i="17"/>
  <c r="Z734" i="17"/>
  <c r="Z720" i="17"/>
  <c r="Z738" i="17"/>
  <c r="Y868" i="22"/>
  <c r="Y867" i="22"/>
  <c r="AA361" i="22"/>
  <c r="AA472" i="17"/>
  <c r="AA478" i="17"/>
  <c r="AA370" i="22"/>
  <c r="AA473" i="17"/>
  <c r="AA476" i="17"/>
  <c r="AA462" i="17"/>
  <c r="Z845" i="17"/>
  <c r="Z846" i="17"/>
  <c r="Z309" i="23"/>
  <c r="Z310" i="23"/>
  <c r="Y735" i="22"/>
  <c r="Y738" i="22"/>
  <c r="Y737" i="22"/>
  <c r="Y733" i="22"/>
  <c r="Y730" i="22"/>
  <c r="Y761" i="17"/>
  <c r="Y740" i="22"/>
  <c r="Y744" i="22"/>
  <c r="Y762" i="17"/>
  <c r="Y691" i="22"/>
  <c r="Y686" i="22"/>
  <c r="Y733" i="17"/>
  <c r="Y737" i="17"/>
  <c r="Y690" i="22"/>
  <c r="Y696" i="22"/>
  <c r="Y695" i="22"/>
  <c r="Y694" i="22"/>
  <c r="Y693" i="22"/>
  <c r="Y697" i="22"/>
  <c r="Y723" i="17"/>
  <c r="Y739" i="17"/>
  <c r="Y689" i="22"/>
  <c r="Y688" i="22"/>
  <c r="Y741" i="17"/>
  <c r="Y745" i="17"/>
  <c r="Y692" i="22"/>
  <c r="Y687" i="22"/>
  <c r="Y746" i="17"/>
  <c r="Y685" i="22"/>
  <c r="Y742" i="17"/>
  <c r="Y744" i="17"/>
  <c r="Y736" i="17"/>
  <c r="Y720" i="17"/>
  <c r="Y734" i="17"/>
  <c r="Y735" i="17"/>
  <c r="Y743" i="17"/>
  <c r="Y740" i="17"/>
  <c r="Y738" i="17"/>
  <c r="Y834" i="22"/>
  <c r="Y290" i="23"/>
  <c r="Y288" i="23"/>
  <c r="Y644" i="22"/>
  <c r="Y652" i="17"/>
  <c r="Y661" i="17"/>
  <c r="Y638" i="22"/>
  <c r="Y835" i="22"/>
  <c r="Y636" i="22"/>
  <c r="Y648" i="22"/>
  <c r="Y673" i="17"/>
  <c r="Y669" i="17"/>
  <c r="Y653" i="17"/>
  <c r="Y660" i="17"/>
  <c r="Y657" i="17"/>
  <c r="Y649" i="17"/>
  <c r="Y641" i="22"/>
  <c r="Y639" i="22"/>
  <c r="Y635" i="22"/>
  <c r="Y647" i="22"/>
  <c r="Y642" i="22"/>
  <c r="Y654" i="17"/>
  <c r="Y645" i="22"/>
  <c r="Y637" i="22"/>
  <c r="Y663" i="17"/>
  <c r="Y890" i="17"/>
  <c r="Y656" i="17"/>
  <c r="Y650" i="17"/>
  <c r="Y674" i="17"/>
  <c r="Y655" i="17"/>
  <c r="Y651" i="17"/>
  <c r="Z811" i="22"/>
  <c r="Z810" i="22"/>
  <c r="AA335" i="22"/>
  <c r="AA433" i="17"/>
  <c r="AA438" i="17"/>
  <c r="AA310" i="23"/>
  <c r="AA309" i="23"/>
  <c r="Z646" i="22"/>
  <c r="Z650" i="22"/>
  <c r="Z289" i="23"/>
  <c r="Z640" i="22"/>
  <c r="Z659" i="17"/>
  <c r="Z665" i="17"/>
  <c r="Z676" i="17"/>
  <c r="Z667" i="17"/>
  <c r="Z675" i="17"/>
  <c r="Z668" i="17"/>
  <c r="Z643" i="22"/>
  <c r="Z679" i="17"/>
  <c r="Z662" i="17"/>
  <c r="Z678" i="17"/>
  <c r="Z670" i="17"/>
  <c r="Z651" i="22"/>
  <c r="Z664" i="17"/>
  <c r="Z672" i="17"/>
  <c r="Z671" i="17"/>
  <c r="Z681" i="17"/>
  <c r="Z680" i="17"/>
  <c r="AA691" i="22"/>
  <c r="AA686" i="22"/>
  <c r="AA733" i="17"/>
  <c r="AA737" i="17"/>
  <c r="AA696" i="22"/>
  <c r="AA694" i="22"/>
  <c r="AA690" i="22"/>
  <c r="AA695" i="22"/>
  <c r="AA689" i="22"/>
  <c r="AA723" i="17"/>
  <c r="AA739" i="17"/>
  <c r="AA693" i="22"/>
  <c r="AA697" i="22"/>
  <c r="AA745" i="17"/>
  <c r="AA688" i="22"/>
  <c r="AA741" i="17"/>
  <c r="AA687" i="22"/>
  <c r="AA692" i="22"/>
  <c r="AA685" i="22"/>
  <c r="AA742" i="17"/>
  <c r="AA746" i="17"/>
  <c r="AA740" i="17"/>
  <c r="AA736" i="17"/>
  <c r="AA720" i="17"/>
  <c r="AA734" i="17"/>
  <c r="AA738" i="17"/>
  <c r="AA743" i="17"/>
  <c r="AA744" i="17"/>
  <c r="AA735" i="17"/>
  <c r="AA878" i="17"/>
  <c r="AA879" i="17"/>
  <c r="Y845" i="17"/>
  <c r="Y846" i="17"/>
  <c r="Y309" i="23"/>
  <c r="Y310" i="23"/>
  <c r="Y646" i="22"/>
  <c r="Y650" i="22"/>
  <c r="Y289" i="23"/>
  <c r="Y640" i="22"/>
  <c r="Y659" i="17"/>
  <c r="Y665" i="17"/>
  <c r="Y676" i="17"/>
  <c r="Y668" i="17"/>
  <c r="Y675" i="17"/>
  <c r="Y667" i="17"/>
  <c r="Y643" i="22"/>
  <c r="Y662" i="17"/>
  <c r="Y670" i="17"/>
  <c r="Y664" i="17"/>
  <c r="Y672" i="17"/>
  <c r="Y651" i="22"/>
  <c r="Y679" i="17"/>
  <c r="Y678" i="17"/>
  <c r="Y681" i="17"/>
  <c r="Y680" i="17"/>
  <c r="Y671" i="17"/>
  <c r="Y361" i="22"/>
  <c r="Y472" i="17"/>
  <c r="Y370" i="22"/>
  <c r="Y473" i="17"/>
  <c r="Y478" i="17"/>
  <c r="Y462" i="17"/>
  <c r="Y476" i="17"/>
  <c r="Z567" i="22"/>
  <c r="AA834" i="22"/>
  <c r="AA290" i="23"/>
  <c r="AA288" i="23"/>
  <c r="AA644" i="22"/>
  <c r="AA638" i="22"/>
  <c r="AA835" i="22"/>
  <c r="AA648" i="22"/>
  <c r="AA673" i="17"/>
  <c r="AA669" i="17"/>
  <c r="AA636" i="22"/>
  <c r="AA652" i="17"/>
  <c r="AA653" i="17"/>
  <c r="AA661" i="17"/>
  <c r="AA649" i="17"/>
  <c r="AA660" i="17"/>
  <c r="AA657" i="17"/>
  <c r="AA639" i="22"/>
  <c r="AA635" i="22"/>
  <c r="AA641" i="22"/>
  <c r="AA642" i="22"/>
  <c r="AA663" i="17"/>
  <c r="AA654" i="17"/>
  <c r="AA645" i="22"/>
  <c r="AA647" i="22"/>
  <c r="AA637" i="22"/>
  <c r="AA656" i="17"/>
  <c r="AA650" i="17"/>
  <c r="AA674" i="17"/>
  <c r="AA890" i="17"/>
  <c r="AA651" i="17"/>
  <c r="AA655" i="17"/>
  <c r="Y878" i="17"/>
  <c r="Y879" i="17"/>
  <c r="Z852" i="17"/>
  <c r="Z853" i="17"/>
  <c r="Z361" i="22"/>
  <c r="Z472" i="17"/>
  <c r="Z478" i="17"/>
  <c r="Z370" i="22"/>
  <c r="Z473" i="17"/>
  <c r="Z476" i="17"/>
  <c r="Z462" i="17"/>
  <c r="Y531" i="22"/>
  <c r="Y585" i="17"/>
  <c r="Y539" i="22"/>
  <c r="Y559" i="22"/>
  <c r="Y560" i="22"/>
  <c r="Y569" i="22"/>
  <c r="Y568" i="22"/>
  <c r="Y536" i="22"/>
  <c r="Y558" i="22"/>
  <c r="Y528" i="22"/>
  <c r="Y544" i="22"/>
  <c r="Y563" i="22"/>
  <c r="Y535" i="22"/>
  <c r="Y572" i="22"/>
  <c r="Y556" i="22"/>
  <c r="Y533" i="22"/>
  <c r="Y527" i="22"/>
  <c r="Y546" i="22"/>
  <c r="Y540" i="22"/>
  <c r="Y566" i="22"/>
  <c r="Y542" i="22"/>
  <c r="Y554" i="22"/>
  <c r="Y526" i="22"/>
  <c r="Y537" i="22"/>
  <c r="Y543" i="22"/>
  <c r="Y529" i="22"/>
  <c r="Y548" i="22"/>
  <c r="Y545" i="22"/>
  <c r="Y562" i="22"/>
  <c r="Y567" i="22"/>
  <c r="Y547" i="22"/>
  <c r="Y541" i="22"/>
  <c r="Y532" i="22"/>
  <c r="Y564" i="22"/>
  <c r="Y525" i="22"/>
  <c r="Y530" i="22"/>
  <c r="Y550" i="22"/>
  <c r="Y549" i="22"/>
  <c r="Y534" i="22"/>
  <c r="Y538" i="22"/>
  <c r="Y589" i="17"/>
  <c r="Y588" i="17"/>
  <c r="Y561" i="22"/>
  <c r="Y551" i="22"/>
  <c r="Y573" i="22"/>
  <c r="Y552" i="22"/>
  <c r="Y571" i="22"/>
  <c r="Y565" i="22"/>
  <c r="Y557" i="22"/>
  <c r="Y553" i="22"/>
  <c r="Y570" i="22"/>
  <c r="Y555" i="22"/>
  <c r="Y586" i="17"/>
  <c r="Y590" i="17"/>
  <c r="Y587" i="17"/>
  <c r="FG271" i="6"/>
  <c r="Y375" i="22" s="1"/>
  <c r="FG97" i="6"/>
  <c r="FH97" i="6"/>
  <c r="FG232" i="6"/>
  <c r="Y866" i="22" s="1"/>
  <c r="FH232" i="6"/>
  <c r="Z866" i="22" s="1"/>
  <c r="FI97" i="6"/>
  <c r="FG204" i="6"/>
  <c r="FH204" i="6"/>
  <c r="FI232" i="6"/>
  <c r="AA866" i="22" s="1"/>
  <c r="FJ270" i="6"/>
  <c r="FG270" i="6" s="1"/>
  <c r="FI204" i="6"/>
  <c r="FG98" i="6"/>
  <c r="FH98" i="6"/>
  <c r="FI98" i="6"/>
  <c r="FG240" i="6"/>
  <c r="FH240" i="6"/>
  <c r="FI240" i="6"/>
  <c r="FG205" i="6"/>
  <c r="Y893" i="17" s="1"/>
  <c r="FH205" i="6"/>
  <c r="Z893" i="17" s="1"/>
  <c r="FG269" i="6"/>
  <c r="FI269" i="6"/>
  <c r="FG202" i="6"/>
  <c r="FH202" i="6"/>
  <c r="FG210" i="6"/>
  <c r="FH210" i="6"/>
  <c r="FI210" i="6"/>
  <c r="FH245" i="6"/>
  <c r="FI245" i="6"/>
  <c r="FH180" i="6"/>
  <c r="Z858" i="22" s="1"/>
  <c r="FG180" i="6"/>
  <c r="Y858" i="22" s="1"/>
  <c r="FI180" i="6"/>
  <c r="AA858" i="22" s="1"/>
  <c r="FG83" i="6"/>
  <c r="FH83" i="6"/>
  <c r="FG211" i="6"/>
  <c r="FH211" i="6"/>
  <c r="FI211" i="6"/>
  <c r="FG246" i="6"/>
  <c r="Y869" i="22" s="1"/>
  <c r="FI246" i="6"/>
  <c r="AA869" i="22" s="1"/>
  <c r="FI83" i="6"/>
  <c r="FJ244" i="6"/>
  <c r="FI244" i="6" s="1"/>
  <c r="N363" i="17" l="1"/>
  <c r="N362" i="17"/>
  <c r="Q139" i="23"/>
  <c r="N65" i="23"/>
  <c r="DB224" i="6"/>
  <c r="N747" i="17" s="1"/>
  <c r="AA573" i="22"/>
  <c r="AA543" i="22"/>
  <c r="N772" i="22"/>
  <c r="N774" i="22"/>
  <c r="N768" i="22"/>
  <c r="N796" i="17"/>
  <c r="N801" i="17"/>
  <c r="N797" i="17"/>
  <c r="N771" i="22"/>
  <c r="N888" i="17"/>
  <c r="Q707" i="17"/>
  <c r="P707" i="17" s="1"/>
  <c r="Q675" i="22"/>
  <c r="Q666" i="22"/>
  <c r="Q727" i="17"/>
  <c r="Q728" i="17"/>
  <c r="Q679" i="22"/>
  <c r="P679" i="22" s="1"/>
  <c r="Q724" i="17"/>
  <c r="P724" i="17" s="1"/>
  <c r="Q681" i="22"/>
  <c r="P681" i="22" s="1"/>
  <c r="Q678" i="22"/>
  <c r="P678" i="22" s="1"/>
  <c r="Q667" i="22"/>
  <c r="Q712" i="17"/>
  <c r="Q719" i="17"/>
  <c r="DB217" i="6"/>
  <c r="Q674" i="22"/>
  <c r="P674" i="22" s="1"/>
  <c r="Q672" i="22"/>
  <c r="P672" i="22" s="1"/>
  <c r="Q726" i="17"/>
  <c r="P726" i="17" s="1"/>
  <c r="Q718" i="17"/>
  <c r="P718" i="17" s="1"/>
  <c r="Q680" i="22"/>
  <c r="Q731" i="17"/>
  <c r="Q730" i="17"/>
  <c r="AA572" i="22"/>
  <c r="AA547" i="22"/>
  <c r="AA540" i="22"/>
  <c r="N805" i="17"/>
  <c r="N769" i="22"/>
  <c r="N819" i="17"/>
  <c r="N773" i="22"/>
  <c r="AA548" i="22"/>
  <c r="AA535" i="22"/>
  <c r="N808" i="17"/>
  <c r="N795" i="17"/>
  <c r="N766" i="22"/>
  <c r="N792" i="17"/>
  <c r="N764" i="22"/>
  <c r="N804" i="17"/>
  <c r="N761" i="22"/>
  <c r="N810" i="17"/>
  <c r="AA589" i="17"/>
  <c r="AA528" i="22"/>
  <c r="AA550" i="22"/>
  <c r="N770" i="22"/>
  <c r="N776" i="22"/>
  <c r="N807" i="17"/>
  <c r="N803" i="17"/>
  <c r="AA586" i="17"/>
  <c r="AA570" i="22"/>
  <c r="AA544" i="22"/>
  <c r="AA552" i="22"/>
  <c r="AA532" i="22"/>
  <c r="AA559" i="22"/>
  <c r="Q20" i="23"/>
  <c r="Q92" i="17"/>
  <c r="P92" i="17" s="1"/>
  <c r="N798" i="17"/>
  <c r="N777" i="22"/>
  <c r="N767" i="22"/>
  <c r="N799" i="17"/>
  <c r="N809" i="17"/>
  <c r="AA562" i="22"/>
  <c r="AA557" i="22"/>
  <c r="AA527" i="22"/>
  <c r="AA569" i="22"/>
  <c r="Q93" i="17"/>
  <c r="P93" i="17" s="1"/>
  <c r="N794" i="17"/>
  <c r="N802" i="17"/>
  <c r="N763" i="22"/>
  <c r="Q235" i="22"/>
  <c r="EP124" i="6"/>
  <c r="AD887" i="17"/>
  <c r="Q288" i="17"/>
  <c r="Q742" i="17"/>
  <c r="P742" i="17" s="1"/>
  <c r="Q694" i="22"/>
  <c r="AD694" i="22" s="1"/>
  <c r="Q687" i="22"/>
  <c r="P687" i="22" s="1"/>
  <c r="Q741" i="17"/>
  <c r="P741" i="17" s="1"/>
  <c r="Q738" i="17"/>
  <c r="P738" i="17" s="1"/>
  <c r="Q745" i="17"/>
  <c r="Q743" i="17"/>
  <c r="P743" i="17" s="1"/>
  <c r="Q822" i="17"/>
  <c r="Q739" i="17"/>
  <c r="P739" i="17" s="1"/>
  <c r="Q734" i="17"/>
  <c r="P734" i="17" s="1"/>
  <c r="Q737" i="17"/>
  <c r="P737" i="17" s="1"/>
  <c r="Q692" i="22"/>
  <c r="P692" i="22" s="1"/>
  <c r="Q779" i="22"/>
  <c r="P779" i="22" s="1"/>
  <c r="Q690" i="22"/>
  <c r="AD690" i="22" s="1"/>
  <c r="Q736" i="17"/>
  <c r="P736" i="17" s="1"/>
  <c r="Q746" i="17"/>
  <c r="Q693" i="22"/>
  <c r="P693" i="22" s="1"/>
  <c r="Q696" i="22"/>
  <c r="P696" i="22" s="1"/>
  <c r="Q685" i="22"/>
  <c r="P685" i="22" s="1"/>
  <c r="Q689" i="22"/>
  <c r="AD689" i="22" s="1"/>
  <c r="Q691" i="22"/>
  <c r="P691" i="22" s="1"/>
  <c r="Q744" i="17"/>
  <c r="P744" i="17" s="1"/>
  <c r="Q688" i="22"/>
  <c r="P688" i="22" s="1"/>
  <c r="Q733" i="17"/>
  <c r="EP59" i="6"/>
  <c r="EX59" i="6" s="1"/>
  <c r="Q47" i="17"/>
  <c r="P47" i="17" s="1"/>
  <c r="Q80" i="22"/>
  <c r="P80" i="22" s="1"/>
  <c r="Q232" i="22"/>
  <c r="P232" i="22" s="1"/>
  <c r="Q398" i="17"/>
  <c r="P398" i="17" s="1"/>
  <c r="Q756" i="17"/>
  <c r="P756" i="17" s="1"/>
  <c r="Q335" i="17"/>
  <c r="P335" i="17" s="1"/>
  <c r="Q79" i="22"/>
  <c r="P79" i="22" s="1"/>
  <c r="Q399" i="17"/>
  <c r="P399" i="17" s="1"/>
  <c r="Q753" i="17"/>
  <c r="P753" i="17" s="1"/>
  <c r="DB49" i="6"/>
  <c r="N199" i="17" s="1"/>
  <c r="Q76" i="22"/>
  <c r="P76" i="22" s="1"/>
  <c r="Q397" i="17"/>
  <c r="P397" i="17" s="1"/>
  <c r="Q755" i="17"/>
  <c r="AD755" i="17" s="1"/>
  <c r="Q82" i="22"/>
  <c r="P82" i="22" s="1"/>
  <c r="DB220" i="6"/>
  <c r="N757" i="17" s="1"/>
  <c r="Q759" i="17"/>
  <c r="P759" i="17" s="1"/>
  <c r="Q81" i="22"/>
  <c r="P81" i="22" s="1"/>
  <c r="DB90" i="6"/>
  <c r="N399" i="17" s="1"/>
  <c r="EP125" i="6"/>
  <c r="Q754" i="17"/>
  <c r="AD754" i="17" s="1"/>
  <c r="DB28" i="6"/>
  <c r="Q75" i="22"/>
  <c r="P75" i="22" s="1"/>
  <c r="Q401" i="17"/>
  <c r="P401" i="17" s="1"/>
  <c r="Q760" i="17"/>
  <c r="P760" i="17" s="1"/>
  <c r="Q226" i="22"/>
  <c r="P226" i="22" s="1"/>
  <c r="Q757" i="17"/>
  <c r="P757" i="17" s="1"/>
  <c r="DB278" i="6"/>
  <c r="AA587" i="17"/>
  <c r="AA553" i="22"/>
  <c r="AA564" i="22"/>
  <c r="AA567" i="22"/>
  <c r="AA537" i="22"/>
  <c r="AA529" i="22"/>
  <c r="AA560" i="22"/>
  <c r="Q285" i="17"/>
  <c r="P285" i="17" s="1"/>
  <c r="Q85" i="23"/>
  <c r="AD85" i="23" s="1"/>
  <c r="AA555" i="22"/>
  <c r="AA565" i="22"/>
  <c r="AA530" i="22"/>
  <c r="AA546" i="22"/>
  <c r="AA533" i="22"/>
  <c r="AA558" i="22"/>
  <c r="AA539" i="22"/>
  <c r="Q103" i="17"/>
  <c r="P103" i="17" s="1"/>
  <c r="AA571" i="22"/>
  <c r="AA588" i="17"/>
  <c r="AA525" i="22"/>
  <c r="AA526" i="22"/>
  <c r="AA554" i="22"/>
  <c r="AA536" i="22"/>
  <c r="AA585" i="17"/>
  <c r="Q238" i="22"/>
  <c r="P238" i="22" s="1"/>
  <c r="EO103" i="6"/>
  <c r="Q529" i="22"/>
  <c r="P529" i="22" s="1"/>
  <c r="Q591" i="17"/>
  <c r="P591" i="17" s="1"/>
  <c r="AA561" i="22"/>
  <c r="AA534" i="22"/>
  <c r="AA541" i="22"/>
  <c r="AA542" i="22"/>
  <c r="AA556" i="22"/>
  <c r="AA563" i="22"/>
  <c r="AA590" i="17"/>
  <c r="AA551" i="22"/>
  <c r="AA549" i="22"/>
  <c r="AA538" i="22"/>
  <c r="AA566" i="22"/>
  <c r="AA545" i="22"/>
  <c r="Q55" i="17"/>
  <c r="P55" i="17" s="1"/>
  <c r="Q39" i="17"/>
  <c r="P39" i="17" s="1"/>
  <c r="N858" i="17"/>
  <c r="Q53" i="17"/>
  <c r="P53" i="17" s="1"/>
  <c r="N884" i="17"/>
  <c r="N883" i="17"/>
  <c r="P857" i="22"/>
  <c r="AD857" i="22"/>
  <c r="DB21" i="6"/>
  <c r="N55" i="17" s="1"/>
  <c r="Q60" i="17"/>
  <c r="P60" i="17" s="1"/>
  <c r="Q41" i="17"/>
  <c r="P41" i="17" s="1"/>
  <c r="Q161" i="17"/>
  <c r="P161" i="17" s="1"/>
  <c r="P513" i="22"/>
  <c r="Y517" i="17"/>
  <c r="Q211" i="17"/>
  <c r="P211" i="17" s="1"/>
  <c r="Q143" i="23"/>
  <c r="P143" i="23" s="1"/>
  <c r="Q223" i="17"/>
  <c r="P223" i="17" s="1"/>
  <c r="N277" i="22"/>
  <c r="N360" i="17"/>
  <c r="N281" i="22"/>
  <c r="DB47" i="6"/>
  <c r="N216" i="17" s="1"/>
  <c r="Q212" i="17"/>
  <c r="P212" i="17" s="1"/>
  <c r="Q147" i="23"/>
  <c r="P147" i="23" s="1"/>
  <c r="Q225" i="17"/>
  <c r="P225" i="17" s="1"/>
  <c r="N274" i="22"/>
  <c r="N357" i="17"/>
  <c r="N66" i="23"/>
  <c r="Q840" i="17"/>
  <c r="AD840" i="17" s="1"/>
  <c r="Q210" i="17"/>
  <c r="P210" i="17" s="1"/>
  <c r="Q232" i="17"/>
  <c r="P232" i="17" s="1"/>
  <c r="Q146" i="23"/>
  <c r="P146" i="23" s="1"/>
  <c r="Q137" i="17"/>
  <c r="P137" i="17" s="1"/>
  <c r="N358" i="17"/>
  <c r="N364" i="17"/>
  <c r="N359" i="17"/>
  <c r="Q231" i="17"/>
  <c r="P231" i="17" s="1"/>
  <c r="Q228" i="17"/>
  <c r="P228" i="17" s="1"/>
  <c r="Q142" i="23"/>
  <c r="P142" i="23" s="1"/>
  <c r="Q140" i="17"/>
  <c r="P140" i="17" s="1"/>
  <c r="N365" i="17"/>
  <c r="N279" i="22"/>
  <c r="N67" i="23"/>
  <c r="Q885" i="17"/>
  <c r="AD885" i="17" s="1"/>
  <c r="Q216" i="17"/>
  <c r="P216" i="17" s="1"/>
  <c r="Q141" i="23"/>
  <c r="P141" i="23" s="1"/>
  <c r="Q101" i="22"/>
  <c r="P101" i="22" s="1"/>
  <c r="N356" i="17"/>
  <c r="N275" i="22"/>
  <c r="N276" i="22"/>
  <c r="N496" i="22"/>
  <c r="N513" i="22"/>
  <c r="Q291" i="23"/>
  <c r="AD291" i="23" s="1"/>
  <c r="Q295" i="23"/>
  <c r="Q221" i="17"/>
  <c r="P221" i="17" s="1"/>
  <c r="Q234" i="17"/>
  <c r="P234" i="17" s="1"/>
  <c r="DB127" i="6"/>
  <c r="N147" i="23" s="1"/>
  <c r="Q144" i="23"/>
  <c r="P144" i="23" s="1"/>
  <c r="N366" i="17"/>
  <c r="N280" i="22"/>
  <c r="N282" i="22"/>
  <c r="Q233" i="17"/>
  <c r="P233" i="17" s="1"/>
  <c r="N68" i="23"/>
  <c r="N361" i="17"/>
  <c r="AD682" i="22"/>
  <c r="DB26" i="6"/>
  <c r="N96" i="17" s="1"/>
  <c r="Z562" i="22"/>
  <c r="Q605" i="17"/>
  <c r="P605" i="17" s="1"/>
  <c r="Q296" i="23"/>
  <c r="P296" i="23" s="1"/>
  <c r="Q703" i="22"/>
  <c r="AD703" i="22" s="1"/>
  <c r="Z527" i="22"/>
  <c r="Q598" i="17"/>
  <c r="P598" i="17" s="1"/>
  <c r="AD732" i="17"/>
  <c r="Q299" i="23"/>
  <c r="P299" i="23" s="1"/>
  <c r="Z540" i="22"/>
  <c r="Z559" i="22"/>
  <c r="Q58" i="17"/>
  <c r="AD58" i="17" s="1"/>
  <c r="Q54" i="17"/>
  <c r="P54" i="17" s="1"/>
  <c r="Q37" i="17"/>
  <c r="AD37" i="17" s="1"/>
  <c r="Q40" i="17"/>
  <c r="AD40" i="17" s="1"/>
  <c r="Z586" i="17"/>
  <c r="Q51" i="17"/>
  <c r="P51" i="17" s="1"/>
  <c r="Q46" i="17"/>
  <c r="P46" i="17" s="1"/>
  <c r="Z573" i="22"/>
  <c r="Q61" i="17"/>
  <c r="P61" i="17" s="1"/>
  <c r="Q38" i="17"/>
  <c r="P38" i="17" s="1"/>
  <c r="Q577" i="22"/>
  <c r="P577" i="22" s="1"/>
  <c r="DB202" i="6"/>
  <c r="N593" i="17" s="1"/>
  <c r="Q583" i="22"/>
  <c r="P583" i="22" s="1"/>
  <c r="Q601" i="17"/>
  <c r="P601" i="17" s="1"/>
  <c r="Q586" i="22"/>
  <c r="P586" i="22" s="1"/>
  <c r="AD69" i="22"/>
  <c r="Q575" i="22"/>
  <c r="AD575" i="22" s="1"/>
  <c r="Q581" i="22"/>
  <c r="P581" i="22" s="1"/>
  <c r="Q604" i="17"/>
  <c r="AD604" i="17" s="1"/>
  <c r="Q607" i="17"/>
  <c r="P607" i="17" s="1"/>
  <c r="Q580" i="22"/>
  <c r="P580" i="22" s="1"/>
  <c r="Q578" i="22"/>
  <c r="P578" i="22" s="1"/>
  <c r="Q593" i="17"/>
  <c r="P593" i="17" s="1"/>
  <c r="Q592" i="17"/>
  <c r="P592" i="17" s="1"/>
  <c r="AD568" i="17"/>
  <c r="Q28" i="23"/>
  <c r="P28" i="23" s="1"/>
  <c r="Q587" i="22"/>
  <c r="P587" i="22" s="1"/>
  <c r="Q603" i="17"/>
  <c r="P603" i="17" s="1"/>
  <c r="Q600" i="17"/>
  <c r="P600" i="17" s="1"/>
  <c r="Q594" i="17"/>
  <c r="P594" i="17" s="1"/>
  <c r="Q630" i="17"/>
  <c r="P630" i="17" s="1"/>
  <c r="Q198" i="22"/>
  <c r="AD198" i="22" s="1"/>
  <c r="N71" i="22"/>
  <c r="Q574" i="22"/>
  <c r="P574" i="22" s="1"/>
  <c r="Q582" i="22"/>
  <c r="AD582" i="22" s="1"/>
  <c r="Q606" i="17"/>
  <c r="AD606" i="17" s="1"/>
  <c r="Q585" i="22"/>
  <c r="P585" i="22" s="1"/>
  <c r="Q613" i="17"/>
  <c r="P613" i="17" s="1"/>
  <c r="Q30" i="23"/>
  <c r="AD30" i="23" s="1"/>
  <c r="Q597" i="17"/>
  <c r="AD597" i="17" s="1"/>
  <c r="Q584" i="22"/>
  <c r="AD584" i="22" s="1"/>
  <c r="Q576" i="22"/>
  <c r="P576" i="22" s="1"/>
  <c r="Q595" i="17"/>
  <c r="P595" i="17" s="1"/>
  <c r="Q579" i="22"/>
  <c r="P579" i="22" s="1"/>
  <c r="Q599" i="17"/>
  <c r="AD599" i="17" s="1"/>
  <c r="Q602" i="17"/>
  <c r="P602" i="17" s="1"/>
  <c r="Q194" i="22"/>
  <c r="P194" i="22" s="1"/>
  <c r="Q549" i="22"/>
  <c r="P549" i="22" s="1"/>
  <c r="DB23" i="6"/>
  <c r="N50" i="17" s="1"/>
  <c r="Q150" i="17"/>
  <c r="P150" i="17" s="1"/>
  <c r="Q545" i="22"/>
  <c r="P545" i="22" s="1"/>
  <c r="DB218" i="6"/>
  <c r="N676" i="22" s="1"/>
  <c r="Q159" i="17"/>
  <c r="P159" i="17" s="1"/>
  <c r="Q532" i="22"/>
  <c r="P532" i="22" s="1"/>
  <c r="Q683" i="22"/>
  <c r="AD683" i="22" s="1"/>
  <c r="Q567" i="22"/>
  <c r="P567" i="22" s="1"/>
  <c r="Q676" i="22"/>
  <c r="P676" i="22" s="1"/>
  <c r="DB141" i="6"/>
  <c r="N372" i="22" s="1"/>
  <c r="DB175" i="6"/>
  <c r="N857" i="22" s="1"/>
  <c r="EW132" i="6"/>
  <c r="EX132" i="6" s="1"/>
  <c r="Q438" i="17" s="1"/>
  <c r="Q554" i="22"/>
  <c r="P554" i="22" s="1"/>
  <c r="Q23" i="23"/>
  <c r="P23" i="23" s="1"/>
  <c r="Q527" i="22"/>
  <c r="P527" i="22" s="1"/>
  <c r="Q22" i="23"/>
  <c r="P22" i="23" s="1"/>
  <c r="Z587" i="17"/>
  <c r="Z565" i="22"/>
  <c r="Z532" i="22"/>
  <c r="Z549" i="22"/>
  <c r="Z537" i="22"/>
  <c r="Z535" i="22"/>
  <c r="Z568" i="22"/>
  <c r="DB241" i="6"/>
  <c r="N814" i="17" s="1"/>
  <c r="Q806" i="17"/>
  <c r="P806" i="17" s="1"/>
  <c r="Q765" i="22"/>
  <c r="P765" i="22" s="1"/>
  <c r="Q546" i="17"/>
  <c r="P546" i="17" s="1"/>
  <c r="Q462" i="17"/>
  <c r="P462" i="17" s="1"/>
  <c r="Z560" i="22"/>
  <c r="Q812" i="17"/>
  <c r="P812" i="17" s="1"/>
  <c r="Q762" i="22"/>
  <c r="P762" i="22" s="1"/>
  <c r="Q821" i="17"/>
  <c r="P821" i="17" s="1"/>
  <c r="Q482" i="22"/>
  <c r="AD482" i="22" s="1"/>
  <c r="Q705" i="22"/>
  <c r="P705" i="22" s="1"/>
  <c r="Q706" i="22"/>
  <c r="AD706" i="22" s="1"/>
  <c r="DB279" i="6"/>
  <c r="Z538" i="22"/>
  <c r="Z572" i="22"/>
  <c r="Z570" i="22"/>
  <c r="Z553" i="22"/>
  <c r="Z525" i="22"/>
  <c r="Z545" i="22"/>
  <c r="Z566" i="22"/>
  <c r="Z563" i="22"/>
  <c r="Z585" i="17"/>
  <c r="Q167" i="23"/>
  <c r="P167" i="23" s="1"/>
  <c r="Q816" i="17"/>
  <c r="P816" i="17" s="1"/>
  <c r="Q780" i="22"/>
  <c r="P780" i="22" s="1"/>
  <c r="Q811" i="17"/>
  <c r="P811" i="17" s="1"/>
  <c r="Q266" i="23"/>
  <c r="P266" i="23" s="1"/>
  <c r="DB76" i="6"/>
  <c r="N318" i="17" s="1"/>
  <c r="Z552" i="22"/>
  <c r="Z534" i="22"/>
  <c r="Z544" i="22"/>
  <c r="Z557" i="22"/>
  <c r="Z588" i="17"/>
  <c r="Z547" i="22"/>
  <c r="Z554" i="22"/>
  <c r="Z546" i="22"/>
  <c r="Z528" i="22"/>
  <c r="Z531" i="22"/>
  <c r="Q163" i="23"/>
  <c r="P163" i="23" s="1"/>
  <c r="Q818" i="17"/>
  <c r="P818" i="17" s="1"/>
  <c r="Q778" i="22"/>
  <c r="P778" i="22" s="1"/>
  <c r="Z555" i="22"/>
  <c r="Z551" i="22"/>
  <c r="Z589" i="17"/>
  <c r="Z564" i="22"/>
  <c r="Z556" i="22"/>
  <c r="Z542" i="22"/>
  <c r="Z536" i="22"/>
  <c r="Z539" i="22"/>
  <c r="Q820" i="17"/>
  <c r="P820" i="17" s="1"/>
  <c r="Q817" i="17"/>
  <c r="P817" i="17" s="1"/>
  <c r="Z530" i="22"/>
  <c r="Z529" i="22"/>
  <c r="Z558" i="22"/>
  <c r="Q815" i="17"/>
  <c r="P815" i="17" s="1"/>
  <c r="Q759" i="22"/>
  <c r="P759" i="22" s="1"/>
  <c r="Z561" i="22"/>
  <c r="Z550" i="22"/>
  <c r="Z543" i="22"/>
  <c r="Z590" i="17"/>
  <c r="Z571" i="22"/>
  <c r="Z541" i="22"/>
  <c r="Z548" i="22"/>
  <c r="Z533" i="22"/>
  <c r="Z526" i="22"/>
  <c r="Q814" i="17"/>
  <c r="P814" i="17" s="1"/>
  <c r="Q592" i="22"/>
  <c r="P592" i="22" s="1"/>
  <c r="Q255" i="17"/>
  <c r="P255" i="17" s="1"/>
  <c r="Q201" i="22"/>
  <c r="P201" i="22" s="1"/>
  <c r="P70" i="22"/>
  <c r="Q627" i="17"/>
  <c r="P627" i="17" s="1"/>
  <c r="DB52" i="6"/>
  <c r="N199" i="22" s="1"/>
  <c r="Q29" i="23"/>
  <c r="P29" i="23" s="1"/>
  <c r="Q253" i="17"/>
  <c r="P253" i="17" s="1"/>
  <c r="Q254" i="17"/>
  <c r="P254" i="17" s="1"/>
  <c r="Q130" i="22"/>
  <c r="AD130" i="22" s="1"/>
  <c r="Q292" i="23"/>
  <c r="P292" i="23" s="1"/>
  <c r="Q199" i="22"/>
  <c r="AD199" i="22" s="1"/>
  <c r="Q31" i="23"/>
  <c r="P31" i="23" s="1"/>
  <c r="N708" i="17"/>
  <c r="AD12" i="23"/>
  <c r="AD729" i="17"/>
  <c r="N569" i="17"/>
  <c r="Q197" i="22"/>
  <c r="P197" i="22" s="1"/>
  <c r="Q196" i="22"/>
  <c r="P196" i="22" s="1"/>
  <c r="EP66" i="6"/>
  <c r="EX66" i="6" s="1"/>
  <c r="Q300" i="17" s="1"/>
  <c r="N684" i="22"/>
  <c r="EW136" i="6"/>
  <c r="EX136" i="6" s="1"/>
  <c r="Q420" i="17" s="1"/>
  <c r="Q200" i="22"/>
  <c r="P200" i="22" s="1"/>
  <c r="N864" i="22"/>
  <c r="Q841" i="17"/>
  <c r="P841" i="17" s="1"/>
  <c r="Q271" i="23"/>
  <c r="P271" i="23" s="1"/>
  <c r="Q184" i="17"/>
  <c r="P184" i="17" s="1"/>
  <c r="Q131" i="22"/>
  <c r="P131" i="22" s="1"/>
  <c r="DB44" i="6"/>
  <c r="N185" i="17" s="1"/>
  <c r="Q126" i="22"/>
  <c r="P126" i="22" s="1"/>
  <c r="Q124" i="22"/>
  <c r="P124" i="22" s="1"/>
  <c r="Q125" i="22"/>
  <c r="P125" i="22" s="1"/>
  <c r="Q186" i="17"/>
  <c r="AD186" i="17" s="1"/>
  <c r="Q185" i="17"/>
  <c r="P185" i="17" s="1"/>
  <c r="Q102" i="17"/>
  <c r="P102" i="17" s="1"/>
  <c r="Q108" i="17"/>
  <c r="P108" i="17" s="1"/>
  <c r="Q113" i="17"/>
  <c r="P113" i="17" s="1"/>
  <c r="Q114" i="17"/>
  <c r="P114" i="17" s="1"/>
  <c r="Q98" i="17"/>
  <c r="AD98" i="17" s="1"/>
  <c r="Q120" i="17"/>
  <c r="P120" i="17" s="1"/>
  <c r="Q109" i="17"/>
  <c r="AD109" i="17" s="1"/>
  <c r="Q118" i="17"/>
  <c r="P118" i="17" s="1"/>
  <c r="Q119" i="17"/>
  <c r="P119" i="17" s="1"/>
  <c r="Q97" i="17"/>
  <c r="P97" i="17" s="1"/>
  <c r="Q111" i="17"/>
  <c r="P111" i="17" s="1"/>
  <c r="Q96" i="17"/>
  <c r="P96" i="17" s="1"/>
  <c r="Q128" i="22"/>
  <c r="P128" i="22" s="1"/>
  <c r="Q129" i="22"/>
  <c r="P129" i="22" s="1"/>
  <c r="Q95" i="17"/>
  <c r="P95" i="17" s="1"/>
  <c r="Q107" i="17"/>
  <c r="AD107" i="17" s="1"/>
  <c r="Q116" i="17"/>
  <c r="AD116" i="17" s="1"/>
  <c r="Q110" i="17"/>
  <c r="P110" i="17" s="1"/>
  <c r="Q138" i="23"/>
  <c r="P138" i="23" s="1"/>
  <c r="Q106" i="17"/>
  <c r="P106" i="17" s="1"/>
  <c r="Q115" i="17"/>
  <c r="P115" i="17" s="1"/>
  <c r="Q90" i="17"/>
  <c r="P90" i="17" s="1"/>
  <c r="Q101" i="17"/>
  <c r="P101" i="17" s="1"/>
  <c r="Q132" i="22"/>
  <c r="P132" i="22" s="1"/>
  <c r="Q99" i="17"/>
  <c r="AD99" i="17" s="1"/>
  <c r="Q100" i="17"/>
  <c r="P100" i="17" s="1"/>
  <c r="Q91" i="17"/>
  <c r="P91" i="17" s="1"/>
  <c r="Q112" i="17"/>
  <c r="P112" i="17" s="1"/>
  <c r="Q117" i="17"/>
  <c r="P117" i="17" s="1"/>
  <c r="Q105" i="17"/>
  <c r="AD105" i="17" s="1"/>
  <c r="Q104" i="17"/>
  <c r="P104" i="17" s="1"/>
  <c r="Q848" i="17"/>
  <c r="AD848" i="17" s="1"/>
  <c r="Q352" i="17"/>
  <c r="P352" i="17" s="1"/>
  <c r="DB112" i="6"/>
  <c r="N162" i="23" s="1"/>
  <c r="DB72" i="6"/>
  <c r="N335" i="17" s="1"/>
  <c r="Q345" i="22"/>
  <c r="P345" i="22" s="1"/>
  <c r="EO58" i="6"/>
  <c r="EX58" i="6" s="1"/>
  <c r="DB58" i="6" s="1"/>
  <c r="Q147" i="17"/>
  <c r="P147" i="17" s="1"/>
  <c r="Q294" i="23"/>
  <c r="Q300" i="23"/>
  <c r="Q297" i="23"/>
  <c r="DB226" i="6"/>
  <c r="N295" i="23" s="1"/>
  <c r="DB182" i="6"/>
  <c r="N309" i="23" s="1"/>
  <c r="Q298" i="23"/>
  <c r="DB227" i="6"/>
  <c r="Q103" i="22"/>
  <c r="P103" i="22" s="1"/>
  <c r="Q104" i="22"/>
  <c r="P104" i="22" s="1"/>
  <c r="Q13" i="23"/>
  <c r="P13" i="23" s="1"/>
  <c r="DB42" i="6"/>
  <c r="N13" i="23" s="1"/>
  <c r="Q153" i="17"/>
  <c r="P153" i="17" s="1"/>
  <c r="Q618" i="17"/>
  <c r="P618" i="17" s="1"/>
  <c r="Q593" i="22"/>
  <c r="P593" i="22" s="1"/>
  <c r="Q337" i="17"/>
  <c r="AD337" i="17" s="1"/>
  <c r="Q340" i="17"/>
  <c r="P340" i="17" s="1"/>
  <c r="Q611" i="17"/>
  <c r="AD611" i="17" s="1"/>
  <c r="Q863" i="22"/>
  <c r="P863" i="22" s="1"/>
  <c r="P56" i="17"/>
  <c r="AD56" i="17"/>
  <c r="P597" i="22"/>
  <c r="AD597" i="22"/>
  <c r="P351" i="17"/>
  <c r="AD351" i="17"/>
  <c r="P272" i="23"/>
  <c r="AD272" i="23"/>
  <c r="P199" i="17"/>
  <c r="AD199" i="17"/>
  <c r="P246" i="22"/>
  <c r="AD246" i="22"/>
  <c r="P243" i="22"/>
  <c r="AD243" i="22"/>
  <c r="P822" i="17"/>
  <c r="AD822" i="17"/>
  <c r="N493" i="22"/>
  <c r="DB150" i="6"/>
  <c r="N271" i="23" s="1"/>
  <c r="FA59" i="6"/>
  <c r="P20" i="23"/>
  <c r="AD20" i="23"/>
  <c r="P26" i="23"/>
  <c r="AD26" i="23"/>
  <c r="P758" i="17"/>
  <c r="AD758" i="17"/>
  <c r="P41" i="23"/>
  <c r="AD41" i="23"/>
  <c r="P270" i="22"/>
  <c r="AD270" i="22"/>
  <c r="P267" i="22"/>
  <c r="AD267" i="22"/>
  <c r="P305" i="17"/>
  <c r="AD305" i="17"/>
  <c r="N843" i="22"/>
  <c r="N721" i="17"/>
  <c r="N824" i="22"/>
  <c r="P98" i="23"/>
  <c r="AD98" i="23"/>
  <c r="P351" i="22"/>
  <c r="AD351" i="22"/>
  <c r="P192" i="23"/>
  <c r="AD192" i="23"/>
  <c r="N63" i="22"/>
  <c r="N66" i="22"/>
  <c r="Q331" i="17"/>
  <c r="Q333" i="17"/>
  <c r="Q339" i="17"/>
  <c r="P746" i="17"/>
  <c r="AD746" i="17"/>
  <c r="Q588" i="22"/>
  <c r="Q594" i="22"/>
  <c r="Q614" i="17"/>
  <c r="Q610" i="17"/>
  <c r="Q595" i="22"/>
  <c r="AD681" i="22"/>
  <c r="AD678" i="22"/>
  <c r="P504" i="22"/>
  <c r="AD504" i="22"/>
  <c r="P502" i="22"/>
  <c r="AD502" i="22"/>
  <c r="P510" i="22"/>
  <c r="AD510" i="22"/>
  <c r="P65" i="23"/>
  <c r="AD65" i="23"/>
  <c r="P361" i="17"/>
  <c r="AD361" i="17"/>
  <c r="P710" i="17"/>
  <c r="AD710" i="17"/>
  <c r="P844" i="22"/>
  <c r="AD844" i="22"/>
  <c r="P715" i="17"/>
  <c r="AD715" i="17"/>
  <c r="P66" i="22"/>
  <c r="AD66" i="22"/>
  <c r="Q866" i="22"/>
  <c r="DB232" i="6"/>
  <c r="N866" i="22" s="1"/>
  <c r="P365" i="17"/>
  <c r="AD365" i="17"/>
  <c r="DB180" i="6"/>
  <c r="N858" i="22" s="1"/>
  <c r="Q858" i="22"/>
  <c r="DB177" i="6"/>
  <c r="N321" i="23" s="1"/>
  <c r="Q321" i="23"/>
  <c r="P66" i="23"/>
  <c r="AD66" i="23"/>
  <c r="P263" i="22"/>
  <c r="AD263" i="22"/>
  <c r="P94" i="23"/>
  <c r="AD94" i="23"/>
  <c r="P717" i="17"/>
  <c r="AD717" i="17"/>
  <c r="P667" i="22"/>
  <c r="AD667" i="22"/>
  <c r="P712" i="17"/>
  <c r="AD712" i="17"/>
  <c r="P719" i="17"/>
  <c r="AD719" i="17"/>
  <c r="P571" i="17"/>
  <c r="AD571" i="17"/>
  <c r="P280" i="22"/>
  <c r="AD280" i="22"/>
  <c r="P68" i="23"/>
  <c r="AD68" i="23"/>
  <c r="P716" i="17"/>
  <c r="AD716" i="17"/>
  <c r="P713" i="17"/>
  <c r="AD713" i="17"/>
  <c r="P265" i="22"/>
  <c r="AD265" i="22"/>
  <c r="P181" i="23"/>
  <c r="AD181" i="23"/>
  <c r="Q57" i="17"/>
  <c r="Q42" i="17"/>
  <c r="Q35" i="17"/>
  <c r="Q43" i="17"/>
  <c r="P241" i="22"/>
  <c r="AD241" i="22"/>
  <c r="P36" i="23"/>
  <c r="AD36" i="23"/>
  <c r="N568" i="17"/>
  <c r="N571" i="17"/>
  <c r="Q483" i="22"/>
  <c r="P230" i="17"/>
  <c r="AD230" i="17"/>
  <c r="P316" i="17"/>
  <c r="AD316" i="17"/>
  <c r="P311" i="17"/>
  <c r="AD311" i="17"/>
  <c r="P317" i="17"/>
  <c r="AD317" i="17"/>
  <c r="P314" i="17"/>
  <c r="AD314" i="17"/>
  <c r="N807" i="22"/>
  <c r="N711" i="17"/>
  <c r="N710" i="17"/>
  <c r="P90" i="23"/>
  <c r="AD90" i="23"/>
  <c r="P191" i="23"/>
  <c r="AD191" i="23"/>
  <c r="P185" i="23"/>
  <c r="AD185" i="23"/>
  <c r="N70" i="22"/>
  <c r="Q341" i="17"/>
  <c r="Q344" i="17"/>
  <c r="Q348" i="17"/>
  <c r="P733" i="17"/>
  <c r="AD733" i="17"/>
  <c r="P735" i="17"/>
  <c r="AD735" i="17"/>
  <c r="Q600" i="22"/>
  <c r="Q609" i="17"/>
  <c r="Q874" i="17"/>
  <c r="Q608" i="17"/>
  <c r="Q611" i="22"/>
  <c r="P883" i="17"/>
  <c r="AD883" i="17"/>
  <c r="P851" i="22"/>
  <c r="AD851" i="22"/>
  <c r="P281" i="22"/>
  <c r="AD281" i="22"/>
  <c r="P357" i="17"/>
  <c r="AD357" i="17"/>
  <c r="P363" i="17"/>
  <c r="AD363" i="17"/>
  <c r="P721" i="17"/>
  <c r="AD721" i="17"/>
  <c r="P706" i="17"/>
  <c r="AD706" i="17"/>
  <c r="P708" i="17"/>
  <c r="AD708" i="17"/>
  <c r="P67" i="23"/>
  <c r="AD67" i="23"/>
  <c r="P372" i="22"/>
  <c r="AD372" i="22"/>
  <c r="P189" i="23"/>
  <c r="AD189" i="23"/>
  <c r="AD39" i="17"/>
  <c r="P78" i="22"/>
  <c r="AD78" i="22"/>
  <c r="P805" i="22"/>
  <c r="AD805" i="22"/>
  <c r="P236" i="22"/>
  <c r="AD236" i="22"/>
  <c r="N497" i="22"/>
  <c r="N503" i="22"/>
  <c r="P229" i="17"/>
  <c r="AD229" i="17"/>
  <c r="P702" i="22"/>
  <c r="AD702" i="22"/>
  <c r="EX92" i="6"/>
  <c r="Q308" i="22" s="1"/>
  <c r="P40" i="23"/>
  <c r="AD40" i="23"/>
  <c r="P259" i="22"/>
  <c r="AD259" i="22"/>
  <c r="P310" i="17"/>
  <c r="AD310" i="17"/>
  <c r="P266" i="22"/>
  <c r="AD266" i="22"/>
  <c r="N715" i="17"/>
  <c r="N709" i="17"/>
  <c r="N706" i="17"/>
  <c r="N669" i="22"/>
  <c r="P100" i="23"/>
  <c r="AD100" i="23"/>
  <c r="P162" i="23"/>
  <c r="AD162" i="23"/>
  <c r="P186" i="23"/>
  <c r="AD186" i="23"/>
  <c r="P183" i="23"/>
  <c r="AD183" i="23"/>
  <c r="P182" i="23"/>
  <c r="AD182" i="23"/>
  <c r="N72" i="22"/>
  <c r="P846" i="22"/>
  <c r="AD846" i="22"/>
  <c r="Q338" i="17"/>
  <c r="Q345" i="17"/>
  <c r="Q332" i="17"/>
  <c r="Q617" i="17"/>
  <c r="Q612" i="22"/>
  <c r="Q612" i="17"/>
  <c r="Q603" i="22"/>
  <c r="Q599" i="22"/>
  <c r="AD718" i="17"/>
  <c r="P680" i="22"/>
  <c r="AD680" i="22"/>
  <c r="P235" i="17"/>
  <c r="AD235" i="17"/>
  <c r="P136" i="17"/>
  <c r="AD136" i="17"/>
  <c r="P494" i="22"/>
  <c r="AD494" i="22"/>
  <c r="P360" i="17"/>
  <c r="AD360" i="17"/>
  <c r="P282" i="22"/>
  <c r="AD282" i="22"/>
  <c r="P69" i="23"/>
  <c r="AD69" i="23"/>
  <c r="P63" i="22"/>
  <c r="AD63" i="22"/>
  <c r="P67" i="22"/>
  <c r="AD67" i="22"/>
  <c r="P72" i="22"/>
  <c r="AD72" i="22"/>
  <c r="P843" i="22"/>
  <c r="AD843" i="22"/>
  <c r="Q735" i="22"/>
  <c r="Q762" i="17"/>
  <c r="Q738" i="22"/>
  <c r="DB236" i="6"/>
  <c r="Q733" i="22"/>
  <c r="Q730" i="22"/>
  <c r="Q737" i="22"/>
  <c r="Q761" i="17"/>
  <c r="Q740" i="22"/>
  <c r="Q744" i="22"/>
  <c r="P293" i="23"/>
  <c r="AD293" i="23"/>
  <c r="P315" i="17"/>
  <c r="AD315" i="17"/>
  <c r="P77" i="22"/>
  <c r="AD77" i="22"/>
  <c r="P235" i="22"/>
  <c r="AD235" i="22"/>
  <c r="N502" i="22"/>
  <c r="N495" i="22"/>
  <c r="P94" i="17"/>
  <c r="AD94" i="17"/>
  <c r="P269" i="22"/>
  <c r="AD269" i="22"/>
  <c r="P308" i="17"/>
  <c r="AD308" i="17"/>
  <c r="P271" i="22"/>
  <c r="AD271" i="22"/>
  <c r="P268" i="22"/>
  <c r="AD268" i="22"/>
  <c r="N823" i="22"/>
  <c r="N729" i="17"/>
  <c r="N732" i="17"/>
  <c r="P95" i="23"/>
  <c r="AD95" i="23"/>
  <c r="P347" i="17"/>
  <c r="AD347" i="17"/>
  <c r="P190" i="23"/>
  <c r="AD190" i="23"/>
  <c r="P184" i="23"/>
  <c r="AD184" i="23"/>
  <c r="N68" i="22"/>
  <c r="Q334" i="17"/>
  <c r="Q343" i="17"/>
  <c r="Q355" i="17"/>
  <c r="P723" i="17"/>
  <c r="AD723" i="17"/>
  <c r="P720" i="17"/>
  <c r="AD720" i="17"/>
  <c r="P697" i="22"/>
  <c r="AD697" i="22"/>
  <c r="Q821" i="22"/>
  <c r="Q619" i="17"/>
  <c r="Q624" i="17"/>
  <c r="Q589" i="22"/>
  <c r="P731" i="17"/>
  <c r="AD731" i="17"/>
  <c r="P730" i="17"/>
  <c r="AD730" i="17"/>
  <c r="P722" i="17"/>
  <c r="AD722" i="17"/>
  <c r="P318" i="23"/>
  <c r="AD318" i="23"/>
  <c r="P871" i="17"/>
  <c r="AD871" i="17"/>
  <c r="P747" i="17"/>
  <c r="AD747" i="17"/>
  <c r="P497" i="22"/>
  <c r="AD497" i="22"/>
  <c r="P498" i="22"/>
  <c r="AD498" i="22"/>
  <c r="P275" i="22"/>
  <c r="AD275" i="22"/>
  <c r="P358" i="17"/>
  <c r="AD358" i="17"/>
  <c r="P669" i="22"/>
  <c r="AD669" i="22"/>
  <c r="P670" i="22"/>
  <c r="AD670" i="22"/>
  <c r="P64" i="22"/>
  <c r="AD64" i="22"/>
  <c r="P684" i="22"/>
  <c r="AD684" i="22"/>
  <c r="EP57" i="6"/>
  <c r="EO57" i="6"/>
  <c r="Q49" i="17"/>
  <c r="Q52" i="17"/>
  <c r="Q36" i="17"/>
  <c r="N494" i="22"/>
  <c r="N510" i="22"/>
  <c r="P264" i="22"/>
  <c r="AD264" i="22"/>
  <c r="P304" i="17"/>
  <c r="AD304" i="17"/>
  <c r="P260" i="22"/>
  <c r="AD260" i="22"/>
  <c r="P313" i="17"/>
  <c r="AD313" i="17"/>
  <c r="N844" i="22"/>
  <c r="N713" i="17"/>
  <c r="N854" i="17"/>
  <c r="P91" i="23"/>
  <c r="AD91" i="23"/>
  <c r="P353" i="22"/>
  <c r="AD353" i="22"/>
  <c r="P455" i="17"/>
  <c r="AD455" i="17"/>
  <c r="N69" i="22"/>
  <c r="Q330" i="17"/>
  <c r="Q342" i="17"/>
  <c r="Q349" i="17"/>
  <c r="P695" i="22"/>
  <c r="AD695" i="22"/>
  <c r="P740" i="17"/>
  <c r="AD740" i="17"/>
  <c r="P686" i="22"/>
  <c r="AD686" i="22"/>
  <c r="Q590" i="22"/>
  <c r="Q598" i="22"/>
  <c r="Q616" i="17"/>
  <c r="Q601" i="22"/>
  <c r="P673" i="22"/>
  <c r="AD673" i="22"/>
  <c r="P725" i="17"/>
  <c r="AD725" i="17"/>
  <c r="P677" i="22"/>
  <c r="AD677" i="22"/>
  <c r="P569" i="17"/>
  <c r="AD569" i="17"/>
  <c r="P364" i="17"/>
  <c r="AD364" i="17"/>
  <c r="P366" i="17"/>
  <c r="AD366" i="17"/>
  <c r="P359" i="17"/>
  <c r="AD359" i="17"/>
  <c r="P807" i="22"/>
  <c r="AD807" i="22"/>
  <c r="P824" i="22"/>
  <c r="AD824" i="22"/>
  <c r="P709" i="17"/>
  <c r="AD709" i="17"/>
  <c r="P854" i="17"/>
  <c r="AD854" i="17"/>
  <c r="P237" i="22"/>
  <c r="AD237" i="22"/>
  <c r="P306" i="17"/>
  <c r="AD306" i="17"/>
  <c r="Q44" i="17"/>
  <c r="Q34" i="17"/>
  <c r="Q45" i="17"/>
  <c r="P395" i="17"/>
  <c r="AD395" i="17"/>
  <c r="N504" i="22"/>
  <c r="N498" i="22"/>
  <c r="P145" i="23"/>
  <c r="AD145" i="23"/>
  <c r="P309" i="17"/>
  <c r="AD309" i="17"/>
  <c r="P312" i="17"/>
  <c r="AD312" i="17"/>
  <c r="P303" i="17"/>
  <c r="AD303" i="17"/>
  <c r="N668" i="22"/>
  <c r="N670" i="22"/>
  <c r="N682" i="22"/>
  <c r="P92" i="23"/>
  <c r="AD92" i="23"/>
  <c r="P188" i="23"/>
  <c r="AD188" i="23"/>
  <c r="P456" i="17"/>
  <c r="AD456" i="17"/>
  <c r="N64" i="22"/>
  <c r="DB71" i="6"/>
  <c r="N354" i="17" s="1"/>
  <c r="Q346" i="17"/>
  <c r="Q353" i="17"/>
  <c r="P745" i="17"/>
  <c r="AD745" i="17"/>
  <c r="Q621" i="17"/>
  <c r="Q849" i="17"/>
  <c r="Q620" i="17"/>
  <c r="Q602" i="22"/>
  <c r="AD707" i="17"/>
  <c r="P675" i="22"/>
  <c r="AD675" i="22"/>
  <c r="P666" i="22"/>
  <c r="AD666" i="22"/>
  <c r="P596" i="17"/>
  <c r="AD596" i="17"/>
  <c r="P472" i="17"/>
  <c r="AD472" i="17"/>
  <c r="P318" i="17"/>
  <c r="AD318" i="17"/>
  <c r="P89" i="17"/>
  <c r="AD89" i="17"/>
  <c r="P480" i="22"/>
  <c r="AD480" i="22"/>
  <c r="P157" i="17"/>
  <c r="AD157" i="17"/>
  <c r="P542" i="22"/>
  <c r="AD542" i="22"/>
  <c r="P62" i="17"/>
  <c r="AD62" i="17"/>
  <c r="P493" i="22"/>
  <c r="AD493" i="22"/>
  <c r="P25" i="23"/>
  <c r="AD25" i="23"/>
  <c r="P274" i="22"/>
  <c r="AD274" i="22"/>
  <c r="P276" i="22"/>
  <c r="AD276" i="22"/>
  <c r="P362" i="17"/>
  <c r="AD362" i="17"/>
  <c r="P864" i="22"/>
  <c r="AD864" i="22"/>
  <c r="P714" i="17"/>
  <c r="AD714" i="17"/>
  <c r="P671" i="22"/>
  <c r="AD671" i="22"/>
  <c r="Q48" i="17"/>
  <c r="Q59" i="17"/>
  <c r="AD76" i="22"/>
  <c r="P288" i="17"/>
  <c r="AD288" i="17"/>
  <c r="P291" i="17"/>
  <c r="AD291" i="17"/>
  <c r="P394" i="17"/>
  <c r="AD394" i="17"/>
  <c r="P813" i="17"/>
  <c r="AD813" i="17"/>
  <c r="FA27" i="6"/>
  <c r="P139" i="23"/>
  <c r="AD139" i="23"/>
  <c r="P307" i="17"/>
  <c r="AD307" i="17"/>
  <c r="P262" i="22"/>
  <c r="AD262" i="22"/>
  <c r="P261" i="22"/>
  <c r="AD261" i="22"/>
  <c r="N716" i="17"/>
  <c r="N714" i="17"/>
  <c r="P99" i="23"/>
  <c r="AD99" i="23"/>
  <c r="P93" i="23"/>
  <c r="AD93" i="23"/>
  <c r="P352" i="22"/>
  <c r="AD352" i="22"/>
  <c r="P187" i="23"/>
  <c r="AD187" i="23"/>
  <c r="P183" i="17"/>
  <c r="AD183" i="17"/>
  <c r="N67" i="22"/>
  <c r="Q350" i="17"/>
  <c r="Q354" i="17"/>
  <c r="DB209" i="6"/>
  <c r="N863" i="22" s="1"/>
  <c r="Q604" i="22"/>
  <c r="Q596" i="22"/>
  <c r="Q626" i="17"/>
  <c r="P727" i="17"/>
  <c r="AD727" i="17"/>
  <c r="P728" i="17"/>
  <c r="AD728" i="17"/>
  <c r="P264" i="23"/>
  <c r="AD264" i="23"/>
  <c r="P309" i="23"/>
  <c r="AD309" i="23"/>
  <c r="P319" i="22"/>
  <c r="AD319" i="22"/>
  <c r="P884" i="17"/>
  <c r="AD884" i="17"/>
  <c r="P859" i="17"/>
  <c r="AD859" i="17"/>
  <c r="P503" i="22"/>
  <c r="AD503" i="22"/>
  <c r="P356" i="17"/>
  <c r="AD356" i="17"/>
  <c r="P279" i="22"/>
  <c r="AD279" i="22"/>
  <c r="P668" i="22"/>
  <c r="AD668" i="22"/>
  <c r="P65" i="22"/>
  <c r="AD65" i="22"/>
  <c r="P68" i="22"/>
  <c r="AD68" i="22"/>
  <c r="P711" i="17"/>
  <c r="AD711" i="17"/>
  <c r="Q319" i="23"/>
  <c r="DB160" i="6"/>
  <c r="N319" i="23" s="1"/>
  <c r="FA78" i="6"/>
  <c r="FA83" i="6"/>
  <c r="FA86" i="6"/>
  <c r="FA55" i="6"/>
  <c r="Q249" i="17"/>
  <c r="Q193" i="22"/>
  <c r="Q544" i="17"/>
  <c r="Q270" i="23"/>
  <c r="FA37" i="6"/>
  <c r="Q476" i="17"/>
  <c r="Q160" i="17"/>
  <c r="Q162" i="17"/>
  <c r="Q556" i="22"/>
  <c r="Q540" i="22"/>
  <c r="Q562" i="22"/>
  <c r="Q537" i="22"/>
  <c r="Q572" i="22"/>
  <c r="Q536" i="22"/>
  <c r="Q563" i="22"/>
  <c r="FA80" i="6"/>
  <c r="FA47" i="6"/>
  <c r="FA57" i="6"/>
  <c r="DB53" i="6"/>
  <c r="N249" i="17" s="1"/>
  <c r="Q21" i="23"/>
  <c r="Q477" i="22"/>
  <c r="Q269" i="23"/>
  <c r="DB25" i="6"/>
  <c r="N89" i="17" s="1"/>
  <c r="Q478" i="17"/>
  <c r="DB41" i="6"/>
  <c r="N165" i="17" s="1"/>
  <c r="Q152" i="17"/>
  <c r="Q107" i="22"/>
  <c r="Q560" i="22"/>
  <c r="Q566" i="22"/>
  <c r="Q526" i="22"/>
  <c r="Q558" i="22"/>
  <c r="Q528" i="22"/>
  <c r="Q531" i="22"/>
  <c r="Q539" i="22"/>
  <c r="FA66" i="6"/>
  <c r="FA64" i="6"/>
  <c r="FA88" i="6"/>
  <c r="FA58" i="6"/>
  <c r="Q250" i="17"/>
  <c r="Q251" i="17"/>
  <c r="Q481" i="22"/>
  <c r="Q545" i="17"/>
  <c r="Q370" i="22"/>
  <c r="Q163" i="17"/>
  <c r="Q164" i="17"/>
  <c r="Q155" i="17"/>
  <c r="DB203" i="6"/>
  <c r="N570" i="22" s="1"/>
  <c r="Q538" i="22"/>
  <c r="Q559" i="22"/>
  <c r="Q535" i="22"/>
  <c r="Q568" i="22"/>
  <c r="Q585" i="17"/>
  <c r="Q586" i="17"/>
  <c r="FA87" i="6"/>
  <c r="FA56" i="6"/>
  <c r="Q268" i="23"/>
  <c r="DB140" i="6"/>
  <c r="N478" i="17" s="1"/>
  <c r="Q165" i="17"/>
  <c r="Q158" i="17"/>
  <c r="Q106" i="22"/>
  <c r="Q552" i="22"/>
  <c r="Q546" i="22"/>
  <c r="Q548" i="22"/>
  <c r="Q569" i="22"/>
  <c r="Q587" i="17"/>
  <c r="Q571" i="22"/>
  <c r="Q573" i="22"/>
  <c r="EP74" i="6"/>
  <c r="EO74" i="6"/>
  <c r="FA68" i="6"/>
  <c r="FA74" i="6"/>
  <c r="Q252" i="17"/>
  <c r="Q19" i="23"/>
  <c r="Q267" i="23"/>
  <c r="Q479" i="22"/>
  <c r="Q473" i="17"/>
  <c r="Q154" i="17"/>
  <c r="Q156" i="17"/>
  <c r="Q105" i="22"/>
  <c r="Q553" i="22"/>
  <c r="Q590" i="17"/>
  <c r="Q543" i="22"/>
  <c r="Q570" i="22"/>
  <c r="Q555" i="22"/>
  <c r="Q588" i="17"/>
  <c r="Q589" i="17"/>
  <c r="FA43" i="6"/>
  <c r="FA124" i="6"/>
  <c r="FA44" i="6"/>
  <c r="FA46" i="6"/>
  <c r="FA91" i="6"/>
  <c r="Q192" i="22"/>
  <c r="Q195" i="22"/>
  <c r="Q265" i="23"/>
  <c r="Q478" i="22"/>
  <c r="Q361" i="22"/>
  <c r="Q149" i="17"/>
  <c r="Q151" i="17"/>
  <c r="Q525" i="22"/>
  <c r="Q565" i="22"/>
  <c r="Q544" i="22"/>
  <c r="Q551" i="22"/>
  <c r="Q561" i="22"/>
  <c r="Q564" i="22"/>
  <c r="Q547" i="22"/>
  <c r="Q50" i="17"/>
  <c r="FA29" i="6"/>
  <c r="FA54" i="6"/>
  <c r="Q24" i="23"/>
  <c r="DB147" i="6"/>
  <c r="N479" i="22" s="1"/>
  <c r="Q148" i="17"/>
  <c r="Q534" i="22"/>
  <c r="Q550" i="22"/>
  <c r="Q557" i="22"/>
  <c r="Q530" i="22"/>
  <c r="Q541" i="22"/>
  <c r="Q533" i="22"/>
  <c r="FA35" i="6"/>
  <c r="FA132" i="6"/>
  <c r="Q310" i="23"/>
  <c r="DB149" i="6"/>
  <c r="N264" i="23" s="1"/>
  <c r="DB93" i="6"/>
  <c r="N416" i="17" s="1"/>
  <c r="Q417" i="17"/>
  <c r="Q416" i="17"/>
  <c r="EW32" i="6"/>
  <c r="EX32" i="6" s="1"/>
  <c r="Q126" i="17" s="1"/>
  <c r="EX91" i="6"/>
  <c r="Q415" i="17" s="1"/>
  <c r="FA116" i="6"/>
  <c r="FA109" i="6"/>
  <c r="EX65" i="6"/>
  <c r="Q295" i="17" s="1"/>
  <c r="FA203" i="6"/>
  <c r="Q140" i="23"/>
  <c r="DB122" i="6"/>
  <c r="N871" i="17" s="1"/>
  <c r="Q137" i="23"/>
  <c r="Q136" i="23"/>
  <c r="EX78" i="6"/>
  <c r="Q272" i="22" s="1"/>
  <c r="Q214" i="17"/>
  <c r="Q220" i="17"/>
  <c r="DB39" i="6"/>
  <c r="N139" i="17" s="1"/>
  <c r="Q102" i="22"/>
  <c r="Q95" i="22"/>
  <c r="Q142" i="17"/>
  <c r="FA65" i="6"/>
  <c r="FA182" i="6"/>
  <c r="Q206" i="17"/>
  <c r="Q151" i="22"/>
  <c r="Q133" i="17"/>
  <c r="Q132" i="17"/>
  <c r="Q99" i="22"/>
  <c r="Q143" i="17"/>
  <c r="EX22" i="6"/>
  <c r="Q838" i="17" s="1"/>
  <c r="FA253" i="6"/>
  <c r="DB48" i="6"/>
  <c r="N235" i="17" s="1"/>
  <c r="Q219" i="17"/>
  <c r="Q209" i="17"/>
  <c r="Q98" i="22"/>
  <c r="Q96" i="22"/>
  <c r="Q144" i="17"/>
  <c r="Q94" i="22"/>
  <c r="Q800" i="22"/>
  <c r="Q218" i="17"/>
  <c r="Q213" i="17"/>
  <c r="Q226" i="17"/>
  <c r="FA128" i="6"/>
  <c r="DB163" i="6"/>
  <c r="N318" i="23" s="1"/>
  <c r="Q131" i="17"/>
  <c r="Q843" i="17"/>
  <c r="Q141" i="17"/>
  <c r="EX109" i="6"/>
  <c r="Q450" i="17" s="1"/>
  <c r="Q217" i="17"/>
  <c r="Q208" i="17"/>
  <c r="Q227" i="17"/>
  <c r="FA101" i="6"/>
  <c r="EW134" i="6"/>
  <c r="EX134" i="6" s="1"/>
  <c r="Q429" i="17" s="1"/>
  <c r="Q97" i="22"/>
  <c r="Q139" i="17"/>
  <c r="Q135" i="17"/>
  <c r="Q215" i="17"/>
  <c r="Q207" i="17"/>
  <c r="Q205" i="17"/>
  <c r="EX98" i="6"/>
  <c r="Q292" i="22" s="1"/>
  <c r="Q100" i="22"/>
  <c r="Q138" i="17"/>
  <c r="Q145" i="17"/>
  <c r="FA180" i="6"/>
  <c r="Q222" i="17"/>
  <c r="Q224" i="17"/>
  <c r="Q134" i="17"/>
  <c r="Q146" i="17"/>
  <c r="Q823" i="17"/>
  <c r="Q781" i="22"/>
  <c r="Q790" i="22"/>
  <c r="Q784" i="22"/>
  <c r="Q828" i="17"/>
  <c r="Q789" i="22"/>
  <c r="Q833" i="17"/>
  <c r="Q792" i="22"/>
  <c r="Q831" i="17"/>
  <c r="Q829" i="17"/>
  <c r="Q836" i="17"/>
  <c r="Q788" i="22"/>
  <c r="Q796" i="22"/>
  <c r="Q783" i="22"/>
  <c r="Q825" i="17"/>
  <c r="Q834" i="17"/>
  <c r="Q787" i="22"/>
  <c r="Q791" i="22"/>
  <c r="Q835" i="17"/>
  <c r="Q824" i="17"/>
  <c r="Q830" i="17"/>
  <c r="Q785" i="22"/>
  <c r="Q794" i="22"/>
  <c r="Q837" i="17"/>
  <c r="Q832" i="17"/>
  <c r="Q826" i="17"/>
  <c r="Q782" i="22"/>
  <c r="Q795" i="22"/>
  <c r="Q786" i="22"/>
  <c r="Q827" i="17"/>
  <c r="Q793" i="22"/>
  <c r="DB240" i="6"/>
  <c r="EX124" i="6"/>
  <c r="N398" i="17"/>
  <c r="FA176" i="6"/>
  <c r="FA172" i="6"/>
  <c r="FA195" i="6"/>
  <c r="FA226" i="6"/>
  <c r="FA177" i="6"/>
  <c r="N41" i="23"/>
  <c r="N261" i="22"/>
  <c r="N309" i="17"/>
  <c r="N269" i="22"/>
  <c r="N303" i="17"/>
  <c r="N268" i="22"/>
  <c r="N260" i="22"/>
  <c r="N308" i="17"/>
  <c r="N265" i="22"/>
  <c r="N264" i="22"/>
  <c r="N304" i="17"/>
  <c r="N317" i="17"/>
  <c r="N271" i="22"/>
  <c r="N305" i="17"/>
  <c r="N306" i="17"/>
  <c r="N266" i="22"/>
  <c r="N263" i="22"/>
  <c r="N313" i="17"/>
  <c r="N311" i="17"/>
  <c r="N267" i="22"/>
  <c r="N270" i="22"/>
  <c r="N312" i="17"/>
  <c r="N307" i="17"/>
  <c r="N315" i="17"/>
  <c r="N262" i="22"/>
  <c r="N310" i="17"/>
  <c r="N316" i="17"/>
  <c r="N40" i="23"/>
  <c r="N314" i="17"/>
  <c r="N259" i="22"/>
  <c r="FA92" i="6"/>
  <c r="Q170" i="23"/>
  <c r="Q168" i="23"/>
  <c r="Q176" i="23"/>
  <c r="Q169" i="23"/>
  <c r="Q164" i="23"/>
  <c r="Q173" i="23"/>
  <c r="Q179" i="23"/>
  <c r="Q177" i="23"/>
  <c r="Q165" i="23"/>
  <c r="Q178" i="23"/>
  <c r="Q454" i="17"/>
  <c r="Q347" i="22"/>
  <c r="Q174" i="23"/>
  <c r="Q172" i="23"/>
  <c r="Q171" i="23"/>
  <c r="Q166" i="23"/>
  <c r="Q175" i="23"/>
  <c r="Q180" i="23"/>
  <c r="Q348" i="22"/>
  <c r="Q349" i="22"/>
  <c r="Q346" i="22"/>
  <c r="DB110" i="6"/>
  <c r="Q306" i="22"/>
  <c r="Q404" i="17"/>
  <c r="Q408" i="17"/>
  <c r="Q410" i="17"/>
  <c r="Q403" i="17"/>
  <c r="Q406" i="17"/>
  <c r="Q411" i="17"/>
  <c r="Q305" i="22"/>
  <c r="Q101" i="23"/>
  <c r="Q400" i="17"/>
  <c r="Q402" i="17"/>
  <c r="Q405" i="17"/>
  <c r="Q396" i="17"/>
  <c r="Q407" i="17"/>
  <c r="Q409" i="17"/>
  <c r="DB89" i="6"/>
  <c r="Q273" i="22"/>
  <c r="DB79" i="6"/>
  <c r="N273" i="22" s="1"/>
  <c r="FA221" i="6"/>
  <c r="N673" i="22"/>
  <c r="N731" i="17"/>
  <c r="N726" i="17"/>
  <c r="N730" i="17"/>
  <c r="N666" i="22"/>
  <c r="N724" i="17"/>
  <c r="N712" i="17"/>
  <c r="N674" i="22"/>
  <c r="N679" i="22"/>
  <c r="N719" i="17"/>
  <c r="N680" i="22"/>
  <c r="N677" i="22"/>
  <c r="N722" i="17"/>
  <c r="N678" i="22"/>
  <c r="N672" i="22"/>
  <c r="N718" i="17"/>
  <c r="N681" i="22"/>
  <c r="N728" i="17"/>
  <c r="N675" i="22"/>
  <c r="N667" i="22"/>
  <c r="N725" i="17"/>
  <c r="N727" i="17"/>
  <c r="N707" i="17"/>
  <c r="Q274" i="23"/>
  <c r="Q547" i="17"/>
  <c r="Q549" i="17"/>
  <c r="Q548" i="17"/>
  <c r="Q273" i="23"/>
  <c r="DB151" i="6"/>
  <c r="Z877" i="22"/>
  <c r="Z878" i="22"/>
  <c r="Z876" i="22"/>
  <c r="FA157" i="6"/>
  <c r="N31" i="23"/>
  <c r="N29" i="23"/>
  <c r="Q256" i="22"/>
  <c r="Q296" i="17"/>
  <c r="Q299" i="17"/>
  <c r="Q254" i="22"/>
  <c r="DB64" i="6"/>
  <c r="Q175" i="22"/>
  <c r="Q176" i="22"/>
  <c r="Q174" i="22"/>
  <c r="Q179" i="22"/>
  <c r="Q242" i="17"/>
  <c r="DB54" i="6"/>
  <c r="N694" i="22"/>
  <c r="N697" i="22"/>
  <c r="N738" i="17"/>
  <c r="N691" i="22"/>
  <c r="N745" i="17"/>
  <c r="N687" i="22"/>
  <c r="N736" i="17"/>
  <c r="N686" i="22"/>
  <c r="N741" i="17"/>
  <c r="N692" i="22"/>
  <c r="N734" i="17"/>
  <c r="N689" i="22"/>
  <c r="N733" i="17"/>
  <c r="N723" i="17"/>
  <c r="N685" i="22"/>
  <c r="N735" i="17"/>
  <c r="N737" i="17"/>
  <c r="N739" i="17"/>
  <c r="N742" i="17"/>
  <c r="N720" i="17"/>
  <c r="N695" i="22"/>
  <c r="N690" i="22"/>
  <c r="N688" i="22"/>
  <c r="N746" i="17"/>
  <c r="N743" i="17"/>
  <c r="N740" i="17"/>
  <c r="N696" i="22"/>
  <c r="N693" i="22"/>
  <c r="N744" i="17"/>
  <c r="FA97" i="6"/>
  <c r="FA139" i="6"/>
  <c r="Q841" i="22"/>
  <c r="Q838" i="22"/>
  <c r="Q840" i="22"/>
  <c r="Q839" i="22"/>
  <c r="Q808" i="22"/>
  <c r="Q775" i="22"/>
  <c r="Q809" i="22"/>
  <c r="Q896" i="17"/>
  <c r="Q800" i="17"/>
  <c r="DB244" i="6"/>
  <c r="Q475" i="17"/>
  <c r="Q369" i="22"/>
  <c r="Q368" i="22"/>
  <c r="Q474" i="17"/>
  <c r="Q371" i="22"/>
  <c r="DB138" i="6"/>
  <c r="FA245" i="6"/>
  <c r="N107" i="17"/>
  <c r="N114" i="17"/>
  <c r="N112" i="17"/>
  <c r="N102" i="17"/>
  <c r="Y877" i="22"/>
  <c r="Y878" i="22"/>
  <c r="Y876" i="22"/>
  <c r="Q18" i="23"/>
  <c r="Q190" i="22"/>
  <c r="Q188" i="22"/>
  <c r="Q246" i="17"/>
  <c r="Q802" i="22"/>
  <c r="Q187" i="22"/>
  <c r="Q191" i="22"/>
  <c r="Q245" i="17"/>
  <c r="Q248" i="17"/>
  <c r="Q247" i="17"/>
  <c r="Q898" i="17"/>
  <c r="Q244" i="17"/>
  <c r="DB102" i="6"/>
  <c r="N137" i="23"/>
  <c r="N138" i="23"/>
  <c r="N136" i="23"/>
  <c r="N140" i="23"/>
  <c r="FA114" i="6"/>
  <c r="FA263" i="6"/>
  <c r="FA161" i="6"/>
  <c r="FA229" i="6"/>
  <c r="FA232" i="6"/>
  <c r="FA256" i="6"/>
  <c r="EX125" i="6"/>
  <c r="Q873" i="17"/>
  <c r="DB148" i="6"/>
  <c r="N873" i="17" s="1"/>
  <c r="EX139" i="6"/>
  <c r="EX221" i="6"/>
  <c r="FA129" i="6"/>
  <c r="N56" i="17"/>
  <c r="N59" i="17"/>
  <c r="N47" i="17"/>
  <c r="FA133" i="6"/>
  <c r="N345" i="22"/>
  <c r="N167" i="23"/>
  <c r="N163" i="23"/>
  <c r="EP128" i="6"/>
  <c r="EO128" i="6"/>
  <c r="FA199" i="6"/>
  <c r="FA181" i="6"/>
  <c r="FA138" i="6"/>
  <c r="FA100" i="6"/>
  <c r="FA272" i="6"/>
  <c r="FA227" i="6"/>
  <c r="N753" i="17"/>
  <c r="N754" i="17"/>
  <c r="N759" i="17"/>
  <c r="EO101" i="6"/>
  <c r="EP101" i="6"/>
  <c r="EP129" i="6"/>
  <c r="EO129" i="6"/>
  <c r="Q82" i="23"/>
  <c r="N124" i="22"/>
  <c r="N130" i="22"/>
  <c r="N128" i="22"/>
  <c r="EW35" i="6"/>
  <c r="EX35" i="6" s="1"/>
  <c r="Q8" i="23" s="1"/>
  <c r="P8" i="23" s="1"/>
  <c r="Q329" i="17"/>
  <c r="Q328" i="17"/>
  <c r="Q322" i="17"/>
  <c r="Q323" i="17"/>
  <c r="Q327" i="17"/>
  <c r="Q325" i="17"/>
  <c r="Q842" i="22"/>
  <c r="DB73" i="6"/>
  <c r="Q177" i="17"/>
  <c r="Q14" i="23"/>
  <c r="Q166" i="17"/>
  <c r="Q174" i="17"/>
  <c r="Q175" i="17"/>
  <c r="Q167" i="17"/>
  <c r="Q112" i="22"/>
  <c r="Q109" i="22"/>
  <c r="Q168" i="17"/>
  <c r="Q15" i="23"/>
  <c r="Q170" i="17"/>
  <c r="Q115" i="22"/>
  <c r="Q171" i="17"/>
  <c r="Q111" i="22"/>
  <c r="Q799" i="22"/>
  <c r="Q114" i="22"/>
  <c r="Q172" i="17"/>
  <c r="Q176" i="17"/>
  <c r="Q113" i="22"/>
  <c r="Q173" i="17"/>
  <c r="Q110" i="22"/>
  <c r="Q108" i="22"/>
  <c r="Q169" i="17"/>
  <c r="Q869" i="17"/>
  <c r="DB43" i="6"/>
  <c r="Q877" i="22"/>
  <c r="Q878" i="22"/>
  <c r="Q876" i="22"/>
  <c r="DB249" i="6"/>
  <c r="FA130" i="6"/>
  <c r="FA103" i="6"/>
  <c r="FA104" i="6"/>
  <c r="FA262" i="6"/>
  <c r="FA168" i="6"/>
  <c r="FA236" i="6"/>
  <c r="FA246" i="6"/>
  <c r="FA200" i="6"/>
  <c r="FA205" i="6"/>
  <c r="EP20" i="6"/>
  <c r="EO20" i="6"/>
  <c r="DB29" i="6"/>
  <c r="Q73" i="22"/>
  <c r="Q74" i="22"/>
  <c r="Q810" i="22"/>
  <c r="Q811" i="22"/>
  <c r="DB155" i="6"/>
  <c r="Q173" i="22"/>
  <c r="Q241" i="17"/>
  <c r="Q171" i="22"/>
  <c r="Q172" i="22"/>
  <c r="DB55" i="6"/>
  <c r="Q856" i="22"/>
  <c r="DB174" i="6"/>
  <c r="N856" i="22" s="1"/>
  <c r="N188" i="23"/>
  <c r="N187" i="23"/>
  <c r="N351" i="22"/>
  <c r="N189" i="23"/>
  <c r="N353" i="22"/>
  <c r="N185" i="23"/>
  <c r="N352" i="22"/>
  <c r="N183" i="23"/>
  <c r="N192" i="23"/>
  <c r="N184" i="23"/>
  <c r="N456" i="17"/>
  <c r="N190" i="23"/>
  <c r="N191" i="23"/>
  <c r="N181" i="23"/>
  <c r="N455" i="17"/>
  <c r="N186" i="23"/>
  <c r="N182" i="23"/>
  <c r="Q289" i="17"/>
  <c r="Q225" i="22"/>
  <c r="Q249" i="22"/>
  <c r="Q280" i="17"/>
  <c r="Q239" i="22"/>
  <c r="Q248" i="22"/>
  <c r="Q244" i="22"/>
  <c r="Q227" i="22"/>
  <c r="Q287" i="17"/>
  <c r="Q245" i="22"/>
  <c r="Q224" i="22"/>
  <c r="Q242" i="22"/>
  <c r="Q278" i="17"/>
  <c r="Q228" i="22"/>
  <c r="Q284" i="17"/>
  <c r="Q35" i="23"/>
  <c r="Q231" i="22"/>
  <c r="Q277" i="17"/>
  <c r="Q250" i="22"/>
  <c r="Q247" i="22"/>
  <c r="Q223" i="22"/>
  <c r="Q282" i="17"/>
  <c r="Q891" i="17"/>
  <c r="Q240" i="22"/>
  <c r="Q283" i="17"/>
  <c r="Q222" i="22"/>
  <c r="Q230" i="22"/>
  <c r="EW63" i="6"/>
  <c r="EX63" i="6" s="1"/>
  <c r="Q286" i="17" s="1"/>
  <c r="Q290" i="17"/>
  <c r="Q221" i="22"/>
  <c r="Q234" i="22"/>
  <c r="Q233" i="22"/>
  <c r="Q279" i="17"/>
  <c r="Q229" i="22"/>
  <c r="Q281" i="17"/>
  <c r="DB61" i="6"/>
  <c r="N288" i="17" s="1"/>
  <c r="N310" i="23"/>
  <c r="N226" i="22"/>
  <c r="N235" i="22"/>
  <c r="N241" i="22"/>
  <c r="N237" i="22"/>
  <c r="N291" i="17"/>
  <c r="N285" i="17"/>
  <c r="N246" i="22"/>
  <c r="N36" i="23"/>
  <c r="N243" i="22"/>
  <c r="N232" i="22"/>
  <c r="Q420" i="22"/>
  <c r="DB123" i="6"/>
  <c r="N420" i="22" s="1"/>
  <c r="N77" i="22"/>
  <c r="N80" i="22"/>
  <c r="N78" i="22"/>
  <c r="N75" i="22"/>
  <c r="N79" i="22"/>
  <c r="N82" i="22"/>
  <c r="N81" i="22"/>
  <c r="N76" i="22"/>
  <c r="Q320" i="17"/>
  <c r="DB75" i="6"/>
  <c r="N320" i="17" s="1"/>
  <c r="Q87" i="23"/>
  <c r="Q88" i="23"/>
  <c r="Q303" i="22"/>
  <c r="Q392" i="17"/>
  <c r="Q390" i="17"/>
  <c r="Q304" i="22"/>
  <c r="Q96" i="23"/>
  <c r="Q97" i="23"/>
  <c r="Q89" i="23"/>
  <c r="Q391" i="17"/>
  <c r="Q393" i="17"/>
  <c r="DB88" i="6"/>
  <c r="Q181" i="22"/>
  <c r="Q180" i="22"/>
  <c r="Q178" i="22"/>
  <c r="Q182" i="22"/>
  <c r="Q177" i="22"/>
  <c r="DB56" i="6"/>
  <c r="DB222" i="6"/>
  <c r="N751" i="17" s="1"/>
  <c r="Q751" i="17"/>
  <c r="Q388" i="17"/>
  <c r="Q386" i="17"/>
  <c r="Q387" i="17"/>
  <c r="Q300" i="22"/>
  <c r="Q301" i="22"/>
  <c r="Q86" i="23"/>
  <c r="Q389" i="17"/>
  <c r="Q302" i="22"/>
  <c r="DB97" i="6"/>
  <c r="FA162" i="6"/>
  <c r="FA264" i="6"/>
  <c r="FA198" i="6"/>
  <c r="FA185" i="6"/>
  <c r="FA228" i="6"/>
  <c r="N250" i="17"/>
  <c r="Q83" i="22"/>
  <c r="Q84" i="22"/>
  <c r="DB30" i="6"/>
  <c r="Q274" i="17"/>
  <c r="Q213" i="22"/>
  <c r="Q260" i="17"/>
  <c r="Q214" i="22"/>
  <c r="Q265" i="17"/>
  <c r="Q212" i="22"/>
  <c r="Q257" i="17"/>
  <c r="Q220" i="22"/>
  <c r="Q205" i="22"/>
  <c r="Q269" i="17"/>
  <c r="Q206" i="22"/>
  <c r="Q267" i="17"/>
  <c r="Q266" i="17"/>
  <c r="Q273" i="17"/>
  <c r="Q216" i="22"/>
  <c r="Q275" i="17"/>
  <c r="Q264" i="17"/>
  <c r="Q210" i="22"/>
  <c r="Q270" i="17"/>
  <c r="Q211" i="22"/>
  <c r="Q271" i="17"/>
  <c r="Q27" i="23"/>
  <c r="Q259" i="17"/>
  <c r="Q207" i="22"/>
  <c r="Q215" i="22"/>
  <c r="Q262" i="17"/>
  <c r="Q258" i="17"/>
  <c r="Q217" i="22"/>
  <c r="Q32" i="23"/>
  <c r="Q34" i="23"/>
  <c r="Q263" i="17"/>
  <c r="Q203" i="22"/>
  <c r="Q268" i="17"/>
  <c r="Q204" i="22"/>
  <c r="Q218" i="22"/>
  <c r="Q33" i="23"/>
  <c r="Q202" i="22"/>
  <c r="Q209" i="22"/>
  <c r="Q208" i="22"/>
  <c r="Q256" i="17"/>
  <c r="Q219" i="22"/>
  <c r="Q272" i="17"/>
  <c r="Q261" i="17"/>
  <c r="DB51" i="6"/>
  <c r="Q623" i="17"/>
  <c r="Q625" i="17"/>
  <c r="Q608" i="22"/>
  <c r="Q614" i="22"/>
  <c r="Q610" i="22"/>
  <c r="Q606" i="22"/>
  <c r="Q616" i="22"/>
  <c r="Q607" i="22"/>
  <c r="Q629" i="17"/>
  <c r="Q615" i="17"/>
  <c r="Q617" i="22"/>
  <c r="Q613" i="22"/>
  <c r="Q605" i="22"/>
  <c r="Q622" i="17"/>
  <c r="Q615" i="22"/>
  <c r="Q609" i="22"/>
  <c r="Q628" i="17"/>
  <c r="DB208" i="6"/>
  <c r="Q865" i="22"/>
  <c r="Q845" i="22"/>
  <c r="Q865" i="17"/>
  <c r="Q813" i="22"/>
  <c r="Q812" i="22"/>
  <c r="Q864" i="17"/>
  <c r="DB223" i="6"/>
  <c r="N347" i="17"/>
  <c r="Q70" i="17"/>
  <c r="Q64" i="17"/>
  <c r="Q67" i="17"/>
  <c r="Q81" i="17"/>
  <c r="Q82" i="17"/>
  <c r="Q72" i="17"/>
  <c r="Q86" i="17"/>
  <c r="Q66" i="17"/>
  <c r="Q76" i="17"/>
  <c r="Q69" i="17"/>
  <c r="Q75" i="17"/>
  <c r="Q78" i="17"/>
  <c r="Q71" i="17"/>
  <c r="Q74" i="17"/>
  <c r="Q88" i="17"/>
  <c r="Q80" i="17"/>
  <c r="Q77" i="17"/>
  <c r="Q73" i="17"/>
  <c r="Q65" i="17"/>
  <c r="Q63" i="17"/>
  <c r="Q842" i="17"/>
  <c r="Q84" i="17"/>
  <c r="Q79" i="17"/>
  <c r="Q68" i="17"/>
  <c r="Q83" i="17"/>
  <c r="Q87" i="17"/>
  <c r="Q85" i="17"/>
  <c r="DB24" i="6"/>
  <c r="N630" i="17"/>
  <c r="N592" i="22"/>
  <c r="N627" i="17"/>
  <c r="N613" i="17"/>
  <c r="EP33" i="6"/>
  <c r="EO33" i="6"/>
  <c r="DB136" i="6"/>
  <c r="N420" i="17" s="1"/>
  <c r="Q324" i="17"/>
  <c r="Q319" i="17"/>
  <c r="Q321" i="17"/>
  <c r="DB77" i="6"/>
  <c r="FA277" i="6"/>
  <c r="FA160" i="6"/>
  <c r="FA186" i="6"/>
  <c r="FA231" i="6"/>
  <c r="FA204" i="6"/>
  <c r="FA125" i="6"/>
  <c r="Q114" i="23"/>
  <c r="Q435" i="17"/>
  <c r="Q336" i="22"/>
  <c r="Q113" i="23"/>
  <c r="Q116" i="23"/>
  <c r="Q431" i="17"/>
  <c r="Q333" i="22"/>
  <c r="Q115" i="23"/>
  <c r="Q432" i="17"/>
  <c r="Q334" i="22"/>
  <c r="Q112" i="23"/>
  <c r="Q341" i="22"/>
  <c r="Q437" i="17"/>
  <c r="Q434" i="17"/>
  <c r="Q338" i="22"/>
  <c r="Q339" i="22"/>
  <c r="Q436" i="17"/>
  <c r="Q337" i="22"/>
  <c r="Q340" i="22"/>
  <c r="Q430" i="17"/>
  <c r="Q342" i="22"/>
  <c r="DB131" i="6"/>
  <c r="Q648" i="17"/>
  <c r="Q624" i="22"/>
  <c r="Q642" i="17"/>
  <c r="Q618" i="22"/>
  <c r="Q635" i="17"/>
  <c r="Q634" i="22"/>
  <c r="Q626" i="22"/>
  <c r="Q631" i="22"/>
  <c r="Q646" i="17"/>
  <c r="Q620" i="22"/>
  <c r="Q647" i="17"/>
  <c r="Q639" i="17"/>
  <c r="Q637" i="17"/>
  <c r="Q645" i="17"/>
  <c r="Q633" i="17"/>
  <c r="Q643" i="17"/>
  <c r="Q622" i="22"/>
  <c r="Q641" i="17"/>
  <c r="Q619" i="22"/>
  <c r="Q621" i="22"/>
  <c r="Q591" i="22"/>
  <c r="Q627" i="22"/>
  <c r="Q632" i="22"/>
  <c r="Q630" i="22"/>
  <c r="Q631" i="17"/>
  <c r="Q625" i="22"/>
  <c r="Q628" i="22"/>
  <c r="Q633" i="22"/>
  <c r="Q623" i="22"/>
  <c r="Q638" i="17"/>
  <c r="Q636" i="17"/>
  <c r="Q632" i="17"/>
  <c r="Q629" i="22"/>
  <c r="Q634" i="17"/>
  <c r="Q640" i="17"/>
  <c r="Q644" i="17"/>
  <c r="DB206" i="6"/>
  <c r="N90" i="23"/>
  <c r="N94" i="23"/>
  <c r="N95" i="23"/>
  <c r="N92" i="23"/>
  <c r="N98" i="23"/>
  <c r="N99" i="23"/>
  <c r="N93" i="23"/>
  <c r="N100" i="23"/>
  <c r="N91" i="23"/>
  <c r="Q179" i="17"/>
  <c r="Q121" i="22"/>
  <c r="Q116" i="22"/>
  <c r="Q180" i="17"/>
  <c r="Q182" i="17"/>
  <c r="Q16" i="23"/>
  <c r="Q178" i="17"/>
  <c r="Q120" i="22"/>
  <c r="Q181" i="17"/>
  <c r="Q127" i="22"/>
  <c r="Q123" i="22"/>
  <c r="Q118" i="22"/>
  <c r="Q119" i="22"/>
  <c r="Q117" i="22"/>
  <c r="Q122" i="22"/>
  <c r="DB45" i="6"/>
  <c r="FG278" i="6"/>
  <c r="FH278" i="6"/>
  <c r="FA22" i="6"/>
  <c r="FA31" i="6"/>
  <c r="FA98" i="6"/>
  <c r="Q413" i="17"/>
  <c r="Y386" i="17"/>
  <c r="Y387" i="17"/>
  <c r="Y301" i="22"/>
  <c r="Y300" i="22"/>
  <c r="Y389" i="17"/>
  <c r="Y86" i="23"/>
  <c r="Y302" i="22"/>
  <c r="Y388" i="17"/>
  <c r="Y662" i="22"/>
  <c r="Y659" i="22"/>
  <c r="Y656" i="22"/>
  <c r="Y655" i="22"/>
  <c r="Y691" i="17"/>
  <c r="Y697" i="17"/>
  <c r="Y654" i="22"/>
  <c r="Y689" i="17"/>
  <c r="Y652" i="22"/>
  <c r="Y665" i="22"/>
  <c r="Y692" i="17"/>
  <c r="Y700" i="17"/>
  <c r="Y684" i="17"/>
  <c r="Y699" i="17"/>
  <c r="Y693" i="17"/>
  <c r="Y705" i="17"/>
  <c r="Y683" i="17"/>
  <c r="Y685" i="17"/>
  <c r="Y701" i="17"/>
  <c r="Y657" i="22"/>
  <c r="Y658" i="22"/>
  <c r="Y663" i="22"/>
  <c r="Y660" i="22"/>
  <c r="Y653" i="22"/>
  <c r="Y664" i="22"/>
  <c r="Y688" i="17"/>
  <c r="Y696" i="17"/>
  <c r="Y661" i="22"/>
  <c r="Y703" i="17"/>
  <c r="Y686" i="17"/>
  <c r="Y682" i="17"/>
  <c r="Y694" i="17"/>
  <c r="Y666" i="17"/>
  <c r="Y704" i="17"/>
  <c r="Y687" i="17"/>
  <c r="Y698" i="17"/>
  <c r="Y695" i="17"/>
  <c r="Y690" i="17"/>
  <c r="Y702" i="17"/>
  <c r="Y883" i="17"/>
  <c r="Y884" i="17"/>
  <c r="Y859" i="17"/>
  <c r="Y858" i="17"/>
  <c r="Y583" i="22"/>
  <c r="Y587" i="22"/>
  <c r="Y582" i="22"/>
  <c r="Y574" i="22"/>
  <c r="Y596" i="17"/>
  <c r="Y607" i="17"/>
  <c r="Y600" i="17"/>
  <c r="Y603" i="17"/>
  <c r="Y591" i="17"/>
  <c r="Y577" i="22"/>
  <c r="Y576" i="22"/>
  <c r="Y586" i="22"/>
  <c r="Y593" i="17"/>
  <c r="Y580" i="22"/>
  <c r="Y595" i="17"/>
  <c r="Y599" i="17"/>
  <c r="Y575" i="22"/>
  <c r="Y578" i="22"/>
  <c r="Y579" i="22"/>
  <c r="Y584" i="22"/>
  <c r="Y598" i="17"/>
  <c r="Y594" i="17"/>
  <c r="Y585" i="22"/>
  <c r="Y604" i="17"/>
  <c r="Y581" i="22"/>
  <c r="Y605" i="17"/>
  <c r="Y597" i="17"/>
  <c r="Y602" i="17"/>
  <c r="Y601" i="17"/>
  <c r="Y592" i="17"/>
  <c r="Y606" i="17"/>
  <c r="AA378" i="17"/>
  <c r="AA295" i="22"/>
  <c r="AA294" i="22"/>
  <c r="AA78" i="23"/>
  <c r="AA291" i="22"/>
  <c r="AA84" i="23"/>
  <c r="AA82" i="23"/>
  <c r="AA293" i="22"/>
  <c r="AA298" i="22"/>
  <c r="AA375" i="17"/>
  <c r="AA299" i="22"/>
  <c r="AA379" i="17"/>
  <c r="AA383" i="17"/>
  <c r="AA384" i="17"/>
  <c r="AA376" i="17"/>
  <c r="AA81" i="23"/>
  <c r="AA292" i="22"/>
  <c r="AA79" i="23"/>
  <c r="AA83" i="23"/>
  <c r="AA80" i="23"/>
  <c r="AA296" i="22"/>
  <c r="AA297" i="22"/>
  <c r="AA385" i="17"/>
  <c r="AA377" i="17"/>
  <c r="AA382" i="17"/>
  <c r="AA374" i="17"/>
  <c r="AA381" i="17"/>
  <c r="AA380" i="17"/>
  <c r="AA386" i="17"/>
  <c r="AA387" i="17"/>
  <c r="AA300" i="22"/>
  <c r="AA301" i="22"/>
  <c r="AA389" i="17"/>
  <c r="AA86" i="23"/>
  <c r="AA302" i="22"/>
  <c r="AA388" i="17"/>
  <c r="AA787" i="22"/>
  <c r="AA793" i="22"/>
  <c r="AA785" i="22"/>
  <c r="AA795" i="22"/>
  <c r="AA789" i="22"/>
  <c r="AA781" i="22"/>
  <c r="AA829" i="17"/>
  <c r="AA782" i="22"/>
  <c r="AA791" i="22"/>
  <c r="AA786" i="22"/>
  <c r="AA783" i="22"/>
  <c r="AA794" i="22"/>
  <c r="AA790" i="22"/>
  <c r="AA836" i="17"/>
  <c r="AA837" i="17"/>
  <c r="AA833" i="17"/>
  <c r="AA835" i="17"/>
  <c r="AA827" i="17"/>
  <c r="AA825" i="17"/>
  <c r="AA784" i="22"/>
  <c r="AA796" i="22"/>
  <c r="AA832" i="17"/>
  <c r="AA834" i="17"/>
  <c r="AA792" i="22"/>
  <c r="AA788" i="22"/>
  <c r="AA824" i="17"/>
  <c r="AA828" i="17"/>
  <c r="AA830" i="17"/>
  <c r="AA826" i="17"/>
  <c r="AA831" i="17"/>
  <c r="AA823" i="17"/>
  <c r="AA520" i="17"/>
  <c r="AA519" i="17"/>
  <c r="AA516" i="17"/>
  <c r="AA518" i="17"/>
  <c r="Z295" i="22"/>
  <c r="Z378" i="17"/>
  <c r="Z294" i="22"/>
  <c r="Z78" i="23"/>
  <c r="Z82" i="23"/>
  <c r="Z84" i="23"/>
  <c r="Z298" i="22"/>
  <c r="Z291" i="22"/>
  <c r="Z293" i="22"/>
  <c r="Z375" i="17"/>
  <c r="Z299" i="22"/>
  <c r="Z379" i="17"/>
  <c r="Z383" i="17"/>
  <c r="Z376" i="17"/>
  <c r="Z384" i="17"/>
  <c r="Z81" i="23"/>
  <c r="Z79" i="23"/>
  <c r="Z83" i="23"/>
  <c r="Z80" i="23"/>
  <c r="Z297" i="22"/>
  <c r="Z292" i="22"/>
  <c r="Z385" i="17"/>
  <c r="Z377" i="17"/>
  <c r="Z296" i="22"/>
  <c r="Z374" i="17"/>
  <c r="Z380" i="17"/>
  <c r="Z382" i="17"/>
  <c r="Z381" i="17"/>
  <c r="Y787" i="22"/>
  <c r="Y795" i="22"/>
  <c r="Y793" i="22"/>
  <c r="Y785" i="22"/>
  <c r="Y781" i="22"/>
  <c r="Y789" i="22"/>
  <c r="Y829" i="17"/>
  <c r="Y783" i="22"/>
  <c r="Y794" i="22"/>
  <c r="Y791" i="22"/>
  <c r="Y786" i="22"/>
  <c r="Y782" i="22"/>
  <c r="Y790" i="22"/>
  <c r="Y837" i="17"/>
  <c r="Y836" i="17"/>
  <c r="Y833" i="17"/>
  <c r="Y827" i="17"/>
  <c r="Y835" i="17"/>
  <c r="Y825" i="17"/>
  <c r="Y796" i="22"/>
  <c r="Y784" i="22"/>
  <c r="Y788" i="22"/>
  <c r="Y834" i="17"/>
  <c r="Y824" i="17"/>
  <c r="Y792" i="22"/>
  <c r="Y832" i="17"/>
  <c r="Y828" i="17"/>
  <c r="Y831" i="17"/>
  <c r="Y826" i="17"/>
  <c r="Y823" i="17"/>
  <c r="Y830" i="17"/>
  <c r="Y294" i="22"/>
  <c r="Y378" i="17"/>
  <c r="Y295" i="22"/>
  <c r="Y84" i="23"/>
  <c r="Y82" i="23"/>
  <c r="Y293" i="22"/>
  <c r="Y78" i="23"/>
  <c r="Y291" i="22"/>
  <c r="Y298" i="22"/>
  <c r="Y299" i="22"/>
  <c r="Y375" i="17"/>
  <c r="Y383" i="17"/>
  <c r="Y384" i="17"/>
  <c r="Y376" i="17"/>
  <c r="Y379" i="17"/>
  <c r="Y79" i="23"/>
  <c r="Y80" i="23"/>
  <c r="Y292" i="22"/>
  <c r="Y83" i="23"/>
  <c r="Y81" i="23"/>
  <c r="Y297" i="22"/>
  <c r="Y385" i="17"/>
  <c r="Y377" i="17"/>
  <c r="Y296" i="22"/>
  <c r="Y382" i="17"/>
  <c r="Y380" i="17"/>
  <c r="Y381" i="17"/>
  <c r="Y374" i="17"/>
  <c r="AA838" i="22"/>
  <c r="AA841" i="22"/>
  <c r="AA839" i="22"/>
  <c r="AA775" i="22"/>
  <c r="AA840" i="22"/>
  <c r="AA809" i="22"/>
  <c r="AA808" i="22"/>
  <c r="AA896" i="17"/>
  <c r="AA800" i="17"/>
  <c r="Z787" i="22"/>
  <c r="Z793" i="22"/>
  <c r="Z785" i="22"/>
  <c r="Z795" i="22"/>
  <c r="Z781" i="22"/>
  <c r="Z789" i="22"/>
  <c r="Z829" i="17"/>
  <c r="Z794" i="22"/>
  <c r="Z786" i="22"/>
  <c r="Z783" i="22"/>
  <c r="Z782" i="22"/>
  <c r="Z791" i="22"/>
  <c r="Z833" i="17"/>
  <c r="Z836" i="17"/>
  <c r="Z790" i="22"/>
  <c r="Z835" i="17"/>
  <c r="Z837" i="17"/>
  <c r="Z825" i="17"/>
  <c r="Z827" i="17"/>
  <c r="Z784" i="22"/>
  <c r="Z796" i="22"/>
  <c r="Z788" i="22"/>
  <c r="Z832" i="17"/>
  <c r="Z834" i="17"/>
  <c r="Z792" i="22"/>
  <c r="Z824" i="17"/>
  <c r="Z828" i="17"/>
  <c r="Z823" i="17"/>
  <c r="Z831" i="17"/>
  <c r="Z826" i="17"/>
  <c r="Z830" i="17"/>
  <c r="Z883" i="17"/>
  <c r="Z859" i="17"/>
  <c r="Z884" i="17"/>
  <c r="Z858" i="17"/>
  <c r="Z574" i="22"/>
  <c r="Z587" i="22"/>
  <c r="Z583" i="22"/>
  <c r="Z582" i="22"/>
  <c r="Z596" i="17"/>
  <c r="Z600" i="17"/>
  <c r="Z591" i="17"/>
  <c r="Z603" i="17"/>
  <c r="Z607" i="17"/>
  <c r="Z577" i="22"/>
  <c r="Z576" i="22"/>
  <c r="Z586" i="22"/>
  <c r="Z580" i="22"/>
  <c r="Z593" i="17"/>
  <c r="Z595" i="17"/>
  <c r="Z599" i="17"/>
  <c r="Z578" i="22"/>
  <c r="Z579" i="22"/>
  <c r="Z585" i="22"/>
  <c r="Z584" i="22"/>
  <c r="Z575" i="22"/>
  <c r="Z605" i="17"/>
  <c r="Z597" i="17"/>
  <c r="Z604" i="17"/>
  <c r="Z598" i="17"/>
  <c r="Z581" i="22"/>
  <c r="Z594" i="17"/>
  <c r="Z601" i="17"/>
  <c r="Z602" i="17"/>
  <c r="Z606" i="17"/>
  <c r="Z592" i="17"/>
  <c r="AA662" i="22"/>
  <c r="AA659" i="22"/>
  <c r="AA656" i="22"/>
  <c r="AA655" i="22"/>
  <c r="AA652" i="22"/>
  <c r="AA691" i="17"/>
  <c r="AA654" i="22"/>
  <c r="AA697" i="17"/>
  <c r="AA665" i="22"/>
  <c r="AA689" i="17"/>
  <c r="AA705" i="17"/>
  <c r="AA685" i="17"/>
  <c r="AA701" i="17"/>
  <c r="AA699" i="17"/>
  <c r="AA692" i="17"/>
  <c r="AA684" i="17"/>
  <c r="AA700" i="17"/>
  <c r="AA693" i="17"/>
  <c r="AA683" i="17"/>
  <c r="AA663" i="22"/>
  <c r="AA660" i="22"/>
  <c r="AA658" i="22"/>
  <c r="AA661" i="22"/>
  <c r="AA686" i="17"/>
  <c r="AA682" i="17"/>
  <c r="AA657" i="22"/>
  <c r="AA664" i="22"/>
  <c r="AA653" i="22"/>
  <c r="AA688" i="17"/>
  <c r="AA696" i="17"/>
  <c r="AA695" i="17"/>
  <c r="AA704" i="17"/>
  <c r="AA694" i="17"/>
  <c r="AA702" i="17"/>
  <c r="AA698" i="17"/>
  <c r="AA690" i="17"/>
  <c r="AA666" i="17"/>
  <c r="AA703" i="17"/>
  <c r="AA687" i="17"/>
  <c r="AA868" i="22"/>
  <c r="AA867" i="22"/>
  <c r="Y520" i="17"/>
  <c r="Y518" i="17"/>
  <c r="Y519" i="17"/>
  <c r="Y516" i="17"/>
  <c r="Y521" i="17"/>
  <c r="Z662" i="22"/>
  <c r="Z659" i="22"/>
  <c r="Z656" i="22"/>
  <c r="Z655" i="22"/>
  <c r="Z697" i="17"/>
  <c r="Z665" i="22"/>
  <c r="Z652" i="22"/>
  <c r="Z689" i="17"/>
  <c r="Z654" i="22"/>
  <c r="Z691" i="17"/>
  <c r="Z699" i="17"/>
  <c r="Z701" i="17"/>
  <c r="Z692" i="17"/>
  <c r="Z700" i="17"/>
  <c r="Z684" i="17"/>
  <c r="Z693" i="17"/>
  <c r="Z683" i="17"/>
  <c r="Z705" i="17"/>
  <c r="Z685" i="17"/>
  <c r="Z660" i="22"/>
  <c r="Z657" i="22"/>
  <c r="Z658" i="22"/>
  <c r="Z663" i="22"/>
  <c r="Z682" i="17"/>
  <c r="Z664" i="22"/>
  <c r="Z703" i="17"/>
  <c r="Z686" i="17"/>
  <c r="Z653" i="22"/>
  <c r="Z661" i="22"/>
  <c r="Z688" i="17"/>
  <c r="Z696" i="17"/>
  <c r="Z687" i="17"/>
  <c r="Z695" i="17"/>
  <c r="Z694" i="17"/>
  <c r="Z702" i="17"/>
  <c r="Z698" i="17"/>
  <c r="Z704" i="17"/>
  <c r="Z666" i="17"/>
  <c r="Z690" i="17"/>
  <c r="Z868" i="22"/>
  <c r="Z867" i="22"/>
  <c r="AA883" i="17"/>
  <c r="AA859" i="17"/>
  <c r="AA884" i="17"/>
  <c r="AA858" i="17"/>
  <c r="Z386" i="17"/>
  <c r="Z387" i="17"/>
  <c r="Z300" i="22"/>
  <c r="Z301" i="22"/>
  <c r="Z389" i="17"/>
  <c r="Z86" i="23"/>
  <c r="Z302" i="22"/>
  <c r="Z388" i="17"/>
  <c r="FI270" i="6"/>
  <c r="AA517" i="17" s="1"/>
  <c r="FH270" i="6"/>
  <c r="FG244" i="6"/>
  <c r="FH244" i="6"/>
  <c r="P689" i="22" l="1"/>
  <c r="N476" i="17"/>
  <c r="N234" i="17"/>
  <c r="Q162" i="22"/>
  <c r="Q169" i="22"/>
  <c r="Q165" i="22"/>
  <c r="P165" i="22" s="1"/>
  <c r="Q170" i="22"/>
  <c r="P170" i="22" s="1"/>
  <c r="Q236" i="17"/>
  <c r="AD236" i="17" s="1"/>
  <c r="DB59" i="6"/>
  <c r="N170" i="22" s="1"/>
  <c r="N62" i="17"/>
  <c r="AD759" i="17"/>
  <c r="N885" i="17"/>
  <c r="AD742" i="17"/>
  <c r="AD693" i="22"/>
  <c r="AD674" i="22"/>
  <c r="AD93" i="17"/>
  <c r="AD679" i="22"/>
  <c r="AD760" i="17"/>
  <c r="AD399" i="17"/>
  <c r="AD739" i="17"/>
  <c r="AD38" i="17"/>
  <c r="AD672" i="22"/>
  <c r="AD576" i="22"/>
  <c r="AD212" i="17"/>
  <c r="P694" i="22"/>
  <c r="N397" i="17"/>
  <c r="AD221" i="17"/>
  <c r="AD101" i="22"/>
  <c r="AD142" i="23"/>
  <c r="AD226" i="22"/>
  <c r="AD685" i="22"/>
  <c r="AD724" i="17"/>
  <c r="N395" i="17"/>
  <c r="AD737" i="17"/>
  <c r="AD232" i="17"/>
  <c r="N252" i="17"/>
  <c r="N394" i="17"/>
  <c r="AD817" i="17"/>
  <c r="AD81" i="22"/>
  <c r="AD753" i="17"/>
  <c r="AD696" i="22"/>
  <c r="AD47" i="17"/>
  <c r="N401" i="17"/>
  <c r="AD734" i="17"/>
  <c r="AD80" i="22"/>
  <c r="AD687" i="22"/>
  <c r="N132" i="17"/>
  <c r="AD757" i="17"/>
  <c r="AD726" i="17"/>
  <c r="AD54" i="17"/>
  <c r="N28" i="23"/>
  <c r="N253" i="17"/>
  <c r="N198" i="22"/>
  <c r="N26" i="23"/>
  <c r="N197" i="22"/>
  <c r="N196" i="22"/>
  <c r="N254" i="17"/>
  <c r="N30" i="23"/>
  <c r="N200" i="22"/>
  <c r="N201" i="22"/>
  <c r="AD92" i="17"/>
  <c r="N255" i="17"/>
  <c r="N38" i="17"/>
  <c r="N104" i="17"/>
  <c r="N37" i="17"/>
  <c r="N61" i="17"/>
  <c r="N35" i="17"/>
  <c r="N54" i="17"/>
  <c r="N101" i="17"/>
  <c r="N118" i="17"/>
  <c r="N110" i="17"/>
  <c r="N91" i="17"/>
  <c r="AD741" i="17"/>
  <c r="AD232" i="22"/>
  <c r="N41" i="17"/>
  <c r="N40" i="17"/>
  <c r="N39" i="17"/>
  <c r="N51" i="17"/>
  <c r="N44" i="17"/>
  <c r="N108" i="17"/>
  <c r="N103" i="17"/>
  <c r="N99" i="17"/>
  <c r="N94" i="17"/>
  <c r="N595" i="17"/>
  <c r="P754" i="17"/>
  <c r="N60" i="17"/>
  <c r="N43" i="17"/>
  <c r="N52" i="17"/>
  <c r="N98" i="17"/>
  <c r="N120" i="17"/>
  <c r="N95" i="17"/>
  <c r="N113" i="17"/>
  <c r="AD238" i="22"/>
  <c r="AD55" i="17"/>
  <c r="N34" i="17"/>
  <c r="N105" i="17"/>
  <c r="AD738" i="17"/>
  <c r="N53" i="17"/>
  <c r="N45" i="17"/>
  <c r="N36" i="17"/>
  <c r="N115" i="17"/>
  <c r="N116" i="17"/>
  <c r="N92" i="17"/>
  <c r="N93" i="17"/>
  <c r="AD397" i="17"/>
  <c r="AD691" i="22"/>
  <c r="N106" i="17"/>
  <c r="N57" i="17"/>
  <c r="N42" i="17"/>
  <c r="N58" i="17"/>
  <c r="N117" i="17"/>
  <c r="N119" i="17"/>
  <c r="N97" i="17"/>
  <c r="N100" i="17"/>
  <c r="AD692" i="22"/>
  <c r="P85" i="23"/>
  <c r="P482" i="22"/>
  <c r="AD398" i="17"/>
  <c r="N49" i="17"/>
  <c r="N46" i="17"/>
  <c r="N48" i="17"/>
  <c r="N111" i="17"/>
  <c r="N109" i="17"/>
  <c r="N90" i="17"/>
  <c r="AD223" i="17"/>
  <c r="AD736" i="17"/>
  <c r="AD688" i="22"/>
  <c r="AD756" i="17"/>
  <c r="P755" i="17"/>
  <c r="AD41" i="17"/>
  <c r="AD60" i="17"/>
  <c r="AD103" i="17"/>
  <c r="P690" i="22"/>
  <c r="AD744" i="17"/>
  <c r="AD779" i="22"/>
  <c r="AD299" i="23"/>
  <c r="AD743" i="17"/>
  <c r="N154" i="17"/>
  <c r="AD335" i="17"/>
  <c r="AD75" i="22"/>
  <c r="AD529" i="22"/>
  <c r="AD82" i="22"/>
  <c r="AD161" i="17"/>
  <c r="AD53" i="17"/>
  <c r="N94" i="22"/>
  <c r="AD592" i="17"/>
  <c r="N136" i="17"/>
  <c r="N319" i="22"/>
  <c r="N760" i="17"/>
  <c r="AD591" i="17"/>
  <c r="AD79" i="22"/>
  <c r="N756" i="17"/>
  <c r="AD401" i="17"/>
  <c r="N238" i="22"/>
  <c r="N755" i="17"/>
  <c r="P198" i="22"/>
  <c r="N758" i="17"/>
  <c r="N702" i="22"/>
  <c r="P291" i="23"/>
  <c r="N141" i="23"/>
  <c r="N583" i="22"/>
  <c r="N574" i="22"/>
  <c r="N144" i="23"/>
  <c r="N577" i="22"/>
  <c r="AD285" i="17"/>
  <c r="AD211" i="17"/>
  <c r="AD137" i="17"/>
  <c r="N717" i="17"/>
  <c r="N578" i="22"/>
  <c r="AD234" i="17"/>
  <c r="N268" i="23"/>
  <c r="N581" i="22"/>
  <c r="AD140" i="17"/>
  <c r="AD146" i="23"/>
  <c r="AD147" i="23"/>
  <c r="N482" i="22"/>
  <c r="N601" i="17"/>
  <c r="N103" i="22"/>
  <c r="Q433" i="17"/>
  <c r="AD433" i="17" s="1"/>
  <c r="N606" i="17"/>
  <c r="Q335" i="22"/>
  <c r="N683" i="22"/>
  <c r="N104" i="22"/>
  <c r="N146" i="23"/>
  <c r="N607" i="17"/>
  <c r="N604" i="17"/>
  <c r="N592" i="17"/>
  <c r="N600" i="17"/>
  <c r="N139" i="23"/>
  <c r="N472" i="17"/>
  <c r="N155" i="17"/>
  <c r="N582" i="22"/>
  <c r="N580" i="22"/>
  <c r="N605" i="17"/>
  <c r="N585" i="22"/>
  <c r="AD22" i="23"/>
  <c r="AD143" i="23"/>
  <c r="N142" i="23"/>
  <c r="N473" i="17"/>
  <c r="N163" i="17"/>
  <c r="N602" i="17"/>
  <c r="N591" i="17"/>
  <c r="N576" i="22"/>
  <c r="N575" i="22"/>
  <c r="N145" i="23"/>
  <c r="N599" i="17"/>
  <c r="N597" i="17"/>
  <c r="N598" i="17"/>
  <c r="N587" i="22"/>
  <c r="DB132" i="6"/>
  <c r="N438" i="17" s="1"/>
  <c r="N811" i="17"/>
  <c r="N153" i="17"/>
  <c r="N143" i="23"/>
  <c r="N603" i="17"/>
  <c r="N586" i="22"/>
  <c r="N579" i="22"/>
  <c r="AD225" i="17"/>
  <c r="N161" i="17"/>
  <c r="N584" i="22"/>
  <c r="N594" i="17"/>
  <c r="N596" i="17"/>
  <c r="AD630" i="17"/>
  <c r="P30" i="23"/>
  <c r="AD762" i="22"/>
  <c r="P683" i="22"/>
  <c r="P599" i="17"/>
  <c r="AD585" i="22"/>
  <c r="AD600" i="17"/>
  <c r="AD580" i="22"/>
  <c r="AD583" i="22"/>
  <c r="AD144" i="23"/>
  <c r="AD554" i="22"/>
  <c r="AD816" i="17"/>
  <c r="AD345" i="22"/>
  <c r="P885" i="17"/>
  <c r="N236" i="22"/>
  <c r="AD549" i="22"/>
  <c r="P840" i="17"/>
  <c r="AD194" i="22"/>
  <c r="P597" i="17"/>
  <c r="AD114" i="17"/>
  <c r="AD126" i="22"/>
  <c r="AD106" i="17"/>
  <c r="AD593" i="17"/>
  <c r="AD759" i="22"/>
  <c r="AD112" i="17"/>
  <c r="AD96" i="17"/>
  <c r="AD605" i="17"/>
  <c r="AD231" i="17"/>
  <c r="AD818" i="17"/>
  <c r="AD567" i="22"/>
  <c r="AD216" i="17"/>
  <c r="AD46" i="17"/>
  <c r="AD527" i="22"/>
  <c r="AD586" i="22"/>
  <c r="N228" i="17"/>
  <c r="N221" i="17"/>
  <c r="N233" i="17"/>
  <c r="N210" i="17"/>
  <c r="N232" i="17"/>
  <c r="N231" i="17"/>
  <c r="AD295" i="23"/>
  <c r="P295" i="23"/>
  <c r="N211" i="17"/>
  <c r="N229" i="17"/>
  <c r="AD210" i="17"/>
  <c r="N230" i="17"/>
  <c r="AD233" i="17"/>
  <c r="Z517" i="17"/>
  <c r="Z521" i="17"/>
  <c r="AA521" i="17"/>
  <c r="N212" i="17"/>
  <c r="AD228" i="17"/>
  <c r="AD141" i="23"/>
  <c r="AD113" i="17"/>
  <c r="AD627" i="17"/>
  <c r="AD31" i="23"/>
  <c r="AD253" i="17"/>
  <c r="P575" i="22"/>
  <c r="P58" i="17"/>
  <c r="AD814" i="17"/>
  <c r="P584" i="22"/>
  <c r="AD806" i="17"/>
  <c r="AD676" i="22"/>
  <c r="AD820" i="17"/>
  <c r="P105" i="17"/>
  <c r="AD61" i="17"/>
  <c r="AD811" i="17"/>
  <c r="AD296" i="23"/>
  <c r="AD147" i="17"/>
  <c r="P703" i="22"/>
  <c r="AD13" i="23"/>
  <c r="AD292" i="23"/>
  <c r="P40" i="17"/>
  <c r="P606" i="17"/>
  <c r="AD598" i="17"/>
  <c r="P99" i="17"/>
  <c r="AD254" i="17"/>
  <c r="AD705" i="22"/>
  <c r="AD581" i="22"/>
  <c r="AD841" i="17"/>
  <c r="AD150" i="17"/>
  <c r="AD765" i="22"/>
  <c r="AD592" i="22"/>
  <c r="AD104" i="22"/>
  <c r="AD266" i="23"/>
  <c r="AD28" i="23"/>
  <c r="P611" i="17"/>
  <c r="P109" i="17"/>
  <c r="AD574" i="22"/>
  <c r="AD577" i="22"/>
  <c r="P582" i="22"/>
  <c r="P604" i="17"/>
  <c r="P37" i="17"/>
  <c r="P706" i="22"/>
  <c r="P130" i="22"/>
  <c r="AD196" i="22"/>
  <c r="AD462" i="17"/>
  <c r="AD579" i="22"/>
  <c r="AD607" i="17"/>
  <c r="AD352" i="17"/>
  <c r="AD102" i="17"/>
  <c r="AD184" i="17"/>
  <c r="AD119" i="17"/>
  <c r="AD201" i="22"/>
  <c r="AD603" i="17"/>
  <c r="P116" i="17"/>
  <c r="N370" i="22"/>
  <c r="N160" i="17"/>
  <c r="N157" i="17"/>
  <c r="N361" i="22"/>
  <c r="N151" i="17"/>
  <c r="N462" i="17"/>
  <c r="N149" i="17"/>
  <c r="N164" i="17"/>
  <c r="AD618" i="17"/>
  <c r="N218" i="17"/>
  <c r="Q313" i="22"/>
  <c r="P313" i="22" s="1"/>
  <c r="N545" i="17"/>
  <c r="N266" i="23"/>
  <c r="N129" i="22"/>
  <c r="N184" i="17"/>
  <c r="AD111" i="17"/>
  <c r="AD167" i="23"/>
  <c r="Q317" i="22"/>
  <c r="P317" i="22" s="1"/>
  <c r="N481" i="22"/>
  <c r="N125" i="22"/>
  <c r="N131" i="22"/>
  <c r="AD23" i="23"/>
  <c r="P848" i="17"/>
  <c r="AD601" i="17"/>
  <c r="N267" i="23"/>
  <c r="AD51" i="17"/>
  <c r="AD91" i="17"/>
  <c r="AD163" i="23"/>
  <c r="AD613" i="17"/>
  <c r="N480" i="22"/>
  <c r="N270" i="23"/>
  <c r="N546" i="17"/>
  <c r="N132" i="22"/>
  <c r="N126" i="22"/>
  <c r="AD138" i="23"/>
  <c r="AD812" i="17"/>
  <c r="AD532" i="22"/>
  <c r="N269" i="23"/>
  <c r="N544" i="17"/>
  <c r="N183" i="17"/>
  <c r="AD578" i="22"/>
  <c r="P107" i="17"/>
  <c r="DB91" i="6"/>
  <c r="N413" i="17" s="1"/>
  <c r="N265" i="23"/>
  <c r="N477" i="22"/>
  <c r="N186" i="17"/>
  <c r="AD602" i="17"/>
  <c r="AD815" i="17"/>
  <c r="AD594" i="17"/>
  <c r="N478" i="22"/>
  <c r="DB22" i="6"/>
  <c r="N838" i="17" s="1"/>
  <c r="AD595" i="17"/>
  <c r="AD863" i="22"/>
  <c r="AD197" i="22"/>
  <c r="AD185" i="17"/>
  <c r="AD271" i="23"/>
  <c r="AD587" i="22"/>
  <c r="AD545" i="22"/>
  <c r="AD546" i="17"/>
  <c r="AD255" i="17"/>
  <c r="N483" i="22"/>
  <c r="AD118" i="17"/>
  <c r="N272" i="23"/>
  <c r="AD132" i="22"/>
  <c r="N352" i="17"/>
  <c r="P199" i="22"/>
  <c r="Q412" i="17"/>
  <c r="P412" i="17" s="1"/>
  <c r="AD153" i="17"/>
  <c r="N616" i="17"/>
  <c r="AD159" i="17"/>
  <c r="N608" i="17"/>
  <c r="AD97" i="17"/>
  <c r="AD108" i="17"/>
  <c r="AD131" i="22"/>
  <c r="AD100" i="17"/>
  <c r="AD110" i="17"/>
  <c r="N143" i="17"/>
  <c r="N100" i="22"/>
  <c r="N98" i="22"/>
  <c r="N573" i="22"/>
  <c r="N417" i="17"/>
  <c r="N138" i="17"/>
  <c r="N131" i="17"/>
  <c r="N134" i="17"/>
  <c r="N140" i="17"/>
  <c r="N102" i="22"/>
  <c r="N146" i="17"/>
  <c r="N142" i="17"/>
  <c r="N96" i="22"/>
  <c r="N145" i="17"/>
  <c r="N135" i="17"/>
  <c r="N806" i="17"/>
  <c r="N97" i="22"/>
  <c r="N147" i="17"/>
  <c r="N843" i="17"/>
  <c r="N133" i="17"/>
  <c r="N141" i="17"/>
  <c r="N99" i="22"/>
  <c r="N137" i="17"/>
  <c r="N95" i="22"/>
  <c r="N101" i="22"/>
  <c r="N144" i="17"/>
  <c r="N817" i="17"/>
  <c r="N818" i="17"/>
  <c r="N619" i="17"/>
  <c r="N603" i="22"/>
  <c r="N345" i="17"/>
  <c r="N565" i="22"/>
  <c r="AD778" i="22"/>
  <c r="AD200" i="22"/>
  <c r="N778" i="22"/>
  <c r="N815" i="17"/>
  <c r="N617" i="17"/>
  <c r="N612" i="22"/>
  <c r="N342" i="17"/>
  <c r="N343" i="17"/>
  <c r="N586" i="17"/>
  <c r="P98" i="17"/>
  <c r="AD117" i="17"/>
  <c r="N759" i="22"/>
  <c r="N820" i="17"/>
  <c r="N624" i="17"/>
  <c r="N590" i="22"/>
  <c r="N339" i="17"/>
  <c r="N338" i="17"/>
  <c r="N540" i="22"/>
  <c r="N813" i="17"/>
  <c r="N812" i="17"/>
  <c r="N611" i="17"/>
  <c r="N596" i="22"/>
  <c r="N334" i="17"/>
  <c r="N341" i="17"/>
  <c r="N555" i="22"/>
  <c r="AD821" i="17"/>
  <c r="N765" i="22"/>
  <c r="N816" i="17"/>
  <c r="N762" i="22"/>
  <c r="N848" i="17"/>
  <c r="N610" i="17"/>
  <c r="N874" i="17"/>
  <c r="N350" i="17"/>
  <c r="N333" i="17"/>
  <c r="N552" i="22"/>
  <c r="AD29" i="23"/>
  <c r="AD780" i="22"/>
  <c r="N821" i="17"/>
  <c r="N822" i="17"/>
  <c r="N780" i="22"/>
  <c r="N601" i="22"/>
  <c r="N626" i="17"/>
  <c r="N611" i="22"/>
  <c r="N344" i="17"/>
  <c r="N207" i="17"/>
  <c r="N779" i="22"/>
  <c r="N849" i="17"/>
  <c r="N593" i="22"/>
  <c r="N609" i="17"/>
  <c r="N551" i="22"/>
  <c r="P337" i="17"/>
  <c r="AD115" i="17"/>
  <c r="AD128" i="22"/>
  <c r="AD124" i="22"/>
  <c r="N588" i="17"/>
  <c r="N532" i="22"/>
  <c r="N548" i="22"/>
  <c r="N557" i="22"/>
  <c r="N587" i="17"/>
  <c r="N553" i="22"/>
  <c r="N567" i="22"/>
  <c r="AD90" i="17"/>
  <c r="N534" i="22"/>
  <c r="N549" i="22"/>
  <c r="N538" i="22"/>
  <c r="N525" i="22"/>
  <c r="N571" i="22"/>
  <c r="N541" i="22"/>
  <c r="N545" i="22"/>
  <c r="AD120" i="17"/>
  <c r="AD103" i="22"/>
  <c r="N594" i="22"/>
  <c r="N602" i="22"/>
  <c r="N600" i="22"/>
  <c r="N620" i="17"/>
  <c r="N604" i="22"/>
  <c r="N349" i="17"/>
  <c r="N332" i="17"/>
  <c r="N331" i="17"/>
  <c r="N566" i="22"/>
  <c r="N556" i="22"/>
  <c r="N572" i="22"/>
  <c r="N564" i="22"/>
  <c r="N562" i="22"/>
  <c r="N550" i="22"/>
  <c r="N554" i="22"/>
  <c r="N614" i="17"/>
  <c r="N597" i="22"/>
  <c r="N598" i="22"/>
  <c r="N589" i="22"/>
  <c r="N340" i="17"/>
  <c r="N355" i="17"/>
  <c r="N337" i="17"/>
  <c r="N543" i="22"/>
  <c r="N526" i="22"/>
  <c r="N542" i="22"/>
  <c r="N546" i="22"/>
  <c r="N530" i="22"/>
  <c r="N537" i="22"/>
  <c r="N563" i="22"/>
  <c r="AD129" i="22"/>
  <c r="AD125" i="22"/>
  <c r="N595" i="22"/>
  <c r="N588" i="22"/>
  <c r="N821" i="22"/>
  <c r="N599" i="22"/>
  <c r="N351" i="17"/>
  <c r="N353" i="17"/>
  <c r="N346" i="17"/>
  <c r="N544" i="22"/>
  <c r="N528" i="22"/>
  <c r="N569" i="22"/>
  <c r="N529" i="22"/>
  <c r="N527" i="22"/>
  <c r="N536" i="22"/>
  <c r="N585" i="17"/>
  <c r="N531" i="22"/>
  <c r="N533" i="22"/>
  <c r="N589" i="17"/>
  <c r="N568" i="22"/>
  <c r="N535" i="22"/>
  <c r="N560" i="22"/>
  <c r="AD340" i="17"/>
  <c r="N621" i="17"/>
  <c r="N612" i="17"/>
  <c r="N618" i="17"/>
  <c r="N330" i="17"/>
  <c r="N348" i="17"/>
  <c r="N539" i="22"/>
  <c r="N547" i="22"/>
  <c r="N590" i="17"/>
  <c r="N558" i="22"/>
  <c r="N561" i="22"/>
  <c r="N559" i="22"/>
  <c r="P186" i="17"/>
  <c r="AD104" i="17"/>
  <c r="Q299" i="22"/>
  <c r="P299" i="22" s="1"/>
  <c r="AD95" i="17"/>
  <c r="Q379" i="17"/>
  <c r="P379" i="17" s="1"/>
  <c r="Q93" i="22"/>
  <c r="P93" i="22" s="1"/>
  <c r="Q375" i="17"/>
  <c r="P375" i="17" s="1"/>
  <c r="DB109" i="6"/>
  <c r="N444" i="17" s="1"/>
  <c r="AD101" i="17"/>
  <c r="Q159" i="23"/>
  <c r="P159" i="23" s="1"/>
  <c r="N150" i="17"/>
  <c r="N105" i="22"/>
  <c r="Q446" i="17"/>
  <c r="AD446" i="17" s="1"/>
  <c r="N106" i="22"/>
  <c r="N156" i="17"/>
  <c r="Q155" i="23"/>
  <c r="P155" i="23" s="1"/>
  <c r="N162" i="17"/>
  <c r="N152" i="17"/>
  <c r="N107" i="22"/>
  <c r="Q154" i="23"/>
  <c r="P154" i="23" s="1"/>
  <c r="Q152" i="23"/>
  <c r="AD152" i="23" s="1"/>
  <c r="N148" i="17"/>
  <c r="N158" i="17"/>
  <c r="N159" i="17"/>
  <c r="Q442" i="17"/>
  <c r="P442" i="17" s="1"/>
  <c r="Q441" i="17"/>
  <c r="P441" i="17" s="1"/>
  <c r="Q451" i="17"/>
  <c r="P451" i="17" s="1"/>
  <c r="Q443" i="17"/>
  <c r="P443" i="17" s="1"/>
  <c r="Q156" i="23"/>
  <c r="AD156" i="23" s="1"/>
  <c r="N167" i="22"/>
  <c r="N159" i="22"/>
  <c r="Q297" i="17"/>
  <c r="AD297" i="17" s="1"/>
  <c r="Q293" i="17"/>
  <c r="P293" i="17" s="1"/>
  <c r="Q159" i="22"/>
  <c r="Q167" i="22"/>
  <c r="Q301" i="17"/>
  <c r="AD301" i="17" s="1"/>
  <c r="DB66" i="6"/>
  <c r="N253" i="22" s="1"/>
  <c r="Q294" i="17"/>
  <c r="P294" i="17" s="1"/>
  <c r="Q39" i="23"/>
  <c r="P39" i="23" s="1"/>
  <c r="Q253" i="22"/>
  <c r="P253" i="22" s="1"/>
  <c r="Q257" i="22"/>
  <c r="P257" i="22" s="1"/>
  <c r="Q292" i="17"/>
  <c r="P292" i="17" s="1"/>
  <c r="N291" i="23"/>
  <c r="N705" i="22"/>
  <c r="N300" i="23"/>
  <c r="N706" i="22"/>
  <c r="N294" i="23"/>
  <c r="N297" i="23"/>
  <c r="Q829" i="22"/>
  <c r="P829" i="22" s="1"/>
  <c r="Q251" i="22"/>
  <c r="P251" i="22" s="1"/>
  <c r="AD297" i="23"/>
  <c r="P297" i="23"/>
  <c r="Q255" i="22"/>
  <c r="AD255" i="22" s="1"/>
  <c r="Q258" i="22"/>
  <c r="P258" i="22" s="1"/>
  <c r="P300" i="23"/>
  <c r="AD300" i="23"/>
  <c r="Q252" i="22"/>
  <c r="P252" i="22" s="1"/>
  <c r="Q37" i="23"/>
  <c r="P37" i="23" s="1"/>
  <c r="AD593" i="22"/>
  <c r="AD294" i="23"/>
  <c r="P294" i="23"/>
  <c r="DB65" i="6"/>
  <c r="N302" i="17" s="1"/>
  <c r="Q38" i="23"/>
  <c r="P38" i="23" s="1"/>
  <c r="EX57" i="6"/>
  <c r="N298" i="23"/>
  <c r="N293" i="23"/>
  <c r="N703" i="22"/>
  <c r="N299" i="23"/>
  <c r="N296" i="23"/>
  <c r="AD298" i="23"/>
  <c r="P298" i="23"/>
  <c r="Q294" i="22"/>
  <c r="AD294" i="22" s="1"/>
  <c r="Q293" i="22"/>
  <c r="AD293" i="22" s="1"/>
  <c r="Q298" i="22"/>
  <c r="P298" i="22" s="1"/>
  <c r="Q378" i="17"/>
  <c r="P378" i="17" s="1"/>
  <c r="Q452" i="17"/>
  <c r="P452" i="17" s="1"/>
  <c r="Q151" i="23"/>
  <c r="P151" i="23" s="1"/>
  <c r="Q158" i="23"/>
  <c r="P158" i="23" s="1"/>
  <c r="Q161" i="23"/>
  <c r="P161" i="23" s="1"/>
  <c r="Q130" i="17"/>
  <c r="AD130" i="17" s="1"/>
  <c r="Q298" i="17"/>
  <c r="AD298" i="17" s="1"/>
  <c r="Q315" i="22"/>
  <c r="P315" i="22" s="1"/>
  <c r="Q81" i="23"/>
  <c r="P81" i="23" s="1"/>
  <c r="Q297" i="22"/>
  <c r="P297" i="22" s="1"/>
  <c r="Q382" i="17"/>
  <c r="P382" i="17" s="1"/>
  <c r="Q440" i="17"/>
  <c r="P440" i="17" s="1"/>
  <c r="Q439" i="17"/>
  <c r="P439" i="17" s="1"/>
  <c r="Q149" i="23"/>
  <c r="P149" i="23" s="1"/>
  <c r="Q448" i="17"/>
  <c r="AD448" i="17" s="1"/>
  <c r="DB32" i="6"/>
  <c r="N129" i="17" s="1"/>
  <c r="Q91" i="22"/>
  <c r="P91" i="22" s="1"/>
  <c r="Q302" i="17"/>
  <c r="P302" i="17" s="1"/>
  <c r="Q318" i="22"/>
  <c r="AD318" i="22" s="1"/>
  <c r="Q377" i="17"/>
  <c r="P377" i="17" s="1"/>
  <c r="Q384" i="17"/>
  <c r="P384" i="17" s="1"/>
  <c r="Q83" i="23"/>
  <c r="P83" i="23" s="1"/>
  <c r="Q444" i="17"/>
  <c r="AD444" i="17" s="1"/>
  <c r="Q445" i="17"/>
  <c r="AD445" i="17" s="1"/>
  <c r="Q148" i="23"/>
  <c r="P148" i="23" s="1"/>
  <c r="Q150" i="23"/>
  <c r="AD150" i="23" s="1"/>
  <c r="Q128" i="17"/>
  <c r="P128" i="17" s="1"/>
  <c r="Q129" i="17"/>
  <c r="P129" i="17" s="1"/>
  <c r="DB92" i="6"/>
  <c r="N311" i="22" s="1"/>
  <c r="Q311" i="22"/>
  <c r="P311" i="22" s="1"/>
  <c r="P74" i="22"/>
  <c r="AD74" i="22"/>
  <c r="Q79" i="23"/>
  <c r="P79" i="23" s="1"/>
  <c r="Q78" i="23"/>
  <c r="P78" i="23" s="1"/>
  <c r="Q383" i="17"/>
  <c r="AD383" i="17" s="1"/>
  <c r="Q90" i="22"/>
  <c r="P90" i="22" s="1"/>
  <c r="Q310" i="22"/>
  <c r="AD310" i="22" s="1"/>
  <c r="Q312" i="22"/>
  <c r="AD312" i="22" s="1"/>
  <c r="P84" i="22"/>
  <c r="AD84" i="22"/>
  <c r="P73" i="22"/>
  <c r="AD73" i="22"/>
  <c r="DB98" i="6"/>
  <c r="N295" i="22" s="1"/>
  <c r="Q291" i="22"/>
  <c r="P291" i="22" s="1"/>
  <c r="Q381" i="17"/>
  <c r="P381" i="17" s="1"/>
  <c r="Q84" i="23"/>
  <c r="P84" i="23" s="1"/>
  <c r="Q453" i="17"/>
  <c r="P453" i="17" s="1"/>
  <c r="Q447" i="17"/>
  <c r="P447" i="17" s="1"/>
  <c r="Q157" i="23"/>
  <c r="P157" i="23" s="1"/>
  <c r="Q127" i="17"/>
  <c r="AD127" i="17" s="1"/>
  <c r="Q309" i="22"/>
  <c r="P309" i="22" s="1"/>
  <c r="Q307" i="22"/>
  <c r="P307" i="22" s="1"/>
  <c r="P83" i="22"/>
  <c r="AD83" i="22"/>
  <c r="Q380" i="17"/>
  <c r="P380" i="17" s="1"/>
  <c r="Q295" i="22"/>
  <c r="P295" i="22" s="1"/>
  <c r="Q296" i="22"/>
  <c r="AD296" i="22" s="1"/>
  <c r="Q374" i="17"/>
  <c r="P374" i="17" s="1"/>
  <c r="Q92" i="22"/>
  <c r="P92" i="22" s="1"/>
  <c r="Q314" i="22"/>
  <c r="P314" i="22" s="1"/>
  <c r="Q316" i="22"/>
  <c r="P316" i="22" s="1"/>
  <c r="Q80" i="23"/>
  <c r="P80" i="23" s="1"/>
  <c r="Q385" i="17"/>
  <c r="P385" i="17" s="1"/>
  <c r="Q376" i="17"/>
  <c r="AD376" i="17" s="1"/>
  <c r="Q449" i="17"/>
  <c r="AD449" i="17" s="1"/>
  <c r="Q160" i="23"/>
  <c r="P160" i="23" s="1"/>
  <c r="Q153" i="23"/>
  <c r="P153" i="23" s="1"/>
  <c r="Q414" i="17"/>
  <c r="P414" i="17" s="1"/>
  <c r="N151" i="22"/>
  <c r="N213" i="17"/>
  <c r="N215" i="17"/>
  <c r="N205" i="17"/>
  <c r="N222" i="17"/>
  <c r="N214" i="17"/>
  <c r="P117" i="22"/>
  <c r="AD117" i="22"/>
  <c r="P16" i="23"/>
  <c r="AD16" i="23"/>
  <c r="P433" i="17"/>
  <c r="P632" i="17"/>
  <c r="AD632" i="17"/>
  <c r="P630" i="22"/>
  <c r="AD630" i="22"/>
  <c r="P643" i="17"/>
  <c r="AD643" i="17"/>
  <c r="P631" i="22"/>
  <c r="AD631" i="22"/>
  <c r="P434" i="17"/>
  <c r="AD434" i="17"/>
  <c r="P431" i="17"/>
  <c r="AD431" i="17"/>
  <c r="P319" i="17"/>
  <c r="AD319" i="17"/>
  <c r="P84" i="17"/>
  <c r="AD84" i="17"/>
  <c r="P74" i="17"/>
  <c r="AD74" i="17"/>
  <c r="P72" i="17"/>
  <c r="AD72" i="17"/>
  <c r="P845" i="22"/>
  <c r="AD845" i="22"/>
  <c r="P613" i="22"/>
  <c r="AD613" i="22"/>
  <c r="P614" i="22"/>
  <c r="AD614" i="22"/>
  <c r="P256" i="17"/>
  <c r="AD256" i="17"/>
  <c r="P203" i="22"/>
  <c r="AD203" i="22"/>
  <c r="P207" i="22"/>
  <c r="AD207" i="22"/>
  <c r="P275" i="17"/>
  <c r="AD275" i="17"/>
  <c r="P220" i="22"/>
  <c r="AD220" i="22"/>
  <c r="P387" i="17"/>
  <c r="AD387" i="17"/>
  <c r="P178" i="22"/>
  <c r="AD178" i="22"/>
  <c r="P96" i="23"/>
  <c r="AD96" i="23"/>
  <c r="P286" i="17"/>
  <c r="AD286" i="17"/>
  <c r="P240" i="22"/>
  <c r="AD240" i="22"/>
  <c r="P35" i="23"/>
  <c r="AD35" i="23"/>
  <c r="P227" i="22"/>
  <c r="AD227" i="22"/>
  <c r="P878" i="22"/>
  <c r="AD878" i="22"/>
  <c r="P113" i="22"/>
  <c r="AD113" i="22"/>
  <c r="P170" i="17"/>
  <c r="AD170" i="17"/>
  <c r="P166" i="17"/>
  <c r="AD166" i="17"/>
  <c r="P322" i="17"/>
  <c r="AD322" i="17"/>
  <c r="P162" i="22"/>
  <c r="AD162" i="22"/>
  <c r="P187" i="22"/>
  <c r="AD187" i="22"/>
  <c r="P800" i="17"/>
  <c r="AD800" i="17"/>
  <c r="P841" i="22"/>
  <c r="AD841" i="22"/>
  <c r="P299" i="17"/>
  <c r="AD299" i="17"/>
  <c r="P549" i="17"/>
  <c r="AD549" i="17"/>
  <c r="P273" i="22"/>
  <c r="AD273" i="22"/>
  <c r="P101" i="23"/>
  <c r="AD101" i="23"/>
  <c r="P306" i="22"/>
  <c r="AD306" i="22"/>
  <c r="P171" i="23"/>
  <c r="AD171" i="23"/>
  <c r="P179" i="23"/>
  <c r="AD179" i="23"/>
  <c r="P827" i="17"/>
  <c r="AD827" i="17"/>
  <c r="P785" i="22"/>
  <c r="AD785" i="22"/>
  <c r="P783" i="22"/>
  <c r="AD783" i="22"/>
  <c r="P789" i="22"/>
  <c r="AD789" i="22"/>
  <c r="P138" i="17"/>
  <c r="AD138" i="17"/>
  <c r="P97" i="22"/>
  <c r="AD97" i="22"/>
  <c r="P843" i="17"/>
  <c r="AD843" i="17"/>
  <c r="P800" i="22"/>
  <c r="AD800" i="22"/>
  <c r="P272" i="22"/>
  <c r="AD272" i="22"/>
  <c r="P148" i="17"/>
  <c r="AD148" i="17"/>
  <c r="P561" i="22"/>
  <c r="AD561" i="22"/>
  <c r="P478" i="22"/>
  <c r="AD478" i="22"/>
  <c r="P105" i="22"/>
  <c r="AD105" i="22"/>
  <c r="P548" i="22"/>
  <c r="AD548" i="22"/>
  <c r="P250" i="17"/>
  <c r="AD250" i="17"/>
  <c r="P558" i="22"/>
  <c r="AD558" i="22"/>
  <c r="P563" i="22"/>
  <c r="AD563" i="22"/>
  <c r="P160" i="17"/>
  <c r="AD160" i="17"/>
  <c r="P601" i="22"/>
  <c r="AD601" i="22"/>
  <c r="P52" i="17"/>
  <c r="AD52" i="17"/>
  <c r="P619" i="17"/>
  <c r="AD619" i="17"/>
  <c r="P355" i="17"/>
  <c r="AD355" i="17"/>
  <c r="P738" i="22"/>
  <c r="AD738" i="22"/>
  <c r="P603" i="22"/>
  <c r="AD603" i="22"/>
  <c r="P608" i="17"/>
  <c r="AD608" i="17"/>
  <c r="P341" i="17"/>
  <c r="AD341" i="17"/>
  <c r="P42" i="17"/>
  <c r="AD42" i="17"/>
  <c r="P321" i="23"/>
  <c r="AD321" i="23"/>
  <c r="P588" i="22"/>
  <c r="AD588" i="22"/>
  <c r="P636" i="17"/>
  <c r="AD636" i="17"/>
  <c r="P632" i="22"/>
  <c r="AD632" i="22"/>
  <c r="P633" i="17"/>
  <c r="AD633" i="17"/>
  <c r="P626" i="22"/>
  <c r="AD626" i="22"/>
  <c r="P342" i="22"/>
  <c r="AD342" i="22"/>
  <c r="P437" i="17"/>
  <c r="AD437" i="17"/>
  <c r="P116" i="23"/>
  <c r="AD116" i="23"/>
  <c r="P324" i="17"/>
  <c r="AD324" i="17"/>
  <c r="P842" i="17"/>
  <c r="AD842" i="17"/>
  <c r="P71" i="17"/>
  <c r="AD71" i="17"/>
  <c r="P82" i="17"/>
  <c r="AD82" i="17"/>
  <c r="P865" i="22"/>
  <c r="AD865" i="22"/>
  <c r="P617" i="22"/>
  <c r="AD617" i="22"/>
  <c r="P608" i="22"/>
  <c r="AD608" i="22"/>
  <c r="P208" i="22"/>
  <c r="AD208" i="22"/>
  <c r="P263" i="17"/>
  <c r="AD263" i="17"/>
  <c r="P259" i="17"/>
  <c r="AD259" i="17"/>
  <c r="P216" i="22"/>
  <c r="AD216" i="22"/>
  <c r="P257" i="17"/>
  <c r="AD257" i="17"/>
  <c r="P386" i="17"/>
  <c r="AD386" i="17"/>
  <c r="P180" i="22"/>
  <c r="AD180" i="22"/>
  <c r="P304" i="22"/>
  <c r="AD304" i="22"/>
  <c r="P234" i="22"/>
  <c r="AD234" i="22"/>
  <c r="P891" i="17"/>
  <c r="AD891" i="17"/>
  <c r="P284" i="17"/>
  <c r="AD284" i="17"/>
  <c r="P244" i="22"/>
  <c r="AD244" i="22"/>
  <c r="P172" i="22"/>
  <c r="AD172" i="22"/>
  <c r="P877" i="22"/>
  <c r="AD877" i="22"/>
  <c r="P176" i="17"/>
  <c r="AD176" i="17"/>
  <c r="P15" i="23"/>
  <c r="AD15" i="23"/>
  <c r="P14" i="23"/>
  <c r="AD14" i="23"/>
  <c r="P328" i="17"/>
  <c r="AD328" i="17"/>
  <c r="P802" i="22"/>
  <c r="AD802" i="22"/>
  <c r="P896" i="17"/>
  <c r="AD896" i="17"/>
  <c r="P242" i="17"/>
  <c r="AD242" i="17"/>
  <c r="P296" i="17"/>
  <c r="AD296" i="17"/>
  <c r="P547" i="17"/>
  <c r="AD547" i="17"/>
  <c r="P305" i="22"/>
  <c r="AD305" i="22"/>
  <c r="P172" i="23"/>
  <c r="AD172" i="23"/>
  <c r="P173" i="23"/>
  <c r="AD173" i="23"/>
  <c r="P786" i="22"/>
  <c r="AD786" i="22"/>
  <c r="P830" i="17"/>
  <c r="AD830" i="17"/>
  <c r="P796" i="22"/>
  <c r="AD796" i="22"/>
  <c r="P828" i="17"/>
  <c r="AD828" i="17"/>
  <c r="P308" i="22"/>
  <c r="AD308" i="22"/>
  <c r="P100" i="22"/>
  <c r="AD100" i="22"/>
  <c r="P429" i="17"/>
  <c r="AD429" i="17"/>
  <c r="P131" i="17"/>
  <c r="AD131" i="17"/>
  <c r="P94" i="22"/>
  <c r="AD94" i="22"/>
  <c r="P838" i="17"/>
  <c r="AD838" i="17"/>
  <c r="P136" i="23"/>
  <c r="AD136" i="23"/>
  <c r="P551" i="22"/>
  <c r="AD551" i="22"/>
  <c r="P265" i="23"/>
  <c r="AD265" i="23"/>
  <c r="P589" i="17"/>
  <c r="AD589" i="17"/>
  <c r="P156" i="17"/>
  <c r="AD156" i="17"/>
  <c r="P546" i="22"/>
  <c r="AD546" i="22"/>
  <c r="P155" i="17"/>
  <c r="AD155" i="17"/>
  <c r="P526" i="22"/>
  <c r="AD526" i="22"/>
  <c r="P269" i="23"/>
  <c r="AD269" i="23"/>
  <c r="P536" i="22"/>
  <c r="AD536" i="22"/>
  <c r="P476" i="17"/>
  <c r="AD476" i="17"/>
  <c r="P354" i="17"/>
  <c r="AD354" i="17"/>
  <c r="P59" i="17"/>
  <c r="AD59" i="17"/>
  <c r="P602" i="22"/>
  <c r="AD602" i="22"/>
  <c r="P616" i="17"/>
  <c r="AD616" i="17"/>
  <c r="P49" i="17"/>
  <c r="AD49" i="17"/>
  <c r="P821" i="22"/>
  <c r="AD821" i="22"/>
  <c r="P343" i="17"/>
  <c r="AD343" i="17"/>
  <c r="P744" i="22"/>
  <c r="AD744" i="22"/>
  <c r="P762" i="17"/>
  <c r="AD762" i="17"/>
  <c r="P612" i="17"/>
  <c r="AD612" i="17"/>
  <c r="P874" i="17"/>
  <c r="AD874" i="17"/>
  <c r="P57" i="17"/>
  <c r="AD57" i="17"/>
  <c r="P339" i="17"/>
  <c r="AD339" i="17"/>
  <c r="P118" i="22"/>
  <c r="AD118" i="22"/>
  <c r="P638" i="17"/>
  <c r="AD638" i="17"/>
  <c r="P627" i="22"/>
  <c r="AD627" i="22"/>
  <c r="P645" i="17"/>
  <c r="AD645" i="17"/>
  <c r="P634" i="22"/>
  <c r="AD634" i="22"/>
  <c r="P430" i="17"/>
  <c r="AD430" i="17"/>
  <c r="P341" i="22"/>
  <c r="AD341" i="22"/>
  <c r="P113" i="23"/>
  <c r="AD113" i="23"/>
  <c r="P63" i="17"/>
  <c r="AD63" i="17"/>
  <c r="P78" i="17"/>
  <c r="AD78" i="17"/>
  <c r="P81" i="17"/>
  <c r="AD81" i="17"/>
  <c r="P615" i="17"/>
  <c r="AD615" i="17"/>
  <c r="P625" i="17"/>
  <c r="AD625" i="17"/>
  <c r="P209" i="22"/>
  <c r="AD209" i="22"/>
  <c r="P34" i="23"/>
  <c r="AD34" i="23"/>
  <c r="P27" i="23"/>
  <c r="AD27" i="23"/>
  <c r="P273" i="17"/>
  <c r="AD273" i="17"/>
  <c r="P212" i="22"/>
  <c r="AD212" i="22"/>
  <c r="P388" i="17"/>
  <c r="AD388" i="17"/>
  <c r="P181" i="22"/>
  <c r="AD181" i="22"/>
  <c r="P390" i="17"/>
  <c r="AD390" i="17"/>
  <c r="P320" i="17"/>
  <c r="AD320" i="17"/>
  <c r="P221" i="22"/>
  <c r="AD221" i="22"/>
  <c r="P282" i="17"/>
  <c r="AD282" i="17"/>
  <c r="P228" i="22"/>
  <c r="AD228" i="22"/>
  <c r="P248" i="22"/>
  <c r="AD248" i="22"/>
  <c r="P171" i="22"/>
  <c r="AD171" i="22"/>
  <c r="P172" i="17"/>
  <c r="AD172" i="17"/>
  <c r="P168" i="17"/>
  <c r="AD168" i="17"/>
  <c r="P177" i="17"/>
  <c r="AD177" i="17"/>
  <c r="P329" i="17"/>
  <c r="AD329" i="17"/>
  <c r="P244" i="17"/>
  <c r="AD244" i="17"/>
  <c r="P246" i="17"/>
  <c r="AD246" i="17"/>
  <c r="P371" i="22"/>
  <c r="AD371" i="22"/>
  <c r="P809" i="22"/>
  <c r="AD809" i="22"/>
  <c r="P179" i="22"/>
  <c r="AD179" i="22"/>
  <c r="P256" i="22"/>
  <c r="AD256" i="22"/>
  <c r="P274" i="23"/>
  <c r="AD274" i="23"/>
  <c r="P409" i="17"/>
  <c r="AD409" i="17"/>
  <c r="P411" i="17"/>
  <c r="AD411" i="17"/>
  <c r="P346" i="22"/>
  <c r="AD346" i="22"/>
  <c r="P174" i="23"/>
  <c r="AD174" i="23"/>
  <c r="P164" i="23"/>
  <c r="AD164" i="23"/>
  <c r="P795" i="22"/>
  <c r="AD795" i="22"/>
  <c r="P824" i="17"/>
  <c r="AD824" i="17"/>
  <c r="P788" i="22"/>
  <c r="AD788" i="22"/>
  <c r="P784" i="22"/>
  <c r="AD784" i="22"/>
  <c r="P146" i="17"/>
  <c r="AD146" i="17"/>
  <c r="P144" i="17"/>
  <c r="AD144" i="17"/>
  <c r="P143" i="17"/>
  <c r="AD143" i="17"/>
  <c r="P142" i="17"/>
  <c r="AD142" i="17"/>
  <c r="P137" i="23"/>
  <c r="AD137" i="23"/>
  <c r="P533" i="22"/>
  <c r="AD533" i="22"/>
  <c r="P24" i="23"/>
  <c r="AD24" i="23"/>
  <c r="P544" i="22"/>
  <c r="AD544" i="22"/>
  <c r="P195" i="22"/>
  <c r="AD195" i="22"/>
  <c r="P588" i="17"/>
  <c r="AD588" i="17"/>
  <c r="P154" i="17"/>
  <c r="AD154" i="17"/>
  <c r="P552" i="22"/>
  <c r="AD552" i="22"/>
  <c r="P586" i="17"/>
  <c r="AD586" i="17"/>
  <c r="P164" i="17"/>
  <c r="AD164" i="17"/>
  <c r="P566" i="22"/>
  <c r="AD566" i="22"/>
  <c r="P477" i="22"/>
  <c r="AD477" i="22"/>
  <c r="P572" i="22"/>
  <c r="AD572" i="22"/>
  <c r="P350" i="17"/>
  <c r="AD350" i="17"/>
  <c r="P48" i="17"/>
  <c r="AD48" i="17"/>
  <c r="P620" i="17"/>
  <c r="AD620" i="17"/>
  <c r="P598" i="22"/>
  <c r="AD598" i="22"/>
  <c r="P349" i="17"/>
  <c r="AD349" i="17"/>
  <c r="P334" i="17"/>
  <c r="AD334" i="17"/>
  <c r="P740" i="22"/>
  <c r="AD740" i="22"/>
  <c r="P735" i="22"/>
  <c r="AD735" i="22"/>
  <c r="P612" i="22"/>
  <c r="AD612" i="22"/>
  <c r="P609" i="17"/>
  <c r="AD609" i="17"/>
  <c r="P333" i="17"/>
  <c r="AD333" i="17"/>
  <c r="P180" i="17"/>
  <c r="AD180" i="17"/>
  <c r="P415" i="17"/>
  <c r="AD415" i="17"/>
  <c r="P123" i="22"/>
  <c r="AD123" i="22"/>
  <c r="P116" i="22"/>
  <c r="AD116" i="22"/>
  <c r="P623" i="22"/>
  <c r="AD623" i="22"/>
  <c r="P591" i="22"/>
  <c r="AD591" i="22"/>
  <c r="P637" i="17"/>
  <c r="AD637" i="17"/>
  <c r="P635" i="17"/>
  <c r="AD635" i="17"/>
  <c r="P340" i="22"/>
  <c r="AD340" i="22"/>
  <c r="P112" i="23"/>
  <c r="AD112" i="23"/>
  <c r="P336" i="22"/>
  <c r="AD336" i="22"/>
  <c r="P420" i="17"/>
  <c r="AD420" i="17"/>
  <c r="P85" i="17"/>
  <c r="AD85" i="17"/>
  <c r="P65" i="17"/>
  <c r="AD65" i="17"/>
  <c r="P75" i="17"/>
  <c r="AD75" i="17"/>
  <c r="P67" i="17"/>
  <c r="AD67" i="17"/>
  <c r="P628" i="17"/>
  <c r="AD628" i="17"/>
  <c r="P629" i="17"/>
  <c r="AD629" i="17"/>
  <c r="P623" i="17"/>
  <c r="AD623" i="17"/>
  <c r="P202" i="22"/>
  <c r="AD202" i="22"/>
  <c r="P32" i="23"/>
  <c r="AD32" i="23"/>
  <c r="P271" i="17"/>
  <c r="AD271" i="17"/>
  <c r="P266" i="17"/>
  <c r="AD266" i="17"/>
  <c r="P265" i="17"/>
  <c r="AD265" i="17"/>
  <c r="P302" i="22"/>
  <c r="AD302" i="22"/>
  <c r="P751" i="17"/>
  <c r="AD751" i="17"/>
  <c r="P392" i="17"/>
  <c r="AD392" i="17"/>
  <c r="P290" i="17"/>
  <c r="AD290" i="17"/>
  <c r="P223" i="22"/>
  <c r="AD223" i="22"/>
  <c r="P278" i="17"/>
  <c r="AD278" i="17"/>
  <c r="P239" i="22"/>
  <c r="AD239" i="22"/>
  <c r="P241" i="17"/>
  <c r="AD241" i="17"/>
  <c r="P869" i="17"/>
  <c r="AD869" i="17"/>
  <c r="P114" i="22"/>
  <c r="AD114" i="22"/>
  <c r="P109" i="22"/>
  <c r="AD109" i="22"/>
  <c r="P292" i="22"/>
  <c r="AD292" i="22"/>
  <c r="P898" i="17"/>
  <c r="AD898" i="17"/>
  <c r="P188" i="22"/>
  <c r="AD188" i="22"/>
  <c r="P474" i="17"/>
  <c r="AD474" i="17"/>
  <c r="P775" i="22"/>
  <c r="AD775" i="22"/>
  <c r="P450" i="17"/>
  <c r="AD450" i="17"/>
  <c r="P174" i="22"/>
  <c r="AD174" i="22"/>
  <c r="P407" i="17"/>
  <c r="AD407" i="17"/>
  <c r="P406" i="17"/>
  <c r="AD406" i="17"/>
  <c r="P349" i="22"/>
  <c r="AD349" i="22"/>
  <c r="P347" i="22"/>
  <c r="AD347" i="22"/>
  <c r="P169" i="23"/>
  <c r="AD169" i="23"/>
  <c r="P126" i="17"/>
  <c r="AD126" i="17"/>
  <c r="P782" i="22"/>
  <c r="AD782" i="22"/>
  <c r="P835" i="17"/>
  <c r="AD835" i="17"/>
  <c r="P836" i="17"/>
  <c r="AD836" i="17"/>
  <c r="P790" i="22"/>
  <c r="AD790" i="22"/>
  <c r="P134" i="17"/>
  <c r="AD134" i="17"/>
  <c r="P205" i="17"/>
  <c r="AD205" i="17"/>
  <c r="P227" i="17"/>
  <c r="AD227" i="17"/>
  <c r="P300" i="17"/>
  <c r="AD300" i="17"/>
  <c r="P96" i="22"/>
  <c r="AD96" i="22"/>
  <c r="P99" i="22"/>
  <c r="AD99" i="22"/>
  <c r="P95" i="22"/>
  <c r="AD95" i="22"/>
  <c r="P416" i="17"/>
  <c r="AD416" i="17"/>
  <c r="P541" i="22"/>
  <c r="AD541" i="22"/>
  <c r="P565" i="22"/>
  <c r="AD565" i="22"/>
  <c r="P192" i="22"/>
  <c r="AD192" i="22"/>
  <c r="P555" i="22"/>
  <c r="AD555" i="22"/>
  <c r="P473" i="17"/>
  <c r="AD473" i="17"/>
  <c r="P106" i="22"/>
  <c r="AD106" i="22"/>
  <c r="P585" i="17"/>
  <c r="AD585" i="17"/>
  <c r="P163" i="17"/>
  <c r="AD163" i="17"/>
  <c r="P560" i="22"/>
  <c r="AD560" i="22"/>
  <c r="P21" i="23"/>
  <c r="AD21" i="23"/>
  <c r="P537" i="22"/>
  <c r="AD537" i="22"/>
  <c r="P270" i="23"/>
  <c r="AD270" i="23"/>
  <c r="P849" i="17"/>
  <c r="AD849" i="17"/>
  <c r="P45" i="17"/>
  <c r="AD45" i="17"/>
  <c r="P590" i="22"/>
  <c r="AD590" i="22"/>
  <c r="P342" i="17"/>
  <c r="AD342" i="17"/>
  <c r="P761" i="17"/>
  <c r="AD761" i="17"/>
  <c r="P617" i="17"/>
  <c r="AD617" i="17"/>
  <c r="P600" i="22"/>
  <c r="AD600" i="22"/>
  <c r="P483" i="22"/>
  <c r="AD483" i="22"/>
  <c r="P866" i="22"/>
  <c r="AD866" i="22"/>
  <c r="P331" i="17"/>
  <c r="AD331" i="17"/>
  <c r="P413" i="17"/>
  <c r="AD413" i="17"/>
  <c r="P127" i="22"/>
  <c r="AD127" i="22"/>
  <c r="P121" i="22"/>
  <c r="AD121" i="22"/>
  <c r="P644" i="17"/>
  <c r="AD644" i="17"/>
  <c r="P633" i="22"/>
  <c r="AD633" i="22"/>
  <c r="P621" i="22"/>
  <c r="AD621" i="22"/>
  <c r="P639" i="17"/>
  <c r="AD639" i="17"/>
  <c r="P618" i="22"/>
  <c r="AD618" i="22"/>
  <c r="P337" i="22"/>
  <c r="AD337" i="22"/>
  <c r="P334" i="22"/>
  <c r="AD334" i="22"/>
  <c r="P435" i="17"/>
  <c r="AD435" i="17"/>
  <c r="P87" i="17"/>
  <c r="AD87" i="17"/>
  <c r="P73" i="17"/>
  <c r="AD73" i="17"/>
  <c r="P69" i="17"/>
  <c r="AD69" i="17"/>
  <c r="P64" i="17"/>
  <c r="AD64" i="17"/>
  <c r="P864" i="17"/>
  <c r="AD864" i="17"/>
  <c r="P609" i="22"/>
  <c r="AD609" i="22"/>
  <c r="P607" i="22"/>
  <c r="AD607" i="22"/>
  <c r="P33" i="23"/>
  <c r="AD33" i="23"/>
  <c r="P217" i="22"/>
  <c r="AD217" i="22"/>
  <c r="P211" i="22"/>
  <c r="AD211" i="22"/>
  <c r="P267" i="17"/>
  <c r="AD267" i="17"/>
  <c r="P214" i="22"/>
  <c r="AD214" i="22"/>
  <c r="P389" i="17"/>
  <c r="AD389" i="17"/>
  <c r="P393" i="17"/>
  <c r="AD393" i="17"/>
  <c r="P303" i="22"/>
  <c r="AD303" i="22"/>
  <c r="P420" i="22"/>
  <c r="AD420" i="22"/>
  <c r="P281" i="17"/>
  <c r="AD281" i="17"/>
  <c r="P247" i="22"/>
  <c r="AD247" i="22"/>
  <c r="P242" i="22"/>
  <c r="AD242" i="22"/>
  <c r="P280" i="17"/>
  <c r="AD280" i="17"/>
  <c r="P173" i="22"/>
  <c r="AD173" i="22"/>
  <c r="P169" i="17"/>
  <c r="AD169" i="17"/>
  <c r="P799" i="22"/>
  <c r="AD799" i="22"/>
  <c r="P112" i="22"/>
  <c r="AD112" i="22"/>
  <c r="P842" i="22"/>
  <c r="AD842" i="22"/>
  <c r="P82" i="23"/>
  <c r="AD82" i="23"/>
  <c r="P873" i="17"/>
  <c r="AD873" i="17"/>
  <c r="P247" i="17"/>
  <c r="AD247" i="17"/>
  <c r="P190" i="22"/>
  <c r="AD190" i="22"/>
  <c r="P368" i="22"/>
  <c r="AD368" i="22"/>
  <c r="P808" i="22"/>
  <c r="AD808" i="22"/>
  <c r="P176" i="22"/>
  <c r="AD176" i="22"/>
  <c r="P396" i="17"/>
  <c r="AD396" i="17"/>
  <c r="P403" i="17"/>
  <c r="AD403" i="17"/>
  <c r="P348" i="22"/>
  <c r="AD348" i="22"/>
  <c r="P454" i="17"/>
  <c r="AD454" i="17"/>
  <c r="P176" i="23"/>
  <c r="AD176" i="23"/>
  <c r="P826" i="17"/>
  <c r="AD826" i="17"/>
  <c r="P791" i="22"/>
  <c r="AD791" i="22"/>
  <c r="P829" i="17"/>
  <c r="AD829" i="17"/>
  <c r="P781" i="22"/>
  <c r="AD781" i="22"/>
  <c r="P224" i="17"/>
  <c r="AD224" i="17"/>
  <c r="P207" i="17"/>
  <c r="AD207" i="17"/>
  <c r="P208" i="17"/>
  <c r="AD208" i="17"/>
  <c r="P98" i="22"/>
  <c r="AD98" i="22"/>
  <c r="P132" i="17"/>
  <c r="AD132" i="17"/>
  <c r="P102" i="22"/>
  <c r="AD102" i="22"/>
  <c r="P140" i="23"/>
  <c r="AD140" i="23"/>
  <c r="P417" i="17"/>
  <c r="AD417" i="17"/>
  <c r="P530" i="22"/>
  <c r="AD530" i="22"/>
  <c r="P525" i="22"/>
  <c r="AD525" i="22"/>
  <c r="P570" i="22"/>
  <c r="AD570" i="22"/>
  <c r="P479" i="22"/>
  <c r="AD479" i="22"/>
  <c r="P573" i="22"/>
  <c r="AD573" i="22"/>
  <c r="P158" i="17"/>
  <c r="AD158" i="17"/>
  <c r="P568" i="22"/>
  <c r="AD568" i="22"/>
  <c r="P370" i="22"/>
  <c r="AD370" i="22"/>
  <c r="P107" i="22"/>
  <c r="AD107" i="22"/>
  <c r="P562" i="22"/>
  <c r="AD562" i="22"/>
  <c r="P544" i="17"/>
  <c r="AD544" i="17"/>
  <c r="P319" i="23"/>
  <c r="AD319" i="23"/>
  <c r="P621" i="17"/>
  <c r="AD621" i="17"/>
  <c r="P34" i="17"/>
  <c r="AD34" i="17"/>
  <c r="P330" i="17"/>
  <c r="AD330" i="17"/>
  <c r="P737" i="22"/>
  <c r="AD737" i="22"/>
  <c r="P332" i="17"/>
  <c r="AD332" i="17"/>
  <c r="P858" i="22"/>
  <c r="AD858" i="22"/>
  <c r="P595" i="22"/>
  <c r="AD595" i="22"/>
  <c r="P335" i="22"/>
  <c r="AD335" i="22"/>
  <c r="P181" i="17"/>
  <c r="AD181" i="17"/>
  <c r="P179" i="17"/>
  <c r="AD179" i="17"/>
  <c r="P640" i="17"/>
  <c r="AD640" i="17"/>
  <c r="P628" i="22"/>
  <c r="AD628" i="22"/>
  <c r="P619" i="22"/>
  <c r="AD619" i="22"/>
  <c r="P647" i="17"/>
  <c r="AD647" i="17"/>
  <c r="P642" i="17"/>
  <c r="AD642" i="17"/>
  <c r="P436" i="17"/>
  <c r="AD436" i="17"/>
  <c r="P432" i="17"/>
  <c r="AD432" i="17"/>
  <c r="P114" i="23"/>
  <c r="AD114" i="23"/>
  <c r="P83" i="17"/>
  <c r="AD83" i="17"/>
  <c r="P77" i="17"/>
  <c r="AD77" i="17"/>
  <c r="P76" i="17"/>
  <c r="AD76" i="17"/>
  <c r="P70" i="17"/>
  <c r="AD70" i="17"/>
  <c r="P812" i="22"/>
  <c r="AD812" i="22"/>
  <c r="P615" i="22"/>
  <c r="AD615" i="22"/>
  <c r="P616" i="22"/>
  <c r="AD616" i="22"/>
  <c r="P261" i="17"/>
  <c r="AD261" i="17"/>
  <c r="P218" i="22"/>
  <c r="AD218" i="22"/>
  <c r="P258" i="17"/>
  <c r="AD258" i="17"/>
  <c r="P270" i="17"/>
  <c r="AD270" i="17"/>
  <c r="P206" i="22"/>
  <c r="AD206" i="22"/>
  <c r="P260" i="17"/>
  <c r="AD260" i="17"/>
  <c r="P86" i="23"/>
  <c r="AD86" i="23"/>
  <c r="P391" i="17"/>
  <c r="AD391" i="17"/>
  <c r="P88" i="23"/>
  <c r="AD88" i="23"/>
  <c r="P229" i="22"/>
  <c r="AD229" i="22"/>
  <c r="P230" i="22"/>
  <c r="AD230" i="22"/>
  <c r="P250" i="22"/>
  <c r="AD250" i="22"/>
  <c r="P224" i="22"/>
  <c r="AD224" i="22"/>
  <c r="P249" i="22"/>
  <c r="AD249" i="22"/>
  <c r="P108" i="22"/>
  <c r="AD108" i="22"/>
  <c r="P111" i="22"/>
  <c r="AD111" i="22"/>
  <c r="P167" i="17"/>
  <c r="AD167" i="17"/>
  <c r="P325" i="17"/>
  <c r="AD325" i="17"/>
  <c r="P248" i="17"/>
  <c r="AD248" i="17"/>
  <c r="P18" i="23"/>
  <c r="AD18" i="23"/>
  <c r="P369" i="22"/>
  <c r="AD369" i="22"/>
  <c r="P839" i="22"/>
  <c r="AD839" i="22"/>
  <c r="P175" i="22"/>
  <c r="AD175" i="22"/>
  <c r="P405" i="17"/>
  <c r="AD405" i="17"/>
  <c r="P410" i="17"/>
  <c r="AD410" i="17"/>
  <c r="P180" i="23"/>
  <c r="AD180" i="23"/>
  <c r="P178" i="23"/>
  <c r="AD178" i="23"/>
  <c r="P168" i="23"/>
  <c r="AD168" i="23"/>
  <c r="P295" i="17"/>
  <c r="AD295" i="17"/>
  <c r="P832" i="17"/>
  <c r="AD832" i="17"/>
  <c r="P787" i="22"/>
  <c r="AD787" i="22"/>
  <c r="P831" i="17"/>
  <c r="AD831" i="17"/>
  <c r="P823" i="17"/>
  <c r="AD823" i="17"/>
  <c r="P222" i="17"/>
  <c r="AD222" i="17"/>
  <c r="P215" i="17"/>
  <c r="AD215" i="17"/>
  <c r="P217" i="17"/>
  <c r="AD217" i="17"/>
  <c r="P226" i="17"/>
  <c r="AD226" i="17"/>
  <c r="P209" i="17"/>
  <c r="AD209" i="17"/>
  <c r="P133" i="17"/>
  <c r="AD133" i="17"/>
  <c r="P557" i="22"/>
  <c r="AD557" i="22"/>
  <c r="P50" i="17"/>
  <c r="AD50" i="17"/>
  <c r="P151" i="17"/>
  <c r="AD151" i="17"/>
  <c r="P543" i="22"/>
  <c r="AD543" i="22"/>
  <c r="P267" i="23"/>
  <c r="AD267" i="23"/>
  <c r="P571" i="22"/>
  <c r="AD571" i="22"/>
  <c r="P165" i="17"/>
  <c r="AD165" i="17"/>
  <c r="P535" i="22"/>
  <c r="AD535" i="22"/>
  <c r="P545" i="17"/>
  <c r="AD545" i="17"/>
  <c r="P539" i="22"/>
  <c r="AD539" i="22"/>
  <c r="P152" i="17"/>
  <c r="AD152" i="17"/>
  <c r="P540" i="22"/>
  <c r="AD540" i="22"/>
  <c r="P193" i="22"/>
  <c r="AD193" i="22"/>
  <c r="P626" i="17"/>
  <c r="AD626" i="17"/>
  <c r="P44" i="17"/>
  <c r="AD44" i="17"/>
  <c r="P730" i="22"/>
  <c r="AD730" i="22"/>
  <c r="P345" i="17"/>
  <c r="AD345" i="17"/>
  <c r="P610" i="17"/>
  <c r="AD610" i="17"/>
  <c r="P119" i="22"/>
  <c r="AD119" i="22"/>
  <c r="P120" i="22"/>
  <c r="AD120" i="22"/>
  <c r="P634" i="17"/>
  <c r="AD634" i="17"/>
  <c r="P625" i="22"/>
  <c r="AD625" i="22"/>
  <c r="P641" i="17"/>
  <c r="AD641" i="17"/>
  <c r="P620" i="22"/>
  <c r="AD620" i="22"/>
  <c r="P624" i="22"/>
  <c r="AD624" i="22"/>
  <c r="P339" i="22"/>
  <c r="AD339" i="22"/>
  <c r="P115" i="23"/>
  <c r="AD115" i="23"/>
  <c r="P68" i="17"/>
  <c r="AD68" i="17"/>
  <c r="P80" i="17"/>
  <c r="AD80" i="17"/>
  <c r="P66" i="17"/>
  <c r="AD66" i="17"/>
  <c r="P813" i="22"/>
  <c r="AD813" i="22"/>
  <c r="P622" i="17"/>
  <c r="AD622" i="17"/>
  <c r="P606" i="22"/>
  <c r="AD606" i="22"/>
  <c r="P272" i="17"/>
  <c r="AD272" i="17"/>
  <c r="P204" i="22"/>
  <c r="AD204" i="22"/>
  <c r="P262" i="17"/>
  <c r="AD262" i="17"/>
  <c r="P210" i="22"/>
  <c r="AD210" i="22"/>
  <c r="P269" i="17"/>
  <c r="AD269" i="17"/>
  <c r="P213" i="22"/>
  <c r="AD213" i="22"/>
  <c r="P301" i="22"/>
  <c r="AD301" i="22"/>
  <c r="P177" i="22"/>
  <c r="AD177" i="22"/>
  <c r="P89" i="23"/>
  <c r="AD89" i="23"/>
  <c r="P87" i="23"/>
  <c r="AD87" i="23"/>
  <c r="P279" i="17"/>
  <c r="AD279" i="17"/>
  <c r="P222" i="22"/>
  <c r="AD222" i="22"/>
  <c r="P277" i="17"/>
  <c r="AD277" i="17"/>
  <c r="P245" i="22"/>
  <c r="AD245" i="22"/>
  <c r="P225" i="22"/>
  <c r="AD225" i="22"/>
  <c r="P811" i="22"/>
  <c r="AD811" i="22"/>
  <c r="P110" i="22"/>
  <c r="AD110" i="22"/>
  <c r="P171" i="17"/>
  <c r="AD171" i="17"/>
  <c r="P175" i="17"/>
  <c r="AD175" i="17"/>
  <c r="P327" i="17"/>
  <c r="AD327" i="17"/>
  <c r="AD165" i="22"/>
  <c r="P245" i="17"/>
  <c r="AD245" i="17"/>
  <c r="P475" i="17"/>
  <c r="AD475" i="17"/>
  <c r="P840" i="22"/>
  <c r="AD840" i="22"/>
  <c r="P273" i="23"/>
  <c r="AD273" i="23"/>
  <c r="P402" i="17"/>
  <c r="AD402" i="17"/>
  <c r="P408" i="17"/>
  <c r="AD408" i="17"/>
  <c r="P175" i="23"/>
  <c r="AD175" i="23"/>
  <c r="P165" i="23"/>
  <c r="AD165" i="23"/>
  <c r="P170" i="23"/>
  <c r="AD170" i="23"/>
  <c r="P837" i="17"/>
  <c r="AD837" i="17"/>
  <c r="P834" i="17"/>
  <c r="AD834" i="17"/>
  <c r="P792" i="22"/>
  <c r="AD792" i="22"/>
  <c r="P135" i="17"/>
  <c r="AD135" i="17"/>
  <c r="P213" i="17"/>
  <c r="AD213" i="17"/>
  <c r="P219" i="17"/>
  <c r="AD219" i="17"/>
  <c r="P151" i="22"/>
  <c r="AD151" i="22"/>
  <c r="P220" i="17"/>
  <c r="AD220" i="17"/>
  <c r="P550" i="22"/>
  <c r="AD550" i="22"/>
  <c r="P547" i="22"/>
  <c r="AD547" i="22"/>
  <c r="P149" i="17"/>
  <c r="AD149" i="17"/>
  <c r="P590" i="17"/>
  <c r="AD590" i="17"/>
  <c r="P19" i="23"/>
  <c r="AD19" i="23"/>
  <c r="P587" i="17"/>
  <c r="AD587" i="17"/>
  <c r="P559" i="22"/>
  <c r="AD559" i="22"/>
  <c r="P481" i="22"/>
  <c r="AD481" i="22"/>
  <c r="P531" i="22"/>
  <c r="AD531" i="22"/>
  <c r="P556" i="22"/>
  <c r="AD556" i="22"/>
  <c r="P249" i="17"/>
  <c r="AD249" i="17"/>
  <c r="P596" i="22"/>
  <c r="AD596" i="22"/>
  <c r="P353" i="17"/>
  <c r="AD353" i="17"/>
  <c r="P589" i="22"/>
  <c r="AD589" i="22"/>
  <c r="P733" i="22"/>
  <c r="AD733" i="22"/>
  <c r="P338" i="17"/>
  <c r="AD338" i="17"/>
  <c r="P348" i="17"/>
  <c r="AD348" i="17"/>
  <c r="P43" i="17"/>
  <c r="AD43" i="17"/>
  <c r="P614" i="17"/>
  <c r="AD614" i="17"/>
  <c r="P182" i="17"/>
  <c r="AD182" i="17"/>
  <c r="P122" i="22"/>
  <c r="AD122" i="22"/>
  <c r="P178" i="17"/>
  <c r="AD178" i="17"/>
  <c r="P438" i="17"/>
  <c r="AD438" i="17"/>
  <c r="P629" i="22"/>
  <c r="AD629" i="22"/>
  <c r="P631" i="17"/>
  <c r="AD631" i="17"/>
  <c r="P622" i="22"/>
  <c r="AD622" i="22"/>
  <c r="P646" i="17"/>
  <c r="AD646" i="17"/>
  <c r="P648" i="17"/>
  <c r="AD648" i="17"/>
  <c r="P338" i="22"/>
  <c r="AD338" i="22"/>
  <c r="P333" i="22"/>
  <c r="AD333" i="22"/>
  <c r="P321" i="17"/>
  <c r="AD321" i="17"/>
  <c r="P79" i="17"/>
  <c r="AD79" i="17"/>
  <c r="P88" i="17"/>
  <c r="AD88" i="17"/>
  <c r="P86" i="17"/>
  <c r="AD86" i="17"/>
  <c r="P865" i="17"/>
  <c r="AD865" i="17"/>
  <c r="P605" i="22"/>
  <c r="AD605" i="22"/>
  <c r="P610" i="22"/>
  <c r="AD610" i="22"/>
  <c r="P219" i="22"/>
  <c r="AD219" i="22"/>
  <c r="P268" i="17"/>
  <c r="AD268" i="17"/>
  <c r="P215" i="22"/>
  <c r="AD215" i="22"/>
  <c r="P264" i="17"/>
  <c r="AD264" i="17"/>
  <c r="P205" i="22"/>
  <c r="AD205" i="22"/>
  <c r="P274" i="17"/>
  <c r="AD274" i="17"/>
  <c r="P300" i="22"/>
  <c r="AD300" i="22"/>
  <c r="P182" i="22"/>
  <c r="AD182" i="22"/>
  <c r="P97" i="23"/>
  <c r="AD97" i="23"/>
  <c r="P233" i="22"/>
  <c r="AD233" i="22"/>
  <c r="P283" i="17"/>
  <c r="AD283" i="17"/>
  <c r="P231" i="22"/>
  <c r="AD231" i="22"/>
  <c r="P287" i="17"/>
  <c r="AD287" i="17"/>
  <c r="P289" i="17"/>
  <c r="AD289" i="17"/>
  <c r="P856" i="22"/>
  <c r="AD856" i="22"/>
  <c r="P810" i="22"/>
  <c r="AD810" i="22"/>
  <c r="P876" i="22"/>
  <c r="AD876" i="22"/>
  <c r="P173" i="17"/>
  <c r="AD173" i="17"/>
  <c r="P115" i="22"/>
  <c r="AD115" i="22"/>
  <c r="P174" i="17"/>
  <c r="AD174" i="17"/>
  <c r="P323" i="17"/>
  <c r="AD323" i="17"/>
  <c r="P169" i="22"/>
  <c r="AD169" i="22"/>
  <c r="P191" i="22"/>
  <c r="AD191" i="22"/>
  <c r="P838" i="22"/>
  <c r="AD838" i="22"/>
  <c r="P254" i="22"/>
  <c r="AD254" i="22"/>
  <c r="P548" i="17"/>
  <c r="AD548" i="17"/>
  <c r="P400" i="17"/>
  <c r="AD400" i="17"/>
  <c r="P404" i="17"/>
  <c r="AD404" i="17"/>
  <c r="P166" i="23"/>
  <c r="AD166" i="23"/>
  <c r="P177" i="23"/>
  <c r="AD177" i="23"/>
  <c r="P793" i="22"/>
  <c r="AD793" i="22"/>
  <c r="P794" i="22"/>
  <c r="AD794" i="22"/>
  <c r="P825" i="17"/>
  <c r="AD825" i="17"/>
  <c r="P833" i="17"/>
  <c r="AD833" i="17"/>
  <c r="P145" i="17"/>
  <c r="AD145" i="17"/>
  <c r="P139" i="17"/>
  <c r="AD139" i="17"/>
  <c r="P141" i="17"/>
  <c r="AD141" i="17"/>
  <c r="P218" i="17"/>
  <c r="AD218" i="17"/>
  <c r="P206" i="17"/>
  <c r="AD206" i="17"/>
  <c r="P214" i="17"/>
  <c r="AD214" i="17"/>
  <c r="P310" i="23"/>
  <c r="AD310" i="23"/>
  <c r="P534" i="22"/>
  <c r="AD534" i="22"/>
  <c r="P564" i="22"/>
  <c r="AD564" i="22"/>
  <c r="P361" i="22"/>
  <c r="AD361" i="22"/>
  <c r="P553" i="22"/>
  <c r="AD553" i="22"/>
  <c r="P252" i="17"/>
  <c r="AD252" i="17"/>
  <c r="P569" i="22"/>
  <c r="AD569" i="22"/>
  <c r="P268" i="23"/>
  <c r="AD268" i="23"/>
  <c r="P538" i="22"/>
  <c r="AD538" i="22"/>
  <c r="P251" i="17"/>
  <c r="AD251" i="17"/>
  <c r="P528" i="22"/>
  <c r="AD528" i="22"/>
  <c r="P478" i="17"/>
  <c r="AD478" i="17"/>
  <c r="P162" i="17"/>
  <c r="AD162" i="17"/>
  <c r="P604" i="22"/>
  <c r="AD604" i="22"/>
  <c r="P346" i="17"/>
  <c r="AD346" i="17"/>
  <c r="P36" i="17"/>
  <c r="AD36" i="17"/>
  <c r="P624" i="17"/>
  <c r="AD624" i="17"/>
  <c r="N730" i="22"/>
  <c r="N761" i="17"/>
  <c r="N733" i="22"/>
  <c r="N737" i="22"/>
  <c r="N735" i="22"/>
  <c r="N738" i="22"/>
  <c r="N762" i="17"/>
  <c r="N744" i="22"/>
  <c r="N740" i="22"/>
  <c r="P599" i="22"/>
  <c r="AD599" i="22"/>
  <c r="P611" i="22"/>
  <c r="AD611" i="22"/>
  <c r="P344" i="17"/>
  <c r="AD344" i="17"/>
  <c r="P35" i="17"/>
  <c r="AD35" i="17"/>
  <c r="P594" i="22"/>
  <c r="AD594" i="22"/>
  <c r="N194" i="22"/>
  <c r="N193" i="22"/>
  <c r="N219" i="17"/>
  <c r="N224" i="17"/>
  <c r="N192" i="22"/>
  <c r="N195" i="22"/>
  <c r="N209" i="17"/>
  <c r="N225" i="17"/>
  <c r="N206" i="17"/>
  <c r="N24" i="23"/>
  <c r="N25" i="23"/>
  <c r="N226" i="17"/>
  <c r="N223" i="17"/>
  <c r="N208" i="17"/>
  <c r="N22" i="23"/>
  <c r="N19" i="23"/>
  <c r="N251" i="17"/>
  <c r="N20" i="23"/>
  <c r="N21" i="23"/>
  <c r="N227" i="17"/>
  <c r="N220" i="17"/>
  <c r="N23" i="23"/>
  <c r="N217" i="17"/>
  <c r="EX74" i="6"/>
  <c r="EX129" i="6"/>
  <c r="DB129" i="6" s="1"/>
  <c r="EX33" i="6"/>
  <c r="DB33" i="6" s="1"/>
  <c r="EX101" i="6"/>
  <c r="Q185" i="22" s="1"/>
  <c r="EX20" i="6"/>
  <c r="Q19" i="17" s="1"/>
  <c r="DB78" i="6"/>
  <c r="N272" i="22" s="1"/>
  <c r="DB134" i="6"/>
  <c r="N429" i="17" s="1"/>
  <c r="N631" i="22"/>
  <c r="N632" i="22"/>
  <c r="N627" i="22"/>
  <c r="N629" i="22"/>
  <c r="N628" i="22"/>
  <c r="N623" i="22"/>
  <c r="N625" i="22"/>
  <c r="N619" i="22"/>
  <c r="N621" i="22"/>
  <c r="N636" i="17"/>
  <c r="N640" i="17"/>
  <c r="N632" i="17"/>
  <c r="N633" i="22"/>
  <c r="N638" i="17"/>
  <c r="N634" i="17"/>
  <c r="N644" i="17"/>
  <c r="N591" i="22"/>
  <c r="N645" i="17"/>
  <c r="N641" i="17"/>
  <c r="N637" i="17"/>
  <c r="N646" i="17"/>
  <c r="N642" i="17"/>
  <c r="N647" i="17"/>
  <c r="N631" i="17"/>
  <c r="N643" i="17"/>
  <c r="N648" i="17"/>
  <c r="N622" i="22"/>
  <c r="N630" i="22"/>
  <c r="N633" i="17"/>
  <c r="N618" i="22"/>
  <c r="N639" i="17"/>
  <c r="N634" i="22"/>
  <c r="N635" i="17"/>
  <c r="N624" i="22"/>
  <c r="N626" i="22"/>
  <c r="N620" i="22"/>
  <c r="N812" i="22"/>
  <c r="N864" i="17"/>
  <c r="N845" i="22"/>
  <c r="N865" i="17"/>
  <c r="N813" i="22"/>
  <c r="N865" i="22"/>
  <c r="N876" i="22"/>
  <c r="N877" i="22"/>
  <c r="N878" i="22"/>
  <c r="Q9" i="23"/>
  <c r="Q10" i="23"/>
  <c r="Q11" i="23"/>
  <c r="DB35" i="6"/>
  <c r="N8" i="23" s="1"/>
  <c r="N165" i="22"/>
  <c r="N236" i="17"/>
  <c r="N173" i="22"/>
  <c r="N172" i="22"/>
  <c r="N241" i="17"/>
  <c r="N171" i="22"/>
  <c r="N402" i="17"/>
  <c r="N396" i="17"/>
  <c r="N101" i="23"/>
  <c r="N410" i="17"/>
  <c r="N409" i="17"/>
  <c r="N306" i="22"/>
  <c r="N404" i="17"/>
  <c r="N405" i="17"/>
  <c r="N305" i="22"/>
  <c r="N411" i="17"/>
  <c r="N406" i="17"/>
  <c r="N403" i="17"/>
  <c r="N408" i="17"/>
  <c r="N407" i="17"/>
  <c r="N400" i="17"/>
  <c r="N166" i="23"/>
  <c r="N172" i="23"/>
  <c r="N174" i="23"/>
  <c r="N171" i="23"/>
  <c r="N349" i="22"/>
  <c r="N348" i="22"/>
  <c r="N168" i="23"/>
  <c r="N177" i="23"/>
  <c r="N170" i="23"/>
  <c r="N173" i="23"/>
  <c r="N169" i="23"/>
  <c r="N178" i="23"/>
  <c r="N454" i="17"/>
  <c r="N175" i="23"/>
  <c r="N179" i="23"/>
  <c r="N180" i="23"/>
  <c r="N176" i="23"/>
  <c r="N347" i="22"/>
  <c r="N346" i="22"/>
  <c r="N164" i="23"/>
  <c r="N165" i="23"/>
  <c r="Q122" i="23"/>
  <c r="Q119" i="23"/>
  <c r="Q128" i="23"/>
  <c r="Q123" i="23"/>
  <c r="Q134" i="23"/>
  <c r="Q131" i="23"/>
  <c r="Q117" i="23"/>
  <c r="Q133" i="23"/>
  <c r="Q833" i="22"/>
  <c r="Q124" i="23"/>
  <c r="Q343" i="22"/>
  <c r="Q344" i="22"/>
  <c r="Q129" i="23"/>
  <c r="Q120" i="23"/>
  <c r="Q118" i="23"/>
  <c r="Q125" i="23"/>
  <c r="Q130" i="23"/>
  <c r="Q135" i="23"/>
  <c r="Q132" i="23"/>
  <c r="Q126" i="23"/>
  <c r="Q127" i="23"/>
  <c r="Q121" i="23"/>
  <c r="DB124" i="6"/>
  <c r="N118" i="22"/>
  <c r="N122" i="22"/>
  <c r="N119" i="22"/>
  <c r="N123" i="22"/>
  <c r="N117" i="22"/>
  <c r="N121" i="22"/>
  <c r="N182" i="17"/>
  <c r="N180" i="17"/>
  <c r="N116" i="22"/>
  <c r="N179" i="17"/>
  <c r="N127" i="22"/>
  <c r="N16" i="23"/>
  <c r="N181" i="17"/>
  <c r="N120" i="22"/>
  <c r="N178" i="17"/>
  <c r="N319" i="17"/>
  <c r="N321" i="17"/>
  <c r="N324" i="17"/>
  <c r="N794" i="22"/>
  <c r="N835" i="17"/>
  <c r="N824" i="17"/>
  <c r="N787" i="22"/>
  <c r="N791" i="22"/>
  <c r="N825" i="17"/>
  <c r="N832" i="17"/>
  <c r="N795" i="22"/>
  <c r="N782" i="22"/>
  <c r="N827" i="17"/>
  <c r="N792" i="22"/>
  <c r="N781" i="22"/>
  <c r="N785" i="22"/>
  <c r="N783" i="22"/>
  <c r="N837" i="17"/>
  <c r="N830" i="17"/>
  <c r="N834" i="17"/>
  <c r="N793" i="22"/>
  <c r="N786" i="22"/>
  <c r="N796" i="22"/>
  <c r="N831" i="17"/>
  <c r="N833" i="17"/>
  <c r="N789" i="22"/>
  <c r="N836" i="17"/>
  <c r="N784" i="22"/>
  <c r="N826" i="17"/>
  <c r="N823" i="17"/>
  <c r="N829" i="17"/>
  <c r="N790" i="22"/>
  <c r="N788" i="22"/>
  <c r="N828" i="17"/>
  <c r="N386" i="17"/>
  <c r="N86" i="23"/>
  <c r="N387" i="17"/>
  <c r="N300" i="22"/>
  <c r="N389" i="17"/>
  <c r="N301" i="22"/>
  <c r="N302" i="22"/>
  <c r="N388" i="17"/>
  <c r="N73" i="22"/>
  <c r="N74" i="22"/>
  <c r="EX128" i="6"/>
  <c r="N808" i="22"/>
  <c r="N800" i="17"/>
  <c r="N896" i="17"/>
  <c r="N838" i="22"/>
  <c r="N841" i="22"/>
  <c r="N840" i="22"/>
  <c r="N809" i="22"/>
  <c r="N775" i="22"/>
  <c r="N839" i="22"/>
  <c r="N434" i="17"/>
  <c r="N333" i="22"/>
  <c r="N435" i="17"/>
  <c r="N342" i="22"/>
  <c r="N341" i="22"/>
  <c r="N114" i="23"/>
  <c r="N430" i="17"/>
  <c r="N336" i="22"/>
  <c r="N113" i="23"/>
  <c r="N116" i="23"/>
  <c r="N334" i="22"/>
  <c r="N436" i="17"/>
  <c r="N115" i="23"/>
  <c r="N340" i="22"/>
  <c r="N431" i="17"/>
  <c r="N337" i="22"/>
  <c r="N112" i="23"/>
  <c r="N339" i="22"/>
  <c r="N437" i="17"/>
  <c r="N338" i="22"/>
  <c r="N432" i="17"/>
  <c r="N83" i="22"/>
  <c r="N84" i="22"/>
  <c r="N96" i="23"/>
  <c r="N89" i="23"/>
  <c r="N97" i="23"/>
  <c r="N304" i="22"/>
  <c r="N303" i="22"/>
  <c r="N393" i="17"/>
  <c r="N88" i="23"/>
  <c r="N391" i="17"/>
  <c r="N390" i="17"/>
  <c r="N87" i="23"/>
  <c r="N392" i="17"/>
  <c r="N228" i="22"/>
  <c r="N284" i="17"/>
  <c r="N231" i="22"/>
  <c r="N287" i="17"/>
  <c r="N277" i="17"/>
  <c r="N224" i="22"/>
  <c r="N223" i="22"/>
  <c r="N281" i="17"/>
  <c r="N891" i="17"/>
  <c r="N229" i="22"/>
  <c r="N290" i="17"/>
  <c r="N35" i="23"/>
  <c r="N233" i="22"/>
  <c r="N221" i="22"/>
  <c r="N249" i="22"/>
  <c r="N280" i="17"/>
  <c r="N247" i="22"/>
  <c r="N279" i="17"/>
  <c r="N225" i="22"/>
  <c r="N282" i="17"/>
  <c r="N240" i="22"/>
  <c r="N283" i="17"/>
  <c r="N227" i="22"/>
  <c r="N289" i="17"/>
  <c r="N234" i="22"/>
  <c r="N242" i="22"/>
  <c r="N245" i="22"/>
  <c r="N244" i="22"/>
  <c r="N278" i="17"/>
  <c r="N230" i="22"/>
  <c r="N248" i="22"/>
  <c r="N250" i="22"/>
  <c r="N222" i="22"/>
  <c r="N239" i="22"/>
  <c r="N115" i="22"/>
  <c r="N172" i="17"/>
  <c r="N15" i="23"/>
  <c r="N112" i="22"/>
  <c r="N114" i="22"/>
  <c r="N170" i="17"/>
  <c r="N176" i="17"/>
  <c r="N799" i="22"/>
  <c r="N171" i="17"/>
  <c r="N111" i="22"/>
  <c r="N113" i="22"/>
  <c r="N169" i="17"/>
  <c r="N174" i="17"/>
  <c r="N177" i="17"/>
  <c r="N168" i="17"/>
  <c r="N173" i="17"/>
  <c r="N869" i="17"/>
  <c r="N108" i="22"/>
  <c r="N110" i="22"/>
  <c r="N166" i="17"/>
  <c r="N175" i="17"/>
  <c r="N167" i="17"/>
  <c r="N14" i="23"/>
  <c r="N109" i="22"/>
  <c r="Q847" i="17"/>
  <c r="DB125" i="6"/>
  <c r="N847" i="17" s="1"/>
  <c r="N256" i="22"/>
  <c r="N299" i="17"/>
  <c r="N296" i="17"/>
  <c r="N254" i="22"/>
  <c r="N257" i="17"/>
  <c r="N216" i="22"/>
  <c r="N259" i="17"/>
  <c r="N260" i="17"/>
  <c r="N202" i="22"/>
  <c r="N267" i="17"/>
  <c r="N209" i="22"/>
  <c r="N217" i="22"/>
  <c r="N275" i="17"/>
  <c r="N33" i="23"/>
  <c r="N210" i="22"/>
  <c r="N265" i="17"/>
  <c r="N271" i="17"/>
  <c r="N220" i="22"/>
  <c r="N32" i="23"/>
  <c r="N207" i="22"/>
  <c r="N215" i="22"/>
  <c r="N258" i="17"/>
  <c r="N270" i="17"/>
  <c r="N268" i="17"/>
  <c r="N27" i="23"/>
  <c r="N218" i="22"/>
  <c r="N214" i="22"/>
  <c r="N263" i="17"/>
  <c r="N274" i="17"/>
  <c r="N213" i="22"/>
  <c r="N256" i="17"/>
  <c r="N206" i="22"/>
  <c r="N262" i="17"/>
  <c r="N264" i="17"/>
  <c r="N266" i="17"/>
  <c r="N205" i="22"/>
  <c r="N203" i="22"/>
  <c r="N219" i="22"/>
  <c r="N272" i="17"/>
  <c r="N34" i="23"/>
  <c r="N273" i="17"/>
  <c r="N204" i="22"/>
  <c r="N208" i="22"/>
  <c r="N269" i="17"/>
  <c r="N211" i="22"/>
  <c r="N261" i="17"/>
  <c r="N212" i="22"/>
  <c r="Q276" i="17"/>
  <c r="DB63" i="6"/>
  <c r="N276" i="17" s="1"/>
  <c r="N322" i="17"/>
  <c r="N323" i="17"/>
  <c r="N325" i="17"/>
  <c r="N327" i="17"/>
  <c r="N842" i="22"/>
  <c r="N329" i="17"/>
  <c r="N328" i="17"/>
  <c r="Q750" i="17"/>
  <c r="Q699" i="22"/>
  <c r="Q749" i="17"/>
  <c r="Q748" i="17"/>
  <c r="Q701" i="22"/>
  <c r="Q698" i="22"/>
  <c r="Q752" i="17"/>
  <c r="Q700" i="22"/>
  <c r="DB221" i="6"/>
  <c r="N188" i="22"/>
  <c r="N190" i="22"/>
  <c r="N802" i="22"/>
  <c r="N245" i="17"/>
  <c r="N191" i="22"/>
  <c r="N246" i="17"/>
  <c r="N244" i="17"/>
  <c r="N898" i="17"/>
  <c r="N187" i="22"/>
  <c r="N247" i="17"/>
  <c r="N248" i="17"/>
  <c r="N18" i="23"/>
  <c r="N369" i="22"/>
  <c r="N368" i="22"/>
  <c r="N475" i="17"/>
  <c r="N474" i="17"/>
  <c r="N371" i="22"/>
  <c r="N549" i="17"/>
  <c r="N548" i="17"/>
  <c r="N547" i="17"/>
  <c r="N273" i="23"/>
  <c r="N274" i="23"/>
  <c r="N73" i="17"/>
  <c r="N842" i="17"/>
  <c r="N63" i="17"/>
  <c r="N79" i="17"/>
  <c r="N68" i="17"/>
  <c r="N65" i="17"/>
  <c r="N85" i="17"/>
  <c r="N87" i="17"/>
  <c r="N84" i="17"/>
  <c r="N83" i="17"/>
  <c r="N76" i="17"/>
  <c r="N72" i="17"/>
  <c r="N75" i="17"/>
  <c r="N88" i="17"/>
  <c r="N67" i="17"/>
  <c r="N69" i="17"/>
  <c r="N70" i="17"/>
  <c r="N86" i="17"/>
  <c r="N66" i="17"/>
  <c r="N82" i="17"/>
  <c r="N71" i="17"/>
  <c r="N81" i="17"/>
  <c r="N80" i="17"/>
  <c r="N64" i="17"/>
  <c r="N77" i="17"/>
  <c r="N74" i="17"/>
  <c r="N78" i="17"/>
  <c r="N607" i="22"/>
  <c r="N605" i="22"/>
  <c r="N613" i="22"/>
  <c r="N617" i="22"/>
  <c r="N615" i="22"/>
  <c r="N609" i="22"/>
  <c r="N629" i="17"/>
  <c r="N622" i="17"/>
  <c r="N628" i="17"/>
  <c r="N606" i="22"/>
  <c r="N610" i="22"/>
  <c r="N616" i="22"/>
  <c r="N614" i="22"/>
  <c r="N615" i="17"/>
  <c r="N623" i="17"/>
  <c r="N625" i="17"/>
  <c r="N608" i="22"/>
  <c r="N181" i="22"/>
  <c r="N180" i="22"/>
  <c r="N177" i="22"/>
  <c r="N182" i="22"/>
  <c r="N178" i="22"/>
  <c r="N811" i="22"/>
  <c r="N810" i="22"/>
  <c r="Q470" i="17"/>
  <c r="Q362" i="22"/>
  <c r="Q461" i="17"/>
  <c r="Q363" i="22"/>
  <c r="Q830" i="22"/>
  <c r="Q464" i="17"/>
  <c r="Q467" i="17"/>
  <c r="Q463" i="17"/>
  <c r="Q471" i="17"/>
  <c r="Q364" i="22"/>
  <c r="Q366" i="22"/>
  <c r="Q477" i="17"/>
  <c r="Q466" i="17"/>
  <c r="Q365" i="22"/>
  <c r="Q469" i="17"/>
  <c r="Q465" i="17"/>
  <c r="Q367" i="22"/>
  <c r="Q468" i="17"/>
  <c r="DB139" i="6"/>
  <c r="N175" i="22"/>
  <c r="N176" i="22"/>
  <c r="N174" i="22"/>
  <c r="N179" i="22"/>
  <c r="N242" i="17"/>
  <c r="N92" i="22"/>
  <c r="Z841" i="22"/>
  <c r="Z838" i="22"/>
  <c r="Z775" i="22"/>
  <c r="Z839" i="22"/>
  <c r="Z840" i="22"/>
  <c r="Z809" i="22"/>
  <c r="Z808" i="22"/>
  <c r="Z800" i="17"/>
  <c r="Z896" i="17"/>
  <c r="Y838" i="22"/>
  <c r="Y841" i="22"/>
  <c r="Y839" i="22"/>
  <c r="Y775" i="22"/>
  <c r="Y840" i="22"/>
  <c r="Y809" i="22"/>
  <c r="Y808" i="22"/>
  <c r="Y800" i="17"/>
  <c r="Y896" i="17"/>
  <c r="AD8" i="23"/>
  <c r="N162" i="22" l="1"/>
  <c r="N169" i="22"/>
  <c r="AD170" i="22"/>
  <c r="N258" i="22"/>
  <c r="P236" i="17"/>
  <c r="N295" i="17"/>
  <c r="N335" i="22"/>
  <c r="N301" i="17"/>
  <c r="N298" i="17"/>
  <c r="DB101" i="6"/>
  <c r="AD158" i="23"/>
  <c r="AD93" i="22"/>
  <c r="Q831" i="22"/>
  <c r="P831" i="22" s="1"/>
  <c r="Q183" i="22"/>
  <c r="P183" i="22" s="1"/>
  <c r="EW103" i="6"/>
  <c r="EX103" i="6" s="1"/>
  <c r="DB103" i="6" s="1"/>
  <c r="Q184" i="22"/>
  <c r="P184" i="22" s="1"/>
  <c r="N317" i="22"/>
  <c r="N433" i="17"/>
  <c r="N450" i="17"/>
  <c r="N313" i="22"/>
  <c r="N154" i="23"/>
  <c r="N443" i="17"/>
  <c r="N415" i="17"/>
  <c r="N292" i="17"/>
  <c r="N292" i="22"/>
  <c r="N79" i="23"/>
  <c r="N377" i="17"/>
  <c r="N91" i="22"/>
  <c r="N130" i="17"/>
  <c r="N90" i="22"/>
  <c r="N127" i="17"/>
  <c r="N126" i="17"/>
  <c r="N93" i="22"/>
  <c r="N128" i="17"/>
  <c r="AD295" i="22"/>
  <c r="N376" i="17"/>
  <c r="N299" i="22"/>
  <c r="N81" i="23"/>
  <c r="N39" i="23"/>
  <c r="N251" i="22"/>
  <c r="N82" i="23"/>
  <c r="N294" i="22"/>
  <c r="N293" i="22"/>
  <c r="N255" i="22"/>
  <c r="N829" i="22"/>
  <c r="P255" i="22"/>
  <c r="N297" i="22"/>
  <c r="N380" i="17"/>
  <c r="N296" i="22"/>
  <c r="N84" i="23"/>
  <c r="N257" i="22"/>
  <c r="N297" i="17"/>
  <c r="P446" i="17"/>
  <c r="N383" i="17"/>
  <c r="N83" i="23"/>
  <c r="N381" i="17"/>
  <c r="N385" i="17"/>
  <c r="N252" i="22"/>
  <c r="N38" i="23"/>
  <c r="N78" i="23"/>
  <c r="N375" i="17"/>
  <c r="N80" i="23"/>
  <c r="N384" i="17"/>
  <c r="N286" i="17"/>
  <c r="N300" i="17"/>
  <c r="N293" i="17"/>
  <c r="N379" i="17"/>
  <c r="N378" i="17"/>
  <c r="N298" i="22"/>
  <c r="N291" i="22"/>
  <c r="N294" i="17"/>
  <c r="N37" i="23"/>
  <c r="N374" i="17"/>
  <c r="N382" i="17"/>
  <c r="AD441" i="17"/>
  <c r="AD159" i="23"/>
  <c r="AD37" i="23"/>
  <c r="AD315" i="22"/>
  <c r="P445" i="17"/>
  <c r="P444" i="17"/>
  <c r="AD299" i="22"/>
  <c r="P318" i="22"/>
  <c r="P156" i="23"/>
  <c r="AD379" i="17"/>
  <c r="P152" i="23"/>
  <c r="P383" i="17"/>
  <c r="AD153" i="23"/>
  <c r="AD309" i="22"/>
  <c r="AD382" i="17"/>
  <c r="AD151" i="23"/>
  <c r="AD92" i="22"/>
  <c r="AD128" i="17"/>
  <c r="AD311" i="22"/>
  <c r="P298" i="17"/>
  <c r="AD453" i="17"/>
  <c r="P293" i="22"/>
  <c r="AD291" i="22"/>
  <c r="P448" i="17"/>
  <c r="AD252" i="22"/>
  <c r="AD257" i="22"/>
  <c r="AD442" i="17"/>
  <c r="AD385" i="17"/>
  <c r="AD829" i="22"/>
  <c r="AD293" i="17"/>
  <c r="AD380" i="17"/>
  <c r="P376" i="17"/>
  <c r="AD298" i="22"/>
  <c r="AD412" i="17"/>
  <c r="AD149" i="23"/>
  <c r="AD313" i="22"/>
  <c r="AD251" i="22"/>
  <c r="AD292" i="17"/>
  <c r="AD447" i="17"/>
  <c r="AD155" i="23"/>
  <c r="AD129" i="17"/>
  <c r="AD440" i="17"/>
  <c r="AD317" i="22"/>
  <c r="AD314" i="22"/>
  <c r="AD307" i="22"/>
  <c r="AD377" i="17"/>
  <c r="AD294" i="17"/>
  <c r="AD258" i="22"/>
  <c r="P449" i="17"/>
  <c r="AD414" i="17"/>
  <c r="AD90" i="22"/>
  <c r="P296" i="22"/>
  <c r="AD451" i="17"/>
  <c r="N316" i="22"/>
  <c r="N314" i="22"/>
  <c r="AD38" i="23"/>
  <c r="P310" i="22"/>
  <c r="AD375" i="17"/>
  <c r="P301" i="17"/>
  <c r="Q31" i="17"/>
  <c r="P31" i="17" s="1"/>
  <c r="Q26" i="17"/>
  <c r="P26" i="17" s="1"/>
  <c r="Q13" i="17"/>
  <c r="P13" i="17" s="1"/>
  <c r="Q18" i="17"/>
  <c r="P18" i="17" s="1"/>
  <c r="Q23" i="17"/>
  <c r="P23" i="17" s="1"/>
  <c r="N149" i="23"/>
  <c r="N151" i="23"/>
  <c r="N161" i="23"/>
  <c r="N453" i="17"/>
  <c r="P297" i="17"/>
  <c r="P312" i="22"/>
  <c r="P130" i="17"/>
  <c r="P294" i="22"/>
  <c r="N158" i="23"/>
  <c r="N451" i="17"/>
  <c r="N448" i="17"/>
  <c r="N452" i="17"/>
  <c r="N447" i="17"/>
  <c r="N155" i="23"/>
  <c r="N159" i="23"/>
  <c r="N449" i="17"/>
  <c r="N157" i="23"/>
  <c r="N153" i="23"/>
  <c r="N439" i="17"/>
  <c r="N442" i="17"/>
  <c r="N441" i="17"/>
  <c r="N152" i="23"/>
  <c r="AD83" i="23"/>
  <c r="AD84" i="23"/>
  <c r="AD253" i="22"/>
  <c r="N148" i="23"/>
  <c r="N150" i="23"/>
  <c r="N445" i="17"/>
  <c r="N440" i="17"/>
  <c r="N160" i="23"/>
  <c r="AD80" i="23"/>
  <c r="N446" i="17"/>
  <c r="N156" i="23"/>
  <c r="Q27" i="17"/>
  <c r="P27" i="17" s="1"/>
  <c r="Q863" i="17"/>
  <c r="P863" i="17" s="1"/>
  <c r="Q243" i="17"/>
  <c r="P243" i="17" s="1"/>
  <c r="Q17" i="23"/>
  <c r="P17" i="23" s="1"/>
  <c r="Q801" i="22"/>
  <c r="P801" i="22" s="1"/>
  <c r="Q186" i="22"/>
  <c r="AD186" i="22" s="1"/>
  <c r="Q30" i="17"/>
  <c r="P30" i="17" s="1"/>
  <c r="Q29" i="17"/>
  <c r="P29" i="17" s="1"/>
  <c r="Q15" i="17"/>
  <c r="P15" i="17" s="1"/>
  <c r="Q11" i="17"/>
  <c r="P11" i="17" s="1"/>
  <c r="Q16" i="17"/>
  <c r="P16" i="17" s="1"/>
  <c r="Q868" i="17"/>
  <c r="P868" i="17" s="1"/>
  <c r="DB20" i="6"/>
  <c r="N26" i="17" s="1"/>
  <c r="Q32" i="17"/>
  <c r="P32" i="17" s="1"/>
  <c r="Q21" i="17"/>
  <c r="P21" i="17" s="1"/>
  <c r="Q9" i="17"/>
  <c r="P9" i="17" s="1"/>
  <c r="Q14" i="17"/>
  <c r="P14" i="17" s="1"/>
  <c r="Q22" i="17"/>
  <c r="P22" i="17" s="1"/>
  <c r="P150" i="23"/>
  <c r="AD452" i="17"/>
  <c r="AD302" i="17"/>
  <c r="P127" i="17"/>
  <c r="AD374" i="17"/>
  <c r="AD154" i="23"/>
  <c r="AD160" i="23"/>
  <c r="AD443" i="17"/>
  <c r="AD297" i="22"/>
  <c r="AD78" i="23"/>
  <c r="AD39" i="23"/>
  <c r="Q24" i="17"/>
  <c r="AD24" i="17" s="1"/>
  <c r="Q25" i="17"/>
  <c r="P25" i="17" s="1"/>
  <c r="Q20" i="17"/>
  <c r="AD20" i="17" s="1"/>
  <c r="EW130" i="6"/>
  <c r="EX130" i="6" s="1"/>
  <c r="Q331" i="22" s="1"/>
  <c r="Q17" i="17"/>
  <c r="P17" i="17" s="1"/>
  <c r="Q10" i="17"/>
  <c r="AD10" i="17" s="1"/>
  <c r="Q12" i="17"/>
  <c r="AD12" i="17" s="1"/>
  <c r="P167" i="22"/>
  <c r="AD167" i="22"/>
  <c r="P159" i="22"/>
  <c r="AD159" i="22"/>
  <c r="AD148" i="23"/>
  <c r="AD157" i="23"/>
  <c r="AD79" i="23"/>
  <c r="AD91" i="22"/>
  <c r="AD81" i="23"/>
  <c r="AD378" i="17"/>
  <c r="Q33" i="17"/>
  <c r="P33" i="17" s="1"/>
  <c r="Q28" i="17"/>
  <c r="P28" i="17" s="1"/>
  <c r="Q168" i="22"/>
  <c r="Q238" i="17"/>
  <c r="Q157" i="22"/>
  <c r="Q163" i="22"/>
  <c r="Q152" i="22"/>
  <c r="Q158" i="22"/>
  <c r="Q166" i="22"/>
  <c r="Q153" i="22"/>
  <c r="Q237" i="17"/>
  <c r="Q160" i="22"/>
  <c r="Q154" i="22"/>
  <c r="DB57" i="6"/>
  <c r="Q164" i="22"/>
  <c r="Q240" i="17"/>
  <c r="Q239" i="17"/>
  <c r="Q155" i="22"/>
  <c r="Q161" i="22"/>
  <c r="Q156" i="22"/>
  <c r="N309" i="22"/>
  <c r="N307" i="22"/>
  <c r="AD439" i="17"/>
  <c r="AD316" i="22"/>
  <c r="N318" i="22"/>
  <c r="N414" i="17"/>
  <c r="AD384" i="17"/>
  <c r="AD381" i="17"/>
  <c r="N312" i="22"/>
  <c r="N315" i="22"/>
  <c r="AD161" i="23"/>
  <c r="N310" i="22"/>
  <c r="N412" i="17"/>
  <c r="N308" i="22"/>
  <c r="P121" i="23"/>
  <c r="AD121" i="23"/>
  <c r="P468" i="17"/>
  <c r="AD468" i="17"/>
  <c r="P343" i="22"/>
  <c r="AD343" i="22"/>
  <c r="P365" i="22"/>
  <c r="AD365" i="22"/>
  <c r="P464" i="17"/>
  <c r="AD464" i="17"/>
  <c r="P748" i="17"/>
  <c r="AD748" i="17"/>
  <c r="P118" i="23"/>
  <c r="AD118" i="23"/>
  <c r="P117" i="23"/>
  <c r="AD117" i="23"/>
  <c r="P477" i="17"/>
  <c r="AD477" i="17"/>
  <c r="P363" i="22"/>
  <c r="AD363" i="22"/>
  <c r="P699" i="22"/>
  <c r="AD699" i="22"/>
  <c r="P127" i="23"/>
  <c r="AD127" i="23"/>
  <c r="P129" i="23"/>
  <c r="AD129" i="23"/>
  <c r="P134" i="23"/>
  <c r="AD134" i="23"/>
  <c r="P830" i="22"/>
  <c r="AD830" i="22"/>
  <c r="P366" i="22"/>
  <c r="AD366" i="22"/>
  <c r="P461" i="17"/>
  <c r="AD461" i="17"/>
  <c r="P750" i="17"/>
  <c r="AD750" i="17"/>
  <c r="P126" i="23"/>
  <c r="AD126" i="23"/>
  <c r="P344" i="22"/>
  <c r="AD344" i="22"/>
  <c r="P123" i="23"/>
  <c r="AD123" i="23"/>
  <c r="P466" i="17"/>
  <c r="AD466" i="17"/>
  <c r="P749" i="17"/>
  <c r="AD749" i="17"/>
  <c r="P131" i="23"/>
  <c r="AD131" i="23"/>
  <c r="P364" i="22"/>
  <c r="AD364" i="22"/>
  <c r="P185" i="22"/>
  <c r="AD185" i="22"/>
  <c r="P128" i="23"/>
  <c r="AD128" i="23"/>
  <c r="P367" i="22"/>
  <c r="AD367" i="22"/>
  <c r="P471" i="17"/>
  <c r="AD471" i="17"/>
  <c r="P470" i="17"/>
  <c r="AD470" i="17"/>
  <c r="P752" i="17"/>
  <c r="AD752" i="17"/>
  <c r="P847" i="17"/>
  <c r="AD847" i="17"/>
  <c r="P135" i="23"/>
  <c r="AD135" i="23"/>
  <c r="P124" i="23"/>
  <c r="AD124" i="23"/>
  <c r="P119" i="23"/>
  <c r="AD119" i="23"/>
  <c r="P19" i="17"/>
  <c r="AD19" i="17"/>
  <c r="P700" i="22"/>
  <c r="AD700" i="22"/>
  <c r="P465" i="17"/>
  <c r="AD465" i="17"/>
  <c r="P463" i="17"/>
  <c r="AD463" i="17"/>
  <c r="P698" i="22"/>
  <c r="AD698" i="22"/>
  <c r="EW31" i="6"/>
  <c r="EX31" i="6" s="1"/>
  <c r="Q870" i="17" s="1"/>
  <c r="P130" i="23"/>
  <c r="AD130" i="23"/>
  <c r="P833" i="22"/>
  <c r="AD833" i="22"/>
  <c r="P122" i="23"/>
  <c r="AD122" i="23"/>
  <c r="P120" i="23"/>
  <c r="AD120" i="23"/>
  <c r="P362" i="22"/>
  <c r="AD362" i="22"/>
  <c r="P276" i="17"/>
  <c r="AD276" i="17"/>
  <c r="P132" i="23"/>
  <c r="AD132" i="23"/>
  <c r="P469" i="17"/>
  <c r="AD469" i="17"/>
  <c r="P467" i="17"/>
  <c r="AD467" i="17"/>
  <c r="P701" i="22"/>
  <c r="AD701" i="22"/>
  <c r="P125" i="23"/>
  <c r="AD125" i="23"/>
  <c r="P133" i="23"/>
  <c r="AD133" i="23"/>
  <c r="P11" i="23"/>
  <c r="AD11" i="23"/>
  <c r="P10" i="23"/>
  <c r="AD10" i="23"/>
  <c r="P9" i="23"/>
  <c r="AD9" i="23"/>
  <c r="Q326" i="17"/>
  <c r="DB74" i="6"/>
  <c r="N326" i="17" s="1"/>
  <c r="N28" i="17"/>
  <c r="N801" i="22"/>
  <c r="N243" i="17"/>
  <c r="N17" i="23"/>
  <c r="N184" i="22"/>
  <c r="N183" i="22"/>
  <c r="N185" i="22"/>
  <c r="N831" i="22"/>
  <c r="N186" i="22"/>
  <c r="Q323" i="22"/>
  <c r="Q107" i="23"/>
  <c r="Q421" i="17"/>
  <c r="Q427" i="17"/>
  <c r="Q328" i="22"/>
  <c r="Q327" i="22"/>
  <c r="Q111" i="23"/>
  <c r="Q426" i="17"/>
  <c r="Q423" i="17"/>
  <c r="Q418" i="17"/>
  <c r="Q332" i="22"/>
  <c r="Q330" i="22"/>
  <c r="Q425" i="17"/>
  <c r="Q422" i="17"/>
  <c r="Q329" i="22"/>
  <c r="Q326" i="22"/>
  <c r="Q105" i="23"/>
  <c r="Q109" i="23"/>
  <c r="Q322" i="22"/>
  <c r="Q320" i="22"/>
  <c r="Q419" i="17"/>
  <c r="Q308" i="23"/>
  <c r="Q106" i="23"/>
  <c r="Q325" i="22"/>
  <c r="Q104" i="23"/>
  <c r="Q321" i="22"/>
  <c r="Q110" i="23"/>
  <c r="Q103" i="23"/>
  <c r="Q424" i="17"/>
  <c r="Q324" i="22"/>
  <c r="Q108" i="23"/>
  <c r="DB128" i="6"/>
  <c r="N129" i="23"/>
  <c r="N130" i="23"/>
  <c r="N344" i="22"/>
  <c r="N131" i="23"/>
  <c r="N123" i="23"/>
  <c r="N124" i="23"/>
  <c r="N117" i="23"/>
  <c r="N121" i="23"/>
  <c r="N126" i="23"/>
  <c r="N135" i="23"/>
  <c r="N343" i="22"/>
  <c r="N132" i="23"/>
  <c r="N119" i="23"/>
  <c r="N127" i="23"/>
  <c r="N122" i="23"/>
  <c r="N134" i="23"/>
  <c r="N118" i="23"/>
  <c r="N133" i="23"/>
  <c r="N833" i="22"/>
  <c r="N125" i="23"/>
  <c r="N120" i="23"/>
  <c r="N128" i="23"/>
  <c r="N463" i="17"/>
  <c r="N477" i="17"/>
  <c r="N467" i="17"/>
  <c r="N366" i="22"/>
  <c r="N469" i="17"/>
  <c r="N466" i="17"/>
  <c r="N364" i="22"/>
  <c r="N465" i="17"/>
  <c r="N367" i="22"/>
  <c r="N363" i="22"/>
  <c r="N470" i="17"/>
  <c r="N468" i="17"/>
  <c r="N464" i="17"/>
  <c r="N461" i="17"/>
  <c r="N362" i="22"/>
  <c r="N830" i="22"/>
  <c r="N365" i="22"/>
  <c r="N471" i="17"/>
  <c r="N698" i="22"/>
  <c r="N701" i="22"/>
  <c r="N700" i="22"/>
  <c r="N752" i="17"/>
  <c r="N748" i="17"/>
  <c r="N750" i="17"/>
  <c r="N699" i="22"/>
  <c r="N749" i="17"/>
  <c r="N9" i="23"/>
  <c r="N11" i="23"/>
  <c r="N10" i="23"/>
  <c r="Q8" i="22"/>
  <c r="P8" i="22" s="1"/>
  <c r="N30" i="17" l="1"/>
  <c r="AD184" i="22"/>
  <c r="N24" i="17"/>
  <c r="AD183" i="22"/>
  <c r="AD831" i="22"/>
  <c r="Q189" i="22"/>
  <c r="P189" i="22" s="1"/>
  <c r="Q832" i="22"/>
  <c r="P832" i="22" s="1"/>
  <c r="DB130" i="6"/>
  <c r="N331" i="22" s="1"/>
  <c r="Q428" i="17"/>
  <c r="P428" i="17" s="1"/>
  <c r="N15" i="17"/>
  <c r="Q125" i="17"/>
  <c r="P125" i="17" s="1"/>
  <c r="N21" i="17"/>
  <c r="N863" i="17"/>
  <c r="N32" i="17"/>
  <c r="N22" i="17"/>
  <c r="N25" i="17"/>
  <c r="N11" i="17"/>
  <c r="N16" i="17"/>
  <c r="N10" i="17"/>
  <c r="N19" i="17"/>
  <c r="N23" i="17"/>
  <c r="N12" i="17"/>
  <c r="N20" i="17"/>
  <c r="N18" i="17"/>
  <c r="N14" i="17"/>
  <c r="N31" i="17"/>
  <c r="N29" i="17"/>
  <c r="N13" i="17"/>
  <c r="N27" i="17"/>
  <c r="N868" i="17"/>
  <c r="N33" i="17"/>
  <c r="N17" i="17"/>
  <c r="N9" i="17"/>
  <c r="P20" i="17"/>
  <c r="AD13" i="17"/>
  <c r="AD27" i="17"/>
  <c r="AD32" i="17"/>
  <c r="P186" i="22"/>
  <c r="P24" i="17"/>
  <c r="AD15" i="17"/>
  <c r="AD14" i="17"/>
  <c r="AD863" i="17"/>
  <c r="AD11" i="17"/>
  <c r="AD801" i="22"/>
  <c r="AD18" i="17"/>
  <c r="AD22" i="17"/>
  <c r="AD31" i="17"/>
  <c r="P10" i="17"/>
  <c r="AD16" i="17"/>
  <c r="AD243" i="17"/>
  <c r="AD17" i="23"/>
  <c r="AD26" i="17"/>
  <c r="AD868" i="17"/>
  <c r="AD29" i="17"/>
  <c r="AD23" i="17"/>
  <c r="AD30" i="17"/>
  <c r="AD9" i="17"/>
  <c r="AD21" i="17"/>
  <c r="AD33" i="17"/>
  <c r="AD25" i="17"/>
  <c r="AD17" i="17"/>
  <c r="Q123" i="17"/>
  <c r="P123" i="17" s="1"/>
  <c r="Q121" i="17"/>
  <c r="P121" i="17" s="1"/>
  <c r="Q122" i="17"/>
  <c r="P122" i="17" s="1"/>
  <c r="Q86" i="22"/>
  <c r="P86" i="22" s="1"/>
  <c r="Q88" i="22"/>
  <c r="P88" i="22" s="1"/>
  <c r="Q89" i="22"/>
  <c r="P89" i="22" s="1"/>
  <c r="Q124" i="17"/>
  <c r="P124" i="17" s="1"/>
  <c r="DB31" i="6"/>
  <c r="N122" i="17" s="1"/>
  <c r="Q87" i="22"/>
  <c r="P87" i="22" s="1"/>
  <c r="Q839" i="17"/>
  <c r="P839" i="17" s="1"/>
  <c r="Q85" i="22"/>
  <c r="P85" i="22" s="1"/>
  <c r="P12" i="17"/>
  <c r="AD28" i="17"/>
  <c r="P240" i="17"/>
  <c r="AD240" i="17"/>
  <c r="P158" i="22"/>
  <c r="AD158" i="22"/>
  <c r="P164" i="22"/>
  <c r="AD164" i="22"/>
  <c r="AD152" i="22"/>
  <c r="P152" i="22"/>
  <c r="N164" i="22"/>
  <c r="N239" i="17"/>
  <c r="N238" i="17"/>
  <c r="N160" i="22"/>
  <c r="N163" i="22"/>
  <c r="N168" i="22"/>
  <c r="N156" i="22"/>
  <c r="N157" i="22"/>
  <c r="N152" i="22"/>
  <c r="N166" i="22"/>
  <c r="N154" i="22"/>
  <c r="N240" i="17"/>
  <c r="N237" i="17"/>
  <c r="N153" i="22"/>
  <c r="N158" i="22"/>
  <c r="N155" i="22"/>
  <c r="N161" i="22"/>
  <c r="AD163" i="22"/>
  <c r="P163" i="22"/>
  <c r="P154" i="22"/>
  <c r="AD154" i="22"/>
  <c r="P157" i="22"/>
  <c r="AD157" i="22"/>
  <c r="P156" i="22"/>
  <c r="AD156" i="22"/>
  <c r="P160" i="22"/>
  <c r="AD160" i="22"/>
  <c r="P238" i="17"/>
  <c r="AD238" i="17"/>
  <c r="P161" i="22"/>
  <c r="AD161" i="22"/>
  <c r="P237" i="17"/>
  <c r="AD237" i="17"/>
  <c r="AD168" i="22"/>
  <c r="P168" i="22"/>
  <c r="AD155" i="22"/>
  <c r="P155" i="22"/>
  <c r="P153" i="22"/>
  <c r="AD153" i="22"/>
  <c r="P239" i="17"/>
  <c r="AD239" i="17"/>
  <c r="P166" i="22"/>
  <c r="AD166" i="22"/>
  <c r="P105" i="23"/>
  <c r="AD105" i="23"/>
  <c r="AD428" i="17"/>
  <c r="P321" i="22"/>
  <c r="AD321" i="22"/>
  <c r="P109" i="23"/>
  <c r="AD109" i="23"/>
  <c r="P418" i="17"/>
  <c r="AD418" i="17"/>
  <c r="P107" i="23"/>
  <c r="AD107" i="23"/>
  <c r="P423" i="17"/>
  <c r="AD423" i="17"/>
  <c r="P325" i="22"/>
  <c r="AD325" i="22"/>
  <c r="P326" i="22"/>
  <c r="AD326" i="22"/>
  <c r="P426" i="17"/>
  <c r="AD426" i="17"/>
  <c r="P331" i="22"/>
  <c r="AD331" i="22"/>
  <c r="P108" i="23"/>
  <c r="AD108" i="23"/>
  <c r="P106" i="23"/>
  <c r="AD106" i="23"/>
  <c r="P329" i="22"/>
  <c r="AD329" i="22"/>
  <c r="P111" i="23"/>
  <c r="AD111" i="23"/>
  <c r="AD189" i="22"/>
  <c r="P323" i="22"/>
  <c r="AD323" i="22"/>
  <c r="P324" i="22"/>
  <c r="AD324" i="22"/>
  <c r="P308" i="23"/>
  <c r="AD308" i="23"/>
  <c r="P422" i="17"/>
  <c r="AD422" i="17"/>
  <c r="P327" i="22"/>
  <c r="AD327" i="22"/>
  <c r="AD832" i="22"/>
  <c r="P424" i="17"/>
  <c r="AD424" i="17"/>
  <c r="P419" i="17"/>
  <c r="AD419" i="17"/>
  <c r="P425" i="17"/>
  <c r="AD425" i="17"/>
  <c r="P328" i="22"/>
  <c r="AD328" i="22"/>
  <c r="P104" i="23"/>
  <c r="AD104" i="23"/>
  <c r="P103" i="23"/>
  <c r="AD103" i="23"/>
  <c r="P320" i="22"/>
  <c r="AD320" i="22"/>
  <c r="P330" i="22"/>
  <c r="AD330" i="22"/>
  <c r="P427" i="17"/>
  <c r="AD427" i="17"/>
  <c r="P870" i="17"/>
  <c r="AD870" i="17"/>
  <c r="P326" i="17"/>
  <c r="AD326" i="17"/>
  <c r="P110" i="23"/>
  <c r="AD110" i="23"/>
  <c r="P322" i="22"/>
  <c r="AD322" i="22"/>
  <c r="P332" i="22"/>
  <c r="AD332" i="22"/>
  <c r="P421" i="17"/>
  <c r="AD421" i="17"/>
  <c r="N110" i="23"/>
  <c r="N103" i="23"/>
  <c r="N322" i="22"/>
  <c r="N324" i="22"/>
  <c r="N327" i="22"/>
  <c r="N107" i="23"/>
  <c r="N426" i="17"/>
  <c r="N423" i="17"/>
  <c r="N323" i="22"/>
  <c r="N106" i="23"/>
  <c r="N421" i="17"/>
  <c r="N427" i="17"/>
  <c r="N330" i="22"/>
  <c r="N422" i="17"/>
  <c r="N329" i="22"/>
  <c r="N328" i="22"/>
  <c r="N425" i="17"/>
  <c r="N111" i="23"/>
  <c r="N418" i="17"/>
  <c r="N332" i="22"/>
  <c r="N104" i="23"/>
  <c r="N308" i="23"/>
  <c r="N108" i="23"/>
  <c r="N424" i="17"/>
  <c r="N320" i="22"/>
  <c r="N325" i="22"/>
  <c r="N419" i="17"/>
  <c r="N109" i="23"/>
  <c r="N321" i="22"/>
  <c r="N326" i="22"/>
  <c r="N105" i="23"/>
  <c r="N832" i="22"/>
  <c r="N189" i="22"/>
  <c r="AD8" i="22"/>
  <c r="N8" i="22"/>
  <c r="N428" i="17" l="1"/>
  <c r="AD125" i="17"/>
  <c r="AD89" i="22"/>
  <c r="N870" i="17"/>
  <c r="AD121" i="17"/>
  <c r="AD85" i="22"/>
  <c r="AD88" i="22"/>
  <c r="AD839" i="17"/>
  <c r="AD86" i="22"/>
  <c r="AD123" i="17"/>
  <c r="AD87" i="22"/>
  <c r="N89" i="22"/>
  <c r="N85" i="22"/>
  <c r="N839" i="17"/>
  <c r="N87" i="22"/>
  <c r="N121" i="17"/>
  <c r="N88" i="22"/>
  <c r="N123" i="17"/>
  <c r="N124" i="17"/>
  <c r="N125" i="17"/>
  <c r="N86" i="22"/>
  <c r="AD122" i="17"/>
  <c r="AD124" i="17"/>
  <c r="FJ124" i="6"/>
  <c r="FG124" i="6" l="1"/>
  <c r="FI124" i="6"/>
  <c r="FH124" i="6"/>
  <c r="Z125" i="23" l="1"/>
  <c r="Z129" i="23"/>
  <c r="Z123" i="23"/>
  <c r="Z121" i="23"/>
  <c r="Z133" i="23"/>
  <c r="Z122" i="23"/>
  <c r="Z132" i="23"/>
  <c r="Z343" i="22"/>
  <c r="Z134" i="23"/>
  <c r="Z119" i="23"/>
  <c r="Z124" i="23"/>
  <c r="Z120" i="23"/>
  <c r="Z130" i="23"/>
  <c r="Z126" i="23"/>
  <c r="Z833" i="22"/>
  <c r="Z117" i="23"/>
  <c r="Z128" i="23"/>
  <c r="Z135" i="23"/>
  <c r="Z118" i="23"/>
  <c r="Z131" i="23"/>
  <c r="Z127" i="23"/>
  <c r="Z344" i="22"/>
  <c r="AA125" i="23"/>
  <c r="AA129" i="23"/>
  <c r="AA121" i="23"/>
  <c r="AA132" i="23"/>
  <c r="AA133" i="23"/>
  <c r="AA123" i="23"/>
  <c r="AA122" i="23"/>
  <c r="AA343" i="22"/>
  <c r="AA119" i="23"/>
  <c r="AA126" i="23"/>
  <c r="AA134" i="23"/>
  <c r="AA124" i="23"/>
  <c r="AA120" i="23"/>
  <c r="AA130" i="23"/>
  <c r="AA833" i="22"/>
  <c r="AA131" i="23"/>
  <c r="AA127" i="23"/>
  <c r="AA344" i="22"/>
  <c r="AA118" i="23"/>
  <c r="AA117" i="23"/>
  <c r="AA128" i="23"/>
  <c r="AA135" i="23"/>
  <c r="Y125" i="23"/>
  <c r="Y129" i="23"/>
  <c r="Y133" i="23"/>
  <c r="Y122" i="23"/>
  <c r="Y132" i="23"/>
  <c r="Y121" i="23"/>
  <c r="Y123" i="23"/>
  <c r="Y343" i="22"/>
  <c r="Y130" i="23"/>
  <c r="Y119" i="23"/>
  <c r="Y126" i="23"/>
  <c r="Y134" i="23"/>
  <c r="Y124" i="23"/>
  <c r="Y120" i="23"/>
  <c r="Y833" i="22"/>
  <c r="Y117" i="23"/>
  <c r="Y128" i="23"/>
  <c r="Y135" i="23"/>
  <c r="Y127" i="23"/>
  <c r="Y344" i="22"/>
  <c r="Y131" i="23"/>
  <c r="Y118" i="23"/>
  <c r="C8" i="17"/>
  <c r="D8" i="17" l="1"/>
  <c r="H8" i="17"/>
  <c r="J8" i="17"/>
  <c r="K8" i="17"/>
  <c r="I8" i="17"/>
  <c r="R336" i="17" l="1"/>
  <c r="W336" i="17"/>
  <c r="S336" i="17"/>
  <c r="U336" i="17"/>
  <c r="T336" i="17"/>
  <c r="V336" i="17"/>
  <c r="X336" i="17"/>
  <c r="E8" i="17"/>
  <c r="W8" i="17"/>
  <c r="R8" i="17"/>
  <c r="X8" i="17"/>
  <c r="V8" i="17"/>
  <c r="T8" i="17"/>
  <c r="U8" i="17"/>
  <c r="S8" i="17"/>
  <c r="F8" i="17" l="1"/>
  <c r="Q8" i="17" l="1"/>
  <c r="P8" i="17" s="1"/>
  <c r="O336" i="17"/>
  <c r="M336" i="17"/>
  <c r="AA336" i="17"/>
  <c r="Z336" i="17"/>
  <c r="Y336" i="17"/>
  <c r="L336" i="17"/>
  <c r="AD336" i="17" s="1"/>
  <c r="Q336" i="17"/>
  <c r="P336" i="17" s="1"/>
  <c r="N336" i="17"/>
  <c r="Z8" i="17"/>
  <c r="O8" i="17"/>
  <c r="N8" i="17"/>
  <c r="AA8" i="17"/>
  <c r="M8" i="17"/>
  <c r="L8" i="17"/>
  <c r="AD8" i="17" s="1"/>
  <c r="Y8" i="17"/>
</calcChain>
</file>

<file path=xl/sharedStrings.xml><?xml version="1.0" encoding="utf-8"?>
<sst xmlns="http://schemas.openxmlformats.org/spreadsheetml/2006/main" count="73957" uniqueCount="18897">
  <si>
    <t>언매</t>
    <phoneticPr fontId="2" type="noConversion"/>
  </si>
  <si>
    <t>화작</t>
    <phoneticPr fontId="2" type="noConversion"/>
  </si>
  <si>
    <t>미적</t>
    <phoneticPr fontId="2" type="noConversion"/>
  </si>
  <si>
    <t>확통</t>
    <phoneticPr fontId="2" type="noConversion"/>
  </si>
  <si>
    <t>사탐</t>
    <phoneticPr fontId="2" type="noConversion"/>
  </si>
  <si>
    <t>국어</t>
    <phoneticPr fontId="2" type="noConversion"/>
  </si>
  <si>
    <t>수학</t>
    <phoneticPr fontId="2" type="noConversion"/>
  </si>
  <si>
    <t>기하</t>
    <phoneticPr fontId="2" type="noConversion"/>
  </si>
  <si>
    <t>과탐</t>
    <phoneticPr fontId="2" type="noConversion"/>
  </si>
  <si>
    <t>물리Ⅰ</t>
    <phoneticPr fontId="2" type="noConversion"/>
  </si>
  <si>
    <t>동아시아사</t>
    <phoneticPr fontId="2" type="noConversion"/>
  </si>
  <si>
    <t>세계사</t>
    <phoneticPr fontId="2" type="noConversion"/>
  </si>
  <si>
    <t>세계지리</t>
    <phoneticPr fontId="2" type="noConversion"/>
  </si>
  <si>
    <t>한국지리</t>
    <phoneticPr fontId="2" type="noConversion"/>
  </si>
  <si>
    <t>정치와법</t>
    <phoneticPr fontId="2" type="noConversion"/>
  </si>
  <si>
    <t>경제</t>
    <phoneticPr fontId="2" type="noConversion"/>
  </si>
  <si>
    <t>사회문화</t>
    <phoneticPr fontId="2" type="noConversion"/>
  </si>
  <si>
    <t>생활과윤리</t>
    <phoneticPr fontId="2" type="noConversion"/>
  </si>
  <si>
    <t>윤리와사상</t>
    <phoneticPr fontId="2" type="noConversion"/>
  </si>
  <si>
    <t>영어</t>
    <phoneticPr fontId="2" type="noConversion"/>
  </si>
  <si>
    <t>등급</t>
    <phoneticPr fontId="2" type="noConversion"/>
  </si>
  <si>
    <t>한국사</t>
    <phoneticPr fontId="2" type="noConversion"/>
  </si>
  <si>
    <t>화학Ⅰ</t>
    <phoneticPr fontId="2" type="noConversion"/>
  </si>
  <si>
    <t>지구과학Ⅰ</t>
    <phoneticPr fontId="2" type="noConversion"/>
  </si>
  <si>
    <t>원점수</t>
    <phoneticPr fontId="2" type="noConversion"/>
  </si>
  <si>
    <t>표준점수</t>
    <phoneticPr fontId="2" type="noConversion"/>
  </si>
  <si>
    <t>백분위</t>
    <phoneticPr fontId="2" type="noConversion"/>
  </si>
  <si>
    <t>응시여부</t>
    <phoneticPr fontId="2" type="noConversion"/>
  </si>
  <si>
    <t>원점</t>
    <phoneticPr fontId="2" type="noConversion"/>
  </si>
  <si>
    <t>표점</t>
    <phoneticPr fontId="2" type="noConversion"/>
  </si>
  <si>
    <t>적용점수</t>
    <phoneticPr fontId="2" type="noConversion"/>
  </si>
  <si>
    <t>과탐1</t>
    <phoneticPr fontId="2" type="noConversion"/>
  </si>
  <si>
    <t>과탐2</t>
    <phoneticPr fontId="2" type="noConversion"/>
  </si>
  <si>
    <t>사탐1</t>
    <phoneticPr fontId="2" type="noConversion"/>
  </si>
  <si>
    <t>사탐2</t>
    <phoneticPr fontId="2" type="noConversion"/>
  </si>
  <si>
    <t>제2외국어</t>
    <phoneticPr fontId="2" type="noConversion"/>
  </si>
  <si>
    <t>백분</t>
    <phoneticPr fontId="2" type="noConversion"/>
  </si>
  <si>
    <t>고득점순</t>
    <phoneticPr fontId="2" type="noConversion"/>
  </si>
  <si>
    <t>원점순위</t>
    <phoneticPr fontId="2" type="noConversion"/>
  </si>
  <si>
    <t>표점순위</t>
    <phoneticPr fontId="2" type="noConversion"/>
  </si>
  <si>
    <t>백분순위</t>
    <phoneticPr fontId="2" type="noConversion"/>
  </si>
  <si>
    <t>등급순위</t>
    <phoneticPr fontId="2" type="noConversion"/>
  </si>
  <si>
    <t>원점순위용</t>
    <phoneticPr fontId="2" type="noConversion"/>
  </si>
  <si>
    <t>표점순위용</t>
    <phoneticPr fontId="2" type="noConversion"/>
  </si>
  <si>
    <t>백분순위용</t>
    <phoneticPr fontId="2" type="noConversion"/>
  </si>
  <si>
    <t>등급순위용</t>
    <phoneticPr fontId="2" type="noConversion"/>
  </si>
  <si>
    <t>가산점용</t>
    <phoneticPr fontId="2" type="noConversion"/>
  </si>
  <si>
    <t>과탐Ⅱ</t>
    <phoneticPr fontId="2" type="noConversion"/>
  </si>
  <si>
    <t>(1~2)</t>
    <phoneticPr fontId="2" type="noConversion"/>
  </si>
  <si>
    <t>(3~5)</t>
    <phoneticPr fontId="2" type="noConversion"/>
  </si>
  <si>
    <t>(6~13)</t>
    <phoneticPr fontId="2" type="noConversion"/>
  </si>
  <si>
    <t>(10~13)</t>
    <phoneticPr fontId="2" type="noConversion"/>
  </si>
  <si>
    <t>(14~22)</t>
    <phoneticPr fontId="2" type="noConversion"/>
  </si>
  <si>
    <t>응시여부코드</t>
    <phoneticPr fontId="2" type="noConversion"/>
  </si>
  <si>
    <t>(가산점용)</t>
    <phoneticPr fontId="2" type="noConversion"/>
  </si>
  <si>
    <t>변표</t>
    <phoneticPr fontId="2" type="noConversion"/>
  </si>
  <si>
    <t>표점(만대)</t>
    <phoneticPr fontId="2" type="noConversion"/>
  </si>
  <si>
    <t>최고표점</t>
    <phoneticPr fontId="2" type="noConversion"/>
  </si>
  <si>
    <t>계명 의약</t>
  </si>
  <si>
    <t>응시과목명</t>
    <phoneticPr fontId="2" type="noConversion"/>
  </si>
  <si>
    <t>단국 의치약</t>
  </si>
  <si>
    <t>영어실질</t>
    <phoneticPr fontId="2" type="noConversion"/>
  </si>
  <si>
    <t>반영비</t>
    <phoneticPr fontId="2" type="noConversion"/>
  </si>
  <si>
    <t>물리II</t>
    <phoneticPr fontId="2" type="noConversion"/>
  </si>
  <si>
    <t>화학II</t>
    <phoneticPr fontId="2" type="noConversion"/>
  </si>
  <si>
    <t>지구과학II</t>
    <phoneticPr fontId="2" type="noConversion"/>
  </si>
  <si>
    <t>과</t>
    <phoneticPr fontId="2" type="noConversion"/>
  </si>
  <si>
    <t>사</t>
    <phoneticPr fontId="2" type="noConversion"/>
  </si>
  <si>
    <t>물리</t>
  </si>
  <si>
    <t>건축</t>
  </si>
  <si>
    <t>지구</t>
  </si>
  <si>
    <t>통계</t>
  </si>
  <si>
    <t>화학</t>
  </si>
  <si>
    <t>천문</t>
  </si>
  <si>
    <t>간호(자연)</t>
  </si>
  <si>
    <t>경제</t>
  </si>
  <si>
    <t>경영</t>
  </si>
  <si>
    <t>정외</t>
  </si>
  <si>
    <t>사회</t>
  </si>
  <si>
    <t>심리</t>
  </si>
  <si>
    <t>언론</t>
  </si>
  <si>
    <t>지리교</t>
  </si>
  <si>
    <t>간호(통합)</t>
  </si>
  <si>
    <t>자연</t>
  </si>
  <si>
    <t>통합</t>
  </si>
  <si>
    <t>가</t>
  </si>
  <si>
    <t>연세대</t>
  </si>
  <si>
    <t>컴퓨터</t>
  </si>
  <si>
    <t>기계</t>
  </si>
  <si>
    <t>산업</t>
  </si>
  <si>
    <t>화생공</t>
  </si>
  <si>
    <t>반도체</t>
  </si>
  <si>
    <t>신소재</t>
  </si>
  <si>
    <t>화공</t>
  </si>
  <si>
    <t>인공지능</t>
  </si>
  <si>
    <t>생화학</t>
  </si>
  <si>
    <t>건축공</t>
  </si>
  <si>
    <t>수학</t>
  </si>
  <si>
    <t>도시공</t>
  </si>
  <si>
    <t>사환시</t>
  </si>
  <si>
    <t>대기</t>
  </si>
  <si>
    <t>생명공</t>
  </si>
  <si>
    <t>영문</t>
  </si>
  <si>
    <t>행정</t>
  </si>
  <si>
    <t>교육</t>
  </si>
  <si>
    <t>국문</t>
  </si>
  <si>
    <t>문헌</t>
  </si>
  <si>
    <t>사학</t>
  </si>
  <si>
    <t>독문</t>
  </si>
  <si>
    <t>철학</t>
  </si>
  <si>
    <t>노문</t>
  </si>
  <si>
    <t>중문</t>
  </si>
  <si>
    <t>불문</t>
  </si>
  <si>
    <t>신학</t>
  </si>
  <si>
    <t>고려대</t>
  </si>
  <si>
    <t>사이버국방</t>
  </si>
  <si>
    <t>데이터</t>
  </si>
  <si>
    <t>건사환</t>
  </si>
  <si>
    <t>식품공</t>
  </si>
  <si>
    <t>생명</t>
  </si>
  <si>
    <t>식자경</t>
  </si>
  <si>
    <t>미디어</t>
  </si>
  <si>
    <t>일문</t>
  </si>
  <si>
    <t>서문</t>
  </si>
  <si>
    <t>국사</t>
  </si>
  <si>
    <t>한문</t>
  </si>
  <si>
    <t>언어</t>
  </si>
  <si>
    <t>성균관대</t>
  </si>
  <si>
    <t>인문</t>
  </si>
  <si>
    <t>나</t>
  </si>
  <si>
    <t>한문교</t>
  </si>
  <si>
    <t>영상</t>
  </si>
  <si>
    <t>의상</t>
  </si>
  <si>
    <t>자연과학</t>
  </si>
  <si>
    <t>전자전기</t>
  </si>
  <si>
    <t>공학</t>
  </si>
  <si>
    <t>소프트</t>
  </si>
  <si>
    <t>한양대</t>
  </si>
  <si>
    <t>에너지</t>
  </si>
  <si>
    <t>미래자동차</t>
  </si>
  <si>
    <t>관광</t>
  </si>
  <si>
    <t>생명과학</t>
  </si>
  <si>
    <t>정책</t>
  </si>
  <si>
    <t>파경영</t>
  </si>
  <si>
    <t>교육공</t>
  </si>
  <si>
    <t>식영</t>
  </si>
  <si>
    <t>간호</t>
  </si>
  <si>
    <t>정보시스템</t>
  </si>
  <si>
    <t>영어교육</t>
  </si>
  <si>
    <t>다</t>
  </si>
  <si>
    <t>경희대</t>
  </si>
  <si>
    <t>자율전공</t>
  </si>
  <si>
    <t>무역</t>
  </si>
  <si>
    <t>회계세무</t>
  </si>
  <si>
    <t>빅데이터</t>
  </si>
  <si>
    <t>주거환경</t>
  </si>
  <si>
    <t>생물</t>
  </si>
  <si>
    <t>사회기반</t>
  </si>
  <si>
    <t>건축(자연)</t>
  </si>
  <si>
    <t>응용수학</t>
  </si>
  <si>
    <t>응용물리</t>
  </si>
  <si>
    <t>응용화학</t>
  </si>
  <si>
    <t>우주과학</t>
  </si>
  <si>
    <t>스마트팜</t>
  </si>
  <si>
    <t>한약</t>
  </si>
  <si>
    <t>약과학</t>
  </si>
  <si>
    <t>간호(인문)</t>
  </si>
  <si>
    <t>프랑스어</t>
  </si>
  <si>
    <t>스페인어</t>
  </si>
  <si>
    <t>러시아어</t>
  </si>
  <si>
    <t>중국어</t>
  </si>
  <si>
    <t>일본어</t>
  </si>
  <si>
    <t>한국어</t>
  </si>
  <si>
    <t>서울시립대</t>
  </si>
  <si>
    <t>사회복지</t>
  </si>
  <si>
    <t>세무</t>
  </si>
  <si>
    <t>도시행정</t>
  </si>
  <si>
    <t>도시사회</t>
  </si>
  <si>
    <t>환경원예</t>
  </si>
  <si>
    <t>건축학</t>
  </si>
  <si>
    <t>교통공</t>
  </si>
  <si>
    <t>조경</t>
  </si>
  <si>
    <t>환경공</t>
  </si>
  <si>
    <t>자유전공</t>
  </si>
  <si>
    <t>EICC</t>
  </si>
  <si>
    <t>ELLT</t>
  </si>
  <si>
    <t>국제</t>
  </si>
  <si>
    <t>국제통상</t>
  </si>
  <si>
    <t>네덜란드어</t>
  </si>
  <si>
    <t>독일어</t>
  </si>
  <si>
    <t>몽골어</t>
  </si>
  <si>
    <t>베트남어</t>
  </si>
  <si>
    <t>아랍어</t>
  </si>
  <si>
    <t>이탈리아어</t>
  </si>
  <si>
    <t>인도어</t>
  </si>
  <si>
    <t>정치외교</t>
  </si>
  <si>
    <t>중국어문</t>
  </si>
  <si>
    <t>태국어</t>
  </si>
  <si>
    <t>포르투갈어</t>
  </si>
  <si>
    <t>영어감점</t>
    <phoneticPr fontId="2" type="noConversion"/>
  </si>
  <si>
    <t>한국.외국</t>
    <phoneticPr fontId="2" type="noConversion"/>
  </si>
  <si>
    <t>감점</t>
    <phoneticPr fontId="2" type="noConversion"/>
  </si>
  <si>
    <t>코드</t>
    <phoneticPr fontId="2" type="noConversion"/>
  </si>
  <si>
    <t>주요대학</t>
    <phoneticPr fontId="2" type="noConversion"/>
  </si>
  <si>
    <t>탐구1 점수</t>
    <phoneticPr fontId="2" type="noConversion"/>
  </si>
  <si>
    <t>탐구2 점수</t>
    <phoneticPr fontId="2" type="noConversion"/>
  </si>
  <si>
    <t>과1 백분</t>
    <phoneticPr fontId="2" type="noConversion"/>
  </si>
  <si>
    <t>과2 백분</t>
    <phoneticPr fontId="2" type="noConversion"/>
  </si>
  <si>
    <t>사1 백분</t>
    <phoneticPr fontId="2" type="noConversion"/>
  </si>
  <si>
    <t>사2 백분</t>
    <phoneticPr fontId="2" type="noConversion"/>
  </si>
  <si>
    <t>과1 점수</t>
    <phoneticPr fontId="2" type="noConversion"/>
  </si>
  <si>
    <t>과2 점수</t>
    <phoneticPr fontId="2" type="noConversion"/>
  </si>
  <si>
    <t>사1 점수</t>
    <phoneticPr fontId="2" type="noConversion"/>
  </si>
  <si>
    <t>사2 점수</t>
    <phoneticPr fontId="2" type="noConversion"/>
  </si>
  <si>
    <t>변표테이블 column</t>
    <phoneticPr fontId="2" type="noConversion"/>
  </si>
  <si>
    <t>2과</t>
  </si>
  <si>
    <t>2사</t>
  </si>
  <si>
    <t>3과</t>
  </si>
  <si>
    <t>3사</t>
  </si>
  <si>
    <t>4과</t>
  </si>
  <si>
    <t>4사</t>
  </si>
  <si>
    <t>5과</t>
  </si>
  <si>
    <t>5사</t>
  </si>
  <si>
    <t>6과</t>
  </si>
  <si>
    <t>6사</t>
  </si>
  <si>
    <t>7과</t>
  </si>
  <si>
    <t>7사</t>
  </si>
  <si>
    <t>8과</t>
  </si>
  <si>
    <t>8사</t>
  </si>
  <si>
    <t>9과</t>
  </si>
  <si>
    <t>9사</t>
  </si>
  <si>
    <t>10과</t>
  </si>
  <si>
    <t>10사</t>
  </si>
  <si>
    <t>11과</t>
  </si>
  <si>
    <t>11사</t>
  </si>
  <si>
    <t>12과</t>
  </si>
  <si>
    <t>12사</t>
  </si>
  <si>
    <t>13과</t>
  </si>
  <si>
    <t>13사</t>
  </si>
  <si>
    <t>14과</t>
  </si>
  <si>
    <t>14사</t>
  </si>
  <si>
    <t>15과</t>
  </si>
  <si>
    <t>15사</t>
  </si>
  <si>
    <t>16과</t>
  </si>
  <si>
    <t>16사</t>
  </si>
  <si>
    <t>17과</t>
  </si>
  <si>
    <t>17사</t>
  </si>
  <si>
    <t>18과</t>
  </si>
  <si>
    <t>18사</t>
  </si>
  <si>
    <t>19과</t>
  </si>
  <si>
    <t>19사</t>
  </si>
  <si>
    <t>20과</t>
  </si>
  <si>
    <t>20사</t>
  </si>
  <si>
    <t>21과</t>
  </si>
  <si>
    <t>21사</t>
  </si>
  <si>
    <t>22과</t>
  </si>
  <si>
    <t>22사</t>
  </si>
  <si>
    <t>23과</t>
  </si>
  <si>
    <t>23사</t>
  </si>
  <si>
    <t>24과</t>
  </si>
  <si>
    <t>24사</t>
  </si>
  <si>
    <t>25과</t>
  </si>
  <si>
    <t>25사</t>
  </si>
  <si>
    <t>26과</t>
  </si>
  <si>
    <t>26사</t>
  </si>
  <si>
    <t>27과</t>
  </si>
  <si>
    <t>27사</t>
  </si>
  <si>
    <t>28과</t>
  </si>
  <si>
    <t>28사</t>
  </si>
  <si>
    <t>29과</t>
  </si>
  <si>
    <t>29사</t>
  </si>
  <si>
    <t>30과</t>
  </si>
  <si>
    <t>30사</t>
  </si>
  <si>
    <t>31과</t>
  </si>
  <si>
    <t>31사</t>
  </si>
  <si>
    <t>32과</t>
  </si>
  <si>
    <t>32사</t>
  </si>
  <si>
    <t>33과</t>
  </si>
  <si>
    <t>33사</t>
  </si>
  <si>
    <t>34과</t>
  </si>
  <si>
    <t>34사</t>
  </si>
  <si>
    <t>35과</t>
  </si>
  <si>
    <t>35사</t>
  </si>
  <si>
    <t>37과</t>
  </si>
  <si>
    <t>37사</t>
  </si>
  <si>
    <t>38과</t>
  </si>
  <si>
    <t>38사</t>
  </si>
  <si>
    <t>39과</t>
  </si>
  <si>
    <t>39사</t>
  </si>
  <si>
    <t>40과</t>
  </si>
  <si>
    <t>40사</t>
  </si>
  <si>
    <t>41과</t>
  </si>
  <si>
    <t>41사</t>
  </si>
  <si>
    <t>42과</t>
  </si>
  <si>
    <t>42사</t>
  </si>
  <si>
    <t>43과</t>
  </si>
  <si>
    <t>43사</t>
  </si>
  <si>
    <t>44과</t>
  </si>
  <si>
    <t>44사</t>
  </si>
  <si>
    <t>45과</t>
  </si>
  <si>
    <t>45사</t>
  </si>
  <si>
    <t>변표테이블 row</t>
    <phoneticPr fontId="2" type="noConversion"/>
  </si>
  <si>
    <t>변표 출력</t>
    <phoneticPr fontId="2" type="noConversion"/>
  </si>
  <si>
    <t>.</t>
    <phoneticPr fontId="2" type="noConversion"/>
  </si>
  <si>
    <t>디폴트</t>
    <phoneticPr fontId="2" type="noConversion"/>
  </si>
  <si>
    <t>과탐 전체최고표점</t>
    <phoneticPr fontId="2" type="noConversion"/>
  </si>
  <si>
    <t>생명과학Ⅰ</t>
    <phoneticPr fontId="2" type="noConversion"/>
  </si>
  <si>
    <t>생명과학II</t>
    <phoneticPr fontId="2" type="noConversion"/>
  </si>
  <si>
    <t>가천대</t>
  </si>
  <si>
    <t>서울대</t>
  </si>
  <si>
    <t>강원대</t>
  </si>
  <si>
    <t>약학</t>
  </si>
  <si>
    <t>한의예(인문)</t>
  </si>
  <si>
    <t>대구한의대</t>
  </si>
  <si>
    <t>동의대</t>
  </si>
  <si>
    <t>한의예(통합)</t>
  </si>
  <si>
    <t>원광대</t>
  </si>
  <si>
    <t>대전대</t>
  </si>
  <si>
    <t>상지대</t>
  </si>
  <si>
    <t>동국(경주)</t>
  </si>
  <si>
    <t>한의예</t>
  </si>
  <si>
    <t>우석대</t>
  </si>
  <si>
    <t>동신대</t>
  </si>
  <si>
    <t>세명대</t>
  </si>
  <si>
    <t>부산대</t>
  </si>
  <si>
    <t>수의예</t>
  </si>
  <si>
    <t>전북대</t>
  </si>
  <si>
    <t>전남대</t>
  </si>
  <si>
    <t>제주대</t>
  </si>
  <si>
    <t>경상대</t>
  </si>
  <si>
    <t>충북대</t>
  </si>
  <si>
    <t>경북대</t>
  </si>
  <si>
    <t>충남대</t>
  </si>
  <si>
    <t>건국대</t>
  </si>
  <si>
    <t>순천대</t>
  </si>
  <si>
    <t>계명대</t>
  </si>
  <si>
    <t>삼육대</t>
  </si>
  <si>
    <t>아주대</t>
  </si>
  <si>
    <t>대구가톨릭대</t>
  </si>
  <si>
    <t>영남대</t>
  </si>
  <si>
    <t>약학(미래산업약학)</t>
  </si>
  <si>
    <t>이화여대</t>
  </si>
  <si>
    <t>동덕여대</t>
  </si>
  <si>
    <t>차의과대</t>
  </si>
  <si>
    <t>목포대</t>
  </si>
  <si>
    <t>생명과</t>
  </si>
  <si>
    <t>산림</t>
  </si>
  <si>
    <t>식품영양</t>
  </si>
  <si>
    <t>지리</t>
  </si>
  <si>
    <t>소비자</t>
  </si>
  <si>
    <t>중앙대</t>
  </si>
  <si>
    <t>사회과학</t>
  </si>
  <si>
    <t>공공인재</t>
  </si>
  <si>
    <t>소프트웨어</t>
  </si>
  <si>
    <t>자연계열</t>
  </si>
  <si>
    <t>인문계열</t>
  </si>
  <si>
    <t>초등교육</t>
  </si>
  <si>
    <t>한국외대</t>
  </si>
  <si>
    <t>LD</t>
  </si>
  <si>
    <t>LT</t>
  </si>
  <si>
    <t>미디어커뮤</t>
  </si>
  <si>
    <t>일본어문</t>
  </si>
  <si>
    <t>한국어교</t>
  </si>
  <si>
    <t>융합생명공</t>
  </si>
  <si>
    <t>산업공학</t>
  </si>
  <si>
    <t>컴퓨터공</t>
  </si>
  <si>
    <t>전기전자</t>
  </si>
  <si>
    <t>기계항공</t>
  </si>
  <si>
    <t>동물자원</t>
  </si>
  <si>
    <t>의생명공</t>
  </si>
  <si>
    <t>수학교육</t>
  </si>
  <si>
    <t>식량자원</t>
  </si>
  <si>
    <t>식품유통공</t>
  </si>
  <si>
    <t>부동산</t>
  </si>
  <si>
    <t>국제무역</t>
  </si>
  <si>
    <t>기술경영</t>
  </si>
  <si>
    <t>융합인재</t>
  </si>
  <si>
    <t>글로벌비즈</t>
  </si>
  <si>
    <t>문화콘텐츠</t>
  </si>
  <si>
    <t>응용통계</t>
  </si>
  <si>
    <t>일어교육</t>
  </si>
  <si>
    <t>동국대</t>
  </si>
  <si>
    <t>정보통신공</t>
  </si>
  <si>
    <t>전자전기공</t>
  </si>
  <si>
    <t>수학교</t>
  </si>
  <si>
    <t>건축공학</t>
  </si>
  <si>
    <t>가정교</t>
  </si>
  <si>
    <t>경찰행정</t>
  </si>
  <si>
    <t>회계</t>
  </si>
  <si>
    <t>광고홍보</t>
  </si>
  <si>
    <t>법학</t>
  </si>
  <si>
    <t>식품산업</t>
  </si>
  <si>
    <t>중어중문</t>
  </si>
  <si>
    <t>일본학</t>
  </si>
  <si>
    <t>영어영문</t>
  </si>
  <si>
    <t>국어교</t>
  </si>
  <si>
    <t>역사교</t>
  </si>
  <si>
    <t>경영정보</t>
  </si>
  <si>
    <t>영화영상</t>
  </si>
  <si>
    <t>북한</t>
  </si>
  <si>
    <t>국문문예</t>
  </si>
  <si>
    <t>숭실대</t>
  </si>
  <si>
    <t>국민대</t>
  </si>
  <si>
    <t>인하대</t>
  </si>
  <si>
    <t>가톨릭대</t>
  </si>
  <si>
    <t>의예</t>
  </si>
  <si>
    <t>울산대</t>
  </si>
  <si>
    <t>인제대</t>
  </si>
  <si>
    <t>동아대</t>
  </si>
  <si>
    <t>건양대</t>
  </si>
  <si>
    <t>조선대</t>
  </si>
  <si>
    <t>한림대</t>
  </si>
  <si>
    <t>을지대</t>
  </si>
  <si>
    <t>의예(인문)</t>
  </si>
  <si>
    <t>건국(충주)</t>
  </si>
  <si>
    <t>관동대</t>
  </si>
  <si>
    <t>순천향대</t>
  </si>
  <si>
    <t>단국(천안)</t>
  </si>
  <si>
    <t>고신대</t>
  </si>
  <si>
    <t>치의예</t>
  </si>
  <si>
    <t>강릉대</t>
  </si>
  <si>
    <t>숙명여대</t>
  </si>
  <si>
    <t>덕성여대</t>
  </si>
  <si>
    <t>경성대</t>
  </si>
  <si>
    <t>표점합</t>
    <phoneticPr fontId="2" type="noConversion"/>
  </si>
  <si>
    <t>성균 통합</t>
  </si>
  <si>
    <t>성균 자연</t>
  </si>
  <si>
    <t>한양 자연</t>
  </si>
  <si>
    <t>한양 통합</t>
  </si>
  <si>
    <t>한양 상경</t>
  </si>
  <si>
    <t>중앙 통합</t>
  </si>
  <si>
    <t>중앙 자연</t>
  </si>
  <si>
    <t>경희 자연</t>
  </si>
  <si>
    <t>동국 자연</t>
  </si>
  <si>
    <t>동국 통합</t>
  </si>
  <si>
    <t>서울대 자전</t>
  </si>
  <si>
    <t>서울대 통합</t>
  </si>
  <si>
    <t>중앙 경영경제</t>
  </si>
  <si>
    <t>이화 자연</t>
  </si>
  <si>
    <t>이화 통합</t>
  </si>
  <si>
    <t>한림 의</t>
  </si>
  <si>
    <t>을지 의</t>
  </si>
  <si>
    <t>연세미래 의</t>
  </si>
  <si>
    <t>건국충주 의</t>
  </si>
  <si>
    <t>영남 의약</t>
  </si>
  <si>
    <t>원광 의치약한</t>
  </si>
  <si>
    <t>관동 의</t>
  </si>
  <si>
    <t>동덕 약</t>
  </si>
  <si>
    <t>우석 약</t>
  </si>
  <si>
    <t>세명 한</t>
  </si>
  <si>
    <t>대구 한자</t>
  </si>
  <si>
    <t>우석 한</t>
  </si>
  <si>
    <t>동의 한자</t>
  </si>
  <si>
    <t>동의 한문</t>
  </si>
  <si>
    <t>대구 한문</t>
  </si>
  <si>
    <t>순천향 의</t>
  </si>
  <si>
    <t>동국경주 의</t>
  </si>
  <si>
    <t>고신 의</t>
  </si>
  <si>
    <t>강릉 치</t>
  </si>
  <si>
    <t>삼육 약</t>
  </si>
  <si>
    <t>순천 약</t>
  </si>
  <si>
    <t>동국경주 한자</t>
  </si>
  <si>
    <t>상지 한자</t>
  </si>
  <si>
    <t>동국경주 한통</t>
  </si>
  <si>
    <t>상지 한통</t>
  </si>
  <si>
    <t>숭실 자연1</t>
  </si>
  <si>
    <t>숭실 경상</t>
  </si>
  <si>
    <t>숭실 통합</t>
  </si>
  <si>
    <t>탐구</t>
  </si>
  <si>
    <t>응시인원</t>
  </si>
  <si>
    <t>원점/표점코드</t>
    <phoneticPr fontId="2" type="noConversion"/>
  </si>
  <si>
    <t>실내건축</t>
  </si>
  <si>
    <t>역사교육</t>
  </si>
  <si>
    <t>국제법무</t>
  </si>
  <si>
    <t>정보사회</t>
  </si>
  <si>
    <t>언론홍보</t>
  </si>
  <si>
    <t>평생교육</t>
  </si>
  <si>
    <t>글로벌통상</t>
  </si>
  <si>
    <t>금융</t>
  </si>
  <si>
    <t>IT융합</t>
  </si>
  <si>
    <t>전기공</t>
  </si>
  <si>
    <t>전자공학</t>
  </si>
  <si>
    <t>글로벌미디어</t>
  </si>
  <si>
    <t>AI융합</t>
  </si>
  <si>
    <t>경영정보(인문)</t>
  </si>
  <si>
    <t>재무금융</t>
  </si>
  <si>
    <t>경영정보(자연)</t>
  </si>
  <si>
    <t>건설시스템공</t>
  </si>
  <si>
    <t>자동차공</t>
  </si>
  <si>
    <t>나노소재</t>
  </si>
  <si>
    <t>바이오의약</t>
  </si>
  <si>
    <t>정보보안암호수학</t>
  </si>
  <si>
    <t>일본</t>
  </si>
  <si>
    <t>기계공</t>
  </si>
  <si>
    <t>지능전자공</t>
  </si>
  <si>
    <t>자동차IT융합</t>
  </si>
  <si>
    <t>미래모빌리티</t>
  </si>
  <si>
    <t>중국정경</t>
  </si>
  <si>
    <t>건축(인문)</t>
  </si>
  <si>
    <t>임산생명공</t>
  </si>
  <si>
    <t>나노전자물리</t>
  </si>
  <si>
    <t>세종대</t>
  </si>
  <si>
    <t>산업공</t>
  </si>
  <si>
    <t>신소재공</t>
  </si>
  <si>
    <t>사이버보안</t>
  </si>
  <si>
    <t>금융공</t>
  </si>
  <si>
    <t>서강대</t>
  </si>
  <si>
    <t>유럽문화</t>
  </si>
  <si>
    <t>중국문화</t>
  </si>
  <si>
    <t>전자공</t>
  </si>
  <si>
    <t>화공생명공</t>
  </si>
  <si>
    <t>글로벌금융</t>
  </si>
  <si>
    <t>연세대 자연</t>
  </si>
  <si>
    <t>연세대 국제</t>
  </si>
  <si>
    <t>연세대 통합</t>
  </si>
  <si>
    <t>고려대 자연</t>
  </si>
  <si>
    <t>고려대 통합</t>
  </si>
  <si>
    <t>울산 의</t>
  </si>
  <si>
    <t>연세대 의</t>
  </si>
  <si>
    <t>가천 의약</t>
  </si>
  <si>
    <t>인제 의</t>
  </si>
  <si>
    <t>동아 의</t>
  </si>
  <si>
    <t>건양 의</t>
  </si>
  <si>
    <t>조선 의치약</t>
  </si>
  <si>
    <t>덕성 약</t>
  </si>
  <si>
    <t>인제 약문</t>
  </si>
  <si>
    <t>경성 약</t>
  </si>
  <si>
    <t>인제 약</t>
  </si>
  <si>
    <t>목포 약</t>
  </si>
  <si>
    <t>가천 한</t>
  </si>
  <si>
    <t>동신 한</t>
  </si>
  <si>
    <t>대전 한</t>
  </si>
  <si>
    <t>서강 통합</t>
  </si>
  <si>
    <t>서강 자연</t>
  </si>
  <si>
    <t>국민 자연</t>
  </si>
  <si>
    <t>세종 통합</t>
  </si>
  <si>
    <t>아주 자연</t>
  </si>
  <si>
    <t>아주 인문사회</t>
  </si>
  <si>
    <t>세종</t>
  </si>
  <si>
    <t>1과</t>
  </si>
  <si>
    <t>1사</t>
  </si>
  <si>
    <t>*원점배치표 표점배치표 모두 필수입력</t>
    <phoneticPr fontId="2" type="noConversion"/>
  </si>
  <si>
    <t>함수</t>
    <phoneticPr fontId="2" type="noConversion"/>
  </si>
  <si>
    <t>서울대 자연A 물화</t>
  </si>
  <si>
    <t>서울대 자연B</t>
  </si>
  <si>
    <t>고려대 사국</t>
  </si>
  <si>
    <t>한국외대 통합어문</t>
  </si>
  <si>
    <t>한국외대 통합사회</t>
  </si>
  <si>
    <t>한국외대 자연</t>
  </si>
  <si>
    <t>서울시립 통합A</t>
  </si>
  <si>
    <t>서울시립 통합B</t>
  </si>
  <si>
    <t>서울시립 통합C사회지정</t>
  </si>
  <si>
    <t>서울시립 자연A</t>
  </si>
  <si>
    <t>서울시립 자연B</t>
  </si>
  <si>
    <t>서울시립 자연C수학자유</t>
  </si>
  <si>
    <t>홍익 자연서울</t>
  </si>
  <si>
    <t>홍익 통합서울</t>
  </si>
  <si>
    <t>숙명 인문</t>
  </si>
  <si>
    <t>숙명 경상</t>
  </si>
  <si>
    <t>숙명 자연</t>
  </si>
  <si>
    <t>숙명 물리</t>
  </si>
  <si>
    <t>숙명 수학</t>
  </si>
  <si>
    <t>숙명 통계</t>
  </si>
  <si>
    <t>숙명 인공지능</t>
  </si>
  <si>
    <t>세종 창의</t>
  </si>
  <si>
    <t>세종 국방항공</t>
  </si>
  <si>
    <t>단국 자연</t>
  </si>
  <si>
    <t>단국 건축</t>
  </si>
  <si>
    <t>단국 통합</t>
  </si>
  <si>
    <t>단국 경영경제</t>
  </si>
  <si>
    <t>광운 자연</t>
  </si>
  <si>
    <t>광운 통합</t>
  </si>
  <si>
    <t>광운 경영통상</t>
  </si>
  <si>
    <t>명지 자연</t>
  </si>
  <si>
    <t>명지 통합</t>
  </si>
  <si>
    <t>상명 자연</t>
  </si>
  <si>
    <t>상명 통합</t>
  </si>
  <si>
    <t>가톨 자연</t>
  </si>
  <si>
    <t>가톨 통합</t>
  </si>
  <si>
    <t>아주 의학국방</t>
  </si>
  <si>
    <t>아주 경영간호</t>
  </si>
  <si>
    <t>인하 통합</t>
  </si>
  <si>
    <t>국/탐 중 큰거선택</t>
  </si>
  <si>
    <t>원광 통합치한</t>
  </si>
  <si>
    <t>차의 약</t>
  </si>
  <si>
    <t>강원 통합</t>
  </si>
  <si>
    <t>강원 자연A</t>
  </si>
  <si>
    <t>강원 자연B</t>
  </si>
  <si>
    <t>강원 자연C</t>
  </si>
  <si>
    <t>경상 통합</t>
  </si>
  <si>
    <t>경상 자연미정</t>
  </si>
  <si>
    <t>경상 의약</t>
  </si>
  <si>
    <t>경상 수</t>
  </si>
  <si>
    <t>경북 통합</t>
  </si>
  <si>
    <t>경북 자연미정</t>
  </si>
  <si>
    <t>경북 과탐지정</t>
  </si>
  <si>
    <t>경북 수탐지정</t>
  </si>
  <si>
    <t>부산 통합</t>
  </si>
  <si>
    <t>부산 수탐지정</t>
  </si>
  <si>
    <t>부산 과탐지정</t>
  </si>
  <si>
    <t>전남 통합</t>
  </si>
  <si>
    <t>전남 자연미정</t>
  </si>
  <si>
    <t>전남 수학지정</t>
  </si>
  <si>
    <t>전남 수탐지정</t>
  </si>
  <si>
    <t>전북 통합</t>
  </si>
  <si>
    <t>전북 자연미정</t>
  </si>
  <si>
    <t>전북 과탐지정</t>
  </si>
  <si>
    <t>전북 수탐지정</t>
  </si>
  <si>
    <t>제주 통합</t>
  </si>
  <si>
    <t>제주 자연미정</t>
  </si>
  <si>
    <t>제주 자연미정공대</t>
  </si>
  <si>
    <t>제주 과탐지정</t>
  </si>
  <si>
    <t>제주 수학지정</t>
  </si>
  <si>
    <t>제주 수탐지정</t>
  </si>
  <si>
    <t>충남 통합</t>
  </si>
  <si>
    <t>충남 자연미정</t>
  </si>
  <si>
    <t>충남 과탐지정</t>
  </si>
  <si>
    <t>충남 수탐지정</t>
  </si>
  <si>
    <t>충북 통합</t>
  </si>
  <si>
    <t>충북 자연미정</t>
  </si>
  <si>
    <t>충북 과탐지정</t>
  </si>
  <si>
    <t>충북 수탐지정</t>
  </si>
  <si>
    <t>경인교대</t>
  </si>
  <si>
    <t>공주교대</t>
  </si>
  <si>
    <t>광주교대</t>
  </si>
  <si>
    <t>대구교대</t>
  </si>
  <si>
    <t>부산교대</t>
  </si>
  <si>
    <t>서울교대</t>
  </si>
  <si>
    <t>전주교대</t>
  </si>
  <si>
    <t>진주교대</t>
  </si>
  <si>
    <t>청주교대</t>
  </si>
  <si>
    <t>춘천교대</t>
  </si>
  <si>
    <t>한국교원대</t>
  </si>
  <si>
    <t/>
  </si>
  <si>
    <t>학과연번</t>
  </si>
  <si>
    <t>모집군</t>
  </si>
  <si>
    <t>대학</t>
  </si>
  <si>
    <t>학과</t>
  </si>
  <si>
    <t>계열</t>
  </si>
  <si>
    <t>전기정보공</t>
  </si>
  <si>
    <t>항공우주공</t>
  </si>
  <si>
    <t>화학생물공</t>
  </si>
  <si>
    <t>재료공</t>
  </si>
  <si>
    <t>건설환경공</t>
  </si>
  <si>
    <t>수리과학</t>
  </si>
  <si>
    <t>원자핵공</t>
  </si>
  <si>
    <t>지구환경</t>
  </si>
  <si>
    <t>조선해양공</t>
  </si>
  <si>
    <t>물리교육</t>
  </si>
  <si>
    <t>산림과학</t>
  </si>
  <si>
    <t>화학교육</t>
  </si>
  <si>
    <t>생물교육</t>
  </si>
  <si>
    <t>첨단융합</t>
  </si>
  <si>
    <t>농경제사회</t>
  </si>
  <si>
    <t>사회교육</t>
  </si>
  <si>
    <t>언론정보</t>
  </si>
  <si>
    <t>아동가족</t>
  </si>
  <si>
    <t>국어교육</t>
  </si>
  <si>
    <t>역사</t>
  </si>
  <si>
    <t>윤리교육</t>
  </si>
  <si>
    <t>의류</t>
  </si>
  <si>
    <t>디스플레이</t>
  </si>
  <si>
    <t>생명공학</t>
  </si>
  <si>
    <t>아동</t>
  </si>
  <si>
    <t>통합디자인</t>
  </si>
  <si>
    <t>문화인류</t>
  </si>
  <si>
    <t>HASS</t>
  </si>
  <si>
    <t>ISE</t>
  </si>
  <si>
    <t>모빌리티</t>
  </si>
  <si>
    <t>통신</t>
  </si>
  <si>
    <t>에너지공</t>
  </si>
  <si>
    <t>스마트보안</t>
  </si>
  <si>
    <t>의공학</t>
  </si>
  <si>
    <t>보건환경</t>
  </si>
  <si>
    <t>보건정책</t>
  </si>
  <si>
    <t>영어교</t>
  </si>
  <si>
    <t>한국사</t>
  </si>
  <si>
    <t>인문과학</t>
  </si>
  <si>
    <t>글로리더</t>
  </si>
  <si>
    <t>글로경제</t>
  </si>
  <si>
    <t>글로경영</t>
  </si>
  <si>
    <t>글로융합</t>
  </si>
  <si>
    <t>반도체융합</t>
  </si>
  <si>
    <t>글로바이</t>
  </si>
  <si>
    <t>컴퓨터교</t>
  </si>
  <si>
    <t>반도체공</t>
  </si>
  <si>
    <t>융합전자공</t>
  </si>
  <si>
    <t>바이오공</t>
  </si>
  <si>
    <t>화학공</t>
  </si>
  <si>
    <t>유기나노공</t>
  </si>
  <si>
    <t>원자력공</t>
  </si>
  <si>
    <t>경제금융</t>
  </si>
  <si>
    <t>국제학</t>
  </si>
  <si>
    <t>첨단소재공</t>
  </si>
  <si>
    <t>동생명공</t>
  </si>
  <si>
    <t>시스템생명공</t>
  </si>
  <si>
    <t>식생명공</t>
  </si>
  <si>
    <t>융합공</t>
  </si>
  <si>
    <t>AI</t>
  </si>
  <si>
    <t>유아교</t>
  </si>
  <si>
    <t>러시아어문</t>
  </si>
  <si>
    <t>프랑스어문</t>
  </si>
  <si>
    <t>정치</t>
  </si>
  <si>
    <t>국제물류</t>
  </si>
  <si>
    <t>영어통번역</t>
  </si>
  <si>
    <t>관광엔터</t>
  </si>
  <si>
    <t>조리푸드</t>
  </si>
  <si>
    <t>ICT광역</t>
  </si>
  <si>
    <t>생체의공</t>
  </si>
  <si>
    <t>유전생명공</t>
  </si>
  <si>
    <t>식품생명공</t>
  </si>
  <si>
    <t>한방생명공</t>
  </si>
  <si>
    <t>글로벌커뮤</t>
  </si>
  <si>
    <t>기계정보</t>
  </si>
  <si>
    <t>토목공</t>
  </si>
  <si>
    <t>공간정보공</t>
  </si>
  <si>
    <t>바이오헬스</t>
  </si>
  <si>
    <t>지능형반도체</t>
  </si>
  <si>
    <t>인공지능(자연)</t>
  </si>
  <si>
    <t>뇌인지과학(자연)</t>
  </si>
  <si>
    <t>데이터(자연)</t>
  </si>
  <si>
    <t>과학교</t>
  </si>
  <si>
    <t>인공지능(인문)</t>
  </si>
  <si>
    <t>뇌인지과학(인문)</t>
  </si>
  <si>
    <t>데이터(인문)</t>
  </si>
  <si>
    <t>사회교</t>
  </si>
  <si>
    <t>특수교</t>
  </si>
  <si>
    <t>언어AI융합</t>
  </si>
  <si>
    <t>전자물리</t>
  </si>
  <si>
    <t>환경</t>
  </si>
  <si>
    <t>AI데이터</t>
  </si>
  <si>
    <t>기후변화</t>
  </si>
  <si>
    <t>말레이인도네어</t>
  </si>
  <si>
    <t>스칸디나어</t>
  </si>
  <si>
    <t>영미문학</t>
  </si>
  <si>
    <t>융합일본지역</t>
  </si>
  <si>
    <t>중앙아시아학</t>
  </si>
  <si>
    <t>중국언어문화</t>
  </si>
  <si>
    <t>중국외교통상</t>
  </si>
  <si>
    <t>터키아제르어</t>
  </si>
  <si>
    <t>페르시아어이란</t>
  </si>
  <si>
    <t>노어</t>
  </si>
  <si>
    <t>프랑스교</t>
  </si>
  <si>
    <t>독일교</t>
  </si>
  <si>
    <t>중국교</t>
  </si>
  <si>
    <t>사회AI융합</t>
  </si>
  <si>
    <t>인문대학</t>
  </si>
  <si>
    <t>폴란드어</t>
  </si>
  <si>
    <t>루마니아어</t>
  </si>
  <si>
    <t>체코슬로바어</t>
  </si>
  <si>
    <t>헝가리어</t>
  </si>
  <si>
    <t>세르비크로아어</t>
  </si>
  <si>
    <t>우크라어</t>
  </si>
  <si>
    <t>그리스.불가리학</t>
  </si>
  <si>
    <t>아프리카학</t>
  </si>
  <si>
    <t>한국학</t>
  </si>
  <si>
    <t>GB&amp;T</t>
  </si>
  <si>
    <t>국제금융</t>
  </si>
  <si>
    <t>디지털콘텐</t>
  </si>
  <si>
    <t>투어리즘</t>
  </si>
  <si>
    <t>글로벌스포츠</t>
  </si>
  <si>
    <t>파이낸스AI융합</t>
  </si>
  <si>
    <t>화장품공</t>
  </si>
  <si>
    <t>전기전자공</t>
  </si>
  <si>
    <t>스마트ICT</t>
  </si>
  <si>
    <t>스마트운행체공</t>
  </si>
  <si>
    <t>줄기세포재생공</t>
  </si>
  <si>
    <t>생물공</t>
  </si>
  <si>
    <t>축산식생명공</t>
  </si>
  <si>
    <t>사환공</t>
  </si>
  <si>
    <t>환경보건</t>
  </si>
  <si>
    <t>생명과학특성</t>
  </si>
  <si>
    <t>산림조경</t>
  </si>
  <si>
    <t>문화콘텐</t>
  </si>
  <si>
    <t>일어교</t>
  </si>
  <si>
    <t>산업시스템공</t>
  </si>
  <si>
    <t>기계로봇에너지공</t>
  </si>
  <si>
    <t>에너지신소재공</t>
  </si>
  <si>
    <t>AI소프트(인문)</t>
  </si>
  <si>
    <t>환경과학</t>
  </si>
  <si>
    <t>AI소프트(자연)</t>
  </si>
  <si>
    <t>시스템반도체</t>
  </si>
  <si>
    <t>불교</t>
  </si>
  <si>
    <t>신소재물리</t>
  </si>
  <si>
    <t>기초공</t>
  </si>
  <si>
    <t>기계시스템</t>
  </si>
  <si>
    <t>지능형전자공</t>
  </si>
  <si>
    <t>TESL</t>
  </si>
  <si>
    <t>사회심리</t>
  </si>
  <si>
    <t>소비자경제</t>
  </si>
  <si>
    <t>문화관광</t>
  </si>
  <si>
    <t>역사문화</t>
  </si>
  <si>
    <t>외식경영</t>
  </si>
  <si>
    <t>한국어문</t>
  </si>
  <si>
    <t>가족자원</t>
  </si>
  <si>
    <t>아동복지</t>
  </si>
  <si>
    <t>글로벌협력</t>
  </si>
  <si>
    <t>앙트</t>
  </si>
  <si>
    <t>문헌정보</t>
  </si>
  <si>
    <t>홍보광고</t>
  </si>
  <si>
    <t>독일어문</t>
  </si>
  <si>
    <t>홍익대</t>
  </si>
  <si>
    <t>자율전공(자연)</t>
  </si>
  <si>
    <t>신소재.화공</t>
  </si>
  <si>
    <t>산업.데이터공</t>
  </si>
  <si>
    <t>기계.시스템디자인공</t>
  </si>
  <si>
    <t>자율전공(인문)</t>
  </si>
  <si>
    <t>교육학</t>
  </si>
  <si>
    <t>건축학부</t>
  </si>
  <si>
    <t>정보통계.보험</t>
  </si>
  <si>
    <t>의생명</t>
  </si>
  <si>
    <t>벤처중소</t>
  </si>
  <si>
    <t>기계금속재료공</t>
  </si>
  <si>
    <t>융합경영(자연)</t>
  </si>
  <si>
    <t>전자화학재료공</t>
  </si>
  <si>
    <t>산림환경</t>
  </si>
  <si>
    <t>바이오발효</t>
  </si>
  <si>
    <t>러시아유라시아</t>
  </si>
  <si>
    <t>한국사학</t>
  </si>
  <si>
    <t>융합경영(인문)</t>
  </si>
  <si>
    <t>AI로봇학</t>
  </si>
  <si>
    <t>IT계열</t>
  </si>
  <si>
    <t>스마트생명</t>
  </si>
  <si>
    <t>공과계열</t>
  </si>
  <si>
    <t>자연생명계</t>
  </si>
  <si>
    <t>경상계열</t>
  </si>
  <si>
    <t>인문사회계</t>
  </si>
  <si>
    <t>단국대</t>
  </si>
  <si>
    <t>모바일시스</t>
  </si>
  <si>
    <t>융합반도체</t>
  </si>
  <si>
    <t>고분자공학</t>
  </si>
  <si>
    <t>통계데이터</t>
  </si>
  <si>
    <t>파이버융합</t>
  </si>
  <si>
    <t>토목환경공</t>
  </si>
  <si>
    <t>도시계획</t>
  </si>
  <si>
    <t>상담</t>
  </si>
  <si>
    <t>영미인문</t>
  </si>
  <si>
    <t>국어국문</t>
  </si>
  <si>
    <t>글로벌경영</t>
  </si>
  <si>
    <t>간호(자연</t>
  </si>
  <si>
    <t>첨단신소재</t>
  </si>
  <si>
    <t>AI모빌리</t>
  </si>
  <si>
    <t>지능형반도</t>
  </si>
  <si>
    <t>응용화학생</t>
  </si>
  <si>
    <t>디지털미디</t>
  </si>
  <si>
    <t>건설시스템</t>
  </si>
  <si>
    <t>교통시스템</t>
  </si>
  <si>
    <t>간호(인문</t>
  </si>
  <si>
    <t>불어불문</t>
  </si>
  <si>
    <t>인공지능공</t>
  </si>
  <si>
    <t>반도체시스</t>
  </si>
  <si>
    <t>에너지자원</t>
  </si>
  <si>
    <t>스마트모빌</t>
  </si>
  <si>
    <t>산업경영공</t>
  </si>
  <si>
    <t>고분자공</t>
  </si>
  <si>
    <t>데이터사이</t>
  </si>
  <si>
    <t>사회인프라</t>
  </si>
  <si>
    <t>아태물류</t>
  </si>
  <si>
    <t>아동심리</t>
  </si>
  <si>
    <t>일본언어문</t>
  </si>
  <si>
    <t>중국</t>
  </si>
  <si>
    <t>프랑스언어</t>
  </si>
  <si>
    <t>광운대</t>
  </si>
  <si>
    <t>정보융합</t>
  </si>
  <si>
    <t>반도체시스템공</t>
  </si>
  <si>
    <t>전자재료공</t>
  </si>
  <si>
    <t>AI로봇</t>
  </si>
  <si>
    <t>컴퓨터정보</t>
  </si>
  <si>
    <t>전자통신공</t>
  </si>
  <si>
    <t>전자융합공</t>
  </si>
  <si>
    <t>로봇제어</t>
  </si>
  <si>
    <t>전자바이오</t>
  </si>
  <si>
    <t>산업심리</t>
  </si>
  <si>
    <t>영어산업</t>
  </si>
  <si>
    <t>동북아문화</t>
  </si>
  <si>
    <t>명지대</t>
  </si>
  <si>
    <t>융합소프트</t>
  </si>
  <si>
    <t>전공자유학</t>
  </si>
  <si>
    <t>융합전공학</t>
  </si>
  <si>
    <t>상명대</t>
  </si>
  <si>
    <t>컴퓨터과학</t>
  </si>
  <si>
    <t>화공신소재</t>
  </si>
  <si>
    <t>전기공학</t>
  </si>
  <si>
    <t>휴먼지능정</t>
  </si>
  <si>
    <t>화학에너지</t>
  </si>
  <si>
    <t>게임</t>
  </si>
  <si>
    <t>지적재산권</t>
  </si>
  <si>
    <t>한일문화</t>
  </si>
  <si>
    <t>공간환경</t>
  </si>
  <si>
    <t>가족복지</t>
  </si>
  <si>
    <t>국가안보</t>
  </si>
  <si>
    <t>바이오메디</t>
  </si>
  <si>
    <t>의학</t>
  </si>
  <si>
    <t>의예(지역)</t>
  </si>
  <si>
    <t>치의학</t>
  </si>
  <si>
    <t>치의예(지역)</t>
  </si>
  <si>
    <t>치의예(자연)</t>
  </si>
  <si>
    <t>치의예(인문)</t>
  </si>
  <si>
    <t>약학(제약학)</t>
  </si>
  <si>
    <t>약학(지역)</t>
  </si>
  <si>
    <t>한의예(자연)</t>
  </si>
  <si>
    <t>한의예(지역)</t>
  </si>
  <si>
    <t>과학교육</t>
  </si>
  <si>
    <t>배터리융합</t>
  </si>
  <si>
    <t>화공·생물</t>
  </si>
  <si>
    <t>생명건강공</t>
  </si>
  <si>
    <t>자유(자연</t>
  </si>
  <si>
    <t>기계의용</t>
  </si>
  <si>
    <t>화학·생화</t>
  </si>
  <si>
    <t>생물의소재</t>
  </si>
  <si>
    <t>분자생명과</t>
  </si>
  <si>
    <t>건축·토목</t>
  </si>
  <si>
    <t>바이오산업</t>
  </si>
  <si>
    <t>생태조경디</t>
  </si>
  <si>
    <t>원예</t>
  </si>
  <si>
    <t>환경융합</t>
  </si>
  <si>
    <t>지질·지구</t>
  </si>
  <si>
    <t>의생명융합</t>
  </si>
  <si>
    <t>산림과</t>
  </si>
  <si>
    <t>생물자원과</t>
  </si>
  <si>
    <t>동물응용과</t>
  </si>
  <si>
    <t>동물산업융</t>
  </si>
  <si>
    <t>동물자원과</t>
  </si>
  <si>
    <t>지역건설공</t>
  </si>
  <si>
    <t>목재·종이</t>
  </si>
  <si>
    <t>일반사회교</t>
  </si>
  <si>
    <t>윤리교</t>
  </si>
  <si>
    <t>경영·회계</t>
  </si>
  <si>
    <t>영상문화</t>
  </si>
  <si>
    <t>자유(인문</t>
  </si>
  <si>
    <t>관광경영</t>
  </si>
  <si>
    <t>경제·정보</t>
  </si>
  <si>
    <t>행정·심리</t>
  </si>
  <si>
    <t>생물교</t>
  </si>
  <si>
    <t>화학교</t>
  </si>
  <si>
    <t>식품자원경</t>
  </si>
  <si>
    <t>제약공</t>
  </si>
  <si>
    <t>산업시스템</t>
  </si>
  <si>
    <t>환경생명화</t>
  </si>
  <si>
    <t>제어로봇공</t>
  </si>
  <si>
    <t>지질과</t>
  </si>
  <si>
    <t>원예과</t>
  </si>
  <si>
    <t>동물생명융</t>
  </si>
  <si>
    <t>식물의</t>
  </si>
  <si>
    <t>환경산림과</t>
  </si>
  <si>
    <t>금속재료공</t>
  </si>
  <si>
    <t>메카트로닉</t>
  </si>
  <si>
    <t>환경재료과</t>
  </si>
  <si>
    <t>스마트농산</t>
  </si>
  <si>
    <t>항노화신소</t>
  </si>
  <si>
    <t>지역시스템</t>
  </si>
  <si>
    <t>세라믹공</t>
  </si>
  <si>
    <t>농학</t>
  </si>
  <si>
    <t>생물산업기</t>
  </si>
  <si>
    <t>축산과</t>
  </si>
  <si>
    <t>영문학</t>
  </si>
  <si>
    <t>영어전공</t>
  </si>
  <si>
    <t>스마트유통</t>
  </si>
  <si>
    <t>러시아</t>
  </si>
  <si>
    <t>모바일공</t>
  </si>
  <si>
    <t>플랫폼소프</t>
  </si>
  <si>
    <t>글로벌소프</t>
  </si>
  <si>
    <t>자율(자연</t>
  </si>
  <si>
    <t>인공지능컴</t>
  </si>
  <si>
    <t>혁신신약</t>
  </si>
  <si>
    <t>우주공학</t>
  </si>
  <si>
    <t>지구과학교</t>
  </si>
  <si>
    <t>응용화</t>
  </si>
  <si>
    <t>물리교</t>
  </si>
  <si>
    <t>섬유시스템</t>
  </si>
  <si>
    <t>응용생명과</t>
  </si>
  <si>
    <t>바이오섬유</t>
  </si>
  <si>
    <t>스마트생물</t>
  </si>
  <si>
    <t>농업토목공</t>
  </si>
  <si>
    <t>산림.조경</t>
  </si>
  <si>
    <t>경제통상</t>
  </si>
  <si>
    <t>행정학인문</t>
  </si>
  <si>
    <t>자율(인문</t>
  </si>
  <si>
    <t>불어교</t>
  </si>
  <si>
    <t>독어교</t>
  </si>
  <si>
    <t>고고인류</t>
  </si>
  <si>
    <t>노어노문</t>
  </si>
  <si>
    <t>독어독문</t>
  </si>
  <si>
    <t>일어일문</t>
  </si>
  <si>
    <t>컴퓨터공학</t>
  </si>
  <si>
    <t>공공정책</t>
  </si>
  <si>
    <t>나노메카트</t>
  </si>
  <si>
    <t>유기소재시</t>
  </si>
  <si>
    <t>환경공학</t>
  </si>
  <si>
    <t>관광컨벤션</t>
  </si>
  <si>
    <t>대기환경과</t>
  </si>
  <si>
    <t>미생물</t>
  </si>
  <si>
    <t>광메카트로</t>
  </si>
  <si>
    <t>분자생물</t>
  </si>
  <si>
    <t>나노에너지</t>
  </si>
  <si>
    <t>사회기반시</t>
  </si>
  <si>
    <t>해양</t>
  </si>
  <si>
    <t>지질환경과</t>
  </si>
  <si>
    <t>IT응용공</t>
  </si>
  <si>
    <t>바이오소재</t>
  </si>
  <si>
    <t>생명환경화</t>
  </si>
  <si>
    <t>바이오환경</t>
  </si>
  <si>
    <t>식물생명과</t>
  </si>
  <si>
    <t>원예생명과</t>
  </si>
  <si>
    <t>동물생명자</t>
  </si>
  <si>
    <t>실내환경디</t>
  </si>
  <si>
    <t>언어정보</t>
  </si>
  <si>
    <t>고고</t>
  </si>
  <si>
    <t>전자컴퓨터</t>
  </si>
  <si>
    <t>인공지능학</t>
  </si>
  <si>
    <t>화학공학부</t>
  </si>
  <si>
    <t>신소재공학</t>
  </si>
  <si>
    <t>생명과학기</t>
  </si>
  <si>
    <t>환경에너지</t>
  </si>
  <si>
    <t>자율전공학</t>
  </si>
  <si>
    <t>빅데이터융</t>
  </si>
  <si>
    <t>고분자융합</t>
  </si>
  <si>
    <t>지능형모빌</t>
  </si>
  <si>
    <t>식품영양과</t>
  </si>
  <si>
    <t>산림자원</t>
  </si>
  <si>
    <t>농생명화</t>
  </si>
  <si>
    <t>바이오에너</t>
  </si>
  <si>
    <t>원예생명공</t>
  </si>
  <si>
    <t>지구환경과</t>
  </si>
  <si>
    <t>지역·바이</t>
  </si>
  <si>
    <t>응용생물</t>
  </si>
  <si>
    <t>동물자원학</t>
  </si>
  <si>
    <t>임산공</t>
  </si>
  <si>
    <t>생활복지</t>
  </si>
  <si>
    <t>응용식물</t>
  </si>
  <si>
    <t>융합바이오</t>
  </si>
  <si>
    <t>농업경제</t>
  </si>
  <si>
    <t>특수교육학</t>
  </si>
  <si>
    <t>문화인류고</t>
  </si>
  <si>
    <t>독일언어문</t>
  </si>
  <si>
    <t>불어불문학</t>
  </si>
  <si>
    <t>컴퓨터인공</t>
  </si>
  <si>
    <t>반도체과학</t>
  </si>
  <si>
    <t>IT응용시</t>
  </si>
  <si>
    <t>기계설계공</t>
  </si>
  <si>
    <t>IT융합기</t>
  </si>
  <si>
    <t>나노바이오</t>
  </si>
  <si>
    <t>정보소재공</t>
  </si>
  <si>
    <t>고분자나노</t>
  </si>
  <si>
    <t>산업정보시</t>
  </si>
  <si>
    <t>금속시스템</t>
  </si>
  <si>
    <t>유기소재섬</t>
  </si>
  <si>
    <t>양자시스템</t>
  </si>
  <si>
    <t>자원∙에너</t>
  </si>
  <si>
    <t>과학</t>
  </si>
  <si>
    <t>산림환경과</t>
  </si>
  <si>
    <t>목재응용과</t>
  </si>
  <si>
    <t>동물생명공</t>
  </si>
  <si>
    <t>농생물</t>
  </si>
  <si>
    <t>생물환경화</t>
  </si>
  <si>
    <t>작물생명과</t>
  </si>
  <si>
    <t>토목공학</t>
  </si>
  <si>
    <t>농업경제학</t>
  </si>
  <si>
    <t>식품유통학</t>
  </si>
  <si>
    <t>독일</t>
  </si>
  <si>
    <t>기술교</t>
  </si>
  <si>
    <t>바이오시스</t>
  </si>
  <si>
    <t>컴퓨터융합</t>
  </si>
  <si>
    <t>응용화학공</t>
  </si>
  <si>
    <t>정보통계</t>
  </si>
  <si>
    <t>전파정보통</t>
  </si>
  <si>
    <t>식물자원</t>
  </si>
  <si>
    <t>지역환경토</t>
  </si>
  <si>
    <t>환경소재공</t>
  </si>
  <si>
    <t>산림환경자</t>
  </si>
  <si>
    <t>전전교육</t>
  </si>
  <si>
    <t>유기재료공</t>
  </si>
  <si>
    <t>스마트시티</t>
  </si>
  <si>
    <t>생화</t>
  </si>
  <si>
    <t>생명정보융</t>
  </si>
  <si>
    <t>기계공학교</t>
  </si>
  <si>
    <t>천문우주</t>
  </si>
  <si>
    <t>건설공학교</t>
  </si>
  <si>
    <t>자율운항시</t>
  </si>
  <si>
    <t>미생물분자</t>
  </si>
  <si>
    <t>해양환경</t>
  </si>
  <si>
    <t>화학공학교</t>
  </si>
  <si>
    <t>지질환경</t>
  </si>
  <si>
    <t>도시·자치</t>
  </si>
  <si>
    <t>지능로봇공</t>
  </si>
  <si>
    <t>공업화학</t>
  </si>
  <si>
    <t>안전공</t>
  </si>
  <si>
    <t>바이오시스템공</t>
  </si>
  <si>
    <t>환경생명화학</t>
  </si>
  <si>
    <t>식물의학</t>
  </si>
  <si>
    <t>목재종이</t>
  </si>
  <si>
    <t>특용식물</t>
  </si>
  <si>
    <t>축산</t>
  </si>
  <si>
    <t>국제경영</t>
  </si>
  <si>
    <t>고고미술사</t>
  </si>
  <si>
    <t>프랑스언어문</t>
  </si>
  <si>
    <t>러시아언어문</t>
  </si>
  <si>
    <t>일반학생</t>
  </si>
  <si>
    <t>만학도</t>
  </si>
  <si>
    <t>저소득</t>
  </si>
  <si>
    <t>농어촌</t>
  </si>
  <si>
    <t>기회균형</t>
  </si>
  <si>
    <t>기초/차상위/한부모</t>
  </si>
  <si>
    <t>일반전형</t>
  </si>
  <si>
    <t>강원인재</t>
  </si>
  <si>
    <t>기초/차상위</t>
  </si>
  <si>
    <t>초등교</t>
  </si>
  <si>
    <t>국/영중 큰거선택</t>
  </si>
  <si>
    <t>e비즈니</t>
  </si>
  <si>
    <t>서울과기대</t>
  </si>
  <si>
    <t>ITM전공(자연)</t>
  </si>
  <si>
    <t>MSDE</t>
  </si>
  <si>
    <t>스마트ICT융합공</t>
  </si>
  <si>
    <t>미래에너지융합</t>
  </si>
  <si>
    <t>기계시스템디자인공</t>
  </si>
  <si>
    <t>산업정보(자연)</t>
  </si>
  <si>
    <t>기계자동차공</t>
  </si>
  <si>
    <t>정밀화학</t>
  </si>
  <si>
    <t>안경광학</t>
  </si>
  <si>
    <t>글로벌테크노경영(자연)</t>
  </si>
  <si>
    <t>ITM전공(인문)</t>
  </si>
  <si>
    <t>산업디자인</t>
  </si>
  <si>
    <t>산업정보(인문)</t>
  </si>
  <si>
    <t>글로벌테크노경영(인문)</t>
  </si>
  <si>
    <t>의약생명</t>
  </si>
  <si>
    <t>로봇공</t>
  </si>
  <si>
    <t>생명나노공</t>
  </si>
  <si>
    <t>재료화공</t>
  </si>
  <si>
    <t>화학분자공</t>
  </si>
  <si>
    <t>나노광전자</t>
  </si>
  <si>
    <t>해양융합공</t>
  </si>
  <si>
    <t>수리데이터</t>
  </si>
  <si>
    <t>교통물류공</t>
  </si>
  <si>
    <t>보험</t>
  </si>
  <si>
    <t>정보사회미디어</t>
  </si>
  <si>
    <t>영미언어문화</t>
  </si>
  <si>
    <t>프랑스학</t>
  </si>
  <si>
    <t>중국학</t>
  </si>
  <si>
    <t>인천대</t>
  </si>
  <si>
    <t>에너지화공</t>
  </si>
  <si>
    <t>임베디드시스템공</t>
  </si>
  <si>
    <t>바이오로봇공</t>
  </si>
  <si>
    <t>분자의생명</t>
  </si>
  <si>
    <t>나노바이오공</t>
  </si>
  <si>
    <t>도시건축학부</t>
  </si>
  <si>
    <t>동북아국제통상학부</t>
  </si>
  <si>
    <t>스마트물류공</t>
  </si>
  <si>
    <t>디자인학부</t>
  </si>
  <si>
    <t>데이터과학</t>
  </si>
  <si>
    <t>세무회계</t>
  </si>
  <si>
    <t>창의인재개발</t>
  </si>
  <si>
    <t>패션산업학</t>
  </si>
  <si>
    <t>일본지역문화</t>
  </si>
  <si>
    <t>중어중국학</t>
  </si>
  <si>
    <t>유아교육</t>
  </si>
  <si>
    <t>대구가톨 의</t>
  </si>
  <si>
    <t>대구가톨 약</t>
  </si>
  <si>
    <t>샘플</t>
  </si>
  <si>
    <t>등급합16이하0점처리</t>
  </si>
  <si>
    <t>인천 통합패션</t>
  </si>
  <si>
    <t>인천 국제통상</t>
  </si>
  <si>
    <t>인천 디자인</t>
  </si>
  <si>
    <t>인천 과탐지정</t>
  </si>
  <si>
    <t>서울과기 통합</t>
  </si>
  <si>
    <t>성균 인문</t>
  </si>
  <si>
    <t>서강 인문</t>
  </si>
  <si>
    <t>경희 통합</t>
  </si>
  <si>
    <t>한국외 전체</t>
  </si>
  <si>
    <t>서울시립 전체</t>
  </si>
  <si>
    <t>건국 전체</t>
  </si>
  <si>
    <t>동국 인문</t>
  </si>
  <si>
    <t>동국 AI</t>
  </si>
  <si>
    <t>숙명 전체</t>
  </si>
  <si>
    <t>숭실 인문자연2융특</t>
  </si>
  <si>
    <t>이화 전체</t>
  </si>
  <si>
    <t>가톨 간호인문</t>
  </si>
  <si>
    <t>아주 전체</t>
  </si>
  <si>
    <t>동의 한</t>
  </si>
  <si>
    <t>연세미래</t>
  </si>
  <si>
    <t>차의</t>
  </si>
  <si>
    <t>경북 전체</t>
  </si>
  <si>
    <t>전북 전체</t>
  </si>
  <si>
    <t>백분위</t>
  </si>
  <si>
    <t>이화 통합자연계</t>
  </si>
  <si>
    <t xml:space="preserve">                                                                                                                                                          제작 및 검토 &lt; 베텔기우스 &gt; Betelgeuse058.tistory.com</t>
    <phoneticPr fontId="2" type="noConversion"/>
  </si>
  <si>
    <t>연번</t>
  </si>
  <si>
    <t>탐구1</t>
    <phoneticPr fontId="2" type="noConversion"/>
  </si>
  <si>
    <t>탐구2</t>
    <phoneticPr fontId="2" type="noConversion"/>
  </si>
  <si>
    <t>연세미래 자연</t>
  </si>
  <si>
    <t>연세미래 통합</t>
  </si>
  <si>
    <t>한양 간호</t>
  </si>
  <si>
    <t>가천 자연</t>
  </si>
  <si>
    <t>가천 통합</t>
  </si>
  <si>
    <t>경기 자연</t>
  </si>
  <si>
    <t>성신 자연가</t>
  </si>
  <si>
    <t>성신 자연나</t>
  </si>
  <si>
    <t>성신 AI</t>
  </si>
  <si>
    <t>성신 통합가</t>
  </si>
  <si>
    <t>성신 통합나</t>
  </si>
  <si>
    <t>성신 간호자연</t>
  </si>
  <si>
    <t>성신 간호인문</t>
  </si>
  <si>
    <t>성신 통합사범</t>
  </si>
  <si>
    <t>동덕 자연</t>
  </si>
  <si>
    <t>동덕 인문</t>
  </si>
  <si>
    <t>덕성 자연</t>
  </si>
  <si>
    <t>덕성 통합</t>
  </si>
  <si>
    <t>덕성 기준</t>
  </si>
  <si>
    <t>한양대(ERICA)</t>
  </si>
  <si>
    <t>성신여대</t>
  </si>
  <si>
    <t>AI융합학부</t>
  </si>
  <si>
    <t>수학.핀테크</t>
  </si>
  <si>
    <t>서비스.디자인공</t>
  </si>
  <si>
    <t>통계학.빅데이터</t>
  </si>
  <si>
    <t>바이오생명공</t>
  </si>
  <si>
    <t>바이오신약의과학부</t>
  </si>
  <si>
    <t>융합보안공</t>
  </si>
  <si>
    <t>바이오식품공</t>
  </si>
  <si>
    <t>청정융합에너지공</t>
  </si>
  <si>
    <t>바이오헬스융합학부</t>
  </si>
  <si>
    <t>화학.에너지</t>
  </si>
  <si>
    <t>미디어커뮤니케이션</t>
  </si>
  <si>
    <t>인문융합예술계열</t>
  </si>
  <si>
    <t>한문교육</t>
  </si>
  <si>
    <t>사회과학계열</t>
  </si>
  <si>
    <t>물리치료</t>
  </si>
  <si>
    <t>방사선</t>
  </si>
  <si>
    <t>바이오나노</t>
  </si>
  <si>
    <t>스마트팩토리</t>
  </si>
  <si>
    <t>설비소방공</t>
  </si>
  <si>
    <t>치위생</t>
  </si>
  <si>
    <t>운동재활</t>
  </si>
  <si>
    <t>응급구조</t>
  </si>
  <si>
    <t>의공</t>
  </si>
  <si>
    <t>의료산업경영</t>
  </si>
  <si>
    <t>외국어계열</t>
  </si>
  <si>
    <t>행정학</t>
  </si>
  <si>
    <t>큐레이터</t>
  </si>
  <si>
    <t>데이터사이언스</t>
  </si>
  <si>
    <t>화장품</t>
  </si>
  <si>
    <t>보건관리</t>
  </si>
  <si>
    <t>HCI사이언스</t>
  </si>
  <si>
    <t>컴퓨터학</t>
  </si>
  <si>
    <t>영어</t>
  </si>
  <si>
    <t>문예창작</t>
  </si>
  <si>
    <t>일어일본학</t>
  </si>
  <si>
    <t>글로벌MICE</t>
  </si>
  <si>
    <t>유러피언스터디즈</t>
  </si>
  <si>
    <t>경기대</t>
  </si>
  <si>
    <t>sw안전보안</t>
  </si>
  <si>
    <t>기계시스템공학부</t>
  </si>
  <si>
    <t>전자공학부</t>
  </si>
  <si>
    <t>바이오융합학부</t>
  </si>
  <si>
    <t>사회에너지공</t>
  </si>
  <si>
    <t>산업경영정보공</t>
  </si>
  <si>
    <t>공공안전학부</t>
  </si>
  <si>
    <t>미디어영상</t>
  </si>
  <si>
    <t>호텔외식경영</t>
  </si>
  <si>
    <t>관광문화콘텐</t>
  </si>
  <si>
    <t>관광개발경영</t>
  </si>
  <si>
    <t>경영학부</t>
  </si>
  <si>
    <t>공공인재학부</t>
  </si>
  <si>
    <t>경제학부</t>
  </si>
  <si>
    <t>무역학</t>
  </si>
  <si>
    <t>글로벌어문학부</t>
  </si>
  <si>
    <t>휴먼서비스학부</t>
  </si>
  <si>
    <t>고려대(세종)</t>
  </si>
  <si>
    <t>컴퓨터융합소프트웨어</t>
  </si>
  <si>
    <t>전자기계융합공</t>
  </si>
  <si>
    <t>전자및정보공</t>
  </si>
  <si>
    <t>생명정보공</t>
  </si>
  <si>
    <t>스마트도시</t>
  </si>
  <si>
    <t>응용수리과학</t>
  </si>
  <si>
    <t>환경시스템공</t>
  </si>
  <si>
    <t>신소재화학</t>
  </si>
  <si>
    <t>문화창의</t>
  </si>
  <si>
    <t>문화유산</t>
  </si>
  <si>
    <t>글로벌</t>
  </si>
  <si>
    <t>정부행정</t>
  </si>
  <si>
    <t>표준지식학과</t>
  </si>
  <si>
    <t>융합경영</t>
  </si>
  <si>
    <t>공공사회.통일외교</t>
  </si>
  <si>
    <t>경제통계학부</t>
  </si>
  <si>
    <t>연세대(미래)</t>
  </si>
  <si>
    <t>임상병리</t>
  </si>
  <si>
    <t>작업치료</t>
  </si>
  <si>
    <t>자율융합</t>
  </si>
  <si>
    <t>디지털헬스케어</t>
  </si>
  <si>
    <t>AI반도체</t>
  </si>
  <si>
    <t>강원대(제2캠)</t>
  </si>
  <si>
    <t>AI소프트웨어</t>
  </si>
  <si>
    <t>전자정보통신공</t>
  </si>
  <si>
    <t>글로벌인재학부</t>
  </si>
  <si>
    <t>사회복지학과</t>
  </si>
  <si>
    <t>자유전공인문</t>
  </si>
  <si>
    <t>전기제어계측공</t>
  </si>
  <si>
    <t>자유전공자연</t>
  </si>
  <si>
    <t>건설융합학부</t>
  </si>
  <si>
    <t>에너지자원화학공</t>
  </si>
  <si>
    <t>지구환경시스템공</t>
  </si>
  <si>
    <t>유아교육과</t>
  </si>
  <si>
    <t>소방방재학부</t>
  </si>
  <si>
    <t>일본어학과</t>
  </si>
  <si>
    <t>수산생명의학</t>
  </si>
  <si>
    <t>전기에너지공</t>
  </si>
  <si>
    <t>식품영양학</t>
  </si>
  <si>
    <t>화학코스메틱스</t>
  </si>
  <si>
    <t>산업응용경제</t>
  </si>
  <si>
    <t>생활환경복지</t>
  </si>
  <si>
    <t>생물학</t>
  </si>
  <si>
    <t>해양생명과학</t>
  </si>
  <si>
    <t>통신공</t>
  </si>
  <si>
    <t>해양시스템공</t>
  </si>
  <si>
    <t>패션의류학</t>
  </si>
  <si>
    <t>해양산업경찰</t>
  </si>
  <si>
    <t>지구해양과학</t>
  </si>
  <si>
    <t>원예환경</t>
  </si>
  <si>
    <t>식물자원환경</t>
  </si>
  <si>
    <t>바이오메디컬정보</t>
  </si>
  <si>
    <t>관광개발</t>
  </si>
  <si>
    <t>독일학</t>
  </si>
  <si>
    <t>*삭제가능열</t>
    <phoneticPr fontId="2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</si>
  <si>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 xml:space="preserve"> 거점국립대 9곳</t>
    </r>
    <r>
      <rPr>
        <sz val="11"/>
        <color theme="4" tint="-0.249977111117893"/>
        <rFont val="맑은 고딕"/>
        <family val="3"/>
        <charset val="129"/>
        <scheme val="minor"/>
      </rPr>
      <t xml:space="preserve">, </t>
    </r>
    <r>
      <rPr>
        <b/>
        <sz val="11"/>
        <color theme="4" tint="-0.249977111117893"/>
        <rFont val="맑은 고딕"/>
        <family val="3"/>
        <charset val="129"/>
        <scheme val="minor"/>
      </rPr>
      <t>의약계열학과, 교육대학 순서</t>
    </r>
    <r>
      <rPr>
        <sz val="11"/>
        <color theme="4" tint="-0.249977111117893"/>
        <rFont val="맑은 고딕"/>
        <family val="3"/>
        <charset val="129"/>
        <scheme val="minor"/>
      </rPr>
      <t>입니다.</t>
    </r>
    <phoneticPr fontId="2" type="noConversion"/>
  </si>
  <si>
    <t>광운 통합정융</t>
    <phoneticPr fontId="2" type="noConversion"/>
  </si>
  <si>
    <t xml:space="preserve"> </t>
  </si>
  <si>
    <t>가나다</t>
  </si>
  <si>
    <r>
      <t xml:space="preserve">제작 및 검토 &lt;베텔기우스&gt; </t>
    </r>
    <r>
      <rPr>
        <sz val="11"/>
        <color rgb="FFC00000"/>
        <rFont val="맑은 고딕"/>
        <family val="3"/>
        <charset val="129"/>
        <scheme val="minor"/>
      </rPr>
      <t>Betelgeuse058.tistory.com</t>
    </r>
  </si>
  <si>
    <t>군 입력</t>
  </si>
  <si>
    <t>판정 기준점수</t>
  </si>
  <si>
    <t>감점 상세</t>
  </si>
  <si>
    <t>나의 점수</t>
  </si>
  <si>
    <t>안정</t>
  </si>
  <si>
    <t>적정</t>
  </si>
  <si>
    <t>예상컷</t>
  </si>
  <si>
    <t>도전</t>
  </si>
  <si>
    <t>반영 방법</t>
  </si>
  <si>
    <t>실질 반영비</t>
  </si>
  <si>
    <t>공식 연번</t>
  </si>
  <si>
    <t>지원가능</t>
  </si>
  <si>
    <t>영어감점</t>
  </si>
  <si>
    <t>영어감점 비율</t>
  </si>
  <si>
    <t>한국사/외국어</t>
  </si>
  <si>
    <t>합격확률 추정</t>
  </si>
  <si>
    <t>환산점수</t>
  </si>
  <si>
    <t>국 수</t>
  </si>
  <si>
    <t>국</t>
  </si>
  <si>
    <t>수</t>
  </si>
  <si>
    <t>탐</t>
  </si>
  <si>
    <t>서식기준</t>
  </si>
  <si>
    <t>표점</t>
  </si>
  <si>
    <t>변표</t>
  </si>
  <si>
    <t>표점/만점</t>
  </si>
  <si>
    <t>변표/만점</t>
  </si>
  <si>
    <t>미반영A</t>
    <phoneticPr fontId="2" type="noConversion"/>
  </si>
  <si>
    <t>고려세종</t>
  </si>
  <si>
    <t>인하 통합</t>
    <phoneticPr fontId="2" type="noConversion"/>
  </si>
  <si>
    <t>인하 자연</t>
    <phoneticPr fontId="2" type="noConversion"/>
  </si>
  <si>
    <t>한약자원</t>
  </si>
  <si>
    <t>한양대에리카 인문</t>
    <phoneticPr fontId="2" type="noConversion"/>
  </si>
  <si>
    <t>한양대에리카 자연</t>
    <phoneticPr fontId="2" type="noConversion"/>
  </si>
  <si>
    <t>36과</t>
    <phoneticPr fontId="2" type="noConversion"/>
  </si>
  <si>
    <t>반영방법</t>
  </si>
  <si>
    <t>국.수</t>
  </si>
  <si>
    <t>나</t>
    <phoneticPr fontId="2" type="noConversion"/>
  </si>
  <si>
    <t>다</t>
    <phoneticPr fontId="2" type="noConversion"/>
  </si>
  <si>
    <t xml:space="preserve"> 계열</t>
    <phoneticPr fontId="2" type="noConversion"/>
  </si>
  <si>
    <t xml:space="preserve"> 모집군</t>
    <phoneticPr fontId="2" type="noConversion"/>
  </si>
  <si>
    <t>IT융합공</t>
  </si>
  <si>
    <t>의류(자연</t>
  </si>
  <si>
    <t>식영(자연</t>
  </si>
  <si>
    <t>실건(자연</t>
  </si>
  <si>
    <t>의류(인문</t>
  </si>
  <si>
    <t>식영(인문</t>
  </si>
  <si>
    <t>실건(인문</t>
  </si>
  <si>
    <t>바이오의과</t>
  </si>
  <si>
    <t>자유</t>
  </si>
  <si>
    <t>지능형소프</t>
  </si>
  <si>
    <t>실내건축디</t>
  </si>
  <si>
    <t>시스템생명</t>
  </si>
  <si>
    <t>도시.부동</t>
  </si>
  <si>
    <t>지리(자연</t>
  </si>
  <si>
    <t>Hospi</t>
  </si>
  <si>
    <t>글로벌.관</t>
  </si>
  <si>
    <t>자율</t>
  </si>
  <si>
    <t>지리(인문</t>
  </si>
  <si>
    <t>첨단인공지</t>
  </si>
  <si>
    <t>문화재</t>
  </si>
  <si>
    <t>지능형ICT융합</t>
  </si>
  <si>
    <t>안전</t>
  </si>
  <si>
    <t>AI데이터(농어촌)</t>
  </si>
  <si>
    <t>경상계열(농어촌)</t>
  </si>
  <si>
    <t>인문사회(농어촌)</t>
  </si>
  <si>
    <t>전자공(고른기회)</t>
  </si>
  <si>
    <t>미디어커뮤니케이션(고른기회)</t>
  </si>
  <si>
    <t>소프트웨어(고른기회)</t>
  </si>
  <si>
    <t>건축(고른기회)</t>
  </si>
  <si>
    <t>화학공(고른기회)</t>
  </si>
  <si>
    <t>전기공(고른기회)</t>
  </si>
  <si>
    <t>수학(고른기회)</t>
  </si>
  <si>
    <t>ICT융합</t>
  </si>
  <si>
    <t>기계산업공</t>
  </si>
  <si>
    <t>토목교통공</t>
  </si>
  <si>
    <t>화공신소재환경공</t>
  </si>
  <si>
    <t>특수교육</t>
  </si>
  <si>
    <t>사회계열</t>
  </si>
  <si>
    <t>화공생공배터리공</t>
  </si>
  <si>
    <t>AI보건정보관리학과</t>
  </si>
  <si>
    <t>간호(지역)</t>
  </si>
  <si>
    <t>물리교육과</t>
  </si>
  <si>
    <t>지리교육과</t>
  </si>
  <si>
    <t>프랑스.아프</t>
  </si>
  <si>
    <t>스페인.중남미</t>
  </si>
  <si>
    <t>고고문화인류</t>
  </si>
  <si>
    <t>고고학</t>
  </si>
  <si>
    <t>의예(지역저소득층)</t>
  </si>
  <si>
    <t>치의학(학.석사)</t>
  </si>
  <si>
    <t>치의학(학.석사)(지역)</t>
  </si>
  <si>
    <t>한의학(학.석사)</t>
  </si>
  <si>
    <t>수의예(지역)</t>
  </si>
  <si>
    <t>조경.지역</t>
  </si>
  <si>
    <t>식품동물생</t>
  </si>
  <si>
    <t>응용생물화</t>
  </si>
  <si>
    <t>식물생산과</t>
  </si>
  <si>
    <t>지구교</t>
  </si>
  <si>
    <t>자연(농어촌)</t>
  </si>
  <si>
    <t>자연(기초생활대상자)</t>
  </si>
  <si>
    <t>사회과</t>
  </si>
  <si>
    <t>인문(농어촌)</t>
  </si>
  <si>
    <t>인문(기초생활대상자)</t>
  </si>
  <si>
    <t>산업보안(</t>
  </si>
  <si>
    <t>생명과학광</t>
  </si>
  <si>
    <t>정보전자신</t>
  </si>
  <si>
    <t>건축(자연</t>
  </si>
  <si>
    <t>식물.환경</t>
  </si>
  <si>
    <t>건축(인문</t>
  </si>
  <si>
    <t>전자전기컴</t>
  </si>
  <si>
    <t>우주항공드론</t>
  </si>
  <si>
    <t>IT계열(농어촌)</t>
  </si>
  <si>
    <t>AI로봇(농어촌)</t>
  </si>
  <si>
    <t>공과계열(농어촌)</t>
  </si>
  <si>
    <t>자연생명(농어촌)</t>
  </si>
  <si>
    <t>우주항공드론(농어촌)</t>
  </si>
  <si>
    <t>경영(고른기회)</t>
  </si>
  <si>
    <t>디지털미디어</t>
  </si>
  <si>
    <t>미래사회인재</t>
  </si>
  <si>
    <t>어문</t>
  </si>
  <si>
    <t>청소년지도</t>
  </si>
  <si>
    <t>애니메이션</t>
  </si>
  <si>
    <t>핀테크.빅데이터.스마트생산</t>
  </si>
  <si>
    <t>역사콘텐츠</t>
  </si>
  <si>
    <t>생활과학계열</t>
  </si>
  <si>
    <t>국제.법정경계열</t>
  </si>
  <si>
    <t>반도체전자공</t>
  </si>
  <si>
    <t>신소재화학공</t>
  </si>
  <si>
    <t>스마트시티공학부</t>
  </si>
  <si>
    <t>반도체물리</t>
  </si>
  <si>
    <t>기계융합공학과</t>
  </si>
  <si>
    <t>물리학과</t>
  </si>
  <si>
    <t>수학과</t>
  </si>
  <si>
    <t>수산생명의학과</t>
  </si>
  <si>
    <t>인테리어재료공학과</t>
  </si>
  <si>
    <t>정보통계학과</t>
  </si>
  <si>
    <t>화학과</t>
  </si>
  <si>
    <t>스마트에너지기계공학과</t>
  </si>
  <si>
    <t>해양토목공학과</t>
  </si>
  <si>
    <t>해양환경공학과</t>
  </si>
  <si>
    <t>조선해양공학과</t>
  </si>
  <si>
    <t>독어독문학과</t>
  </si>
  <si>
    <t>불어불문학과</t>
  </si>
  <si>
    <t>한문학과</t>
  </si>
  <si>
    <t>생태조경디자</t>
  </si>
  <si>
    <t>공공안전학전공</t>
  </si>
  <si>
    <t>리더십과조직과학전공</t>
  </si>
  <si>
    <t>인문사회과학전공</t>
  </si>
  <si>
    <t>약학(제약학)(지역)</t>
  </si>
  <si>
    <t>기초생활수급자전형</t>
  </si>
  <si>
    <t>글로벌자유</t>
  </si>
  <si>
    <t>융합자유</t>
  </si>
  <si>
    <t>환경안</t>
  </si>
  <si>
    <t>전자재료공(고른기회)</t>
  </si>
  <si>
    <t>법학(고른기회)</t>
  </si>
  <si>
    <t>정보융합(고른기회)</t>
  </si>
  <si>
    <t>동북아문화산업(고른기회)</t>
  </si>
  <si>
    <t>전자통신공(고른기회)</t>
  </si>
  <si>
    <t>로봇학부 AI로봇전공(고른기회)</t>
  </si>
  <si>
    <t>행정(고른기회)</t>
  </si>
  <si>
    <t>전자융합공(고른기회)</t>
  </si>
  <si>
    <t>영어산업(고른기회)</t>
  </si>
  <si>
    <t>환경공(고른기회)</t>
  </si>
  <si>
    <t>전자바이오물리(고른기회)</t>
  </si>
  <si>
    <t>화학(고른기회)</t>
  </si>
  <si>
    <t>건축공(고른기회)</t>
  </si>
  <si>
    <t>국문(고른기회)</t>
  </si>
  <si>
    <t>바이오융공학계열</t>
  </si>
  <si>
    <t>ICT공학계열</t>
  </si>
  <si>
    <t>바이오메디컬소프트</t>
  </si>
  <si>
    <t>자연과학계열</t>
  </si>
  <si>
    <t>어문계열</t>
  </si>
  <si>
    <t>경영계열</t>
  </si>
  <si>
    <t>기계시스템공학과</t>
  </si>
  <si>
    <t>해양식품공학과</t>
  </si>
  <si>
    <t>해양생명과학과</t>
  </si>
  <si>
    <t>해양수산경영학과</t>
  </si>
  <si>
    <t>의예(기초생활수급자)</t>
  </si>
  <si>
    <t>가1</t>
  </si>
  <si>
    <t>가2</t>
  </si>
  <si>
    <t>가3</t>
  </si>
  <si>
    <t>가4</t>
  </si>
  <si>
    <t>가5</t>
  </si>
  <si>
    <t>가6</t>
  </si>
  <si>
    <t>가7</t>
  </si>
  <si>
    <t>가8</t>
  </si>
  <si>
    <t>가9</t>
  </si>
  <si>
    <t>가10</t>
  </si>
  <si>
    <t>가11</t>
  </si>
  <si>
    <t>가12</t>
  </si>
  <si>
    <t>가13</t>
  </si>
  <si>
    <t>가14</t>
  </si>
  <si>
    <t>가15</t>
  </si>
  <si>
    <t>가16</t>
  </si>
  <si>
    <t>가17</t>
  </si>
  <si>
    <t>가18</t>
  </si>
  <si>
    <t>가19</t>
  </si>
  <si>
    <t>가20</t>
  </si>
  <si>
    <t>가21</t>
  </si>
  <si>
    <t>가22</t>
  </si>
  <si>
    <t>가23</t>
  </si>
  <si>
    <t>가24</t>
  </si>
  <si>
    <t>가25</t>
  </si>
  <si>
    <t>가26</t>
  </si>
  <si>
    <t>가27</t>
  </si>
  <si>
    <t>가28</t>
  </si>
  <si>
    <t>가29</t>
  </si>
  <si>
    <t>가30</t>
  </si>
  <si>
    <t>가31</t>
  </si>
  <si>
    <t>가32</t>
  </si>
  <si>
    <t>가33</t>
  </si>
  <si>
    <t>가34</t>
  </si>
  <si>
    <t>가35</t>
  </si>
  <si>
    <t>가36</t>
  </si>
  <si>
    <t>가37</t>
  </si>
  <si>
    <t>가38</t>
  </si>
  <si>
    <t>가39</t>
  </si>
  <si>
    <t>가40</t>
  </si>
  <si>
    <t>가41</t>
  </si>
  <si>
    <t>가42</t>
  </si>
  <si>
    <t>가43</t>
  </si>
  <si>
    <t>가44</t>
  </si>
  <si>
    <t>가45</t>
  </si>
  <si>
    <t>가46</t>
  </si>
  <si>
    <t>가47</t>
  </si>
  <si>
    <t>가48</t>
  </si>
  <si>
    <t>가49</t>
  </si>
  <si>
    <t>가50</t>
  </si>
  <si>
    <t>가51</t>
  </si>
  <si>
    <t>가52</t>
  </si>
  <si>
    <t>가53</t>
  </si>
  <si>
    <t>가54</t>
  </si>
  <si>
    <t>가55</t>
  </si>
  <si>
    <t>가56</t>
  </si>
  <si>
    <t>가57</t>
  </si>
  <si>
    <t>가58</t>
  </si>
  <si>
    <t>가59</t>
  </si>
  <si>
    <t>가60</t>
  </si>
  <si>
    <t>가61</t>
  </si>
  <si>
    <t>가62</t>
  </si>
  <si>
    <t>가63</t>
  </si>
  <si>
    <t>가64</t>
  </si>
  <si>
    <t>가65</t>
  </si>
  <si>
    <t>가66</t>
  </si>
  <si>
    <t>가67</t>
  </si>
  <si>
    <t>가68</t>
  </si>
  <si>
    <t>가69</t>
  </si>
  <si>
    <t>가70</t>
  </si>
  <si>
    <t>가71</t>
  </si>
  <si>
    <t>가72</t>
  </si>
  <si>
    <t>가73</t>
  </si>
  <si>
    <t>가74</t>
  </si>
  <si>
    <t>가75</t>
  </si>
  <si>
    <t>가76</t>
  </si>
  <si>
    <t>가77</t>
  </si>
  <si>
    <t>가78</t>
  </si>
  <si>
    <t>가79</t>
  </si>
  <si>
    <t>가80</t>
  </si>
  <si>
    <t>가81</t>
  </si>
  <si>
    <t>가82</t>
  </si>
  <si>
    <t>가83</t>
  </si>
  <si>
    <t>가84</t>
  </si>
  <si>
    <t>가85</t>
  </si>
  <si>
    <t>가86</t>
  </si>
  <si>
    <t>가87</t>
  </si>
  <si>
    <t>가88</t>
  </si>
  <si>
    <t>가89</t>
  </si>
  <si>
    <t>가90</t>
  </si>
  <si>
    <t>가91</t>
  </si>
  <si>
    <t>가92</t>
  </si>
  <si>
    <t>가93</t>
  </si>
  <si>
    <t>가94</t>
  </si>
  <si>
    <t>가95</t>
  </si>
  <si>
    <t>가96</t>
  </si>
  <si>
    <t>가97</t>
  </si>
  <si>
    <t>가98</t>
  </si>
  <si>
    <t>가99</t>
  </si>
  <si>
    <t>가100</t>
  </si>
  <si>
    <t>가101</t>
  </si>
  <si>
    <t>가102</t>
  </si>
  <si>
    <t>가103</t>
  </si>
  <si>
    <t>가104</t>
  </si>
  <si>
    <t>가105</t>
  </si>
  <si>
    <t>가106</t>
  </si>
  <si>
    <t>가107</t>
  </si>
  <si>
    <t>가108</t>
  </si>
  <si>
    <t>가109</t>
  </si>
  <si>
    <t>가110</t>
  </si>
  <si>
    <t>가111</t>
  </si>
  <si>
    <t>가112</t>
  </si>
  <si>
    <t>가113</t>
  </si>
  <si>
    <t>가114</t>
  </si>
  <si>
    <t>가115</t>
  </si>
  <si>
    <t>가116</t>
  </si>
  <si>
    <t>가117</t>
  </si>
  <si>
    <t>가118</t>
  </si>
  <si>
    <t>가119</t>
  </si>
  <si>
    <t>가120</t>
  </si>
  <si>
    <t>가121</t>
  </si>
  <si>
    <t>가122</t>
  </si>
  <si>
    <t>가123</t>
  </si>
  <si>
    <t>가124</t>
  </si>
  <si>
    <t>가125</t>
  </si>
  <si>
    <t>가126</t>
  </si>
  <si>
    <t>가127</t>
  </si>
  <si>
    <t>가128</t>
  </si>
  <si>
    <t>가129</t>
  </si>
  <si>
    <t>가130</t>
  </si>
  <si>
    <t>가131</t>
  </si>
  <si>
    <t>가132</t>
  </si>
  <si>
    <t>가133</t>
  </si>
  <si>
    <t>가134</t>
  </si>
  <si>
    <t>가135</t>
  </si>
  <si>
    <t>가136</t>
  </si>
  <si>
    <t>가137</t>
  </si>
  <si>
    <t>가138</t>
  </si>
  <si>
    <t>가139</t>
  </si>
  <si>
    <t>가140</t>
  </si>
  <si>
    <t>가141</t>
  </si>
  <si>
    <t>가142</t>
  </si>
  <si>
    <t>가143</t>
  </si>
  <si>
    <t>가144</t>
  </si>
  <si>
    <t>가145</t>
  </si>
  <si>
    <t>가146</t>
  </si>
  <si>
    <t>가147</t>
  </si>
  <si>
    <t>가148</t>
  </si>
  <si>
    <t>가149</t>
  </si>
  <si>
    <t>가150</t>
  </si>
  <si>
    <t>가151</t>
  </si>
  <si>
    <t>가152</t>
  </si>
  <si>
    <t>가153</t>
  </si>
  <si>
    <t>가154</t>
  </si>
  <si>
    <t>가155</t>
  </si>
  <si>
    <t>가156</t>
  </si>
  <si>
    <t>가157</t>
  </si>
  <si>
    <t>가158</t>
  </si>
  <si>
    <t>가159</t>
  </si>
  <si>
    <t>가160</t>
  </si>
  <si>
    <t>가161</t>
  </si>
  <si>
    <t>가162</t>
  </si>
  <si>
    <t>가163</t>
  </si>
  <si>
    <t>가164</t>
  </si>
  <si>
    <t>가165</t>
  </si>
  <si>
    <t>가166</t>
  </si>
  <si>
    <t>가167</t>
  </si>
  <si>
    <t>가168</t>
  </si>
  <si>
    <t>가169</t>
  </si>
  <si>
    <t>가170</t>
  </si>
  <si>
    <t>가171</t>
  </si>
  <si>
    <t>가172</t>
  </si>
  <si>
    <t>가173</t>
  </si>
  <si>
    <t>가174</t>
  </si>
  <si>
    <t>가175</t>
  </si>
  <si>
    <t>가176</t>
  </si>
  <si>
    <t>가177</t>
  </si>
  <si>
    <t>가178</t>
  </si>
  <si>
    <t>가179</t>
  </si>
  <si>
    <t>가180</t>
  </si>
  <si>
    <t>가181</t>
  </si>
  <si>
    <t>가182</t>
  </si>
  <si>
    <t>가183</t>
  </si>
  <si>
    <t>가184</t>
  </si>
  <si>
    <t>가185</t>
  </si>
  <si>
    <t>가186</t>
  </si>
  <si>
    <t>가187</t>
  </si>
  <si>
    <t>가188</t>
  </si>
  <si>
    <t>가189</t>
  </si>
  <si>
    <t>가190</t>
  </si>
  <si>
    <t>가191</t>
  </si>
  <si>
    <t>가192</t>
  </si>
  <si>
    <t>가193</t>
  </si>
  <si>
    <t>가194</t>
  </si>
  <si>
    <t>가195</t>
  </si>
  <si>
    <t>가196</t>
  </si>
  <si>
    <t>가197</t>
  </si>
  <si>
    <t>가198</t>
  </si>
  <si>
    <t>가199</t>
  </si>
  <si>
    <t>가200</t>
  </si>
  <si>
    <t>가201</t>
  </si>
  <si>
    <t>가202</t>
  </si>
  <si>
    <t>가203</t>
  </si>
  <si>
    <t>가204</t>
  </si>
  <si>
    <t>가205</t>
  </si>
  <si>
    <t>가206</t>
  </si>
  <si>
    <t>가207</t>
  </si>
  <si>
    <t>가208</t>
  </si>
  <si>
    <t>가209</t>
  </si>
  <si>
    <t>가210</t>
  </si>
  <si>
    <t>가211</t>
  </si>
  <si>
    <t>가212</t>
  </si>
  <si>
    <t>가213</t>
  </si>
  <si>
    <t>가214</t>
  </si>
  <si>
    <t>가215</t>
  </si>
  <si>
    <t>가216</t>
  </si>
  <si>
    <t>가217</t>
  </si>
  <si>
    <t>가218</t>
  </si>
  <si>
    <t>가219</t>
  </si>
  <si>
    <t>가220</t>
  </si>
  <si>
    <t>가221</t>
  </si>
  <si>
    <t>가222</t>
  </si>
  <si>
    <t>가223</t>
  </si>
  <si>
    <t>가224</t>
  </si>
  <si>
    <t>가225</t>
  </si>
  <si>
    <t>가226</t>
  </si>
  <si>
    <t>가227</t>
  </si>
  <si>
    <t>가228</t>
  </si>
  <si>
    <t>가229</t>
  </si>
  <si>
    <t>가230</t>
  </si>
  <si>
    <t>가231</t>
  </si>
  <si>
    <t>가232</t>
  </si>
  <si>
    <t>가233</t>
  </si>
  <si>
    <t>가234</t>
  </si>
  <si>
    <t>가235</t>
  </si>
  <si>
    <t>가236</t>
  </si>
  <si>
    <t>가237</t>
  </si>
  <si>
    <t>가238</t>
  </si>
  <si>
    <t>가239</t>
  </si>
  <si>
    <t>가240</t>
  </si>
  <si>
    <t>가241</t>
  </si>
  <si>
    <t>가242</t>
  </si>
  <si>
    <t>가243</t>
  </si>
  <si>
    <t>가244</t>
  </si>
  <si>
    <t>가245</t>
  </si>
  <si>
    <t>가246</t>
  </si>
  <si>
    <t>가247</t>
  </si>
  <si>
    <t>가248</t>
  </si>
  <si>
    <t>가249</t>
  </si>
  <si>
    <t>가250</t>
  </si>
  <si>
    <t>가251</t>
  </si>
  <si>
    <t>가252</t>
  </si>
  <si>
    <t>가253</t>
  </si>
  <si>
    <t>가254</t>
  </si>
  <si>
    <t>가255</t>
  </si>
  <si>
    <t>가256</t>
  </si>
  <si>
    <t>가257</t>
  </si>
  <si>
    <t>가258</t>
  </si>
  <si>
    <t>가259</t>
  </si>
  <si>
    <t>가260</t>
  </si>
  <si>
    <t>가261</t>
  </si>
  <si>
    <t>가262</t>
  </si>
  <si>
    <t>가263</t>
  </si>
  <si>
    <t>가264</t>
  </si>
  <si>
    <t>가265</t>
  </si>
  <si>
    <t>가266</t>
  </si>
  <si>
    <t>가267</t>
  </si>
  <si>
    <t>가268</t>
  </si>
  <si>
    <t>가269</t>
  </si>
  <si>
    <t>가270</t>
  </si>
  <si>
    <t>가271</t>
  </si>
  <si>
    <t>가272</t>
  </si>
  <si>
    <t>가273</t>
  </si>
  <si>
    <t>가274</t>
  </si>
  <si>
    <t>가275</t>
  </si>
  <si>
    <t>가276</t>
  </si>
  <si>
    <t>가277</t>
  </si>
  <si>
    <t>가278</t>
  </si>
  <si>
    <t>가279</t>
  </si>
  <si>
    <t>가280</t>
  </si>
  <si>
    <t>가281</t>
  </si>
  <si>
    <t>가282</t>
  </si>
  <si>
    <t>가283</t>
  </si>
  <si>
    <t>가284</t>
  </si>
  <si>
    <t>가285</t>
  </si>
  <si>
    <t>가286</t>
  </si>
  <si>
    <t>가287</t>
  </si>
  <si>
    <t>가288</t>
  </si>
  <si>
    <t>가289</t>
  </si>
  <si>
    <t>가290</t>
  </si>
  <si>
    <t>가291</t>
  </si>
  <si>
    <t>가292</t>
  </si>
  <si>
    <t>가293</t>
  </si>
  <si>
    <t>가294</t>
  </si>
  <si>
    <t>가295</t>
  </si>
  <si>
    <t>가296</t>
  </si>
  <si>
    <t>가297</t>
  </si>
  <si>
    <t>가298</t>
  </si>
  <si>
    <t>가299</t>
  </si>
  <si>
    <t>가300</t>
  </si>
  <si>
    <t>가301</t>
  </si>
  <si>
    <t>가302</t>
  </si>
  <si>
    <t>가303</t>
  </si>
  <si>
    <t>가304</t>
  </si>
  <si>
    <t>가305</t>
  </si>
  <si>
    <t>가306</t>
  </si>
  <si>
    <t>가307</t>
  </si>
  <si>
    <t>가308</t>
  </si>
  <si>
    <t>가309</t>
  </si>
  <si>
    <t>가310</t>
  </si>
  <si>
    <t>가311</t>
  </si>
  <si>
    <t>가312</t>
  </si>
  <si>
    <t>가313</t>
  </si>
  <si>
    <t>가314</t>
  </si>
  <si>
    <t>가315</t>
  </si>
  <si>
    <t>가316</t>
  </si>
  <si>
    <t>가317</t>
  </si>
  <si>
    <t>가318</t>
  </si>
  <si>
    <t>가319</t>
  </si>
  <si>
    <t>가320</t>
  </si>
  <si>
    <t>가321</t>
  </si>
  <si>
    <t>가322</t>
  </si>
  <si>
    <t>가323</t>
  </si>
  <si>
    <t>가324</t>
  </si>
  <si>
    <t>가325</t>
  </si>
  <si>
    <t>가326</t>
  </si>
  <si>
    <t>가327</t>
  </si>
  <si>
    <t>가328</t>
  </si>
  <si>
    <t>가329</t>
  </si>
  <si>
    <t>가330</t>
  </si>
  <si>
    <t>가331</t>
  </si>
  <si>
    <t>가332</t>
  </si>
  <si>
    <t>가333</t>
  </si>
  <si>
    <t>가334</t>
  </si>
  <si>
    <t>가335</t>
  </si>
  <si>
    <t>가336</t>
  </si>
  <si>
    <t>가337</t>
  </si>
  <si>
    <t>가338</t>
  </si>
  <si>
    <t>가339</t>
  </si>
  <si>
    <t>가340</t>
  </si>
  <si>
    <t>가341</t>
  </si>
  <si>
    <t>가342</t>
  </si>
  <si>
    <t>가343</t>
  </si>
  <si>
    <t>가344</t>
  </si>
  <si>
    <t>가345</t>
  </si>
  <si>
    <t>가346</t>
  </si>
  <si>
    <t>가347</t>
  </si>
  <si>
    <t>가348</t>
  </si>
  <si>
    <t>가349</t>
  </si>
  <si>
    <t>가350</t>
  </si>
  <si>
    <t>가351</t>
  </si>
  <si>
    <t>가352</t>
  </si>
  <si>
    <t>가353</t>
  </si>
  <si>
    <t>가354</t>
  </si>
  <si>
    <t>가355</t>
  </si>
  <si>
    <t>가356</t>
  </si>
  <si>
    <t>가357</t>
  </si>
  <si>
    <t>가358</t>
  </si>
  <si>
    <t>가359</t>
  </si>
  <si>
    <t>가360</t>
  </si>
  <si>
    <t>가361</t>
  </si>
  <si>
    <t>가362</t>
  </si>
  <si>
    <t>가363</t>
  </si>
  <si>
    <t>가364</t>
  </si>
  <si>
    <t>가365</t>
  </si>
  <si>
    <t>가366</t>
  </si>
  <si>
    <t>가367</t>
  </si>
  <si>
    <t>가368</t>
  </si>
  <si>
    <t>가369</t>
  </si>
  <si>
    <t>가370</t>
  </si>
  <si>
    <t>가371</t>
  </si>
  <si>
    <t>가372</t>
  </si>
  <si>
    <t>가373</t>
  </si>
  <si>
    <t>가374</t>
  </si>
  <si>
    <t>가375</t>
  </si>
  <si>
    <t>가376</t>
  </si>
  <si>
    <t>가377</t>
  </si>
  <si>
    <t>가378</t>
  </si>
  <si>
    <t>가379</t>
  </si>
  <si>
    <t>가380</t>
  </si>
  <si>
    <t>가381</t>
  </si>
  <si>
    <t>가382</t>
  </si>
  <si>
    <t>가383</t>
  </si>
  <si>
    <t>가384</t>
  </si>
  <si>
    <t>가385</t>
  </si>
  <si>
    <t>가386</t>
  </si>
  <si>
    <t>가387</t>
  </si>
  <si>
    <t>가388</t>
  </si>
  <si>
    <t>가389</t>
  </si>
  <si>
    <t>가390</t>
  </si>
  <si>
    <t>가391</t>
  </si>
  <si>
    <t>가392</t>
  </si>
  <si>
    <t>가393</t>
  </si>
  <si>
    <t>가394</t>
  </si>
  <si>
    <t>가395</t>
  </si>
  <si>
    <t>가396</t>
  </si>
  <si>
    <t>가397</t>
  </si>
  <si>
    <t>가398</t>
  </si>
  <si>
    <t>가399</t>
  </si>
  <si>
    <t>가400</t>
  </si>
  <si>
    <t>가401</t>
  </si>
  <si>
    <t>가402</t>
  </si>
  <si>
    <t>가403</t>
  </si>
  <si>
    <t>가404</t>
  </si>
  <si>
    <t>가405</t>
  </si>
  <si>
    <t>가406</t>
  </si>
  <si>
    <t>가407</t>
  </si>
  <si>
    <t>가408</t>
  </si>
  <si>
    <t>가409</t>
  </si>
  <si>
    <t>가410</t>
  </si>
  <si>
    <t>가411</t>
  </si>
  <si>
    <t>가412</t>
  </si>
  <si>
    <t>가413</t>
  </si>
  <si>
    <t>가414</t>
  </si>
  <si>
    <t>가415</t>
  </si>
  <si>
    <t>가416</t>
  </si>
  <si>
    <t>가417</t>
  </si>
  <si>
    <t>가418</t>
  </si>
  <si>
    <t>가419</t>
  </si>
  <si>
    <t>가420</t>
  </si>
  <si>
    <t>가421</t>
  </si>
  <si>
    <t>가422</t>
  </si>
  <si>
    <t>가423</t>
  </si>
  <si>
    <t>가424</t>
  </si>
  <si>
    <t>가425</t>
  </si>
  <si>
    <t>가426</t>
  </si>
  <si>
    <t>가427</t>
  </si>
  <si>
    <t>가428</t>
  </si>
  <si>
    <t>가429</t>
  </si>
  <si>
    <t>가430</t>
  </si>
  <si>
    <t>가431</t>
  </si>
  <si>
    <t>가432</t>
  </si>
  <si>
    <t>가433</t>
  </si>
  <si>
    <t>가434</t>
  </si>
  <si>
    <t>가435</t>
  </si>
  <si>
    <t>가436</t>
  </si>
  <si>
    <t>가437</t>
  </si>
  <si>
    <t>가438</t>
  </si>
  <si>
    <t>가439</t>
  </si>
  <si>
    <t>가440</t>
  </si>
  <si>
    <t>가441</t>
  </si>
  <si>
    <t>가442</t>
  </si>
  <si>
    <t>가443</t>
  </si>
  <si>
    <t>가444</t>
  </si>
  <si>
    <t>가445</t>
  </si>
  <si>
    <t>가446</t>
  </si>
  <si>
    <t>가447</t>
  </si>
  <si>
    <t>가448</t>
  </si>
  <si>
    <t>가449</t>
  </si>
  <si>
    <t>가450</t>
  </si>
  <si>
    <t>가451</t>
  </si>
  <si>
    <t>가452</t>
  </si>
  <si>
    <t>가453</t>
  </si>
  <si>
    <t>가454</t>
  </si>
  <si>
    <t>가455</t>
  </si>
  <si>
    <t>가456</t>
  </si>
  <si>
    <t>가457</t>
  </si>
  <si>
    <t>가458</t>
  </si>
  <si>
    <t>가459</t>
  </si>
  <si>
    <t>가460</t>
  </si>
  <si>
    <t>가461</t>
  </si>
  <si>
    <t>가462</t>
  </si>
  <si>
    <t>가463</t>
  </si>
  <si>
    <t>가464</t>
  </si>
  <si>
    <t>가465</t>
  </si>
  <si>
    <t>가466</t>
  </si>
  <si>
    <t>가467</t>
  </si>
  <si>
    <t>가468</t>
  </si>
  <si>
    <t>가469</t>
  </si>
  <si>
    <t>가470</t>
  </si>
  <si>
    <t>가471</t>
  </si>
  <si>
    <t>가472</t>
  </si>
  <si>
    <t>가473</t>
  </si>
  <si>
    <t>가474</t>
  </si>
  <si>
    <t>가475</t>
  </si>
  <si>
    <t>가476</t>
  </si>
  <si>
    <t>가477</t>
  </si>
  <si>
    <t>가478</t>
  </si>
  <si>
    <t>가479</t>
  </si>
  <si>
    <t>가480</t>
  </si>
  <si>
    <t>가481</t>
  </si>
  <si>
    <t>가482</t>
  </si>
  <si>
    <t>가483</t>
  </si>
  <si>
    <t>가484</t>
  </si>
  <si>
    <t>가485</t>
  </si>
  <si>
    <t>가486</t>
  </si>
  <si>
    <t>가487</t>
  </si>
  <si>
    <t>가488</t>
  </si>
  <si>
    <t>가489</t>
  </si>
  <si>
    <t>가490</t>
  </si>
  <si>
    <t>가491</t>
  </si>
  <si>
    <t>가492</t>
  </si>
  <si>
    <t>가493</t>
  </si>
  <si>
    <t>가494</t>
  </si>
  <si>
    <t>가495</t>
  </si>
  <si>
    <t>가496</t>
  </si>
  <si>
    <t>가497</t>
  </si>
  <si>
    <t>가498</t>
  </si>
  <si>
    <t>가499</t>
  </si>
  <si>
    <t>가500</t>
  </si>
  <si>
    <t>가501</t>
  </si>
  <si>
    <t>가502</t>
  </si>
  <si>
    <t>가503</t>
  </si>
  <si>
    <t>가504</t>
  </si>
  <si>
    <t>가505</t>
  </si>
  <si>
    <t>가506</t>
  </si>
  <si>
    <t>가507</t>
  </si>
  <si>
    <t>가508</t>
  </si>
  <si>
    <t>가509</t>
  </si>
  <si>
    <t>가510</t>
  </si>
  <si>
    <t>가511</t>
  </si>
  <si>
    <t>가512</t>
  </si>
  <si>
    <t>가513</t>
  </si>
  <si>
    <t>가514</t>
  </si>
  <si>
    <t>가515</t>
  </si>
  <si>
    <t>가516</t>
  </si>
  <si>
    <t>가517</t>
  </si>
  <si>
    <t>가518</t>
  </si>
  <si>
    <t>가519</t>
  </si>
  <si>
    <t>가520</t>
  </si>
  <si>
    <t>가521</t>
  </si>
  <si>
    <t>가522</t>
  </si>
  <si>
    <t>가523</t>
  </si>
  <si>
    <t>가524</t>
  </si>
  <si>
    <t>가525</t>
  </si>
  <si>
    <t>가526</t>
  </si>
  <si>
    <t>가527</t>
  </si>
  <si>
    <t>가528</t>
  </si>
  <si>
    <t>가529</t>
  </si>
  <si>
    <t>가530</t>
  </si>
  <si>
    <t>가531</t>
  </si>
  <si>
    <t>가532</t>
  </si>
  <si>
    <t>가533</t>
  </si>
  <si>
    <t>가534</t>
  </si>
  <si>
    <t>가535</t>
  </si>
  <si>
    <t>가536</t>
  </si>
  <si>
    <t>가537</t>
  </si>
  <si>
    <t>가538</t>
  </si>
  <si>
    <t>가539</t>
  </si>
  <si>
    <t>가540</t>
  </si>
  <si>
    <t>가541</t>
  </si>
  <si>
    <t>가542</t>
  </si>
  <si>
    <t>가543</t>
  </si>
  <si>
    <t>가544</t>
  </si>
  <si>
    <t>가545</t>
  </si>
  <si>
    <t>가546</t>
  </si>
  <si>
    <t>가547</t>
  </si>
  <si>
    <t>가548</t>
  </si>
  <si>
    <t>가549</t>
  </si>
  <si>
    <t>가550</t>
  </si>
  <si>
    <t>가551</t>
  </si>
  <si>
    <t>가552</t>
  </si>
  <si>
    <t>가553</t>
  </si>
  <si>
    <t>가554</t>
  </si>
  <si>
    <t>가555</t>
  </si>
  <si>
    <t>가556</t>
  </si>
  <si>
    <t>가557</t>
  </si>
  <si>
    <t>가558</t>
  </si>
  <si>
    <t>가559</t>
  </si>
  <si>
    <t>가560</t>
  </si>
  <si>
    <t>가561</t>
  </si>
  <si>
    <t>가562</t>
  </si>
  <si>
    <t>가563</t>
  </si>
  <si>
    <t>가564</t>
  </si>
  <si>
    <t>가565</t>
  </si>
  <si>
    <t>가566</t>
  </si>
  <si>
    <t>가567</t>
  </si>
  <si>
    <t>가568</t>
  </si>
  <si>
    <t>가569</t>
  </si>
  <si>
    <t>가570</t>
  </si>
  <si>
    <t>가571</t>
  </si>
  <si>
    <t>가572</t>
  </si>
  <si>
    <t>가573</t>
  </si>
  <si>
    <t>가574</t>
  </si>
  <si>
    <t>가575</t>
  </si>
  <si>
    <t>가576</t>
  </si>
  <si>
    <t>가577</t>
  </si>
  <si>
    <t>가578</t>
  </si>
  <si>
    <t>가579</t>
  </si>
  <si>
    <t>가580</t>
  </si>
  <si>
    <t>가581</t>
  </si>
  <si>
    <t>가582</t>
  </si>
  <si>
    <t>가583</t>
  </si>
  <si>
    <t>가584</t>
  </si>
  <si>
    <t>가585</t>
  </si>
  <si>
    <t>가586</t>
  </si>
  <si>
    <t>가587</t>
  </si>
  <si>
    <t>가588</t>
  </si>
  <si>
    <t>가589</t>
  </si>
  <si>
    <t>가590</t>
  </si>
  <si>
    <t>가591</t>
  </si>
  <si>
    <t>가592</t>
  </si>
  <si>
    <t>가593</t>
  </si>
  <si>
    <t>가594</t>
  </si>
  <si>
    <t>가595</t>
  </si>
  <si>
    <t>가596</t>
  </si>
  <si>
    <t>가597</t>
  </si>
  <si>
    <t>가598</t>
  </si>
  <si>
    <t>가599</t>
  </si>
  <si>
    <t>가600</t>
  </si>
  <si>
    <t>가601</t>
  </si>
  <si>
    <t>가602</t>
  </si>
  <si>
    <t>가603</t>
  </si>
  <si>
    <t>가604</t>
  </si>
  <si>
    <t>가605</t>
  </si>
  <si>
    <t>가606</t>
  </si>
  <si>
    <t>가607</t>
  </si>
  <si>
    <t>가608</t>
  </si>
  <si>
    <t>가609</t>
  </si>
  <si>
    <t>가610</t>
  </si>
  <si>
    <t>가611</t>
  </si>
  <si>
    <t>가612</t>
  </si>
  <si>
    <t>가613</t>
  </si>
  <si>
    <t>가614</t>
  </si>
  <si>
    <t>가615</t>
  </si>
  <si>
    <t>가616</t>
  </si>
  <si>
    <t>가617</t>
  </si>
  <si>
    <t>가618</t>
  </si>
  <si>
    <t>가619</t>
  </si>
  <si>
    <t>가620</t>
  </si>
  <si>
    <t>가621</t>
  </si>
  <si>
    <t>가622</t>
  </si>
  <si>
    <t>가623</t>
  </si>
  <si>
    <t>가624</t>
  </si>
  <si>
    <t>가625</t>
  </si>
  <si>
    <t>가626</t>
  </si>
  <si>
    <t>가627</t>
  </si>
  <si>
    <t>가628</t>
  </si>
  <si>
    <t>가629</t>
  </si>
  <si>
    <t>가630</t>
  </si>
  <si>
    <t>가631</t>
  </si>
  <si>
    <t>가632</t>
  </si>
  <si>
    <t>가633</t>
  </si>
  <si>
    <t>가634</t>
  </si>
  <si>
    <t>가635</t>
  </si>
  <si>
    <t>가636</t>
  </si>
  <si>
    <t>가637</t>
  </si>
  <si>
    <t>가638</t>
  </si>
  <si>
    <t>가639</t>
  </si>
  <si>
    <t>가640</t>
  </si>
  <si>
    <t>가641</t>
  </si>
  <si>
    <t>가642</t>
  </si>
  <si>
    <t>가643</t>
  </si>
  <si>
    <t>가644</t>
  </si>
  <si>
    <t>가645</t>
  </si>
  <si>
    <t>가646</t>
  </si>
  <si>
    <t>가647</t>
  </si>
  <si>
    <t>가648</t>
  </si>
  <si>
    <t>가649</t>
  </si>
  <si>
    <t>가650</t>
  </si>
  <si>
    <t>가651</t>
  </si>
  <si>
    <t>가652</t>
  </si>
  <si>
    <t>가653</t>
  </si>
  <si>
    <t>가654</t>
  </si>
  <si>
    <t>가655</t>
  </si>
  <si>
    <t>가656</t>
  </si>
  <si>
    <t>가657</t>
  </si>
  <si>
    <t>가658</t>
  </si>
  <si>
    <t>가659</t>
  </si>
  <si>
    <t>가660</t>
  </si>
  <si>
    <t>가661</t>
  </si>
  <si>
    <t>가662</t>
  </si>
  <si>
    <t>가663</t>
  </si>
  <si>
    <t>가664</t>
  </si>
  <si>
    <t>가665</t>
  </si>
  <si>
    <t>가666</t>
  </si>
  <si>
    <t>가667</t>
  </si>
  <si>
    <t>가668</t>
  </si>
  <si>
    <t>가669</t>
  </si>
  <si>
    <t>가670</t>
  </si>
  <si>
    <t>가671</t>
  </si>
  <si>
    <t>가672</t>
  </si>
  <si>
    <t>가673</t>
  </si>
  <si>
    <t>가674</t>
  </si>
  <si>
    <t>가675</t>
  </si>
  <si>
    <t>가676</t>
  </si>
  <si>
    <t>가677</t>
  </si>
  <si>
    <t>가678</t>
  </si>
  <si>
    <t>가679</t>
  </si>
  <si>
    <t>가680</t>
  </si>
  <si>
    <t>가681</t>
  </si>
  <si>
    <t>가682</t>
  </si>
  <si>
    <t>가683</t>
  </si>
  <si>
    <t>가684</t>
  </si>
  <si>
    <t>가685</t>
  </si>
  <si>
    <t>가686</t>
  </si>
  <si>
    <t>가687</t>
  </si>
  <si>
    <t>가688</t>
  </si>
  <si>
    <t>가689</t>
  </si>
  <si>
    <t>가690</t>
  </si>
  <si>
    <t>가691</t>
  </si>
  <si>
    <t>가692</t>
  </si>
  <si>
    <t>가693</t>
  </si>
  <si>
    <t>가694</t>
  </si>
  <si>
    <t>가695</t>
  </si>
  <si>
    <t>가696</t>
  </si>
  <si>
    <t>가697</t>
  </si>
  <si>
    <t>가698</t>
  </si>
  <si>
    <t>가699</t>
  </si>
  <si>
    <t>가700</t>
  </si>
  <si>
    <t>가701</t>
  </si>
  <si>
    <t>가702</t>
  </si>
  <si>
    <t>가703</t>
  </si>
  <si>
    <t>가704</t>
  </si>
  <si>
    <t>가705</t>
  </si>
  <si>
    <t>가706</t>
  </si>
  <si>
    <t>가707</t>
  </si>
  <si>
    <t>가708</t>
  </si>
  <si>
    <t>가709</t>
  </si>
  <si>
    <t>가710</t>
  </si>
  <si>
    <t>가711</t>
  </si>
  <si>
    <t>가712</t>
  </si>
  <si>
    <t>가713</t>
  </si>
  <si>
    <t>가714</t>
  </si>
  <si>
    <t>가715</t>
  </si>
  <si>
    <t>가716</t>
  </si>
  <si>
    <t>가717</t>
  </si>
  <si>
    <t>가718</t>
  </si>
  <si>
    <t>가719</t>
  </si>
  <si>
    <t>가720</t>
  </si>
  <si>
    <t>가721</t>
  </si>
  <si>
    <t>가722</t>
  </si>
  <si>
    <t>가723</t>
  </si>
  <si>
    <t>가724</t>
  </si>
  <si>
    <t>가725</t>
  </si>
  <si>
    <t>가726</t>
  </si>
  <si>
    <t>가727</t>
  </si>
  <si>
    <t>가728</t>
  </si>
  <si>
    <t>가729</t>
  </si>
  <si>
    <t>가730</t>
  </si>
  <si>
    <t>가731</t>
  </si>
  <si>
    <t>가732</t>
  </si>
  <si>
    <t>가733</t>
  </si>
  <si>
    <t>가734</t>
  </si>
  <si>
    <t>가735</t>
  </si>
  <si>
    <t>가736</t>
  </si>
  <si>
    <t>가737</t>
  </si>
  <si>
    <t>가738</t>
  </si>
  <si>
    <t>가739</t>
  </si>
  <si>
    <t>가740</t>
  </si>
  <si>
    <t>가741</t>
  </si>
  <si>
    <t>가742</t>
  </si>
  <si>
    <t>가743</t>
  </si>
  <si>
    <t>가744</t>
  </si>
  <si>
    <t>가745</t>
  </si>
  <si>
    <t>가746</t>
  </si>
  <si>
    <t>가747</t>
  </si>
  <si>
    <t>가748</t>
  </si>
  <si>
    <t>가749</t>
  </si>
  <si>
    <t>가750</t>
  </si>
  <si>
    <t>가751</t>
  </si>
  <si>
    <t>가752</t>
  </si>
  <si>
    <t>가753</t>
  </si>
  <si>
    <t>가754</t>
  </si>
  <si>
    <t>가755</t>
  </si>
  <si>
    <t>가756</t>
  </si>
  <si>
    <t>가757</t>
  </si>
  <si>
    <t>가758</t>
  </si>
  <si>
    <t>가759</t>
  </si>
  <si>
    <t>가760</t>
  </si>
  <si>
    <t>가761</t>
  </si>
  <si>
    <t>가762</t>
  </si>
  <si>
    <t>가763</t>
  </si>
  <si>
    <t>가764</t>
  </si>
  <si>
    <t>가765</t>
  </si>
  <si>
    <t>가766</t>
  </si>
  <si>
    <t>가767</t>
  </si>
  <si>
    <t>가768</t>
  </si>
  <si>
    <t>가769</t>
  </si>
  <si>
    <t>가770</t>
  </si>
  <si>
    <t>가771</t>
  </si>
  <si>
    <t>가772</t>
  </si>
  <si>
    <t>가773</t>
  </si>
  <si>
    <t>가774</t>
  </si>
  <si>
    <t>가775</t>
  </si>
  <si>
    <t>가776</t>
  </si>
  <si>
    <t>가777</t>
  </si>
  <si>
    <t>가778</t>
  </si>
  <si>
    <t>가779</t>
  </si>
  <si>
    <t>가780</t>
  </si>
  <si>
    <t>가781</t>
  </si>
  <si>
    <t>가782</t>
  </si>
  <si>
    <t>가783</t>
  </si>
  <si>
    <t>가784</t>
  </si>
  <si>
    <t>가785</t>
  </si>
  <si>
    <t>가786</t>
  </si>
  <si>
    <t>가787</t>
  </si>
  <si>
    <t>가788</t>
  </si>
  <si>
    <t>가789</t>
  </si>
  <si>
    <t>가790</t>
  </si>
  <si>
    <t>가791</t>
  </si>
  <si>
    <t>가792</t>
  </si>
  <si>
    <t>가793</t>
  </si>
  <si>
    <t>가794</t>
  </si>
  <si>
    <t>가795</t>
  </si>
  <si>
    <t>가796</t>
  </si>
  <si>
    <t>가797</t>
  </si>
  <si>
    <t>가798</t>
  </si>
  <si>
    <t>가799</t>
  </si>
  <si>
    <t>가800</t>
  </si>
  <si>
    <t>가801</t>
  </si>
  <si>
    <t>가802</t>
  </si>
  <si>
    <t>가803</t>
  </si>
  <si>
    <t>가804</t>
  </si>
  <si>
    <t>가805</t>
  </si>
  <si>
    <t>가806</t>
  </si>
  <si>
    <t>가807</t>
  </si>
  <si>
    <t>가808</t>
  </si>
  <si>
    <t>가809</t>
  </si>
  <si>
    <t>가810</t>
  </si>
  <si>
    <t>가811</t>
  </si>
  <si>
    <t>가812</t>
  </si>
  <si>
    <t>가813</t>
  </si>
  <si>
    <t>가814</t>
  </si>
  <si>
    <t>가815</t>
  </si>
  <si>
    <t>가816</t>
  </si>
  <si>
    <t>가817</t>
  </si>
  <si>
    <t>가818</t>
  </si>
  <si>
    <t>가819</t>
  </si>
  <si>
    <t>가820</t>
  </si>
  <si>
    <t>가821</t>
  </si>
  <si>
    <t>가822</t>
  </si>
  <si>
    <t>가823</t>
  </si>
  <si>
    <t>가824</t>
  </si>
  <si>
    <t>가825</t>
  </si>
  <si>
    <t>가826</t>
  </si>
  <si>
    <t>가827</t>
  </si>
  <si>
    <t>가828</t>
  </si>
  <si>
    <t>가829</t>
  </si>
  <si>
    <t>가830</t>
  </si>
  <si>
    <t>가831</t>
  </si>
  <si>
    <t>가832</t>
  </si>
  <si>
    <t>가833</t>
  </si>
  <si>
    <t>가834</t>
  </si>
  <si>
    <t>가835</t>
  </si>
  <si>
    <t>가836</t>
  </si>
  <si>
    <t>가837</t>
  </si>
  <si>
    <t>가838</t>
  </si>
  <si>
    <t>가839</t>
  </si>
  <si>
    <t>가840</t>
  </si>
  <si>
    <t>가841</t>
  </si>
  <si>
    <t>가842</t>
  </si>
  <si>
    <t>가843</t>
  </si>
  <si>
    <t>가844</t>
  </si>
  <si>
    <t>가845</t>
  </si>
  <si>
    <t>가846</t>
  </si>
  <si>
    <t>가847</t>
  </si>
  <si>
    <t>가848</t>
  </si>
  <si>
    <t>가849</t>
  </si>
  <si>
    <t>가850</t>
  </si>
  <si>
    <t>가851</t>
  </si>
  <si>
    <t>가852</t>
  </si>
  <si>
    <t>가853</t>
  </si>
  <si>
    <t>가854</t>
  </si>
  <si>
    <t>가855</t>
  </si>
  <si>
    <t>가856</t>
  </si>
  <si>
    <t>가857</t>
  </si>
  <si>
    <t>가858</t>
  </si>
  <si>
    <t>가859</t>
  </si>
  <si>
    <t>가860</t>
  </si>
  <si>
    <t>가861</t>
  </si>
  <si>
    <t>가862</t>
  </si>
  <si>
    <t>가863</t>
  </si>
  <si>
    <t>가864</t>
  </si>
  <si>
    <t>가865</t>
  </si>
  <si>
    <t>가866</t>
  </si>
  <si>
    <t>가867</t>
  </si>
  <si>
    <t>가868</t>
  </si>
  <si>
    <t>가869</t>
  </si>
  <si>
    <t>가870</t>
  </si>
  <si>
    <t>가871</t>
  </si>
  <si>
    <t>가872</t>
  </si>
  <si>
    <t>가873</t>
  </si>
  <si>
    <t>가874</t>
  </si>
  <si>
    <t>가875</t>
  </si>
  <si>
    <t>가876</t>
  </si>
  <si>
    <t>가877</t>
  </si>
  <si>
    <t>가878</t>
  </si>
  <si>
    <t>가879</t>
  </si>
  <si>
    <t>가880</t>
  </si>
  <si>
    <t>가881</t>
  </si>
  <si>
    <t>가882</t>
  </si>
  <si>
    <t>가883</t>
  </si>
  <si>
    <t>가884</t>
  </si>
  <si>
    <t>가885</t>
  </si>
  <si>
    <t>가886</t>
  </si>
  <si>
    <t>가887</t>
  </si>
  <si>
    <t>가888</t>
  </si>
  <si>
    <t>가889</t>
  </si>
  <si>
    <t>가890</t>
  </si>
  <si>
    <t>가891</t>
  </si>
  <si>
    <t>나1</t>
  </si>
  <si>
    <t>나2</t>
  </si>
  <si>
    <t>나3</t>
  </si>
  <si>
    <t>나4</t>
  </si>
  <si>
    <t>나5</t>
  </si>
  <si>
    <t>나6</t>
  </si>
  <si>
    <t>나7</t>
  </si>
  <si>
    <t>나8</t>
  </si>
  <si>
    <t>나9</t>
  </si>
  <si>
    <t>나10</t>
  </si>
  <si>
    <t>나11</t>
  </si>
  <si>
    <t>나12</t>
  </si>
  <si>
    <t>나13</t>
  </si>
  <si>
    <t>나14</t>
  </si>
  <si>
    <t>나15</t>
  </si>
  <si>
    <t>나16</t>
  </si>
  <si>
    <t>나17</t>
  </si>
  <si>
    <t>나18</t>
  </si>
  <si>
    <t>나19</t>
  </si>
  <si>
    <t>나20</t>
  </si>
  <si>
    <t>나21</t>
  </si>
  <si>
    <t>나22</t>
  </si>
  <si>
    <t>나23</t>
  </si>
  <si>
    <t>나24</t>
  </si>
  <si>
    <t>나25</t>
  </si>
  <si>
    <t>나26</t>
  </si>
  <si>
    <t>나27</t>
  </si>
  <si>
    <t>나28</t>
  </si>
  <si>
    <t>나29</t>
  </si>
  <si>
    <t>나30</t>
  </si>
  <si>
    <t>나31</t>
  </si>
  <si>
    <t>나32</t>
  </si>
  <si>
    <t>나33</t>
  </si>
  <si>
    <t>나34</t>
  </si>
  <si>
    <t>나35</t>
  </si>
  <si>
    <t>나36</t>
  </si>
  <si>
    <t>나37</t>
  </si>
  <si>
    <t>나38</t>
  </si>
  <si>
    <t>나39</t>
  </si>
  <si>
    <t>나40</t>
  </si>
  <si>
    <t>나41</t>
  </si>
  <si>
    <t>나42</t>
  </si>
  <si>
    <t>나43</t>
  </si>
  <si>
    <t>나44</t>
  </si>
  <si>
    <t>나45</t>
  </si>
  <si>
    <t>나46</t>
  </si>
  <si>
    <t>나47</t>
  </si>
  <si>
    <t>나48</t>
  </si>
  <si>
    <t>나49</t>
  </si>
  <si>
    <t>나50</t>
  </si>
  <si>
    <t>나51</t>
  </si>
  <si>
    <t>나52</t>
  </si>
  <si>
    <t>나53</t>
  </si>
  <si>
    <t>나54</t>
  </si>
  <si>
    <t>나55</t>
  </si>
  <si>
    <t>나56</t>
  </si>
  <si>
    <t>나57</t>
  </si>
  <si>
    <t>나58</t>
  </si>
  <si>
    <t>나59</t>
  </si>
  <si>
    <t>나60</t>
  </si>
  <si>
    <t>나61</t>
  </si>
  <si>
    <t>나62</t>
  </si>
  <si>
    <t>나63</t>
  </si>
  <si>
    <t>나64</t>
  </si>
  <si>
    <t>나65</t>
  </si>
  <si>
    <t>나66</t>
  </si>
  <si>
    <t>나67</t>
  </si>
  <si>
    <t>나68</t>
  </si>
  <si>
    <t>나69</t>
  </si>
  <si>
    <t>나70</t>
  </si>
  <si>
    <t>나71</t>
  </si>
  <si>
    <t>나72</t>
  </si>
  <si>
    <t>나73</t>
  </si>
  <si>
    <t>나74</t>
  </si>
  <si>
    <t>나75</t>
  </si>
  <si>
    <t>나76</t>
  </si>
  <si>
    <t>나77</t>
  </si>
  <si>
    <t>나78</t>
  </si>
  <si>
    <t>나79</t>
  </si>
  <si>
    <t>나80</t>
  </si>
  <si>
    <t>나81</t>
  </si>
  <si>
    <t>나82</t>
  </si>
  <si>
    <t>나83</t>
  </si>
  <si>
    <t>나84</t>
  </si>
  <si>
    <t>나85</t>
  </si>
  <si>
    <t>나86</t>
  </si>
  <si>
    <t>나87</t>
  </si>
  <si>
    <t>나88</t>
  </si>
  <si>
    <t>나89</t>
  </si>
  <si>
    <t>나90</t>
  </si>
  <si>
    <t>나91</t>
  </si>
  <si>
    <t>나92</t>
  </si>
  <si>
    <t>나93</t>
  </si>
  <si>
    <t>나94</t>
  </si>
  <si>
    <t>나95</t>
  </si>
  <si>
    <t>나96</t>
  </si>
  <si>
    <t>나97</t>
  </si>
  <si>
    <t>나98</t>
  </si>
  <si>
    <t>나99</t>
  </si>
  <si>
    <t>나100</t>
  </si>
  <si>
    <t>나101</t>
  </si>
  <si>
    <t>나102</t>
  </si>
  <si>
    <t>나103</t>
  </si>
  <si>
    <t>나104</t>
  </si>
  <si>
    <t>나105</t>
  </si>
  <si>
    <t>나106</t>
  </si>
  <si>
    <t>나107</t>
  </si>
  <si>
    <t>나108</t>
  </si>
  <si>
    <t>나109</t>
  </si>
  <si>
    <t>나110</t>
  </si>
  <si>
    <t>나111</t>
  </si>
  <si>
    <t>나112</t>
  </si>
  <si>
    <t>나113</t>
  </si>
  <si>
    <t>나114</t>
  </si>
  <si>
    <t>나115</t>
  </si>
  <si>
    <t>나116</t>
  </si>
  <si>
    <t>나117</t>
  </si>
  <si>
    <t>나118</t>
  </si>
  <si>
    <t>나119</t>
  </si>
  <si>
    <t>나120</t>
  </si>
  <si>
    <t>나121</t>
  </si>
  <si>
    <t>나122</t>
  </si>
  <si>
    <t>나123</t>
  </si>
  <si>
    <t>나124</t>
  </si>
  <si>
    <t>나125</t>
  </si>
  <si>
    <t>나126</t>
  </si>
  <si>
    <t>나127</t>
  </si>
  <si>
    <t>나128</t>
  </si>
  <si>
    <t>나129</t>
  </si>
  <si>
    <t>나130</t>
  </si>
  <si>
    <t>나131</t>
  </si>
  <si>
    <t>나132</t>
  </si>
  <si>
    <t>나133</t>
  </si>
  <si>
    <t>나134</t>
  </si>
  <si>
    <t>나135</t>
  </si>
  <si>
    <t>나136</t>
  </si>
  <si>
    <t>나137</t>
  </si>
  <si>
    <t>나138</t>
  </si>
  <si>
    <t>나139</t>
  </si>
  <si>
    <t>나140</t>
  </si>
  <si>
    <t>나141</t>
  </si>
  <si>
    <t>나142</t>
  </si>
  <si>
    <t>나143</t>
  </si>
  <si>
    <t>나144</t>
  </si>
  <si>
    <t>나145</t>
  </si>
  <si>
    <t>나146</t>
  </si>
  <si>
    <t>나147</t>
  </si>
  <si>
    <t>나148</t>
  </si>
  <si>
    <t>나149</t>
  </si>
  <si>
    <t>나150</t>
  </si>
  <si>
    <t>나151</t>
  </si>
  <si>
    <t>나152</t>
  </si>
  <si>
    <t>나153</t>
  </si>
  <si>
    <t>나154</t>
  </si>
  <si>
    <t>나155</t>
  </si>
  <si>
    <t>나156</t>
  </si>
  <si>
    <t>나157</t>
  </si>
  <si>
    <t>나158</t>
  </si>
  <si>
    <t>나159</t>
  </si>
  <si>
    <t>나160</t>
  </si>
  <si>
    <t>나161</t>
  </si>
  <si>
    <t>나162</t>
  </si>
  <si>
    <t>나163</t>
  </si>
  <si>
    <t>나164</t>
  </si>
  <si>
    <t>나165</t>
  </si>
  <si>
    <t>나166</t>
  </si>
  <si>
    <t>나167</t>
  </si>
  <si>
    <t>나168</t>
  </si>
  <si>
    <t>나169</t>
  </si>
  <si>
    <t>나170</t>
  </si>
  <si>
    <t>나171</t>
  </si>
  <si>
    <t>나172</t>
  </si>
  <si>
    <t>나173</t>
  </si>
  <si>
    <t>나174</t>
  </si>
  <si>
    <t>나175</t>
  </si>
  <si>
    <t>나176</t>
  </si>
  <si>
    <t>나177</t>
  </si>
  <si>
    <t>나178</t>
  </si>
  <si>
    <t>나179</t>
  </si>
  <si>
    <t>나180</t>
  </si>
  <si>
    <t>나181</t>
  </si>
  <si>
    <t>나182</t>
  </si>
  <si>
    <t>나183</t>
  </si>
  <si>
    <t>나184</t>
  </si>
  <si>
    <t>나185</t>
  </si>
  <si>
    <t>나186</t>
  </si>
  <si>
    <t>나187</t>
  </si>
  <si>
    <t>나188</t>
  </si>
  <si>
    <t>나189</t>
  </si>
  <si>
    <t>나190</t>
  </si>
  <si>
    <t>나191</t>
  </si>
  <si>
    <t>나192</t>
  </si>
  <si>
    <t>나193</t>
  </si>
  <si>
    <t>나194</t>
  </si>
  <si>
    <t>나195</t>
  </si>
  <si>
    <t>나196</t>
  </si>
  <si>
    <t>나197</t>
  </si>
  <si>
    <t>나198</t>
  </si>
  <si>
    <t>나199</t>
  </si>
  <si>
    <t>나200</t>
  </si>
  <si>
    <t>나201</t>
  </si>
  <si>
    <t>나202</t>
  </si>
  <si>
    <t>나203</t>
  </si>
  <si>
    <t>나204</t>
  </si>
  <si>
    <t>나205</t>
  </si>
  <si>
    <t>나206</t>
  </si>
  <si>
    <t>나207</t>
  </si>
  <si>
    <t>나208</t>
  </si>
  <si>
    <t>나209</t>
  </si>
  <si>
    <t>나210</t>
  </si>
  <si>
    <t>나211</t>
  </si>
  <si>
    <t>나212</t>
  </si>
  <si>
    <t>나213</t>
  </si>
  <si>
    <t>나214</t>
  </si>
  <si>
    <t>나215</t>
  </si>
  <si>
    <t>나216</t>
  </si>
  <si>
    <t>나217</t>
  </si>
  <si>
    <t>나218</t>
  </si>
  <si>
    <t>나219</t>
  </si>
  <si>
    <t>나220</t>
  </si>
  <si>
    <t>나221</t>
  </si>
  <si>
    <t>나222</t>
  </si>
  <si>
    <t>나223</t>
  </si>
  <si>
    <t>나224</t>
  </si>
  <si>
    <t>나225</t>
  </si>
  <si>
    <t>나226</t>
  </si>
  <si>
    <t>나227</t>
  </si>
  <si>
    <t>나228</t>
  </si>
  <si>
    <t>나229</t>
  </si>
  <si>
    <t>나230</t>
  </si>
  <si>
    <t>나231</t>
  </si>
  <si>
    <t>나232</t>
  </si>
  <si>
    <t>나233</t>
  </si>
  <si>
    <t>나234</t>
  </si>
  <si>
    <t>나235</t>
  </si>
  <si>
    <t>나236</t>
  </si>
  <si>
    <t>나237</t>
  </si>
  <si>
    <t>나238</t>
  </si>
  <si>
    <t>나239</t>
  </si>
  <si>
    <t>나240</t>
  </si>
  <si>
    <t>나241</t>
  </si>
  <si>
    <t>나242</t>
  </si>
  <si>
    <t>나243</t>
  </si>
  <si>
    <t>나244</t>
  </si>
  <si>
    <t>나245</t>
  </si>
  <si>
    <t>나246</t>
  </si>
  <si>
    <t>나247</t>
  </si>
  <si>
    <t>나248</t>
  </si>
  <si>
    <t>나249</t>
  </si>
  <si>
    <t>나250</t>
  </si>
  <si>
    <t>나251</t>
  </si>
  <si>
    <t>나252</t>
  </si>
  <si>
    <t>나253</t>
  </si>
  <si>
    <t>나254</t>
  </si>
  <si>
    <t>나255</t>
  </si>
  <si>
    <t>나256</t>
  </si>
  <si>
    <t>나257</t>
  </si>
  <si>
    <t>나258</t>
  </si>
  <si>
    <t>나259</t>
  </si>
  <si>
    <t>나260</t>
  </si>
  <si>
    <t>나261</t>
  </si>
  <si>
    <t>나262</t>
  </si>
  <si>
    <t>나263</t>
  </si>
  <si>
    <t>나264</t>
  </si>
  <si>
    <t>나265</t>
  </si>
  <si>
    <t>나266</t>
  </si>
  <si>
    <t>나267</t>
  </si>
  <si>
    <t>나268</t>
  </si>
  <si>
    <t>나269</t>
  </si>
  <si>
    <t>나270</t>
  </si>
  <si>
    <t>나271</t>
  </si>
  <si>
    <t>나272</t>
  </si>
  <si>
    <t>나273</t>
  </si>
  <si>
    <t>나274</t>
  </si>
  <si>
    <t>나275</t>
  </si>
  <si>
    <t>나276</t>
  </si>
  <si>
    <t>나277</t>
  </si>
  <si>
    <t>나278</t>
  </si>
  <si>
    <t>나279</t>
  </si>
  <si>
    <t>나280</t>
  </si>
  <si>
    <t>나281</t>
  </si>
  <si>
    <t>나282</t>
  </si>
  <si>
    <t>나283</t>
  </si>
  <si>
    <t>나284</t>
  </si>
  <si>
    <t>나285</t>
  </si>
  <si>
    <t>나286</t>
  </si>
  <si>
    <t>나287</t>
  </si>
  <si>
    <t>나288</t>
  </si>
  <si>
    <t>나289</t>
  </si>
  <si>
    <t>나290</t>
  </si>
  <si>
    <t>나291</t>
  </si>
  <si>
    <t>나292</t>
  </si>
  <si>
    <t>나293</t>
  </si>
  <si>
    <t>나294</t>
  </si>
  <si>
    <t>나295</t>
  </si>
  <si>
    <t>나296</t>
  </si>
  <si>
    <t>나297</t>
  </si>
  <si>
    <t>나298</t>
  </si>
  <si>
    <t>나299</t>
  </si>
  <si>
    <t>나300</t>
  </si>
  <si>
    <t>나301</t>
  </si>
  <si>
    <t>나302</t>
  </si>
  <si>
    <t>나303</t>
  </si>
  <si>
    <t>나304</t>
  </si>
  <si>
    <t>나305</t>
  </si>
  <si>
    <t>나306</t>
  </si>
  <si>
    <t>나307</t>
  </si>
  <si>
    <t>나308</t>
  </si>
  <si>
    <t>나309</t>
  </si>
  <si>
    <t>나310</t>
  </si>
  <si>
    <t>나311</t>
  </si>
  <si>
    <t>나312</t>
  </si>
  <si>
    <t>나313</t>
  </si>
  <si>
    <t>나314</t>
  </si>
  <si>
    <t>나315</t>
  </si>
  <si>
    <t>나316</t>
  </si>
  <si>
    <t>나317</t>
  </si>
  <si>
    <t>나318</t>
  </si>
  <si>
    <t>나319</t>
  </si>
  <si>
    <t>나320</t>
  </si>
  <si>
    <t>나321</t>
  </si>
  <si>
    <t>나322</t>
  </si>
  <si>
    <t>나323</t>
  </si>
  <si>
    <t>나324</t>
  </si>
  <si>
    <t>나325</t>
  </si>
  <si>
    <t>나326</t>
  </si>
  <si>
    <t>나327</t>
  </si>
  <si>
    <t>나328</t>
  </si>
  <si>
    <t>나329</t>
  </si>
  <si>
    <t>나330</t>
  </si>
  <si>
    <t>나331</t>
  </si>
  <si>
    <t>나332</t>
  </si>
  <si>
    <t>나333</t>
  </si>
  <si>
    <t>나334</t>
  </si>
  <si>
    <t>나335</t>
  </si>
  <si>
    <t>나336</t>
  </si>
  <si>
    <t>나337</t>
  </si>
  <si>
    <t>나338</t>
  </si>
  <si>
    <t>나339</t>
  </si>
  <si>
    <t>나340</t>
  </si>
  <si>
    <t>나341</t>
  </si>
  <si>
    <t>나342</t>
  </si>
  <si>
    <t>나343</t>
  </si>
  <si>
    <t>나344</t>
  </si>
  <si>
    <t>나345</t>
  </si>
  <si>
    <t>나346</t>
  </si>
  <si>
    <t>나347</t>
  </si>
  <si>
    <t>나348</t>
  </si>
  <si>
    <t>나349</t>
  </si>
  <si>
    <t>나350</t>
  </si>
  <si>
    <t>나351</t>
  </si>
  <si>
    <t>나352</t>
  </si>
  <si>
    <t>나353</t>
  </si>
  <si>
    <t>나354</t>
  </si>
  <si>
    <t>나355</t>
  </si>
  <si>
    <t>나356</t>
  </si>
  <si>
    <t>나357</t>
  </si>
  <si>
    <t>나358</t>
  </si>
  <si>
    <t>나359</t>
  </si>
  <si>
    <t>나360</t>
  </si>
  <si>
    <t>나361</t>
  </si>
  <si>
    <t>나362</t>
  </si>
  <si>
    <t>나363</t>
  </si>
  <si>
    <t>나364</t>
  </si>
  <si>
    <t>나365</t>
  </si>
  <si>
    <t>나366</t>
  </si>
  <si>
    <t>나367</t>
  </si>
  <si>
    <t>나368</t>
  </si>
  <si>
    <t>나369</t>
  </si>
  <si>
    <t>나370</t>
  </si>
  <si>
    <t>나371</t>
  </si>
  <si>
    <t>나372</t>
  </si>
  <si>
    <t>나373</t>
  </si>
  <si>
    <t>나374</t>
  </si>
  <si>
    <t>나375</t>
  </si>
  <si>
    <t>나376</t>
  </si>
  <si>
    <t>나377</t>
  </si>
  <si>
    <t>나378</t>
  </si>
  <si>
    <t>나379</t>
  </si>
  <si>
    <t>나380</t>
  </si>
  <si>
    <t>나381</t>
  </si>
  <si>
    <t>나382</t>
  </si>
  <si>
    <t>나383</t>
  </si>
  <si>
    <t>나384</t>
  </si>
  <si>
    <t>나385</t>
  </si>
  <si>
    <t>나386</t>
  </si>
  <si>
    <t>나387</t>
  </si>
  <si>
    <t>나388</t>
  </si>
  <si>
    <t>나389</t>
  </si>
  <si>
    <t>나390</t>
  </si>
  <si>
    <t>나391</t>
  </si>
  <si>
    <t>나392</t>
  </si>
  <si>
    <t>나393</t>
  </si>
  <si>
    <t>나394</t>
  </si>
  <si>
    <t>나395</t>
  </si>
  <si>
    <t>나396</t>
  </si>
  <si>
    <t>나397</t>
  </si>
  <si>
    <t>나398</t>
  </si>
  <si>
    <t>나399</t>
  </si>
  <si>
    <t>나400</t>
  </si>
  <si>
    <t>나401</t>
  </si>
  <si>
    <t>나402</t>
  </si>
  <si>
    <t>나403</t>
  </si>
  <si>
    <t>나404</t>
  </si>
  <si>
    <t>나405</t>
  </si>
  <si>
    <t>나406</t>
  </si>
  <si>
    <t>나407</t>
  </si>
  <si>
    <t>나408</t>
  </si>
  <si>
    <t>나409</t>
  </si>
  <si>
    <t>나410</t>
  </si>
  <si>
    <t>나411</t>
  </si>
  <si>
    <t>나412</t>
  </si>
  <si>
    <t>나413</t>
  </si>
  <si>
    <t>나414</t>
  </si>
  <si>
    <t>나415</t>
  </si>
  <si>
    <t>나416</t>
  </si>
  <si>
    <t>나417</t>
  </si>
  <si>
    <t>나418</t>
  </si>
  <si>
    <t>나419</t>
  </si>
  <si>
    <t>나420</t>
  </si>
  <si>
    <t>나421</t>
  </si>
  <si>
    <t>나422</t>
  </si>
  <si>
    <t>나423</t>
  </si>
  <si>
    <t>나424</t>
  </si>
  <si>
    <t>나425</t>
  </si>
  <si>
    <t>나426</t>
  </si>
  <si>
    <t>나427</t>
  </si>
  <si>
    <t>나428</t>
  </si>
  <si>
    <t>나429</t>
  </si>
  <si>
    <t>나430</t>
  </si>
  <si>
    <t>나431</t>
  </si>
  <si>
    <t>나432</t>
  </si>
  <si>
    <t>나433</t>
  </si>
  <si>
    <t>나434</t>
  </si>
  <si>
    <t>나435</t>
  </si>
  <si>
    <t>나436</t>
  </si>
  <si>
    <t>나437</t>
  </si>
  <si>
    <t>나438</t>
  </si>
  <si>
    <t>나439</t>
  </si>
  <si>
    <t>나440</t>
  </si>
  <si>
    <t>나441</t>
  </si>
  <si>
    <t>나442</t>
  </si>
  <si>
    <t>나443</t>
  </si>
  <si>
    <t>나444</t>
  </si>
  <si>
    <t>나445</t>
  </si>
  <si>
    <t>나446</t>
  </si>
  <si>
    <t>나447</t>
  </si>
  <si>
    <t>나448</t>
  </si>
  <si>
    <t>나449</t>
  </si>
  <si>
    <t>나450</t>
  </si>
  <si>
    <t>나451</t>
  </si>
  <si>
    <t>나452</t>
  </si>
  <si>
    <t>나453</t>
  </si>
  <si>
    <t>나454</t>
  </si>
  <si>
    <t>나455</t>
  </si>
  <si>
    <t>나456</t>
  </si>
  <si>
    <t>나457</t>
  </si>
  <si>
    <t>나458</t>
  </si>
  <si>
    <t>나459</t>
  </si>
  <si>
    <t>나460</t>
  </si>
  <si>
    <t>나461</t>
  </si>
  <si>
    <t>나462</t>
  </si>
  <si>
    <t>나463</t>
  </si>
  <si>
    <t>나464</t>
  </si>
  <si>
    <t>나465</t>
  </si>
  <si>
    <t>나466</t>
  </si>
  <si>
    <t>나467</t>
  </si>
  <si>
    <t>나468</t>
  </si>
  <si>
    <t>나469</t>
  </si>
  <si>
    <t>나470</t>
  </si>
  <si>
    <t>나471</t>
  </si>
  <si>
    <t>나472</t>
  </si>
  <si>
    <t>나473</t>
  </si>
  <si>
    <t>나474</t>
  </si>
  <si>
    <t>나475</t>
  </si>
  <si>
    <t>나476</t>
  </si>
  <si>
    <t>나477</t>
  </si>
  <si>
    <t>나478</t>
  </si>
  <si>
    <t>나479</t>
  </si>
  <si>
    <t>나480</t>
  </si>
  <si>
    <t>나481</t>
  </si>
  <si>
    <t>나482</t>
  </si>
  <si>
    <t>나483</t>
  </si>
  <si>
    <t>나484</t>
  </si>
  <si>
    <t>나485</t>
  </si>
  <si>
    <t>나486</t>
  </si>
  <si>
    <t>나487</t>
  </si>
  <si>
    <t>나488</t>
  </si>
  <si>
    <t>나489</t>
  </si>
  <si>
    <t>나490</t>
  </si>
  <si>
    <t>나491</t>
  </si>
  <si>
    <t>나492</t>
  </si>
  <si>
    <t>나493</t>
  </si>
  <si>
    <t>나494</t>
  </si>
  <si>
    <t>나495</t>
  </si>
  <si>
    <t>나496</t>
  </si>
  <si>
    <t>나497</t>
  </si>
  <si>
    <t>나498</t>
  </si>
  <si>
    <t>나499</t>
  </si>
  <si>
    <t>나500</t>
  </si>
  <si>
    <t>나501</t>
  </si>
  <si>
    <t>나502</t>
  </si>
  <si>
    <t>나503</t>
  </si>
  <si>
    <t>나504</t>
  </si>
  <si>
    <t>나505</t>
  </si>
  <si>
    <t>나506</t>
  </si>
  <si>
    <t>나507</t>
  </si>
  <si>
    <t>나508</t>
  </si>
  <si>
    <t>나509</t>
  </si>
  <si>
    <t>나510</t>
  </si>
  <si>
    <t>나511</t>
  </si>
  <si>
    <t>나512</t>
  </si>
  <si>
    <t>나513</t>
  </si>
  <si>
    <t>나514</t>
  </si>
  <si>
    <t>나515</t>
  </si>
  <si>
    <t>나516</t>
  </si>
  <si>
    <t>나517</t>
  </si>
  <si>
    <t>나518</t>
  </si>
  <si>
    <t>나519</t>
  </si>
  <si>
    <t>나520</t>
  </si>
  <si>
    <t>나521</t>
  </si>
  <si>
    <t>나522</t>
  </si>
  <si>
    <t>나523</t>
  </si>
  <si>
    <t>나524</t>
  </si>
  <si>
    <t>나525</t>
  </si>
  <si>
    <t>나526</t>
  </si>
  <si>
    <t>나527</t>
  </si>
  <si>
    <t>나528</t>
  </si>
  <si>
    <t>나529</t>
  </si>
  <si>
    <t>나530</t>
  </si>
  <si>
    <t>나531</t>
  </si>
  <si>
    <t>나532</t>
  </si>
  <si>
    <t>나533</t>
  </si>
  <si>
    <t>나534</t>
  </si>
  <si>
    <t>나535</t>
  </si>
  <si>
    <t>나536</t>
  </si>
  <si>
    <t>나537</t>
  </si>
  <si>
    <t>나538</t>
  </si>
  <si>
    <t>나539</t>
  </si>
  <si>
    <t>나540</t>
  </si>
  <si>
    <t>나541</t>
  </si>
  <si>
    <t>나542</t>
  </si>
  <si>
    <t>나543</t>
  </si>
  <si>
    <t>나544</t>
  </si>
  <si>
    <t>나545</t>
  </si>
  <si>
    <t>나546</t>
  </si>
  <si>
    <t>나547</t>
  </si>
  <si>
    <t>나548</t>
  </si>
  <si>
    <t>나549</t>
  </si>
  <si>
    <t>나550</t>
  </si>
  <si>
    <t>나551</t>
  </si>
  <si>
    <t>나552</t>
  </si>
  <si>
    <t>나553</t>
  </si>
  <si>
    <t>나554</t>
  </si>
  <si>
    <t>나555</t>
  </si>
  <si>
    <t>나556</t>
  </si>
  <si>
    <t>나557</t>
  </si>
  <si>
    <t>나558</t>
  </si>
  <si>
    <t>나559</t>
  </si>
  <si>
    <t>나560</t>
  </si>
  <si>
    <t>나561</t>
  </si>
  <si>
    <t>나562</t>
  </si>
  <si>
    <t>나563</t>
  </si>
  <si>
    <t>나564</t>
  </si>
  <si>
    <t>나565</t>
  </si>
  <si>
    <t>나566</t>
  </si>
  <si>
    <t>나567</t>
  </si>
  <si>
    <t>나568</t>
  </si>
  <si>
    <t>나569</t>
  </si>
  <si>
    <t>나570</t>
  </si>
  <si>
    <t>나571</t>
  </si>
  <si>
    <t>나572</t>
  </si>
  <si>
    <t>나573</t>
  </si>
  <si>
    <t>나574</t>
  </si>
  <si>
    <t>나575</t>
  </si>
  <si>
    <t>나576</t>
  </si>
  <si>
    <t>나577</t>
  </si>
  <si>
    <t>나578</t>
  </si>
  <si>
    <t>나579</t>
  </si>
  <si>
    <t>나580</t>
  </si>
  <si>
    <t>나581</t>
  </si>
  <si>
    <t>나582</t>
  </si>
  <si>
    <t>나583</t>
  </si>
  <si>
    <t>나584</t>
  </si>
  <si>
    <t>나585</t>
  </si>
  <si>
    <t>나586</t>
  </si>
  <si>
    <t>나587</t>
  </si>
  <si>
    <t>나588</t>
  </si>
  <si>
    <t>나589</t>
  </si>
  <si>
    <t>나590</t>
  </si>
  <si>
    <t>나591</t>
  </si>
  <si>
    <t>나592</t>
  </si>
  <si>
    <t>나593</t>
  </si>
  <si>
    <t>나594</t>
  </si>
  <si>
    <t>나595</t>
  </si>
  <si>
    <t>나596</t>
  </si>
  <si>
    <t>나597</t>
  </si>
  <si>
    <t>나598</t>
  </si>
  <si>
    <t>나599</t>
  </si>
  <si>
    <t>나600</t>
  </si>
  <si>
    <t>나601</t>
  </si>
  <si>
    <t>나602</t>
  </si>
  <si>
    <t>나603</t>
  </si>
  <si>
    <t>나604</t>
  </si>
  <si>
    <t>나605</t>
  </si>
  <si>
    <t>나606</t>
  </si>
  <si>
    <t>나607</t>
  </si>
  <si>
    <t>나608</t>
  </si>
  <si>
    <t>나609</t>
  </si>
  <si>
    <t>나610</t>
  </si>
  <si>
    <t>나611</t>
  </si>
  <si>
    <t>나612</t>
  </si>
  <si>
    <t>나613</t>
  </si>
  <si>
    <t>나614</t>
  </si>
  <si>
    <t>나615</t>
  </si>
  <si>
    <t>나616</t>
  </si>
  <si>
    <t>나617</t>
  </si>
  <si>
    <t>나618</t>
  </si>
  <si>
    <t>나619</t>
  </si>
  <si>
    <t>나620</t>
  </si>
  <si>
    <t>나621</t>
  </si>
  <si>
    <t>나622</t>
  </si>
  <si>
    <t>나623</t>
  </si>
  <si>
    <t>나624</t>
  </si>
  <si>
    <t>나625</t>
  </si>
  <si>
    <t>나626</t>
  </si>
  <si>
    <t>나627</t>
  </si>
  <si>
    <t>나628</t>
  </si>
  <si>
    <t>나629</t>
  </si>
  <si>
    <t>나630</t>
  </si>
  <si>
    <t>나631</t>
  </si>
  <si>
    <t>나632</t>
  </si>
  <si>
    <t>나633</t>
  </si>
  <si>
    <t>나634</t>
  </si>
  <si>
    <t>나635</t>
  </si>
  <si>
    <t>나636</t>
  </si>
  <si>
    <t>나637</t>
  </si>
  <si>
    <t>나638</t>
  </si>
  <si>
    <t>나639</t>
  </si>
  <si>
    <t>나640</t>
  </si>
  <si>
    <t>나641</t>
  </si>
  <si>
    <t>나642</t>
  </si>
  <si>
    <t>나643</t>
  </si>
  <si>
    <t>나644</t>
  </si>
  <si>
    <t>나645</t>
  </si>
  <si>
    <t>나646</t>
  </si>
  <si>
    <t>나647</t>
  </si>
  <si>
    <t>나648</t>
  </si>
  <si>
    <t>나649</t>
  </si>
  <si>
    <t>나650</t>
  </si>
  <si>
    <t>나651</t>
  </si>
  <si>
    <t>나652</t>
  </si>
  <si>
    <t>나653</t>
  </si>
  <si>
    <t>나654</t>
  </si>
  <si>
    <t>나655</t>
  </si>
  <si>
    <t>나656</t>
  </si>
  <si>
    <t>나657</t>
  </si>
  <si>
    <t>나658</t>
  </si>
  <si>
    <t>나659</t>
  </si>
  <si>
    <t>나660</t>
  </si>
  <si>
    <t>나661</t>
  </si>
  <si>
    <t>나662</t>
  </si>
  <si>
    <t>나663</t>
  </si>
  <si>
    <t>나664</t>
  </si>
  <si>
    <t>나665</t>
  </si>
  <si>
    <t>나666</t>
  </si>
  <si>
    <t>나667</t>
  </si>
  <si>
    <t>나668</t>
  </si>
  <si>
    <t>나669</t>
  </si>
  <si>
    <t>나670</t>
  </si>
  <si>
    <t>나671</t>
  </si>
  <si>
    <t>나672</t>
  </si>
  <si>
    <t>나673</t>
  </si>
  <si>
    <t>나674</t>
  </si>
  <si>
    <t>나675</t>
  </si>
  <si>
    <t>나676</t>
  </si>
  <si>
    <t>나677</t>
  </si>
  <si>
    <t>나678</t>
  </si>
  <si>
    <t>나679</t>
  </si>
  <si>
    <t>나680</t>
  </si>
  <si>
    <t>나681</t>
  </si>
  <si>
    <t>나682</t>
  </si>
  <si>
    <t>나683</t>
  </si>
  <si>
    <t>나684</t>
  </si>
  <si>
    <t>나685</t>
  </si>
  <si>
    <t>나686</t>
  </si>
  <si>
    <t>나687</t>
  </si>
  <si>
    <t>나688</t>
  </si>
  <si>
    <t>나689</t>
  </si>
  <si>
    <t>나690</t>
  </si>
  <si>
    <t>나691</t>
  </si>
  <si>
    <t>나692</t>
  </si>
  <si>
    <t>나693</t>
  </si>
  <si>
    <t>나694</t>
  </si>
  <si>
    <t>나695</t>
  </si>
  <si>
    <t>나696</t>
  </si>
  <si>
    <t>나697</t>
  </si>
  <si>
    <t>나698</t>
  </si>
  <si>
    <t>나699</t>
  </si>
  <si>
    <t>나700</t>
  </si>
  <si>
    <t>나701</t>
  </si>
  <si>
    <t>나702</t>
  </si>
  <si>
    <t>나703</t>
  </si>
  <si>
    <t>나704</t>
  </si>
  <si>
    <t>나705</t>
  </si>
  <si>
    <t>나706</t>
  </si>
  <si>
    <t>나707</t>
  </si>
  <si>
    <t>나708</t>
  </si>
  <si>
    <t>나709</t>
  </si>
  <si>
    <t>나710</t>
  </si>
  <si>
    <t>나711</t>
  </si>
  <si>
    <t>나712</t>
  </si>
  <si>
    <t>나713</t>
  </si>
  <si>
    <t>나714</t>
  </si>
  <si>
    <t>나715</t>
  </si>
  <si>
    <t>나716</t>
  </si>
  <si>
    <t>나717</t>
  </si>
  <si>
    <t>나718</t>
  </si>
  <si>
    <t>나719</t>
  </si>
  <si>
    <t>나720</t>
  </si>
  <si>
    <t>나721</t>
  </si>
  <si>
    <t>나722</t>
  </si>
  <si>
    <t>나723</t>
  </si>
  <si>
    <t>나724</t>
  </si>
  <si>
    <t>나725</t>
  </si>
  <si>
    <t>나726</t>
  </si>
  <si>
    <t>나727</t>
  </si>
  <si>
    <t>나728</t>
  </si>
  <si>
    <t>나729</t>
  </si>
  <si>
    <t>나730</t>
  </si>
  <si>
    <t>나731</t>
  </si>
  <si>
    <t>나732</t>
  </si>
  <si>
    <t>나733</t>
  </si>
  <si>
    <t>나734</t>
  </si>
  <si>
    <t>나735</t>
  </si>
  <si>
    <t>나736</t>
  </si>
  <si>
    <t>나737</t>
  </si>
  <si>
    <t>나738</t>
  </si>
  <si>
    <t>나739</t>
  </si>
  <si>
    <t>나740</t>
  </si>
  <si>
    <t>나741</t>
  </si>
  <si>
    <t>나742</t>
  </si>
  <si>
    <t>나743</t>
  </si>
  <si>
    <t>나744</t>
  </si>
  <si>
    <t>나745</t>
  </si>
  <si>
    <t>나746</t>
  </si>
  <si>
    <t>나747</t>
  </si>
  <si>
    <t>나748</t>
  </si>
  <si>
    <t>나749</t>
  </si>
  <si>
    <t>나750</t>
  </si>
  <si>
    <t>나751</t>
  </si>
  <si>
    <t>나752</t>
  </si>
  <si>
    <t>나753</t>
  </si>
  <si>
    <t>나754</t>
  </si>
  <si>
    <t>나755</t>
  </si>
  <si>
    <t>나756</t>
  </si>
  <si>
    <t>나757</t>
  </si>
  <si>
    <t>나758</t>
  </si>
  <si>
    <t>나759</t>
  </si>
  <si>
    <t>나760</t>
  </si>
  <si>
    <t>나761</t>
  </si>
  <si>
    <t>나762</t>
  </si>
  <si>
    <t>나763</t>
  </si>
  <si>
    <t>나764</t>
  </si>
  <si>
    <t>나765</t>
  </si>
  <si>
    <t>나766</t>
  </si>
  <si>
    <t>나767</t>
  </si>
  <si>
    <t>나768</t>
  </si>
  <si>
    <t>나769</t>
  </si>
  <si>
    <t>나770</t>
  </si>
  <si>
    <t>나771</t>
  </si>
  <si>
    <t>나772</t>
  </si>
  <si>
    <t>나773</t>
  </si>
  <si>
    <t>나774</t>
  </si>
  <si>
    <t>나775</t>
  </si>
  <si>
    <t>나776</t>
  </si>
  <si>
    <t>나777</t>
  </si>
  <si>
    <t>나778</t>
  </si>
  <si>
    <t>나779</t>
  </si>
  <si>
    <t>나780</t>
  </si>
  <si>
    <t>나781</t>
  </si>
  <si>
    <t>나782</t>
  </si>
  <si>
    <t>나783</t>
  </si>
  <si>
    <t>나784</t>
  </si>
  <si>
    <t>나785</t>
  </si>
  <si>
    <t>나786</t>
  </si>
  <si>
    <t>나787</t>
  </si>
  <si>
    <t>나788</t>
  </si>
  <si>
    <t>나789</t>
  </si>
  <si>
    <t>나790</t>
  </si>
  <si>
    <t>나791</t>
  </si>
  <si>
    <t>나792</t>
  </si>
  <si>
    <t>나793</t>
  </si>
  <si>
    <t>나794</t>
  </si>
  <si>
    <t>나795</t>
  </si>
  <si>
    <t>나796</t>
  </si>
  <si>
    <t>나797</t>
  </si>
  <si>
    <t>나798</t>
  </si>
  <si>
    <t>나799</t>
  </si>
  <si>
    <t>나800</t>
  </si>
  <si>
    <t>나801</t>
  </si>
  <si>
    <t>나802</t>
  </si>
  <si>
    <t>나803</t>
  </si>
  <si>
    <t>나804</t>
  </si>
  <si>
    <t>나805</t>
  </si>
  <si>
    <t>나806</t>
  </si>
  <si>
    <t>나807</t>
  </si>
  <si>
    <t>나808</t>
  </si>
  <si>
    <t>나809</t>
  </si>
  <si>
    <t>나810</t>
  </si>
  <si>
    <t>나811</t>
  </si>
  <si>
    <t>나812</t>
  </si>
  <si>
    <t>나813</t>
  </si>
  <si>
    <t>나814</t>
  </si>
  <si>
    <t>나815</t>
  </si>
  <si>
    <t>나816</t>
  </si>
  <si>
    <t>나817</t>
  </si>
  <si>
    <t>나818</t>
  </si>
  <si>
    <t>나819</t>
  </si>
  <si>
    <t>나820</t>
  </si>
  <si>
    <t>나821</t>
  </si>
  <si>
    <t>나822</t>
  </si>
  <si>
    <t>나823</t>
  </si>
  <si>
    <t>나824</t>
  </si>
  <si>
    <t>나825</t>
  </si>
  <si>
    <t>나826</t>
  </si>
  <si>
    <t>나827</t>
  </si>
  <si>
    <t>나828</t>
  </si>
  <si>
    <t>나829</t>
  </si>
  <si>
    <t>나830</t>
  </si>
  <si>
    <t>나831</t>
  </si>
  <si>
    <t>나832</t>
  </si>
  <si>
    <t>나833</t>
  </si>
  <si>
    <t>나834</t>
  </si>
  <si>
    <t>나835</t>
  </si>
  <si>
    <t>나836</t>
  </si>
  <si>
    <t>나837</t>
  </si>
  <si>
    <t>나838</t>
  </si>
  <si>
    <t>나839</t>
  </si>
  <si>
    <t>나840</t>
  </si>
  <si>
    <t>나841</t>
  </si>
  <si>
    <t>나842</t>
  </si>
  <si>
    <t>나843</t>
  </si>
  <si>
    <t>나844</t>
  </si>
  <si>
    <t>나845</t>
  </si>
  <si>
    <t>나846</t>
  </si>
  <si>
    <t>나847</t>
  </si>
  <si>
    <t>나848</t>
  </si>
  <si>
    <t>나849</t>
  </si>
  <si>
    <t>나850</t>
  </si>
  <si>
    <t>나851</t>
  </si>
  <si>
    <t>나852</t>
  </si>
  <si>
    <t>나853</t>
  </si>
  <si>
    <t>나854</t>
  </si>
  <si>
    <t>나855</t>
  </si>
  <si>
    <t>나856</t>
  </si>
  <si>
    <t>나857</t>
  </si>
  <si>
    <t>나858</t>
  </si>
  <si>
    <t>나859</t>
  </si>
  <si>
    <t>나860</t>
  </si>
  <si>
    <t>나861</t>
  </si>
  <si>
    <t>나862</t>
  </si>
  <si>
    <t>나863</t>
  </si>
  <si>
    <t>나864</t>
  </si>
  <si>
    <t>나865</t>
  </si>
  <si>
    <t>나866</t>
  </si>
  <si>
    <t>나867</t>
  </si>
  <si>
    <t>나868</t>
  </si>
  <si>
    <t>나869</t>
  </si>
  <si>
    <t>나870</t>
  </si>
  <si>
    <t>나871</t>
  </si>
  <si>
    <t>나872</t>
  </si>
  <si>
    <t>나873</t>
  </si>
  <si>
    <t>나874</t>
  </si>
  <si>
    <t>나875</t>
  </si>
  <si>
    <t>나876</t>
  </si>
  <si>
    <t>나877</t>
  </si>
  <si>
    <t>나878</t>
  </si>
  <si>
    <t>나879</t>
  </si>
  <si>
    <t>다1</t>
  </si>
  <si>
    <t>다2</t>
  </si>
  <si>
    <t>다3</t>
  </si>
  <si>
    <t>다4</t>
  </si>
  <si>
    <t>다5</t>
  </si>
  <si>
    <t>다6</t>
  </si>
  <si>
    <t>다7</t>
  </si>
  <si>
    <t>다8</t>
  </si>
  <si>
    <t>다9</t>
  </si>
  <si>
    <t>다10</t>
  </si>
  <si>
    <t>다11</t>
  </si>
  <si>
    <t>다12</t>
  </si>
  <si>
    <t>다13</t>
  </si>
  <si>
    <t>다14</t>
  </si>
  <si>
    <t>다15</t>
  </si>
  <si>
    <t>다16</t>
  </si>
  <si>
    <t>다17</t>
  </si>
  <si>
    <t>다18</t>
  </si>
  <si>
    <t>다19</t>
  </si>
  <si>
    <t>다20</t>
  </si>
  <si>
    <t>다21</t>
  </si>
  <si>
    <t>다22</t>
  </si>
  <si>
    <t>다23</t>
  </si>
  <si>
    <t>다24</t>
  </si>
  <si>
    <t>다25</t>
  </si>
  <si>
    <t>다26</t>
  </si>
  <si>
    <t>다27</t>
  </si>
  <si>
    <t>다28</t>
  </si>
  <si>
    <t>다29</t>
  </si>
  <si>
    <t>다30</t>
  </si>
  <si>
    <t>다31</t>
  </si>
  <si>
    <t>다32</t>
  </si>
  <si>
    <t>다33</t>
  </si>
  <si>
    <t>다34</t>
  </si>
  <si>
    <t>다35</t>
  </si>
  <si>
    <t>다36</t>
  </si>
  <si>
    <t>다37</t>
  </si>
  <si>
    <t>다38</t>
  </si>
  <si>
    <t>다39</t>
  </si>
  <si>
    <t>다40</t>
  </si>
  <si>
    <t>다41</t>
  </si>
  <si>
    <t>다42</t>
  </si>
  <si>
    <t>다43</t>
  </si>
  <si>
    <t>다44</t>
  </si>
  <si>
    <t>다45</t>
  </si>
  <si>
    <t>다46</t>
  </si>
  <si>
    <t>다47</t>
  </si>
  <si>
    <t>다48</t>
  </si>
  <si>
    <t>다49</t>
  </si>
  <si>
    <t>다50</t>
  </si>
  <si>
    <t>다51</t>
  </si>
  <si>
    <t>다52</t>
  </si>
  <si>
    <t>다53</t>
  </si>
  <si>
    <t>다54</t>
  </si>
  <si>
    <t>다55</t>
  </si>
  <si>
    <t>다56</t>
  </si>
  <si>
    <t>다57</t>
  </si>
  <si>
    <t>다58</t>
  </si>
  <si>
    <t>다59</t>
  </si>
  <si>
    <t>다60</t>
  </si>
  <si>
    <t>다61</t>
  </si>
  <si>
    <t>다62</t>
  </si>
  <si>
    <t>다63</t>
  </si>
  <si>
    <t>다64</t>
  </si>
  <si>
    <t>다65</t>
  </si>
  <si>
    <t>다66</t>
  </si>
  <si>
    <t>다67</t>
  </si>
  <si>
    <t>다68</t>
  </si>
  <si>
    <t>다69</t>
  </si>
  <si>
    <t>다70</t>
  </si>
  <si>
    <t>다71</t>
  </si>
  <si>
    <t>다72</t>
  </si>
  <si>
    <t>다73</t>
  </si>
  <si>
    <t>다74</t>
  </si>
  <si>
    <t>다75</t>
  </si>
  <si>
    <t>다76</t>
  </si>
  <si>
    <t>다77</t>
  </si>
  <si>
    <t>다78</t>
  </si>
  <si>
    <t>다79</t>
  </si>
  <si>
    <t>다80</t>
  </si>
  <si>
    <t>다81</t>
  </si>
  <si>
    <t>다82</t>
  </si>
  <si>
    <t>다83</t>
  </si>
  <si>
    <t>다84</t>
  </si>
  <si>
    <t>다85</t>
  </si>
  <si>
    <t>다86</t>
  </si>
  <si>
    <t>다87</t>
  </si>
  <si>
    <t>다88</t>
  </si>
  <si>
    <t>다89</t>
  </si>
  <si>
    <t>다90</t>
  </si>
  <si>
    <t>다91</t>
  </si>
  <si>
    <t>다92</t>
  </si>
  <si>
    <t>다93</t>
  </si>
  <si>
    <t>다94</t>
  </si>
  <si>
    <t>다95</t>
  </si>
  <si>
    <t>다96</t>
  </si>
  <si>
    <t>다97</t>
  </si>
  <si>
    <t>다98</t>
  </si>
  <si>
    <t>다99</t>
  </si>
  <si>
    <t>다100</t>
  </si>
  <si>
    <t>다101</t>
  </si>
  <si>
    <t>다102</t>
  </si>
  <si>
    <t>다103</t>
  </si>
  <si>
    <t>다104</t>
  </si>
  <si>
    <t>다105</t>
  </si>
  <si>
    <t>다106</t>
  </si>
  <si>
    <t>다107</t>
  </si>
  <si>
    <t>다108</t>
  </si>
  <si>
    <t>다109</t>
  </si>
  <si>
    <t>다110</t>
  </si>
  <si>
    <t>다111</t>
  </si>
  <si>
    <t>다112</t>
  </si>
  <si>
    <t>다113</t>
  </si>
  <si>
    <t>다114</t>
  </si>
  <si>
    <t>다115</t>
  </si>
  <si>
    <t>다116</t>
  </si>
  <si>
    <t>다117</t>
  </si>
  <si>
    <t>다118</t>
  </si>
  <si>
    <t>다119</t>
  </si>
  <si>
    <t>다120</t>
  </si>
  <si>
    <t>다121</t>
  </si>
  <si>
    <t>다122</t>
  </si>
  <si>
    <t>다123</t>
  </si>
  <si>
    <t>다124</t>
  </si>
  <si>
    <t>다125</t>
  </si>
  <si>
    <t>다126</t>
  </si>
  <si>
    <t>다127</t>
  </si>
  <si>
    <t>다128</t>
  </si>
  <si>
    <t>다129</t>
  </si>
  <si>
    <t>다130</t>
  </si>
  <si>
    <t>다131</t>
  </si>
  <si>
    <t>다132</t>
  </si>
  <si>
    <t>다133</t>
  </si>
  <si>
    <t>다134</t>
  </si>
  <si>
    <t>다135</t>
  </si>
  <si>
    <t>다136</t>
  </si>
  <si>
    <t>다137</t>
  </si>
  <si>
    <t>다138</t>
  </si>
  <si>
    <t>다139</t>
  </si>
  <si>
    <t>다140</t>
  </si>
  <si>
    <t>다141</t>
  </si>
  <si>
    <t>다142</t>
  </si>
  <si>
    <t>다143</t>
  </si>
  <si>
    <t>다144</t>
  </si>
  <si>
    <t>다145</t>
  </si>
  <si>
    <t>다146</t>
  </si>
  <si>
    <t>다147</t>
  </si>
  <si>
    <t>다148</t>
  </si>
  <si>
    <t>다149</t>
  </si>
  <si>
    <t>다150</t>
  </si>
  <si>
    <t>다151</t>
  </si>
  <si>
    <t>다152</t>
  </si>
  <si>
    <t>다153</t>
  </si>
  <si>
    <t>다154</t>
  </si>
  <si>
    <t>다155</t>
  </si>
  <si>
    <t>다156</t>
  </si>
  <si>
    <t>다157</t>
  </si>
  <si>
    <t>다158</t>
  </si>
  <si>
    <t>다159</t>
  </si>
  <si>
    <t>다160</t>
  </si>
  <si>
    <t>다161</t>
  </si>
  <si>
    <t>다162</t>
  </si>
  <si>
    <t>다163</t>
  </si>
  <si>
    <t>다164</t>
  </si>
  <si>
    <t>다165</t>
  </si>
  <si>
    <t>다166</t>
  </si>
  <si>
    <t>다167</t>
  </si>
  <si>
    <t>다168</t>
  </si>
  <si>
    <t>다169</t>
  </si>
  <si>
    <t>다170</t>
  </si>
  <si>
    <t>다171</t>
  </si>
  <si>
    <t>다172</t>
  </si>
  <si>
    <t>다173</t>
  </si>
  <si>
    <t>다174</t>
  </si>
  <si>
    <t>다175</t>
  </si>
  <si>
    <t>다176</t>
  </si>
  <si>
    <t>다177</t>
  </si>
  <si>
    <t>다178</t>
  </si>
  <si>
    <t>다179</t>
  </si>
  <si>
    <t>다180</t>
  </si>
  <si>
    <t>다181</t>
  </si>
  <si>
    <t>다182</t>
  </si>
  <si>
    <t>다183</t>
  </si>
  <si>
    <t>다184</t>
  </si>
  <si>
    <t>다185</t>
  </si>
  <si>
    <t>다186</t>
  </si>
  <si>
    <t>다187</t>
  </si>
  <si>
    <t>다188</t>
  </si>
  <si>
    <t>다189</t>
  </si>
  <si>
    <t>다190</t>
  </si>
  <si>
    <t>다191</t>
  </si>
  <si>
    <t>다192</t>
  </si>
  <si>
    <t>다193</t>
  </si>
  <si>
    <t>다194</t>
  </si>
  <si>
    <t>다195</t>
  </si>
  <si>
    <t>다196</t>
  </si>
  <si>
    <t>다197</t>
  </si>
  <si>
    <t>다198</t>
  </si>
  <si>
    <t>다199</t>
  </si>
  <si>
    <t>다200</t>
  </si>
  <si>
    <t>다201</t>
  </si>
  <si>
    <t>다202</t>
  </si>
  <si>
    <t>다203</t>
  </si>
  <si>
    <t>다204</t>
  </si>
  <si>
    <t>다205</t>
  </si>
  <si>
    <t>다206</t>
  </si>
  <si>
    <t>다207</t>
  </si>
  <si>
    <t>다208</t>
  </si>
  <si>
    <t>다209</t>
  </si>
  <si>
    <t>다210</t>
  </si>
  <si>
    <t>다211</t>
  </si>
  <si>
    <t>다212</t>
  </si>
  <si>
    <t>다213</t>
  </si>
  <si>
    <t>다214</t>
  </si>
  <si>
    <t>다215</t>
  </si>
  <si>
    <t>다216</t>
  </si>
  <si>
    <t>다217</t>
  </si>
  <si>
    <t>다218</t>
  </si>
  <si>
    <t>다219</t>
  </si>
  <si>
    <t>다220</t>
  </si>
  <si>
    <t>다221</t>
  </si>
  <si>
    <t>다222</t>
  </si>
  <si>
    <t>다223</t>
  </si>
  <si>
    <t>다224</t>
  </si>
  <si>
    <t>다225</t>
  </si>
  <si>
    <t>다226</t>
  </si>
  <si>
    <t>다227</t>
  </si>
  <si>
    <t>다228</t>
  </si>
  <si>
    <t>다229</t>
  </si>
  <si>
    <t>다230</t>
  </si>
  <si>
    <t>다231</t>
  </si>
  <si>
    <t>다232</t>
  </si>
  <si>
    <t>다233</t>
  </si>
  <si>
    <t>다234</t>
  </si>
  <si>
    <t>다235</t>
  </si>
  <si>
    <t>다236</t>
  </si>
  <si>
    <t>다237</t>
  </si>
  <si>
    <t>다238</t>
  </si>
  <si>
    <t>다239</t>
  </si>
  <si>
    <t>다240</t>
  </si>
  <si>
    <t>다241</t>
  </si>
  <si>
    <t>다242</t>
  </si>
  <si>
    <t>다243</t>
  </si>
  <si>
    <t>다244</t>
  </si>
  <si>
    <t>다245</t>
  </si>
  <si>
    <t>다246</t>
  </si>
  <si>
    <t>다247</t>
  </si>
  <si>
    <t>다248</t>
  </si>
  <si>
    <t>다249</t>
  </si>
  <si>
    <t>다250</t>
  </si>
  <si>
    <t>다251</t>
  </si>
  <si>
    <t>다252</t>
  </si>
  <si>
    <t>다253</t>
  </si>
  <si>
    <t>다254</t>
  </si>
  <si>
    <t>다255</t>
  </si>
  <si>
    <t>다256</t>
  </si>
  <si>
    <t>다257</t>
  </si>
  <si>
    <t>다258</t>
  </si>
  <si>
    <t>다259</t>
  </si>
  <si>
    <t>다260</t>
  </si>
  <si>
    <t>다261</t>
  </si>
  <si>
    <t>다262</t>
  </si>
  <si>
    <t>다263</t>
  </si>
  <si>
    <t>다264</t>
  </si>
  <si>
    <t>다265</t>
  </si>
  <si>
    <t>다266</t>
  </si>
  <si>
    <t>다267</t>
  </si>
  <si>
    <t>다268</t>
  </si>
  <si>
    <t>다269</t>
  </si>
  <si>
    <t>다270</t>
  </si>
  <si>
    <t>다271</t>
  </si>
  <si>
    <t>다272</t>
  </si>
  <si>
    <t>다273</t>
  </si>
  <si>
    <t>다274</t>
  </si>
  <si>
    <t>다275</t>
  </si>
  <si>
    <t>다276</t>
  </si>
  <si>
    <t>다277</t>
  </si>
  <si>
    <t>다278</t>
  </si>
  <si>
    <t>다279</t>
  </si>
  <si>
    <t>다280</t>
  </si>
  <si>
    <t>다281</t>
  </si>
  <si>
    <t>다282</t>
  </si>
  <si>
    <t>다283</t>
  </si>
  <si>
    <t>다284</t>
  </si>
  <si>
    <t>다285</t>
  </si>
  <si>
    <t>다286</t>
  </si>
  <si>
    <t>다287</t>
  </si>
  <si>
    <t>다288</t>
  </si>
  <si>
    <t>다289</t>
  </si>
  <si>
    <t>다290</t>
  </si>
  <si>
    <t>다291</t>
  </si>
  <si>
    <t>다292</t>
  </si>
  <si>
    <t>다293</t>
  </si>
  <si>
    <t>다294</t>
  </si>
  <si>
    <t>1</t>
  </si>
  <si>
    <t>*'도수분포 파일'로부터 만점표점 붙여넣기(과목순서 유의)</t>
    <phoneticPr fontId="2" type="noConversion"/>
  </si>
  <si>
    <r>
      <t xml:space="preserve">*표점/만점 대비 점수 산출용으로 사용. </t>
    </r>
    <r>
      <rPr>
        <sz val="10"/>
        <color rgb="FFC00000"/>
        <rFont val="맑은 고딕"/>
        <family val="3"/>
        <charset val="129"/>
      </rPr>
      <t>표점기준 배치표일경우만 의미</t>
    </r>
    <r>
      <rPr>
        <sz val="10"/>
        <color theme="4" tint="-0.249977111117893"/>
        <rFont val="맑은 고딕"/>
        <family val="2"/>
        <charset val="129"/>
      </rPr>
      <t>있음</t>
    </r>
    <phoneticPr fontId="2" type="noConversion"/>
  </si>
  <si>
    <t>언매</t>
  </si>
  <si>
    <t>화작</t>
  </si>
  <si>
    <t>미적</t>
  </si>
  <si>
    <t>기하</t>
  </si>
  <si>
    <t>확통</t>
  </si>
  <si>
    <t>물리Ⅰ</t>
  </si>
  <si>
    <t>화학Ⅰ</t>
  </si>
  <si>
    <t>생물Ⅰ</t>
  </si>
  <si>
    <t>지구과학Ⅰ</t>
  </si>
  <si>
    <t>물리II</t>
  </si>
  <si>
    <t>화학II</t>
  </si>
  <si>
    <t>생물II</t>
  </si>
  <si>
    <t>지구과학II</t>
  </si>
  <si>
    <t>생활과윤리</t>
  </si>
  <si>
    <t>윤리와사상</t>
  </si>
  <si>
    <t>한국지리</t>
  </si>
  <si>
    <t>세계지리</t>
  </si>
  <si>
    <t>동아시아사</t>
  </si>
  <si>
    <t>세계사</t>
  </si>
  <si>
    <t>정치와법</t>
  </si>
  <si>
    <t>사회문화</t>
  </si>
  <si>
    <t>과탐전체</t>
  </si>
  <si>
    <t>사탐전체</t>
  </si>
  <si>
    <t>탐구전체</t>
  </si>
  <si>
    <t>만점표점</t>
    <phoneticPr fontId="2" type="noConversion"/>
  </si>
  <si>
    <t>물</t>
  </si>
  <si>
    <t>화</t>
  </si>
  <si>
    <t>생</t>
  </si>
  <si>
    <t>지</t>
  </si>
  <si>
    <t>물2</t>
  </si>
  <si>
    <t>화2</t>
  </si>
  <si>
    <t>생2</t>
  </si>
  <si>
    <t>지2</t>
  </si>
  <si>
    <t>생윤</t>
  </si>
  <si>
    <t>윤사</t>
  </si>
  <si>
    <t>한지</t>
  </si>
  <si>
    <t>세지</t>
  </si>
  <si>
    <t>정법</t>
  </si>
  <si>
    <t>사문</t>
  </si>
  <si>
    <t>제2외국</t>
    <phoneticPr fontId="2" type="noConversion"/>
  </si>
  <si>
    <t>*과/사 가중최고점(원점/표점 연동)</t>
    <phoneticPr fontId="2" type="noConversion"/>
  </si>
  <si>
    <t>제2외국어</t>
  </si>
  <si>
    <t>원점-표점</t>
  </si>
  <si>
    <t>탐구원점</t>
  </si>
  <si>
    <t>*표점일때 ad~an열은 축소</t>
    <phoneticPr fontId="2" type="noConversion"/>
  </si>
  <si>
    <t>*원점일때 20~27행 축소</t>
    <phoneticPr fontId="2" type="noConversion"/>
  </si>
  <si>
    <t>*코드는 배치점수 계산기의 값을 따름</t>
    <phoneticPr fontId="2" type="noConversion"/>
  </si>
  <si>
    <t>동일표점의 백분위 표시방법 선택</t>
  </si>
  <si>
    <t>Match</t>
  </si>
  <si>
    <t>원점-표점-백분</t>
  </si>
  <si>
    <t>원점따라 차등 표시</t>
  </si>
  <si>
    <t>RIGHT</t>
  </si>
  <si>
    <t>원점-등급</t>
  </si>
  <si>
    <t>2024학년도 예상변표</t>
  </si>
  <si>
    <t>*'도수분포 파일'로부터 응시인원 붙여넣기(과목순서 유의)</t>
    <phoneticPr fontId="2" type="noConversion"/>
  </si>
  <si>
    <t>표준점수</t>
  </si>
  <si>
    <t>등급 점수</t>
  </si>
  <si>
    <t>가산점</t>
  </si>
  <si>
    <t>비고</t>
  </si>
  <si>
    <t>(%)</t>
  </si>
  <si>
    <t>만점</t>
  </si>
  <si>
    <t>교과</t>
  </si>
  <si>
    <t>계열ID</t>
  </si>
  <si>
    <t>0.01</t>
  </si>
  <si>
    <t>22</t>
  </si>
  <si>
    <t>99.99</t>
  </si>
  <si>
    <t>431.00</t>
  </si>
  <si>
    <t xml:space="preserve">435.8 / </t>
  </si>
  <si>
    <t>2과목</t>
  </si>
  <si>
    <t>1등급</t>
  </si>
  <si>
    <t xml:space="preserve"> 과탐Ⅱ3점 가산</t>
  </si>
  <si>
    <t>자연1</t>
  </si>
  <si>
    <t>0.24</t>
  </si>
  <si>
    <t>521</t>
  </si>
  <si>
    <t>99.77</t>
  </si>
  <si>
    <t>425.84</t>
  </si>
  <si>
    <t xml:space="preserve">749.63 / </t>
  </si>
  <si>
    <t>자연2</t>
  </si>
  <si>
    <t>0.25</t>
  </si>
  <si>
    <t>543</t>
  </si>
  <si>
    <t>99.76</t>
  </si>
  <si>
    <t>425.67</t>
  </si>
  <si>
    <t xml:space="preserve">713.83 / </t>
  </si>
  <si>
    <t xml:space="preserve"> 영어2등급 까지 만점</t>
  </si>
  <si>
    <t>자연3</t>
  </si>
  <si>
    <t>0.26</t>
  </si>
  <si>
    <t>564</t>
  </si>
  <si>
    <t>99.74</t>
  </si>
  <si>
    <t>425.32</t>
  </si>
  <si>
    <t xml:space="preserve">677.475 / </t>
  </si>
  <si>
    <t>자연4</t>
  </si>
  <si>
    <t>0.33</t>
  </si>
  <si>
    <t>716</t>
  </si>
  <si>
    <t>99.67</t>
  </si>
  <si>
    <t>423.85</t>
  </si>
  <si>
    <t xml:space="preserve">980.99 / </t>
  </si>
  <si>
    <t>자연5</t>
  </si>
  <si>
    <t>0.37</t>
  </si>
  <si>
    <t>803</t>
  </si>
  <si>
    <t>99.63</t>
  </si>
  <si>
    <t>423.14</t>
  </si>
  <si>
    <t xml:space="preserve">724.53 / </t>
  </si>
  <si>
    <t>자연6</t>
  </si>
  <si>
    <t>0.38</t>
  </si>
  <si>
    <t>825</t>
  </si>
  <si>
    <t>99.62</t>
  </si>
  <si>
    <t>422.94</t>
  </si>
  <si>
    <t xml:space="preserve">427.1 / </t>
  </si>
  <si>
    <t>자연7</t>
  </si>
  <si>
    <t>0.55</t>
  </si>
  <si>
    <t>1,194</t>
  </si>
  <si>
    <t>99.49</t>
  </si>
  <si>
    <t>421.06</t>
  </si>
  <si>
    <t xml:space="preserve">974.45 / </t>
  </si>
  <si>
    <t>자연8</t>
  </si>
  <si>
    <t>0.56</t>
  </si>
  <si>
    <t>1,215</t>
  </si>
  <si>
    <t>99.44</t>
  </si>
  <si>
    <t>420.74</t>
  </si>
  <si>
    <t xml:space="preserve">600.8 / </t>
  </si>
  <si>
    <t>자연9</t>
  </si>
  <si>
    <t>0.61</t>
  </si>
  <si>
    <t>1,324</t>
  </si>
  <si>
    <t>99.29</t>
  </si>
  <si>
    <t>419.72</t>
  </si>
  <si>
    <t xml:space="preserve">968.09 / </t>
  </si>
  <si>
    <t>자연10</t>
  </si>
  <si>
    <t>0.65</t>
  </si>
  <si>
    <t>1,411</t>
  </si>
  <si>
    <t>99.24</t>
  </si>
  <si>
    <t>419.26</t>
  </si>
  <si>
    <t xml:space="preserve">817.23 / </t>
  </si>
  <si>
    <t>자연11</t>
  </si>
  <si>
    <t>0.69</t>
  </si>
  <si>
    <t>1,497</t>
  </si>
  <si>
    <t>99.18</t>
  </si>
  <si>
    <t>418.79</t>
  </si>
  <si>
    <t xml:space="preserve">967.54 / </t>
  </si>
  <si>
    <t>자연12</t>
  </si>
  <si>
    <t>0.77</t>
  </si>
  <si>
    <t>1,671</t>
  </si>
  <si>
    <t>99.04</t>
  </si>
  <si>
    <t>417.39</t>
  </si>
  <si>
    <t xml:space="preserve">208.95 / </t>
  </si>
  <si>
    <t>자연13</t>
  </si>
  <si>
    <t>0.78</t>
  </si>
  <si>
    <t>1,693</t>
  </si>
  <si>
    <t>99.02</t>
  </si>
  <si>
    <t>417.23</t>
  </si>
  <si>
    <t xml:space="preserve">966.4 / </t>
  </si>
  <si>
    <t>자연14</t>
  </si>
  <si>
    <t>0.80</t>
  </si>
  <si>
    <t>1,736</t>
  </si>
  <si>
    <t>99.00</t>
  </si>
  <si>
    <t>417.02</t>
  </si>
  <si>
    <t xml:space="preserve">98.8 / </t>
  </si>
  <si>
    <t>자연15</t>
  </si>
  <si>
    <t>0.81</t>
  </si>
  <si>
    <t>1,758</t>
  </si>
  <si>
    <t>98.98</t>
  </si>
  <si>
    <t>416.80</t>
  </si>
  <si>
    <t xml:space="preserve">765.5 / </t>
  </si>
  <si>
    <t>자연16</t>
  </si>
  <si>
    <t>98.96</t>
  </si>
  <si>
    <t>416.59</t>
  </si>
  <si>
    <t xml:space="preserve">420.2 / </t>
  </si>
  <si>
    <t>자연17</t>
  </si>
  <si>
    <t>0.82</t>
  </si>
  <si>
    <t>1,779</t>
  </si>
  <si>
    <t>98.94</t>
  </si>
  <si>
    <t>416.43</t>
  </si>
  <si>
    <t xml:space="preserve">973.2 / </t>
  </si>
  <si>
    <t>자연18</t>
  </si>
  <si>
    <t>98.92</t>
  </si>
  <si>
    <t>416.24</t>
  </si>
  <si>
    <t xml:space="preserve">748.75 / </t>
  </si>
  <si>
    <t>자연19</t>
  </si>
  <si>
    <t>0.83</t>
  </si>
  <si>
    <t>1,801</t>
  </si>
  <si>
    <t>416.20</t>
  </si>
  <si>
    <t xml:space="preserve">419.8 / </t>
  </si>
  <si>
    <t>자연20</t>
  </si>
  <si>
    <t>98.90</t>
  </si>
  <si>
    <t>416.00</t>
  </si>
  <si>
    <t xml:space="preserve">551 / </t>
  </si>
  <si>
    <t>자연21</t>
  </si>
  <si>
    <t>0.86</t>
  </si>
  <si>
    <t>1,866</t>
  </si>
  <si>
    <t>98.84</t>
  </si>
  <si>
    <t>415.42</t>
  </si>
  <si>
    <t xml:space="preserve">736.083 / </t>
  </si>
  <si>
    <t>자연22</t>
  </si>
  <si>
    <t>0.96</t>
  </si>
  <si>
    <t>2,083</t>
  </si>
  <si>
    <t>98.73</t>
  </si>
  <si>
    <t>414.38</t>
  </si>
  <si>
    <t xml:space="preserve">1005.7 / </t>
  </si>
  <si>
    <t xml:space="preserve"> 미/기/과탐 10%가산</t>
  </si>
  <si>
    <t>자연23</t>
  </si>
  <si>
    <t>414.35</t>
  </si>
  <si>
    <t xml:space="preserve">591.47 / </t>
  </si>
  <si>
    <t>자연24</t>
  </si>
  <si>
    <t>0.98</t>
  </si>
  <si>
    <t>2,127</t>
  </si>
  <si>
    <t>98.72</t>
  </si>
  <si>
    <t>414.20</t>
  </si>
  <si>
    <t xml:space="preserve">591.27 / </t>
  </si>
  <si>
    <t>자연25</t>
  </si>
  <si>
    <t>0.99</t>
  </si>
  <si>
    <t>2,148</t>
  </si>
  <si>
    <t>98.71</t>
  </si>
  <si>
    <t>414.11</t>
  </si>
  <si>
    <t xml:space="preserve">557.15 / </t>
  </si>
  <si>
    <t>자연26</t>
  </si>
  <si>
    <t>1.00</t>
  </si>
  <si>
    <t>2,170</t>
  </si>
  <si>
    <t>98.70</t>
  </si>
  <si>
    <t>414.00</t>
  </si>
  <si>
    <t xml:space="preserve">615 / </t>
  </si>
  <si>
    <t>자연27</t>
  </si>
  <si>
    <t>1.01</t>
  </si>
  <si>
    <t>2,192</t>
  </si>
  <si>
    <t>98.69</t>
  </si>
  <si>
    <t>413.86</t>
  </si>
  <si>
    <t xml:space="preserve">417.3 / </t>
  </si>
  <si>
    <t>자연28</t>
  </si>
  <si>
    <t>1.02</t>
  </si>
  <si>
    <t>2,213</t>
  </si>
  <si>
    <t>413.71</t>
  </si>
  <si>
    <t>99.05</t>
  </si>
  <si>
    <t>415.47</t>
  </si>
  <si>
    <t xml:space="preserve">972.51 / </t>
  </si>
  <si>
    <t>통합인문1</t>
  </si>
  <si>
    <t>98.68</t>
  </si>
  <si>
    <t xml:space="preserve">969.462 / </t>
  </si>
  <si>
    <t>자연29</t>
  </si>
  <si>
    <t>98.67</t>
  </si>
  <si>
    <t>413.63</t>
  </si>
  <si>
    <t xml:space="preserve">685.5 / </t>
  </si>
  <si>
    <t>자연30</t>
  </si>
  <si>
    <t>1.03</t>
  </si>
  <si>
    <t>2,235</t>
  </si>
  <si>
    <t>413.52</t>
  </si>
  <si>
    <t xml:space="preserve">802 / </t>
  </si>
  <si>
    <t>1과목</t>
  </si>
  <si>
    <t>자연31</t>
  </si>
  <si>
    <t>98.66</t>
  </si>
  <si>
    <t>413.41</t>
  </si>
  <si>
    <t xml:space="preserve">962.8 / </t>
  </si>
  <si>
    <t>자연32</t>
  </si>
  <si>
    <t>1.04</t>
  </si>
  <si>
    <t>2,257</t>
  </si>
  <si>
    <t>98.65</t>
  </si>
  <si>
    <t>413.32</t>
  </si>
  <si>
    <t xml:space="preserve">206.8 / </t>
  </si>
  <si>
    <t>자연33</t>
  </si>
  <si>
    <t>1.05</t>
  </si>
  <si>
    <t>2,279</t>
  </si>
  <si>
    <t>98.64</t>
  </si>
  <si>
    <t>413.04</t>
  </si>
  <si>
    <t xml:space="preserve">760.5 / </t>
  </si>
  <si>
    <t>자연34</t>
  </si>
  <si>
    <t>98.63</t>
  </si>
  <si>
    <t>413.01</t>
  </si>
  <si>
    <t xml:space="preserve">968.075 / </t>
  </si>
  <si>
    <t>자연35</t>
  </si>
  <si>
    <t>1.07</t>
  </si>
  <si>
    <t>2,322</t>
  </si>
  <si>
    <t>98.61</t>
  </si>
  <si>
    <t>412.59</t>
  </si>
  <si>
    <t xml:space="preserve">412.9 / </t>
  </si>
  <si>
    <t>통합인문2</t>
  </si>
  <si>
    <t>1.08</t>
  </si>
  <si>
    <t>2,344</t>
  </si>
  <si>
    <t>98.60</t>
  </si>
  <si>
    <t>412.50</t>
  </si>
  <si>
    <t xml:space="preserve">382.27 / </t>
  </si>
  <si>
    <t>자연36</t>
  </si>
  <si>
    <t>1.10</t>
  </si>
  <si>
    <t>2,387</t>
  </si>
  <si>
    <t>98.57</t>
  </si>
  <si>
    <t>412.30</t>
  </si>
  <si>
    <t xml:space="preserve">692.23 / </t>
  </si>
  <si>
    <t>자연37</t>
  </si>
  <si>
    <t>412.28</t>
  </si>
  <si>
    <t xml:space="preserve">992.1 / </t>
  </si>
  <si>
    <t>자연38</t>
  </si>
  <si>
    <t>1.11</t>
  </si>
  <si>
    <t>2,409</t>
  </si>
  <si>
    <t>98.55</t>
  </si>
  <si>
    <t>412.18</t>
  </si>
  <si>
    <t xml:space="preserve">737.27 / </t>
  </si>
  <si>
    <t>자연39</t>
  </si>
  <si>
    <t>1.13</t>
  </si>
  <si>
    <t>2,452</t>
  </si>
  <si>
    <t>98.53</t>
  </si>
  <si>
    <t>412.08</t>
  </si>
  <si>
    <t xml:space="preserve">801.2 / </t>
  </si>
  <si>
    <t>자연40</t>
  </si>
  <si>
    <t>1.14</t>
  </si>
  <si>
    <t>2,474</t>
  </si>
  <si>
    <t>98.52</t>
  </si>
  <si>
    <t>411.98</t>
  </si>
  <si>
    <t xml:space="preserve">415.3 / </t>
  </si>
  <si>
    <t>자연41</t>
  </si>
  <si>
    <t>1.20</t>
  </si>
  <si>
    <t>2,604</t>
  </si>
  <si>
    <t>98.44</t>
  </si>
  <si>
    <t>411.48</t>
  </si>
  <si>
    <t xml:space="preserve">741.03 / </t>
  </si>
  <si>
    <t>자연42</t>
  </si>
  <si>
    <t>1.26</t>
  </si>
  <si>
    <t>2,734</t>
  </si>
  <si>
    <t>98.36</t>
  </si>
  <si>
    <t>411.00</t>
  </si>
  <si>
    <t xml:space="preserve">516 / </t>
  </si>
  <si>
    <t>자연43</t>
  </si>
  <si>
    <t>1.30</t>
  </si>
  <si>
    <t>2,821</t>
  </si>
  <si>
    <t>98.30</t>
  </si>
  <si>
    <t>410.65</t>
  </si>
  <si>
    <t xml:space="preserve">414 / </t>
  </si>
  <si>
    <t>자연44</t>
  </si>
  <si>
    <t>1.31</t>
  </si>
  <si>
    <t>2,843</t>
  </si>
  <si>
    <t>98.28</t>
  </si>
  <si>
    <t>410.54</t>
  </si>
  <si>
    <t xml:space="preserve">586.3 / </t>
  </si>
  <si>
    <t>자연45</t>
  </si>
  <si>
    <t>1.35</t>
  </si>
  <si>
    <t>2,930</t>
  </si>
  <si>
    <t>98.23</t>
  </si>
  <si>
    <t>410.24</t>
  </si>
  <si>
    <t xml:space="preserve">413.6 / </t>
  </si>
  <si>
    <t>자연46</t>
  </si>
  <si>
    <t>1.38</t>
  </si>
  <si>
    <t>2,995</t>
  </si>
  <si>
    <t>98.19</t>
  </si>
  <si>
    <t>409.96</t>
  </si>
  <si>
    <t xml:space="preserve">494.25 / </t>
  </si>
  <si>
    <t>자연47</t>
  </si>
  <si>
    <t xml:space="preserve">960.6 / </t>
  </si>
  <si>
    <t xml:space="preserve"> 과탐II 5%가산</t>
  </si>
  <si>
    <t>자연48</t>
  </si>
  <si>
    <t>1.41</t>
  </si>
  <si>
    <t>3,060</t>
  </si>
  <si>
    <t>98.14</t>
  </si>
  <si>
    <t>409.68</t>
  </si>
  <si>
    <t xml:space="preserve">800.5 / </t>
  </si>
  <si>
    <t>자연49</t>
  </si>
  <si>
    <t>1.42</t>
  </si>
  <si>
    <t>3,081</t>
  </si>
  <si>
    <t>98.12</t>
  </si>
  <si>
    <t>409.56</t>
  </si>
  <si>
    <t xml:space="preserve">379.77 / </t>
  </si>
  <si>
    <t>자연50</t>
  </si>
  <si>
    <t>409.55</t>
  </si>
  <si>
    <t xml:space="preserve">961.814 / </t>
  </si>
  <si>
    <t>자연51</t>
  </si>
  <si>
    <t>자연52</t>
  </si>
  <si>
    <t>98.11</t>
  </si>
  <si>
    <t>409.50</t>
  </si>
  <si>
    <t xml:space="preserve">796.4 / </t>
  </si>
  <si>
    <t>자연53</t>
  </si>
  <si>
    <t>1.43</t>
  </si>
  <si>
    <t>3,103</t>
  </si>
  <si>
    <t>98.10</t>
  </si>
  <si>
    <t>409.41</t>
  </si>
  <si>
    <t xml:space="preserve">1005.13 / </t>
  </si>
  <si>
    <t xml:space="preserve"> 미/기10%, 과탐5%, 과II 10%가산</t>
  </si>
  <si>
    <t>자연54</t>
  </si>
  <si>
    <t>1.46</t>
  </si>
  <si>
    <t>3,168</t>
  </si>
  <si>
    <t>98.07</t>
  </si>
  <si>
    <t>409.23</t>
  </si>
  <si>
    <t xml:space="preserve">798.4 / </t>
  </si>
  <si>
    <t>자연55</t>
  </si>
  <si>
    <t>98.06</t>
  </si>
  <si>
    <t>409.20</t>
  </si>
  <si>
    <t xml:space="preserve">984.5 / </t>
  </si>
  <si>
    <t>자연56</t>
  </si>
  <si>
    <t>1.49</t>
  </si>
  <si>
    <t>3,233</t>
  </si>
  <si>
    <t>98.03</t>
  </si>
  <si>
    <t>409.01</t>
  </si>
  <si>
    <t xml:space="preserve">412.4 / </t>
  </si>
  <si>
    <t>자연57</t>
  </si>
  <si>
    <t>409.00</t>
  </si>
  <si>
    <t xml:space="preserve">514 / </t>
  </si>
  <si>
    <t>자연58</t>
  </si>
  <si>
    <t>1.52</t>
  </si>
  <si>
    <t>3,298</t>
  </si>
  <si>
    <t>98.00</t>
  </si>
  <si>
    <t>408.84</t>
  </si>
  <si>
    <t xml:space="preserve">735.03 / </t>
  </si>
  <si>
    <t>자연59</t>
  </si>
  <si>
    <t>408.82</t>
  </si>
  <si>
    <t xml:space="preserve">399 / </t>
  </si>
  <si>
    <t>자연60</t>
  </si>
  <si>
    <t>1.53</t>
  </si>
  <si>
    <t>3,320</t>
  </si>
  <si>
    <t>97.98</t>
  </si>
  <si>
    <t>408.71</t>
  </si>
  <si>
    <t xml:space="preserve">713.8 / </t>
  </si>
  <si>
    <t>자연61</t>
  </si>
  <si>
    <t>408.70</t>
  </si>
  <si>
    <t xml:space="preserve">990.85 / </t>
  </si>
  <si>
    <t>자연62</t>
  </si>
  <si>
    <t>1.54</t>
  </si>
  <si>
    <t>3,342</t>
  </si>
  <si>
    <t>97.96</t>
  </si>
  <si>
    <t>408.60</t>
  </si>
  <si>
    <t xml:space="preserve">412 / </t>
  </si>
  <si>
    <t>자연63</t>
  </si>
  <si>
    <t>1.55</t>
  </si>
  <si>
    <t>3,364</t>
  </si>
  <si>
    <t>408.52</t>
  </si>
  <si>
    <t>98.21</t>
  </si>
  <si>
    <t xml:space="preserve">409.2 / </t>
  </si>
  <si>
    <t>통합인문3</t>
  </si>
  <si>
    <t>1.57</t>
  </si>
  <si>
    <t>3,407</t>
  </si>
  <si>
    <t>408.32</t>
  </si>
  <si>
    <t>98.17</t>
  </si>
  <si>
    <t xml:space="preserve">409 / </t>
  </si>
  <si>
    <t>통합인문4</t>
  </si>
  <si>
    <t>97.91</t>
  </si>
  <si>
    <t>408.29</t>
  </si>
  <si>
    <t xml:space="preserve">411.7 / </t>
  </si>
  <si>
    <t>자연64</t>
  </si>
  <si>
    <t>1.58</t>
  </si>
  <si>
    <t>3,429</t>
  </si>
  <si>
    <t>97.90</t>
  </si>
  <si>
    <t>408.23</t>
  </si>
  <si>
    <t xml:space="preserve">953.4 / </t>
  </si>
  <si>
    <t>자연65</t>
  </si>
  <si>
    <t>1.60</t>
  </si>
  <si>
    <t>3,472</t>
  </si>
  <si>
    <t>97.87</t>
  </si>
  <si>
    <t>408.02</t>
  </si>
  <si>
    <t xml:space="preserve">378.5 / </t>
  </si>
  <si>
    <t>자연66</t>
  </si>
  <si>
    <t>408.00</t>
  </si>
  <si>
    <t xml:space="preserve">609 / </t>
  </si>
  <si>
    <t>자연67</t>
  </si>
  <si>
    <t xml:space="preserve">543 / </t>
  </si>
  <si>
    <t>자연68</t>
  </si>
  <si>
    <t xml:space="preserve">797.2 / </t>
  </si>
  <si>
    <t>자연69</t>
  </si>
  <si>
    <t>407.99</t>
  </si>
  <si>
    <t xml:space="preserve">957.06 / </t>
  </si>
  <si>
    <t>자연70</t>
  </si>
  <si>
    <t>1.61</t>
  </si>
  <si>
    <t>3,494</t>
  </si>
  <si>
    <t>97.84</t>
  </si>
  <si>
    <t>407.85</t>
  </si>
  <si>
    <t xml:space="preserve">726.033 / </t>
  </si>
  <si>
    <t>자연71</t>
  </si>
  <si>
    <t>1.62</t>
  </si>
  <si>
    <t>3,515</t>
  </si>
  <si>
    <t>97.83</t>
  </si>
  <si>
    <t>407.79</t>
  </si>
  <si>
    <t xml:space="preserve">411.2 / </t>
  </si>
  <si>
    <t>자연72</t>
  </si>
  <si>
    <t>1.64</t>
  </si>
  <si>
    <t>3,559</t>
  </si>
  <si>
    <t>97.80</t>
  </si>
  <si>
    <t>407.58</t>
  </si>
  <si>
    <t xml:space="preserve">678.5 / </t>
  </si>
  <si>
    <t>자연73</t>
  </si>
  <si>
    <t>1.68</t>
  </si>
  <si>
    <t>3,646</t>
  </si>
  <si>
    <t>97.75</t>
  </si>
  <si>
    <t>407.28</t>
  </si>
  <si>
    <t xml:space="preserve">992 / </t>
  </si>
  <si>
    <t>자연74</t>
  </si>
  <si>
    <t>1.69</t>
  </si>
  <si>
    <t>3,667</t>
  </si>
  <si>
    <t>97.73</t>
  </si>
  <si>
    <t>407.18</t>
  </si>
  <si>
    <t>자연75</t>
  </si>
  <si>
    <t>1.70</t>
  </si>
  <si>
    <t>3,689</t>
  </si>
  <si>
    <t>97.72</t>
  </si>
  <si>
    <t>407.12</t>
  </si>
  <si>
    <t xml:space="preserve">793.6 / </t>
  </si>
  <si>
    <t>자연76</t>
  </si>
  <si>
    <t>1.71</t>
  </si>
  <si>
    <t>3,711</t>
  </si>
  <si>
    <t>407.09</t>
  </si>
  <si>
    <t xml:space="preserve">715.5 / </t>
  </si>
  <si>
    <t>자연77</t>
  </si>
  <si>
    <t>1.73</t>
  </si>
  <si>
    <t>3,754</t>
  </si>
  <si>
    <t>97.68</t>
  </si>
  <si>
    <t>406.87</t>
  </si>
  <si>
    <t xml:space="preserve">410.3 / </t>
  </si>
  <si>
    <t>자연78</t>
  </si>
  <si>
    <t xml:space="preserve"> 물리/화학 필수, 과탐Ⅱ3점 가산</t>
  </si>
  <si>
    <t>자연79</t>
  </si>
  <si>
    <t>1.77</t>
  </si>
  <si>
    <t>3,841</t>
  </si>
  <si>
    <t>97.61</t>
  </si>
  <si>
    <t>406.46</t>
  </si>
  <si>
    <t xml:space="preserve">409.9 / </t>
  </si>
  <si>
    <t>자연80</t>
  </si>
  <si>
    <t>1.78</t>
  </si>
  <si>
    <t>3,863</t>
  </si>
  <si>
    <t>406.41</t>
  </si>
  <si>
    <t xml:space="preserve">407.1 / </t>
  </si>
  <si>
    <t>통합인문5</t>
  </si>
  <si>
    <t>1.79</t>
  </si>
  <si>
    <t>3,884</t>
  </si>
  <si>
    <t>97.60</t>
  </si>
  <si>
    <t>406.37</t>
  </si>
  <si>
    <t xml:space="preserve">990 / </t>
  </si>
  <si>
    <t>자연81</t>
  </si>
  <si>
    <t>97.59</t>
  </si>
  <si>
    <t>406.35</t>
  </si>
  <si>
    <t xml:space="preserve">203.4 / </t>
  </si>
  <si>
    <t>자연82</t>
  </si>
  <si>
    <t xml:space="preserve">733.68 / </t>
  </si>
  <si>
    <t>자연83</t>
  </si>
  <si>
    <t>1.81</t>
  </si>
  <si>
    <t>3,928</t>
  </si>
  <si>
    <t>97.58</t>
  </si>
  <si>
    <t>406.27</t>
  </si>
  <si>
    <t xml:space="preserve">995.5 / </t>
  </si>
  <si>
    <t>자연84</t>
  </si>
  <si>
    <t>406.25</t>
  </si>
  <si>
    <t xml:space="preserve">409.7 / </t>
  </si>
  <si>
    <t>자연85</t>
  </si>
  <si>
    <t>1.83</t>
  </si>
  <si>
    <t>3,971</t>
  </si>
  <si>
    <t>97.56</t>
  </si>
  <si>
    <t>406.17</t>
  </si>
  <si>
    <t xml:space="preserve">751.5 / </t>
  </si>
  <si>
    <t>자연86</t>
  </si>
  <si>
    <t>1.86</t>
  </si>
  <si>
    <t>4,036</t>
  </si>
  <si>
    <t>97.53</t>
  </si>
  <si>
    <t>406.01</t>
  </si>
  <si>
    <t xml:space="preserve">981.5 / </t>
  </si>
  <si>
    <t>자연87</t>
  </si>
  <si>
    <t>1.87</t>
  </si>
  <si>
    <t>4,058</t>
  </si>
  <si>
    <t>405.96</t>
  </si>
  <si>
    <t xml:space="preserve">203.21 / </t>
  </si>
  <si>
    <t>자연88</t>
  </si>
  <si>
    <t>1.89</t>
  </si>
  <si>
    <t>4,101</t>
  </si>
  <si>
    <t>97.51</t>
  </si>
  <si>
    <t>405.85</t>
  </si>
  <si>
    <t xml:space="preserve">409.3 / </t>
  </si>
  <si>
    <t>자연89</t>
  </si>
  <si>
    <t>1.90</t>
  </si>
  <si>
    <t>4,123</t>
  </si>
  <si>
    <t>97.50</t>
  </si>
  <si>
    <t>405.79</t>
  </si>
  <si>
    <t xml:space="preserve">751 / </t>
  </si>
  <si>
    <t>자연90</t>
  </si>
  <si>
    <t>1.92</t>
  </si>
  <si>
    <t>4,166</t>
  </si>
  <si>
    <t>97.45</t>
  </si>
  <si>
    <t>405.57</t>
  </si>
  <si>
    <t xml:space="preserve">945.07 / </t>
  </si>
  <si>
    <t>자연91</t>
  </si>
  <si>
    <t>405.54</t>
  </si>
  <si>
    <t xml:space="preserve">952.88 / </t>
  </si>
  <si>
    <t>통합인문6</t>
  </si>
  <si>
    <t>1.95</t>
  </si>
  <si>
    <t>4,232</t>
  </si>
  <si>
    <t>97.40</t>
  </si>
  <si>
    <t>405.24</t>
  </si>
  <si>
    <t xml:space="preserve">408.7 / </t>
  </si>
  <si>
    <t>자연92</t>
  </si>
  <si>
    <t>1.98</t>
  </si>
  <si>
    <t>4,297</t>
  </si>
  <si>
    <t>97.36</t>
  </si>
  <si>
    <t>405.06</t>
  </si>
  <si>
    <t xml:space="preserve">941.42 / </t>
  </si>
  <si>
    <t>자연93</t>
  </si>
  <si>
    <t>405.01</t>
  </si>
  <si>
    <t xml:space="preserve">405.7 / </t>
  </si>
  <si>
    <t>통합인문7</t>
  </si>
  <si>
    <t>1.99</t>
  </si>
  <si>
    <t>4,318</t>
  </si>
  <si>
    <t>97.35</t>
  </si>
  <si>
    <t>405.00</t>
  </si>
  <si>
    <t xml:space="preserve">510 / </t>
  </si>
  <si>
    <t>자연94</t>
  </si>
  <si>
    <t>97.34</t>
  </si>
  <si>
    <t>404.95</t>
  </si>
  <si>
    <t xml:space="preserve">202.71 / </t>
  </si>
  <si>
    <t>자연95</t>
  </si>
  <si>
    <t xml:space="preserve">408.4 / </t>
  </si>
  <si>
    <t>자연96</t>
  </si>
  <si>
    <t>자연97</t>
  </si>
  <si>
    <t>2.01</t>
  </si>
  <si>
    <t>4,362</t>
  </si>
  <si>
    <t>97.33</t>
  </si>
  <si>
    <t>404.86</t>
  </si>
  <si>
    <t xml:space="preserve">989.6 / </t>
  </si>
  <si>
    <t xml:space="preserve"> 미/기3점, 과탐 과목당1.5점</t>
  </si>
  <si>
    <t>통합인문8</t>
  </si>
  <si>
    <t>2.02</t>
  </si>
  <si>
    <t>4,383</t>
  </si>
  <si>
    <t>97.31</t>
  </si>
  <si>
    <t>404.80</t>
  </si>
  <si>
    <t xml:space="preserve">988.5 / </t>
  </si>
  <si>
    <t>자연98</t>
  </si>
  <si>
    <t>2.04</t>
  </si>
  <si>
    <t>4,427</t>
  </si>
  <si>
    <t>97.30</t>
  </si>
  <si>
    <t>404.69</t>
  </si>
  <si>
    <t xml:space="preserve">951.8 / </t>
  </si>
  <si>
    <t>자연99</t>
  </si>
  <si>
    <t>2.05</t>
  </si>
  <si>
    <t>4,449</t>
  </si>
  <si>
    <t>97.29</t>
  </si>
  <si>
    <t>404.64</t>
  </si>
  <si>
    <t xml:space="preserve">202.55 / </t>
  </si>
  <si>
    <t>자연100</t>
  </si>
  <si>
    <t>2.06</t>
  </si>
  <si>
    <t>4,470</t>
  </si>
  <si>
    <t>404.57</t>
  </si>
  <si>
    <t xml:space="preserve">408 / </t>
  </si>
  <si>
    <t>자연101</t>
  </si>
  <si>
    <t>자연102</t>
  </si>
  <si>
    <t>2.07</t>
  </si>
  <si>
    <t>4,492</t>
  </si>
  <si>
    <t>404.51</t>
  </si>
  <si>
    <t>97.48</t>
  </si>
  <si>
    <t xml:space="preserve">405.2 / </t>
  </si>
  <si>
    <t>통합인문9</t>
  </si>
  <si>
    <t>2.09</t>
  </si>
  <si>
    <t>4,535</t>
  </si>
  <si>
    <t>97.28</t>
  </si>
  <si>
    <t>404.39</t>
  </si>
  <si>
    <t xml:space="preserve">407.8 / </t>
  </si>
  <si>
    <t>자연103</t>
  </si>
  <si>
    <t>자연104</t>
  </si>
  <si>
    <t>2.12</t>
  </si>
  <si>
    <t>4,600</t>
  </si>
  <si>
    <t>404.21</t>
  </si>
  <si>
    <t>97.43</t>
  </si>
  <si>
    <t xml:space="preserve">404.9 / </t>
  </si>
  <si>
    <t>통합인문10</t>
  </si>
  <si>
    <t>2.15</t>
  </si>
  <si>
    <t>4,666</t>
  </si>
  <si>
    <t>404.04</t>
  </si>
  <si>
    <t>97.25</t>
  </si>
  <si>
    <t>402.89</t>
  </si>
  <si>
    <t xml:space="preserve">988 / </t>
  </si>
  <si>
    <t>통합인문11</t>
  </si>
  <si>
    <t>2.16</t>
  </si>
  <si>
    <t>4,687</t>
  </si>
  <si>
    <t>97.24</t>
  </si>
  <si>
    <t>403.97</t>
  </si>
  <si>
    <t xml:space="preserve">517.1 / </t>
  </si>
  <si>
    <t xml:space="preserve"> 과II 가산</t>
  </si>
  <si>
    <t>자연105</t>
  </si>
  <si>
    <t>403.96</t>
  </si>
  <si>
    <t xml:space="preserve">949.71 / </t>
  </si>
  <si>
    <t>자연106</t>
  </si>
  <si>
    <t>2.19</t>
  </si>
  <si>
    <t>4,752</t>
  </si>
  <si>
    <t>97.23</t>
  </si>
  <si>
    <t>403.81</t>
  </si>
  <si>
    <t xml:space="preserve">951.236 / </t>
  </si>
  <si>
    <t>자연107</t>
  </si>
  <si>
    <t>403.79</t>
  </si>
  <si>
    <t xml:space="preserve">543.63 / </t>
  </si>
  <si>
    <t>자연108</t>
  </si>
  <si>
    <t>2.21</t>
  </si>
  <si>
    <t>4,796</t>
  </si>
  <si>
    <t>403.70</t>
  </si>
  <si>
    <t xml:space="preserve">989 / </t>
  </si>
  <si>
    <t>자연109</t>
  </si>
  <si>
    <t>2.23</t>
  </si>
  <si>
    <t>4,839</t>
  </si>
  <si>
    <t>97.22</t>
  </si>
  <si>
    <t>403.58</t>
  </si>
  <si>
    <t xml:space="preserve">406.9 / </t>
  </si>
  <si>
    <t>자연110</t>
  </si>
  <si>
    <t>자연111</t>
  </si>
  <si>
    <t>자연112</t>
  </si>
  <si>
    <t>2.24</t>
  </si>
  <si>
    <t>4,861</t>
  </si>
  <si>
    <t>97.21</t>
  </si>
  <si>
    <t>403.50</t>
  </si>
  <si>
    <t xml:space="preserve">552.38 / </t>
  </si>
  <si>
    <t>자연113</t>
  </si>
  <si>
    <t>2.25</t>
  </si>
  <si>
    <t>4,883</t>
  </si>
  <si>
    <t>403.46</t>
  </si>
  <si>
    <t xml:space="preserve">729.07 / </t>
  </si>
  <si>
    <t>자연114</t>
  </si>
  <si>
    <t>403.44</t>
  </si>
  <si>
    <t xml:space="preserve">579.8 / </t>
  </si>
  <si>
    <t>통합인문12</t>
  </si>
  <si>
    <t>2.28</t>
  </si>
  <si>
    <t>4,948</t>
  </si>
  <si>
    <t>97.18</t>
  </si>
  <si>
    <t>403.26</t>
  </si>
  <si>
    <t xml:space="preserve">938.31 / </t>
  </si>
  <si>
    <t>자연115</t>
  </si>
  <si>
    <t>2.29</t>
  </si>
  <si>
    <t>4,969</t>
  </si>
  <si>
    <t>403.25</t>
  </si>
  <si>
    <t xml:space="preserve">403.9 / </t>
  </si>
  <si>
    <t>통합인문13</t>
  </si>
  <si>
    <t>97.17</t>
  </si>
  <si>
    <t>403.20</t>
  </si>
  <si>
    <t xml:space="preserve">374.31 / </t>
  </si>
  <si>
    <t>자연116</t>
  </si>
  <si>
    <t>2.31</t>
  </si>
  <si>
    <t>5,013</t>
  </si>
  <si>
    <t>97.16</t>
  </si>
  <si>
    <t>403.13</t>
  </si>
  <si>
    <t xml:space="preserve">988.78 / </t>
  </si>
  <si>
    <t>자연117</t>
  </si>
  <si>
    <t>2.33</t>
  </si>
  <si>
    <t>5,056</t>
  </si>
  <si>
    <t>97.14</t>
  </si>
  <si>
    <t>403.00</t>
  </si>
  <si>
    <t xml:space="preserve">988.58 / </t>
  </si>
  <si>
    <t>자연118</t>
  </si>
  <si>
    <t xml:space="preserve">508 / </t>
  </si>
  <si>
    <t>자연119</t>
  </si>
  <si>
    <t>402.99</t>
  </si>
  <si>
    <t>97.26</t>
  </si>
  <si>
    <t xml:space="preserve">403.6 / </t>
  </si>
  <si>
    <t>통합인문14</t>
  </si>
  <si>
    <t>2.34</t>
  </si>
  <si>
    <t>5,078</t>
  </si>
  <si>
    <t>97.13</t>
  </si>
  <si>
    <t>402.92</t>
  </si>
  <si>
    <t xml:space="preserve">406.2 / </t>
  </si>
  <si>
    <t>자연120</t>
  </si>
  <si>
    <t>2.36</t>
  </si>
  <si>
    <t>5,121</t>
  </si>
  <si>
    <t>402.77</t>
  </si>
  <si>
    <t>97.11</t>
  </si>
  <si>
    <t>401.66</t>
  </si>
  <si>
    <t xml:space="preserve">737.616 / </t>
  </si>
  <si>
    <t>통합인문15</t>
  </si>
  <si>
    <t>2.38</t>
  </si>
  <si>
    <t>5,165</t>
  </si>
  <si>
    <t>97.09</t>
  </si>
  <si>
    <t>402.68</t>
  </si>
  <si>
    <t xml:space="preserve">678.14 / </t>
  </si>
  <si>
    <t>자연121</t>
  </si>
  <si>
    <t>2.39</t>
  </si>
  <si>
    <t>5,186</t>
  </si>
  <si>
    <t>97.07</t>
  </si>
  <si>
    <t>402.58</t>
  </si>
  <si>
    <t xml:space="preserve">373.75 / </t>
  </si>
  <si>
    <t>자연122</t>
  </si>
  <si>
    <t>2.40</t>
  </si>
  <si>
    <t>5,208</t>
  </si>
  <si>
    <t>402.53</t>
  </si>
  <si>
    <t xml:space="preserve">792.4 / </t>
  </si>
  <si>
    <t>자연123</t>
  </si>
  <si>
    <t>97.06</t>
  </si>
  <si>
    <t>402.50</t>
  </si>
  <si>
    <t xml:space="preserve">373.67 / </t>
  </si>
  <si>
    <t>자연124</t>
  </si>
  <si>
    <t>2.41</t>
  </si>
  <si>
    <t>5,230</t>
  </si>
  <si>
    <t>402.47</t>
  </si>
  <si>
    <t xml:space="preserve">591.4 / </t>
  </si>
  <si>
    <t xml:space="preserve"> 과II 과목당2점 가산</t>
  </si>
  <si>
    <t>자연125</t>
  </si>
  <si>
    <t>402.45</t>
  </si>
  <si>
    <t xml:space="preserve">403 / </t>
  </si>
  <si>
    <t>통합인문16</t>
  </si>
  <si>
    <t>2.43</t>
  </si>
  <si>
    <t>5,273</t>
  </si>
  <si>
    <t>402.30</t>
  </si>
  <si>
    <t xml:space="preserve">543.28 / </t>
  </si>
  <si>
    <t>통합인문17</t>
  </si>
  <si>
    <t>97.03</t>
  </si>
  <si>
    <t xml:space="preserve">987.2 / </t>
  </si>
  <si>
    <t>통합인문18</t>
  </si>
  <si>
    <t>97.02</t>
  </si>
  <si>
    <t>402.27</t>
  </si>
  <si>
    <t xml:space="preserve">948.303 / </t>
  </si>
  <si>
    <t>자연126</t>
  </si>
  <si>
    <t>2.45</t>
  </si>
  <si>
    <t>5,317</t>
  </si>
  <si>
    <t>97.00</t>
  </si>
  <si>
    <t>402.17</t>
  </si>
  <si>
    <t xml:space="preserve">677.33 / </t>
  </si>
  <si>
    <t>자연127</t>
  </si>
  <si>
    <t>402.15</t>
  </si>
  <si>
    <t xml:space="preserve">489.5 / </t>
  </si>
  <si>
    <t>자연128</t>
  </si>
  <si>
    <t xml:space="preserve"> 미/기3%,과3%가산</t>
  </si>
  <si>
    <t>자연129</t>
  </si>
  <si>
    <t>2.48</t>
  </si>
  <si>
    <t>5,382</t>
  </si>
  <si>
    <t>402.00</t>
  </si>
  <si>
    <t xml:space="preserve">507 / </t>
  </si>
  <si>
    <t>통합인문19</t>
  </si>
  <si>
    <t>96.97</t>
  </si>
  <si>
    <t>401.96</t>
  </si>
  <si>
    <t>통합인문20</t>
  </si>
  <si>
    <t>2.50</t>
  </si>
  <si>
    <t>5,425</t>
  </si>
  <si>
    <t>96.95</t>
  </si>
  <si>
    <t>401.86</t>
  </si>
  <si>
    <t xml:space="preserve">405.1 / </t>
  </si>
  <si>
    <t>자연130</t>
  </si>
  <si>
    <t>자연131</t>
  </si>
  <si>
    <t>2.51</t>
  </si>
  <si>
    <t>5,447</t>
  </si>
  <si>
    <t>96.94</t>
  </si>
  <si>
    <t>401.80</t>
  </si>
  <si>
    <t xml:space="preserve"> 미/기10%가산</t>
  </si>
  <si>
    <t>자연132</t>
  </si>
  <si>
    <t>2.53</t>
  </si>
  <si>
    <t>5,490</t>
  </si>
  <si>
    <t>96.92</t>
  </si>
  <si>
    <t>401.68</t>
  </si>
  <si>
    <t xml:space="preserve">717.7 / </t>
  </si>
  <si>
    <t>자연133</t>
  </si>
  <si>
    <t>401.67</t>
  </si>
  <si>
    <t>자연134</t>
  </si>
  <si>
    <t>2.54</t>
  </si>
  <si>
    <t>5,512</t>
  </si>
  <si>
    <t>96.91</t>
  </si>
  <si>
    <t>401.65</t>
  </si>
  <si>
    <t xml:space="preserve">988.24 / </t>
  </si>
  <si>
    <t>자연135</t>
  </si>
  <si>
    <t>2.58</t>
  </si>
  <si>
    <t>5,599</t>
  </si>
  <si>
    <t>96.86</t>
  </si>
  <si>
    <t>401.34</t>
  </si>
  <si>
    <t xml:space="preserve">978 / </t>
  </si>
  <si>
    <t>통합인문21</t>
  </si>
  <si>
    <t xml:space="preserve">989.07 / </t>
  </si>
  <si>
    <t>자연136</t>
  </si>
  <si>
    <t>401.32</t>
  </si>
  <si>
    <t>97.05</t>
  </si>
  <si>
    <t xml:space="preserve">401.8 / </t>
  </si>
  <si>
    <t>통합인문22</t>
  </si>
  <si>
    <t>96.85</t>
  </si>
  <si>
    <t>401.30</t>
  </si>
  <si>
    <t xml:space="preserve">946.487 / </t>
  </si>
  <si>
    <t>자연137</t>
  </si>
  <si>
    <t>2.59</t>
  </si>
  <si>
    <t>5,620</t>
  </si>
  <si>
    <t>96.84</t>
  </si>
  <si>
    <t>401.27</t>
  </si>
  <si>
    <t xml:space="preserve">685.27 / </t>
  </si>
  <si>
    <t>자연138</t>
  </si>
  <si>
    <t xml:space="preserve">1005.1 / </t>
  </si>
  <si>
    <t xml:space="preserve"> 과탐Ⅰ5%,과Ⅱ7%가산</t>
  </si>
  <si>
    <t>통합인문23</t>
  </si>
  <si>
    <t>401.25</t>
  </si>
  <si>
    <t xml:space="preserve">987.75 / </t>
  </si>
  <si>
    <t>통합인문24</t>
  </si>
  <si>
    <t>2.61</t>
  </si>
  <si>
    <t>5,664</t>
  </si>
  <si>
    <t>401.13</t>
  </si>
  <si>
    <t>97.01</t>
  </si>
  <si>
    <t xml:space="preserve">401.6 / </t>
  </si>
  <si>
    <t>통합인문25</t>
  </si>
  <si>
    <t>96.81</t>
  </si>
  <si>
    <t>401.10</t>
  </si>
  <si>
    <t xml:space="preserve">684.97 / </t>
  </si>
  <si>
    <t>자연139</t>
  </si>
  <si>
    <t>401.09</t>
  </si>
  <si>
    <t xml:space="preserve">684.95 / </t>
  </si>
  <si>
    <t>자연140</t>
  </si>
  <si>
    <t>2.62</t>
  </si>
  <si>
    <t>5,685</t>
  </si>
  <si>
    <t>96.80</t>
  </si>
  <si>
    <t>401.01</t>
  </si>
  <si>
    <t xml:space="preserve">404.2 / </t>
  </si>
  <si>
    <t>자연141</t>
  </si>
  <si>
    <t>401.00</t>
  </si>
  <si>
    <t xml:space="preserve">1000.2 / </t>
  </si>
  <si>
    <t xml:space="preserve"> 미/기5%, 과5%가산</t>
  </si>
  <si>
    <t>통합인문26</t>
  </si>
  <si>
    <t>2.64</t>
  </si>
  <si>
    <t>5,729</t>
  </si>
  <si>
    <t>96.77</t>
  </si>
  <si>
    <t>400.91</t>
  </si>
  <si>
    <t xml:space="preserve">404.1 / </t>
  </si>
  <si>
    <t>자연142</t>
  </si>
  <si>
    <t>자연143</t>
  </si>
  <si>
    <t>2.66</t>
  </si>
  <si>
    <t>5,772</t>
  </si>
  <si>
    <t>96.75</t>
  </si>
  <si>
    <t>400.82</t>
  </si>
  <si>
    <t xml:space="preserve">716.422 / </t>
  </si>
  <si>
    <t>자연144</t>
  </si>
  <si>
    <t>400.81</t>
  </si>
  <si>
    <t xml:space="preserve">404 / </t>
  </si>
  <si>
    <t>자연145</t>
  </si>
  <si>
    <t>2.68</t>
  </si>
  <si>
    <t>5,816</t>
  </si>
  <si>
    <t>96.73</t>
  </si>
  <si>
    <t>400.71</t>
  </si>
  <si>
    <t xml:space="preserve">684.27 / </t>
  </si>
  <si>
    <t>자연146</t>
  </si>
  <si>
    <t>96.72</t>
  </si>
  <si>
    <t>400.68</t>
  </si>
  <si>
    <t xml:space="preserve">987.89 / </t>
  </si>
  <si>
    <t>자연147</t>
  </si>
  <si>
    <t>2.71</t>
  </si>
  <si>
    <t>5,881</t>
  </si>
  <si>
    <t>400.56</t>
  </si>
  <si>
    <t xml:space="preserve">401 / </t>
  </si>
  <si>
    <t>통합인문27</t>
  </si>
  <si>
    <t>2.73</t>
  </si>
  <si>
    <t>5,924</t>
  </si>
  <si>
    <t>400.46</t>
  </si>
  <si>
    <t>96.89</t>
  </si>
  <si>
    <t xml:space="preserve">400.9 / </t>
  </si>
  <si>
    <t>통합인문28</t>
  </si>
  <si>
    <t>통합인문29</t>
  </si>
  <si>
    <t>2.77</t>
  </si>
  <si>
    <t>6,011</t>
  </si>
  <si>
    <t>96.63</t>
  </si>
  <si>
    <t>400.30</t>
  </si>
  <si>
    <t xml:space="preserve">683.55 / </t>
  </si>
  <si>
    <t>자연148</t>
  </si>
  <si>
    <t>400.29</t>
  </si>
  <si>
    <t xml:space="preserve">976 / </t>
  </si>
  <si>
    <t>통합인문30</t>
  </si>
  <si>
    <t>2.79</t>
  </si>
  <si>
    <t>6,054</t>
  </si>
  <si>
    <t>96.61</t>
  </si>
  <si>
    <t>400.22</t>
  </si>
  <si>
    <t xml:space="preserve">403.4 / </t>
  </si>
  <si>
    <t>자연149</t>
  </si>
  <si>
    <t>2.80</t>
  </si>
  <si>
    <t>6,076</t>
  </si>
  <si>
    <t>96.58</t>
  </si>
  <si>
    <t>400.12</t>
  </si>
  <si>
    <t xml:space="preserve">785.4 / </t>
  </si>
  <si>
    <t>자연150</t>
  </si>
  <si>
    <t>2.81</t>
  </si>
  <si>
    <t>6,098</t>
  </si>
  <si>
    <t>96.56</t>
  </si>
  <si>
    <t>400.04</t>
  </si>
  <si>
    <t xml:space="preserve">987.66 / </t>
  </si>
  <si>
    <t>자연151</t>
  </si>
  <si>
    <t>400.03</t>
  </si>
  <si>
    <t xml:space="preserve">96.85 / </t>
  </si>
  <si>
    <t>자연152</t>
  </si>
  <si>
    <t>400.00</t>
  </si>
  <si>
    <t xml:space="preserve">535 / </t>
  </si>
  <si>
    <t>자연153</t>
  </si>
  <si>
    <t>자연154</t>
  </si>
  <si>
    <t>399.99</t>
  </si>
  <si>
    <t xml:space="preserve">400.4 / </t>
  </si>
  <si>
    <t>통합인문31</t>
  </si>
  <si>
    <t>2.82</t>
  </si>
  <si>
    <t>6,119</t>
  </si>
  <si>
    <t>96.52</t>
  </si>
  <si>
    <t>399.84</t>
  </si>
  <si>
    <t xml:space="preserve">682.73 / </t>
  </si>
  <si>
    <t>자연155</t>
  </si>
  <si>
    <t>96.50</t>
  </si>
  <si>
    <t>399.77</t>
  </si>
  <si>
    <t xml:space="preserve">975 / </t>
  </si>
  <si>
    <t>자연156</t>
  </si>
  <si>
    <t>96.49</t>
  </si>
  <si>
    <t>399.73</t>
  </si>
  <si>
    <t xml:space="preserve">402.9 / </t>
  </si>
  <si>
    <t>통합인문32</t>
  </si>
  <si>
    <t>2.83</t>
  </si>
  <si>
    <t>6,141</t>
  </si>
  <si>
    <t>96.47</t>
  </si>
  <si>
    <t>399.63</t>
  </si>
  <si>
    <t xml:space="preserve">682.35 / </t>
  </si>
  <si>
    <t>자연157</t>
  </si>
  <si>
    <t>96.44</t>
  </si>
  <si>
    <t>399.54</t>
  </si>
  <si>
    <t xml:space="preserve">784.4 / </t>
  </si>
  <si>
    <t>자연158</t>
  </si>
  <si>
    <t>399.52</t>
  </si>
  <si>
    <t xml:space="preserve">719.05 / </t>
  </si>
  <si>
    <t>2등급</t>
  </si>
  <si>
    <t>자연159</t>
  </si>
  <si>
    <t>399.50</t>
  </si>
  <si>
    <t>96.69</t>
  </si>
  <si>
    <t xml:space="preserve">399.9 / </t>
  </si>
  <si>
    <t>통합인문33</t>
  </si>
  <si>
    <t>통합인문34</t>
  </si>
  <si>
    <t>2.84</t>
  </si>
  <si>
    <t>6,163</t>
  </si>
  <si>
    <t>96.42</t>
  </si>
  <si>
    <t>399.43</t>
  </si>
  <si>
    <t xml:space="preserve">672.9 / </t>
  </si>
  <si>
    <t>자연160</t>
  </si>
  <si>
    <t>399.40</t>
  </si>
  <si>
    <t>96.67</t>
  </si>
  <si>
    <t xml:space="preserve">399.8 / </t>
  </si>
  <si>
    <t>통합인문35</t>
  </si>
  <si>
    <t>2.86</t>
  </si>
  <si>
    <t>6,206</t>
  </si>
  <si>
    <t>96.37</t>
  </si>
  <si>
    <t>399.22</t>
  </si>
  <si>
    <t xml:space="preserve"> 미/기5%, 과3%가산</t>
  </si>
  <si>
    <t>자연161</t>
  </si>
  <si>
    <t>399.21</t>
  </si>
  <si>
    <t xml:space="preserve">930.11 / </t>
  </si>
  <si>
    <t>자연162</t>
  </si>
  <si>
    <t>2.87</t>
  </si>
  <si>
    <t>6,228</t>
  </si>
  <si>
    <t>96.35</t>
  </si>
  <si>
    <t>399.15</t>
  </si>
  <si>
    <t xml:space="preserve">681.51 / </t>
  </si>
  <si>
    <t>자연163</t>
  </si>
  <si>
    <t>399.14</t>
  </si>
  <si>
    <t xml:space="preserve">713.955 / </t>
  </si>
  <si>
    <t>자연164</t>
  </si>
  <si>
    <t xml:space="preserve">402.3 / </t>
  </si>
  <si>
    <t>통합인문36</t>
  </si>
  <si>
    <t>2.88</t>
  </si>
  <si>
    <t>6,250</t>
  </si>
  <si>
    <t>96.33</t>
  </si>
  <si>
    <t>399.07</t>
  </si>
  <si>
    <t xml:space="preserve">394 / </t>
  </si>
  <si>
    <t>자연165</t>
  </si>
  <si>
    <t>2.89</t>
  </si>
  <si>
    <t>6,271</t>
  </si>
  <si>
    <t>399.00</t>
  </si>
  <si>
    <t>96.57</t>
  </si>
  <si>
    <t xml:space="preserve">504 / </t>
  </si>
  <si>
    <t>통합인문37</t>
  </si>
  <si>
    <t>2.91</t>
  </si>
  <si>
    <t>6,315</t>
  </si>
  <si>
    <t>398.91</t>
  </si>
  <si>
    <t>96.29</t>
  </si>
  <si>
    <t>397.87</t>
  </si>
  <si>
    <t xml:space="preserve">731.925 / </t>
  </si>
  <si>
    <t>통합인문38</t>
  </si>
  <si>
    <t>2.92</t>
  </si>
  <si>
    <t>6,336</t>
  </si>
  <si>
    <t>96.28</t>
  </si>
  <si>
    <t>398.87</t>
  </si>
  <si>
    <t xml:space="preserve">93.99 / </t>
  </si>
  <si>
    <t>자연166</t>
  </si>
  <si>
    <t>398.83</t>
  </si>
  <si>
    <t>96.27</t>
  </si>
  <si>
    <t>397.80</t>
  </si>
  <si>
    <t xml:space="preserve">731.816 / </t>
  </si>
  <si>
    <t>통합인문39</t>
  </si>
  <si>
    <t>2.96</t>
  </si>
  <si>
    <t>6,423</t>
  </si>
  <si>
    <t>96.24</t>
  </si>
  <si>
    <t>398.70</t>
  </si>
  <si>
    <t xml:space="preserve">713.305 / </t>
  </si>
  <si>
    <t>자연167</t>
  </si>
  <si>
    <t>398.67</t>
  </si>
  <si>
    <t xml:space="preserve">680.66 / </t>
  </si>
  <si>
    <t>자연168</t>
  </si>
  <si>
    <t>3.02</t>
  </si>
  <si>
    <t>6,553</t>
  </si>
  <si>
    <t>96.18</t>
  </si>
  <si>
    <t>398.42</t>
  </si>
  <si>
    <t xml:space="preserve">712.894 / </t>
  </si>
  <si>
    <t>자연169</t>
  </si>
  <si>
    <t>3.03</t>
  </si>
  <si>
    <t>6,575</t>
  </si>
  <si>
    <t>96.17</t>
  </si>
  <si>
    <t>398.41</t>
  </si>
  <si>
    <t xml:space="preserve">680.18 / </t>
  </si>
  <si>
    <t>자연170</t>
  </si>
  <si>
    <t>398.38</t>
  </si>
  <si>
    <t xml:space="preserve">983.25 / </t>
  </si>
  <si>
    <t>자연171</t>
  </si>
  <si>
    <t>3.07</t>
  </si>
  <si>
    <t>6,662</t>
  </si>
  <si>
    <t>96.13</t>
  </si>
  <si>
    <t>398.21</t>
  </si>
  <si>
    <t xml:space="preserve">979 / </t>
  </si>
  <si>
    <t>자연172</t>
  </si>
  <si>
    <t>3.08</t>
  </si>
  <si>
    <t>6,684</t>
  </si>
  <si>
    <t>96.12</t>
  </si>
  <si>
    <t>398.19</t>
  </si>
  <si>
    <t xml:space="preserve">982.88 / </t>
  </si>
  <si>
    <t>자연173</t>
  </si>
  <si>
    <t xml:space="preserve">928.09 / </t>
  </si>
  <si>
    <t>자연174</t>
  </si>
  <si>
    <t>3.11</t>
  </si>
  <si>
    <t>6,749</t>
  </si>
  <si>
    <t>96.09</t>
  </si>
  <si>
    <t>398.07</t>
  </si>
  <si>
    <t xml:space="preserve">679.59 / </t>
  </si>
  <si>
    <t>자연175</t>
  </si>
  <si>
    <t>3.14</t>
  </si>
  <si>
    <t>6,814</t>
  </si>
  <si>
    <t>397.98</t>
  </si>
  <si>
    <t>96.07</t>
  </si>
  <si>
    <t>396.98</t>
  </si>
  <si>
    <t xml:space="preserve">730.566 / </t>
  </si>
  <si>
    <t>통합인문40</t>
  </si>
  <si>
    <t>3.18</t>
  </si>
  <si>
    <t>6,901</t>
  </si>
  <si>
    <t>96.04</t>
  </si>
  <si>
    <t>397.86</t>
  </si>
  <si>
    <t xml:space="preserve">712.072 / </t>
  </si>
  <si>
    <t>자연176</t>
  </si>
  <si>
    <t>397.85</t>
  </si>
  <si>
    <t>96.68</t>
  </si>
  <si>
    <t xml:space="preserve">679.23 / </t>
  </si>
  <si>
    <t>통합인문41</t>
  </si>
  <si>
    <t>3.19</t>
  </si>
  <si>
    <t>6,922</t>
  </si>
  <si>
    <t>96.03</t>
  </si>
  <si>
    <t>397.84</t>
  </si>
  <si>
    <t xml:space="preserve">712.038 / </t>
  </si>
  <si>
    <t>자연177</t>
  </si>
  <si>
    <t>397.81</t>
  </si>
  <si>
    <t xml:space="preserve">510.45 / </t>
  </si>
  <si>
    <t>자연178</t>
  </si>
  <si>
    <t>3.20</t>
  </si>
  <si>
    <t>6,944</t>
  </si>
  <si>
    <t>96.02</t>
  </si>
  <si>
    <t xml:space="preserve">510.44 / </t>
  </si>
  <si>
    <t>자연179</t>
  </si>
  <si>
    <t>3.22</t>
  </si>
  <si>
    <t>6,987</t>
  </si>
  <si>
    <t>96.01</t>
  </si>
  <si>
    <t>397.72</t>
  </si>
  <si>
    <t xml:space="preserve">678.97 / </t>
  </si>
  <si>
    <t>자연180</t>
  </si>
  <si>
    <t>3.23</t>
  </si>
  <si>
    <t>7,009</t>
  </si>
  <si>
    <t>96.00</t>
  </si>
  <si>
    <t>397.70</t>
  </si>
  <si>
    <t>자연181</t>
  </si>
  <si>
    <t xml:space="preserve">485.5 / </t>
  </si>
  <si>
    <t>자연182</t>
  </si>
  <si>
    <t>3.28</t>
  </si>
  <si>
    <t>7,118</t>
  </si>
  <si>
    <t>95.95</t>
  </si>
  <si>
    <t>397.51</t>
  </si>
  <si>
    <t xml:space="preserve">711.561 / </t>
  </si>
  <si>
    <t>자연183</t>
  </si>
  <si>
    <t>397.49</t>
  </si>
  <si>
    <t>96.59</t>
  </si>
  <si>
    <t>399.05</t>
  </si>
  <si>
    <t xml:space="preserve">678.59 / </t>
  </si>
  <si>
    <t>통합인문42</t>
  </si>
  <si>
    <t>3.30</t>
  </si>
  <si>
    <t>7,161</t>
  </si>
  <si>
    <t>95.93</t>
  </si>
  <si>
    <t>397.44</t>
  </si>
  <si>
    <t xml:space="preserve">972.5 / </t>
  </si>
  <si>
    <t>자연184</t>
  </si>
  <si>
    <t>3.31</t>
  </si>
  <si>
    <t>7,183</t>
  </si>
  <si>
    <t>95.92</t>
  </si>
  <si>
    <t>397.38</t>
  </si>
  <si>
    <t xml:space="preserve">669.64 / </t>
  </si>
  <si>
    <t>자연185</t>
  </si>
  <si>
    <t>3.33</t>
  </si>
  <si>
    <t>7,226</t>
  </si>
  <si>
    <t>95.90</t>
  </si>
  <si>
    <t>397.32</t>
  </si>
  <si>
    <t xml:space="preserve">926.32 / </t>
  </si>
  <si>
    <t>자연186</t>
  </si>
  <si>
    <t>3.34</t>
  </si>
  <si>
    <t>7,248</t>
  </si>
  <si>
    <t>95.89</t>
  </si>
  <si>
    <t>397.28</t>
  </si>
  <si>
    <t xml:space="preserve">678.17 / </t>
  </si>
  <si>
    <t>자연187</t>
  </si>
  <si>
    <t>3.36</t>
  </si>
  <si>
    <t>7,291</t>
  </si>
  <si>
    <t>95.88</t>
  </si>
  <si>
    <t>397.21</t>
  </si>
  <si>
    <t xml:space="preserve">977 / </t>
  </si>
  <si>
    <t>자연188</t>
  </si>
  <si>
    <t>95.87</t>
  </si>
  <si>
    <t>397.20</t>
  </si>
  <si>
    <t xml:space="preserve">711.111 / </t>
  </si>
  <si>
    <t>자연189</t>
  </si>
  <si>
    <t>3.37</t>
  </si>
  <si>
    <t>7,313</t>
  </si>
  <si>
    <t>397.18</t>
  </si>
  <si>
    <t xml:space="preserve">711.083 / </t>
  </si>
  <si>
    <t>자연190</t>
  </si>
  <si>
    <t>3.41</t>
  </si>
  <si>
    <t>7,400</t>
  </si>
  <si>
    <t>95.83</t>
  </si>
  <si>
    <t>397.03</t>
  </si>
  <si>
    <t xml:space="preserve">677.74 / </t>
  </si>
  <si>
    <t>자연191</t>
  </si>
  <si>
    <t xml:space="preserve">509.64 / </t>
  </si>
  <si>
    <t>자연192</t>
  </si>
  <si>
    <t>3.43</t>
  </si>
  <si>
    <t>7,443</t>
  </si>
  <si>
    <t>96.46</t>
  </si>
  <si>
    <t>398.53</t>
  </si>
  <si>
    <t xml:space="preserve">677.69 / </t>
  </si>
  <si>
    <t>통합인문43</t>
  </si>
  <si>
    <t>3.44</t>
  </si>
  <si>
    <t>7,465</t>
  </si>
  <si>
    <t>95.81</t>
  </si>
  <si>
    <t>396.94</t>
  </si>
  <si>
    <t xml:space="preserve">677.58 / </t>
  </si>
  <si>
    <t>자연193</t>
  </si>
  <si>
    <t>3.45</t>
  </si>
  <si>
    <t>7,487</t>
  </si>
  <si>
    <t>95.80</t>
  </si>
  <si>
    <t>396.92</t>
  </si>
  <si>
    <t xml:space="preserve">677.53 / </t>
  </si>
  <si>
    <t>자연194</t>
  </si>
  <si>
    <t>396.91</t>
  </si>
  <si>
    <t xml:space="preserve">710.688 / </t>
  </si>
  <si>
    <t>자연195</t>
  </si>
  <si>
    <t>3.46</t>
  </si>
  <si>
    <t>7,508</t>
  </si>
  <si>
    <t>396.87</t>
  </si>
  <si>
    <t>95.79</t>
  </si>
  <si>
    <t>395.92</t>
  </si>
  <si>
    <t xml:space="preserve">728.941 / </t>
  </si>
  <si>
    <t>통합인문44</t>
  </si>
  <si>
    <t xml:space="preserve">710.622 / </t>
  </si>
  <si>
    <t>자연196</t>
  </si>
  <si>
    <t>3.47</t>
  </si>
  <si>
    <t>7,530</t>
  </si>
  <si>
    <t>95.78</t>
  </si>
  <si>
    <t>396.83</t>
  </si>
  <si>
    <t xml:space="preserve">668.85 / </t>
  </si>
  <si>
    <t>자연197</t>
  </si>
  <si>
    <t>3.50</t>
  </si>
  <si>
    <t>7,595</t>
  </si>
  <si>
    <t>95.76</t>
  </si>
  <si>
    <t>396.73</t>
  </si>
  <si>
    <t>자연198</t>
  </si>
  <si>
    <t>3.53</t>
  </si>
  <si>
    <t>7,660</t>
  </si>
  <si>
    <t>95.74</t>
  </si>
  <si>
    <t>396.63</t>
  </si>
  <si>
    <t xml:space="preserve">668.58 / </t>
  </si>
  <si>
    <t>자연199</t>
  </si>
  <si>
    <t>3.56</t>
  </si>
  <si>
    <t>7,725</t>
  </si>
  <si>
    <t>95.72</t>
  </si>
  <si>
    <t>396.56</t>
  </si>
  <si>
    <t xml:space="preserve">924.72 / </t>
  </si>
  <si>
    <t>자연200</t>
  </si>
  <si>
    <t>396.55</t>
  </si>
  <si>
    <t xml:space="preserve">676.92 / </t>
  </si>
  <si>
    <t>자연201</t>
  </si>
  <si>
    <t>3.57</t>
  </si>
  <si>
    <t>7,747</t>
  </si>
  <si>
    <t>396.50</t>
  </si>
  <si>
    <t>95.70</t>
  </si>
  <si>
    <t>395.58</t>
  </si>
  <si>
    <t xml:space="preserve">728.441 / </t>
  </si>
  <si>
    <t>통합인문45</t>
  </si>
  <si>
    <t>3.59</t>
  </si>
  <si>
    <t>7,790</t>
  </si>
  <si>
    <t>396.44</t>
  </si>
  <si>
    <t>95.68</t>
  </si>
  <si>
    <t>395.51</t>
  </si>
  <si>
    <t xml:space="preserve">728.341 / </t>
  </si>
  <si>
    <t>통합인문46</t>
  </si>
  <si>
    <t>3.60</t>
  </si>
  <si>
    <t>7,812</t>
  </si>
  <si>
    <t>396.40</t>
  </si>
  <si>
    <t xml:space="preserve">924.39 / </t>
  </si>
  <si>
    <t>자연202</t>
  </si>
  <si>
    <t>396.39</t>
  </si>
  <si>
    <t xml:space="preserve">709.972 / </t>
  </si>
  <si>
    <t>자연203</t>
  </si>
  <si>
    <t>3.61</t>
  </si>
  <si>
    <t>7,834</t>
  </si>
  <si>
    <t>95.67</t>
  </si>
  <si>
    <t>396.34</t>
  </si>
  <si>
    <t xml:space="preserve">668.19 / </t>
  </si>
  <si>
    <t>자연204</t>
  </si>
  <si>
    <t>3.64</t>
  </si>
  <si>
    <t>7,899</t>
  </si>
  <si>
    <t>396.24</t>
  </si>
  <si>
    <t xml:space="preserve">676.39 / </t>
  </si>
  <si>
    <t>통합인문47</t>
  </si>
  <si>
    <t>3.67</t>
  </si>
  <si>
    <t>7,964</t>
  </si>
  <si>
    <t>95.61</t>
  </si>
  <si>
    <t>396.11</t>
  </si>
  <si>
    <t xml:space="preserve">923.81 / </t>
  </si>
  <si>
    <t>자연205</t>
  </si>
  <si>
    <t>3.68</t>
  </si>
  <si>
    <t>7,986</t>
  </si>
  <si>
    <t>95.60</t>
  </si>
  <si>
    <t>396.07</t>
  </si>
  <si>
    <t xml:space="preserve">923.73 / </t>
  </si>
  <si>
    <t>자연206</t>
  </si>
  <si>
    <t>3.73</t>
  </si>
  <si>
    <t>8,094</t>
  </si>
  <si>
    <t>95.56</t>
  </si>
  <si>
    <t>395.89</t>
  </si>
  <si>
    <t xml:space="preserve">978.41 / </t>
  </si>
  <si>
    <t>자연207</t>
  </si>
  <si>
    <t>3.75</t>
  </si>
  <si>
    <t>8,138</t>
  </si>
  <si>
    <t>395.83</t>
  </si>
  <si>
    <t>95.54</t>
  </si>
  <si>
    <t>394.96</t>
  </si>
  <si>
    <t xml:space="preserve">727.533 / </t>
  </si>
  <si>
    <t>통합인문48</t>
  </si>
  <si>
    <t>3.78</t>
  </si>
  <si>
    <t>8,203</t>
  </si>
  <si>
    <t>95.51</t>
  </si>
  <si>
    <t>395.73</t>
  </si>
  <si>
    <t xml:space="preserve">675.54 / </t>
  </si>
  <si>
    <t>자연208</t>
  </si>
  <si>
    <t>3.82</t>
  </si>
  <si>
    <t>8,289</t>
  </si>
  <si>
    <t>95.48</t>
  </si>
  <si>
    <t>395.59</t>
  </si>
  <si>
    <t xml:space="preserve">922.75 / </t>
  </si>
  <si>
    <t>자연209</t>
  </si>
  <si>
    <t>3.83</t>
  </si>
  <si>
    <t>8,311</t>
  </si>
  <si>
    <t>95.47</t>
  </si>
  <si>
    <t>395.55</t>
  </si>
  <si>
    <t xml:space="preserve">675.25 / </t>
  </si>
  <si>
    <t>자연210</t>
  </si>
  <si>
    <t>3.84</t>
  </si>
  <si>
    <t>8,333</t>
  </si>
  <si>
    <t>95.46</t>
  </si>
  <si>
    <t>394.68</t>
  </si>
  <si>
    <t xml:space="preserve">727.125 / </t>
  </si>
  <si>
    <t>통합인문49</t>
  </si>
  <si>
    <t>395.50</t>
  </si>
  <si>
    <t>95.45</t>
  </si>
  <si>
    <t>394.66</t>
  </si>
  <si>
    <t xml:space="preserve">913.07 / </t>
  </si>
  <si>
    <t>통합인문50</t>
  </si>
  <si>
    <t>3.85</t>
  </si>
  <si>
    <t>8,355</t>
  </si>
  <si>
    <t>395.48</t>
  </si>
  <si>
    <t xml:space="preserve">708.727 / </t>
  </si>
  <si>
    <t>자연211</t>
  </si>
  <si>
    <t>395.47</t>
  </si>
  <si>
    <t xml:space="preserve">708.716 / </t>
  </si>
  <si>
    <t>자연212</t>
  </si>
  <si>
    <t>3.87</t>
  </si>
  <si>
    <t>8,398</t>
  </si>
  <si>
    <t>95.43</t>
  </si>
  <si>
    <t>395.39</t>
  </si>
  <si>
    <t xml:space="preserve">674.98 / </t>
  </si>
  <si>
    <t>자연213</t>
  </si>
  <si>
    <t>3.89</t>
  </si>
  <si>
    <t>8,441</t>
  </si>
  <si>
    <t>395.31</t>
  </si>
  <si>
    <t>396.85</t>
  </si>
  <si>
    <t xml:space="preserve">674.71 / </t>
  </si>
  <si>
    <t>통합인문51</t>
  </si>
  <si>
    <t>3.93</t>
  </si>
  <si>
    <t>8,528</t>
  </si>
  <si>
    <t>95.37</t>
  </si>
  <si>
    <t>395.16</t>
  </si>
  <si>
    <t xml:space="preserve">708.277 / </t>
  </si>
  <si>
    <t>자연214</t>
  </si>
  <si>
    <t>3.97</t>
  </si>
  <si>
    <t>8,615</t>
  </si>
  <si>
    <t>95.33</t>
  </si>
  <si>
    <t>395.01</t>
  </si>
  <si>
    <t xml:space="preserve">674.34 / </t>
  </si>
  <si>
    <t>자연215</t>
  </si>
  <si>
    <t>3.99</t>
  </si>
  <si>
    <t>8,658</t>
  </si>
  <si>
    <t>394.94</t>
  </si>
  <si>
    <t>95.31</t>
  </si>
  <si>
    <t>394.14</t>
  </si>
  <si>
    <t xml:space="preserve">726.35 / </t>
  </si>
  <si>
    <t>통합인문52</t>
  </si>
  <si>
    <t>4.00</t>
  </si>
  <si>
    <t>8,680</t>
  </si>
  <si>
    <t>95.30</t>
  </si>
  <si>
    <t>394.92</t>
  </si>
  <si>
    <t xml:space="preserve">707.944 / </t>
  </si>
  <si>
    <t>자연216</t>
  </si>
  <si>
    <t>4.01</t>
  </si>
  <si>
    <t>8,702</t>
  </si>
  <si>
    <t>394.88</t>
  </si>
  <si>
    <t>95.29</t>
  </si>
  <si>
    <t>394.09</t>
  </si>
  <si>
    <t xml:space="preserve">726.275 / </t>
  </si>
  <si>
    <t>통합인문53</t>
  </si>
  <si>
    <t>4.02</t>
  </si>
  <si>
    <t>8,723</t>
  </si>
  <si>
    <t>394.84</t>
  </si>
  <si>
    <t xml:space="preserve">707.844 / </t>
  </si>
  <si>
    <t>자연217</t>
  </si>
  <si>
    <t>4.03</t>
  </si>
  <si>
    <t>8,745</t>
  </si>
  <si>
    <t>394.81</t>
  </si>
  <si>
    <t>95.27</t>
  </si>
  <si>
    <t>394.02</t>
  </si>
  <si>
    <t xml:space="preserve">726.166 / </t>
  </si>
  <si>
    <t>통합인문54</t>
  </si>
  <si>
    <t>4.05</t>
  </si>
  <si>
    <t>8,789</t>
  </si>
  <si>
    <t>95.26</t>
  </si>
  <si>
    <t>394.74</t>
  </si>
  <si>
    <t xml:space="preserve">673.89 / </t>
  </si>
  <si>
    <t>자연218</t>
  </si>
  <si>
    <t>4.06</t>
  </si>
  <si>
    <t>8,810</t>
  </si>
  <si>
    <t>394.73</t>
  </si>
  <si>
    <t xml:space="preserve">673.86 / </t>
  </si>
  <si>
    <t>자연219</t>
  </si>
  <si>
    <t>4.09</t>
  </si>
  <si>
    <t>8,875</t>
  </si>
  <si>
    <t>394.63</t>
  </si>
  <si>
    <t>95.86</t>
  </si>
  <si>
    <t>396.20</t>
  </si>
  <si>
    <t xml:space="preserve">673.54 / </t>
  </si>
  <si>
    <t>통합인문55</t>
  </si>
  <si>
    <t>4.15</t>
  </si>
  <si>
    <t>9,006</t>
  </si>
  <si>
    <t>95.18</t>
  </si>
  <si>
    <t>394.41</t>
  </si>
  <si>
    <t xml:space="preserve">673.33 / </t>
  </si>
  <si>
    <t>자연220</t>
  </si>
  <si>
    <t>4.16</t>
  </si>
  <si>
    <t>9,027</t>
  </si>
  <si>
    <t>95.17</t>
  </si>
  <si>
    <t>394.37</t>
  </si>
  <si>
    <t xml:space="preserve">930.4 / </t>
  </si>
  <si>
    <t>자연221</t>
  </si>
  <si>
    <t>4.17</t>
  </si>
  <si>
    <t>9,049</t>
  </si>
  <si>
    <t>95.16</t>
  </si>
  <si>
    <t>394.35</t>
  </si>
  <si>
    <t xml:space="preserve">507.03 / </t>
  </si>
  <si>
    <t>자연222</t>
  </si>
  <si>
    <t>4.18</t>
  </si>
  <si>
    <t>9,071</t>
  </si>
  <si>
    <t>95.15</t>
  </si>
  <si>
    <t>394.31</t>
  </si>
  <si>
    <t xml:space="preserve">673.16 / </t>
  </si>
  <si>
    <t>자연223</t>
  </si>
  <si>
    <t>394.30</t>
  </si>
  <si>
    <t>95.77</t>
  </si>
  <si>
    <t>395.85</t>
  </si>
  <si>
    <t xml:space="preserve">672.94 / </t>
  </si>
  <si>
    <t>통합인문56</t>
  </si>
  <si>
    <t>4.19</t>
  </si>
  <si>
    <t>9,092</t>
  </si>
  <si>
    <t>95.14</t>
  </si>
  <si>
    <t>394.26</t>
  </si>
  <si>
    <t xml:space="preserve">707.033 / </t>
  </si>
  <si>
    <t>자연224</t>
  </si>
  <si>
    <t>4.21</t>
  </si>
  <si>
    <t>9,136</t>
  </si>
  <si>
    <t>95.12</t>
  </si>
  <si>
    <t>394.17</t>
  </si>
  <si>
    <t xml:space="preserve">919.77 / </t>
  </si>
  <si>
    <t>자연225</t>
  </si>
  <si>
    <t>4.23</t>
  </si>
  <si>
    <t>9,179</t>
  </si>
  <si>
    <t>395.65</t>
  </si>
  <si>
    <t xml:space="preserve">672.59 / </t>
  </si>
  <si>
    <t>통합인문57</t>
  </si>
  <si>
    <t>4.24</t>
  </si>
  <si>
    <t>9,201</t>
  </si>
  <si>
    <t>394.07</t>
  </si>
  <si>
    <t>95.09</t>
  </si>
  <si>
    <t>393.33</t>
  </si>
  <si>
    <t xml:space="preserve">504.53 / </t>
  </si>
  <si>
    <t>통합인문58</t>
  </si>
  <si>
    <t>394.05</t>
  </si>
  <si>
    <t>95.71</t>
  </si>
  <si>
    <t>395.61</t>
  </si>
  <si>
    <t xml:space="preserve">672.52 / </t>
  </si>
  <si>
    <t>통합인문59</t>
  </si>
  <si>
    <t>4.25</t>
  </si>
  <si>
    <t>9,223</t>
  </si>
  <si>
    <t>394.03</t>
  </si>
  <si>
    <t xml:space="preserve">706.722 / </t>
  </si>
  <si>
    <t>자연226</t>
  </si>
  <si>
    <t>95.08</t>
  </si>
  <si>
    <t>393.32</t>
  </si>
  <si>
    <t xml:space="preserve">725.15 / </t>
  </si>
  <si>
    <t>통합인문60</t>
  </si>
  <si>
    <t>4.27</t>
  </si>
  <si>
    <t>9,266</t>
  </si>
  <si>
    <t>393.96</t>
  </si>
  <si>
    <t>95.75</t>
  </si>
  <si>
    <t>395.79</t>
  </si>
  <si>
    <t xml:space="preserve">665.58 / </t>
  </si>
  <si>
    <t>통합인문61</t>
  </si>
  <si>
    <t>4.28</t>
  </si>
  <si>
    <t>9,288</t>
  </si>
  <si>
    <t>393.92</t>
  </si>
  <si>
    <t>395.74</t>
  </si>
  <si>
    <t xml:space="preserve">665.5 / </t>
  </si>
  <si>
    <t>통합인문62</t>
  </si>
  <si>
    <t>4.31</t>
  </si>
  <si>
    <t>9,353</t>
  </si>
  <si>
    <t>95.04</t>
  </si>
  <si>
    <t>393.82</t>
  </si>
  <si>
    <t xml:space="preserve">919.07 / </t>
  </si>
  <si>
    <t>자연227</t>
  </si>
  <si>
    <t>4.35</t>
  </si>
  <si>
    <t>9,440</t>
  </si>
  <si>
    <t>393.68</t>
  </si>
  <si>
    <t>95.00</t>
  </si>
  <si>
    <t>393.01</t>
  </si>
  <si>
    <t xml:space="preserve">724.708 / </t>
  </si>
  <si>
    <t>통합인문63</t>
  </si>
  <si>
    <t>4.36</t>
  </si>
  <si>
    <t>9,461</t>
  </si>
  <si>
    <t>94.99</t>
  </si>
  <si>
    <t>393.64</t>
  </si>
  <si>
    <t xml:space="preserve">918.71 / </t>
  </si>
  <si>
    <t>자연228</t>
  </si>
  <si>
    <t>4.38</t>
  </si>
  <si>
    <t>9,505</t>
  </si>
  <si>
    <t>94.97</t>
  </si>
  <si>
    <t>393.56</t>
  </si>
  <si>
    <t xml:space="preserve">918.55 / </t>
  </si>
  <si>
    <t>자연229</t>
  </si>
  <si>
    <t>393.54</t>
  </si>
  <si>
    <t xml:space="preserve">706.05 / </t>
  </si>
  <si>
    <t>자연230</t>
  </si>
  <si>
    <t>4.39</t>
  </si>
  <si>
    <t>9,526</t>
  </si>
  <si>
    <t>393.52</t>
  </si>
  <si>
    <t>94.96</t>
  </si>
  <si>
    <t>392.87</t>
  </si>
  <si>
    <t xml:space="preserve">724.508 / </t>
  </si>
  <si>
    <t>통합인문64</t>
  </si>
  <si>
    <t>4.40</t>
  </si>
  <si>
    <t>9,548</t>
  </si>
  <si>
    <t>94.95</t>
  </si>
  <si>
    <t>393.45</t>
  </si>
  <si>
    <t xml:space="preserve">705.938 / </t>
  </si>
  <si>
    <t>자연231</t>
  </si>
  <si>
    <t>4.42</t>
  </si>
  <si>
    <t>9,591</t>
  </si>
  <si>
    <t>94.93</t>
  </si>
  <si>
    <t>393.40</t>
  </si>
  <si>
    <t xml:space="preserve">972 / </t>
  </si>
  <si>
    <t>자연232</t>
  </si>
  <si>
    <t>393.38</t>
  </si>
  <si>
    <t xml:space="preserve">918.19 / </t>
  </si>
  <si>
    <t>자연233</t>
  </si>
  <si>
    <t>4.43</t>
  </si>
  <si>
    <t>9,613</t>
  </si>
  <si>
    <t>94.91</t>
  </si>
  <si>
    <t>392.69</t>
  </si>
  <si>
    <t xml:space="preserve">724.25 / </t>
  </si>
  <si>
    <t>통합인문65</t>
  </si>
  <si>
    <t>94.92</t>
  </si>
  <si>
    <t xml:space="preserve">705.772 / </t>
  </si>
  <si>
    <t>자연234</t>
  </si>
  <si>
    <t>4.44</t>
  </si>
  <si>
    <t>9,635</t>
  </si>
  <si>
    <t>393.31</t>
  </si>
  <si>
    <t xml:space="preserve">908.91 / </t>
  </si>
  <si>
    <t>통합인문66</t>
  </si>
  <si>
    <t>393.29</t>
  </si>
  <si>
    <t>95.50</t>
  </si>
  <si>
    <t>394.85</t>
  </si>
  <si>
    <t xml:space="preserve">671.21 / </t>
  </si>
  <si>
    <t>통합인문67</t>
  </si>
  <si>
    <t>4.45</t>
  </si>
  <si>
    <t>9,657</t>
  </si>
  <si>
    <t>94.90</t>
  </si>
  <si>
    <t>393.25</t>
  </si>
  <si>
    <t xml:space="preserve">917.94 / </t>
  </si>
  <si>
    <t>자연235</t>
  </si>
  <si>
    <t>4.47</t>
  </si>
  <si>
    <t>9,700</t>
  </si>
  <si>
    <t>393.21</t>
  </si>
  <si>
    <t>94.88</t>
  </si>
  <si>
    <t>392.54</t>
  </si>
  <si>
    <t xml:space="preserve">503.76 / </t>
  </si>
  <si>
    <t>통합인문68</t>
  </si>
  <si>
    <t>394.76</t>
  </si>
  <si>
    <t xml:space="preserve">671.06 / </t>
  </si>
  <si>
    <t>통합인문69</t>
  </si>
  <si>
    <t>94.89</t>
  </si>
  <si>
    <t>393.20</t>
  </si>
  <si>
    <t xml:space="preserve">917.85 / </t>
  </si>
  <si>
    <t>자연236</t>
  </si>
  <si>
    <t>4.48</t>
  </si>
  <si>
    <t>9,722</t>
  </si>
  <si>
    <t>393.18</t>
  </si>
  <si>
    <t>392.56</t>
  </si>
  <si>
    <t xml:space="preserve">724.066 / </t>
  </si>
  <si>
    <t>통합인문70</t>
  </si>
  <si>
    <t>4.60</t>
  </si>
  <si>
    <t>9,982</t>
  </si>
  <si>
    <t>94.81</t>
  </si>
  <si>
    <t>392.89</t>
  </si>
  <si>
    <t xml:space="preserve">505.64 / </t>
  </si>
  <si>
    <t>자연237</t>
  </si>
  <si>
    <t>4.61</t>
  </si>
  <si>
    <t>10,004</t>
  </si>
  <si>
    <t>392.88</t>
  </si>
  <si>
    <t>95.52</t>
  </si>
  <si>
    <t>394.89</t>
  </si>
  <si>
    <t xml:space="preserve">664.15 / </t>
  </si>
  <si>
    <t>통합인문71</t>
  </si>
  <si>
    <t>4.62</t>
  </si>
  <si>
    <t>10,025</t>
  </si>
  <si>
    <t>392.84</t>
  </si>
  <si>
    <t>94.80</t>
  </si>
  <si>
    <t>392.25</t>
  </si>
  <si>
    <t xml:space="preserve">652.255 / </t>
  </si>
  <si>
    <t>통합인문72</t>
  </si>
  <si>
    <t>4.69</t>
  </si>
  <si>
    <t>10,177</t>
  </si>
  <si>
    <t>392.63</t>
  </si>
  <si>
    <t xml:space="preserve">670.06 / </t>
  </si>
  <si>
    <t>통합인문73</t>
  </si>
  <si>
    <t>4.71</t>
  </si>
  <si>
    <t>10,221</t>
  </si>
  <si>
    <t>94.73</t>
  </si>
  <si>
    <t>392.58</t>
  </si>
  <si>
    <t xml:space="preserve">565.77 / </t>
  </si>
  <si>
    <t>자연238</t>
  </si>
  <si>
    <t>4.72</t>
  </si>
  <si>
    <t>10,242</t>
  </si>
  <si>
    <t>94.72</t>
  </si>
  <si>
    <t xml:space="preserve">662.83 / </t>
  </si>
  <si>
    <t>자연239</t>
  </si>
  <si>
    <t xml:space="preserve">918.6 / </t>
  </si>
  <si>
    <t>자연240</t>
  </si>
  <si>
    <t>392.53</t>
  </si>
  <si>
    <t>391.94</t>
  </si>
  <si>
    <t xml:space="preserve">723.166 / </t>
  </si>
  <si>
    <t>통합인문74</t>
  </si>
  <si>
    <t>4.77</t>
  </si>
  <si>
    <t>10,351</t>
  </si>
  <si>
    <t>392.36</t>
  </si>
  <si>
    <t>94.68</t>
  </si>
  <si>
    <t>391.79</t>
  </si>
  <si>
    <t xml:space="preserve">722.941 / </t>
  </si>
  <si>
    <t>통합인문75</t>
  </si>
  <si>
    <t>4.78</t>
  </si>
  <si>
    <t>10,373</t>
  </si>
  <si>
    <t>94.67</t>
  </si>
  <si>
    <t>392.33</t>
  </si>
  <si>
    <t xml:space="preserve">505.07 / </t>
  </si>
  <si>
    <t>자연241</t>
  </si>
  <si>
    <t>4.80</t>
  </si>
  <si>
    <t>10,416</t>
  </si>
  <si>
    <t>94.65</t>
  </si>
  <si>
    <t xml:space="preserve">704.294 / </t>
  </si>
  <si>
    <t>자연242</t>
  </si>
  <si>
    <t>4.81</t>
  </si>
  <si>
    <t>10,438</t>
  </si>
  <si>
    <t>392.21</t>
  </si>
  <si>
    <t>95.20</t>
  </si>
  <si>
    <t>393.74</t>
  </si>
  <si>
    <t xml:space="preserve">669.33 / </t>
  </si>
  <si>
    <t>통합인문76</t>
  </si>
  <si>
    <t>4.82</t>
  </si>
  <si>
    <t>10,459</t>
  </si>
  <si>
    <t>94.63</t>
  </si>
  <si>
    <t>392.16</t>
  </si>
  <si>
    <t xml:space="preserve">504.9 / </t>
  </si>
  <si>
    <t>자연243</t>
  </si>
  <si>
    <t>4.87</t>
  </si>
  <si>
    <t>10,568</t>
  </si>
  <si>
    <t>391.96</t>
  </si>
  <si>
    <t>94.58</t>
  </si>
  <si>
    <t>391.42</t>
  </si>
  <si>
    <t xml:space="preserve">502.63 / </t>
  </si>
  <si>
    <t>통합인문77</t>
  </si>
  <si>
    <t>4.89</t>
  </si>
  <si>
    <t>10,611</t>
  </si>
  <si>
    <t>391.88</t>
  </si>
  <si>
    <t>94.56</t>
  </si>
  <si>
    <t>391.35</t>
  </si>
  <si>
    <t xml:space="preserve">722.275 / </t>
  </si>
  <si>
    <t>통합인문78</t>
  </si>
  <si>
    <t>4.90</t>
  </si>
  <si>
    <t>10,633</t>
  </si>
  <si>
    <t>94.55</t>
  </si>
  <si>
    <t>391.84</t>
  </si>
  <si>
    <t xml:space="preserve">915.1 / </t>
  </si>
  <si>
    <t>자연244</t>
  </si>
  <si>
    <t>391.83</t>
  </si>
  <si>
    <t xml:space="preserve">668.97 / </t>
  </si>
  <si>
    <t>자연245</t>
  </si>
  <si>
    <t>393.35</t>
  </si>
  <si>
    <t xml:space="preserve">668.66 / </t>
  </si>
  <si>
    <t>통합인문79</t>
  </si>
  <si>
    <t>4.91</t>
  </si>
  <si>
    <t>10,655</t>
  </si>
  <si>
    <t>94.54</t>
  </si>
  <si>
    <t>391.82</t>
  </si>
  <si>
    <t xml:space="preserve">703.688 / </t>
  </si>
  <si>
    <t>자연246</t>
  </si>
  <si>
    <t>4.92</t>
  </si>
  <si>
    <t>10,676</t>
  </si>
  <si>
    <t>391.78</t>
  </si>
  <si>
    <t>94.53</t>
  </si>
  <si>
    <t>391.24</t>
  </si>
  <si>
    <t xml:space="preserve">722.116 / </t>
  </si>
  <si>
    <t>통합인문80</t>
  </si>
  <si>
    <t>통합인문81</t>
  </si>
  <si>
    <t>4.93</t>
  </si>
  <si>
    <t>10,698</t>
  </si>
  <si>
    <t>391.70</t>
  </si>
  <si>
    <t>94.51</t>
  </si>
  <si>
    <t>391.16</t>
  </si>
  <si>
    <t xml:space="preserve">722.008 / </t>
  </si>
  <si>
    <t>통합인문82</t>
  </si>
  <si>
    <t>4.95</t>
  </si>
  <si>
    <t>10,742</t>
  </si>
  <si>
    <t>391.64</t>
  </si>
  <si>
    <t>393.17</t>
  </si>
  <si>
    <t xml:space="preserve">668.36 / </t>
  </si>
  <si>
    <t>통합인문83</t>
  </si>
  <si>
    <t>5.08</t>
  </si>
  <si>
    <t>11,024</t>
  </si>
  <si>
    <t>391.36</t>
  </si>
  <si>
    <t>94.43</t>
  </si>
  <si>
    <t>390.87</t>
  </si>
  <si>
    <t xml:space="preserve">721.566 / </t>
  </si>
  <si>
    <t>통합인문84</t>
  </si>
  <si>
    <t>5.09</t>
  </si>
  <si>
    <t>11,045</t>
  </si>
  <si>
    <t>391.34</t>
  </si>
  <si>
    <t>94.42</t>
  </si>
  <si>
    <t>390.82</t>
  </si>
  <si>
    <t xml:space="preserve">502.03 / </t>
  </si>
  <si>
    <t>통합인문85</t>
  </si>
  <si>
    <t>5.15</t>
  </si>
  <si>
    <t>11,176</t>
  </si>
  <si>
    <t>391.17</t>
  </si>
  <si>
    <t>392.68</t>
  </si>
  <si>
    <t xml:space="preserve">667.53 / </t>
  </si>
  <si>
    <t>통합인문86</t>
  </si>
  <si>
    <t>5.19</t>
  </si>
  <si>
    <t>11,262</t>
  </si>
  <si>
    <t>94.35</t>
  </si>
  <si>
    <t>391.04</t>
  </si>
  <si>
    <t xml:space="preserve">913.47 / </t>
  </si>
  <si>
    <t>자연247</t>
  </si>
  <si>
    <t>391.03</t>
  </si>
  <si>
    <t>94.87</t>
  </si>
  <si>
    <t>392.51</t>
  </si>
  <si>
    <t xml:space="preserve">667.25 / </t>
  </si>
  <si>
    <t>통합인문87</t>
  </si>
  <si>
    <t>5.23</t>
  </si>
  <si>
    <t>11,349</t>
  </si>
  <si>
    <t>94.32</t>
  </si>
  <si>
    <t>390.92</t>
  </si>
  <si>
    <t xml:space="preserve">768.06 / </t>
  </si>
  <si>
    <t>자연248</t>
  </si>
  <si>
    <t>390.89</t>
  </si>
  <si>
    <t>94.82</t>
  </si>
  <si>
    <t>392.35</t>
  </si>
  <si>
    <t xml:space="preserve">666.99 / </t>
  </si>
  <si>
    <t>통합인문88</t>
  </si>
  <si>
    <t>5.25</t>
  </si>
  <si>
    <t>11,393</t>
  </si>
  <si>
    <t>390.80</t>
  </si>
  <si>
    <t xml:space="preserve">666.82 / </t>
  </si>
  <si>
    <t>통합인문89</t>
  </si>
  <si>
    <t>5.26</t>
  </si>
  <si>
    <t>11,414</t>
  </si>
  <si>
    <t>390.73</t>
  </si>
  <si>
    <t>94.27</t>
  </si>
  <si>
    <t>390.28</t>
  </si>
  <si>
    <t xml:space="preserve">720.691 / </t>
  </si>
  <si>
    <t>통합인문90</t>
  </si>
  <si>
    <t>390.72</t>
  </si>
  <si>
    <t>95.05</t>
  </si>
  <si>
    <t xml:space="preserve">661.48 / </t>
  </si>
  <si>
    <t>통합인문91</t>
  </si>
  <si>
    <t>390.71</t>
  </si>
  <si>
    <t>94.77</t>
  </si>
  <si>
    <t>392.17</t>
  </si>
  <si>
    <t xml:space="preserve">666.67 / </t>
  </si>
  <si>
    <t>통합인문92</t>
  </si>
  <si>
    <t>94.26</t>
  </si>
  <si>
    <t>390.67</t>
  </si>
  <si>
    <t xml:space="preserve">912.71 / </t>
  </si>
  <si>
    <t>자연249</t>
  </si>
  <si>
    <t>94.24</t>
  </si>
  <si>
    <t>390.59</t>
  </si>
  <si>
    <t xml:space="preserve">659.59 / </t>
  </si>
  <si>
    <t>자연250</t>
  </si>
  <si>
    <t>390.58</t>
  </si>
  <si>
    <t xml:space="preserve">912.53 / </t>
  </si>
  <si>
    <t>자연251</t>
  </si>
  <si>
    <t>94.23</t>
  </si>
  <si>
    <t>390.55</t>
  </si>
  <si>
    <t xml:space="preserve">912.46 / </t>
  </si>
  <si>
    <t>자연252</t>
  </si>
  <si>
    <t>5.27</t>
  </si>
  <si>
    <t>11,436</t>
  </si>
  <si>
    <t>94.21</t>
  </si>
  <si>
    <t>390.47</t>
  </si>
  <si>
    <t xml:space="preserve">535.27 / </t>
  </si>
  <si>
    <t>자연253</t>
  </si>
  <si>
    <t>94.20</t>
  </si>
  <si>
    <t>390.45</t>
  </si>
  <si>
    <t xml:space="preserve">767.25 / </t>
  </si>
  <si>
    <t>자연254</t>
  </si>
  <si>
    <t>390.44</t>
  </si>
  <si>
    <t>94.70</t>
  </si>
  <si>
    <t>391.87</t>
  </si>
  <si>
    <t xml:space="preserve">666.16 / </t>
  </si>
  <si>
    <t>통합인문93</t>
  </si>
  <si>
    <t>390.37</t>
  </si>
  <si>
    <t>391.80</t>
  </si>
  <si>
    <t xml:space="preserve">666.03 / </t>
  </si>
  <si>
    <t>통합인문94</t>
  </si>
  <si>
    <t>390.35</t>
  </si>
  <si>
    <t>94.18</t>
  </si>
  <si>
    <t>389.91</t>
  </si>
  <si>
    <t xml:space="preserve">765.49 / </t>
  </si>
  <si>
    <t>자연255</t>
  </si>
  <si>
    <t>5.28</t>
  </si>
  <si>
    <t>11,458</t>
  </si>
  <si>
    <t>390.29</t>
  </si>
  <si>
    <t>391.71</t>
  </si>
  <si>
    <t xml:space="preserve">665.89 / </t>
  </si>
  <si>
    <t>통합인문95</t>
  </si>
  <si>
    <t>390.25</t>
  </si>
  <si>
    <t>94.64</t>
  </si>
  <si>
    <t>391.66</t>
  </si>
  <si>
    <t xml:space="preserve">665.8 / </t>
  </si>
  <si>
    <t>통합인문96</t>
  </si>
  <si>
    <t>390.19</t>
  </si>
  <si>
    <t>94.13</t>
  </si>
  <si>
    <t>389.74</t>
  </si>
  <si>
    <t xml:space="preserve">500.93 / </t>
  </si>
  <si>
    <t>통합인문97</t>
  </si>
  <si>
    <t>390.18</t>
  </si>
  <si>
    <t xml:space="preserve">911.67 / </t>
  </si>
  <si>
    <t>자연256</t>
  </si>
  <si>
    <t>5.29</t>
  </si>
  <si>
    <t>11,479</t>
  </si>
  <si>
    <t>94.10</t>
  </si>
  <si>
    <t>390.07</t>
  </si>
  <si>
    <t xml:space="preserve">502.74 / </t>
  </si>
  <si>
    <t>자연257</t>
  </si>
  <si>
    <t>390.06</t>
  </si>
  <si>
    <t>391.45</t>
  </si>
  <si>
    <t xml:space="preserve">665.43 / </t>
  </si>
  <si>
    <t>통합인문98</t>
  </si>
  <si>
    <t>94.09</t>
  </si>
  <si>
    <t>390.02</t>
  </si>
  <si>
    <t xml:space="preserve">658.6 / </t>
  </si>
  <si>
    <t>자연258</t>
  </si>
  <si>
    <t>390.00</t>
  </si>
  <si>
    <t>94.57</t>
  </si>
  <si>
    <t>391.40</t>
  </si>
  <si>
    <t xml:space="preserve">665.35 / </t>
  </si>
  <si>
    <t>통합인문99</t>
  </si>
  <si>
    <t>389.99</t>
  </si>
  <si>
    <t>94.08</t>
  </si>
  <si>
    <t>389.58</t>
  </si>
  <si>
    <t xml:space="preserve">909.39 / </t>
  </si>
  <si>
    <t>통합인문100</t>
  </si>
  <si>
    <t>389.97</t>
  </si>
  <si>
    <t>94.07</t>
  </si>
  <si>
    <t>389.55</t>
  </si>
  <si>
    <t xml:space="preserve">500.73 / </t>
  </si>
  <si>
    <t>통합인문101</t>
  </si>
  <si>
    <t xml:space="preserve">665.27 / </t>
  </si>
  <si>
    <t>통합인문102</t>
  </si>
  <si>
    <t>389.96</t>
  </si>
  <si>
    <t xml:space="preserve">665.26 / </t>
  </si>
  <si>
    <t>통합인문103</t>
  </si>
  <si>
    <t>94.05</t>
  </si>
  <si>
    <t>389.88</t>
  </si>
  <si>
    <t xml:space="preserve">502.54 / </t>
  </si>
  <si>
    <t>자연259</t>
  </si>
  <si>
    <t>5.30</t>
  </si>
  <si>
    <t>11,501</t>
  </si>
  <si>
    <t>94.03</t>
  </si>
  <si>
    <t>389.79</t>
  </si>
  <si>
    <t xml:space="preserve">910.84 / </t>
  </si>
  <si>
    <t>자연260</t>
  </si>
  <si>
    <t>94.02</t>
  </si>
  <si>
    <t>389.75</t>
  </si>
  <si>
    <t xml:space="preserve">658.14 / </t>
  </si>
  <si>
    <t>자연261</t>
  </si>
  <si>
    <t>389.73</t>
  </si>
  <si>
    <t>94.49</t>
  </si>
  <si>
    <t>391.10</t>
  </si>
  <si>
    <t xml:space="preserve">664.82 / </t>
  </si>
  <si>
    <t>통합인문104</t>
  </si>
  <si>
    <t>389.72</t>
  </si>
  <si>
    <t>391.08</t>
  </si>
  <si>
    <t xml:space="preserve">664.79 / </t>
  </si>
  <si>
    <t>통합인문105</t>
  </si>
  <si>
    <t>5.32</t>
  </si>
  <si>
    <t>11,544</t>
  </si>
  <si>
    <t>93.99</t>
  </si>
  <si>
    <t>389.65</t>
  </si>
  <si>
    <t xml:space="preserve">910.53 / </t>
  </si>
  <si>
    <t>자연262</t>
  </si>
  <si>
    <t>5.33</t>
  </si>
  <si>
    <t>11,566</t>
  </si>
  <si>
    <t>389.60</t>
  </si>
  <si>
    <t>94.45</t>
  </si>
  <si>
    <t>390.96</t>
  </si>
  <si>
    <t xml:space="preserve">664.58 / </t>
  </si>
  <si>
    <t>통합인문106</t>
  </si>
  <si>
    <t>5.36</t>
  </si>
  <si>
    <t>11,631</t>
  </si>
  <si>
    <t>389.54</t>
  </si>
  <si>
    <t>93.95</t>
  </si>
  <si>
    <t>389.14</t>
  </si>
  <si>
    <t xml:space="preserve">901.32 / </t>
  </si>
  <si>
    <t>통합인문107</t>
  </si>
  <si>
    <t>5.38</t>
  </si>
  <si>
    <t>11,675</t>
  </si>
  <si>
    <t>93.94</t>
  </si>
  <si>
    <t>389.48</t>
  </si>
  <si>
    <t xml:space="preserve">657.74 / </t>
  </si>
  <si>
    <t>자연263</t>
  </si>
  <si>
    <t>5.39</t>
  </si>
  <si>
    <t>11,696</t>
  </si>
  <si>
    <t>93.93</t>
  </si>
  <si>
    <t>389.45</t>
  </si>
  <si>
    <t xml:space="preserve">910.1 / </t>
  </si>
  <si>
    <t>자연264</t>
  </si>
  <si>
    <t>389.44</t>
  </si>
  <si>
    <t>391.72</t>
  </si>
  <si>
    <t xml:space="preserve">659.56 / </t>
  </si>
  <si>
    <t>통합인문108</t>
  </si>
  <si>
    <t>5.52</t>
  </si>
  <si>
    <t>11,978</t>
  </si>
  <si>
    <t>93.81</t>
  </si>
  <si>
    <t>389.09</t>
  </si>
  <si>
    <t xml:space="preserve">764.8 / </t>
  </si>
  <si>
    <t>자연265</t>
  </si>
  <si>
    <t>389.07</t>
  </si>
  <si>
    <t>93.80</t>
  </si>
  <si>
    <t>388.69</t>
  </si>
  <si>
    <t xml:space="preserve">718.341 / </t>
  </si>
  <si>
    <t>통합인문109</t>
  </si>
  <si>
    <t>5.53</t>
  </si>
  <si>
    <t>12,000</t>
  </si>
  <si>
    <t>389.06</t>
  </si>
  <si>
    <t>93.79</t>
  </si>
  <si>
    <t>388.68</t>
  </si>
  <si>
    <t xml:space="preserve">499.86 / </t>
  </si>
  <si>
    <t>통합인문110</t>
  </si>
  <si>
    <t>5.55</t>
  </si>
  <si>
    <t>12,044</t>
  </si>
  <si>
    <t>93.76</t>
  </si>
  <si>
    <t>388.95</t>
  </si>
  <si>
    <t xml:space="preserve">909.08 / </t>
  </si>
  <si>
    <t>자연266</t>
  </si>
  <si>
    <t>5.59</t>
  </si>
  <si>
    <t>12,130</t>
  </si>
  <si>
    <t>93.72</t>
  </si>
  <si>
    <t>388.82</t>
  </si>
  <si>
    <t xml:space="preserve">699.461 / </t>
  </si>
  <si>
    <t>자연267</t>
  </si>
  <si>
    <t>5.61</t>
  </si>
  <si>
    <t>12,174</t>
  </si>
  <si>
    <t>388.73</t>
  </si>
  <si>
    <t>93.69</t>
  </si>
  <si>
    <t>388.39</t>
  </si>
  <si>
    <t xml:space="preserve">906.96 / </t>
  </si>
  <si>
    <t>통합인문111</t>
  </si>
  <si>
    <t>5.65</t>
  </si>
  <si>
    <t>12,261</t>
  </si>
  <si>
    <t>388.47</t>
  </si>
  <si>
    <t>93.60</t>
  </si>
  <si>
    <t>388.14</t>
  </si>
  <si>
    <t xml:space="preserve">499.35 / </t>
  </si>
  <si>
    <t>통합인문112</t>
  </si>
  <si>
    <t>5.68</t>
  </si>
  <si>
    <t>12,326</t>
  </si>
  <si>
    <t>388.41</t>
  </si>
  <si>
    <t>94.33</t>
  </si>
  <si>
    <t>390.49</t>
  </si>
  <si>
    <t xml:space="preserve">657.95 / </t>
  </si>
  <si>
    <t>통합인문113</t>
  </si>
  <si>
    <t>5.73</t>
  </si>
  <si>
    <t>12,434</t>
  </si>
  <si>
    <t>388.32</t>
  </si>
  <si>
    <t>93.54</t>
  </si>
  <si>
    <t>388.00</t>
  </si>
  <si>
    <t xml:space="preserve">899 / </t>
  </si>
  <si>
    <t>통합인문114</t>
  </si>
  <si>
    <t>5.81</t>
  </si>
  <si>
    <t>12,608</t>
  </si>
  <si>
    <t>388.11</t>
  </si>
  <si>
    <t>93.47</t>
  </si>
  <si>
    <t>387.80</t>
  </si>
  <si>
    <t xml:space="preserve">646.375 / </t>
  </si>
  <si>
    <t>통합인문115</t>
  </si>
  <si>
    <t>5.83</t>
  </si>
  <si>
    <t>12,651</t>
  </si>
  <si>
    <t>93.44</t>
  </si>
  <si>
    <t xml:space="preserve">762.96 / </t>
  </si>
  <si>
    <t>자연268</t>
  </si>
  <si>
    <t>5.84</t>
  </si>
  <si>
    <t>12,673</t>
  </si>
  <si>
    <t>387.97</t>
  </si>
  <si>
    <t>93.42</t>
  </si>
  <si>
    <t>387.67</t>
  </si>
  <si>
    <t xml:space="preserve">905.49 / </t>
  </si>
  <si>
    <t>통합인문116</t>
  </si>
  <si>
    <t>5.91</t>
  </si>
  <si>
    <t>12,825</t>
  </si>
  <si>
    <t>387.69</t>
  </si>
  <si>
    <t>93.71</t>
  </si>
  <si>
    <t>388.45</t>
  </si>
  <si>
    <t xml:space="preserve">896.46 / </t>
  </si>
  <si>
    <t>통합인문117</t>
  </si>
  <si>
    <t>5.96</t>
  </si>
  <si>
    <t>12,933</t>
  </si>
  <si>
    <t>387.53</t>
  </si>
  <si>
    <t>93.27</t>
  </si>
  <si>
    <t>387.26</t>
  </si>
  <si>
    <t xml:space="preserve">904.67 / </t>
  </si>
  <si>
    <t>통합인문118</t>
  </si>
  <si>
    <t>5.98</t>
  </si>
  <si>
    <t>12,977</t>
  </si>
  <si>
    <t>387.47</t>
  </si>
  <si>
    <t>93.62</t>
  </si>
  <si>
    <t>388.20</t>
  </si>
  <si>
    <t xml:space="preserve">895.96 / </t>
  </si>
  <si>
    <t>자연269</t>
  </si>
  <si>
    <t>93.26</t>
  </si>
  <si>
    <t xml:space="preserve">894.64 / </t>
  </si>
  <si>
    <t>자연270</t>
  </si>
  <si>
    <t>6.00</t>
  </si>
  <si>
    <t>13,020</t>
  </si>
  <si>
    <t>93.24</t>
  </si>
  <si>
    <t>387.44</t>
  </si>
  <si>
    <t xml:space="preserve">918.23 / </t>
  </si>
  <si>
    <t>통합인문119</t>
  </si>
  <si>
    <t>6.01</t>
  </si>
  <si>
    <t>13,042</t>
  </si>
  <si>
    <t>93.23</t>
  </si>
  <si>
    <t>387.40</t>
  </si>
  <si>
    <t xml:space="preserve">909.48 / </t>
  </si>
  <si>
    <t>통합인문120</t>
  </si>
  <si>
    <t>6.02</t>
  </si>
  <si>
    <t>13,063</t>
  </si>
  <si>
    <t>387.37</t>
  </si>
  <si>
    <t>93.22</t>
  </si>
  <si>
    <t>387.12</t>
  </si>
  <si>
    <t xml:space="preserve">760.67 / </t>
  </si>
  <si>
    <t>통합인문121</t>
  </si>
  <si>
    <t>6.05</t>
  </si>
  <si>
    <t>13,129</t>
  </si>
  <si>
    <t>93.20</t>
  </si>
  <si>
    <t>387.31</t>
  </si>
  <si>
    <t xml:space="preserve">560.15 / </t>
  </si>
  <si>
    <t>자연271</t>
  </si>
  <si>
    <t>387.30</t>
  </si>
  <si>
    <t>93.19</t>
  </si>
  <si>
    <t>387.04</t>
  </si>
  <si>
    <t xml:space="preserve">904.22 / </t>
  </si>
  <si>
    <t>통합인문122</t>
  </si>
  <si>
    <t>6.08</t>
  </si>
  <si>
    <t>13,194</t>
  </si>
  <si>
    <t>387.22</t>
  </si>
  <si>
    <t>389.15</t>
  </si>
  <si>
    <t xml:space="preserve">656.14 / </t>
  </si>
  <si>
    <t>통합인문123</t>
  </si>
  <si>
    <t>93.17</t>
  </si>
  <si>
    <t>387.21</t>
  </si>
  <si>
    <t xml:space="preserve">761.61 / </t>
  </si>
  <si>
    <t>자연272</t>
  </si>
  <si>
    <t>6.10</t>
  </si>
  <si>
    <t>13,237</t>
  </si>
  <si>
    <t>93.13</t>
  </si>
  <si>
    <t xml:space="preserve">761.45 / </t>
  </si>
  <si>
    <t>자연273</t>
  </si>
  <si>
    <t>386.89</t>
  </si>
  <si>
    <t xml:space="preserve">760.28 / </t>
  </si>
  <si>
    <t>통합인문124</t>
  </si>
  <si>
    <t>6.14</t>
  </si>
  <si>
    <t>13,324</t>
  </si>
  <si>
    <t>386.92</t>
  </si>
  <si>
    <t>93.87</t>
  </si>
  <si>
    <t>388.89</t>
  </si>
  <si>
    <t xml:space="preserve">655.76 / </t>
  </si>
  <si>
    <t>통합인문125</t>
  </si>
  <si>
    <t>6.19</t>
  </si>
  <si>
    <t>13,432</t>
  </si>
  <si>
    <t>92.98</t>
  </si>
  <si>
    <t>386.68</t>
  </si>
  <si>
    <t xml:space="preserve">892.99 / </t>
  </si>
  <si>
    <t>자연274</t>
  </si>
  <si>
    <t>6.21</t>
  </si>
  <si>
    <t>13,476</t>
  </si>
  <si>
    <t>386.65</t>
  </si>
  <si>
    <t>92.97</t>
  </si>
  <si>
    <t>386.45</t>
  </si>
  <si>
    <t xml:space="preserve">903 / </t>
  </si>
  <si>
    <t>통합인문126</t>
  </si>
  <si>
    <t>6.29</t>
  </si>
  <si>
    <t>13,649</t>
  </si>
  <si>
    <t>92.93</t>
  </si>
  <si>
    <t>386.53</t>
  </si>
  <si>
    <t xml:space="preserve">559.33 / </t>
  </si>
  <si>
    <t>자연275</t>
  </si>
  <si>
    <t>6.31</t>
  </si>
  <si>
    <t>13,693</t>
  </si>
  <si>
    <t>92.92</t>
  </si>
  <si>
    <t>386.50</t>
  </si>
  <si>
    <t xml:space="preserve">760.35 / </t>
  </si>
  <si>
    <t>자연276</t>
  </si>
  <si>
    <t>6.32</t>
  </si>
  <si>
    <t>13,714</t>
  </si>
  <si>
    <t>386.48</t>
  </si>
  <si>
    <t>92.91</t>
  </si>
  <si>
    <t>386.29</t>
  </si>
  <si>
    <t xml:space="preserve">902.68 / </t>
  </si>
  <si>
    <t>통합인문127</t>
  </si>
  <si>
    <t>6.35</t>
  </si>
  <si>
    <t>13,780</t>
  </si>
  <si>
    <t>92.90</t>
  </si>
  <si>
    <t>386.25</t>
  </si>
  <si>
    <t xml:space="preserve">759.18 / </t>
  </si>
  <si>
    <t>통합인문128</t>
  </si>
  <si>
    <t>6.39</t>
  </si>
  <si>
    <t>13,866</t>
  </si>
  <si>
    <t>92.85</t>
  </si>
  <si>
    <t>386.31</t>
  </si>
  <si>
    <t xml:space="preserve">892.18 / </t>
  </si>
  <si>
    <t>자연277</t>
  </si>
  <si>
    <t>386.12</t>
  </si>
  <si>
    <t xml:space="preserve">902.34 / </t>
  </si>
  <si>
    <t>통합인문129</t>
  </si>
  <si>
    <t>6.42</t>
  </si>
  <si>
    <t>13,931</t>
  </si>
  <si>
    <t>386.19</t>
  </si>
  <si>
    <t xml:space="preserve">654.71 / </t>
  </si>
  <si>
    <t>통합인문130</t>
  </si>
  <si>
    <t>92.81</t>
  </si>
  <si>
    <t xml:space="preserve">558.98 / </t>
  </si>
  <si>
    <t>자연278</t>
  </si>
  <si>
    <t>6.43</t>
  </si>
  <si>
    <t>13,953</t>
  </si>
  <si>
    <t>92.80</t>
  </si>
  <si>
    <t>386.17</t>
  </si>
  <si>
    <t xml:space="preserve">759.73 / </t>
  </si>
  <si>
    <t>자연279</t>
  </si>
  <si>
    <t>6.50</t>
  </si>
  <si>
    <t>14,105</t>
  </si>
  <si>
    <t>92.74</t>
  </si>
  <si>
    <t>386.00</t>
  </si>
  <si>
    <t xml:space="preserve">558.77 / </t>
  </si>
  <si>
    <t>자연280</t>
  </si>
  <si>
    <t>6.58</t>
  </si>
  <si>
    <t>14,279</t>
  </si>
  <si>
    <t>385.80</t>
  </si>
  <si>
    <t>92.66</t>
  </si>
  <si>
    <t>385.64</t>
  </si>
  <si>
    <t xml:space="preserve">758.06 / </t>
  </si>
  <si>
    <t>통합인문131</t>
  </si>
  <si>
    <t>6.60</t>
  </si>
  <si>
    <t>14,322</t>
  </si>
  <si>
    <t>92.65</t>
  </si>
  <si>
    <t>385.75</t>
  </si>
  <si>
    <t xml:space="preserve">890.85 / </t>
  </si>
  <si>
    <t>자연281</t>
  </si>
  <si>
    <t>6.66</t>
  </si>
  <si>
    <t>14,452</t>
  </si>
  <si>
    <t>92.59</t>
  </si>
  <si>
    <t>385.60</t>
  </si>
  <si>
    <t xml:space="preserve">758.59 / </t>
  </si>
  <si>
    <t>자연282</t>
  </si>
  <si>
    <t>6.73</t>
  </si>
  <si>
    <t>14,604</t>
  </si>
  <si>
    <t>92.53</t>
  </si>
  <si>
    <t>385.43</t>
  </si>
  <si>
    <t xml:space="preserve">133.5 / </t>
  </si>
  <si>
    <t>자연283</t>
  </si>
  <si>
    <t>6.76</t>
  </si>
  <si>
    <t>14,669</t>
  </si>
  <si>
    <t>385.37</t>
  </si>
  <si>
    <t>92.51</t>
  </si>
  <si>
    <t>385.23</t>
  </si>
  <si>
    <t xml:space="preserve">900.5 / </t>
  </si>
  <si>
    <t>통합인문132</t>
  </si>
  <si>
    <t>6.77</t>
  </si>
  <si>
    <t>14,691</t>
  </si>
  <si>
    <t>92.50</t>
  </si>
  <si>
    <t>385.34</t>
  </si>
  <si>
    <t xml:space="preserve">889.87 / </t>
  </si>
  <si>
    <t>자연284</t>
  </si>
  <si>
    <t>6.78</t>
  </si>
  <si>
    <t>14,713</t>
  </si>
  <si>
    <t>92.48</t>
  </si>
  <si>
    <t>385.28</t>
  </si>
  <si>
    <t xml:space="preserve">757.95 / </t>
  </si>
  <si>
    <t>자연285</t>
  </si>
  <si>
    <t>385.26</t>
  </si>
  <si>
    <t>92.47</t>
  </si>
  <si>
    <t>385.10</t>
  </si>
  <si>
    <t xml:space="preserve">900.24 / </t>
  </si>
  <si>
    <t>통합인문133</t>
  </si>
  <si>
    <t>385.25</t>
  </si>
  <si>
    <t xml:space="preserve">889.65 / </t>
  </si>
  <si>
    <t>자연286</t>
  </si>
  <si>
    <t>92.46</t>
  </si>
  <si>
    <t xml:space="preserve">557.9 / </t>
  </si>
  <si>
    <t>자연287</t>
  </si>
  <si>
    <t>385.21</t>
  </si>
  <si>
    <t>92.45</t>
  </si>
  <si>
    <t>385.07</t>
  </si>
  <si>
    <t xml:space="preserve">900.18 / </t>
  </si>
  <si>
    <t>통합인문134</t>
  </si>
  <si>
    <t>385.20</t>
  </si>
  <si>
    <t>385.05</t>
  </si>
  <si>
    <t xml:space="preserve">900.14 / </t>
  </si>
  <si>
    <t>통합인문135</t>
  </si>
  <si>
    <t>6.79</t>
  </si>
  <si>
    <t>14,734</t>
  </si>
  <si>
    <t>385.18</t>
  </si>
  <si>
    <t>92.44</t>
  </si>
  <si>
    <t>385.03</t>
  </si>
  <si>
    <t xml:space="preserve">900.09 / </t>
  </si>
  <si>
    <t>통합인문136</t>
  </si>
  <si>
    <t>385.17</t>
  </si>
  <si>
    <t>93.37</t>
  </si>
  <si>
    <t>387.52</t>
  </si>
  <si>
    <t xml:space="preserve">653.69 / </t>
  </si>
  <si>
    <t>통합인문137</t>
  </si>
  <si>
    <t>92.43</t>
  </si>
  <si>
    <t>385.14</t>
  </si>
  <si>
    <t xml:space="preserve">557.8 / </t>
  </si>
  <si>
    <t>자연288</t>
  </si>
  <si>
    <t>385.11</t>
  </si>
  <si>
    <t>92.41</t>
  </si>
  <si>
    <t>384.96</t>
  </si>
  <si>
    <t xml:space="preserve">899.95 / </t>
  </si>
  <si>
    <t>통합인문138</t>
  </si>
  <si>
    <t>6.80</t>
  </si>
  <si>
    <t>14,756</t>
  </si>
  <si>
    <t>385.09</t>
  </si>
  <si>
    <t xml:space="preserve">757.56 / </t>
  </si>
  <si>
    <t>자연289</t>
  </si>
  <si>
    <t>92.40</t>
  </si>
  <si>
    <t>385.06</t>
  </si>
  <si>
    <t xml:space="preserve">557.7 / </t>
  </si>
  <si>
    <t>자연290</t>
  </si>
  <si>
    <t xml:space="preserve">757.5 / </t>
  </si>
  <si>
    <t>자연291</t>
  </si>
  <si>
    <t>6.81</t>
  </si>
  <si>
    <t>14,778</t>
  </si>
  <si>
    <t>385.02</t>
  </si>
  <si>
    <t>92.38</t>
  </si>
  <si>
    <t>384.88</t>
  </si>
  <si>
    <t xml:space="preserve">756.64 / </t>
  </si>
  <si>
    <t>통합인문139</t>
  </si>
  <si>
    <t>6.82</t>
  </si>
  <si>
    <t>14,799</t>
  </si>
  <si>
    <t>384.99</t>
  </si>
  <si>
    <t xml:space="preserve">757.38 / </t>
  </si>
  <si>
    <t>자연292</t>
  </si>
  <si>
    <t>6.86</t>
  </si>
  <si>
    <t>14,886</t>
  </si>
  <si>
    <t>384.90</t>
  </si>
  <si>
    <t>92.34</t>
  </si>
  <si>
    <t>384.77</t>
  </si>
  <si>
    <t xml:space="preserve">899.54 / </t>
  </si>
  <si>
    <t>통합인문140</t>
  </si>
  <si>
    <t>6.89</t>
  </si>
  <si>
    <t>14,951</t>
  </si>
  <si>
    <t>92.31</t>
  </si>
  <si>
    <t>384.81</t>
  </si>
  <si>
    <t xml:space="preserve">557.42 / </t>
  </si>
  <si>
    <t>자연293</t>
  </si>
  <si>
    <t>384.80</t>
  </si>
  <si>
    <t xml:space="preserve">756.99 / </t>
  </si>
  <si>
    <t>자연294</t>
  </si>
  <si>
    <t>6.91</t>
  </si>
  <si>
    <t>14,995</t>
  </si>
  <si>
    <t>92.30</t>
  </si>
  <si>
    <t>384.76</t>
  </si>
  <si>
    <t xml:space="preserve">888.49 / </t>
  </si>
  <si>
    <t>자연295</t>
  </si>
  <si>
    <t>6.93</t>
  </si>
  <si>
    <t>15,038</t>
  </si>
  <si>
    <t>384.70</t>
  </si>
  <si>
    <t>92.27</t>
  </si>
  <si>
    <t>384.58</t>
  </si>
  <si>
    <t xml:space="preserve">755.89 / </t>
  </si>
  <si>
    <t>통합인문141</t>
  </si>
  <si>
    <t>6.96</t>
  </si>
  <si>
    <t>15,103</t>
  </si>
  <si>
    <t>384.64</t>
  </si>
  <si>
    <t>92.25</t>
  </si>
  <si>
    <t>384.52</t>
  </si>
  <si>
    <t xml:space="preserve">755.77 / </t>
  </si>
  <si>
    <t>통합인문142</t>
  </si>
  <si>
    <t>6.98</t>
  </si>
  <si>
    <t>15,147</t>
  </si>
  <si>
    <t>92.24</t>
  </si>
  <si>
    <t>384.60</t>
  </si>
  <si>
    <t xml:space="preserve">912.69 / </t>
  </si>
  <si>
    <t>자연296</t>
  </si>
  <si>
    <t>6.99</t>
  </si>
  <si>
    <t>15,168</t>
  </si>
  <si>
    <t>92.22</t>
  </si>
  <si>
    <t>384.46</t>
  </si>
  <si>
    <t xml:space="preserve">898.9 / </t>
  </si>
  <si>
    <t>통합인문143</t>
  </si>
  <si>
    <t>7.00</t>
  </si>
  <si>
    <t>15,190</t>
  </si>
  <si>
    <t>384.45</t>
  </si>
  <si>
    <t xml:space="preserve">898.88 / </t>
  </si>
  <si>
    <t>통합인문144</t>
  </si>
  <si>
    <t>7.02</t>
  </si>
  <si>
    <t>15,233</t>
  </si>
  <si>
    <t>384.53</t>
  </si>
  <si>
    <t>92.21</t>
  </si>
  <si>
    <t>384.41</t>
  </si>
  <si>
    <t xml:space="preserve">755.75 / </t>
  </si>
  <si>
    <t>통합인문145</t>
  </si>
  <si>
    <t>92.20</t>
  </si>
  <si>
    <t xml:space="preserve">887.87 / </t>
  </si>
  <si>
    <t>자연297</t>
  </si>
  <si>
    <t>7.03</t>
  </si>
  <si>
    <t>15,255</t>
  </si>
  <si>
    <t>384.50</t>
  </si>
  <si>
    <t>92.19</t>
  </si>
  <si>
    <t>384.38</t>
  </si>
  <si>
    <t xml:space="preserve">755.51 / </t>
  </si>
  <si>
    <t>통합인문146</t>
  </si>
  <si>
    <t>7.05</t>
  </si>
  <si>
    <t>15,299</t>
  </si>
  <si>
    <t>92.18</t>
  </si>
  <si>
    <t>384.35</t>
  </si>
  <si>
    <t xml:space="preserve">755.45 / </t>
  </si>
  <si>
    <t>통합인문147</t>
  </si>
  <si>
    <t>7.06</t>
  </si>
  <si>
    <t>15,320</t>
  </si>
  <si>
    <t>92.17</t>
  </si>
  <si>
    <t>384.43</t>
  </si>
  <si>
    <t xml:space="preserve">556.98 / </t>
  </si>
  <si>
    <t>자연298</t>
  </si>
  <si>
    <t>7.07</t>
  </si>
  <si>
    <t>15,342</t>
  </si>
  <si>
    <t>384.39</t>
  </si>
  <si>
    <t>92.15</t>
  </si>
  <si>
    <t>384.28</t>
  </si>
  <si>
    <t xml:space="preserve">755.32 / </t>
  </si>
  <si>
    <t>통합인문148</t>
  </si>
  <si>
    <t>7.09</t>
  </si>
  <si>
    <t>15,385</t>
  </si>
  <si>
    <t>93.07</t>
  </si>
  <si>
    <t>386.73</t>
  </si>
  <si>
    <t xml:space="preserve">652.49 / </t>
  </si>
  <si>
    <t>자연299</t>
  </si>
  <si>
    <t>7.10</t>
  </si>
  <si>
    <t>15,407</t>
  </si>
  <si>
    <t>384.34</t>
  </si>
  <si>
    <t>92.13</t>
  </si>
  <si>
    <t>384.23</t>
  </si>
  <si>
    <t xml:space="preserve">755.22 / </t>
  </si>
  <si>
    <t>통합인문149</t>
  </si>
  <si>
    <t>384.33</t>
  </si>
  <si>
    <t>384.22</t>
  </si>
  <si>
    <t xml:space="preserve">898.4 / </t>
  </si>
  <si>
    <t>통합인문150</t>
  </si>
  <si>
    <t>7.11</t>
  </si>
  <si>
    <t>15,429</t>
  </si>
  <si>
    <t>92.12</t>
  </si>
  <si>
    <t>384.30</t>
  </si>
  <si>
    <t xml:space="preserve">887.33 / </t>
  </si>
  <si>
    <t>자연300</t>
  </si>
  <si>
    <t xml:space="preserve">678.55 / </t>
  </si>
  <si>
    <t>자연301</t>
  </si>
  <si>
    <t>384.29</t>
  </si>
  <si>
    <t>92.11</t>
  </si>
  <si>
    <t>384.17</t>
  </si>
  <si>
    <t xml:space="preserve">556.69 / </t>
  </si>
  <si>
    <t>통합인문151</t>
  </si>
  <si>
    <t>7.14</t>
  </si>
  <si>
    <t>15,494</t>
  </si>
  <si>
    <t>92.07</t>
  </si>
  <si>
    <t>384.18</t>
  </si>
  <si>
    <t xml:space="preserve">678.54 / </t>
  </si>
  <si>
    <t>자연302</t>
  </si>
  <si>
    <t>7.15</t>
  </si>
  <si>
    <t>15,516</t>
  </si>
  <si>
    <t>384.15</t>
  </si>
  <si>
    <t>92.06</t>
  </si>
  <si>
    <t>384.04</t>
  </si>
  <si>
    <t xml:space="preserve">695.8 / </t>
  </si>
  <si>
    <t>통합인문152</t>
  </si>
  <si>
    <t>384.14</t>
  </si>
  <si>
    <t xml:space="preserve">754.86 / </t>
  </si>
  <si>
    <t>통합인문153</t>
  </si>
  <si>
    <t>7.20</t>
  </si>
  <si>
    <t>15,624</t>
  </si>
  <si>
    <t>91.98</t>
  </si>
  <si>
    <t>383.93</t>
  </si>
  <si>
    <t xml:space="preserve">886.43 / </t>
  </si>
  <si>
    <t>자연303</t>
  </si>
  <si>
    <t>7.21</t>
  </si>
  <si>
    <t>15,646</t>
  </si>
  <si>
    <t>383.92</t>
  </si>
  <si>
    <t xml:space="preserve">678.13 / </t>
  </si>
  <si>
    <t>자연304</t>
  </si>
  <si>
    <t>7.32</t>
  </si>
  <si>
    <t>15,884</t>
  </si>
  <si>
    <t>91.88</t>
  </si>
  <si>
    <t>383.65</t>
  </si>
  <si>
    <t xml:space="preserve">677.55 / </t>
  </si>
  <si>
    <t>자연305</t>
  </si>
  <si>
    <t>7.39</t>
  </si>
  <si>
    <t>16,036</t>
  </si>
  <si>
    <t>91.81</t>
  </si>
  <si>
    <t>383.47</t>
  </si>
  <si>
    <t xml:space="preserve">903.886 / </t>
  </si>
  <si>
    <t>자연306</t>
  </si>
  <si>
    <t>7.40</t>
  </si>
  <si>
    <t>16,058</t>
  </si>
  <si>
    <t>91.79</t>
  </si>
  <si>
    <t>383.43</t>
  </si>
  <si>
    <t xml:space="preserve">637.53 / </t>
  </si>
  <si>
    <t>자연307</t>
  </si>
  <si>
    <t>7.41</t>
  </si>
  <si>
    <t>16,080</t>
  </si>
  <si>
    <t>383.42</t>
  </si>
  <si>
    <t xml:space="preserve">885.27 / </t>
  </si>
  <si>
    <t>자연308</t>
  </si>
  <si>
    <t>7.42</t>
  </si>
  <si>
    <t>16,101</t>
  </si>
  <si>
    <t>91.77</t>
  </si>
  <si>
    <t>383.37</t>
  </si>
  <si>
    <t xml:space="preserve">555.7 / </t>
  </si>
  <si>
    <t>자연309</t>
  </si>
  <si>
    <t>7.43</t>
  </si>
  <si>
    <t>16,123</t>
  </si>
  <si>
    <t>91.76</t>
  </si>
  <si>
    <t>383.34</t>
  </si>
  <si>
    <t xml:space="preserve">555.66 / </t>
  </si>
  <si>
    <t>자연310</t>
  </si>
  <si>
    <t>7.45</t>
  </si>
  <si>
    <t>16,167</t>
  </si>
  <si>
    <t>91.74</t>
  </si>
  <si>
    <t>383.28</t>
  </si>
  <si>
    <t xml:space="preserve">555.59 / </t>
  </si>
  <si>
    <t>자연311</t>
  </si>
  <si>
    <t>7.46</t>
  </si>
  <si>
    <t>16,188</t>
  </si>
  <si>
    <t>383.23</t>
  </si>
  <si>
    <t>91.95</t>
  </si>
  <si>
    <t>383.76</t>
  </si>
  <si>
    <t xml:space="preserve">892.17 / </t>
  </si>
  <si>
    <t>통합인문154</t>
  </si>
  <si>
    <t>7.49</t>
  </si>
  <si>
    <t>16,253</t>
  </si>
  <si>
    <t>91.68</t>
  </si>
  <si>
    <t>383.12</t>
  </si>
  <si>
    <t xml:space="preserve">555.38 / </t>
  </si>
  <si>
    <t>자연312</t>
  </si>
  <si>
    <t>7.55</t>
  </si>
  <si>
    <t>16,384</t>
  </si>
  <si>
    <t>382.90</t>
  </si>
  <si>
    <t>91.58</t>
  </si>
  <si>
    <t>382.83</t>
  </si>
  <si>
    <t xml:space="preserve">752.9 / </t>
  </si>
  <si>
    <t>통합인문155</t>
  </si>
  <si>
    <t>7.58</t>
  </si>
  <si>
    <t>16,449</t>
  </si>
  <si>
    <t>91.57</t>
  </si>
  <si>
    <t>382.84</t>
  </si>
  <si>
    <t xml:space="preserve">676.35 / </t>
  </si>
  <si>
    <t>자연313</t>
  </si>
  <si>
    <t>7.60</t>
  </si>
  <si>
    <t>16,492</t>
  </si>
  <si>
    <t>382.78</t>
  </si>
  <si>
    <t>91.55</t>
  </si>
  <si>
    <t>382.73</t>
  </si>
  <si>
    <t xml:space="preserve">752.74 / </t>
  </si>
  <si>
    <t>통합인문156</t>
  </si>
  <si>
    <t>7.62</t>
  </si>
  <si>
    <t>16,535</t>
  </si>
  <si>
    <t>91.53</t>
  </si>
  <si>
    <t xml:space="preserve">883.73 / </t>
  </si>
  <si>
    <t>자연314</t>
  </si>
  <si>
    <t>7.64</t>
  </si>
  <si>
    <t>16,579</t>
  </si>
  <si>
    <t>382.67</t>
  </si>
  <si>
    <t>91.51</t>
  </si>
  <si>
    <t>382.63</t>
  </si>
  <si>
    <t xml:space="preserve">752.59 / </t>
  </si>
  <si>
    <t>통합인문157</t>
  </si>
  <si>
    <t>7.66</t>
  </si>
  <si>
    <t>16,622</t>
  </si>
  <si>
    <t>382.61</t>
  </si>
  <si>
    <t>91.48</t>
  </si>
  <si>
    <t>382.55</t>
  </si>
  <si>
    <t xml:space="preserve">752.45 / </t>
  </si>
  <si>
    <t>통합인문158</t>
  </si>
  <si>
    <t>382.60</t>
  </si>
  <si>
    <t>91.69</t>
  </si>
  <si>
    <t>383.11</t>
  </si>
  <si>
    <t xml:space="preserve">885.63 / </t>
  </si>
  <si>
    <t>통합인문159</t>
  </si>
  <si>
    <t>7.67</t>
  </si>
  <si>
    <t>16,644</t>
  </si>
  <si>
    <t>382.58</t>
  </si>
  <si>
    <t>383.08</t>
  </si>
  <si>
    <t xml:space="preserve">885.58 / </t>
  </si>
  <si>
    <t>통합인문160</t>
  </si>
  <si>
    <t>7.70</t>
  </si>
  <si>
    <t>16,709</t>
  </si>
  <si>
    <t>382.49</t>
  </si>
  <si>
    <t>91.44</t>
  </si>
  <si>
    <t>382.45</t>
  </si>
  <si>
    <t xml:space="preserve">554.57 / </t>
  </si>
  <si>
    <t>통합인문161</t>
  </si>
  <si>
    <t>7.72</t>
  </si>
  <si>
    <t>16,752</t>
  </si>
  <si>
    <t>91.43</t>
  </si>
  <si>
    <t>382.43</t>
  </si>
  <si>
    <t xml:space="preserve">554.52 / </t>
  </si>
  <si>
    <t>자연315</t>
  </si>
  <si>
    <t>7.74</t>
  </si>
  <si>
    <t>16,796</t>
  </si>
  <si>
    <t>382.40</t>
  </si>
  <si>
    <t>91.80</t>
  </si>
  <si>
    <t>383.38</t>
  </si>
  <si>
    <t xml:space="preserve">907.06 / </t>
  </si>
  <si>
    <t>통합인문162</t>
  </si>
  <si>
    <t>382.38</t>
  </si>
  <si>
    <t>91.40</t>
  </si>
  <si>
    <t>382.33</t>
  </si>
  <si>
    <t xml:space="preserve">752.1 / </t>
  </si>
  <si>
    <t>통합인문163</t>
  </si>
  <si>
    <t>7.76</t>
  </si>
  <si>
    <t>16,839</t>
  </si>
  <si>
    <t>91.39</t>
  </si>
  <si>
    <t>382.32</t>
  </si>
  <si>
    <t xml:space="preserve">907.97 / </t>
  </si>
  <si>
    <t>자연316</t>
  </si>
  <si>
    <t>7.78</t>
  </si>
  <si>
    <t>16,883</t>
  </si>
  <si>
    <t>91.37</t>
  </si>
  <si>
    <t>382.27</t>
  </si>
  <si>
    <t xml:space="preserve">675.69 / </t>
  </si>
  <si>
    <t>자연317</t>
  </si>
  <si>
    <t>7.84</t>
  </si>
  <si>
    <t>17,013</t>
  </si>
  <si>
    <t>382.11</t>
  </si>
  <si>
    <t>91.31</t>
  </si>
  <si>
    <t>382.08</t>
  </si>
  <si>
    <t xml:space="preserve">751.7 / </t>
  </si>
  <si>
    <t>통합인문164</t>
  </si>
  <si>
    <t>382.10</t>
  </si>
  <si>
    <t xml:space="preserve">638.49 / </t>
  </si>
  <si>
    <t>통합인문165</t>
  </si>
  <si>
    <t>7.86</t>
  </si>
  <si>
    <t>17,056</t>
  </si>
  <si>
    <t>91.29</t>
  </si>
  <si>
    <t>382.04</t>
  </si>
  <si>
    <t xml:space="preserve">554.03 / </t>
  </si>
  <si>
    <t>자연318</t>
  </si>
  <si>
    <t>91.47</t>
  </si>
  <si>
    <t>382.54</t>
  </si>
  <si>
    <t xml:space="preserve">889.72 / </t>
  </si>
  <si>
    <t>통합인문166</t>
  </si>
  <si>
    <t>7.87</t>
  </si>
  <si>
    <t>17,078</t>
  </si>
  <si>
    <t>382.02</t>
  </si>
  <si>
    <t>91.28</t>
  </si>
  <si>
    <t>382.00</t>
  </si>
  <si>
    <t xml:space="preserve">751.58 / </t>
  </si>
  <si>
    <t>통합인문167</t>
  </si>
  <si>
    <t>7.88</t>
  </si>
  <si>
    <t>17,100</t>
  </si>
  <si>
    <t>91.27</t>
  </si>
  <si>
    <t>381.99</t>
  </si>
  <si>
    <t xml:space="preserve">882.03 / </t>
  </si>
  <si>
    <t>자연319</t>
  </si>
  <si>
    <t>381.96</t>
  </si>
  <si>
    <t xml:space="preserve">751.51 / </t>
  </si>
  <si>
    <t>통합인문168</t>
  </si>
  <si>
    <t>7.89</t>
  </si>
  <si>
    <t>17,121</t>
  </si>
  <si>
    <t>91.26</t>
  </si>
  <si>
    <t xml:space="preserve">883.38 / </t>
  </si>
  <si>
    <t>자연320</t>
  </si>
  <si>
    <t>7.90</t>
  </si>
  <si>
    <t>17,143</t>
  </si>
  <si>
    <t>381.93</t>
  </si>
  <si>
    <t>91.25</t>
  </si>
  <si>
    <t xml:space="preserve">553.93 / </t>
  </si>
  <si>
    <t>통합인문169</t>
  </si>
  <si>
    <t>381.91</t>
  </si>
  <si>
    <t xml:space="preserve">674.94 / </t>
  </si>
  <si>
    <t>자연321</t>
  </si>
  <si>
    <t>7.92</t>
  </si>
  <si>
    <t>17,186</t>
  </si>
  <si>
    <t>91.23</t>
  </si>
  <si>
    <t>381.86</t>
  </si>
  <si>
    <t xml:space="preserve">751.39 / </t>
  </si>
  <si>
    <t>자연322</t>
  </si>
  <si>
    <t>7.95</t>
  </si>
  <si>
    <t>17,252</t>
  </si>
  <si>
    <t>91.20</t>
  </si>
  <si>
    <t>381.77</t>
  </si>
  <si>
    <t xml:space="preserve">882.94 / </t>
  </si>
  <si>
    <t>자연323</t>
  </si>
  <si>
    <t>7.96</t>
  </si>
  <si>
    <t>17,273</t>
  </si>
  <si>
    <t>381.75</t>
  </si>
  <si>
    <t>91.19</t>
  </si>
  <si>
    <t xml:space="preserve">751.17 / </t>
  </si>
  <si>
    <t>통합인문170</t>
  </si>
  <si>
    <t>381.74</t>
  </si>
  <si>
    <t>382.68</t>
  </si>
  <si>
    <t xml:space="preserve">909.71 / </t>
  </si>
  <si>
    <t>통합인문171</t>
  </si>
  <si>
    <t>381.73</t>
  </si>
  <si>
    <t>91.17</t>
  </si>
  <si>
    <t>381.70</t>
  </si>
  <si>
    <t xml:space="preserve">638.04 / </t>
  </si>
  <si>
    <t>통합인문172</t>
  </si>
  <si>
    <t>7.97</t>
  </si>
  <si>
    <t>17,295</t>
  </si>
  <si>
    <t>381.71</t>
  </si>
  <si>
    <t xml:space="preserve">708.108 / </t>
  </si>
  <si>
    <t>통합인문173</t>
  </si>
  <si>
    <t>7.98</t>
  </si>
  <si>
    <t>17,317</t>
  </si>
  <si>
    <t>381.68</t>
  </si>
  <si>
    <t>91.15</t>
  </si>
  <si>
    <t>381.65</t>
  </si>
  <si>
    <t xml:space="preserve">751.01 / </t>
  </si>
  <si>
    <t>통합인문174</t>
  </si>
  <si>
    <t>381.67</t>
  </si>
  <si>
    <t>381.64</t>
  </si>
  <si>
    <t xml:space="preserve">750.99 / </t>
  </si>
  <si>
    <t>통합인문175</t>
  </si>
  <si>
    <t>8.00</t>
  </si>
  <si>
    <t>17,360</t>
  </si>
  <si>
    <t>91.14</t>
  </si>
  <si>
    <t>381.61</t>
  </si>
  <si>
    <t xml:space="preserve">553.48 / </t>
  </si>
  <si>
    <t>자연324</t>
  </si>
  <si>
    <t>381.60</t>
  </si>
  <si>
    <t>91.13</t>
  </si>
  <si>
    <t xml:space="preserve">673.96 / </t>
  </si>
  <si>
    <t>통합인문176</t>
  </si>
  <si>
    <t>8.03</t>
  </si>
  <si>
    <t>17,425</t>
  </si>
  <si>
    <t>381.50</t>
  </si>
  <si>
    <t xml:space="preserve">888.63 / </t>
  </si>
  <si>
    <t>통합인문177</t>
  </si>
  <si>
    <t>8.04</t>
  </si>
  <si>
    <t>17,447</t>
  </si>
  <si>
    <t>381.46</t>
  </si>
  <si>
    <t>91.09</t>
  </si>
  <si>
    <t>381.47</t>
  </si>
  <si>
    <t xml:space="preserve">750.71 / </t>
  </si>
  <si>
    <t>통합인문178</t>
  </si>
  <si>
    <t xml:space="preserve">880.85 / </t>
  </si>
  <si>
    <t>자연325</t>
  </si>
  <si>
    <t>91.42</t>
  </si>
  <si>
    <t>382.39</t>
  </si>
  <si>
    <t xml:space="preserve">909.14 / </t>
  </si>
  <si>
    <t>통합인문179</t>
  </si>
  <si>
    <t>8.06</t>
  </si>
  <si>
    <t>17,490</t>
  </si>
  <si>
    <t>91.08</t>
  </si>
  <si>
    <t>381.43</t>
  </si>
  <si>
    <t xml:space="preserve">553.26 / </t>
  </si>
  <si>
    <t>자연326</t>
  </si>
  <si>
    <t xml:space="preserve">882.17 / </t>
  </si>
  <si>
    <t>자연327</t>
  </si>
  <si>
    <t>8.07</t>
  </si>
  <si>
    <t>17,512</t>
  </si>
  <si>
    <t>381.41</t>
  </si>
  <si>
    <t>91.07</t>
  </si>
  <si>
    <t>381.42</t>
  </si>
  <si>
    <t xml:space="preserve">553.29 / </t>
  </si>
  <si>
    <t>통합인문180</t>
  </si>
  <si>
    <t>8.09</t>
  </si>
  <si>
    <t>17,555</t>
  </si>
  <si>
    <t>381.35</t>
  </si>
  <si>
    <t>91.22</t>
  </si>
  <si>
    <t>381.85</t>
  </si>
  <si>
    <t xml:space="preserve">883.05 / </t>
  </si>
  <si>
    <t>통합인문181</t>
  </si>
  <si>
    <t>8.11</t>
  </si>
  <si>
    <t>17,599</t>
  </si>
  <si>
    <t>381.30</t>
  </si>
  <si>
    <t>91.03</t>
  </si>
  <si>
    <t>381.31</t>
  </si>
  <si>
    <t xml:space="preserve">552.9 / </t>
  </si>
  <si>
    <t>통합인문182</t>
  </si>
  <si>
    <t>8.13</t>
  </si>
  <si>
    <t>17,642</t>
  </si>
  <si>
    <t>91.02</t>
  </si>
  <si>
    <t>381.25</t>
  </si>
  <si>
    <t xml:space="preserve">673.93 / </t>
  </si>
  <si>
    <t>자연328</t>
  </si>
  <si>
    <t>8.14</t>
  </si>
  <si>
    <t>17,664</t>
  </si>
  <si>
    <t>381.23</t>
  </si>
  <si>
    <t>91.18</t>
  </si>
  <si>
    <t>381.72</t>
  </si>
  <si>
    <t xml:space="preserve">899.19 / </t>
  </si>
  <si>
    <t>통합인문183</t>
  </si>
  <si>
    <t>8.16</t>
  </si>
  <si>
    <t>17,707</t>
  </si>
  <si>
    <t>90.98</t>
  </si>
  <si>
    <t>381.16</t>
  </si>
  <si>
    <t xml:space="preserve">881.54 / </t>
  </si>
  <si>
    <t>자연329</t>
  </si>
  <si>
    <t>8.17</t>
  </si>
  <si>
    <t>17,729</t>
  </si>
  <si>
    <t>381.14</t>
  </si>
  <si>
    <t>381.62</t>
  </si>
  <si>
    <t xml:space="preserve">899.01 / </t>
  </si>
  <si>
    <t>통합인문184</t>
  </si>
  <si>
    <t>8.19</t>
  </si>
  <si>
    <t>17,772</t>
  </si>
  <si>
    <t>90.95</t>
  </si>
  <si>
    <t>381.08</t>
  </si>
  <si>
    <t xml:space="preserve">673.66 / </t>
  </si>
  <si>
    <t>자연330</t>
  </si>
  <si>
    <t>8.22</t>
  </si>
  <si>
    <t>17,837</t>
  </si>
  <si>
    <t>90.91</t>
  </si>
  <si>
    <t>380.97</t>
  </si>
  <si>
    <t xml:space="preserve">905.18 / </t>
  </si>
  <si>
    <t>자연331</t>
  </si>
  <si>
    <t>380.95</t>
  </si>
  <si>
    <t>380.98</t>
  </si>
  <si>
    <t xml:space="preserve">552.51 / </t>
  </si>
  <si>
    <t>통합인문185</t>
  </si>
  <si>
    <t>8.23</t>
  </si>
  <si>
    <t>17,859</t>
  </si>
  <si>
    <t>90.89</t>
  </si>
  <si>
    <t>380.91</t>
  </si>
  <si>
    <t xml:space="preserve">905.06 / </t>
  </si>
  <si>
    <t>자연332</t>
  </si>
  <si>
    <t>8.24</t>
  </si>
  <si>
    <t>17,881</t>
  </si>
  <si>
    <t>90.87</t>
  </si>
  <si>
    <t>380.85</t>
  </si>
  <si>
    <t>자연333</t>
  </si>
  <si>
    <t>380.83</t>
  </si>
  <si>
    <t>380.87</t>
  </si>
  <si>
    <t xml:space="preserve">636.83 / </t>
  </si>
  <si>
    <t>통합인문186</t>
  </si>
  <si>
    <t>90.84</t>
  </si>
  <si>
    <t>380.76</t>
  </si>
  <si>
    <t xml:space="preserve">552.45 / </t>
  </si>
  <si>
    <t>자연334</t>
  </si>
  <si>
    <t>8.26</t>
  </si>
  <si>
    <t>17,924</t>
  </si>
  <si>
    <t>90.79</t>
  </si>
  <si>
    <t>380.62</t>
  </si>
  <si>
    <t>통합인문187</t>
  </si>
  <si>
    <t>8.28</t>
  </si>
  <si>
    <t>17,968</t>
  </si>
  <si>
    <t>90.78</t>
  </si>
  <si>
    <t>380.59</t>
  </si>
  <si>
    <t xml:space="preserve">878.93 / </t>
  </si>
  <si>
    <t>자연335</t>
  </si>
  <si>
    <t>8.33</t>
  </si>
  <si>
    <t>18,076</t>
  </si>
  <si>
    <t>90.74</t>
  </si>
  <si>
    <t>380.49</t>
  </si>
  <si>
    <t xml:space="preserve">672.74 / </t>
  </si>
  <si>
    <t>자연336</t>
  </si>
  <si>
    <t>8.37</t>
  </si>
  <si>
    <t>18,163</t>
  </si>
  <si>
    <t>380.42</t>
  </si>
  <si>
    <t xml:space="preserve">907.01 / </t>
  </si>
  <si>
    <t>통합인문188</t>
  </si>
  <si>
    <t>8.39</t>
  </si>
  <si>
    <t>18,206</t>
  </si>
  <si>
    <t>380.39</t>
  </si>
  <si>
    <t>90.71</t>
  </si>
  <si>
    <t>380.44</t>
  </si>
  <si>
    <t xml:space="preserve">748.86 / </t>
  </si>
  <si>
    <t>통합인문189</t>
  </si>
  <si>
    <t>8.42</t>
  </si>
  <si>
    <t>18,271</t>
  </si>
  <si>
    <t>380.30</t>
  </si>
  <si>
    <t>90.67</t>
  </si>
  <si>
    <t>380.35</t>
  </si>
  <si>
    <t xml:space="preserve">552 / </t>
  </si>
  <si>
    <t>통합인문190</t>
  </si>
  <si>
    <t>8.43</t>
  </si>
  <si>
    <t>18,293</t>
  </si>
  <si>
    <t>90.68</t>
  </si>
  <si>
    <t>380.29</t>
  </si>
  <si>
    <t xml:space="preserve">879.7 / </t>
  </si>
  <si>
    <t>자연337</t>
  </si>
  <si>
    <t>380.27</t>
  </si>
  <si>
    <t>380.33</t>
  </si>
  <si>
    <t xml:space="preserve">748.65 / </t>
  </si>
  <si>
    <t>통합인문191</t>
  </si>
  <si>
    <t>8.45</t>
  </si>
  <si>
    <t>18,337</t>
  </si>
  <si>
    <t>380.23</t>
  </si>
  <si>
    <t>90.65</t>
  </si>
  <si>
    <t xml:space="preserve">551.69 / </t>
  </si>
  <si>
    <t>통합인문192</t>
  </si>
  <si>
    <t>8.46</t>
  </si>
  <si>
    <t>18,358</t>
  </si>
  <si>
    <t>90.64</t>
  </si>
  <si>
    <t>380.19</t>
  </si>
  <si>
    <t xml:space="preserve">879.48 / </t>
  </si>
  <si>
    <t>자연338</t>
  </si>
  <si>
    <t>8.47</t>
  </si>
  <si>
    <t>18,380</t>
  </si>
  <si>
    <t>90.63</t>
  </si>
  <si>
    <t>380.15</t>
  </si>
  <si>
    <t xml:space="preserve">132 / </t>
  </si>
  <si>
    <t>자연339</t>
  </si>
  <si>
    <t>8.48</t>
  </si>
  <si>
    <t>18,402</t>
  </si>
  <si>
    <t>90.62</t>
  </si>
  <si>
    <t>380.13</t>
  </si>
  <si>
    <t xml:space="preserve">551.72 / </t>
  </si>
  <si>
    <t>자연340</t>
  </si>
  <si>
    <t>8.49</t>
  </si>
  <si>
    <t>18,423</t>
  </si>
  <si>
    <t>90.61</t>
  </si>
  <si>
    <t>380.11</t>
  </si>
  <si>
    <t xml:space="preserve">903.49 / </t>
  </si>
  <si>
    <t>통합인문193</t>
  </si>
  <si>
    <t>8.50</t>
  </si>
  <si>
    <t>18,445</t>
  </si>
  <si>
    <t>380.08</t>
  </si>
  <si>
    <t>90.59</t>
  </si>
  <si>
    <t>380.12</t>
  </si>
  <si>
    <t xml:space="preserve">551.51 / </t>
  </si>
  <si>
    <t>통합인문194</t>
  </si>
  <si>
    <t>380.07</t>
  </si>
  <si>
    <t xml:space="preserve">672.09 / </t>
  </si>
  <si>
    <t>자연341</t>
  </si>
  <si>
    <t>8.52</t>
  </si>
  <si>
    <t>18,488</t>
  </si>
  <si>
    <t>90.58</t>
  </si>
  <si>
    <t>380.03</t>
  </si>
  <si>
    <t xml:space="preserve">551.6 / </t>
  </si>
  <si>
    <t>자연342</t>
  </si>
  <si>
    <t>8.55</t>
  </si>
  <si>
    <t>18,554</t>
  </si>
  <si>
    <t>90.54</t>
  </si>
  <si>
    <t>379.94</t>
  </si>
  <si>
    <t xml:space="preserve">671.9 / </t>
  </si>
  <si>
    <t>자연343</t>
  </si>
  <si>
    <t>90.51</t>
  </si>
  <si>
    <t xml:space="preserve">131.9 / </t>
  </si>
  <si>
    <t>통합인문195</t>
  </si>
  <si>
    <t>8.56</t>
  </si>
  <si>
    <t>18,575</t>
  </si>
  <si>
    <t>90.52</t>
  </si>
  <si>
    <t>379.90</t>
  </si>
  <si>
    <t xml:space="preserve">671.84 / </t>
  </si>
  <si>
    <t>자연344</t>
  </si>
  <si>
    <t>8.58</t>
  </si>
  <si>
    <t>18,619</t>
  </si>
  <si>
    <t>90.49</t>
  </si>
  <si>
    <t>379.83</t>
  </si>
  <si>
    <t xml:space="preserve">691.47 / </t>
  </si>
  <si>
    <t>자연345</t>
  </si>
  <si>
    <t>90.50</t>
  </si>
  <si>
    <t xml:space="preserve">551.38 / </t>
  </si>
  <si>
    <t>자연346</t>
  </si>
  <si>
    <t>8.60</t>
  </si>
  <si>
    <t>18,662</t>
  </si>
  <si>
    <t>379.73</t>
  </si>
  <si>
    <t>90.42</t>
  </si>
  <si>
    <t xml:space="preserve">895.33 / </t>
  </si>
  <si>
    <t>통합인문196</t>
  </si>
  <si>
    <t>8.61</t>
  </si>
  <si>
    <t>18,684</t>
  </si>
  <si>
    <t>379.72</t>
  </si>
  <si>
    <t>90.60</t>
  </si>
  <si>
    <t>380.16</t>
  </si>
  <si>
    <t xml:space="preserve">884.89 / </t>
  </si>
  <si>
    <t>통합인문197</t>
  </si>
  <si>
    <t>90.44</t>
  </si>
  <si>
    <t>379.71</t>
  </si>
  <si>
    <t>자연347</t>
  </si>
  <si>
    <t>8.64</t>
  </si>
  <si>
    <t>18,749</t>
  </si>
  <si>
    <t>379.57</t>
  </si>
  <si>
    <t>90.38</t>
  </si>
  <si>
    <t>379.66</t>
  </si>
  <si>
    <t xml:space="preserve">888.08 / </t>
  </si>
  <si>
    <t>자연348</t>
  </si>
  <si>
    <t>8.65</t>
  </si>
  <si>
    <t>18,771</t>
  </si>
  <si>
    <t>90.37</t>
  </si>
  <si>
    <t>379.54</t>
  </si>
  <si>
    <t xml:space="preserve">551.04 / </t>
  </si>
  <si>
    <t>자연349</t>
  </si>
  <si>
    <t>8.66</t>
  </si>
  <si>
    <t>18,792</t>
  </si>
  <si>
    <t>379.50</t>
  </si>
  <si>
    <t>90.35</t>
  </si>
  <si>
    <t>379.58</t>
  </si>
  <si>
    <t xml:space="preserve">550.86 / </t>
  </si>
  <si>
    <t>통합인문198</t>
  </si>
  <si>
    <t>8.68</t>
  </si>
  <si>
    <t>18,836</t>
  </si>
  <si>
    <t>379.45</t>
  </si>
  <si>
    <t>90.33</t>
  </si>
  <si>
    <t>379.53</t>
  </si>
  <si>
    <t xml:space="preserve">670.69 / </t>
  </si>
  <si>
    <t>통합인문199</t>
  </si>
  <si>
    <t>8.70</t>
  </si>
  <si>
    <t>18,879</t>
  </si>
  <si>
    <t>90.30</t>
  </si>
  <si>
    <t>379.40</t>
  </si>
  <si>
    <t xml:space="preserve">690.81 / </t>
  </si>
  <si>
    <t>자연350</t>
  </si>
  <si>
    <t>379.39</t>
  </si>
  <si>
    <t xml:space="preserve">714 / </t>
  </si>
  <si>
    <t>자연351</t>
  </si>
  <si>
    <t>8.71</t>
  </si>
  <si>
    <t>18,901</t>
  </si>
  <si>
    <t>379.37</t>
  </si>
  <si>
    <t>90.29</t>
  </si>
  <si>
    <t xml:space="preserve">550.94 / </t>
  </si>
  <si>
    <t>통합인문200</t>
  </si>
  <si>
    <t>90.28</t>
  </si>
  <si>
    <t>379.35</t>
  </si>
  <si>
    <t xml:space="preserve">671 / </t>
  </si>
  <si>
    <t>자연352</t>
  </si>
  <si>
    <t>8.73</t>
  </si>
  <si>
    <t>18,944</t>
  </si>
  <si>
    <t>379.31</t>
  </si>
  <si>
    <t>90.26</t>
  </si>
  <si>
    <t>379.38</t>
  </si>
  <si>
    <t>통합인문201</t>
  </si>
  <si>
    <t>8.74</t>
  </si>
  <si>
    <t>18,966</t>
  </si>
  <si>
    <t>379.29</t>
  </si>
  <si>
    <t xml:space="preserve">665.6 / </t>
  </si>
  <si>
    <t>자연353</t>
  </si>
  <si>
    <t>379.27</t>
  </si>
  <si>
    <t>90.24</t>
  </si>
  <si>
    <t xml:space="preserve">550.57 / </t>
  </si>
  <si>
    <t>통합인문202</t>
  </si>
  <si>
    <t>8.75</t>
  </si>
  <si>
    <t>18,988</t>
  </si>
  <si>
    <t>90.23</t>
  </si>
  <si>
    <t>379.24</t>
  </si>
  <si>
    <t xml:space="preserve">550.68 / </t>
  </si>
  <si>
    <t>자연354</t>
  </si>
  <si>
    <t>8.80</t>
  </si>
  <si>
    <t>19,096</t>
  </si>
  <si>
    <t>90.17</t>
  </si>
  <si>
    <t>379.11</t>
  </si>
  <si>
    <t xml:space="preserve">550.52 / </t>
  </si>
  <si>
    <t>자연355</t>
  </si>
  <si>
    <t>379.09</t>
  </si>
  <si>
    <t xml:space="preserve">550.5 / </t>
  </si>
  <si>
    <t>자연356</t>
  </si>
  <si>
    <t>8.82</t>
  </si>
  <si>
    <t>19,139</t>
  </si>
  <si>
    <t>379.04</t>
  </si>
  <si>
    <t>90.14</t>
  </si>
  <si>
    <t>379.12</t>
  </si>
  <si>
    <t xml:space="preserve">550.29 / </t>
  </si>
  <si>
    <t>통합인문203</t>
  </si>
  <si>
    <t>8.85</t>
  </si>
  <si>
    <t>19,205</t>
  </si>
  <si>
    <t>90.11</t>
  </si>
  <si>
    <t>378.96</t>
  </si>
  <si>
    <t xml:space="preserve">550.34 / </t>
  </si>
  <si>
    <t>자연357</t>
  </si>
  <si>
    <t>378.93</t>
  </si>
  <si>
    <t>90.09</t>
  </si>
  <si>
    <t>379.01</t>
  </si>
  <si>
    <t xml:space="preserve">670.15 / </t>
  </si>
  <si>
    <t>통합인문204</t>
  </si>
  <si>
    <t>8.87</t>
  </si>
  <si>
    <t>19,248</t>
  </si>
  <si>
    <t>378.88</t>
  </si>
  <si>
    <t>90.07</t>
  </si>
  <si>
    <t xml:space="preserve">550.09 / </t>
  </si>
  <si>
    <t>통합인문205</t>
  </si>
  <si>
    <t>378.87</t>
  </si>
  <si>
    <t>378.97</t>
  </si>
  <si>
    <t xml:space="preserve">669.74 / </t>
  </si>
  <si>
    <t>통합인문206</t>
  </si>
  <si>
    <t>90.06</t>
  </si>
  <si>
    <t>378.86</t>
  </si>
  <si>
    <t xml:space="preserve">670.23 / </t>
  </si>
  <si>
    <t>자연358</t>
  </si>
  <si>
    <t>378.84</t>
  </si>
  <si>
    <t>90.05</t>
  </si>
  <si>
    <t>378.94</t>
  </si>
  <si>
    <t xml:space="preserve">550.06 / </t>
  </si>
  <si>
    <t>통합인문207</t>
  </si>
  <si>
    <t>8.88</t>
  </si>
  <si>
    <t>19,270</t>
  </si>
  <si>
    <t>378.82</t>
  </si>
  <si>
    <t>90.04</t>
  </si>
  <si>
    <t>378.91</t>
  </si>
  <si>
    <t xml:space="preserve">550.3 / </t>
  </si>
  <si>
    <t>통합인문208</t>
  </si>
  <si>
    <t>8.89</t>
  </si>
  <si>
    <t>19,291</t>
  </si>
  <si>
    <t>378.78</t>
  </si>
  <si>
    <t>379.20</t>
  </si>
  <si>
    <t xml:space="preserve">894.62 / </t>
  </si>
  <si>
    <t>통합인문209</t>
  </si>
  <si>
    <t>8.90</t>
  </si>
  <si>
    <t>19,313</t>
  </si>
  <si>
    <t>378.73</t>
  </si>
  <si>
    <t>90.00</t>
  </si>
  <si>
    <t>378.83</t>
  </si>
  <si>
    <t xml:space="preserve">550.2 / </t>
  </si>
  <si>
    <t>통합인문210</t>
  </si>
  <si>
    <t>89.95</t>
  </si>
  <si>
    <t>378.71</t>
  </si>
  <si>
    <t xml:space="preserve">549.78 / </t>
  </si>
  <si>
    <t>통합인문211</t>
  </si>
  <si>
    <t>8.94</t>
  </si>
  <si>
    <t>19,400</t>
  </si>
  <si>
    <t>378.60</t>
  </si>
  <si>
    <t>89.94</t>
  </si>
  <si>
    <t>378.69</t>
  </si>
  <si>
    <t xml:space="preserve">632.89 / </t>
  </si>
  <si>
    <t>통합인문212</t>
  </si>
  <si>
    <t>8.95</t>
  </si>
  <si>
    <t>19,422</t>
  </si>
  <si>
    <t>378.59</t>
  </si>
  <si>
    <t>90.08</t>
  </si>
  <si>
    <t>378.99</t>
  </si>
  <si>
    <t xml:space="preserve">894.22 / </t>
  </si>
  <si>
    <t>통합인문213</t>
  </si>
  <si>
    <t>8.96</t>
  </si>
  <si>
    <t>19,443</t>
  </si>
  <si>
    <t>89.93</t>
  </si>
  <si>
    <t>378.56</t>
  </si>
  <si>
    <t xml:space="preserve">875.89 / </t>
  </si>
  <si>
    <t>자연359</t>
  </si>
  <si>
    <t>8.97</t>
  </si>
  <si>
    <t>19,465</t>
  </si>
  <si>
    <t>89.91</t>
  </si>
  <si>
    <t>378.53</t>
  </si>
  <si>
    <t>자연360</t>
  </si>
  <si>
    <t>8.99</t>
  </si>
  <si>
    <t>19,508</t>
  </si>
  <si>
    <t>378.48</t>
  </si>
  <si>
    <t>89.89</t>
  </si>
  <si>
    <t>378.57</t>
  </si>
  <si>
    <t xml:space="preserve">669.09 / </t>
  </si>
  <si>
    <t>통합인문214</t>
  </si>
  <si>
    <t>89.88</t>
  </si>
  <si>
    <t>378.46</t>
  </si>
  <si>
    <t xml:space="preserve">686.43 / </t>
  </si>
  <si>
    <t>자연361</t>
  </si>
  <si>
    <t>9.00</t>
  </si>
  <si>
    <t>19,530</t>
  </si>
  <si>
    <t>378.45</t>
  </si>
  <si>
    <t xml:space="preserve">669.82 / </t>
  </si>
  <si>
    <t>자연362</t>
  </si>
  <si>
    <t>9.01</t>
  </si>
  <si>
    <t>19,552</t>
  </si>
  <si>
    <t>378.40</t>
  </si>
  <si>
    <t>89.99</t>
  </si>
  <si>
    <t>378.80</t>
  </si>
  <si>
    <t xml:space="preserve">893.87 / </t>
  </si>
  <si>
    <t>통합인문215</t>
  </si>
  <si>
    <t>378.39</t>
  </si>
  <si>
    <t>90.18</t>
  </si>
  <si>
    <t>379.21</t>
  </si>
  <si>
    <t xml:space="preserve">902.89 / </t>
  </si>
  <si>
    <t>통합인문216</t>
  </si>
  <si>
    <t>9.02</t>
  </si>
  <si>
    <t>19,573</t>
  </si>
  <si>
    <t>89.84</t>
  </si>
  <si>
    <t>378.37</t>
  </si>
  <si>
    <t xml:space="preserve">899.91 / </t>
  </si>
  <si>
    <t>자연363</t>
  </si>
  <si>
    <t>9.03</t>
  </si>
  <si>
    <t>19,595</t>
  </si>
  <si>
    <t>89.83</t>
  </si>
  <si>
    <t>378.34</t>
  </si>
  <si>
    <t xml:space="preserve">689.17 / </t>
  </si>
  <si>
    <t>자연364</t>
  </si>
  <si>
    <t>89.82</t>
  </si>
  <si>
    <t>378.33</t>
  </si>
  <si>
    <t xml:space="preserve">669.41 / </t>
  </si>
  <si>
    <t>자연365</t>
  </si>
  <si>
    <t>9.04</t>
  </si>
  <si>
    <t>19,617</t>
  </si>
  <si>
    <t>378.43</t>
  </si>
  <si>
    <t xml:space="preserve">632.47 / </t>
  </si>
  <si>
    <t>통합인문217</t>
  </si>
  <si>
    <t>9.05</t>
  </si>
  <si>
    <t>19,639</t>
  </si>
  <si>
    <t>89.80</t>
  </si>
  <si>
    <t>378.29</t>
  </si>
  <si>
    <t xml:space="preserve">689.09 / </t>
  </si>
  <si>
    <t>자연366</t>
  </si>
  <si>
    <t>89.79</t>
  </si>
  <si>
    <t>378.26</t>
  </si>
  <si>
    <t xml:space="preserve">549.5 / </t>
  </si>
  <si>
    <t>자연367</t>
  </si>
  <si>
    <t>9.06</t>
  </si>
  <si>
    <t>19,660</t>
  </si>
  <si>
    <t>378.25</t>
  </si>
  <si>
    <t>89.78</t>
  </si>
  <si>
    <t>378.35</t>
  </si>
  <si>
    <t>통합인문218</t>
  </si>
  <si>
    <t>89.74</t>
  </si>
  <si>
    <t xml:space="preserve">549.51 / </t>
  </si>
  <si>
    <t>통합인문219</t>
  </si>
  <si>
    <t>9.07</t>
  </si>
  <si>
    <t>19,682</t>
  </si>
  <si>
    <t>378.17</t>
  </si>
  <si>
    <t>89.75</t>
  </si>
  <si>
    <t>378.27</t>
  </si>
  <si>
    <t xml:space="preserve">668.59 / </t>
  </si>
  <si>
    <t>통합인문220</t>
  </si>
  <si>
    <t xml:space="preserve">549.39 / </t>
  </si>
  <si>
    <t>자연368</t>
  </si>
  <si>
    <t>9.08</t>
  </si>
  <si>
    <t>19,704</t>
  </si>
  <si>
    <t>378.16</t>
  </si>
  <si>
    <t xml:space="preserve">668.56 / </t>
  </si>
  <si>
    <t>통합인문221</t>
  </si>
  <si>
    <t xml:space="preserve">489.41 / </t>
  </si>
  <si>
    <t>통합인문222</t>
  </si>
  <si>
    <t xml:space="preserve">490.42 / </t>
  </si>
  <si>
    <t>자연369</t>
  </si>
  <si>
    <t>9.09</t>
  </si>
  <si>
    <t>19,725</t>
  </si>
  <si>
    <t>89.73</t>
  </si>
  <si>
    <t>378.12</t>
  </si>
  <si>
    <t xml:space="preserve">669.08 / </t>
  </si>
  <si>
    <t>자연370</t>
  </si>
  <si>
    <t>378.10</t>
  </si>
  <si>
    <t>89.72</t>
  </si>
  <si>
    <t>378.20</t>
  </si>
  <si>
    <t xml:space="preserve">364.15 / </t>
  </si>
  <si>
    <t>통합인문223</t>
  </si>
  <si>
    <t>9.18</t>
  </si>
  <si>
    <t>19,921</t>
  </si>
  <si>
    <t>377.89</t>
  </si>
  <si>
    <t>89.62</t>
  </si>
  <si>
    <t>377.99</t>
  </si>
  <si>
    <t xml:space="preserve">548.89 / </t>
  </si>
  <si>
    <t>통합인문224</t>
  </si>
  <si>
    <t>9.20</t>
  </si>
  <si>
    <t>19,964</t>
  </si>
  <si>
    <t>377.85</t>
  </si>
  <si>
    <t>378.66</t>
  </si>
  <si>
    <t xml:space="preserve">901.78 / </t>
  </si>
  <si>
    <t>통합인문225</t>
  </si>
  <si>
    <t>89.60</t>
  </si>
  <si>
    <t>377.84</t>
  </si>
  <si>
    <t xml:space="preserve">548.99 / </t>
  </si>
  <si>
    <t>자연371</t>
  </si>
  <si>
    <t>9.21</t>
  </si>
  <si>
    <t>19,986</t>
  </si>
  <si>
    <t>377.81</t>
  </si>
  <si>
    <t>89.58</t>
  </si>
  <si>
    <t>377.90</t>
  </si>
  <si>
    <t xml:space="preserve">549.09 / </t>
  </si>
  <si>
    <t>통합인문226</t>
  </si>
  <si>
    <t>89.57</t>
  </si>
  <si>
    <t>377.79</t>
  </si>
  <si>
    <t xml:space="preserve">548.92 / </t>
  </si>
  <si>
    <t>자연372</t>
  </si>
  <si>
    <t>377.88</t>
  </si>
  <si>
    <t xml:space="preserve">667.95 / </t>
  </si>
  <si>
    <t>통합인문227</t>
  </si>
  <si>
    <t>9.24</t>
  </si>
  <si>
    <t>20,051</t>
  </si>
  <si>
    <t>89.52</t>
  </si>
  <si>
    <t>377.67</t>
  </si>
  <si>
    <t>자연373</t>
  </si>
  <si>
    <t>9.26</t>
  </si>
  <si>
    <t>20,094</t>
  </si>
  <si>
    <t>89.49</t>
  </si>
  <si>
    <t>377.61</t>
  </si>
  <si>
    <t xml:space="preserve">131.3 / </t>
  </si>
  <si>
    <t>자연374</t>
  </si>
  <si>
    <t>9.28</t>
  </si>
  <si>
    <t>20,138</t>
  </si>
  <si>
    <t>89.46</t>
  </si>
  <si>
    <t>377.55</t>
  </si>
  <si>
    <t xml:space="preserve">687.94 / </t>
  </si>
  <si>
    <t>자연375</t>
  </si>
  <si>
    <t>89.47</t>
  </si>
  <si>
    <t xml:space="preserve">873.61 / </t>
  </si>
  <si>
    <t>자연376</t>
  </si>
  <si>
    <t>377.53</t>
  </si>
  <si>
    <t>89.45</t>
  </si>
  <si>
    <t>377.63</t>
  </si>
  <si>
    <t>통합인문228</t>
  </si>
  <si>
    <t>9.29</t>
  </si>
  <si>
    <t>20,159</t>
  </si>
  <si>
    <t>377.51</t>
  </si>
  <si>
    <t>89.76</t>
  </si>
  <si>
    <t xml:space="preserve">901.07 / </t>
  </si>
  <si>
    <t>통합인문229</t>
  </si>
  <si>
    <t>9.30</t>
  </si>
  <si>
    <t>20,181</t>
  </si>
  <si>
    <t>89.44</t>
  </si>
  <si>
    <t>377.50</t>
  </si>
  <si>
    <t xml:space="preserve">548.57 / </t>
  </si>
  <si>
    <t>자연377</t>
  </si>
  <si>
    <t>377.60</t>
  </si>
  <si>
    <t xml:space="preserve">631.14 / </t>
  </si>
  <si>
    <t>통합인문230</t>
  </si>
  <si>
    <t>377.48</t>
  </si>
  <si>
    <t>89.43</t>
  </si>
  <si>
    <t>377.57</t>
  </si>
  <si>
    <t xml:space="preserve">686.1 / </t>
  </si>
  <si>
    <t>통합인문231</t>
  </si>
  <si>
    <t>9.31</t>
  </si>
  <si>
    <t>20,203</t>
  </si>
  <si>
    <t>377.46</t>
  </si>
  <si>
    <t>89.42</t>
  </si>
  <si>
    <t>377.56</t>
  </si>
  <si>
    <t xml:space="preserve">631.07 / </t>
  </si>
  <si>
    <t>통합인문232</t>
  </si>
  <si>
    <t xml:space="preserve">888.26 / </t>
  </si>
  <si>
    <t>자연378</t>
  </si>
  <si>
    <t>9.33</t>
  </si>
  <si>
    <t>20,246</t>
  </si>
  <si>
    <t>377.41</t>
  </si>
  <si>
    <t>89.40</t>
  </si>
  <si>
    <t xml:space="preserve">686 / </t>
  </si>
  <si>
    <t>통합인문233</t>
  </si>
  <si>
    <t>9.34</t>
  </si>
  <si>
    <t>20,268</t>
  </si>
  <si>
    <t>377.37</t>
  </si>
  <si>
    <t>89.38</t>
  </si>
  <si>
    <t xml:space="preserve">685.95 / </t>
  </si>
  <si>
    <t>통합인문234</t>
  </si>
  <si>
    <t>89.69</t>
  </si>
  <si>
    <t>378.13</t>
  </si>
  <si>
    <t xml:space="preserve">900.76 / </t>
  </si>
  <si>
    <t>통합인문235</t>
  </si>
  <si>
    <t>377.36</t>
  </si>
  <si>
    <t>89.37</t>
  </si>
  <si>
    <t>377.45</t>
  </si>
  <si>
    <t xml:space="preserve">548.56 / </t>
  </si>
  <si>
    <t>통합인문236</t>
  </si>
  <si>
    <t>377.34</t>
  </si>
  <si>
    <t>377.43</t>
  </si>
  <si>
    <t xml:space="preserve">548.2 / </t>
  </si>
  <si>
    <t>통합인문237</t>
  </si>
  <si>
    <t>9.35</t>
  </si>
  <si>
    <t>20,290</t>
  </si>
  <si>
    <t>89.35</t>
  </si>
  <si>
    <t>377.30</t>
  </si>
  <si>
    <t xml:space="preserve">548.32 / </t>
  </si>
  <si>
    <t>자연379</t>
  </si>
  <si>
    <t>9.36</t>
  </si>
  <si>
    <t>20,311</t>
  </si>
  <si>
    <t>377.29</t>
  </si>
  <si>
    <t>89.34</t>
  </si>
  <si>
    <t>377.38</t>
  </si>
  <si>
    <t xml:space="preserve">685.8 / </t>
  </si>
  <si>
    <t>통합인문238</t>
  </si>
  <si>
    <t>377.26</t>
  </si>
  <si>
    <t>89.33</t>
  </si>
  <si>
    <t xml:space="preserve">630.75 / </t>
  </si>
  <si>
    <t>통합인문239</t>
  </si>
  <si>
    <t>9.37</t>
  </si>
  <si>
    <t>20,333</t>
  </si>
  <si>
    <t>89.32</t>
  </si>
  <si>
    <t>377.24</t>
  </si>
  <si>
    <t xml:space="preserve">901.84 / </t>
  </si>
  <si>
    <t xml:space="preserve"> 미/기, 과탐 약3%가산</t>
  </si>
  <si>
    <t>자연380</t>
  </si>
  <si>
    <t>9.39</t>
  </si>
  <si>
    <t>20,376</t>
  </si>
  <si>
    <t>89.28</t>
  </si>
  <si>
    <t>377.15</t>
  </si>
  <si>
    <t xml:space="preserve">548.14 / </t>
  </si>
  <si>
    <t>자연381</t>
  </si>
  <si>
    <t>377.14</t>
  </si>
  <si>
    <t>377.25</t>
  </si>
  <si>
    <t xml:space="preserve">685.59 / </t>
  </si>
  <si>
    <t>통합인문240</t>
  </si>
  <si>
    <t>9.40</t>
  </si>
  <si>
    <t>20,398</t>
  </si>
  <si>
    <t>377.09</t>
  </si>
  <si>
    <t>89.25</t>
  </si>
  <si>
    <t>377.19</t>
  </si>
  <si>
    <t xml:space="preserve">666.8 / </t>
  </si>
  <si>
    <t>통합인문241</t>
  </si>
  <si>
    <t>89.26</t>
  </si>
  <si>
    <t xml:space="preserve">687.23 / </t>
  </si>
  <si>
    <t>자연382</t>
  </si>
  <si>
    <t>377.08</t>
  </si>
  <si>
    <t xml:space="preserve">711 / </t>
  </si>
  <si>
    <t>자연383</t>
  </si>
  <si>
    <t>9.42</t>
  </si>
  <si>
    <t>20,441</t>
  </si>
  <si>
    <t>377.00</t>
  </si>
  <si>
    <t>89.21</t>
  </si>
  <si>
    <t>377.10</t>
  </si>
  <si>
    <t xml:space="preserve">666.66 / </t>
  </si>
  <si>
    <t>통합인문242</t>
  </si>
  <si>
    <t>9.44</t>
  </si>
  <si>
    <t>20,485</t>
  </si>
  <si>
    <t>376.95</t>
  </si>
  <si>
    <t>89.48</t>
  </si>
  <si>
    <t>377.69</t>
  </si>
  <si>
    <t>통합인문243</t>
  </si>
  <si>
    <t>89.18</t>
  </si>
  <si>
    <t>376.94</t>
  </si>
  <si>
    <t xml:space="preserve">547.88 / </t>
  </si>
  <si>
    <t>자연384</t>
  </si>
  <si>
    <t>9.46</t>
  </si>
  <si>
    <t>20,528</t>
  </si>
  <si>
    <t>376.91</t>
  </si>
  <si>
    <t>89.17</t>
  </si>
  <si>
    <t>377.01</t>
  </si>
  <si>
    <t xml:space="preserve">666.51 / </t>
  </si>
  <si>
    <t>통합인문244</t>
  </si>
  <si>
    <t>9.47</t>
  </si>
  <si>
    <t>20,550</t>
  </si>
  <si>
    <t>89.16</t>
  </si>
  <si>
    <t>376.88</t>
  </si>
  <si>
    <t xml:space="preserve">131.1 / </t>
  </si>
  <si>
    <t>자연385</t>
  </si>
  <si>
    <t>9.48</t>
  </si>
  <si>
    <t>20,572</t>
  </si>
  <si>
    <t>89.14</t>
  </si>
  <si>
    <t>376.85</t>
  </si>
  <si>
    <t xml:space="preserve">667.3 / </t>
  </si>
  <si>
    <t>자연386</t>
  </si>
  <si>
    <t>9.50</t>
  </si>
  <si>
    <t>20,615</t>
  </si>
  <si>
    <t>376.81</t>
  </si>
  <si>
    <t>89.13</t>
  </si>
  <si>
    <t>376.92</t>
  </si>
  <si>
    <t xml:space="preserve">547.56 / </t>
  </si>
  <si>
    <t>통합인문245</t>
  </si>
  <si>
    <t>9.51</t>
  </si>
  <si>
    <t>20,637</t>
  </si>
  <si>
    <t>89.12</t>
  </si>
  <si>
    <t>376.80</t>
  </si>
  <si>
    <t xml:space="preserve">547.71 / </t>
  </si>
  <si>
    <t>자연387</t>
  </si>
  <si>
    <t>376.79</t>
  </si>
  <si>
    <t>89.11</t>
  </si>
  <si>
    <t>376.89</t>
  </si>
  <si>
    <t xml:space="preserve">629.99 / </t>
  </si>
  <si>
    <t>통합인문246</t>
  </si>
  <si>
    <t>9.53</t>
  </si>
  <si>
    <t>20,680</t>
  </si>
  <si>
    <t>376.75</t>
  </si>
  <si>
    <t>89.09</t>
  </si>
  <si>
    <t xml:space="preserve">629.92 / </t>
  </si>
  <si>
    <t>통합인문247</t>
  </si>
  <si>
    <t>9.55</t>
  </si>
  <si>
    <t>20,724</t>
  </si>
  <si>
    <t>89.08</t>
  </si>
  <si>
    <t>376.70</t>
  </si>
  <si>
    <t xml:space="preserve">675.89 / </t>
  </si>
  <si>
    <t>자연388</t>
  </si>
  <si>
    <t>376.69</t>
  </si>
  <si>
    <t>89.07</t>
  </si>
  <si>
    <t xml:space="preserve">684.89 / </t>
  </si>
  <si>
    <t>통합인문248</t>
  </si>
  <si>
    <t>9.57</t>
  </si>
  <si>
    <t>20,767</t>
  </si>
  <si>
    <t>376.62</t>
  </si>
  <si>
    <t>89.04</t>
  </si>
  <si>
    <t>376.73</t>
  </si>
  <si>
    <t xml:space="preserve">666.5 / </t>
  </si>
  <si>
    <t>통합인문249</t>
  </si>
  <si>
    <t>9.59</t>
  </si>
  <si>
    <t>20,810</t>
  </si>
  <si>
    <t>89.02</t>
  </si>
  <si>
    <t>376.57</t>
  </si>
  <si>
    <t xml:space="preserve">686.42 / </t>
  </si>
  <si>
    <t>자연389</t>
  </si>
  <si>
    <t xml:space="preserve">686.41 / </t>
  </si>
  <si>
    <t>자연390</t>
  </si>
  <si>
    <t>89.01</t>
  </si>
  <si>
    <t>376.55</t>
  </si>
  <si>
    <t xml:space="preserve">488.72 / </t>
  </si>
  <si>
    <t>자연391</t>
  </si>
  <si>
    <t>9.60</t>
  </si>
  <si>
    <t>20,832</t>
  </si>
  <si>
    <t>89.00</t>
  </si>
  <si>
    <t>376.51</t>
  </si>
  <si>
    <t xml:space="preserve">131 / </t>
  </si>
  <si>
    <t>자연392</t>
  </si>
  <si>
    <t>자연393</t>
  </si>
  <si>
    <t>9.61</t>
  </si>
  <si>
    <t>20,854</t>
  </si>
  <si>
    <t>376.49</t>
  </si>
  <si>
    <t>88.98</t>
  </si>
  <si>
    <t>376.59</t>
  </si>
  <si>
    <t xml:space="preserve">666.28 / </t>
  </si>
  <si>
    <t>통합인문250</t>
  </si>
  <si>
    <t>9.63</t>
  </si>
  <si>
    <t>20,897</t>
  </si>
  <si>
    <t>88.95</t>
  </si>
  <si>
    <t>376.40</t>
  </si>
  <si>
    <t xml:space="preserve">686.15 / </t>
  </si>
  <si>
    <t>자연394</t>
  </si>
  <si>
    <t>376.38</t>
  </si>
  <si>
    <t>88.93</t>
  </si>
  <si>
    <t>376.48</t>
  </si>
  <si>
    <t xml:space="preserve">665.63 / </t>
  </si>
  <si>
    <t>통합인문251</t>
  </si>
  <si>
    <t>9.64</t>
  </si>
  <si>
    <t>20,919</t>
  </si>
  <si>
    <t>376.33</t>
  </si>
  <si>
    <t>88.92</t>
  </si>
  <si>
    <t>376.44</t>
  </si>
  <si>
    <t xml:space="preserve">665.56 / </t>
  </si>
  <si>
    <t>통합인문252</t>
  </si>
  <si>
    <t>9.68</t>
  </si>
  <si>
    <t>21,006</t>
  </si>
  <si>
    <t>376.21</t>
  </si>
  <si>
    <t>88.84</t>
  </si>
  <si>
    <t>376.28</t>
  </si>
  <si>
    <t xml:space="preserve">634.39 / </t>
  </si>
  <si>
    <t>통합인문253</t>
  </si>
  <si>
    <t>9.69</t>
  </si>
  <si>
    <t>21,027</t>
  </si>
  <si>
    <t>376.18</t>
  </si>
  <si>
    <t xml:space="preserve">898.33 / </t>
  </si>
  <si>
    <t>통합인문254</t>
  </si>
  <si>
    <t>9.71</t>
  </si>
  <si>
    <t>21,071</t>
  </si>
  <si>
    <t>376.12</t>
  </si>
  <si>
    <t>376.82</t>
  </si>
  <si>
    <t xml:space="preserve">898.21 / </t>
  </si>
  <si>
    <t>통합인문255</t>
  </si>
  <si>
    <t>9.72</t>
  </si>
  <si>
    <t>21,092</t>
  </si>
  <si>
    <t>376.10</t>
  </si>
  <si>
    <t>88.82</t>
  </si>
  <si>
    <t xml:space="preserve">665.19 / </t>
  </si>
  <si>
    <t>통합인문256</t>
  </si>
  <si>
    <t>9.73</t>
  </si>
  <si>
    <t>21,114</t>
  </si>
  <si>
    <t>88.80</t>
  </si>
  <si>
    <t>376.06</t>
  </si>
  <si>
    <t xml:space="preserve">666.05 / </t>
  </si>
  <si>
    <t>자연395</t>
  </si>
  <si>
    <t>9.75</t>
  </si>
  <si>
    <t>21,158</t>
  </si>
  <si>
    <t>376.00</t>
  </si>
  <si>
    <t>88.77</t>
  </si>
  <si>
    <t>376.09</t>
  </si>
  <si>
    <t xml:space="preserve">683.8 / </t>
  </si>
  <si>
    <t>통합인문257</t>
  </si>
  <si>
    <t>9.77</t>
  </si>
  <si>
    <t>21,201</t>
  </si>
  <si>
    <t>88.69</t>
  </si>
  <si>
    <t>375.93</t>
  </si>
  <si>
    <t xml:space="preserve">546.31 / </t>
  </si>
  <si>
    <t>통합인문258</t>
  </si>
  <si>
    <t>9.78</t>
  </si>
  <si>
    <t>21,223</t>
  </si>
  <si>
    <t>88.73</t>
  </si>
  <si>
    <t>375.91</t>
  </si>
  <si>
    <t xml:space="preserve">685.36 / </t>
  </si>
  <si>
    <t>자연396</t>
  </si>
  <si>
    <t>9.79</t>
  </si>
  <si>
    <t>21,244</t>
  </si>
  <si>
    <t>88.72</t>
  </si>
  <si>
    <t>375.88</t>
  </si>
  <si>
    <t xml:space="preserve">888.8 / </t>
  </si>
  <si>
    <t xml:space="preserve"> 과II 3%가산</t>
  </si>
  <si>
    <t>자연397</t>
  </si>
  <si>
    <t>9.80</t>
  </si>
  <si>
    <t>21,266</t>
  </si>
  <si>
    <t>88.70</t>
  </si>
  <si>
    <t>375.84</t>
  </si>
  <si>
    <t xml:space="preserve">685.25 / </t>
  </si>
  <si>
    <t>자연398</t>
  </si>
  <si>
    <t xml:space="preserve">665.69 / </t>
  </si>
  <si>
    <t>자연399</t>
  </si>
  <si>
    <t>9.81</t>
  </si>
  <si>
    <t>21,288</t>
  </si>
  <si>
    <t>88.68</t>
  </si>
  <si>
    <t>375.79</t>
  </si>
  <si>
    <t xml:space="preserve">130.8 / </t>
  </si>
  <si>
    <t>자연400</t>
  </si>
  <si>
    <t>375.78</t>
  </si>
  <si>
    <t>88.67</t>
  </si>
  <si>
    <t>375.87</t>
  </si>
  <si>
    <t xml:space="preserve">683.46 / </t>
  </si>
  <si>
    <t>통합인문259</t>
  </si>
  <si>
    <t>375.77</t>
  </si>
  <si>
    <t xml:space="preserve">665.59 / </t>
  </si>
  <si>
    <t>자연401</t>
  </si>
  <si>
    <t>9.82</t>
  </si>
  <si>
    <t>21,309</t>
  </si>
  <si>
    <t>375.76</t>
  </si>
  <si>
    <t xml:space="preserve">685.12 / </t>
  </si>
  <si>
    <t>자연402</t>
  </si>
  <si>
    <t>88.66</t>
  </si>
  <si>
    <t>375.75</t>
  </si>
  <si>
    <t xml:space="preserve">682.07 / </t>
  </si>
  <si>
    <t>자연403</t>
  </si>
  <si>
    <t>375.85</t>
  </si>
  <si>
    <t xml:space="preserve">683.43 / </t>
  </si>
  <si>
    <t>통합인문260</t>
  </si>
  <si>
    <t>9.84</t>
  </si>
  <si>
    <t>21,353</t>
  </si>
  <si>
    <t>375.66</t>
  </si>
  <si>
    <t>88.62</t>
  </si>
  <si>
    <t xml:space="preserve">683.28 / </t>
  </si>
  <si>
    <t>통합인문261</t>
  </si>
  <si>
    <t>375.64</t>
  </si>
  <si>
    <t>88.61</t>
  </si>
  <si>
    <t>375.74</t>
  </si>
  <si>
    <t xml:space="preserve">683.26 / </t>
  </si>
  <si>
    <t>통합인문262</t>
  </si>
  <si>
    <t>9.85</t>
  </si>
  <si>
    <t>21,375</t>
  </si>
  <si>
    <t>88.60</t>
  </si>
  <si>
    <t>375.61</t>
  </si>
  <si>
    <t xml:space="preserve">130.75 / </t>
  </si>
  <si>
    <t>자연404</t>
  </si>
  <si>
    <t>9.88</t>
  </si>
  <si>
    <t>21,440</t>
  </si>
  <si>
    <t>88.57</t>
  </si>
  <si>
    <t>375.53</t>
  </si>
  <si>
    <t xml:space="preserve">684.76 / </t>
  </si>
  <si>
    <t>자연405</t>
  </si>
  <si>
    <t>9.90</t>
  </si>
  <si>
    <t>21,483</t>
  </si>
  <si>
    <t>88.53</t>
  </si>
  <si>
    <t>375.46</t>
  </si>
  <si>
    <t xml:space="preserve">874.05 / </t>
  </si>
  <si>
    <t>자연406</t>
  </si>
  <si>
    <t>9.91</t>
  </si>
  <si>
    <t>21,505</t>
  </si>
  <si>
    <t>88.52</t>
  </si>
  <si>
    <t>375.43</t>
  </si>
  <si>
    <t xml:space="preserve">665.04 / </t>
  </si>
  <si>
    <t>자연407</t>
  </si>
  <si>
    <t>9.92</t>
  </si>
  <si>
    <t>21,526</t>
  </si>
  <si>
    <t>88.51</t>
  </si>
  <si>
    <t>375.40</t>
  </si>
  <si>
    <t xml:space="preserve">665 / </t>
  </si>
  <si>
    <t>자연408</t>
  </si>
  <si>
    <t>375.50</t>
  </si>
  <si>
    <t xml:space="preserve">682.89 / </t>
  </si>
  <si>
    <t>통합인문263</t>
  </si>
  <si>
    <t>9.94</t>
  </si>
  <si>
    <t>21,570</t>
  </si>
  <si>
    <t>375.37</t>
  </si>
  <si>
    <t>88.49</t>
  </si>
  <si>
    <t xml:space="preserve">664.46 / </t>
  </si>
  <si>
    <t>통합인문264</t>
  </si>
  <si>
    <t>9.95</t>
  </si>
  <si>
    <t>21,592</t>
  </si>
  <si>
    <t>375.35</t>
  </si>
  <si>
    <t>88.48</t>
  </si>
  <si>
    <t>375.44</t>
  </si>
  <si>
    <t xml:space="preserve">545.69 / </t>
  </si>
  <si>
    <t>통합인문265</t>
  </si>
  <si>
    <t>375.34</t>
  </si>
  <si>
    <t xml:space="preserve">684.45 / </t>
  </si>
  <si>
    <t>자연409</t>
  </si>
  <si>
    <t>9.98</t>
  </si>
  <si>
    <t>21,657</t>
  </si>
  <si>
    <t>88.46</t>
  </si>
  <si>
    <t>375.28</t>
  </si>
  <si>
    <t xml:space="preserve">897.99 / </t>
  </si>
  <si>
    <t>자연410</t>
  </si>
  <si>
    <t>10.01</t>
  </si>
  <si>
    <t>21,722</t>
  </si>
  <si>
    <t>375.22</t>
  </si>
  <si>
    <t>88.43</t>
  </si>
  <si>
    <t>375.31</t>
  </si>
  <si>
    <t xml:space="preserve">664.23 / </t>
  </si>
  <si>
    <t>통합인문266</t>
  </si>
  <si>
    <t>10.02</t>
  </si>
  <si>
    <t>21,743</t>
  </si>
  <si>
    <t>375.21</t>
  </si>
  <si>
    <t>88.42</t>
  </si>
  <si>
    <t>375.30</t>
  </si>
  <si>
    <t xml:space="preserve">682.59 / </t>
  </si>
  <si>
    <t>통합인문267</t>
  </si>
  <si>
    <t>10.03</t>
  </si>
  <si>
    <t>21,765</t>
  </si>
  <si>
    <t>375.18</t>
  </si>
  <si>
    <t xml:space="preserve">664.65 / </t>
  </si>
  <si>
    <t>자연411</t>
  </si>
  <si>
    <t>10.05</t>
  </si>
  <si>
    <t>21,809</t>
  </si>
  <si>
    <t>88.40</t>
  </si>
  <si>
    <t>375.15</t>
  </si>
  <si>
    <t xml:space="preserve">684.14 / </t>
  </si>
  <si>
    <t>자연412</t>
  </si>
  <si>
    <t>10.07</t>
  </si>
  <si>
    <t>21,852</t>
  </si>
  <si>
    <t>375.02</t>
  </si>
  <si>
    <t>88.34</t>
  </si>
  <si>
    <t>375.11</t>
  </si>
  <si>
    <t xml:space="preserve">633.08 / </t>
  </si>
  <si>
    <t>통합인문268</t>
  </si>
  <si>
    <t>10.08</t>
  </si>
  <si>
    <t>21,874</t>
  </si>
  <si>
    <t>374.91</t>
  </si>
  <si>
    <t>88.29</t>
  </si>
  <si>
    <t>375.00</t>
  </si>
  <si>
    <t xml:space="preserve">682.13 / </t>
  </si>
  <si>
    <t>통합인문269</t>
  </si>
  <si>
    <t>10.09</t>
  </si>
  <si>
    <t>21,895</t>
  </si>
  <si>
    <t>374.89</t>
  </si>
  <si>
    <t xml:space="preserve">130.55 / </t>
  </si>
  <si>
    <t>자연413</t>
  </si>
  <si>
    <t>자연414</t>
  </si>
  <si>
    <t>10.10</t>
  </si>
  <si>
    <t>21,917</t>
  </si>
  <si>
    <t>374.86</t>
  </si>
  <si>
    <t>88.27</t>
  </si>
  <si>
    <t>374.96</t>
  </si>
  <si>
    <t xml:space="preserve">682.06 / </t>
  </si>
  <si>
    <t>통합인문270</t>
  </si>
  <si>
    <t>374.85</t>
  </si>
  <si>
    <t xml:space="preserve">683.67 / </t>
  </si>
  <si>
    <t>자연415</t>
  </si>
  <si>
    <t>10.11</t>
  </si>
  <si>
    <t>21,939</t>
  </si>
  <si>
    <t>88.26</t>
  </si>
  <si>
    <t>374.83</t>
  </si>
  <si>
    <t xml:space="preserve">683.64 / </t>
  </si>
  <si>
    <t>자연416</t>
  </si>
  <si>
    <t>374.92</t>
  </si>
  <si>
    <t xml:space="preserve">545.44 / </t>
  </si>
  <si>
    <t>통합인문271</t>
  </si>
  <si>
    <t>10.13</t>
  </si>
  <si>
    <t>21,982</t>
  </si>
  <si>
    <t>88.23</t>
  </si>
  <si>
    <t>374.77</t>
  </si>
  <si>
    <t xml:space="preserve">708 / </t>
  </si>
  <si>
    <t>자연417</t>
  </si>
  <si>
    <t>10.17</t>
  </si>
  <si>
    <t>22,069</t>
  </si>
  <si>
    <t>88.17</t>
  </si>
  <si>
    <t>374.62</t>
  </si>
  <si>
    <t xml:space="preserve">683.3 / </t>
  </si>
  <si>
    <t>자연418</t>
  </si>
  <si>
    <t>374.59</t>
  </si>
  <si>
    <t>88.14</t>
  </si>
  <si>
    <t>374.66</t>
  </si>
  <si>
    <t xml:space="preserve">632.58 / </t>
  </si>
  <si>
    <t>통합인문272</t>
  </si>
  <si>
    <t>10.18</t>
  </si>
  <si>
    <t>22,091</t>
  </si>
  <si>
    <t>374.58</t>
  </si>
  <si>
    <t>88.15</t>
  </si>
  <si>
    <t>374.68</t>
  </si>
  <si>
    <t xml:space="preserve">681.63 / </t>
  </si>
  <si>
    <t>통합인문273</t>
  </si>
  <si>
    <t>10.19</t>
  </si>
  <si>
    <t>22,112</t>
  </si>
  <si>
    <t>374.51</t>
  </si>
  <si>
    <t>88.12</t>
  </si>
  <si>
    <t>374.60</t>
  </si>
  <si>
    <t xml:space="preserve">681.52 / </t>
  </si>
  <si>
    <t>통합인문274</t>
  </si>
  <si>
    <t>통합인문275</t>
  </si>
  <si>
    <t>88.11</t>
  </si>
  <si>
    <t>374.50</t>
  </si>
  <si>
    <t xml:space="preserve">886.29 / </t>
  </si>
  <si>
    <t>자연419</t>
  </si>
  <si>
    <t>374.49</t>
  </si>
  <si>
    <t xml:space="preserve">672.43 / </t>
  </si>
  <si>
    <t>자연420</t>
  </si>
  <si>
    <t>10.20</t>
  </si>
  <si>
    <t>22,134</t>
  </si>
  <si>
    <t>374.46</t>
  </si>
  <si>
    <t>88.10</t>
  </si>
  <si>
    <t>374.56</t>
  </si>
  <si>
    <t xml:space="preserve">681.45 / </t>
  </si>
  <si>
    <t>통합인문276</t>
  </si>
  <si>
    <t>10.21</t>
  </si>
  <si>
    <t>22,156</t>
  </si>
  <si>
    <t>374.43</t>
  </si>
  <si>
    <t>88.09</t>
  </si>
  <si>
    <t>374.53</t>
  </si>
  <si>
    <t xml:space="preserve">632.43 / </t>
  </si>
  <si>
    <t>통합인문277</t>
  </si>
  <si>
    <t>10.24</t>
  </si>
  <si>
    <t>22,221</t>
  </si>
  <si>
    <t>88.07</t>
  </si>
  <si>
    <t>374.38</t>
  </si>
  <si>
    <t xml:space="preserve">707.5 / </t>
  </si>
  <si>
    <t>자연421</t>
  </si>
  <si>
    <t>10.29</t>
  </si>
  <si>
    <t>22,329</t>
  </si>
  <si>
    <t>374.26</t>
  </si>
  <si>
    <t>88.01</t>
  </si>
  <si>
    <t>374.35</t>
  </si>
  <si>
    <t xml:space="preserve">662.68 / </t>
  </si>
  <si>
    <t>통합인문278</t>
  </si>
  <si>
    <t>10.30</t>
  </si>
  <si>
    <t>22,351</t>
  </si>
  <si>
    <t>374.24</t>
  </si>
  <si>
    <t>88.00</t>
  </si>
  <si>
    <t>374.33</t>
  </si>
  <si>
    <t xml:space="preserve">662.66 / </t>
  </si>
  <si>
    <t>통합인문279</t>
  </si>
  <si>
    <t>10.33</t>
  </si>
  <si>
    <t>22,416</t>
  </si>
  <si>
    <t>374.15</t>
  </si>
  <si>
    <t>87.92</t>
  </si>
  <si>
    <t xml:space="preserve">887.84 / </t>
  </si>
  <si>
    <t>통합인문280</t>
  </si>
  <si>
    <t>10.35</t>
  </si>
  <si>
    <t>22,460</t>
  </si>
  <si>
    <t>87.94</t>
  </si>
  <si>
    <t>374.10</t>
  </si>
  <si>
    <t xml:space="preserve">871.08 / </t>
  </si>
  <si>
    <t>자연422</t>
  </si>
  <si>
    <t>374.09</t>
  </si>
  <si>
    <t>87.93</t>
  </si>
  <si>
    <t>374.18</t>
  </si>
  <si>
    <t xml:space="preserve">680.87 / </t>
  </si>
  <si>
    <t>통합인문281</t>
  </si>
  <si>
    <t>10.37</t>
  </si>
  <si>
    <t>22,503</t>
  </si>
  <si>
    <t>374.04</t>
  </si>
  <si>
    <t>87.88</t>
  </si>
  <si>
    <t xml:space="preserve">623.41 / </t>
  </si>
  <si>
    <t xml:space="preserve">평균628.5 </t>
  </si>
  <si>
    <t>통합인문282</t>
  </si>
  <si>
    <t>10.38</t>
  </si>
  <si>
    <t>22,525</t>
  </si>
  <si>
    <t>374.01</t>
  </si>
  <si>
    <t>87.90</t>
  </si>
  <si>
    <t xml:space="preserve">680.74 / </t>
  </si>
  <si>
    <t>통합인문283</t>
  </si>
  <si>
    <t>374.00</t>
  </si>
  <si>
    <t xml:space="preserve">631.88 / </t>
  </si>
  <si>
    <t>통합인문284</t>
  </si>
  <si>
    <t>10.41</t>
  </si>
  <si>
    <t>22,590</t>
  </si>
  <si>
    <t>373.90</t>
  </si>
  <si>
    <t>87.85</t>
  </si>
  <si>
    <t xml:space="preserve">631.75 / </t>
  </si>
  <si>
    <t>통합인문285</t>
  </si>
  <si>
    <t>10.43</t>
  </si>
  <si>
    <t>22,633</t>
  </si>
  <si>
    <t>373.86</t>
  </si>
  <si>
    <t>87.83</t>
  </si>
  <si>
    <t>373.95</t>
  </si>
  <si>
    <t xml:space="preserve">680.53 / </t>
  </si>
  <si>
    <t>통합인문286</t>
  </si>
  <si>
    <t>통합인문287</t>
  </si>
  <si>
    <t>373.85</t>
  </si>
  <si>
    <t>자연423</t>
  </si>
  <si>
    <t>10.44</t>
  </si>
  <si>
    <t>22,655</t>
  </si>
  <si>
    <t>373.82</t>
  </si>
  <si>
    <t>87.81</t>
  </si>
  <si>
    <t xml:space="preserve">631.61 / </t>
  </si>
  <si>
    <t>통합인문288</t>
  </si>
  <si>
    <t>10.48</t>
  </si>
  <si>
    <t>22,742</t>
  </si>
  <si>
    <t>373.72</t>
  </si>
  <si>
    <t>87.77</t>
  </si>
  <si>
    <t>373.81</t>
  </si>
  <si>
    <t xml:space="preserve">680.32 / </t>
  </si>
  <si>
    <t>통합인문289</t>
  </si>
  <si>
    <t>10.49</t>
  </si>
  <si>
    <t>22,763</t>
  </si>
  <si>
    <t>373.69</t>
  </si>
  <si>
    <t>87.98</t>
  </si>
  <si>
    <t>374.29</t>
  </si>
  <si>
    <t xml:space="preserve">870.68 / </t>
  </si>
  <si>
    <t>통합인문290</t>
  </si>
  <si>
    <t>10.50</t>
  </si>
  <si>
    <t>22,785</t>
  </si>
  <si>
    <t>373.66</t>
  </si>
  <si>
    <t>87.75</t>
  </si>
  <si>
    <t>373.76</t>
  </si>
  <si>
    <t xml:space="preserve">631.41 / </t>
  </si>
  <si>
    <t>통합인문291</t>
  </si>
  <si>
    <t>87.74</t>
  </si>
  <si>
    <t>373.75</t>
  </si>
  <si>
    <t xml:space="preserve">631.4 / </t>
  </si>
  <si>
    <t>통합인문292</t>
  </si>
  <si>
    <t>10.51</t>
  </si>
  <si>
    <t>22,807</t>
  </si>
  <si>
    <t>373.64</t>
  </si>
  <si>
    <t>87.70</t>
  </si>
  <si>
    <t xml:space="preserve">694 / </t>
  </si>
  <si>
    <t>통합인문293</t>
  </si>
  <si>
    <t>10.52</t>
  </si>
  <si>
    <t>22,828</t>
  </si>
  <si>
    <t>87.73</t>
  </si>
  <si>
    <t>373.62</t>
  </si>
  <si>
    <t xml:space="preserve">706.5 / </t>
  </si>
  <si>
    <t>자연424</t>
  </si>
  <si>
    <t>10.56</t>
  </si>
  <si>
    <t>22,915</t>
  </si>
  <si>
    <t>373.52</t>
  </si>
  <si>
    <t>87.68</t>
  </si>
  <si>
    <t>373.60</t>
  </si>
  <si>
    <t xml:space="preserve">543.42 / </t>
  </si>
  <si>
    <t>통합인문294</t>
  </si>
  <si>
    <t>10.57</t>
  </si>
  <si>
    <t>22,937</t>
  </si>
  <si>
    <t>373.48</t>
  </si>
  <si>
    <t>87.67</t>
  </si>
  <si>
    <t>373.57</t>
  </si>
  <si>
    <t xml:space="preserve">631.15 / </t>
  </si>
  <si>
    <t>통합인문295</t>
  </si>
  <si>
    <t>10.63</t>
  </si>
  <si>
    <t>23,067</t>
  </si>
  <si>
    <t>373.30</t>
  </si>
  <si>
    <t>87.56</t>
  </si>
  <si>
    <t xml:space="preserve">130 / </t>
  </si>
  <si>
    <t>통합인문296</t>
  </si>
  <si>
    <t>10.64</t>
  </si>
  <si>
    <t>23,089</t>
  </si>
  <si>
    <t>373.29</t>
  </si>
  <si>
    <t>87.59</t>
  </si>
  <si>
    <t>373.38</t>
  </si>
  <si>
    <t xml:space="preserve">630.89 / </t>
  </si>
  <si>
    <t>통합인문297</t>
  </si>
  <si>
    <t>373.28</t>
  </si>
  <si>
    <t xml:space="preserve">679.67 / </t>
  </si>
  <si>
    <t>통합인문298</t>
  </si>
  <si>
    <t xml:space="preserve">884.65 / </t>
  </si>
  <si>
    <t>자연425</t>
  </si>
  <si>
    <t>87.58</t>
  </si>
  <si>
    <t>373.37</t>
  </si>
  <si>
    <t xml:space="preserve">543.15 / </t>
  </si>
  <si>
    <t>통합인문299</t>
  </si>
  <si>
    <t>373.36</t>
  </si>
  <si>
    <t xml:space="preserve">630.86 / </t>
  </si>
  <si>
    <t>통합인문300</t>
  </si>
  <si>
    <t>10.65</t>
  </si>
  <si>
    <t>23,111</t>
  </si>
  <si>
    <t>373.26</t>
  </si>
  <si>
    <t>87.54</t>
  </si>
  <si>
    <t xml:space="preserve">883.33 / </t>
  </si>
  <si>
    <t>통합인문301</t>
  </si>
  <si>
    <t>87.57</t>
  </si>
  <si>
    <t>373.24</t>
  </si>
  <si>
    <t>자연426</t>
  </si>
  <si>
    <t>자연427</t>
  </si>
  <si>
    <t>10.67</t>
  </si>
  <si>
    <t>23,154</t>
  </si>
  <si>
    <t>87.55</t>
  </si>
  <si>
    <t>373.19</t>
  </si>
  <si>
    <t xml:space="preserve">883.89 / </t>
  </si>
  <si>
    <t>자연428</t>
  </si>
  <si>
    <t>10.68</t>
  </si>
  <si>
    <t>23,176</t>
  </si>
  <si>
    <t>87.53</t>
  </si>
  <si>
    <t>373.15</t>
  </si>
  <si>
    <t xml:space="preserve">893.81 / </t>
  </si>
  <si>
    <t>자연429</t>
  </si>
  <si>
    <t>373.13</t>
  </si>
  <si>
    <t>87.48</t>
  </si>
  <si>
    <t xml:space="preserve">129.95 / </t>
  </si>
  <si>
    <t>통합인문302</t>
  </si>
  <si>
    <t>10.69</t>
  </si>
  <si>
    <t>23,197</t>
  </si>
  <si>
    <t>87.52</t>
  </si>
  <si>
    <t>373.21</t>
  </si>
  <si>
    <t xml:space="preserve">630.66 / </t>
  </si>
  <si>
    <t>통합인문303</t>
  </si>
  <si>
    <t>10.74</t>
  </si>
  <si>
    <t>23,306</t>
  </si>
  <si>
    <t>372.97</t>
  </si>
  <si>
    <t>87.45</t>
  </si>
  <si>
    <t>373.06</t>
  </si>
  <si>
    <t xml:space="preserve">630.45 / </t>
  </si>
  <si>
    <t>통합인문304</t>
  </si>
  <si>
    <t>372.95</t>
  </si>
  <si>
    <t>87.41</t>
  </si>
  <si>
    <t xml:space="preserve">129.9 / </t>
  </si>
  <si>
    <t>통합인문305</t>
  </si>
  <si>
    <t>통합인문306</t>
  </si>
  <si>
    <t>10.75</t>
  </si>
  <si>
    <t>23,328</t>
  </si>
  <si>
    <t>87.43</t>
  </si>
  <si>
    <t>372.92</t>
  </si>
  <si>
    <t>자연430</t>
  </si>
  <si>
    <t>10.78</t>
  </si>
  <si>
    <t>23,393</t>
  </si>
  <si>
    <t>87.40</t>
  </si>
  <si>
    <t>372.85</t>
  </si>
  <si>
    <t xml:space="preserve">868.33 / </t>
  </si>
  <si>
    <t>자연431</t>
  </si>
  <si>
    <t>372.84</t>
  </si>
  <si>
    <t xml:space="preserve">680.45 / </t>
  </si>
  <si>
    <t>자연432</t>
  </si>
  <si>
    <t>372.83</t>
  </si>
  <si>
    <t>87.39</t>
  </si>
  <si>
    <t xml:space="preserve">630.25 / </t>
  </si>
  <si>
    <t>통합인문307</t>
  </si>
  <si>
    <t>10.79</t>
  </si>
  <si>
    <t>23,414</t>
  </si>
  <si>
    <t>372.82</t>
  </si>
  <si>
    <t xml:space="preserve">883.74 / </t>
  </si>
  <si>
    <t>자연433</t>
  </si>
  <si>
    <t>372.81</t>
  </si>
  <si>
    <t xml:space="preserve">680.4 / </t>
  </si>
  <si>
    <t>자연434</t>
  </si>
  <si>
    <t>372.80</t>
  </si>
  <si>
    <t>87.38</t>
  </si>
  <si>
    <t>372.88</t>
  </si>
  <si>
    <t xml:space="preserve">630.2 / </t>
  </si>
  <si>
    <t>통합인문308</t>
  </si>
  <si>
    <t>10.80</t>
  </si>
  <si>
    <t>23,436</t>
  </si>
  <si>
    <t>372.78</t>
  </si>
  <si>
    <t>87.33</t>
  </si>
  <si>
    <t xml:space="preserve">129.85 / </t>
  </si>
  <si>
    <t>통합인문309</t>
  </si>
  <si>
    <t>통합인문310</t>
  </si>
  <si>
    <t>87.37</t>
  </si>
  <si>
    <t>372.86</t>
  </si>
  <si>
    <t xml:space="preserve">630.17 / </t>
  </si>
  <si>
    <t>통합인문311</t>
  </si>
  <si>
    <t>10.82</t>
  </si>
  <si>
    <t>23,479</t>
  </si>
  <si>
    <t>372.72</t>
  </si>
  <si>
    <t>87.34</t>
  </si>
  <si>
    <t xml:space="preserve">630.09 / </t>
  </si>
  <si>
    <t>통합인문312</t>
  </si>
  <si>
    <t>372.71</t>
  </si>
  <si>
    <t>372.79</t>
  </si>
  <si>
    <t xml:space="preserve">630.07 / </t>
  </si>
  <si>
    <t>통합인문313</t>
  </si>
  <si>
    <t>10.83</t>
  </si>
  <si>
    <t>23,501</t>
  </si>
  <si>
    <t>372.68</t>
  </si>
  <si>
    <t xml:space="preserve">867.96 / </t>
  </si>
  <si>
    <t>자연435</t>
  </si>
  <si>
    <t>10.84</t>
  </si>
  <si>
    <t>23,523</t>
  </si>
  <si>
    <t>87.31</t>
  </si>
  <si>
    <t>372.63</t>
  </si>
  <si>
    <t xml:space="preserve">892.77 / </t>
  </si>
  <si>
    <t>자연436</t>
  </si>
  <si>
    <t>10.86</t>
  </si>
  <si>
    <t>23,566</t>
  </si>
  <si>
    <t>372.55</t>
  </si>
  <si>
    <t>87.27</t>
  </si>
  <si>
    <t>372.64</t>
  </si>
  <si>
    <t xml:space="preserve">678.57 / </t>
  </si>
  <si>
    <t>통합인문314</t>
  </si>
  <si>
    <t>10.88</t>
  </si>
  <si>
    <t>23,610</t>
  </si>
  <si>
    <t>372.45</t>
  </si>
  <si>
    <t>87.23</t>
  </si>
  <si>
    <t>372.53</t>
  </si>
  <si>
    <t xml:space="preserve">879.98 / </t>
  </si>
  <si>
    <t>자연437</t>
  </si>
  <si>
    <t>10.89</t>
  </si>
  <si>
    <t>23,631</t>
  </si>
  <si>
    <t>372.43</t>
  </si>
  <si>
    <t>87.19</t>
  </si>
  <si>
    <t xml:space="preserve">129.75 / </t>
  </si>
  <si>
    <t>통합인문315</t>
  </si>
  <si>
    <t>통합인문316</t>
  </si>
  <si>
    <t>통합인문317</t>
  </si>
  <si>
    <t>10.90</t>
  </si>
  <si>
    <t>23,653</t>
  </si>
  <si>
    <t>372.39</t>
  </si>
  <si>
    <t>87.20</t>
  </si>
  <si>
    <t>372.48</t>
  </si>
  <si>
    <t xml:space="preserve">629.64 / </t>
  </si>
  <si>
    <t>통합인문318</t>
  </si>
  <si>
    <t>372.38</t>
  </si>
  <si>
    <t>372.47</t>
  </si>
  <si>
    <t xml:space="preserve">629.62 / </t>
  </si>
  <si>
    <t>통합인문319</t>
  </si>
  <si>
    <t>10.96</t>
  </si>
  <si>
    <t>23,783</t>
  </si>
  <si>
    <t>87.14</t>
  </si>
  <si>
    <t>372.24</t>
  </si>
  <si>
    <t xml:space="preserve">882.12 / </t>
  </si>
  <si>
    <t>자연438</t>
  </si>
  <si>
    <t>10.99</t>
  </si>
  <si>
    <t>23,848</t>
  </si>
  <si>
    <t>372.18</t>
  </si>
  <si>
    <t>87.11</t>
  </si>
  <si>
    <t>372.26</t>
  </si>
  <si>
    <t xml:space="preserve">541.85 / </t>
  </si>
  <si>
    <t>통합인문320</t>
  </si>
  <si>
    <t>372.16</t>
  </si>
  <si>
    <t xml:space="preserve">879.41 / </t>
  </si>
  <si>
    <t>자연439</t>
  </si>
  <si>
    <t>11.01</t>
  </si>
  <si>
    <t>23,892</t>
  </si>
  <si>
    <t>87.10</t>
  </si>
  <si>
    <t>372.13</t>
  </si>
  <si>
    <t xml:space="preserve">881.92 / </t>
  </si>
  <si>
    <t>자연440</t>
  </si>
  <si>
    <t>11.02</t>
  </si>
  <si>
    <t>23,913</t>
  </si>
  <si>
    <t>87.08</t>
  </si>
  <si>
    <t>372.10</t>
  </si>
  <si>
    <t xml:space="preserve">692.5 / </t>
  </si>
  <si>
    <t>자연441</t>
  </si>
  <si>
    <t>372.08</t>
  </si>
  <si>
    <t>87.07</t>
  </si>
  <si>
    <t xml:space="preserve">541.73 / </t>
  </si>
  <si>
    <t>통합인문321</t>
  </si>
  <si>
    <t>11.03</t>
  </si>
  <si>
    <t>23,935</t>
  </si>
  <si>
    <t>372.06</t>
  </si>
  <si>
    <t xml:space="preserve">881.79 / </t>
  </si>
  <si>
    <t>자연442</t>
  </si>
  <si>
    <t>11.06</t>
  </si>
  <si>
    <t>24,000</t>
  </si>
  <si>
    <t>371.96</t>
  </si>
  <si>
    <t>87.02</t>
  </si>
  <si>
    <t>372.04</t>
  </si>
  <si>
    <t xml:space="preserve">629.03 / </t>
  </si>
  <si>
    <t>통합인문322</t>
  </si>
  <si>
    <t>11.07</t>
  </si>
  <si>
    <t>24,022</t>
  </si>
  <si>
    <t>371.94</t>
  </si>
  <si>
    <t>87.01</t>
  </si>
  <si>
    <t>372.01</t>
  </si>
  <si>
    <t xml:space="preserve">629 / </t>
  </si>
  <si>
    <t>통합인문323</t>
  </si>
  <si>
    <t>11.09</t>
  </si>
  <si>
    <t>24,065</t>
  </si>
  <si>
    <t>371.87</t>
  </si>
  <si>
    <t>86.98</t>
  </si>
  <si>
    <t xml:space="preserve">628.91 / </t>
  </si>
  <si>
    <t>통합인문324</t>
  </si>
  <si>
    <t>11.13</t>
  </si>
  <si>
    <t>24,152</t>
  </si>
  <si>
    <t>371.74</t>
  </si>
  <si>
    <t>86.89</t>
  </si>
  <si>
    <t xml:space="preserve">129.55 / </t>
  </si>
  <si>
    <t>통합인문325</t>
  </si>
  <si>
    <t>11.16</t>
  </si>
  <si>
    <t>24,217</t>
  </si>
  <si>
    <t>371.66</t>
  </si>
  <si>
    <t>86.86</t>
  </si>
  <si>
    <t xml:space="preserve">691.3 / </t>
  </si>
  <si>
    <t>통합인문326</t>
  </si>
  <si>
    <t>11.20</t>
  </si>
  <si>
    <t>24,304</t>
  </si>
  <si>
    <t>371.57</t>
  </si>
  <si>
    <t>86.85</t>
  </si>
  <si>
    <t>371.65</t>
  </si>
  <si>
    <t xml:space="preserve">628.43 / </t>
  </si>
  <si>
    <t>통합인문327</t>
  </si>
  <si>
    <t>11.21</t>
  </si>
  <si>
    <t>24,326</t>
  </si>
  <si>
    <t>86.84</t>
  </si>
  <si>
    <t>371.54</t>
  </si>
  <si>
    <t>371.36</t>
  </si>
  <si>
    <t xml:space="preserve">880.82 / </t>
  </si>
  <si>
    <t>자연443</t>
  </si>
  <si>
    <t>371.61</t>
  </si>
  <si>
    <t xml:space="preserve">482.51 / </t>
  </si>
  <si>
    <t>통합인문328</t>
  </si>
  <si>
    <t>371.53</t>
  </si>
  <si>
    <t>371.34</t>
  </si>
  <si>
    <t xml:space="preserve">874.84 / </t>
  </si>
  <si>
    <t>자연444</t>
  </si>
  <si>
    <t>11.27</t>
  </si>
  <si>
    <t>24,456</t>
  </si>
  <si>
    <t>371.40</t>
  </si>
  <si>
    <t>86.78</t>
  </si>
  <si>
    <t>371.47</t>
  </si>
  <si>
    <t xml:space="preserve">540.93 / </t>
  </si>
  <si>
    <t>통합인문329</t>
  </si>
  <si>
    <t>11.28</t>
  </si>
  <si>
    <t>24,478</t>
  </si>
  <si>
    <t>371.37</t>
  </si>
  <si>
    <t>86.77</t>
  </si>
  <si>
    <t>371.45</t>
  </si>
  <si>
    <t xml:space="preserve">628.12 / </t>
  </si>
  <si>
    <t>통합인문330</t>
  </si>
  <si>
    <t>11.29</t>
  </si>
  <si>
    <t>24,499</t>
  </si>
  <si>
    <t xml:space="preserve">890.29 / </t>
  </si>
  <si>
    <t>자연445</t>
  </si>
  <si>
    <t>11.31</t>
  </si>
  <si>
    <t>24,543</t>
  </si>
  <si>
    <t>371.32</t>
  </si>
  <si>
    <t>86.74</t>
  </si>
  <si>
    <t>371.38</t>
  </si>
  <si>
    <t xml:space="preserve">875.97 / </t>
  </si>
  <si>
    <t>통합인문331</t>
  </si>
  <si>
    <t>11.33</t>
  </si>
  <si>
    <t>24,586</t>
  </si>
  <si>
    <t>371.26</t>
  </si>
  <si>
    <t>86.72</t>
  </si>
  <si>
    <t xml:space="preserve">627.94 / </t>
  </si>
  <si>
    <t>통합인문332</t>
  </si>
  <si>
    <t>11.35</t>
  </si>
  <si>
    <t>24,630</t>
  </si>
  <si>
    <t>371.21</t>
  </si>
  <si>
    <t>86.66</t>
  </si>
  <si>
    <t xml:space="preserve">129.4 / </t>
  </si>
  <si>
    <t>통합인문333</t>
  </si>
  <si>
    <t>11.36</t>
  </si>
  <si>
    <t>24,651</t>
  </si>
  <si>
    <t>371.17</t>
  </si>
  <si>
    <t>86.67</t>
  </si>
  <si>
    <t>371.23</t>
  </si>
  <si>
    <t xml:space="preserve">540.65 / </t>
  </si>
  <si>
    <t>통합인문334</t>
  </si>
  <si>
    <t>11.37</t>
  </si>
  <si>
    <t>24,673</t>
  </si>
  <si>
    <t>371.13</t>
  </si>
  <si>
    <t>86.65</t>
  </si>
  <si>
    <t>371.20</t>
  </si>
  <si>
    <t xml:space="preserve">627.72 / </t>
  </si>
  <si>
    <t>통합인문335</t>
  </si>
  <si>
    <t>11.42</t>
  </si>
  <si>
    <t>24,781</t>
  </si>
  <si>
    <t>86.57</t>
  </si>
  <si>
    <t>370.97</t>
  </si>
  <si>
    <t xml:space="preserve">703 / </t>
  </si>
  <si>
    <t>자연446</t>
  </si>
  <si>
    <t>370.96</t>
  </si>
  <si>
    <t xml:space="preserve">674.21 / </t>
  </si>
  <si>
    <t>자연447</t>
  </si>
  <si>
    <t>11.47</t>
  </si>
  <si>
    <t>24,890</t>
  </si>
  <si>
    <t>86.51</t>
  </si>
  <si>
    <t>370.85</t>
  </si>
  <si>
    <t>369.81</t>
  </si>
  <si>
    <t xml:space="preserve">864 / </t>
  </si>
  <si>
    <t>자연448</t>
  </si>
  <si>
    <t>11.48</t>
  </si>
  <si>
    <t>24,912</t>
  </si>
  <si>
    <t>86.50</t>
  </si>
  <si>
    <t>370.82</t>
  </si>
  <si>
    <t xml:space="preserve">863.95 / </t>
  </si>
  <si>
    <t>자연449</t>
  </si>
  <si>
    <t xml:space="preserve">876.86 / </t>
  </si>
  <si>
    <t>자연450</t>
  </si>
  <si>
    <t>11.52</t>
  </si>
  <si>
    <t>24,998</t>
  </si>
  <si>
    <t>86.45</t>
  </si>
  <si>
    <t>370.72</t>
  </si>
  <si>
    <t xml:space="preserve">876.68 / </t>
  </si>
  <si>
    <t>자연451</t>
  </si>
  <si>
    <t>11.56</t>
  </si>
  <si>
    <t>25,085</t>
  </si>
  <si>
    <t>86.37</t>
  </si>
  <si>
    <t>370.58</t>
  </si>
  <si>
    <t xml:space="preserve">690.5 / </t>
  </si>
  <si>
    <t>자연452</t>
  </si>
  <si>
    <t>11.57</t>
  </si>
  <si>
    <t>25,107</t>
  </si>
  <si>
    <t>86.36</t>
  </si>
  <si>
    <t>370.55</t>
  </si>
  <si>
    <t xml:space="preserve">888.79 / </t>
  </si>
  <si>
    <t>자연453</t>
  </si>
  <si>
    <t>86.35</t>
  </si>
  <si>
    <t>370.54</t>
  </si>
  <si>
    <t xml:space="preserve">673.55 / </t>
  </si>
  <si>
    <t>자연454</t>
  </si>
  <si>
    <t>11.62</t>
  </si>
  <si>
    <t>25,215</t>
  </si>
  <si>
    <t>86.27</t>
  </si>
  <si>
    <t>370.39</t>
  </si>
  <si>
    <t>369.62</t>
  </si>
  <si>
    <t xml:space="preserve">878.72 / </t>
  </si>
  <si>
    <t>자연455</t>
  </si>
  <si>
    <t>11.63</t>
  </si>
  <si>
    <t>25,237</t>
  </si>
  <si>
    <t>370.38</t>
  </si>
  <si>
    <t xml:space="preserve">878.71 / </t>
  </si>
  <si>
    <t>자연456</t>
  </si>
  <si>
    <t>86.26</t>
  </si>
  <si>
    <t>370.36</t>
  </si>
  <si>
    <t xml:space="preserve">876.01 / </t>
  </si>
  <si>
    <t>자연457</t>
  </si>
  <si>
    <t>11.64</t>
  </si>
  <si>
    <t>25,259</t>
  </si>
  <si>
    <t>86.25</t>
  </si>
  <si>
    <t>370.35</t>
  </si>
  <si>
    <t>369.55</t>
  </si>
  <si>
    <t xml:space="preserve">872.52 / </t>
  </si>
  <si>
    <t>자연458</t>
  </si>
  <si>
    <t>11.66</t>
  </si>
  <si>
    <t>25,302</t>
  </si>
  <si>
    <t>370.30</t>
  </si>
  <si>
    <t>86.22</t>
  </si>
  <si>
    <t>369.61</t>
  </si>
  <si>
    <t xml:space="preserve">675.22 / </t>
  </si>
  <si>
    <t>통합인문336</t>
  </si>
  <si>
    <t>86.23</t>
  </si>
  <si>
    <t xml:space="preserve">878.56 / </t>
  </si>
  <si>
    <t>자연459</t>
  </si>
  <si>
    <t>11.68</t>
  </si>
  <si>
    <t>25,346</t>
  </si>
  <si>
    <t>370.23</t>
  </si>
  <si>
    <t>86.19</t>
  </si>
  <si>
    <t xml:space="preserve">873.9 / </t>
  </si>
  <si>
    <t>통합인문337</t>
  </si>
  <si>
    <t>11.71</t>
  </si>
  <si>
    <t>25,411</t>
  </si>
  <si>
    <t>86.15</t>
  </si>
  <si>
    <t>370.15</t>
  </si>
  <si>
    <t xml:space="preserve">672.96 / </t>
  </si>
  <si>
    <t>자연460</t>
  </si>
  <si>
    <t>11.72</t>
  </si>
  <si>
    <t>25,432</t>
  </si>
  <si>
    <t>370.14</t>
  </si>
  <si>
    <t xml:space="preserve">986.82 / </t>
  </si>
  <si>
    <t>자연461</t>
  </si>
  <si>
    <t>11.76</t>
  </si>
  <si>
    <t>25,519</t>
  </si>
  <si>
    <t>370.01</t>
  </si>
  <si>
    <t>86.08</t>
  </si>
  <si>
    <t>370.08</t>
  </si>
  <si>
    <t xml:space="preserve">873.5 / </t>
  </si>
  <si>
    <t>통합인문338</t>
  </si>
  <si>
    <t>11.80</t>
  </si>
  <si>
    <t>25,606</t>
  </si>
  <si>
    <t>369.85</t>
  </si>
  <si>
    <t>85.96</t>
  </si>
  <si>
    <t xml:space="preserve">877.02 / </t>
  </si>
  <si>
    <t>통합인문339</t>
  </si>
  <si>
    <t>11.81</t>
  </si>
  <si>
    <t>25,628</t>
  </si>
  <si>
    <t>85.98</t>
  </si>
  <si>
    <t>368.77</t>
  </si>
  <si>
    <t xml:space="preserve">875.02 / </t>
  </si>
  <si>
    <t>자연462</t>
  </si>
  <si>
    <t>11.83</t>
  </si>
  <si>
    <t>25,671</t>
  </si>
  <si>
    <t>369.76</t>
  </si>
  <si>
    <t>368.68</t>
  </si>
  <si>
    <t xml:space="preserve">672.36 / </t>
  </si>
  <si>
    <t>자연463</t>
  </si>
  <si>
    <t>11.85</t>
  </si>
  <si>
    <t>25,715</t>
  </si>
  <si>
    <t>85.94</t>
  </si>
  <si>
    <t>369.73</t>
  </si>
  <si>
    <t xml:space="preserve">672.3 / </t>
  </si>
  <si>
    <t>자연464</t>
  </si>
  <si>
    <t>11.86</t>
  </si>
  <si>
    <t>25,736</t>
  </si>
  <si>
    <t>85.93</t>
  </si>
  <si>
    <t>369.70</t>
  </si>
  <si>
    <t xml:space="preserve">877.49 / </t>
  </si>
  <si>
    <t>자연465</t>
  </si>
  <si>
    <t>85.92</t>
  </si>
  <si>
    <t>369.69</t>
  </si>
  <si>
    <t xml:space="preserve">672.25 / </t>
  </si>
  <si>
    <t>자연466</t>
  </si>
  <si>
    <t>11.87</t>
  </si>
  <si>
    <t>25,758</t>
  </si>
  <si>
    <t>369.67</t>
  </si>
  <si>
    <t>85.87</t>
  </si>
  <si>
    <t xml:space="preserve">972.99 / </t>
  </si>
  <si>
    <t>3등급</t>
  </si>
  <si>
    <t>통합인문340</t>
  </si>
  <si>
    <t>11.89</t>
  </si>
  <si>
    <t>25,801</t>
  </si>
  <si>
    <t>85.89</t>
  </si>
  <si>
    <t>368.10</t>
  </si>
  <si>
    <t xml:space="preserve">672.13 / </t>
  </si>
  <si>
    <t>자연467</t>
  </si>
  <si>
    <t>11.90</t>
  </si>
  <si>
    <t>25,823</t>
  </si>
  <si>
    <t>369.60</t>
  </si>
  <si>
    <t xml:space="preserve">871.74 / </t>
  </si>
  <si>
    <t>통합인문341</t>
  </si>
  <si>
    <t>11.91</t>
  </si>
  <si>
    <t>25,845</t>
  </si>
  <si>
    <t>85.85</t>
  </si>
  <si>
    <t xml:space="preserve">672.02 / </t>
  </si>
  <si>
    <t>자연468</t>
  </si>
  <si>
    <t>11.92</t>
  </si>
  <si>
    <t>25,866</t>
  </si>
  <si>
    <t>369.54</t>
  </si>
  <si>
    <t>85.84</t>
  </si>
  <si>
    <t xml:space="preserve">872.59 / </t>
  </si>
  <si>
    <t>통합인문342</t>
  </si>
  <si>
    <t>11.94</t>
  </si>
  <si>
    <t>25,910</t>
  </si>
  <si>
    <t>85.81</t>
  </si>
  <si>
    <t>369.47</t>
  </si>
  <si>
    <t>368.67</t>
  </si>
  <si>
    <t xml:space="preserve">877.47 / </t>
  </si>
  <si>
    <t>자연469</t>
  </si>
  <si>
    <t>11.99</t>
  </si>
  <si>
    <t>26,018</t>
  </si>
  <si>
    <t>369.29</t>
  </si>
  <si>
    <t xml:space="preserve">861.32 / </t>
  </si>
  <si>
    <t>통합인문343</t>
  </si>
  <si>
    <t>12.02</t>
  </si>
  <si>
    <t>26,083</t>
  </si>
  <si>
    <t>85.66</t>
  </si>
  <si>
    <t>369.17</t>
  </si>
  <si>
    <t xml:space="preserve">886.25 / </t>
  </si>
  <si>
    <t>자연470</t>
  </si>
  <si>
    <t>85.65</t>
  </si>
  <si>
    <t>369.16</t>
  </si>
  <si>
    <t xml:space="preserve">886.23 / </t>
  </si>
  <si>
    <t>자연471</t>
  </si>
  <si>
    <t>85.61</t>
  </si>
  <si>
    <t xml:space="preserve">875.75 / </t>
  </si>
  <si>
    <t>통합인문344</t>
  </si>
  <si>
    <t>12.03</t>
  </si>
  <si>
    <t>26,105</t>
  </si>
  <si>
    <t>85.63</t>
  </si>
  <si>
    <t>369.12</t>
  </si>
  <si>
    <t xml:space="preserve">88.92 / </t>
  </si>
  <si>
    <t xml:space="preserve"> 미/기3%,과탐3%가산</t>
  </si>
  <si>
    <t>자연472</t>
  </si>
  <si>
    <t>12.04</t>
  </si>
  <si>
    <t>26,127</t>
  </si>
  <si>
    <t>369.10</t>
  </si>
  <si>
    <t>369.19</t>
  </si>
  <si>
    <t xml:space="preserve">441.5 / </t>
  </si>
  <si>
    <t>통합인문345</t>
  </si>
  <si>
    <t>12.05</t>
  </si>
  <si>
    <t>26,149</t>
  </si>
  <si>
    <t>85.60</t>
  </si>
  <si>
    <t>369.05</t>
  </si>
  <si>
    <t xml:space="preserve">688.5 / </t>
  </si>
  <si>
    <t>자연473</t>
  </si>
  <si>
    <t>12.07</t>
  </si>
  <si>
    <t>26,192</t>
  </si>
  <si>
    <t>85.56</t>
  </si>
  <si>
    <t>368.97</t>
  </si>
  <si>
    <t xml:space="preserve">860.01 / </t>
  </si>
  <si>
    <t>자연474</t>
  </si>
  <si>
    <t>12.09</t>
  </si>
  <si>
    <t>26,235</t>
  </si>
  <si>
    <t>85.51</t>
  </si>
  <si>
    <t>368.88</t>
  </si>
  <si>
    <t>367.24</t>
  </si>
  <si>
    <t xml:space="preserve">885.71 / </t>
  </si>
  <si>
    <t>자연475</t>
  </si>
  <si>
    <t>12.10</t>
  </si>
  <si>
    <t>26,257</t>
  </si>
  <si>
    <t>368.87</t>
  </si>
  <si>
    <t xml:space="preserve">873.29 / </t>
  </si>
  <si>
    <t>자연476</t>
  </si>
  <si>
    <t>12.11</t>
  </si>
  <si>
    <t>26,279</t>
  </si>
  <si>
    <t>368.82</t>
  </si>
  <si>
    <t>85.48</t>
  </si>
  <si>
    <t>368.90</t>
  </si>
  <si>
    <t xml:space="preserve">871.23 / </t>
  </si>
  <si>
    <t>통합인문346</t>
  </si>
  <si>
    <t>12.12</t>
  </si>
  <si>
    <t>26,300</t>
  </si>
  <si>
    <t>368.81</t>
  </si>
  <si>
    <t xml:space="preserve">869.48 / </t>
  </si>
  <si>
    <t>자연477</t>
  </si>
  <si>
    <t>12.16</t>
  </si>
  <si>
    <t>26,387</t>
  </si>
  <si>
    <t>85.42</t>
  </si>
  <si>
    <t>368.70</t>
  </si>
  <si>
    <t>366.99</t>
  </si>
  <si>
    <t xml:space="preserve">670.64 / </t>
  </si>
  <si>
    <t>자연478</t>
  </si>
  <si>
    <t>368.79</t>
  </si>
  <si>
    <t xml:space="preserve">872 / </t>
  </si>
  <si>
    <t>통합인문347</t>
  </si>
  <si>
    <t>12.17</t>
  </si>
  <si>
    <t>26,409</t>
  </si>
  <si>
    <t>85.41</t>
  </si>
  <si>
    <t xml:space="preserve">871.96 / </t>
  </si>
  <si>
    <t>통합인문348</t>
  </si>
  <si>
    <t>366.96</t>
  </si>
  <si>
    <t xml:space="preserve">877.42 / </t>
  </si>
  <si>
    <t xml:space="preserve"> 물리5%가산</t>
  </si>
  <si>
    <t>자연479</t>
  </si>
  <si>
    <t>367.60</t>
  </si>
  <si>
    <t xml:space="preserve">700 / </t>
  </si>
  <si>
    <t>자연480</t>
  </si>
  <si>
    <t xml:space="preserve">688 / </t>
  </si>
  <si>
    <t>자연481</t>
  </si>
  <si>
    <t>12.18</t>
  </si>
  <si>
    <t>26,431</t>
  </si>
  <si>
    <t>368.64</t>
  </si>
  <si>
    <t>85.39</t>
  </si>
  <si>
    <t>368.72</t>
  </si>
  <si>
    <t xml:space="preserve">871.87 / </t>
  </si>
  <si>
    <t>통합인문349</t>
  </si>
  <si>
    <t>12.21</t>
  </si>
  <si>
    <t>26,496</t>
  </si>
  <si>
    <t>368.59</t>
  </si>
  <si>
    <t>85.36</t>
  </si>
  <si>
    <t xml:space="preserve">870.79 / </t>
  </si>
  <si>
    <t>통합인문350</t>
  </si>
  <si>
    <t>12.22</t>
  </si>
  <si>
    <t>26,517</t>
  </si>
  <si>
    <t>368.57</t>
  </si>
  <si>
    <t>367.47</t>
  </si>
  <si>
    <t xml:space="preserve">698.28 / </t>
  </si>
  <si>
    <t>자연482</t>
  </si>
  <si>
    <t>85.35</t>
  </si>
  <si>
    <t>368.56</t>
  </si>
  <si>
    <t xml:space="preserve">868.96 / </t>
  </si>
  <si>
    <t>자연483</t>
  </si>
  <si>
    <t>12.23</t>
  </si>
  <si>
    <t>26,539</t>
  </si>
  <si>
    <t>368.55</t>
  </si>
  <si>
    <t xml:space="preserve">182.43 / </t>
  </si>
  <si>
    <t>자연484</t>
  </si>
  <si>
    <t xml:space="preserve">870.73 / </t>
  </si>
  <si>
    <t>통합인문351</t>
  </si>
  <si>
    <t>12.25</t>
  </si>
  <si>
    <t>26,583</t>
  </si>
  <si>
    <t>368.52</t>
  </si>
  <si>
    <t>85.33</t>
  </si>
  <si>
    <t xml:space="preserve">870.64 / </t>
  </si>
  <si>
    <t>통합인문352</t>
  </si>
  <si>
    <t>12.27</t>
  </si>
  <si>
    <t>26,626</t>
  </si>
  <si>
    <t>85.31</t>
  </si>
  <si>
    <t>368.47</t>
  </si>
  <si>
    <t>367.42</t>
  </si>
  <si>
    <t xml:space="preserve">440.25 / </t>
  </si>
  <si>
    <t>자연485</t>
  </si>
  <si>
    <t xml:space="preserve">868.78 / </t>
  </si>
  <si>
    <t>자연486</t>
  </si>
  <si>
    <t>368.46</t>
  </si>
  <si>
    <t>85.26</t>
  </si>
  <si>
    <t xml:space="preserve">687 / </t>
  </si>
  <si>
    <t>통합인문353</t>
  </si>
  <si>
    <t>12.31</t>
  </si>
  <si>
    <t>26,713</t>
  </si>
  <si>
    <t>368.37</t>
  </si>
  <si>
    <t xml:space="preserve">870.38 / </t>
  </si>
  <si>
    <t>통합인문354</t>
  </si>
  <si>
    <t>85.25</t>
  </si>
  <si>
    <t>368.35</t>
  </si>
  <si>
    <t xml:space="preserve">858.64 / </t>
  </si>
  <si>
    <t>자연487</t>
  </si>
  <si>
    <t>12.34</t>
  </si>
  <si>
    <t>26,778</t>
  </si>
  <si>
    <t>85.22</t>
  </si>
  <si>
    <t>368.28</t>
  </si>
  <si>
    <t xml:space="preserve">687.5 / </t>
  </si>
  <si>
    <t>자연488</t>
  </si>
  <si>
    <t>12.38</t>
  </si>
  <si>
    <t>26,865</t>
  </si>
  <si>
    <t>85.14</t>
  </si>
  <si>
    <t>368.12</t>
  </si>
  <si>
    <t>366.80</t>
  </si>
  <si>
    <t xml:space="preserve">697.61 / </t>
  </si>
  <si>
    <t>자연489</t>
  </si>
  <si>
    <t>85.13</t>
  </si>
  <si>
    <t xml:space="preserve">697.58 / </t>
  </si>
  <si>
    <t>자연490</t>
  </si>
  <si>
    <t>12.40</t>
  </si>
  <si>
    <t>26,908</t>
  </si>
  <si>
    <t>368.05</t>
  </si>
  <si>
    <t>85.06</t>
  </si>
  <si>
    <t xml:space="preserve">698.5 / </t>
  </si>
  <si>
    <t>통합인문355</t>
  </si>
  <si>
    <t>85.11</t>
  </si>
  <si>
    <t xml:space="preserve">887.22 / </t>
  </si>
  <si>
    <t xml:space="preserve"> 미/기 5%가산</t>
  </si>
  <si>
    <t>자연491</t>
  </si>
  <si>
    <t>12.46</t>
  </si>
  <si>
    <t>27,038</t>
  </si>
  <si>
    <t>367.91</t>
  </si>
  <si>
    <t>85.03</t>
  </si>
  <si>
    <t>368.00</t>
  </si>
  <si>
    <t xml:space="preserve">869.49 / </t>
  </si>
  <si>
    <t>통합인문356</t>
  </si>
  <si>
    <t>12.47</t>
  </si>
  <si>
    <t>27,060</t>
  </si>
  <si>
    <t>367.90</t>
  </si>
  <si>
    <t>366.82</t>
  </si>
  <si>
    <t xml:space="preserve">699 / </t>
  </si>
  <si>
    <t>자연492</t>
  </si>
  <si>
    <t>12.48</t>
  </si>
  <si>
    <t>27,082</t>
  </si>
  <si>
    <t>367.88</t>
  </si>
  <si>
    <t>366.81</t>
  </si>
  <si>
    <t xml:space="preserve">886.89 / </t>
  </si>
  <si>
    <t>자연493</t>
  </si>
  <si>
    <t>12.51</t>
  </si>
  <si>
    <t>27,147</t>
  </si>
  <si>
    <t>84.97</t>
  </si>
  <si>
    <t>367.77</t>
  </si>
  <si>
    <t xml:space="preserve">871.28 / </t>
  </si>
  <si>
    <t>자연494</t>
  </si>
  <si>
    <t>12.52</t>
  </si>
  <si>
    <t>27,168</t>
  </si>
  <si>
    <t>367.75</t>
  </si>
  <si>
    <t>84.96</t>
  </si>
  <si>
    <t>367.84</t>
  </si>
  <si>
    <t xml:space="preserve">868.21 / </t>
  </si>
  <si>
    <t>통합인문357</t>
  </si>
  <si>
    <t>366.70</t>
  </si>
  <si>
    <t xml:space="preserve">867.33 / </t>
  </si>
  <si>
    <t>자연495</t>
  </si>
  <si>
    <t>367.74</t>
  </si>
  <si>
    <t>366.68</t>
  </si>
  <si>
    <t xml:space="preserve">873.99 / </t>
  </si>
  <si>
    <t>자연496</t>
  </si>
  <si>
    <t>12.53</t>
  </si>
  <si>
    <t>27,190</t>
  </si>
  <si>
    <t>367.71</t>
  </si>
  <si>
    <t>84.89</t>
  </si>
  <si>
    <t>통합인문358</t>
  </si>
  <si>
    <t>84.93</t>
  </si>
  <si>
    <t>367.70</t>
  </si>
  <si>
    <t>366.66</t>
  </si>
  <si>
    <t xml:space="preserve">875.034 / </t>
  </si>
  <si>
    <t>자연497</t>
  </si>
  <si>
    <t>367.69</t>
  </si>
  <si>
    <t>366.65</t>
  </si>
  <si>
    <t xml:space="preserve">857.21 / </t>
  </si>
  <si>
    <t>자연498</t>
  </si>
  <si>
    <t>12.56</t>
  </si>
  <si>
    <t>27,255</t>
  </si>
  <si>
    <t xml:space="preserve">873.74 / </t>
  </si>
  <si>
    <t>자연499</t>
  </si>
  <si>
    <t>12.59</t>
  </si>
  <si>
    <t>27,320</t>
  </si>
  <si>
    <t>84.85</t>
  </si>
  <si>
    <t>367.51</t>
  </si>
  <si>
    <t xml:space="preserve">686.5 / </t>
  </si>
  <si>
    <t>자연500</t>
  </si>
  <si>
    <t>자연501</t>
  </si>
  <si>
    <t>367.50</t>
  </si>
  <si>
    <t>84.84</t>
  </si>
  <si>
    <t xml:space="preserve">867.74 / </t>
  </si>
  <si>
    <t>통합인문359</t>
  </si>
  <si>
    <t>12.61</t>
  </si>
  <si>
    <t>27,364</t>
  </si>
  <si>
    <t>84.83</t>
  </si>
  <si>
    <t>367.57</t>
  </si>
  <si>
    <t xml:space="preserve">868.64 / </t>
  </si>
  <si>
    <t>통합인문360</t>
  </si>
  <si>
    <t>12.62</t>
  </si>
  <si>
    <t>27,385</t>
  </si>
  <si>
    <t>84.81</t>
  </si>
  <si>
    <t xml:space="preserve">856.6 / </t>
  </si>
  <si>
    <t>자연502</t>
  </si>
  <si>
    <t>12.63</t>
  </si>
  <si>
    <t>27,407</t>
  </si>
  <si>
    <t>367.39</t>
  </si>
  <si>
    <t>84.79</t>
  </si>
  <si>
    <t>366.13</t>
  </si>
  <si>
    <t xml:space="preserve">869.59 / </t>
  </si>
  <si>
    <t>통합인문361</t>
  </si>
  <si>
    <t>12.64</t>
  </si>
  <si>
    <t>27,429</t>
  </si>
  <si>
    <t>367.37</t>
  </si>
  <si>
    <t>84.78</t>
  </si>
  <si>
    <t>366.10</t>
  </si>
  <si>
    <t xml:space="preserve">868.46 / </t>
  </si>
  <si>
    <t>통합인문362</t>
  </si>
  <si>
    <t>367.36</t>
  </si>
  <si>
    <t>366.15</t>
  </si>
  <si>
    <t xml:space="preserve">686.3 / </t>
  </si>
  <si>
    <t>자연503</t>
  </si>
  <si>
    <t>367.35</t>
  </si>
  <si>
    <t xml:space="preserve">870.5 / </t>
  </si>
  <si>
    <t>자연504</t>
  </si>
  <si>
    <t>84.77</t>
  </si>
  <si>
    <t>367.34</t>
  </si>
  <si>
    <t xml:space="preserve">873.36 / </t>
  </si>
  <si>
    <t>자연505</t>
  </si>
  <si>
    <t>12.66</t>
  </si>
  <si>
    <t>27,472</t>
  </si>
  <si>
    <t>367.26</t>
  </si>
  <si>
    <t>367.49</t>
  </si>
  <si>
    <t xml:space="preserve">858.04 / </t>
  </si>
  <si>
    <t>통합인문363</t>
  </si>
  <si>
    <t>84.73</t>
  </si>
  <si>
    <t>367.25</t>
  </si>
  <si>
    <t xml:space="preserve">873.1 / </t>
  </si>
  <si>
    <t>자연506</t>
  </si>
  <si>
    <t>12.67</t>
  </si>
  <si>
    <t>27,494</t>
  </si>
  <si>
    <t>84.72</t>
  </si>
  <si>
    <t>367.33</t>
  </si>
  <si>
    <t xml:space="preserve">868.19 / </t>
  </si>
  <si>
    <t>통합인문364</t>
  </si>
  <si>
    <t>12.68</t>
  </si>
  <si>
    <t>27,516</t>
  </si>
  <si>
    <t>367.17</t>
  </si>
  <si>
    <t>84.69</t>
  </si>
  <si>
    <t xml:space="preserve">868.05 / </t>
  </si>
  <si>
    <t>통합인문365</t>
  </si>
  <si>
    <t>12.74</t>
  </si>
  <si>
    <t>27,646</t>
  </si>
  <si>
    <t>84.62</t>
  </si>
  <si>
    <t xml:space="preserve">872.64 / </t>
  </si>
  <si>
    <t>자연507</t>
  </si>
  <si>
    <t>12.75</t>
  </si>
  <si>
    <t>27,668</t>
  </si>
  <si>
    <t>84.60</t>
  </si>
  <si>
    <t>366.97</t>
  </si>
  <si>
    <t>365.28</t>
  </si>
  <si>
    <t>자연508</t>
  </si>
  <si>
    <t>84.56</t>
  </si>
  <si>
    <t xml:space="preserve">685 / </t>
  </si>
  <si>
    <t>통합인문366</t>
  </si>
  <si>
    <t>통합인문367</t>
  </si>
  <si>
    <t>84.55</t>
  </si>
  <si>
    <t xml:space="preserve">871.66 / </t>
  </si>
  <si>
    <t>통합인문368</t>
  </si>
  <si>
    <t>84.59</t>
  </si>
  <si>
    <t>366.95</t>
  </si>
  <si>
    <t>365.26</t>
  </si>
  <si>
    <t xml:space="preserve">665.08 / </t>
  </si>
  <si>
    <t>자연509</t>
  </si>
  <si>
    <t>12.81</t>
  </si>
  <si>
    <t>27,798</t>
  </si>
  <si>
    <t>84.54</t>
  </si>
  <si>
    <t>365.77</t>
  </si>
  <si>
    <t xml:space="preserve">872.33 / </t>
  </si>
  <si>
    <t>자연510</t>
  </si>
  <si>
    <t>12.82</t>
  </si>
  <si>
    <t>27,819</t>
  </si>
  <si>
    <t>84.53</t>
  </si>
  <si>
    <t>366.92</t>
  </si>
  <si>
    <t>365.44</t>
  </si>
  <si>
    <t xml:space="preserve">866.41 / </t>
  </si>
  <si>
    <t>통합인문369</t>
  </si>
  <si>
    <t xml:space="preserve">872.32 / </t>
  </si>
  <si>
    <t>자연511</t>
  </si>
  <si>
    <t>12.84</t>
  </si>
  <si>
    <t>27,863</t>
  </si>
  <si>
    <t>84.51</t>
  </si>
  <si>
    <t>366.75</t>
  </si>
  <si>
    <t xml:space="preserve">697.5 / </t>
  </si>
  <si>
    <t>자연512</t>
  </si>
  <si>
    <t>12.86</t>
  </si>
  <si>
    <t>27,906</t>
  </si>
  <si>
    <t>84.48</t>
  </si>
  <si>
    <t xml:space="preserve">868.22 / </t>
  </si>
  <si>
    <t>통합인문370</t>
  </si>
  <si>
    <t>366.69</t>
  </si>
  <si>
    <t>366.79</t>
  </si>
  <si>
    <t>365.78</t>
  </si>
  <si>
    <t xml:space="preserve">867.16 / </t>
  </si>
  <si>
    <t>통합인문371</t>
  </si>
  <si>
    <t>12.87</t>
  </si>
  <si>
    <t>27,928</t>
  </si>
  <si>
    <t>84.52</t>
  </si>
  <si>
    <t>366.88</t>
  </si>
  <si>
    <t xml:space="preserve">666.41 / </t>
  </si>
  <si>
    <t>통합인문372</t>
  </si>
  <si>
    <t>12.88</t>
  </si>
  <si>
    <t>27,950</t>
  </si>
  <si>
    <t>84.47</t>
  </si>
  <si>
    <t>366.77</t>
  </si>
  <si>
    <t xml:space="preserve">867.12 / </t>
  </si>
  <si>
    <t>통합인문373</t>
  </si>
  <si>
    <t>84.46</t>
  </si>
  <si>
    <t xml:space="preserve">866.12 / </t>
  </si>
  <si>
    <t>통합인문374</t>
  </si>
  <si>
    <t>12.90</t>
  </si>
  <si>
    <t>27,993</t>
  </si>
  <si>
    <t>366.60</t>
  </si>
  <si>
    <t>84.39</t>
  </si>
  <si>
    <t xml:space="preserve">684.5 / </t>
  </si>
  <si>
    <t>통합인문375</t>
  </si>
  <si>
    <t>12.91</t>
  </si>
  <si>
    <t>28,015</t>
  </si>
  <si>
    <t>366.57</t>
  </si>
  <si>
    <t>84.38</t>
  </si>
  <si>
    <t>365.31</t>
  </si>
  <si>
    <t xml:space="preserve">696.5 / </t>
  </si>
  <si>
    <t>통합인문376</t>
  </si>
  <si>
    <t>84.42</t>
  </si>
  <si>
    <t>366.56</t>
  </si>
  <si>
    <t xml:space="preserve">864.9 / </t>
  </si>
  <si>
    <t>자연513</t>
  </si>
  <si>
    <t>12.93</t>
  </si>
  <si>
    <t>28,058</t>
  </si>
  <si>
    <t>366.50</t>
  </si>
  <si>
    <t xml:space="preserve">867.9 / </t>
  </si>
  <si>
    <t>통합인문377</t>
  </si>
  <si>
    <t>12.94</t>
  </si>
  <si>
    <t>28,080</t>
  </si>
  <si>
    <t>366.48</t>
  </si>
  <si>
    <t xml:space="preserve">864.74 / </t>
  </si>
  <si>
    <t>자연514</t>
  </si>
  <si>
    <t>366.47</t>
  </si>
  <si>
    <t>366.67</t>
  </si>
  <si>
    <t xml:space="preserve">666.09 / </t>
  </si>
  <si>
    <t>통합인문378</t>
  </si>
  <si>
    <t>12.97</t>
  </si>
  <si>
    <t>28,145</t>
  </si>
  <si>
    <t>84.34</t>
  </si>
  <si>
    <t>366.37</t>
  </si>
  <si>
    <t>365.11</t>
  </si>
  <si>
    <t xml:space="preserve">697 / </t>
  </si>
  <si>
    <t>자연515</t>
  </si>
  <si>
    <t>자연516</t>
  </si>
  <si>
    <t>366.36</t>
  </si>
  <si>
    <t xml:space="preserve">871.49 / </t>
  </si>
  <si>
    <t>자연517</t>
  </si>
  <si>
    <t>12.98</t>
  </si>
  <si>
    <t>28,167</t>
  </si>
  <si>
    <t>366.34</t>
  </si>
  <si>
    <t>84.33</t>
  </si>
  <si>
    <t>366.46</t>
  </si>
  <si>
    <t xml:space="preserve">867.62 / </t>
  </si>
  <si>
    <t>통합인문379</t>
  </si>
  <si>
    <t>13.00</t>
  </si>
  <si>
    <t>28,210</t>
  </si>
  <si>
    <t>366.26</t>
  </si>
  <si>
    <t>84.23</t>
  </si>
  <si>
    <t>365.71</t>
  </si>
  <si>
    <t xml:space="preserve">870.35 / </t>
  </si>
  <si>
    <t>통합인문380</t>
  </si>
  <si>
    <t>13.01</t>
  </si>
  <si>
    <t>28,232</t>
  </si>
  <si>
    <t>366.23</t>
  </si>
  <si>
    <t>84.22</t>
  </si>
  <si>
    <t xml:space="preserve">684 / </t>
  </si>
  <si>
    <t>통합인문381</t>
  </si>
  <si>
    <t>84.27</t>
  </si>
  <si>
    <t>366.21</t>
  </si>
  <si>
    <t xml:space="preserve">890 / </t>
  </si>
  <si>
    <t xml:space="preserve"> 과탐10%가산</t>
  </si>
  <si>
    <t>자연518</t>
  </si>
  <si>
    <t>13.02</t>
  </si>
  <si>
    <t>28,253</t>
  </si>
  <si>
    <t>84.26</t>
  </si>
  <si>
    <t>366.18</t>
  </si>
  <si>
    <t xml:space="preserve">853.88 / </t>
  </si>
  <si>
    <t>자연519</t>
  </si>
  <si>
    <t>13.03</t>
  </si>
  <si>
    <t>28,275</t>
  </si>
  <si>
    <t>84.24</t>
  </si>
  <si>
    <t xml:space="preserve">871.1 / </t>
  </si>
  <si>
    <t>자연520</t>
  </si>
  <si>
    <t>13.06</t>
  </si>
  <si>
    <t>28,340</t>
  </si>
  <si>
    <t>84.18</t>
  </si>
  <si>
    <t>366.02</t>
  </si>
  <si>
    <t xml:space="preserve">694.48 / </t>
  </si>
  <si>
    <t>자연521</t>
  </si>
  <si>
    <t>13.07</t>
  </si>
  <si>
    <t>28,362</t>
  </si>
  <si>
    <t>366.00</t>
  </si>
  <si>
    <t xml:space="preserve">865.89 / </t>
  </si>
  <si>
    <t>통합인문382</t>
  </si>
  <si>
    <t>13.08</t>
  </si>
  <si>
    <t>28,384</t>
  </si>
  <si>
    <t>365.98</t>
  </si>
  <si>
    <t>84.16</t>
  </si>
  <si>
    <t xml:space="preserve">872.96 / </t>
  </si>
  <si>
    <t>통합인문383</t>
  </si>
  <si>
    <t>13.09</t>
  </si>
  <si>
    <t>28,405</t>
  </si>
  <si>
    <t>365.97</t>
  </si>
  <si>
    <t>364.14</t>
  </si>
  <si>
    <t xml:space="preserve">863.71 / </t>
  </si>
  <si>
    <t>자연522</t>
  </si>
  <si>
    <t>13.11</t>
  </si>
  <si>
    <t>28,449</t>
  </si>
  <si>
    <t>84.14</t>
  </si>
  <si>
    <t>365.92</t>
  </si>
  <si>
    <t xml:space="preserve">870.69 / </t>
  </si>
  <si>
    <t>자연523</t>
  </si>
  <si>
    <t>13.13</t>
  </si>
  <si>
    <t>28,492</t>
  </si>
  <si>
    <t>84.13</t>
  </si>
  <si>
    <t>365.89</t>
  </si>
  <si>
    <t>364.86</t>
  </si>
  <si>
    <t xml:space="preserve">878 / </t>
  </si>
  <si>
    <t>자연524</t>
  </si>
  <si>
    <t>13.14</t>
  </si>
  <si>
    <t>28,514</t>
  </si>
  <si>
    <t>84.11</t>
  </si>
  <si>
    <t>365.87</t>
  </si>
  <si>
    <t xml:space="preserve">694.25 / </t>
  </si>
  <si>
    <t>자연525</t>
  </si>
  <si>
    <t>365.86</t>
  </si>
  <si>
    <t>84.04</t>
  </si>
  <si>
    <t xml:space="preserve">683.5 / </t>
  </si>
  <si>
    <t>통합인문384</t>
  </si>
  <si>
    <t>84.12</t>
  </si>
  <si>
    <t xml:space="preserve">855 / </t>
  </si>
  <si>
    <t>통합인문385</t>
  </si>
  <si>
    <t>13.15</t>
  </si>
  <si>
    <t>28,536</t>
  </si>
  <si>
    <t>365.85</t>
  </si>
  <si>
    <t xml:space="preserve">877.52 / </t>
  </si>
  <si>
    <t>자연526</t>
  </si>
  <si>
    <t>84.10</t>
  </si>
  <si>
    <t>365.83</t>
  </si>
  <si>
    <t xml:space="preserve">870.52 / </t>
  </si>
  <si>
    <t>자연527</t>
  </si>
  <si>
    <t>365.82</t>
  </si>
  <si>
    <t>84.08</t>
  </si>
  <si>
    <t>365.94</t>
  </si>
  <si>
    <t>365.27</t>
  </si>
  <si>
    <t xml:space="preserve">865.53 / </t>
  </si>
  <si>
    <t>통합인문386</t>
  </si>
  <si>
    <t>13.16</t>
  </si>
  <si>
    <t>28,557</t>
  </si>
  <si>
    <t>84.09</t>
  </si>
  <si>
    <t>365.81</t>
  </si>
  <si>
    <t xml:space="preserve">665.95 / </t>
  </si>
  <si>
    <t>자연528</t>
  </si>
  <si>
    <t>84.07</t>
  </si>
  <si>
    <t xml:space="preserve">694.11 / </t>
  </si>
  <si>
    <t>자연529</t>
  </si>
  <si>
    <t>13.17</t>
  </si>
  <si>
    <t>28,579</t>
  </si>
  <si>
    <t>84.06</t>
  </si>
  <si>
    <t xml:space="preserve">864.43 / </t>
  </si>
  <si>
    <t>통합인문387</t>
  </si>
  <si>
    <t>13.18</t>
  </si>
  <si>
    <t>28,601</t>
  </si>
  <si>
    <t>84.03</t>
  </si>
  <si>
    <t>365.84</t>
  </si>
  <si>
    <t xml:space="preserve">864.34 / </t>
  </si>
  <si>
    <t>통합인문388</t>
  </si>
  <si>
    <t>365.70</t>
  </si>
  <si>
    <t xml:space="preserve">693.99 / </t>
  </si>
  <si>
    <t>자연530</t>
  </si>
  <si>
    <t>13.19</t>
  </si>
  <si>
    <t>28,622</t>
  </si>
  <si>
    <t>365.68</t>
  </si>
  <si>
    <t>84.02</t>
  </si>
  <si>
    <t xml:space="preserve">865.3 / </t>
  </si>
  <si>
    <t>통합인문389</t>
  </si>
  <si>
    <t>13.20</t>
  </si>
  <si>
    <t>28,644</t>
  </si>
  <si>
    <t>365.63</t>
  </si>
  <si>
    <t>84.00</t>
  </si>
  <si>
    <t xml:space="preserve">866.31 / </t>
  </si>
  <si>
    <t>통합인문390</t>
  </si>
  <si>
    <t>13.21</t>
  </si>
  <si>
    <t>28,666</t>
  </si>
  <si>
    <t>83.99</t>
  </si>
  <si>
    <t>365.61</t>
  </si>
  <si>
    <t xml:space="preserve">870.1 / </t>
  </si>
  <si>
    <t>자연531</t>
  </si>
  <si>
    <t>13.25</t>
  </si>
  <si>
    <t>28,753</t>
  </si>
  <si>
    <t>365.53</t>
  </si>
  <si>
    <t>83.95</t>
  </si>
  <si>
    <t xml:space="preserve">664.55 / </t>
  </si>
  <si>
    <t>통합인문391</t>
  </si>
  <si>
    <t xml:space="preserve">665.48 / </t>
  </si>
  <si>
    <t>자연532</t>
  </si>
  <si>
    <t>13.27</t>
  </si>
  <si>
    <t>28,796</t>
  </si>
  <si>
    <t>365.49</t>
  </si>
  <si>
    <t>83.93</t>
  </si>
  <si>
    <t>365.62</t>
  </si>
  <si>
    <t>364.79</t>
  </si>
  <si>
    <t xml:space="preserve">863.92 / </t>
  </si>
  <si>
    <t>통합인문392</t>
  </si>
  <si>
    <t xml:space="preserve">871.015 / </t>
  </si>
  <si>
    <t>자연533</t>
  </si>
  <si>
    <t>13.29</t>
  </si>
  <si>
    <t>28,839</t>
  </si>
  <si>
    <t>83.91</t>
  </si>
  <si>
    <t xml:space="preserve">87.51 / </t>
  </si>
  <si>
    <t>자연534</t>
  </si>
  <si>
    <t>13.31</t>
  </si>
  <si>
    <t>28,883</t>
  </si>
  <si>
    <t>365.40</t>
  </si>
  <si>
    <t>83.88</t>
  </si>
  <si>
    <t xml:space="preserve">853.07 / </t>
  </si>
  <si>
    <t>통합인문393</t>
  </si>
  <si>
    <t>13.32</t>
  </si>
  <si>
    <t>28,904</t>
  </si>
  <si>
    <t>83.87</t>
  </si>
  <si>
    <t>365.36</t>
  </si>
  <si>
    <t>364.34</t>
  </si>
  <si>
    <t xml:space="preserve">872.36 / </t>
  </si>
  <si>
    <t>자연535</t>
  </si>
  <si>
    <t>13.33</t>
  </si>
  <si>
    <t>28,926</t>
  </si>
  <si>
    <t>365.33</t>
  </si>
  <si>
    <t>83.85</t>
  </si>
  <si>
    <t>365.45</t>
  </si>
  <si>
    <t>364.19</t>
  </si>
  <si>
    <t xml:space="preserve">853.83 / </t>
  </si>
  <si>
    <t>통합인문394</t>
  </si>
  <si>
    <t>13.35</t>
  </si>
  <si>
    <t>28,970</t>
  </si>
  <si>
    <t>83.84</t>
  </si>
  <si>
    <t>365.30</t>
  </si>
  <si>
    <t xml:space="preserve">851.88 / </t>
  </si>
  <si>
    <t>자연536</t>
  </si>
  <si>
    <t>83.83</t>
  </si>
  <si>
    <t xml:space="preserve">851.83 / </t>
  </si>
  <si>
    <t>자연537</t>
  </si>
  <si>
    <t>13.36</t>
  </si>
  <si>
    <t>28,991</t>
  </si>
  <si>
    <t>83.82</t>
  </si>
  <si>
    <t>365.41</t>
  </si>
  <si>
    <t xml:space="preserve">863.51 / </t>
  </si>
  <si>
    <t>통합인문395</t>
  </si>
  <si>
    <t>83.81</t>
  </si>
  <si>
    <t>365.38</t>
  </si>
  <si>
    <t xml:space="preserve">853.68 / </t>
  </si>
  <si>
    <t>통합인문396</t>
  </si>
  <si>
    <t>13.37</t>
  </si>
  <si>
    <t>29,013</t>
  </si>
  <si>
    <t>365.25</t>
  </si>
  <si>
    <t xml:space="preserve">695.5 / </t>
  </si>
  <si>
    <t>자연538</t>
  </si>
  <si>
    <t>자연539</t>
  </si>
  <si>
    <t>13.39</t>
  </si>
  <si>
    <t>29,056</t>
  </si>
  <si>
    <t>365.17</t>
  </si>
  <si>
    <t>83.78</t>
  </si>
  <si>
    <t xml:space="preserve">863.33 / </t>
  </si>
  <si>
    <t>통합인문397</t>
  </si>
  <si>
    <t>13.41</t>
  </si>
  <si>
    <t>29,100</t>
  </si>
  <si>
    <t>83.75</t>
  </si>
  <si>
    <t xml:space="preserve">863.21 / </t>
  </si>
  <si>
    <t>통합인문398</t>
  </si>
  <si>
    <t>13.43</t>
  </si>
  <si>
    <t>29,143</t>
  </si>
  <si>
    <t>365.07</t>
  </si>
  <si>
    <t>83.73</t>
  </si>
  <si>
    <t>365.22</t>
  </si>
  <si>
    <t xml:space="preserve">863.15 / </t>
  </si>
  <si>
    <t>통합인문399</t>
  </si>
  <si>
    <t>83.66</t>
  </si>
  <si>
    <t xml:space="preserve">694.5 / </t>
  </si>
  <si>
    <t>통합인문400</t>
  </si>
  <si>
    <t>13.45</t>
  </si>
  <si>
    <t>29,187</t>
  </si>
  <si>
    <t>83.70</t>
  </si>
  <si>
    <t>365.00</t>
  </si>
  <si>
    <t xml:space="preserve">881.14 / </t>
  </si>
  <si>
    <t>자연540</t>
  </si>
  <si>
    <t>13.46</t>
  </si>
  <si>
    <t>29,208</t>
  </si>
  <si>
    <t>364.96</t>
  </si>
  <si>
    <t>83.61</t>
  </si>
  <si>
    <t xml:space="preserve">682.3 / </t>
  </si>
  <si>
    <t>통합인문401</t>
  </si>
  <si>
    <t>13.47</t>
  </si>
  <si>
    <t>29,230</t>
  </si>
  <si>
    <t>364.93</t>
  </si>
  <si>
    <t xml:space="preserve">863.87 / </t>
  </si>
  <si>
    <t>통합인문402</t>
  </si>
  <si>
    <t>13.48</t>
  </si>
  <si>
    <t>29,252</t>
  </si>
  <si>
    <t>83.64</t>
  </si>
  <si>
    <t>364.88</t>
  </si>
  <si>
    <t>362.73</t>
  </si>
  <si>
    <t xml:space="preserve">695 / </t>
  </si>
  <si>
    <t>자연541</t>
  </si>
  <si>
    <t xml:space="preserve">683 / </t>
  </si>
  <si>
    <t>자연542</t>
  </si>
  <si>
    <t>자연543</t>
  </si>
  <si>
    <t>83.57</t>
  </si>
  <si>
    <t>통합인문403</t>
  </si>
  <si>
    <t>83.63</t>
  </si>
  <si>
    <t>365.01</t>
  </si>
  <si>
    <t xml:space="preserve">863.75 / </t>
  </si>
  <si>
    <t>통합인문404</t>
  </si>
  <si>
    <t xml:space="preserve">868.71 / </t>
  </si>
  <si>
    <t>자연544</t>
  </si>
  <si>
    <t>13.50</t>
  </si>
  <si>
    <t>29,295</t>
  </si>
  <si>
    <t>83.60</t>
  </si>
  <si>
    <t xml:space="preserve">912.4 / </t>
  </si>
  <si>
    <t xml:space="preserve"> 미/기10%,과탐5%가산</t>
  </si>
  <si>
    <t>자연545</t>
  </si>
  <si>
    <t>13.51</t>
  </si>
  <si>
    <t>29,317</t>
  </si>
  <si>
    <t>83.59</t>
  </si>
  <si>
    <t>364.76</t>
  </si>
  <si>
    <t xml:space="preserve">850.59 / </t>
  </si>
  <si>
    <t>자연546</t>
  </si>
  <si>
    <t>13.56</t>
  </si>
  <si>
    <t>29,425</t>
  </si>
  <si>
    <t>83.54</t>
  </si>
  <si>
    <t>364.66</t>
  </si>
  <si>
    <t>363.38</t>
  </si>
  <si>
    <t xml:space="preserve">880.45 / </t>
  </si>
  <si>
    <t>자연547</t>
  </si>
  <si>
    <t>364.65</t>
  </si>
  <si>
    <t xml:space="preserve">880.42 / </t>
  </si>
  <si>
    <t>자연548</t>
  </si>
  <si>
    <t>13.57</t>
  </si>
  <si>
    <t>29,447</t>
  </si>
  <si>
    <t>364.64</t>
  </si>
  <si>
    <t>83.46</t>
  </si>
  <si>
    <t>363.62</t>
  </si>
  <si>
    <t xml:space="preserve">863.08 / </t>
  </si>
  <si>
    <t>통합인문405</t>
  </si>
  <si>
    <t>13.62</t>
  </si>
  <si>
    <t>29,555</t>
  </si>
  <si>
    <t>83.49</t>
  </si>
  <si>
    <t>364.54</t>
  </si>
  <si>
    <t xml:space="preserve">867.84 / </t>
  </si>
  <si>
    <t>자연549</t>
  </si>
  <si>
    <t>13.64</t>
  </si>
  <si>
    <t>29,599</t>
  </si>
  <si>
    <t>83.47</t>
  </si>
  <si>
    <t>364.51</t>
  </si>
  <si>
    <t>자연550</t>
  </si>
  <si>
    <t xml:space="preserve">682.5 / </t>
  </si>
  <si>
    <t>자연551</t>
  </si>
  <si>
    <t>13.65</t>
  </si>
  <si>
    <t>29,621</t>
  </si>
  <si>
    <t>364.50</t>
  </si>
  <si>
    <t>83.39</t>
  </si>
  <si>
    <t xml:space="preserve">693.75 / </t>
  </si>
  <si>
    <t>통합인문406</t>
  </si>
  <si>
    <t xml:space="preserve">87.15 / </t>
  </si>
  <si>
    <t>자연552</t>
  </si>
  <si>
    <t>13.69</t>
  </si>
  <si>
    <t>29,707</t>
  </si>
  <si>
    <t>83.44</t>
  </si>
  <si>
    <t>364.43</t>
  </si>
  <si>
    <t xml:space="preserve">867.61 / </t>
  </si>
  <si>
    <t>자연553</t>
  </si>
  <si>
    <t>13.71</t>
  </si>
  <si>
    <t>29,751</t>
  </si>
  <si>
    <t>364.40</t>
  </si>
  <si>
    <t>83.42</t>
  </si>
  <si>
    <t>364.57</t>
  </si>
  <si>
    <t xml:space="preserve">861.91 / </t>
  </si>
  <si>
    <t>통합인문407</t>
  </si>
  <si>
    <t>13.72</t>
  </si>
  <si>
    <t>29,772</t>
  </si>
  <si>
    <t>364.39</t>
  </si>
  <si>
    <t>363.40</t>
  </si>
  <si>
    <t xml:space="preserve">877.17 / </t>
  </si>
  <si>
    <t>자연554</t>
  </si>
  <si>
    <t>364.38</t>
  </si>
  <si>
    <t>83.36</t>
  </si>
  <si>
    <t xml:space="preserve">662.63 / </t>
  </si>
  <si>
    <t>통합인문408</t>
  </si>
  <si>
    <t>13.74</t>
  </si>
  <si>
    <t>29,816</t>
  </si>
  <si>
    <t>364.36</t>
  </si>
  <si>
    <t>83.32</t>
  </si>
  <si>
    <t xml:space="preserve">681.5 / </t>
  </si>
  <si>
    <t>통합인문409</t>
  </si>
  <si>
    <t>통합인문410</t>
  </si>
  <si>
    <t>통합인문411</t>
  </si>
  <si>
    <t>13.75</t>
  </si>
  <si>
    <t>29,838</t>
  </si>
  <si>
    <t>83.40</t>
  </si>
  <si>
    <t xml:space="preserve">180.35 / </t>
  </si>
  <si>
    <t>자연555</t>
  </si>
  <si>
    <t>13.76</t>
  </si>
  <si>
    <t>29,859</t>
  </si>
  <si>
    <t>364.32</t>
  </si>
  <si>
    <t xml:space="preserve">870.15 / </t>
  </si>
  <si>
    <t>통합인문412</t>
  </si>
  <si>
    <t>13.78</t>
  </si>
  <si>
    <t>29,903</t>
  </si>
  <si>
    <t>364.22</t>
  </si>
  <si>
    <t>83.34</t>
  </si>
  <si>
    <t xml:space="preserve">861.56 / </t>
  </si>
  <si>
    <t>통합인문413</t>
  </si>
  <si>
    <t>83.27</t>
  </si>
  <si>
    <t>364.23</t>
  </si>
  <si>
    <t xml:space="preserve">850.4 / </t>
  </si>
  <si>
    <t>통합인문414</t>
  </si>
  <si>
    <t>13.79</t>
  </si>
  <si>
    <t>29,924</t>
  </si>
  <si>
    <t>83.31</t>
  </si>
  <si>
    <t>361.74</t>
  </si>
  <si>
    <t>자연556</t>
  </si>
  <si>
    <t xml:space="preserve">682 / </t>
  </si>
  <si>
    <t>자연557</t>
  </si>
  <si>
    <t>13.80</t>
  </si>
  <si>
    <t>29,946</t>
  </si>
  <si>
    <t>83.30</t>
  </si>
  <si>
    <t>364.12</t>
  </si>
  <si>
    <t>361.72</t>
  </si>
  <si>
    <t xml:space="preserve">849.13 / </t>
  </si>
  <si>
    <t>자연558</t>
  </si>
  <si>
    <t>13.84</t>
  </si>
  <si>
    <t>30,033</t>
  </si>
  <si>
    <t>83.26</t>
  </si>
  <si>
    <t>364.02</t>
  </si>
  <si>
    <t>의예(저소득층)</t>
  </si>
  <si>
    <t xml:space="preserve">182.19 / </t>
  </si>
  <si>
    <t>자연559</t>
  </si>
  <si>
    <t xml:space="preserve">662.93 / </t>
  </si>
  <si>
    <t>자연560</t>
  </si>
  <si>
    <t>13.86</t>
  </si>
  <si>
    <t>30,076</t>
  </si>
  <si>
    <t>363.98</t>
  </si>
  <si>
    <t>83.15</t>
  </si>
  <si>
    <t xml:space="preserve">681 / </t>
  </si>
  <si>
    <t>통합인문415</t>
  </si>
  <si>
    <t>통합인문416</t>
  </si>
  <si>
    <t>83.24</t>
  </si>
  <si>
    <t>363.97</t>
  </si>
  <si>
    <t xml:space="preserve">869.43 / </t>
  </si>
  <si>
    <t>통합인문417</t>
  </si>
  <si>
    <t>13.88</t>
  </si>
  <si>
    <t>30,120</t>
  </si>
  <si>
    <t>363.93</t>
  </si>
  <si>
    <t>83.14</t>
  </si>
  <si>
    <t>363.95</t>
  </si>
  <si>
    <t xml:space="preserve">690.38 / </t>
  </si>
  <si>
    <t>통합인문418</t>
  </si>
  <si>
    <t>13.89</t>
  </si>
  <si>
    <t>30,141</t>
  </si>
  <si>
    <t>83.21</t>
  </si>
  <si>
    <t>363.91</t>
  </si>
  <si>
    <t xml:space="preserve">866.59 / </t>
  </si>
  <si>
    <t>자연561</t>
  </si>
  <si>
    <t>13.90</t>
  </si>
  <si>
    <t>30,163</t>
  </si>
  <si>
    <t>363.90</t>
  </si>
  <si>
    <t xml:space="preserve">866.93 / </t>
  </si>
  <si>
    <t>자연562</t>
  </si>
  <si>
    <t>13.92</t>
  </si>
  <si>
    <t>30,206</t>
  </si>
  <si>
    <t>83.18</t>
  </si>
  <si>
    <t>363.84</t>
  </si>
  <si>
    <t xml:space="preserve">869.16 / </t>
  </si>
  <si>
    <t>통합인문419</t>
  </si>
  <si>
    <t>13.95</t>
  </si>
  <si>
    <t>30,272</t>
  </si>
  <si>
    <t>363.77</t>
  </si>
  <si>
    <t xml:space="preserve">693.5 / </t>
  </si>
  <si>
    <t>자연563</t>
  </si>
  <si>
    <t>자연564</t>
  </si>
  <si>
    <t>자연565</t>
  </si>
  <si>
    <t>자연566</t>
  </si>
  <si>
    <t>13.96</t>
  </si>
  <si>
    <t>30,293</t>
  </si>
  <si>
    <t>363.75</t>
  </si>
  <si>
    <t xml:space="preserve">866.29 / </t>
  </si>
  <si>
    <t>자연567</t>
  </si>
  <si>
    <t>13.97</t>
  </si>
  <si>
    <t>30,315</t>
  </si>
  <si>
    <t>83.13</t>
  </si>
  <si>
    <t>363.74</t>
  </si>
  <si>
    <t xml:space="preserve">848.28 / </t>
  </si>
  <si>
    <t>자연568</t>
  </si>
  <si>
    <t>14.01</t>
  </si>
  <si>
    <t>30,402</t>
  </si>
  <si>
    <t>83.08</t>
  </si>
  <si>
    <t>363.82</t>
  </si>
  <si>
    <t xml:space="preserve">868.68 / </t>
  </si>
  <si>
    <t>통합인문420</t>
  </si>
  <si>
    <t>363.61</t>
  </si>
  <si>
    <t>82.97</t>
  </si>
  <si>
    <t>362.65</t>
  </si>
  <si>
    <t xml:space="preserve">680.5 / </t>
  </si>
  <si>
    <t>통합인문421</t>
  </si>
  <si>
    <t>14.02</t>
  </si>
  <si>
    <t>30,423</t>
  </si>
  <si>
    <t>363.60</t>
  </si>
  <si>
    <t xml:space="preserve">850.03 / </t>
  </si>
  <si>
    <t>통합인문422</t>
  </si>
  <si>
    <t>14.04</t>
  </si>
  <si>
    <t>30,467</t>
  </si>
  <si>
    <t>83.01</t>
  </si>
  <si>
    <t>363.46</t>
  </si>
  <si>
    <t xml:space="preserve">847.63 / </t>
  </si>
  <si>
    <t>자연569</t>
  </si>
  <si>
    <t>14.05</t>
  </si>
  <si>
    <t>30,489</t>
  </si>
  <si>
    <t>363.45</t>
  </si>
  <si>
    <t xml:space="preserve">868.35 / </t>
  </si>
  <si>
    <t>자연570</t>
  </si>
  <si>
    <t>14.07</t>
  </si>
  <si>
    <t>30,532</t>
  </si>
  <si>
    <t>82.98</t>
  </si>
  <si>
    <t>362.08</t>
  </si>
  <si>
    <t>자연571</t>
  </si>
  <si>
    <t>14.09</t>
  </si>
  <si>
    <t>30,575</t>
  </si>
  <si>
    <t xml:space="preserve">847.46 / </t>
  </si>
  <si>
    <t>자연572</t>
  </si>
  <si>
    <t>82.87</t>
  </si>
  <si>
    <t xml:space="preserve">692.25 / </t>
  </si>
  <si>
    <t>통합인문423</t>
  </si>
  <si>
    <t>14.16</t>
  </si>
  <si>
    <t>30,727</t>
  </si>
  <si>
    <t>82.92</t>
  </si>
  <si>
    <t>363.27</t>
  </si>
  <si>
    <t>361.64</t>
  </si>
  <si>
    <t xml:space="preserve">865.34 / </t>
  </si>
  <si>
    <t>자연573</t>
  </si>
  <si>
    <t>14.19</t>
  </si>
  <si>
    <t>30,792</t>
  </si>
  <si>
    <t>363.23</t>
  </si>
  <si>
    <t>82.80</t>
  </si>
  <si>
    <t xml:space="preserve">680 / </t>
  </si>
  <si>
    <t>통합인문424</t>
  </si>
  <si>
    <t>통합인문425</t>
  </si>
  <si>
    <t>14.21</t>
  </si>
  <si>
    <t>30,836</t>
  </si>
  <si>
    <t>82.89</t>
  </si>
  <si>
    <t>363.19</t>
  </si>
  <si>
    <t>361.55</t>
  </si>
  <si>
    <t xml:space="preserve">865.2 / </t>
  </si>
  <si>
    <t>자연574</t>
  </si>
  <si>
    <t>14.26</t>
  </si>
  <si>
    <t>30,944</t>
  </si>
  <si>
    <t>82.84</t>
  </si>
  <si>
    <t>363.08</t>
  </si>
  <si>
    <t>361.42</t>
  </si>
  <si>
    <t xml:space="preserve">846.8 / </t>
  </si>
  <si>
    <t>자연575</t>
  </si>
  <si>
    <t>14.29</t>
  </si>
  <si>
    <t>31,009</t>
  </si>
  <si>
    <t>363.00</t>
  </si>
  <si>
    <t>82.69</t>
  </si>
  <si>
    <t xml:space="preserve">691.75 / </t>
  </si>
  <si>
    <t>통합인문426</t>
  </si>
  <si>
    <t>14.35</t>
  </si>
  <si>
    <t>31,140</t>
  </si>
  <si>
    <t>82.75</t>
  </si>
  <si>
    <t>362.87</t>
  </si>
  <si>
    <t xml:space="preserve">661.06 / </t>
  </si>
  <si>
    <t>자연576</t>
  </si>
  <si>
    <t>362.86</t>
  </si>
  <si>
    <t>82.62</t>
  </si>
  <si>
    <t>362.03</t>
  </si>
  <si>
    <t xml:space="preserve">679.5 / </t>
  </si>
  <si>
    <t>통합인문427</t>
  </si>
  <si>
    <t>14.38</t>
  </si>
  <si>
    <t>31,205</t>
  </si>
  <si>
    <t>362.79</t>
  </si>
  <si>
    <t>82.57</t>
  </si>
  <si>
    <t>362.75</t>
  </si>
  <si>
    <t>361.63</t>
  </si>
  <si>
    <t xml:space="preserve">688.72 / </t>
  </si>
  <si>
    <t>통합인문428</t>
  </si>
  <si>
    <t>14.39</t>
  </si>
  <si>
    <t>31,226</t>
  </si>
  <si>
    <t>82.71</t>
  </si>
  <si>
    <t>362.78</t>
  </si>
  <si>
    <t>361.20</t>
  </si>
  <si>
    <t xml:space="preserve">876.71 / </t>
  </si>
  <si>
    <t>자연577</t>
  </si>
  <si>
    <t>14.41</t>
  </si>
  <si>
    <t>31,270</t>
  </si>
  <si>
    <t>362.74</t>
  </si>
  <si>
    <t xml:space="preserve">876.63 / </t>
  </si>
  <si>
    <t>자연578</t>
  </si>
  <si>
    <t>14.46</t>
  </si>
  <si>
    <t>31,378</t>
  </si>
  <si>
    <t>82.66</t>
  </si>
  <si>
    <t>362.66</t>
  </si>
  <si>
    <t>361.38</t>
  </si>
  <si>
    <t xml:space="preserve">692 / </t>
  </si>
  <si>
    <t>자연579</t>
  </si>
  <si>
    <t>자연580</t>
  </si>
  <si>
    <t>14.47</t>
  </si>
  <si>
    <t>31,400</t>
  </si>
  <si>
    <t>82.65</t>
  </si>
  <si>
    <t>362.91</t>
  </si>
  <si>
    <t>362.04</t>
  </si>
  <si>
    <t xml:space="preserve">858.81 / </t>
  </si>
  <si>
    <t>통합인문429</t>
  </si>
  <si>
    <t>14.50</t>
  </si>
  <si>
    <t>31,465</t>
  </si>
  <si>
    <t>362.60</t>
  </si>
  <si>
    <t>82.50</t>
  </si>
  <si>
    <t xml:space="preserve">457.6 / </t>
  </si>
  <si>
    <t>통합인문430</t>
  </si>
  <si>
    <t>82.48</t>
  </si>
  <si>
    <t>362.56</t>
  </si>
  <si>
    <t xml:space="preserve">847.93 / </t>
  </si>
  <si>
    <t>통합인문431</t>
  </si>
  <si>
    <t>14.52</t>
  </si>
  <si>
    <t>31,508</t>
  </si>
  <si>
    <t>362.58</t>
  </si>
  <si>
    <t>361.26</t>
  </si>
  <si>
    <t xml:space="preserve">86.46 / </t>
  </si>
  <si>
    <t>자연581</t>
  </si>
  <si>
    <t>14.55</t>
  </si>
  <si>
    <t>31,574</t>
  </si>
  <si>
    <t>362.53</t>
  </si>
  <si>
    <t>82.60</t>
  </si>
  <si>
    <t>362.81</t>
  </si>
  <si>
    <t xml:space="preserve">857 / </t>
  </si>
  <si>
    <t xml:space="preserve"> 미/기3%가산</t>
  </si>
  <si>
    <t>통합인문432</t>
  </si>
  <si>
    <t>362.52</t>
  </si>
  <si>
    <t xml:space="preserve">863.91 / </t>
  </si>
  <si>
    <t>자연582</t>
  </si>
  <si>
    <t>14.57</t>
  </si>
  <si>
    <t>31,617</t>
  </si>
  <si>
    <t>362.49</t>
  </si>
  <si>
    <t>82.45</t>
  </si>
  <si>
    <t xml:space="preserve">679 / </t>
  </si>
  <si>
    <t>통합인문433</t>
  </si>
  <si>
    <t>14.59</t>
  </si>
  <si>
    <t>31,660</t>
  </si>
  <si>
    <t>362.45</t>
  </si>
  <si>
    <t>82.56</t>
  </si>
  <si>
    <t>361.59</t>
  </si>
  <si>
    <t xml:space="preserve">429.25 / </t>
  </si>
  <si>
    <t>통합인문434</t>
  </si>
  <si>
    <t>14.60</t>
  </si>
  <si>
    <t>31,682</t>
  </si>
  <si>
    <t>82.55</t>
  </si>
  <si>
    <t>362.41</t>
  </si>
  <si>
    <t xml:space="preserve">86.4 / </t>
  </si>
  <si>
    <t>자연583</t>
  </si>
  <si>
    <t>14.66</t>
  </si>
  <si>
    <t>31,812</t>
  </si>
  <si>
    <t>82.49</t>
  </si>
  <si>
    <t>362.29</t>
  </si>
  <si>
    <t xml:space="preserve">691.5 / </t>
  </si>
  <si>
    <t>자연584</t>
  </si>
  <si>
    <t>자연585</t>
  </si>
  <si>
    <t>자연586</t>
  </si>
  <si>
    <t>14.67</t>
  </si>
  <si>
    <t>31,834</t>
  </si>
  <si>
    <t>362.26</t>
  </si>
  <si>
    <t xml:space="preserve">660.07 / </t>
  </si>
  <si>
    <t>자연587</t>
  </si>
  <si>
    <t>14.68</t>
  </si>
  <si>
    <t>31,856</t>
  </si>
  <si>
    <t>362.25</t>
  </si>
  <si>
    <t>82.33</t>
  </si>
  <si>
    <t xml:space="preserve">690.75 / </t>
  </si>
  <si>
    <t>통합인문435</t>
  </si>
  <si>
    <t>14.74</t>
  </si>
  <si>
    <t>31,986</t>
  </si>
  <si>
    <t>362.12</t>
  </si>
  <si>
    <t>82.27</t>
  </si>
  <si>
    <t>통합인문436</t>
  </si>
  <si>
    <t>82.40</t>
  </si>
  <si>
    <t>362.10</t>
  </si>
  <si>
    <t xml:space="preserve">875.36 / </t>
  </si>
  <si>
    <t>자연588</t>
  </si>
  <si>
    <t>14.75</t>
  </si>
  <si>
    <t>32,008</t>
  </si>
  <si>
    <t xml:space="preserve">844.57 / </t>
  </si>
  <si>
    <t>자연589</t>
  </si>
  <si>
    <t>14.77</t>
  </si>
  <si>
    <t>32,051</t>
  </si>
  <si>
    <t>82.24</t>
  </si>
  <si>
    <t xml:space="preserve">865.903 / </t>
  </si>
  <si>
    <t>통합인문437</t>
  </si>
  <si>
    <t>14.78</t>
  </si>
  <si>
    <t>32,073</t>
  </si>
  <si>
    <t>82.37</t>
  </si>
  <si>
    <t>360.20</t>
  </si>
  <si>
    <t xml:space="preserve">659.69 / </t>
  </si>
  <si>
    <t>자연590</t>
  </si>
  <si>
    <t>14.82</t>
  </si>
  <si>
    <t>32,159</t>
  </si>
  <si>
    <t>361.93</t>
  </si>
  <si>
    <t xml:space="preserve">865.24 / </t>
  </si>
  <si>
    <t>자연591</t>
  </si>
  <si>
    <t>14.83</t>
  </si>
  <si>
    <t>32,181</t>
  </si>
  <si>
    <t>82.32</t>
  </si>
  <si>
    <t>361.92</t>
  </si>
  <si>
    <t>자연592</t>
  </si>
  <si>
    <t>14.84</t>
  </si>
  <si>
    <t>32,203</t>
  </si>
  <si>
    <t>82.31</t>
  </si>
  <si>
    <t>361.90</t>
  </si>
  <si>
    <t xml:space="preserve">862.69 / </t>
  </si>
  <si>
    <t>자연593</t>
  </si>
  <si>
    <t>14.85</t>
  </si>
  <si>
    <t>32,225</t>
  </si>
  <si>
    <t>82.30</t>
  </si>
  <si>
    <t>361.87</t>
  </si>
  <si>
    <t>360.48</t>
  </si>
  <si>
    <t xml:space="preserve">862.63 / </t>
  </si>
  <si>
    <t>자연594</t>
  </si>
  <si>
    <t>14.94</t>
  </si>
  <si>
    <t>32,420</t>
  </si>
  <si>
    <t>82.08</t>
  </si>
  <si>
    <t xml:space="preserve">678 / </t>
  </si>
  <si>
    <t>통합인문438</t>
  </si>
  <si>
    <t>14.95</t>
  </si>
  <si>
    <t>32,442</t>
  </si>
  <si>
    <t>82.23</t>
  </si>
  <si>
    <t xml:space="preserve">864.8 / </t>
  </si>
  <si>
    <t>통합인문439</t>
  </si>
  <si>
    <t>15.00</t>
  </si>
  <si>
    <t>32,550</t>
  </si>
  <si>
    <t>82.20</t>
  </si>
  <si>
    <t xml:space="preserve">436 / </t>
  </si>
  <si>
    <t xml:space="preserve"> 과탐한과목10%가산</t>
  </si>
  <si>
    <t>자연595</t>
  </si>
  <si>
    <t>82.19</t>
  </si>
  <si>
    <t xml:space="preserve">864.62 / </t>
  </si>
  <si>
    <t>자연596</t>
  </si>
  <si>
    <t>15.01</t>
  </si>
  <si>
    <t>32,572</t>
  </si>
  <si>
    <t>81.94</t>
  </si>
  <si>
    <t>361.48</t>
  </si>
  <si>
    <t xml:space="preserve">658.15 / </t>
  </si>
  <si>
    <t>통합인문440</t>
  </si>
  <si>
    <t>15.02</t>
  </si>
  <si>
    <t>32,593</t>
  </si>
  <si>
    <t>82.15</t>
  </si>
  <si>
    <t>자연597</t>
  </si>
  <si>
    <t>15.03</t>
  </si>
  <si>
    <t>32,615</t>
  </si>
  <si>
    <t>361.52</t>
  </si>
  <si>
    <t>81.90</t>
  </si>
  <si>
    <t>360.44</t>
  </si>
  <si>
    <t xml:space="preserve">658.06 / </t>
  </si>
  <si>
    <t>통합인문441</t>
  </si>
  <si>
    <t>15.04</t>
  </si>
  <si>
    <t>32,637</t>
  </si>
  <si>
    <t>361.50</t>
  </si>
  <si>
    <t>81.95</t>
  </si>
  <si>
    <t xml:space="preserve">689.75 / </t>
  </si>
  <si>
    <t>통합인문442</t>
  </si>
  <si>
    <t>361.49</t>
  </si>
  <si>
    <t>82.11</t>
  </si>
  <si>
    <t>361.81</t>
  </si>
  <si>
    <t>360.38</t>
  </si>
  <si>
    <t xml:space="preserve">865.33 / </t>
  </si>
  <si>
    <t>통합인문443</t>
  </si>
  <si>
    <t>15.05</t>
  </si>
  <si>
    <t>32,659</t>
  </si>
  <si>
    <t>361.46</t>
  </si>
  <si>
    <t xml:space="preserve">864.27 / </t>
  </si>
  <si>
    <t>자연598</t>
  </si>
  <si>
    <t>15.08</t>
  </si>
  <si>
    <t>32,724</t>
  </si>
  <si>
    <t>361.39</t>
  </si>
  <si>
    <t>81.82</t>
  </si>
  <si>
    <t xml:space="preserve">845.32 / </t>
  </si>
  <si>
    <t>통합인문444</t>
  </si>
  <si>
    <t>82.07</t>
  </si>
  <si>
    <t>359.59</t>
  </si>
  <si>
    <t xml:space="preserve">861.68 / </t>
  </si>
  <si>
    <t>자연599</t>
  </si>
  <si>
    <t>15.09</t>
  </si>
  <si>
    <t>32,745</t>
  </si>
  <si>
    <t>82.06</t>
  </si>
  <si>
    <t xml:space="preserve">330.3 / </t>
  </si>
  <si>
    <t>자연600</t>
  </si>
  <si>
    <t>361.37</t>
  </si>
  <si>
    <t>359.56</t>
  </si>
  <si>
    <t>자연601</t>
  </si>
  <si>
    <t>15.10</t>
  </si>
  <si>
    <t>32,767</t>
  </si>
  <si>
    <t>361.34</t>
  </si>
  <si>
    <t>81.79</t>
  </si>
  <si>
    <t xml:space="preserve">657.75 / </t>
  </si>
  <si>
    <t>통합인문445</t>
  </si>
  <si>
    <t>15.12</t>
  </si>
  <si>
    <t>32,810</t>
  </si>
  <si>
    <t>82.03</t>
  </si>
  <si>
    <t>361.31</t>
  </si>
  <si>
    <t xml:space="preserve">658.51 / </t>
  </si>
  <si>
    <t>자연602</t>
  </si>
  <si>
    <t>15.17</t>
  </si>
  <si>
    <t>32,919</t>
  </si>
  <si>
    <t>361.22</t>
  </si>
  <si>
    <t>81.97</t>
  </si>
  <si>
    <t>361.54</t>
  </si>
  <si>
    <t>360.49</t>
  </si>
  <si>
    <t xml:space="preserve">864.86 / </t>
  </si>
  <si>
    <t>통합인문446</t>
  </si>
  <si>
    <t>15.18</t>
  </si>
  <si>
    <t>32,941</t>
  </si>
  <si>
    <t>361.19</t>
  </si>
  <si>
    <t>81.96</t>
  </si>
  <si>
    <t>361.53</t>
  </si>
  <si>
    <t>통합인문447</t>
  </si>
  <si>
    <t>15.19</t>
  </si>
  <si>
    <t>32,962</t>
  </si>
  <si>
    <t>361.17</t>
  </si>
  <si>
    <t xml:space="preserve">690 / </t>
  </si>
  <si>
    <t>자연603</t>
  </si>
  <si>
    <t>15.28</t>
  </si>
  <si>
    <t>33,158</t>
  </si>
  <si>
    <t>81.87</t>
  </si>
  <si>
    <t>361.00</t>
  </si>
  <si>
    <t xml:space="preserve">860.99 / </t>
  </si>
  <si>
    <t>자연604</t>
  </si>
  <si>
    <t>361.35</t>
  </si>
  <si>
    <t xml:space="preserve">864.54 / </t>
  </si>
  <si>
    <t>통합인문448</t>
  </si>
  <si>
    <t>15.29</t>
  </si>
  <si>
    <t>33,179</t>
  </si>
  <si>
    <t>360.98</t>
  </si>
  <si>
    <t>81.57</t>
  </si>
  <si>
    <t>360.79</t>
  </si>
  <si>
    <t xml:space="preserve">657.15 / </t>
  </si>
  <si>
    <t>통합인문449</t>
  </si>
  <si>
    <t>81.86</t>
  </si>
  <si>
    <t>360.97</t>
  </si>
  <si>
    <t xml:space="preserve">862.706 / </t>
  </si>
  <si>
    <t>자연605</t>
  </si>
  <si>
    <t>15.31</t>
  </si>
  <si>
    <t>33,223</t>
  </si>
  <si>
    <t>360.94</t>
  </si>
  <si>
    <t>81.65</t>
  </si>
  <si>
    <t xml:space="preserve">689 / </t>
  </si>
  <si>
    <t>통합인문450</t>
  </si>
  <si>
    <t>15.40</t>
  </si>
  <si>
    <t>33,418</t>
  </si>
  <si>
    <t>360.76</t>
  </si>
  <si>
    <t>81.75</t>
  </si>
  <si>
    <t>361.13</t>
  </si>
  <si>
    <t>359.64</t>
  </si>
  <si>
    <t xml:space="preserve">426 / </t>
  </si>
  <si>
    <t>통합인문451</t>
  </si>
  <si>
    <t>통합인문452</t>
  </si>
  <si>
    <t>15.50</t>
  </si>
  <si>
    <t>33,635</t>
  </si>
  <si>
    <t>360.57</t>
  </si>
  <si>
    <t xml:space="preserve">441.45 / </t>
  </si>
  <si>
    <t>자연606</t>
  </si>
  <si>
    <t>81.64</t>
  </si>
  <si>
    <t>360.56</t>
  </si>
  <si>
    <t xml:space="preserve">860.23 / </t>
  </si>
  <si>
    <t>자연607</t>
  </si>
  <si>
    <t xml:space="preserve">846 / </t>
  </si>
  <si>
    <t>자연608</t>
  </si>
  <si>
    <t>15.52</t>
  </si>
  <si>
    <t>33,678</t>
  </si>
  <si>
    <t>360.53</t>
  </si>
  <si>
    <t>81.30</t>
  </si>
  <si>
    <t>360.30</t>
  </si>
  <si>
    <t xml:space="preserve">656.41 / </t>
  </si>
  <si>
    <t>통합인문453</t>
  </si>
  <si>
    <t>15.53</t>
  </si>
  <si>
    <t>33,700</t>
  </si>
  <si>
    <t>360.52</t>
  </si>
  <si>
    <t>81.63</t>
  </si>
  <si>
    <t>360.89</t>
  </si>
  <si>
    <t xml:space="preserve">425.5 / </t>
  </si>
  <si>
    <t>통합인문454</t>
  </si>
  <si>
    <t>15.54</t>
  </si>
  <si>
    <t>33,722</t>
  </si>
  <si>
    <t>81.61</t>
  </si>
  <si>
    <t>358.56</t>
  </si>
  <si>
    <t xml:space="preserve">655.7 / </t>
  </si>
  <si>
    <t>자연609</t>
  </si>
  <si>
    <t xml:space="preserve">657.31 / </t>
  </si>
  <si>
    <t>자연610</t>
  </si>
  <si>
    <t>15.56</t>
  </si>
  <si>
    <t>33,765</t>
  </si>
  <si>
    <t>360.46</t>
  </si>
  <si>
    <t>81.59</t>
  </si>
  <si>
    <t>360.82</t>
  </si>
  <si>
    <t xml:space="preserve">855.91 / </t>
  </si>
  <si>
    <t>통합인문455</t>
  </si>
  <si>
    <t>15.59</t>
  </si>
  <si>
    <t>33,830</t>
  </si>
  <si>
    <t>81.56</t>
  </si>
  <si>
    <t>360.40</t>
  </si>
  <si>
    <t xml:space="preserve">895.2 / </t>
  </si>
  <si>
    <t>자연611</t>
  </si>
  <si>
    <t>15.60</t>
  </si>
  <si>
    <t>33,852</t>
  </si>
  <si>
    <t>81.34</t>
  </si>
  <si>
    <t xml:space="preserve">688.25 / </t>
  </si>
  <si>
    <t>통합인문456</t>
  </si>
  <si>
    <t>15.63</t>
  </si>
  <si>
    <t>33,917</t>
  </si>
  <si>
    <t>81.53</t>
  </si>
  <si>
    <t>360.33</t>
  </si>
  <si>
    <t xml:space="preserve">863.4 / </t>
  </si>
  <si>
    <t xml:space="preserve"> 미/기 10%가산</t>
  </si>
  <si>
    <t>자연612</t>
  </si>
  <si>
    <t>15.69</t>
  </si>
  <si>
    <t>34,047</t>
  </si>
  <si>
    <t>81.47</t>
  </si>
  <si>
    <t>360.22</t>
  </si>
  <si>
    <t>358.15</t>
  </si>
  <si>
    <t xml:space="preserve">183.72 / </t>
  </si>
  <si>
    <t xml:space="preserve"> 과10%가산</t>
  </si>
  <si>
    <t>자연613</t>
  </si>
  <si>
    <t>81.46</t>
  </si>
  <si>
    <t>360.59</t>
  </si>
  <si>
    <t>359.03</t>
  </si>
  <si>
    <t xml:space="preserve">863.25 / </t>
  </si>
  <si>
    <t>통합인문457</t>
  </si>
  <si>
    <t>360.21</t>
  </si>
  <si>
    <t>358.13</t>
  </si>
  <si>
    <t xml:space="preserve">859.62 / </t>
  </si>
  <si>
    <t>자연614</t>
  </si>
  <si>
    <t>15.70</t>
  </si>
  <si>
    <t>34,069</t>
  </si>
  <si>
    <t>81.24</t>
  </si>
  <si>
    <t>통합인문458</t>
  </si>
  <si>
    <t>15.73</t>
  </si>
  <si>
    <t>34,134</t>
  </si>
  <si>
    <t>81.42</t>
  </si>
  <si>
    <t>360.14</t>
  </si>
  <si>
    <t>357.97</t>
  </si>
  <si>
    <t xml:space="preserve">894 / </t>
  </si>
  <si>
    <t>자연615</t>
  </si>
  <si>
    <t>15.77</t>
  </si>
  <si>
    <t>34,221</t>
  </si>
  <si>
    <t>360.07</t>
  </si>
  <si>
    <t>81.03</t>
  </si>
  <si>
    <t>359.83</t>
  </si>
  <si>
    <t xml:space="preserve">655.69 / </t>
  </si>
  <si>
    <t>통합인문459</t>
  </si>
  <si>
    <t>15.78</t>
  </si>
  <si>
    <t>34,243</t>
  </si>
  <si>
    <t>360.06</t>
  </si>
  <si>
    <t>81.38</t>
  </si>
  <si>
    <t xml:space="preserve">424.5 / </t>
  </si>
  <si>
    <t>통합인문460</t>
  </si>
  <si>
    <t>81.37</t>
  </si>
  <si>
    <t>360.05</t>
  </si>
  <si>
    <t>355.61</t>
  </si>
  <si>
    <t xml:space="preserve">861.6 / </t>
  </si>
  <si>
    <t>자연616</t>
  </si>
  <si>
    <t xml:space="preserve">85.44 / </t>
  </si>
  <si>
    <t>자연617</t>
  </si>
  <si>
    <t>15.79</t>
  </si>
  <si>
    <t>34,264</t>
  </si>
  <si>
    <t>360.04</t>
  </si>
  <si>
    <t>81.36</t>
  </si>
  <si>
    <t>360.41</t>
  </si>
  <si>
    <t xml:space="preserve">861.54 / </t>
  </si>
  <si>
    <t>통합인문461</t>
  </si>
  <si>
    <t>360.03</t>
  </si>
  <si>
    <t>355.54</t>
  </si>
  <si>
    <t>자연618</t>
  </si>
  <si>
    <t xml:space="preserve">676.5 / </t>
  </si>
  <si>
    <t>자연619</t>
  </si>
  <si>
    <t>15.80</t>
  </si>
  <si>
    <t>34,286</t>
  </si>
  <si>
    <t>360.02</t>
  </si>
  <si>
    <t>자연620</t>
  </si>
  <si>
    <t>15.84</t>
  </si>
  <si>
    <t>34,373</t>
  </si>
  <si>
    <t>359.94</t>
  </si>
  <si>
    <t>81.31</t>
  </si>
  <si>
    <t>360.32</t>
  </si>
  <si>
    <t>358.79</t>
  </si>
  <si>
    <t xml:space="preserve">854.98 / </t>
  </si>
  <si>
    <t>통합인문462</t>
  </si>
  <si>
    <t>359.93</t>
  </si>
  <si>
    <t xml:space="preserve">861.35 / </t>
  </si>
  <si>
    <t>자연621</t>
  </si>
  <si>
    <t>15.85</t>
  </si>
  <si>
    <t>34,395</t>
  </si>
  <si>
    <t>360.31</t>
  </si>
  <si>
    <t xml:space="preserve">862.76 / </t>
  </si>
  <si>
    <t>통합인문463</t>
  </si>
  <si>
    <t>15.86</t>
  </si>
  <si>
    <t>34,416</t>
  </si>
  <si>
    <t>359.91</t>
  </si>
  <si>
    <t xml:space="preserve">892.95 / </t>
  </si>
  <si>
    <t>자연622</t>
  </si>
  <si>
    <t>15.91</t>
  </si>
  <si>
    <t>34,525</t>
  </si>
  <si>
    <t>359.82</t>
  </si>
  <si>
    <t>81.02</t>
  </si>
  <si>
    <t>통합인문464</t>
  </si>
  <si>
    <t>359.81</t>
  </si>
  <si>
    <t xml:space="preserve">892.5 / </t>
  </si>
  <si>
    <t>자연623</t>
  </si>
  <si>
    <t>81.23</t>
  </si>
  <si>
    <t>360.19</t>
  </si>
  <si>
    <t>358.51</t>
  </si>
  <si>
    <t xml:space="preserve">862.54 / </t>
  </si>
  <si>
    <t>통합인문465</t>
  </si>
  <si>
    <t>359.80</t>
  </si>
  <si>
    <t>360.18</t>
  </si>
  <si>
    <t xml:space="preserve">862.53 / </t>
  </si>
  <si>
    <t>통합인문466</t>
  </si>
  <si>
    <t>15.93</t>
  </si>
  <si>
    <t>34,568</t>
  </si>
  <si>
    <t>81.22</t>
  </si>
  <si>
    <t>359.78</t>
  </si>
  <si>
    <t xml:space="preserve">85.32 / </t>
  </si>
  <si>
    <t>자연624</t>
  </si>
  <si>
    <t>359.77</t>
  </si>
  <si>
    <t xml:space="preserve">861.05 / </t>
  </si>
  <si>
    <t>자연625</t>
  </si>
  <si>
    <t>15.95</t>
  </si>
  <si>
    <t>34,612</t>
  </si>
  <si>
    <t>359.73</t>
  </si>
  <si>
    <t>81.19</t>
  </si>
  <si>
    <t>360.12</t>
  </si>
  <si>
    <t>358.34</t>
  </si>
  <si>
    <t xml:space="preserve">860.95 / </t>
  </si>
  <si>
    <t>통합인문467</t>
  </si>
  <si>
    <t>81.18</t>
  </si>
  <si>
    <t>359.71</t>
  </si>
  <si>
    <t xml:space="preserve">864.7 / </t>
  </si>
  <si>
    <t>자연626</t>
  </si>
  <si>
    <t>359.70</t>
  </si>
  <si>
    <t>80.81</t>
  </si>
  <si>
    <t>359.44</t>
  </si>
  <si>
    <t>357.40</t>
  </si>
  <si>
    <t xml:space="preserve">841.68 / </t>
  </si>
  <si>
    <t>통합인문468</t>
  </si>
  <si>
    <t>359.69</t>
  </si>
  <si>
    <t xml:space="preserve">842 / </t>
  </si>
  <si>
    <t>자연627</t>
  </si>
  <si>
    <t>81.16</t>
  </si>
  <si>
    <t xml:space="preserve">862.32 / </t>
  </si>
  <si>
    <t>통합인문469</t>
  </si>
  <si>
    <t>81.17</t>
  </si>
  <si>
    <t>359.67</t>
  </si>
  <si>
    <t>357.27</t>
  </si>
  <si>
    <t xml:space="preserve">891.85 / </t>
  </si>
  <si>
    <t>자연628</t>
  </si>
  <si>
    <t>81.14</t>
  </si>
  <si>
    <t>358.23</t>
  </si>
  <si>
    <t xml:space="preserve">860.78 / </t>
  </si>
  <si>
    <t>통합인문470</t>
  </si>
  <si>
    <t>80.92</t>
  </si>
  <si>
    <t>355.55</t>
  </si>
  <si>
    <t xml:space="preserve">687.25 / </t>
  </si>
  <si>
    <t>통합인문471</t>
  </si>
  <si>
    <t>359.60</t>
  </si>
  <si>
    <t>81.13</t>
  </si>
  <si>
    <t>360.00</t>
  </si>
  <si>
    <t xml:space="preserve">423.5 / </t>
  </si>
  <si>
    <t>통합인문472</t>
  </si>
  <si>
    <t>81.12</t>
  </si>
  <si>
    <t xml:space="preserve">841.5 / </t>
  </si>
  <si>
    <t>자연629</t>
  </si>
  <si>
    <t>359.58</t>
  </si>
  <si>
    <t xml:space="preserve">870.67 / </t>
  </si>
  <si>
    <t>자연630</t>
  </si>
  <si>
    <t>81.10</t>
  </si>
  <si>
    <t>359.96</t>
  </si>
  <si>
    <t xml:space="preserve">860.63 / </t>
  </si>
  <si>
    <t>통합인문473</t>
  </si>
  <si>
    <t>15.98</t>
  </si>
  <si>
    <t>34,677</t>
  </si>
  <si>
    <t>81.08</t>
  </si>
  <si>
    <t>359.51</t>
  </si>
  <si>
    <t xml:space="preserve">856.29 / </t>
  </si>
  <si>
    <t>자연631</t>
  </si>
  <si>
    <t>81.07</t>
  </si>
  <si>
    <t>359.50</t>
  </si>
  <si>
    <t xml:space="preserve">687.8 / </t>
  </si>
  <si>
    <t>자연632</t>
  </si>
  <si>
    <t>16.03</t>
  </si>
  <si>
    <t>34,785</t>
  </si>
  <si>
    <t>359.41</t>
  </si>
  <si>
    <t xml:space="preserve">655.65 / </t>
  </si>
  <si>
    <t>자연633</t>
  </si>
  <si>
    <t>16.09</t>
  </si>
  <si>
    <t>34,915</t>
  </si>
  <si>
    <t>359.30</t>
  </si>
  <si>
    <t>80.96</t>
  </si>
  <si>
    <t>355.64</t>
  </si>
  <si>
    <t xml:space="preserve">860.11 / </t>
  </si>
  <si>
    <t>통합인문474</t>
  </si>
  <si>
    <t>16.11</t>
  </si>
  <si>
    <t>34,959</t>
  </si>
  <si>
    <t>80.94</t>
  </si>
  <si>
    <t>359.27</t>
  </si>
  <si>
    <t>357.44</t>
  </si>
  <si>
    <t xml:space="preserve">840 / </t>
  </si>
  <si>
    <t>자연634</t>
  </si>
  <si>
    <t>16.16</t>
  </si>
  <si>
    <t>35,067</t>
  </si>
  <si>
    <t>80.89</t>
  </si>
  <si>
    <t>359.18</t>
  </si>
  <si>
    <t xml:space="preserve">859.9 / </t>
  </si>
  <si>
    <t>자연635</t>
  </si>
  <si>
    <t>16.17</t>
  </si>
  <si>
    <t>35,089</t>
  </si>
  <si>
    <t>359.16</t>
  </si>
  <si>
    <t xml:space="preserve">859.87 / </t>
  </si>
  <si>
    <t>자연636</t>
  </si>
  <si>
    <t>16.18</t>
  </si>
  <si>
    <t>35,111</t>
  </si>
  <si>
    <t>359.15</t>
  </si>
  <si>
    <t>80.88</t>
  </si>
  <si>
    <t xml:space="preserve">83.7 / </t>
  </si>
  <si>
    <t>통합인문475</t>
  </si>
  <si>
    <t>통합인문476</t>
  </si>
  <si>
    <t>16.19</t>
  </si>
  <si>
    <t>35,132</t>
  </si>
  <si>
    <t>359.13</t>
  </si>
  <si>
    <t>80.86</t>
  </si>
  <si>
    <t>359.54</t>
  </si>
  <si>
    <t xml:space="preserve">861.39 / </t>
  </si>
  <si>
    <t>통합인문477</t>
  </si>
  <si>
    <t>80.87</t>
  </si>
  <si>
    <t>357.37</t>
  </si>
  <si>
    <t xml:space="preserve">862.1 / </t>
  </si>
  <si>
    <t>자연637</t>
  </si>
  <si>
    <t>16.21</t>
  </si>
  <si>
    <t>35,176</t>
  </si>
  <si>
    <t>359.08</t>
  </si>
  <si>
    <t>80.60</t>
  </si>
  <si>
    <t>357.07</t>
  </si>
  <si>
    <t>통합인문478</t>
  </si>
  <si>
    <t>16.23</t>
  </si>
  <si>
    <t>35,219</t>
  </si>
  <si>
    <t>80.82</t>
  </si>
  <si>
    <t>359.05</t>
  </si>
  <si>
    <t>357.31</t>
  </si>
  <si>
    <t xml:space="preserve">839 / </t>
  </si>
  <si>
    <t>자연638</t>
  </si>
  <si>
    <t>자연639</t>
  </si>
  <si>
    <t>16.24</t>
  </si>
  <si>
    <t>35,241</t>
  </si>
  <si>
    <t xml:space="preserve">655.08 / </t>
  </si>
  <si>
    <t>자연640</t>
  </si>
  <si>
    <t>16.30</t>
  </si>
  <si>
    <t>35,371</t>
  </si>
  <si>
    <t>80.77</t>
  </si>
  <si>
    <t>358.96</t>
  </si>
  <si>
    <t xml:space="preserve">84.95 / </t>
  </si>
  <si>
    <t>자연641</t>
  </si>
  <si>
    <t>16.35</t>
  </si>
  <si>
    <t>35,480</t>
  </si>
  <si>
    <t>80.75</t>
  </si>
  <si>
    <t>358.92</t>
  </si>
  <si>
    <t>356.78</t>
  </si>
  <si>
    <t xml:space="preserve">654.92 / </t>
  </si>
  <si>
    <t>자연642</t>
  </si>
  <si>
    <t>16.38</t>
  </si>
  <si>
    <t>35,545</t>
  </si>
  <si>
    <t>358.89</t>
  </si>
  <si>
    <t>80.35</t>
  </si>
  <si>
    <t>358.62</t>
  </si>
  <si>
    <t xml:space="preserve">840.04 / </t>
  </si>
  <si>
    <t>통합인문479</t>
  </si>
  <si>
    <t>16.39</t>
  </si>
  <si>
    <t>35,566</t>
  </si>
  <si>
    <t>80.73</t>
  </si>
  <si>
    <t>358.88</t>
  </si>
  <si>
    <t xml:space="preserve">888.15 / </t>
  </si>
  <si>
    <t>자연643</t>
  </si>
  <si>
    <t xml:space="preserve">654.85 / </t>
  </si>
  <si>
    <t>자연644</t>
  </si>
  <si>
    <t>16.42</t>
  </si>
  <si>
    <t>35,631</t>
  </si>
  <si>
    <t>80.71</t>
  </si>
  <si>
    <t>358.85</t>
  </si>
  <si>
    <t xml:space="preserve">84.9 / </t>
  </si>
  <si>
    <t>자연645</t>
  </si>
  <si>
    <t>16.46</t>
  </si>
  <si>
    <t>35,718</t>
  </si>
  <si>
    <t>358.80</t>
  </si>
  <si>
    <t>80.69</t>
  </si>
  <si>
    <t>359.23</t>
  </si>
  <si>
    <t xml:space="preserve">846.5 / </t>
  </si>
  <si>
    <t>통합인문480</t>
  </si>
  <si>
    <t>16.50</t>
  </si>
  <si>
    <t>35,805</t>
  </si>
  <si>
    <t>80.65</t>
  </si>
  <si>
    <t>358.73</t>
  </si>
  <si>
    <t xml:space="preserve">84.85 / </t>
  </si>
  <si>
    <t>자연646</t>
  </si>
  <si>
    <t>16.53</t>
  </si>
  <si>
    <t>35,870</t>
  </si>
  <si>
    <t>358.69</t>
  </si>
  <si>
    <t>80.62</t>
  </si>
  <si>
    <t>359.11</t>
  </si>
  <si>
    <t xml:space="preserve">860.64 / </t>
  </si>
  <si>
    <t>통합인문481</t>
  </si>
  <si>
    <t>16.54</t>
  </si>
  <si>
    <t>35,892</t>
  </si>
  <si>
    <t>80.61</t>
  </si>
  <si>
    <t>358.67</t>
  </si>
  <si>
    <t>356.28</t>
  </si>
  <si>
    <t xml:space="preserve">654.54 / </t>
  </si>
  <si>
    <t>자연647</t>
  </si>
  <si>
    <t>16.57</t>
  </si>
  <si>
    <t>35,957</t>
  </si>
  <si>
    <t>358.58</t>
  </si>
  <si>
    <t>80.18</t>
  </si>
  <si>
    <t>358.30</t>
  </si>
  <si>
    <t xml:space="preserve">653.4 / </t>
  </si>
  <si>
    <t>통합인문482</t>
  </si>
  <si>
    <t>16.58</t>
  </si>
  <si>
    <t>35,979</t>
  </si>
  <si>
    <t>80.53</t>
  </si>
  <si>
    <t>358.52</t>
  </si>
  <si>
    <t>자연648</t>
  </si>
  <si>
    <t>자연649</t>
  </si>
  <si>
    <t>자연650</t>
  </si>
  <si>
    <t>자연651</t>
  </si>
  <si>
    <t>16.59</t>
  </si>
  <si>
    <t>36,000</t>
  </si>
  <si>
    <t>358.95</t>
  </si>
  <si>
    <t xml:space="preserve">860.36 / </t>
  </si>
  <si>
    <t>통합인문483</t>
  </si>
  <si>
    <t>356.13</t>
  </si>
  <si>
    <t xml:space="preserve">84.75 / </t>
  </si>
  <si>
    <t>자연652</t>
  </si>
  <si>
    <t>80.52</t>
  </si>
  <si>
    <t>358.94</t>
  </si>
  <si>
    <t xml:space="preserve">860.35 / </t>
  </si>
  <si>
    <t>통합인문484</t>
  </si>
  <si>
    <t>16.65</t>
  </si>
  <si>
    <t>36,131</t>
  </si>
  <si>
    <t>358.35</t>
  </si>
  <si>
    <t>80.44</t>
  </si>
  <si>
    <t xml:space="preserve">604.45 / </t>
  </si>
  <si>
    <t>통합인문485</t>
  </si>
  <si>
    <t>16.67</t>
  </si>
  <si>
    <t>36,174</t>
  </si>
  <si>
    <t>358.33</t>
  </si>
  <si>
    <t>80.20</t>
  </si>
  <si>
    <t>통합인문486</t>
  </si>
  <si>
    <t>80.43</t>
  </si>
  <si>
    <t>358.32</t>
  </si>
  <si>
    <t xml:space="preserve">84.67 / </t>
  </si>
  <si>
    <t>자연653</t>
  </si>
  <si>
    <t>16.70</t>
  </si>
  <si>
    <t>36,239</t>
  </si>
  <si>
    <t>80.40</t>
  </si>
  <si>
    <t>358.27</t>
  </si>
  <si>
    <t xml:space="preserve">84.65 / </t>
  </si>
  <si>
    <t>자연654</t>
  </si>
  <si>
    <t>16.71</t>
  </si>
  <si>
    <t>36,261</t>
  </si>
  <si>
    <t>80.39</t>
  </si>
  <si>
    <t>358.24</t>
  </si>
  <si>
    <t xml:space="preserve">858.14 / </t>
  </si>
  <si>
    <t>자연655</t>
  </si>
  <si>
    <t>79.99</t>
  </si>
  <si>
    <t>357.92</t>
  </si>
  <si>
    <t xml:space="preserve">652.84 / </t>
  </si>
  <si>
    <t>통합인문487</t>
  </si>
  <si>
    <t>16.74</t>
  </si>
  <si>
    <t>36,326</t>
  </si>
  <si>
    <t>358.18</t>
  </si>
  <si>
    <t>79.96</t>
  </si>
  <si>
    <t>357.86</t>
  </si>
  <si>
    <t>355.90</t>
  </si>
  <si>
    <t xml:space="preserve">652.75 / </t>
  </si>
  <si>
    <t>통합인문488</t>
  </si>
  <si>
    <t>16.75</t>
  </si>
  <si>
    <t>36,348</t>
  </si>
  <si>
    <t>358.17</t>
  </si>
  <si>
    <t>358.63</t>
  </si>
  <si>
    <t xml:space="preserve">858.01 / </t>
  </si>
  <si>
    <t>통합인문489</t>
  </si>
  <si>
    <t>16.76</t>
  </si>
  <si>
    <t>36,369</t>
  </si>
  <si>
    <t>80.10</t>
  </si>
  <si>
    <t>통합인문490</t>
  </si>
  <si>
    <t>16.77</t>
  </si>
  <si>
    <t>36,391</t>
  </si>
  <si>
    <t>80.34</t>
  </si>
  <si>
    <t>358.14</t>
  </si>
  <si>
    <t>자연656</t>
  </si>
  <si>
    <t>16.79</t>
  </si>
  <si>
    <t>36,434</t>
  </si>
  <si>
    <t>358.10</t>
  </si>
  <si>
    <t>80.31</t>
  </si>
  <si>
    <t>356.67</t>
  </si>
  <si>
    <t xml:space="preserve">843.5 / </t>
  </si>
  <si>
    <t>통합인문491</t>
  </si>
  <si>
    <t>16.80</t>
  </si>
  <si>
    <t>36,456</t>
  </si>
  <si>
    <t>358.07</t>
  </si>
  <si>
    <t>79.90</t>
  </si>
  <si>
    <t>357.75</t>
  </si>
  <si>
    <t xml:space="preserve">652.58 / </t>
  </si>
  <si>
    <t>통합인문492</t>
  </si>
  <si>
    <t>16.81</t>
  </si>
  <si>
    <t>36,478</t>
  </si>
  <si>
    <t>80.29</t>
  </si>
  <si>
    <t>358.06</t>
  </si>
  <si>
    <t xml:space="preserve">834.5 / </t>
  </si>
  <si>
    <t>자연657</t>
  </si>
  <si>
    <t>16.82</t>
  </si>
  <si>
    <t>36,499</t>
  </si>
  <si>
    <t>80.28</t>
  </si>
  <si>
    <t>358.03</t>
  </si>
  <si>
    <t xml:space="preserve">428.15 / </t>
  </si>
  <si>
    <t>자연658</t>
  </si>
  <si>
    <t>16.83</t>
  </si>
  <si>
    <t>36,521</t>
  </si>
  <si>
    <t>80.27</t>
  </si>
  <si>
    <t>358.01</t>
  </si>
  <si>
    <t xml:space="preserve">84.54 / </t>
  </si>
  <si>
    <t>자연659</t>
  </si>
  <si>
    <t>16.85</t>
  </si>
  <si>
    <t>36,565</t>
  </si>
  <si>
    <t>80.25</t>
  </si>
  <si>
    <t>355.60</t>
  </si>
  <si>
    <t xml:space="preserve">847 / </t>
  </si>
  <si>
    <t>자연660</t>
  </si>
  <si>
    <t>80.24</t>
  </si>
  <si>
    <t>358.42</t>
  </si>
  <si>
    <t xml:space="preserve">859.45 / </t>
  </si>
  <si>
    <t>통합인문493</t>
  </si>
  <si>
    <t>357.96</t>
  </si>
  <si>
    <t>80.01</t>
  </si>
  <si>
    <t>통합인문494</t>
  </si>
  <si>
    <t>16.90</t>
  </si>
  <si>
    <t>36,673</t>
  </si>
  <si>
    <t>통합인문495</t>
  </si>
  <si>
    <t>16.91</t>
  </si>
  <si>
    <t>36,695</t>
  </si>
  <si>
    <t>357.84</t>
  </si>
  <si>
    <t>356.35</t>
  </si>
  <si>
    <t xml:space="preserve">859.25 / </t>
  </si>
  <si>
    <t>통합인문496</t>
  </si>
  <si>
    <t>80.19</t>
  </si>
  <si>
    <t xml:space="preserve">857.4 / </t>
  </si>
  <si>
    <t>통합인문497</t>
  </si>
  <si>
    <t>16.92</t>
  </si>
  <si>
    <t>36,716</t>
  </si>
  <si>
    <t>357.82</t>
  </si>
  <si>
    <t xml:space="preserve">833.5 / </t>
  </si>
  <si>
    <t>자연661</t>
  </si>
  <si>
    <t>16.95</t>
  </si>
  <si>
    <t>36,782</t>
  </si>
  <si>
    <t>80.15</t>
  </si>
  <si>
    <t>357.77</t>
  </si>
  <si>
    <t>자연662</t>
  </si>
  <si>
    <t>자연663</t>
  </si>
  <si>
    <t>79.92</t>
  </si>
  <si>
    <t>355.77</t>
  </si>
  <si>
    <t xml:space="preserve">684.75 / </t>
  </si>
  <si>
    <t>통합인문498</t>
  </si>
  <si>
    <t>357.76</t>
  </si>
  <si>
    <t>80.14</t>
  </si>
  <si>
    <t xml:space="preserve">856.13 / </t>
  </si>
  <si>
    <t>통합인문499</t>
  </si>
  <si>
    <t>16.98</t>
  </si>
  <si>
    <t>36,847</t>
  </si>
  <si>
    <t>80.12</t>
  </si>
  <si>
    <t>357.69</t>
  </si>
  <si>
    <t xml:space="preserve">833 / </t>
  </si>
  <si>
    <t>자연664</t>
  </si>
  <si>
    <t>자연665</t>
  </si>
  <si>
    <t>17.00</t>
  </si>
  <si>
    <t>36,890</t>
  </si>
  <si>
    <t>357.65</t>
  </si>
  <si>
    <t xml:space="preserve">858.97 / </t>
  </si>
  <si>
    <t>통합인문500</t>
  </si>
  <si>
    <t xml:space="preserve">84.4 / </t>
  </si>
  <si>
    <t>자연666</t>
  </si>
  <si>
    <t>17.01</t>
  </si>
  <si>
    <t>36,912</t>
  </si>
  <si>
    <t>357.64</t>
  </si>
  <si>
    <t>79.69</t>
  </si>
  <si>
    <t xml:space="preserve">651.93 / </t>
  </si>
  <si>
    <t>통합인문501</t>
  </si>
  <si>
    <t>17.04</t>
  </si>
  <si>
    <t>36,977</t>
  </si>
  <si>
    <t>80.06</t>
  </si>
  <si>
    <t>357.58</t>
  </si>
  <si>
    <t>355.22</t>
  </si>
  <si>
    <t xml:space="preserve">856.93 / </t>
  </si>
  <si>
    <t>자연667</t>
  </si>
  <si>
    <t>356.08</t>
  </si>
  <si>
    <t xml:space="preserve">83.05 / </t>
  </si>
  <si>
    <t>통합인문502</t>
  </si>
  <si>
    <t>17.05</t>
  </si>
  <si>
    <t>36,999</t>
  </si>
  <si>
    <t>357.56</t>
  </si>
  <si>
    <t>358.05</t>
  </si>
  <si>
    <t>356.07</t>
  </si>
  <si>
    <t xml:space="preserve">818.5 / </t>
  </si>
  <si>
    <t>통합인문503</t>
  </si>
  <si>
    <t>17.06</t>
  </si>
  <si>
    <t>37,020</t>
  </si>
  <si>
    <t>80.05</t>
  </si>
  <si>
    <t>357.55</t>
  </si>
  <si>
    <t xml:space="preserve">84.36 / </t>
  </si>
  <si>
    <t>자연668</t>
  </si>
  <si>
    <t xml:space="preserve">427.2 / </t>
  </si>
  <si>
    <t>자연669</t>
  </si>
  <si>
    <t>17.08</t>
  </si>
  <si>
    <t>37,064</t>
  </si>
  <si>
    <t>80.02</t>
  </si>
  <si>
    <t>357.50</t>
  </si>
  <si>
    <t>355.14</t>
  </si>
  <si>
    <t xml:space="preserve">182.34 / </t>
  </si>
  <si>
    <t>자연670</t>
  </si>
  <si>
    <t>80.03</t>
  </si>
  <si>
    <t xml:space="preserve">856.78 / </t>
  </si>
  <si>
    <t>자연671</t>
  </si>
  <si>
    <t>17.09</t>
  </si>
  <si>
    <t>37,085</t>
  </si>
  <si>
    <t>357.49</t>
  </si>
  <si>
    <t xml:space="preserve">858.69 / </t>
  </si>
  <si>
    <t>통합인문504</t>
  </si>
  <si>
    <t>357.48</t>
  </si>
  <si>
    <t xml:space="preserve">858.68 / </t>
  </si>
  <si>
    <t>통합인문505</t>
  </si>
  <si>
    <t>17.13</t>
  </si>
  <si>
    <t>37,172</t>
  </si>
  <si>
    <t>79.73</t>
  </si>
  <si>
    <t xml:space="preserve">684.25 / </t>
  </si>
  <si>
    <t>통합인문506</t>
  </si>
  <si>
    <t>17.15</t>
  </si>
  <si>
    <t>37,216</t>
  </si>
  <si>
    <t xml:space="preserve">858.49 / </t>
  </si>
  <si>
    <t>통합인문507</t>
  </si>
  <si>
    <t>17.18</t>
  </si>
  <si>
    <t>37,281</t>
  </si>
  <si>
    <t>357.32</t>
  </si>
  <si>
    <t>79.94</t>
  </si>
  <si>
    <t>355.83</t>
  </si>
  <si>
    <t xml:space="preserve">840.5 / </t>
  </si>
  <si>
    <t>통합인문508</t>
  </si>
  <si>
    <t>통합인문509</t>
  </si>
  <si>
    <t>79.93</t>
  </si>
  <si>
    <t>357.81</t>
  </si>
  <si>
    <t xml:space="preserve">858.41 / </t>
  </si>
  <si>
    <t>통합인문510</t>
  </si>
  <si>
    <t xml:space="preserve">652.54 / </t>
  </si>
  <si>
    <t>자연672</t>
  </si>
  <si>
    <t>17.20</t>
  </si>
  <si>
    <t>37,324</t>
  </si>
  <si>
    <t>79.91</t>
  </si>
  <si>
    <t>354.92</t>
  </si>
  <si>
    <t xml:space="preserve">84.25 / </t>
  </si>
  <si>
    <t>자연673</t>
  </si>
  <si>
    <t>17.23</t>
  </si>
  <si>
    <t>37,389</t>
  </si>
  <si>
    <t>79.88</t>
  </si>
  <si>
    <t>357.21</t>
  </si>
  <si>
    <t xml:space="preserve">856.22 / </t>
  </si>
  <si>
    <t>자연674</t>
  </si>
  <si>
    <t>79.89</t>
  </si>
  <si>
    <t xml:space="preserve">176.82 / </t>
  </si>
  <si>
    <t>자연675</t>
  </si>
  <si>
    <t>17.24</t>
  </si>
  <si>
    <t>37,411</t>
  </si>
  <si>
    <t>357.20</t>
  </si>
  <si>
    <t xml:space="preserve">831 / </t>
  </si>
  <si>
    <t>자연676</t>
  </si>
  <si>
    <t>357.18</t>
  </si>
  <si>
    <t xml:space="preserve">829 / </t>
  </si>
  <si>
    <t>통합인문511</t>
  </si>
  <si>
    <t>17.25</t>
  </si>
  <si>
    <t>37,433</t>
  </si>
  <si>
    <t>79.87</t>
  </si>
  <si>
    <t xml:space="preserve">652.34 / </t>
  </si>
  <si>
    <t>자연677</t>
  </si>
  <si>
    <t>17.29</t>
  </si>
  <si>
    <t>37,519</t>
  </si>
  <si>
    <t>79.83</t>
  </si>
  <si>
    <t>357.09</t>
  </si>
  <si>
    <t>354.74</t>
  </si>
  <si>
    <t xml:space="preserve">84.18 / </t>
  </si>
  <si>
    <t>자연678</t>
  </si>
  <si>
    <t>자연679</t>
  </si>
  <si>
    <t>17.30</t>
  </si>
  <si>
    <t>37,541</t>
  </si>
  <si>
    <t>79.82</t>
  </si>
  <si>
    <t>357.08</t>
  </si>
  <si>
    <t>354.73</t>
  </si>
  <si>
    <t xml:space="preserve">830.5 / </t>
  </si>
  <si>
    <t>자연680</t>
  </si>
  <si>
    <t xml:space="preserve">855.95 / </t>
  </si>
  <si>
    <t>통합인문512</t>
  </si>
  <si>
    <t>17.31</t>
  </si>
  <si>
    <t>37,563</t>
  </si>
  <si>
    <t>357.06</t>
  </si>
  <si>
    <t xml:space="preserve">426.25 / </t>
  </si>
  <si>
    <t>자연681</t>
  </si>
  <si>
    <t>357.05</t>
  </si>
  <si>
    <t>79.81</t>
  </si>
  <si>
    <t>357.57</t>
  </si>
  <si>
    <t xml:space="preserve">844.5 / </t>
  </si>
  <si>
    <t>통합인문513</t>
  </si>
  <si>
    <t>통합인문514</t>
  </si>
  <si>
    <t>17.32</t>
  </si>
  <si>
    <t>37,584</t>
  </si>
  <si>
    <t>79.80</t>
  </si>
  <si>
    <t>357.03</t>
  </si>
  <si>
    <t xml:space="preserve">855.89 / </t>
  </si>
  <si>
    <t>자연682</t>
  </si>
  <si>
    <t>17.38</t>
  </si>
  <si>
    <t>37,715</t>
  </si>
  <si>
    <t>356.92</t>
  </si>
  <si>
    <t>79.75</t>
  </si>
  <si>
    <t>통합인문515</t>
  </si>
  <si>
    <t>통합인문516</t>
  </si>
  <si>
    <t>356.91</t>
  </si>
  <si>
    <t>79.74</t>
  </si>
  <si>
    <t>357.42</t>
  </si>
  <si>
    <t xml:space="preserve">857.72 / </t>
  </si>
  <si>
    <t>통합인문517</t>
  </si>
  <si>
    <t>17.41</t>
  </si>
  <si>
    <t>37,780</t>
  </si>
  <si>
    <t>79.72</t>
  </si>
  <si>
    <t>356.87</t>
  </si>
  <si>
    <t xml:space="preserve">651.86 / </t>
  </si>
  <si>
    <t>자연683</t>
  </si>
  <si>
    <t>17.43</t>
  </si>
  <si>
    <t>37,823</t>
  </si>
  <si>
    <t>79.71</t>
  </si>
  <si>
    <t>356.83</t>
  </si>
  <si>
    <t xml:space="preserve">84.08 / </t>
  </si>
  <si>
    <t>자연684</t>
  </si>
  <si>
    <t>17.45</t>
  </si>
  <si>
    <t>37,867</t>
  </si>
  <si>
    <t>356.79</t>
  </si>
  <si>
    <t>통합인문518</t>
  </si>
  <si>
    <t>354.45</t>
  </si>
  <si>
    <t xml:space="preserve">704.97 / </t>
  </si>
  <si>
    <t>자연685</t>
  </si>
  <si>
    <t>79.41</t>
  </si>
  <si>
    <t xml:space="preserve">968.2 / </t>
  </si>
  <si>
    <t>통합인문519</t>
  </si>
  <si>
    <t>17.51</t>
  </si>
  <si>
    <t>37,997</t>
  </si>
  <si>
    <t>79.63</t>
  </si>
  <si>
    <t>357.19</t>
  </si>
  <si>
    <t xml:space="preserve">838 / </t>
  </si>
  <si>
    <t>통합인문520</t>
  </si>
  <si>
    <t>통합인문521</t>
  </si>
  <si>
    <t>17.53</t>
  </si>
  <si>
    <t>38,040</t>
  </si>
  <si>
    <t>356.64</t>
  </si>
  <si>
    <t>79.35</t>
  </si>
  <si>
    <t xml:space="preserve">683.25 / </t>
  </si>
  <si>
    <t>통합인문522</t>
  </si>
  <si>
    <t>79.61</t>
  </si>
  <si>
    <t>356.63</t>
  </si>
  <si>
    <t>354.26</t>
  </si>
  <si>
    <t xml:space="preserve">425.4 / </t>
  </si>
  <si>
    <t>자연686</t>
  </si>
  <si>
    <t>17.56</t>
  </si>
  <si>
    <t>38,105</t>
  </si>
  <si>
    <t>79.59</t>
  </si>
  <si>
    <t>356.58</t>
  </si>
  <si>
    <t>354.22</t>
  </si>
  <si>
    <t xml:space="preserve">425.3 / </t>
  </si>
  <si>
    <t>자연687</t>
  </si>
  <si>
    <t>자연688</t>
  </si>
  <si>
    <t>17.57</t>
  </si>
  <si>
    <t>38,127</t>
  </si>
  <si>
    <t>356.56</t>
  </si>
  <si>
    <t>79.57</t>
  </si>
  <si>
    <t>통합인문523</t>
  </si>
  <si>
    <t>17.58</t>
  </si>
  <si>
    <t>38,149</t>
  </si>
  <si>
    <t>356.54</t>
  </si>
  <si>
    <t>79.56</t>
  </si>
  <si>
    <t>355.10</t>
  </si>
  <si>
    <t xml:space="preserve">842.5 / </t>
  </si>
  <si>
    <t>통합인문524</t>
  </si>
  <si>
    <t xml:space="preserve">837.5 / </t>
  </si>
  <si>
    <t>통합인문525</t>
  </si>
  <si>
    <t xml:space="preserve">598.91 / </t>
  </si>
  <si>
    <t>자연689</t>
  </si>
  <si>
    <t>17.59</t>
  </si>
  <si>
    <t>38,170</t>
  </si>
  <si>
    <t>79.55</t>
  </si>
  <si>
    <t>356.51</t>
  </si>
  <si>
    <t xml:space="preserve">425.15 / </t>
  </si>
  <si>
    <t>자연690</t>
  </si>
  <si>
    <t>17.62</t>
  </si>
  <si>
    <t>38,235</t>
  </si>
  <si>
    <t>356.46</t>
  </si>
  <si>
    <t>79.25</t>
  </si>
  <si>
    <t>354.50</t>
  </si>
  <si>
    <t>통합인문526</t>
  </si>
  <si>
    <t>17.64</t>
  </si>
  <si>
    <t>38,279</t>
  </si>
  <si>
    <t>79.51</t>
  </si>
  <si>
    <t>356.43</t>
  </si>
  <si>
    <t xml:space="preserve">83.92 / </t>
  </si>
  <si>
    <t>자연691</t>
  </si>
  <si>
    <t>17.66</t>
  </si>
  <si>
    <t>38,322</t>
  </si>
  <si>
    <t>79.49</t>
  </si>
  <si>
    <t>356.38</t>
  </si>
  <si>
    <t xml:space="preserve">176.4 / </t>
  </si>
  <si>
    <t>자연692</t>
  </si>
  <si>
    <t>17.67</t>
  </si>
  <si>
    <t>38,344</t>
  </si>
  <si>
    <t>356.37</t>
  </si>
  <si>
    <t xml:space="preserve">877.65 / </t>
  </si>
  <si>
    <t>자연693</t>
  </si>
  <si>
    <t>17.68</t>
  </si>
  <si>
    <t>38,366</t>
  </si>
  <si>
    <t>79.47</t>
  </si>
  <si>
    <t>356.90</t>
  </si>
  <si>
    <t xml:space="preserve">856.81 / </t>
  </si>
  <si>
    <t>통합인문527</t>
  </si>
  <si>
    <t>17.70</t>
  </si>
  <si>
    <t>38,409</t>
  </si>
  <si>
    <t>79.45</t>
  </si>
  <si>
    <t>356.30</t>
  </si>
  <si>
    <t xml:space="preserve">83.87 / </t>
  </si>
  <si>
    <t>자연694</t>
  </si>
  <si>
    <t>17.71</t>
  </si>
  <si>
    <t>38,431</t>
  </si>
  <si>
    <t>79.44</t>
  </si>
  <si>
    <t>354.86</t>
  </si>
  <si>
    <t xml:space="preserve">82.55 / </t>
  </si>
  <si>
    <t>통합인문528</t>
  </si>
  <si>
    <t>17.73</t>
  </si>
  <si>
    <t>38,474</t>
  </si>
  <si>
    <t>356.25</t>
  </si>
  <si>
    <t>79.42</t>
  </si>
  <si>
    <t xml:space="preserve">601.52 / </t>
  </si>
  <si>
    <t>통합인문529</t>
  </si>
  <si>
    <t>17.75</t>
  </si>
  <si>
    <t>38,518</t>
  </si>
  <si>
    <t>356.22</t>
  </si>
  <si>
    <t>356.77</t>
  </si>
  <si>
    <t xml:space="preserve">416.63 / </t>
  </si>
  <si>
    <t>통합인문530</t>
  </si>
  <si>
    <t>17.77</t>
  </si>
  <si>
    <t>38,561</t>
  </si>
  <si>
    <t>79.38</t>
  </si>
  <si>
    <t>356.17</t>
  </si>
  <si>
    <t xml:space="preserve">598.43 / </t>
  </si>
  <si>
    <t>자연695</t>
  </si>
  <si>
    <t>17.78</t>
  </si>
  <si>
    <t>38,583</t>
  </si>
  <si>
    <t>356.15</t>
  </si>
  <si>
    <t>356.70</t>
  </si>
  <si>
    <t xml:space="preserve">834 / </t>
  </si>
  <si>
    <t>통합인문531</t>
  </si>
  <si>
    <t>통합인문532</t>
  </si>
  <si>
    <t>17.79</t>
  </si>
  <si>
    <t>38,604</t>
  </si>
  <si>
    <t>자연696</t>
  </si>
  <si>
    <t>17.80</t>
  </si>
  <si>
    <t>38,626</t>
  </si>
  <si>
    <t>79.37</t>
  </si>
  <si>
    <t xml:space="preserve">424.4 / </t>
  </si>
  <si>
    <t>자연697</t>
  </si>
  <si>
    <t>17.81</t>
  </si>
  <si>
    <t>38,648</t>
  </si>
  <si>
    <t>356.10</t>
  </si>
  <si>
    <t>78.91</t>
  </si>
  <si>
    <t xml:space="preserve">649.64 / </t>
  </si>
  <si>
    <t>통합인문533</t>
  </si>
  <si>
    <t>17.83</t>
  </si>
  <si>
    <t>38,691</t>
  </si>
  <si>
    <t>79.34</t>
  </si>
  <si>
    <t>353.61</t>
  </si>
  <si>
    <t xml:space="preserve">83.78 / </t>
  </si>
  <si>
    <t>자연698</t>
  </si>
  <si>
    <t xml:space="preserve">650.63 / </t>
  </si>
  <si>
    <t>자연699</t>
  </si>
  <si>
    <t>17.84</t>
  </si>
  <si>
    <t>38,713</t>
  </si>
  <si>
    <t>79.33</t>
  </si>
  <si>
    <t>356.06</t>
  </si>
  <si>
    <t>353.57</t>
  </si>
  <si>
    <t>자연700</t>
  </si>
  <si>
    <t>17.86</t>
  </si>
  <si>
    <t>38,756</t>
  </si>
  <si>
    <t>356.03</t>
  </si>
  <si>
    <t>79.31</t>
  </si>
  <si>
    <t>354.62</t>
  </si>
  <si>
    <t xml:space="preserve">82.45 / </t>
  </si>
  <si>
    <t>통합인문534</t>
  </si>
  <si>
    <t>통합인문535</t>
  </si>
  <si>
    <t>17.91</t>
  </si>
  <si>
    <t>38,865</t>
  </si>
  <si>
    <t>355.93</t>
  </si>
  <si>
    <t>78.82</t>
  </si>
  <si>
    <t xml:space="preserve">649.38 / </t>
  </si>
  <si>
    <t>통합인문536</t>
  </si>
  <si>
    <t>17.92</t>
  </si>
  <si>
    <t>38,886</t>
  </si>
  <si>
    <t>353.44</t>
  </si>
  <si>
    <t>자연701</t>
  </si>
  <si>
    <t>17.93</t>
  </si>
  <si>
    <t>38,908</t>
  </si>
  <si>
    <t>356.45</t>
  </si>
  <si>
    <t>354.49</t>
  </si>
  <si>
    <t xml:space="preserve">835 / </t>
  </si>
  <si>
    <t>통합인문537</t>
  </si>
  <si>
    <t>통합인문538</t>
  </si>
  <si>
    <t>18.02</t>
  </si>
  <si>
    <t>39,103</t>
  </si>
  <si>
    <t>79.16</t>
  </si>
  <si>
    <t>355.71</t>
  </si>
  <si>
    <t xml:space="preserve">848.1 / </t>
  </si>
  <si>
    <t>자연702</t>
  </si>
  <si>
    <t>18.03</t>
  </si>
  <si>
    <t>39,125</t>
  </si>
  <si>
    <t>79.15</t>
  </si>
  <si>
    <t>355.70</t>
  </si>
  <si>
    <t xml:space="preserve">679.49 / </t>
  </si>
  <si>
    <t>자연703</t>
  </si>
  <si>
    <t>18.06</t>
  </si>
  <si>
    <t>39,190</t>
  </si>
  <si>
    <t>79.13</t>
  </si>
  <si>
    <t>356.20</t>
  </si>
  <si>
    <t xml:space="preserve">82.3 / </t>
  </si>
  <si>
    <t>통합인문539</t>
  </si>
  <si>
    <t>통합인문540</t>
  </si>
  <si>
    <t xml:space="preserve">832 / </t>
  </si>
  <si>
    <t>통합인문541</t>
  </si>
  <si>
    <t>18.07</t>
  </si>
  <si>
    <t>39,212</t>
  </si>
  <si>
    <t>79.12</t>
  </si>
  <si>
    <t>355.63</t>
  </si>
  <si>
    <t>353.12</t>
  </si>
  <si>
    <t xml:space="preserve">83.6 / </t>
  </si>
  <si>
    <t>자연704</t>
  </si>
  <si>
    <t>18.08</t>
  </si>
  <si>
    <t>39,234</t>
  </si>
  <si>
    <t>353.51</t>
  </si>
  <si>
    <t xml:space="preserve">175.53 / </t>
  </si>
  <si>
    <t>통합인문542</t>
  </si>
  <si>
    <t>79.10</t>
  </si>
  <si>
    <t xml:space="preserve">597.7 / </t>
  </si>
  <si>
    <t>자연705</t>
  </si>
  <si>
    <t>18.09</t>
  </si>
  <si>
    <t>39,255</t>
  </si>
  <si>
    <t>355.58</t>
  </si>
  <si>
    <t xml:space="preserve">176 / </t>
  </si>
  <si>
    <t>자연706</t>
  </si>
  <si>
    <t>18.11</t>
  </si>
  <si>
    <t>39,299</t>
  </si>
  <si>
    <t>78.79</t>
  </si>
  <si>
    <t>353.49</t>
  </si>
  <si>
    <t xml:space="preserve">681.8 / </t>
  </si>
  <si>
    <t>통합인문543</t>
  </si>
  <si>
    <t>18.12</t>
  </si>
  <si>
    <t>39,320</t>
  </si>
  <si>
    <t>79.08</t>
  </si>
  <si>
    <t xml:space="preserve">852.804 / </t>
  </si>
  <si>
    <t>자연707</t>
  </si>
  <si>
    <t>79.07</t>
  </si>
  <si>
    <t>355.53</t>
  </si>
  <si>
    <t>353.01</t>
  </si>
  <si>
    <t>자연708</t>
  </si>
  <si>
    <t>18.13</t>
  </si>
  <si>
    <t>39,342</t>
  </si>
  <si>
    <t>355.51</t>
  </si>
  <si>
    <t>79.06</t>
  </si>
  <si>
    <t>354.18</t>
  </si>
  <si>
    <t>통합인문544</t>
  </si>
  <si>
    <t>78.77</t>
  </si>
  <si>
    <t xml:space="preserve">681.75 / </t>
  </si>
  <si>
    <t>통합인문545</t>
  </si>
  <si>
    <t>통합인문546</t>
  </si>
  <si>
    <t>통합인문547</t>
  </si>
  <si>
    <t>18.17</t>
  </si>
  <si>
    <t>39,429</t>
  </si>
  <si>
    <t>79.03</t>
  </si>
  <si>
    <t>355.45</t>
  </si>
  <si>
    <t>352.91</t>
  </si>
  <si>
    <t xml:space="preserve">83.53 / </t>
  </si>
  <si>
    <t>자연709</t>
  </si>
  <si>
    <t>18.21</t>
  </si>
  <si>
    <t>39,516</t>
  </si>
  <si>
    <t>79.00</t>
  </si>
  <si>
    <t>355.38</t>
  </si>
  <si>
    <t>352.83</t>
  </si>
  <si>
    <t xml:space="preserve">837 / </t>
  </si>
  <si>
    <t>자연710</t>
  </si>
  <si>
    <t xml:space="preserve">823.5 / </t>
  </si>
  <si>
    <t>자연711</t>
  </si>
  <si>
    <t>18.24</t>
  </si>
  <si>
    <t>39,581</t>
  </si>
  <si>
    <t>78.96</t>
  </si>
  <si>
    <t>355.31</t>
  </si>
  <si>
    <t xml:space="preserve">175.86 / </t>
  </si>
  <si>
    <t>자연712</t>
  </si>
  <si>
    <t>18.26</t>
  </si>
  <si>
    <t>39,624</t>
  </si>
  <si>
    <t>78.95</t>
  </si>
  <si>
    <t>355.28</t>
  </si>
  <si>
    <t xml:space="preserve">846.4 / </t>
  </si>
  <si>
    <t>자연713</t>
  </si>
  <si>
    <t>18.27</t>
  </si>
  <si>
    <t>39,646</t>
  </si>
  <si>
    <t>355.26</t>
  </si>
  <si>
    <t>78.94</t>
  </si>
  <si>
    <t xml:space="preserve">82.15 / </t>
  </si>
  <si>
    <t>통합인문548</t>
  </si>
  <si>
    <t>통합인문549</t>
  </si>
  <si>
    <t>통합인문550</t>
  </si>
  <si>
    <t>18.28</t>
  </si>
  <si>
    <t>39,668</t>
  </si>
  <si>
    <t>355.25</t>
  </si>
  <si>
    <t>78.47</t>
  </si>
  <si>
    <t>354.91</t>
  </si>
  <si>
    <t xml:space="preserve">832.7 / </t>
  </si>
  <si>
    <t>통합인문551</t>
  </si>
  <si>
    <t>18.29</t>
  </si>
  <si>
    <t>39,689</t>
  </si>
  <si>
    <t>78.92</t>
  </si>
  <si>
    <t>352.76</t>
  </si>
  <si>
    <t xml:space="preserve">649.31 / </t>
  </si>
  <si>
    <t>자연714</t>
  </si>
  <si>
    <t xml:space="preserve">190.99 / </t>
  </si>
  <si>
    <t xml:space="preserve"> 미/기21%, 확통10%, 과탐10%가산</t>
  </si>
  <si>
    <t>통합인문552</t>
  </si>
  <si>
    <t>18.32</t>
  </si>
  <si>
    <t>39,754</t>
  </si>
  <si>
    <t>78.89</t>
  </si>
  <si>
    <t>355.16</t>
  </si>
  <si>
    <t>352.70</t>
  </si>
  <si>
    <t xml:space="preserve">649.21 / </t>
  </si>
  <si>
    <t>자연715</t>
  </si>
  <si>
    <t>18.33</t>
  </si>
  <si>
    <t>39,776</t>
  </si>
  <si>
    <t>78.88</t>
  </si>
  <si>
    <t>352.68</t>
  </si>
  <si>
    <t xml:space="preserve">324.89 / </t>
  </si>
  <si>
    <t>자연716</t>
  </si>
  <si>
    <t xml:space="preserve">422.4 / </t>
  </si>
  <si>
    <t>자연717</t>
  </si>
  <si>
    <t>18.34</t>
  </si>
  <si>
    <t>39,798</t>
  </si>
  <si>
    <t>355.13</t>
  </si>
  <si>
    <t>352.64</t>
  </si>
  <si>
    <t xml:space="preserve">836 / </t>
  </si>
  <si>
    <t>자연718</t>
  </si>
  <si>
    <t>18.39</t>
  </si>
  <si>
    <t>39,906</t>
  </si>
  <si>
    <t>78.83</t>
  </si>
  <si>
    <t>355.04</t>
  </si>
  <si>
    <t xml:space="preserve">597.06 / </t>
  </si>
  <si>
    <t>자연719</t>
  </si>
  <si>
    <t>18.46</t>
  </si>
  <si>
    <t>40,058</t>
  </si>
  <si>
    <t>78.29</t>
  </si>
  <si>
    <t>354.58</t>
  </si>
  <si>
    <t xml:space="preserve">647.85 / </t>
  </si>
  <si>
    <t>통합인문553</t>
  </si>
  <si>
    <t>18.48</t>
  </si>
  <si>
    <t>40,102</t>
  </si>
  <si>
    <t>78.75</t>
  </si>
  <si>
    <t>354.88</t>
  </si>
  <si>
    <t>자연720</t>
  </si>
  <si>
    <t>78.74</t>
  </si>
  <si>
    <t>354.87</t>
  </si>
  <si>
    <t xml:space="preserve">681.3 / </t>
  </si>
  <si>
    <t>자연721</t>
  </si>
  <si>
    <t xml:space="preserve">648.76 / </t>
  </si>
  <si>
    <t>자연722</t>
  </si>
  <si>
    <t>18.51</t>
  </si>
  <si>
    <t>40,167</t>
  </si>
  <si>
    <t>354.83</t>
  </si>
  <si>
    <t>78.24</t>
  </si>
  <si>
    <t xml:space="preserve">647.71 / </t>
  </si>
  <si>
    <t>통합인문554</t>
  </si>
  <si>
    <t>18.53</t>
  </si>
  <si>
    <t>40,210</t>
  </si>
  <si>
    <t>78.71</t>
  </si>
  <si>
    <t>354.79</t>
  </si>
  <si>
    <t>자연723</t>
  </si>
  <si>
    <t>자연724</t>
  </si>
  <si>
    <t>자연725</t>
  </si>
  <si>
    <t>자연726</t>
  </si>
  <si>
    <t xml:space="preserve">669.5 / </t>
  </si>
  <si>
    <t>자연727</t>
  </si>
  <si>
    <t>18.56</t>
  </si>
  <si>
    <t>40,275</t>
  </si>
  <si>
    <t>78.67</t>
  </si>
  <si>
    <t>352.20</t>
  </si>
  <si>
    <t xml:space="preserve">681.1 / </t>
  </si>
  <si>
    <t>자연728</t>
  </si>
  <si>
    <t>18.57</t>
  </si>
  <si>
    <t>40,297</t>
  </si>
  <si>
    <t>354.72</t>
  </si>
  <si>
    <t>355.30</t>
  </si>
  <si>
    <t xml:space="preserve">662 / </t>
  </si>
  <si>
    <t>통합인문555</t>
  </si>
  <si>
    <t>18.59</t>
  </si>
  <si>
    <t>40,340</t>
  </si>
  <si>
    <t>78.65</t>
  </si>
  <si>
    <t>354.69</t>
  </si>
  <si>
    <t>352.15</t>
  </si>
  <si>
    <t xml:space="preserve">648.48 / </t>
  </si>
  <si>
    <t>자연729</t>
  </si>
  <si>
    <t>18.61</t>
  </si>
  <si>
    <t>40,384</t>
  </si>
  <si>
    <t>78.63</t>
  </si>
  <si>
    <t>354.65</t>
  </si>
  <si>
    <t xml:space="preserve">648.42 / </t>
  </si>
  <si>
    <t>자연730</t>
  </si>
  <si>
    <t>18.66</t>
  </si>
  <si>
    <t>40,492</t>
  </si>
  <si>
    <t>354.56</t>
  </si>
  <si>
    <t>78.58</t>
  </si>
  <si>
    <t xml:space="preserve">851.08 / </t>
  </si>
  <si>
    <t>통합인문556</t>
  </si>
  <si>
    <t>18.67</t>
  </si>
  <si>
    <t>40,514</t>
  </si>
  <si>
    <t>354.53</t>
  </si>
  <si>
    <t>78.26</t>
  </si>
  <si>
    <t>352.33</t>
  </si>
  <si>
    <t xml:space="preserve">174.99 / </t>
  </si>
  <si>
    <t>통합인문557</t>
  </si>
  <si>
    <t>18.69</t>
  </si>
  <si>
    <t>40,557</t>
  </si>
  <si>
    <t>354.51</t>
  </si>
  <si>
    <t>78.56</t>
  </si>
  <si>
    <t xml:space="preserve">81.85 / </t>
  </si>
  <si>
    <t>통합인문558</t>
  </si>
  <si>
    <t>18.72</t>
  </si>
  <si>
    <t>40,622</t>
  </si>
  <si>
    <t>78.53</t>
  </si>
  <si>
    <t xml:space="preserve">680.7 / </t>
  </si>
  <si>
    <t>자연731</t>
  </si>
  <si>
    <t>18.76</t>
  </si>
  <si>
    <t>40,709</t>
  </si>
  <si>
    <t>354.38</t>
  </si>
  <si>
    <t>78.50</t>
  </si>
  <si>
    <t>354.98</t>
  </si>
  <si>
    <t>통합인문559</t>
  </si>
  <si>
    <t>자연732</t>
  </si>
  <si>
    <t>18.83</t>
  </si>
  <si>
    <t>40,861</t>
  </si>
  <si>
    <t>78.44</t>
  </si>
  <si>
    <t xml:space="preserve">828.5 / </t>
  </si>
  <si>
    <t>통합인문560</t>
  </si>
  <si>
    <t>18.84</t>
  </si>
  <si>
    <t>40,883</t>
  </si>
  <si>
    <t>78.43</t>
  </si>
  <si>
    <t>354.24</t>
  </si>
  <si>
    <t>자연733</t>
  </si>
  <si>
    <t>18.85</t>
  </si>
  <si>
    <t>40,905</t>
  </si>
  <si>
    <t>78.42</t>
  </si>
  <si>
    <t>351.48</t>
  </si>
  <si>
    <t xml:space="preserve">647.76 / </t>
  </si>
  <si>
    <t>자연734</t>
  </si>
  <si>
    <t>18.87</t>
  </si>
  <si>
    <t>40,948</t>
  </si>
  <si>
    <t>78.40</t>
  </si>
  <si>
    <t xml:space="preserve">966.91 / </t>
  </si>
  <si>
    <t>자연735</t>
  </si>
  <si>
    <t>18.89</t>
  </si>
  <si>
    <t>40,991</t>
  </si>
  <si>
    <t>354.14</t>
  </si>
  <si>
    <t>77.88</t>
  </si>
  <si>
    <t>353.79</t>
  </si>
  <si>
    <t>351.41</t>
  </si>
  <si>
    <t xml:space="preserve">646.65 / </t>
  </si>
  <si>
    <t>통합인문561</t>
  </si>
  <si>
    <t>18.90</t>
  </si>
  <si>
    <t>41,013</t>
  </si>
  <si>
    <t>354.13</t>
  </si>
  <si>
    <t>78.38</t>
  </si>
  <si>
    <t>352.62</t>
  </si>
  <si>
    <t xml:space="preserve">826 / </t>
  </si>
  <si>
    <t>통합인문562</t>
  </si>
  <si>
    <t>18.91</t>
  </si>
  <si>
    <t>41,035</t>
  </si>
  <si>
    <t>78.37</t>
  </si>
  <si>
    <t>354.12</t>
  </si>
  <si>
    <t xml:space="preserve">677.23 / </t>
  </si>
  <si>
    <t>자연736</t>
  </si>
  <si>
    <t>18.92</t>
  </si>
  <si>
    <t>41,056</t>
  </si>
  <si>
    <t>78.35</t>
  </si>
  <si>
    <t>354.09</t>
  </si>
  <si>
    <t xml:space="preserve">596.04 / </t>
  </si>
  <si>
    <t>자연737</t>
  </si>
  <si>
    <t>18.93</t>
  </si>
  <si>
    <t>41,078</t>
  </si>
  <si>
    <t>354.08</t>
  </si>
  <si>
    <t xml:space="preserve">647.55 / </t>
  </si>
  <si>
    <t>자연738</t>
  </si>
  <si>
    <t>18.94</t>
  </si>
  <si>
    <t>41,100</t>
  </si>
  <si>
    <t>78.34</t>
  </si>
  <si>
    <t>354.06</t>
  </si>
  <si>
    <t xml:space="preserve">647.51 / </t>
  </si>
  <si>
    <t>자연739</t>
  </si>
  <si>
    <t>18.95</t>
  </si>
  <si>
    <t>41,122</t>
  </si>
  <si>
    <t>354.05</t>
  </si>
  <si>
    <t>78.33</t>
  </si>
  <si>
    <t>354.66</t>
  </si>
  <si>
    <t xml:space="preserve">803 / </t>
  </si>
  <si>
    <t>통합인문563</t>
  </si>
  <si>
    <t>18.97</t>
  </si>
  <si>
    <t>41,165</t>
  </si>
  <si>
    <t>354.01</t>
  </si>
  <si>
    <t>77.99</t>
  </si>
  <si>
    <t xml:space="preserve">679.75 / </t>
  </si>
  <si>
    <t>통합인문564</t>
  </si>
  <si>
    <t>354.00</t>
  </si>
  <si>
    <t>78.31</t>
  </si>
  <si>
    <t xml:space="preserve">802.8 / </t>
  </si>
  <si>
    <t>통합인문565</t>
  </si>
  <si>
    <t>18.98</t>
  </si>
  <si>
    <t>41,187</t>
  </si>
  <si>
    <t xml:space="preserve">849.964 / </t>
  </si>
  <si>
    <t>자연740</t>
  </si>
  <si>
    <t>19.00</t>
  </si>
  <si>
    <t>41,230</t>
  </si>
  <si>
    <t>353.96</t>
  </si>
  <si>
    <t xml:space="preserve">647.36 / </t>
  </si>
  <si>
    <t>자연741</t>
  </si>
  <si>
    <t>19.04</t>
  </si>
  <si>
    <t>41,317</t>
  </si>
  <si>
    <t>353.89</t>
  </si>
  <si>
    <t>78.25</t>
  </si>
  <si>
    <t xml:space="preserve">81.6 / </t>
  </si>
  <si>
    <t>통합인문566</t>
  </si>
  <si>
    <t>통합인문567</t>
  </si>
  <si>
    <t>통합인문568</t>
  </si>
  <si>
    <t xml:space="preserve">825 / </t>
  </si>
  <si>
    <t>통합인문569</t>
  </si>
  <si>
    <t>통합인문570</t>
  </si>
  <si>
    <t>19.06</t>
  </si>
  <si>
    <t>41,360</t>
  </si>
  <si>
    <t>78.23</t>
  </si>
  <si>
    <t>353.85</t>
  </si>
  <si>
    <t xml:space="preserve">860.77 / </t>
  </si>
  <si>
    <t xml:space="preserve"> 과탐5%, 과II 10%가산</t>
  </si>
  <si>
    <t>자연742</t>
  </si>
  <si>
    <t>19.08</t>
  </si>
  <si>
    <t>41,404</t>
  </si>
  <si>
    <t>353.82</t>
  </si>
  <si>
    <t>77.71</t>
  </si>
  <si>
    <t>353.46</t>
  </si>
  <si>
    <t>351.11</t>
  </si>
  <si>
    <t xml:space="preserve">646.16 / </t>
  </si>
  <si>
    <t>통합인문571</t>
  </si>
  <si>
    <t>19.09</t>
  </si>
  <si>
    <t>41,425</t>
  </si>
  <si>
    <t>78.20</t>
  </si>
  <si>
    <t>353.80</t>
  </si>
  <si>
    <t>351.08</t>
  </si>
  <si>
    <t xml:space="preserve">175.1 / </t>
  </si>
  <si>
    <t>자연743</t>
  </si>
  <si>
    <t>19.10</t>
  </si>
  <si>
    <t>41,447</t>
  </si>
  <si>
    <t>78.19</t>
  </si>
  <si>
    <t>353.78</t>
  </si>
  <si>
    <t>351.07</t>
  </si>
  <si>
    <t xml:space="preserve">849.558 / </t>
  </si>
  <si>
    <t>자연744</t>
  </si>
  <si>
    <t>19.12</t>
  </si>
  <si>
    <t>41,490</t>
  </si>
  <si>
    <t>353.76</t>
  </si>
  <si>
    <t>77.86</t>
  </si>
  <si>
    <t xml:space="preserve">967.09 / </t>
  </si>
  <si>
    <t>통합인문572</t>
  </si>
  <si>
    <t>19.18</t>
  </si>
  <si>
    <t>41,621</t>
  </si>
  <si>
    <t>353.65</t>
  </si>
  <si>
    <t>78.13</t>
  </si>
  <si>
    <t>354.27</t>
  </si>
  <si>
    <t>352.02</t>
  </si>
  <si>
    <t xml:space="preserve">81.5 / </t>
  </si>
  <si>
    <t>통합인문573</t>
  </si>
  <si>
    <t>19.20</t>
  </si>
  <si>
    <t>41,664</t>
  </si>
  <si>
    <t>78.11</t>
  </si>
  <si>
    <t>353.63</t>
  </si>
  <si>
    <t>자연745</t>
  </si>
  <si>
    <t>자연746</t>
  </si>
  <si>
    <t>19.21</t>
  </si>
  <si>
    <t>41,686</t>
  </si>
  <si>
    <t>78.10</t>
  </si>
  <si>
    <t xml:space="preserve">82.77 / </t>
  </si>
  <si>
    <t>자연747</t>
  </si>
  <si>
    <t>19.24</t>
  </si>
  <si>
    <t>41,751</t>
  </si>
  <si>
    <t>78.07</t>
  </si>
  <si>
    <t>354.17</t>
  </si>
  <si>
    <t xml:space="preserve">680.2 / </t>
  </si>
  <si>
    <t>통합인문574</t>
  </si>
  <si>
    <t>19.27</t>
  </si>
  <si>
    <t>41,816</t>
  </si>
  <si>
    <t>77.54</t>
  </si>
  <si>
    <t>353.14</t>
  </si>
  <si>
    <t>350.73</t>
  </si>
  <si>
    <t xml:space="preserve">645.68 / </t>
  </si>
  <si>
    <t>통합인문575</t>
  </si>
  <si>
    <t>19.28</t>
  </si>
  <si>
    <t>41,838</t>
  </si>
  <si>
    <t>77.72</t>
  </si>
  <si>
    <t xml:space="preserve">679.05 / </t>
  </si>
  <si>
    <t>통합인문576</t>
  </si>
  <si>
    <t>19.30</t>
  </si>
  <si>
    <t>41,881</t>
  </si>
  <si>
    <t>78.02</t>
  </si>
  <si>
    <t>350.66</t>
  </si>
  <si>
    <t xml:space="preserve">676.25 / </t>
  </si>
  <si>
    <t>자연748</t>
  </si>
  <si>
    <t>19.31</t>
  </si>
  <si>
    <t>41,903</t>
  </si>
  <si>
    <t xml:space="preserve">595.31 / </t>
  </si>
  <si>
    <t>자연749</t>
  </si>
  <si>
    <t>19.35</t>
  </si>
  <si>
    <t>41,990</t>
  </si>
  <si>
    <t>353.38</t>
  </si>
  <si>
    <t>77.47</t>
  </si>
  <si>
    <t xml:space="preserve">645.48 / </t>
  </si>
  <si>
    <t>통합인문577</t>
  </si>
  <si>
    <t>353.37</t>
  </si>
  <si>
    <t>77.98</t>
  </si>
  <si>
    <t>353.98</t>
  </si>
  <si>
    <t>351.77</t>
  </si>
  <si>
    <t xml:space="preserve">799.8 / </t>
  </si>
  <si>
    <t>통합인문578</t>
  </si>
  <si>
    <t>19.39</t>
  </si>
  <si>
    <t>42,076</t>
  </si>
  <si>
    <t>77.94</t>
  </si>
  <si>
    <t>353.30</t>
  </si>
  <si>
    <t>350.56</t>
  </si>
  <si>
    <t>자연750</t>
  </si>
  <si>
    <t>19.40</t>
  </si>
  <si>
    <t>42,098</t>
  </si>
  <si>
    <t>353.29</t>
  </si>
  <si>
    <t>353.90</t>
  </si>
  <si>
    <t xml:space="preserve">81.35 / </t>
  </si>
  <si>
    <t>통합인문579</t>
  </si>
  <si>
    <t>19.41</t>
  </si>
  <si>
    <t>42,120</t>
  </si>
  <si>
    <t>353.27</t>
  </si>
  <si>
    <t>77.61</t>
  </si>
  <si>
    <t>350.88</t>
  </si>
  <si>
    <t xml:space="preserve">678.75 / </t>
  </si>
  <si>
    <t>통합인문580</t>
  </si>
  <si>
    <t>19.45</t>
  </si>
  <si>
    <t>42,207</t>
  </si>
  <si>
    <t>77.89</t>
  </si>
  <si>
    <t>353.20</t>
  </si>
  <si>
    <t>350.45</t>
  </si>
  <si>
    <t xml:space="preserve">323.15 / </t>
  </si>
  <si>
    <t>자연751</t>
  </si>
  <si>
    <t>353.19</t>
  </si>
  <si>
    <t xml:space="preserve">851.38 / </t>
  </si>
  <si>
    <t>통합인문581</t>
  </si>
  <si>
    <t>350.44</t>
  </si>
  <si>
    <t xml:space="preserve">799 / </t>
  </si>
  <si>
    <t>자연752</t>
  </si>
  <si>
    <t>19.47</t>
  </si>
  <si>
    <t>42,250</t>
  </si>
  <si>
    <t>353.17</t>
  </si>
  <si>
    <t xml:space="preserve">822 / </t>
  </si>
  <si>
    <t>통합인문582</t>
  </si>
  <si>
    <t>77.87</t>
  </si>
  <si>
    <t>353.16</t>
  </si>
  <si>
    <t xml:space="preserve">174.78 / </t>
  </si>
  <si>
    <t>자연753</t>
  </si>
  <si>
    <t>353.15</t>
  </si>
  <si>
    <t>353.77</t>
  </si>
  <si>
    <t xml:space="preserve">798.8 / </t>
  </si>
  <si>
    <t>통합인문583</t>
  </si>
  <si>
    <t>19.49</t>
  </si>
  <si>
    <t>42,293</t>
  </si>
  <si>
    <t>77.85</t>
  </si>
  <si>
    <t>353.13</t>
  </si>
  <si>
    <t xml:space="preserve">698.34 / </t>
  </si>
  <si>
    <t>자연754</t>
  </si>
  <si>
    <t>19.50</t>
  </si>
  <si>
    <t>42,315</t>
  </si>
  <si>
    <t>77.53</t>
  </si>
  <si>
    <t xml:space="preserve">849.446 / </t>
  </si>
  <si>
    <t>통합인문584</t>
  </si>
  <si>
    <t>353.10</t>
  </si>
  <si>
    <t>77.32</t>
  </si>
  <si>
    <t>352.72</t>
  </si>
  <si>
    <t xml:space="preserve">645.05 / </t>
  </si>
  <si>
    <t>통합인문585</t>
  </si>
  <si>
    <t>19.53</t>
  </si>
  <si>
    <t>42,380</t>
  </si>
  <si>
    <t>77.82</t>
  </si>
  <si>
    <t>353.06</t>
  </si>
  <si>
    <t>350.23</t>
  </si>
  <si>
    <t xml:space="preserve">82.54 / </t>
  </si>
  <si>
    <t>자연755</t>
  </si>
  <si>
    <t>19.54</t>
  </si>
  <si>
    <t>42,402</t>
  </si>
  <si>
    <t>353.05</t>
  </si>
  <si>
    <t>77.81</t>
  </si>
  <si>
    <t>353.66</t>
  </si>
  <si>
    <t xml:space="preserve">81.25 / </t>
  </si>
  <si>
    <t>통합인문586</t>
  </si>
  <si>
    <t xml:space="preserve">798.3 / </t>
  </si>
  <si>
    <t>통합인문587</t>
  </si>
  <si>
    <t>19.60</t>
  </si>
  <si>
    <t>42,532</t>
  </si>
  <si>
    <t>77.76</t>
  </si>
  <si>
    <t>352.95</t>
  </si>
  <si>
    <t xml:space="preserve">645.76 / </t>
  </si>
  <si>
    <t>자연756</t>
  </si>
  <si>
    <t>19.61</t>
  </si>
  <si>
    <t>42,554</t>
  </si>
  <si>
    <t>352.93</t>
  </si>
  <si>
    <t>77.75</t>
  </si>
  <si>
    <t>353.54</t>
  </si>
  <si>
    <t>351.21</t>
  </si>
  <si>
    <t xml:space="preserve">81.2 / </t>
  </si>
  <si>
    <t>통합인문588</t>
  </si>
  <si>
    <t>19.62</t>
  </si>
  <si>
    <t>42,575</t>
  </si>
  <si>
    <t>352.92</t>
  </si>
  <si>
    <t>77.43</t>
  </si>
  <si>
    <t>350.55</t>
  </si>
  <si>
    <t xml:space="preserve">966.78 / </t>
  </si>
  <si>
    <t>통합인문589</t>
  </si>
  <si>
    <t>자연757</t>
  </si>
  <si>
    <t>77.21</t>
  </si>
  <si>
    <t>352.53</t>
  </si>
  <si>
    <t xml:space="preserve">644.76 / </t>
  </si>
  <si>
    <t>통합인문590</t>
  </si>
  <si>
    <t>19.63</t>
  </si>
  <si>
    <t>42,597</t>
  </si>
  <si>
    <t>352.89</t>
  </si>
  <si>
    <t>77.41</t>
  </si>
  <si>
    <t>350.51</t>
  </si>
  <si>
    <t xml:space="preserve">678.25 / </t>
  </si>
  <si>
    <t>통합인문591</t>
  </si>
  <si>
    <t>통합인문592</t>
  </si>
  <si>
    <t>19.64</t>
  </si>
  <si>
    <t>42,619</t>
  </si>
  <si>
    <t>352.87</t>
  </si>
  <si>
    <t xml:space="preserve">797.5 / </t>
  </si>
  <si>
    <t>통합인문593</t>
  </si>
  <si>
    <t>19.66</t>
  </si>
  <si>
    <t>42,662</t>
  </si>
  <si>
    <t>352.84</t>
  </si>
  <si>
    <t>77.38</t>
  </si>
  <si>
    <t xml:space="preserve">966.75 / </t>
  </si>
  <si>
    <t>통합인문594</t>
  </si>
  <si>
    <t>19.69</t>
  </si>
  <si>
    <t>42,727</t>
  </si>
  <si>
    <t>77.68</t>
  </si>
  <si>
    <t>352.79</t>
  </si>
  <si>
    <t>349.97</t>
  </si>
  <si>
    <t xml:space="preserve">645.52 / </t>
  </si>
  <si>
    <t>자연758</t>
  </si>
  <si>
    <t>19.71</t>
  </si>
  <si>
    <t>42,771</t>
  </si>
  <si>
    <t>77.67</t>
  </si>
  <si>
    <t>349.94</t>
  </si>
  <si>
    <t xml:space="preserve">797 / </t>
  </si>
  <si>
    <t>자연759</t>
  </si>
  <si>
    <t>19.73</t>
  </si>
  <si>
    <t>42,814</t>
  </si>
  <si>
    <t>352.73</t>
  </si>
  <si>
    <t xml:space="preserve">966.71 / </t>
  </si>
  <si>
    <t>통합인문595</t>
  </si>
  <si>
    <t>통합인문596</t>
  </si>
  <si>
    <t>19.74</t>
  </si>
  <si>
    <t>42,836</t>
  </si>
  <si>
    <t>352.71</t>
  </si>
  <si>
    <t>77.31</t>
  </si>
  <si>
    <t>350.26</t>
  </si>
  <si>
    <t>통합인문597</t>
  </si>
  <si>
    <t>통합인문598</t>
  </si>
  <si>
    <t>77.63</t>
  </si>
  <si>
    <t xml:space="preserve">645.38 / </t>
  </si>
  <si>
    <t>자연760</t>
  </si>
  <si>
    <t xml:space="preserve">83.452 / </t>
  </si>
  <si>
    <t xml:space="preserve"> 과탐15%가산</t>
  </si>
  <si>
    <t>자연761</t>
  </si>
  <si>
    <t>19.75</t>
  </si>
  <si>
    <t>42,858</t>
  </si>
  <si>
    <t xml:space="preserve">81.7 / </t>
  </si>
  <si>
    <t>통합인문599</t>
  </si>
  <si>
    <t>19.78</t>
  </si>
  <si>
    <t>42,923</t>
  </si>
  <si>
    <t>77.60</t>
  </si>
  <si>
    <t>352.63</t>
  </si>
  <si>
    <t>349.80</t>
  </si>
  <si>
    <t xml:space="preserve">678.1 / </t>
  </si>
  <si>
    <t>자연762</t>
  </si>
  <si>
    <t>자연763</t>
  </si>
  <si>
    <t>19.79</t>
  </si>
  <si>
    <t>42,944</t>
  </si>
  <si>
    <t>77.59</t>
  </si>
  <si>
    <t>349.79</t>
  </si>
  <si>
    <t xml:space="preserve">861.65 / </t>
  </si>
  <si>
    <t>자연764</t>
  </si>
  <si>
    <t>19.85</t>
  </si>
  <si>
    <t>43,075</t>
  </si>
  <si>
    <t>352.51</t>
  </si>
  <si>
    <t xml:space="preserve">834.8 / </t>
  </si>
  <si>
    <t>자연765</t>
  </si>
  <si>
    <t>19.96</t>
  </si>
  <si>
    <t>43,313</t>
  </si>
  <si>
    <t>77.45</t>
  </si>
  <si>
    <t>352.34</t>
  </si>
  <si>
    <t>349.46</t>
  </si>
  <si>
    <t xml:space="preserve">593.35 / </t>
  </si>
  <si>
    <t>자연766</t>
  </si>
  <si>
    <t>19.97</t>
  </si>
  <si>
    <t>43,335</t>
  </si>
  <si>
    <t>76.87</t>
  </si>
  <si>
    <t>351.93</t>
  </si>
  <si>
    <t xml:space="preserve">643.84 / </t>
  </si>
  <si>
    <t>통합인문600</t>
  </si>
  <si>
    <t>20.01</t>
  </si>
  <si>
    <t>43,422</t>
  </si>
  <si>
    <t>352.25</t>
  </si>
  <si>
    <t>77.05</t>
  </si>
  <si>
    <t>349.78</t>
  </si>
  <si>
    <t xml:space="preserve">173.84 / </t>
  </si>
  <si>
    <t>통합인문601</t>
  </si>
  <si>
    <t>20.03</t>
  </si>
  <si>
    <t>43,465</t>
  </si>
  <si>
    <t>352.23</t>
  </si>
  <si>
    <t>77.39</t>
  </si>
  <si>
    <t>352.85</t>
  </si>
  <si>
    <t xml:space="preserve">825.1 / </t>
  </si>
  <si>
    <t>통합인문602</t>
  </si>
  <si>
    <t>20.04</t>
  </si>
  <si>
    <t>43,487</t>
  </si>
  <si>
    <t>352.21</t>
  </si>
  <si>
    <t>349.20</t>
  </si>
  <si>
    <t>자연767</t>
  </si>
  <si>
    <t>통합인문603</t>
  </si>
  <si>
    <t>20.05</t>
  </si>
  <si>
    <t>43,509</t>
  </si>
  <si>
    <t>77.37</t>
  </si>
  <si>
    <t>352.19</t>
  </si>
  <si>
    <t xml:space="preserve">416.2 / </t>
  </si>
  <si>
    <t>자연768</t>
  </si>
  <si>
    <t>20.07</t>
  </si>
  <si>
    <t>43,552</t>
  </si>
  <si>
    <t>352.16</t>
  </si>
  <si>
    <t>76.77</t>
  </si>
  <si>
    <t>351.76</t>
  </si>
  <si>
    <t xml:space="preserve">643.57 / </t>
  </si>
  <si>
    <t>통합인문604</t>
  </si>
  <si>
    <t>20.08</t>
  </si>
  <si>
    <t>43,574</t>
  </si>
  <si>
    <t>76.99</t>
  </si>
  <si>
    <t>349.65</t>
  </si>
  <si>
    <t xml:space="preserve">677.25 / </t>
  </si>
  <si>
    <t>통합인문605</t>
  </si>
  <si>
    <t>77.34</t>
  </si>
  <si>
    <t>352.14</t>
  </si>
  <si>
    <t>349.14</t>
  </si>
  <si>
    <t xml:space="preserve">644.53 / </t>
  </si>
  <si>
    <t>자연769</t>
  </si>
  <si>
    <t>20.09</t>
  </si>
  <si>
    <t>43,595</t>
  </si>
  <si>
    <t>77.33</t>
  </si>
  <si>
    <t>352.13</t>
  </si>
  <si>
    <t xml:space="preserve">794 / </t>
  </si>
  <si>
    <t>자연770</t>
  </si>
  <si>
    <t>20.10</t>
  </si>
  <si>
    <t>43,617</t>
  </si>
  <si>
    <t>352.11</t>
  </si>
  <si>
    <t>349.10</t>
  </si>
  <si>
    <t xml:space="preserve">592.93 / </t>
  </si>
  <si>
    <t>자연771</t>
  </si>
  <si>
    <t>20.11</t>
  </si>
  <si>
    <t>43,639</t>
  </si>
  <si>
    <t>352.10</t>
  </si>
  <si>
    <t>349.08</t>
  </si>
  <si>
    <t xml:space="preserve">846.474 / </t>
  </si>
  <si>
    <t>자연772</t>
  </si>
  <si>
    <t>20.12</t>
  </si>
  <si>
    <t>43,660</t>
  </si>
  <si>
    <t>352.09</t>
  </si>
  <si>
    <t xml:space="preserve">819.5 / </t>
  </si>
  <si>
    <t>통합인문606</t>
  </si>
  <si>
    <t>352.08</t>
  </si>
  <si>
    <t xml:space="preserve">82.12 / </t>
  </si>
  <si>
    <t>자연773</t>
  </si>
  <si>
    <t>20.16</t>
  </si>
  <si>
    <t>43,747</t>
  </si>
  <si>
    <t>77.27</t>
  </si>
  <si>
    <t>통합인문607</t>
  </si>
  <si>
    <t>20.17</t>
  </si>
  <si>
    <t>43,769</t>
  </si>
  <si>
    <t>77.26</t>
  </si>
  <si>
    <t>352.00</t>
  </si>
  <si>
    <t>349.04</t>
  </si>
  <si>
    <t xml:space="preserve">82.08 / </t>
  </si>
  <si>
    <t>자연774</t>
  </si>
  <si>
    <t>20.20</t>
  </si>
  <si>
    <t>43,834</t>
  </si>
  <si>
    <t>77.24</t>
  </si>
  <si>
    <t>351.96</t>
  </si>
  <si>
    <t xml:space="preserve">638.77 / </t>
  </si>
  <si>
    <t>자연775</t>
  </si>
  <si>
    <t>20.22</t>
  </si>
  <si>
    <t>43,877</t>
  </si>
  <si>
    <t>77.22</t>
  </si>
  <si>
    <t xml:space="preserve">592.62 / </t>
  </si>
  <si>
    <t>자연776</t>
  </si>
  <si>
    <t xml:space="preserve">793 / </t>
  </si>
  <si>
    <t>자연777</t>
  </si>
  <si>
    <t>자연778</t>
  </si>
  <si>
    <t>20.23</t>
  </si>
  <si>
    <t>43,899</t>
  </si>
  <si>
    <t>351.91</t>
  </si>
  <si>
    <t xml:space="preserve">677.1 / </t>
  </si>
  <si>
    <t>자연779</t>
  </si>
  <si>
    <t>76.85</t>
  </si>
  <si>
    <t xml:space="preserve">847.183 / </t>
  </si>
  <si>
    <t>통합인문608</t>
  </si>
  <si>
    <t>20.25</t>
  </si>
  <si>
    <t>43,943</t>
  </si>
  <si>
    <t>77.19</t>
  </si>
  <si>
    <t>351.88</t>
  </si>
  <si>
    <t>348.90</t>
  </si>
  <si>
    <t xml:space="preserve">83.092 / </t>
  </si>
  <si>
    <t>자연780</t>
  </si>
  <si>
    <t>20.30</t>
  </si>
  <si>
    <t>44,051</t>
  </si>
  <si>
    <t>77.15</t>
  </si>
  <si>
    <t>351.80</t>
  </si>
  <si>
    <t>348.80</t>
  </si>
  <si>
    <t xml:space="preserve">321.93 / </t>
  </si>
  <si>
    <t>자연781</t>
  </si>
  <si>
    <t>20.32</t>
  </si>
  <si>
    <t>44,094</t>
  </si>
  <si>
    <t>76.78</t>
  </si>
  <si>
    <t>349.11</t>
  </si>
  <si>
    <t xml:space="preserve">676.75 / </t>
  </si>
  <si>
    <t>통합인문609</t>
  </si>
  <si>
    <t>77.13</t>
  </si>
  <si>
    <t>348.76</t>
  </si>
  <si>
    <t xml:space="preserve">676.9 / </t>
  </si>
  <si>
    <t>자연782</t>
  </si>
  <si>
    <t>20.34</t>
  </si>
  <si>
    <t>44,138</t>
  </si>
  <si>
    <t>77.11</t>
  </si>
  <si>
    <t>351.74</t>
  </si>
  <si>
    <t>348.73</t>
  </si>
  <si>
    <t xml:space="preserve">792 / </t>
  </si>
  <si>
    <t>자연783</t>
  </si>
  <si>
    <t>20.41</t>
  </si>
  <si>
    <t>44,290</t>
  </si>
  <si>
    <t>77.06</t>
  </si>
  <si>
    <t>351.64</t>
  </si>
  <si>
    <t>348.60</t>
  </si>
  <si>
    <t xml:space="preserve">965.98 / </t>
  </si>
  <si>
    <t>자연784</t>
  </si>
  <si>
    <t>20.45</t>
  </si>
  <si>
    <t>44,377</t>
  </si>
  <si>
    <t>351.58</t>
  </si>
  <si>
    <t>77.02</t>
  </si>
  <si>
    <t>349.73</t>
  </si>
  <si>
    <t xml:space="preserve">595.09 / </t>
  </si>
  <si>
    <t>통합인문610</t>
  </si>
  <si>
    <t>20.46</t>
  </si>
  <si>
    <t>44,398</t>
  </si>
  <si>
    <t>77.01</t>
  </si>
  <si>
    <t>351.56</t>
  </si>
  <si>
    <t>348.51</t>
  </si>
  <si>
    <t xml:space="preserve">82.942 / </t>
  </si>
  <si>
    <t>자연785</t>
  </si>
  <si>
    <t>351.55</t>
  </si>
  <si>
    <t xml:space="preserve">845.474 / </t>
  </si>
  <si>
    <t>자연786</t>
  </si>
  <si>
    <t>20.49</t>
  </si>
  <si>
    <t>44,463</t>
  </si>
  <si>
    <t>351.51</t>
  </si>
  <si>
    <t>76.98</t>
  </si>
  <si>
    <t xml:space="preserve">677.4 / </t>
  </si>
  <si>
    <t>통합인문611</t>
  </si>
  <si>
    <t>20.51</t>
  </si>
  <si>
    <t>44,507</t>
  </si>
  <si>
    <t>76.97</t>
  </si>
  <si>
    <t>348.39</t>
  </si>
  <si>
    <t xml:space="preserve">173.95 / </t>
  </si>
  <si>
    <t>자연787</t>
  </si>
  <si>
    <t>20.52</t>
  </si>
  <si>
    <t>44,528</t>
  </si>
  <si>
    <t>351.47</t>
  </si>
  <si>
    <t>76.96</t>
  </si>
  <si>
    <t>349.59</t>
  </si>
  <si>
    <t xml:space="preserve">594.92 / </t>
  </si>
  <si>
    <t>통합인문612</t>
  </si>
  <si>
    <t>20.54</t>
  </si>
  <si>
    <t>44,572</t>
  </si>
  <si>
    <t>76.94</t>
  </si>
  <si>
    <t>351.44</t>
  </si>
  <si>
    <t>348.34</t>
  </si>
  <si>
    <t xml:space="preserve">790.5 / </t>
  </si>
  <si>
    <t>자연788</t>
  </si>
  <si>
    <t>자연789</t>
  </si>
  <si>
    <t>20.56</t>
  </si>
  <si>
    <t>44,615</t>
  </si>
  <si>
    <t>76.57</t>
  </si>
  <si>
    <t xml:space="preserve">966.21 / </t>
  </si>
  <si>
    <t>통합인문613</t>
  </si>
  <si>
    <t>20.64</t>
  </si>
  <si>
    <t>44,789</t>
  </si>
  <si>
    <t>351.29</t>
  </si>
  <si>
    <t>76.50</t>
  </si>
  <si>
    <t xml:space="preserve">173.35 / </t>
  </si>
  <si>
    <t>통합인문614</t>
  </si>
  <si>
    <t>20.69</t>
  </si>
  <si>
    <t>44,897</t>
  </si>
  <si>
    <t>76.82</t>
  </si>
  <si>
    <t xml:space="preserve">828.9 / </t>
  </si>
  <si>
    <t>자연790</t>
  </si>
  <si>
    <t>20.70</t>
  </si>
  <si>
    <t>44,919</t>
  </si>
  <si>
    <t>76.81</t>
  </si>
  <si>
    <t>351.20</t>
  </si>
  <si>
    <t xml:space="preserve">82.777 / </t>
  </si>
  <si>
    <t>자연791</t>
  </si>
  <si>
    <t>20.73</t>
  </si>
  <si>
    <t>44,984</t>
  </si>
  <si>
    <t>351.15</t>
  </si>
  <si>
    <t>76.42</t>
  </si>
  <si>
    <t xml:space="preserve">173.28 / </t>
  </si>
  <si>
    <t>통합인문615</t>
  </si>
  <si>
    <t>20.76</t>
  </si>
  <si>
    <t>45,049</t>
  </si>
  <si>
    <t>76.39</t>
  </si>
  <si>
    <t xml:space="preserve">966.1 / </t>
  </si>
  <si>
    <t>통합인문616</t>
  </si>
  <si>
    <t>20.77</t>
  </si>
  <si>
    <t>45,071</t>
  </si>
  <si>
    <t>351.09</t>
  </si>
  <si>
    <t>76.75</t>
  </si>
  <si>
    <t>351.72</t>
  </si>
  <si>
    <t xml:space="preserve">81 / </t>
  </si>
  <si>
    <t>통합인문617</t>
  </si>
  <si>
    <t>통합인문618</t>
  </si>
  <si>
    <t>76.74</t>
  </si>
  <si>
    <t>351.70</t>
  </si>
  <si>
    <t xml:space="preserve">676.8 / </t>
  </si>
  <si>
    <t>통합인문619</t>
  </si>
  <si>
    <t>20.78</t>
  </si>
  <si>
    <t>45,093</t>
  </si>
  <si>
    <t>347.91</t>
  </si>
  <si>
    <t xml:space="preserve">828.3 / </t>
  </si>
  <si>
    <t>자연792</t>
  </si>
  <si>
    <t>20.81</t>
  </si>
  <si>
    <t>45,158</t>
  </si>
  <si>
    <t>76.71</t>
  </si>
  <si>
    <t>351.03</t>
  </si>
  <si>
    <t xml:space="preserve">642.81 / </t>
  </si>
  <si>
    <t>자연793</t>
  </si>
  <si>
    <t>351.66</t>
  </si>
  <si>
    <t>349.05</t>
  </si>
  <si>
    <t>통합인문620</t>
  </si>
  <si>
    <t>20.82</t>
  </si>
  <si>
    <t>45,179</t>
  </si>
  <si>
    <t>351.00</t>
  </si>
  <si>
    <t>76.70</t>
  </si>
  <si>
    <t>351.63</t>
  </si>
  <si>
    <t>349.00</t>
  </si>
  <si>
    <t xml:space="preserve">788.3 / </t>
  </si>
  <si>
    <t>통합인문621</t>
  </si>
  <si>
    <t>20.83</t>
  </si>
  <si>
    <t>45,201</t>
  </si>
  <si>
    <t xml:space="preserve">590.99 / </t>
  </si>
  <si>
    <t>자연794</t>
  </si>
  <si>
    <t>76.69</t>
  </si>
  <si>
    <t>350.99</t>
  </si>
  <si>
    <t xml:space="preserve">672.78 / </t>
  </si>
  <si>
    <t>자연795</t>
  </si>
  <si>
    <t>20.87</t>
  </si>
  <si>
    <t>45,288</t>
  </si>
  <si>
    <t>76.66</t>
  </si>
  <si>
    <t>350.94</t>
  </si>
  <si>
    <t xml:space="preserve">675.7 / </t>
  </si>
  <si>
    <t>자연796</t>
  </si>
  <si>
    <t>20.91</t>
  </si>
  <si>
    <t>45,375</t>
  </si>
  <si>
    <t>76.63</t>
  </si>
  <si>
    <t>347.74</t>
  </si>
  <si>
    <t xml:space="preserve">825.7 / </t>
  </si>
  <si>
    <t xml:space="preserve"> 사탐5%가산</t>
  </si>
  <si>
    <t>자연797</t>
  </si>
  <si>
    <t>350.87</t>
  </si>
  <si>
    <t xml:space="preserve">80.9 / </t>
  </si>
  <si>
    <t>통합인문622</t>
  </si>
  <si>
    <t xml:space="preserve">819 / </t>
  </si>
  <si>
    <t>통합인문623</t>
  </si>
  <si>
    <t>20.93</t>
  </si>
  <si>
    <t>45,418</t>
  </si>
  <si>
    <t>76.62</t>
  </si>
  <si>
    <t>350.85</t>
  </si>
  <si>
    <t>자연798</t>
  </si>
  <si>
    <t>20.96</t>
  </si>
  <si>
    <t>45,483</t>
  </si>
  <si>
    <t>76.59</t>
  </si>
  <si>
    <t>350.80</t>
  </si>
  <si>
    <t>347.73</t>
  </si>
  <si>
    <t xml:space="preserve">675.5 / </t>
  </si>
  <si>
    <t>자연799</t>
  </si>
  <si>
    <t>20.99</t>
  </si>
  <si>
    <t>45,548</t>
  </si>
  <si>
    <t>76.56</t>
  </si>
  <si>
    <t>350.76</t>
  </si>
  <si>
    <t>347.69</t>
  </si>
  <si>
    <t>자연800</t>
  </si>
  <si>
    <t>21.01</t>
  </si>
  <si>
    <t>45,592</t>
  </si>
  <si>
    <t>76.53</t>
  </si>
  <si>
    <t>351.35</t>
  </si>
  <si>
    <t>348.66</t>
  </si>
  <si>
    <t xml:space="preserve">676.3 / </t>
  </si>
  <si>
    <t>통합인문624</t>
  </si>
  <si>
    <t>통합인문625</t>
  </si>
  <si>
    <t>76.54</t>
  </si>
  <si>
    <t>350.72</t>
  </si>
  <si>
    <t xml:space="preserve">173.58 / </t>
  </si>
  <si>
    <t>자연801</t>
  </si>
  <si>
    <t>21.06</t>
  </si>
  <si>
    <t>45,700</t>
  </si>
  <si>
    <t>76.12</t>
  </si>
  <si>
    <t xml:space="preserve">965.93 / </t>
  </si>
  <si>
    <t>통합인문626</t>
  </si>
  <si>
    <t>21.10</t>
  </si>
  <si>
    <t>45,787</t>
  </si>
  <si>
    <t>350.59</t>
  </si>
  <si>
    <t>76.08</t>
  </si>
  <si>
    <t xml:space="preserve">172.99 / </t>
  </si>
  <si>
    <t>통합인문627</t>
  </si>
  <si>
    <t>21.11</t>
  </si>
  <si>
    <t>45,809</t>
  </si>
  <si>
    <t>350.58</t>
  </si>
  <si>
    <t>76.45</t>
  </si>
  <si>
    <t>348.49</t>
  </si>
  <si>
    <t xml:space="preserve">676.1 / </t>
  </si>
  <si>
    <t>통합인문628</t>
  </si>
  <si>
    <t>21.13</t>
  </si>
  <si>
    <t>45,852</t>
  </si>
  <si>
    <t>75.82</t>
  </si>
  <si>
    <t>350.14</t>
  </si>
  <si>
    <t xml:space="preserve">671.43 / </t>
  </si>
  <si>
    <t>통합인문629</t>
  </si>
  <si>
    <t>75.81</t>
  </si>
  <si>
    <t>350.13</t>
  </si>
  <si>
    <t xml:space="preserve">320.42 / </t>
  </si>
  <si>
    <t>통합인문630</t>
  </si>
  <si>
    <t>21.14</t>
  </si>
  <si>
    <t>45,874</t>
  </si>
  <si>
    <t>350.53</t>
  </si>
  <si>
    <t>76.04</t>
  </si>
  <si>
    <t xml:space="preserve">965.88 / </t>
  </si>
  <si>
    <t>통합인문631</t>
  </si>
  <si>
    <t>통합인문632</t>
  </si>
  <si>
    <t>21.15</t>
  </si>
  <si>
    <t>45,896</t>
  </si>
  <si>
    <t>350.52</t>
  </si>
  <si>
    <t xml:space="preserve">81.4 / </t>
  </si>
  <si>
    <t>자연802</t>
  </si>
  <si>
    <t>21.16</t>
  </si>
  <si>
    <t>45,917</t>
  </si>
  <si>
    <t xml:space="preserve">424.1 / </t>
  </si>
  <si>
    <t xml:space="preserve"> 미/기10%, 과10%가산</t>
  </si>
  <si>
    <t>통합인문633</t>
  </si>
  <si>
    <t>21.21</t>
  </si>
  <si>
    <t>46,026</t>
  </si>
  <si>
    <t>76.38</t>
  </si>
  <si>
    <t xml:space="preserve">810 / </t>
  </si>
  <si>
    <t>통합인문634</t>
  </si>
  <si>
    <t>350.43</t>
  </si>
  <si>
    <t>76.37</t>
  </si>
  <si>
    <t xml:space="preserve">675.9 / </t>
  </si>
  <si>
    <t>통합인문635</t>
  </si>
  <si>
    <t>21.22</t>
  </si>
  <si>
    <t>46,047</t>
  </si>
  <si>
    <t>76.36</t>
  </si>
  <si>
    <t>350.41</t>
  </si>
  <si>
    <t>347.42</t>
  </si>
  <si>
    <t xml:space="preserve">965.53 / </t>
  </si>
  <si>
    <t>자연803</t>
  </si>
  <si>
    <t>21.30</t>
  </si>
  <si>
    <t>46,221</t>
  </si>
  <si>
    <t>350.30</t>
  </si>
  <si>
    <t>76.29</t>
  </si>
  <si>
    <t>350.95</t>
  </si>
  <si>
    <t xml:space="preserve">600.29 / </t>
  </si>
  <si>
    <t>통합인문636</t>
  </si>
  <si>
    <t>76.30</t>
  </si>
  <si>
    <t xml:space="preserve">82.355 / </t>
  </si>
  <si>
    <t>자연804</t>
  </si>
  <si>
    <t>21.31</t>
  </si>
  <si>
    <t>46,243</t>
  </si>
  <si>
    <t>350.29</t>
  </si>
  <si>
    <t>자연805</t>
  </si>
  <si>
    <t>21.33</t>
  </si>
  <si>
    <t>46,286</t>
  </si>
  <si>
    <t>76.28</t>
  </si>
  <si>
    <t xml:space="preserve">641.57 / </t>
  </si>
  <si>
    <t>자연806</t>
  </si>
  <si>
    <t>21.34</t>
  </si>
  <si>
    <t>46,308</t>
  </si>
  <si>
    <t>76.27</t>
  </si>
  <si>
    <t>350.25</t>
  </si>
  <si>
    <t xml:space="preserve">641.55 / </t>
  </si>
  <si>
    <t>자연807</t>
  </si>
  <si>
    <t>76.26</t>
  </si>
  <si>
    <t>350.24</t>
  </si>
  <si>
    <t xml:space="preserve">589.69 / </t>
  </si>
  <si>
    <t>자연808</t>
  </si>
  <si>
    <t>21.35</t>
  </si>
  <si>
    <t>46,330</t>
  </si>
  <si>
    <t xml:space="preserve">589.67 / </t>
  </si>
  <si>
    <t>자연809</t>
  </si>
  <si>
    <t>21.37</t>
  </si>
  <si>
    <t>46,373</t>
  </si>
  <si>
    <t>76.24</t>
  </si>
  <si>
    <t>350.20</t>
  </si>
  <si>
    <t>347.12</t>
  </si>
  <si>
    <t xml:space="preserve">843.03 / </t>
  </si>
  <si>
    <t>자연810</t>
  </si>
  <si>
    <t>21.39</t>
  </si>
  <si>
    <t>46,416</t>
  </si>
  <si>
    <t>76.22</t>
  </si>
  <si>
    <t>350.17</t>
  </si>
  <si>
    <t xml:space="preserve">173.31 / </t>
  </si>
  <si>
    <t>자연811</t>
  </si>
  <si>
    <t>21.42</t>
  </si>
  <si>
    <t>46,481</t>
  </si>
  <si>
    <t>76.20</t>
  </si>
  <si>
    <t xml:space="preserve">674.5 / </t>
  </si>
  <si>
    <t>자연812</t>
  </si>
  <si>
    <t>76.21</t>
  </si>
  <si>
    <t xml:space="preserve">320.4 / </t>
  </si>
  <si>
    <t>자연813</t>
  </si>
  <si>
    <t>21.44</t>
  </si>
  <si>
    <t>46,525</t>
  </si>
  <si>
    <t>76.19</t>
  </si>
  <si>
    <t>350.11</t>
  </si>
  <si>
    <t>347.03</t>
  </si>
  <si>
    <t xml:space="preserve">965.42 / </t>
  </si>
  <si>
    <t>자연814</t>
  </si>
  <si>
    <t>21.53</t>
  </si>
  <si>
    <t>46,720</t>
  </si>
  <si>
    <t>76.11</t>
  </si>
  <si>
    <t>349.98</t>
  </si>
  <si>
    <t>346.92</t>
  </si>
  <si>
    <t xml:space="preserve">783 / </t>
  </si>
  <si>
    <t>자연815</t>
  </si>
  <si>
    <t>75.72</t>
  </si>
  <si>
    <t xml:space="preserve">172.68 / </t>
  </si>
  <si>
    <t>통합인문637</t>
  </si>
  <si>
    <t>76.10</t>
  </si>
  <si>
    <t xml:space="preserve">82.195 / </t>
  </si>
  <si>
    <t>자연816</t>
  </si>
  <si>
    <t>21.55</t>
  </si>
  <si>
    <t>46,764</t>
  </si>
  <si>
    <t>75.70</t>
  </si>
  <si>
    <t xml:space="preserve">965.66 / </t>
  </si>
  <si>
    <t>통합인문638</t>
  </si>
  <si>
    <t>21.59</t>
  </si>
  <si>
    <t>46,850</t>
  </si>
  <si>
    <t>76.06</t>
  </si>
  <si>
    <t>349.88</t>
  </si>
  <si>
    <t xml:space="preserve">782.5 / </t>
  </si>
  <si>
    <t>자연817</t>
  </si>
  <si>
    <t>21.60</t>
  </si>
  <si>
    <t>46,872</t>
  </si>
  <si>
    <t>76.05</t>
  </si>
  <si>
    <t>349.87</t>
  </si>
  <si>
    <t>346.81</t>
  </si>
  <si>
    <t xml:space="preserve">845.39 / </t>
  </si>
  <si>
    <t>자연818</t>
  </si>
  <si>
    <t>21.62</t>
  </si>
  <si>
    <t>46,915</t>
  </si>
  <si>
    <t>76.03</t>
  </si>
  <si>
    <t>349.84</t>
  </si>
  <si>
    <t>346.78</t>
  </si>
  <si>
    <t xml:space="preserve">82.137 / </t>
  </si>
  <si>
    <t>자연819</t>
  </si>
  <si>
    <t xml:space="preserve">173.15 / </t>
  </si>
  <si>
    <t>자연820</t>
  </si>
  <si>
    <t>21.63</t>
  </si>
  <si>
    <t>46,937</t>
  </si>
  <si>
    <t>76.02</t>
  </si>
  <si>
    <t>349.83</t>
  </si>
  <si>
    <t>346.77</t>
  </si>
  <si>
    <t xml:space="preserve">842.357 / </t>
  </si>
  <si>
    <t>자연821</t>
  </si>
  <si>
    <t>21.66</t>
  </si>
  <si>
    <t>47,002</t>
  </si>
  <si>
    <t>76.00</t>
  </si>
  <si>
    <t>통합인문639</t>
  </si>
  <si>
    <t>75.60</t>
  </si>
  <si>
    <t xml:space="preserve">843.22 / </t>
  </si>
  <si>
    <t>통합인문640</t>
  </si>
  <si>
    <t>21.67</t>
  </si>
  <si>
    <t>47,024</t>
  </si>
  <si>
    <t>75.98</t>
  </si>
  <si>
    <t>349.76</t>
  </si>
  <si>
    <t xml:space="preserve">588.88 / </t>
  </si>
  <si>
    <t>자연822</t>
  </si>
  <si>
    <t>21.69</t>
  </si>
  <si>
    <t>47,067</t>
  </si>
  <si>
    <t>349.74</t>
  </si>
  <si>
    <t xml:space="preserve">848 / </t>
  </si>
  <si>
    <t>자연823</t>
  </si>
  <si>
    <t>21.70</t>
  </si>
  <si>
    <t>47,089</t>
  </si>
  <si>
    <t>75.97</t>
  </si>
  <si>
    <t>346.67</t>
  </si>
  <si>
    <t xml:space="preserve">673.9 / </t>
  </si>
  <si>
    <t>자연824</t>
  </si>
  <si>
    <t>75.96</t>
  </si>
  <si>
    <t>349.72</t>
  </si>
  <si>
    <t>346.65</t>
  </si>
  <si>
    <t xml:space="preserve">847.9 / </t>
  </si>
  <si>
    <t>자연825</t>
  </si>
  <si>
    <t xml:space="preserve"> 미적/기하10%가산</t>
  </si>
  <si>
    <t>자연826</t>
  </si>
  <si>
    <t>21.72</t>
  </si>
  <si>
    <t>47,132</t>
  </si>
  <si>
    <t>349.70</t>
  </si>
  <si>
    <t>75.55</t>
  </si>
  <si>
    <t>346.98</t>
  </si>
  <si>
    <t xml:space="preserve">965.57 / </t>
  </si>
  <si>
    <t>통합인문641</t>
  </si>
  <si>
    <t>75.94</t>
  </si>
  <si>
    <t>349.69</t>
  </si>
  <si>
    <t xml:space="preserve">781.5 / </t>
  </si>
  <si>
    <t>자연827</t>
  </si>
  <si>
    <t>21.75</t>
  </si>
  <si>
    <t>47,198</t>
  </si>
  <si>
    <t>75.92</t>
  </si>
  <si>
    <t>350.32</t>
  </si>
  <si>
    <t xml:space="preserve">781.3 / </t>
  </si>
  <si>
    <t>통합인문642</t>
  </si>
  <si>
    <t>통합인문643</t>
  </si>
  <si>
    <t>21.78</t>
  </si>
  <si>
    <t>47,263</t>
  </si>
  <si>
    <t>75.89</t>
  </si>
  <si>
    <t>349.60</t>
  </si>
  <si>
    <t xml:space="preserve">640.51 / </t>
  </si>
  <si>
    <t>자연828</t>
  </si>
  <si>
    <t>21.79</t>
  </si>
  <si>
    <t>47,284</t>
  </si>
  <si>
    <t>350.27</t>
  </si>
  <si>
    <t xml:space="preserve">781 / </t>
  </si>
  <si>
    <t>통합인문644</t>
  </si>
  <si>
    <t xml:space="preserve">965.23 / </t>
  </si>
  <si>
    <t>자연829</t>
  </si>
  <si>
    <t>21.80</t>
  </si>
  <si>
    <t>47,306</t>
  </si>
  <si>
    <t>349.57</t>
  </si>
  <si>
    <t>75.88</t>
  </si>
  <si>
    <t xml:space="preserve">812 / </t>
  </si>
  <si>
    <t>통합인문645</t>
  </si>
  <si>
    <t>21.82</t>
  </si>
  <si>
    <t>47,349</t>
  </si>
  <si>
    <t>349.55</t>
  </si>
  <si>
    <t>75.46</t>
  </si>
  <si>
    <t xml:space="preserve">842.793 / </t>
  </si>
  <si>
    <t>통합인문646</t>
  </si>
  <si>
    <t>75.86</t>
  </si>
  <si>
    <t>349.54</t>
  </si>
  <si>
    <t>346.49</t>
  </si>
  <si>
    <t xml:space="preserve">841.829 / </t>
  </si>
  <si>
    <t>자연830</t>
  </si>
  <si>
    <t>21.85</t>
  </si>
  <si>
    <t>47,415</t>
  </si>
  <si>
    <t>75.83</t>
  </si>
  <si>
    <t>349.50</t>
  </si>
  <si>
    <t xml:space="preserve">780.5 / </t>
  </si>
  <si>
    <t>자연831</t>
  </si>
  <si>
    <t>21.88</t>
  </si>
  <si>
    <t>47,480</t>
  </si>
  <si>
    <t>75.21</t>
  </si>
  <si>
    <t xml:space="preserve">639.36 / </t>
  </si>
  <si>
    <t>통합인문647</t>
  </si>
  <si>
    <t>21.90</t>
  </si>
  <si>
    <t>47,523</t>
  </si>
  <si>
    <t>349.43</t>
  </si>
  <si>
    <t>75.40</t>
  </si>
  <si>
    <t xml:space="preserve">172.4 / </t>
  </si>
  <si>
    <t>통합인문648</t>
  </si>
  <si>
    <t>21.91</t>
  </si>
  <si>
    <t>47,545</t>
  </si>
  <si>
    <t>349.41</t>
  </si>
  <si>
    <t>75.38</t>
  </si>
  <si>
    <t xml:space="preserve">965.46 / </t>
  </si>
  <si>
    <t>통합인문649</t>
  </si>
  <si>
    <t>21.95</t>
  </si>
  <si>
    <t>47,632</t>
  </si>
  <si>
    <t>349.36</t>
  </si>
  <si>
    <t>75.76</t>
  </si>
  <si>
    <t>350.04</t>
  </si>
  <si>
    <t>347.37</t>
  </si>
  <si>
    <t xml:space="preserve">779.8 / </t>
  </si>
  <si>
    <t>통합인문650</t>
  </si>
  <si>
    <t>21.99</t>
  </si>
  <si>
    <t>47,718</t>
  </si>
  <si>
    <t>349.31</t>
  </si>
  <si>
    <t xml:space="preserve">779.5 / </t>
  </si>
  <si>
    <t>통합인문651</t>
  </si>
  <si>
    <t>349.30</t>
  </si>
  <si>
    <t xml:space="preserve">829.7 / </t>
  </si>
  <si>
    <t xml:space="preserve"> 확통,사탐 5%가산</t>
  </si>
  <si>
    <t>통합인문652</t>
  </si>
  <si>
    <t>22.00</t>
  </si>
  <si>
    <t>47,740</t>
  </si>
  <si>
    <t>349.29</t>
  </si>
  <si>
    <t>75.71</t>
  </si>
  <si>
    <t xml:space="preserve">824 / </t>
  </si>
  <si>
    <t>통합인문653</t>
  </si>
  <si>
    <t>통합인문654</t>
  </si>
  <si>
    <t>통합인문655</t>
  </si>
  <si>
    <t>22.02</t>
  </si>
  <si>
    <t>47,783</t>
  </si>
  <si>
    <t>349.27</t>
  </si>
  <si>
    <t>75.31</t>
  </si>
  <si>
    <t>346.53</t>
  </si>
  <si>
    <t xml:space="preserve">172.32 / </t>
  </si>
  <si>
    <t>통합인문656</t>
  </si>
  <si>
    <t>349.95</t>
  </si>
  <si>
    <t xml:space="preserve">779.3 / </t>
  </si>
  <si>
    <t>통합인문657</t>
  </si>
  <si>
    <t>22.03</t>
  </si>
  <si>
    <t>47,805</t>
  </si>
  <si>
    <t>75.69</t>
  </si>
  <si>
    <t>349.25</t>
  </si>
  <si>
    <t xml:space="preserve">639.98 / </t>
  </si>
  <si>
    <t>자연832</t>
  </si>
  <si>
    <t>22.04</t>
  </si>
  <si>
    <t>47,827</t>
  </si>
  <si>
    <t>349.23</t>
  </si>
  <si>
    <t>75.68</t>
  </si>
  <si>
    <t>349.91</t>
  </si>
  <si>
    <t xml:space="preserve">829.35 / </t>
  </si>
  <si>
    <t>통합인문658</t>
  </si>
  <si>
    <t>22.06</t>
  </si>
  <si>
    <t>47,870</t>
  </si>
  <si>
    <t>349.21</t>
  </si>
  <si>
    <t>75.67</t>
  </si>
  <si>
    <t>349.89</t>
  </si>
  <si>
    <t xml:space="preserve">779 / </t>
  </si>
  <si>
    <t>통합인문659</t>
  </si>
  <si>
    <t>통합인문660</t>
  </si>
  <si>
    <t>75.66</t>
  </si>
  <si>
    <t xml:space="preserve">172.84 / </t>
  </si>
  <si>
    <t>자연833</t>
  </si>
  <si>
    <t xml:space="preserve">829.2 / </t>
  </si>
  <si>
    <t>통합인문661</t>
  </si>
  <si>
    <t>22.09</t>
  </si>
  <si>
    <t>47,935</t>
  </si>
  <si>
    <t>349.16</t>
  </si>
  <si>
    <t>75.57</t>
  </si>
  <si>
    <t xml:space="preserve">598.81 / </t>
  </si>
  <si>
    <t>통합인문662</t>
  </si>
  <si>
    <t>22.12</t>
  </si>
  <si>
    <t>48,000</t>
  </si>
  <si>
    <t>75.61</t>
  </si>
  <si>
    <t xml:space="preserve">778.5 / </t>
  </si>
  <si>
    <t>통합인문663</t>
  </si>
  <si>
    <t>22.15</t>
  </si>
  <si>
    <t>48,066</t>
  </si>
  <si>
    <t>75.59</t>
  </si>
  <si>
    <t xml:space="preserve">81.775 / </t>
  </si>
  <si>
    <t>자연834</t>
  </si>
  <si>
    <t>349.07</t>
  </si>
  <si>
    <t>345.97</t>
  </si>
  <si>
    <t xml:space="preserve">965.04 / </t>
  </si>
  <si>
    <t xml:space="preserve"> 과탐5점가산</t>
  </si>
  <si>
    <t>자연835</t>
  </si>
  <si>
    <t>22.17</t>
  </si>
  <si>
    <t>48,109</t>
  </si>
  <si>
    <t xml:space="preserve">965.03 / </t>
  </si>
  <si>
    <t>자연836</t>
  </si>
  <si>
    <t>22.18</t>
  </si>
  <si>
    <t>48,131</t>
  </si>
  <si>
    <t>349.03</t>
  </si>
  <si>
    <t>75.56</t>
  </si>
  <si>
    <t>347.00</t>
  </si>
  <si>
    <t xml:space="preserve">810.5 / </t>
  </si>
  <si>
    <t>통합인문664</t>
  </si>
  <si>
    <t>22.20</t>
  </si>
  <si>
    <t>48,174</t>
  </si>
  <si>
    <t xml:space="preserve">669.88 / </t>
  </si>
  <si>
    <t>자연837</t>
  </si>
  <si>
    <t>22.21</t>
  </si>
  <si>
    <t>48,196</t>
  </si>
  <si>
    <t>75.53</t>
  </si>
  <si>
    <t>348.98</t>
  </si>
  <si>
    <t xml:space="preserve">634.23 / </t>
  </si>
  <si>
    <t>자연838</t>
  </si>
  <si>
    <t>22.25</t>
  </si>
  <si>
    <t>48,283</t>
  </si>
  <si>
    <t>348.92</t>
  </si>
  <si>
    <t>75.50</t>
  </si>
  <si>
    <t>349.61</t>
  </si>
  <si>
    <t xml:space="preserve">80 / </t>
  </si>
  <si>
    <t>통합인문665</t>
  </si>
  <si>
    <t>통합인문666</t>
  </si>
  <si>
    <t>통합인문667</t>
  </si>
  <si>
    <t xml:space="preserve">777.5 / </t>
  </si>
  <si>
    <t>통합인문668</t>
  </si>
  <si>
    <t>22.27</t>
  </si>
  <si>
    <t>48,326</t>
  </si>
  <si>
    <t>75.13</t>
  </si>
  <si>
    <t>346.14</t>
  </si>
  <si>
    <t xml:space="preserve">965.28 / </t>
  </si>
  <si>
    <t>통합인문669</t>
  </si>
  <si>
    <t>22.28</t>
  </si>
  <si>
    <t>48,348</t>
  </si>
  <si>
    <t>348.88</t>
  </si>
  <si>
    <t>75.12</t>
  </si>
  <si>
    <t xml:space="preserve">172.13 / </t>
  </si>
  <si>
    <t>통합인문670</t>
  </si>
  <si>
    <t>22.31</t>
  </si>
  <si>
    <t>48,413</t>
  </si>
  <si>
    <t>348.85</t>
  </si>
  <si>
    <t>74.89</t>
  </si>
  <si>
    <t>348.43</t>
  </si>
  <si>
    <t xml:space="preserve">318.93 / </t>
  </si>
  <si>
    <t>통합인문671</t>
  </si>
  <si>
    <t>22.33</t>
  </si>
  <si>
    <t>48,456</t>
  </si>
  <si>
    <t>348.82</t>
  </si>
  <si>
    <t>75.09</t>
  </si>
  <si>
    <t>346.06</t>
  </si>
  <si>
    <t xml:space="preserve">172.1 / </t>
  </si>
  <si>
    <t>통합인문672</t>
  </si>
  <si>
    <t>348.81</t>
  </si>
  <si>
    <t>75.44</t>
  </si>
  <si>
    <t xml:space="preserve">827.35 / </t>
  </si>
  <si>
    <t>통합인문673</t>
  </si>
  <si>
    <t>22.34</t>
  </si>
  <si>
    <t>48,478</t>
  </si>
  <si>
    <t>75.43</t>
  </si>
  <si>
    <t>345.75</t>
  </si>
  <si>
    <t xml:space="preserve">319.19 / </t>
  </si>
  <si>
    <t>자연839</t>
  </si>
  <si>
    <t>22.37</t>
  </si>
  <si>
    <t>48,543</t>
  </si>
  <si>
    <t>75.41</t>
  </si>
  <si>
    <t>348.77</t>
  </si>
  <si>
    <t xml:space="preserve">588 / </t>
  </si>
  <si>
    <t>자연840</t>
  </si>
  <si>
    <t>75.06</t>
  </si>
  <si>
    <t>통합인문674</t>
  </si>
  <si>
    <t>22.39</t>
  </si>
  <si>
    <t>48,586</t>
  </si>
  <si>
    <t>75.39</t>
  </si>
  <si>
    <t xml:space="preserve">776.5 / </t>
  </si>
  <si>
    <t>자연841</t>
  </si>
  <si>
    <t>22.40</t>
  </si>
  <si>
    <t>48,608</t>
  </si>
  <si>
    <t>348.72</t>
  </si>
  <si>
    <t>345.61</t>
  </si>
  <si>
    <t xml:space="preserve">172.6 / </t>
  </si>
  <si>
    <t>자연842</t>
  </si>
  <si>
    <t>22.43</t>
  </si>
  <si>
    <t>48,673</t>
  </si>
  <si>
    <t>74.79</t>
  </si>
  <si>
    <t>348.22</t>
  </si>
  <si>
    <t xml:space="preserve">638.1 / </t>
  </si>
  <si>
    <t>통합인문675</t>
  </si>
  <si>
    <t>22.51</t>
  </si>
  <si>
    <t>48,847</t>
  </si>
  <si>
    <t>75.29</t>
  </si>
  <si>
    <t>348.52</t>
  </si>
  <si>
    <t>345.44</t>
  </si>
  <si>
    <t xml:space="preserve">172.5 / </t>
  </si>
  <si>
    <t>자연843</t>
  </si>
  <si>
    <t>22.52</t>
  </si>
  <si>
    <t>48,868</t>
  </si>
  <si>
    <t xml:space="preserve">821 / </t>
  </si>
  <si>
    <t>통합인문676</t>
  </si>
  <si>
    <t>22.53</t>
  </si>
  <si>
    <t>48,890</t>
  </si>
  <si>
    <t>75.28</t>
  </si>
  <si>
    <t xml:space="preserve">775.5 / </t>
  </si>
  <si>
    <t>자연844</t>
  </si>
  <si>
    <t>자연845</t>
  </si>
  <si>
    <t>22.54</t>
  </si>
  <si>
    <t>48,912</t>
  </si>
  <si>
    <t>75.27</t>
  </si>
  <si>
    <t>348.47</t>
  </si>
  <si>
    <t xml:space="preserve">964.82 / </t>
  </si>
  <si>
    <t>자연846</t>
  </si>
  <si>
    <t>22.55</t>
  </si>
  <si>
    <t>48,934</t>
  </si>
  <si>
    <t>75.26</t>
  </si>
  <si>
    <t>348.45</t>
  </si>
  <si>
    <t xml:space="preserve">318.88 / </t>
  </si>
  <si>
    <t>자연847</t>
  </si>
  <si>
    <t>22.56</t>
  </si>
  <si>
    <t>48,955</t>
  </si>
  <si>
    <t>348.44</t>
  </si>
  <si>
    <t>75.25</t>
  </si>
  <si>
    <t>346.48</t>
  </si>
  <si>
    <t xml:space="preserve">79.8 / </t>
  </si>
  <si>
    <t>통합인문677</t>
  </si>
  <si>
    <t>통합인문678</t>
  </si>
  <si>
    <t>22.58</t>
  </si>
  <si>
    <t>48,999</t>
  </si>
  <si>
    <t>348.40</t>
  </si>
  <si>
    <t>75.23</t>
  </si>
  <si>
    <t xml:space="preserve">673.1 / </t>
  </si>
  <si>
    <t>통합인문679</t>
  </si>
  <si>
    <t xml:space="preserve">815.9 / </t>
  </si>
  <si>
    <t>자연848</t>
  </si>
  <si>
    <t>22.59</t>
  </si>
  <si>
    <t>49,020</t>
  </si>
  <si>
    <t>75.22</t>
  </si>
  <si>
    <t>348.38</t>
  </si>
  <si>
    <t xml:space="preserve">775 / </t>
  </si>
  <si>
    <t>자연849</t>
  </si>
  <si>
    <t xml:space="preserve">673 / </t>
  </si>
  <si>
    <t>자연850</t>
  </si>
  <si>
    <t>22.60</t>
  </si>
  <si>
    <t>49,042</t>
  </si>
  <si>
    <t>348.37</t>
  </si>
  <si>
    <t xml:space="preserve">172.42 / </t>
  </si>
  <si>
    <t>자연851</t>
  </si>
  <si>
    <t>자연852</t>
  </si>
  <si>
    <t>22.61</t>
  </si>
  <si>
    <t>49,064</t>
  </si>
  <si>
    <t>348.35</t>
  </si>
  <si>
    <t>74.85</t>
  </si>
  <si>
    <t xml:space="preserve">965.08 / </t>
  </si>
  <si>
    <t>통합인문680</t>
  </si>
  <si>
    <t>22.64</t>
  </si>
  <si>
    <t>49,129</t>
  </si>
  <si>
    <t>348.30</t>
  </si>
  <si>
    <t>75.18</t>
  </si>
  <si>
    <t xml:space="preserve">825.25 / </t>
  </si>
  <si>
    <t>통합인문681</t>
  </si>
  <si>
    <t>22.68</t>
  </si>
  <si>
    <t>49,216</t>
  </si>
  <si>
    <t>348.23</t>
  </si>
  <si>
    <t xml:space="preserve">672 / </t>
  </si>
  <si>
    <t>통합인문682</t>
  </si>
  <si>
    <t>22.69</t>
  </si>
  <si>
    <t>49,237</t>
  </si>
  <si>
    <t>75.14</t>
  </si>
  <si>
    <t xml:space="preserve">820 / </t>
  </si>
  <si>
    <t>통합인문683</t>
  </si>
  <si>
    <t>22.70</t>
  </si>
  <si>
    <t>49,259</t>
  </si>
  <si>
    <t>348.21</t>
  </si>
  <si>
    <t xml:space="preserve">597.86 / </t>
  </si>
  <si>
    <t>통합인문684</t>
  </si>
  <si>
    <t>22.71</t>
  </si>
  <si>
    <t>49,281</t>
  </si>
  <si>
    <t>348.18</t>
  </si>
  <si>
    <t>348.89</t>
  </si>
  <si>
    <t>346.13</t>
  </si>
  <si>
    <t xml:space="preserve">807 / </t>
  </si>
  <si>
    <t>통합인문685</t>
  </si>
  <si>
    <t>22.75</t>
  </si>
  <si>
    <t>49,368</t>
  </si>
  <si>
    <t>348.12</t>
  </si>
  <si>
    <t xml:space="preserve">81.365 / </t>
  </si>
  <si>
    <t>자연853</t>
  </si>
  <si>
    <t>22.78</t>
  </si>
  <si>
    <t>49,433</t>
  </si>
  <si>
    <t>75.07</t>
  </si>
  <si>
    <t>348.07</t>
  </si>
  <si>
    <t xml:space="preserve">839.127 / </t>
  </si>
  <si>
    <t>자연854</t>
  </si>
  <si>
    <t>22.81</t>
  </si>
  <si>
    <t>49,498</t>
  </si>
  <si>
    <t>75.04</t>
  </si>
  <si>
    <t>348.01</t>
  </si>
  <si>
    <t xml:space="preserve">672.5 / </t>
  </si>
  <si>
    <t>자연855</t>
  </si>
  <si>
    <t>22.82</t>
  </si>
  <si>
    <t>49,519</t>
  </si>
  <si>
    <t>347.99</t>
  </si>
  <si>
    <t>74.67</t>
  </si>
  <si>
    <t xml:space="preserve">839.956 / </t>
  </si>
  <si>
    <t>통합인문686</t>
  </si>
  <si>
    <t>22.85</t>
  </si>
  <si>
    <t>49,585</t>
  </si>
  <si>
    <t>75.01</t>
  </si>
  <si>
    <t>347.94</t>
  </si>
  <si>
    <t>345.00</t>
  </si>
  <si>
    <t xml:space="preserve">632.63 / </t>
  </si>
  <si>
    <t>자연856</t>
  </si>
  <si>
    <t>22.86</t>
  </si>
  <si>
    <t>49,606</t>
  </si>
  <si>
    <t>347.93</t>
  </si>
  <si>
    <t>74.64</t>
  </si>
  <si>
    <t xml:space="preserve">964.93 / </t>
  </si>
  <si>
    <t>통합인문687</t>
  </si>
  <si>
    <t>347.92</t>
  </si>
  <si>
    <t>75.00</t>
  </si>
  <si>
    <t>348.64</t>
  </si>
  <si>
    <t xml:space="preserve">79.6 / </t>
  </si>
  <si>
    <t>통합인문688</t>
  </si>
  <si>
    <t xml:space="preserve">773 / </t>
  </si>
  <si>
    <t>자연857</t>
  </si>
  <si>
    <t>자연858</t>
  </si>
  <si>
    <t>22.87</t>
  </si>
  <si>
    <t>49,628</t>
  </si>
  <si>
    <t>74.99</t>
  </si>
  <si>
    <t>348.62</t>
  </si>
  <si>
    <t xml:space="preserve">597.64 / </t>
  </si>
  <si>
    <t>통합인문689</t>
  </si>
  <si>
    <t>22.88</t>
  </si>
  <si>
    <t>49,650</t>
  </si>
  <si>
    <t>347.90</t>
  </si>
  <si>
    <t>74.98</t>
  </si>
  <si>
    <t>345.92</t>
  </si>
  <si>
    <t xml:space="preserve">672.4 / </t>
  </si>
  <si>
    <t>통합인문690</t>
  </si>
  <si>
    <t>22.89</t>
  </si>
  <si>
    <t>49,671</t>
  </si>
  <si>
    <t>347.88</t>
  </si>
  <si>
    <t>348.59</t>
  </si>
  <si>
    <t>345.93</t>
  </si>
  <si>
    <t xml:space="preserve">772.8 / </t>
  </si>
  <si>
    <t>통합인문691</t>
  </si>
  <si>
    <t>22.98</t>
  </si>
  <si>
    <t>49,867</t>
  </si>
  <si>
    <t>74.91</t>
  </si>
  <si>
    <t xml:space="preserve">841.41 / </t>
  </si>
  <si>
    <t>자연859</t>
  </si>
  <si>
    <t>74.54</t>
  </si>
  <si>
    <t xml:space="preserve">964.86 / </t>
  </si>
  <si>
    <t>통합인문692</t>
  </si>
  <si>
    <t>23.01</t>
  </si>
  <si>
    <t>49,932</t>
  </si>
  <si>
    <t>74.88</t>
  </si>
  <si>
    <t xml:space="preserve">81.19 / </t>
  </si>
  <si>
    <t>자연860</t>
  </si>
  <si>
    <t>23.02</t>
  </si>
  <si>
    <t>49,953</t>
  </si>
  <si>
    <t>347.67</t>
  </si>
  <si>
    <t xml:space="preserve">79.5 / </t>
  </si>
  <si>
    <t>통합인문693</t>
  </si>
  <si>
    <t>23.03</t>
  </si>
  <si>
    <t>49,975</t>
  </si>
  <si>
    <t>74.87</t>
  </si>
  <si>
    <t>347.66</t>
  </si>
  <si>
    <t xml:space="preserve">838.355 / </t>
  </si>
  <si>
    <t>자연861</t>
  </si>
  <si>
    <t>23.05</t>
  </si>
  <si>
    <t>50,019</t>
  </si>
  <si>
    <t>347.62</t>
  </si>
  <si>
    <t xml:space="preserve">804.8 / </t>
  </si>
  <si>
    <t>통합인문694</t>
  </si>
  <si>
    <t>23.06</t>
  </si>
  <si>
    <t>50,040</t>
  </si>
  <si>
    <t>347.61</t>
  </si>
  <si>
    <t>74.48</t>
  </si>
  <si>
    <t>345.05</t>
  </si>
  <si>
    <t xml:space="preserve">839.273 / </t>
  </si>
  <si>
    <t>통합인문695</t>
  </si>
  <si>
    <t>23.14</t>
  </si>
  <si>
    <t>50,214</t>
  </si>
  <si>
    <t>347.47</t>
  </si>
  <si>
    <t>74.41</t>
  </si>
  <si>
    <t xml:space="preserve">171.45 / </t>
  </si>
  <si>
    <t>통합인문696</t>
  </si>
  <si>
    <t>74.40</t>
  </si>
  <si>
    <t>통합인문697</t>
  </si>
  <si>
    <t>23.17</t>
  </si>
  <si>
    <t>50,279</t>
  </si>
  <si>
    <t>74.75</t>
  </si>
  <si>
    <t>348.15</t>
  </si>
  <si>
    <t xml:space="preserve">798 / </t>
  </si>
  <si>
    <t>통합인문698</t>
  </si>
  <si>
    <t>23.20</t>
  </si>
  <si>
    <t>50,344</t>
  </si>
  <si>
    <t>74.72</t>
  </si>
  <si>
    <t xml:space="preserve">770.5 / </t>
  </si>
  <si>
    <t>자연862</t>
  </si>
  <si>
    <t>348.09</t>
  </si>
  <si>
    <t>통합인문699</t>
  </si>
  <si>
    <t>23.21</t>
  </si>
  <si>
    <t>50,366</t>
  </si>
  <si>
    <t>347.35</t>
  </si>
  <si>
    <t>74.71</t>
  </si>
  <si>
    <t xml:space="preserve">596.81 / </t>
  </si>
  <si>
    <t>통합인문700</t>
  </si>
  <si>
    <t>23.27</t>
  </si>
  <si>
    <t>50,496</t>
  </si>
  <si>
    <t>347.26</t>
  </si>
  <si>
    <t xml:space="preserve">770 / </t>
  </si>
  <si>
    <t>자연863</t>
  </si>
  <si>
    <t>23.28</t>
  </si>
  <si>
    <t>50,518</t>
  </si>
  <si>
    <t>74.66</t>
  </si>
  <si>
    <t>347.24</t>
  </si>
  <si>
    <t xml:space="preserve">317.76 / </t>
  </si>
  <si>
    <t>자연864</t>
  </si>
  <si>
    <t>23.30</t>
  </si>
  <si>
    <t>50,561</t>
  </si>
  <si>
    <t>347.21</t>
  </si>
  <si>
    <t xml:space="preserve">769.8 / </t>
  </si>
  <si>
    <t>통합인문701</t>
  </si>
  <si>
    <t>23.32</t>
  </si>
  <si>
    <t>50,604</t>
  </si>
  <si>
    <t>347.17</t>
  </si>
  <si>
    <t>74.63</t>
  </si>
  <si>
    <t>345.32</t>
  </si>
  <si>
    <t xml:space="preserve">79.3 / </t>
  </si>
  <si>
    <t>통합인문702</t>
  </si>
  <si>
    <t>23.34</t>
  </si>
  <si>
    <t>50,648</t>
  </si>
  <si>
    <t>347.15</t>
  </si>
  <si>
    <t>74.61</t>
  </si>
  <si>
    <t>347.87</t>
  </si>
  <si>
    <t xml:space="preserve">769.5 / </t>
  </si>
  <si>
    <t>통합인문703</t>
  </si>
  <si>
    <t>통합인문704</t>
  </si>
  <si>
    <t>23.33</t>
  </si>
  <si>
    <t>50,626</t>
  </si>
  <si>
    <t>74.62</t>
  </si>
  <si>
    <t xml:space="preserve">827.5 / </t>
  </si>
  <si>
    <t>자연865</t>
  </si>
  <si>
    <t>23.35</t>
  </si>
  <si>
    <t>50,670</t>
  </si>
  <si>
    <t>74.60</t>
  </si>
  <si>
    <t>344.29</t>
  </si>
  <si>
    <t xml:space="preserve">667.08 / </t>
  </si>
  <si>
    <t>자연866</t>
  </si>
  <si>
    <t>23.41</t>
  </si>
  <si>
    <t>50,800</t>
  </si>
  <si>
    <t>74.18</t>
  </si>
  <si>
    <t xml:space="preserve">838.222 / </t>
  </si>
  <si>
    <t>통합인문705</t>
  </si>
  <si>
    <t>23.43</t>
  </si>
  <si>
    <t>50,843</t>
  </si>
  <si>
    <t xml:space="preserve">837.132 / </t>
  </si>
  <si>
    <t>자연867</t>
  </si>
  <si>
    <t>74.16</t>
  </si>
  <si>
    <t xml:space="preserve">171.22 / </t>
  </si>
  <si>
    <t>통합인문706</t>
  </si>
  <si>
    <t>23.45</t>
  </si>
  <si>
    <t>50,887</t>
  </si>
  <si>
    <t>74.52</t>
  </si>
  <si>
    <t>346.97</t>
  </si>
  <si>
    <t xml:space="preserve">171.69 / </t>
  </si>
  <si>
    <t>자연868</t>
  </si>
  <si>
    <t>23.46</t>
  </si>
  <si>
    <t>50,908</t>
  </si>
  <si>
    <t>74.51</t>
  </si>
  <si>
    <t>346.95</t>
  </si>
  <si>
    <t xml:space="preserve">79.84 / </t>
  </si>
  <si>
    <t>자연869</t>
  </si>
  <si>
    <t xml:space="preserve">837.038 / </t>
  </si>
  <si>
    <t>자연870</t>
  </si>
  <si>
    <t>23.47</t>
  </si>
  <si>
    <t>50,930</t>
  </si>
  <si>
    <t>74.50</t>
  </si>
  <si>
    <t>346.93</t>
  </si>
  <si>
    <t xml:space="preserve">171.67 / </t>
  </si>
  <si>
    <t>자연871</t>
  </si>
  <si>
    <t>23.48</t>
  </si>
  <si>
    <t>50,952</t>
  </si>
  <si>
    <t xml:space="preserve">79.2 / </t>
  </si>
  <si>
    <t>통합인문707</t>
  </si>
  <si>
    <t>23.49</t>
  </si>
  <si>
    <t>50,973</t>
  </si>
  <si>
    <t>346.90</t>
  </si>
  <si>
    <t>74.49</t>
  </si>
  <si>
    <t>347.63</t>
  </si>
  <si>
    <t xml:space="preserve">596.14 / </t>
  </si>
  <si>
    <t>통합인문708</t>
  </si>
  <si>
    <t xml:space="preserve">826.5 / </t>
  </si>
  <si>
    <t>자연872</t>
  </si>
  <si>
    <t>23.52</t>
  </si>
  <si>
    <t>51,038</t>
  </si>
  <si>
    <t>74.46</t>
  </si>
  <si>
    <t>346.85</t>
  </si>
  <si>
    <t>343.95</t>
  </si>
  <si>
    <t xml:space="preserve">171.63 / </t>
  </si>
  <si>
    <t>자연873</t>
  </si>
  <si>
    <t>23.55</t>
  </si>
  <si>
    <t>51,104</t>
  </si>
  <si>
    <t>74.44</t>
  </si>
  <si>
    <t>347.55</t>
  </si>
  <si>
    <t xml:space="preserve">768 / </t>
  </si>
  <si>
    <t>통합인문709</t>
  </si>
  <si>
    <t>23.56</t>
  </si>
  <si>
    <t>51,125</t>
  </si>
  <si>
    <t>346.80</t>
  </si>
  <si>
    <t xml:space="preserve">686.75 / </t>
  </si>
  <si>
    <t>자연874</t>
  </si>
  <si>
    <t>23.57</t>
  </si>
  <si>
    <t>51,147</t>
  </si>
  <si>
    <t>74.43</t>
  </si>
  <si>
    <t>347.52</t>
  </si>
  <si>
    <t xml:space="preserve">815 / </t>
  </si>
  <si>
    <t>통합인문710</t>
  </si>
  <si>
    <t>통합인문711</t>
  </si>
  <si>
    <t>23.58</t>
  </si>
  <si>
    <t>51,169</t>
  </si>
  <si>
    <t>74.42</t>
  </si>
  <si>
    <t xml:space="preserve">404.35 / </t>
  </si>
  <si>
    <t xml:space="preserve"> 미/기10%</t>
  </si>
  <si>
    <t>자연875</t>
  </si>
  <si>
    <t>346.76</t>
  </si>
  <si>
    <t xml:space="preserve">670.8 / </t>
  </si>
  <si>
    <t>자연876</t>
  </si>
  <si>
    <t>23.62</t>
  </si>
  <si>
    <t>51,255</t>
  </si>
  <si>
    <t>74.38</t>
  </si>
  <si>
    <t>346.69</t>
  </si>
  <si>
    <t xml:space="preserve">964.15 / </t>
  </si>
  <si>
    <t>자연877</t>
  </si>
  <si>
    <t>23.64</t>
  </si>
  <si>
    <t>51,299</t>
  </si>
  <si>
    <t>74.37</t>
  </si>
  <si>
    <t xml:space="preserve">836.509 / </t>
  </si>
  <si>
    <t>자연878</t>
  </si>
  <si>
    <t>23.65</t>
  </si>
  <si>
    <t>51,321</t>
  </si>
  <si>
    <t>73.96</t>
  </si>
  <si>
    <t>344.21</t>
  </si>
  <si>
    <t xml:space="preserve">837.527 / </t>
  </si>
  <si>
    <t>통합인문712</t>
  </si>
  <si>
    <t>23.66</t>
  </si>
  <si>
    <t>51,342</t>
  </si>
  <si>
    <t>346.63</t>
  </si>
  <si>
    <t>73.95</t>
  </si>
  <si>
    <t xml:space="preserve">171.04 / </t>
  </si>
  <si>
    <t>통합인문713</t>
  </si>
  <si>
    <t>23.68</t>
  </si>
  <si>
    <t>51,386</t>
  </si>
  <si>
    <t>346.59</t>
  </si>
  <si>
    <t>73.92</t>
  </si>
  <si>
    <t xml:space="preserve">171.02 / </t>
  </si>
  <si>
    <t>통합인문714</t>
  </si>
  <si>
    <t>74.33</t>
  </si>
  <si>
    <t>347.33</t>
  </si>
  <si>
    <t>344.74</t>
  </si>
  <si>
    <t xml:space="preserve">636 / </t>
  </si>
  <si>
    <t>통합인문715</t>
  </si>
  <si>
    <t xml:space="preserve">767 / </t>
  </si>
  <si>
    <t>통합인문716</t>
  </si>
  <si>
    <t>23.70</t>
  </si>
  <si>
    <t>51,429</t>
  </si>
  <si>
    <t>346.56</t>
  </si>
  <si>
    <t>73.91</t>
  </si>
  <si>
    <t xml:space="preserve">830.51 / </t>
  </si>
  <si>
    <t>통합인문717</t>
  </si>
  <si>
    <t>23.74</t>
  </si>
  <si>
    <t>51,516</t>
  </si>
  <si>
    <t>74.29</t>
  </si>
  <si>
    <t>344.65</t>
  </si>
  <si>
    <t xml:space="preserve">814 / </t>
  </si>
  <si>
    <t>통합인문718</t>
  </si>
  <si>
    <t>23.77</t>
  </si>
  <si>
    <t>51,581</t>
  </si>
  <si>
    <t>74.26</t>
  </si>
  <si>
    <t>346.45</t>
  </si>
  <si>
    <t xml:space="preserve">686.07 / </t>
  </si>
  <si>
    <t>자연879</t>
  </si>
  <si>
    <t>23.78</t>
  </si>
  <si>
    <t>51,603</t>
  </si>
  <si>
    <t>346.43</t>
  </si>
  <si>
    <t>73.83</t>
  </si>
  <si>
    <t>343.91</t>
  </si>
  <si>
    <t xml:space="preserve">170.94 / </t>
  </si>
  <si>
    <t>통합인문719</t>
  </si>
  <si>
    <t>통합인문720</t>
  </si>
  <si>
    <t>23.79</t>
  </si>
  <si>
    <t>51,624</t>
  </si>
  <si>
    <t>74.24</t>
  </si>
  <si>
    <t>346.41</t>
  </si>
  <si>
    <t xml:space="preserve">171.4 / </t>
  </si>
  <si>
    <t>자연880</t>
  </si>
  <si>
    <t>23.82</t>
  </si>
  <si>
    <t>51,689</t>
  </si>
  <si>
    <t>74.22</t>
  </si>
  <si>
    <t>346.37</t>
  </si>
  <si>
    <t xml:space="preserve">766 / </t>
  </si>
  <si>
    <t>자연881</t>
  </si>
  <si>
    <t>73.51</t>
  </si>
  <si>
    <t>345.89</t>
  </si>
  <si>
    <t xml:space="preserve">316.66 / </t>
  </si>
  <si>
    <t>통합인문721</t>
  </si>
  <si>
    <t>23.84</t>
  </si>
  <si>
    <t>51,733</t>
  </si>
  <si>
    <t>74.21</t>
  </si>
  <si>
    <t>346.34</t>
  </si>
  <si>
    <t>343.47</t>
  </si>
  <si>
    <t xml:space="preserve">964.02 / </t>
  </si>
  <si>
    <t>자연882</t>
  </si>
  <si>
    <t xml:space="preserve">806.8 / </t>
  </si>
  <si>
    <t>자연883</t>
  </si>
  <si>
    <t>23.89</t>
  </si>
  <si>
    <t>51,841</t>
  </si>
  <si>
    <t>74.17</t>
  </si>
  <si>
    <t>346.27</t>
  </si>
  <si>
    <t xml:space="preserve">171.33 / </t>
  </si>
  <si>
    <t>자연884</t>
  </si>
  <si>
    <t>346.26</t>
  </si>
  <si>
    <t>347.01</t>
  </si>
  <si>
    <t xml:space="preserve">635 / </t>
  </si>
  <si>
    <t xml:space="preserve"> 미/기5%가산</t>
  </si>
  <si>
    <t>통합인문722</t>
  </si>
  <si>
    <t>23.91</t>
  </si>
  <si>
    <t>51,885</t>
  </si>
  <si>
    <t>346.24</t>
  </si>
  <si>
    <t>74.15</t>
  </si>
  <si>
    <t xml:space="preserve">595.16 / </t>
  </si>
  <si>
    <t>통합인문723</t>
  </si>
  <si>
    <t>23.92</t>
  </si>
  <si>
    <t>51,906</t>
  </si>
  <si>
    <t>74.14</t>
  </si>
  <si>
    <t>346.22</t>
  </si>
  <si>
    <t xml:space="preserve">316.81 / </t>
  </si>
  <si>
    <t>자연885</t>
  </si>
  <si>
    <t>23.98</t>
  </si>
  <si>
    <t>52,037</t>
  </si>
  <si>
    <t>74.10</t>
  </si>
  <si>
    <t xml:space="preserve">835.515 / </t>
  </si>
  <si>
    <t>자연886</t>
  </si>
  <si>
    <t>23.99</t>
  </si>
  <si>
    <t>52,058</t>
  </si>
  <si>
    <t>74.09</t>
  </si>
  <si>
    <t xml:space="preserve">185.15 / </t>
  </si>
  <si>
    <t>통합인문724</t>
  </si>
  <si>
    <t>24.01</t>
  </si>
  <si>
    <t>52,102</t>
  </si>
  <si>
    <t>74.08</t>
  </si>
  <si>
    <t>346.10</t>
  </si>
  <si>
    <t>343.18</t>
  </si>
  <si>
    <t xml:space="preserve">316.7 / </t>
  </si>
  <si>
    <t>자연887</t>
  </si>
  <si>
    <t>24.05</t>
  </si>
  <si>
    <t>52,189</t>
  </si>
  <si>
    <t>74.05</t>
  </si>
  <si>
    <t>346.05</t>
  </si>
  <si>
    <t xml:space="preserve">835.36 / </t>
  </si>
  <si>
    <t>자연888</t>
  </si>
  <si>
    <t xml:space="preserve">316.65 / </t>
  </si>
  <si>
    <t>자연889</t>
  </si>
  <si>
    <t>24.06</t>
  </si>
  <si>
    <t>52,210</t>
  </si>
  <si>
    <t>74.04</t>
  </si>
  <si>
    <t>346.04</t>
  </si>
  <si>
    <t xml:space="preserve">835.344 / </t>
  </si>
  <si>
    <t>자연890</t>
  </si>
  <si>
    <t xml:space="preserve">316.64 / </t>
  </si>
  <si>
    <t>자연891</t>
  </si>
  <si>
    <t>24.07</t>
  </si>
  <si>
    <t>52,232</t>
  </si>
  <si>
    <t>346.02</t>
  </si>
  <si>
    <t>73.32</t>
  </si>
  <si>
    <t>345.56</t>
  </si>
  <si>
    <t xml:space="preserve">316.36 / </t>
  </si>
  <si>
    <t>통합인문725</t>
  </si>
  <si>
    <t>24.09</t>
  </si>
  <si>
    <t>52,275</t>
  </si>
  <si>
    <t>346.00</t>
  </si>
  <si>
    <t>73.58</t>
  </si>
  <si>
    <t xml:space="preserve">964.23 / </t>
  </si>
  <si>
    <t>통합인문726</t>
  </si>
  <si>
    <t>24.10</t>
  </si>
  <si>
    <t>52,297</t>
  </si>
  <si>
    <t>74.00</t>
  </si>
  <si>
    <t>346.72</t>
  </si>
  <si>
    <t xml:space="preserve">78.8 / </t>
  </si>
  <si>
    <t>통합인문727</t>
  </si>
  <si>
    <t>24.14</t>
  </si>
  <si>
    <t>52,384</t>
  </si>
  <si>
    <t>73.53</t>
  </si>
  <si>
    <t xml:space="preserve">964.2 / </t>
  </si>
  <si>
    <t>통합인문728</t>
  </si>
  <si>
    <t>24.18</t>
  </si>
  <si>
    <t>52,471</t>
  </si>
  <si>
    <t>73.93</t>
  </si>
  <si>
    <t>345.86</t>
  </si>
  <si>
    <t xml:space="preserve">963.84 / </t>
  </si>
  <si>
    <t>자연892</t>
  </si>
  <si>
    <t>24.23</t>
  </si>
  <si>
    <t>52,579</t>
  </si>
  <si>
    <t>73.90</t>
  </si>
  <si>
    <t>345.79</t>
  </si>
  <si>
    <t>자연893</t>
  </si>
  <si>
    <t>24.24</t>
  </si>
  <si>
    <t>52,601</t>
  </si>
  <si>
    <t>73.89</t>
  </si>
  <si>
    <t>345.78</t>
  </si>
  <si>
    <t xml:space="preserve">316.39 / </t>
  </si>
  <si>
    <t>자연894</t>
  </si>
  <si>
    <t xml:space="preserve">763 / </t>
  </si>
  <si>
    <t>통합인문729</t>
  </si>
  <si>
    <t>345.77</t>
  </si>
  <si>
    <t xml:space="preserve">171.08 / </t>
  </si>
  <si>
    <t>자연895</t>
  </si>
  <si>
    <t>24.26</t>
  </si>
  <si>
    <t>52,644</t>
  </si>
  <si>
    <t>73.88</t>
  </si>
  <si>
    <t xml:space="preserve">171.07 / </t>
  </si>
  <si>
    <t>자연896</t>
  </si>
  <si>
    <t>73.87</t>
  </si>
  <si>
    <t>345.74</t>
  </si>
  <si>
    <t xml:space="preserve">80.355 / </t>
  </si>
  <si>
    <t>자연897</t>
  </si>
  <si>
    <t>24.28</t>
  </si>
  <si>
    <t>52,688</t>
  </si>
  <si>
    <t>345.72</t>
  </si>
  <si>
    <t>73.86</t>
  </si>
  <si>
    <t>343.96</t>
  </si>
  <si>
    <t xml:space="preserve">811 / </t>
  </si>
  <si>
    <t>통합인문730</t>
  </si>
  <si>
    <t>24.29</t>
  </si>
  <si>
    <t>52,709</t>
  </si>
  <si>
    <t>73.85</t>
  </si>
  <si>
    <t>345.71</t>
  </si>
  <si>
    <t xml:space="preserve">834.726 / </t>
  </si>
  <si>
    <t>자연898</t>
  </si>
  <si>
    <t>345.70</t>
  </si>
  <si>
    <t>342.74</t>
  </si>
  <si>
    <t xml:space="preserve">316.31 / </t>
  </si>
  <si>
    <t>자연899</t>
  </si>
  <si>
    <t>24.30</t>
  </si>
  <si>
    <t>52,731</t>
  </si>
  <si>
    <t>345.69</t>
  </si>
  <si>
    <t>73.84</t>
  </si>
  <si>
    <t xml:space="preserve">594.36 / </t>
  </si>
  <si>
    <t>통합인문731</t>
  </si>
  <si>
    <t>24.32</t>
  </si>
  <si>
    <t>52,774</t>
  </si>
  <si>
    <t>345.67</t>
  </si>
  <si>
    <t>73.38</t>
  </si>
  <si>
    <t xml:space="preserve">170.56 / </t>
  </si>
  <si>
    <t>통합인문732</t>
  </si>
  <si>
    <t>24.36</t>
  </si>
  <si>
    <t>52,861</t>
  </si>
  <si>
    <t>73.80</t>
  </si>
  <si>
    <t>342.64</t>
  </si>
  <si>
    <t xml:space="preserve">171 / </t>
  </si>
  <si>
    <t>자연900</t>
  </si>
  <si>
    <t>24.37</t>
  </si>
  <si>
    <t>52,883</t>
  </si>
  <si>
    <t>73.78</t>
  </si>
  <si>
    <t>345.59</t>
  </si>
  <si>
    <t>342.62</t>
  </si>
  <si>
    <t>자연901</t>
  </si>
  <si>
    <t>24.43</t>
  </si>
  <si>
    <t>53,013</t>
  </si>
  <si>
    <t>345.51</t>
  </si>
  <si>
    <t>73.29</t>
  </si>
  <si>
    <t xml:space="preserve">835.431 / </t>
  </si>
  <si>
    <t>통합인문733</t>
  </si>
  <si>
    <t>24.45</t>
  </si>
  <si>
    <t>53,057</t>
  </si>
  <si>
    <t>73.72</t>
  </si>
  <si>
    <t>345.49</t>
  </si>
  <si>
    <t xml:space="preserve">761.5 / </t>
  </si>
  <si>
    <t>자연902</t>
  </si>
  <si>
    <t>345.48</t>
  </si>
  <si>
    <t xml:space="preserve">316.09 / </t>
  </si>
  <si>
    <t>자연903</t>
  </si>
  <si>
    <t>24.48</t>
  </si>
  <si>
    <t>53,122</t>
  </si>
  <si>
    <t>73.70</t>
  </si>
  <si>
    <t xml:space="preserve">316.05 / </t>
  </si>
  <si>
    <t>자연904</t>
  </si>
  <si>
    <t>24.49</t>
  </si>
  <si>
    <t>53,143</t>
  </si>
  <si>
    <t>73.69</t>
  </si>
  <si>
    <t>345.43</t>
  </si>
  <si>
    <t>342.45</t>
  </si>
  <si>
    <t xml:space="preserve">684.07 / </t>
  </si>
  <si>
    <t>자연905</t>
  </si>
  <si>
    <t>24.56</t>
  </si>
  <si>
    <t>53,295</t>
  </si>
  <si>
    <t>345.33</t>
  </si>
  <si>
    <t>73.18</t>
  </si>
  <si>
    <t xml:space="preserve">170.39 / </t>
  </si>
  <si>
    <t>통합인문734</t>
  </si>
  <si>
    <t>24.57</t>
  </si>
  <si>
    <t>53,317</t>
  </si>
  <si>
    <t>73.63</t>
  </si>
  <si>
    <t>346.08</t>
  </si>
  <si>
    <t xml:space="preserve">78.5 / </t>
  </si>
  <si>
    <t>통합인문735</t>
  </si>
  <si>
    <t>24.58</t>
  </si>
  <si>
    <t>53,339</t>
  </si>
  <si>
    <t>345.31</t>
  </si>
  <si>
    <t>73.17</t>
  </si>
  <si>
    <t xml:space="preserve">170.38 / </t>
  </si>
  <si>
    <t>통합인문736</t>
  </si>
  <si>
    <t>73.62</t>
  </si>
  <si>
    <t xml:space="preserve">315.92 / </t>
  </si>
  <si>
    <t>자연906</t>
  </si>
  <si>
    <t>24.59</t>
  </si>
  <si>
    <t>53,360</t>
  </si>
  <si>
    <t>345.30</t>
  </si>
  <si>
    <t>73.61</t>
  </si>
  <si>
    <t>343.51</t>
  </si>
  <si>
    <t xml:space="preserve">593.78 / </t>
  </si>
  <si>
    <t>통합인문737</t>
  </si>
  <si>
    <t>24.62</t>
  </si>
  <si>
    <t>53,425</t>
  </si>
  <si>
    <t>73.59</t>
  </si>
  <si>
    <t>345.25</t>
  </si>
  <si>
    <t>자연907</t>
  </si>
  <si>
    <t>24.63</t>
  </si>
  <si>
    <t>53,447</t>
  </si>
  <si>
    <t>345.24</t>
  </si>
  <si>
    <t xml:space="preserve">833.86 / </t>
  </si>
  <si>
    <t>자연908</t>
  </si>
  <si>
    <t>24.69</t>
  </si>
  <si>
    <t>53,577</t>
  </si>
  <si>
    <t>345.16</t>
  </si>
  <si>
    <t>343.36</t>
  </si>
  <si>
    <t xml:space="preserve">631.2 / </t>
  </si>
  <si>
    <t>통합인문738</t>
  </si>
  <si>
    <t>24.73</t>
  </si>
  <si>
    <t>53,664</t>
  </si>
  <si>
    <t>345.10</t>
  </si>
  <si>
    <t>73.50</t>
  </si>
  <si>
    <t>345.87</t>
  </si>
  <si>
    <t>343.29</t>
  </si>
  <si>
    <t xml:space="preserve">78.4 / </t>
  </si>
  <si>
    <t>통합인문739</t>
  </si>
  <si>
    <t>24.77</t>
  </si>
  <si>
    <t>53,751</t>
  </si>
  <si>
    <t>73.03</t>
  </si>
  <si>
    <t>342.40</t>
  </si>
  <si>
    <t xml:space="preserve">834.591 / </t>
  </si>
  <si>
    <t>통합인문740</t>
  </si>
  <si>
    <t>24.78</t>
  </si>
  <si>
    <t>53,773</t>
  </si>
  <si>
    <t>73.47</t>
  </si>
  <si>
    <t>345.04</t>
  </si>
  <si>
    <t xml:space="preserve">315.66 / </t>
  </si>
  <si>
    <t>자연909</t>
  </si>
  <si>
    <t>24.81</t>
  </si>
  <si>
    <t>53,838</t>
  </si>
  <si>
    <t>73.00</t>
  </si>
  <si>
    <t>342.35</t>
  </si>
  <si>
    <t xml:space="preserve">537 / </t>
  </si>
  <si>
    <t xml:space="preserve">평균점수 </t>
  </si>
  <si>
    <t>통합인문741</t>
  </si>
  <si>
    <t>24.84</t>
  </si>
  <si>
    <t>53,903</t>
  </si>
  <si>
    <t>344.95</t>
  </si>
  <si>
    <t>72.97</t>
  </si>
  <si>
    <t>342.29</t>
  </si>
  <si>
    <t xml:space="preserve">826.86 / </t>
  </si>
  <si>
    <t>통합인문742</t>
  </si>
  <si>
    <t>24.90</t>
  </si>
  <si>
    <t>54,033</t>
  </si>
  <si>
    <t>344.87</t>
  </si>
  <si>
    <t>72.93</t>
  </si>
  <si>
    <t xml:space="preserve">170.16 / </t>
  </si>
  <si>
    <t>통합인문743</t>
  </si>
  <si>
    <t>24.91</t>
  </si>
  <si>
    <t>54,055</t>
  </si>
  <si>
    <t>344.86</t>
  </si>
  <si>
    <t>72.92</t>
  </si>
  <si>
    <t xml:space="preserve">963.81 / </t>
  </si>
  <si>
    <t>통합인문744</t>
  </si>
  <si>
    <t>24.93</t>
  </si>
  <si>
    <t>54,098</t>
  </si>
  <si>
    <t>73.35</t>
  </si>
  <si>
    <t>344.83</t>
  </si>
  <si>
    <t xml:space="preserve">963.46 / </t>
  </si>
  <si>
    <t>자연910</t>
  </si>
  <si>
    <t>자연911</t>
  </si>
  <si>
    <t>24.99</t>
  </si>
  <si>
    <t>54,228</t>
  </si>
  <si>
    <t>73.30</t>
  </si>
  <si>
    <t xml:space="preserve">963.23 / </t>
  </si>
  <si>
    <t>통합인문745</t>
  </si>
  <si>
    <t>25.06</t>
  </si>
  <si>
    <t>54,380</t>
  </si>
  <si>
    <t>72.81</t>
  </si>
  <si>
    <t xml:space="preserve">170.05 / </t>
  </si>
  <si>
    <t>통합인문746</t>
  </si>
  <si>
    <t>통합인문747</t>
  </si>
  <si>
    <t>25.14</t>
  </si>
  <si>
    <t>54,554</t>
  </si>
  <si>
    <t>344.54</t>
  </si>
  <si>
    <t xml:space="preserve">315.16 / </t>
  </si>
  <si>
    <t>자연912</t>
  </si>
  <si>
    <t>25.19</t>
  </si>
  <si>
    <t>54,662</t>
  </si>
  <si>
    <t>344.47</t>
  </si>
  <si>
    <t>73.14</t>
  </si>
  <si>
    <t>345.26</t>
  </si>
  <si>
    <t>342.60</t>
  </si>
  <si>
    <t xml:space="preserve">806 / </t>
  </si>
  <si>
    <t>통합인문748</t>
  </si>
  <si>
    <t>25.22</t>
  </si>
  <si>
    <t>54,727</t>
  </si>
  <si>
    <t>344.42</t>
  </si>
  <si>
    <t>72.68</t>
  </si>
  <si>
    <t>341.73</t>
  </si>
  <si>
    <t xml:space="preserve">826.57 / </t>
  </si>
  <si>
    <t>통합인문749</t>
  </si>
  <si>
    <t>25.32</t>
  </si>
  <si>
    <t>54,944</t>
  </si>
  <si>
    <t>73.04</t>
  </si>
  <si>
    <t xml:space="preserve">963.26 / </t>
  </si>
  <si>
    <t>자연913</t>
  </si>
  <si>
    <t>25.37</t>
  </si>
  <si>
    <t>55,053</t>
  </si>
  <si>
    <t>자연914</t>
  </si>
  <si>
    <t>25.39</t>
  </si>
  <si>
    <t>55,096</t>
  </si>
  <si>
    <t>344.19</t>
  </si>
  <si>
    <t>72.99</t>
  </si>
  <si>
    <t>344.97</t>
  </si>
  <si>
    <t xml:space="preserve">408.9 / </t>
  </si>
  <si>
    <t xml:space="preserve"> 사탐10%가산</t>
  </si>
  <si>
    <t>통합인문750</t>
  </si>
  <si>
    <t xml:space="preserve">314.82 / </t>
  </si>
  <si>
    <t>자연915</t>
  </si>
  <si>
    <t>25.41</t>
  </si>
  <si>
    <t>55,140</t>
  </si>
  <si>
    <t>344.16</t>
  </si>
  <si>
    <t>72.54</t>
  </si>
  <si>
    <t xml:space="preserve">963.55 / </t>
  </si>
  <si>
    <t>통합인문751</t>
  </si>
  <si>
    <t>25.42</t>
  </si>
  <si>
    <t>55,161</t>
  </si>
  <si>
    <t>344.14</t>
  </si>
  <si>
    <t>72.52</t>
  </si>
  <si>
    <t xml:space="preserve">169.79 / </t>
  </si>
  <si>
    <t>통합인문752</t>
  </si>
  <si>
    <t>25.48</t>
  </si>
  <si>
    <t>55,292</t>
  </si>
  <si>
    <t>344.05</t>
  </si>
  <si>
    <t>72.91</t>
  </si>
  <si>
    <t xml:space="preserve">591.97 / </t>
  </si>
  <si>
    <t>통합인문753</t>
  </si>
  <si>
    <t>25.49</t>
  </si>
  <si>
    <t>55,313</t>
  </si>
  <si>
    <t>72.90</t>
  </si>
  <si>
    <t>344.04</t>
  </si>
  <si>
    <t>340.93</t>
  </si>
  <si>
    <t xml:space="preserve">796.8 / </t>
  </si>
  <si>
    <t>자연916</t>
  </si>
  <si>
    <t>72.47</t>
  </si>
  <si>
    <t>341.33</t>
  </si>
  <si>
    <t xml:space="preserve">169.74 / </t>
  </si>
  <si>
    <t>통합인문754</t>
  </si>
  <si>
    <t>25.55</t>
  </si>
  <si>
    <t>55,444</t>
  </si>
  <si>
    <t>72.86</t>
  </si>
  <si>
    <t xml:space="preserve">804 / </t>
  </si>
  <si>
    <t>통합인문755</t>
  </si>
  <si>
    <t>25.58</t>
  </si>
  <si>
    <t>55,509</t>
  </si>
  <si>
    <t>72.83</t>
  </si>
  <si>
    <t>340.79</t>
  </si>
  <si>
    <t xml:space="preserve">175.32 / </t>
  </si>
  <si>
    <t>자연917</t>
  </si>
  <si>
    <t>344.70</t>
  </si>
  <si>
    <t xml:space="preserve">788.25 / </t>
  </si>
  <si>
    <t>통합인문756</t>
  </si>
  <si>
    <t>72.84</t>
  </si>
  <si>
    <t xml:space="preserve">831.43 / </t>
  </si>
  <si>
    <t>자연918</t>
  </si>
  <si>
    <t>25.60</t>
  </si>
  <si>
    <t>55,552</t>
  </si>
  <si>
    <t>72.82</t>
  </si>
  <si>
    <t>343.88</t>
  </si>
  <si>
    <t xml:space="preserve">963.11 / </t>
  </si>
  <si>
    <t>자연919</t>
  </si>
  <si>
    <t>25.72</t>
  </si>
  <si>
    <t>55,812</t>
  </si>
  <si>
    <t>72.73</t>
  </si>
  <si>
    <t>343.72</t>
  </si>
  <si>
    <t xml:space="preserve">963.05 / </t>
  </si>
  <si>
    <t>자연920</t>
  </si>
  <si>
    <t>25.73</t>
  </si>
  <si>
    <t>55,834</t>
  </si>
  <si>
    <t>72.72</t>
  </si>
  <si>
    <t>343.70</t>
  </si>
  <si>
    <t xml:space="preserve">170.04 / </t>
  </si>
  <si>
    <t>자연921</t>
  </si>
  <si>
    <t>25.75</t>
  </si>
  <si>
    <t>55,878</t>
  </si>
  <si>
    <t>72.70</t>
  </si>
  <si>
    <t>343.67</t>
  </si>
  <si>
    <t xml:space="preserve">314.36 / </t>
  </si>
  <si>
    <t>자연922</t>
  </si>
  <si>
    <t>25.76</t>
  </si>
  <si>
    <t>55,899</t>
  </si>
  <si>
    <t>72.69</t>
  </si>
  <si>
    <t>343.65</t>
  </si>
  <si>
    <t>340.53</t>
  </si>
  <si>
    <t xml:space="preserve">830.953 / </t>
  </si>
  <si>
    <t>자연923</t>
  </si>
  <si>
    <t>25.80</t>
  </si>
  <si>
    <t>55,986</t>
  </si>
  <si>
    <t>72.66</t>
  </si>
  <si>
    <t>343.60</t>
  </si>
  <si>
    <t xml:space="preserve">183.42 / </t>
  </si>
  <si>
    <t>통합인문757</t>
  </si>
  <si>
    <t>25.86</t>
  </si>
  <si>
    <t>56,116</t>
  </si>
  <si>
    <t>72.61</t>
  </si>
  <si>
    <t xml:space="preserve">396.85 / </t>
  </si>
  <si>
    <t>자연924</t>
  </si>
  <si>
    <t xml:space="preserve">314.22 / </t>
  </si>
  <si>
    <t>자연925</t>
  </si>
  <si>
    <t>25.88</t>
  </si>
  <si>
    <t>56,160</t>
  </si>
  <si>
    <t>72.59</t>
  </si>
  <si>
    <t>343.48</t>
  </si>
  <si>
    <t xml:space="preserve">169.93 / </t>
  </si>
  <si>
    <t>자연926</t>
  </si>
  <si>
    <t>25.89</t>
  </si>
  <si>
    <t>56,181</t>
  </si>
  <si>
    <t xml:space="preserve">175.09 / </t>
  </si>
  <si>
    <t>자연927</t>
  </si>
  <si>
    <t>25.90</t>
  </si>
  <si>
    <t>56,203</t>
  </si>
  <si>
    <t>343.46</t>
  </si>
  <si>
    <t>72.12</t>
  </si>
  <si>
    <t xml:space="preserve">831.641 / </t>
  </si>
  <si>
    <t>통합인문758</t>
  </si>
  <si>
    <t>25.91</t>
  </si>
  <si>
    <t>56,225</t>
  </si>
  <si>
    <t>72.58</t>
  </si>
  <si>
    <t>343.44</t>
  </si>
  <si>
    <t xml:space="preserve">314.16 / </t>
  </si>
  <si>
    <t>자연928</t>
  </si>
  <si>
    <t>25.94</t>
  </si>
  <si>
    <t>56,290</t>
  </si>
  <si>
    <t>343.40</t>
  </si>
  <si>
    <t>72.08</t>
  </si>
  <si>
    <t xml:space="preserve">169.41 / </t>
  </si>
  <si>
    <t>통합인문759</t>
  </si>
  <si>
    <t>72.55</t>
  </si>
  <si>
    <t xml:space="preserve">962.93 / </t>
  </si>
  <si>
    <t>자연929</t>
  </si>
  <si>
    <t>25.97</t>
  </si>
  <si>
    <t>56,355</t>
  </si>
  <si>
    <t>72.53</t>
  </si>
  <si>
    <t>340.22</t>
  </si>
  <si>
    <t xml:space="preserve">314.09 / </t>
  </si>
  <si>
    <t>자연930</t>
  </si>
  <si>
    <t>자연931</t>
  </si>
  <si>
    <t>26.02</t>
  </si>
  <si>
    <t>56,463</t>
  </si>
  <si>
    <t>72.49</t>
  </si>
  <si>
    <t>344.07</t>
  </si>
  <si>
    <t xml:space="preserve">590.82 / </t>
  </si>
  <si>
    <t>통합인문760</t>
  </si>
  <si>
    <t>26.03</t>
  </si>
  <si>
    <t>56,485</t>
  </si>
  <si>
    <t>343.27</t>
  </si>
  <si>
    <t>72.48</t>
  </si>
  <si>
    <t>344.06</t>
  </si>
  <si>
    <t xml:space="preserve">750.3 / </t>
  </si>
  <si>
    <t>통합인문761</t>
  </si>
  <si>
    <t>26.09</t>
  </si>
  <si>
    <t>56,615</t>
  </si>
  <si>
    <t>343.20</t>
  </si>
  <si>
    <t>71.96</t>
  </si>
  <si>
    <t xml:space="preserve">824.29 / </t>
  </si>
  <si>
    <t>통합인문762</t>
  </si>
  <si>
    <t>26.10</t>
  </si>
  <si>
    <t>56,637</t>
  </si>
  <si>
    <t>72.42</t>
  </si>
  <si>
    <t xml:space="preserve">749.8 / </t>
  </si>
  <si>
    <t>통합인문763</t>
  </si>
  <si>
    <t>26.11</t>
  </si>
  <si>
    <t>56,659</t>
  </si>
  <si>
    <t>343.17</t>
  </si>
  <si>
    <t xml:space="preserve">169.78 / </t>
  </si>
  <si>
    <t>자연932</t>
  </si>
  <si>
    <t xml:space="preserve">666 / </t>
  </si>
  <si>
    <t>자연933</t>
  </si>
  <si>
    <t>26.13</t>
  </si>
  <si>
    <t>56,702</t>
  </si>
  <si>
    <t>343.15</t>
  </si>
  <si>
    <t>71.94</t>
  </si>
  <si>
    <t>340.35</t>
  </si>
  <si>
    <t xml:space="preserve">824.21 / </t>
  </si>
  <si>
    <t>통합인문764</t>
  </si>
  <si>
    <t>26.21</t>
  </si>
  <si>
    <t>56,876</t>
  </si>
  <si>
    <t>343.05</t>
  </si>
  <si>
    <t>72.34</t>
  </si>
  <si>
    <t>343.82</t>
  </si>
  <si>
    <t>통합인문765</t>
  </si>
  <si>
    <t>26.23</t>
  </si>
  <si>
    <t>56,919</t>
  </si>
  <si>
    <t>343.02</t>
  </si>
  <si>
    <t>72.33</t>
  </si>
  <si>
    <t>343.81</t>
  </si>
  <si>
    <t xml:space="preserve">590.42 / </t>
  </si>
  <si>
    <t>통합인문766</t>
  </si>
  <si>
    <t xml:space="preserve">829.803 / </t>
  </si>
  <si>
    <t>자연934</t>
  </si>
  <si>
    <t>26.24</t>
  </si>
  <si>
    <t>56,941</t>
  </si>
  <si>
    <t>343.01</t>
  </si>
  <si>
    <t>72.32</t>
  </si>
  <si>
    <t>343.79</t>
  </si>
  <si>
    <t>341.04</t>
  </si>
  <si>
    <t xml:space="preserve">590.39 / </t>
  </si>
  <si>
    <t>통합인문767</t>
  </si>
  <si>
    <t>71.85</t>
  </si>
  <si>
    <t>340.18</t>
  </si>
  <si>
    <t xml:space="preserve">335.13 / </t>
  </si>
  <si>
    <t>통합인문768</t>
  </si>
  <si>
    <t>26.30</t>
  </si>
  <si>
    <t>57,071</t>
  </si>
  <si>
    <t>72.28</t>
  </si>
  <si>
    <t>342.94</t>
  </si>
  <si>
    <t xml:space="preserve">313.71 / </t>
  </si>
  <si>
    <t>자연935</t>
  </si>
  <si>
    <t>26.31</t>
  </si>
  <si>
    <t>57,093</t>
  </si>
  <si>
    <t>342.92</t>
  </si>
  <si>
    <t>71.43</t>
  </si>
  <si>
    <t>342.30</t>
  </si>
  <si>
    <t>339.37</t>
  </si>
  <si>
    <t xml:space="preserve">803.7 / </t>
  </si>
  <si>
    <t>통합인문769</t>
  </si>
  <si>
    <t>26.32</t>
  </si>
  <si>
    <t>57,114</t>
  </si>
  <si>
    <t>72.26</t>
  </si>
  <si>
    <t>342.91</t>
  </si>
  <si>
    <t xml:space="preserve">174.81 / </t>
  </si>
  <si>
    <t>자연936</t>
  </si>
  <si>
    <t xml:space="preserve">313.68 / </t>
  </si>
  <si>
    <t>자연937</t>
  </si>
  <si>
    <t>26.34</t>
  </si>
  <si>
    <t>57,158</t>
  </si>
  <si>
    <t>72.24</t>
  </si>
  <si>
    <t>342.88</t>
  </si>
  <si>
    <t xml:space="preserve">809 / </t>
  </si>
  <si>
    <t>자연938</t>
  </si>
  <si>
    <t>26.39</t>
  </si>
  <si>
    <t>57,266</t>
  </si>
  <si>
    <t>72.21</t>
  </si>
  <si>
    <t>342.82</t>
  </si>
  <si>
    <t>339.62</t>
  </si>
  <si>
    <t xml:space="preserve">962.72 / </t>
  </si>
  <si>
    <t>자연939</t>
  </si>
  <si>
    <t xml:space="preserve">629.48 / </t>
  </si>
  <si>
    <t>자연940</t>
  </si>
  <si>
    <t>26.45</t>
  </si>
  <si>
    <t>57,397</t>
  </si>
  <si>
    <t>72.16</t>
  </si>
  <si>
    <t>339.53</t>
  </si>
  <si>
    <t xml:space="preserve">394.95 / </t>
  </si>
  <si>
    <t>자연941</t>
  </si>
  <si>
    <t>26.50</t>
  </si>
  <si>
    <t>57,505</t>
  </si>
  <si>
    <t>342.67</t>
  </si>
  <si>
    <t xml:space="preserve">313.47 / </t>
  </si>
  <si>
    <t>자연942</t>
  </si>
  <si>
    <t>26.52</t>
  </si>
  <si>
    <t>57,548</t>
  </si>
  <si>
    <t>72.11</t>
  </si>
  <si>
    <t>342.65</t>
  </si>
  <si>
    <t xml:space="preserve">788.5 / </t>
  </si>
  <si>
    <t>자연943</t>
  </si>
  <si>
    <t>71.24</t>
  </si>
  <si>
    <t>342.00</t>
  </si>
  <si>
    <t xml:space="preserve">313.2 / </t>
  </si>
  <si>
    <t>통합인문770</t>
  </si>
  <si>
    <t>26.55</t>
  </si>
  <si>
    <t>57,614</t>
  </si>
  <si>
    <t>342.61</t>
  </si>
  <si>
    <t xml:space="preserve">829.053 / </t>
  </si>
  <si>
    <t>자연944</t>
  </si>
  <si>
    <t>26.56</t>
  </si>
  <si>
    <t>57,635</t>
  </si>
  <si>
    <t>72.07</t>
  </si>
  <si>
    <t xml:space="preserve">394.6 / </t>
  </si>
  <si>
    <t>자연945</t>
  </si>
  <si>
    <t>26.59</t>
  </si>
  <si>
    <t>57,700</t>
  </si>
  <si>
    <t>72.05</t>
  </si>
  <si>
    <t>342.56</t>
  </si>
  <si>
    <t>339.35</t>
  </si>
  <si>
    <t xml:space="preserve">828.961 / </t>
  </si>
  <si>
    <t>자연946</t>
  </si>
  <si>
    <t>26.60</t>
  </si>
  <si>
    <t>57,722</t>
  </si>
  <si>
    <t>342.54</t>
  </si>
  <si>
    <t>71.18</t>
  </si>
  <si>
    <t>341.89</t>
  </si>
  <si>
    <t xml:space="preserve">313.11 / </t>
  </si>
  <si>
    <t>통합인문771</t>
  </si>
  <si>
    <t>26.62</t>
  </si>
  <si>
    <t>57,765</t>
  </si>
  <si>
    <t>72.03</t>
  </si>
  <si>
    <t>342.53</t>
  </si>
  <si>
    <t xml:space="preserve">313.34 / </t>
  </si>
  <si>
    <t>자연947</t>
  </si>
  <si>
    <t>26.66</t>
  </si>
  <si>
    <t>57,852</t>
  </si>
  <si>
    <t>72.00</t>
  </si>
  <si>
    <t>342.48</t>
  </si>
  <si>
    <t xml:space="preserve">746 / </t>
  </si>
  <si>
    <t>자연948</t>
  </si>
  <si>
    <t>342.47</t>
  </si>
  <si>
    <t xml:space="preserve">828.801 / </t>
  </si>
  <si>
    <t>자연949</t>
  </si>
  <si>
    <t>26.68</t>
  </si>
  <si>
    <t>57,896</t>
  </si>
  <si>
    <t>71.99</t>
  </si>
  <si>
    <t>자연950</t>
  </si>
  <si>
    <t>26.69</t>
  </si>
  <si>
    <t>57,917</t>
  </si>
  <si>
    <t>342.43</t>
  </si>
  <si>
    <t>71.98</t>
  </si>
  <si>
    <t>343.22</t>
  </si>
  <si>
    <t xml:space="preserve">765.8 / </t>
  </si>
  <si>
    <t>자연951</t>
  </si>
  <si>
    <t>26.70</t>
  </si>
  <si>
    <t>57,939</t>
  </si>
  <si>
    <t xml:space="preserve">174.57 / </t>
  </si>
  <si>
    <t>자연952</t>
  </si>
  <si>
    <t>342.42</t>
  </si>
  <si>
    <t xml:space="preserve">313.24 / </t>
  </si>
  <si>
    <t>자연953</t>
  </si>
  <si>
    <t>26.72</t>
  </si>
  <si>
    <t>57,982</t>
  </si>
  <si>
    <t>71.49</t>
  </si>
  <si>
    <t xml:space="preserve">437.4 / </t>
  </si>
  <si>
    <t>통합인문772</t>
  </si>
  <si>
    <t>26.76</t>
  </si>
  <si>
    <t>58,069</t>
  </si>
  <si>
    <t>71.93</t>
  </si>
  <si>
    <t xml:space="preserve">962.55 / </t>
  </si>
  <si>
    <t>자연954</t>
  </si>
  <si>
    <t xml:space="preserve">828.591 / </t>
  </si>
  <si>
    <t>자연955</t>
  </si>
  <si>
    <t>26.79</t>
  </si>
  <si>
    <t>58,134</t>
  </si>
  <si>
    <t xml:space="preserve">829.491 / </t>
  </si>
  <si>
    <t>통합인문773</t>
  </si>
  <si>
    <t>26.80</t>
  </si>
  <si>
    <t>58,156</t>
  </si>
  <si>
    <t>71.89</t>
  </si>
  <si>
    <t>339.01</t>
  </si>
  <si>
    <t xml:space="preserve">174.5 / </t>
  </si>
  <si>
    <t>자연956</t>
  </si>
  <si>
    <t>26.85</t>
  </si>
  <si>
    <t>58,265</t>
  </si>
  <si>
    <t>342.23</t>
  </si>
  <si>
    <t>자연957</t>
  </si>
  <si>
    <t>26.86</t>
  </si>
  <si>
    <t>58,286</t>
  </si>
  <si>
    <t>71.84</t>
  </si>
  <si>
    <t>342.21</t>
  </si>
  <si>
    <t xml:space="preserve">78.692 / </t>
  </si>
  <si>
    <t>자연958</t>
  </si>
  <si>
    <t>26.88</t>
  </si>
  <si>
    <t>58,330</t>
  </si>
  <si>
    <t>71.83</t>
  </si>
  <si>
    <t>342.19</t>
  </si>
  <si>
    <t xml:space="preserve">962.49 / </t>
  </si>
  <si>
    <t>자연959</t>
  </si>
  <si>
    <t>26.90</t>
  </si>
  <si>
    <t>58,373</t>
  </si>
  <si>
    <t>342.16</t>
  </si>
  <si>
    <t>71.81</t>
  </si>
  <si>
    <t>340.10</t>
  </si>
  <si>
    <t xml:space="preserve">589.08 / </t>
  </si>
  <si>
    <t>통합인문774</t>
  </si>
  <si>
    <t xml:space="preserve">744.3 / </t>
  </si>
  <si>
    <t>통합인문775</t>
  </si>
  <si>
    <t>26.93</t>
  </si>
  <si>
    <t>58,438</t>
  </si>
  <si>
    <t>342.13</t>
  </si>
  <si>
    <t>71.79</t>
  </si>
  <si>
    <t xml:space="preserve">404.55 / </t>
  </si>
  <si>
    <t>통합인문776</t>
  </si>
  <si>
    <t>27.07</t>
  </si>
  <si>
    <t>58,742</t>
  </si>
  <si>
    <t>341.95</t>
  </si>
  <si>
    <t>70.79</t>
  </si>
  <si>
    <t>341.25</t>
  </si>
  <si>
    <t>338.32</t>
  </si>
  <si>
    <t xml:space="preserve">312.54 / </t>
  </si>
  <si>
    <t>통합인문777</t>
  </si>
  <si>
    <t>27.12</t>
  </si>
  <si>
    <t>58,850</t>
  </si>
  <si>
    <t>71.65</t>
  </si>
  <si>
    <t xml:space="preserve">962.38 / </t>
  </si>
  <si>
    <t>자연960</t>
  </si>
  <si>
    <t>27.14</t>
  </si>
  <si>
    <t>58,894</t>
  </si>
  <si>
    <t>341.86</t>
  </si>
  <si>
    <t>71.16</t>
  </si>
  <si>
    <t xml:space="preserve">828.67 / </t>
  </si>
  <si>
    <t>통합인문778</t>
  </si>
  <si>
    <t>71.62</t>
  </si>
  <si>
    <t xml:space="preserve">663.9 / </t>
  </si>
  <si>
    <t>통합인문779</t>
  </si>
  <si>
    <t>27.16</t>
  </si>
  <si>
    <t>58,937</t>
  </si>
  <si>
    <t>71.61</t>
  </si>
  <si>
    <t>341.83</t>
  </si>
  <si>
    <t xml:space="preserve">827.64 / </t>
  </si>
  <si>
    <t>자연961</t>
  </si>
  <si>
    <t>27.21</t>
  </si>
  <si>
    <t>59,046</t>
  </si>
  <si>
    <t>341.77</t>
  </si>
  <si>
    <t>71.11</t>
  </si>
  <si>
    <t xml:space="preserve">168.58 / </t>
  </si>
  <si>
    <t>통합인문780</t>
  </si>
  <si>
    <t>70.66</t>
  </si>
  <si>
    <t xml:space="preserve">312.35 / </t>
  </si>
  <si>
    <t>통합인문781</t>
  </si>
  <si>
    <t>27.22</t>
  </si>
  <si>
    <t>59,067</t>
  </si>
  <si>
    <t>71.58</t>
  </si>
  <si>
    <t>341.76</t>
  </si>
  <si>
    <t xml:space="preserve">312.65 / </t>
  </si>
  <si>
    <t>자연962</t>
  </si>
  <si>
    <t>27.24</t>
  </si>
  <si>
    <t>59,111</t>
  </si>
  <si>
    <t>71.56</t>
  </si>
  <si>
    <t xml:space="preserve">312.62 / </t>
  </si>
  <si>
    <t>자연963</t>
  </si>
  <si>
    <t>27.27</t>
  </si>
  <si>
    <t>59,176</t>
  </si>
  <si>
    <t>71.54</t>
  </si>
  <si>
    <t>341.70</t>
  </si>
  <si>
    <t xml:space="preserve">312.59 / </t>
  </si>
  <si>
    <t>자연964</t>
  </si>
  <si>
    <t>27.28</t>
  </si>
  <si>
    <t>59,198</t>
  </si>
  <si>
    <t>71.53</t>
  </si>
  <si>
    <t>341.69</t>
  </si>
  <si>
    <t xml:space="preserve">827.386 / </t>
  </si>
  <si>
    <t>자연965</t>
  </si>
  <si>
    <t>27.31</t>
  </si>
  <si>
    <t>59,263</t>
  </si>
  <si>
    <t>71.50</t>
  </si>
  <si>
    <t>341.65</t>
  </si>
  <si>
    <t xml:space="preserve">664 / </t>
  </si>
  <si>
    <t>자연966</t>
  </si>
  <si>
    <t>27.36</t>
  </si>
  <si>
    <t>59,371</t>
  </si>
  <si>
    <t>71.47</t>
  </si>
  <si>
    <t>341.59</t>
  </si>
  <si>
    <t xml:space="preserve">174.15 / </t>
  </si>
  <si>
    <t>자연967</t>
  </si>
  <si>
    <t>27.37</t>
  </si>
  <si>
    <t>59,393</t>
  </si>
  <si>
    <t>341.58</t>
  </si>
  <si>
    <t>70.54</t>
  </si>
  <si>
    <t>340.83</t>
  </si>
  <si>
    <t>337.87</t>
  </si>
  <si>
    <t xml:space="preserve">312.17 / </t>
  </si>
  <si>
    <t>통합인문782</t>
  </si>
  <si>
    <t>71.46</t>
  </si>
  <si>
    <t>341.57</t>
  </si>
  <si>
    <t xml:space="preserve">174.14 / </t>
  </si>
  <si>
    <t>자연968</t>
  </si>
  <si>
    <t xml:space="preserve">827.18 / </t>
  </si>
  <si>
    <t>자연969</t>
  </si>
  <si>
    <t>27.39</t>
  </si>
  <si>
    <t>59,436</t>
  </si>
  <si>
    <t>71.44</t>
  </si>
  <si>
    <t>341.55</t>
  </si>
  <si>
    <t xml:space="preserve">827.139 / </t>
  </si>
  <si>
    <t>자연970</t>
  </si>
  <si>
    <t>27.41</t>
  </si>
  <si>
    <t>59,480</t>
  </si>
  <si>
    <t>341.52</t>
  </si>
  <si>
    <t>통합인문783</t>
  </si>
  <si>
    <t>27.44</t>
  </si>
  <si>
    <t>59,545</t>
  </si>
  <si>
    <t>341.49</t>
  </si>
  <si>
    <t>70.93</t>
  </si>
  <si>
    <t xml:space="preserve">962.54 / </t>
  </si>
  <si>
    <t>통합인문784</t>
  </si>
  <si>
    <t>27.50</t>
  </si>
  <si>
    <t>59,675</t>
  </si>
  <si>
    <t>71.36</t>
  </si>
  <si>
    <t>341.41</t>
  </si>
  <si>
    <t xml:space="preserve">312.33 / </t>
  </si>
  <si>
    <t>자연971</t>
  </si>
  <si>
    <t>27.57</t>
  </si>
  <si>
    <t>59,827</t>
  </si>
  <si>
    <t>71.31</t>
  </si>
  <si>
    <t>338.14</t>
  </si>
  <si>
    <t xml:space="preserve">312.25 / </t>
  </si>
  <si>
    <t>자연972</t>
  </si>
  <si>
    <t>70.84</t>
  </si>
  <si>
    <t xml:space="preserve">962.48 / </t>
  </si>
  <si>
    <t>통합인문785</t>
  </si>
  <si>
    <t xml:space="preserve">827.696 / </t>
  </si>
  <si>
    <t>통합인문786</t>
  </si>
  <si>
    <t>27.61</t>
  </si>
  <si>
    <t>59,914</t>
  </si>
  <si>
    <t>341.28</t>
  </si>
  <si>
    <t>70.35</t>
  </si>
  <si>
    <t>340.51</t>
  </si>
  <si>
    <t xml:space="preserve">311.88 / </t>
  </si>
  <si>
    <t>통합인문787</t>
  </si>
  <si>
    <t>27.63</t>
  </si>
  <si>
    <t>59,957</t>
  </si>
  <si>
    <t>71.26</t>
  </si>
  <si>
    <t>338.06</t>
  </si>
  <si>
    <t xml:space="preserve">826.597 / </t>
  </si>
  <si>
    <t>자연973</t>
  </si>
  <si>
    <t>27.65</t>
  </si>
  <si>
    <t>60,001</t>
  </si>
  <si>
    <t>71.25</t>
  </si>
  <si>
    <t>341.23</t>
  </si>
  <si>
    <t xml:space="preserve">826.564 / </t>
  </si>
  <si>
    <t>자연974</t>
  </si>
  <si>
    <t>27.66</t>
  </si>
  <si>
    <t>60,022</t>
  </si>
  <si>
    <t>341.22</t>
  </si>
  <si>
    <t>341.98</t>
  </si>
  <si>
    <t>339.00</t>
  </si>
  <si>
    <t xml:space="preserve">663 / </t>
  </si>
  <si>
    <t>통합인문788</t>
  </si>
  <si>
    <t>341.21</t>
  </si>
  <si>
    <t xml:space="preserve"> 미적기하10%가산</t>
  </si>
  <si>
    <t>자연975</t>
  </si>
  <si>
    <t xml:space="preserve">312.14 / </t>
  </si>
  <si>
    <t>자연976</t>
  </si>
  <si>
    <t xml:space="preserve">621.97 / </t>
  </si>
  <si>
    <t>자연977</t>
  </si>
  <si>
    <t>27.70</t>
  </si>
  <si>
    <t>60,109</t>
  </si>
  <si>
    <t>71.21</t>
  </si>
  <si>
    <t>341.16</t>
  </si>
  <si>
    <t xml:space="preserve">173.93 / </t>
  </si>
  <si>
    <t>자연978</t>
  </si>
  <si>
    <t>27.80</t>
  </si>
  <si>
    <t>60,326</t>
  </si>
  <si>
    <t>71.13</t>
  </si>
  <si>
    <t xml:space="preserve">390.7 / </t>
  </si>
  <si>
    <t>자연979</t>
  </si>
  <si>
    <t xml:space="preserve">827.146 / </t>
  </si>
  <si>
    <t>통합인문789</t>
  </si>
  <si>
    <t>27.82</t>
  </si>
  <si>
    <t>60,369</t>
  </si>
  <si>
    <t>341.03</t>
  </si>
  <si>
    <t>70.22</t>
  </si>
  <si>
    <t>340.25</t>
  </si>
  <si>
    <t xml:space="preserve">625.71 / </t>
  </si>
  <si>
    <t>통합인문790</t>
  </si>
  <si>
    <t>27.89</t>
  </si>
  <si>
    <t>60,521</t>
  </si>
  <si>
    <t>71.06</t>
  </si>
  <si>
    <t xml:space="preserve">962.03 / </t>
  </si>
  <si>
    <t>자연980</t>
  </si>
  <si>
    <t>27.92</t>
  </si>
  <si>
    <t>60,586</t>
  </si>
  <si>
    <t>71.04</t>
  </si>
  <si>
    <t>340.89</t>
  </si>
  <si>
    <t xml:space="preserve">311.85 / </t>
  </si>
  <si>
    <t>자연981</t>
  </si>
  <si>
    <t>자연982</t>
  </si>
  <si>
    <t>자연983</t>
  </si>
  <si>
    <t>27.95</t>
  </si>
  <si>
    <t>60,652</t>
  </si>
  <si>
    <t>71.03</t>
  </si>
  <si>
    <t>340.86</t>
  </si>
  <si>
    <t xml:space="preserve">799.5 / </t>
  </si>
  <si>
    <t>자연984</t>
  </si>
  <si>
    <t>28.00</t>
  </si>
  <si>
    <t>60,760</t>
  </si>
  <si>
    <t>70.98</t>
  </si>
  <si>
    <t xml:space="preserve">675.37 / </t>
  </si>
  <si>
    <t>자연985</t>
  </si>
  <si>
    <t>28.03</t>
  </si>
  <si>
    <t>60,825</t>
  </si>
  <si>
    <t>70.96</t>
  </si>
  <si>
    <t>340.76</t>
  </si>
  <si>
    <t>337.47</t>
  </si>
  <si>
    <t xml:space="preserve">311.73 / </t>
  </si>
  <si>
    <t>자연986</t>
  </si>
  <si>
    <t>28.18</t>
  </si>
  <si>
    <t>61,151</t>
  </si>
  <si>
    <t>70.86</t>
  </si>
  <si>
    <t>340.58</t>
  </si>
  <si>
    <t xml:space="preserve">389.55 / </t>
  </si>
  <si>
    <t>자연987</t>
  </si>
  <si>
    <t>28.21</t>
  </si>
  <si>
    <t>61,216</t>
  </si>
  <si>
    <t>70.83</t>
  </si>
  <si>
    <t>340.55</t>
  </si>
  <si>
    <t xml:space="preserve">735.5 / </t>
  </si>
  <si>
    <t>자연988</t>
  </si>
  <si>
    <t>28.22</t>
  </si>
  <si>
    <t>61,237</t>
  </si>
  <si>
    <t>70.82</t>
  </si>
  <si>
    <t xml:space="preserve">825.285 / </t>
  </si>
  <si>
    <t>자연989</t>
  </si>
  <si>
    <t>28.28</t>
  </si>
  <si>
    <t>61,368</t>
  </si>
  <si>
    <t>70.78</t>
  </si>
  <si>
    <t>340.46</t>
  </si>
  <si>
    <t xml:space="preserve">77.815 / </t>
  </si>
  <si>
    <t>자연990</t>
  </si>
  <si>
    <t>28.30</t>
  </si>
  <si>
    <t>61,411</t>
  </si>
  <si>
    <t>70.76</t>
  </si>
  <si>
    <t>340.43</t>
  </si>
  <si>
    <t xml:space="preserve">311.44 / </t>
  </si>
  <si>
    <t>자연991</t>
  </si>
  <si>
    <t>28.31</t>
  </si>
  <si>
    <t>61,433</t>
  </si>
  <si>
    <t>340.42</t>
  </si>
  <si>
    <t>70.75</t>
  </si>
  <si>
    <t>341.19</t>
  </si>
  <si>
    <t xml:space="preserve">400.75 / </t>
  </si>
  <si>
    <t>통합인문791</t>
  </si>
  <si>
    <t>28.37</t>
  </si>
  <si>
    <t>61,563</t>
  </si>
  <si>
    <t>70.71</t>
  </si>
  <si>
    <t>337.13</t>
  </si>
  <si>
    <t xml:space="preserve">625.75 / </t>
  </si>
  <si>
    <t>자연992</t>
  </si>
  <si>
    <t xml:space="preserve">311.36 / </t>
  </si>
  <si>
    <t>자연993</t>
  </si>
  <si>
    <t>28.40</t>
  </si>
  <si>
    <t>61,628</t>
  </si>
  <si>
    <t>340.31</t>
  </si>
  <si>
    <t>70.25</t>
  </si>
  <si>
    <t xml:space="preserve">825.798 / </t>
  </si>
  <si>
    <t>통합인문792</t>
  </si>
  <si>
    <t>28.44</t>
  </si>
  <si>
    <t>61,715</t>
  </si>
  <si>
    <t>70.65</t>
  </si>
  <si>
    <t>340.26</t>
  </si>
  <si>
    <t xml:space="preserve">168.36 / </t>
  </si>
  <si>
    <t>자연994</t>
  </si>
  <si>
    <t>69.85</t>
  </si>
  <si>
    <t>339.48</t>
  </si>
  <si>
    <t xml:space="preserve">310.99 / </t>
  </si>
  <si>
    <t>통합인문793</t>
  </si>
  <si>
    <t>28.50</t>
  </si>
  <si>
    <t>61,845</t>
  </si>
  <si>
    <t>70.61</t>
  </si>
  <si>
    <t>340.19</t>
  </si>
  <si>
    <t xml:space="preserve">173.44 / </t>
  </si>
  <si>
    <t>자연995</t>
  </si>
  <si>
    <t>69.82</t>
  </si>
  <si>
    <t>339.41</t>
  </si>
  <si>
    <t xml:space="preserve">310.93 / </t>
  </si>
  <si>
    <t>통합인문794</t>
  </si>
  <si>
    <t>28.51</t>
  </si>
  <si>
    <t>61,867</t>
  </si>
  <si>
    <t>70.19</t>
  </si>
  <si>
    <t xml:space="preserve">167.78 / </t>
  </si>
  <si>
    <t>통합인문795</t>
  </si>
  <si>
    <t>28.57</t>
  </si>
  <si>
    <t>61,997</t>
  </si>
  <si>
    <t>70.15</t>
  </si>
  <si>
    <t>337.17</t>
  </si>
  <si>
    <t xml:space="preserve">825.415 / </t>
  </si>
  <si>
    <t>통합인문796</t>
  </si>
  <si>
    <t>28.70</t>
  </si>
  <si>
    <t>62,279</t>
  </si>
  <si>
    <t>339.95</t>
  </si>
  <si>
    <t>69.70</t>
  </si>
  <si>
    <t>339.17</t>
  </si>
  <si>
    <t xml:space="preserve">310.72 / </t>
  </si>
  <si>
    <t>통합인문797</t>
  </si>
  <si>
    <t>28.72</t>
  </si>
  <si>
    <t>62,322</t>
  </si>
  <si>
    <t>70.45</t>
  </si>
  <si>
    <t>339.93</t>
  </si>
  <si>
    <t xml:space="preserve">310.98 / </t>
  </si>
  <si>
    <t>자연996</t>
  </si>
  <si>
    <t>28.86</t>
  </si>
  <si>
    <t>62,626</t>
  </si>
  <si>
    <t>339.73</t>
  </si>
  <si>
    <t>69.59</t>
  </si>
  <si>
    <t>338.96</t>
  </si>
  <si>
    <t>336.06</t>
  </si>
  <si>
    <t xml:space="preserve">310.54 / </t>
  </si>
  <si>
    <t>통합인문798</t>
  </si>
  <si>
    <t>28.88</t>
  </si>
  <si>
    <t>62,670</t>
  </si>
  <si>
    <t>339.71</t>
  </si>
  <si>
    <t>70.33</t>
  </si>
  <si>
    <t>340.47</t>
  </si>
  <si>
    <t>337.46</t>
  </si>
  <si>
    <t xml:space="preserve">731 / </t>
  </si>
  <si>
    <t>통합인문799</t>
  </si>
  <si>
    <t>28.94</t>
  </si>
  <si>
    <t>62,800</t>
  </si>
  <si>
    <t>70.29</t>
  </si>
  <si>
    <t xml:space="preserve">310.7 / </t>
  </si>
  <si>
    <t>자연997</t>
  </si>
  <si>
    <t>28.96</t>
  </si>
  <si>
    <t>62,843</t>
  </si>
  <si>
    <t>339.58</t>
  </si>
  <si>
    <t>69.52</t>
  </si>
  <si>
    <t>338.80</t>
  </si>
  <si>
    <t>통합인문800</t>
  </si>
  <si>
    <t>70.27</t>
  </si>
  <si>
    <t xml:space="preserve">823.555 / </t>
  </si>
  <si>
    <t>자연998</t>
  </si>
  <si>
    <t>28.98</t>
  </si>
  <si>
    <t>62,887</t>
  </si>
  <si>
    <t>70.26</t>
  </si>
  <si>
    <t>339.56</t>
  </si>
  <si>
    <t>336.25</t>
  </si>
  <si>
    <t xml:space="preserve">793.1 / </t>
  </si>
  <si>
    <t>자연999</t>
  </si>
  <si>
    <t>339.55</t>
  </si>
  <si>
    <t>69.88</t>
  </si>
  <si>
    <t xml:space="preserve">824.43 / </t>
  </si>
  <si>
    <t>통합인문801</t>
  </si>
  <si>
    <t>28.99</t>
  </si>
  <si>
    <t>62,908</t>
  </si>
  <si>
    <t>340.30</t>
  </si>
  <si>
    <t xml:space="preserve">660.6 / </t>
  </si>
  <si>
    <t>통합인문802</t>
  </si>
  <si>
    <t>29.02</t>
  </si>
  <si>
    <t>62,973</t>
  </si>
  <si>
    <t>339.49</t>
  </si>
  <si>
    <t>70.23</t>
  </si>
  <si>
    <t xml:space="preserve">751.8 / </t>
  </si>
  <si>
    <t>통합인문803</t>
  </si>
  <si>
    <t>29.03</t>
  </si>
  <si>
    <t>62,995</t>
  </si>
  <si>
    <t>340.24</t>
  </si>
  <si>
    <t xml:space="preserve">398.8 / </t>
  </si>
  <si>
    <t>통합인문804</t>
  </si>
  <si>
    <t>70.21</t>
  </si>
  <si>
    <t xml:space="preserve">660.5 / </t>
  </si>
  <si>
    <t>통합인문805</t>
  </si>
  <si>
    <t>통합인문806</t>
  </si>
  <si>
    <t xml:space="preserve">310.56 / </t>
  </si>
  <si>
    <t>자연1000</t>
  </si>
  <si>
    <t>29.12</t>
  </si>
  <si>
    <t>63,190</t>
  </si>
  <si>
    <t xml:space="preserve">961.45 / </t>
  </si>
  <si>
    <t>자연1001</t>
  </si>
  <si>
    <t>29.18</t>
  </si>
  <si>
    <t>63,321</t>
  </si>
  <si>
    <t>70.11</t>
  </si>
  <si>
    <t>339.26</t>
  </si>
  <si>
    <t xml:space="preserve">172.95 / </t>
  </si>
  <si>
    <t>자연1002</t>
  </si>
  <si>
    <t>29.21</t>
  </si>
  <si>
    <t>63,386</t>
  </si>
  <si>
    <t>70.08</t>
  </si>
  <si>
    <t>339.21</t>
  </si>
  <si>
    <t xml:space="preserve">310.31 / </t>
  </si>
  <si>
    <t>자연1003</t>
  </si>
  <si>
    <t>70.09</t>
  </si>
  <si>
    <t xml:space="preserve">623.93 / </t>
  </si>
  <si>
    <t>자연1004</t>
  </si>
  <si>
    <t>29.25</t>
  </si>
  <si>
    <t>63,473</t>
  </si>
  <si>
    <t>70.06</t>
  </si>
  <si>
    <t>339.16</t>
  </si>
  <si>
    <t xml:space="preserve">623.85 / </t>
  </si>
  <si>
    <t>자연1005</t>
  </si>
  <si>
    <t xml:space="preserve">172.9 / </t>
  </si>
  <si>
    <t>자연1006</t>
  </si>
  <si>
    <t>29.26</t>
  </si>
  <si>
    <t>63,494</t>
  </si>
  <si>
    <t>339.14</t>
  </si>
  <si>
    <t>69.29</t>
  </si>
  <si>
    <t>338.34</t>
  </si>
  <si>
    <t xml:space="preserve">310.02 / </t>
  </si>
  <si>
    <t>통합인문807</t>
  </si>
  <si>
    <t>29.32</t>
  </si>
  <si>
    <t>63,624</t>
  </si>
  <si>
    <t>339.05</t>
  </si>
  <si>
    <t>69.64</t>
  </si>
  <si>
    <t xml:space="preserve">823.523 / </t>
  </si>
  <si>
    <t>통합인문808</t>
  </si>
  <si>
    <t>29.35</t>
  </si>
  <si>
    <t>63,690</t>
  </si>
  <si>
    <t>69.62</t>
  </si>
  <si>
    <t xml:space="preserve">823.452 / </t>
  </si>
  <si>
    <t>통합인문809</t>
  </si>
  <si>
    <t>29.36</t>
  </si>
  <si>
    <t>63,711</t>
  </si>
  <si>
    <t>69.98</t>
  </si>
  <si>
    <t xml:space="preserve">961.32 / </t>
  </si>
  <si>
    <t>자연1007</t>
  </si>
  <si>
    <t>29.38</t>
  </si>
  <si>
    <t>63,755</t>
  </si>
  <si>
    <t>69.18</t>
  </si>
  <si>
    <t xml:space="preserve">309.85 / </t>
  </si>
  <si>
    <t>통합인문810</t>
  </si>
  <si>
    <t>29.41</t>
  </si>
  <si>
    <t>63,820</t>
  </si>
  <si>
    <t>69.94</t>
  </si>
  <si>
    <t>338.92</t>
  </si>
  <si>
    <t>335.71</t>
  </si>
  <si>
    <t xml:space="preserve">824.93 / </t>
  </si>
  <si>
    <t>자연1008</t>
  </si>
  <si>
    <t>29.47</t>
  </si>
  <si>
    <t>63,950</t>
  </si>
  <si>
    <t>69.90</t>
  </si>
  <si>
    <t>338.84</t>
  </si>
  <si>
    <t xml:space="preserve">961.26 / </t>
  </si>
  <si>
    <t>자연1009</t>
  </si>
  <si>
    <t>29.49</t>
  </si>
  <si>
    <t>63,993</t>
  </si>
  <si>
    <t xml:space="preserve">309.93 / </t>
  </si>
  <si>
    <t>자연1010</t>
  </si>
  <si>
    <t>29.50</t>
  </si>
  <si>
    <t>64,015</t>
  </si>
  <si>
    <t>338.79</t>
  </si>
  <si>
    <t xml:space="preserve">397.55 / </t>
  </si>
  <si>
    <t>통합인문811</t>
  </si>
  <si>
    <t>29.53</t>
  </si>
  <si>
    <t>64,080</t>
  </si>
  <si>
    <t>338.75</t>
  </si>
  <si>
    <t>335.56</t>
  </si>
  <si>
    <t xml:space="preserve">824.6 / </t>
  </si>
  <si>
    <t>자연1011</t>
  </si>
  <si>
    <t>29.56</t>
  </si>
  <si>
    <t>64,145</t>
  </si>
  <si>
    <t>338.71</t>
  </si>
  <si>
    <t>69.84</t>
  </si>
  <si>
    <t>339.45</t>
  </si>
  <si>
    <t xml:space="preserve">397.4 / </t>
  </si>
  <si>
    <t>통합인문812</t>
  </si>
  <si>
    <t>29.61</t>
  </si>
  <si>
    <t>64,254</t>
  </si>
  <si>
    <t>338.64</t>
  </si>
  <si>
    <t>69.79</t>
  </si>
  <si>
    <t>336.48</t>
  </si>
  <si>
    <t xml:space="preserve">659.3 / </t>
  </si>
  <si>
    <t>통합인문813</t>
  </si>
  <si>
    <t>29.65</t>
  </si>
  <si>
    <t>64,341</t>
  </si>
  <si>
    <t>69.76</t>
  </si>
  <si>
    <t>338.57</t>
  </si>
  <si>
    <t>335.39</t>
  </si>
  <si>
    <t xml:space="preserve">309.71 / </t>
  </si>
  <si>
    <t>자연1012</t>
  </si>
  <si>
    <t>69.77</t>
  </si>
  <si>
    <t>339.31</t>
  </si>
  <si>
    <t xml:space="preserve">397.15 / </t>
  </si>
  <si>
    <t>통합인문814</t>
  </si>
  <si>
    <t>68.95</t>
  </si>
  <si>
    <t>337.72</t>
  </si>
  <si>
    <t>334.96</t>
  </si>
  <si>
    <t xml:space="preserve">309.49 / </t>
  </si>
  <si>
    <t>통합인문815</t>
  </si>
  <si>
    <t>29.67</t>
  </si>
  <si>
    <t>64,384</t>
  </si>
  <si>
    <t>338.55</t>
  </si>
  <si>
    <t xml:space="preserve">961.15 / </t>
  </si>
  <si>
    <t>자연1013</t>
  </si>
  <si>
    <t>29.69</t>
  </si>
  <si>
    <t>64,427</t>
  </si>
  <si>
    <t>69.74</t>
  </si>
  <si>
    <t>338.51</t>
  </si>
  <si>
    <t xml:space="preserve">800.2 / </t>
  </si>
  <si>
    <t xml:space="preserve"> 미/기15%, 과10%가산</t>
  </si>
  <si>
    <t>자연1014</t>
  </si>
  <si>
    <t>29.71</t>
  </si>
  <si>
    <t>64,471</t>
  </si>
  <si>
    <t>69.73</t>
  </si>
  <si>
    <t>338.49</t>
  </si>
  <si>
    <t xml:space="preserve">824.11 / </t>
  </si>
  <si>
    <t>자연1015</t>
  </si>
  <si>
    <t>29.80</t>
  </si>
  <si>
    <t>64,666</t>
  </si>
  <si>
    <t>338.35</t>
  </si>
  <si>
    <t>69.30</t>
  </si>
  <si>
    <t xml:space="preserve">815.39 / </t>
  </si>
  <si>
    <t>통합인문816</t>
  </si>
  <si>
    <t>29.82</t>
  </si>
  <si>
    <t>64,709</t>
  </si>
  <si>
    <t>69.65</t>
  </si>
  <si>
    <t>335.17</t>
  </si>
  <si>
    <t>자연1016</t>
  </si>
  <si>
    <t>29.85</t>
  </si>
  <si>
    <t>64,775</t>
  </si>
  <si>
    <t>338.27</t>
  </si>
  <si>
    <t>335.13</t>
  </si>
  <si>
    <t xml:space="preserve">821.076 / </t>
  </si>
  <si>
    <t>자연1017</t>
  </si>
  <si>
    <t>69.26</t>
  </si>
  <si>
    <t xml:space="preserve">961.38 / </t>
  </si>
  <si>
    <t>통합인문817</t>
  </si>
  <si>
    <t>29.92</t>
  </si>
  <si>
    <t>64,926</t>
  </si>
  <si>
    <t>338.17</t>
  </si>
  <si>
    <t>69.60</t>
  </si>
  <si>
    <t>338.97</t>
  </si>
  <si>
    <t xml:space="preserve">396.55 / </t>
  </si>
  <si>
    <t>통합인문818</t>
  </si>
  <si>
    <t>29.94</t>
  </si>
  <si>
    <t>64,970</t>
  </si>
  <si>
    <t>69.55</t>
  </si>
  <si>
    <t xml:space="preserve">309.32 / </t>
  </si>
  <si>
    <t>자연1018</t>
  </si>
  <si>
    <t>29.95</t>
  </si>
  <si>
    <t>64,992</t>
  </si>
  <si>
    <t>338.13</t>
  </si>
  <si>
    <t>335.00</t>
  </si>
  <si>
    <t xml:space="preserve">167.25 / </t>
  </si>
  <si>
    <t>자연1019</t>
  </si>
  <si>
    <t>29.96</t>
  </si>
  <si>
    <t>65,013</t>
  </si>
  <si>
    <t>69.54</t>
  </si>
  <si>
    <t>338.11</t>
  </si>
  <si>
    <t xml:space="preserve">384.1 / </t>
  </si>
  <si>
    <t>자연1020</t>
  </si>
  <si>
    <t>29.99</t>
  </si>
  <si>
    <t>65,078</t>
  </si>
  <si>
    <t>68.66</t>
  </si>
  <si>
    <t>337.20</t>
  </si>
  <si>
    <t>통합인문819</t>
  </si>
  <si>
    <t>30.00</t>
  </si>
  <si>
    <t>65,100</t>
  </si>
  <si>
    <t>69.51</t>
  </si>
  <si>
    <t>338.05</t>
  </si>
  <si>
    <t>334.94</t>
  </si>
  <si>
    <t xml:space="preserve">790 / </t>
  </si>
  <si>
    <t>자연1021</t>
  </si>
  <si>
    <t>30.07</t>
  </si>
  <si>
    <t>65,252</t>
  </si>
  <si>
    <t>337.95</t>
  </si>
  <si>
    <t>69.47</t>
  </si>
  <si>
    <t>338.69</t>
  </si>
  <si>
    <t xml:space="preserve">396.05 / </t>
  </si>
  <si>
    <t>통합인문820</t>
  </si>
  <si>
    <t>30.12</t>
  </si>
  <si>
    <t>65,360</t>
  </si>
  <si>
    <t>69.42</t>
  </si>
  <si>
    <t>338.61</t>
  </si>
  <si>
    <t xml:space="preserve">395.9 / </t>
  </si>
  <si>
    <t>통합인문821</t>
  </si>
  <si>
    <t>통합인문822</t>
  </si>
  <si>
    <t>30.13</t>
  </si>
  <si>
    <t>65,382</t>
  </si>
  <si>
    <t>337.86</t>
  </si>
  <si>
    <t xml:space="preserve">787 / </t>
  </si>
  <si>
    <t>자연1022</t>
  </si>
  <si>
    <t>30.15</t>
  </si>
  <si>
    <t>65,426</t>
  </si>
  <si>
    <t>69.41</t>
  </si>
  <si>
    <t>337.83</t>
  </si>
  <si>
    <t xml:space="preserve">960.88 / </t>
  </si>
  <si>
    <t>자연1023</t>
  </si>
  <si>
    <t>30.20</t>
  </si>
  <si>
    <t>65,534</t>
  </si>
  <si>
    <t>337.75</t>
  </si>
  <si>
    <t>69.37</t>
  </si>
  <si>
    <t>338.50</t>
  </si>
  <si>
    <t xml:space="preserve">395.7 / </t>
  </si>
  <si>
    <t>통합인문823</t>
  </si>
  <si>
    <t>30.21</t>
  </si>
  <si>
    <t>65,556</t>
  </si>
  <si>
    <t>337.74</t>
  </si>
  <si>
    <t>68.48</t>
  </si>
  <si>
    <t>336.87</t>
  </si>
  <si>
    <t xml:space="preserve">308.74 / </t>
  </si>
  <si>
    <t>통합인문824</t>
  </si>
  <si>
    <t>30.23</t>
  </si>
  <si>
    <t>65,599</t>
  </si>
  <si>
    <t>337.71</t>
  </si>
  <si>
    <t>68.94</t>
  </si>
  <si>
    <t xml:space="preserve">814.21 / </t>
  </si>
  <si>
    <t>통합인문825</t>
  </si>
  <si>
    <t>69.35</t>
  </si>
  <si>
    <t>자연1024</t>
  </si>
  <si>
    <t>30.27</t>
  </si>
  <si>
    <t>65,686</t>
  </si>
  <si>
    <t>337.65</t>
  </si>
  <si>
    <t>68.43</t>
  </si>
  <si>
    <t>336.78</t>
  </si>
  <si>
    <t>333.95</t>
  </si>
  <si>
    <t xml:space="preserve">308.66 / </t>
  </si>
  <si>
    <t>통합인문826</t>
  </si>
  <si>
    <t>통합인문827</t>
  </si>
  <si>
    <t>30.34</t>
  </si>
  <si>
    <t>65,838</t>
  </si>
  <si>
    <t>69.27</t>
  </si>
  <si>
    <t>337.55</t>
  </si>
  <si>
    <t>334.45</t>
  </si>
  <si>
    <t xml:space="preserve">382.95 / </t>
  </si>
  <si>
    <t>자연1025</t>
  </si>
  <si>
    <t>30.35</t>
  </si>
  <si>
    <t>65,860</t>
  </si>
  <si>
    <t>337.54</t>
  </si>
  <si>
    <t>334.44</t>
  </si>
  <si>
    <t xml:space="preserve">172.02 / </t>
  </si>
  <si>
    <t>자연1026</t>
  </si>
  <si>
    <t>30.37</t>
  </si>
  <si>
    <t>65,903</t>
  </si>
  <si>
    <t>69.24</t>
  </si>
  <si>
    <t>337.51</t>
  </si>
  <si>
    <t>334.40</t>
  </si>
  <si>
    <t xml:space="preserve">960.76 / </t>
  </si>
  <si>
    <t>자연1027</t>
  </si>
  <si>
    <t>30.40</t>
  </si>
  <si>
    <t>65,968</t>
  </si>
  <si>
    <t>69.22</t>
  </si>
  <si>
    <t xml:space="preserve">819.57 / </t>
  </si>
  <si>
    <t>자연1028</t>
  </si>
  <si>
    <t>30.41</t>
  </si>
  <si>
    <t>65,990</t>
  </si>
  <si>
    <t>69.21</t>
  </si>
  <si>
    <t xml:space="preserve">960.74 / </t>
  </si>
  <si>
    <t>자연1029</t>
  </si>
  <si>
    <t>30.46</t>
  </si>
  <si>
    <t>66,098</t>
  </si>
  <si>
    <t>337.40</t>
  </si>
  <si>
    <t>334.29</t>
  </si>
  <si>
    <t>자연1030</t>
  </si>
  <si>
    <t>30.54</t>
  </si>
  <si>
    <t>66,272</t>
  </si>
  <si>
    <t>69.12</t>
  </si>
  <si>
    <t>337.29</t>
  </si>
  <si>
    <t>334.15</t>
  </si>
  <si>
    <t xml:space="preserve">821.85 / </t>
  </si>
  <si>
    <t>자연1031</t>
  </si>
  <si>
    <t>30.55</t>
  </si>
  <si>
    <t>66,294</t>
  </si>
  <si>
    <t>337.28</t>
  </si>
  <si>
    <t>68.71</t>
  </si>
  <si>
    <t xml:space="preserve">166.38 / </t>
  </si>
  <si>
    <t>통합인문828</t>
  </si>
  <si>
    <t>30.63</t>
  </si>
  <si>
    <t>66,467</t>
  </si>
  <si>
    <t>337.18</t>
  </si>
  <si>
    <t>68.65</t>
  </si>
  <si>
    <t xml:space="preserve">820.139 / </t>
  </si>
  <si>
    <t>통합인문829</t>
  </si>
  <si>
    <t>69.06</t>
  </si>
  <si>
    <t>자연1032</t>
  </si>
  <si>
    <t xml:space="preserve">658 / </t>
  </si>
  <si>
    <t>자연1033</t>
  </si>
  <si>
    <t>69.05</t>
  </si>
  <si>
    <t xml:space="preserve">171.83 / </t>
  </si>
  <si>
    <t>자연1034</t>
  </si>
  <si>
    <t>30.66</t>
  </si>
  <si>
    <t>66,532</t>
  </si>
  <si>
    <t>69.03</t>
  </si>
  <si>
    <t xml:space="preserve">788.2 / </t>
  </si>
  <si>
    <t>자연1035</t>
  </si>
  <si>
    <t>30.67</t>
  </si>
  <si>
    <t>66,554</t>
  </si>
  <si>
    <t>337.12</t>
  </si>
  <si>
    <t>68.62</t>
  </si>
  <si>
    <t xml:space="preserve">166.3 / </t>
  </si>
  <si>
    <t>통합인문830</t>
  </si>
  <si>
    <t>30.68</t>
  </si>
  <si>
    <t>66,576</t>
  </si>
  <si>
    <t>68.13</t>
  </si>
  <si>
    <t>336.24</t>
  </si>
  <si>
    <t>333.45</t>
  </si>
  <si>
    <t xml:space="preserve">790.7 / </t>
  </si>
  <si>
    <t>통합인문831</t>
  </si>
  <si>
    <t>30.70</t>
  </si>
  <si>
    <t>66,619</t>
  </si>
  <si>
    <t>337.08</t>
  </si>
  <si>
    <t>69.00</t>
  </si>
  <si>
    <t>337.82</t>
  </si>
  <si>
    <t xml:space="preserve">657.2 / </t>
  </si>
  <si>
    <t>통합인문832</t>
  </si>
  <si>
    <t>30.73</t>
  </si>
  <si>
    <t>66,684</t>
  </si>
  <si>
    <t>337.05</t>
  </si>
  <si>
    <t>68.09</t>
  </si>
  <si>
    <t>336.16</t>
  </si>
  <si>
    <t xml:space="preserve">308.11 / </t>
  </si>
  <si>
    <t>통합인문833</t>
  </si>
  <si>
    <t>30.76</t>
  </si>
  <si>
    <t>66,749</t>
  </si>
  <si>
    <t>337.01</t>
  </si>
  <si>
    <t>68.56</t>
  </si>
  <si>
    <t xml:space="preserve">331.38 / </t>
  </si>
  <si>
    <t>통합인문834</t>
  </si>
  <si>
    <t>30.85</t>
  </si>
  <si>
    <t>66,945</t>
  </si>
  <si>
    <t>68.90</t>
  </si>
  <si>
    <t>336.90</t>
  </si>
  <si>
    <t xml:space="preserve">381.45 / </t>
  </si>
  <si>
    <t>자연1036</t>
  </si>
  <si>
    <t>30.92</t>
  </si>
  <si>
    <t>67,096</t>
  </si>
  <si>
    <t>68.85</t>
  </si>
  <si>
    <t>336.81</t>
  </si>
  <si>
    <t xml:space="preserve">657.5 / </t>
  </si>
  <si>
    <t>자연1037</t>
  </si>
  <si>
    <t>30.93</t>
  </si>
  <si>
    <t>67,118</t>
  </si>
  <si>
    <t>336.79</t>
  </si>
  <si>
    <t>67.94</t>
  </si>
  <si>
    <t>335.88</t>
  </si>
  <si>
    <t>333.07</t>
  </si>
  <si>
    <t xml:space="preserve">307.87 / </t>
  </si>
  <si>
    <t>통합인문835</t>
  </si>
  <si>
    <t>30.96</t>
  </si>
  <si>
    <t>67,183</t>
  </si>
  <si>
    <t>68.82</t>
  </si>
  <si>
    <t>336.75</t>
  </si>
  <si>
    <t xml:space="preserve">308.09 / </t>
  </si>
  <si>
    <t>자연1038</t>
  </si>
  <si>
    <t>31.00</t>
  </si>
  <si>
    <t>67,270</t>
  </si>
  <si>
    <t>336.71</t>
  </si>
  <si>
    <t>67.90</t>
  </si>
  <si>
    <t>335.82</t>
  </si>
  <si>
    <t>332.99</t>
  </si>
  <si>
    <t xml:space="preserve">789.9 / </t>
  </si>
  <si>
    <t>통합인문836</t>
  </si>
  <si>
    <t>31.02</t>
  </si>
  <si>
    <t>67,313</t>
  </si>
  <si>
    <t>336.68</t>
  </si>
  <si>
    <t>68.78</t>
  </si>
  <si>
    <t>337.41</t>
  </si>
  <si>
    <t xml:space="preserve">393.55 / </t>
  </si>
  <si>
    <t>통합인문837</t>
  </si>
  <si>
    <t>31.08</t>
  </si>
  <si>
    <t>67,444</t>
  </si>
  <si>
    <t>68.74</t>
  </si>
  <si>
    <t>336.60</t>
  </si>
  <si>
    <t>333.48</t>
  </si>
  <si>
    <t xml:space="preserve">307.96 / </t>
  </si>
  <si>
    <t>자연1039</t>
  </si>
  <si>
    <t>31.16</t>
  </si>
  <si>
    <t>67,617</t>
  </si>
  <si>
    <t>68.68</t>
  </si>
  <si>
    <t>336.49</t>
  </si>
  <si>
    <t xml:space="preserve">960.38 / </t>
  </si>
  <si>
    <t>자연1040</t>
  </si>
  <si>
    <t>31.17</t>
  </si>
  <si>
    <t>67,639</t>
  </si>
  <si>
    <t>68.67</t>
  </si>
  <si>
    <t>337.21</t>
  </si>
  <si>
    <t>통합인문838</t>
  </si>
  <si>
    <t>31.30</t>
  </si>
  <si>
    <t>67,921</t>
  </si>
  <si>
    <t>336.31</t>
  </si>
  <si>
    <t>67.66</t>
  </si>
  <si>
    <t xml:space="preserve">789.1 / </t>
  </si>
  <si>
    <t>통합인문839</t>
  </si>
  <si>
    <t>통합인문840</t>
  </si>
  <si>
    <t>31.33</t>
  </si>
  <si>
    <t>67,986</t>
  </si>
  <si>
    <t>336.28</t>
  </si>
  <si>
    <t xml:space="preserve">307.67 / </t>
  </si>
  <si>
    <t>자연1041</t>
  </si>
  <si>
    <t>31.34</t>
  </si>
  <si>
    <t>68,008</t>
  </si>
  <si>
    <t>336.26</t>
  </si>
  <si>
    <t>68.54</t>
  </si>
  <si>
    <t>336.98</t>
  </si>
  <si>
    <t xml:space="preserve">656 / </t>
  </si>
  <si>
    <t>통합인문841</t>
  </si>
  <si>
    <t>31.35</t>
  </si>
  <si>
    <t>68,030</t>
  </si>
  <si>
    <t xml:space="preserve">307.65 / </t>
  </si>
  <si>
    <t>자연1042</t>
  </si>
  <si>
    <t>31.38</t>
  </si>
  <si>
    <t>68,095</t>
  </si>
  <si>
    <t>68.52</t>
  </si>
  <si>
    <t>336.21</t>
  </si>
  <si>
    <t xml:space="preserve">379.85 / </t>
  </si>
  <si>
    <t>자연1043</t>
  </si>
  <si>
    <t>31.42</t>
  </si>
  <si>
    <t>68,181</t>
  </si>
  <si>
    <t>68.49</t>
  </si>
  <si>
    <t xml:space="preserve">379.75 / </t>
  </si>
  <si>
    <t>자연1044</t>
  </si>
  <si>
    <t>31.45</t>
  </si>
  <si>
    <t>68,247</t>
  </si>
  <si>
    <t>68.47</t>
  </si>
  <si>
    <t>336.12</t>
  </si>
  <si>
    <t xml:space="preserve">379.65 / </t>
  </si>
  <si>
    <t>자연1045</t>
  </si>
  <si>
    <t>31.46</t>
  </si>
  <si>
    <t>68,268</t>
  </si>
  <si>
    <t>336.11</t>
  </si>
  <si>
    <t>67.54</t>
  </si>
  <si>
    <t>332.42</t>
  </si>
  <si>
    <t xml:space="preserve">788.7 / </t>
  </si>
  <si>
    <t>통합인문842</t>
  </si>
  <si>
    <t>31.50</t>
  </si>
  <si>
    <t>68,355</t>
  </si>
  <si>
    <t>67.50</t>
  </si>
  <si>
    <t>335.11</t>
  </si>
  <si>
    <t xml:space="preserve">307.21 / </t>
  </si>
  <si>
    <t>통합인문843</t>
  </si>
  <si>
    <t>31.53</t>
  </si>
  <si>
    <t>68,420</t>
  </si>
  <si>
    <t>336.02</t>
  </si>
  <si>
    <t>68.01</t>
  </si>
  <si>
    <t xml:space="preserve">811.11 / </t>
  </si>
  <si>
    <t>통합인문844</t>
  </si>
  <si>
    <t>31.55</t>
  </si>
  <si>
    <t>68,464</t>
  </si>
  <si>
    <t>68.40</t>
  </si>
  <si>
    <t>335.99</t>
  </si>
  <si>
    <t xml:space="preserve">819.42 / </t>
  </si>
  <si>
    <t>자연1046</t>
  </si>
  <si>
    <t>31.68</t>
  </si>
  <si>
    <t>68,746</t>
  </si>
  <si>
    <t>68.30</t>
  </si>
  <si>
    <t>332.70</t>
  </si>
  <si>
    <t xml:space="preserve">378.95 / </t>
  </si>
  <si>
    <t>자연1047</t>
  </si>
  <si>
    <t>31.77</t>
  </si>
  <si>
    <t>68,941</t>
  </si>
  <si>
    <t>68.24</t>
  </si>
  <si>
    <t>자연1048</t>
  </si>
  <si>
    <t>31.87</t>
  </si>
  <si>
    <t>69,158</t>
  </si>
  <si>
    <t>68.17</t>
  </si>
  <si>
    <t>335.59</t>
  </si>
  <si>
    <t xml:space="preserve">785.2 / </t>
  </si>
  <si>
    <t>자연1049</t>
  </si>
  <si>
    <t>67.78</t>
  </si>
  <si>
    <t>332.80</t>
  </si>
  <si>
    <t xml:space="preserve">810.32 / </t>
  </si>
  <si>
    <t>통합인문845</t>
  </si>
  <si>
    <t>31.89</t>
  </si>
  <si>
    <t>69,201</t>
  </si>
  <si>
    <t>68.16</t>
  </si>
  <si>
    <t xml:space="preserve"> 미/기하10%,과탐5%가산</t>
  </si>
  <si>
    <t>자연1050</t>
  </si>
  <si>
    <t>31.96</t>
  </si>
  <si>
    <t>69,353</t>
  </si>
  <si>
    <t>68.11</t>
  </si>
  <si>
    <t>335.47</t>
  </si>
  <si>
    <t xml:space="preserve">378.15 / </t>
  </si>
  <si>
    <t>자연1051</t>
  </si>
  <si>
    <t>31.97</t>
  </si>
  <si>
    <t>69,375</t>
  </si>
  <si>
    <t>335.45</t>
  </si>
  <si>
    <t>67.11</t>
  </si>
  <si>
    <t xml:space="preserve">306.64 / </t>
  </si>
  <si>
    <t>통합인문846</t>
  </si>
  <si>
    <t>31.99</t>
  </si>
  <si>
    <t>69,418</t>
  </si>
  <si>
    <t>335.43</t>
  </si>
  <si>
    <t xml:space="preserve">784.9 / </t>
  </si>
  <si>
    <t>자연1052</t>
  </si>
  <si>
    <t>32.06</t>
  </si>
  <si>
    <t>69,570</t>
  </si>
  <si>
    <t>68.04</t>
  </si>
  <si>
    <t>335.35</t>
  </si>
  <si>
    <t xml:space="preserve">388.08 / </t>
  </si>
  <si>
    <t>자연1053</t>
  </si>
  <si>
    <t>32.10</t>
  </si>
  <si>
    <t>69,657</t>
  </si>
  <si>
    <t>335.30</t>
  </si>
  <si>
    <t xml:space="preserve">377.75 / </t>
  </si>
  <si>
    <t>자연1054</t>
  </si>
  <si>
    <t>32.16</t>
  </si>
  <si>
    <t>69,787</t>
  </si>
  <si>
    <t>67.97</t>
  </si>
  <si>
    <t>335.22</t>
  </si>
  <si>
    <t>332.09</t>
  </si>
  <si>
    <t xml:space="preserve">784.5 / </t>
  </si>
  <si>
    <t>자연1055</t>
  </si>
  <si>
    <t>32.22</t>
  </si>
  <si>
    <t>69,917</t>
  </si>
  <si>
    <t>335.14</t>
  </si>
  <si>
    <t>67.92</t>
  </si>
  <si>
    <t>335.85</t>
  </si>
  <si>
    <t xml:space="preserve">654.4 / </t>
  </si>
  <si>
    <t>통합인문847</t>
  </si>
  <si>
    <t>32.23</t>
  </si>
  <si>
    <t>69,939</t>
  </si>
  <si>
    <t>67.51</t>
  </si>
  <si>
    <t xml:space="preserve">809.47 / </t>
  </si>
  <si>
    <t>통합인문848</t>
  </si>
  <si>
    <t>32.25</t>
  </si>
  <si>
    <t>69,983</t>
  </si>
  <si>
    <t>335.10</t>
  </si>
  <si>
    <t>66.90</t>
  </si>
  <si>
    <t>334.08</t>
  </si>
  <si>
    <t xml:space="preserve">306.33 / </t>
  </si>
  <si>
    <t>통합인문849</t>
  </si>
  <si>
    <t>32.28</t>
  </si>
  <si>
    <t>70,048</t>
  </si>
  <si>
    <t>67.89</t>
  </si>
  <si>
    <t>335.07</t>
  </si>
  <si>
    <t xml:space="preserve">306.61 / </t>
  </si>
  <si>
    <t>자연1056</t>
  </si>
  <si>
    <t>67.88</t>
  </si>
  <si>
    <t>335.06</t>
  </si>
  <si>
    <t xml:space="preserve">170.73 / </t>
  </si>
  <si>
    <t>자연1057</t>
  </si>
  <si>
    <t>32.36</t>
  </si>
  <si>
    <t>70,221</t>
  </si>
  <si>
    <t>66.82</t>
  </si>
  <si>
    <t>333.93</t>
  </si>
  <si>
    <t xml:space="preserve">306.2 / </t>
  </si>
  <si>
    <t>통합인문850</t>
  </si>
  <si>
    <t>32.38</t>
  </si>
  <si>
    <t>70,265</t>
  </si>
  <si>
    <t>67.81</t>
  </si>
  <si>
    <t>331.84</t>
  </si>
  <si>
    <t xml:space="preserve">959.8 / </t>
  </si>
  <si>
    <t>자연1058</t>
  </si>
  <si>
    <t>32.40</t>
  </si>
  <si>
    <t>70,308</t>
  </si>
  <si>
    <t>334.92</t>
  </si>
  <si>
    <t>67.80</t>
  </si>
  <si>
    <t>335.63</t>
  </si>
  <si>
    <t xml:space="preserve">579.12 / </t>
  </si>
  <si>
    <t>통합인문851</t>
  </si>
  <si>
    <t>32.43</t>
  </si>
  <si>
    <t>70,373</t>
  </si>
  <si>
    <t>334.88</t>
  </si>
  <si>
    <t>66.77</t>
  </si>
  <si>
    <t>333.84</t>
  </si>
  <si>
    <t xml:space="preserve">306.13 / </t>
  </si>
  <si>
    <t>통합인문852</t>
  </si>
  <si>
    <t>통합인문853</t>
  </si>
  <si>
    <t>32.45</t>
  </si>
  <si>
    <t>70,417</t>
  </si>
  <si>
    <t>334.86</t>
  </si>
  <si>
    <t>67.76</t>
  </si>
  <si>
    <t xml:space="preserve">654 / </t>
  </si>
  <si>
    <t>통합인문854</t>
  </si>
  <si>
    <t>32.49</t>
  </si>
  <si>
    <t>70,503</t>
  </si>
  <si>
    <t>67.74</t>
  </si>
  <si>
    <t>334.80</t>
  </si>
  <si>
    <t xml:space="preserve">783.7 / </t>
  </si>
  <si>
    <t>자연1059</t>
  </si>
  <si>
    <t>32.54</t>
  </si>
  <si>
    <t>70,612</t>
  </si>
  <si>
    <t>334.73</t>
  </si>
  <si>
    <t>67.70</t>
  </si>
  <si>
    <t xml:space="preserve">389.6 / </t>
  </si>
  <si>
    <t>통합인문855</t>
  </si>
  <si>
    <t>32.62</t>
  </si>
  <si>
    <t>70,785</t>
  </si>
  <si>
    <t>334.64</t>
  </si>
  <si>
    <t>67.64</t>
  </si>
  <si>
    <t xml:space="preserve">389.4 / </t>
  </si>
  <si>
    <t>통합인문856</t>
  </si>
  <si>
    <t>32.74</t>
  </si>
  <si>
    <t>71,046</t>
  </si>
  <si>
    <t>67.56</t>
  </si>
  <si>
    <t>334.50</t>
  </si>
  <si>
    <t xml:space="preserve">386 / </t>
  </si>
  <si>
    <t>자연1060</t>
  </si>
  <si>
    <t>32.78</t>
  </si>
  <si>
    <t>71,133</t>
  </si>
  <si>
    <t>67.53</t>
  </si>
  <si>
    <t xml:space="preserve">959.62 / </t>
  </si>
  <si>
    <t>자연1061</t>
  </si>
  <si>
    <t>32.83</t>
  </si>
  <si>
    <t>71,241</t>
  </si>
  <si>
    <t xml:space="preserve">385.75 / </t>
  </si>
  <si>
    <t>자연1062</t>
  </si>
  <si>
    <t>32.90</t>
  </si>
  <si>
    <t>71,393</t>
  </si>
  <si>
    <t>334.32</t>
  </si>
  <si>
    <t>67.45</t>
  </si>
  <si>
    <t>335.02</t>
  </si>
  <si>
    <t xml:space="preserve">388.7 / </t>
  </si>
  <si>
    <t>통합인문857</t>
  </si>
  <si>
    <t>32.92</t>
  </si>
  <si>
    <t>71,436</t>
  </si>
  <si>
    <t>67.44</t>
  </si>
  <si>
    <t xml:space="preserve">729.5 / </t>
  </si>
  <si>
    <t>통합인문858</t>
  </si>
  <si>
    <t>32.94</t>
  </si>
  <si>
    <t>71,480</t>
  </si>
  <si>
    <t>334.27</t>
  </si>
  <si>
    <t>67.01</t>
  </si>
  <si>
    <t xml:space="preserve">807.87 / </t>
  </si>
  <si>
    <t>통합인문859</t>
  </si>
  <si>
    <t>32.95</t>
  </si>
  <si>
    <t>71,502</t>
  </si>
  <si>
    <t>67.42</t>
  </si>
  <si>
    <t>334.26</t>
  </si>
  <si>
    <t xml:space="preserve">816.18 / </t>
  </si>
  <si>
    <t>자연1063</t>
  </si>
  <si>
    <t>33.03</t>
  </si>
  <si>
    <t>71,675</t>
  </si>
  <si>
    <t>67.36</t>
  </si>
  <si>
    <t>334.17</t>
  </si>
  <si>
    <t>330.97</t>
  </si>
  <si>
    <t xml:space="preserve">375.05 / </t>
  </si>
  <si>
    <t>자연1064</t>
  </si>
  <si>
    <t>33.04</t>
  </si>
  <si>
    <t>71,697</t>
  </si>
  <si>
    <t>334.16</t>
  </si>
  <si>
    <t>자연1065</t>
  </si>
  <si>
    <t>33.05</t>
  </si>
  <si>
    <t>71,719</t>
  </si>
  <si>
    <t>66.33</t>
  </si>
  <si>
    <t xml:space="preserve">305.47 / </t>
  </si>
  <si>
    <t>통합인문860</t>
  </si>
  <si>
    <t>33.09</t>
  </si>
  <si>
    <t>71,805</t>
  </si>
  <si>
    <t>67.32</t>
  </si>
  <si>
    <t>334.10</t>
  </si>
  <si>
    <t xml:space="preserve">959.49 / </t>
  </si>
  <si>
    <t>자연1066</t>
  </si>
  <si>
    <t xml:space="preserve">384.98 / </t>
  </si>
  <si>
    <t>자연1067</t>
  </si>
  <si>
    <t>33.16</t>
  </si>
  <si>
    <t>71,957</t>
  </si>
  <si>
    <t>334.02</t>
  </si>
  <si>
    <t>67.27</t>
  </si>
  <si>
    <t>334.71</t>
  </si>
  <si>
    <t>331.96</t>
  </si>
  <si>
    <t xml:space="preserve">388.05 / </t>
  </si>
  <si>
    <t>통합인문861</t>
  </si>
  <si>
    <t>통합인문862</t>
  </si>
  <si>
    <t>33.21</t>
  </si>
  <si>
    <t>72,066</t>
  </si>
  <si>
    <t>67.23</t>
  </si>
  <si>
    <t xml:space="preserve">815.6 / </t>
  </si>
  <si>
    <t>자연1068</t>
  </si>
  <si>
    <t>33.28</t>
  </si>
  <si>
    <t>72,218</t>
  </si>
  <si>
    <t>67.19</t>
  </si>
  <si>
    <t>333.87</t>
  </si>
  <si>
    <t xml:space="preserve">384.4 / </t>
  </si>
  <si>
    <t>자연1069</t>
  </si>
  <si>
    <t>33.50</t>
  </si>
  <si>
    <t>72,695</t>
  </si>
  <si>
    <t>67.04</t>
  </si>
  <si>
    <t>333.62</t>
  </si>
  <si>
    <t xml:space="preserve">812.495 / </t>
  </si>
  <si>
    <t>자연1070</t>
  </si>
  <si>
    <t>33.62</t>
  </si>
  <si>
    <t>72,955</t>
  </si>
  <si>
    <t>66.95</t>
  </si>
  <si>
    <t>330.15</t>
  </si>
  <si>
    <t xml:space="preserve">959.26 / </t>
  </si>
  <si>
    <t>자연1071</t>
  </si>
  <si>
    <t xml:space="preserve">383.4 / </t>
  </si>
  <si>
    <t>자연1072</t>
  </si>
  <si>
    <t xml:space="preserve">383.38 / </t>
  </si>
  <si>
    <t>자연1073</t>
  </si>
  <si>
    <t>33.63</t>
  </si>
  <si>
    <t>72,977</t>
  </si>
  <si>
    <t>66.94</t>
  </si>
  <si>
    <t>333.47</t>
  </si>
  <si>
    <t>330.16</t>
  </si>
  <si>
    <t xml:space="preserve">305.23 / </t>
  </si>
  <si>
    <t>자연1074</t>
  </si>
  <si>
    <t xml:space="preserve">814.71 / </t>
  </si>
  <si>
    <t>자연1075</t>
  </si>
  <si>
    <t>33.65</t>
  </si>
  <si>
    <t>73,021</t>
  </si>
  <si>
    <t>66.93</t>
  </si>
  <si>
    <t xml:space="preserve">653 / </t>
  </si>
  <si>
    <t>자연1076</t>
  </si>
  <si>
    <t>자연1077</t>
  </si>
  <si>
    <t>33.69</t>
  </si>
  <si>
    <t>73,107</t>
  </si>
  <si>
    <t>66.91</t>
  </si>
  <si>
    <t>333.41</t>
  </si>
  <si>
    <t xml:space="preserve">781.1 / </t>
  </si>
  <si>
    <t>자연1078</t>
  </si>
  <si>
    <t>33.72</t>
  </si>
  <si>
    <t>73,172</t>
  </si>
  <si>
    <t>66.88</t>
  </si>
  <si>
    <t>333.37</t>
  </si>
  <si>
    <t>자연1079</t>
  </si>
  <si>
    <t>33.83</t>
  </si>
  <si>
    <t>73,411</t>
  </si>
  <si>
    <t>333.24</t>
  </si>
  <si>
    <t>66.43</t>
  </si>
  <si>
    <t xml:space="preserve">805.98 / </t>
  </si>
  <si>
    <t>통합인문863</t>
  </si>
  <si>
    <t>34.03</t>
  </si>
  <si>
    <t>73,845</t>
  </si>
  <si>
    <t>333.01</t>
  </si>
  <si>
    <t>66.30</t>
  </si>
  <si>
    <t xml:space="preserve">805.55 / </t>
  </si>
  <si>
    <t>통합인문864</t>
  </si>
  <si>
    <t>66.67</t>
  </si>
  <si>
    <t>333.67</t>
  </si>
  <si>
    <t xml:space="preserve">651.4 / </t>
  </si>
  <si>
    <t>통합인문865</t>
  </si>
  <si>
    <t>34.04</t>
  </si>
  <si>
    <t>73,867</t>
  </si>
  <si>
    <t>66.28</t>
  </si>
  <si>
    <t xml:space="preserve">804.99 / </t>
  </si>
  <si>
    <t>통합인문866</t>
  </si>
  <si>
    <t>34.10</t>
  </si>
  <si>
    <t>73,997</t>
  </si>
  <si>
    <t>332.92</t>
  </si>
  <si>
    <t>65.62</t>
  </si>
  <si>
    <t>331.79</t>
  </si>
  <si>
    <t xml:space="preserve">304.41 / </t>
  </si>
  <si>
    <t>통합인문867</t>
  </si>
  <si>
    <t>34.20</t>
  </si>
  <si>
    <t>74,214</t>
  </si>
  <si>
    <t>66.55</t>
  </si>
  <si>
    <t>329.39</t>
  </si>
  <si>
    <t xml:space="preserve">381.68 / </t>
  </si>
  <si>
    <t>자연1080</t>
  </si>
  <si>
    <t>34.31</t>
  </si>
  <si>
    <t>74,453</t>
  </si>
  <si>
    <t>66.48</t>
  </si>
  <si>
    <t>332.67</t>
  </si>
  <si>
    <t xml:space="preserve">169.51 / </t>
  </si>
  <si>
    <t>자연1081</t>
  </si>
  <si>
    <t>34.40</t>
  </si>
  <si>
    <t>74,648</t>
  </si>
  <si>
    <t>332.57</t>
  </si>
  <si>
    <t>66.41</t>
  </si>
  <si>
    <t>333.22</t>
  </si>
  <si>
    <t xml:space="preserve">650.8 / </t>
  </si>
  <si>
    <t>통합인문868</t>
  </si>
  <si>
    <t>34.46</t>
  </si>
  <si>
    <t>74,778</t>
  </si>
  <si>
    <t>332.50</t>
  </si>
  <si>
    <t>66.00</t>
  </si>
  <si>
    <t xml:space="preserve">804.6 / </t>
  </si>
  <si>
    <t>통합인문869</t>
  </si>
  <si>
    <t>34.48</t>
  </si>
  <si>
    <t>74,822</t>
  </si>
  <si>
    <t>66.36</t>
  </si>
  <si>
    <t>332.47</t>
  </si>
  <si>
    <t xml:space="preserve">370.9 / </t>
  </si>
  <si>
    <t>자연1082</t>
  </si>
  <si>
    <t>34.52</t>
  </si>
  <si>
    <t>74,908</t>
  </si>
  <si>
    <t xml:space="preserve">650.6 / </t>
  </si>
  <si>
    <t>통합인문870</t>
  </si>
  <si>
    <t>34.58</t>
  </si>
  <si>
    <t>75,039</t>
  </si>
  <si>
    <t>332.35</t>
  </si>
  <si>
    <t xml:space="preserve">380.58 / </t>
  </si>
  <si>
    <t>자연1083</t>
  </si>
  <si>
    <t>34.60</t>
  </si>
  <si>
    <t>75,082</t>
  </si>
  <si>
    <t>332.33</t>
  </si>
  <si>
    <t xml:space="preserve">958.83 / </t>
  </si>
  <si>
    <t>자연1084</t>
  </si>
  <si>
    <t>66.29</t>
  </si>
  <si>
    <t xml:space="preserve">812.58 / </t>
  </si>
  <si>
    <t>자연1085</t>
  </si>
  <si>
    <t>34.71</t>
  </si>
  <si>
    <t>75,321</t>
  </si>
  <si>
    <t>332.20</t>
  </si>
  <si>
    <t>66.20</t>
  </si>
  <si>
    <t>332.85</t>
  </si>
  <si>
    <t xml:space="preserve">650.3 / </t>
  </si>
  <si>
    <t>통합인문871</t>
  </si>
  <si>
    <t>34.83</t>
  </si>
  <si>
    <t>75,581</t>
  </si>
  <si>
    <t>332.05</t>
  </si>
  <si>
    <t>66.12</t>
  </si>
  <si>
    <t xml:space="preserve">650.1 / </t>
  </si>
  <si>
    <t>통합인문872</t>
  </si>
  <si>
    <t>34.90</t>
  </si>
  <si>
    <t>75,733</t>
  </si>
  <si>
    <t>331.97</t>
  </si>
  <si>
    <t>66.08</t>
  </si>
  <si>
    <t>332.63</t>
  </si>
  <si>
    <t xml:space="preserve">650 / </t>
  </si>
  <si>
    <t>통합인문873</t>
  </si>
  <si>
    <t>34.91</t>
  </si>
  <si>
    <t>75,755</t>
  </si>
  <si>
    <t xml:space="preserve">811.89 / </t>
  </si>
  <si>
    <t>자연1086</t>
  </si>
  <si>
    <t>35.02</t>
  </si>
  <si>
    <t>75,993</t>
  </si>
  <si>
    <t>331.82</t>
  </si>
  <si>
    <t xml:space="preserve">359.5 / </t>
  </si>
  <si>
    <t>자연1087</t>
  </si>
  <si>
    <t>35.08</t>
  </si>
  <si>
    <t>76,124</t>
  </si>
  <si>
    <t>65.96</t>
  </si>
  <si>
    <t>331.76</t>
  </si>
  <si>
    <t xml:space="preserve">958.62 / </t>
  </si>
  <si>
    <t>자연1088</t>
  </si>
  <si>
    <t>35.11</t>
  </si>
  <si>
    <t>76,189</t>
  </si>
  <si>
    <t>65.94</t>
  </si>
  <si>
    <t>331.72</t>
  </si>
  <si>
    <t xml:space="preserve">359.25 / </t>
  </si>
  <si>
    <t>자연1089</t>
  </si>
  <si>
    <t>35.14</t>
  </si>
  <si>
    <t>76,254</t>
  </si>
  <si>
    <t>65.91</t>
  </si>
  <si>
    <t>331.68</t>
  </si>
  <si>
    <t xml:space="preserve">811.36 / </t>
  </si>
  <si>
    <t>자연1090</t>
  </si>
  <si>
    <t>35.30</t>
  </si>
  <si>
    <t>76,601</t>
  </si>
  <si>
    <t>65.81</t>
  </si>
  <si>
    <t>331.50</t>
  </si>
  <si>
    <t>통합인문874</t>
  </si>
  <si>
    <t>35.35</t>
  </si>
  <si>
    <t>76,710</t>
  </si>
  <si>
    <t>331.44</t>
  </si>
  <si>
    <t>65.77</t>
  </si>
  <si>
    <t xml:space="preserve">649.3 / </t>
  </si>
  <si>
    <t>통합인문875</t>
  </si>
  <si>
    <t>35.51</t>
  </si>
  <si>
    <t>77,057</t>
  </si>
  <si>
    <t>331.23</t>
  </si>
  <si>
    <t>65.39</t>
  </si>
  <si>
    <t xml:space="preserve">809.238 / </t>
  </si>
  <si>
    <t>통합인문876</t>
  </si>
  <si>
    <t>35.52</t>
  </si>
  <si>
    <t>77,078</t>
  </si>
  <si>
    <t>331.21</t>
  </si>
  <si>
    <t>65.66</t>
  </si>
  <si>
    <t>331.87</t>
  </si>
  <si>
    <t xml:space="preserve">382.15 / </t>
  </si>
  <si>
    <t>통합인문877</t>
  </si>
  <si>
    <t>35.54</t>
  </si>
  <si>
    <t>77,122</t>
  </si>
  <si>
    <t>331.17</t>
  </si>
  <si>
    <t>65.64</t>
  </si>
  <si>
    <t xml:space="preserve">382.1 / </t>
  </si>
  <si>
    <t>통합인문878</t>
  </si>
  <si>
    <t>35.56</t>
  </si>
  <si>
    <t>77,165</t>
  </si>
  <si>
    <t>65.63</t>
  </si>
  <si>
    <t>331.15</t>
  </si>
  <si>
    <t xml:space="preserve">958.39 / </t>
  </si>
  <si>
    <t>자연1091</t>
  </si>
  <si>
    <t>35.67</t>
  </si>
  <si>
    <t>77,404</t>
  </si>
  <si>
    <t>65.56</t>
  </si>
  <si>
    <t>327.60</t>
  </si>
  <si>
    <t xml:space="preserve">377.4 / </t>
  </si>
  <si>
    <t>자연1092</t>
  </si>
  <si>
    <t>35.74</t>
  </si>
  <si>
    <t>77,556</t>
  </si>
  <si>
    <t>65.51</t>
  </si>
  <si>
    <t>330.86</t>
  </si>
  <si>
    <t xml:space="preserve">958.28 / </t>
  </si>
  <si>
    <t>자연1093</t>
  </si>
  <si>
    <t>35.77</t>
  </si>
  <si>
    <t>77,621</t>
  </si>
  <si>
    <t>330.82</t>
  </si>
  <si>
    <t>65.49</t>
  </si>
  <si>
    <t>331.48</t>
  </si>
  <si>
    <t xml:space="preserve">648.5 / </t>
  </si>
  <si>
    <t>통합인문879</t>
  </si>
  <si>
    <t>35.94</t>
  </si>
  <si>
    <t>77,990</t>
  </si>
  <si>
    <t>330.56</t>
  </si>
  <si>
    <t>65.10</t>
  </si>
  <si>
    <t xml:space="preserve">801.07 / </t>
  </si>
  <si>
    <t>통합인문880</t>
  </si>
  <si>
    <t>35.99</t>
  </si>
  <si>
    <t>78,098</t>
  </si>
  <si>
    <t>65.34</t>
  </si>
  <si>
    <t>330.47</t>
  </si>
  <si>
    <t xml:space="preserve">958.13 / </t>
  </si>
  <si>
    <t>자연1094</t>
  </si>
  <si>
    <t>36.01</t>
  </si>
  <si>
    <t>78,142</t>
  </si>
  <si>
    <t>330.45</t>
  </si>
  <si>
    <t>64.50</t>
  </si>
  <si>
    <t>329.18</t>
  </si>
  <si>
    <t xml:space="preserve">302.33 / </t>
  </si>
  <si>
    <t>통합인문881</t>
  </si>
  <si>
    <t>36.11</t>
  </si>
  <si>
    <t>78,359</t>
  </si>
  <si>
    <t>330.29</t>
  </si>
  <si>
    <t>65.27</t>
  </si>
  <si>
    <t>330.95</t>
  </si>
  <si>
    <t xml:space="preserve">727 / </t>
  </si>
  <si>
    <t>통합인문882</t>
  </si>
  <si>
    <t>36.14</t>
  </si>
  <si>
    <t>78,424</t>
  </si>
  <si>
    <t>330.24</t>
  </si>
  <si>
    <t>64.96</t>
  </si>
  <si>
    <t>통합인문883</t>
  </si>
  <si>
    <t>36.19</t>
  </si>
  <si>
    <t>78,532</t>
  </si>
  <si>
    <t>65.21</t>
  </si>
  <si>
    <t xml:space="preserve">958.01 / </t>
  </si>
  <si>
    <t>자연1095</t>
  </si>
  <si>
    <t>36.20</t>
  </si>
  <si>
    <t>78,554</t>
  </si>
  <si>
    <t>64.93</t>
  </si>
  <si>
    <t>327.26</t>
  </si>
  <si>
    <t xml:space="preserve">800.34 / </t>
  </si>
  <si>
    <t>통합인문884</t>
  </si>
  <si>
    <t>36.21</t>
  </si>
  <si>
    <t>78,576</t>
  </si>
  <si>
    <t>330.13</t>
  </si>
  <si>
    <t>64.92</t>
  </si>
  <si>
    <t xml:space="preserve">807.274 / </t>
  </si>
  <si>
    <t>통합인문885</t>
  </si>
  <si>
    <t>36.30</t>
  </si>
  <si>
    <t>78,771</t>
  </si>
  <si>
    <t>65.14</t>
  </si>
  <si>
    <t>329.99</t>
  </si>
  <si>
    <t xml:space="preserve">774.6 / </t>
  </si>
  <si>
    <t>자연1096</t>
  </si>
  <si>
    <t>36.42</t>
  </si>
  <si>
    <t>79,031</t>
  </si>
  <si>
    <t>65.06</t>
  </si>
  <si>
    <t>329.80</t>
  </si>
  <si>
    <t xml:space="preserve">365.5 / </t>
  </si>
  <si>
    <t>자연1097</t>
  </si>
  <si>
    <t>36.46</t>
  </si>
  <si>
    <t>79,118</t>
  </si>
  <si>
    <t>65.03</t>
  </si>
  <si>
    <t>329.74</t>
  </si>
  <si>
    <t xml:space="preserve">957.85 / </t>
  </si>
  <si>
    <t>자연1098</t>
  </si>
  <si>
    <t>36.50</t>
  </si>
  <si>
    <t>79,205</t>
  </si>
  <si>
    <t>329.68</t>
  </si>
  <si>
    <t>64.72</t>
  </si>
  <si>
    <t xml:space="preserve">799.48 / </t>
  </si>
  <si>
    <t>통합인문886</t>
  </si>
  <si>
    <t>36.53</t>
  </si>
  <si>
    <t>79,270</t>
  </si>
  <si>
    <t>64.99</t>
  </si>
  <si>
    <t>329.63</t>
  </si>
  <si>
    <t xml:space="preserve">957.81 / </t>
  </si>
  <si>
    <t>자연1099</t>
  </si>
  <si>
    <t>36.61</t>
  </si>
  <si>
    <t>79,444</t>
  </si>
  <si>
    <t>329.50</t>
  </si>
  <si>
    <t xml:space="preserve">957.76 / </t>
  </si>
  <si>
    <t>자연1100</t>
  </si>
  <si>
    <t>36.68</t>
  </si>
  <si>
    <t>79,596</t>
  </si>
  <si>
    <t>64.89</t>
  </si>
  <si>
    <t xml:space="preserve">957.72 / </t>
  </si>
  <si>
    <t>자연1101</t>
  </si>
  <si>
    <t>36.75</t>
  </si>
  <si>
    <t>79,748</t>
  </si>
  <si>
    <t>64.84</t>
  </si>
  <si>
    <t>329.28</t>
  </si>
  <si>
    <t xml:space="preserve">806.81 / </t>
  </si>
  <si>
    <t>자연1102</t>
  </si>
  <si>
    <t>36.79</t>
  </si>
  <si>
    <t>79,834</t>
  </si>
  <si>
    <t>329.22</t>
  </si>
  <si>
    <t>64.81</t>
  </si>
  <si>
    <t>329.88</t>
  </si>
  <si>
    <t xml:space="preserve">708.5 / </t>
  </si>
  <si>
    <t>통합인문887</t>
  </si>
  <si>
    <t>36.93</t>
  </si>
  <si>
    <t>80,138</t>
  </si>
  <si>
    <t>329.01</t>
  </si>
  <si>
    <t>64.43</t>
  </si>
  <si>
    <t xml:space="preserve">798.28 / </t>
  </si>
  <si>
    <t>통합인문888</t>
  </si>
  <si>
    <t>37.07</t>
  </si>
  <si>
    <t>80,442</t>
  </si>
  <si>
    <t>328.80</t>
  </si>
  <si>
    <t>64.63</t>
  </si>
  <si>
    <t>329.46</t>
  </si>
  <si>
    <t xml:space="preserve">707 / </t>
  </si>
  <si>
    <t>통합인문889</t>
  </si>
  <si>
    <t>37.10</t>
  </si>
  <si>
    <t>80,507</t>
  </si>
  <si>
    <t>64.61</t>
  </si>
  <si>
    <t>328.76</t>
  </si>
  <si>
    <t>325.92</t>
  </si>
  <si>
    <t xml:space="preserve">805.82 / </t>
  </si>
  <si>
    <t>자연1103</t>
  </si>
  <si>
    <t>37.17</t>
  </si>
  <si>
    <t>80,659</t>
  </si>
  <si>
    <t>328.66</t>
  </si>
  <si>
    <t>64.56</t>
  </si>
  <si>
    <t>329.31</t>
  </si>
  <si>
    <t>통합인문890</t>
  </si>
  <si>
    <t>37.25</t>
  </si>
  <si>
    <t>80,833</t>
  </si>
  <si>
    <t>328.55</t>
  </si>
  <si>
    <t>64.22</t>
  </si>
  <si>
    <t xml:space="preserve">797.45 / </t>
  </si>
  <si>
    <t>통합인문891</t>
  </si>
  <si>
    <t>37.29</t>
  </si>
  <si>
    <t>80,919</t>
  </si>
  <si>
    <t>64.49</t>
  </si>
  <si>
    <t>328.49</t>
  </si>
  <si>
    <t xml:space="preserve">300.96 / </t>
  </si>
  <si>
    <t>자연1104</t>
  </si>
  <si>
    <t>37.37</t>
  </si>
  <si>
    <t>81,093</t>
  </si>
  <si>
    <t>328.37</t>
  </si>
  <si>
    <t xml:space="preserve">162.26 / </t>
  </si>
  <si>
    <t>자연1105</t>
  </si>
  <si>
    <t>37.52</t>
  </si>
  <si>
    <t>81,418</t>
  </si>
  <si>
    <t>64.34</t>
  </si>
  <si>
    <t>328.15</t>
  </si>
  <si>
    <t xml:space="preserve">362.5 / </t>
  </si>
  <si>
    <t>자연1106</t>
  </si>
  <si>
    <t>37.90</t>
  </si>
  <si>
    <t>82,243</t>
  </si>
  <si>
    <t>62.96</t>
  </si>
  <si>
    <t>326.16</t>
  </si>
  <si>
    <t xml:space="preserve">299.85 / </t>
  </si>
  <si>
    <t>통합인문892</t>
  </si>
  <si>
    <t>37.96</t>
  </si>
  <si>
    <t>82,373</t>
  </si>
  <si>
    <t>64.04</t>
  </si>
  <si>
    <t>327.51</t>
  </si>
  <si>
    <t xml:space="preserve">300.12 / </t>
  </si>
  <si>
    <t>자연1107</t>
  </si>
  <si>
    <t>38.01</t>
  </si>
  <si>
    <t>82,482</t>
  </si>
  <si>
    <t>327.45</t>
  </si>
  <si>
    <t>64.01</t>
  </si>
  <si>
    <t>328.08</t>
  </si>
  <si>
    <t xml:space="preserve">644.1 / </t>
  </si>
  <si>
    <t>통합인문893</t>
  </si>
  <si>
    <t>38.03</t>
  </si>
  <si>
    <t>82,525</t>
  </si>
  <si>
    <t>327.41</t>
  </si>
  <si>
    <t>63.67</t>
  </si>
  <si>
    <t xml:space="preserve">795.37 / </t>
  </si>
  <si>
    <t>통합인문894</t>
  </si>
  <si>
    <t>38.07</t>
  </si>
  <si>
    <t>82,612</t>
  </si>
  <si>
    <t>63.97</t>
  </si>
  <si>
    <t>327.36</t>
  </si>
  <si>
    <t xml:space="preserve">803.16 / </t>
  </si>
  <si>
    <t>자연1108</t>
  </si>
  <si>
    <t>38.12</t>
  </si>
  <si>
    <t>82,720</t>
  </si>
  <si>
    <t>63.94</t>
  </si>
  <si>
    <t>327.30</t>
  </si>
  <si>
    <t xml:space="preserve">803.04 / </t>
  </si>
  <si>
    <t>자연1109</t>
  </si>
  <si>
    <t>38.14</t>
  </si>
  <si>
    <t>82,764</t>
  </si>
  <si>
    <t>63.59</t>
  </si>
  <si>
    <t xml:space="preserve">795.09 / </t>
  </si>
  <si>
    <t>통합인문895</t>
  </si>
  <si>
    <t>38.31</t>
  </si>
  <si>
    <t>83,133</t>
  </si>
  <si>
    <t>327.03</t>
  </si>
  <si>
    <t>63.46</t>
  </si>
  <si>
    <t xml:space="preserve">545.06 / </t>
  </si>
  <si>
    <t xml:space="preserve">평균562.5 </t>
  </si>
  <si>
    <t>통합인문896</t>
  </si>
  <si>
    <t>38.32</t>
  </si>
  <si>
    <t>83,154</t>
  </si>
  <si>
    <t>63.81</t>
  </si>
  <si>
    <t>327.02</t>
  </si>
  <si>
    <t xml:space="preserve">802.51 / </t>
  </si>
  <si>
    <t>자연1110</t>
  </si>
  <si>
    <t>38.71</t>
  </si>
  <si>
    <t>84,001</t>
  </si>
  <si>
    <t>63.56</t>
  </si>
  <si>
    <t>326.59</t>
  </si>
  <si>
    <t xml:space="preserve">166.24 / </t>
  </si>
  <si>
    <t>자연1111</t>
  </si>
  <si>
    <t>38.80</t>
  </si>
  <si>
    <t>84,196</t>
  </si>
  <si>
    <t>326.49</t>
  </si>
  <si>
    <t>63.50</t>
  </si>
  <si>
    <t>327.11</t>
  </si>
  <si>
    <t xml:space="preserve">698 / </t>
  </si>
  <si>
    <t>통합인문897</t>
  </si>
  <si>
    <t>38.81</t>
  </si>
  <si>
    <t>84,218</t>
  </si>
  <si>
    <t>326.48</t>
  </si>
  <si>
    <t>63.14</t>
  </si>
  <si>
    <t xml:space="preserve">793.65 / </t>
  </si>
  <si>
    <t>통합인문898</t>
  </si>
  <si>
    <t>38.91</t>
  </si>
  <si>
    <t>84,435</t>
  </si>
  <si>
    <t>326.36</t>
  </si>
  <si>
    <t>63.42</t>
  </si>
  <si>
    <t>326.96</t>
  </si>
  <si>
    <t xml:space="preserve">642.6 / </t>
  </si>
  <si>
    <t>통합인문899</t>
  </si>
  <si>
    <t>39.05</t>
  </si>
  <si>
    <t>84,739</t>
  </si>
  <si>
    <t>326.21</t>
  </si>
  <si>
    <t>63.33</t>
  </si>
  <si>
    <t>326.82</t>
  </si>
  <si>
    <t xml:space="preserve">642.4 / </t>
  </si>
  <si>
    <t>통합인문900</t>
  </si>
  <si>
    <t>39.19</t>
  </si>
  <si>
    <t>85,042</t>
  </si>
  <si>
    <t>63.25</t>
  </si>
  <si>
    <t>326.06</t>
  </si>
  <si>
    <t xml:space="preserve">800.73 / </t>
  </si>
  <si>
    <t>자연1112</t>
  </si>
  <si>
    <t>39.32</t>
  </si>
  <si>
    <t>85,324</t>
  </si>
  <si>
    <t>63.17</t>
  </si>
  <si>
    <t>326.53</t>
  </si>
  <si>
    <t xml:space="preserve">569 / </t>
  </si>
  <si>
    <t>통합인문901</t>
  </si>
  <si>
    <t>39.34</t>
  </si>
  <si>
    <t>85,368</t>
  </si>
  <si>
    <t>325.90</t>
  </si>
  <si>
    <t>62.81</t>
  </si>
  <si>
    <t xml:space="preserve">792.59 / </t>
  </si>
  <si>
    <t>통합인문902</t>
  </si>
  <si>
    <t>39.43</t>
  </si>
  <si>
    <t>85,563</t>
  </si>
  <si>
    <t>63.10</t>
  </si>
  <si>
    <t>325.80</t>
  </si>
  <si>
    <t xml:space="preserve">800.24 / </t>
  </si>
  <si>
    <t>자연1113</t>
  </si>
  <si>
    <t>39.67</t>
  </si>
  <si>
    <t>86,084</t>
  </si>
  <si>
    <t>62.94</t>
  </si>
  <si>
    <t>325.53</t>
  </si>
  <si>
    <t xml:space="preserve">799.73 / </t>
  </si>
  <si>
    <t>자연1114</t>
  </si>
  <si>
    <t>39.88</t>
  </si>
  <si>
    <t>86,540</t>
  </si>
  <si>
    <t>325.31</t>
  </si>
  <si>
    <t xml:space="preserve">799.32 / </t>
  </si>
  <si>
    <t>자연1115</t>
  </si>
  <si>
    <t>40.10</t>
  </si>
  <si>
    <t>87,017</t>
  </si>
  <si>
    <t>62.67</t>
  </si>
  <si>
    <t>325.07</t>
  </si>
  <si>
    <t xml:space="preserve">798.87 / </t>
  </si>
  <si>
    <t>자연1116</t>
  </si>
  <si>
    <t>40.54</t>
  </si>
  <si>
    <t>87,972</t>
  </si>
  <si>
    <t>324.61</t>
  </si>
  <si>
    <t>62.06</t>
  </si>
  <si>
    <t xml:space="preserve">790.21 / </t>
  </si>
  <si>
    <t>통합인문903</t>
  </si>
  <si>
    <t>40.79</t>
  </si>
  <si>
    <t>88,514</t>
  </si>
  <si>
    <t>324.35</t>
  </si>
  <si>
    <t>61.90</t>
  </si>
  <si>
    <t xml:space="preserve">789.72 / </t>
  </si>
  <si>
    <t>통합인문904</t>
  </si>
  <si>
    <t>40.84</t>
  </si>
  <si>
    <t>88,623</t>
  </si>
  <si>
    <t>62.20</t>
  </si>
  <si>
    <t>324.29</t>
  </si>
  <si>
    <t xml:space="preserve">795.14 / </t>
  </si>
  <si>
    <t>자연1117</t>
  </si>
  <si>
    <t>40.95</t>
  </si>
  <si>
    <t>88,862</t>
  </si>
  <si>
    <t>62.13</t>
  </si>
  <si>
    <t>324.18</t>
  </si>
  <si>
    <t xml:space="preserve">705.7 / </t>
  </si>
  <si>
    <t>자연1118</t>
  </si>
  <si>
    <t>41.14</t>
  </si>
  <si>
    <t>89,274</t>
  </si>
  <si>
    <t>62.01</t>
  </si>
  <si>
    <t>323.98</t>
  </si>
  <si>
    <t xml:space="preserve">362.15 / </t>
  </si>
  <si>
    <t>자연1119</t>
  </si>
  <si>
    <t>41.15</t>
  </si>
  <si>
    <t>89,296</t>
  </si>
  <si>
    <t>62.00</t>
  </si>
  <si>
    <t>323.97</t>
  </si>
  <si>
    <t xml:space="preserve">170.52 / </t>
  </si>
  <si>
    <t>통합인문905</t>
  </si>
  <si>
    <t>41.28</t>
  </si>
  <si>
    <t>89,578</t>
  </si>
  <si>
    <t>61.92</t>
  </si>
  <si>
    <t>323.83</t>
  </si>
  <si>
    <t xml:space="preserve">796.57 / </t>
  </si>
  <si>
    <t>자연1120</t>
  </si>
  <si>
    <t>41.42</t>
  </si>
  <si>
    <t>89,881</t>
  </si>
  <si>
    <t>61.84</t>
  </si>
  <si>
    <t>323.69</t>
  </si>
  <si>
    <t xml:space="preserve">721.8 / </t>
  </si>
  <si>
    <t>자연1121</t>
  </si>
  <si>
    <t>41.65</t>
  </si>
  <si>
    <t>90,381</t>
  </si>
  <si>
    <t>323.44</t>
  </si>
  <si>
    <t>60.69</t>
  </si>
  <si>
    <t>322.18</t>
  </si>
  <si>
    <t xml:space="preserve">296.46 / </t>
  </si>
  <si>
    <t>통합인문906</t>
  </si>
  <si>
    <t>41.75</t>
  </si>
  <si>
    <t>90,598</t>
  </si>
  <si>
    <t>61.63</t>
  </si>
  <si>
    <t>323.33</t>
  </si>
  <si>
    <t xml:space="preserve">795.62 / </t>
  </si>
  <si>
    <t>자연1122</t>
  </si>
  <si>
    <t>41.85</t>
  </si>
  <si>
    <t>90,815</t>
  </si>
  <si>
    <t>323.21</t>
  </si>
  <si>
    <t>61.56</t>
  </si>
  <si>
    <t>323.73</t>
  </si>
  <si>
    <t>통합인문907</t>
  </si>
  <si>
    <t>41.95</t>
  </si>
  <si>
    <t>91,032</t>
  </si>
  <si>
    <t>323.10</t>
  </si>
  <si>
    <t>61.50</t>
  </si>
  <si>
    <t>323.62</t>
  </si>
  <si>
    <t>통합인문908</t>
  </si>
  <si>
    <t>42.08</t>
  </si>
  <si>
    <t>91,314</t>
  </si>
  <si>
    <t>61.42</t>
  </si>
  <si>
    <t>322.97</t>
  </si>
  <si>
    <t xml:space="preserve">794.96 / </t>
  </si>
  <si>
    <t>자연1123</t>
  </si>
  <si>
    <t>42.16</t>
  </si>
  <si>
    <t>91,487</t>
  </si>
  <si>
    <t>322.89</t>
  </si>
  <si>
    <t>61.38</t>
  </si>
  <si>
    <t>323.40</t>
  </si>
  <si>
    <t>통합인문909</t>
  </si>
  <si>
    <t>42.24</t>
  </si>
  <si>
    <t>91,661</t>
  </si>
  <si>
    <t>322.80</t>
  </si>
  <si>
    <t>61.04</t>
  </si>
  <si>
    <t xml:space="preserve">786.87 / </t>
  </si>
  <si>
    <t>통합인문910</t>
  </si>
  <si>
    <t>42.28</t>
  </si>
  <si>
    <t>91,748</t>
  </si>
  <si>
    <t>61.30</t>
  </si>
  <si>
    <t>322.76</t>
  </si>
  <si>
    <t xml:space="preserve">794.55 / </t>
  </si>
  <si>
    <t>자연1124</t>
  </si>
  <si>
    <t>42.30</t>
  </si>
  <si>
    <t>91,791</t>
  </si>
  <si>
    <t>322.74</t>
  </si>
  <si>
    <t>61.01</t>
  </si>
  <si>
    <t xml:space="preserve">786.76 / </t>
  </si>
  <si>
    <t>통합인문911</t>
  </si>
  <si>
    <t>42.36</t>
  </si>
  <si>
    <t>91,921</t>
  </si>
  <si>
    <t>61.25</t>
  </si>
  <si>
    <t>322.67</t>
  </si>
  <si>
    <t xml:space="preserve">794.39 / </t>
  </si>
  <si>
    <t>자연1125</t>
  </si>
  <si>
    <t>42.54</t>
  </si>
  <si>
    <t>92,312</t>
  </si>
  <si>
    <t>322.49</t>
  </si>
  <si>
    <t>61.14</t>
  </si>
  <si>
    <t xml:space="preserve">679.1 / </t>
  </si>
  <si>
    <t>통합인문912</t>
  </si>
  <si>
    <t>42.60</t>
  </si>
  <si>
    <t>92,442</t>
  </si>
  <si>
    <t>322.42</t>
  </si>
  <si>
    <t>60.83</t>
  </si>
  <si>
    <t xml:space="preserve">786.17 / </t>
  </si>
  <si>
    <t>통합인문913</t>
  </si>
  <si>
    <t>42.62</t>
  </si>
  <si>
    <t>92,485</t>
  </si>
  <si>
    <t>61.09</t>
  </si>
  <si>
    <t>322.40</t>
  </si>
  <si>
    <t xml:space="preserve">724.5 / </t>
  </si>
  <si>
    <t>자연1126</t>
  </si>
  <si>
    <t>42.77</t>
  </si>
  <si>
    <t>92,811</t>
  </si>
  <si>
    <t>61.00</t>
  </si>
  <si>
    <t>322.24</t>
  </si>
  <si>
    <t xml:space="preserve">793.59 / </t>
  </si>
  <si>
    <t>자연1127</t>
  </si>
  <si>
    <t>42.90</t>
  </si>
  <si>
    <t>93,093</t>
  </si>
  <si>
    <t>60.92</t>
  </si>
  <si>
    <t>322.11</t>
  </si>
  <si>
    <t xml:space="preserve">295.54 / </t>
  </si>
  <si>
    <t>자연1128</t>
  </si>
  <si>
    <t>43.56</t>
  </si>
  <si>
    <t>94,525</t>
  </si>
  <si>
    <t>60.51</t>
  </si>
  <si>
    <t>321.43</t>
  </si>
  <si>
    <t xml:space="preserve">792.07 / </t>
  </si>
  <si>
    <t>자연1129</t>
  </si>
  <si>
    <t>43.80</t>
  </si>
  <si>
    <t>95,046</t>
  </si>
  <si>
    <t>60.36</t>
  </si>
  <si>
    <t>321.18</t>
  </si>
  <si>
    <t xml:space="preserve">709.1 / </t>
  </si>
  <si>
    <t>자연1130</t>
  </si>
  <si>
    <t>43.88</t>
  </si>
  <si>
    <t>95,220</t>
  </si>
  <si>
    <t>321.10</t>
  </si>
  <si>
    <t>60.31</t>
  </si>
  <si>
    <t>321.50</t>
  </si>
  <si>
    <t>통합인문914</t>
  </si>
  <si>
    <t>43.94</t>
  </si>
  <si>
    <t>95,350</t>
  </si>
  <si>
    <t>60.27</t>
  </si>
  <si>
    <t>321.03</t>
  </si>
  <si>
    <t xml:space="preserve">791.31 / </t>
  </si>
  <si>
    <t>자연1131</t>
  </si>
  <si>
    <t>44.26</t>
  </si>
  <si>
    <t>96,044</t>
  </si>
  <si>
    <t>60.08</t>
  </si>
  <si>
    <t>320.66</t>
  </si>
  <si>
    <t xml:space="preserve">790.61 / </t>
  </si>
  <si>
    <t>자연1132</t>
  </si>
  <si>
    <t>44.31</t>
  </si>
  <si>
    <t>96,153</t>
  </si>
  <si>
    <t>60.05</t>
  </si>
  <si>
    <t>320.60</t>
  </si>
  <si>
    <t xml:space="preserve">790.49 / </t>
  </si>
  <si>
    <t>자연1133</t>
  </si>
  <si>
    <t>44.44</t>
  </si>
  <si>
    <t>96,435</t>
  </si>
  <si>
    <t>59.97</t>
  </si>
  <si>
    <t>320.44</t>
  </si>
  <si>
    <t xml:space="preserve">954.38 / </t>
  </si>
  <si>
    <t>자연1134</t>
  </si>
  <si>
    <t>44.59</t>
  </si>
  <si>
    <t>96,760</t>
  </si>
  <si>
    <t>59.88</t>
  </si>
  <si>
    <t>320.26</t>
  </si>
  <si>
    <t xml:space="preserve">789.86 / </t>
  </si>
  <si>
    <t>자연1135</t>
  </si>
  <si>
    <t>44.73</t>
  </si>
  <si>
    <t>97,064</t>
  </si>
  <si>
    <t>320.10</t>
  </si>
  <si>
    <t>59.64</t>
  </si>
  <si>
    <t xml:space="preserve">789.02 / </t>
  </si>
  <si>
    <t>통합인문915</t>
  </si>
  <si>
    <t>44.79</t>
  </si>
  <si>
    <t>97,194</t>
  </si>
  <si>
    <t>59.76</t>
  </si>
  <si>
    <t>320.03</t>
  </si>
  <si>
    <t xml:space="preserve">789.42 / </t>
  </si>
  <si>
    <t>자연1136</t>
  </si>
  <si>
    <t>자연1137</t>
  </si>
  <si>
    <t>45.38</t>
  </si>
  <si>
    <t>98,475</t>
  </si>
  <si>
    <t>59.41</t>
  </si>
  <si>
    <t>319.33</t>
  </si>
  <si>
    <t xml:space="preserve">700.9 / </t>
  </si>
  <si>
    <t>자연1138</t>
  </si>
  <si>
    <t>45.55</t>
  </si>
  <si>
    <t>98,844</t>
  </si>
  <si>
    <t>59.30</t>
  </si>
  <si>
    <t>319.13</t>
  </si>
  <si>
    <t xml:space="preserve">787.71 / </t>
  </si>
  <si>
    <t>자연1139</t>
  </si>
  <si>
    <t>45.65</t>
  </si>
  <si>
    <t>99,061</t>
  </si>
  <si>
    <t>59.24</t>
  </si>
  <si>
    <t>319.01</t>
  </si>
  <si>
    <t xml:space="preserve">787.49 / </t>
  </si>
  <si>
    <t>자연1140</t>
  </si>
  <si>
    <t>45.68</t>
  </si>
  <si>
    <t>99,126</t>
  </si>
  <si>
    <t>318.98</t>
  </si>
  <si>
    <t>59.07</t>
  </si>
  <si>
    <t xml:space="preserve">779.9 / </t>
  </si>
  <si>
    <t>통합인문916</t>
  </si>
  <si>
    <t>46.27</t>
  </si>
  <si>
    <t>100,406</t>
  </si>
  <si>
    <t>58.87</t>
  </si>
  <si>
    <t>318.41</t>
  </si>
  <si>
    <t>315.69</t>
  </si>
  <si>
    <t xml:space="preserve">786.37 / </t>
  </si>
  <si>
    <t>자연1141</t>
  </si>
  <si>
    <t>46.37</t>
  </si>
  <si>
    <t>100,623</t>
  </si>
  <si>
    <t>318.32</t>
  </si>
  <si>
    <t>58.81</t>
  </si>
  <si>
    <t>318.54</t>
  </si>
  <si>
    <t>통합인문917</t>
  </si>
  <si>
    <t>47.31</t>
  </si>
  <si>
    <t>102,663</t>
  </si>
  <si>
    <t>58.26</t>
  </si>
  <si>
    <t>317.45</t>
  </si>
  <si>
    <t xml:space="preserve">782.406 / </t>
  </si>
  <si>
    <t>자연1142</t>
  </si>
  <si>
    <t>47.50</t>
  </si>
  <si>
    <t>103,075</t>
  </si>
  <si>
    <t>317.27</t>
  </si>
  <si>
    <t>58.15</t>
  </si>
  <si>
    <t>317.44</t>
  </si>
  <si>
    <t xml:space="preserve">595 / </t>
  </si>
  <si>
    <t>통합인문918</t>
  </si>
  <si>
    <t>47.82</t>
  </si>
  <si>
    <t>103,769</t>
  </si>
  <si>
    <t>57.96</t>
  </si>
  <si>
    <t>316.98</t>
  </si>
  <si>
    <t xml:space="preserve">783.69 / </t>
  </si>
  <si>
    <t>자연1143</t>
  </si>
  <si>
    <t>47.86</t>
  </si>
  <si>
    <t>103,856</t>
  </si>
  <si>
    <t>316.94</t>
  </si>
  <si>
    <t>57.85</t>
  </si>
  <si>
    <t xml:space="preserve">776.14 / </t>
  </si>
  <si>
    <t>통합인문919</t>
  </si>
  <si>
    <t>47.99</t>
  </si>
  <si>
    <t>104,138</t>
  </si>
  <si>
    <t>57.86</t>
  </si>
  <si>
    <t>316.82</t>
  </si>
  <si>
    <t xml:space="preserve">783.39 / </t>
  </si>
  <si>
    <t>자연1144</t>
  </si>
  <si>
    <t>48.10</t>
  </si>
  <si>
    <t>104,377</t>
  </si>
  <si>
    <t>57.80</t>
  </si>
  <si>
    <t>316.72</t>
  </si>
  <si>
    <t xml:space="preserve">783.21 / </t>
  </si>
  <si>
    <t>자연1145</t>
  </si>
  <si>
    <t>48.36</t>
  </si>
  <si>
    <t>104,941</t>
  </si>
  <si>
    <t>57.64</t>
  </si>
  <si>
    <t>316.48</t>
  </si>
  <si>
    <t xml:space="preserve">780.619 / </t>
  </si>
  <si>
    <t>자연1146</t>
  </si>
  <si>
    <t>48.77</t>
  </si>
  <si>
    <t>105,831</t>
  </si>
  <si>
    <t>57.41</t>
  </si>
  <si>
    <t>316.10</t>
  </si>
  <si>
    <t xml:space="preserve">782.06 / </t>
  </si>
  <si>
    <t>자연1147</t>
  </si>
  <si>
    <t>49.04</t>
  </si>
  <si>
    <t>106,417</t>
  </si>
  <si>
    <t>315.84</t>
  </si>
  <si>
    <t>57.25</t>
  </si>
  <si>
    <t>315.92</t>
  </si>
  <si>
    <t xml:space="preserve">648 / </t>
  </si>
  <si>
    <t>통합인문920</t>
  </si>
  <si>
    <t>49.10</t>
  </si>
  <si>
    <t>106,547</t>
  </si>
  <si>
    <t>57.21</t>
  </si>
  <si>
    <t>315.77</t>
  </si>
  <si>
    <t xml:space="preserve">781.44 / </t>
  </si>
  <si>
    <t>자연1148</t>
  </si>
  <si>
    <t>49.25</t>
  </si>
  <si>
    <t>106,873</t>
  </si>
  <si>
    <t>315.62</t>
  </si>
  <si>
    <t>57.13</t>
  </si>
  <si>
    <t xml:space="preserve">647 / </t>
  </si>
  <si>
    <t>통합인문921</t>
  </si>
  <si>
    <t>49.51</t>
  </si>
  <si>
    <t>107,437</t>
  </si>
  <si>
    <t>315.36</t>
  </si>
  <si>
    <t>56.94</t>
  </si>
  <si>
    <t xml:space="preserve">773.25 / </t>
  </si>
  <si>
    <t>통합인문922</t>
  </si>
  <si>
    <t>49.67</t>
  </si>
  <si>
    <t>107,784</t>
  </si>
  <si>
    <t>56.89</t>
  </si>
  <si>
    <t>315.21</t>
  </si>
  <si>
    <t xml:space="preserve">780.38 / </t>
  </si>
  <si>
    <t>자연1149</t>
  </si>
  <si>
    <t>49.80</t>
  </si>
  <si>
    <t>108,066</t>
  </si>
  <si>
    <t>315.08</t>
  </si>
  <si>
    <t>56.81</t>
  </si>
  <si>
    <t>315.12</t>
  </si>
  <si>
    <t xml:space="preserve">644.5 / </t>
  </si>
  <si>
    <t>통합인문923</t>
  </si>
  <si>
    <t>50.45</t>
  </si>
  <si>
    <t>109,477</t>
  </si>
  <si>
    <t>314.43</t>
  </si>
  <si>
    <t>56.44</t>
  </si>
  <si>
    <t xml:space="preserve">641.5 / </t>
  </si>
  <si>
    <t>통합인문924</t>
  </si>
  <si>
    <t>50.70</t>
  </si>
  <si>
    <t>110,019</t>
  </si>
  <si>
    <t>56.29</t>
  </si>
  <si>
    <t>314.18</t>
  </si>
  <si>
    <t xml:space="preserve">674.1 / </t>
  </si>
  <si>
    <t>자연1150</t>
  </si>
  <si>
    <t>50.78</t>
  </si>
  <si>
    <t>110,193</t>
  </si>
  <si>
    <t>314.10</t>
  </si>
  <si>
    <t>56.25</t>
  </si>
  <si>
    <t>314.08</t>
  </si>
  <si>
    <t xml:space="preserve">640 / </t>
  </si>
  <si>
    <t>통합인문925</t>
  </si>
  <si>
    <t>51.15</t>
  </si>
  <si>
    <t>110,996</t>
  </si>
  <si>
    <t>56.04</t>
  </si>
  <si>
    <t>313.72</t>
  </si>
  <si>
    <t xml:space="preserve">777.58 / </t>
  </si>
  <si>
    <t>자연1151</t>
  </si>
  <si>
    <t>51.33</t>
  </si>
  <si>
    <t>111,386</t>
  </si>
  <si>
    <t>55.94</t>
  </si>
  <si>
    <t>313.53</t>
  </si>
  <si>
    <t xml:space="preserve">777.24 / </t>
  </si>
  <si>
    <t>자연1152</t>
  </si>
  <si>
    <t>51.44</t>
  </si>
  <si>
    <t>111,625</t>
  </si>
  <si>
    <t>313.42</t>
  </si>
  <si>
    <t>55.88</t>
  </si>
  <si>
    <t>313.36</t>
  </si>
  <si>
    <t xml:space="preserve">637 / </t>
  </si>
  <si>
    <t>통합인문926</t>
  </si>
  <si>
    <t>51.47</t>
  </si>
  <si>
    <t>111,690</t>
  </si>
  <si>
    <t>55.86</t>
  </si>
  <si>
    <t>313.39</t>
  </si>
  <si>
    <t xml:space="preserve">776.96 / </t>
  </si>
  <si>
    <t>자연1153</t>
  </si>
  <si>
    <t>51.73</t>
  </si>
  <si>
    <t>112,254</t>
  </si>
  <si>
    <t>55.71</t>
  </si>
  <si>
    <t>313.10</t>
  </si>
  <si>
    <t xml:space="preserve">776.42 / </t>
  </si>
  <si>
    <t>자연1154</t>
  </si>
  <si>
    <t>51.96</t>
  </si>
  <si>
    <t>112,753</t>
  </si>
  <si>
    <t>55.58</t>
  </si>
  <si>
    <t>312.85</t>
  </si>
  <si>
    <t xml:space="preserve">668 / </t>
  </si>
  <si>
    <t>자연1155</t>
  </si>
  <si>
    <t>52.59</t>
  </si>
  <si>
    <t>114,120</t>
  </si>
  <si>
    <t>312.15</t>
  </si>
  <si>
    <t>55.23</t>
  </si>
  <si>
    <t>312.06</t>
  </si>
  <si>
    <t xml:space="preserve">631.8 / </t>
  </si>
  <si>
    <t>통합인문927</t>
  </si>
  <si>
    <t>52.62</t>
  </si>
  <si>
    <t>114,185</t>
  </si>
  <si>
    <t>55.21</t>
  </si>
  <si>
    <t>312.12</t>
  </si>
  <si>
    <t xml:space="preserve">664.8 / </t>
  </si>
  <si>
    <t>자연1156</t>
  </si>
  <si>
    <t>52.97</t>
  </si>
  <si>
    <t>114,945</t>
  </si>
  <si>
    <t>55.01</t>
  </si>
  <si>
    <t>311.73</t>
  </si>
  <si>
    <t xml:space="preserve">663.1 / </t>
  </si>
  <si>
    <t>자연1157</t>
  </si>
  <si>
    <t>53.72</t>
  </si>
  <si>
    <t>116,572</t>
  </si>
  <si>
    <t>54.59</t>
  </si>
  <si>
    <t>310.91</t>
  </si>
  <si>
    <t xml:space="preserve">659.5 / </t>
  </si>
  <si>
    <t>자연1158</t>
  </si>
  <si>
    <t>54.17</t>
  </si>
  <si>
    <t>117,549</t>
  </si>
  <si>
    <t>54.35</t>
  </si>
  <si>
    <t>310.47</t>
  </si>
  <si>
    <t xml:space="preserve">657.4 / </t>
  </si>
  <si>
    <t>자연1159</t>
  </si>
  <si>
    <t>54.20</t>
  </si>
  <si>
    <t>117,614</t>
  </si>
  <si>
    <t>54.33</t>
  </si>
  <si>
    <t>310.43</t>
  </si>
  <si>
    <t>자연1160</t>
  </si>
  <si>
    <t>54.31</t>
  </si>
  <si>
    <t>117,853</t>
  </si>
  <si>
    <t>54.27</t>
  </si>
  <si>
    <t>310.32</t>
  </si>
  <si>
    <t xml:space="preserve">656.7 / </t>
  </si>
  <si>
    <t>자연1161</t>
  </si>
  <si>
    <t>54.63</t>
  </si>
  <si>
    <t>118,547</t>
  </si>
  <si>
    <t>54.09</t>
  </si>
  <si>
    <t>310.01</t>
  </si>
  <si>
    <t xml:space="preserve">655.2 / </t>
  </si>
  <si>
    <t>자연1162</t>
  </si>
  <si>
    <t>54.67</t>
  </si>
  <si>
    <t>118,634</t>
  </si>
  <si>
    <t>54.07</t>
  </si>
  <si>
    <t>309.97</t>
  </si>
  <si>
    <t xml:space="preserve">655 / </t>
  </si>
  <si>
    <t>자연1163</t>
  </si>
  <si>
    <t>55.25</t>
  </si>
  <si>
    <t>119,893</t>
  </si>
  <si>
    <t>53.76</t>
  </si>
  <si>
    <t>309.40</t>
  </si>
  <si>
    <t xml:space="preserve">769.47 / </t>
  </si>
  <si>
    <t>자연1164</t>
  </si>
  <si>
    <t>55.30</t>
  </si>
  <si>
    <t>120,001</t>
  </si>
  <si>
    <t>309.35</t>
  </si>
  <si>
    <t xml:space="preserve">769.36 / </t>
  </si>
  <si>
    <t>자연1165</t>
  </si>
  <si>
    <t>55.60</t>
  </si>
  <si>
    <t>120,652</t>
  </si>
  <si>
    <t>53.56</t>
  </si>
  <si>
    <t>309.05</t>
  </si>
  <si>
    <t>자연1166</t>
  </si>
  <si>
    <t>자연1167</t>
  </si>
  <si>
    <t>56.19</t>
  </si>
  <si>
    <t>121,932</t>
  </si>
  <si>
    <t>53.24</t>
  </si>
  <si>
    <t>308.49</t>
  </si>
  <si>
    <t xml:space="preserve">159.92 / </t>
  </si>
  <si>
    <t>통합인문928</t>
  </si>
  <si>
    <t>122,149</t>
  </si>
  <si>
    <t>53.19</t>
  </si>
  <si>
    <t>308.40</t>
  </si>
  <si>
    <t xml:space="preserve">949.9 / </t>
  </si>
  <si>
    <t>자연1168</t>
  </si>
  <si>
    <t>56.98</t>
  </si>
  <si>
    <t>123,647</t>
  </si>
  <si>
    <t>52.82</t>
  </si>
  <si>
    <t>307.72</t>
  </si>
  <si>
    <t xml:space="preserve">159.41 / </t>
  </si>
  <si>
    <t>통합인문929</t>
  </si>
  <si>
    <t>52.81</t>
  </si>
  <si>
    <t>307.71</t>
  </si>
  <si>
    <t xml:space="preserve">766.29 / </t>
  </si>
  <si>
    <t>자연1169</t>
  </si>
  <si>
    <t>57.00</t>
  </si>
  <si>
    <t>123,690</t>
  </si>
  <si>
    <t>52.80</t>
  </si>
  <si>
    <t>307.69</t>
  </si>
  <si>
    <t>자연1170</t>
  </si>
  <si>
    <t>57.12</t>
  </si>
  <si>
    <t>123,950</t>
  </si>
  <si>
    <t>52.73</t>
  </si>
  <si>
    <t>307.56</t>
  </si>
  <si>
    <t xml:space="preserve">643.5 / </t>
  </si>
  <si>
    <t>자연1171</t>
  </si>
  <si>
    <t>57.54</t>
  </si>
  <si>
    <t>124,862</t>
  </si>
  <si>
    <t>52.51</t>
  </si>
  <si>
    <t>307.13</t>
  </si>
  <si>
    <t xml:space="preserve">159.04 / </t>
  </si>
  <si>
    <t>통합인문930</t>
  </si>
  <si>
    <t>58.43</t>
  </si>
  <si>
    <t>126,793</t>
  </si>
  <si>
    <t>52.03</t>
  </si>
  <si>
    <t>306.20</t>
  </si>
  <si>
    <t xml:space="preserve">637.5 / </t>
  </si>
  <si>
    <t>자연1172</t>
  </si>
  <si>
    <t>58.57</t>
  </si>
  <si>
    <t>127,097</t>
  </si>
  <si>
    <t>306.06</t>
  </si>
  <si>
    <t xml:space="preserve">763.2 / </t>
  </si>
  <si>
    <t>자연1173</t>
  </si>
  <si>
    <t>58.63</t>
  </si>
  <si>
    <t>127,227</t>
  </si>
  <si>
    <t>306.00</t>
  </si>
  <si>
    <t>52.07</t>
  </si>
  <si>
    <t xml:space="preserve">312 / </t>
  </si>
  <si>
    <t>통합인문931</t>
  </si>
  <si>
    <t>58.76</t>
  </si>
  <si>
    <t>127,509</t>
  </si>
  <si>
    <t>51.86</t>
  </si>
  <si>
    <t>305.86</t>
  </si>
  <si>
    <t xml:space="preserve">762.82 / </t>
  </si>
  <si>
    <t>자연1174</t>
  </si>
  <si>
    <t xml:space="preserve">158.25 / </t>
  </si>
  <si>
    <t>통합인문932</t>
  </si>
  <si>
    <t>58.82</t>
  </si>
  <si>
    <t>127,639</t>
  </si>
  <si>
    <t>51.83</t>
  </si>
  <si>
    <t>305.80</t>
  </si>
  <si>
    <t xml:space="preserve">635.7 / </t>
  </si>
  <si>
    <t>자연1175</t>
  </si>
  <si>
    <t>Betelgeuse058.tistory.com</t>
    <phoneticPr fontId="67" type="noConversion"/>
  </si>
  <si>
    <t>자연 누적   (추정치)</t>
    <phoneticPr fontId="67" type="noConversion"/>
  </si>
  <si>
    <t>의대증원</t>
    <phoneticPr fontId="67" type="noConversion"/>
  </si>
  <si>
    <t>모집인원</t>
    <phoneticPr fontId="67" type="noConversion"/>
  </si>
  <si>
    <t>영향</t>
    <phoneticPr fontId="67" type="noConversion"/>
  </si>
  <si>
    <t>(명)</t>
    <phoneticPr fontId="67" type="noConversion"/>
  </si>
  <si>
    <t>79.68</t>
  </si>
  <si>
    <t xml:space="preserve">879.3 / </t>
  </si>
  <si>
    <r>
      <rPr>
        <b/>
        <sz val="11"/>
        <color theme="1"/>
        <rFont val="Malgun Gothic"/>
        <family val="3"/>
        <charset val="129"/>
      </rPr>
      <t>1. 본 자료는, 24학년도</t>
    </r>
    <r>
      <rPr>
        <b/>
        <sz val="11"/>
        <color rgb="FFC55A11"/>
        <rFont val="Malgun Gothic"/>
        <family val="3"/>
        <charset val="129"/>
      </rPr>
      <t xml:space="preserve"> 정시 입결(대학별 환산점수)</t>
    </r>
    <r>
      <rPr>
        <b/>
        <sz val="11"/>
        <color theme="1"/>
        <rFont val="Malgun Gothic"/>
        <family val="3"/>
        <charset val="129"/>
      </rPr>
      <t xml:space="preserve">을 → '24학년도 수능'의 </t>
    </r>
    <r>
      <rPr>
        <b/>
        <sz val="11"/>
        <color rgb="FFC55A11"/>
        <rFont val="Malgun Gothic"/>
        <family val="3"/>
        <charset val="129"/>
      </rPr>
      <t>표준점수와 백분위로 역환산</t>
    </r>
    <r>
      <rPr>
        <b/>
        <sz val="11"/>
        <color theme="1"/>
        <rFont val="Malgun Gothic"/>
        <family val="3"/>
        <charset val="129"/>
      </rPr>
      <t>한 산출내역입니다.</t>
    </r>
    <phoneticPr fontId="67" type="noConversion"/>
  </si>
  <si>
    <r>
      <t xml:space="preserve">3. 국.수.탐 백분위가 동일할때의 역환산 결과이며, </t>
    </r>
    <r>
      <rPr>
        <sz val="11"/>
        <color theme="5" tint="-0.249977111117893"/>
        <rFont val="Malgun Gothic"/>
        <family val="3"/>
        <charset val="129"/>
      </rPr>
      <t>과목별 반영비율에 따른 유불리는 '환산점수 배치표 탭'</t>
    </r>
    <r>
      <rPr>
        <sz val="11"/>
        <color theme="1"/>
        <rFont val="Malgun Gothic"/>
        <family val="3"/>
        <charset val="129"/>
      </rPr>
      <t>을 참고 바랍니다.</t>
    </r>
    <phoneticPr fontId="2" type="noConversion"/>
  </si>
  <si>
    <t>입시결과</t>
    <phoneticPr fontId="67" type="noConversion"/>
  </si>
  <si>
    <t>대학별</t>
    <phoneticPr fontId="67" type="noConversion"/>
  </si>
  <si>
    <t>반영비율</t>
    <phoneticPr fontId="67" type="noConversion"/>
  </si>
  <si>
    <t>자연→인문</t>
    <phoneticPr fontId="67" type="noConversion"/>
  </si>
  <si>
    <t xml:space="preserve">계열   </t>
    <phoneticPr fontId="67" type="noConversion"/>
  </si>
  <si>
    <t>계열</t>
    <phoneticPr fontId="67" type="noConversion"/>
  </si>
  <si>
    <t>환산점수 /</t>
    <phoneticPr fontId="67" type="noConversion"/>
  </si>
  <si>
    <t>만점</t>
    <phoneticPr fontId="67" type="noConversion"/>
  </si>
  <si>
    <t>국.수</t>
    <phoneticPr fontId="67" type="noConversion"/>
  </si>
  <si>
    <t>탐구</t>
    <phoneticPr fontId="67" type="noConversion"/>
  </si>
  <si>
    <t>국</t>
    <phoneticPr fontId="67" type="noConversion"/>
  </si>
  <si>
    <t>수</t>
    <phoneticPr fontId="67" type="noConversion"/>
  </si>
  <si>
    <t>탐</t>
    <phoneticPr fontId="67" type="noConversion"/>
  </si>
  <si>
    <t>국.수.탐</t>
    <phoneticPr fontId="67" type="noConversion"/>
  </si>
  <si>
    <t>국어</t>
    <phoneticPr fontId="67" type="noConversion"/>
  </si>
  <si>
    <t>수학</t>
    <phoneticPr fontId="67" type="noConversion"/>
  </si>
  <si>
    <t>영어</t>
    <phoneticPr fontId="67" type="noConversion"/>
  </si>
  <si>
    <t>점수</t>
    <phoneticPr fontId="67" type="noConversion"/>
  </si>
  <si>
    <t>한국사</t>
    <phoneticPr fontId="67" type="noConversion"/>
  </si>
  <si>
    <t>제2외국</t>
    <phoneticPr fontId="67" type="noConversion"/>
  </si>
  <si>
    <t>미기,과탐</t>
    <phoneticPr fontId="67" type="noConversion"/>
  </si>
  <si>
    <t>교차표점</t>
    <phoneticPr fontId="67" type="noConversion"/>
  </si>
  <si>
    <t>백분위</t>
    <phoneticPr fontId="67" type="noConversion"/>
  </si>
  <si>
    <t>표준점수</t>
    <phoneticPr fontId="67" type="noConversion"/>
  </si>
  <si>
    <r>
      <t xml:space="preserve">                                    2024학년도 정시 입결 (70% 컷) 분석                                     </t>
    </r>
    <r>
      <rPr>
        <b/>
        <sz val="11"/>
        <color theme="1"/>
        <rFont val="Malgun Gothic"/>
        <family val="3"/>
        <charset val="129"/>
      </rPr>
      <t>24. 9. 7</t>
    </r>
    <phoneticPr fontId="67" type="noConversion"/>
  </si>
  <si>
    <t>입시결과 역환산 산출내역</t>
    <phoneticPr fontId="2" type="noConversion"/>
  </si>
  <si>
    <t xml:space="preserve">  (%)</t>
    <phoneticPr fontId="2" type="noConversion"/>
  </si>
  <si>
    <t xml:space="preserve"> (명)</t>
    <phoneticPr fontId="67" type="noConversion"/>
  </si>
  <si>
    <t>대학명 강조</t>
    <phoneticPr fontId="2" type="noConversion"/>
  </si>
  <si>
    <t>학과명 강조</t>
    <phoneticPr fontId="2" type="noConversion"/>
  </si>
  <si>
    <r>
      <t>제작 및 검토 &lt;</t>
    </r>
    <r>
      <rPr>
        <sz val="11"/>
        <color theme="0"/>
        <rFont val="맑은 고딕"/>
        <family val="3"/>
        <charset val="129"/>
      </rPr>
      <t xml:space="preserve"> 베텔기우스 &gt;</t>
    </r>
    <phoneticPr fontId="67" type="noConversion"/>
  </si>
  <si>
    <t>증원</t>
  </si>
  <si>
    <t>누적 백분율 변화</t>
  </si>
  <si>
    <t>영향력</t>
    <phoneticPr fontId="67" type="noConversion"/>
  </si>
  <si>
    <t>정시모집+수시합격 예상인원</t>
    <phoneticPr fontId="67" type="noConversion"/>
  </si>
  <si>
    <t>(추정치)</t>
    <phoneticPr fontId="67" type="noConversion"/>
  </si>
  <si>
    <t>자연+인문</t>
  </si>
  <si>
    <t>서울대 의예</t>
  </si>
  <si>
    <t>0.03 → 0.03</t>
  </si>
  <si>
    <t>가톨릭대 의예</t>
  </si>
  <si>
    <t>0.24 → 0.24</t>
  </si>
  <si>
    <t>성균관대 의예</t>
  </si>
  <si>
    <t>0.25 → 0.25</t>
  </si>
  <si>
    <t>연세대 의예</t>
  </si>
  <si>
    <t>0.27 → 0.27</t>
  </si>
  <si>
    <t>울산대 의예</t>
  </si>
  <si>
    <t>0.34 → 0.34</t>
  </si>
  <si>
    <t>고려대 의예</t>
  </si>
  <si>
    <t>0.38 → 0.38</t>
  </si>
  <si>
    <t>서울대 치의학</t>
  </si>
  <si>
    <t>0.39 → 0.39</t>
  </si>
  <si>
    <t>한양대 의예</t>
  </si>
  <si>
    <t>0.56 → 0.56</t>
  </si>
  <si>
    <t>경희대 의예</t>
  </si>
  <si>
    <t>0.57 → 0.57</t>
  </si>
  <si>
    <t>아주대 의예</t>
  </si>
  <si>
    <t>0.61 → 0.64</t>
  </si>
  <si>
    <t>중앙대 의학</t>
  </si>
  <si>
    <t>30%</t>
  </si>
  <si>
    <t>0.65 → 0.66</t>
  </si>
  <si>
    <t>한림대 의예</t>
  </si>
  <si>
    <t>0.69 → 0.72</t>
  </si>
  <si>
    <t>충남대 의예</t>
  </si>
  <si>
    <t>0.78 → 0.94</t>
  </si>
  <si>
    <t>인하대 의예</t>
  </si>
  <si>
    <t>0.79 → 1.01</t>
  </si>
  <si>
    <t>가천대 의예</t>
  </si>
  <si>
    <t>0.80 → 1.02</t>
  </si>
  <si>
    <t>부산대 의예</t>
  </si>
  <si>
    <t>0.81 → 1.03</t>
  </si>
  <si>
    <t>서울대 수리과학</t>
  </si>
  <si>
    <t>75%</t>
  </si>
  <si>
    <t>0.82 → 0.99</t>
  </si>
  <si>
    <t>이화여대 의예</t>
  </si>
  <si>
    <t>0.83 → 1.05</t>
  </si>
  <si>
    <t>경북대 의예</t>
  </si>
  <si>
    <t>서울대 약학</t>
  </si>
  <si>
    <t>0.84 → 1.00</t>
  </si>
  <si>
    <t>인제대 의예</t>
  </si>
  <si>
    <t>0.84 → 0.91</t>
  </si>
  <si>
    <t>연세대 치의예</t>
  </si>
  <si>
    <t>50%</t>
  </si>
  <si>
    <t>0.87 → 0.98</t>
  </si>
  <si>
    <t>순천향대 의예</t>
  </si>
  <si>
    <t>0.97 → 1.04</t>
  </si>
  <si>
    <t>경희대 치의예</t>
  </si>
  <si>
    <t>60%</t>
  </si>
  <si>
    <t>0.97 → 1.11</t>
  </si>
  <si>
    <t>경희대 한의예(자연)</t>
  </si>
  <si>
    <t>0.99 → 1.22</t>
  </si>
  <si>
    <t>대구가톨릭대 의예</t>
  </si>
  <si>
    <t>1.00 → 1.23</t>
  </si>
  <si>
    <t>동아대 의예</t>
  </si>
  <si>
    <t>1.01 → 1.24</t>
  </si>
  <si>
    <t>서울대 전기정보공</t>
  </si>
  <si>
    <t>1.01 → 1.19</t>
  </si>
  <si>
    <t>이화여대 의예(인문)</t>
  </si>
  <si>
    <t>20%</t>
  </si>
  <si>
    <t>1.02 → 1.06</t>
  </si>
  <si>
    <t>전남대 의예(지역)</t>
  </si>
  <si>
    <t>1.02 → 1.26</t>
  </si>
  <si>
    <t>고신대 의예</t>
  </si>
  <si>
    <t>1.03 → 1.26</t>
  </si>
  <si>
    <t>조선대 치의예</t>
  </si>
  <si>
    <t>1.03 → 1.17</t>
  </si>
  <si>
    <t>건국(충주) 의예</t>
  </si>
  <si>
    <t>1.04 → 1.30</t>
  </si>
  <si>
    <t>충남대 의예(지역)</t>
  </si>
  <si>
    <t>부산대 치의학(학.석사)</t>
  </si>
  <si>
    <t>1.06 → 1.21</t>
  </si>
  <si>
    <t>전남대 의예</t>
  </si>
  <si>
    <t>1.06 → 1.33</t>
  </si>
  <si>
    <t>서울대 자유</t>
  </si>
  <si>
    <t>1.09 → 1.28</t>
  </si>
  <si>
    <t>전북대 의예</t>
  </si>
  <si>
    <t>1.09 → 1.38</t>
  </si>
  <si>
    <t>성균관대 약학</t>
  </si>
  <si>
    <t>1.11 → 1.40</t>
  </si>
  <si>
    <t>을지대 의예</t>
  </si>
  <si>
    <t>연세대(미래) 의예</t>
  </si>
  <si>
    <t>1.12 → 1.43</t>
  </si>
  <si>
    <t>조선대 의예</t>
  </si>
  <si>
    <t>1.13 → 1.44</t>
  </si>
  <si>
    <t>서울대 수의예</t>
  </si>
  <si>
    <t>1.14 → 1.38</t>
  </si>
  <si>
    <t>경북대 치의예</t>
  </si>
  <si>
    <t>1.21 → 1.39</t>
  </si>
  <si>
    <t>원광대 의예</t>
  </si>
  <si>
    <t>1.27 → 1.58</t>
  </si>
  <si>
    <t>서울대 컴퓨터공</t>
  </si>
  <si>
    <t>1.31 → 1.54</t>
  </si>
  <si>
    <t>경희대 약학</t>
  </si>
  <si>
    <t>1.32 → 1.63</t>
  </si>
  <si>
    <t>서울대 통계</t>
  </si>
  <si>
    <t>80%</t>
  </si>
  <si>
    <t>1.35 → 1.60</t>
  </si>
  <si>
    <t>강원대 의예</t>
  </si>
  <si>
    <t>1.38 → 1.69</t>
  </si>
  <si>
    <t>단국(천안) 의예</t>
  </si>
  <si>
    <t>중앙대 약학</t>
  </si>
  <si>
    <t>1.41 → 1.72</t>
  </si>
  <si>
    <t>전북대 치의예</t>
  </si>
  <si>
    <t>1.42 → 1.61</t>
  </si>
  <si>
    <t>전남대 치의학(학.석사)(지역)</t>
  </si>
  <si>
    <t>1.43 → 1.61</t>
  </si>
  <si>
    <t>전남대 치의학(학.석사)</t>
  </si>
  <si>
    <t>영남대 의예</t>
  </si>
  <si>
    <t>1.43 → 1.74</t>
  </si>
  <si>
    <t>경상대 의예</t>
  </si>
  <si>
    <t>1.44 → 1.75</t>
  </si>
  <si>
    <t>조선대 의예(지역)</t>
  </si>
  <si>
    <t>1.46 → 1.77</t>
  </si>
  <si>
    <t>건양대 의학</t>
  </si>
  <si>
    <t>1.47 → 1.78</t>
  </si>
  <si>
    <t>서울대 산업공학</t>
  </si>
  <si>
    <t>1.50 → 1.73</t>
  </si>
  <si>
    <t>원광대 치의예(자연)</t>
  </si>
  <si>
    <t>1.50 → 1.68</t>
  </si>
  <si>
    <t>동국대 약학</t>
  </si>
  <si>
    <t>1.52 → 1.83</t>
  </si>
  <si>
    <t>계명대 의예</t>
  </si>
  <si>
    <t>건국대 수의예</t>
  </si>
  <si>
    <t>1.53 → 1.84</t>
  </si>
  <si>
    <t>충북대 의예</t>
  </si>
  <si>
    <t>서울대 물리</t>
  </si>
  <si>
    <t>1.55 → 1.78</t>
  </si>
  <si>
    <t>서울대 경제</t>
  </si>
  <si>
    <t>1.55 → 1.85</t>
  </si>
  <si>
    <t>서울대 경영</t>
  </si>
  <si>
    <t>1.57 → 1.87</t>
  </si>
  <si>
    <t>서울대 화학생물공</t>
  </si>
  <si>
    <t>1.58 → 1.81</t>
  </si>
  <si>
    <t>건국(충주) 의예(지역)</t>
  </si>
  <si>
    <t>1.58 → 1.89</t>
  </si>
  <si>
    <t>전북대 의예(지역)</t>
  </si>
  <si>
    <t>1.60 → 1.91</t>
  </si>
  <si>
    <t>동아대 의예(지역)</t>
  </si>
  <si>
    <t>인제대 의예(지역)</t>
  </si>
  <si>
    <t>1.60 → 1.92</t>
  </si>
  <si>
    <t>조선대 약학</t>
  </si>
  <si>
    <t>한양대(ERICA) 약학</t>
  </si>
  <si>
    <t>1.61 → 1.92</t>
  </si>
  <si>
    <t>연세대 약학</t>
  </si>
  <si>
    <t>1.62 → 1.93</t>
  </si>
  <si>
    <t>서울대 기계공</t>
  </si>
  <si>
    <t>1.63 → 1.86</t>
  </si>
  <si>
    <t>고신대 의예(지역)</t>
  </si>
  <si>
    <t>1.65 → 1.96</t>
  </si>
  <si>
    <t>제주대 의예</t>
  </si>
  <si>
    <t>1.68 → 2.00</t>
  </si>
  <si>
    <t>조선대 치의예(지역)</t>
  </si>
  <si>
    <t>1.70 → 1.89</t>
  </si>
  <si>
    <t>영남대 의예(지역)</t>
  </si>
  <si>
    <t>1.71 → 2.02</t>
  </si>
  <si>
    <t>가톨릭대 약학</t>
  </si>
  <si>
    <t>서울대 생명과학</t>
  </si>
  <si>
    <t>1.73 → 1.97</t>
  </si>
  <si>
    <t>서울대 천문</t>
  </si>
  <si>
    <t>1.73 → 1.98</t>
  </si>
  <si>
    <t>서울대 첨단융합</t>
  </si>
  <si>
    <t>1.78 → 2.02</t>
  </si>
  <si>
    <t>서울대 정치외교</t>
  </si>
  <si>
    <t>1.79 → 2.09</t>
  </si>
  <si>
    <t>충북대 의예(지역)</t>
  </si>
  <si>
    <t>1.80 → 2.11</t>
  </si>
  <si>
    <t>충남대 약학</t>
  </si>
  <si>
    <t>경북대 약학</t>
  </si>
  <si>
    <t>동국(경주) 의예</t>
  </si>
  <si>
    <t>1.81 → 2.13</t>
  </si>
  <si>
    <t>서울대 원자핵공</t>
  </si>
  <si>
    <t>1.82 → 2.05</t>
  </si>
  <si>
    <t>부산대 한의학(학.석사)</t>
  </si>
  <si>
    <t>1.83 → 2.15</t>
  </si>
  <si>
    <t>강릉대 치의예</t>
  </si>
  <si>
    <t>65%</t>
  </si>
  <si>
    <t>1.87 → 2.07</t>
  </si>
  <si>
    <t>충남대 수의예</t>
  </si>
  <si>
    <t>1.88 → 2.19</t>
  </si>
  <si>
    <t>서울대 재료공</t>
  </si>
  <si>
    <t>1.90 → 2.14</t>
  </si>
  <si>
    <t>부산대 약학</t>
  </si>
  <si>
    <t>1.91 → 2.23</t>
  </si>
  <si>
    <t>숙명여대 약학</t>
  </si>
  <si>
    <t>1.93 → 2.25</t>
  </si>
  <si>
    <t>이화여대 약학(미래산업약학)</t>
  </si>
  <si>
    <t>1.93 → 2.23</t>
  </si>
  <si>
    <t>서울대 화학</t>
  </si>
  <si>
    <t>1.95 → 2.21</t>
  </si>
  <si>
    <t>아주대 약학</t>
  </si>
  <si>
    <t>1.98 → 2.30</t>
  </si>
  <si>
    <t>서울대 언론정보</t>
  </si>
  <si>
    <t>1.99 → 2.29</t>
  </si>
  <si>
    <t>원광대 한의예(자연)</t>
  </si>
  <si>
    <t>1.99 → 2.31</t>
  </si>
  <si>
    <t>충남대 수의예(지역)</t>
  </si>
  <si>
    <t>2.00 → 2.32</t>
  </si>
  <si>
    <t>서울대 바이오시스</t>
  </si>
  <si>
    <t>2.00 → 2.25</t>
  </si>
  <si>
    <t>서울대 항공우주공</t>
  </si>
  <si>
    <t>2.00 → 2.24</t>
  </si>
  <si>
    <t>대전대 한의예(통합)</t>
  </si>
  <si>
    <t>2.01 → 2.31</t>
  </si>
  <si>
    <t>동국(경주) 한의예(자연)</t>
  </si>
  <si>
    <t>2.02 → 2.34</t>
  </si>
  <si>
    <t>단국(천안) 치의예</t>
  </si>
  <si>
    <t>2.04 → 2.25</t>
  </si>
  <si>
    <t>충남대 약학(지역)</t>
  </si>
  <si>
    <t>2.05 → 2.37</t>
  </si>
  <si>
    <t>서울대 조선해양공</t>
  </si>
  <si>
    <t>2.06 → 2.32</t>
  </si>
  <si>
    <t>서울대 건설환경공</t>
  </si>
  <si>
    <t>서울대 농경제사회</t>
  </si>
  <si>
    <t>2.07 → 2.37</t>
  </si>
  <si>
    <t>서울대 응용생물화</t>
  </si>
  <si>
    <t>2.09 → 2.35</t>
  </si>
  <si>
    <t>서울대 건축</t>
  </si>
  <si>
    <t>서울대 심리</t>
  </si>
  <si>
    <t>2.13 → 2.43</t>
  </si>
  <si>
    <t>동국(경주) 한의예(통합)</t>
  </si>
  <si>
    <t>2.16 → 2.46</t>
  </si>
  <si>
    <t>서강대 반도체</t>
  </si>
  <si>
    <t>2.17 → 2.49</t>
  </si>
  <si>
    <t>이화여대 약학</t>
  </si>
  <si>
    <t>전남대 약학</t>
  </si>
  <si>
    <t>2.20 → 2.52</t>
  </si>
  <si>
    <t>동의대 한의예(자연)</t>
  </si>
  <si>
    <t>충북대 수의예</t>
  </si>
  <si>
    <t>2.21 → 2.54</t>
  </si>
  <si>
    <t>서울대 식품동물생</t>
  </si>
  <si>
    <t>2.24 → 2.50</t>
  </si>
  <si>
    <t>서울대 수학교</t>
  </si>
  <si>
    <t>서울대 지구환경</t>
  </si>
  <si>
    <t>대구가톨릭대 약학</t>
  </si>
  <si>
    <t>2.25 → 2.57</t>
  </si>
  <si>
    <t>경북대 수의예</t>
  </si>
  <si>
    <t>2.26 → 2.58</t>
  </si>
  <si>
    <t>경희대 한의예(인문)</t>
  </si>
  <si>
    <t>40%</t>
  </si>
  <si>
    <t>2.26 → 2.38</t>
  </si>
  <si>
    <t>한양대 반도체공</t>
  </si>
  <si>
    <t>2.29 → 2.61</t>
  </si>
  <si>
    <t>서울대 사회</t>
  </si>
  <si>
    <t>2.29 → 2.60</t>
  </si>
  <si>
    <t>전북대 치의예(지역)</t>
  </si>
  <si>
    <t>2.30 → 2.51</t>
  </si>
  <si>
    <t>충북대 약학(제약학)</t>
  </si>
  <si>
    <t>2.31 → 2.64</t>
  </si>
  <si>
    <t>대구한의대 한의예(자연)</t>
  </si>
  <si>
    <t>2.33 → 2.66</t>
  </si>
  <si>
    <t>원광대 약학</t>
  </si>
  <si>
    <t>서울대 지리</t>
  </si>
  <si>
    <t>2.33 → 2.64</t>
  </si>
  <si>
    <t>서울대 에너지자원</t>
  </si>
  <si>
    <t>2.34 → 2.60</t>
  </si>
  <si>
    <t>연세대 응용통계</t>
  </si>
  <si>
    <t>2.54 → 2.85</t>
  </si>
  <si>
    <t>성균관대 반도체시스</t>
  </si>
  <si>
    <t>2.38 → 2.71</t>
  </si>
  <si>
    <t>전북대 약학</t>
  </si>
  <si>
    <t>2.39 → 2.72</t>
  </si>
  <si>
    <t>조선대 약학(지역)</t>
  </si>
  <si>
    <t>2.40 → 2.73</t>
  </si>
  <si>
    <t>전북대 수의예</t>
  </si>
  <si>
    <t>2.41 → 2.74</t>
  </si>
  <si>
    <t>경성대 약학</t>
  </si>
  <si>
    <t>서울대 인문계열</t>
  </si>
  <si>
    <t>2.41 → 2.72</t>
  </si>
  <si>
    <t>동의대 한의예(인문)</t>
  </si>
  <si>
    <t>2.43 → 2.58</t>
  </si>
  <si>
    <t>대전대 한의예(지역)</t>
  </si>
  <si>
    <t>2.43 → 2.74</t>
  </si>
  <si>
    <t>전남대 약학(지역)</t>
  </si>
  <si>
    <t>2.44 → 2.77</t>
  </si>
  <si>
    <t>성균관대 지능형소프</t>
  </si>
  <si>
    <t>2.45 → 2.78</t>
  </si>
  <si>
    <t>강원대 수의예</t>
  </si>
  <si>
    <t>2.46 → 2.79</t>
  </si>
  <si>
    <t>가천대 한의예</t>
  </si>
  <si>
    <t>원광대 한의예(인문)</t>
  </si>
  <si>
    <t>2.48 → 2.63</t>
  </si>
  <si>
    <t>서울대 소비자</t>
  </si>
  <si>
    <t>2.49 → 2.80</t>
  </si>
  <si>
    <t>서울대 산림과학</t>
  </si>
  <si>
    <t>85%</t>
  </si>
  <si>
    <t>2.51 → 2.79</t>
  </si>
  <si>
    <t>서울대 조경.지역</t>
  </si>
  <si>
    <t>우석대 한의예</t>
  </si>
  <si>
    <t>2.52 → 2.85</t>
  </si>
  <si>
    <t>연세대 반도체</t>
  </si>
  <si>
    <t>2.54 → 2.87</t>
  </si>
  <si>
    <t>서울대 물리교</t>
  </si>
  <si>
    <t>2.54 → 2.82</t>
  </si>
  <si>
    <t>충북대 약학(제약학)(지역)</t>
  </si>
  <si>
    <t>동신대 한의예</t>
  </si>
  <si>
    <t>2.58 → 2.89</t>
  </si>
  <si>
    <t>경상대 의예(지역)</t>
  </si>
  <si>
    <t>2.58 → 2.91</t>
  </si>
  <si>
    <t>서울대 사회교</t>
  </si>
  <si>
    <t>2.59 → 2.90</t>
  </si>
  <si>
    <t>전남대 수의예</t>
  </si>
  <si>
    <t>2.59 → 2.92</t>
  </si>
  <si>
    <t>고려대 전기전자</t>
  </si>
  <si>
    <t>2.59 → 2.93</t>
  </si>
  <si>
    <t>관동대 의학</t>
  </si>
  <si>
    <t>대구한의대 한의예(인문)</t>
  </si>
  <si>
    <t>2.60 → 2.75</t>
  </si>
  <si>
    <t>서울대 역사</t>
  </si>
  <si>
    <t>2.61 → 2.92</t>
  </si>
  <si>
    <t>고려대 컴퓨터</t>
  </si>
  <si>
    <t>2.62 → 2.95</t>
  </si>
  <si>
    <t>고려대 모빌리티</t>
  </si>
  <si>
    <t>서울대 식물생산과</t>
  </si>
  <si>
    <t>2.63 → 2.92</t>
  </si>
  <si>
    <t>세명대 한의예</t>
  </si>
  <si>
    <t>2.63 → 2.94</t>
  </si>
  <si>
    <t>서울대 지구교</t>
  </si>
  <si>
    <t>2.65 → 2.93</t>
  </si>
  <si>
    <t>서울대 식품영양</t>
  </si>
  <si>
    <t>연세대 전기전자</t>
  </si>
  <si>
    <t>2.66 → 3.00</t>
  </si>
  <si>
    <t>서울대 화학교</t>
  </si>
  <si>
    <t>2.66 → 2.95</t>
  </si>
  <si>
    <t>고려대 화생공</t>
  </si>
  <si>
    <t>2.68 → 3.02</t>
  </si>
  <si>
    <t>충북대 약학</t>
  </si>
  <si>
    <t>2.69 → 3.02</t>
  </si>
  <si>
    <t>서울대 국어교</t>
  </si>
  <si>
    <t>2.71 → 3.02</t>
  </si>
  <si>
    <t>서울대 아동가족</t>
  </si>
  <si>
    <t>2.74 → 3.05</t>
  </si>
  <si>
    <t>서울대 사회복지</t>
  </si>
  <si>
    <t>고려대 스마트보안</t>
  </si>
  <si>
    <t>2.78 → 3.11</t>
  </si>
  <si>
    <t>상지대 한의예(통합)</t>
  </si>
  <si>
    <t>2.78 → 3.09</t>
  </si>
  <si>
    <t>서울대 생물교</t>
  </si>
  <si>
    <t>2.80 → 3.10</t>
  </si>
  <si>
    <t>영남대 약학</t>
  </si>
  <si>
    <t>2.81 → 3.14</t>
  </si>
  <si>
    <t>충북대 약학(지역)</t>
  </si>
  <si>
    <t>2.81 → 3.15</t>
  </si>
  <si>
    <t>가천대 약학</t>
  </si>
  <si>
    <t>인제대 약학(지역)</t>
  </si>
  <si>
    <t>2.82 → 3.15</t>
  </si>
  <si>
    <t>인제대 약학</t>
  </si>
  <si>
    <t>서울대 영어교</t>
  </si>
  <si>
    <t>2.82 → 3.13</t>
  </si>
  <si>
    <t>고려대 데이터</t>
  </si>
  <si>
    <t>2.82 → 3.16</t>
  </si>
  <si>
    <t>상지대 한의예(자연)</t>
  </si>
  <si>
    <t>2.83 → 3.17</t>
  </si>
  <si>
    <t>서울대 의류</t>
  </si>
  <si>
    <t>2.83 → 3.08</t>
  </si>
  <si>
    <t>고려대 신소재</t>
  </si>
  <si>
    <t>2.84 → 3.18</t>
  </si>
  <si>
    <t>영남대 약학(지역)</t>
  </si>
  <si>
    <t>경북대 모바일공</t>
  </si>
  <si>
    <t>서울대 역사교</t>
  </si>
  <si>
    <t>2.84 → 3.16</t>
  </si>
  <si>
    <t>서울대 지리교</t>
  </si>
  <si>
    <t>성균관대 반도체융합</t>
  </si>
  <si>
    <t>2.85 → 3.19</t>
  </si>
  <si>
    <t>서울대 윤리교</t>
  </si>
  <si>
    <t>2.85 → 3.16</t>
  </si>
  <si>
    <t>삼육대 약학</t>
  </si>
  <si>
    <t>2.86 → 3.20</t>
  </si>
  <si>
    <t>한양대 자동차공</t>
  </si>
  <si>
    <t>고려대 산업</t>
  </si>
  <si>
    <t>2.87 → 3.21</t>
  </si>
  <si>
    <t>연세대 신소재</t>
  </si>
  <si>
    <t>2.88 → 3.22</t>
  </si>
  <si>
    <t>서울대 간호</t>
  </si>
  <si>
    <t>2.88 → 3.11</t>
  </si>
  <si>
    <t>계명대 약학</t>
  </si>
  <si>
    <t>2.89 → 3.23</t>
  </si>
  <si>
    <t>원광대 치의예(인문)</t>
  </si>
  <si>
    <t>2.90 → 3.05</t>
  </si>
  <si>
    <t>연세대 경영</t>
  </si>
  <si>
    <t>3.18 → 3.50</t>
  </si>
  <si>
    <t>차의과대 약학</t>
  </si>
  <si>
    <t>2.92 → 3.26</t>
  </si>
  <si>
    <t>연세대 경제</t>
  </si>
  <si>
    <t>3.20 → 3.52</t>
  </si>
  <si>
    <t>연세대 기계</t>
  </si>
  <si>
    <t>2.96 → 3.30</t>
  </si>
  <si>
    <t>고려대 기계</t>
  </si>
  <si>
    <t>2.97 → 3.31</t>
  </si>
  <si>
    <t>연세대 생명공학</t>
  </si>
  <si>
    <t>3.03 → 3.37</t>
  </si>
  <si>
    <t>고려대 생명공</t>
  </si>
  <si>
    <t>3.03 → 3.38</t>
  </si>
  <si>
    <t>경상대 약학</t>
  </si>
  <si>
    <t>3.04 → 3.38</t>
  </si>
  <si>
    <t>제주대 의예(지역)</t>
  </si>
  <si>
    <t>3.08 → 3.42</t>
  </si>
  <si>
    <t>경상대 수의예</t>
  </si>
  <si>
    <t>3.08 → 3.43</t>
  </si>
  <si>
    <t>한양대 데이터</t>
  </si>
  <si>
    <t>고려대 의공학</t>
  </si>
  <si>
    <t>3.11 → 3.46</t>
  </si>
  <si>
    <t>연세대 식영(인문</t>
  </si>
  <si>
    <t>3.43 → 3.75</t>
  </si>
  <si>
    <t>연세대 화학</t>
  </si>
  <si>
    <t>3.18 → 3.53</t>
  </si>
  <si>
    <t>고려대 자유</t>
  </si>
  <si>
    <t>2.85 → 3.17</t>
  </si>
  <si>
    <t>연세대 수학</t>
  </si>
  <si>
    <t>3.19 → 3.53</t>
  </si>
  <si>
    <t>서강대 인공지능</t>
  </si>
  <si>
    <t>3.20 → 3.54</t>
  </si>
  <si>
    <t>서강대 컴퓨터공</t>
  </si>
  <si>
    <t>3.20 → 3.55</t>
  </si>
  <si>
    <t>고려대 수학</t>
  </si>
  <si>
    <t>3.23 → 3.57</t>
  </si>
  <si>
    <t>제주대 수의예</t>
  </si>
  <si>
    <t>3.23 → 3.58</t>
  </si>
  <si>
    <t>강원대 약학</t>
  </si>
  <si>
    <t>연세대 생화학</t>
  </si>
  <si>
    <t>3.28 → 3.63</t>
  </si>
  <si>
    <t>고려대 경영</t>
  </si>
  <si>
    <t>2.89 → 3.21</t>
  </si>
  <si>
    <t>동덕여대 약학</t>
  </si>
  <si>
    <t>3.30 → 3.65</t>
  </si>
  <si>
    <t>성균관대 소프트웨어</t>
  </si>
  <si>
    <t>3.32 → 3.67</t>
  </si>
  <si>
    <t>한양대 에너지공</t>
  </si>
  <si>
    <t>3.33 → 3.68</t>
  </si>
  <si>
    <t>고려대 화학</t>
  </si>
  <si>
    <t>3.34 → 3.69</t>
  </si>
  <si>
    <t>제주대 약학</t>
  </si>
  <si>
    <t>3.36 → 3.71</t>
  </si>
  <si>
    <t>연세대 도시공</t>
  </si>
  <si>
    <t>3.37 → 3.72</t>
  </si>
  <si>
    <t>연세대 건축공</t>
  </si>
  <si>
    <t>고려대 에너지공</t>
  </si>
  <si>
    <t>3.42 → 3.77</t>
  </si>
  <si>
    <t>서강대 전자공</t>
  </si>
  <si>
    <t>고려대 통계</t>
  </si>
  <si>
    <t>3.00 → 3.33</t>
  </si>
  <si>
    <t>고려대 생명과학</t>
  </si>
  <si>
    <t>3.44 → 3.80</t>
  </si>
  <si>
    <t>고려대 바이오의과</t>
  </si>
  <si>
    <t>3.45 → 3.81</t>
  </si>
  <si>
    <t>연세대 화생공</t>
  </si>
  <si>
    <t>연세대 언론</t>
  </si>
  <si>
    <t>3.73 → 4.05</t>
  </si>
  <si>
    <t>연세대 물리</t>
  </si>
  <si>
    <t>3.47 → 3.82</t>
  </si>
  <si>
    <t>성균관대 전자전기</t>
  </si>
  <si>
    <t>3.48 → 3.83</t>
  </si>
  <si>
    <t>우석대 약학</t>
  </si>
  <si>
    <t>3.51 → 3.86</t>
  </si>
  <si>
    <t>성균관대 글로바이</t>
  </si>
  <si>
    <t>3.54 → 3.89</t>
  </si>
  <si>
    <t>한양대 융합전자공</t>
  </si>
  <si>
    <t>3.56 → 3.92</t>
  </si>
  <si>
    <t>고려대 물리</t>
  </si>
  <si>
    <t>연세대 행정</t>
  </si>
  <si>
    <t>3.83 → 4.15</t>
  </si>
  <si>
    <t>연세대 심리</t>
  </si>
  <si>
    <t>3.85 → 4.17</t>
  </si>
  <si>
    <t>한양대 신소재공</t>
  </si>
  <si>
    <t>3.60 → 3.96</t>
  </si>
  <si>
    <t>연세대 인공지능</t>
  </si>
  <si>
    <t>3.61 → 3.97</t>
  </si>
  <si>
    <t>성균관대 에너지</t>
  </si>
  <si>
    <t>3.62 → 3.98</t>
  </si>
  <si>
    <t>고려대 경제</t>
  </si>
  <si>
    <t>한양대 컴퓨터</t>
  </si>
  <si>
    <t>3.67 → 4.03</t>
  </si>
  <si>
    <t>한양대 화학공</t>
  </si>
  <si>
    <t>3.68 → 4.04</t>
  </si>
  <si>
    <t>경상대 약학(지역)</t>
  </si>
  <si>
    <t>3.74 → 4.10</t>
  </si>
  <si>
    <t>연세대 정외</t>
  </si>
  <si>
    <t>3.99 → 4.32</t>
  </si>
  <si>
    <t>고려대 수학교</t>
  </si>
  <si>
    <t>3.79 → 4.15</t>
  </si>
  <si>
    <t>한양대 생명공</t>
  </si>
  <si>
    <t>3.83 → 4.19</t>
  </si>
  <si>
    <t>고려대 반도체</t>
  </si>
  <si>
    <t>3.84 → 4.20</t>
  </si>
  <si>
    <t>연세대 사회</t>
  </si>
  <si>
    <t>4.08 → 4.41</t>
  </si>
  <si>
    <t>한양대 정보시스템</t>
  </si>
  <si>
    <t>연세대 대기</t>
  </si>
  <si>
    <t>3.85 → 4.22</t>
  </si>
  <si>
    <t>연세대 컴퓨터</t>
  </si>
  <si>
    <t>3.86 → 4.22</t>
  </si>
  <si>
    <t>고려대 식품공</t>
  </si>
  <si>
    <t>3.88 → 4.24</t>
  </si>
  <si>
    <t>고려대 미디어</t>
  </si>
  <si>
    <t>3.47 → 3.81</t>
  </si>
  <si>
    <t>연세대 사환시</t>
  </si>
  <si>
    <t>3.94 → 4.31</t>
  </si>
  <si>
    <t>고려대 보건환경</t>
  </si>
  <si>
    <t>3.98 → 4.35</t>
  </si>
  <si>
    <t>연세대 간호(인문</t>
  </si>
  <si>
    <t>4.22 → 4.55</t>
  </si>
  <si>
    <t>연세대 디스플레이</t>
  </si>
  <si>
    <t>4.00 → 4.37</t>
  </si>
  <si>
    <t>연세대 문헌</t>
  </si>
  <si>
    <t>4.24 → 4.57</t>
  </si>
  <si>
    <t>연세대 천문</t>
  </si>
  <si>
    <t>4.02 → 4.39</t>
  </si>
  <si>
    <t>연세대 실건(인문</t>
  </si>
  <si>
    <t>4.25 → 4.58</t>
  </si>
  <si>
    <t>고려대 건축</t>
  </si>
  <si>
    <t>4.06 → 4.43</t>
  </si>
  <si>
    <t>고려대 건사환</t>
  </si>
  <si>
    <t>고려대 행정</t>
  </si>
  <si>
    <t>3.65 → 3.99</t>
  </si>
  <si>
    <t>고려대 지구</t>
  </si>
  <si>
    <t>4.16 → 4.53</t>
  </si>
  <si>
    <t>단국(천안) 약학</t>
  </si>
  <si>
    <t>4.17 → 4.54</t>
  </si>
  <si>
    <t>서강대 기계</t>
  </si>
  <si>
    <t>4.17 → 4.55</t>
  </si>
  <si>
    <t>고려대 환경공</t>
  </si>
  <si>
    <t>4.18 → 4.56</t>
  </si>
  <si>
    <t>고려대 정외</t>
  </si>
  <si>
    <t>3.75 → 4.09</t>
  </si>
  <si>
    <t>연세대 IT융합공</t>
  </si>
  <si>
    <t>4.19 → 4.57</t>
  </si>
  <si>
    <t>한양대 전기공</t>
  </si>
  <si>
    <t>4.22 → 4.59</t>
  </si>
  <si>
    <t>고려대 심리</t>
  </si>
  <si>
    <t>3.81 → 4.15</t>
  </si>
  <si>
    <t>서강대 경제</t>
  </si>
  <si>
    <t>4.44 → 4.77</t>
  </si>
  <si>
    <t>고려대 식자경</t>
  </si>
  <si>
    <t>3.82 → 4.16</t>
  </si>
  <si>
    <t>연세대 지구</t>
  </si>
  <si>
    <t>4.25 → 4.63</t>
  </si>
  <si>
    <t>연세대 영문</t>
  </si>
  <si>
    <t>4.44 → 4.78</t>
  </si>
  <si>
    <t>성균관대 글로융합</t>
  </si>
  <si>
    <t>3.77 → 4.11</t>
  </si>
  <si>
    <t>성균관대 글로경영</t>
  </si>
  <si>
    <t>3.78 → 4.13</t>
  </si>
  <si>
    <t>한양대 바이오공</t>
  </si>
  <si>
    <t>4.31 → 4.69</t>
  </si>
  <si>
    <t>연세대 통합디자인</t>
  </si>
  <si>
    <t>4.56 → 4.89</t>
  </si>
  <si>
    <t>한양대 생명</t>
  </si>
  <si>
    <t>4.36 → 4.74</t>
  </si>
  <si>
    <t>한양대 수학</t>
  </si>
  <si>
    <t>4.38 → 4.76</t>
  </si>
  <si>
    <t>연세대 의류(자연</t>
  </si>
  <si>
    <t>4.39 → 4.77</t>
  </si>
  <si>
    <t>연세대 철학</t>
  </si>
  <si>
    <t>4.61 → 4.95</t>
  </si>
  <si>
    <t>연세대 식영(자연</t>
  </si>
  <si>
    <t>4.41 → 4.79</t>
  </si>
  <si>
    <t>덕성여대 약학</t>
  </si>
  <si>
    <t>4.42 → 4.80</t>
  </si>
  <si>
    <t>한양대 유기나노공</t>
  </si>
  <si>
    <t>4.43 → 4.81</t>
  </si>
  <si>
    <t>연세대 교육</t>
  </si>
  <si>
    <t>4.68 → 5.02</t>
  </si>
  <si>
    <t>연세대 실건(자연</t>
  </si>
  <si>
    <t>4.44 → 4.82</t>
  </si>
  <si>
    <t>한양대 파경영</t>
  </si>
  <si>
    <t>고려대 보건정책</t>
  </si>
  <si>
    <t>4.02 → 4.37</t>
  </si>
  <si>
    <t>한양대 산업공</t>
  </si>
  <si>
    <t>4.46 → 4.84</t>
  </si>
  <si>
    <t>서강대 경영</t>
  </si>
  <si>
    <t>4.72 → 5.06</t>
  </si>
  <si>
    <t>고려대 사회</t>
  </si>
  <si>
    <t>4.05 → 4.40</t>
  </si>
  <si>
    <t>한양대 기계공</t>
  </si>
  <si>
    <t>4.48 → 4.86</t>
  </si>
  <si>
    <t>연세대 문화인류</t>
  </si>
  <si>
    <t>서강대 수학</t>
  </si>
  <si>
    <t>4.61 → 4.99</t>
  </si>
  <si>
    <t>성균관대 글로리더</t>
  </si>
  <si>
    <t>4.01 → 4.36</t>
  </si>
  <si>
    <t>연세대 ISE</t>
  </si>
  <si>
    <t>4.80 → 5.14</t>
  </si>
  <si>
    <t>고려대 간호</t>
  </si>
  <si>
    <t>4.22 → 4.57</t>
  </si>
  <si>
    <t>경희대 한약</t>
  </si>
  <si>
    <t>4.71 → 5.10</t>
  </si>
  <si>
    <t>성균관대 공학</t>
  </si>
  <si>
    <t>4.72 → 5.11</t>
  </si>
  <si>
    <t>고려대(세종) 약학</t>
  </si>
  <si>
    <t>연세대 사회복지</t>
  </si>
  <si>
    <t>4.88 → 5.22</t>
  </si>
  <si>
    <t>연세대 국문</t>
  </si>
  <si>
    <t>4.92 → 5.26</t>
  </si>
  <si>
    <t>서강대 화학</t>
  </si>
  <si>
    <t>4.78 → 5.17</t>
  </si>
  <si>
    <t>연세대 간호(자연</t>
  </si>
  <si>
    <t>4.80 → 5.19</t>
  </si>
  <si>
    <t>고려대 교육</t>
  </si>
  <si>
    <t>4.34 → 4.69</t>
  </si>
  <si>
    <t>서강대 물리</t>
  </si>
  <si>
    <t>4.83 → 5.22</t>
  </si>
  <si>
    <t>서강대 미디어</t>
  </si>
  <si>
    <t>5.05 → 5.40</t>
  </si>
  <si>
    <t>연세대 중문</t>
  </si>
  <si>
    <t>5.09 → 5.43</t>
  </si>
  <si>
    <t>한양대 원자력공</t>
  </si>
  <si>
    <t>4.91 → 5.30</t>
  </si>
  <si>
    <t>고려대 통신</t>
  </si>
  <si>
    <t>고려대 영문</t>
  </si>
  <si>
    <t>4.43 → 4.78</t>
  </si>
  <si>
    <t>연세대 산업</t>
  </si>
  <si>
    <t>4.91 → 5.31</t>
  </si>
  <si>
    <t>연세대 사학</t>
  </si>
  <si>
    <t>5.13 → 5.47</t>
  </si>
  <si>
    <t>연세대 아동</t>
  </si>
  <si>
    <t>연세대 불문</t>
  </si>
  <si>
    <t>5.16 → 5.50</t>
  </si>
  <si>
    <t>고려대 철학</t>
  </si>
  <si>
    <t>4.49 → 4.85</t>
  </si>
  <si>
    <t>연세대 독문</t>
  </si>
  <si>
    <t>5.25 → 5.59</t>
  </si>
  <si>
    <t>서강대 사회과</t>
  </si>
  <si>
    <t>5.26 → 5.60</t>
  </si>
  <si>
    <t>고려대 국문</t>
  </si>
  <si>
    <t>4.68 → 5.03</t>
  </si>
  <si>
    <t>한양대 화학</t>
  </si>
  <si>
    <t>5.19 → 5.59</t>
  </si>
  <si>
    <t>고려대 사학</t>
  </si>
  <si>
    <t>4.73 → 5.08</t>
  </si>
  <si>
    <t>중앙대 소프트</t>
  </si>
  <si>
    <t>5.23 → 5.63</t>
  </si>
  <si>
    <t>고려대 영어교</t>
  </si>
  <si>
    <t>4.78 → 5.13</t>
  </si>
  <si>
    <t>고려대 국어교</t>
  </si>
  <si>
    <t>4.80 → 5.16</t>
  </si>
  <si>
    <t>연세대 노문</t>
  </si>
  <si>
    <t>5.28 → 5.63</t>
  </si>
  <si>
    <t>성균관대 글로경제</t>
  </si>
  <si>
    <t>4.49 → 4.84</t>
  </si>
  <si>
    <t>고려대 일문</t>
  </si>
  <si>
    <t>4.82 → 5.18</t>
  </si>
  <si>
    <t>한양대 물리</t>
  </si>
  <si>
    <t>5.26 → 5.67</t>
  </si>
  <si>
    <t>성균관대 컴퓨터교</t>
  </si>
  <si>
    <t>5.27 → 5.67</t>
  </si>
  <si>
    <t>한양대 건축공</t>
  </si>
  <si>
    <t>한양대 환경공</t>
  </si>
  <si>
    <t>고려대 사이버국방</t>
  </si>
  <si>
    <t>5.27 → 5.68</t>
  </si>
  <si>
    <t>중앙대 전자전기</t>
  </si>
  <si>
    <t>고려대 서문</t>
  </si>
  <si>
    <t>4.90 → 5.25</t>
  </si>
  <si>
    <t>고려대 한국사</t>
  </si>
  <si>
    <t>4.92 → 5.27</t>
  </si>
  <si>
    <t>중앙대 산업보안(</t>
  </si>
  <si>
    <t>5.28 → 5.68</t>
  </si>
  <si>
    <t>고려대 지리교</t>
  </si>
  <si>
    <t>4.94 → 5.29</t>
  </si>
  <si>
    <t>고려대 역사교</t>
  </si>
  <si>
    <t>4.95 → 5.31</t>
  </si>
  <si>
    <t>서강대 인문</t>
  </si>
  <si>
    <t>5.30 → 5.65</t>
  </si>
  <si>
    <t>한양대 도시공</t>
  </si>
  <si>
    <t>5.28 → 5.69</t>
  </si>
  <si>
    <t>서강대 생명</t>
  </si>
  <si>
    <t>5.29 → 5.70</t>
  </si>
  <si>
    <t>고려대 독문</t>
  </si>
  <si>
    <t>5.04 → 5.40</t>
  </si>
  <si>
    <t>성균관대 건설환경공</t>
  </si>
  <si>
    <t>고려대 가정교</t>
  </si>
  <si>
    <t>5.06 → 5.42</t>
  </si>
  <si>
    <t>한양대 행정</t>
  </si>
  <si>
    <t>5.35 → 5.70</t>
  </si>
  <si>
    <t>서강대 영문</t>
  </si>
  <si>
    <t>5.36 → 5.71</t>
  </si>
  <si>
    <t>고려대 중문</t>
  </si>
  <si>
    <t>5.08 → 5.44</t>
  </si>
  <si>
    <t>고려대 불문</t>
  </si>
  <si>
    <t>5.09 → 5.45</t>
  </si>
  <si>
    <t>서강대 화생공</t>
  </si>
  <si>
    <t>5.30 → 5.71</t>
  </si>
  <si>
    <t>한양대 수학교</t>
  </si>
  <si>
    <t>5.30 → 5.72</t>
  </si>
  <si>
    <t>성균관대 수학교</t>
  </si>
  <si>
    <t>고려대 노문</t>
  </si>
  <si>
    <t>5.18 → 5.54</t>
  </si>
  <si>
    <t>고려대 언어</t>
  </si>
  <si>
    <t>한양대 건축</t>
  </si>
  <si>
    <t>5.32 → 5.74</t>
  </si>
  <si>
    <t>고려대 한문</t>
  </si>
  <si>
    <t>5.22 → 5.58</t>
  </si>
  <si>
    <t>한양대 경제금융</t>
  </si>
  <si>
    <t>5.50 → 5.86</t>
  </si>
  <si>
    <t>성균관대 자연과학</t>
  </si>
  <si>
    <t>5.38 → 5.80</t>
  </si>
  <si>
    <t>한양대 건설환경공</t>
  </si>
  <si>
    <t>5.39 → 5.81</t>
  </si>
  <si>
    <t>성균관대 경영</t>
  </si>
  <si>
    <t>4.94 → 5.30</t>
  </si>
  <si>
    <t>중앙대 AI</t>
  </si>
  <si>
    <t>5.52 → 5.93</t>
  </si>
  <si>
    <t>연세대 신학</t>
  </si>
  <si>
    <t>5.62 → 5.97</t>
  </si>
  <si>
    <t>서강대 유럽문화</t>
  </si>
  <si>
    <t>한양대 식영</t>
  </si>
  <si>
    <t>5.56 → 5.98</t>
  </si>
  <si>
    <t>연세대 생물</t>
  </si>
  <si>
    <t>5.59 → 6.01</t>
  </si>
  <si>
    <t>한양대 미디어</t>
  </si>
  <si>
    <t>5.70 → 6.05</t>
  </si>
  <si>
    <t>서강대 중국문화</t>
  </si>
  <si>
    <t>5.81 → 6.17</t>
  </si>
  <si>
    <t>성균관대 사회과학</t>
  </si>
  <si>
    <t>5.27 → 5.64</t>
  </si>
  <si>
    <t>한양대 경영</t>
  </si>
  <si>
    <t>5.84 → 6.19</t>
  </si>
  <si>
    <t>연세대 HASS</t>
  </si>
  <si>
    <t>5.88 → 6.23</t>
  </si>
  <si>
    <t>중앙대 융합공</t>
  </si>
  <si>
    <t>5.84 → 6.26</t>
  </si>
  <si>
    <t>한양대 정책</t>
  </si>
  <si>
    <t>5.92 → 6.27</t>
  </si>
  <si>
    <t>서울시립대 세무</t>
  </si>
  <si>
    <t>5.66 → 6.02</t>
  </si>
  <si>
    <t>한양대 관광</t>
  </si>
  <si>
    <t>6.07 → 6.42</t>
  </si>
  <si>
    <t>서울시립대 자유</t>
  </si>
  <si>
    <t>5.99 → 6.41</t>
  </si>
  <si>
    <t>서울시립대 컴퓨터</t>
  </si>
  <si>
    <t>이화여대 뇌인지과학(인문)</t>
  </si>
  <si>
    <t>6.00 → 6.36</t>
  </si>
  <si>
    <t>한양대 간호</t>
  </si>
  <si>
    <t>6.02 → 6.38</t>
  </si>
  <si>
    <t>중앙대 경영</t>
  </si>
  <si>
    <t>6.11 → 6.46</t>
  </si>
  <si>
    <t>경희대 반도체공</t>
  </si>
  <si>
    <t>6.05 → 6.48</t>
  </si>
  <si>
    <t>한양대 정외</t>
  </si>
  <si>
    <t>6.12 → 6.47</t>
  </si>
  <si>
    <t>성균관대 영상</t>
  </si>
  <si>
    <t>중앙대 에너지공</t>
  </si>
  <si>
    <t>6.08 → 6.51</t>
  </si>
  <si>
    <t>중앙대 화학공</t>
  </si>
  <si>
    <t>6.11 → 6.54</t>
  </si>
  <si>
    <t>중앙대 응용통계</t>
  </si>
  <si>
    <t>6.14 → 6.50</t>
  </si>
  <si>
    <t>성균관대 교육</t>
  </si>
  <si>
    <t>5.57 → 5.94</t>
  </si>
  <si>
    <t>서울시립대 전자전기컴</t>
  </si>
  <si>
    <t>6.19 → 6.62</t>
  </si>
  <si>
    <t>한양대 국제학</t>
  </si>
  <si>
    <t>6.35 → 6.71</t>
  </si>
  <si>
    <t>경희대 컴퓨터공</t>
  </si>
  <si>
    <t>6.30 → 6.73</t>
  </si>
  <si>
    <t>중앙대 생명</t>
  </si>
  <si>
    <t>6.32 → 6.75</t>
  </si>
  <si>
    <t>한양대 교육공</t>
  </si>
  <si>
    <t>6.40 → 6.76</t>
  </si>
  <si>
    <t>중앙대 글로벌금융</t>
  </si>
  <si>
    <t>6.41 → 6.77</t>
  </si>
  <si>
    <t>서울시립대 인공지능</t>
  </si>
  <si>
    <t>6.39 → 6.83</t>
  </si>
  <si>
    <t>한양대 사회</t>
  </si>
  <si>
    <t>6.45 → 6.81</t>
  </si>
  <si>
    <t>성균관대 한문교</t>
  </si>
  <si>
    <t>5.79 → 6.16</t>
  </si>
  <si>
    <t>경희대 디스플레이</t>
  </si>
  <si>
    <t>6.43 → 6.87</t>
  </si>
  <si>
    <t>중앙대 기계</t>
  </si>
  <si>
    <t>6.44 → 6.87</t>
  </si>
  <si>
    <t>경희대 약과학</t>
  </si>
  <si>
    <t>6.51 → 6.94</t>
  </si>
  <si>
    <t>중앙대 경제</t>
  </si>
  <si>
    <t>6.65 → 7.00</t>
  </si>
  <si>
    <t>서울시립대 첨단인공지</t>
  </si>
  <si>
    <t>6.61 → 7.04</t>
  </si>
  <si>
    <t>중앙대 도시공</t>
  </si>
  <si>
    <t>6.66 → 7.10</t>
  </si>
  <si>
    <t>홍익대 건축학</t>
  </si>
  <si>
    <t>6.74 → 7.17</t>
  </si>
  <si>
    <t>한양대 영문</t>
  </si>
  <si>
    <t>6.78 → 7.13</t>
  </si>
  <si>
    <t>서울시립대 지능형반도</t>
  </si>
  <si>
    <t>6.76 → 7.20</t>
  </si>
  <si>
    <t>중앙대 물리</t>
  </si>
  <si>
    <t>6.77 → 7.21</t>
  </si>
  <si>
    <t>한양대 국어교</t>
  </si>
  <si>
    <t>6.80 → 7.16</t>
  </si>
  <si>
    <t>서울시립대 화공</t>
  </si>
  <si>
    <t>6.78 → 7.22</t>
  </si>
  <si>
    <t>경희대 전자공학</t>
  </si>
  <si>
    <t>한양대 영어교</t>
  </si>
  <si>
    <t>한양대 국문</t>
  </si>
  <si>
    <t>6.81 → 7.17</t>
  </si>
  <si>
    <t>한양대 의류</t>
  </si>
  <si>
    <t>성균관대 인문과학</t>
  </si>
  <si>
    <t>5.97 → 6.34</t>
  </si>
  <si>
    <t>경희대 소프트웨어</t>
  </si>
  <si>
    <t>6.79 → 7.23</t>
  </si>
  <si>
    <t>한양대 교육</t>
  </si>
  <si>
    <t>6.84 → 7.20</t>
  </si>
  <si>
    <t>중앙대 수학</t>
  </si>
  <si>
    <t>6.80 → 7.24</t>
  </si>
  <si>
    <t>경희대 인공지능</t>
  </si>
  <si>
    <t>6.80 → 7.25</t>
  </si>
  <si>
    <t>중앙대 건설환경공</t>
  </si>
  <si>
    <t>중앙대 국제물류</t>
  </si>
  <si>
    <t>6.87 → 7.23</t>
  </si>
  <si>
    <t>중앙대 화학</t>
  </si>
  <si>
    <t>6.83 → 7.27</t>
  </si>
  <si>
    <t>한양대 철학</t>
  </si>
  <si>
    <t>6.90 → 7.27</t>
  </si>
  <si>
    <t>경희대 화공</t>
  </si>
  <si>
    <t>6.89 → 7.34</t>
  </si>
  <si>
    <t>중앙대 건축</t>
  </si>
  <si>
    <t>서울시립대 기계정보</t>
  </si>
  <si>
    <t>6.91 → 7.35</t>
  </si>
  <si>
    <t>중앙대 미디어</t>
  </si>
  <si>
    <t>7.00 → 7.36</t>
  </si>
  <si>
    <t>중앙대 간호(인문</t>
  </si>
  <si>
    <t>7.03 → 7.39</t>
  </si>
  <si>
    <t>이화여대 뇌인지과학(자연)</t>
  </si>
  <si>
    <t>6.99 → 7.43</t>
  </si>
  <si>
    <t>한양대 사학</t>
  </si>
  <si>
    <t>7.05 → 7.42</t>
  </si>
  <si>
    <t>한양대 중문</t>
  </si>
  <si>
    <t>7.06 → 7.42</t>
  </si>
  <si>
    <t>중앙대 광고홍보</t>
  </si>
  <si>
    <t>7.07 → 7.44</t>
  </si>
  <si>
    <t>서울시립대 신소재공</t>
  </si>
  <si>
    <t>7.03 → 7.48</t>
  </si>
  <si>
    <t>중앙대 심리</t>
  </si>
  <si>
    <t>7.08 → 7.45</t>
  </si>
  <si>
    <t>중앙대 도시.부동</t>
  </si>
  <si>
    <t>7.09 → 7.46</t>
  </si>
  <si>
    <t>경희대 ICT광역</t>
  </si>
  <si>
    <t>7.06 → 7.51</t>
  </si>
  <si>
    <t>중앙대 정치</t>
  </si>
  <si>
    <t>7.12 → 7.48</t>
  </si>
  <si>
    <t>성균관대 의상</t>
  </si>
  <si>
    <t>7.09 → 7.54</t>
  </si>
  <si>
    <t>중앙대 공공인재</t>
  </si>
  <si>
    <t>7.13 → 7.49</t>
  </si>
  <si>
    <t>한양대 실내건축디</t>
  </si>
  <si>
    <t>7.13 → 7.50</t>
  </si>
  <si>
    <t>서울시립대 통계</t>
  </si>
  <si>
    <t>7.11 → 7.57</t>
  </si>
  <si>
    <t>건국대 컴퓨터공</t>
  </si>
  <si>
    <t>경희대 빅데이터</t>
  </si>
  <si>
    <t>7.15 → 7.51</t>
  </si>
  <si>
    <t>건국대 시스템생명공</t>
  </si>
  <si>
    <t>7.14 → 7.60</t>
  </si>
  <si>
    <t>동국대 경찰행정</t>
  </si>
  <si>
    <t>7.18 → 7.54</t>
  </si>
  <si>
    <t>중앙대 사회</t>
  </si>
  <si>
    <t>7.18 → 7.55</t>
  </si>
  <si>
    <t>서울시립대 도시공</t>
  </si>
  <si>
    <t>7.21 → 7.66</t>
  </si>
  <si>
    <t>건국대 줄기세포재생공</t>
  </si>
  <si>
    <t>7.21 → 7.67</t>
  </si>
  <si>
    <t>건국대 전기전자공</t>
  </si>
  <si>
    <t>7.33 → 7.78</t>
  </si>
  <si>
    <t>전남대 전기공</t>
  </si>
  <si>
    <t>7.39 → 7.85</t>
  </si>
  <si>
    <t>한국외대 언어AI융합</t>
  </si>
  <si>
    <t>7.41 → 7.86</t>
  </si>
  <si>
    <t>서울시립대 바이오헬스</t>
  </si>
  <si>
    <t>7.41 → 7.87</t>
  </si>
  <si>
    <t>경희대 화학</t>
  </si>
  <si>
    <t>7.43 → 7.89</t>
  </si>
  <si>
    <t>경희대 수학</t>
  </si>
  <si>
    <t>7.44 → 7.90</t>
  </si>
  <si>
    <t>경희대 생물</t>
  </si>
  <si>
    <t>7.45 → 7.91</t>
  </si>
  <si>
    <t>서울시립대 도시행정</t>
  </si>
  <si>
    <t>7.28 → 7.65</t>
  </si>
  <si>
    <t>경희대 정보전자신</t>
  </si>
  <si>
    <t>7.50 → 7.96</t>
  </si>
  <si>
    <t>중앙대 영어교</t>
  </si>
  <si>
    <t>7.58 → 7.95</t>
  </si>
  <si>
    <t>건국대 스마트ICT</t>
  </si>
  <si>
    <t>7.58 → 8.04</t>
  </si>
  <si>
    <t>중앙대 교육</t>
  </si>
  <si>
    <t>7.62 → 7.99</t>
  </si>
  <si>
    <t>서울시립대 물리</t>
  </si>
  <si>
    <t>7.62 → 8.08</t>
  </si>
  <si>
    <t>중앙대 국문</t>
  </si>
  <si>
    <t>7.66 → 8.03</t>
  </si>
  <si>
    <t>중앙대 문헌</t>
  </si>
  <si>
    <t>7.69 → 8.06</t>
  </si>
  <si>
    <t>서울시립대 경제</t>
  </si>
  <si>
    <t>7.50 → 7.87</t>
  </si>
  <si>
    <t>서울시립대 경영</t>
  </si>
  <si>
    <t>7.51 → 7.88</t>
  </si>
  <si>
    <t>경희대 회계세무</t>
  </si>
  <si>
    <t>7.72 → 8.09</t>
  </si>
  <si>
    <t>경희대 기계</t>
  </si>
  <si>
    <t>7.73 → 8.19</t>
  </si>
  <si>
    <t>이화여대 초등교</t>
  </si>
  <si>
    <t>7.42 → 7.80</t>
  </si>
  <si>
    <t>중앙대 사회복지</t>
  </si>
  <si>
    <t>7.76 → 8.13</t>
  </si>
  <si>
    <t>이화여대 인공지능(자연)</t>
  </si>
  <si>
    <t>7.77 → 8.23</t>
  </si>
  <si>
    <t>건국대 융합생명공</t>
  </si>
  <si>
    <t>7.78 → 8.25</t>
  </si>
  <si>
    <t>중앙대 프랑스어문</t>
  </si>
  <si>
    <t>7.85 → 8.22</t>
  </si>
  <si>
    <t>한국외대 LT</t>
  </si>
  <si>
    <t>7.85 → 8.21</t>
  </si>
  <si>
    <t>경희대 물리</t>
  </si>
  <si>
    <t>7.86 → 8.33</t>
  </si>
  <si>
    <t>서울시립대 행정</t>
  </si>
  <si>
    <t>7.69 → 8.07</t>
  </si>
  <si>
    <t>중앙대 일문</t>
  </si>
  <si>
    <t>7.88 → 8.24</t>
  </si>
  <si>
    <t>서울시립대 공간정보공</t>
  </si>
  <si>
    <t>7.88 → 8.35</t>
  </si>
  <si>
    <t>중앙대 영문</t>
  </si>
  <si>
    <t>7.89 → 8.26</t>
  </si>
  <si>
    <t>서울시립대 생명</t>
  </si>
  <si>
    <t>7.89 → 8.36</t>
  </si>
  <si>
    <t>경희대 자율</t>
  </si>
  <si>
    <t>7.90 → 8.27</t>
  </si>
  <si>
    <t>건국대 에너지공</t>
  </si>
  <si>
    <t>7.91 → 8.38</t>
  </si>
  <si>
    <t>중앙대 간호(자연</t>
  </si>
  <si>
    <t>7.93 → 8.40</t>
  </si>
  <si>
    <t>서울시립대 응용화학</t>
  </si>
  <si>
    <t>7.96 → 8.43</t>
  </si>
  <si>
    <t>중앙대 독문</t>
  </si>
  <si>
    <t>7.96 → 8.33</t>
  </si>
  <si>
    <t>이화여대 인공지능(인문)</t>
  </si>
  <si>
    <t>7.64 → 8.02</t>
  </si>
  <si>
    <t>한국외대 LD</t>
  </si>
  <si>
    <t>7.98 → 8.34</t>
  </si>
  <si>
    <t>연세대 의류(인문</t>
  </si>
  <si>
    <t>7.97 → 8.34</t>
  </si>
  <si>
    <t>중앙대 철학</t>
  </si>
  <si>
    <t>7.99 → 8.36</t>
  </si>
  <si>
    <t>중앙대 역사</t>
  </si>
  <si>
    <t>경희대 유전생명공</t>
  </si>
  <si>
    <t>8.00 → 8.48</t>
  </si>
  <si>
    <t>건국대 미디어</t>
  </si>
  <si>
    <t>8.00 → 8.37</t>
  </si>
  <si>
    <t>서울시립대 국제</t>
  </si>
  <si>
    <t>7.88 → 8.25</t>
  </si>
  <si>
    <t>중앙대 중문</t>
  </si>
  <si>
    <t>8.05 → 8.42</t>
  </si>
  <si>
    <t>서울시립대 수학</t>
  </si>
  <si>
    <t>8.05 → 8.52</t>
  </si>
  <si>
    <t>이화여대 데이터(인문)</t>
  </si>
  <si>
    <t>7.74 → 8.12</t>
  </si>
  <si>
    <t>경희대 생체의공</t>
  </si>
  <si>
    <t>8.06 → 8.54</t>
  </si>
  <si>
    <t>서울시립대 교통공</t>
  </si>
  <si>
    <t>경희대 경영</t>
  </si>
  <si>
    <t>8.07 → 8.44</t>
  </si>
  <si>
    <t>서울시립대 도시사회</t>
  </si>
  <si>
    <t>7.93 → 8.30</t>
  </si>
  <si>
    <t>경희대 국문</t>
  </si>
  <si>
    <t>8.11 → 8.48</t>
  </si>
  <si>
    <t>건국대 화학공</t>
  </si>
  <si>
    <t>8.14 → 8.62</t>
  </si>
  <si>
    <t>서울시립대 영문</t>
  </si>
  <si>
    <t>서울시립대 건축학</t>
  </si>
  <si>
    <t>8.17 → 8.65</t>
  </si>
  <si>
    <t>서울시립대 국사</t>
  </si>
  <si>
    <t>건국대 스마트운행체공</t>
  </si>
  <si>
    <t>8.19 → 8.67</t>
  </si>
  <si>
    <t>이화여대 지능형반도체</t>
  </si>
  <si>
    <t>8.21 → 8.70</t>
  </si>
  <si>
    <t>경희대 사학</t>
  </si>
  <si>
    <t>8.21 → 8.58</t>
  </si>
  <si>
    <t>이화여대 자연계열</t>
  </si>
  <si>
    <t>8.22 → 8.71</t>
  </si>
  <si>
    <t>건국대 의생명공</t>
  </si>
  <si>
    <t>8.23 → 8.71</t>
  </si>
  <si>
    <t>한국외대 경영</t>
  </si>
  <si>
    <t>8.23 → 8.60</t>
  </si>
  <si>
    <t>경희대 산업</t>
  </si>
  <si>
    <t>8.24 → 8.73</t>
  </si>
  <si>
    <t>가톨릭대 간호(인문</t>
  </si>
  <si>
    <t>8.27 → 8.64</t>
  </si>
  <si>
    <t>서울시립대 토목공</t>
  </si>
  <si>
    <t>8.28 → 8.77</t>
  </si>
  <si>
    <t>건국대 생물공</t>
  </si>
  <si>
    <t>8.34 → 8.82</t>
  </si>
  <si>
    <t>이화여대 인문계열</t>
  </si>
  <si>
    <t>8.12 → 8.49</t>
  </si>
  <si>
    <t>중앙대 유아교</t>
  </si>
  <si>
    <t>8.36 → 8.74</t>
  </si>
  <si>
    <t>경희대 경제</t>
  </si>
  <si>
    <t>8.41 → 8.78</t>
  </si>
  <si>
    <t>서울시립대 환경공</t>
  </si>
  <si>
    <t>8.43 → 8.92</t>
  </si>
  <si>
    <t>중앙대 러시아어문</t>
  </si>
  <si>
    <t>8.42 → 8.79</t>
  </si>
  <si>
    <t>경희대 철학</t>
  </si>
  <si>
    <t>8.44 → 8.81</t>
  </si>
  <si>
    <t>서울시립대 건축공</t>
  </si>
  <si>
    <t>8.47 → 8.96</t>
  </si>
  <si>
    <t>홍익대 전자전기공</t>
  </si>
  <si>
    <t>8.48 → 8.97</t>
  </si>
  <si>
    <t>경희대 간호(자연</t>
  </si>
  <si>
    <t>8.49 → 8.98</t>
  </si>
  <si>
    <t>이화여대 간호(통합)</t>
  </si>
  <si>
    <t>8.49 → 8.87</t>
  </si>
  <si>
    <t>경희대 영문</t>
  </si>
  <si>
    <t>건국대 수학교</t>
  </si>
  <si>
    <t>8.51 → 9.00</t>
  </si>
  <si>
    <t>경희대 식영</t>
  </si>
  <si>
    <t>8.52 → 9.01</t>
  </si>
  <si>
    <t>건국대 기계항공</t>
  </si>
  <si>
    <t>8.55 → 9.05</t>
  </si>
  <si>
    <t>홍익대 자율전공(인문)</t>
  </si>
  <si>
    <t>8.55 → 8.93</t>
  </si>
  <si>
    <t>건국대 산업공</t>
  </si>
  <si>
    <t>8.56 → 9.06</t>
  </si>
  <si>
    <t>동국대 AI소프트(자연)</t>
  </si>
  <si>
    <t>8.58 → 9.08</t>
  </si>
  <si>
    <t>경희대 지리(자연</t>
  </si>
  <si>
    <t>서울과기대 ITM전공(인문)</t>
  </si>
  <si>
    <t>8.61 → 8.99</t>
  </si>
  <si>
    <t>서울시립대 사회복지</t>
  </si>
  <si>
    <t>8.48 → 8.86</t>
  </si>
  <si>
    <t>이화여대 데이터(자연)</t>
  </si>
  <si>
    <t>8.61 → 9.11</t>
  </si>
  <si>
    <t>숙명여대 통계</t>
  </si>
  <si>
    <t>8.65 → 9.14</t>
  </si>
  <si>
    <t>경희대 응용화학</t>
  </si>
  <si>
    <t>8.66 → 9.15</t>
  </si>
  <si>
    <t>경희대 사회과학</t>
  </si>
  <si>
    <t>8.65 → 9.03</t>
  </si>
  <si>
    <t>건국대 문화콘텐</t>
  </si>
  <si>
    <t>8.66 → 9.04</t>
  </si>
  <si>
    <t>동국대 시스템반도체</t>
  </si>
  <si>
    <t>8.70 → 9.20</t>
  </si>
  <si>
    <t>부산대 화공생명공</t>
  </si>
  <si>
    <t>경희대 미디어</t>
  </si>
  <si>
    <t>8.69 → 9.07</t>
  </si>
  <si>
    <t>건국대 수학</t>
  </si>
  <si>
    <t>8.72 → 9.22</t>
  </si>
  <si>
    <t>경희대 정외</t>
  </si>
  <si>
    <t>8.71 → 9.09</t>
  </si>
  <si>
    <t>가톨릭대 간호(자연</t>
  </si>
  <si>
    <t>8.74 → 9.24</t>
  </si>
  <si>
    <t>경희대 의상</t>
  </si>
  <si>
    <t>8.72 → 9.10</t>
  </si>
  <si>
    <t>경희대 생명과학광</t>
  </si>
  <si>
    <t>8.76 → 9.26</t>
  </si>
  <si>
    <t>경희대 응용수학</t>
  </si>
  <si>
    <t>8.80 → 9.30</t>
  </si>
  <si>
    <t>경희대 응용물리</t>
  </si>
  <si>
    <t>8.81 → 9.31</t>
  </si>
  <si>
    <t>경희대 영어통번역</t>
  </si>
  <si>
    <t>8.80 → 9.18</t>
  </si>
  <si>
    <t>경희대 원자력공</t>
  </si>
  <si>
    <t>8.85 → 9.36</t>
  </si>
  <si>
    <t>건국대 응용통계</t>
  </si>
  <si>
    <t>8.83 → 9.22</t>
  </si>
  <si>
    <t>경희대 주거환경</t>
  </si>
  <si>
    <t>8.85 → 9.24</t>
  </si>
  <si>
    <t>건국대 글로벌비즈</t>
  </si>
  <si>
    <t>8.85 → 9.23</t>
  </si>
  <si>
    <t>건국대 화학</t>
  </si>
  <si>
    <t>8.87 → 9.38</t>
  </si>
  <si>
    <t>경희대 아동가족</t>
  </si>
  <si>
    <t>8.86 → 9.24</t>
  </si>
  <si>
    <t>경희대 행정</t>
  </si>
  <si>
    <t>8.86 → 9.25</t>
  </si>
  <si>
    <t>서울시립대 중국어문</t>
  </si>
  <si>
    <t>8.77 → 9.16</t>
  </si>
  <si>
    <t>경희대 무역</t>
  </si>
  <si>
    <t>8.88 → 9.27</t>
  </si>
  <si>
    <t>경희대 간호(인문</t>
  </si>
  <si>
    <t>8.91 → 9.29</t>
  </si>
  <si>
    <t>한국외대 국제통상</t>
  </si>
  <si>
    <t>8.92 → 9.31</t>
  </si>
  <si>
    <t>서울시립대 철학</t>
  </si>
  <si>
    <t>8.84 → 9.23</t>
  </si>
  <si>
    <t>서울시립대 조경</t>
  </si>
  <si>
    <t>8.96 → 9.47</t>
  </si>
  <si>
    <t>이화여대 수학교</t>
  </si>
  <si>
    <t>8.97 → 9.48</t>
  </si>
  <si>
    <t>건국대 철학</t>
  </si>
  <si>
    <t>8.96 → 9.35</t>
  </si>
  <si>
    <t>경북대 혁신신약</t>
  </si>
  <si>
    <t>9.00 → 9.51</t>
  </si>
  <si>
    <t>건국대 생명과학특성</t>
  </si>
  <si>
    <t>서울시립대 국문</t>
  </si>
  <si>
    <t>8.89 → 9.28</t>
  </si>
  <si>
    <t>이화여대 영어교</t>
  </si>
  <si>
    <t>이화여대 과학교</t>
  </si>
  <si>
    <t>9.03 → 9.54</t>
  </si>
  <si>
    <t>동국대 전자전기공</t>
  </si>
  <si>
    <t>9.04 → 9.55</t>
  </si>
  <si>
    <t>건국대 물리</t>
  </si>
  <si>
    <t>한국외대 경제</t>
  </si>
  <si>
    <t>9.01 → 9.40</t>
  </si>
  <si>
    <t>동국대 AI소프트(인문)</t>
  </si>
  <si>
    <t>9.05 → 9.57</t>
  </si>
  <si>
    <t>경희대 식품생명공</t>
  </si>
  <si>
    <t>9.06 → 9.57</t>
  </si>
  <si>
    <t>건국대 부동산</t>
  </si>
  <si>
    <t>9.03 → 9.43</t>
  </si>
  <si>
    <t>경희대 지리(인문</t>
  </si>
  <si>
    <t>9.06 → 9.45</t>
  </si>
  <si>
    <t>건국대 의상</t>
  </si>
  <si>
    <t>경희대 식물.환경</t>
  </si>
  <si>
    <t>9.08 → 9.59</t>
  </si>
  <si>
    <t>건국대 지리</t>
  </si>
  <si>
    <t>9.06 → 9.46</t>
  </si>
  <si>
    <t>서강대 인문(농어촌)</t>
  </si>
  <si>
    <t>서강대 자연(농어촌)</t>
  </si>
  <si>
    <t>9.08 → 9.60</t>
  </si>
  <si>
    <t>건국대 사환공</t>
  </si>
  <si>
    <t>9.09 → 9.61</t>
  </si>
  <si>
    <t>한국교원대 초등교육</t>
  </si>
  <si>
    <t>9.07 → 9.47</t>
  </si>
  <si>
    <t>경희대 Hospi</t>
  </si>
  <si>
    <t>9.14 → 9.53</t>
  </si>
  <si>
    <t>이화여대 교육공</t>
  </si>
  <si>
    <t>8.93 → 9.32</t>
  </si>
  <si>
    <t>경희대 우주과학</t>
  </si>
  <si>
    <t>9.21 → 9.73</t>
  </si>
  <si>
    <t>경희대 사회</t>
  </si>
  <si>
    <t>9.18 → 9.57</t>
  </si>
  <si>
    <t>경희대 건축(자연</t>
  </si>
  <si>
    <t>9.22 → 9.74</t>
  </si>
  <si>
    <t>건국대 교육공</t>
  </si>
  <si>
    <t>9.19 → 9.58</t>
  </si>
  <si>
    <t>건국대 화장품공</t>
  </si>
  <si>
    <t>9.24 → 9.76</t>
  </si>
  <si>
    <t>홍익대 자율전공(자연)</t>
  </si>
  <si>
    <t>9.26 → 9.78</t>
  </si>
  <si>
    <t>동국대 에너지신소재공</t>
  </si>
  <si>
    <t>9.28 → 9.81</t>
  </si>
  <si>
    <t>서울시립대 환경원예</t>
  </si>
  <si>
    <t>건국대 사학</t>
  </si>
  <si>
    <t>9.25 → 9.65</t>
  </si>
  <si>
    <t>이화여대 국어교</t>
  </si>
  <si>
    <t>9.05 → 9.45</t>
  </si>
  <si>
    <t>경희대 환경공</t>
  </si>
  <si>
    <t>9.30 → 9.83</t>
  </si>
  <si>
    <t>한국외대 정외</t>
  </si>
  <si>
    <t>9.26 → 9.66</t>
  </si>
  <si>
    <t>동국대 경영정보</t>
  </si>
  <si>
    <t>9.27 → 9.67</t>
  </si>
  <si>
    <t>한국외대 국제학</t>
  </si>
  <si>
    <t>9.28 → 9.68</t>
  </si>
  <si>
    <t>숙명여대 수학</t>
  </si>
  <si>
    <t>9.31 → 9.84</t>
  </si>
  <si>
    <t>동국대 경제</t>
  </si>
  <si>
    <t>9.30 → 9.70</t>
  </si>
  <si>
    <t>동국대 경영</t>
  </si>
  <si>
    <t>9.31 → 9.71</t>
  </si>
  <si>
    <t>이화여대 사회교</t>
  </si>
  <si>
    <t>9.09 → 9.49</t>
  </si>
  <si>
    <t>경희대 관광엔터</t>
  </si>
  <si>
    <t>9.32 → 9.72</t>
  </si>
  <si>
    <t>경희대 글로벌.관</t>
  </si>
  <si>
    <t>경희대 사회기반</t>
  </si>
  <si>
    <t>9.36 → 9.89</t>
  </si>
  <si>
    <t>동국대 미디어</t>
  </si>
  <si>
    <t>9.34 → 9.74</t>
  </si>
  <si>
    <t>한국외대 ELLT</t>
  </si>
  <si>
    <t>9.34 → 9.75</t>
  </si>
  <si>
    <t>숭실대 컴퓨터</t>
  </si>
  <si>
    <t>9.37 → 9.90</t>
  </si>
  <si>
    <t>경희대 건축공</t>
  </si>
  <si>
    <t>9.39 → 9.92</t>
  </si>
  <si>
    <t>동국대 회계</t>
  </si>
  <si>
    <t>9.37 → 9.78</t>
  </si>
  <si>
    <t>건국대 영문</t>
  </si>
  <si>
    <t>9.38 → 9.79</t>
  </si>
  <si>
    <t>동국대 화생공</t>
  </si>
  <si>
    <t>9.41 → 9.94</t>
  </si>
  <si>
    <t>부산대 반도체공</t>
  </si>
  <si>
    <t>9.41 → 9.95</t>
  </si>
  <si>
    <t>건국대 국문</t>
  </si>
  <si>
    <t>9.40 → 9.81</t>
  </si>
  <si>
    <t>이화여대 교육</t>
  </si>
  <si>
    <t>9.24 → 9.64</t>
  </si>
  <si>
    <t>경희대 스마트팜</t>
  </si>
  <si>
    <t>9.45 → 9.99</t>
  </si>
  <si>
    <t>건국대 일어교</t>
  </si>
  <si>
    <t>9.43 → 9.84</t>
  </si>
  <si>
    <t>홍익대 산업.데이터공</t>
  </si>
  <si>
    <t>9.48 → 10.01</t>
  </si>
  <si>
    <t>건국대 건축</t>
  </si>
  <si>
    <t>9.49 → 10.02</t>
  </si>
  <si>
    <t>경희대 조리푸드</t>
  </si>
  <si>
    <t>9.46 → 9.86</t>
  </si>
  <si>
    <t>경희대 한방생명공</t>
  </si>
  <si>
    <t>9.51 → 10.05</t>
  </si>
  <si>
    <t>한국외대 행정</t>
  </si>
  <si>
    <t>9.47 → 9.88</t>
  </si>
  <si>
    <t>한국외대 미디어</t>
  </si>
  <si>
    <t>9.49 → 9.89</t>
  </si>
  <si>
    <t>연세대(미래) 간호</t>
  </si>
  <si>
    <t>9.55 → 10.09</t>
  </si>
  <si>
    <t>동국대 문화재</t>
  </si>
  <si>
    <t>9.51 → 9.92</t>
  </si>
  <si>
    <t>건국대 기술경영</t>
  </si>
  <si>
    <t>9.54 → 9.95</t>
  </si>
  <si>
    <t>동국대 기계로봇에너지공</t>
  </si>
  <si>
    <t>9.59 → 10.13</t>
  </si>
  <si>
    <t>동국대 정보통신공</t>
  </si>
  <si>
    <t>서강대 자연(기초생활대상자)</t>
  </si>
  <si>
    <t>9.60 → 10.14</t>
  </si>
  <si>
    <t>홍익대 기계.시스템디자인공</t>
  </si>
  <si>
    <t>9.61 → 10.15</t>
  </si>
  <si>
    <t>홍익대 신소재.화공</t>
  </si>
  <si>
    <t>건국대 경영</t>
  </si>
  <si>
    <t>9.58 → 9.99</t>
  </si>
  <si>
    <t>동국대 화학</t>
  </si>
  <si>
    <t>9.63 → 10.17</t>
  </si>
  <si>
    <t>건국대 중문</t>
  </si>
  <si>
    <t>9.61 → 10.02</t>
  </si>
  <si>
    <t>건국대 융합인재</t>
  </si>
  <si>
    <t>9.62 → 10.03</t>
  </si>
  <si>
    <t>한국외대 EICC</t>
  </si>
  <si>
    <t>9.66 → 10.07</t>
  </si>
  <si>
    <t>이화여대 특수교</t>
  </si>
  <si>
    <t>9.48 → 9.89</t>
  </si>
  <si>
    <t>이화여대 유아교</t>
  </si>
  <si>
    <t>9.50 → 9.91</t>
  </si>
  <si>
    <t>건국대 영어교</t>
  </si>
  <si>
    <t>9.68 → 10.09</t>
  </si>
  <si>
    <t>건국대 환경보건</t>
  </si>
  <si>
    <t>9.73 → 10.28</t>
  </si>
  <si>
    <t>동국대 광고홍보</t>
  </si>
  <si>
    <t>9.72 → 10.13</t>
  </si>
  <si>
    <t>경희대 건축(인문</t>
  </si>
  <si>
    <t>9.78 → 10.19</t>
  </si>
  <si>
    <t>동국대 산업시스템공</t>
  </si>
  <si>
    <t>9.78 → 10.33</t>
  </si>
  <si>
    <t>서울과기대 MSDE</t>
  </si>
  <si>
    <t>9.79 → 10.34</t>
  </si>
  <si>
    <t>동국대 수학</t>
  </si>
  <si>
    <t>9.80 → 10.35</t>
  </si>
  <si>
    <t>건국대 동물자원</t>
  </si>
  <si>
    <t>홍익대 도시공</t>
  </si>
  <si>
    <t>9.81 → 10.36</t>
  </si>
  <si>
    <t>동국대 국제통상</t>
  </si>
  <si>
    <t>9.79 → 10.21</t>
  </si>
  <si>
    <t>건국대 축산식생명공</t>
  </si>
  <si>
    <t>9.82 → 10.37</t>
  </si>
  <si>
    <t>동국대 의생명공</t>
  </si>
  <si>
    <t>경북대 전자공</t>
  </si>
  <si>
    <t>동국대 정치외교</t>
  </si>
  <si>
    <t>9.80 → 10.22</t>
  </si>
  <si>
    <t>동국대 법학</t>
  </si>
  <si>
    <t>9.82 → 10.24</t>
  </si>
  <si>
    <t>동국대 영화영상</t>
  </si>
  <si>
    <t>9.83 → 10.24</t>
  </si>
  <si>
    <t>홍익대 건설환경공</t>
  </si>
  <si>
    <t>9.85 → 10.40</t>
  </si>
  <si>
    <t>동국대 통계</t>
  </si>
  <si>
    <t>9.88 → 10.44</t>
  </si>
  <si>
    <t>아주대 지능형반도</t>
  </si>
  <si>
    <t>9.91 → 10.46</t>
  </si>
  <si>
    <t>건국대 식량자원</t>
  </si>
  <si>
    <t>9.92 → 10.47</t>
  </si>
  <si>
    <t>건국대 식품유통공</t>
  </si>
  <si>
    <t>9.93 → 10.49</t>
  </si>
  <si>
    <t>동국대 행정</t>
  </si>
  <si>
    <t>9.89 → 10.31</t>
  </si>
  <si>
    <t>건국대 국제무역</t>
  </si>
  <si>
    <t>9.91 → 10.33</t>
  </si>
  <si>
    <t>경희대 글로벌커뮤</t>
  </si>
  <si>
    <t>동국대 물리</t>
  </si>
  <si>
    <t>9.95 → 10.51</t>
  </si>
  <si>
    <t>숭실대 소프트</t>
  </si>
  <si>
    <t>9.99 → 10.54</t>
  </si>
  <si>
    <t>건국대 행정</t>
  </si>
  <si>
    <t>9.97 → 10.39</t>
  </si>
  <si>
    <t>동국대 식품산업</t>
  </si>
  <si>
    <t>9.98 → 10.40</t>
  </si>
  <si>
    <t>건국대 산림조경</t>
  </si>
  <si>
    <t>10.04 → 10.60</t>
  </si>
  <si>
    <t>동국대 생명과학</t>
  </si>
  <si>
    <t>10.05 → 10.61</t>
  </si>
  <si>
    <t>한국외대 한국어교</t>
  </si>
  <si>
    <t>10.06 → 10.48</t>
  </si>
  <si>
    <t>동국대 국문문예</t>
  </si>
  <si>
    <t>10.08 → 10.50</t>
  </si>
  <si>
    <t>홍익대 수학교</t>
  </si>
  <si>
    <t>10.10 → 10.66</t>
  </si>
  <si>
    <t>홍익대 컴퓨터공</t>
  </si>
  <si>
    <t>동국대 교육</t>
  </si>
  <si>
    <t>10.09 → 10.51</t>
  </si>
  <si>
    <t>동국대 수학교</t>
  </si>
  <si>
    <t>10.11 → 10.67</t>
  </si>
  <si>
    <t>동국대 건축공</t>
  </si>
  <si>
    <t>경희대 국제</t>
  </si>
  <si>
    <t>부산대 컴퓨터공학</t>
  </si>
  <si>
    <t>10.13 → 10.70</t>
  </si>
  <si>
    <t>동국대 건설환경공</t>
  </si>
  <si>
    <t>10.17 → 10.74</t>
  </si>
  <si>
    <t>한국외대 말레이인도네어</t>
  </si>
  <si>
    <t>10.16 → 10.59</t>
  </si>
  <si>
    <t>동국대 지리교</t>
  </si>
  <si>
    <t>10.16 → 10.58</t>
  </si>
  <si>
    <t>동국대 국어교</t>
  </si>
  <si>
    <t>10.17 → 10.60</t>
  </si>
  <si>
    <t>동국대 사회</t>
  </si>
  <si>
    <t>서울과기대 ITM전공(자연)</t>
  </si>
  <si>
    <t>10.20 → 10.76</t>
  </si>
  <si>
    <t>연세대(미래) 물리치료</t>
  </si>
  <si>
    <t>동국대 북한</t>
  </si>
  <si>
    <t>10.18 → 10.61</t>
  </si>
  <si>
    <t>한국외대 영미문학</t>
  </si>
  <si>
    <t>10.19 → 10.62</t>
  </si>
  <si>
    <t>부산대 전자공</t>
  </si>
  <si>
    <t>10.24 → 10.81</t>
  </si>
  <si>
    <t>건국대 정치외교</t>
  </si>
  <si>
    <t>10.25 → 10.68</t>
  </si>
  <si>
    <t>건국대 경제</t>
  </si>
  <si>
    <t>10.26 → 10.69</t>
  </si>
  <si>
    <t>서울과기대 산업디자인</t>
  </si>
  <si>
    <t>10.33 → 10.76</t>
  </si>
  <si>
    <t>아주대 간호(자연</t>
  </si>
  <si>
    <t>10.35 → 10.92</t>
  </si>
  <si>
    <t>동국대 중문</t>
  </si>
  <si>
    <t>10.32 → 10.75</t>
  </si>
  <si>
    <t>서울교대 일반전형</t>
  </si>
  <si>
    <t>10.37 → 10.80</t>
  </si>
  <si>
    <t>동국대 역사교</t>
  </si>
  <si>
    <t>10.35 → 10.78</t>
  </si>
  <si>
    <t>한국외대 융합일본지역</t>
  </si>
  <si>
    <t>한국외대 영어교</t>
  </si>
  <si>
    <t>10.39 → 10.81</t>
  </si>
  <si>
    <t>동국대 사회복지</t>
  </si>
  <si>
    <t>10.40 → 10.83</t>
  </si>
  <si>
    <t>동국대 사학</t>
  </si>
  <si>
    <t>동국대 환경과학</t>
  </si>
  <si>
    <t>10.43 → 11.01</t>
  </si>
  <si>
    <t>한국외대 스페인어</t>
  </si>
  <si>
    <t>10.42 → 10.85</t>
  </si>
  <si>
    <t>동국대 영문</t>
  </si>
  <si>
    <t>10.45 → 10.88</t>
  </si>
  <si>
    <t>아주대 간호(인문</t>
  </si>
  <si>
    <t>10.28 → 10.71</t>
  </si>
  <si>
    <t>한국외대 중국언어문화</t>
  </si>
  <si>
    <t>10.46 → 10.89</t>
  </si>
  <si>
    <t>한국외대 아랍어</t>
  </si>
  <si>
    <t>10.47 → 10.90</t>
  </si>
  <si>
    <t>국민대 건축(인문)</t>
  </si>
  <si>
    <t>10.52 → 10.95</t>
  </si>
  <si>
    <t>부산대 수학교</t>
  </si>
  <si>
    <t>10.52 → 11.10</t>
  </si>
  <si>
    <t>경희대 스페인어</t>
  </si>
  <si>
    <t>10.53 → 10.96</t>
  </si>
  <si>
    <t>한국외대 일본어문</t>
  </si>
  <si>
    <t>10.55 → 10.98</t>
  </si>
  <si>
    <t>홍익대 영문</t>
  </si>
  <si>
    <t>10.64 → 11.07</t>
  </si>
  <si>
    <t>한국외대 프랑스어</t>
  </si>
  <si>
    <t>10.61 → 11.04</t>
  </si>
  <si>
    <t>동국대 일본</t>
  </si>
  <si>
    <t>인하대 반도체시스</t>
  </si>
  <si>
    <t>10.64 → 11.22</t>
  </si>
  <si>
    <t>경희대 일본어</t>
  </si>
  <si>
    <t>10.61 → 11.05</t>
  </si>
  <si>
    <t>한국외대 중국교</t>
  </si>
  <si>
    <t>10.62 → 11.05</t>
  </si>
  <si>
    <t>서울과기대 산업정보(인문)</t>
  </si>
  <si>
    <t>10.65 → 11.09</t>
  </si>
  <si>
    <t>국민대 자동차IT융합</t>
  </si>
  <si>
    <t>10.66 → 11.24</t>
  </si>
  <si>
    <t>국민대 자동차공</t>
  </si>
  <si>
    <t>서울과기대 컴퓨터공</t>
  </si>
  <si>
    <t>10.67 → 11.25</t>
  </si>
  <si>
    <t>숭실대 AI융합</t>
  </si>
  <si>
    <t>10.68 → 11.26</t>
  </si>
  <si>
    <t>홍익대 경영</t>
  </si>
  <si>
    <t>10.69 → 11.12</t>
  </si>
  <si>
    <t>한국외대 베트남어</t>
  </si>
  <si>
    <t>10.67 → 11.10</t>
  </si>
  <si>
    <t>한국외대 독일어</t>
  </si>
  <si>
    <t>10.71 → 11.15</t>
  </si>
  <si>
    <t>홍익대 독문</t>
  </si>
  <si>
    <t>10.75 → 11.18</t>
  </si>
  <si>
    <t>홍익대 역사교</t>
  </si>
  <si>
    <t>홍익대 실내건축</t>
  </si>
  <si>
    <t>10.76 → 11.34</t>
  </si>
  <si>
    <t>아주대 소프트웨어</t>
  </si>
  <si>
    <t>10.78 → 11.37</t>
  </si>
  <si>
    <t>동국대 가정교</t>
  </si>
  <si>
    <t>한국외대 노어</t>
  </si>
  <si>
    <t>10.76 → 11.19</t>
  </si>
  <si>
    <t>인하대 전자공</t>
  </si>
  <si>
    <t>10.79 → 11.38</t>
  </si>
  <si>
    <t>동국대 식품생명공</t>
  </si>
  <si>
    <t>한국외대 포르투갈어</t>
  </si>
  <si>
    <t>10.77 → 11.21</t>
  </si>
  <si>
    <t>홍익대 국문</t>
  </si>
  <si>
    <t>10.80 → 11.24</t>
  </si>
  <si>
    <t>홍익대 영어교</t>
  </si>
  <si>
    <t>한국외대 이탈리아어</t>
  </si>
  <si>
    <t>10.78 → 11.22</t>
  </si>
  <si>
    <t>한국외대 네덜란드어</t>
  </si>
  <si>
    <t>한국외대 중국외교통상</t>
  </si>
  <si>
    <t>아주대 전자공</t>
  </si>
  <si>
    <t>10.83 → 11.42</t>
  </si>
  <si>
    <t>숭실대 IT융합</t>
  </si>
  <si>
    <t>10.85 → 11.44</t>
  </si>
  <si>
    <t>동국대 철학</t>
  </si>
  <si>
    <t>10.85 → 11.29</t>
  </si>
  <si>
    <t>숙명여대 인공지능</t>
  </si>
  <si>
    <t>10.89 → 11.48</t>
  </si>
  <si>
    <t>홍익대 경제</t>
  </si>
  <si>
    <t>10.89 → 11.33</t>
  </si>
  <si>
    <t>홍익대 법학</t>
  </si>
  <si>
    <t>홍익대 불문</t>
  </si>
  <si>
    <t>한국외대 페르시아어이란</t>
  </si>
  <si>
    <t>10.88 → 11.32</t>
  </si>
  <si>
    <t>한국외대 터키아제르어</t>
  </si>
  <si>
    <t>서울과기대 지능형반도체</t>
  </si>
  <si>
    <t>10.96 → 11.56</t>
  </si>
  <si>
    <t>경희대 중국어</t>
  </si>
  <si>
    <t>10.96 → 11.40</t>
  </si>
  <si>
    <t>숙명여대 컴퓨터</t>
  </si>
  <si>
    <t>11.00 → 11.59</t>
  </si>
  <si>
    <t>서울과기대 전자공</t>
  </si>
  <si>
    <t>11.01 → 11.61</t>
  </si>
  <si>
    <t>국민대 바이오의약</t>
  </si>
  <si>
    <t>11.02 → 11.62</t>
  </si>
  <si>
    <t>경희대 프랑스어</t>
  </si>
  <si>
    <t>11.00 → 11.44</t>
  </si>
  <si>
    <t>서울과기대 건축</t>
  </si>
  <si>
    <t>11.03 → 11.63</t>
  </si>
  <si>
    <t>한국외대 스칸디나어</t>
  </si>
  <si>
    <t>11.04 → 11.49</t>
  </si>
  <si>
    <t>한국외대 몽골어</t>
  </si>
  <si>
    <t>11.05 → 11.50</t>
  </si>
  <si>
    <t>한국외대 인도어</t>
  </si>
  <si>
    <t>11.07 → 11.51</t>
  </si>
  <si>
    <t>홍익대 국어교</t>
  </si>
  <si>
    <t>11.14 → 11.58</t>
  </si>
  <si>
    <t>국민대 융합경영(인문)</t>
  </si>
  <si>
    <t>11.16 → 11.61</t>
  </si>
  <si>
    <t>한국외대 태국어</t>
  </si>
  <si>
    <t>11.17 → 11.61</t>
  </si>
  <si>
    <t>서울과기대 인공지능</t>
  </si>
  <si>
    <t>11.21 → 11.81</t>
  </si>
  <si>
    <t>서강대 인문(기초생활대상자)</t>
  </si>
  <si>
    <t>11.18 → 11.63</t>
  </si>
  <si>
    <t>숭실대 전자공</t>
  </si>
  <si>
    <t>11.22 → 11.82</t>
  </si>
  <si>
    <t>경희대 러시아어</t>
  </si>
  <si>
    <t>11.24 → 11.69</t>
  </si>
  <si>
    <t>한국외대 독일교</t>
  </si>
  <si>
    <t>11.25 → 11.70</t>
  </si>
  <si>
    <t>숭실대 융합자유</t>
  </si>
  <si>
    <t>11.29 → 11.89</t>
  </si>
  <si>
    <t>숙명여대 글로벌협력</t>
  </si>
  <si>
    <t>11.28 → 11.73</t>
  </si>
  <si>
    <t>한국외대 프랑스교</t>
  </si>
  <si>
    <t>11.30 → 11.74</t>
  </si>
  <si>
    <t>홍익대 교육학</t>
  </si>
  <si>
    <t>11.36 → 11.80</t>
  </si>
  <si>
    <t>경희대 한국어</t>
  </si>
  <si>
    <t>11.35 → 11.79</t>
  </si>
  <si>
    <t>한국외대 사회AI융합</t>
  </si>
  <si>
    <t>부산대 전기공</t>
  </si>
  <si>
    <t>11.43 → 12.03</t>
  </si>
  <si>
    <t>경북대 플랫폼소프</t>
  </si>
  <si>
    <t>아주대 첨단신소재</t>
  </si>
  <si>
    <t>11.47 → 12.07</t>
  </si>
  <si>
    <t>아주대 AI모빌리</t>
  </si>
  <si>
    <t>11.49 → 12.09</t>
  </si>
  <si>
    <t>숙명여대 기초공</t>
  </si>
  <si>
    <t>숙명여대 화학</t>
  </si>
  <si>
    <t>11.52 → 12.12</t>
  </si>
  <si>
    <t>국민대 건축(자연)</t>
  </si>
  <si>
    <t>11.57 → 12.17</t>
  </si>
  <si>
    <t>숭실대 산업공</t>
  </si>
  <si>
    <t>11.58 → 12.18</t>
  </si>
  <si>
    <t>경북대 간호</t>
  </si>
  <si>
    <t>서울과기대 스마트ICT융합공</t>
  </si>
  <si>
    <t>11.63 → 12.23</t>
  </si>
  <si>
    <t>서울과기대 화공생명공</t>
  </si>
  <si>
    <t>11.63 → 12.24</t>
  </si>
  <si>
    <t>숙명여대 화생공</t>
  </si>
  <si>
    <t>11.64 → 12.24</t>
  </si>
  <si>
    <t>숭실대 의생명</t>
  </si>
  <si>
    <t>11.64 → 12.25</t>
  </si>
  <si>
    <t>동국대 불교</t>
  </si>
  <si>
    <t>11.64 → 12.08</t>
  </si>
  <si>
    <t>서울과기대 전기정보공</t>
  </si>
  <si>
    <t>11.66 → 12.27</t>
  </si>
  <si>
    <t>숙명여대 미디어</t>
  </si>
  <si>
    <t>11.66 → 12.11</t>
  </si>
  <si>
    <t>경북대 화학공</t>
  </si>
  <si>
    <t>11.72 → 12.32</t>
  </si>
  <si>
    <t>순천향대 의예(기초생활수급자)</t>
  </si>
  <si>
    <t>11.72 → 12.33</t>
  </si>
  <si>
    <t>숙명여대 소비자경제</t>
  </si>
  <si>
    <t>11.74 → 12.19</t>
  </si>
  <si>
    <t>서울과기대 경영</t>
  </si>
  <si>
    <t>11.80 → 12.25</t>
  </si>
  <si>
    <t>숙명여대 데이터</t>
  </si>
  <si>
    <t>11.82 → 12.42</t>
  </si>
  <si>
    <t>경북대 수학교</t>
  </si>
  <si>
    <t>11.84 → 12.44</t>
  </si>
  <si>
    <t>경북대 자율(자연</t>
  </si>
  <si>
    <t>11.85 → 12.46</t>
  </si>
  <si>
    <t>서울과기대 신소재공</t>
  </si>
  <si>
    <t>11.86 → 12.47</t>
  </si>
  <si>
    <t>경북대 인공지능컴</t>
  </si>
  <si>
    <t>11.87 → 12.47</t>
  </si>
  <si>
    <t>충북대 윤리교</t>
  </si>
  <si>
    <t>11.87 → 12.32</t>
  </si>
  <si>
    <t>경북대 인공지능</t>
  </si>
  <si>
    <t>11.89 → 12.50</t>
  </si>
  <si>
    <t>숭실대 언론</t>
  </si>
  <si>
    <t>경북대 전기공</t>
  </si>
  <si>
    <t>11.92 → 12.53</t>
  </si>
  <si>
    <t>숙명여대 TESL</t>
  </si>
  <si>
    <t>11.90 → 12.34</t>
  </si>
  <si>
    <t>인하대 항공우주공</t>
  </si>
  <si>
    <t>11.95 → 12.56</t>
  </si>
  <si>
    <t>아주대 금융공</t>
  </si>
  <si>
    <t>숭실대 건축</t>
  </si>
  <si>
    <t>12.02 → 12.63</t>
  </si>
  <si>
    <t>숭실대 글로벌미디어</t>
  </si>
  <si>
    <t>12.03 → 12.64</t>
  </si>
  <si>
    <t>서울과기대 영어영문</t>
  </si>
  <si>
    <t>12.03 → 12.47</t>
  </si>
  <si>
    <t>가천대 간호</t>
  </si>
  <si>
    <t>12.04 → 12.65</t>
  </si>
  <si>
    <t>성신여대 간호(인문)</t>
  </si>
  <si>
    <t>12.02 → 12.46</t>
  </si>
  <si>
    <t>국민대 소프트웨어</t>
  </si>
  <si>
    <t>12.05 → 12.66</t>
  </si>
  <si>
    <t>아주대 응용화학생</t>
  </si>
  <si>
    <t>12.08 → 12.69</t>
  </si>
  <si>
    <t>숭실대 정보통계.보험</t>
  </si>
  <si>
    <t>12.10 → 12.71</t>
  </si>
  <si>
    <t>숙명여대 기계시스템</t>
  </si>
  <si>
    <t>숙명여대 앙트</t>
  </si>
  <si>
    <t>12.09 → 12.54</t>
  </si>
  <si>
    <t>숭실대 신소재공</t>
  </si>
  <si>
    <t>12.12 → 12.73</t>
  </si>
  <si>
    <t>경북대 글로벌소프</t>
  </si>
  <si>
    <t>12.17 → 12.78</t>
  </si>
  <si>
    <t>숭실대 경영</t>
  </si>
  <si>
    <t>12.13 → 12.58</t>
  </si>
  <si>
    <t>숭실대 경제</t>
  </si>
  <si>
    <t>12.14 → 12.59</t>
  </si>
  <si>
    <t>숙명여대 신소재물리</t>
  </si>
  <si>
    <t>부산대 인공지능</t>
  </si>
  <si>
    <t>12.18 → 12.79</t>
  </si>
  <si>
    <t>국민대 융합경영(자연)</t>
  </si>
  <si>
    <t>숙명여대 경영</t>
  </si>
  <si>
    <t>12.16 → 12.61</t>
  </si>
  <si>
    <t>숙명여대 영문</t>
  </si>
  <si>
    <t>12.18 → 12.63</t>
  </si>
  <si>
    <t>세종대 IT계열</t>
  </si>
  <si>
    <t>12.22 → 12.84</t>
  </si>
  <si>
    <t>숭실대 전기공</t>
  </si>
  <si>
    <t>12.23 → 12.84</t>
  </si>
  <si>
    <t>충남대 전자공</t>
  </si>
  <si>
    <t>12.23 → 12.85</t>
  </si>
  <si>
    <t>숙명여대 교육</t>
  </si>
  <si>
    <t>12.19 → 12.64</t>
  </si>
  <si>
    <t>숙명여대 법학</t>
  </si>
  <si>
    <t>12.22 → 12.67</t>
  </si>
  <si>
    <t>성신여대 간호(자연)</t>
  </si>
  <si>
    <t>12.27 → 12.89</t>
  </si>
  <si>
    <t>숭실대 화학공</t>
  </si>
  <si>
    <t>국민대 회계</t>
  </si>
  <si>
    <t>12.27 → 12.72</t>
  </si>
  <si>
    <t>숙명여대 문헌정보</t>
  </si>
  <si>
    <t>아주대 사이버보안</t>
  </si>
  <si>
    <t>12.32 → 12.93</t>
  </si>
  <si>
    <t>국민대 미래모빌리티</t>
  </si>
  <si>
    <t>12.34 → 12.96</t>
  </si>
  <si>
    <t>세종대 AI데이터</t>
  </si>
  <si>
    <t>12.38 → 13.00</t>
  </si>
  <si>
    <t>세종대 스마트생명</t>
  </si>
  <si>
    <t>12.39 → 13.00</t>
  </si>
  <si>
    <t>부산대 경영</t>
  </si>
  <si>
    <t>12.40 → 12.85</t>
  </si>
  <si>
    <t>인하대 생명공</t>
  </si>
  <si>
    <t>12.40 → 13.02</t>
  </si>
  <si>
    <t>숙명여대 문화관광</t>
  </si>
  <si>
    <t>12.42 → 12.87</t>
  </si>
  <si>
    <t>부산대 기계공</t>
  </si>
  <si>
    <t>12.47 → 13.09</t>
  </si>
  <si>
    <t>인하대 인공지능공</t>
  </si>
  <si>
    <t>12.48 → 13.10</t>
  </si>
  <si>
    <t>숙명여대 식품영양</t>
  </si>
  <si>
    <t>12.52 → 13.13</t>
  </si>
  <si>
    <t>숭실대 사회복지</t>
  </si>
  <si>
    <t>12.50 → 12.95</t>
  </si>
  <si>
    <t>숭실대 기계공</t>
  </si>
  <si>
    <t>12.52 → 13.14</t>
  </si>
  <si>
    <t>서울과기대 산업정보(자연)</t>
  </si>
  <si>
    <t>12.53 → 13.15</t>
  </si>
  <si>
    <t>국민대 법학</t>
  </si>
  <si>
    <t>12.53 → 12.98</t>
  </si>
  <si>
    <t>전남대 간호(지역)</t>
  </si>
  <si>
    <t>12.54 → 13.16</t>
  </si>
  <si>
    <t>아주대 화학공</t>
  </si>
  <si>
    <t>서울과기대 미래에너지융합</t>
  </si>
  <si>
    <t>12.56 → 13.18</t>
  </si>
  <si>
    <t>국민대 지능형ICT융합</t>
  </si>
  <si>
    <t>12.60 → 13.22</t>
  </si>
  <si>
    <t>국민대 기계금속재료공</t>
  </si>
  <si>
    <t>숭실대 국제법무</t>
  </si>
  <si>
    <t>12.56 → 13.01</t>
  </si>
  <si>
    <t>숙명여대 프랑스어문</t>
  </si>
  <si>
    <t>12.57 → 13.02</t>
  </si>
  <si>
    <t>아주대 기계공</t>
  </si>
  <si>
    <t>12.62 → 13.24</t>
  </si>
  <si>
    <t>숭실대 글로벌통상</t>
  </si>
  <si>
    <t>12.60 → 13.05</t>
  </si>
  <si>
    <t>숙명여대 아동복지</t>
  </si>
  <si>
    <t>12.61 → 13.06</t>
  </si>
  <si>
    <t>국민대 정보보안암호수학</t>
  </si>
  <si>
    <t>12.64 → 13.26</t>
  </si>
  <si>
    <t>숙명여대 지능형전자공</t>
  </si>
  <si>
    <t>인하대 컴퓨터공</t>
  </si>
  <si>
    <t>12.65 → 13.27</t>
  </si>
  <si>
    <t>아주대 심리</t>
  </si>
  <si>
    <t>12.60 → 13.06</t>
  </si>
  <si>
    <t>서울과기대 기계자동차공</t>
  </si>
  <si>
    <t>12.67 → 13.29</t>
  </si>
  <si>
    <t>숙명여대 일본학</t>
  </si>
  <si>
    <t>12.65 → 13.11</t>
  </si>
  <si>
    <t>숙명여대 역사문화</t>
  </si>
  <si>
    <t>12.67 → 13.12</t>
  </si>
  <si>
    <t>서울과기대 기계시스템디자인공</t>
  </si>
  <si>
    <t>12.74 → 13.36</t>
  </si>
  <si>
    <t>인하대 간호</t>
  </si>
  <si>
    <t>12.75 → 13.38</t>
  </si>
  <si>
    <t>국민대 국제통상</t>
  </si>
  <si>
    <t>12.75 → 13.21</t>
  </si>
  <si>
    <t>국민대 미디어</t>
  </si>
  <si>
    <t>서울과기대 행정</t>
  </si>
  <si>
    <t>연세대(미래) 방사선</t>
  </si>
  <si>
    <t>12.76 → 13.38</t>
  </si>
  <si>
    <t>서울과기대 정밀화학</t>
  </si>
  <si>
    <t>12.81 → 13.44</t>
  </si>
  <si>
    <t>숭실대 행정</t>
  </si>
  <si>
    <t>12.77 → 13.23</t>
  </si>
  <si>
    <t>인하대 전기공</t>
  </si>
  <si>
    <t>12.82 → 13.45</t>
  </si>
  <si>
    <t>부산대 간호</t>
  </si>
  <si>
    <t>12.85 → 13.47</t>
  </si>
  <si>
    <t>숙명여대 경제</t>
  </si>
  <si>
    <t>12.82 → 13.28</t>
  </si>
  <si>
    <t>숙명여대 행정</t>
  </si>
  <si>
    <t>12.83 → 13.28</t>
  </si>
  <si>
    <t>경북대 자율(인문</t>
  </si>
  <si>
    <t>12.79 → 13.24</t>
  </si>
  <si>
    <t>숙명여대 중어중문</t>
  </si>
  <si>
    <t>12.84 → 13.29</t>
  </si>
  <si>
    <t>숭실대 법학</t>
  </si>
  <si>
    <t>국민대 재무금융</t>
  </si>
  <si>
    <t>12.90 → 13.36</t>
  </si>
  <si>
    <t>부산대 경제</t>
  </si>
  <si>
    <t>12.91 → 13.37</t>
  </si>
  <si>
    <t>숭실대 수학</t>
  </si>
  <si>
    <t>12.91 → 13.54</t>
  </si>
  <si>
    <t>숭실대 벤처중소</t>
  </si>
  <si>
    <t>숭실대 화학</t>
  </si>
  <si>
    <t>12.94 → 13.57</t>
  </si>
  <si>
    <t>경북대 윤리교</t>
  </si>
  <si>
    <t>12.88 → 13.33</t>
  </si>
  <si>
    <t>부산대 생물교</t>
  </si>
  <si>
    <t>12.98 → 13.60</t>
  </si>
  <si>
    <t>국민대 지능전자공</t>
  </si>
  <si>
    <t>서울과기대 식품생명공</t>
  </si>
  <si>
    <t>숭실대 회계</t>
  </si>
  <si>
    <t>12.95 → 13.40</t>
  </si>
  <si>
    <t>서울과기대 글로벌테크노경영(인문)</t>
  </si>
  <si>
    <t>13.01 → 13.46</t>
  </si>
  <si>
    <t>국민대 행정</t>
  </si>
  <si>
    <t>13.02 → 13.47</t>
  </si>
  <si>
    <t>명지대 융합소프트</t>
  </si>
  <si>
    <t>13.02 → 13.65</t>
  </si>
  <si>
    <t>아주대 산업공</t>
  </si>
  <si>
    <t>13.03 → 13.66</t>
  </si>
  <si>
    <t>서울과기대 건축공학</t>
  </si>
  <si>
    <t>세종대 AI로봇학</t>
  </si>
  <si>
    <t>13.07 → 13.70</t>
  </si>
  <si>
    <t>숙명여대 한국어문</t>
  </si>
  <si>
    <t>13.04 → 13.49</t>
  </si>
  <si>
    <t>인하대 아태물류</t>
  </si>
  <si>
    <t>13.04 → 13.50</t>
  </si>
  <si>
    <t>숭실대 물리</t>
  </si>
  <si>
    <t>13.09 → 13.72</t>
  </si>
  <si>
    <t>서울과기대 환경공</t>
  </si>
  <si>
    <t>13.12 → 13.75</t>
  </si>
  <si>
    <t>가톨릭대 의생명</t>
  </si>
  <si>
    <t>13.13 → 13.76</t>
  </si>
  <si>
    <t>세종대 공과계열</t>
  </si>
  <si>
    <t>13.14 → 13.77</t>
  </si>
  <si>
    <t>국민대 경영정보(인문)</t>
  </si>
  <si>
    <t>13.15 → 13.60</t>
  </si>
  <si>
    <t>아주대 사회</t>
  </si>
  <si>
    <t>13.07 → 13.53</t>
  </si>
  <si>
    <t>인하대 자유</t>
  </si>
  <si>
    <t>13.15 → 13.78</t>
  </si>
  <si>
    <t>서울과기대 글로벌테크노경영(자연)</t>
  </si>
  <si>
    <t>13.16 → 13.79</t>
  </si>
  <si>
    <t>숙명여대 외식경영</t>
  </si>
  <si>
    <t>13.11 → 13.57</t>
  </si>
  <si>
    <t>경북대 신소재공</t>
  </si>
  <si>
    <t>세종대 자연생명계</t>
  </si>
  <si>
    <t>13.17 → 13.80</t>
  </si>
  <si>
    <t>숭실대 정보사회</t>
  </si>
  <si>
    <t>13.13 → 13.59</t>
  </si>
  <si>
    <t>숭실대 영문</t>
  </si>
  <si>
    <t>13.16 → 13.62</t>
  </si>
  <si>
    <t>세종대 우주항공드론</t>
  </si>
  <si>
    <t>13.19 → 13.82</t>
  </si>
  <si>
    <t>숙명여대 사회심리</t>
  </si>
  <si>
    <t>숭실대 금융</t>
  </si>
  <si>
    <t>13.17 → 13.63</t>
  </si>
  <si>
    <t>서울과기대 안전</t>
  </si>
  <si>
    <t>13.22 → 13.85</t>
  </si>
  <si>
    <t>경북대 행정학인문</t>
  </si>
  <si>
    <t>13.19 → 13.65</t>
  </si>
  <si>
    <t>경북대 기계공</t>
  </si>
  <si>
    <t>13.25 → 13.89</t>
  </si>
  <si>
    <t>숭실대 중문</t>
  </si>
  <si>
    <t>13.21 → 13.67</t>
  </si>
  <si>
    <t>전남대 간호</t>
  </si>
  <si>
    <t>13.27 → 13.91</t>
  </si>
  <si>
    <t>가천대 소프트웨어</t>
  </si>
  <si>
    <t>13.30 → 13.93</t>
  </si>
  <si>
    <t>아주대 e비즈니</t>
  </si>
  <si>
    <t>13.25 → 13.71</t>
  </si>
  <si>
    <t>한양대(ERICA) 생명나노공</t>
  </si>
  <si>
    <t>13.33 → 13.96</t>
  </si>
  <si>
    <t>아주대 경제</t>
  </si>
  <si>
    <t>13.29 → 13.75</t>
  </si>
  <si>
    <t>아주대 화학</t>
  </si>
  <si>
    <t>13.35 → 13.99</t>
  </si>
  <si>
    <t>아주대 건설시스템</t>
  </si>
  <si>
    <t>13.36 → 13.99</t>
  </si>
  <si>
    <t>숭실대 사학</t>
  </si>
  <si>
    <t>13.31 → 13.77</t>
  </si>
  <si>
    <t>아주대 국어국문</t>
  </si>
  <si>
    <t>13.32 → 13.78</t>
  </si>
  <si>
    <t>부산대 재료공</t>
  </si>
  <si>
    <t>13.37 → 14.00</t>
  </si>
  <si>
    <t>국민대 건설시스템공</t>
  </si>
  <si>
    <t>숭실대 평생교육</t>
  </si>
  <si>
    <t>13.35 → 13.81</t>
  </si>
  <si>
    <t>숭실대 일문</t>
  </si>
  <si>
    <t>13.37 → 13.83</t>
  </si>
  <si>
    <t>숭실대 국문</t>
  </si>
  <si>
    <t>13.38 → 13.84</t>
  </si>
  <si>
    <t>부산대 국어교</t>
  </si>
  <si>
    <t>13.43 → 13.89</t>
  </si>
  <si>
    <t>인하대 화학공</t>
  </si>
  <si>
    <t>13.45 → 14.09</t>
  </si>
  <si>
    <t>국민대 정치외교</t>
  </si>
  <si>
    <t>13.46 → 13.92</t>
  </si>
  <si>
    <t>숙명여대 독일어문</t>
  </si>
  <si>
    <t>부산대 고분자공</t>
  </si>
  <si>
    <t>13.48 → 14.12</t>
  </si>
  <si>
    <t>국민대 나노전자물리</t>
  </si>
  <si>
    <t>국민대 인공지능</t>
  </si>
  <si>
    <t>부산대 영어교</t>
  </si>
  <si>
    <t>13.48 → 13.94</t>
  </si>
  <si>
    <t>숙명여대 홍보광고</t>
  </si>
  <si>
    <t>13.45 → 13.91</t>
  </si>
  <si>
    <t>서울과기대 건설시스템공</t>
  </si>
  <si>
    <t>13.49 → 14.13</t>
  </si>
  <si>
    <t>상명대 수학교</t>
  </si>
  <si>
    <t>13.51 → 14.15</t>
  </si>
  <si>
    <t>아주대 디지털미디</t>
  </si>
  <si>
    <t>13.52 → 14.16</t>
  </si>
  <si>
    <t>인하대 신소재공</t>
  </si>
  <si>
    <t>13.56 → 14.20</t>
  </si>
  <si>
    <t>인하대 에너지자원</t>
  </si>
  <si>
    <t>13.57 → 14.21</t>
  </si>
  <si>
    <t>대구교대 농어촌</t>
  </si>
  <si>
    <t>13.57 → 14.04</t>
  </si>
  <si>
    <t>인하대 기계공</t>
  </si>
  <si>
    <t>13.62 → 14.26</t>
  </si>
  <si>
    <t>부산대 항공우주공</t>
  </si>
  <si>
    <t>13.64 → 14.28</t>
  </si>
  <si>
    <t>국민대 바이오발효</t>
  </si>
  <si>
    <t>부산대 공공정책</t>
  </si>
  <si>
    <t>13.65 → 14.12</t>
  </si>
  <si>
    <t>가천대 방사선</t>
  </si>
  <si>
    <t>13.65 → 14.29</t>
  </si>
  <si>
    <t>인하대 스마트모빌</t>
  </si>
  <si>
    <t>13.70 → 14.34</t>
  </si>
  <si>
    <t>숭실대 불문</t>
  </si>
  <si>
    <t>13.60 → 14.07</t>
  </si>
  <si>
    <t>숭실대 실내건축</t>
  </si>
  <si>
    <t>13.72 → 14.37</t>
  </si>
  <si>
    <t>경북대 경영</t>
  </si>
  <si>
    <t>13.70 → 14.16</t>
  </si>
  <si>
    <t>국민대 광고홍보</t>
  </si>
  <si>
    <t>13.74 → 14.21</t>
  </si>
  <si>
    <t>국민대 한국사학</t>
  </si>
  <si>
    <t>국민대 국문</t>
  </si>
  <si>
    <t>충남대 전기공</t>
  </si>
  <si>
    <t>13.76 → 14.40</t>
  </si>
  <si>
    <t>한양대(ERICA) ICT융합</t>
  </si>
  <si>
    <t>13.76 → 14.23</t>
  </si>
  <si>
    <t>숭실대 독문</t>
  </si>
  <si>
    <t>13.73 → 14.20</t>
  </si>
  <si>
    <t>아주대 경영</t>
  </si>
  <si>
    <t>13.78 → 14.25</t>
  </si>
  <si>
    <t>부산대 산업공</t>
  </si>
  <si>
    <t>13.80 → 14.44</t>
  </si>
  <si>
    <t>국민대 경영정보(자연)</t>
  </si>
  <si>
    <t>아주대 물리</t>
  </si>
  <si>
    <t>13.80 → 14.45</t>
  </si>
  <si>
    <t>충남대 의예(저소득층)</t>
  </si>
  <si>
    <t>13.85 → 14.49</t>
  </si>
  <si>
    <t>경북대 생명공</t>
  </si>
  <si>
    <t>국민대 경영</t>
  </si>
  <si>
    <t>13.87 → 14.33</t>
  </si>
  <si>
    <t>국민대 러시아유라시아</t>
  </si>
  <si>
    <t>한양대(ERICA) 산업경영공</t>
  </si>
  <si>
    <t>세종대 경상계열</t>
  </si>
  <si>
    <t>13.88 → 14.34</t>
  </si>
  <si>
    <t>인하대 정보통신공</t>
  </si>
  <si>
    <t>13.90 → 14.54</t>
  </si>
  <si>
    <t>서울과기대 안경광학</t>
  </si>
  <si>
    <t>13.90 → 14.55</t>
  </si>
  <si>
    <t>한양대(ERICA) 건축학</t>
  </si>
  <si>
    <t>13.93 → 14.39</t>
  </si>
  <si>
    <t>부산대 건축</t>
  </si>
  <si>
    <t>13.96 → 14.61</t>
  </si>
  <si>
    <t>부산대 생명과</t>
  </si>
  <si>
    <t>국민대 지능형반도체</t>
  </si>
  <si>
    <t>국민대 기계공</t>
  </si>
  <si>
    <t>인하대 수학교</t>
  </si>
  <si>
    <t>13.97 → 14.62</t>
  </si>
  <si>
    <t>아주대 수학</t>
  </si>
  <si>
    <t>한양대(ERICA) 문화콘텐츠</t>
  </si>
  <si>
    <t>13.94 → 14.40</t>
  </si>
  <si>
    <t>국민대 영문</t>
  </si>
  <si>
    <t>14.02 → 14.48</t>
  </si>
  <si>
    <t>아주대 사학</t>
  </si>
  <si>
    <t>아주대 생명</t>
  </si>
  <si>
    <t>14.05 → 14.70</t>
  </si>
  <si>
    <t>한양대(ERICA) 의약생명</t>
  </si>
  <si>
    <t>국민대 임산생명공</t>
  </si>
  <si>
    <t>14.08 → 14.73</t>
  </si>
  <si>
    <t>아주대 환경안</t>
  </si>
  <si>
    <t>14.09 → 14.74</t>
  </si>
  <si>
    <t>부산대 무역</t>
  </si>
  <si>
    <t>14.09 → 14.56</t>
  </si>
  <si>
    <t>인하대 고분자공</t>
  </si>
  <si>
    <t>14.17 → 14.82</t>
  </si>
  <si>
    <t>국민대 교육학</t>
  </si>
  <si>
    <t>14.19 → 14.66</t>
  </si>
  <si>
    <t>국민대 일본학</t>
  </si>
  <si>
    <t>인하대 데이터사이</t>
  </si>
  <si>
    <t>14.21 → 14.86</t>
  </si>
  <si>
    <t>아주대 교통시스템</t>
  </si>
  <si>
    <t>14.26 → 14.91</t>
  </si>
  <si>
    <t>부산대 정치외교</t>
  </si>
  <si>
    <t>14.30 → 14.77</t>
  </si>
  <si>
    <t>경북대 스마트모빌</t>
  </si>
  <si>
    <t>14.35 → 15.00</t>
  </si>
  <si>
    <t>국민대 중문</t>
  </si>
  <si>
    <t>14.36 → 14.83</t>
  </si>
  <si>
    <t>세종대 인문사회계</t>
  </si>
  <si>
    <t>14.41 → 14.88</t>
  </si>
  <si>
    <t>인하대 통계</t>
  </si>
  <si>
    <t>14.39 → 15.05</t>
  </si>
  <si>
    <t>인하대 산업경영공</t>
  </si>
  <si>
    <t>14.42 → 15.07</t>
  </si>
  <si>
    <t>부산대 나노메카트</t>
  </si>
  <si>
    <t>14.47 → 15.12</t>
  </si>
  <si>
    <t>부산대 통계</t>
  </si>
  <si>
    <t>숭실대 정치외교</t>
  </si>
  <si>
    <t>14.34 → 14.81</t>
  </si>
  <si>
    <t>춘천교대 일반학생</t>
  </si>
  <si>
    <t>14.51 → 14.98</t>
  </si>
  <si>
    <t>아주대 불어불문</t>
  </si>
  <si>
    <t>14.54 → 15.01</t>
  </si>
  <si>
    <t>가천대 컴퓨터공</t>
  </si>
  <si>
    <t>14.52 → 15.18</t>
  </si>
  <si>
    <t>경인교대 일반학생</t>
  </si>
  <si>
    <t>14.38 → 14.85</t>
  </si>
  <si>
    <t>인하대 공간정보공</t>
  </si>
  <si>
    <t>14.56 → 15.21</t>
  </si>
  <si>
    <t>국민대 중국정경</t>
  </si>
  <si>
    <t>14.57 → 15.04</t>
  </si>
  <si>
    <t>성신여대 윤리교육</t>
  </si>
  <si>
    <t>14.42 → 14.89</t>
  </si>
  <si>
    <t>가천대 물리치료</t>
  </si>
  <si>
    <t>14.61 → 15.26</t>
  </si>
  <si>
    <t>부산대 도시공</t>
  </si>
  <si>
    <t>14.66 → 15.32</t>
  </si>
  <si>
    <t>부산대 유기소재시</t>
  </si>
  <si>
    <t>국민대 식품영양</t>
  </si>
  <si>
    <t>경북대 에너지공</t>
  </si>
  <si>
    <t>14.68 → 15.33</t>
  </si>
  <si>
    <t>부산대 행정</t>
  </si>
  <si>
    <t>14.68 → 15.15</t>
  </si>
  <si>
    <t>국민대 경제</t>
  </si>
  <si>
    <t>14.74 → 15.21</t>
  </si>
  <si>
    <t>인하대 생명과학</t>
  </si>
  <si>
    <t>14.75 → 15.40</t>
  </si>
  <si>
    <t>아주대 건축</t>
  </si>
  <si>
    <t>14.76 → 15.41</t>
  </si>
  <si>
    <t>전남대 국어교</t>
  </si>
  <si>
    <t>14.78 → 15.25</t>
  </si>
  <si>
    <t>경북대 고분자공</t>
  </si>
  <si>
    <t>14.78 → 15.44</t>
  </si>
  <si>
    <t>한양대(ERICA) 컴퓨터</t>
  </si>
  <si>
    <t>14.83 → 15.49</t>
  </si>
  <si>
    <t>국민대 산림환경</t>
  </si>
  <si>
    <t>인하대 환경공</t>
  </si>
  <si>
    <t>14.84 → 15.50</t>
  </si>
  <si>
    <t>인하대 건축</t>
  </si>
  <si>
    <t>14.85 → 15.51</t>
  </si>
  <si>
    <t>국민대 사회</t>
  </si>
  <si>
    <t>14.94 → 15.41</t>
  </si>
  <si>
    <t>한양대(ERICA) 정보사회미디어</t>
  </si>
  <si>
    <t>성신여대 바이오신약의과학부</t>
  </si>
  <si>
    <t>15.01 → 15.67</t>
  </si>
  <si>
    <t>한양대(ERICA) 전자공</t>
  </si>
  <si>
    <t>경북대 정치외교</t>
  </si>
  <si>
    <t>15.05 → 15.52</t>
  </si>
  <si>
    <t>부산대 환경공학</t>
  </si>
  <si>
    <t>15.03 → 15.69</t>
  </si>
  <si>
    <t>경북대 경제통상</t>
  </si>
  <si>
    <t>15.07 → 15.54</t>
  </si>
  <si>
    <t>부산대 관광컨벤션</t>
  </si>
  <si>
    <t>15.04 → 15.51</t>
  </si>
  <si>
    <t>인하대 국제통상</t>
  </si>
  <si>
    <t>14.89 → 15.36</t>
  </si>
  <si>
    <t>한양대(ERICA) 인공지능</t>
  </si>
  <si>
    <t>15.05 → 15.71</t>
  </si>
  <si>
    <t>아주대 행정</t>
  </si>
  <si>
    <t>15.15 → 15.62</t>
  </si>
  <si>
    <t>인하대 사회인프라</t>
  </si>
  <si>
    <t>15.09 → 15.75</t>
  </si>
  <si>
    <t>전북대 간호</t>
  </si>
  <si>
    <t>인하대 화학</t>
  </si>
  <si>
    <t>15.10 → 15.76</t>
  </si>
  <si>
    <t>경북대 심리</t>
  </si>
  <si>
    <t>15.18 → 15.65</t>
  </si>
  <si>
    <t>경북대 응용화</t>
  </si>
  <si>
    <t>15.13 → 15.79</t>
  </si>
  <si>
    <t>인하대 글로벌금융</t>
  </si>
  <si>
    <t>15.03 → 15.51</t>
  </si>
  <si>
    <t>한양대(ERICA) 광고홍보</t>
  </si>
  <si>
    <t>부산대 화학</t>
  </si>
  <si>
    <t>15.20 → 15.86</t>
  </si>
  <si>
    <t>인하대 수학</t>
  </si>
  <si>
    <t>15.28 → 15.95</t>
  </si>
  <si>
    <t>인하대 경제</t>
  </si>
  <si>
    <t>15.11 → 15.58</t>
  </si>
  <si>
    <t>경북대 미디어</t>
  </si>
  <si>
    <t>15.39 → 15.87</t>
  </si>
  <si>
    <t>전남대 전자컴퓨터</t>
  </si>
  <si>
    <t>15.30 → 15.96</t>
  </si>
  <si>
    <t>부산대 심리</t>
  </si>
  <si>
    <t>15.31 → 15.79</t>
  </si>
  <si>
    <t>성신여대 교육학</t>
  </si>
  <si>
    <t>15.22 → 15.69</t>
  </si>
  <si>
    <t>단국대 철학</t>
  </si>
  <si>
    <t>성신여대 AI융합학부</t>
  </si>
  <si>
    <t>15.50 → 16.17</t>
  </si>
  <si>
    <t>인하대 물리</t>
  </si>
  <si>
    <t>15.51 → 16.17</t>
  </si>
  <si>
    <t>단국대 전자전기공</t>
  </si>
  <si>
    <t>경북대 영어교</t>
  </si>
  <si>
    <t>15.65 → 16.12</t>
  </si>
  <si>
    <t>성신여대 한문교육</t>
  </si>
  <si>
    <t>15.34 → 15.81</t>
  </si>
  <si>
    <t>연세대(미래) 임상병리</t>
  </si>
  <si>
    <t>15.54 → 16.21</t>
  </si>
  <si>
    <t>경북대 통계</t>
  </si>
  <si>
    <t>15.55 → 16.21</t>
  </si>
  <si>
    <t>숙명여대 정치외교</t>
  </si>
  <si>
    <t>15.38 → 15.85</t>
  </si>
  <si>
    <t>상명대 생명공</t>
  </si>
  <si>
    <t>15.59 → 16.26</t>
  </si>
  <si>
    <t>부산대 일반사회교</t>
  </si>
  <si>
    <t>15.60 → 16.08</t>
  </si>
  <si>
    <t>단국대 건축</t>
  </si>
  <si>
    <t>15.63 → 16.30</t>
  </si>
  <si>
    <t>충남대 간호(지역)</t>
  </si>
  <si>
    <t>15.69 → 16.36</t>
  </si>
  <si>
    <t>인하대 소비자</t>
  </si>
  <si>
    <t>15.49 → 15.97</t>
  </si>
  <si>
    <t>인하대 조선해양공</t>
  </si>
  <si>
    <t>15.70 → 16.37</t>
  </si>
  <si>
    <t>부산대 미디어</t>
  </si>
  <si>
    <t>15.70 → 16.18</t>
  </si>
  <si>
    <t>상명대 화학에너지</t>
  </si>
  <si>
    <t>15.73 → 16.40</t>
  </si>
  <si>
    <t>경북대 역사교</t>
  </si>
  <si>
    <t>15.90 → 16.38</t>
  </si>
  <si>
    <t>성신여대 유아교육</t>
  </si>
  <si>
    <t>15.57 → 16.04</t>
  </si>
  <si>
    <t>한양대(ERICA) 로봇공</t>
  </si>
  <si>
    <t>15.78 → 16.45</t>
  </si>
  <si>
    <t>가천대 인공지능</t>
  </si>
  <si>
    <t>한양대(ERICA) 경영</t>
  </si>
  <si>
    <t>15.59 → 16.06</t>
  </si>
  <si>
    <t>부산대 분자생물</t>
  </si>
  <si>
    <t>15.79 → 16.46</t>
  </si>
  <si>
    <t>국민대 나노소재</t>
  </si>
  <si>
    <t>인하대 해양</t>
  </si>
  <si>
    <t>15.80 → 16.47</t>
  </si>
  <si>
    <t>숙명여대 가족자원</t>
  </si>
  <si>
    <t>15.64 → 16.11</t>
  </si>
  <si>
    <t>한양대(ERICA) 재료화공</t>
  </si>
  <si>
    <t>15.85 → 16.52</t>
  </si>
  <si>
    <t>인하대 문화콘텐츠</t>
  </si>
  <si>
    <t>15.64 → 16.12</t>
  </si>
  <si>
    <t>상명대 휴먼지능정</t>
  </si>
  <si>
    <t>15.86 → 16.53</t>
  </si>
  <si>
    <t>부산대 윤리교</t>
  </si>
  <si>
    <t>15.91 → 16.38</t>
  </si>
  <si>
    <t>상명대 게임</t>
  </si>
  <si>
    <t>15.91 → 16.58</t>
  </si>
  <si>
    <t>인하대 미디어커뮤</t>
  </si>
  <si>
    <t>15.71 → 16.19</t>
  </si>
  <si>
    <t>인하대 경영</t>
  </si>
  <si>
    <t>가천대 전기공</t>
  </si>
  <si>
    <t>한양대(ERICA) 나노광전자</t>
  </si>
  <si>
    <t>15.92 → 16.59</t>
  </si>
  <si>
    <t>한양대(ERICA) 영미언어문화</t>
  </si>
  <si>
    <t>15.75 → 16.23</t>
  </si>
  <si>
    <t>명지대 반도체공</t>
  </si>
  <si>
    <t>15.93 → 16.60</t>
  </si>
  <si>
    <t>아주대 영어영문</t>
  </si>
  <si>
    <t>16.02 → 16.50</t>
  </si>
  <si>
    <t>단국대 수학교</t>
  </si>
  <si>
    <t>15.93 → 16.61</t>
  </si>
  <si>
    <t>인하대 사회교</t>
  </si>
  <si>
    <t>15.77 → 16.25</t>
  </si>
  <si>
    <t>상명대 전기공학</t>
  </si>
  <si>
    <t>한양대(ERICA) 일본학</t>
  </si>
  <si>
    <t>15.79 → 16.27</t>
  </si>
  <si>
    <t>부산대 사회</t>
  </si>
  <si>
    <t>15.94 → 16.42</t>
  </si>
  <si>
    <t>성신여대 사회교육</t>
  </si>
  <si>
    <t>15.81 → 16.29</t>
  </si>
  <si>
    <t>단국대 융합반도체</t>
  </si>
  <si>
    <t>15.95 → 16.62</t>
  </si>
  <si>
    <t>인하대 식품영양</t>
  </si>
  <si>
    <t>15.95 → 16.63</t>
  </si>
  <si>
    <t>한양대(ERICA) 문화인류</t>
  </si>
  <si>
    <t>15.83 → 16.31</t>
  </si>
  <si>
    <t>숙명여대 생명</t>
  </si>
  <si>
    <t>15.98 → 16.65</t>
  </si>
  <si>
    <t>부산대 수학</t>
  </si>
  <si>
    <t>15.99 → 16.66</t>
  </si>
  <si>
    <t>경북대 금속재료공</t>
  </si>
  <si>
    <t>16.03 → 16.71</t>
  </si>
  <si>
    <t>한양대(ERICA) 경제</t>
  </si>
  <si>
    <t>15.93 → 16.41</t>
  </si>
  <si>
    <t>단국대 모바일시스</t>
  </si>
  <si>
    <t>16.11 → 16.79</t>
  </si>
  <si>
    <t>한양대(ERICA) 수리데이터</t>
  </si>
  <si>
    <t>16.16 → 16.84</t>
  </si>
  <si>
    <t>한양대(ERICA) 기계공</t>
  </si>
  <si>
    <t>16.17 → 16.85</t>
  </si>
  <si>
    <t>가천대 경찰행정</t>
  </si>
  <si>
    <t>15.95 → 16.43</t>
  </si>
  <si>
    <t>명지대 디지털미디어</t>
  </si>
  <si>
    <t>인하대 영어교</t>
  </si>
  <si>
    <t>15.96 → 16.44</t>
  </si>
  <si>
    <t>명지대 건축학</t>
  </si>
  <si>
    <t>16.19 → 16.87</t>
  </si>
  <si>
    <t>부산대 역사교</t>
  </si>
  <si>
    <t>16.22 → 16.70</t>
  </si>
  <si>
    <t>단국대 통계데이터</t>
  </si>
  <si>
    <t>16.23 → 16.91</t>
  </si>
  <si>
    <t>단국대 화학공</t>
  </si>
  <si>
    <t>경북대 수학</t>
  </si>
  <si>
    <t>16.24 → 16.92</t>
  </si>
  <si>
    <t>가천대 스마트보안</t>
  </si>
  <si>
    <t>16.31 → 16.99</t>
  </si>
  <si>
    <t>경북대 건축학</t>
  </si>
  <si>
    <t>16.35 → 17.03</t>
  </si>
  <si>
    <t>아주대 정치외교</t>
  </si>
  <si>
    <t>16.56 → 17.04</t>
  </si>
  <si>
    <t>상명대 의류</t>
  </si>
  <si>
    <t>16.40 → 17.08</t>
  </si>
  <si>
    <t>경북대 토목공</t>
  </si>
  <si>
    <t>가천대 화공생공배터리공</t>
  </si>
  <si>
    <t>16.43 → 17.11</t>
  </si>
  <si>
    <t>단국대 미디어</t>
  </si>
  <si>
    <t>16.13 → 16.61</t>
  </si>
  <si>
    <t>가천대 반도체전자공</t>
  </si>
  <si>
    <t>16.51 → 17.19</t>
  </si>
  <si>
    <t>인하대 영어영문</t>
  </si>
  <si>
    <t>16.20 → 16.68</t>
  </si>
  <si>
    <t>경북대 우주공학</t>
  </si>
  <si>
    <t>16.54 → 17.22</t>
  </si>
  <si>
    <t>경북대 일어일문</t>
  </si>
  <si>
    <t>16.69 → 17.17</t>
  </si>
  <si>
    <t>부산대 광메카트로</t>
  </si>
  <si>
    <t>16.59 → 17.27</t>
  </si>
  <si>
    <t>부산대 식품영양</t>
  </si>
  <si>
    <t>부산대 지구과학교</t>
  </si>
  <si>
    <t>부산대 건축공</t>
  </si>
  <si>
    <t>인하대 교육</t>
  </si>
  <si>
    <t>16.32 → 16.80</t>
  </si>
  <si>
    <t>가천대 바이오나노</t>
  </si>
  <si>
    <t>16.59 → 17.28</t>
  </si>
  <si>
    <t>인하대 국어교</t>
  </si>
  <si>
    <t>16.33 → 16.82</t>
  </si>
  <si>
    <t>한국외대 글로벌스포츠</t>
  </si>
  <si>
    <t>16.48 → 16.96</t>
  </si>
  <si>
    <t>부산대 영어영문</t>
  </si>
  <si>
    <t>16.67 → 17.16</t>
  </si>
  <si>
    <t>가천대 자유전공</t>
  </si>
  <si>
    <t>16.68 → 17.36</t>
  </si>
  <si>
    <t>가천대 의공</t>
  </si>
  <si>
    <t>16.70 → 17.39</t>
  </si>
  <si>
    <t>한양대(ERICA) 응용물리</t>
  </si>
  <si>
    <t>16.72 → 17.40</t>
  </si>
  <si>
    <t>경북대 영어영문</t>
  </si>
  <si>
    <t>16.88 → 17.36</t>
  </si>
  <si>
    <t>경북대 사회복지</t>
  </si>
  <si>
    <t>16.91 → 17.39</t>
  </si>
  <si>
    <t>한양대(ERICA) 중국학</t>
  </si>
  <si>
    <t>부산대 실내환경디</t>
  </si>
  <si>
    <t>16.76 → 17.25</t>
  </si>
  <si>
    <t>부산대 조선해양공</t>
  </si>
  <si>
    <t>16.77 → 17.45</t>
  </si>
  <si>
    <t>단국대 경영</t>
  </si>
  <si>
    <t>16.58 → 17.06</t>
  </si>
  <si>
    <t>경북대 문헌정보</t>
  </si>
  <si>
    <t>16.96 → 17.44</t>
  </si>
  <si>
    <t>단국대 사이버보안</t>
  </si>
  <si>
    <t>16.81 → 17.50</t>
  </si>
  <si>
    <t>성신여대 컴퓨터공</t>
  </si>
  <si>
    <t>16.83 → 17.51</t>
  </si>
  <si>
    <t>가천대 기계공</t>
  </si>
  <si>
    <t>16.84 → 17.52</t>
  </si>
  <si>
    <t>가톨릭대 인공지능</t>
  </si>
  <si>
    <t>16.85 → 17.54</t>
  </si>
  <si>
    <t>인하대 정치외교</t>
  </si>
  <si>
    <t>16.62 → 17.11</t>
  </si>
  <si>
    <t>부산대 교육</t>
  </si>
  <si>
    <t>16.86 → 17.34</t>
  </si>
  <si>
    <t>경인교대 만학도</t>
  </si>
  <si>
    <t>16.66 → 17.15</t>
  </si>
  <si>
    <t>인하대 사회복지</t>
  </si>
  <si>
    <t>한양대(ERICA) 교통물류공</t>
  </si>
  <si>
    <t>16.92 → 17.40</t>
  </si>
  <si>
    <t>단국대 컴퓨터공</t>
  </si>
  <si>
    <t>16.93 → 17.62</t>
  </si>
  <si>
    <t>부산대 의생명융합</t>
  </si>
  <si>
    <t>16.95 → 17.64</t>
  </si>
  <si>
    <t>부산대 미생물</t>
  </si>
  <si>
    <t>부산대 사학</t>
  </si>
  <si>
    <t>16.95 → 17.43</t>
  </si>
  <si>
    <t>한양대(ERICA) 보험</t>
  </si>
  <si>
    <t>16.72 → 17.21</t>
  </si>
  <si>
    <t>단국대 기계공</t>
  </si>
  <si>
    <t>16.99 → 17.68</t>
  </si>
  <si>
    <t>단국대 고분자공학</t>
  </si>
  <si>
    <t>인하대 중국</t>
  </si>
  <si>
    <t>16.77 → 17.26</t>
  </si>
  <si>
    <t>가천대 식품생명공</t>
  </si>
  <si>
    <t>17.01 → 17.70</t>
  </si>
  <si>
    <t>경북대 교육</t>
  </si>
  <si>
    <t>17.18 → 17.67</t>
  </si>
  <si>
    <t>한양대(ERICA) 건설환경공</t>
  </si>
  <si>
    <t>17.04 → 17.73</t>
  </si>
  <si>
    <t>가천대 심리</t>
  </si>
  <si>
    <t>16.81 → 17.30</t>
  </si>
  <si>
    <t>인천대 동북아국제통상학부</t>
  </si>
  <si>
    <t>16.82 → 17.31</t>
  </si>
  <si>
    <t>가천대 산업공</t>
  </si>
  <si>
    <t>17.06 → 17.75</t>
  </si>
  <si>
    <t>성신여대 바이오헬스융합학부</t>
  </si>
  <si>
    <t>충남대 간호</t>
  </si>
  <si>
    <t>17.09 → 17.78</t>
  </si>
  <si>
    <t>한양대(ERICA) 건축공학</t>
  </si>
  <si>
    <t>인하대 철학</t>
  </si>
  <si>
    <t>16.85 → 17.34</t>
  </si>
  <si>
    <t>인하대 일본언어문</t>
  </si>
  <si>
    <t>16.86 → 17.35</t>
  </si>
  <si>
    <t>부산대 문헌정보</t>
  </si>
  <si>
    <t>17.14 → 17.63</t>
  </si>
  <si>
    <t>인하대 사학</t>
  </si>
  <si>
    <t>16.91 → 17.40</t>
  </si>
  <si>
    <t>단국대 글로벌경영</t>
  </si>
  <si>
    <t>16.93 → 17.42</t>
  </si>
  <si>
    <t>단국대 영미인문</t>
  </si>
  <si>
    <t>인하대 프랑스언어</t>
  </si>
  <si>
    <t>경북대 화학</t>
  </si>
  <si>
    <t>17.18 → 17.88</t>
  </si>
  <si>
    <t>가천대 식품영양</t>
  </si>
  <si>
    <t>17.20 → 17.90</t>
  </si>
  <si>
    <t>한양대(ERICA) 화학분자공</t>
  </si>
  <si>
    <t>17.24 → 17.93</t>
  </si>
  <si>
    <t>충남대 컴퓨터융합</t>
  </si>
  <si>
    <t>단국대 토목환경공</t>
  </si>
  <si>
    <t>17.24 → 17.94</t>
  </si>
  <si>
    <t>제주대 영어교</t>
  </si>
  <si>
    <t>16.99 → 17.48</t>
  </si>
  <si>
    <t>경북대 건축공학</t>
  </si>
  <si>
    <t>17.25 → 17.95</t>
  </si>
  <si>
    <t>가천대 화학</t>
  </si>
  <si>
    <t>17.30 → 17.99</t>
  </si>
  <si>
    <t>가천대 생명과학</t>
  </si>
  <si>
    <t>단국대 과학교</t>
  </si>
  <si>
    <t>17.30 → 18.00</t>
  </si>
  <si>
    <t>한양대(ERICA) 프랑스학</t>
  </si>
  <si>
    <t>17.04 → 17.53</t>
  </si>
  <si>
    <t>성신여대 서비스.디자인공</t>
  </si>
  <si>
    <t>17.31 → 18.01</t>
  </si>
  <si>
    <t>상명대 영어교</t>
  </si>
  <si>
    <t>17.05 → 17.54</t>
  </si>
  <si>
    <t>상명대 행정</t>
  </si>
  <si>
    <t>한양대(ERICA) 해양융합공</t>
  </si>
  <si>
    <t>17.33 → 18.02</t>
  </si>
  <si>
    <t>단국대 행정</t>
  </si>
  <si>
    <t>17.12 → 17.61</t>
  </si>
  <si>
    <t>단국대 법학</t>
  </si>
  <si>
    <t>인하대 아동심리</t>
  </si>
  <si>
    <t>17.13 → 17.62</t>
  </si>
  <si>
    <t>경북대 생물교</t>
  </si>
  <si>
    <t>17.41 → 18.11</t>
  </si>
  <si>
    <t>가천대 스마트시티</t>
  </si>
  <si>
    <t>17.43 → 18.13</t>
  </si>
  <si>
    <t>상명대 한일문화</t>
  </si>
  <si>
    <t>중앙대 첨단소재공</t>
  </si>
  <si>
    <t>17.45 → 18.15</t>
  </si>
  <si>
    <t>충북대 역사교</t>
  </si>
  <si>
    <t>17.46 → 17.95</t>
  </si>
  <si>
    <t>단국대 경제</t>
  </si>
  <si>
    <t>17.25 → 17.74</t>
  </si>
  <si>
    <t>단국대 상담</t>
  </si>
  <si>
    <t>부산대 철학</t>
  </si>
  <si>
    <t>17.53 → 18.02</t>
  </si>
  <si>
    <t>성신여대 수학.핀테크</t>
  </si>
  <si>
    <t>17.54 → 18.24</t>
  </si>
  <si>
    <t>성신여대 바이오생명공</t>
  </si>
  <si>
    <t>17.56 → 18.26</t>
  </si>
  <si>
    <t>성신여대 청정융합에너지공</t>
  </si>
  <si>
    <t>성신여대 인문융합예술계열</t>
  </si>
  <si>
    <t>17.30 → 17.79</t>
  </si>
  <si>
    <t>상명대 교육학</t>
  </si>
  <si>
    <t>17.31 → 17.80</t>
  </si>
  <si>
    <t>단국대 무역</t>
  </si>
  <si>
    <t>한국외대 반도체공</t>
  </si>
  <si>
    <t>17.58 → 18.28</t>
  </si>
  <si>
    <t>성신여대 통계학.빅데이터</t>
  </si>
  <si>
    <t>17.60 → 18.30</t>
  </si>
  <si>
    <t>부산대 독어독문</t>
  </si>
  <si>
    <t>17.63 → 18.12</t>
  </si>
  <si>
    <t>가천대 스마트팩토리</t>
  </si>
  <si>
    <t>17.64 → 18.34</t>
  </si>
  <si>
    <t>충남대 기계공</t>
  </si>
  <si>
    <t>17.67 → 18.37</t>
  </si>
  <si>
    <t>상명대 식품영양</t>
  </si>
  <si>
    <t>인하대 한국어문</t>
  </si>
  <si>
    <t>17.40 → 17.89</t>
  </si>
  <si>
    <t>가천대 건축학부</t>
  </si>
  <si>
    <t>17.71 → 18.41</t>
  </si>
  <si>
    <t>가천대 미디어커뮤니케이션</t>
  </si>
  <si>
    <t>17.43 → 17.93</t>
  </si>
  <si>
    <t>한국외대 국제금융</t>
  </si>
  <si>
    <t>성신여대 사회과학계열</t>
  </si>
  <si>
    <t>17.46 → 17.96</t>
  </si>
  <si>
    <t>한국외대 통계</t>
  </si>
  <si>
    <t>17.78 → 18.48</t>
  </si>
  <si>
    <t>명지대 융합전공학</t>
  </si>
  <si>
    <t>17.50 → 17.99</t>
  </si>
  <si>
    <t>명지대 전공자유학</t>
  </si>
  <si>
    <t>가톨릭대 데이터사이</t>
  </si>
  <si>
    <t>17.79 → 18.50</t>
  </si>
  <si>
    <t>성신여대 융합보안공</t>
  </si>
  <si>
    <t>17.80 → 18.51</t>
  </si>
  <si>
    <t>경북대 사회</t>
  </si>
  <si>
    <t>18.00 → 18.49</t>
  </si>
  <si>
    <t>가천대 설비소방공</t>
  </si>
  <si>
    <t>17.83 → 18.54</t>
  </si>
  <si>
    <t>경북대 섬유시스템</t>
  </si>
  <si>
    <t>17.84 → 18.54</t>
  </si>
  <si>
    <t>광운대 전자공</t>
  </si>
  <si>
    <t>17.84 → 18.55</t>
  </si>
  <si>
    <t>가천대 의료산업경영</t>
  </si>
  <si>
    <t>17.56 → 18.06</t>
  </si>
  <si>
    <t>상명대 가족복지</t>
  </si>
  <si>
    <t>경북대 국어국문</t>
  </si>
  <si>
    <t>18.09 → 18.58</t>
  </si>
  <si>
    <t>부산대 대기환경과</t>
  </si>
  <si>
    <t>17.93 → 18.63</t>
  </si>
  <si>
    <t>단국대 특수교</t>
  </si>
  <si>
    <t>17.63 → 18.13</t>
  </si>
  <si>
    <t>단국대 국어국문</t>
  </si>
  <si>
    <t>명지대 전기전자공</t>
  </si>
  <si>
    <t>18.03 → 18.73</t>
  </si>
  <si>
    <t>세종대 IT계열(농어촌)</t>
  </si>
  <si>
    <t>18.03 → 18.74</t>
  </si>
  <si>
    <t>가천대 응용통계</t>
  </si>
  <si>
    <t>17.76 → 18.26</t>
  </si>
  <si>
    <t>가천대 경영</t>
  </si>
  <si>
    <t>명지대 법학</t>
  </si>
  <si>
    <t>가천대 금융</t>
  </si>
  <si>
    <t>18.07 → 18.78</t>
  </si>
  <si>
    <t>충남대 경영</t>
  </si>
  <si>
    <t>18.08 → 18.58</t>
  </si>
  <si>
    <t>한국외대 AI데이터</t>
  </si>
  <si>
    <t>18.09 → 18.80</t>
  </si>
  <si>
    <t>충남대 생화</t>
  </si>
  <si>
    <t>18.10 → 18.81</t>
  </si>
  <si>
    <t>부산대 아동가족</t>
  </si>
  <si>
    <t>18.11 → 18.61</t>
  </si>
  <si>
    <t>전남대 수학교</t>
  </si>
  <si>
    <t>18.12 → 18.83</t>
  </si>
  <si>
    <t>부산대 사회기반시</t>
  </si>
  <si>
    <t>18.13 → 18.84</t>
  </si>
  <si>
    <t>단국대 사학</t>
  </si>
  <si>
    <t>17.83 → 18.33</t>
  </si>
  <si>
    <t>부산대 불어불문</t>
  </si>
  <si>
    <t>18.14 → 18.64</t>
  </si>
  <si>
    <t>부산대 일어일문</t>
  </si>
  <si>
    <t>부산대 중어중문</t>
  </si>
  <si>
    <t>가천대 토목환경공</t>
  </si>
  <si>
    <t>18.17 → 18.88</t>
  </si>
  <si>
    <t>가톨릭대 바이오융공학계열</t>
  </si>
  <si>
    <t>18.21 → 18.92</t>
  </si>
  <si>
    <t>단국대 파이버융합</t>
  </si>
  <si>
    <t>충남대 응용화학공</t>
  </si>
  <si>
    <t>18.25 → 18.96</t>
  </si>
  <si>
    <t>명지대 컴퓨터공</t>
  </si>
  <si>
    <t>18.26 → 18.97</t>
  </si>
  <si>
    <t>가천대 경제</t>
  </si>
  <si>
    <t>17.97 → 18.47</t>
  </si>
  <si>
    <t>상명대 공간환경</t>
  </si>
  <si>
    <t>상명대 역사콘텐츠</t>
  </si>
  <si>
    <t>아주대 문화콘텐츠</t>
  </si>
  <si>
    <t>18.47 → 18.97</t>
  </si>
  <si>
    <t>경북대 스마트생물</t>
  </si>
  <si>
    <t>18.30 → 19.01</t>
  </si>
  <si>
    <t>강원대(제2캠) 간호</t>
  </si>
  <si>
    <t>18.30 → 18.80</t>
  </si>
  <si>
    <t>경북대 식품공</t>
  </si>
  <si>
    <t>18.33 → 19.04</t>
  </si>
  <si>
    <t>전북대 전기공</t>
  </si>
  <si>
    <t>18.34 → 19.05</t>
  </si>
  <si>
    <t>성신여대 바이오식품공</t>
  </si>
  <si>
    <t>가톨릭대 ICT공학계열</t>
  </si>
  <si>
    <t>18.34 → 19.06</t>
  </si>
  <si>
    <t>한국외대 바이오공</t>
  </si>
  <si>
    <t>18.39 → 19.11</t>
  </si>
  <si>
    <t>경북대 사학</t>
  </si>
  <si>
    <t>18.65 → 19.15</t>
  </si>
  <si>
    <t>가톨릭대 바이오메디컬소프트</t>
  </si>
  <si>
    <t>18.48 → 19.20</t>
  </si>
  <si>
    <t>광운대 반도체시스템공</t>
  </si>
  <si>
    <t>18.49 → 19.20</t>
  </si>
  <si>
    <t>경북대 농업토목공</t>
  </si>
  <si>
    <t>경북대 불어불문</t>
  </si>
  <si>
    <t>18.70 → 19.20</t>
  </si>
  <si>
    <t>부산대 나노에너지</t>
  </si>
  <si>
    <t>18.54 → 19.25</t>
  </si>
  <si>
    <t>부산대 물리교</t>
  </si>
  <si>
    <t>부산대 해양</t>
  </si>
  <si>
    <t>부산대 물리</t>
  </si>
  <si>
    <t>국민대 전자화학재료공</t>
  </si>
  <si>
    <t>광운대 전자융합공</t>
  </si>
  <si>
    <t>18.57 → 19.28</t>
  </si>
  <si>
    <t>부산교대 일반학생</t>
  </si>
  <si>
    <t>18.25 → 18.75</t>
  </si>
  <si>
    <t>경북대 응용생명과</t>
  </si>
  <si>
    <t>18.59 → 19.31</t>
  </si>
  <si>
    <t>경북대 물리</t>
  </si>
  <si>
    <t>18.61 → 19.33</t>
  </si>
  <si>
    <t>한양대(ERICA) 한국어문</t>
  </si>
  <si>
    <t>18.34 → 18.84</t>
  </si>
  <si>
    <t>충남대 국어교</t>
  </si>
  <si>
    <t>18.68 → 19.18</t>
  </si>
  <si>
    <t>가천대 행정학</t>
  </si>
  <si>
    <t>18.36 → 18.86</t>
  </si>
  <si>
    <t>광운대 전자통신공</t>
  </si>
  <si>
    <t>18.73 → 19.45</t>
  </si>
  <si>
    <t>단국대 한문교</t>
  </si>
  <si>
    <t>18.43 → 18.93</t>
  </si>
  <si>
    <t>가톨릭대 자연과학계열</t>
  </si>
  <si>
    <t>18.77 → 19.49</t>
  </si>
  <si>
    <t>단국대 도시계획</t>
  </si>
  <si>
    <t>18.49 → 19.00</t>
  </si>
  <si>
    <t>광운대 AI로봇</t>
  </si>
  <si>
    <t>18.84 → 19.56</t>
  </si>
  <si>
    <t>경북대 지구</t>
  </si>
  <si>
    <t>18.85 → 19.57</t>
  </si>
  <si>
    <t>충북대 소프트웨어</t>
  </si>
  <si>
    <t>18.88 → 19.60</t>
  </si>
  <si>
    <t>경북대 노어노문</t>
  </si>
  <si>
    <t>19.10 → 19.60</t>
  </si>
  <si>
    <t>명지대 경영</t>
  </si>
  <si>
    <t>18.56 → 19.07</t>
  </si>
  <si>
    <t>세종대 AI데이터(농어촌)</t>
  </si>
  <si>
    <t>18.91 → 19.63</t>
  </si>
  <si>
    <t>한국외대 컴퓨터공</t>
  </si>
  <si>
    <t>18.93 → 19.65</t>
  </si>
  <si>
    <t>경북대 바이오섬유</t>
  </si>
  <si>
    <t>경북대 환경공</t>
  </si>
  <si>
    <t>18.94 → 19.66</t>
  </si>
  <si>
    <t>인천대 디자인학부</t>
  </si>
  <si>
    <t>18.61 → 19.11</t>
  </si>
  <si>
    <t>부산대 국제</t>
  </si>
  <si>
    <t>18.97 → 19.48</t>
  </si>
  <si>
    <t>인천대 역사교육</t>
  </si>
  <si>
    <t>18.63 → 19.13</t>
  </si>
  <si>
    <t>전남대 산업공</t>
  </si>
  <si>
    <t>18.98 → 19.70</t>
  </si>
  <si>
    <t>경북대 산림.조경</t>
  </si>
  <si>
    <t>19.00 → 19.72</t>
  </si>
  <si>
    <t>가천대 사회복지</t>
  </si>
  <si>
    <t>가천대 한국어문</t>
  </si>
  <si>
    <t>상명대 경제금융</t>
  </si>
  <si>
    <t>명지대 미래사회인재</t>
  </si>
  <si>
    <t>명지대 인문</t>
  </si>
  <si>
    <t>경상대 간호(지역)</t>
  </si>
  <si>
    <t>19.07 → 19.79</t>
  </si>
  <si>
    <t>경북대 독어독문</t>
  </si>
  <si>
    <t>19.30 → 19.80</t>
  </si>
  <si>
    <t>충남대 반도체융합</t>
  </si>
  <si>
    <t>19.10 → 19.82</t>
  </si>
  <si>
    <t>전남대 건축</t>
  </si>
  <si>
    <t>19.11 → 19.83</t>
  </si>
  <si>
    <t>충북대 국제경영</t>
  </si>
  <si>
    <t>19.12 → 19.63</t>
  </si>
  <si>
    <t>가천대 관광경영</t>
  </si>
  <si>
    <t>18.83 → 19.33</t>
  </si>
  <si>
    <t>광운대 화학공</t>
  </si>
  <si>
    <t>19.20 → 19.92</t>
  </si>
  <si>
    <t>광운대 소프트웨어</t>
  </si>
  <si>
    <t>가천대 도시계획</t>
  </si>
  <si>
    <t>19.21 → 19.93</t>
  </si>
  <si>
    <t>광운대 경영</t>
  </si>
  <si>
    <t>18.88 → 19.39</t>
  </si>
  <si>
    <t>경북대 고고인류</t>
  </si>
  <si>
    <t>19.49 → 19.99</t>
  </si>
  <si>
    <t>부산대 유아교</t>
  </si>
  <si>
    <t>19.29 → 19.79</t>
  </si>
  <si>
    <t>세종대 AI로봇(농어촌)</t>
  </si>
  <si>
    <t>19.30 → 20.02</t>
  </si>
  <si>
    <t>한국외대 전자공</t>
  </si>
  <si>
    <t>19.32 → 20.04</t>
  </si>
  <si>
    <t>경북대 지리교</t>
  </si>
  <si>
    <t>19.57 → 20.07</t>
  </si>
  <si>
    <t>인천대 미디어커뮤</t>
  </si>
  <si>
    <t>18.99 → 19.50</t>
  </si>
  <si>
    <t>부산대 지질환경과</t>
  </si>
  <si>
    <t>19.40 → 20.12</t>
  </si>
  <si>
    <t>가천대 외국어계열</t>
  </si>
  <si>
    <t>19.04 → 19.54</t>
  </si>
  <si>
    <t>부산대 특수교</t>
  </si>
  <si>
    <t>19.41 → 19.91</t>
  </si>
  <si>
    <t>전북대 화학공</t>
  </si>
  <si>
    <t>19.45 → 20.17</t>
  </si>
  <si>
    <t>인하대 행정</t>
  </si>
  <si>
    <t>19.10 → 19.61</t>
  </si>
  <si>
    <t>인천대 임베디드시스템공</t>
  </si>
  <si>
    <t>19.46 → 20.18</t>
  </si>
  <si>
    <t>명지대 어문</t>
  </si>
  <si>
    <t>19.11 → 19.61</t>
  </si>
  <si>
    <t>충남대 신소재공</t>
  </si>
  <si>
    <t>19.48 → 20.20</t>
  </si>
  <si>
    <t>인천대 윤리교육</t>
  </si>
  <si>
    <t>19.11 → 19.62</t>
  </si>
  <si>
    <t>중앙대 시스템생명</t>
  </si>
  <si>
    <t>19.49 → 20.21</t>
  </si>
  <si>
    <t>전남대 역사교</t>
  </si>
  <si>
    <t>19.50 → 20.00</t>
  </si>
  <si>
    <t>경북대 지리</t>
  </si>
  <si>
    <t>19.74 → 20.24</t>
  </si>
  <si>
    <t>가천대 응급구조</t>
  </si>
  <si>
    <t>19.54 → 20.26</t>
  </si>
  <si>
    <t>가천대 유아교육</t>
  </si>
  <si>
    <t>19.18 → 19.69</t>
  </si>
  <si>
    <t>인천대 국어교육</t>
  </si>
  <si>
    <t>경북대 식품영양</t>
  </si>
  <si>
    <t>19.60 → 20.32</t>
  </si>
  <si>
    <t>가천대 법학</t>
  </si>
  <si>
    <t>19.26 → 19.76</t>
  </si>
  <si>
    <t>충북대 행정</t>
  </si>
  <si>
    <t>19.62 → 20.12</t>
  </si>
  <si>
    <t>광운대 건축공학</t>
  </si>
  <si>
    <t>19.62 → 20.34</t>
  </si>
  <si>
    <t>경북대 중어중문</t>
  </si>
  <si>
    <t>19.85 → 20.35</t>
  </si>
  <si>
    <t>부산대 고고</t>
  </si>
  <si>
    <t>19.64 → 20.14</t>
  </si>
  <si>
    <t>부산대 한문</t>
  </si>
  <si>
    <t>인천대 스마트물류공</t>
  </si>
  <si>
    <t>충북대 심리</t>
  </si>
  <si>
    <t>19.67 → 20.17</t>
  </si>
  <si>
    <t>경북대 지구과학교</t>
  </si>
  <si>
    <t>19.70 → 20.42</t>
  </si>
  <si>
    <t>인천대 컴퓨터공</t>
  </si>
  <si>
    <t>19.71 → 20.43</t>
  </si>
  <si>
    <t>충북대 사회교</t>
  </si>
  <si>
    <t>19.73 → 20.23</t>
  </si>
  <si>
    <t>충북대 지리교</t>
  </si>
  <si>
    <t>부산대 사회복지</t>
  </si>
  <si>
    <t>부산대 국어국문</t>
  </si>
  <si>
    <t>경북대 식물의</t>
  </si>
  <si>
    <t>19.75 → 20.47</t>
  </si>
  <si>
    <t>경기대 sw안전보안</t>
  </si>
  <si>
    <t>경기대 호텔외식경영</t>
  </si>
  <si>
    <t>19.40 → 19.90</t>
  </si>
  <si>
    <t>광운대 화학</t>
  </si>
  <si>
    <t>19.79 → 20.51</t>
  </si>
  <si>
    <t>광운대 전기공</t>
  </si>
  <si>
    <t>상명대 컴퓨터과학</t>
  </si>
  <si>
    <t>명지대 기계산업공</t>
  </si>
  <si>
    <t>19.86 → 20.58</t>
  </si>
  <si>
    <t>한국외대 기후변화</t>
  </si>
  <si>
    <t>19.96 → 20.68</t>
  </si>
  <si>
    <t>경북대 한문</t>
  </si>
  <si>
    <t>20.22 → 20.72</t>
  </si>
  <si>
    <t>충남대 문헌정보</t>
  </si>
  <si>
    <t>20.02 → 20.52</t>
  </si>
  <si>
    <t>상명대 경영</t>
  </si>
  <si>
    <t>19.66 → 20.16</t>
  </si>
  <si>
    <t>명지대 정보통신공</t>
  </si>
  <si>
    <t>20.04 → 20.76</t>
  </si>
  <si>
    <t>경기대 공공안전학부</t>
  </si>
  <si>
    <t>성신여대 화학.에너지</t>
  </si>
  <si>
    <t>20.06 → 20.78</t>
  </si>
  <si>
    <t>경북대 식품자원경</t>
  </si>
  <si>
    <t>20.33 → 20.83</t>
  </si>
  <si>
    <t>부산대 노어노문</t>
  </si>
  <si>
    <t>20.08 → 20.58</t>
  </si>
  <si>
    <t>경북대 의류</t>
  </si>
  <si>
    <t>20.09 → 20.81</t>
  </si>
  <si>
    <t>인천대 에너지화공</t>
  </si>
  <si>
    <t>20.10 → 20.82</t>
  </si>
  <si>
    <t>한국외대 산업공</t>
  </si>
  <si>
    <t>20.11 → 20.83</t>
  </si>
  <si>
    <t>전남대 신소재공학</t>
  </si>
  <si>
    <t>20.12 → 20.84</t>
  </si>
  <si>
    <t>단국대 정치외교</t>
  </si>
  <si>
    <t>가천대 물리</t>
  </si>
  <si>
    <t>20.13 → 20.85</t>
  </si>
  <si>
    <t>광운대 미디어</t>
  </si>
  <si>
    <t>19.78 → 20.28</t>
  </si>
  <si>
    <t>가천대 운동재활</t>
  </si>
  <si>
    <t>20.18 → 20.90</t>
  </si>
  <si>
    <t>연세대(미래) 작업치료</t>
  </si>
  <si>
    <t>20.20 → 20.92</t>
  </si>
  <si>
    <t>한국외대 수학</t>
  </si>
  <si>
    <t>20.22 → 20.94</t>
  </si>
  <si>
    <t>인천대 정보통신공</t>
  </si>
  <si>
    <t>인천대 분자의생명</t>
  </si>
  <si>
    <t>광운대 컴퓨터정보</t>
  </si>
  <si>
    <t>20.23 → 20.95</t>
  </si>
  <si>
    <t>전남대 심리</t>
  </si>
  <si>
    <t>20.23 → 20.73</t>
  </si>
  <si>
    <t>경기대 기계시스템공학부</t>
  </si>
  <si>
    <t>20.25 → 20.97</t>
  </si>
  <si>
    <t>전북대 수학교</t>
  </si>
  <si>
    <t>20.30 → 21.02</t>
  </si>
  <si>
    <t>부산대 의류</t>
  </si>
  <si>
    <t>20.32 → 20.82</t>
  </si>
  <si>
    <t>광운대 전자재료공</t>
  </si>
  <si>
    <t>20.32 → 21.04</t>
  </si>
  <si>
    <t>인천대 생명공학</t>
  </si>
  <si>
    <t>20.34 → 21.06</t>
  </si>
  <si>
    <t>충북대 전자공</t>
  </si>
  <si>
    <t>20.41 → 21.13</t>
  </si>
  <si>
    <t>한국외대 GB&amp;T</t>
  </si>
  <si>
    <t>20.05 → 20.55</t>
  </si>
  <si>
    <t>경기대 건축학</t>
  </si>
  <si>
    <t>20.46 → 21.18</t>
  </si>
  <si>
    <t>전남대 농생명화</t>
  </si>
  <si>
    <t>20.47 → 21.19</t>
  </si>
  <si>
    <t>광운대 국제통상</t>
  </si>
  <si>
    <t>20.10 → 20.60</t>
  </si>
  <si>
    <t>충남대 건축</t>
  </si>
  <si>
    <t>20.52 → 21.24</t>
  </si>
  <si>
    <t>한국외대 융합인재</t>
  </si>
  <si>
    <t>20.12 → 20.62</t>
  </si>
  <si>
    <t>인천대 나노바이오공</t>
  </si>
  <si>
    <t>20.54 → 21.26</t>
  </si>
  <si>
    <t>인천대 전기공</t>
  </si>
  <si>
    <t>충북대 아동복지</t>
  </si>
  <si>
    <t>20.56 → 21.06</t>
  </si>
  <si>
    <t>충남대 경제</t>
  </si>
  <si>
    <t>20.64 → 21.14</t>
  </si>
  <si>
    <t>명지대 토목교통공</t>
  </si>
  <si>
    <t>20.69 → 21.41</t>
  </si>
  <si>
    <t>경기대 전자공학부</t>
  </si>
  <si>
    <t>20.70 → 21.42</t>
  </si>
  <si>
    <t>충남대 무역</t>
  </si>
  <si>
    <t>20.73 → 21.23</t>
  </si>
  <si>
    <t>충북대 소비자</t>
  </si>
  <si>
    <t>20.76 → 21.26</t>
  </si>
  <si>
    <t>경기대 관광문화콘텐</t>
  </si>
  <si>
    <t>20.36 → 20.86</t>
  </si>
  <si>
    <t>경기대 관광개발경영</t>
  </si>
  <si>
    <t>광운대 산업심리</t>
  </si>
  <si>
    <t>20.37 → 20.87</t>
  </si>
  <si>
    <t>명지대 자연과학</t>
  </si>
  <si>
    <t>20.78 → 21.50</t>
  </si>
  <si>
    <t>경북대 물리교</t>
  </si>
  <si>
    <t>20.81 → 21.53</t>
  </si>
  <si>
    <t>동덕여대 사회복지</t>
  </si>
  <si>
    <t>20.40 → 20.90</t>
  </si>
  <si>
    <t>인천대 세무회계</t>
  </si>
  <si>
    <t>20.42 → 20.92</t>
  </si>
  <si>
    <t>한국외대 환경</t>
  </si>
  <si>
    <t>20.83 → 21.55</t>
  </si>
  <si>
    <t>세종대 공과계열(농어촌)</t>
  </si>
  <si>
    <t>20.84 → 21.56</t>
  </si>
  <si>
    <t>광운대 수학</t>
  </si>
  <si>
    <t>20.87 → 21.59</t>
  </si>
  <si>
    <t>가톨릭대 생활과학계열</t>
  </si>
  <si>
    <t>20.91 → 21.63</t>
  </si>
  <si>
    <t>경기대 미디어영상</t>
  </si>
  <si>
    <t>20.50 → 21.00</t>
  </si>
  <si>
    <t>상명대 국어교</t>
  </si>
  <si>
    <t>단국대 건축공</t>
  </si>
  <si>
    <t>20.93 → 21.65</t>
  </si>
  <si>
    <t>광운대 로봇제어</t>
  </si>
  <si>
    <t>20.97 → 21.69</t>
  </si>
  <si>
    <t>세종대 경상계열(농어촌)</t>
  </si>
  <si>
    <t>20.99 → 21.71</t>
  </si>
  <si>
    <t>광운대 행정</t>
  </si>
  <si>
    <t>20.60 → 21.10</t>
  </si>
  <si>
    <t>광운대 동북아문화</t>
  </si>
  <si>
    <t>충남대 메카트로닉</t>
  </si>
  <si>
    <t>21.02 → 21.74</t>
  </si>
  <si>
    <t>충북대 정치외교</t>
  </si>
  <si>
    <t>21.06 → 21.56</t>
  </si>
  <si>
    <t>충남대 공공안전학전공</t>
  </si>
  <si>
    <t>21.11 → 21.61</t>
  </si>
  <si>
    <t>광운대 국문</t>
  </si>
  <si>
    <t>20.69 → 21.19</t>
  </si>
  <si>
    <t>세종대 인문사회(농어촌)</t>
  </si>
  <si>
    <t>21.42 → 21.92</t>
  </si>
  <si>
    <t>전북대 공공인재</t>
  </si>
  <si>
    <t>21.43 → 21.92</t>
  </si>
  <si>
    <t>충북대 영어교</t>
  </si>
  <si>
    <t>21.15 → 21.65</t>
  </si>
  <si>
    <t>충북대 사학</t>
  </si>
  <si>
    <t>가천대 신소재공</t>
  </si>
  <si>
    <t>21.15 → 21.87</t>
  </si>
  <si>
    <t>강원대 간호</t>
  </si>
  <si>
    <t>21.16 → 21.66</t>
  </si>
  <si>
    <t>명지대 청소년지도</t>
  </si>
  <si>
    <t>20.77 → 21.27</t>
  </si>
  <si>
    <t>광운대 법학</t>
  </si>
  <si>
    <t>20.79 → 21.29</t>
  </si>
  <si>
    <t>충북대 반도체공</t>
  </si>
  <si>
    <t>21.23 → 21.95</t>
  </si>
  <si>
    <t>한국외대 글로벌자유</t>
  </si>
  <si>
    <t>20.87 → 21.37</t>
  </si>
  <si>
    <t>경기대 인공지능</t>
  </si>
  <si>
    <t>21.30 → 22.02</t>
  </si>
  <si>
    <t>단국대 소프트웨어</t>
  </si>
  <si>
    <t>21.31 → 22.03</t>
  </si>
  <si>
    <t>경북대 가정교</t>
  </si>
  <si>
    <t>21.33 → 22.05</t>
  </si>
  <si>
    <t>경북대 원예과</t>
  </si>
  <si>
    <t>21.34 → 22.06</t>
  </si>
  <si>
    <t>한국외대 전자물리</t>
  </si>
  <si>
    <t>21.35 → 22.07</t>
  </si>
  <si>
    <t>한국외대 화학</t>
  </si>
  <si>
    <t>전남대 생물공</t>
  </si>
  <si>
    <t>21.38 → 22.10</t>
  </si>
  <si>
    <t>충남대 전파정보통</t>
  </si>
  <si>
    <t>21.40 → 22.12</t>
  </si>
  <si>
    <t>광운대 환경공</t>
  </si>
  <si>
    <t>21.42 → 22.14</t>
  </si>
  <si>
    <t>전북대 소프트웨어</t>
  </si>
  <si>
    <t>충북대 컴퓨터공</t>
  </si>
  <si>
    <t>21.44 → 22.16</t>
  </si>
  <si>
    <t>인천대 안전공</t>
  </si>
  <si>
    <t>21.53 → 22.25</t>
  </si>
  <si>
    <t>충남대 정치외교</t>
  </si>
  <si>
    <t>21.53 → 22.03</t>
  </si>
  <si>
    <t>경기대 화학</t>
  </si>
  <si>
    <t>21.54 → 22.26</t>
  </si>
  <si>
    <t>충북대 독일언어문</t>
  </si>
  <si>
    <t>21.56 → 22.05</t>
  </si>
  <si>
    <t>인천대 기계공</t>
  </si>
  <si>
    <t>21.60 → 22.32</t>
  </si>
  <si>
    <t>경상대 항공우주공</t>
  </si>
  <si>
    <t>경기대 사회에너지공</t>
  </si>
  <si>
    <t>21.63 → 22.35</t>
  </si>
  <si>
    <t>충남대 정보통계</t>
  </si>
  <si>
    <t>전남대 인공지능학</t>
  </si>
  <si>
    <t>동덕여대 아동</t>
  </si>
  <si>
    <t>21.20 → 21.70</t>
  </si>
  <si>
    <t>전남대 경영</t>
  </si>
  <si>
    <t>21.67 → 22.16</t>
  </si>
  <si>
    <t>한국외대 생명공</t>
  </si>
  <si>
    <t>21.68 → 22.40</t>
  </si>
  <si>
    <t>상명대 애니메이션</t>
  </si>
  <si>
    <t>21.69 → 22.41</t>
  </si>
  <si>
    <t>광운대 전자바이오</t>
  </si>
  <si>
    <t>21.70 → 22.42</t>
  </si>
  <si>
    <t>상명대 화공신소재</t>
  </si>
  <si>
    <t>21.71 → 22.43</t>
  </si>
  <si>
    <t>동덕여대 큐레이터</t>
  </si>
  <si>
    <t>충북대 경제</t>
  </si>
  <si>
    <t>21.72 → 22.22</t>
  </si>
  <si>
    <t>인천대 도시공</t>
  </si>
  <si>
    <t>21.73 → 22.45</t>
  </si>
  <si>
    <t>인천대 소비자</t>
  </si>
  <si>
    <t>21.29 → 21.79</t>
  </si>
  <si>
    <t>인천대 경제</t>
  </si>
  <si>
    <t>경북대 생물</t>
  </si>
  <si>
    <t>21.79 → 22.51</t>
  </si>
  <si>
    <t>인천대 경영</t>
  </si>
  <si>
    <t>21.33 → 21.82</t>
  </si>
  <si>
    <t>충북대 화학공</t>
  </si>
  <si>
    <t>가톨릭대 경영계열</t>
  </si>
  <si>
    <t>21.35 → 21.84</t>
  </si>
  <si>
    <t>전남대 미디어커뮤</t>
  </si>
  <si>
    <t>21.82 → 22.32</t>
  </si>
  <si>
    <t>전남대 토목공</t>
  </si>
  <si>
    <t>21.83 → 22.55</t>
  </si>
  <si>
    <t>인천대 화학</t>
  </si>
  <si>
    <t>21.86 → 22.58</t>
  </si>
  <si>
    <t>경북대 국어교</t>
  </si>
  <si>
    <t>22.17 → 22.67</t>
  </si>
  <si>
    <t>충남대 사회복지</t>
  </si>
  <si>
    <t>21.90 → 22.40</t>
  </si>
  <si>
    <t>충북대 국문</t>
  </si>
  <si>
    <t>21.92 → 22.41</t>
  </si>
  <si>
    <t>인천대 법학</t>
  </si>
  <si>
    <t>21.49 → 21.98</t>
  </si>
  <si>
    <t>인천대 영어교육</t>
  </si>
  <si>
    <t>가톨릭대 국제.법정경계열</t>
  </si>
  <si>
    <t>동덕여대 국사</t>
  </si>
  <si>
    <t>21.54 → 22.03</t>
  </si>
  <si>
    <t>동덕여대 문예창작</t>
  </si>
  <si>
    <t>동덕여대 국문</t>
  </si>
  <si>
    <t>충남대 행정</t>
  </si>
  <si>
    <t>22.02 → 22.52</t>
  </si>
  <si>
    <t>인천대 유아교육</t>
  </si>
  <si>
    <t>21.55 → 22.05</t>
  </si>
  <si>
    <t>경북대 아동</t>
  </si>
  <si>
    <t>22.03 → 22.75</t>
  </si>
  <si>
    <t>가톨릭대 인문계열</t>
  </si>
  <si>
    <t>21.58 → 22.07</t>
  </si>
  <si>
    <t>인천대 무역</t>
  </si>
  <si>
    <t>21.59 → 22.09</t>
  </si>
  <si>
    <t>인천대 국문</t>
  </si>
  <si>
    <t>충남대 항공우주공</t>
  </si>
  <si>
    <t>22.07 → 22.79</t>
  </si>
  <si>
    <t>가톨릭대 특수교육</t>
  </si>
  <si>
    <t>21.60 → 22.09</t>
  </si>
  <si>
    <t>한국외대 폴란드어</t>
  </si>
  <si>
    <t>21.70 → 22.19</t>
  </si>
  <si>
    <t>인천대 정치외교</t>
  </si>
  <si>
    <t>21.65 → 22.15</t>
  </si>
  <si>
    <t>경기대 신소재화학공</t>
  </si>
  <si>
    <t>22.15 → 22.87</t>
  </si>
  <si>
    <t>충북대 간호</t>
  </si>
  <si>
    <t>22.16 → 22.88</t>
  </si>
  <si>
    <t>충북대 전기공</t>
  </si>
  <si>
    <t>22.18 → 22.90</t>
  </si>
  <si>
    <t>상명대 문헌정보</t>
  </si>
  <si>
    <t>21.71 → 22.20</t>
  </si>
  <si>
    <t>세종대 자연생명(농어촌)</t>
  </si>
  <si>
    <t>22.20 → 22.92</t>
  </si>
  <si>
    <t>연세대(미래) 치위생</t>
  </si>
  <si>
    <t>22.22 → 22.94</t>
  </si>
  <si>
    <t>경기대 무역학</t>
  </si>
  <si>
    <t>21.78 → 22.28</t>
  </si>
  <si>
    <t>경기대 경제학부</t>
  </si>
  <si>
    <t>경기대 국문</t>
  </si>
  <si>
    <t>인천대 도시행정</t>
  </si>
  <si>
    <t>충북대 러시아언어문</t>
  </si>
  <si>
    <t>22.27 → 22.77</t>
  </si>
  <si>
    <t>충남대 농업경제</t>
  </si>
  <si>
    <t>22.29 → 22.78</t>
  </si>
  <si>
    <t>전북대 역사교</t>
  </si>
  <si>
    <t>22.57 → 23.06</t>
  </si>
  <si>
    <t>충남대 도시·자치</t>
  </si>
  <si>
    <t>22.33 → 22.83</t>
  </si>
  <si>
    <t>가톨릭대 사회계열</t>
  </si>
  <si>
    <t>21.86 → 22.35</t>
  </si>
  <si>
    <t>전북대 IT응용시</t>
  </si>
  <si>
    <t>22.35 → 23.07</t>
  </si>
  <si>
    <t>한국외대 정보통신공</t>
  </si>
  <si>
    <t>22.37 → 23.09</t>
  </si>
  <si>
    <t>충북대 프랑스언어문</t>
  </si>
  <si>
    <t>22.37 → 22.87</t>
  </si>
  <si>
    <t>인천대 해양</t>
  </si>
  <si>
    <t>22.39 → 23.11</t>
  </si>
  <si>
    <t>충남대 유기재료공</t>
  </si>
  <si>
    <t>22.40 → 23.12</t>
  </si>
  <si>
    <t>경북대 일반사회교</t>
  </si>
  <si>
    <t>22.69 → 23.19</t>
  </si>
  <si>
    <t>충남대 에너지공</t>
  </si>
  <si>
    <t>22.52 → 23.24</t>
  </si>
  <si>
    <t>동덕여대 일어일본학</t>
  </si>
  <si>
    <t>22.06 → 22.56</t>
  </si>
  <si>
    <t>인천대 수학</t>
  </si>
  <si>
    <t>22.53 → 23.25</t>
  </si>
  <si>
    <t>인천대 생명과학</t>
  </si>
  <si>
    <t>충북대 신소재공</t>
  </si>
  <si>
    <t>22.54 → 23.26</t>
  </si>
  <si>
    <t>전북대 기계공</t>
  </si>
  <si>
    <t>22.56 → 23.28</t>
  </si>
  <si>
    <t>경기대 경영학부</t>
  </si>
  <si>
    <t>22.11 → 22.60</t>
  </si>
  <si>
    <t>경기대 공공인재학부</t>
  </si>
  <si>
    <t>광운대 국제</t>
  </si>
  <si>
    <t>22.14 → 22.63</t>
  </si>
  <si>
    <t>명지대 화공신소재환경공</t>
  </si>
  <si>
    <t>22.59 → 23.31</t>
  </si>
  <si>
    <t>인천대 건설환경공</t>
  </si>
  <si>
    <t>22.60 → 23.32</t>
  </si>
  <si>
    <t>부산대 IT응용공</t>
  </si>
  <si>
    <t>충남대 생물</t>
  </si>
  <si>
    <t>충남대 환경공</t>
  </si>
  <si>
    <t>충북대 경영</t>
  </si>
  <si>
    <t>22.61 → 23.11</t>
  </si>
  <si>
    <t>가톨릭대 어문계열</t>
  </si>
  <si>
    <t>22.20 → 22.70</t>
  </si>
  <si>
    <t>부산대 식품자원경</t>
  </si>
  <si>
    <t>22.69 → 23.18</t>
  </si>
  <si>
    <t>동덕여대 문헌정보</t>
  </si>
  <si>
    <t>22.26 → 22.75</t>
  </si>
  <si>
    <t>한국외대 파이낸스AI융합</t>
  </si>
  <si>
    <t>상명대 글로벌경영</t>
  </si>
  <si>
    <t>22.28 → 22.78</t>
  </si>
  <si>
    <t>경기대 스마트시티공학부</t>
  </si>
  <si>
    <t>22.75 → 23.47</t>
  </si>
  <si>
    <t>전남대 통계</t>
  </si>
  <si>
    <t>22.78 → 23.50</t>
  </si>
  <si>
    <t>부산대 화학교</t>
  </si>
  <si>
    <t>22.82 → 23.54</t>
  </si>
  <si>
    <t>전남대 영어교</t>
  </si>
  <si>
    <t>22.83 → 23.32</t>
  </si>
  <si>
    <t>연세대(미래) AI보건정보관리학과</t>
  </si>
  <si>
    <t>22.86 → 23.58</t>
  </si>
  <si>
    <t>충북대 고고미술사</t>
  </si>
  <si>
    <t>22.86 → 23.36</t>
  </si>
  <si>
    <t>경기대 영문</t>
  </si>
  <si>
    <t>22.45 → 22.94</t>
  </si>
  <si>
    <t>인천대 도시건축학부</t>
  </si>
  <si>
    <t>22.87 → 23.59</t>
  </si>
  <si>
    <t>인천대 산업경영공</t>
  </si>
  <si>
    <t>한국외대 한국학</t>
  </si>
  <si>
    <t>22.46 → 22.95</t>
  </si>
  <si>
    <t>광운대 영어산업</t>
  </si>
  <si>
    <t>22.47 → 22.97</t>
  </si>
  <si>
    <t>인천대 사회복지</t>
  </si>
  <si>
    <t>22.48 → 22.97</t>
  </si>
  <si>
    <t>경상대 간호</t>
  </si>
  <si>
    <t>22.98 → 23.70</t>
  </si>
  <si>
    <t>충북대 영문</t>
  </si>
  <si>
    <t>22.99 → 23.48</t>
  </si>
  <si>
    <t>경기대 산업경영정보공</t>
  </si>
  <si>
    <t>23.01 → 23.73</t>
  </si>
  <si>
    <t>경기대 문헌정보</t>
  </si>
  <si>
    <t>22.59 → 23.09</t>
  </si>
  <si>
    <t>전남대 식품공</t>
  </si>
  <si>
    <t>23.03 → 23.75</t>
  </si>
  <si>
    <t>상명대 지적재산권</t>
  </si>
  <si>
    <t>22.62 → 23.12</t>
  </si>
  <si>
    <t>전남대 문화인류고</t>
  </si>
  <si>
    <t>23.06 → 23.55</t>
  </si>
  <si>
    <t>충남대 사학</t>
  </si>
  <si>
    <t>23.14 → 23.64</t>
  </si>
  <si>
    <t>부산대 지리교</t>
  </si>
  <si>
    <t>제주대 초등교</t>
  </si>
  <si>
    <t>22.74 → 23.23</t>
  </si>
  <si>
    <t>인천대 수학교육</t>
  </si>
  <si>
    <t>23.21 → 23.93</t>
  </si>
  <si>
    <t>인천대 일어교육</t>
  </si>
  <si>
    <t>22.77 → 23.27</t>
  </si>
  <si>
    <t>한국외대 투어리즘</t>
  </si>
  <si>
    <t>22.78 → 23.28</t>
  </si>
  <si>
    <t>인천대 전자공</t>
  </si>
  <si>
    <t>23.27 → 23.99</t>
  </si>
  <si>
    <t>전북대 전자공</t>
  </si>
  <si>
    <t>23.29 → 24.01</t>
  </si>
  <si>
    <t>인천대 영문</t>
  </si>
  <si>
    <t>22.86 → 23.35</t>
  </si>
  <si>
    <t>경기대 휴먼서비스학부</t>
  </si>
  <si>
    <t>22.88 → 23.38</t>
  </si>
  <si>
    <t>인천대 문헌정보</t>
  </si>
  <si>
    <t>22.90 → 23.40</t>
  </si>
  <si>
    <t>인천대 독문</t>
  </si>
  <si>
    <t>동덕여대 보건관리</t>
  </si>
  <si>
    <t>23.34 → 24.06</t>
  </si>
  <si>
    <t>세종대 우주항공드론(농어촌)</t>
  </si>
  <si>
    <t>23.36 → 24.08</t>
  </si>
  <si>
    <t>전남대 철학</t>
  </si>
  <si>
    <t>23.41 → 23.90</t>
  </si>
  <si>
    <t>전남대 지구과학교</t>
  </si>
  <si>
    <t>23.43 → 24.15</t>
  </si>
  <si>
    <t>충남대 고고학</t>
  </si>
  <si>
    <t>23.43 → 23.92</t>
  </si>
  <si>
    <t>충남대 스마트시티</t>
  </si>
  <si>
    <t>23.45 → 24.17</t>
  </si>
  <si>
    <t>가천대 치위생</t>
  </si>
  <si>
    <t>23.47 → 24.19</t>
  </si>
  <si>
    <t>전남대 지능형모빌</t>
  </si>
  <si>
    <t>충남대 천문우주</t>
  </si>
  <si>
    <t>23.48 → 24.20</t>
  </si>
  <si>
    <t>경기대 글로벌어문학부</t>
  </si>
  <si>
    <t>23.03 → 23.53</t>
  </si>
  <si>
    <t>한국외대 헝가리어</t>
  </si>
  <si>
    <t>23.05 → 23.54</t>
  </si>
  <si>
    <t>동덕여대 컴퓨터학</t>
  </si>
  <si>
    <t>23.50 → 24.22</t>
  </si>
  <si>
    <t>충남대 생명정보융</t>
  </si>
  <si>
    <t>23.53 → 24.25</t>
  </si>
  <si>
    <t>인천대 불문</t>
  </si>
  <si>
    <t>23.09 → 23.59</t>
  </si>
  <si>
    <t>중앙대 동생명공</t>
  </si>
  <si>
    <t>23.56 → 24.28</t>
  </si>
  <si>
    <t>동덕여대 글로벌MICE</t>
  </si>
  <si>
    <t>23.11 → 23.61</t>
  </si>
  <si>
    <t>동덕여대 유러피언스터디즈</t>
  </si>
  <si>
    <t>강원대 자유(자연</t>
  </si>
  <si>
    <t>23.58 → 24.30</t>
  </si>
  <si>
    <t>부산대 바이오소재</t>
  </si>
  <si>
    <t>23.59 → 24.31</t>
  </si>
  <si>
    <t>충북대 지능로봇공</t>
  </si>
  <si>
    <t>23.63 → 24.35</t>
  </si>
  <si>
    <t>전남대 화학</t>
  </si>
  <si>
    <t>23.64 → 24.36</t>
  </si>
  <si>
    <t>전남대 지리교</t>
  </si>
  <si>
    <t>23.65 → 24.14</t>
  </si>
  <si>
    <t>충남대 독어독문</t>
  </si>
  <si>
    <t>23.66 → 24.15</t>
  </si>
  <si>
    <t>충남대 철학</t>
  </si>
  <si>
    <t>23.69 → 24.18</t>
  </si>
  <si>
    <t>부산교대 농어촌</t>
  </si>
  <si>
    <t>23.23 → 23.72</t>
  </si>
  <si>
    <t>인천대 행정</t>
  </si>
  <si>
    <t>경상대 역사교</t>
  </si>
  <si>
    <t>23.71 → 24.20</t>
  </si>
  <si>
    <t>동덕여대 국제경영</t>
  </si>
  <si>
    <t>23.29 → 23.78</t>
  </si>
  <si>
    <t>중앙대 식품공</t>
  </si>
  <si>
    <t>23.77 → 24.49</t>
  </si>
  <si>
    <t>충남대 리더십과조직과학전공</t>
  </si>
  <si>
    <t>23.79 → 24.28</t>
  </si>
  <si>
    <t>충남대 언어</t>
  </si>
  <si>
    <t>충남대 자율운항시</t>
  </si>
  <si>
    <t>23.80 → 24.52</t>
  </si>
  <si>
    <t>인천대 물리</t>
  </si>
  <si>
    <t>23.82 → 24.54</t>
  </si>
  <si>
    <t>전북대 윤리교</t>
  </si>
  <si>
    <t>24.17 → 24.66</t>
  </si>
  <si>
    <t>충북대 건축</t>
  </si>
  <si>
    <t>23.84 → 24.56</t>
  </si>
  <si>
    <t>고려대(세종) 빅데이터융</t>
  </si>
  <si>
    <t>충남대 토목공</t>
  </si>
  <si>
    <t>23.89 → 24.61</t>
  </si>
  <si>
    <t>진주교대 농어촌</t>
  </si>
  <si>
    <t>한국외대 우크라어</t>
  </si>
  <si>
    <t>23.45 → 23.94</t>
  </si>
  <si>
    <t>전북대 산업정보시</t>
  </si>
  <si>
    <t>23.93 → 24.65</t>
  </si>
  <si>
    <t>전남대 생활복지</t>
  </si>
  <si>
    <t>23.99 → 24.71</t>
  </si>
  <si>
    <t>강원대(제2캠) 물리치료</t>
  </si>
  <si>
    <t>23.99 → 24.48</t>
  </si>
  <si>
    <t>전북대 생명과</t>
  </si>
  <si>
    <t>24.02 → 24.74</t>
  </si>
  <si>
    <t>전남대 에너지자원</t>
  </si>
  <si>
    <t>24.05 → 24.77</t>
  </si>
  <si>
    <t>전북대 정보소재공</t>
  </si>
  <si>
    <t>전남대 자율전공학</t>
  </si>
  <si>
    <t>24.06 → 24.78</t>
  </si>
  <si>
    <t>전북대 기계설계공</t>
  </si>
  <si>
    <t>전북대 미디어커뮤</t>
  </si>
  <si>
    <t>24.40 → 24.89</t>
  </si>
  <si>
    <t>충북대 중문</t>
  </si>
  <si>
    <t>24.09 → 24.58</t>
  </si>
  <si>
    <t>경기대 법학</t>
  </si>
  <si>
    <t>23.61 → 24.10</t>
  </si>
  <si>
    <t>충북대 철학</t>
  </si>
  <si>
    <t>24.14 → 24.63</t>
  </si>
  <si>
    <t>충북대 수학</t>
  </si>
  <si>
    <t>24.19 → 24.91</t>
  </si>
  <si>
    <t>부산대 바이오산업</t>
  </si>
  <si>
    <t>24.23 → 24.95</t>
  </si>
  <si>
    <t>전북대 컴퓨터인공</t>
  </si>
  <si>
    <t>24.24 → 24.96</t>
  </si>
  <si>
    <t>인천대 패션산업학</t>
  </si>
  <si>
    <t>23.72 → 24.21</t>
  </si>
  <si>
    <t>충남대 수학</t>
  </si>
  <si>
    <t>24.25 → 24.97</t>
  </si>
  <si>
    <t>충남대 미생물분자</t>
  </si>
  <si>
    <t>24.26 → 24.98</t>
  </si>
  <si>
    <t>경기대 수학</t>
  </si>
  <si>
    <t>24.27 → 24.99</t>
  </si>
  <si>
    <t>동덕여대 영어</t>
  </si>
  <si>
    <t>23.75 → 24.24</t>
  </si>
  <si>
    <t>전남대 지역·바이</t>
  </si>
  <si>
    <t>24.29 → 25.01</t>
  </si>
  <si>
    <t>전북대 IT융합기</t>
  </si>
  <si>
    <t>24.30 → 25.02</t>
  </si>
  <si>
    <t>한국외대 인문대학</t>
  </si>
  <si>
    <t>23.77 → 24.26</t>
  </si>
  <si>
    <t>충남대 불어불문</t>
  </si>
  <si>
    <t>24.32 → 24.81</t>
  </si>
  <si>
    <t>충남대 화학</t>
  </si>
  <si>
    <t>24.36 → 25.08</t>
  </si>
  <si>
    <t>동덕여대 화장품</t>
  </si>
  <si>
    <t>24.38 → 25.10</t>
  </si>
  <si>
    <t>전남대 정치외교</t>
  </si>
  <si>
    <t>24.44 → 24.93</t>
  </si>
  <si>
    <t>인천대 바이오로봇공</t>
  </si>
  <si>
    <t>24.45 → 25.17</t>
  </si>
  <si>
    <t>전북대 고분자나노</t>
  </si>
  <si>
    <t>24.46 → 25.18</t>
  </si>
  <si>
    <t>전북대 분자생물</t>
  </si>
  <si>
    <t>24.49 → 25.21</t>
  </si>
  <si>
    <t>중앙대 식품영양</t>
  </si>
  <si>
    <t>24.50 → 25.22</t>
  </si>
  <si>
    <t>충남대 교육</t>
  </si>
  <si>
    <t>24.57 → 25.06</t>
  </si>
  <si>
    <t>경기대 사학</t>
  </si>
  <si>
    <t>24.03 → 24.52</t>
  </si>
  <si>
    <t>충남대 영어영문</t>
  </si>
  <si>
    <t>24.58 → 25.07</t>
  </si>
  <si>
    <t>전북대 지구과학교</t>
  </si>
  <si>
    <t>24.58 → 25.30</t>
  </si>
  <si>
    <t>한국외대 루마니아어</t>
  </si>
  <si>
    <t>24.05 → 24.54</t>
  </si>
  <si>
    <t>동덕여대 HCI사이언스</t>
  </si>
  <si>
    <t>24.63 → 25.35</t>
  </si>
  <si>
    <t>전남대 의류</t>
  </si>
  <si>
    <t>진주교대 일반학생</t>
  </si>
  <si>
    <t>경기대 유아교육</t>
  </si>
  <si>
    <t>24.18 → 24.67</t>
  </si>
  <si>
    <t>전남대 사학</t>
  </si>
  <si>
    <t>24.77 → 25.26</t>
  </si>
  <si>
    <t>전북대 항공우주공</t>
  </si>
  <si>
    <t>24.78 → 25.50</t>
  </si>
  <si>
    <t>청주교대 일반학생</t>
  </si>
  <si>
    <t>24.81 → 25.30</t>
  </si>
  <si>
    <t>대구교대 일반학생</t>
  </si>
  <si>
    <t>24.85 → 25.34</t>
  </si>
  <si>
    <t>충남대 국사</t>
  </si>
  <si>
    <t>24.90 → 25.39</t>
  </si>
  <si>
    <t>충북대 교육학</t>
  </si>
  <si>
    <t>24.91 → 25.40</t>
  </si>
  <si>
    <t>충북대 지구과학교</t>
  </si>
  <si>
    <t>24.93 → 25.65</t>
  </si>
  <si>
    <t>충북대 정보통신공</t>
  </si>
  <si>
    <t>충북대 자율전공</t>
  </si>
  <si>
    <t>25.00 → 25.49</t>
  </si>
  <si>
    <t>충남대 인문사회과학전공</t>
  </si>
  <si>
    <t>25.07 → 25.56</t>
  </si>
  <si>
    <t>부산대 언어정보</t>
  </si>
  <si>
    <t>전북대 통계</t>
  </si>
  <si>
    <t>25.14 → 25.86</t>
  </si>
  <si>
    <t>동덕여대 경제</t>
  </si>
  <si>
    <t>24.62 → 25.11</t>
  </si>
  <si>
    <t>경상대 교육</t>
  </si>
  <si>
    <t>25.23 → 25.72</t>
  </si>
  <si>
    <t>충북대 기계공</t>
  </si>
  <si>
    <t>25.32 → 26.04</t>
  </si>
  <si>
    <t>충북대 화학</t>
  </si>
  <si>
    <t>25.38 → 26.10</t>
  </si>
  <si>
    <t>강원대 윤리교</t>
  </si>
  <si>
    <t>24.83 → 25.32</t>
  </si>
  <si>
    <t>전북대 전자재료공</t>
  </si>
  <si>
    <t>25.39 → 26.11</t>
  </si>
  <si>
    <t>충북대 국어교</t>
  </si>
  <si>
    <t>25.41 → 25.90</t>
  </si>
  <si>
    <t>충남대 심리</t>
  </si>
  <si>
    <t>25.43 → 25.92</t>
  </si>
  <si>
    <t>한국외대 체코슬로바어</t>
  </si>
  <si>
    <t>24.93 → 25.42</t>
  </si>
  <si>
    <t>명지대 융합공</t>
  </si>
  <si>
    <t>25.50 → 26.22</t>
  </si>
  <si>
    <t>충남대 중어중문</t>
  </si>
  <si>
    <t>25.50 → 25.98</t>
  </si>
  <si>
    <t>동덕여대 경영</t>
  </si>
  <si>
    <t>충남대 응용생물</t>
  </si>
  <si>
    <t>25.59 → 26.31</t>
  </si>
  <si>
    <t>광주교대 일반학생</t>
  </si>
  <si>
    <t>25.03 → 25.52</t>
  </si>
  <si>
    <t>전남대 응용식물</t>
  </si>
  <si>
    <t>충북대 정보통계</t>
  </si>
  <si>
    <t>25.61 → 26.33</t>
  </si>
  <si>
    <t>충북대 건축공</t>
  </si>
  <si>
    <t>25.72 → 26.44</t>
  </si>
  <si>
    <t>충남대 지질환경</t>
  </si>
  <si>
    <t>25.73 → 26.45</t>
  </si>
  <si>
    <t>전북대 반도체과학</t>
  </si>
  <si>
    <t>25.75 → 26.47</t>
  </si>
  <si>
    <t>전남대 조경</t>
  </si>
  <si>
    <t>25.77 → 26.49</t>
  </si>
  <si>
    <t>강원대(제2캠) 방사선</t>
  </si>
  <si>
    <t>25.80 → 26.29</t>
  </si>
  <si>
    <t>강원대 전기전자공</t>
  </si>
  <si>
    <t>25.87 → 26.59</t>
  </si>
  <si>
    <t>전북대 스마트팜</t>
  </si>
  <si>
    <t>충남대 식품영양</t>
  </si>
  <si>
    <t>25.89 → 26.61</t>
  </si>
  <si>
    <t>충남대 산림환경자</t>
  </si>
  <si>
    <t>전남대 국어국문</t>
  </si>
  <si>
    <t>25.90 → 26.39</t>
  </si>
  <si>
    <t>전북대 도시공</t>
  </si>
  <si>
    <t>25.92 → 26.64</t>
  </si>
  <si>
    <t>충남대 영어교</t>
  </si>
  <si>
    <t>25.94 → 26.43</t>
  </si>
  <si>
    <t>충북대 미생물</t>
  </si>
  <si>
    <t>25.94 → 26.66</t>
  </si>
  <si>
    <t>전북대 화학</t>
  </si>
  <si>
    <t>25.97 → 26.69</t>
  </si>
  <si>
    <t>전북대 기계시스템</t>
  </si>
  <si>
    <t>한국외대 아프리카학</t>
  </si>
  <si>
    <t>25.47 → 25.96</t>
  </si>
  <si>
    <t>인천대 중어중국학</t>
  </si>
  <si>
    <t>25.48 → 25.97</t>
  </si>
  <si>
    <t>경상대 영어교</t>
  </si>
  <si>
    <t>26.09 → 26.58</t>
  </si>
  <si>
    <t>인천대 창의인재개발</t>
  </si>
  <si>
    <t>25.55 → 26.04</t>
  </si>
  <si>
    <t>충남대 물리</t>
  </si>
  <si>
    <t>26.12 → 26.84</t>
  </si>
  <si>
    <t>부산대 조경</t>
  </si>
  <si>
    <t>경상대 지리교육과</t>
  </si>
  <si>
    <t>26.13 → 26.62</t>
  </si>
  <si>
    <t>광운대 전자재료공(고른기회)</t>
  </si>
  <si>
    <t>25.65 → 26.14</t>
  </si>
  <si>
    <t>한국외대 세르비크로아어</t>
  </si>
  <si>
    <t>25.66 → 26.14</t>
  </si>
  <si>
    <t>전남대 융합바이오</t>
  </si>
  <si>
    <t>26.24 → 26.96</t>
  </si>
  <si>
    <t>한국외대 그리스.불가리학</t>
  </si>
  <si>
    <t>25.67 → 26.16</t>
  </si>
  <si>
    <t>공주교대 일반학생</t>
  </si>
  <si>
    <t>26.25 → 26.73</t>
  </si>
  <si>
    <t>전북대 양자시스템</t>
  </si>
  <si>
    <t>26.30 → 27.02</t>
  </si>
  <si>
    <t>고려대(세종) 문화창의</t>
  </si>
  <si>
    <t>26.80 → 27.28</t>
  </si>
  <si>
    <t>충남대 식품공</t>
  </si>
  <si>
    <t>26.32 → 27.04</t>
  </si>
  <si>
    <t>전북대 물리</t>
  </si>
  <si>
    <t>동덕여대 식품영양</t>
  </si>
  <si>
    <t>26.35 → 27.07</t>
  </si>
  <si>
    <t>충북대 환경공</t>
  </si>
  <si>
    <t>26.39 → 27.11</t>
  </si>
  <si>
    <t>연세대(미래) AI반도체</t>
  </si>
  <si>
    <t>강원대 전자공</t>
  </si>
  <si>
    <t>26.45 → 27.17</t>
  </si>
  <si>
    <t>전북대 건축공</t>
  </si>
  <si>
    <t>26.51 → 27.23</t>
  </si>
  <si>
    <t>제주대 간호</t>
  </si>
  <si>
    <t>26.52 → 27.24</t>
  </si>
  <si>
    <t>전북대 심리</t>
  </si>
  <si>
    <t>27.04 → 27.52</t>
  </si>
  <si>
    <t>전남대 생물</t>
  </si>
  <si>
    <t>26.55 → 27.27</t>
  </si>
  <si>
    <t>강원대 건축</t>
  </si>
  <si>
    <t>26.56 → 27.28</t>
  </si>
  <si>
    <t>전남대 수학</t>
  </si>
  <si>
    <t>26.60 → 27.32</t>
  </si>
  <si>
    <t>전북대 국어교</t>
  </si>
  <si>
    <t>27.12 → 27.61</t>
  </si>
  <si>
    <t>전북대 환경공학</t>
  </si>
  <si>
    <t>26.62 → 27.34</t>
  </si>
  <si>
    <t>인천대 신소재공</t>
  </si>
  <si>
    <t>26.66 → 27.38</t>
  </si>
  <si>
    <t>전남대 원예생명공</t>
  </si>
  <si>
    <t>26.67 → 27.39</t>
  </si>
  <si>
    <t>동덕여대 데이터사이언스</t>
  </si>
  <si>
    <t>26.68 → 27.40</t>
  </si>
  <si>
    <t>제주대 수학교</t>
  </si>
  <si>
    <t>26.70 → 27.42</t>
  </si>
  <si>
    <t>충남대 바이오시스</t>
  </si>
  <si>
    <t>전북대 금속시스템</t>
  </si>
  <si>
    <t>26.71 → 27.43</t>
  </si>
  <si>
    <t>춘천교대 강원인재</t>
  </si>
  <si>
    <t>26.72 → 27.21</t>
  </si>
  <si>
    <t>충북대 바이오헬스</t>
  </si>
  <si>
    <t>26.76 → 27.48</t>
  </si>
  <si>
    <t>전남대 바이오에너</t>
  </si>
  <si>
    <t>전남대 특수교육학</t>
  </si>
  <si>
    <t>충남대 환경소재공</t>
  </si>
  <si>
    <t>26.81 → 27.53</t>
  </si>
  <si>
    <t>고려대(세종) 지능형반도체</t>
  </si>
  <si>
    <t>26.85 → 27.57</t>
  </si>
  <si>
    <t>경기대 바이오융합학부</t>
  </si>
  <si>
    <t>26.87 → 27.59</t>
  </si>
  <si>
    <t>충북대 안전공</t>
  </si>
  <si>
    <t>26.88 → 27.60</t>
  </si>
  <si>
    <t>한국외대 중앙아시아학</t>
  </si>
  <si>
    <t>26.30 → 26.79</t>
  </si>
  <si>
    <t>인천대 일본지역문화</t>
  </si>
  <si>
    <t>강원대 미디어</t>
  </si>
  <si>
    <t>26.32 → 26.81</t>
  </si>
  <si>
    <t>전북대 회계</t>
  </si>
  <si>
    <t>27.64 → 28.12</t>
  </si>
  <si>
    <t>충북대 토목공</t>
  </si>
  <si>
    <t>27.12 → 27.84</t>
  </si>
  <si>
    <t>전남대 영어영문</t>
  </si>
  <si>
    <t>27.14 → 27.63</t>
  </si>
  <si>
    <t>광운대 경영(고른기회)</t>
  </si>
  <si>
    <t>26.55 → 27.03</t>
  </si>
  <si>
    <t>전남대 생물교</t>
  </si>
  <si>
    <t>27.17 → 27.89</t>
  </si>
  <si>
    <t>충남대 한문</t>
  </si>
  <si>
    <t>27.22 → 27.70</t>
  </si>
  <si>
    <t>전북대 행정</t>
  </si>
  <si>
    <t>27.81 → 28.29</t>
  </si>
  <si>
    <t>전북대 유기소재섬</t>
  </si>
  <si>
    <t>27.22 → 27.94</t>
  </si>
  <si>
    <t>전북대 자원∙에너</t>
  </si>
  <si>
    <t>27.25 → 27.97</t>
  </si>
  <si>
    <t>전북대 동물생명공</t>
  </si>
  <si>
    <t>27.27 → 27.99</t>
  </si>
  <si>
    <t>전남대 임산공</t>
  </si>
  <si>
    <t>27.28 → 28.00</t>
  </si>
  <si>
    <t>부산대 생명환경화</t>
  </si>
  <si>
    <t>27.32 → 28.04</t>
  </si>
  <si>
    <t>충남대 식물자원</t>
  </si>
  <si>
    <t>27.36 → 28.08</t>
  </si>
  <si>
    <t>전북대 정치외교</t>
  </si>
  <si>
    <t>27.98 → 28.46</t>
  </si>
  <si>
    <t>충남대 소비자</t>
  </si>
  <si>
    <t>27.38 → 28.10</t>
  </si>
  <si>
    <t>전남대 응용생물</t>
  </si>
  <si>
    <t>전남대 화학교</t>
  </si>
  <si>
    <t>27.39 → 28.11</t>
  </si>
  <si>
    <t>동덕여대 중어중국학</t>
  </si>
  <si>
    <t>충북대 경영정보</t>
  </si>
  <si>
    <t>27.44 → 27.93</t>
  </si>
  <si>
    <t>전북대 주거환경</t>
  </si>
  <si>
    <t>27.51 → 28.23</t>
  </si>
  <si>
    <t>전북대 생물교육</t>
  </si>
  <si>
    <t>27.57 → 28.29</t>
  </si>
  <si>
    <t>충북대 사회</t>
  </si>
  <si>
    <t>27.57 → 28.06</t>
  </si>
  <si>
    <t>전남대 불어불문학</t>
  </si>
  <si>
    <t>전북대 일반사회교</t>
  </si>
  <si>
    <t>28.24 → 28.73</t>
  </si>
  <si>
    <t>전남대 산림자원</t>
  </si>
  <si>
    <t>27.64 → 28.36</t>
  </si>
  <si>
    <t>전남대 고분자융합</t>
  </si>
  <si>
    <t>27.65 → 28.37</t>
  </si>
  <si>
    <t>광운대 전자공(고른기회)</t>
  </si>
  <si>
    <t>27.05 → 27.54</t>
  </si>
  <si>
    <t>광운대 건축학</t>
  </si>
  <si>
    <t>27.67 → 28.39</t>
  </si>
  <si>
    <t>전북대 식품영양</t>
  </si>
  <si>
    <t>연세대(미래) 자율융합</t>
  </si>
  <si>
    <t>충남대 지역환경토</t>
  </si>
  <si>
    <t>27.71 → 28.43</t>
  </si>
  <si>
    <t>강원대 배터리융합</t>
  </si>
  <si>
    <t>27.81 → 28.53</t>
  </si>
  <si>
    <t>전남대 중어중문</t>
  </si>
  <si>
    <t>경북대 철학</t>
  </si>
  <si>
    <t>28.45 → 28.94</t>
  </si>
  <si>
    <t>충북대 물리교</t>
  </si>
  <si>
    <t>27.90 → 28.62</t>
  </si>
  <si>
    <t>전북대 생물산업기</t>
  </si>
  <si>
    <t>27.93 → 28.65</t>
  </si>
  <si>
    <t>전북대 동물자원과</t>
  </si>
  <si>
    <t>부산대 바이오환경</t>
  </si>
  <si>
    <t>동덕여대 응용화학</t>
  </si>
  <si>
    <t>27.95 → 28.67</t>
  </si>
  <si>
    <t>중앙대 식생명공</t>
  </si>
  <si>
    <t>28.01 → 28.73</t>
  </si>
  <si>
    <t>전북대 토목공학</t>
  </si>
  <si>
    <t>28.03 → 28.75</t>
  </si>
  <si>
    <t>강원대 AI융합</t>
  </si>
  <si>
    <t>28.19 → 28.91</t>
  </si>
  <si>
    <t>인천대 환경공학</t>
  </si>
  <si>
    <t>28.21 → 28.93</t>
  </si>
  <si>
    <t>전남대 동물자원학</t>
  </si>
  <si>
    <t>28.23 → 28.95</t>
  </si>
  <si>
    <t>경기대 컴퓨터공</t>
  </si>
  <si>
    <t>28.28 → 29.00</t>
  </si>
  <si>
    <t>전북대 조경</t>
  </si>
  <si>
    <t>28.31 → 29.03</t>
  </si>
  <si>
    <t>강원대 자유(인문</t>
  </si>
  <si>
    <t>27.68 → 28.16</t>
  </si>
  <si>
    <t>연세대(미래) 데이터사이언스</t>
  </si>
  <si>
    <t>28.37 → 29.09</t>
  </si>
  <si>
    <t>전북대 물리교육</t>
  </si>
  <si>
    <t>전남대 행정</t>
  </si>
  <si>
    <t>28.40 → 28.89</t>
  </si>
  <si>
    <t>충남대 해양환경</t>
  </si>
  <si>
    <t>28.44 → 29.16</t>
  </si>
  <si>
    <t>전북대 사회복지</t>
  </si>
  <si>
    <t>29.04 → 29.52</t>
  </si>
  <si>
    <t>충남대 생물환경화</t>
  </si>
  <si>
    <t>28.50 → 29.22</t>
  </si>
  <si>
    <t>전북대 사회</t>
  </si>
  <si>
    <t>29.08 → 29.57</t>
  </si>
  <si>
    <t>충남대 언론정보</t>
  </si>
  <si>
    <t>28.51 → 29.00</t>
  </si>
  <si>
    <t>전남대 지리</t>
  </si>
  <si>
    <t>28.58 → 29.06</t>
  </si>
  <si>
    <t>전북대 경영</t>
  </si>
  <si>
    <t>29.25 → 29.73</t>
  </si>
  <si>
    <t>전북대 나노바이오</t>
  </si>
  <si>
    <t>28.72 → 29.44</t>
  </si>
  <si>
    <t>전북대 경제</t>
  </si>
  <si>
    <t>29.39 → 29.87</t>
  </si>
  <si>
    <t>인천대 데이터과학</t>
  </si>
  <si>
    <t>28.28 → 28.76</t>
  </si>
  <si>
    <t>전북대 식품공</t>
  </si>
  <si>
    <t>28.94 → 29.66</t>
  </si>
  <si>
    <t>고려대(세종) 문화유산</t>
  </si>
  <si>
    <t>29.50 → 29.98</t>
  </si>
  <si>
    <t>전남대 식품영양과</t>
  </si>
  <si>
    <t>28.97 → 29.69</t>
  </si>
  <si>
    <t>고려대(세종) 생명정보공</t>
  </si>
  <si>
    <t>28.98 → 29.70</t>
  </si>
  <si>
    <t>전남대 독일언어문</t>
  </si>
  <si>
    <t>28.99 → 29.47</t>
  </si>
  <si>
    <t>광운대 법학(고른기회)</t>
  </si>
  <si>
    <t>28.41 → 28.90</t>
  </si>
  <si>
    <t>제주대 윤리교</t>
  </si>
  <si>
    <t>강원대 영어교</t>
  </si>
  <si>
    <t>28.46 → 28.95</t>
  </si>
  <si>
    <t>광운대 동북아문화산업(고른기회)</t>
  </si>
  <si>
    <t>28.48 → 28.96</t>
  </si>
  <si>
    <t>광운대 정보융합(고른기회)</t>
  </si>
  <si>
    <t>전북대 목재응용과</t>
  </si>
  <si>
    <t>29.04 → 29.76</t>
  </si>
  <si>
    <t>충북대 수학교</t>
  </si>
  <si>
    <t>29.12 → 29.84</t>
  </si>
  <si>
    <t>충남대 원예</t>
  </si>
  <si>
    <t>29.19 → 29.91</t>
  </si>
  <si>
    <t>전북대 지구환경과</t>
  </si>
  <si>
    <t>29.22 → 29.94</t>
  </si>
  <si>
    <t>연세대(미래) 소프트웨어</t>
  </si>
  <si>
    <t>연세대(미래) 디지털헬스케어</t>
  </si>
  <si>
    <t>29.25 → 29.97</t>
  </si>
  <si>
    <t>충남대 동물자원</t>
  </si>
  <si>
    <t>전북대 영어영문</t>
  </si>
  <si>
    <t>29.81 → 30.29</t>
  </si>
  <si>
    <t>전남대 일어일문</t>
  </si>
  <si>
    <t>29.33 → 29.81</t>
  </si>
  <si>
    <t>전남대 문헌정보</t>
  </si>
  <si>
    <t>29.36 → 29.84</t>
  </si>
  <si>
    <t>충북대 생물</t>
  </si>
  <si>
    <t>29.36 → 30.08</t>
  </si>
  <si>
    <t>전북대 식품유통학</t>
  </si>
  <si>
    <t>29.94 → 30.42</t>
  </si>
  <si>
    <t>경상대 전기공</t>
  </si>
  <si>
    <t>29.42 → 30.14</t>
  </si>
  <si>
    <t>충북대 지구환경</t>
  </si>
  <si>
    <t>29.47 → 30.19</t>
  </si>
  <si>
    <t>전북대 작물생명과</t>
  </si>
  <si>
    <t>29.50 → 30.22</t>
  </si>
  <si>
    <t>강원대 관광경영</t>
  </si>
  <si>
    <t>29.00 → 29.49</t>
  </si>
  <si>
    <t>경상대 토목공</t>
  </si>
  <si>
    <t>29.53 → 30.25</t>
  </si>
  <si>
    <t>강원대 일반사회교</t>
  </si>
  <si>
    <t>29.06 → 29.54</t>
  </si>
  <si>
    <t>광운대 전자통신공(고른기회)</t>
  </si>
  <si>
    <t>29.11 → 29.60</t>
  </si>
  <si>
    <t>전북대 산림환경과</t>
  </si>
  <si>
    <t>29.66 → 30.38</t>
  </si>
  <si>
    <t>강원대 경제·정보</t>
  </si>
  <si>
    <t>29.15 → 29.64</t>
  </si>
  <si>
    <t>전북대 농업경제학</t>
  </si>
  <si>
    <t>30.22 → 30.70</t>
  </si>
  <si>
    <t>충북대 공업화학</t>
  </si>
  <si>
    <t>29.67 → 30.39</t>
  </si>
  <si>
    <t>제주대 컴퓨터공학</t>
  </si>
  <si>
    <t>29.70 → 30.42</t>
  </si>
  <si>
    <t>경상대 소프트웨어</t>
  </si>
  <si>
    <t>29.71 → 30.43</t>
  </si>
  <si>
    <t>경상대 경영</t>
  </si>
  <si>
    <t>29.80 → 30.28</t>
  </si>
  <si>
    <t>전북대 원예</t>
  </si>
  <si>
    <t>29.82 → 30.54</t>
  </si>
  <si>
    <t>전남대 지구환경과</t>
  </si>
  <si>
    <t>29.86 → 30.58</t>
  </si>
  <si>
    <t>충북대 농업경제</t>
  </si>
  <si>
    <t>29.86 → 30.34</t>
  </si>
  <si>
    <t>강원대 영상문화</t>
  </si>
  <si>
    <t>29.38 → 29.87</t>
  </si>
  <si>
    <t>전북대 수학</t>
  </si>
  <si>
    <t>29.94 → 30.66</t>
  </si>
  <si>
    <t>충남대 수학교</t>
  </si>
  <si>
    <t>29.95 → 30.67</t>
  </si>
  <si>
    <t>강원대 화학·생화</t>
  </si>
  <si>
    <t>29.96 → 30.68</t>
  </si>
  <si>
    <t>고려대(세종) 글로벌</t>
  </si>
  <si>
    <t>30.62 → 31.10</t>
  </si>
  <si>
    <t>고려대(세종) 신소재화학</t>
  </si>
  <si>
    <t>30.00 → 30.72</t>
  </si>
  <si>
    <t>강원대 행정·심리</t>
  </si>
  <si>
    <t>29.58 → 30.06</t>
  </si>
  <si>
    <t>강원대 정치외교</t>
  </si>
  <si>
    <t>29.63 → 30.11</t>
  </si>
  <si>
    <t>강원대 교육</t>
  </si>
  <si>
    <t>동덕여대 정보통계</t>
  </si>
  <si>
    <t>30.13 → 30.85</t>
  </si>
  <si>
    <t>충북대 도시공</t>
  </si>
  <si>
    <t>30.15 → 30.87</t>
  </si>
  <si>
    <t>강원대 부동산</t>
  </si>
  <si>
    <t>29.70 → 30.18</t>
  </si>
  <si>
    <t>전북대 프랑스.아프</t>
  </si>
  <si>
    <t>30.88 → 31.36</t>
  </si>
  <si>
    <t>경상대 미디어커뮤</t>
  </si>
  <si>
    <t>30.23 → 30.71</t>
  </si>
  <si>
    <t>제주대 건축학</t>
  </si>
  <si>
    <t>30.23 → 30.95</t>
  </si>
  <si>
    <t>전북대 무역</t>
  </si>
  <si>
    <t>30.95 → 31.43</t>
  </si>
  <si>
    <t>전북대 교육</t>
  </si>
  <si>
    <t>강원대 의생명융합</t>
  </si>
  <si>
    <t>30.34 → 31.06</t>
  </si>
  <si>
    <t>충남대 건설공학교</t>
  </si>
  <si>
    <t>30.35 → 31.07</t>
  </si>
  <si>
    <t>충북대 천문우주</t>
  </si>
  <si>
    <t>30.38 → 31.10</t>
  </si>
  <si>
    <t>전남대 화학공학부</t>
  </si>
  <si>
    <t>30.41 → 31.13</t>
  </si>
  <si>
    <t>충북대 생화학</t>
  </si>
  <si>
    <t>30.42 → 31.14</t>
  </si>
  <si>
    <t>전북대 농생물</t>
  </si>
  <si>
    <t>30.46 → 31.18</t>
  </si>
  <si>
    <t>경상대 물리교육과</t>
  </si>
  <si>
    <t>30.55 → 31.27</t>
  </si>
  <si>
    <t>충남대 국어국문</t>
  </si>
  <si>
    <t>30.55 → 31.03</t>
  </si>
  <si>
    <t>전남대 경제</t>
  </si>
  <si>
    <t>30.63 → 31.11</t>
  </si>
  <si>
    <t>고려대(세종) 응용수리과학</t>
  </si>
  <si>
    <t>30.63 → 31.35</t>
  </si>
  <si>
    <t>부산대 식품공</t>
  </si>
  <si>
    <t>충남대 의류</t>
  </si>
  <si>
    <t>30.64 → 31.36</t>
  </si>
  <si>
    <t>고려대(세종) 인공지능</t>
  </si>
  <si>
    <t>30.67 → 31.39</t>
  </si>
  <si>
    <t>충남대 일어일문</t>
  </si>
  <si>
    <t>30.68 → 31.16</t>
  </si>
  <si>
    <t>고려대(세종) 공공사회.통일외교</t>
  </si>
  <si>
    <t>31.36 → 31.84</t>
  </si>
  <si>
    <t>광운대 미디어커뮤니케이션(고른기회)</t>
  </si>
  <si>
    <t>30.16 → 30.64</t>
  </si>
  <si>
    <t>전북대 일본</t>
  </si>
  <si>
    <t>31.43 → 31.91</t>
  </si>
  <si>
    <t>공주교대 농어촌</t>
  </si>
  <si>
    <t>30.76 → 31.24</t>
  </si>
  <si>
    <t>강원대 컴퓨터공</t>
  </si>
  <si>
    <t>30.85 → 31.57</t>
  </si>
  <si>
    <t>부산대 식물생명과</t>
  </si>
  <si>
    <t>30.92 → 31.64</t>
  </si>
  <si>
    <t>전북대 독일</t>
  </si>
  <si>
    <t>31.64 → 32.12</t>
  </si>
  <si>
    <t>전북대 과학</t>
  </si>
  <si>
    <t>30.97 → 31.69</t>
  </si>
  <si>
    <t>고려대(세종) 표준지식학과</t>
  </si>
  <si>
    <t>31.69 → 32.17</t>
  </si>
  <si>
    <t>강원대 문화인류</t>
  </si>
  <si>
    <t>30.45 → 30.93</t>
  </si>
  <si>
    <t>전북대 의류</t>
  </si>
  <si>
    <t>31.08 → 31.80</t>
  </si>
  <si>
    <t>충북대 식품생명공</t>
  </si>
  <si>
    <t>31.17 → 31.89</t>
  </si>
  <si>
    <t>전주교대 일반학생</t>
  </si>
  <si>
    <t>30.61 → 31.09</t>
  </si>
  <si>
    <t>고려대(세종) 경제통계학부</t>
  </si>
  <si>
    <t>32.03 → 32.51</t>
  </si>
  <si>
    <t>고려대(세종) 융합경영</t>
  </si>
  <si>
    <t>전북대 지역건설공</t>
  </si>
  <si>
    <t>31.33 → 32.05</t>
  </si>
  <si>
    <t>광운대 로봇학부 AI로봇전공(고른기회)</t>
  </si>
  <si>
    <t>30.79 → 31.27</t>
  </si>
  <si>
    <t>전북대 생물환경화</t>
  </si>
  <si>
    <t>31.35 → 32.07</t>
  </si>
  <si>
    <t>강원대 건축·토목</t>
  </si>
  <si>
    <t>31.39 → 32.11</t>
  </si>
  <si>
    <t>강원대 수학</t>
  </si>
  <si>
    <t>31.43 → 32.15</t>
  </si>
  <si>
    <t>강원대 지질·지구</t>
  </si>
  <si>
    <t>31.46 → 32.18</t>
  </si>
  <si>
    <t>고려대(세종) 정부행정</t>
  </si>
  <si>
    <t>32.20 → 32.68</t>
  </si>
  <si>
    <t>전북대 스페인.중남미</t>
  </si>
  <si>
    <t>32.25 → 32.73</t>
  </si>
  <si>
    <t>경상대 심리</t>
  </si>
  <si>
    <t>31.53 → 32.01</t>
  </si>
  <si>
    <t>경상대 건축</t>
  </si>
  <si>
    <t>31.56 → 32.28</t>
  </si>
  <si>
    <t>강원대 분자생명과</t>
  </si>
  <si>
    <t>31.69 → 32.41</t>
  </si>
  <si>
    <t>충남대 기계공학교</t>
  </si>
  <si>
    <t>31.78 → 32.50</t>
  </si>
  <si>
    <t>고려대(세종) 반도체물리</t>
  </si>
  <si>
    <t>31.87 → 32.59</t>
  </si>
  <si>
    <t>경상대 일반사회교</t>
  </si>
  <si>
    <t>31.87 → 32.35</t>
  </si>
  <si>
    <t>광운대 정보융합</t>
  </si>
  <si>
    <t>31.90 → 32.62</t>
  </si>
  <si>
    <t>강원대 기계의용</t>
  </si>
  <si>
    <t>31.96 → 32.68</t>
  </si>
  <si>
    <t>전북대 영어교</t>
  </si>
  <si>
    <t>32.80 → 33.27</t>
  </si>
  <si>
    <t>고려대(세종) 컴퓨터융합소프트웨어</t>
  </si>
  <si>
    <t>32.00 → 32.72</t>
  </si>
  <si>
    <t>강원대 산림과</t>
  </si>
  <si>
    <t>32.06 → 32.78</t>
  </si>
  <si>
    <t>강원대 생물의소재</t>
  </si>
  <si>
    <t>32.10 → 32.82</t>
  </si>
  <si>
    <t>고려대(세종) 환경시스템공</t>
  </si>
  <si>
    <t>32.16 → 32.88</t>
  </si>
  <si>
    <t>광운대 행정(고른기회)</t>
  </si>
  <si>
    <t>31.66 → 32.14</t>
  </si>
  <si>
    <t>경상대 경제</t>
  </si>
  <si>
    <t>32.23 → 32.71</t>
  </si>
  <si>
    <t>전북대 국어국문</t>
  </si>
  <si>
    <t>33.11 → 33.59</t>
  </si>
  <si>
    <t>전북대 바이오메디</t>
  </si>
  <si>
    <t>32.28 → 33.00</t>
  </si>
  <si>
    <t>충남대 화학공학교</t>
  </si>
  <si>
    <t>32.29 → 33.01</t>
  </si>
  <si>
    <t>전북대 문헌정보</t>
  </si>
  <si>
    <t>33.24 → 33.71</t>
  </si>
  <si>
    <t>충북대 식물의학</t>
  </si>
  <si>
    <t>32.39 → 33.11</t>
  </si>
  <si>
    <t>한국외대 디지털콘텐</t>
  </si>
  <si>
    <t>31.84 → 32.32</t>
  </si>
  <si>
    <t>전북대 아동</t>
  </si>
  <si>
    <t>33.31 → 33.79</t>
  </si>
  <si>
    <t>전북대 독어교</t>
  </si>
  <si>
    <t>광운대 전자융합공(고른기회)</t>
  </si>
  <si>
    <t>31.90 → 32.38</t>
  </si>
  <si>
    <t>고려대(세종) 전자및정보공</t>
  </si>
  <si>
    <t>32.50 → 33.22</t>
  </si>
  <si>
    <t>강원대 역사교</t>
  </si>
  <si>
    <t>31.98 → 32.46</t>
  </si>
  <si>
    <t>강원대 국제무역</t>
  </si>
  <si>
    <t>32.06 → 32.54</t>
  </si>
  <si>
    <t>강원대 생태조경디</t>
  </si>
  <si>
    <t>32.75 → 33.47</t>
  </si>
  <si>
    <t>충북대 식품영양</t>
  </si>
  <si>
    <t>32.79 → 33.51</t>
  </si>
  <si>
    <t>강원대 동물자원과</t>
  </si>
  <si>
    <t>32.83 → 33.55</t>
  </si>
  <si>
    <t>강원대 한문교</t>
  </si>
  <si>
    <t>32.32 → 32.80</t>
  </si>
  <si>
    <t>제주대 언론홍보</t>
  </si>
  <si>
    <t>32.34 → 32.82</t>
  </si>
  <si>
    <t>경상대 윤리교</t>
  </si>
  <si>
    <t>32.94 → 33.42</t>
  </si>
  <si>
    <t>경상대 컴퓨터공</t>
  </si>
  <si>
    <t>32.95 → 33.67</t>
  </si>
  <si>
    <t>강원대 에너지자원</t>
  </si>
  <si>
    <t>33.03 → 33.75</t>
  </si>
  <si>
    <t>고려대(세종) 전자기계융합공</t>
  </si>
  <si>
    <t>33.04 → 33.76</t>
  </si>
  <si>
    <t>전북대 철학</t>
  </si>
  <si>
    <t>33.98 → 34.45</t>
  </si>
  <si>
    <t>충북대 주거환경</t>
  </si>
  <si>
    <t>33.09 → 33.81</t>
  </si>
  <si>
    <t>강원대 동물산업융</t>
  </si>
  <si>
    <t>강원대 국어교</t>
  </si>
  <si>
    <t>32.57 → 33.04</t>
  </si>
  <si>
    <t>강원대 경영·회계</t>
  </si>
  <si>
    <t>경상대 화학공</t>
  </si>
  <si>
    <t>33.22 → 33.94</t>
  </si>
  <si>
    <t>강원대 원예</t>
  </si>
  <si>
    <t>33.29 → 34.01</t>
  </si>
  <si>
    <t>전남대 생명과학기</t>
  </si>
  <si>
    <t>33.51 → 34.23</t>
  </si>
  <si>
    <t>충북대 식물자원</t>
  </si>
  <si>
    <t>33.63 → 34.35</t>
  </si>
  <si>
    <t>강원대 생물자원과</t>
  </si>
  <si>
    <t>강원대 목재·종이</t>
  </si>
  <si>
    <t>전북대 생명공</t>
  </si>
  <si>
    <t>33.64 → 34.36</t>
  </si>
  <si>
    <t>경상대 반도체공</t>
  </si>
  <si>
    <t>부산대 동물생명자</t>
  </si>
  <si>
    <t>33.65 → 34.37</t>
  </si>
  <si>
    <t>부산대 원예생명과</t>
  </si>
  <si>
    <t>고려대(세종) 미래모빌리티</t>
  </si>
  <si>
    <t>33.69 → 34.41</t>
  </si>
  <si>
    <t>고려대(세종) 스마트도시</t>
  </si>
  <si>
    <t>33.72 → 34.44</t>
  </si>
  <si>
    <t>경상대 회계세무</t>
  </si>
  <si>
    <t>33.83 → 34.31</t>
  </si>
  <si>
    <t>경상대 법학</t>
  </si>
  <si>
    <t>34.03 → 34.50</t>
  </si>
  <si>
    <t>광운대 영어산업(고른기회)</t>
  </si>
  <si>
    <t>33.46 → 33.94</t>
  </si>
  <si>
    <t>대구교대 기초/차상위/한부모</t>
  </si>
  <si>
    <t>34.05 → 34.52</t>
  </si>
  <si>
    <t>전북대 중어중문</t>
  </si>
  <si>
    <t>35.05 → 35.53</t>
  </si>
  <si>
    <t>강원대 바이오산업</t>
  </si>
  <si>
    <t>34.21 → 34.93</t>
  </si>
  <si>
    <t>충남대 기술교</t>
  </si>
  <si>
    <t>34.32 → 35.04</t>
  </si>
  <si>
    <t>광운대 소프트웨어(고른기회)</t>
  </si>
  <si>
    <t>33.85 → 34.32</t>
  </si>
  <si>
    <t>경상대 사회복지</t>
  </si>
  <si>
    <t>34.46 → 34.93</t>
  </si>
  <si>
    <t>강원대 생명과</t>
  </si>
  <si>
    <t>34.48 → 35.20</t>
  </si>
  <si>
    <t>광운대 건축(고른기회)</t>
  </si>
  <si>
    <t>강원대 동물응용과</t>
  </si>
  <si>
    <t>34.58 → 35.30</t>
  </si>
  <si>
    <t>충북대 특용식물</t>
  </si>
  <si>
    <t>34.60 → 35.32</t>
  </si>
  <si>
    <t>경상대 기계공</t>
  </si>
  <si>
    <t>광운대 환경공(고른기회)</t>
  </si>
  <si>
    <t>34.17 → 34.64</t>
  </si>
  <si>
    <t>광운대 화학공(고른기회)</t>
  </si>
  <si>
    <t>34.29 → 34.77</t>
  </si>
  <si>
    <t>광운대 전기공(고른기회)</t>
  </si>
  <si>
    <t>34.35 → 34.83</t>
  </si>
  <si>
    <t>경상대 수학교</t>
  </si>
  <si>
    <t>34.91 → 35.63</t>
  </si>
  <si>
    <t>강원대 수학교</t>
  </si>
  <si>
    <t>35.03 → 35.75</t>
  </si>
  <si>
    <t>충북대 생물교</t>
  </si>
  <si>
    <t>35.08 → 35.80</t>
  </si>
  <si>
    <t>강원대 과학교육</t>
  </si>
  <si>
    <t>35.11 → 35.83</t>
  </si>
  <si>
    <t>경상대 제약공</t>
  </si>
  <si>
    <t>35.15 → 35.87</t>
  </si>
  <si>
    <t>강원대 가정교</t>
  </si>
  <si>
    <t>35.30 → 35.77</t>
  </si>
  <si>
    <t>광운대 전자바이오물리(고른기회)</t>
  </si>
  <si>
    <t>34.80 → 35.28</t>
  </si>
  <si>
    <t>전남대 사회</t>
  </si>
  <si>
    <t>35.51 → 35.98</t>
  </si>
  <si>
    <t>강원대 사회</t>
  </si>
  <si>
    <t>34.99 → 35.46</t>
  </si>
  <si>
    <t>강원대 인문</t>
  </si>
  <si>
    <t>35.01 → 35.49</t>
  </si>
  <si>
    <t>충북대 목재종이</t>
  </si>
  <si>
    <t>35.56 → 36.28</t>
  </si>
  <si>
    <t>강원대 지역건설공</t>
  </si>
  <si>
    <t>35.68 → 36.40</t>
  </si>
  <si>
    <t>충북대 축산</t>
  </si>
  <si>
    <t>35.74 → 36.46</t>
  </si>
  <si>
    <t>광운대 화학(고른기회)</t>
  </si>
  <si>
    <t>35.32 → 35.79</t>
  </si>
  <si>
    <t>경상대 러시아</t>
  </si>
  <si>
    <t>35.94 → 36.41</t>
  </si>
  <si>
    <t>충북대 산림</t>
  </si>
  <si>
    <t>36.00 → 36.72</t>
  </si>
  <si>
    <t>전북대 고고문화인류</t>
  </si>
  <si>
    <t>36.82 → 37.29</t>
  </si>
  <si>
    <t>경인교대 저소득</t>
  </si>
  <si>
    <t>35.69 → 36.16</t>
  </si>
  <si>
    <t>경상대 국어교</t>
  </si>
  <si>
    <t>36.14 → 36.61</t>
  </si>
  <si>
    <t>충북대 환경생명화학</t>
  </si>
  <si>
    <t>36.19 → 36.91</t>
  </si>
  <si>
    <t>경상대 경영정보</t>
  </si>
  <si>
    <t>36.20 → 36.67</t>
  </si>
  <si>
    <t>전남대 농업경제</t>
  </si>
  <si>
    <t>36.21 → 36.68</t>
  </si>
  <si>
    <t>고려대(세종) 식품생명공</t>
  </si>
  <si>
    <t>36.30 → 37.02</t>
  </si>
  <si>
    <t>강원대 화공·생물</t>
  </si>
  <si>
    <t>36.42 → 37.14</t>
  </si>
  <si>
    <t>충북대 물리</t>
  </si>
  <si>
    <t>36.46 → 37.18</t>
  </si>
  <si>
    <t>경상대 국어국문</t>
  </si>
  <si>
    <t>36.50 → 36.97</t>
  </si>
  <si>
    <t>충북대 화학교</t>
  </si>
  <si>
    <t>36.54 → 37.26</t>
  </si>
  <si>
    <t>충북대 지역건설공</t>
  </si>
  <si>
    <t>36.62 → 37.34</t>
  </si>
  <si>
    <t>충북대 원예</t>
  </si>
  <si>
    <t>36.69 → 37.41</t>
  </si>
  <si>
    <t>경상대 에너지공</t>
  </si>
  <si>
    <t>36.76 → 37.48</t>
  </si>
  <si>
    <t>제주대 행정</t>
  </si>
  <si>
    <t>36.37 → 36.84</t>
  </si>
  <si>
    <t>경상대 영문학</t>
  </si>
  <si>
    <t>36.94 → 37.41</t>
  </si>
  <si>
    <t>제주대 회계</t>
  </si>
  <si>
    <t>36.64 → 37.11</t>
  </si>
  <si>
    <t>경상대 제어로봇공</t>
  </si>
  <si>
    <t>37.11 → 37.83</t>
  </si>
  <si>
    <t>제주대 지리교</t>
  </si>
  <si>
    <t>36.74 → 37.21</t>
  </si>
  <si>
    <t>경상대 사회</t>
  </si>
  <si>
    <t>37.25 → 37.72</t>
  </si>
  <si>
    <t>전북대 생태조경디자</t>
  </si>
  <si>
    <t>37.29 → 38.01</t>
  </si>
  <si>
    <t>충남대 인공지능</t>
  </si>
  <si>
    <t>37.37 → 38.09</t>
  </si>
  <si>
    <t>강원대 생명건강공</t>
  </si>
  <si>
    <t>37.52 → 38.24</t>
  </si>
  <si>
    <t>전북대 사학</t>
  </si>
  <si>
    <t>39.10 → 39.57</t>
  </si>
  <si>
    <t>전북대 한약자원</t>
  </si>
  <si>
    <t>37.97 → 38.69</t>
  </si>
  <si>
    <t>광운대 수학(고른기회)</t>
  </si>
  <si>
    <t>37.57 → 38.04</t>
  </si>
  <si>
    <t>경상대 유아교육과</t>
  </si>
  <si>
    <t>38.04 → 38.51</t>
  </si>
  <si>
    <t>경상대 금속재료공</t>
  </si>
  <si>
    <t>38.08 → 38.80</t>
  </si>
  <si>
    <t>경상대 미래자동차</t>
  </si>
  <si>
    <t>38.12 → 38.84</t>
  </si>
  <si>
    <t>경상대 스마트유통</t>
  </si>
  <si>
    <t>38.15 → 38.62</t>
  </si>
  <si>
    <t>서울교대 기초생활수급자전형</t>
  </si>
  <si>
    <t>38.32 → 38.79</t>
  </si>
  <si>
    <t>경상대 식품자원경</t>
  </si>
  <si>
    <t>38.33 → 39.05</t>
  </si>
  <si>
    <t>충남대 전전교육</t>
  </si>
  <si>
    <t>38.72 → 39.44</t>
  </si>
  <si>
    <t>제주대 경제</t>
  </si>
  <si>
    <t>38.26 → 38.73</t>
  </si>
  <si>
    <t>경상대 독어독문학과</t>
  </si>
  <si>
    <t>38.82 → 39.28</t>
  </si>
  <si>
    <t>광운대 건축공(고른기회)</t>
  </si>
  <si>
    <t>38.38 → 38.85</t>
  </si>
  <si>
    <t>광운대 국문(고른기회)</t>
  </si>
  <si>
    <t>38.50 → 38.97</t>
  </si>
  <si>
    <t>경상대 도시공</t>
  </si>
  <si>
    <t>39.19 → 39.91</t>
  </si>
  <si>
    <t>진주교대 기회균형</t>
  </si>
  <si>
    <t>38.77 → 39.24</t>
  </si>
  <si>
    <t>경상대 중어중문</t>
  </si>
  <si>
    <t>39.34 → 39.80</t>
  </si>
  <si>
    <t>경상대 메카트로닉</t>
  </si>
  <si>
    <t>39.43 → 40.15</t>
  </si>
  <si>
    <t>경상대 기계융합공학과</t>
  </si>
  <si>
    <t>39.68 → 40.40</t>
  </si>
  <si>
    <t>경상대 건축공</t>
  </si>
  <si>
    <t>39.88 → 40.60</t>
  </si>
  <si>
    <t>경상대 전자공</t>
  </si>
  <si>
    <t>40.10 → 40.82</t>
  </si>
  <si>
    <t>경상대 국제통상</t>
  </si>
  <si>
    <t>40.54 → 41.01</t>
  </si>
  <si>
    <t>경상대 아동가족</t>
  </si>
  <si>
    <t>40.79 → 41.26</t>
  </si>
  <si>
    <t>전남대 물리</t>
  </si>
  <si>
    <t>40.85 → 41.57</t>
  </si>
  <si>
    <t>제주대 생물교육</t>
  </si>
  <si>
    <t>40.95 → 41.67</t>
  </si>
  <si>
    <t>강원대 환경융합</t>
  </si>
  <si>
    <t>41.14 → 41.86</t>
  </si>
  <si>
    <t>강원대(제2캠) 작업치료</t>
  </si>
  <si>
    <t>41.15 → 41.62</t>
  </si>
  <si>
    <t>경상대 물리학과</t>
  </si>
  <si>
    <t>41.29 → 42.01</t>
  </si>
  <si>
    <t>제주대 컴퓨터교</t>
  </si>
  <si>
    <t>41.42 → 42.14</t>
  </si>
  <si>
    <t>전북대 지리교</t>
  </si>
  <si>
    <t>42.83 → 43.29</t>
  </si>
  <si>
    <t>경상대 식품공</t>
  </si>
  <si>
    <t>41.75 → 42.47</t>
  </si>
  <si>
    <t>제주대 경영</t>
  </si>
  <si>
    <t>41.38 → 41.85</t>
  </si>
  <si>
    <t>제주대 경영정보</t>
  </si>
  <si>
    <t>41.49 → 41.95</t>
  </si>
  <si>
    <t>경상대 환경공</t>
  </si>
  <si>
    <t>42.09 → 42.81</t>
  </si>
  <si>
    <t>제주대 사회교</t>
  </si>
  <si>
    <t>41.69 → 42.15</t>
  </si>
  <si>
    <t>경상대 영어전공</t>
  </si>
  <si>
    <t>42.25 → 42.71</t>
  </si>
  <si>
    <t>경상대 환경산림과</t>
  </si>
  <si>
    <t>42.28 → 43.00</t>
  </si>
  <si>
    <t>경상대 행정</t>
  </si>
  <si>
    <t>42.30 → 42.76</t>
  </si>
  <si>
    <t>경상대 수학과</t>
  </si>
  <si>
    <t>42.37 → 43.09</t>
  </si>
  <si>
    <t>제주대 사회</t>
  </si>
  <si>
    <t>42.09 → 42.55</t>
  </si>
  <si>
    <t>경상대 불어불문학과</t>
  </si>
  <si>
    <t>42.61 → 43.07</t>
  </si>
  <si>
    <t>제주대 전자공</t>
  </si>
  <si>
    <t>42.63 → 43.35</t>
  </si>
  <si>
    <t>경상대 지질과</t>
  </si>
  <si>
    <t>42.77 → 43.49</t>
  </si>
  <si>
    <t>전북대 화학교육</t>
  </si>
  <si>
    <t>42.90 → 43.62</t>
  </si>
  <si>
    <t>경상대 세라믹공</t>
  </si>
  <si>
    <t>43.56 → 44.28</t>
  </si>
  <si>
    <t>제주대 수산생명의학</t>
  </si>
  <si>
    <t>43.81 → 44.53</t>
  </si>
  <si>
    <t>제주대 철학</t>
  </si>
  <si>
    <t>43.49 → 43.95</t>
  </si>
  <si>
    <t>경상대 스마트농산</t>
  </si>
  <si>
    <t>43.95 → 44.67</t>
  </si>
  <si>
    <t>경상대 생명과</t>
  </si>
  <si>
    <t>44.26 → 44.98</t>
  </si>
  <si>
    <t>경상대 식품영양</t>
  </si>
  <si>
    <t>44.31 → 45.03</t>
  </si>
  <si>
    <t>충북대 의류</t>
  </si>
  <si>
    <t>44.44 → 45.16</t>
  </si>
  <si>
    <t>경상대 산업시스템</t>
  </si>
  <si>
    <t>44.60 → 45.32</t>
  </si>
  <si>
    <t>전남대 유아교</t>
  </si>
  <si>
    <t>44.73 → 45.19</t>
  </si>
  <si>
    <t>경상대 지역시스템</t>
  </si>
  <si>
    <t>44.79 → 45.51</t>
  </si>
  <si>
    <t>경상대 원예과</t>
  </si>
  <si>
    <t>제주대 데이터사이언스</t>
  </si>
  <si>
    <t>45.38 → 46.10</t>
  </si>
  <si>
    <t>경상대 동물생명융</t>
  </si>
  <si>
    <t>45.55 → 46.27</t>
  </si>
  <si>
    <t>경상대 항노화신소</t>
  </si>
  <si>
    <t>45.66 → 46.38</t>
  </si>
  <si>
    <t>경상대 정치외교</t>
  </si>
  <si>
    <t>45.68 → 46.14</t>
  </si>
  <si>
    <t>경상대 생물산업기</t>
  </si>
  <si>
    <t>46.28 → 47.00</t>
  </si>
  <si>
    <t>제주대 관광경영</t>
  </si>
  <si>
    <t>46.14 → 46.59</t>
  </si>
  <si>
    <t>전남대 빅데이터융</t>
  </si>
  <si>
    <t>47.30 → 48.02</t>
  </si>
  <si>
    <t>전주교대 농어촌</t>
  </si>
  <si>
    <t>47.32 → 47.78</t>
  </si>
  <si>
    <t>경상대 식물의</t>
  </si>
  <si>
    <t>47.80 → 48.52</t>
  </si>
  <si>
    <t>경상대 사학</t>
  </si>
  <si>
    <t>47.86 → 48.32</t>
  </si>
  <si>
    <t>경상대 화학교</t>
  </si>
  <si>
    <t>47.97 → 48.69</t>
  </si>
  <si>
    <t>경상대 수산생명의학과</t>
  </si>
  <si>
    <t>48.08 → 48.80</t>
  </si>
  <si>
    <t>전남대 기계공</t>
  </si>
  <si>
    <t>48.33 → 49.05</t>
  </si>
  <si>
    <t>경상대 고분자공</t>
  </si>
  <si>
    <t>48.73 → 49.45</t>
  </si>
  <si>
    <t>제주대 정치외교</t>
  </si>
  <si>
    <t>48.96 → 49.41</t>
  </si>
  <si>
    <t>경상대 환경생명화</t>
  </si>
  <si>
    <t>49.09 → 49.81</t>
  </si>
  <si>
    <t>제주대 중문</t>
  </si>
  <si>
    <t>49.19 → 49.64</t>
  </si>
  <si>
    <t>경상대 한문학과</t>
  </si>
  <si>
    <t>49.52 → 49.97</t>
  </si>
  <si>
    <t>경상대 인테리어재료공학과</t>
  </si>
  <si>
    <t>49.68 → 50.40</t>
  </si>
  <si>
    <t>제주대 독일학</t>
  </si>
  <si>
    <t>49.76 → 50.21</t>
  </si>
  <si>
    <t>제주대 국문</t>
  </si>
  <si>
    <t>50.46 → 50.91</t>
  </si>
  <si>
    <t>제주대 바이오메디컬정보</t>
  </si>
  <si>
    <t>50.78 → 51.50</t>
  </si>
  <si>
    <t>제주대 사학</t>
  </si>
  <si>
    <t>50.80 → 51.25</t>
  </si>
  <si>
    <t>경상대 농학</t>
  </si>
  <si>
    <t>51.27 → 51.99</t>
  </si>
  <si>
    <t>경상대 조경</t>
  </si>
  <si>
    <t>51.47 → 52.19</t>
  </si>
  <si>
    <t>제주대 무역</t>
  </si>
  <si>
    <t>51.50 → 51.95</t>
  </si>
  <si>
    <t>경상대 축산과</t>
  </si>
  <si>
    <t>51.62 → 52.34</t>
  </si>
  <si>
    <t>경상대 환경재료과</t>
  </si>
  <si>
    <t>51.93 → 52.65</t>
  </si>
  <si>
    <t>제주대 해양시스템공</t>
  </si>
  <si>
    <t>52.19 → 52.91</t>
  </si>
  <si>
    <t>제주대 일문</t>
  </si>
  <si>
    <t>52.68 → 53.13</t>
  </si>
  <si>
    <t>제주대 전기에너지공</t>
  </si>
  <si>
    <t>52.97 → 53.69</t>
  </si>
  <si>
    <t>제주대 원예환경</t>
  </si>
  <si>
    <t>53.38 → 54.10</t>
  </si>
  <si>
    <t>제주대 생물학</t>
  </si>
  <si>
    <t>54.26 → 54.98</t>
  </si>
  <si>
    <t>제주대 건축공</t>
  </si>
  <si>
    <t>54.72 → 55.44</t>
  </si>
  <si>
    <t>제주대 생명공</t>
  </si>
  <si>
    <t>54.77 → 55.49</t>
  </si>
  <si>
    <t>제주대 기계</t>
  </si>
  <si>
    <t>54.88 → 55.60</t>
  </si>
  <si>
    <t>제주대 식품생명공</t>
  </si>
  <si>
    <t>55.21 → 55.93</t>
  </si>
  <si>
    <t>제주대 패션의류학</t>
  </si>
  <si>
    <t>55.26 → 55.98</t>
  </si>
  <si>
    <t>경상대 정보통계학과</t>
  </si>
  <si>
    <t>55.86 → 56.58</t>
  </si>
  <si>
    <t>경상대 생물교</t>
  </si>
  <si>
    <t>55.92 → 56.64</t>
  </si>
  <si>
    <t>제주대 토목공</t>
  </si>
  <si>
    <t>56.23 → 56.95</t>
  </si>
  <si>
    <t>제주대 통신공</t>
  </si>
  <si>
    <t>강원대(제2캠) 지구환경시스템공</t>
  </si>
  <si>
    <t>56.19 → 56.64</t>
  </si>
  <si>
    <t>충북대 바이오시스템공</t>
  </si>
  <si>
    <t>56.93 → 57.65</t>
  </si>
  <si>
    <t>강원대(제2캠) AI소프트웨어</t>
  </si>
  <si>
    <t>56.98 → 57.42</t>
  </si>
  <si>
    <t>경상대 건설시스템</t>
  </si>
  <si>
    <t>57.66 → 58.38</t>
  </si>
  <si>
    <t>제주대 물리</t>
  </si>
  <si>
    <t>57.68 → 58.40</t>
  </si>
  <si>
    <t>제주대 화학코스메틱스</t>
  </si>
  <si>
    <t>57.82 → 58.54</t>
  </si>
  <si>
    <t>강원대(제2캠) 에너지자원화학공</t>
  </si>
  <si>
    <t>57.54 → 57.98</t>
  </si>
  <si>
    <t>제주대 식물자원환경</t>
  </si>
  <si>
    <t>59.27 → 59.99</t>
  </si>
  <si>
    <t>경상대 화학과</t>
  </si>
  <si>
    <t>59.42 → 60.14</t>
  </si>
  <si>
    <t>공주교대 기회균형</t>
  </si>
  <si>
    <t>58.63 → 59.07</t>
  </si>
  <si>
    <t>경상대 기계시스템공학과</t>
  </si>
  <si>
    <t>59.63 → 60.35</t>
  </si>
  <si>
    <t>강원대(제2캠) 치위생</t>
  </si>
  <si>
    <t>58.77 → 59.21</t>
  </si>
  <si>
    <t>제주대 화학공</t>
  </si>
  <si>
    <t>59.69 → 60.41</t>
  </si>
  <si>
    <t>의대 증원에 따른 입결변화 예측</t>
    <phoneticPr fontId="2" type="noConversion"/>
  </si>
  <si>
    <t>증가인원(누적)</t>
    <phoneticPr fontId="67" type="noConversion"/>
  </si>
  <si>
    <t>4. 실제 입시결과이므로, 일부 학과는 적정한 위치보다 높거나 낮은곳에 위치할 수 있습니다</t>
    <phoneticPr fontId="2" type="noConversion"/>
  </si>
  <si>
    <r>
      <t xml:space="preserve">   (대학별 </t>
    </r>
    <r>
      <rPr>
        <sz val="11"/>
        <color theme="5" tint="-0.249977111117893"/>
        <rFont val="Malgun Gothic"/>
        <family val="3"/>
        <charset val="129"/>
      </rPr>
      <t>환산점수는 각 대학에서 공식 발표</t>
    </r>
    <r>
      <rPr>
        <sz val="11"/>
        <color theme="1"/>
        <rFont val="Malgun Gothic"/>
        <family val="3"/>
        <charset val="129"/>
      </rPr>
      <t>한 70%컷 입시결과입니다.)</t>
    </r>
    <phoneticPr fontId="67" type="noConversion"/>
  </si>
  <si>
    <r>
      <t xml:space="preserve">2. 모든 학과의 역환산 산출내역(표점입결, 백분위입결)은, 각 대학의 환산공식에 따라 역으로 계산된 자동산출 결과이며, 이는 </t>
    </r>
    <r>
      <rPr>
        <sz val="11"/>
        <color theme="5" tint="-0.249977111117893"/>
        <rFont val="Malgun Gothic"/>
        <family val="3"/>
        <charset val="129"/>
      </rPr>
      <t>올해의 원점수 표준점수 백분위점수로 변환 후 예상입결을 산출</t>
    </r>
    <r>
      <rPr>
        <sz val="11"/>
        <color theme="1"/>
        <rFont val="Malgun Gothic"/>
        <family val="3"/>
        <charset val="129"/>
      </rPr>
      <t>하는데 사용됩니다.</t>
    </r>
    <phoneticPr fontId="2" type="noConversion"/>
  </si>
  <si>
    <t>과1</t>
    <phoneticPr fontId="2" type="noConversion"/>
  </si>
  <si>
    <t>과2</t>
    <phoneticPr fontId="2" type="noConversion"/>
  </si>
  <si>
    <t>사1</t>
    <phoneticPr fontId="2" type="noConversion"/>
  </si>
  <si>
    <t>사2</t>
    <phoneticPr fontId="2" type="noConversion"/>
  </si>
  <si>
    <t>스마트시스템과학과</t>
  </si>
  <si>
    <t>양자정보학과</t>
  </si>
  <si>
    <t>인터칼리지</t>
  </si>
  <si>
    <t>산업보안(자연)</t>
  </si>
  <si>
    <t>지리(자연)</t>
  </si>
  <si>
    <t>자유(자연)</t>
  </si>
  <si>
    <t>자율(인문)</t>
  </si>
  <si>
    <t>지리(인문)</t>
  </si>
  <si>
    <t>자유(인문)</t>
  </si>
  <si>
    <t>인공지능.데이터사이언스(자연)</t>
  </si>
  <si>
    <t>인공지능.데이터사이언스(인문)</t>
  </si>
  <si>
    <t>문과대학자유전공</t>
  </si>
  <si>
    <t>이과대학자유전공</t>
  </si>
  <si>
    <t>항공우주.모빌리티공</t>
  </si>
  <si>
    <t>기계.로봇.자동차공</t>
  </si>
  <si>
    <t>공과대학자유전공</t>
  </si>
  <si>
    <t>사회대학자유전공</t>
  </si>
  <si>
    <t>첨단바이오공</t>
  </si>
  <si>
    <t>융합과기원자유전공</t>
  </si>
  <si>
    <t>동물자원.식품과학.유통학부</t>
  </si>
  <si>
    <t>환경보건.산림조경학부</t>
  </si>
  <si>
    <t>생명대학자유전공</t>
  </si>
  <si>
    <t>KU자유전공</t>
  </si>
  <si>
    <t>컴퓨터.AI(자연)</t>
  </si>
  <si>
    <t>바이오환경과학</t>
  </si>
  <si>
    <t>열린전공(자연)</t>
  </si>
  <si>
    <t>바이오시스템대학</t>
  </si>
  <si>
    <t>컴퓨터.AI(인문)</t>
  </si>
  <si>
    <t>열린전공(인문)</t>
  </si>
  <si>
    <t>첨단공학</t>
  </si>
  <si>
    <t>미래융합전공(자연)</t>
  </si>
  <si>
    <t>미래융합전공(인문)</t>
  </si>
  <si>
    <t>자유전공(공과대)</t>
  </si>
  <si>
    <t>자유전공(정보통신대)</t>
  </si>
  <si>
    <t>자유전공(에너지대)</t>
  </si>
  <si>
    <t>자유전공(미래융합대)</t>
  </si>
  <si>
    <t>자유전공(창의융합대)</t>
  </si>
  <si>
    <t>자유전공(기술경영대)</t>
  </si>
  <si>
    <t>ST자유전공</t>
  </si>
  <si>
    <t>정보보호</t>
  </si>
  <si>
    <t>자유전공(자연)</t>
  </si>
  <si>
    <t>자유전공(인문)</t>
  </si>
  <si>
    <t>인공지능데이터</t>
  </si>
  <si>
    <t>지능형드론</t>
  </si>
  <si>
    <t>지능정보융합</t>
  </si>
  <si>
    <t>지능형드론(농어촌)</t>
  </si>
  <si>
    <t>이차전지</t>
  </si>
  <si>
    <t>전기전자공학부</t>
  </si>
  <si>
    <t>첨단바이오의약</t>
  </si>
  <si>
    <t>공학융합학부</t>
  </si>
  <si>
    <t>자연과학융합학부</t>
  </si>
  <si>
    <t>경영융합학부</t>
  </si>
  <si>
    <t>사회융합학부</t>
  </si>
  <si>
    <t>인문융합학부</t>
  </si>
  <si>
    <t>첨단바이오융합대학</t>
  </si>
  <si>
    <t>프런티어과학학부</t>
  </si>
  <si>
    <t>환경안전공</t>
  </si>
  <si>
    <t>경제정치사회학부</t>
  </si>
  <si>
    <t>경영인텔리전스</t>
  </si>
  <si>
    <t>정보제어지능시스템</t>
  </si>
  <si>
    <t>전자바이오물리</t>
  </si>
  <si>
    <t>건축(기회균형)</t>
  </si>
  <si>
    <t>화학공(기회균형)</t>
  </si>
  <si>
    <t>소프트웨어(기회균형)</t>
  </si>
  <si>
    <t>수학(기회균형)</t>
  </si>
  <si>
    <t>전자융합공(기회균형)</t>
  </si>
  <si>
    <t>전자공(기회균형)</t>
  </si>
  <si>
    <t>전자재료공(기회균형)</t>
  </si>
  <si>
    <t>로봇학부 AI로봇전공(기회균형)</t>
  </si>
  <si>
    <t>전기공(기회균형)</t>
  </si>
  <si>
    <t>전자통신공(기회균형)</t>
  </si>
  <si>
    <t>정보융합(기회균형)</t>
  </si>
  <si>
    <t>미디어커뮤니케이션(기회균형)</t>
  </si>
  <si>
    <t>화학(기회균형)</t>
  </si>
  <si>
    <t>빅데이터(기회균형)</t>
  </si>
  <si>
    <t>환경공(기회균형)</t>
  </si>
  <si>
    <t>경영(기회균형)</t>
  </si>
  <si>
    <t>전자바이오물리(기회균형)</t>
  </si>
  <si>
    <t>건축공(기회균형)</t>
  </si>
  <si>
    <t>국문(기회균형)</t>
  </si>
  <si>
    <t>영어산업(기회균형)</t>
  </si>
  <si>
    <t>동북아문화산업(기회균형)</t>
  </si>
  <si>
    <t>행정(기회균형)</t>
  </si>
  <si>
    <t>법학(기회균형)</t>
  </si>
  <si>
    <t>광역(공학계열)</t>
  </si>
  <si>
    <t>광역(SW융합계열)</t>
  </si>
  <si>
    <t>광역(퇴계혁신)</t>
  </si>
  <si>
    <t>광역(사회계열)</t>
  </si>
  <si>
    <t>에너지바이오</t>
  </si>
  <si>
    <t>분자의약</t>
  </si>
  <si>
    <t>배터리소재화공</t>
  </si>
  <si>
    <t>반도체.디스플레이공</t>
  </si>
  <si>
    <t>지능정보양자공학</t>
  </si>
  <si>
    <t>바이오신약융합학부</t>
  </si>
  <si>
    <t>신소재.반도체공</t>
  </si>
  <si>
    <t>바이오나노공</t>
  </si>
  <si>
    <t>글로벌문화통상학부</t>
  </si>
  <si>
    <t>보험계리</t>
  </si>
  <si>
    <t>첨단분야전공</t>
  </si>
  <si>
    <t>인공지능.소프트웨어</t>
  </si>
  <si>
    <t>반도체.ICT</t>
  </si>
  <si>
    <t>스마트시스템공과</t>
  </si>
  <si>
    <t>화학.생명과학</t>
  </si>
  <si>
    <t>자유전공(IT)</t>
  </si>
  <si>
    <t>자유전공(이공)</t>
  </si>
  <si>
    <t>자유전공(경영경제)</t>
  </si>
  <si>
    <t>자연공학계열(일반전형)</t>
  </si>
  <si>
    <t>자유전공(일반전형2)</t>
  </si>
  <si>
    <t>인문사회계열(일반전형2)</t>
  </si>
  <si>
    <t>자연공학계열(일반전형2)</t>
  </si>
  <si>
    <t>자유전공(일반전형)</t>
  </si>
  <si>
    <t>인문사회계열(일반전형)</t>
  </si>
  <si>
    <t>클라우드공</t>
  </si>
  <si>
    <t>바이오로직스</t>
  </si>
  <si>
    <t>반도체대학</t>
  </si>
  <si>
    <t>도시계획.조경</t>
  </si>
  <si>
    <t>화공생명배터리공</t>
  </si>
  <si>
    <t>금융.빅데이터</t>
  </si>
  <si>
    <t>패션산업</t>
  </si>
  <si>
    <t>법과대학</t>
  </si>
  <si>
    <t>AI인문대학</t>
  </si>
  <si>
    <t>융합과학대학(통합)</t>
  </si>
  <si>
    <t>창의공과대학(통합)</t>
  </si>
  <si>
    <t>인문대학(통합)</t>
  </si>
  <si>
    <t>자유전공(수원)</t>
  </si>
  <si>
    <t>자유전공(서울)</t>
  </si>
  <si>
    <t>사회대학(통합)</t>
  </si>
  <si>
    <t>소프트웨어경영대학(통합)</t>
  </si>
  <si>
    <t>첨단융합신약</t>
  </si>
  <si>
    <t>디지털헬스케어공</t>
  </si>
  <si>
    <t>의예(통합)</t>
  </si>
  <si>
    <t>과탐3%가산</t>
  </si>
  <si>
    <t>사탐3%가산</t>
  </si>
  <si>
    <t>서강 자연(최저)</t>
  </si>
  <si>
    <t>서강 통합(최저)</t>
  </si>
  <si>
    <t>과탐5%가산</t>
  </si>
  <si>
    <t>성균 자연B</t>
  </si>
  <si>
    <t>성균 통합B</t>
  </si>
  <si>
    <t>성균 자연(다군)</t>
  </si>
  <si>
    <t>성균 통합(다군)</t>
  </si>
  <si>
    <t>성균 자연B(다군)</t>
  </si>
  <si>
    <t>성균 통합B(다군)</t>
  </si>
  <si>
    <t>과5%</t>
  </si>
  <si>
    <t>사5%</t>
  </si>
  <si>
    <t>경희 인문</t>
  </si>
  <si>
    <t>경희 사회</t>
  </si>
  <si>
    <t>경희 자유(자연)</t>
  </si>
  <si>
    <t>건국 자연</t>
  </si>
  <si>
    <t>건국 인문</t>
  </si>
  <si>
    <t>건국 어문사범</t>
  </si>
  <si>
    <t>건국 자유</t>
  </si>
  <si>
    <t>동국 수가산</t>
  </si>
  <si>
    <t>동국 과가산</t>
  </si>
  <si>
    <t>동국 수과가산</t>
  </si>
  <si>
    <t>동국 사가산(AI인문)</t>
  </si>
  <si>
    <t>물리선택시5%가산</t>
  </si>
  <si>
    <t>숙명 첨단공</t>
  </si>
  <si>
    <t>과탐3%</t>
  </si>
  <si>
    <t>숙명 자유</t>
  </si>
  <si>
    <t>미/기,과3%</t>
  </si>
  <si>
    <t>국민 인문</t>
  </si>
  <si>
    <t>국민 자유</t>
  </si>
  <si>
    <t>국민 나자연</t>
  </si>
  <si>
    <t>국민 나인문</t>
  </si>
  <si>
    <t>숭실 자유(인문)</t>
  </si>
  <si>
    <t>사2.5% 환산총점에 백분위*0.025가산</t>
  </si>
  <si>
    <t>숭실 자연2(가산)</t>
  </si>
  <si>
    <t>탐구는 백분위에가산( 환산점수에 백분위5%를 단순가산), 수학은 표점5%를 환산점수에 단순가산</t>
  </si>
  <si>
    <t>세종 자연가산5</t>
  </si>
  <si>
    <t>수,과5%</t>
  </si>
  <si>
    <t>세종 자연가산3</t>
  </si>
  <si>
    <t>수,과3%</t>
  </si>
  <si>
    <t>세종 자유</t>
  </si>
  <si>
    <t>사탐7%</t>
  </si>
  <si>
    <t>서울과기 자연</t>
  </si>
  <si>
    <t>과탐7%</t>
  </si>
  <si>
    <t>서울과기 기술경영자유전공</t>
  </si>
  <si>
    <t>과6%</t>
  </si>
  <si>
    <t>미기5%과탐5%</t>
  </si>
  <si>
    <t>단국 광역퇴계사회</t>
  </si>
  <si>
    <t>미기3%과3%</t>
  </si>
  <si>
    <t>광운 정보융합학부</t>
  </si>
  <si>
    <t>과10%</t>
  </si>
  <si>
    <t>명지 경영</t>
  </si>
  <si>
    <t>미기10%과5%</t>
  </si>
  <si>
    <t>가톨 인문</t>
  </si>
  <si>
    <t>가톨 전형2</t>
  </si>
  <si>
    <t>가톨 의예</t>
  </si>
  <si>
    <t>가톨 약학</t>
  </si>
  <si>
    <t>가톨 간호</t>
  </si>
  <si>
    <t>수 과3%</t>
  </si>
  <si>
    <t>인하 수과가산</t>
  </si>
  <si>
    <t>인하 과가산B</t>
  </si>
  <si>
    <t>인하 과가산A</t>
  </si>
  <si>
    <t>인하 사가산A</t>
  </si>
  <si>
    <t>인하 사가산B</t>
  </si>
  <si>
    <t>인하 자유인문A</t>
  </si>
  <si>
    <t>인하 자유인문B</t>
  </si>
  <si>
    <t>인하 자유자연A</t>
  </si>
  <si>
    <t>인하 자유자연B</t>
  </si>
  <si>
    <t>한양대(ERICA) 사가산</t>
  </si>
  <si>
    <t>사3%가산</t>
  </si>
  <si>
    <t>한양대(ERICA) 과가산</t>
  </si>
  <si>
    <t>과3%가산</t>
  </si>
  <si>
    <t>한양대(ERICA) 자연가산없음</t>
  </si>
  <si>
    <t>한양대(ERICA) 자유</t>
  </si>
  <si>
    <t>고려대(세종) 과탐지정</t>
  </si>
  <si>
    <t>고려대(세종) 약</t>
  </si>
  <si>
    <t>고려대(세종) 자연미정</t>
  </si>
  <si>
    <t>고려대(세종) 통합A</t>
  </si>
  <si>
    <t>고려대(세종) 통합B</t>
  </si>
  <si>
    <t>과II 과목당가산점2점</t>
  </si>
  <si>
    <t>과II5%</t>
  </si>
  <si>
    <t>미기3,과탐과목당1.5</t>
  </si>
  <si>
    <t>배율없음. 환산점수 구한 후 원래백분위의 10%를 더하는거라서.</t>
  </si>
  <si>
    <t>24에사탐가산</t>
  </si>
  <si>
    <t>24에 과탐가산만 사라짐</t>
  </si>
  <si>
    <t>경인교대 수학3퍼가산</t>
  </si>
  <si>
    <t>경기 통합</t>
  </si>
  <si>
    <t>경기 자유전공</t>
  </si>
  <si>
    <t>자유전공은 자연.통합공식중 높은점수로적용됨</t>
  </si>
  <si>
    <t>과탐 상위한과목 백분위10%를 환산점수에 더함</t>
  </si>
  <si>
    <t>성신 자유</t>
  </si>
  <si>
    <t>성신 첨단</t>
  </si>
  <si>
    <t>대학별환산점수에 미적가산점, 한국사가산점 뺀 점수인지 설명잘읽기</t>
  </si>
  <si>
    <t>과II 하나당 0.5*0.6=0.3점 가산</t>
  </si>
  <si>
    <t>배치표=max(A,B),환산점=A</t>
  </si>
  <si>
    <t>배치표=max(A,B),환산점=B</t>
  </si>
  <si>
    <t>25 수능</t>
  </si>
  <si>
    <r>
      <t xml:space="preserve">*합격확률은 </t>
    </r>
    <r>
      <rPr>
        <b/>
        <sz val="11"/>
        <color theme="5" tint="-0.249977111117893"/>
        <rFont val="맑은 고딕"/>
        <family val="3"/>
        <charset val="129"/>
        <scheme val="minor"/>
      </rPr>
      <t>작년 입시결과(70%컷 표준점수)에 해당하는 올해 수능점수를, 각 대학별 점수로 환산한 '판정 기준점수'를 기준</t>
    </r>
    <r>
      <rPr>
        <sz val="11"/>
        <color theme="4" tint="-0.249977111117893"/>
        <rFont val="맑은 고딕"/>
        <family val="2"/>
        <charset val="129"/>
        <scheme val="minor"/>
      </rPr>
      <t>으로 추정합니다.</t>
    </r>
    <phoneticPr fontId="2" type="noConversion"/>
  </si>
  <si>
    <t>다295</t>
  </si>
  <si>
    <t>다296</t>
  </si>
  <si>
    <t>다297</t>
  </si>
  <si>
    <t>다298</t>
  </si>
  <si>
    <t>다299</t>
  </si>
  <si>
    <t>다300</t>
  </si>
  <si>
    <t>다301</t>
  </si>
  <si>
    <t>다302</t>
  </si>
  <si>
    <t>다303</t>
  </si>
  <si>
    <t>( 판정기준점수는 의대 증원으로 인한 등수하락이 반영된 점수입니다. (의대증원에 따른 학과별 등수하락은 '작년 입결 분석창' 참조))</t>
    <phoneticPr fontId="2" type="noConversion"/>
  </si>
  <si>
    <t>컴퓨터학부</t>
  </si>
  <si>
    <t>컴퓨터(인공지능)</t>
  </si>
  <si>
    <t>전자공(인공지능)</t>
  </si>
  <si>
    <t>컴퓨터(글로벌소프트웨어)</t>
  </si>
  <si>
    <t>산림생태</t>
  </si>
  <si>
    <t>곤충생명</t>
  </si>
  <si>
    <t>말/특수동물</t>
  </si>
  <si>
    <t>건설방재공</t>
  </si>
  <si>
    <t>정밀기계공</t>
  </si>
  <si>
    <t>나노신소재공</t>
  </si>
  <si>
    <t>에너지화학공</t>
  </si>
  <si>
    <t>식품외식산업</t>
  </si>
  <si>
    <t>섬유공</t>
  </si>
  <si>
    <t>위치정보시스템</t>
  </si>
  <si>
    <t>스마트플랜트공</t>
  </si>
  <si>
    <t>자연과학대학 자율</t>
  </si>
  <si>
    <t>공과대학 자율</t>
  </si>
  <si>
    <t>IT대학 자율</t>
  </si>
  <si>
    <t>IT첨단자율학부</t>
  </si>
  <si>
    <t>농업생명대학 자율</t>
  </si>
  <si>
    <t>첨단기술융합 자율1</t>
  </si>
  <si>
    <t>첨단기술융합 자율2</t>
  </si>
  <si>
    <t>공학 첨단자율</t>
  </si>
  <si>
    <t>자율미래인재학부</t>
  </si>
  <si>
    <t>사회과학대학 자율</t>
  </si>
  <si>
    <t>경상대학 자율</t>
  </si>
  <si>
    <t>정보의생명공학자율전공</t>
  </si>
  <si>
    <t>공학자율전공</t>
  </si>
  <si>
    <t>나노자율전공</t>
  </si>
  <si>
    <t>인공지능학부</t>
  </si>
  <si>
    <t>빅데이터융합</t>
  </si>
  <si>
    <t>창의융합학부</t>
  </si>
  <si>
    <t>자율전공학부(1년)</t>
  </si>
  <si>
    <t>자율전공학부(4년)</t>
  </si>
  <si>
    <t>공학계열2</t>
  </si>
  <si>
    <t>공학계열1</t>
  </si>
  <si>
    <t>과학교육학부</t>
  </si>
  <si>
    <t>자연과학계열2</t>
  </si>
  <si>
    <t>자연과학계열1</t>
  </si>
  <si>
    <t>농업생명과학계열</t>
  </si>
  <si>
    <t>환경생명자원계열</t>
  </si>
  <si>
    <t>사회과교육학부</t>
  </si>
  <si>
    <t>자연과학융합</t>
  </si>
  <si>
    <t>공학융합</t>
  </si>
  <si>
    <t>농생명융합</t>
  </si>
  <si>
    <t>인문사회융합</t>
  </si>
  <si>
    <t>문화와사회융합전공</t>
  </si>
  <si>
    <t>국제학부</t>
  </si>
  <si>
    <t>자연과학자율전공</t>
  </si>
  <si>
    <t>전자정보자율전공</t>
  </si>
  <si>
    <t>농업생명자율전공</t>
  </si>
  <si>
    <t>생활과학자율전공</t>
  </si>
  <si>
    <t>인문학자율전공</t>
  </si>
  <si>
    <t>경영학자율전공</t>
  </si>
  <si>
    <t>사회과학자율전공</t>
  </si>
  <si>
    <t>의학(지역)</t>
  </si>
  <si>
    <t>한의예(통합)(지역)</t>
  </si>
  <si>
    <t>25학년도완료</t>
  </si>
  <si>
    <t>환산점산출에는 x, 배포용에서는 자연인문중 높은점수적용</t>
  </si>
  <si>
    <t>과두과목5%,II선택시 2과목평균7%</t>
  </si>
  <si>
    <t>미.기5%</t>
  </si>
  <si>
    <t>미.기5%,과5%</t>
  </si>
  <si>
    <t>II선택시 두과목5%</t>
  </si>
  <si>
    <t>경북 자연상주</t>
  </si>
  <si>
    <t>부산 자연미정</t>
  </si>
  <si>
    <t>부산 의</t>
  </si>
  <si>
    <t>과10%가산</t>
  </si>
  <si>
    <t>전북 수교</t>
  </si>
  <si>
    <t>과탐2과목일때 과탐에10%가산, 미기10%</t>
  </si>
  <si>
    <t>과탐2과목일때 과탐에10%가산, 미기15%</t>
  </si>
  <si>
    <t>제주 수학가산</t>
  </si>
  <si>
    <t>미기10%</t>
  </si>
  <si>
    <t>제주 초등교육</t>
  </si>
  <si>
    <t>과탐2과목일때 5%,미기5%</t>
  </si>
  <si>
    <t>제주 자유</t>
  </si>
  <si>
    <t>충남 자연미정과가산</t>
  </si>
  <si>
    <t>충남 자율전공</t>
  </si>
  <si>
    <t>영어3등급이상</t>
  </si>
  <si>
    <t>미기2%</t>
  </si>
  <si>
    <t>연세미래 보건자율</t>
  </si>
  <si>
    <t>강원제2캠</t>
  </si>
  <si>
    <t>수학10%, 과탐10%가산</t>
  </si>
  <si>
    <t>입=미기,연=국</t>
  </si>
  <si>
    <t>나880</t>
  </si>
  <si>
    <t>나881</t>
  </si>
  <si>
    <t>나882</t>
  </si>
  <si>
    <t>나883</t>
  </si>
  <si>
    <t>나884</t>
  </si>
  <si>
    <t>나885</t>
  </si>
  <si>
    <t>나886</t>
  </si>
  <si>
    <t>나887</t>
  </si>
  <si>
    <t>나888</t>
  </si>
  <si>
    <t>다304</t>
  </si>
  <si>
    <t>다305</t>
  </si>
  <si>
    <t>다306</t>
  </si>
  <si>
    <t>다307</t>
  </si>
  <si>
    <t>다308</t>
  </si>
  <si>
    <t>다309</t>
  </si>
  <si>
    <t>다310</t>
  </si>
  <si>
    <t>다311</t>
  </si>
  <si>
    <t>다312</t>
  </si>
  <si>
    <t>다313</t>
  </si>
  <si>
    <t>다314</t>
  </si>
  <si>
    <t>다315</t>
  </si>
  <si>
    <t>다316</t>
  </si>
  <si>
    <t>다317</t>
  </si>
  <si>
    <t>다318</t>
  </si>
  <si>
    <t>다319</t>
  </si>
  <si>
    <t>다320</t>
  </si>
  <si>
    <t>다321</t>
  </si>
  <si>
    <t>다322</t>
  </si>
  <si>
    <t>다323</t>
  </si>
  <si>
    <t>25수능</t>
  </si>
  <si>
    <r>
      <rPr>
        <b/>
        <sz val="11"/>
        <color theme="4" tint="-0.249977111117893"/>
        <rFont val="맑은 고딕"/>
        <family val="3"/>
        <charset val="129"/>
        <scheme val="minor"/>
      </rPr>
      <t>노란칸에 점수를 입력</t>
    </r>
    <r>
      <rPr>
        <sz val="11"/>
        <color theme="1"/>
        <rFont val="맑은 고딕"/>
        <family val="3"/>
        <charset val="129"/>
        <scheme val="minor"/>
      </rPr>
      <t>합니다.</t>
    </r>
    <r>
      <rPr>
        <sz val="11"/>
        <color rgb="FFC00000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theme="4" tint="-0.249977111117893"/>
        <rFont val="맑은 고딕"/>
        <family val="3"/>
        <charset val="129"/>
        <scheme val="minor"/>
      </rPr>
      <t>영어, 한국사, 제2외국어 등 응시한 과목은 모두 입력</t>
    </r>
    <r>
      <rPr>
        <sz val="11"/>
        <color theme="1"/>
        <rFont val="맑은 고딕"/>
        <family val="3"/>
        <charset val="129"/>
        <scheme val="minor"/>
      </rPr>
      <t>해야 지원가능 여부를 알 수 있습니다.) (</t>
    </r>
    <r>
      <rPr>
        <sz val="11"/>
        <color theme="4" tint="-0.249977111117893"/>
        <rFont val="맑은 고딕"/>
        <family val="3"/>
        <charset val="129"/>
        <scheme val="minor"/>
      </rPr>
      <t>미응시 영역은 비워둠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</si>
  <si>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*탐구 변표 : 각 대학에서 올해 변표를 발표하기 전까지 작년 변표로 산출됩니다.</t>
    <phoneticPr fontId="2" type="noConversion"/>
  </si>
  <si>
    <t>식영(인문)</t>
  </si>
  <si>
    <t>실건(인문)</t>
  </si>
  <si>
    <t>의류(인문)</t>
  </si>
  <si>
    <t>자유전공(인문)사회대)</t>
  </si>
  <si>
    <t>의류(자연)</t>
  </si>
  <si>
    <t>식영(자연)</t>
  </si>
  <si>
    <t>실건(자연)</t>
  </si>
  <si>
    <t>글로벌융합</t>
  </si>
  <si>
    <t>글로벌바이오</t>
  </si>
  <si>
    <t>글로벌.관광</t>
  </si>
  <si>
    <t>반도체시스템</t>
  </si>
  <si>
    <t>지능형소프트웨어</t>
  </si>
  <si>
    <t>도시.부동산</t>
  </si>
  <si>
    <t>글로벌커뮤니케이션</t>
  </si>
  <si>
    <t>생명과학광역</t>
  </si>
  <si>
    <t>스마트모빌리티</t>
  </si>
  <si>
    <t>AI모빌리티</t>
  </si>
  <si>
    <t xml:space="preserve">통합탐구, </t>
  </si>
  <si>
    <t>표준점수 기준 산출점수</t>
  </si>
  <si>
    <t>OFF</t>
  </si>
  <si>
    <t>인원비 적용통합수능, 영어등급기준 25수능</t>
  </si>
  <si>
    <t>보↓</t>
    <phoneticPr fontId="2" type="noConversion"/>
  </si>
  <si>
    <t>영어기준</t>
  </si>
  <si>
    <t>합격확률90%</t>
  </si>
  <si>
    <t>합격확률 70%</t>
  </si>
  <si>
    <t>합격확률 40%</t>
  </si>
  <si>
    <t>합격확률 10%</t>
  </si>
  <si>
    <t>합격확률 3%</t>
  </si>
  <si>
    <t>(업데이트 - 24.12.11)</t>
    <phoneticPr fontId="2" type="noConversion"/>
  </si>
  <si>
    <t>25실제변표</t>
    <phoneticPr fontId="2" type="noConversion"/>
  </si>
  <si>
    <t xml:space="preserve">2025학년도 탐구 변표 </t>
    <phoneticPr fontId="2" type="noConversion"/>
  </si>
  <si>
    <t>12/11 - 연세대 25학년도 변표적용</t>
    <phoneticPr fontId="2" type="noConversion"/>
  </si>
  <si>
    <t xml:space="preserve"> 국민대, 세종대, 숭실대, 서울과기대, 한양대(ERICA), 단국대, 광운대, 인천대, 성신여대, 상명대, 명지대, 가톨릭대, 가천대, 경기대, 고려대(세종)), 연세대(미래)</t>
    <phoneticPr fontId="2" type="noConversion"/>
  </si>
  <si>
    <r>
      <t>*</t>
    </r>
    <r>
      <rPr>
        <b/>
        <sz val="11"/>
        <color theme="4" tint="-0.249977111117893"/>
        <rFont val="맑은 고딕"/>
        <family val="3"/>
        <charset val="129"/>
        <scheme val="minor"/>
      </rPr>
      <t>산출 대학</t>
    </r>
    <r>
      <rPr>
        <sz val="11"/>
        <color theme="4" tint="-0.249977111117893"/>
        <rFont val="맑은 고딕"/>
        <family val="2"/>
        <charset val="129"/>
        <scheme val="minor"/>
      </rPr>
      <t xml:space="preserve">: </t>
    </r>
    <r>
      <rPr>
        <b/>
        <sz val="11"/>
        <color theme="4" tint="-0.249977111117893"/>
        <rFont val="맑은 고딕"/>
        <family val="3"/>
        <charset val="129"/>
        <scheme val="minor"/>
      </rPr>
      <t>서울경기 주요대학 33곳</t>
    </r>
    <r>
      <rPr>
        <sz val="11"/>
        <color theme="4" tint="-0.249977111117893"/>
        <rFont val="맑은 고딕"/>
        <family val="2"/>
        <charset val="129"/>
        <scheme val="minor"/>
      </rPr>
      <t xml:space="preserve">(서울대, 연세대, 고려대, 서강대, 성균관대, 한양대, 중앙대, 경희대, 시립대, 이화여대, 한국외대, 건국대, 동국대, 인하대, 아주대, 홍익대, 숙명여대, </t>
    </r>
    <phoneticPr fontId="2" type="noConversion"/>
  </si>
  <si>
    <t>36사</t>
    <phoneticPr fontId="2" type="noConversion"/>
  </si>
  <si>
    <r>
      <rPr>
        <sz val="20"/>
        <color theme="1"/>
        <rFont val="맑은 고딕"/>
        <family val="3"/>
        <charset val="129"/>
        <scheme val="minor"/>
      </rPr>
      <t xml:space="preserve">                              환산점수 엑셀배치표            </t>
    </r>
    <r>
      <rPr>
        <sz val="12"/>
        <color theme="1"/>
        <rFont val="맑은 고딕"/>
        <family val="2"/>
        <charset val="129"/>
        <scheme val="minor"/>
      </rPr>
      <t>2025학년도 수능 실채점기준 (2024. 12. 08 제작)</t>
    </r>
    <phoneticPr fontId="2" type="noConversion"/>
  </si>
  <si>
    <r>
      <t xml:space="preserve">           환산점수 배치표 (가 군)        </t>
    </r>
    <r>
      <rPr>
        <sz val="11"/>
        <color theme="1"/>
        <rFont val="맑은 고딕"/>
        <family val="3"/>
        <charset val="129"/>
        <scheme val="minor"/>
      </rPr>
      <t xml:space="preserve">2025학년도 수능 실채점기준 </t>
    </r>
    <phoneticPr fontId="2" type="noConversion"/>
  </si>
  <si>
    <r>
      <t xml:space="preserve">           환산점수 배치표 (나 군)        </t>
    </r>
    <r>
      <rPr>
        <sz val="11"/>
        <color theme="1"/>
        <rFont val="맑은 고딕"/>
        <family val="3"/>
        <charset val="129"/>
        <scheme val="minor"/>
      </rPr>
      <t>2025학년도 수능 실채점기준</t>
    </r>
    <phoneticPr fontId="2" type="noConversion"/>
  </si>
  <si>
    <r>
      <t xml:space="preserve">           환산점수 배치표 (다 군)        </t>
    </r>
    <r>
      <rPr>
        <sz val="11"/>
        <color theme="1"/>
        <rFont val="맑은 고딕"/>
        <family val="3"/>
        <charset val="129"/>
        <scheme val="minor"/>
      </rPr>
      <t>2025학년도 수능 실채점기준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</si>
</sst>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0_ "/>
    <numFmt numFmtId="177" formatCode="0.00_ "/>
    <numFmt numFmtId="178" formatCode="0.0"/>
    <numFmt numFmtId="179" formatCode="#,##0_);[Red]\(#,##0\)"/>
    <numFmt numFmtId="180" formatCode="0.0000"/>
    <numFmt numFmtId="181" formatCode="#,##0_ "/>
  </numFmts>
  <fonts count="9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8" tint="-0.249977111117893"/>
      <name val="맑은 고딕"/>
      <family val="2"/>
      <charset val="129"/>
      <scheme val="minor"/>
    </font>
    <font>
      <sz val="9"/>
      <color theme="8" tint="-0.249977111117893"/>
      <name val="맑은 고딕"/>
      <family val="2"/>
      <charset val="129"/>
      <scheme val="minor"/>
    </font>
    <font>
      <sz val="10"/>
      <color theme="8" tint="-0.249977111117893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theme="5" tint="-0.249977111117893"/>
      <name val="맑은 고딕"/>
      <family val="2"/>
      <charset val="129"/>
      <scheme val="minor"/>
    </font>
    <font>
      <sz val="10"/>
      <color theme="5" tint="-0.249977111117893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5" tint="-0.249977111117893"/>
      <name val="맑은 고딕"/>
      <family val="3"/>
      <charset val="129"/>
      <scheme val="minor"/>
    </font>
    <font>
      <sz val="10"/>
      <color theme="4" tint="-0.249977111117893"/>
      <name val="맑은 고딕"/>
      <family val="2"/>
      <charset val="129"/>
      <scheme val="minor"/>
    </font>
    <font>
      <sz val="9"/>
      <color theme="4" tint="-0.249977111117893"/>
      <name val="맑은 고딕"/>
      <family val="2"/>
      <charset val="129"/>
      <scheme val="minor"/>
    </font>
    <font>
      <sz val="10"/>
      <color rgb="FF9C570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9"/>
      <color theme="4" tint="-0.249977111117893"/>
      <name val="맑은 고딕"/>
      <family val="3"/>
      <charset val="129"/>
      <scheme val="minor"/>
    </font>
    <font>
      <sz val="8"/>
      <color theme="4" tint="-0.249977111117893"/>
      <name val="맑은 고딕"/>
      <family val="2"/>
      <charset val="129"/>
      <scheme val="minor"/>
    </font>
    <font>
      <sz val="11"/>
      <color theme="4" tint="-0.249977111117893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8"/>
      <color theme="5" tint="-0.249977111117893"/>
      <name val="맑은 고딕"/>
      <family val="2"/>
      <charset val="129"/>
      <scheme val="minor"/>
    </font>
    <font>
      <sz val="8"/>
      <color theme="8" tint="-0.249977111117893"/>
      <name val="맑은 고딕"/>
      <family val="2"/>
      <charset val="129"/>
      <scheme val="minor"/>
    </font>
    <font>
      <b/>
      <sz val="11"/>
      <color theme="2" tint="-0.499984740745262"/>
      <name val="맑은 고딕"/>
      <family val="3"/>
      <charset val="129"/>
      <scheme val="minor"/>
    </font>
    <font>
      <sz val="11"/>
      <color theme="2" tint="-0.499984740745262"/>
      <name val="맑은 고딕"/>
      <family val="3"/>
      <charset val="129"/>
      <scheme val="minor"/>
    </font>
    <font>
      <sz val="11"/>
      <color theme="2" tint="-0.499984740745262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4" tint="-0.249977111117893"/>
      <name val="맑은 고딕"/>
      <family val="3"/>
      <charset val="129"/>
      <scheme val="minor"/>
    </font>
    <font>
      <sz val="10"/>
      <color rgb="FFC00000"/>
      <name val="맑은 고딕"/>
      <family val="2"/>
      <charset val="129"/>
      <scheme val="minor"/>
    </font>
    <font>
      <sz val="9"/>
      <color theme="4" tint="-0.499984740745262"/>
      <name val="맑은 고딕"/>
      <family val="2"/>
      <charset val="129"/>
      <scheme val="minor"/>
    </font>
    <font>
      <sz val="10"/>
      <color rgb="FF7030A0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9"/>
      <color rgb="FF7030A0"/>
      <name val="맑은 고딕"/>
      <family val="2"/>
      <charset val="129"/>
    </font>
    <font>
      <sz val="10"/>
      <color rgb="FF006100"/>
      <name val="맑은 고딕"/>
      <family val="2"/>
      <charset val="129"/>
      <scheme val="minor"/>
    </font>
    <font>
      <sz val="10"/>
      <color theme="4" tint="-0.249977111117893"/>
      <name val="맑은 고딕"/>
      <family val="2"/>
      <charset val="129"/>
    </font>
    <font>
      <b/>
      <sz val="11"/>
      <color theme="4" tint="-0.249977111117893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  <font>
      <sz val="9"/>
      <color rgb="FFC00000"/>
      <name val="맑은 고딕"/>
      <family val="2"/>
      <charset val="129"/>
    </font>
    <font>
      <sz val="10"/>
      <color rgb="FFC00000"/>
      <name val="맑은 고딕"/>
      <family val="3"/>
      <charset val="129"/>
    </font>
    <font>
      <sz val="10"/>
      <color theme="2" tint="-0.499984740745262"/>
      <name val="맑은 고딕"/>
      <family val="2"/>
      <charset val="129"/>
      <scheme val="minor"/>
    </font>
    <font>
      <sz val="11"/>
      <color theme="4" tint="-0.249977111117893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b/>
      <sz val="10"/>
      <color theme="4" tint="-0.249977111117893"/>
      <name val="맑은 고딕"/>
      <family val="3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0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4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name val="Calibri"/>
      <family val="2"/>
    </font>
    <font>
      <sz val="11"/>
      <color theme="1"/>
      <name val="Malgun Gothic"/>
      <family val="3"/>
      <charset val="129"/>
    </font>
    <font>
      <sz val="11"/>
      <color theme="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0"/>
      <color rgb="FFC55A11"/>
      <name val="Malgun Gothic"/>
      <family val="3"/>
      <charset val="129"/>
    </font>
    <font>
      <sz val="10"/>
      <color theme="0"/>
      <name val="Malgun Gothic"/>
      <family val="3"/>
      <charset val="129"/>
    </font>
    <font>
      <sz val="10"/>
      <color rgb="FFFFFFFF"/>
      <name val="Malgun Gothic"/>
      <family val="3"/>
      <charset val="129"/>
    </font>
    <font>
      <sz val="11"/>
      <color rgb="FFC00000"/>
      <name val="Malgun Gothic"/>
      <family val="3"/>
      <charset val="129"/>
    </font>
    <font>
      <b/>
      <sz val="1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</font>
    <font>
      <sz val="9"/>
      <color theme="1"/>
      <name val="Malgun Gothic"/>
      <family val="3"/>
      <charset val="129"/>
    </font>
    <font>
      <b/>
      <sz val="11"/>
      <color rgb="FFC55A11"/>
      <name val="Malgun Gothic"/>
      <family val="3"/>
      <charset val="129"/>
    </font>
    <font>
      <sz val="11"/>
      <color theme="5" tint="-0.249977111117893"/>
      <name val="Malgun Gothic"/>
      <family val="3"/>
      <charset val="129"/>
    </font>
    <font>
      <sz val="11"/>
      <color theme="0"/>
      <name val="맑은 고딕"/>
      <family val="3"/>
      <charset val="129"/>
    </font>
    <font>
      <b/>
      <sz val="11"/>
      <color rgb="FFC00000"/>
      <name val="Malgun Gothic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4" tint="-0.249977111117893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rgb="FF000000"/>
      <name val="Times New Roman"/>
      <family val="1"/>
    </font>
    <font>
      <sz val="10"/>
      <color theme="4" tint="-0.24997711111789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EFB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theme="1" tint="0.34998626667073579"/>
        <bgColor rgb="FF7F7F7F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rgb="FF7B7B7B"/>
        <bgColor rgb="FF7B7B7B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  <fill>
      <patternFill patternType="solid">
        <fgColor rgb="FFFFC7CE"/>
      </patternFill>
    </fill>
  </fills>
  <borders count="236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thin">
        <color theme="2" tint="-9.9948118533890809E-2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thin">
        <color theme="2" tint="-9.9948118533890809E-2"/>
      </right>
      <top style="medium">
        <color theme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theme="1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medium">
        <color theme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theme="1"/>
      </right>
      <top style="medium">
        <color theme="1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2" tint="-9.9948118533890809E-2"/>
      </left>
      <right style="medium">
        <color theme="1"/>
      </right>
      <top style="thin">
        <color theme="2" tint="-9.9948118533890809E-2"/>
      </top>
      <bottom style="medium">
        <color theme="1"/>
      </bottom>
      <diagonal/>
    </border>
    <border>
      <left style="medium">
        <color theme="1"/>
      </left>
      <right style="thin">
        <color theme="2" tint="-9.9948118533890809E-2"/>
      </right>
      <top style="medium">
        <color theme="1"/>
      </top>
      <bottom style="medium">
        <color theme="1"/>
      </bottom>
      <diagonal/>
    </border>
    <border>
      <left style="thin">
        <color theme="2" tint="-9.9948118533890809E-2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/>
      <diagonal/>
    </border>
    <border>
      <left style="thin">
        <color theme="2" tint="-9.9948118533890809E-2"/>
      </left>
      <right/>
      <top style="medium">
        <color indexed="64"/>
      </top>
      <bottom/>
      <diagonal/>
    </border>
    <border>
      <left/>
      <right style="medium">
        <color theme="1"/>
      </right>
      <top/>
      <bottom/>
      <diagonal/>
    </border>
    <border>
      <left/>
      <right style="thin">
        <color theme="2" tint="-9.9948118533890809E-2"/>
      </right>
      <top style="medium">
        <color indexed="64"/>
      </top>
      <bottom/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theme="2" tint="-9.9948118533890809E-2"/>
      </left>
      <right style="thin">
        <color theme="1"/>
      </right>
      <top style="thin">
        <color theme="1"/>
      </top>
      <bottom style="thin">
        <color theme="2" tint="-9.9948118533890809E-2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1"/>
      </right>
      <top style="thin">
        <color theme="2" tint="-9.9948118533890809E-2"/>
      </top>
      <bottom style="thin">
        <color theme="1"/>
      </bottom>
      <diagonal/>
    </border>
    <border>
      <left style="thin">
        <color theme="2" tint="-9.9948118533890809E-2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2" tint="-9.9948118533890809E-2"/>
      </left>
      <right style="medium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theme="1"/>
      </left>
      <right style="medium">
        <color theme="1"/>
      </right>
      <top/>
      <bottom style="thin">
        <color theme="2" tint="-9.9948118533890809E-2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medium">
        <color theme="1"/>
      </right>
      <top/>
      <bottom style="thin">
        <color theme="2" tint="-9.9948118533890809E-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2" tint="-9.9948118533890809E-2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theme="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/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/>
      <top/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theme="2" tint="-9.9948118533890809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2" tint="-9.9948118533890809E-2"/>
      </right>
      <top style="thin">
        <color theme="1"/>
      </top>
      <bottom style="thin">
        <color theme="2" tint="-9.9948118533890809E-2"/>
      </bottom>
      <diagonal/>
    </border>
    <border>
      <left style="thin">
        <color theme="1"/>
      </left>
      <right style="thin">
        <color theme="2" tint="-9.9948118533890809E-2"/>
      </right>
      <top style="thin">
        <color theme="2" tint="-9.9948118533890809E-2"/>
      </top>
      <bottom style="thin">
        <color theme="1"/>
      </bottom>
      <diagonal/>
    </border>
    <border>
      <left style="thin">
        <color theme="2" tint="-9.9948118533890809E-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medium">
        <color theme="1"/>
      </right>
      <top style="thin">
        <color theme="2" tint="-9.9948118533890809E-2"/>
      </top>
      <bottom style="medium">
        <color indexed="64"/>
      </bottom>
      <diagonal/>
    </border>
    <border>
      <left/>
      <right style="thin">
        <color theme="2" tint="-9.9948118533890809E-2"/>
      </right>
      <top style="medium">
        <color theme="1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/>
      <right style="medium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medium">
        <color theme="1"/>
      </right>
      <top style="thin">
        <color theme="2" tint="-9.9948118533890809E-2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theme="1"/>
      </left>
      <right style="medium">
        <color theme="1"/>
      </right>
      <top style="thin">
        <color theme="2" tint="-9.9948118533890809E-2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medium">
        <color theme="1" tint="0.34998626667073579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rgb="FFFFFFFF"/>
      </bottom>
      <diagonal/>
    </border>
    <border>
      <left style="thin">
        <color rgb="FF000000"/>
      </left>
      <right style="thin">
        <color theme="2" tint="-0.14999847407452621"/>
      </right>
      <top/>
      <bottom/>
      <diagonal/>
    </border>
    <border>
      <left style="thin">
        <color theme="2" tint="-0.14999847407452621"/>
      </left>
      <right style="thin">
        <color theme="2" tint="-0.14999847407452621"/>
      </right>
      <top/>
      <bottom style="medium">
        <color rgb="FFFFFFFF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medium">
        <color rgb="FF000000"/>
      </right>
      <top/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2" tint="-9.9948118533890809E-2"/>
      </left>
      <right style="thin">
        <color theme="0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0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 style="thin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0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0"/>
      </left>
      <right style="thin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 style="thin">
        <color theme="0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theme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0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0"/>
      </left>
      <right/>
      <top style="thin">
        <color theme="2" tint="-9.9948118533890809E-2"/>
      </top>
      <bottom style="medium">
        <color theme="1"/>
      </bottom>
      <diagonal/>
    </border>
    <border>
      <left style="thin">
        <color theme="1"/>
      </left>
      <right style="thin">
        <color theme="0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1"/>
      </left>
      <right style="thin">
        <color theme="2" tint="-9.9948118533890809E-2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2" tint="-9.9948118533890809E-2"/>
      </left>
      <right style="thin">
        <color theme="0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0"/>
      </left>
      <right style="thin">
        <color theme="1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0"/>
      </left>
      <right style="thin">
        <color theme="2" tint="-9.9948118533890809E-2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1"/>
      </left>
      <right/>
      <top style="thin">
        <color theme="2" tint="-9.9948118533890809E-2"/>
      </top>
      <bottom style="medium">
        <color theme="1"/>
      </bottom>
      <diagonal/>
    </border>
    <border>
      <left style="medium">
        <color theme="1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 style="thin">
        <color theme="1"/>
      </left>
      <right style="thin">
        <color theme="1"/>
      </right>
      <top/>
      <bottom style="thin">
        <color theme="2" tint="-9.9948118533890809E-2"/>
      </bottom>
      <diagonal/>
    </border>
    <border>
      <left/>
      <right style="thin">
        <color theme="0"/>
      </right>
      <top/>
      <bottom style="thin">
        <color theme="2" tint="-9.9948118533890809E-2"/>
      </bottom>
      <diagonal/>
    </border>
    <border>
      <left style="thin">
        <color theme="0"/>
      </left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1"/>
      </left>
      <right style="thin">
        <color theme="0"/>
      </right>
      <top/>
      <bottom style="thin">
        <color theme="2" tint="-9.9948118533890809E-2"/>
      </bottom>
      <diagonal/>
    </border>
    <border>
      <left style="thin">
        <color theme="1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0"/>
      </right>
      <top/>
      <bottom style="thin">
        <color theme="2" tint="-9.9948118533890809E-2"/>
      </bottom>
      <diagonal/>
    </border>
    <border>
      <left style="thin">
        <color theme="0"/>
      </left>
      <right style="thin">
        <color theme="1"/>
      </right>
      <top/>
      <bottom style="thin">
        <color theme="2" tint="-9.9948118533890809E-2"/>
      </bottom>
      <diagonal/>
    </border>
    <border>
      <left style="thin">
        <color theme="0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1"/>
      </left>
      <right/>
      <top/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theme="1"/>
      </right>
      <top/>
      <bottom style="thin">
        <color theme="2" tint="-9.9948118533890809E-2"/>
      </bottom>
      <diagonal/>
    </border>
    <border>
      <left style="medium">
        <color rgb="FF000000"/>
      </left>
      <right/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2" tint="-0.14999847407452621"/>
      </left>
      <right style="thin">
        <color theme="2" tint="-0.14999847407452621"/>
      </right>
      <top/>
      <bottom style="medium">
        <color theme="1"/>
      </bottom>
      <diagonal/>
    </border>
    <border>
      <left/>
      <right style="thin">
        <color indexed="64"/>
      </right>
      <top style="thin">
        <color theme="0"/>
      </top>
      <bottom style="medium">
        <color theme="1"/>
      </bottom>
      <diagonal/>
    </border>
    <border>
      <left style="thin">
        <color indexed="64"/>
      </left>
      <right style="thin">
        <color rgb="FF000000"/>
      </right>
      <top style="thin">
        <color theme="0"/>
      </top>
      <bottom style="medium">
        <color theme="1"/>
      </bottom>
      <diagonal/>
    </border>
    <border>
      <left style="thin">
        <color rgb="FF000000"/>
      </left>
      <right/>
      <top style="thin">
        <color theme="0"/>
      </top>
      <bottom style="medium">
        <color theme="1"/>
      </bottom>
      <diagonal/>
    </border>
    <border>
      <left/>
      <right/>
      <top style="thin">
        <color theme="0"/>
      </top>
      <bottom style="medium">
        <color theme="1"/>
      </bottom>
      <diagonal/>
    </border>
    <border>
      <left/>
      <right style="thin">
        <color rgb="FF000000"/>
      </right>
      <top/>
      <bottom style="medium">
        <color theme="1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 style="thin">
        <color theme="0"/>
      </right>
      <top/>
      <bottom style="medium">
        <color theme="1"/>
      </bottom>
      <diagonal/>
    </border>
    <border>
      <left style="thin">
        <color rgb="FF000000"/>
      </left>
      <right style="thin">
        <color theme="0"/>
      </right>
      <top/>
      <bottom style="medium">
        <color theme="1"/>
      </bottom>
      <diagonal/>
    </border>
    <border>
      <left style="thin">
        <color rgb="FF000000"/>
      </left>
      <right style="medium">
        <color rgb="FF000000"/>
      </right>
      <top/>
      <bottom style="medium">
        <color theme="1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thin">
        <color theme="0"/>
      </bottom>
      <diagonal/>
    </border>
    <border>
      <left/>
      <right/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medium">
        <color rgb="FFFFFFFF"/>
      </right>
      <top/>
      <bottom style="medium">
        <color rgb="FFFFFFFF"/>
      </bottom>
      <diagonal/>
    </border>
    <border>
      <left style="medium">
        <color theme="1"/>
      </left>
      <right style="medium">
        <color rgb="FFFFFFFF"/>
      </right>
      <top/>
      <bottom style="medium">
        <color theme="1"/>
      </bottom>
      <diagonal/>
    </border>
    <border>
      <left style="thin">
        <color rgb="FF000000"/>
      </left>
      <right style="medium">
        <color theme="1"/>
      </right>
      <top/>
      <bottom/>
      <diagonal/>
    </border>
    <border>
      <left style="thin">
        <color rgb="FF000000"/>
      </left>
      <right style="medium">
        <color theme="1"/>
      </right>
      <top/>
      <bottom style="thin">
        <color theme="0"/>
      </bottom>
      <diagonal/>
    </border>
    <border>
      <left style="thin">
        <color rgb="FF000000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/>
      </bottom>
      <diagonal/>
    </border>
    <border>
      <left style="thin">
        <color theme="1" tint="0.499984740745262"/>
      </left>
      <right/>
      <top/>
      <bottom style="medium">
        <color theme="1"/>
      </bottom>
      <diagonal/>
    </border>
    <border>
      <left/>
      <right style="thin">
        <color theme="1" tint="0.499984740745262"/>
      </right>
      <top/>
      <bottom style="medium">
        <color theme="1"/>
      </bottom>
      <diagonal/>
    </border>
    <border>
      <left style="thin">
        <color rgb="FF000000"/>
      </left>
      <right/>
      <top style="medium">
        <color rgb="FF000000"/>
      </top>
      <bottom style="thin">
        <color theme="2" tint="-9.9978637043366805E-2"/>
      </bottom>
      <diagonal/>
    </border>
    <border>
      <left/>
      <right/>
      <top style="medium">
        <color rgb="FF000000"/>
      </top>
      <bottom style="thin">
        <color theme="2" tint="-9.9978637043366805E-2"/>
      </bottom>
      <diagonal/>
    </border>
    <border>
      <left/>
      <right style="thin">
        <color indexed="64"/>
      </right>
      <top style="medium">
        <color rgb="FF000000"/>
      </top>
      <bottom style="thin">
        <color theme="2" tint="-9.9978637043366805E-2"/>
      </bottom>
      <diagonal/>
    </border>
    <border>
      <left style="thin">
        <color rgb="FF000000"/>
      </left>
      <right style="thin">
        <color theme="2" tint="-0.14999847407452621"/>
      </right>
      <top style="thin">
        <color theme="0"/>
      </top>
      <bottom style="medium">
        <color theme="1"/>
      </bottom>
      <diagonal/>
    </border>
    <border>
      <left/>
      <right style="thin">
        <color theme="2" tint="-9.9978637043366805E-2"/>
      </right>
      <top style="thin">
        <color theme="0"/>
      </top>
      <bottom/>
      <diagonal/>
    </border>
    <border>
      <left style="thin">
        <color theme="0"/>
      </left>
      <right style="thin">
        <color theme="2" tint="-9.9978637043366805E-2"/>
      </right>
      <top style="thin">
        <color theme="0"/>
      </top>
      <bottom style="medium">
        <color theme="1"/>
      </bottom>
      <diagonal/>
    </border>
    <border>
      <left/>
      <right style="thin">
        <color theme="2" tint="-9.9978637043366805E-2"/>
      </right>
      <top/>
      <bottom style="thin">
        <color theme="0"/>
      </bottom>
      <diagonal/>
    </border>
    <border>
      <left style="thin">
        <color rgb="FF000000"/>
      </left>
      <right style="thin">
        <color theme="2" tint="-9.9978637043366805E-2"/>
      </right>
      <top style="thin">
        <color theme="0"/>
      </top>
      <bottom style="medium">
        <color theme="1"/>
      </bottom>
      <diagonal/>
    </border>
    <border>
      <left style="thin">
        <color rgb="FF000000"/>
      </left>
      <right style="thin">
        <color theme="2" tint="-9.9978637043366805E-2"/>
      </right>
      <top style="thin">
        <color theme="0"/>
      </top>
      <bottom/>
      <diagonal/>
    </border>
    <border>
      <left style="thin">
        <color rgb="FF000000"/>
      </left>
      <right style="thin">
        <color theme="2" tint="-9.9978637043366805E-2"/>
      </right>
      <top/>
      <bottom style="thin">
        <color theme="0"/>
      </bottom>
      <diagonal/>
    </border>
    <border>
      <left style="thin">
        <color rgb="FF000000"/>
      </left>
      <right style="thin">
        <color theme="2" tint="-9.9978637043366805E-2"/>
      </right>
      <top/>
      <bottom style="medium">
        <color theme="1"/>
      </bottom>
      <diagonal/>
    </border>
    <border>
      <left/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2" tint="-9.9978637043366805E-2"/>
      </right>
      <top/>
      <bottom style="medium">
        <color theme="1"/>
      </bottom>
      <diagonal/>
    </border>
    <border>
      <left style="thin">
        <color theme="0"/>
      </left>
      <right style="thin">
        <color theme="2" tint="-9.9978637043366805E-2"/>
      </right>
      <top/>
      <bottom style="thin">
        <color theme="0"/>
      </bottom>
      <diagonal/>
    </border>
    <border>
      <left style="thin">
        <color rgb="FF000000"/>
      </left>
      <right style="thin">
        <color theme="2" tint="-9.9978637043366805E-2"/>
      </right>
      <top/>
      <bottom/>
      <diagonal/>
    </border>
    <border>
      <left style="medium">
        <color rgb="FF000000"/>
      </left>
      <right style="medium">
        <color theme="1"/>
      </right>
      <top/>
      <bottom style="medium">
        <color rgb="FF000000"/>
      </bottom>
      <diagonal/>
    </border>
    <border>
      <left style="medium">
        <color rgb="FF000000"/>
      </left>
      <right style="medium">
        <color theme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</borders>
  <cellStyleXfs count="49">
    <xf numFmtId="0" fontId="0" fillId="0" borderId="0">
      <alignment vertical="center"/>
    </xf>
    <xf numFmtId="0" fontId="1" fillId="2" borderId="1" applyFon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7" fillId="0" borderId="0"/>
    <xf numFmtId="0" fontId="58" fillId="0" borderId="0"/>
    <xf numFmtId="0" fontId="5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1" applyFont="0" applyAlignment="0" applyProtection="0">
      <alignment vertical="center"/>
    </xf>
    <xf numFmtId="0" fontId="1" fillId="2" borderId="233" applyNumberFormat="0" applyFont="0" applyAlignment="0" applyProtection="0">
      <alignment vertical="center"/>
    </xf>
    <xf numFmtId="0" fontId="89" fillId="0" borderId="0"/>
    <xf numFmtId="0" fontId="18" fillId="0" borderId="0">
      <alignment vertical="center"/>
    </xf>
    <xf numFmtId="0" fontId="1" fillId="2" borderId="1" applyFont="0" applyAlignment="0" applyProtection="0">
      <alignment vertical="center"/>
    </xf>
    <xf numFmtId="0" fontId="18" fillId="2" borderId="1" applyFont="0" applyAlignment="0" applyProtection="0">
      <alignment vertical="center"/>
    </xf>
    <xf numFmtId="0" fontId="91" fillId="4" borderId="0" applyNumberFormat="0" applyBorder="0" applyAlignment="0" applyProtection="0">
      <alignment vertical="center"/>
    </xf>
    <xf numFmtId="0" fontId="18" fillId="0" borderId="0">
      <alignment vertical="center"/>
    </xf>
    <xf numFmtId="0" fontId="1" fillId="2" borderId="1" applyFont="0" applyAlignment="0" applyProtection="0">
      <alignment vertical="center"/>
    </xf>
    <xf numFmtId="0" fontId="1" fillId="7" borderId="23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2" borderId="2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3" borderId="1" applyNumberFormat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27" borderId="1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58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7" borderId="235" applyNumberFormat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7" borderId="1" applyNumberFormat="0" applyAlignment="0" applyProtection="0">
      <alignment vertical="center"/>
    </xf>
    <xf numFmtId="0" fontId="1" fillId="13" borderId="1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2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233" applyNumberFormat="0" applyFont="0" applyAlignment="0" applyProtection="0">
      <alignment vertical="center"/>
    </xf>
  </cellStyleXfs>
  <cellXfs count="636">
    <xf numFmtId="0" fontId="0" fillId="0" borderId="0" xfId="0">
      <alignment vertical="center"/>
    </xf>
    <xf numFmtId="0" fontId="0" fillId="2" borderId="1" xfId="1" applyFont="1">
      <alignment vertical="center"/>
    </xf>
    <xf numFmtId="0" fontId="12" fillId="0" borderId="0" xfId="0" applyFont="1">
      <alignment vertical="center"/>
    </xf>
    <xf numFmtId="0" fontId="0" fillId="0" borderId="5" xfId="0" applyBorder="1">
      <alignment vertical="center"/>
    </xf>
    <xf numFmtId="0" fontId="0" fillId="0" borderId="9" xfId="0" applyBorder="1">
      <alignment vertical="center"/>
    </xf>
    <xf numFmtId="0" fontId="0" fillId="0" borderId="0" xfId="0" applyProtection="1">
      <alignment vertical="center"/>
      <protection hidden="1"/>
    </xf>
    <xf numFmtId="0" fontId="0" fillId="0" borderId="23" xfId="0" applyBorder="1">
      <alignment vertical="center"/>
    </xf>
    <xf numFmtId="0" fontId="0" fillId="0" borderId="29" xfId="0" applyBorder="1">
      <alignment vertical="center"/>
    </xf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3" borderId="40" xfId="1" applyFont="1" applyFill="1" applyBorder="1">
      <alignment vertical="center"/>
    </xf>
    <xf numFmtId="0" fontId="0" fillId="3" borderId="41" xfId="1" applyFont="1" applyFill="1" applyBorder="1">
      <alignment vertical="center"/>
    </xf>
    <xf numFmtId="0" fontId="0" fillId="3" borderId="42" xfId="1" applyFont="1" applyFill="1" applyBorder="1">
      <alignment vertical="center"/>
    </xf>
    <xf numFmtId="0" fontId="0" fillId="0" borderId="43" xfId="0" applyBorder="1">
      <alignment vertical="center"/>
    </xf>
    <xf numFmtId="0" fontId="0" fillId="3" borderId="44" xfId="1" applyFont="1" applyFill="1" applyBorder="1">
      <alignment vertical="center"/>
    </xf>
    <xf numFmtId="0" fontId="0" fillId="3" borderId="45" xfId="1" applyFont="1" applyFill="1" applyBorder="1">
      <alignment vertical="center"/>
    </xf>
    <xf numFmtId="0" fontId="0" fillId="0" borderId="46" xfId="0" applyBorder="1">
      <alignment vertical="center"/>
    </xf>
    <xf numFmtId="0" fontId="3" fillId="0" borderId="47" xfId="0" applyFont="1" applyBorder="1">
      <alignment vertical="center"/>
    </xf>
    <xf numFmtId="0" fontId="4" fillId="0" borderId="47" xfId="0" applyFont="1" applyBorder="1">
      <alignment vertical="center"/>
    </xf>
    <xf numFmtId="0" fontId="4" fillId="0" borderId="48" xfId="0" applyFont="1" applyBorder="1">
      <alignment vertical="center"/>
    </xf>
    <xf numFmtId="0" fontId="32" fillId="0" borderId="47" xfId="0" applyFont="1" applyBorder="1">
      <alignment vertical="center"/>
    </xf>
    <xf numFmtId="0" fontId="31" fillId="0" borderId="47" xfId="0" applyFont="1" applyBorder="1">
      <alignment vertical="center"/>
    </xf>
    <xf numFmtId="0" fontId="31" fillId="0" borderId="48" xfId="0" applyFont="1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47" xfId="0" applyBorder="1">
      <alignment vertical="center"/>
    </xf>
    <xf numFmtId="0" fontId="3" fillId="0" borderId="46" xfId="0" applyFont="1" applyBorder="1">
      <alignment vertical="center"/>
    </xf>
    <xf numFmtId="0" fontId="0" fillId="0" borderId="51" xfId="0" applyBorder="1">
      <alignment vertical="center"/>
    </xf>
    <xf numFmtId="0" fontId="0" fillId="0" borderId="53" xfId="0" applyBorder="1">
      <alignment vertical="center"/>
    </xf>
    <xf numFmtId="0" fontId="5" fillId="0" borderId="0" xfId="0" applyFo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4" fillId="0" borderId="0" xfId="0" applyFont="1" applyProtection="1">
      <alignment vertical="center"/>
      <protection hidden="1"/>
    </xf>
    <xf numFmtId="0" fontId="0" fillId="2" borderId="1" xfId="1" applyFont="1" applyProtection="1">
      <alignment vertical="center"/>
      <protection hidden="1"/>
    </xf>
    <xf numFmtId="176" fontId="0" fillId="0" borderId="0" xfId="0" applyNumberFormat="1" applyProtection="1">
      <alignment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3" fillId="0" borderId="0" xfId="0" applyFont="1" applyProtection="1">
      <alignment vertical="center"/>
      <protection hidden="1"/>
    </xf>
    <xf numFmtId="177" fontId="0" fillId="0" borderId="0" xfId="0" applyNumberFormat="1" applyProtection="1">
      <alignment vertical="center"/>
      <protection hidden="1"/>
    </xf>
    <xf numFmtId="176" fontId="6" fillId="0" borderId="11" xfId="0" applyNumberFormat="1" applyFont="1" applyBorder="1" applyProtection="1">
      <alignment vertical="center"/>
      <protection hidden="1"/>
    </xf>
    <xf numFmtId="0" fontId="0" fillId="0" borderId="13" xfId="0" applyBorder="1" applyAlignment="1" applyProtection="1">
      <alignment horizontal="right" vertical="center"/>
      <protection hidden="1"/>
    </xf>
    <xf numFmtId="0" fontId="21" fillId="0" borderId="0" xfId="0" applyFont="1" applyProtection="1">
      <alignment vertical="center"/>
      <protection hidden="1"/>
    </xf>
    <xf numFmtId="0" fontId="16" fillId="0" borderId="0" xfId="0" applyFont="1" applyProtection="1">
      <alignment vertical="center"/>
      <protection hidden="1"/>
    </xf>
    <xf numFmtId="0" fontId="0" fillId="3" borderId="1" xfId="1" applyFont="1" applyFill="1" applyProtection="1">
      <alignment vertical="center"/>
      <protection hidden="1"/>
    </xf>
    <xf numFmtId="2" fontId="0" fillId="0" borderId="0" xfId="0" applyNumberFormat="1" applyProtection="1">
      <alignment vertical="center"/>
      <protection hidden="1"/>
    </xf>
    <xf numFmtId="0" fontId="26" fillId="0" borderId="0" xfId="0" applyFont="1" applyProtection="1">
      <alignment vertical="center"/>
      <protection hidden="1"/>
    </xf>
    <xf numFmtId="0" fontId="14" fillId="5" borderId="0" xfId="3" applyProtection="1">
      <alignment vertical="center"/>
      <protection hidden="1"/>
    </xf>
    <xf numFmtId="0" fontId="0" fillId="0" borderId="47" xfId="0" applyBorder="1" applyAlignment="1" applyProtection="1">
      <alignment horizontal="center" vertical="center"/>
      <protection hidden="1"/>
    </xf>
    <xf numFmtId="0" fontId="0" fillId="0" borderId="47" xfId="0" applyBorder="1" applyProtection="1">
      <alignment vertical="center"/>
      <protection hidden="1"/>
    </xf>
    <xf numFmtId="0" fontId="0" fillId="0" borderId="48" xfId="0" applyBorder="1" applyProtection="1">
      <alignment vertical="center"/>
      <protection hidden="1"/>
    </xf>
    <xf numFmtId="0" fontId="0" fillId="2" borderId="1" xfId="1" applyFont="1" applyAlignment="1" applyProtection="1">
      <alignment horizontal="right" vertical="center"/>
      <protection locked="0" hidden="1"/>
    </xf>
    <xf numFmtId="0" fontId="0" fillId="0" borderId="29" xfId="0" applyBorder="1" applyProtection="1">
      <alignment vertical="center"/>
      <protection hidden="1"/>
    </xf>
    <xf numFmtId="0" fontId="0" fillId="0" borderId="23" xfId="0" applyBorder="1" applyAlignment="1" applyProtection="1">
      <alignment horizontal="center" vertical="center"/>
      <protection hidden="1"/>
    </xf>
    <xf numFmtId="0" fontId="4" fillId="0" borderId="23" xfId="0" applyFont="1" applyBorder="1" applyAlignment="1" applyProtection="1">
      <alignment horizontal="center" vertical="center"/>
      <protection hidden="1"/>
    </xf>
    <xf numFmtId="0" fontId="0" fillId="0" borderId="50" xfId="0" applyBorder="1" applyProtection="1">
      <alignment vertical="center"/>
      <protection hidden="1"/>
    </xf>
    <xf numFmtId="0" fontId="4" fillId="0" borderId="50" xfId="0" applyFont="1" applyBorder="1" applyAlignment="1" applyProtection="1">
      <alignment horizontal="center" vertical="center"/>
      <protection hidden="1"/>
    </xf>
    <xf numFmtId="0" fontId="0" fillId="2" borderId="62" xfId="1" applyFont="1" applyBorder="1" applyAlignment="1" applyProtection="1">
      <alignment horizontal="right" vertical="center"/>
      <protection locked="0" hidden="1"/>
    </xf>
    <xf numFmtId="0" fontId="0" fillId="0" borderId="33" xfId="0" applyBorder="1" applyProtection="1">
      <alignment vertical="center"/>
      <protection hidden="1"/>
    </xf>
    <xf numFmtId="0" fontId="0" fillId="2" borderId="63" xfId="1" applyFont="1" applyBorder="1" applyAlignment="1" applyProtection="1">
      <alignment horizontal="right" vertical="center"/>
      <protection locked="0" hidden="1"/>
    </xf>
    <xf numFmtId="0" fontId="0" fillId="2" borderId="59" xfId="1" applyFont="1" applyBorder="1" applyAlignment="1" applyProtection="1">
      <alignment horizontal="right" vertical="center"/>
      <protection locked="0" hidden="1"/>
    </xf>
    <xf numFmtId="0" fontId="0" fillId="0" borderId="48" xfId="0" applyBorder="1" applyAlignment="1" applyProtection="1">
      <alignment horizontal="center" vertical="center"/>
      <protection hidden="1"/>
    </xf>
    <xf numFmtId="0" fontId="0" fillId="0" borderId="50" xfId="0" applyBorder="1" applyAlignment="1" applyProtection="1">
      <alignment horizontal="center" vertical="center"/>
      <protection hidden="1"/>
    </xf>
    <xf numFmtId="0" fontId="0" fillId="0" borderId="34" xfId="0" applyBorder="1" applyProtection="1">
      <alignment vertical="center"/>
      <protection hidden="1"/>
    </xf>
    <xf numFmtId="0" fontId="0" fillId="0" borderId="64" xfId="0" applyBorder="1" applyProtection="1">
      <alignment vertical="center"/>
      <protection hidden="1"/>
    </xf>
    <xf numFmtId="0" fontId="0" fillId="0" borderId="64" xfId="0" applyBorder="1" applyAlignment="1" applyProtection="1">
      <alignment horizontal="center" vertical="center"/>
      <protection hidden="1"/>
    </xf>
    <xf numFmtId="0" fontId="0" fillId="0" borderId="34" xfId="0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0" fontId="0" fillId="11" borderId="23" xfId="0" applyFill="1" applyBorder="1" applyProtection="1">
      <alignment vertical="center"/>
      <protection locked="0" hidden="1"/>
    </xf>
    <xf numFmtId="0" fontId="0" fillId="11" borderId="50" xfId="0" applyFill="1" applyBorder="1" applyProtection="1">
      <alignment vertical="center"/>
      <protection locked="0" hidden="1"/>
    </xf>
    <xf numFmtId="0" fontId="0" fillId="0" borderId="5" xfId="0" applyBorder="1" applyProtection="1">
      <alignment vertical="center"/>
      <protection hidden="1"/>
    </xf>
    <xf numFmtId="0" fontId="7" fillId="0" borderId="0" xfId="0" applyFont="1" applyProtection="1">
      <alignment vertical="center"/>
      <protection hidden="1"/>
    </xf>
    <xf numFmtId="0" fontId="6" fillId="0" borderId="0" xfId="0" applyFont="1" applyProtection="1">
      <alignment vertical="center"/>
      <protection hidden="1"/>
    </xf>
    <xf numFmtId="0" fontId="0" fillId="0" borderId="3" xfId="0" applyBorder="1" applyProtection="1">
      <alignment vertical="center"/>
      <protection hidden="1"/>
    </xf>
    <xf numFmtId="0" fontId="0" fillId="0" borderId="4" xfId="0" applyBorder="1" applyProtection="1">
      <alignment vertical="center"/>
      <protection hidden="1"/>
    </xf>
    <xf numFmtId="0" fontId="0" fillId="0" borderId="18" xfId="0" applyBorder="1" applyProtection="1">
      <alignment vertical="center"/>
      <protection hidden="1"/>
    </xf>
    <xf numFmtId="0" fontId="15" fillId="0" borderId="0" xfId="0" applyFont="1" applyProtection="1">
      <alignment vertical="center"/>
      <protection hidden="1"/>
    </xf>
    <xf numFmtId="0" fontId="0" fillId="0" borderId="9" xfId="0" applyBorder="1" applyProtection="1">
      <alignment vertical="center"/>
      <protection hidden="1"/>
    </xf>
    <xf numFmtId="0" fontId="0" fillId="0" borderId="13" xfId="0" applyBorder="1" applyProtection="1">
      <alignment vertical="center"/>
      <protection hidden="1"/>
    </xf>
    <xf numFmtId="0" fontId="0" fillId="0" borderId="14" xfId="0" applyBorder="1" applyProtection="1">
      <alignment vertical="center"/>
      <protection hidden="1"/>
    </xf>
    <xf numFmtId="0" fontId="0" fillId="2" borderId="52" xfId="1" applyFont="1" applyBorder="1" applyProtection="1">
      <alignment vertical="center"/>
      <protection hidden="1"/>
    </xf>
    <xf numFmtId="0" fontId="35" fillId="0" borderId="0" xfId="0" applyFont="1" applyProtection="1">
      <alignment vertical="center"/>
      <protection hidden="1"/>
    </xf>
    <xf numFmtId="0" fontId="1" fillId="4" borderId="1" xfId="2" applyFont="1" applyBorder="1" applyProtection="1">
      <alignment vertical="center"/>
      <protection hidden="1"/>
    </xf>
    <xf numFmtId="0" fontId="20" fillId="0" borderId="0" xfId="0" applyFont="1" applyProtection="1">
      <alignment vertical="center"/>
      <protection hidden="1"/>
    </xf>
    <xf numFmtId="0" fontId="18" fillId="0" borderId="0" xfId="0" applyFont="1" applyProtection="1">
      <alignment vertical="center"/>
      <protection hidden="1"/>
    </xf>
    <xf numFmtId="0" fontId="0" fillId="0" borderId="10" xfId="0" applyBorder="1" applyProtection="1">
      <alignment vertical="center"/>
      <protection hidden="1"/>
    </xf>
    <xf numFmtId="0" fontId="3" fillId="2" borderId="55" xfId="1" applyFont="1" applyBorder="1" applyProtection="1">
      <alignment vertical="center"/>
      <protection hidden="1"/>
    </xf>
    <xf numFmtId="0" fontId="8" fillId="0" borderId="0" xfId="0" applyFont="1" applyProtection="1">
      <alignment vertical="center"/>
      <protection hidden="1"/>
    </xf>
    <xf numFmtId="0" fontId="29" fillId="0" borderId="0" xfId="0" applyFont="1" applyProtection="1">
      <alignment vertical="center"/>
      <protection hidden="1"/>
    </xf>
    <xf numFmtId="0" fontId="25" fillId="0" borderId="0" xfId="0" applyFont="1" applyProtection="1">
      <alignment vertical="center"/>
      <protection hidden="1"/>
    </xf>
    <xf numFmtId="0" fontId="0" fillId="0" borderId="8" xfId="0" applyBorder="1" applyProtection="1">
      <alignment vertical="center"/>
      <protection hidden="1"/>
    </xf>
    <xf numFmtId="0" fontId="11" fillId="0" borderId="0" xfId="0" applyFont="1" applyProtection="1">
      <alignment vertical="center"/>
      <protection hidden="1"/>
    </xf>
    <xf numFmtId="0" fontId="0" fillId="0" borderId="17" xfId="0" applyBorder="1" applyProtection="1">
      <alignment vertical="center"/>
      <protection hidden="1"/>
    </xf>
    <xf numFmtId="0" fontId="3" fillId="2" borderId="56" xfId="1" applyFont="1" applyBorder="1" applyProtection="1">
      <alignment vertical="center"/>
      <protection hidden="1"/>
    </xf>
    <xf numFmtId="0" fontId="36" fillId="0" borderId="0" xfId="0" applyFont="1" applyProtection="1">
      <alignment vertical="center"/>
      <protection hidden="1"/>
    </xf>
    <xf numFmtId="0" fontId="18" fillId="4" borderId="1" xfId="2" applyFont="1" applyBorder="1" applyProtection="1">
      <alignment vertical="center"/>
      <protection hidden="1"/>
    </xf>
    <xf numFmtId="0" fontId="3" fillId="2" borderId="1" xfId="1" applyFont="1" applyProtection="1">
      <alignment vertical="center"/>
      <protection hidden="1"/>
    </xf>
    <xf numFmtId="0" fontId="9" fillId="2" borderId="1" xfId="1" applyFont="1" applyProtection="1">
      <alignment vertical="center"/>
      <protection hidden="1"/>
    </xf>
    <xf numFmtId="0" fontId="5" fillId="2" borderId="1" xfId="1" applyFont="1" applyProtection="1">
      <alignment vertical="center"/>
      <protection hidden="1"/>
    </xf>
    <xf numFmtId="0" fontId="9" fillId="0" borderId="0" xfId="0" applyFont="1" applyProtection="1">
      <alignment vertical="center"/>
      <protection hidden="1"/>
    </xf>
    <xf numFmtId="0" fontId="0" fillId="2" borderId="6" xfId="1" applyFont="1" applyBorder="1" applyProtection="1">
      <alignment vertical="center"/>
      <protection hidden="1"/>
    </xf>
    <xf numFmtId="0" fontId="0" fillId="2" borderId="7" xfId="1" applyFont="1" applyBorder="1" applyProtection="1">
      <alignment vertical="center"/>
      <protection hidden="1"/>
    </xf>
    <xf numFmtId="0" fontId="10" fillId="0" borderId="0" xfId="0" applyFont="1" applyProtection="1">
      <alignment vertical="center"/>
      <protection hidden="1"/>
    </xf>
    <xf numFmtId="0" fontId="0" fillId="2" borderId="54" xfId="1" applyFont="1" applyBorder="1" applyProtection="1">
      <alignment vertical="center"/>
      <protection hidden="1"/>
    </xf>
    <xf numFmtId="0" fontId="3" fillId="2" borderId="17" xfId="1" applyFont="1" applyBorder="1" applyProtection="1">
      <alignment vertical="center"/>
      <protection hidden="1"/>
    </xf>
    <xf numFmtId="0" fontId="33" fillId="0" borderId="57" xfId="1" applyFont="1" applyFill="1" applyBorder="1" applyProtection="1">
      <alignment vertical="center"/>
      <protection hidden="1"/>
    </xf>
    <xf numFmtId="0" fontId="1" fillId="3" borderId="1" xfId="1" applyFont="1" applyFill="1" applyProtection="1">
      <alignment vertical="center"/>
      <protection hidden="1"/>
    </xf>
    <xf numFmtId="0" fontId="0" fillId="3" borderId="6" xfId="1" applyFont="1" applyFill="1" applyBorder="1" applyProtection="1">
      <alignment vertical="center"/>
      <protection hidden="1"/>
    </xf>
    <xf numFmtId="2" fontId="0" fillId="0" borderId="1" xfId="4" applyNumberFormat="1" applyFont="1" applyFill="1" applyBorder="1" applyProtection="1">
      <alignment vertical="center"/>
      <protection hidden="1"/>
    </xf>
    <xf numFmtId="0" fontId="1" fillId="0" borderId="0" xfId="0" applyFont="1" applyProtection="1">
      <alignment vertical="center"/>
      <protection hidden="1"/>
    </xf>
    <xf numFmtId="0" fontId="12" fillId="0" borderId="0" xfId="0" applyFont="1" applyProtection="1">
      <alignment vertical="center"/>
      <protection hidden="1"/>
    </xf>
    <xf numFmtId="0" fontId="7" fillId="2" borderId="24" xfId="1" applyFont="1" applyBorder="1" applyProtection="1">
      <alignment vertical="center"/>
      <protection hidden="1"/>
    </xf>
    <xf numFmtId="0" fontId="0" fillId="2" borderId="25" xfId="1" applyFont="1" applyBorder="1" applyProtection="1">
      <alignment vertical="center"/>
      <protection hidden="1"/>
    </xf>
    <xf numFmtId="0" fontId="0" fillId="2" borderId="26" xfId="1" applyFont="1" applyBorder="1" applyProtection="1">
      <alignment vertical="center"/>
      <protection hidden="1"/>
    </xf>
    <xf numFmtId="0" fontId="0" fillId="2" borderId="27" xfId="1" applyFont="1" applyBorder="1" applyProtection="1">
      <alignment vertical="center"/>
      <protection hidden="1"/>
    </xf>
    <xf numFmtId="0" fontId="0" fillId="0" borderId="23" xfId="0" applyBorder="1" applyProtection="1">
      <alignment vertical="center"/>
      <protection hidden="1"/>
    </xf>
    <xf numFmtId="0" fontId="0" fillId="0" borderId="28" xfId="0" applyBorder="1" applyProtection="1">
      <alignment vertical="center"/>
      <protection hidden="1"/>
    </xf>
    <xf numFmtId="0" fontId="0" fillId="2" borderId="30" xfId="1" applyFont="1" applyBorder="1" applyProtection="1">
      <alignment vertical="center"/>
      <protection hidden="1"/>
    </xf>
    <xf numFmtId="0" fontId="7" fillId="4" borderId="31" xfId="2" applyFont="1" applyBorder="1" applyAlignment="1" applyProtection="1">
      <alignment horizontal="left" vertical="center"/>
      <protection hidden="1"/>
    </xf>
    <xf numFmtId="0" fontId="1" fillId="4" borderId="32" xfId="2" applyFont="1" applyBorder="1" applyProtection="1">
      <alignment vertical="center"/>
      <protection hidden="1"/>
    </xf>
    <xf numFmtId="0" fontId="37" fillId="0" borderId="0" xfId="0" applyFont="1" applyProtection="1">
      <alignment vertical="center"/>
      <protection hidden="1"/>
    </xf>
    <xf numFmtId="0" fontId="0" fillId="0" borderId="15" xfId="0" applyBorder="1" applyProtection="1">
      <alignment vertical="center"/>
      <protection hidden="1"/>
    </xf>
    <xf numFmtId="0" fontId="0" fillId="0" borderId="16" xfId="0" applyBorder="1" applyProtection="1">
      <alignment vertical="center"/>
      <protection hidden="1"/>
    </xf>
    <xf numFmtId="0" fontId="28" fillId="0" borderId="0" xfId="0" applyFont="1" applyProtection="1">
      <alignment vertical="center"/>
      <protection hidden="1"/>
    </xf>
    <xf numFmtId="0" fontId="19" fillId="0" borderId="0" xfId="0" applyFont="1" applyProtection="1">
      <alignment vertical="center"/>
      <protection hidden="1"/>
    </xf>
    <xf numFmtId="0" fontId="0" fillId="0" borderId="19" xfId="0" applyBorder="1" applyProtection="1">
      <alignment vertical="center"/>
      <protection hidden="1"/>
    </xf>
    <xf numFmtId="0" fontId="1" fillId="3" borderId="0" xfId="3" applyFont="1" applyFill="1" applyProtection="1">
      <alignment vertical="center"/>
      <protection hidden="1"/>
    </xf>
    <xf numFmtId="0" fontId="1" fillId="3" borderId="1" xfId="3" applyFont="1" applyFill="1" applyBorder="1" applyProtection="1">
      <alignment vertical="center"/>
      <protection hidden="1"/>
    </xf>
    <xf numFmtId="0" fontId="24" fillId="0" borderId="0" xfId="0" applyFont="1" applyProtection="1">
      <alignment vertical="center"/>
      <protection hidden="1"/>
    </xf>
    <xf numFmtId="0" fontId="8" fillId="0" borderId="5" xfId="0" applyFont="1" applyBorder="1" applyProtection="1">
      <alignment vertical="center"/>
      <protection hidden="1"/>
    </xf>
    <xf numFmtId="0" fontId="30" fillId="0" borderId="0" xfId="0" applyFont="1" applyProtection="1">
      <alignment vertical="center"/>
      <protection hidden="1"/>
    </xf>
    <xf numFmtId="0" fontId="18" fillId="3" borderId="1" xfId="3" applyFont="1" applyFill="1" applyBorder="1" applyProtection="1">
      <alignment vertical="center"/>
      <protection hidden="1"/>
    </xf>
    <xf numFmtId="0" fontId="34" fillId="0" borderId="0" xfId="0" applyFont="1" applyProtection="1">
      <alignment vertical="center"/>
      <protection hidden="1"/>
    </xf>
    <xf numFmtId="0" fontId="31" fillId="0" borderId="0" xfId="0" applyFont="1" applyProtection="1">
      <alignment vertical="center"/>
      <protection hidden="1"/>
    </xf>
    <xf numFmtId="0" fontId="13" fillId="4" borderId="0" xfId="2" applyProtection="1">
      <alignment vertical="center"/>
      <protection hidden="1"/>
    </xf>
    <xf numFmtId="0" fontId="17" fillId="0" borderId="0" xfId="0" applyFont="1" applyProtection="1">
      <alignment vertical="center"/>
      <protection hidden="1"/>
    </xf>
    <xf numFmtId="176" fontId="14" fillId="5" borderId="1" xfId="3" applyNumberFormat="1" applyBorder="1" applyProtection="1">
      <alignment vertical="center"/>
      <protection hidden="1"/>
    </xf>
    <xf numFmtId="176" fontId="22" fillId="5" borderId="1" xfId="3" applyNumberFormat="1" applyFont="1" applyBorder="1" applyProtection="1">
      <alignment vertical="center"/>
      <protection hidden="1"/>
    </xf>
    <xf numFmtId="0" fontId="23" fillId="0" borderId="0" xfId="0" applyFont="1" applyProtection="1">
      <alignment vertical="center"/>
      <protection hidden="1"/>
    </xf>
    <xf numFmtId="0" fontId="0" fillId="3" borderId="0" xfId="0" applyFill="1" applyProtection="1">
      <alignment vertical="center"/>
      <protection hidden="1"/>
    </xf>
    <xf numFmtId="0" fontId="0" fillId="3" borderId="5" xfId="0" applyFill="1" applyBorder="1" applyProtection="1">
      <alignment vertical="center"/>
      <protection hidden="1"/>
    </xf>
    <xf numFmtId="178" fontId="0" fillId="3" borderId="0" xfId="0" applyNumberFormat="1" applyFill="1" applyProtection="1">
      <alignment vertical="center"/>
      <protection hidden="1"/>
    </xf>
    <xf numFmtId="178" fontId="0" fillId="0" borderId="0" xfId="0" applyNumberFormat="1" applyProtection="1">
      <alignment vertical="center"/>
      <protection hidden="1"/>
    </xf>
    <xf numFmtId="0" fontId="40" fillId="0" borderId="0" xfId="0" applyFont="1">
      <alignment vertical="center"/>
    </xf>
    <xf numFmtId="0" fontId="41" fillId="0" borderId="0" xfId="0" applyFont="1" applyProtection="1">
      <alignment vertical="center"/>
      <protection hidden="1"/>
    </xf>
    <xf numFmtId="0" fontId="40" fillId="0" borderId="0" xfId="0" applyFont="1" applyProtection="1">
      <alignment vertical="center"/>
      <protection hidden="1"/>
    </xf>
    <xf numFmtId="0" fontId="3" fillId="0" borderId="67" xfId="0" applyFont="1" applyBorder="1" applyAlignment="1" applyProtection="1">
      <alignment horizontal="center" vertical="center"/>
      <protection hidden="1"/>
    </xf>
    <xf numFmtId="0" fontId="3" fillId="0" borderId="66" xfId="0" applyFont="1" applyBorder="1" applyAlignment="1" applyProtection="1">
      <alignment horizontal="center" vertical="center"/>
      <protection hidden="1"/>
    </xf>
    <xf numFmtId="0" fontId="0" fillId="0" borderId="21" xfId="0" applyBorder="1" applyAlignment="1" applyProtection="1">
      <alignment horizontal="center" vertical="center"/>
      <protection hidden="1"/>
    </xf>
    <xf numFmtId="0" fontId="3" fillId="0" borderId="22" xfId="0" applyFont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left" vertical="center"/>
      <protection hidden="1"/>
    </xf>
    <xf numFmtId="0" fontId="3" fillId="0" borderId="72" xfId="0" applyFont="1" applyBorder="1" applyAlignment="1" applyProtection="1">
      <alignment horizontal="left" vertical="center"/>
      <protection hidden="1"/>
    </xf>
    <xf numFmtId="0" fontId="43" fillId="0" borderId="0" xfId="0" applyFont="1">
      <alignment vertical="center"/>
    </xf>
    <xf numFmtId="0" fontId="0" fillId="0" borderId="73" xfId="0" applyBorder="1" applyAlignment="1" applyProtection="1">
      <alignment horizontal="center" vertical="center"/>
      <protection hidden="1"/>
    </xf>
    <xf numFmtId="0" fontId="0" fillId="0" borderId="74" xfId="0" applyBorder="1" applyAlignment="1" applyProtection="1">
      <alignment horizontal="center" vertical="center"/>
      <protection hidden="1"/>
    </xf>
    <xf numFmtId="0" fontId="0" fillId="2" borderId="75" xfId="1" applyFont="1" applyBorder="1" applyAlignment="1" applyProtection="1">
      <alignment horizontal="right" vertical="center"/>
      <protection locked="0" hidden="1"/>
    </xf>
    <xf numFmtId="0" fontId="0" fillId="11" borderId="74" xfId="0" applyFill="1" applyBorder="1" applyProtection="1">
      <alignment vertical="center"/>
      <protection locked="0" hidden="1"/>
    </xf>
    <xf numFmtId="0" fontId="0" fillId="2" borderId="65" xfId="1" applyFont="1" applyBorder="1" applyAlignment="1" applyProtection="1">
      <alignment horizontal="right" vertical="center"/>
      <protection locked="0" hidden="1"/>
    </xf>
    <xf numFmtId="0" fontId="0" fillId="0" borderId="49" xfId="0" applyBorder="1" applyProtection="1">
      <alignment vertical="center"/>
      <protection hidden="1"/>
    </xf>
    <xf numFmtId="0" fontId="37" fillId="0" borderId="0" xfId="0" applyFont="1">
      <alignment vertical="center"/>
    </xf>
    <xf numFmtId="0" fontId="0" fillId="0" borderId="77" xfId="0" applyBorder="1" applyAlignment="1" applyProtection="1">
      <alignment horizontal="center" vertical="center"/>
      <protection hidden="1"/>
    </xf>
    <xf numFmtId="0" fontId="0" fillId="11" borderId="29" xfId="0" applyFill="1" applyBorder="1" applyProtection="1">
      <alignment vertical="center"/>
      <protection locked="0" hidden="1"/>
    </xf>
    <xf numFmtId="0" fontId="0" fillId="2" borderId="78" xfId="1" applyFont="1" applyBorder="1" applyAlignment="1" applyProtection="1">
      <alignment horizontal="right" vertical="center"/>
      <protection locked="0" hidden="1"/>
    </xf>
    <xf numFmtId="0" fontId="0" fillId="2" borderId="79" xfId="1" applyFont="1" applyBorder="1" applyAlignment="1" applyProtection="1">
      <alignment horizontal="right" vertical="center"/>
      <protection locked="0" hidden="1"/>
    </xf>
    <xf numFmtId="0" fontId="0" fillId="2" borderId="80" xfId="1" applyFont="1" applyBorder="1" applyAlignment="1" applyProtection="1">
      <alignment horizontal="right" vertical="center"/>
      <protection locked="0" hidden="1"/>
    </xf>
    <xf numFmtId="0" fontId="0" fillId="2" borderId="81" xfId="1" applyFont="1" applyBorder="1" applyAlignment="1" applyProtection="1">
      <alignment horizontal="right" vertical="center"/>
      <protection locked="0" hidden="1"/>
    </xf>
    <xf numFmtId="0" fontId="0" fillId="2" borderId="30" xfId="1" applyFont="1" applyBorder="1" applyAlignment="1" applyProtection="1">
      <alignment horizontal="right" vertical="center"/>
      <protection locked="0" hidden="1"/>
    </xf>
    <xf numFmtId="0" fontId="3" fillId="0" borderId="18" xfId="0" applyFont="1" applyBorder="1" applyProtection="1">
      <alignment vertical="center"/>
      <protection hidden="1"/>
    </xf>
    <xf numFmtId="0" fontId="0" fillId="2" borderId="68" xfId="1" applyFont="1" applyBorder="1" applyAlignment="1" applyProtection="1">
      <alignment horizontal="center" vertical="center"/>
      <protection locked="0" hidden="1"/>
    </xf>
    <xf numFmtId="0" fontId="0" fillId="2" borderId="69" xfId="1" applyFont="1" applyBorder="1" applyAlignment="1" applyProtection="1">
      <alignment horizontal="center" vertical="center"/>
      <protection locked="0" hidden="1"/>
    </xf>
    <xf numFmtId="0" fontId="0" fillId="2" borderId="70" xfId="1" applyFont="1" applyBorder="1" applyAlignment="1" applyProtection="1">
      <alignment horizontal="center" vertical="center"/>
      <protection locked="0" hidden="1"/>
    </xf>
    <xf numFmtId="0" fontId="53" fillId="0" borderId="0" xfId="0" applyFont="1" applyProtection="1">
      <alignment vertical="center"/>
      <protection hidden="1"/>
    </xf>
    <xf numFmtId="0" fontId="7" fillId="2" borderId="1" xfId="1" applyFont="1" applyProtection="1">
      <alignment vertical="center"/>
      <protection hidden="1"/>
    </xf>
    <xf numFmtId="0" fontId="0" fillId="13" borderId="1" xfId="1" applyFont="1" applyFill="1" applyProtection="1">
      <alignment vertical="center"/>
    </xf>
    <xf numFmtId="0" fontId="3" fillId="0" borderId="0" xfId="0" applyFont="1">
      <alignment vertical="center"/>
    </xf>
    <xf numFmtId="0" fontId="0" fillId="7" borderId="0" xfId="0" applyFill="1" applyProtection="1">
      <alignment vertical="center"/>
      <protection hidden="1"/>
    </xf>
    <xf numFmtId="0" fontId="0" fillId="0" borderId="72" xfId="0" applyBorder="1" applyProtection="1">
      <alignment vertical="center"/>
      <protection hidden="1"/>
    </xf>
    <xf numFmtId="0" fontId="0" fillId="11" borderId="0" xfId="0" applyFill="1" applyProtection="1">
      <alignment vertical="center"/>
      <protection hidden="1"/>
    </xf>
    <xf numFmtId="0" fontId="3" fillId="11" borderId="0" xfId="0" applyFont="1" applyFill="1" applyProtection="1">
      <alignment vertical="center"/>
      <protection hidden="1"/>
    </xf>
    <xf numFmtId="0" fontId="0" fillId="0" borderId="46" xfId="0" applyBorder="1" applyAlignment="1" applyProtection="1">
      <alignment horizontal="center" vertical="center"/>
      <protection hidden="1"/>
    </xf>
    <xf numFmtId="0" fontId="0" fillId="0" borderId="49" xfId="0" applyBorder="1" applyAlignment="1" applyProtection="1">
      <alignment horizontal="right" vertical="center"/>
      <protection hidden="1"/>
    </xf>
    <xf numFmtId="0" fontId="0" fillId="0" borderId="86" xfId="0" applyBorder="1" applyProtection="1">
      <alignment vertical="center"/>
      <protection hidden="1"/>
    </xf>
    <xf numFmtId="0" fontId="55" fillId="3" borderId="1" xfId="1" applyFont="1" applyFill="1" applyProtection="1">
      <alignment vertical="center"/>
      <protection hidden="1"/>
    </xf>
    <xf numFmtId="0" fontId="12" fillId="3" borderId="1" xfId="1" applyFont="1" applyFill="1" applyProtection="1">
      <alignment vertical="center"/>
      <protection hidden="1"/>
    </xf>
    <xf numFmtId="0" fontId="0" fillId="3" borderId="7" xfId="1" applyFont="1" applyFill="1" applyBorder="1" applyProtection="1">
      <alignment vertical="center"/>
      <protection hidden="1"/>
    </xf>
    <xf numFmtId="0" fontId="0" fillId="3" borderId="35" xfId="1" applyFont="1" applyFill="1" applyBorder="1" applyProtection="1">
      <alignment vertical="center"/>
      <protection hidden="1"/>
    </xf>
    <xf numFmtId="0" fontId="0" fillId="3" borderId="84" xfId="1" applyFont="1" applyFill="1" applyBorder="1" applyProtection="1">
      <alignment vertical="center"/>
      <protection hidden="1"/>
    </xf>
    <xf numFmtId="0" fontId="0" fillId="14" borderId="0" xfId="0" applyFill="1" applyProtection="1">
      <alignment vertical="center"/>
      <protection hidden="1"/>
    </xf>
    <xf numFmtId="0" fontId="7" fillId="0" borderId="0" xfId="0" applyFont="1">
      <alignment vertical="center"/>
    </xf>
    <xf numFmtId="0" fontId="0" fillId="12" borderId="0" xfId="0" applyFill="1">
      <alignment vertical="center"/>
    </xf>
    <xf numFmtId="0" fontId="0" fillId="12" borderId="82" xfId="0" applyFill="1" applyBorder="1">
      <alignment vertical="center"/>
    </xf>
    <xf numFmtId="0" fontId="0" fillId="12" borderId="83" xfId="0" applyFill="1" applyBorder="1">
      <alignment vertical="center"/>
    </xf>
    <xf numFmtId="0" fontId="0" fillId="2" borderId="1" xfId="1" applyFont="1" applyProtection="1">
      <alignment vertical="center"/>
    </xf>
    <xf numFmtId="0" fontId="0" fillId="0" borderId="82" xfId="0" applyBorder="1">
      <alignment vertical="center"/>
    </xf>
    <xf numFmtId="0" fontId="0" fillId="7" borderId="0" xfId="0" applyFill="1">
      <alignment vertical="center"/>
    </xf>
    <xf numFmtId="0" fontId="5" fillId="0" borderId="0" xfId="0" applyFont="1">
      <alignment vertical="center"/>
    </xf>
    <xf numFmtId="0" fontId="0" fillId="2" borderId="1" xfId="1" applyFont="1" applyAlignment="1">
      <alignment horizontal="center" vertical="center"/>
    </xf>
    <xf numFmtId="0" fontId="35" fillId="0" borderId="0" xfId="0" applyFont="1">
      <alignment vertical="center"/>
    </xf>
    <xf numFmtId="0" fontId="0" fillId="0" borderId="14" xfId="0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0" fontId="0" fillId="0" borderId="60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9" fontId="18" fillId="6" borderId="61" xfId="0" applyNumberFormat="1" applyFont="1" applyFill="1" applyBorder="1" applyAlignment="1" applyProtection="1">
      <alignment horizontal="center" vertical="center"/>
      <protection hidden="1"/>
    </xf>
    <xf numFmtId="9" fontId="18" fillId="7" borderId="61" xfId="0" applyNumberFormat="1" applyFont="1" applyFill="1" applyBorder="1" applyAlignment="1" applyProtection="1">
      <alignment horizontal="center" vertical="center"/>
      <protection hidden="1"/>
    </xf>
    <xf numFmtId="9" fontId="18" fillId="8" borderId="61" xfId="0" applyNumberFormat="1" applyFont="1" applyFill="1" applyBorder="1" applyAlignment="1" applyProtection="1">
      <alignment horizontal="center" vertical="center"/>
      <protection hidden="1"/>
    </xf>
    <xf numFmtId="9" fontId="27" fillId="9" borderId="61" xfId="0" applyNumberFormat="1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0" fillId="0" borderId="18" xfId="0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0" fontId="0" fillId="0" borderId="19" xfId="0" applyBorder="1" applyAlignment="1" applyProtection="1">
      <alignment horizontal="center" vertical="center"/>
      <protection hidden="1"/>
    </xf>
    <xf numFmtId="0" fontId="3" fillId="0" borderId="18" xfId="0" applyFont="1" applyBorder="1" applyAlignment="1" applyProtection="1">
      <alignment horizontal="center" vertical="center"/>
      <protection hidden="1"/>
    </xf>
    <xf numFmtId="0" fontId="3" fillId="0" borderId="17" xfId="0" applyFont="1" applyBorder="1" applyAlignment="1" applyProtection="1">
      <alignment horizontal="center" vertical="center"/>
      <protection hidden="1"/>
    </xf>
    <xf numFmtId="0" fontId="3" fillId="0" borderId="19" xfId="0" applyFont="1" applyBorder="1" applyAlignment="1" applyProtection="1">
      <alignment horizontal="center" vertical="center"/>
      <protection hidden="1"/>
    </xf>
    <xf numFmtId="2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18" xfId="0" applyBorder="1" applyAlignment="1" applyProtection="1">
      <alignment horizontal="center" vertical="center"/>
      <protection locked="0" hidden="1"/>
    </xf>
    <xf numFmtId="0" fontId="0" fillId="0" borderId="10" xfId="0" applyBorder="1" applyAlignment="1" applyProtection="1">
      <alignment horizontal="center" vertical="center"/>
      <protection locked="0" hidden="1"/>
    </xf>
    <xf numFmtId="0" fontId="0" fillId="0" borderId="0" xfId="0" applyProtection="1">
      <alignment vertical="center"/>
      <protection locked="0" hidden="1"/>
    </xf>
    <xf numFmtId="0" fontId="16" fillId="0" borderId="10" xfId="0" applyFont="1" applyBorder="1" applyAlignment="1" applyProtection="1">
      <alignment horizontal="lef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0" fillId="3" borderId="1" xfId="1" applyFont="1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7" fillId="3" borderId="1" xfId="1" applyFont="1" applyFill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0" fillId="3" borderId="87" xfId="1" applyFont="1" applyFill="1" applyBorder="1" applyProtection="1">
      <alignment vertical="center"/>
      <protection hidden="1"/>
    </xf>
    <xf numFmtId="0" fontId="0" fillId="0" borderId="88" xfId="0" applyBorder="1" applyProtection="1">
      <alignment vertical="center"/>
      <protection hidden="1"/>
    </xf>
    <xf numFmtId="0" fontId="0" fillId="0" borderId="87" xfId="1" applyFont="1" applyFill="1" applyBorder="1" applyProtection="1">
      <alignment vertical="center"/>
      <protection hidden="1"/>
    </xf>
    <xf numFmtId="0" fontId="46" fillId="0" borderId="0" xfId="0" applyFont="1" applyProtection="1">
      <alignment vertical="center"/>
      <protection hidden="1"/>
    </xf>
    <xf numFmtId="9" fontId="18" fillId="15" borderId="61" xfId="0" applyNumberFormat="1" applyFont="1" applyFill="1" applyBorder="1" applyAlignment="1" applyProtection="1">
      <alignment horizontal="center" vertical="center"/>
      <protection hidden="1"/>
    </xf>
    <xf numFmtId="0" fontId="0" fillId="2" borderId="89" xfId="1" applyFont="1" applyBorder="1" applyProtection="1">
      <alignment vertical="center"/>
      <protection hidden="1"/>
    </xf>
    <xf numFmtId="0" fontId="0" fillId="3" borderId="89" xfId="1" applyFont="1" applyFill="1" applyBorder="1" applyProtection="1">
      <alignment vertical="center"/>
      <protection hidden="1"/>
    </xf>
    <xf numFmtId="0" fontId="0" fillId="0" borderId="90" xfId="0" applyBorder="1" applyProtection="1">
      <alignment vertical="center"/>
      <protection hidden="1"/>
    </xf>
    <xf numFmtId="0" fontId="0" fillId="2" borderId="91" xfId="1" applyFont="1" applyBorder="1" applyProtection="1">
      <alignment vertical="center"/>
      <protection hidden="1"/>
    </xf>
    <xf numFmtId="0" fontId="0" fillId="3" borderId="91" xfId="1" applyFont="1" applyFill="1" applyBorder="1" applyProtection="1">
      <alignment vertical="center"/>
      <protection hidden="1"/>
    </xf>
    <xf numFmtId="0" fontId="0" fillId="2" borderId="59" xfId="1" applyFont="1" applyBorder="1" applyProtection="1">
      <alignment vertical="center"/>
      <protection hidden="1"/>
    </xf>
    <xf numFmtId="0" fontId="13" fillId="4" borderId="92" xfId="2" applyBorder="1" applyProtection="1">
      <alignment vertical="center"/>
      <protection hidden="1"/>
    </xf>
    <xf numFmtId="0" fontId="0" fillId="12" borderId="93" xfId="0" applyFill="1" applyBorder="1" applyProtection="1">
      <alignment vertical="center"/>
      <protection hidden="1"/>
    </xf>
    <xf numFmtId="0" fontId="13" fillId="12" borderId="94" xfId="2" applyFill="1" applyBorder="1" applyProtection="1">
      <alignment vertical="center"/>
      <protection hidden="1"/>
    </xf>
    <xf numFmtId="0" fontId="0" fillId="3" borderId="95" xfId="1" applyFont="1" applyFill="1" applyBorder="1" applyProtection="1">
      <alignment vertical="center"/>
      <protection hidden="1"/>
    </xf>
    <xf numFmtId="0" fontId="3" fillId="0" borderId="90" xfId="0" applyFont="1" applyBorder="1" applyProtection="1">
      <alignment vertical="center"/>
      <protection hidden="1"/>
    </xf>
    <xf numFmtId="0" fontId="8" fillId="11" borderId="0" xfId="0" applyFont="1" applyFill="1" applyProtection="1">
      <alignment vertical="center"/>
      <protection hidden="1"/>
    </xf>
    <xf numFmtId="0" fontId="0" fillId="11" borderId="85" xfId="1" applyFont="1" applyFill="1" applyBorder="1" applyProtection="1">
      <alignment vertical="center"/>
      <protection hidden="1"/>
    </xf>
    <xf numFmtId="0" fontId="0" fillId="11" borderId="1" xfId="1" applyFont="1" applyFill="1" applyProtection="1">
      <alignment vertical="center"/>
      <protection hidden="1"/>
    </xf>
    <xf numFmtId="0" fontId="0" fillId="11" borderId="90" xfId="0" applyFill="1" applyBorder="1" applyProtection="1">
      <alignment vertical="center"/>
      <protection hidden="1"/>
    </xf>
    <xf numFmtId="0" fontId="0" fillId="3" borderId="98" xfId="1" applyFont="1" applyFill="1" applyBorder="1" applyProtection="1">
      <alignment vertical="center"/>
      <protection hidden="1"/>
    </xf>
    <xf numFmtId="0" fontId="0" fillId="0" borderId="99" xfId="0" applyBorder="1" applyProtection="1">
      <alignment vertical="center"/>
      <protection hidden="1"/>
    </xf>
    <xf numFmtId="0" fontId="0" fillId="0" borderId="100" xfId="0" applyBorder="1" applyProtection="1">
      <alignment vertical="center"/>
      <protection hidden="1"/>
    </xf>
    <xf numFmtId="0" fontId="0" fillId="11" borderId="100" xfId="0" applyFill="1" applyBorder="1" applyProtection="1">
      <alignment vertical="center"/>
      <protection hidden="1"/>
    </xf>
    <xf numFmtId="0" fontId="0" fillId="2" borderId="102" xfId="1" applyFont="1" applyBorder="1" applyProtection="1">
      <alignment vertical="center"/>
      <protection hidden="1"/>
    </xf>
    <xf numFmtId="0" fontId="0" fillId="12" borderId="101" xfId="0" applyFill="1" applyBorder="1" applyProtection="1">
      <alignment vertical="center"/>
      <protection hidden="1"/>
    </xf>
    <xf numFmtId="0" fontId="0" fillId="3" borderId="0" xfId="0" applyFill="1">
      <alignment vertical="center"/>
    </xf>
    <xf numFmtId="0" fontId="7" fillId="3" borderId="0" xfId="0" applyFont="1" applyFill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 hidden="1"/>
    </xf>
    <xf numFmtId="0" fontId="3" fillId="0" borderId="36" xfId="0" applyFont="1" applyBorder="1" applyProtection="1">
      <alignment vertical="center"/>
      <protection hidden="1"/>
    </xf>
    <xf numFmtId="0" fontId="18" fillId="0" borderId="37" xfId="0" applyFont="1" applyBorder="1" applyProtection="1">
      <alignment vertical="center"/>
      <protection hidden="1"/>
    </xf>
    <xf numFmtId="0" fontId="18" fillId="0" borderId="38" xfId="0" applyFont="1" applyBorder="1" applyProtection="1">
      <alignment vertical="center"/>
      <protection hidden="1"/>
    </xf>
    <xf numFmtId="0" fontId="7" fillId="0" borderId="0" xfId="0" applyFont="1" applyAlignment="1" applyProtection="1">
      <alignment horizontal="center" vertical="center"/>
      <protection locked="0" hidden="1"/>
    </xf>
    <xf numFmtId="0" fontId="0" fillId="0" borderId="18" xfId="0" applyBorder="1" applyAlignment="1" applyProtection="1">
      <alignment horizontal="left" vertical="center"/>
      <protection locked="0" hidden="1"/>
    </xf>
    <xf numFmtId="0" fontId="0" fillId="0" borderId="17" xfId="0" applyBorder="1" applyAlignment="1" applyProtection="1">
      <alignment horizontal="left" vertical="center"/>
      <protection locked="0" hidden="1"/>
    </xf>
    <xf numFmtId="0" fontId="0" fillId="0" borderId="0" xfId="0" applyAlignment="1" applyProtection="1">
      <alignment horizontal="center" vertical="center" shrinkToFit="1"/>
      <protection locked="0" hidden="1"/>
    </xf>
    <xf numFmtId="0" fontId="0" fillId="0" borderId="67" xfId="0" applyBorder="1" applyProtection="1">
      <alignment vertical="center"/>
      <protection locked="0" hidden="1"/>
    </xf>
    <xf numFmtId="0" fontId="0" fillId="2" borderId="104" xfId="1" applyFont="1" applyBorder="1" applyProtection="1">
      <alignment vertical="center"/>
      <protection hidden="1"/>
    </xf>
    <xf numFmtId="0" fontId="0" fillId="2" borderId="105" xfId="1" applyFont="1" applyBorder="1" applyProtection="1">
      <alignment vertical="center"/>
      <protection hidden="1"/>
    </xf>
    <xf numFmtId="0" fontId="5" fillId="0" borderId="67" xfId="0" applyFont="1" applyBorder="1" applyProtection="1">
      <alignment vertical="center"/>
      <protection locked="0" hidden="1"/>
    </xf>
    <xf numFmtId="0" fontId="0" fillId="18" borderId="68" xfId="1" applyFont="1" applyFill="1" applyBorder="1">
      <alignment vertical="center"/>
    </xf>
    <xf numFmtId="0" fontId="0" fillId="12" borderId="69" xfId="1" applyFont="1" applyFill="1" applyBorder="1">
      <alignment vertical="center"/>
    </xf>
    <xf numFmtId="0" fontId="0" fillId="12" borderId="106" xfId="1" applyFont="1" applyFill="1" applyBorder="1">
      <alignment vertical="center"/>
    </xf>
    <xf numFmtId="0" fontId="0" fillId="12" borderId="21" xfId="0" applyFill="1" applyBorder="1">
      <alignment vertical="center"/>
    </xf>
    <xf numFmtId="179" fontId="0" fillId="8" borderId="68" xfId="1" applyNumberFormat="1" applyFont="1" applyFill="1" applyBorder="1">
      <alignment vertical="center"/>
    </xf>
    <xf numFmtId="179" fontId="0" fillId="12" borderId="69" xfId="1" applyNumberFormat="1" applyFont="1" applyFill="1" applyBorder="1">
      <alignment vertical="center"/>
    </xf>
    <xf numFmtId="179" fontId="0" fillId="12" borderId="106" xfId="1" applyNumberFormat="1" applyFont="1" applyFill="1" applyBorder="1">
      <alignment vertical="center"/>
    </xf>
    <xf numFmtId="0" fontId="0" fillId="0" borderId="48" xfId="0" applyBorder="1">
      <alignment vertical="center"/>
    </xf>
    <xf numFmtId="0" fontId="0" fillId="0" borderId="43" xfId="0" applyBorder="1" applyProtection="1">
      <alignment vertical="center"/>
      <protection hidden="1"/>
    </xf>
    <xf numFmtId="0" fontId="5" fillId="0" borderId="36" xfId="0" applyFont="1" applyBorder="1" applyProtection="1">
      <alignment vertical="center"/>
      <protection hidden="1"/>
    </xf>
    <xf numFmtId="0" fontId="13" fillId="4" borderId="38" xfId="2" applyBorder="1" applyAlignment="1" applyProtection="1">
      <alignment horizontal="right" vertical="center"/>
      <protection hidden="1"/>
    </xf>
    <xf numFmtId="0" fontId="42" fillId="4" borderId="36" xfId="2" applyFont="1" applyBorder="1" applyAlignment="1" applyProtection="1">
      <alignment horizontal="left" vertical="center"/>
      <protection hidden="1"/>
    </xf>
    <xf numFmtId="0" fontId="42" fillId="4" borderId="38" xfId="2" applyFont="1" applyBorder="1" applyAlignment="1" applyProtection="1">
      <alignment horizontal="right" vertical="center"/>
      <protection hidden="1"/>
    </xf>
    <xf numFmtId="0" fontId="0" fillId="0" borderId="15" xfId="0" applyBorder="1" applyAlignment="1" applyProtection="1">
      <alignment horizontal="right" vertical="center"/>
      <protection hidden="1"/>
    </xf>
    <xf numFmtId="0" fontId="0" fillId="0" borderId="16" xfId="0" applyBorder="1" applyAlignment="1" applyProtection="1">
      <alignment horizontal="right" vertical="center"/>
      <protection hidden="1"/>
    </xf>
    <xf numFmtId="0" fontId="3" fillId="0" borderId="10" xfId="0" applyFont="1" applyBorder="1" applyProtection="1">
      <alignment vertical="center"/>
      <protection hidden="1"/>
    </xf>
    <xf numFmtId="0" fontId="0" fillId="0" borderId="9" xfId="0" applyBorder="1" applyAlignment="1" applyProtection="1">
      <alignment horizontal="right" vertical="center"/>
      <protection hidden="1"/>
    </xf>
    <xf numFmtId="0" fontId="4" fillId="0" borderId="10" xfId="0" applyFont="1" applyBorder="1" applyProtection="1">
      <alignment vertical="center"/>
      <protection hidden="1"/>
    </xf>
    <xf numFmtId="0" fontId="33" fillId="0" borderId="17" xfId="0" applyFont="1" applyBorder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0" fontId="33" fillId="0" borderId="13" xfId="0" applyFont="1" applyBorder="1" applyAlignment="1" applyProtection="1">
      <alignment horizontal="center" vertical="center"/>
      <protection hidden="1"/>
    </xf>
    <xf numFmtId="0" fontId="0" fillId="19" borderId="46" xfId="0" applyFill="1" applyBorder="1">
      <alignment vertical="center"/>
    </xf>
    <xf numFmtId="0" fontId="61" fillId="0" borderId="0" xfId="0" applyFont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60" xfId="0" applyBorder="1" applyAlignment="1">
      <alignment horizontal="center" vertical="center"/>
    </xf>
    <xf numFmtId="0" fontId="0" fillId="0" borderId="60" xfId="0" applyBorder="1">
      <alignment vertical="center"/>
    </xf>
    <xf numFmtId="0" fontId="0" fillId="0" borderId="17" xfId="0" applyBorder="1">
      <alignment vertical="center"/>
    </xf>
    <xf numFmtId="0" fontId="0" fillId="0" borderId="61" xfId="0" applyBorder="1">
      <alignment vertical="center"/>
    </xf>
    <xf numFmtId="0" fontId="3" fillId="7" borderId="11" xfId="0" applyFont="1" applyFill="1" applyBorder="1">
      <alignment vertical="center"/>
    </xf>
    <xf numFmtId="0" fontId="3" fillId="7" borderId="12" xfId="0" applyFont="1" applyFill="1" applyBorder="1">
      <alignment vertical="center"/>
    </xf>
    <xf numFmtId="0" fontId="3" fillId="7" borderId="13" xfId="0" applyFont="1" applyFill="1" applyBorder="1">
      <alignment vertical="center"/>
    </xf>
    <xf numFmtId="180" fontId="17" fillId="0" borderId="0" xfId="0" applyNumberFormat="1" applyFont="1" applyAlignment="1" applyProtection="1">
      <alignment horizontal="right" vertical="center"/>
      <protection hidden="1"/>
    </xf>
    <xf numFmtId="180" fontId="17" fillId="0" borderId="0" xfId="0" applyNumberFormat="1" applyFont="1" applyProtection="1">
      <alignment vertical="center"/>
      <protection hidden="1"/>
    </xf>
    <xf numFmtId="180" fontId="17" fillId="0" borderId="18" xfId="0" applyNumberFormat="1" applyFont="1" applyBorder="1" applyProtection="1">
      <alignment vertical="center"/>
      <protection hidden="1"/>
    </xf>
    <xf numFmtId="0" fontId="0" fillId="0" borderId="108" xfId="0" applyBorder="1" applyProtection="1">
      <alignment vertical="center"/>
      <protection hidden="1"/>
    </xf>
    <xf numFmtId="0" fontId="56" fillId="0" borderId="0" xfId="0" applyFont="1" applyProtection="1">
      <alignment vertical="center"/>
      <protection hidden="1"/>
    </xf>
    <xf numFmtId="0" fontId="44" fillId="0" borderId="0" xfId="0" applyFont="1" applyProtection="1">
      <alignment vertical="center"/>
      <protection hidden="1"/>
    </xf>
    <xf numFmtId="0" fontId="52" fillId="0" borderId="0" xfId="0" applyFont="1" applyProtection="1">
      <alignment vertical="center"/>
      <protection hidden="1"/>
    </xf>
    <xf numFmtId="0" fontId="0" fillId="0" borderId="109" xfId="0" applyBorder="1" applyProtection="1">
      <alignment vertical="center"/>
      <protection hidden="1"/>
    </xf>
    <xf numFmtId="0" fontId="0" fillId="0" borderId="107" xfId="0" applyBorder="1" applyProtection="1">
      <alignment vertical="center"/>
      <protection hidden="1"/>
    </xf>
    <xf numFmtId="0" fontId="0" fillId="2" borderId="24" xfId="1" applyFont="1" applyBorder="1" applyAlignment="1" applyProtection="1">
      <alignment horizontal="right" vertical="center"/>
      <protection locked="0" hidden="1"/>
    </xf>
    <xf numFmtId="0" fontId="0" fillId="2" borderId="25" xfId="1" applyFont="1" applyBorder="1" applyAlignment="1" applyProtection="1">
      <alignment horizontal="right" vertical="center"/>
      <protection locked="0" hidden="1"/>
    </xf>
    <xf numFmtId="0" fontId="0" fillId="2" borderId="27" xfId="1" applyFont="1" applyBorder="1" applyAlignment="1" applyProtection="1">
      <alignment horizontal="right" vertical="center"/>
      <protection locked="0" hidden="1"/>
    </xf>
    <xf numFmtId="0" fontId="0" fillId="0" borderId="1" xfId="0" applyBorder="1" applyAlignment="1" applyProtection="1">
      <alignment horizontal="right" vertical="center"/>
      <protection hidden="1"/>
    </xf>
    <xf numFmtId="0" fontId="0" fillId="0" borderId="62" xfId="0" applyBorder="1" applyAlignment="1" applyProtection="1">
      <alignment horizontal="right" vertical="center"/>
      <protection hidden="1"/>
    </xf>
    <xf numFmtId="0" fontId="0" fillId="0" borderId="110" xfId="0" applyBorder="1" applyAlignment="1" applyProtection="1">
      <alignment horizontal="right" vertical="center"/>
      <protection hidden="1"/>
    </xf>
    <xf numFmtId="0" fontId="0" fillId="0" borderId="111" xfId="0" applyBorder="1" applyAlignment="1" applyProtection="1">
      <alignment horizontal="right" vertical="center"/>
      <protection hidden="1"/>
    </xf>
    <xf numFmtId="0" fontId="0" fillId="0" borderId="112" xfId="0" applyBorder="1" applyAlignment="1" applyProtection="1">
      <alignment horizontal="right" vertical="center"/>
      <protection hidden="1"/>
    </xf>
    <xf numFmtId="0" fontId="0" fillId="0" borderId="59" xfId="0" applyBorder="1" applyAlignment="1" applyProtection="1">
      <alignment horizontal="right" vertical="center"/>
      <protection hidden="1"/>
    </xf>
    <xf numFmtId="0" fontId="0" fillId="2" borderId="113" xfId="1" applyFont="1" applyBorder="1" applyAlignment="1" applyProtection="1">
      <alignment horizontal="right" vertical="center"/>
      <protection locked="0" hidden="1"/>
    </xf>
    <xf numFmtId="0" fontId="0" fillId="0" borderId="114" xfId="0" applyBorder="1" applyAlignment="1" applyProtection="1">
      <alignment horizontal="right" vertical="center"/>
      <protection hidden="1"/>
    </xf>
    <xf numFmtId="0" fontId="0" fillId="0" borderId="115" xfId="0" applyBorder="1" applyAlignment="1" applyProtection="1">
      <alignment horizontal="right" vertical="center"/>
      <protection hidden="1"/>
    </xf>
    <xf numFmtId="0" fontId="0" fillId="0" borderId="116" xfId="0" applyBorder="1" applyAlignment="1" applyProtection="1">
      <alignment horizontal="right" vertical="center"/>
      <protection hidden="1"/>
    </xf>
    <xf numFmtId="0" fontId="0" fillId="0" borderId="117" xfId="0" applyBorder="1" applyAlignment="1" applyProtection="1">
      <alignment horizontal="right" vertical="center"/>
      <protection hidden="1"/>
    </xf>
    <xf numFmtId="0" fontId="0" fillId="0" borderId="118" xfId="0" applyBorder="1" applyAlignment="1" applyProtection="1">
      <alignment horizontal="right" vertical="center"/>
      <protection hidden="1"/>
    </xf>
    <xf numFmtId="0" fontId="26" fillId="0" borderId="46" xfId="0" applyFont="1" applyBorder="1" applyAlignment="1" applyProtection="1">
      <alignment horizontal="left" vertical="center"/>
      <protection hidden="1"/>
    </xf>
    <xf numFmtId="0" fontId="26" fillId="0" borderId="49" xfId="0" applyFont="1" applyBorder="1" applyAlignment="1" applyProtection="1">
      <alignment horizontal="left" vertical="center"/>
      <protection hidden="1"/>
    </xf>
    <xf numFmtId="0" fontId="26" fillId="0" borderId="49" xfId="0" applyFont="1" applyBorder="1" applyProtection="1">
      <alignment vertical="center"/>
      <protection hidden="1"/>
    </xf>
    <xf numFmtId="0" fontId="50" fillId="0" borderId="49" xfId="0" applyFont="1" applyBorder="1" applyProtection="1">
      <alignment vertical="center"/>
      <protection hidden="1"/>
    </xf>
    <xf numFmtId="0" fontId="0" fillId="0" borderId="120" xfId="0" applyBorder="1" applyProtection="1">
      <alignment vertical="center"/>
      <protection hidden="1"/>
    </xf>
    <xf numFmtId="0" fontId="18" fillId="0" borderId="119" xfId="0" applyFont="1" applyBorder="1" applyAlignment="1" applyProtection="1">
      <alignment horizontal="center" vertical="center"/>
      <protection hidden="1"/>
    </xf>
    <xf numFmtId="0" fontId="4" fillId="0" borderId="121" xfId="0" applyFont="1" applyBorder="1" applyAlignment="1" applyProtection="1">
      <alignment horizontal="center" vertical="center"/>
      <protection hidden="1"/>
    </xf>
    <xf numFmtId="0" fontId="63" fillId="0" borderId="15" xfId="0" applyFont="1" applyBorder="1" applyAlignment="1" applyProtection="1">
      <alignment horizontal="right" vertical="center"/>
      <protection hidden="1"/>
    </xf>
    <xf numFmtId="0" fontId="64" fillId="0" borderId="0" xfId="0" applyFont="1">
      <alignment vertical="center"/>
    </xf>
    <xf numFmtId="0" fontId="65" fillId="0" borderId="0" xfId="0" applyFont="1">
      <alignment vertical="center"/>
    </xf>
    <xf numFmtId="0" fontId="69" fillId="0" borderId="0" xfId="0" applyFont="1" applyAlignment="1">
      <alignment horizontal="right" vertical="center"/>
    </xf>
    <xf numFmtId="0" fontId="69" fillId="0" borderId="124" xfId="0" applyFont="1" applyBorder="1">
      <alignment vertical="center"/>
    </xf>
    <xf numFmtId="0" fontId="69" fillId="0" borderId="0" xfId="0" applyFont="1">
      <alignment vertical="center"/>
    </xf>
    <xf numFmtId="0" fontId="69" fillId="0" borderId="125" xfId="0" applyFont="1" applyBorder="1">
      <alignment vertical="center"/>
    </xf>
    <xf numFmtId="0" fontId="72" fillId="0" borderId="0" xfId="0" applyFont="1">
      <alignment vertical="center"/>
    </xf>
    <xf numFmtId="0" fontId="69" fillId="0" borderId="126" xfId="0" applyFont="1" applyBorder="1">
      <alignment vertical="center"/>
    </xf>
    <xf numFmtId="0" fontId="75" fillId="0" borderId="0" xfId="0" applyFont="1">
      <alignment vertical="center"/>
    </xf>
    <xf numFmtId="0" fontId="71" fillId="0" borderId="0" xfId="0" applyFont="1">
      <alignment vertical="center"/>
    </xf>
    <xf numFmtId="0" fontId="76" fillId="0" borderId="128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center"/>
    </xf>
    <xf numFmtId="0" fontId="71" fillId="0" borderId="0" xfId="0" applyFont="1" applyAlignment="1">
      <alignment horizontal="right" vertical="center"/>
    </xf>
    <xf numFmtId="0" fontId="77" fillId="0" borderId="132" xfId="0" applyFont="1" applyBorder="1" applyAlignment="1">
      <alignment horizontal="center" vertical="center" wrapText="1"/>
    </xf>
    <xf numFmtId="0" fontId="71" fillId="0" borderId="135" xfId="0" applyFont="1" applyBorder="1" applyAlignment="1">
      <alignment horizontal="left" vertical="center"/>
    </xf>
    <xf numFmtId="0" fontId="80" fillId="0" borderId="0" xfId="0" applyFont="1">
      <alignment vertical="center"/>
    </xf>
    <xf numFmtId="0" fontId="81" fillId="0" borderId="0" xfId="0" applyFont="1">
      <alignment vertical="center"/>
    </xf>
    <xf numFmtId="0" fontId="71" fillId="0" borderId="124" xfId="0" applyFont="1" applyBorder="1" applyAlignment="1">
      <alignment horizontal="center" vertical="center"/>
    </xf>
    <xf numFmtId="0" fontId="0" fillId="0" borderId="127" xfId="0" applyBorder="1" applyAlignment="1"/>
    <xf numFmtId="0" fontId="85" fillId="0" borderId="137" xfId="0" applyFont="1" applyBorder="1" applyAlignment="1">
      <alignment horizontal="center"/>
    </xf>
    <xf numFmtId="0" fontId="64" fillId="0" borderId="39" xfId="0" applyFont="1" applyBorder="1" applyAlignment="1">
      <alignment horizontal="center" wrapText="1"/>
    </xf>
    <xf numFmtId="0" fontId="64" fillId="0" borderId="135" xfId="0" applyFont="1" applyBorder="1" applyAlignment="1">
      <alignment horizontal="left" vertical="center"/>
    </xf>
    <xf numFmtId="0" fontId="65" fillId="0" borderId="108" xfId="0" applyFont="1" applyBorder="1" applyAlignment="1">
      <alignment horizontal="center"/>
    </xf>
    <xf numFmtId="0" fontId="65" fillId="0" borderId="107" xfId="0" applyFont="1" applyBorder="1" applyAlignment="1">
      <alignment horizontal="center"/>
    </xf>
    <xf numFmtId="0" fontId="65" fillId="0" borderId="138" xfId="0" applyFont="1" applyBorder="1" applyAlignment="1">
      <alignment horizontal="center"/>
    </xf>
    <xf numFmtId="0" fontId="65" fillId="0" borderId="139" xfId="0" applyFont="1" applyBorder="1" applyAlignment="1">
      <alignment horizontal="center"/>
    </xf>
    <xf numFmtId="0" fontId="65" fillId="0" borderId="131" xfId="0" applyFont="1" applyBorder="1" applyAlignment="1">
      <alignment horizontal="center"/>
    </xf>
    <xf numFmtId="0" fontId="65" fillId="0" borderId="140" xfId="0" applyFont="1" applyBorder="1" applyAlignment="1">
      <alignment horizontal="center"/>
    </xf>
    <xf numFmtId="0" fontId="80" fillId="0" borderId="0" xfId="0" applyFont="1" applyAlignment="1" applyProtection="1">
      <alignment horizontal="center" vertical="center"/>
      <protection locked="0"/>
    </xf>
    <xf numFmtId="0" fontId="69" fillId="0" borderId="0" xfId="0" applyFont="1" applyAlignment="1" applyProtection="1">
      <alignment horizontal="right" vertical="center"/>
      <protection locked="0"/>
    </xf>
    <xf numFmtId="0" fontId="69" fillId="0" borderId="1" xfId="0" applyFont="1" applyBorder="1" applyAlignment="1">
      <alignment horizontal="center" vertical="center"/>
    </xf>
    <xf numFmtId="0" fontId="65" fillId="0" borderId="1" xfId="0" applyFont="1" applyBorder="1">
      <alignment vertical="center"/>
    </xf>
    <xf numFmtId="0" fontId="0" fillId="0" borderId="108" xfId="0" applyBorder="1">
      <alignment vertical="center"/>
    </xf>
    <xf numFmtId="0" fontId="69" fillId="26" borderId="89" xfId="0" applyFont="1" applyFill="1" applyBorder="1" applyAlignment="1">
      <alignment horizontal="center" vertical="center"/>
    </xf>
    <xf numFmtId="0" fontId="0" fillId="0" borderId="144" xfId="0" applyBorder="1">
      <alignment vertical="center"/>
    </xf>
    <xf numFmtId="0" fontId="0" fillId="0" borderId="145" xfId="0" applyBorder="1">
      <alignment vertical="center"/>
    </xf>
    <xf numFmtId="0" fontId="80" fillId="0" borderId="59" xfId="0" applyFont="1" applyBorder="1" applyAlignment="1">
      <alignment horizontal="left" vertical="center"/>
    </xf>
    <xf numFmtId="0" fontId="80" fillId="0" borderId="143" xfId="0" applyFont="1" applyBorder="1" applyAlignment="1">
      <alignment horizontal="center" vertical="center"/>
    </xf>
    <xf numFmtId="0" fontId="80" fillId="0" borderId="6" xfId="0" applyFont="1" applyBorder="1" applyAlignment="1">
      <alignment horizontal="center" vertical="center"/>
    </xf>
    <xf numFmtId="0" fontId="80" fillId="0" borderId="147" xfId="0" applyFont="1" applyBorder="1" applyAlignment="1">
      <alignment horizontal="center" vertical="center"/>
    </xf>
    <xf numFmtId="2" fontId="69" fillId="0" borderId="6" xfId="0" applyNumberFormat="1" applyFont="1" applyBorder="1" applyAlignment="1">
      <alignment horizontal="center" vertical="center"/>
    </xf>
    <xf numFmtId="2" fontId="69" fillId="0" borderId="146" xfId="0" applyNumberFormat="1" applyFont="1" applyBorder="1" applyAlignment="1">
      <alignment horizontal="center" vertical="center"/>
    </xf>
    <xf numFmtId="2" fontId="69" fillId="0" borderId="147" xfId="0" applyNumberFormat="1" applyFont="1" applyBorder="1" applyAlignment="1">
      <alignment horizontal="center" vertical="center"/>
    </xf>
    <xf numFmtId="0" fontId="65" fillId="0" borderId="6" xfId="0" applyFont="1" applyBorder="1" applyAlignment="1">
      <alignment horizontal="right" vertical="center"/>
    </xf>
    <xf numFmtId="0" fontId="65" fillId="0" borderId="146" xfId="0" applyFont="1" applyBorder="1" applyAlignment="1">
      <alignment horizontal="center" vertical="center"/>
    </xf>
    <xf numFmtId="0" fontId="65" fillId="0" borderId="6" xfId="0" applyFont="1" applyBorder="1" applyAlignment="1">
      <alignment horizontal="center" vertical="center"/>
    </xf>
    <xf numFmtId="0" fontId="69" fillId="0" borderId="150" xfId="0" applyFont="1" applyBorder="1" applyAlignment="1">
      <alignment horizontal="center" vertical="center"/>
    </xf>
    <xf numFmtId="181" fontId="65" fillId="0" borderId="149" xfId="0" applyNumberFormat="1" applyFont="1" applyBorder="1" applyAlignment="1">
      <alignment horizontal="center" vertical="center"/>
    </xf>
    <xf numFmtId="0" fontId="65" fillId="0" borderId="59" xfId="0" applyFont="1" applyBorder="1">
      <alignment vertical="center"/>
    </xf>
    <xf numFmtId="0" fontId="65" fillId="0" borderId="147" xfId="0" applyFont="1" applyBorder="1" applyAlignment="1">
      <alignment horizontal="center" vertical="center"/>
    </xf>
    <xf numFmtId="0" fontId="69" fillId="26" borderId="149" xfId="0" applyFont="1" applyFill="1" applyBorder="1" applyAlignment="1">
      <alignment horizontal="center" vertical="center"/>
    </xf>
    <xf numFmtId="0" fontId="69" fillId="0" borderId="6" xfId="0" applyFont="1" applyBorder="1" applyAlignment="1">
      <alignment horizontal="center" vertical="center"/>
    </xf>
    <xf numFmtId="0" fontId="65" fillId="0" borderId="152" xfId="0" applyFont="1" applyBorder="1" applyAlignment="1">
      <alignment horizontal="right" vertical="center"/>
    </xf>
    <xf numFmtId="0" fontId="65" fillId="0" borderId="89" xfId="0" applyFont="1" applyBorder="1" applyAlignment="1">
      <alignment horizontal="left" vertical="center"/>
    </xf>
    <xf numFmtId="0" fontId="80" fillId="0" borderId="148" xfId="0" applyFont="1" applyBorder="1" applyAlignment="1">
      <alignment horizontal="center" vertical="center"/>
    </xf>
    <xf numFmtId="0" fontId="69" fillId="0" borderId="59" xfId="0" applyFont="1" applyBorder="1" applyAlignment="1">
      <alignment horizontal="center" vertical="center"/>
    </xf>
    <xf numFmtId="0" fontId="80" fillId="0" borderId="151" xfId="0" applyFont="1" applyBorder="1" applyAlignment="1">
      <alignment horizontal="center" vertical="center"/>
    </xf>
    <xf numFmtId="0" fontId="65" fillId="0" borderId="59" xfId="0" applyFont="1" applyBorder="1" applyAlignment="1">
      <alignment horizontal="center" vertical="center"/>
    </xf>
    <xf numFmtId="0" fontId="65" fillId="0" borderId="151" xfId="0" applyFont="1" applyBorder="1" applyAlignment="1">
      <alignment horizontal="center" vertical="center"/>
    </xf>
    <xf numFmtId="0" fontId="65" fillId="0" borderId="122" xfId="0" applyFont="1" applyBorder="1" applyAlignment="1">
      <alignment horizontal="right" vertical="center"/>
    </xf>
    <xf numFmtId="0" fontId="65" fillId="0" borderId="149" xfId="0" applyFont="1" applyBorder="1" applyAlignment="1">
      <alignment horizontal="center" vertical="center"/>
    </xf>
    <xf numFmtId="0" fontId="80" fillId="0" borderId="62" xfId="0" applyFont="1" applyBorder="1">
      <alignment vertical="center"/>
    </xf>
    <xf numFmtId="0" fontId="64" fillId="0" borderId="153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5" fillId="0" borderId="155" xfId="0" applyFont="1" applyBorder="1" applyAlignment="1">
      <alignment horizontal="center" vertical="center"/>
    </xf>
    <xf numFmtId="181" fontId="65" fillId="0" borderId="156" xfId="0" applyNumberFormat="1" applyFont="1" applyBorder="1" applyAlignment="1">
      <alignment horizontal="center" vertical="center"/>
    </xf>
    <xf numFmtId="0" fontId="69" fillId="0" borderId="154" xfId="0" applyFont="1" applyBorder="1" applyAlignment="1">
      <alignment horizontal="center" vertical="center"/>
    </xf>
    <xf numFmtId="0" fontId="69" fillId="26" borderId="28" xfId="0" applyFont="1" applyFill="1" applyBorder="1" applyAlignment="1">
      <alignment horizontal="center" vertical="center"/>
    </xf>
    <xf numFmtId="0" fontId="65" fillId="0" borderId="157" xfId="0" applyFont="1" applyBorder="1" applyAlignment="1">
      <alignment horizontal="center" vertical="center"/>
    </xf>
    <xf numFmtId="0" fontId="69" fillId="26" borderId="156" xfId="0" applyFont="1" applyFill="1" applyBorder="1" applyAlignment="1">
      <alignment horizontal="center" vertical="center"/>
    </xf>
    <xf numFmtId="0" fontId="65" fillId="0" borderId="80" xfId="0" applyFont="1" applyBorder="1">
      <alignment vertical="center"/>
    </xf>
    <xf numFmtId="0" fontId="65" fillId="0" borderId="81" xfId="0" applyFont="1" applyBorder="1">
      <alignment vertical="center"/>
    </xf>
    <xf numFmtId="0" fontId="69" fillId="0" borderId="81" xfId="0" applyFont="1" applyBorder="1" applyAlignment="1">
      <alignment horizontal="center" vertical="center"/>
    </xf>
    <xf numFmtId="0" fontId="69" fillId="0" borderId="155" xfId="0" applyFont="1" applyBorder="1" applyAlignment="1">
      <alignment horizontal="center" vertical="center"/>
    </xf>
    <xf numFmtId="0" fontId="65" fillId="0" borderId="158" xfId="0" applyFont="1" applyBorder="1" applyAlignment="1">
      <alignment horizontal="right" vertical="center"/>
    </xf>
    <xf numFmtId="0" fontId="65" fillId="0" borderId="28" xfId="0" applyFont="1" applyBorder="1" applyAlignment="1">
      <alignment horizontal="left" vertical="center"/>
    </xf>
    <xf numFmtId="0" fontId="80" fillId="0" borderId="159" xfId="0" applyFont="1" applyBorder="1" applyAlignment="1">
      <alignment horizontal="center" vertical="center"/>
    </xf>
    <xf numFmtId="0" fontId="80" fillId="0" borderId="160" xfId="0" applyFont="1" applyBorder="1" applyAlignment="1">
      <alignment horizontal="center" vertical="center"/>
    </xf>
    <xf numFmtId="0" fontId="80" fillId="0" borderId="80" xfId="0" applyFont="1" applyBorder="1" applyAlignment="1">
      <alignment horizontal="left" vertical="center"/>
    </xf>
    <xf numFmtId="0" fontId="80" fillId="0" borderId="155" xfId="0" applyFont="1" applyBorder="1" applyAlignment="1">
      <alignment horizontal="center" vertical="center"/>
    </xf>
    <xf numFmtId="0" fontId="80" fillId="0" borderId="157" xfId="0" applyFont="1" applyBorder="1" applyAlignment="1">
      <alignment horizontal="center" vertical="center"/>
    </xf>
    <xf numFmtId="0" fontId="80" fillId="0" borderId="161" xfId="0" applyFont="1" applyBorder="1" applyAlignment="1">
      <alignment horizontal="center" vertical="center"/>
    </xf>
    <xf numFmtId="0" fontId="69" fillId="0" borderId="80" xfId="0" applyFont="1" applyBorder="1" applyAlignment="1">
      <alignment horizontal="center" vertical="center"/>
    </xf>
    <xf numFmtId="2" fontId="69" fillId="0" borderId="155" xfId="0" applyNumberFormat="1" applyFont="1" applyBorder="1" applyAlignment="1">
      <alignment horizontal="center" vertical="center"/>
    </xf>
    <xf numFmtId="2" fontId="69" fillId="0" borderId="157" xfId="0" applyNumberFormat="1" applyFont="1" applyBorder="1" applyAlignment="1">
      <alignment horizontal="center" vertical="center"/>
    </xf>
    <xf numFmtId="2" fontId="69" fillId="0" borderId="162" xfId="0" applyNumberFormat="1" applyFont="1" applyBorder="1" applyAlignment="1">
      <alignment horizontal="center" vertical="center"/>
    </xf>
    <xf numFmtId="0" fontId="65" fillId="0" borderId="163" xfId="0" applyFont="1" applyBorder="1" applyAlignment="1">
      <alignment horizontal="right" vertical="center"/>
    </xf>
    <xf numFmtId="0" fontId="65" fillId="0" borderId="162" xfId="0" applyFont="1" applyBorder="1" applyAlignment="1">
      <alignment horizontal="center" vertical="center"/>
    </xf>
    <xf numFmtId="0" fontId="65" fillId="0" borderId="155" xfId="0" applyFont="1" applyBorder="1" applyAlignment="1">
      <alignment horizontal="right" vertical="center"/>
    </xf>
    <xf numFmtId="0" fontId="65" fillId="0" borderId="161" xfId="0" applyFont="1" applyBorder="1" applyAlignment="1">
      <alignment horizontal="center" vertical="center"/>
    </xf>
    <xf numFmtId="0" fontId="65" fillId="0" borderId="156" xfId="0" applyFont="1" applyBorder="1" applyAlignment="1">
      <alignment horizontal="center" vertical="center"/>
    </xf>
    <xf numFmtId="0" fontId="65" fillId="0" borderId="80" xfId="0" applyFont="1" applyBorder="1" applyAlignment="1">
      <alignment horizontal="center" vertical="center"/>
    </xf>
    <xf numFmtId="0" fontId="80" fillId="0" borderId="30" xfId="0" applyFont="1" applyBorder="1">
      <alignment vertical="center"/>
    </xf>
    <xf numFmtId="0" fontId="64" fillId="0" borderId="164" xfId="0" applyFont="1" applyBorder="1" applyAlignment="1">
      <alignment horizontal="center" vertical="center"/>
    </xf>
    <xf numFmtId="0" fontId="65" fillId="0" borderId="165" xfId="0" applyFont="1" applyBorder="1" applyAlignment="1">
      <alignment horizontal="center" vertical="center"/>
    </xf>
    <xf numFmtId="181" fontId="65" fillId="0" borderId="166" xfId="0" applyNumberFormat="1" applyFont="1" applyBorder="1" applyAlignment="1">
      <alignment horizontal="center" vertical="center"/>
    </xf>
    <xf numFmtId="0" fontId="69" fillId="0" borderId="167" xfId="0" applyFont="1" applyBorder="1" applyAlignment="1">
      <alignment horizontal="center" vertical="center"/>
    </xf>
    <xf numFmtId="0" fontId="69" fillId="26" borderId="8" xfId="0" applyFont="1" applyFill="1" applyBorder="1" applyAlignment="1">
      <alignment horizontal="center" vertical="center"/>
    </xf>
    <xf numFmtId="0" fontId="65" fillId="0" borderId="168" xfId="0" applyFont="1" applyBorder="1" applyAlignment="1">
      <alignment horizontal="center" vertical="center"/>
    </xf>
    <xf numFmtId="0" fontId="69" fillId="26" borderId="166" xfId="0" applyFont="1" applyFill="1" applyBorder="1" applyAlignment="1">
      <alignment horizontal="center" vertical="center"/>
    </xf>
    <xf numFmtId="0" fontId="65" fillId="0" borderId="169" xfId="0" applyFont="1" applyBorder="1">
      <alignment vertical="center"/>
    </xf>
    <xf numFmtId="0" fontId="65" fillId="0" borderId="35" xfId="0" applyFont="1" applyBorder="1">
      <alignment vertical="center"/>
    </xf>
    <xf numFmtId="0" fontId="69" fillId="0" borderId="35" xfId="0" applyFont="1" applyBorder="1" applyAlignment="1">
      <alignment horizontal="center" vertical="center"/>
    </xf>
    <xf numFmtId="0" fontId="69" fillId="0" borderId="165" xfId="0" applyFont="1" applyBorder="1" applyAlignment="1">
      <alignment horizontal="center" vertical="center"/>
    </xf>
    <xf numFmtId="0" fontId="65" fillId="0" borderId="170" xfId="0" applyFont="1" applyBorder="1" applyAlignment="1">
      <alignment horizontal="right" vertical="center"/>
    </xf>
    <xf numFmtId="0" fontId="65" fillId="0" borderId="8" xfId="0" applyFont="1" applyBorder="1" applyAlignment="1">
      <alignment horizontal="left" vertical="center"/>
    </xf>
    <xf numFmtId="0" fontId="80" fillId="0" borderId="171" xfId="0" applyFont="1" applyBorder="1" applyAlignment="1">
      <alignment horizontal="center" vertical="center"/>
    </xf>
    <xf numFmtId="0" fontId="80" fillId="0" borderId="172" xfId="0" applyFont="1" applyBorder="1" applyAlignment="1">
      <alignment horizontal="center" vertical="center"/>
    </xf>
    <xf numFmtId="0" fontId="80" fillId="0" borderId="169" xfId="0" applyFont="1" applyBorder="1" applyAlignment="1">
      <alignment horizontal="left" vertical="center"/>
    </xf>
    <xf numFmtId="0" fontId="80" fillId="0" borderId="165" xfId="0" applyFont="1" applyBorder="1" applyAlignment="1">
      <alignment horizontal="center" vertical="center"/>
    </xf>
    <xf numFmtId="0" fontId="80" fillId="0" borderId="168" xfId="0" applyFont="1" applyBorder="1" applyAlignment="1">
      <alignment horizontal="center" vertical="center"/>
    </xf>
    <xf numFmtId="0" fontId="80" fillId="0" borderId="173" xfId="0" applyFont="1" applyBorder="1" applyAlignment="1">
      <alignment horizontal="center" vertical="center"/>
    </xf>
    <xf numFmtId="0" fontId="69" fillId="0" borderId="169" xfId="0" applyFont="1" applyBorder="1" applyAlignment="1">
      <alignment horizontal="center" vertical="center"/>
    </xf>
    <xf numFmtId="2" fontId="69" fillId="0" borderId="165" xfId="0" applyNumberFormat="1" applyFont="1" applyBorder="1" applyAlignment="1">
      <alignment horizontal="center" vertical="center"/>
    </xf>
    <xf numFmtId="2" fontId="69" fillId="0" borderId="168" xfId="0" applyNumberFormat="1" applyFont="1" applyBorder="1" applyAlignment="1">
      <alignment horizontal="center" vertical="center"/>
    </xf>
    <xf numFmtId="2" fontId="69" fillId="0" borderId="174" xfId="0" applyNumberFormat="1" applyFont="1" applyBorder="1" applyAlignment="1">
      <alignment horizontal="center" vertical="center"/>
    </xf>
    <xf numFmtId="0" fontId="65" fillId="0" borderId="175" xfId="0" applyFont="1" applyBorder="1" applyAlignment="1">
      <alignment horizontal="right" vertical="center"/>
    </xf>
    <xf numFmtId="0" fontId="65" fillId="0" borderId="174" xfId="0" applyFont="1" applyBorder="1" applyAlignment="1">
      <alignment horizontal="center" vertical="center"/>
    </xf>
    <xf numFmtId="0" fontId="65" fillId="0" borderId="165" xfId="0" applyFont="1" applyBorder="1" applyAlignment="1">
      <alignment horizontal="right" vertical="center"/>
    </xf>
    <xf numFmtId="0" fontId="65" fillId="0" borderId="173" xfId="0" applyFont="1" applyBorder="1" applyAlignment="1">
      <alignment horizontal="center" vertical="center"/>
    </xf>
    <xf numFmtId="0" fontId="65" fillId="0" borderId="166" xfId="0" applyFont="1" applyBorder="1" applyAlignment="1">
      <alignment horizontal="center" vertical="center"/>
    </xf>
    <xf numFmtId="0" fontId="65" fillId="0" borderId="169" xfId="0" applyFont="1" applyBorder="1" applyAlignment="1">
      <alignment horizontal="center" vertical="center"/>
    </xf>
    <xf numFmtId="0" fontId="80" fillId="0" borderId="176" xfId="0" applyFont="1" applyBorder="1">
      <alignment vertical="center"/>
    </xf>
    <xf numFmtId="0" fontId="79" fillId="0" borderId="23" xfId="0" applyFont="1" applyBorder="1" applyAlignment="1" applyProtection="1">
      <alignment horizontal="center" vertical="center"/>
      <protection locked="0"/>
    </xf>
    <xf numFmtId="0" fontId="64" fillId="0" borderId="179" xfId="0" applyFont="1" applyBorder="1" applyAlignment="1" applyProtection="1">
      <alignment horizontal="left" vertical="center"/>
      <protection locked="0"/>
    </xf>
    <xf numFmtId="0" fontId="64" fillId="0" borderId="180" xfId="0" applyFont="1" applyBorder="1" applyAlignment="1" applyProtection="1">
      <alignment horizontal="left" vertical="center"/>
      <protection locked="0"/>
    </xf>
    <xf numFmtId="0" fontId="78" fillId="0" borderId="182" xfId="0" applyFont="1" applyBorder="1" applyAlignment="1" applyProtection="1">
      <alignment horizontal="center" vertical="center"/>
      <protection locked="0"/>
    </xf>
    <xf numFmtId="0" fontId="78" fillId="0" borderId="183" xfId="0" applyFont="1" applyBorder="1" applyAlignment="1" applyProtection="1">
      <alignment horizontal="center" vertical="center"/>
      <protection locked="0"/>
    </xf>
    <xf numFmtId="0" fontId="0" fillId="0" borderId="183" xfId="0" applyBorder="1" applyAlignment="1" applyProtection="1">
      <alignment horizontal="center" vertical="center"/>
      <protection locked="0"/>
    </xf>
    <xf numFmtId="0" fontId="64" fillId="0" borderId="184" xfId="0" applyFont="1" applyBorder="1" applyAlignment="1" applyProtection="1">
      <alignment horizontal="left" vertical="center"/>
      <protection locked="0"/>
    </xf>
    <xf numFmtId="0" fontId="80" fillId="0" borderId="183" xfId="0" applyFont="1" applyBorder="1" applyAlignment="1" applyProtection="1">
      <alignment horizontal="center" vertical="center"/>
      <protection locked="0"/>
    </xf>
    <xf numFmtId="0" fontId="80" fillId="0" borderId="185" xfId="0" applyFont="1" applyBorder="1" applyAlignment="1" applyProtection="1">
      <alignment horizontal="center" vertical="center"/>
      <protection locked="0"/>
    </xf>
    <xf numFmtId="0" fontId="80" fillId="0" borderId="186" xfId="0" applyFont="1" applyBorder="1" applyAlignment="1" applyProtection="1">
      <alignment horizontal="center" vertical="center"/>
      <protection locked="0"/>
    </xf>
    <xf numFmtId="0" fontId="80" fillId="0" borderId="23" xfId="0" applyFont="1" applyBorder="1" applyAlignment="1" applyProtection="1">
      <alignment horizontal="center" vertical="center"/>
      <protection locked="0"/>
    </xf>
    <xf numFmtId="0" fontId="69" fillId="0" borderId="186" xfId="0" applyFont="1" applyBorder="1" applyAlignment="1" applyProtection="1">
      <alignment horizontal="left" vertical="center"/>
      <protection locked="0"/>
    </xf>
    <xf numFmtId="0" fontId="69" fillId="0" borderId="23" xfId="0" applyFont="1" applyBorder="1" applyAlignment="1" applyProtection="1">
      <alignment horizontal="left" vertical="center"/>
      <protection locked="0"/>
    </xf>
    <xf numFmtId="0" fontId="69" fillId="0" borderId="187" xfId="0" applyFont="1" applyBorder="1" applyAlignment="1" applyProtection="1">
      <alignment horizontal="left" vertical="center"/>
      <protection locked="0"/>
    </xf>
    <xf numFmtId="0" fontId="69" fillId="0" borderId="186" xfId="0" applyFont="1" applyBorder="1" applyAlignment="1" applyProtection="1">
      <alignment horizontal="right" vertical="center"/>
      <protection locked="0"/>
    </xf>
    <xf numFmtId="0" fontId="65" fillId="0" borderId="186" xfId="0" applyFont="1" applyBorder="1" applyProtection="1">
      <alignment vertical="center"/>
      <protection locked="0"/>
    </xf>
    <xf numFmtId="0" fontId="65" fillId="0" borderId="23" xfId="0" applyFont="1" applyBorder="1" applyAlignment="1" applyProtection="1">
      <alignment horizontal="center" vertical="center"/>
      <protection locked="0"/>
    </xf>
    <xf numFmtId="0" fontId="0" fillId="0" borderId="188" xfId="0" applyBorder="1" applyProtection="1">
      <alignment vertical="center"/>
      <protection locked="0"/>
    </xf>
    <xf numFmtId="0" fontId="71" fillId="0" borderId="189" xfId="0" applyFont="1" applyBorder="1" applyAlignment="1">
      <alignment horizontal="left"/>
    </xf>
    <xf numFmtId="0" fontId="71" fillId="0" borderId="131" xfId="0" applyFont="1" applyBorder="1" applyAlignment="1">
      <alignment horizontal="center"/>
    </xf>
    <xf numFmtId="0" fontId="0" fillId="0" borderId="23" xfId="0" applyBorder="1" applyAlignment="1" applyProtection="1">
      <alignment horizontal="center" vertical="center" wrapText="1"/>
      <protection locked="0"/>
    </xf>
    <xf numFmtId="0" fontId="64" fillId="0" borderId="193" xfId="0" applyFont="1" applyBorder="1" applyAlignment="1">
      <alignment horizontal="center" vertical="center"/>
    </xf>
    <xf numFmtId="0" fontId="64" fillId="0" borderId="193" xfId="0" applyFont="1" applyBorder="1" applyAlignment="1">
      <alignment horizontal="right" vertical="center"/>
    </xf>
    <xf numFmtId="0" fontId="64" fillId="0" borderId="194" xfId="0" applyFont="1" applyBorder="1" applyAlignment="1" applyProtection="1">
      <alignment horizontal="right" vertical="center"/>
      <protection locked="0"/>
    </xf>
    <xf numFmtId="0" fontId="71" fillId="0" borderId="195" xfId="0" applyFont="1" applyBorder="1" applyAlignment="1">
      <alignment horizontal="center"/>
    </xf>
    <xf numFmtId="0" fontId="65" fillId="0" borderId="196" xfId="0" applyFont="1" applyBorder="1" applyAlignment="1">
      <alignment horizontal="center"/>
    </xf>
    <xf numFmtId="0" fontId="65" fillId="0" borderId="197" xfId="0" applyFont="1" applyBorder="1" applyAlignment="1" applyProtection="1">
      <alignment horizontal="center" vertical="center"/>
      <protection locked="0"/>
    </xf>
    <xf numFmtId="0" fontId="64" fillId="0" borderId="177" xfId="0" applyFont="1" applyBorder="1" applyAlignment="1" applyProtection="1">
      <alignment horizontal="left" vertical="center"/>
      <protection locked="0"/>
    </xf>
    <xf numFmtId="0" fontId="79" fillId="0" borderId="178" xfId="0" applyFont="1" applyBorder="1" applyAlignment="1" applyProtection="1">
      <alignment horizontal="left" vertical="center"/>
      <protection locked="0"/>
    </xf>
    <xf numFmtId="0" fontId="70" fillId="22" borderId="0" xfId="0" applyFont="1" applyFill="1" applyAlignment="1">
      <alignment horizontal="center" vertical="center"/>
    </xf>
    <xf numFmtId="0" fontId="86" fillId="0" borderId="199" xfId="0" applyFont="1" applyBorder="1">
      <alignment vertical="center"/>
    </xf>
    <xf numFmtId="0" fontId="86" fillId="0" borderId="200" xfId="0" applyFont="1" applyBorder="1" applyAlignment="1">
      <alignment horizontal="center" vertical="center"/>
    </xf>
    <xf numFmtId="0" fontId="86" fillId="0" borderId="201" xfId="0" applyFont="1" applyBorder="1">
      <alignment vertical="center"/>
    </xf>
    <xf numFmtId="0" fontId="86" fillId="0" borderId="47" xfId="0" applyFont="1" applyBorder="1">
      <alignment vertical="center"/>
    </xf>
    <xf numFmtId="0" fontId="86" fillId="0" borderId="202" xfId="0" applyFont="1" applyBorder="1">
      <alignment vertical="center"/>
    </xf>
    <xf numFmtId="0" fontId="86" fillId="0" borderId="48" xfId="0" applyFont="1" applyBorder="1" applyAlignment="1">
      <alignment horizontal="center" vertical="center"/>
    </xf>
    <xf numFmtId="0" fontId="86" fillId="0" borderId="203" xfId="0" applyFont="1" applyBorder="1">
      <alignment vertical="center"/>
    </xf>
    <xf numFmtId="0" fontId="86" fillId="0" borderId="204" xfId="0" applyFont="1" applyBorder="1" applyAlignment="1">
      <alignment horizontal="center" vertical="center"/>
    </xf>
    <xf numFmtId="0" fontId="87" fillId="0" borderId="10" xfId="0" applyFont="1" applyBorder="1">
      <alignment vertical="center"/>
    </xf>
    <xf numFmtId="0" fontId="86" fillId="0" borderId="0" xfId="0" applyFont="1">
      <alignment vertical="center"/>
    </xf>
    <xf numFmtId="0" fontId="86" fillId="0" borderId="9" xfId="0" applyFont="1" applyBorder="1">
      <alignment vertical="center"/>
    </xf>
    <xf numFmtId="0" fontId="88" fillId="0" borderId="43" xfId="0" applyFont="1" applyBorder="1" applyAlignment="1">
      <alignment horizontal="center" vertical="center"/>
    </xf>
    <xf numFmtId="0" fontId="86" fillId="0" borderId="205" xfId="0" applyFont="1" applyBorder="1">
      <alignment vertical="center"/>
    </xf>
    <xf numFmtId="0" fontId="79" fillId="0" borderId="204" xfId="0" applyFont="1" applyBorder="1" applyAlignment="1">
      <alignment horizontal="center" vertical="center"/>
    </xf>
    <xf numFmtId="0" fontId="79" fillId="0" borderId="10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9" fillId="0" borderId="9" xfId="0" applyFont="1" applyBorder="1" applyAlignment="1">
      <alignment horizontal="center" vertical="center"/>
    </xf>
    <xf numFmtId="0" fontId="86" fillId="0" borderId="206" xfId="0" applyFont="1" applyBorder="1" applyAlignment="1">
      <alignment horizontal="center" vertical="center"/>
    </xf>
    <xf numFmtId="0" fontId="86" fillId="0" borderId="93" xfId="0" applyFont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6" fillId="0" borderId="207" xfId="0" applyFont="1" applyBorder="1">
      <alignment vertical="center"/>
    </xf>
    <xf numFmtId="0" fontId="86" fillId="0" borderId="208" xfId="0" applyFont="1" applyBorder="1">
      <alignment vertical="center"/>
    </xf>
    <xf numFmtId="0" fontId="86" fillId="0" borderId="209" xfId="0" applyFont="1" applyBorder="1">
      <alignment vertical="center"/>
    </xf>
    <xf numFmtId="0" fontId="86" fillId="0" borderId="43" xfId="0" applyFont="1" applyBorder="1" applyAlignment="1">
      <alignment horizontal="center" vertical="center"/>
    </xf>
    <xf numFmtId="0" fontId="86" fillId="0" borderId="210" xfId="0" applyFont="1" applyBorder="1" applyAlignment="1">
      <alignment horizontal="center" vertical="center"/>
    </xf>
    <xf numFmtId="0" fontId="86" fillId="0" borderId="90" xfId="0" applyFont="1" applyBorder="1">
      <alignment vertical="center"/>
    </xf>
    <xf numFmtId="0" fontId="86" fillId="0" borderId="211" xfId="0" applyFont="1" applyBorder="1">
      <alignment vertical="center"/>
    </xf>
    <xf numFmtId="9" fontId="86" fillId="0" borderId="210" xfId="0" applyNumberFormat="1" applyFont="1" applyBorder="1" applyAlignment="1">
      <alignment horizontal="center" vertical="center"/>
    </xf>
    <xf numFmtId="9" fontId="86" fillId="0" borderId="0" xfId="0" applyNumberFormat="1" applyFont="1" applyAlignment="1">
      <alignment horizontal="center" vertical="center"/>
    </xf>
    <xf numFmtId="0" fontId="86" fillId="0" borderId="212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0" fontId="86" fillId="0" borderId="213" xfId="0" applyFont="1" applyBorder="1">
      <alignment vertical="center"/>
    </xf>
    <xf numFmtId="0" fontId="86" fillId="0" borderId="23" xfId="0" applyFont="1" applyBorder="1">
      <alignment vertical="center"/>
    </xf>
    <xf numFmtId="0" fontId="86" fillId="0" borderId="214" xfId="0" applyFont="1" applyBorder="1">
      <alignment vertical="center"/>
    </xf>
    <xf numFmtId="0" fontId="86" fillId="0" borderId="50" xfId="0" applyFont="1" applyBorder="1" applyAlignment="1">
      <alignment horizontal="center" vertical="center"/>
    </xf>
    <xf numFmtId="0" fontId="79" fillId="0" borderId="61" xfId="0" applyFont="1" applyBorder="1" applyAlignment="1">
      <alignment horizontal="center" vertical="center"/>
    </xf>
    <xf numFmtId="0" fontId="86" fillId="0" borderId="49" xfId="0" applyFont="1" applyBorder="1" applyAlignment="1">
      <alignment vertical="center" shrinkToFit="1"/>
    </xf>
    <xf numFmtId="0" fontId="86" fillId="0" borderId="29" xfId="0" applyFont="1" applyBorder="1" applyAlignment="1">
      <alignment vertical="center" shrinkToFit="1"/>
    </xf>
    <xf numFmtId="0" fontId="84" fillId="0" borderId="181" xfId="0" applyFont="1" applyBorder="1" applyAlignment="1" applyProtection="1">
      <alignment horizontal="center" wrapText="1"/>
      <protection locked="0"/>
    </xf>
    <xf numFmtId="0" fontId="65" fillId="0" borderId="136" xfId="0" applyFont="1" applyBorder="1" applyAlignment="1">
      <alignment horizontal="center" vertical="center" wrapText="1"/>
    </xf>
    <xf numFmtId="0" fontId="64" fillId="0" borderId="218" xfId="0" applyFont="1" applyBorder="1" applyAlignment="1" applyProtection="1">
      <alignment horizontal="center" vertical="center"/>
      <protection locked="0"/>
    </xf>
    <xf numFmtId="0" fontId="62" fillId="0" borderId="0" xfId="0" applyFont="1">
      <alignment vertical="center"/>
    </xf>
    <xf numFmtId="0" fontId="68" fillId="0" borderId="220" xfId="0" applyFont="1" applyBorder="1" applyProtection="1">
      <alignment vertical="center"/>
      <protection locked="0"/>
    </xf>
    <xf numFmtId="0" fontId="71" fillId="0" borderId="223" xfId="0" applyFont="1" applyBorder="1" applyAlignment="1">
      <alignment horizontal="center"/>
    </xf>
    <xf numFmtId="0" fontId="65" fillId="0" borderId="224" xfId="0" applyFont="1" applyBorder="1" applyAlignment="1">
      <alignment horizontal="center"/>
    </xf>
    <xf numFmtId="0" fontId="69" fillId="0" borderId="225" xfId="0" applyFont="1" applyBorder="1" applyAlignment="1" applyProtection="1">
      <alignment horizontal="center" vertical="center"/>
      <protection locked="0"/>
    </xf>
    <xf numFmtId="0" fontId="65" fillId="0" borderId="226" xfId="0" applyFont="1" applyBorder="1" applyAlignment="1">
      <alignment horizontal="center"/>
    </xf>
    <xf numFmtId="0" fontId="69" fillId="0" borderId="227" xfId="0" applyFont="1" applyBorder="1" applyAlignment="1" applyProtection="1">
      <alignment horizontal="left" vertical="center"/>
      <protection locked="0"/>
    </xf>
    <xf numFmtId="0" fontId="65" fillId="0" borderId="229" xfId="0" applyFont="1" applyBorder="1" applyAlignment="1">
      <alignment horizontal="center"/>
    </xf>
    <xf numFmtId="0" fontId="69" fillId="0" borderId="228" xfId="0" applyFont="1" applyBorder="1" applyAlignment="1" applyProtection="1">
      <alignment horizontal="center" vertical="center"/>
      <protection locked="0"/>
    </xf>
    <xf numFmtId="0" fontId="65" fillId="0" borderId="230" xfId="0" applyFont="1" applyBorder="1" applyAlignment="1">
      <alignment horizontal="center"/>
    </xf>
    <xf numFmtId="0" fontId="80" fillId="0" borderId="222" xfId="0" applyFont="1" applyBorder="1" applyAlignment="1" applyProtection="1">
      <alignment horizontal="center" vertical="center"/>
      <protection locked="0"/>
    </xf>
    <xf numFmtId="0" fontId="65" fillId="23" borderId="124" xfId="0" applyFont="1" applyFill="1" applyBorder="1" applyAlignment="1" applyProtection="1">
      <alignment horizontal="center" vertical="center"/>
      <protection locked="0"/>
    </xf>
    <xf numFmtId="0" fontId="73" fillId="24" borderId="232" xfId="0" applyFont="1" applyFill="1" applyBorder="1" applyAlignment="1" applyProtection="1">
      <alignment horizontal="center" vertical="center"/>
      <protection locked="0"/>
    </xf>
    <xf numFmtId="0" fontId="65" fillId="25" borderId="231" xfId="0" applyFont="1" applyFill="1" applyBorder="1" applyAlignment="1" applyProtection="1">
      <alignment horizontal="center" vertical="center"/>
      <protection locked="0"/>
    </xf>
    <xf numFmtId="0" fontId="0" fillId="12" borderId="0" xfId="0" applyFill="1" applyProtection="1">
      <alignment vertical="center"/>
      <protection hidden="1"/>
    </xf>
    <xf numFmtId="0" fontId="0" fillId="0" borderId="1" xfId="1" applyFont="1" applyFill="1" applyProtection="1">
      <alignment vertical="center"/>
      <protection hidden="1"/>
    </xf>
    <xf numFmtId="0" fontId="0" fillId="0" borderId="2" xfId="0" applyBorder="1">
      <alignment vertical="center"/>
    </xf>
    <xf numFmtId="0" fontId="0" fillId="0" borderId="96" xfId="0" applyBorder="1">
      <alignment vertical="center"/>
    </xf>
    <xf numFmtId="0" fontId="0" fillId="0" borderId="97" xfId="0" applyBorder="1">
      <alignment vertical="center"/>
    </xf>
    <xf numFmtId="0" fontId="33" fillId="0" borderId="0" xfId="0" applyFont="1" applyProtection="1">
      <alignment vertical="center"/>
      <protection hidden="1"/>
    </xf>
    <xf numFmtId="0" fontId="3" fillId="7" borderId="234" xfId="4" applyNumberFormat="1" applyFont="1" applyFill="1" applyBorder="1">
      <alignment vertical="center"/>
    </xf>
    <xf numFmtId="0" fontId="4" fillId="7" borderId="234" xfId="0" applyFont="1" applyFill="1" applyBorder="1">
      <alignment vertical="center"/>
    </xf>
    <xf numFmtId="0" fontId="3" fillId="3" borderId="0" xfId="0" applyFont="1" applyFill="1">
      <alignment vertical="center"/>
    </xf>
    <xf numFmtId="0" fontId="90" fillId="7" borderId="0" xfId="18" applyFont="1" applyFill="1">
      <alignment vertical="center"/>
    </xf>
    <xf numFmtId="0" fontId="18" fillId="17" borderId="0" xfId="18" applyFill="1">
      <alignment vertical="center"/>
    </xf>
    <xf numFmtId="0" fontId="18" fillId="0" borderId="0" xfId="18">
      <alignment vertical="center"/>
    </xf>
    <xf numFmtId="0" fontId="7" fillId="17" borderId="20" xfId="17" applyFont="1" applyFill="1" applyBorder="1">
      <alignment vertical="center"/>
    </xf>
    <xf numFmtId="0" fontId="91" fillId="4" borderId="21" xfId="17" applyBorder="1">
      <alignment vertical="center"/>
    </xf>
    <xf numFmtId="0" fontId="91" fillId="4" borderId="22" xfId="17" applyBorder="1">
      <alignment vertical="center"/>
    </xf>
    <xf numFmtId="0" fontId="4" fillId="0" borderId="71" xfId="18" applyFont="1" applyBorder="1">
      <alignment vertical="center"/>
    </xf>
    <xf numFmtId="0" fontId="4" fillId="0" borderId="103" xfId="18" applyFont="1" applyBorder="1">
      <alignment vertical="center"/>
    </xf>
    <xf numFmtId="0" fontId="4" fillId="0" borderId="4" xfId="18" applyFont="1" applyBorder="1">
      <alignment vertical="center"/>
    </xf>
    <xf numFmtId="0" fontId="60" fillId="7" borderId="0" xfId="18" applyFont="1" applyFill="1">
      <alignment vertical="center"/>
    </xf>
    <xf numFmtId="0" fontId="18" fillId="7" borderId="0" xfId="18" applyFill="1">
      <alignment vertical="center"/>
    </xf>
    <xf numFmtId="0" fontId="8" fillId="7" borderId="0" xfId="18" applyFont="1" applyFill="1" applyAlignment="1">
      <alignment horizontal="right" vertical="center"/>
    </xf>
    <xf numFmtId="0" fontId="8" fillId="2" borderId="35" xfId="1" applyFont="1" applyBorder="1">
      <alignment vertical="center"/>
    </xf>
    <xf numFmtId="0" fontId="18" fillId="2" borderId="35" xfId="1" applyFont="1" applyBorder="1">
      <alignment vertical="center"/>
    </xf>
    <xf numFmtId="0" fontId="18" fillId="2" borderId="1" xfId="1" applyFont="1">
      <alignment vertical="center"/>
    </xf>
    <xf numFmtId="0" fontId="18" fillId="0" borderId="0" xfId="18" applyAlignment="1">
      <alignment horizontal="center" vertical="center"/>
    </xf>
    <xf numFmtId="9" fontId="4" fillId="7" borderId="0" xfId="18" applyNumberFormat="1" applyFont="1" applyFill="1">
      <alignment vertical="center"/>
    </xf>
    <xf numFmtId="0" fontId="4" fillId="7" borderId="0" xfId="18" applyFont="1" applyFill="1">
      <alignment vertical="center"/>
    </xf>
    <xf numFmtId="0" fontId="71" fillId="0" borderId="124" xfId="0" applyFont="1" applyBorder="1" applyAlignment="1">
      <alignment horizontal="center" vertical="center" wrapText="1"/>
    </xf>
    <xf numFmtId="0" fontId="68" fillId="0" borderId="127" xfId="0" applyFont="1" applyBorder="1" applyAlignment="1">
      <alignment vertical="center" wrapText="1"/>
    </xf>
    <xf numFmtId="0" fontId="0" fillId="0" borderId="125" xfId="0" applyBorder="1" applyAlignment="1">
      <alignment vertical="center" wrapText="1"/>
    </xf>
    <xf numFmtId="0" fontId="0" fillId="0" borderId="131" xfId="0" applyBorder="1" applyAlignment="1">
      <alignment vertical="center" wrapText="1"/>
    </xf>
    <xf numFmtId="0" fontId="71" fillId="0" borderId="215" xfId="0" applyFont="1" applyBorder="1" applyAlignment="1">
      <alignment horizontal="center" vertical="center" wrapText="1"/>
    </xf>
    <xf numFmtId="0" fontId="78" fillId="0" borderId="216" xfId="0" applyFont="1" applyBorder="1" applyAlignment="1">
      <alignment horizontal="center" vertical="center"/>
    </xf>
    <xf numFmtId="0" fontId="78" fillId="0" borderId="217" xfId="0" applyFont="1" applyBorder="1" applyAlignment="1">
      <alignment horizontal="center" vertical="center"/>
    </xf>
    <xf numFmtId="0" fontId="84" fillId="0" borderId="130" xfId="0" applyFont="1" applyBorder="1" applyAlignment="1">
      <alignment horizontal="center" wrapText="1"/>
    </xf>
    <xf numFmtId="0" fontId="69" fillId="0" borderId="133" xfId="0" applyFont="1" applyBorder="1" applyAlignment="1">
      <alignment horizontal="center" wrapText="1"/>
    </xf>
    <xf numFmtId="0" fontId="71" fillId="0" borderId="129" xfId="0" applyFont="1" applyBorder="1" applyAlignment="1">
      <alignment horizontal="center"/>
    </xf>
    <xf numFmtId="0" fontId="0" fillId="0" borderId="134" xfId="0" applyBorder="1" applyAlignment="1">
      <alignment horizontal="center"/>
    </xf>
    <xf numFmtId="0" fontId="74" fillId="24" borderId="49" xfId="0" applyFont="1" applyFill="1" applyBorder="1" applyAlignment="1" applyProtection="1">
      <alignment horizontal="center" vertical="center"/>
      <protection locked="0"/>
    </xf>
    <xf numFmtId="0" fontId="0" fillId="0" borderId="43" xfId="0" applyBorder="1" applyProtection="1">
      <alignment vertical="center"/>
      <protection locked="0"/>
    </xf>
    <xf numFmtId="0" fontId="65" fillId="25" borderId="29" xfId="0" applyFont="1" applyFill="1" applyBorder="1" applyAlignment="1" applyProtection="1">
      <alignment horizontal="center" vertical="center"/>
      <protection locked="0"/>
    </xf>
    <xf numFmtId="0" fontId="0" fillId="0" borderId="50" xfId="0" applyBorder="1" applyProtection="1">
      <alignment vertical="center"/>
      <protection locked="0"/>
    </xf>
    <xf numFmtId="0" fontId="0" fillId="11" borderId="46" xfId="0" applyFill="1" applyBorder="1" applyAlignment="1">
      <alignment horizontal="center" vertical="center"/>
    </xf>
    <xf numFmtId="0" fontId="0" fillId="11" borderId="47" xfId="0" applyFill="1" applyBorder="1" applyAlignment="1">
      <alignment horizontal="center" vertical="center"/>
    </xf>
    <xf numFmtId="0" fontId="0" fillId="11" borderId="48" xfId="0" applyFill="1" applyBorder="1" applyAlignment="1">
      <alignment horizontal="center" vertical="center"/>
    </xf>
    <xf numFmtId="0" fontId="0" fillId="11" borderId="29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1" borderId="50" xfId="0" applyFill="1" applyBorder="1" applyAlignment="1">
      <alignment horizontal="center" vertical="center"/>
    </xf>
    <xf numFmtId="0" fontId="71" fillId="0" borderId="128" xfId="0" applyFont="1" applyBorder="1" applyAlignment="1">
      <alignment horizontal="center"/>
    </xf>
    <xf numFmtId="0" fontId="0" fillId="0" borderId="0" xfId="0" applyAlignment="1">
      <alignment horizontal="center"/>
    </xf>
    <xf numFmtId="0" fontId="71" fillId="0" borderId="128" xfId="0" applyFont="1" applyBorder="1" applyAlignment="1">
      <alignment horizontal="center" wrapText="1"/>
    </xf>
    <xf numFmtId="0" fontId="0" fillId="0" borderId="109" xfId="0" applyBorder="1" applyAlignment="1">
      <alignment horizontal="center" wrapText="1"/>
    </xf>
    <xf numFmtId="0" fontId="71" fillId="0" borderId="141" xfId="0" applyFont="1" applyBorder="1" applyAlignment="1">
      <alignment horizontal="center"/>
    </xf>
    <xf numFmtId="0" fontId="0" fillId="0" borderId="142" xfId="0" applyBorder="1" applyAlignment="1"/>
    <xf numFmtId="0" fontId="0" fillId="0" borderId="219" xfId="0" applyBorder="1" applyAlignment="1"/>
    <xf numFmtId="0" fontId="71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69" fillId="0" borderId="131" xfId="0" applyFont="1" applyBorder="1" applyAlignment="1">
      <alignment horizontal="center"/>
    </xf>
    <xf numFmtId="0" fontId="0" fillId="0" borderId="226" xfId="0" applyBorder="1" applyAlignment="1">
      <alignment horizontal="center"/>
    </xf>
    <xf numFmtId="0" fontId="65" fillId="0" borderId="109" xfId="0" applyFont="1" applyBorder="1" applyAlignment="1">
      <alignment horizontal="center"/>
    </xf>
    <xf numFmtId="0" fontId="0" fillId="0" borderId="221" xfId="0" applyBorder="1" applyAlignment="1">
      <alignment horizontal="center"/>
    </xf>
    <xf numFmtId="0" fontId="71" fillId="0" borderId="134" xfId="0" applyFont="1" applyBorder="1" applyAlignment="1">
      <alignment horizontal="center"/>
    </xf>
    <xf numFmtId="0" fontId="0" fillId="0" borderId="0" xfId="0" applyAlignment="1"/>
    <xf numFmtId="0" fontId="0" fillId="0" borderId="131" xfId="0" applyBorder="1" applyAlignment="1"/>
    <xf numFmtId="0" fontId="69" fillId="7" borderId="190" xfId="0" applyFont="1" applyFill="1" applyBorder="1" applyAlignment="1">
      <alignment horizontal="center" vertical="center"/>
    </xf>
    <xf numFmtId="0" fontId="0" fillId="7" borderId="191" xfId="0" applyFill="1" applyBorder="1" applyAlignment="1">
      <alignment horizontal="center" vertical="center"/>
    </xf>
    <xf numFmtId="0" fontId="0" fillId="7" borderId="192" xfId="0" applyFill="1" applyBorder="1" applyAlignment="1">
      <alignment horizontal="center" vertical="center"/>
    </xf>
    <xf numFmtId="0" fontId="81" fillId="0" borderId="0" xfId="0" applyFont="1" applyAlignment="1">
      <alignment horizontal="left" vertical="center"/>
    </xf>
    <xf numFmtId="0" fontId="69" fillId="0" borderId="0" xfId="0" applyFont="1" applyAlignment="1">
      <alignment horizontal="left" vertical="center"/>
    </xf>
    <xf numFmtId="0" fontId="70" fillId="21" borderId="123" xfId="0" applyFont="1" applyFill="1" applyBorder="1" applyAlignment="1">
      <alignment horizontal="center" vertical="center"/>
    </xf>
    <xf numFmtId="0" fontId="70" fillId="21" borderId="0" xfId="0" applyFont="1" applyFill="1" applyAlignment="1">
      <alignment horizontal="center" vertical="center"/>
    </xf>
    <xf numFmtId="0" fontId="66" fillId="20" borderId="0" xfId="0" applyFont="1" applyFill="1" applyAlignment="1">
      <alignment horizontal="center" vertical="center"/>
    </xf>
    <xf numFmtId="0" fontId="68" fillId="0" borderId="0" xfId="0" applyFont="1">
      <alignment vertical="center"/>
    </xf>
    <xf numFmtId="0" fontId="71" fillId="0" borderId="58" xfId="0" applyFont="1" applyBorder="1" applyAlignment="1">
      <alignment horizontal="center" vertical="center"/>
    </xf>
    <xf numFmtId="0" fontId="71" fillId="0" borderId="198" xfId="0" applyFont="1" applyBorder="1" applyAlignment="1">
      <alignment horizontal="center" vertical="center"/>
    </xf>
    <xf numFmtId="0" fontId="65" fillId="23" borderId="46" xfId="0" applyFont="1" applyFill="1" applyBorder="1" applyAlignment="1" applyProtection="1">
      <alignment horizontal="center" vertical="center"/>
      <protection locked="0"/>
    </xf>
    <xf numFmtId="0" fontId="0" fillId="0" borderId="48" xfId="0" applyBorder="1" applyProtection="1">
      <alignment vertical="center"/>
      <protection locked="0"/>
    </xf>
    <xf numFmtId="0" fontId="39" fillId="11" borderId="0" xfId="0" applyFont="1" applyFill="1" applyAlignment="1">
      <alignment horizontal="center" vertical="center"/>
    </xf>
    <xf numFmtId="0" fontId="39" fillId="11" borderId="0" xfId="0" applyFont="1" applyFill="1">
      <alignment vertical="center"/>
    </xf>
    <xf numFmtId="0" fontId="0" fillId="11" borderId="0" xfId="0" applyFill="1">
      <alignment vertical="center"/>
    </xf>
    <xf numFmtId="0" fontId="47" fillId="11" borderId="0" xfId="0" applyFont="1" applyFill="1" applyAlignment="1">
      <alignment horizontal="center" vertical="center"/>
    </xf>
    <xf numFmtId="0" fontId="47" fillId="0" borderId="58" xfId="0" applyFont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0" fontId="38" fillId="10" borderId="0" xfId="0" applyFont="1" applyFill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14" xfId="0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0" fontId="18" fillId="0" borderId="13" xfId="0" applyFont="1" applyBorder="1" applyAlignment="1" applyProtection="1">
      <alignment horizontal="center" vertical="center"/>
      <protection hidden="1"/>
    </xf>
    <xf numFmtId="0" fontId="51" fillId="10" borderId="0" xfId="0" applyFont="1" applyFill="1" applyAlignment="1">
      <alignment horizontal="center" vertical="center"/>
    </xf>
  </cellXfs>
  <cellStyles count="49">
    <cellStyle name="계산 2" xfId="40" xr:uid="{EE36BD8E-48C6-4EB5-B34B-F0EDB0ED51E6}"/>
    <cellStyle name="계산 3" xfId="26" xr:uid="{64F84EC1-F9F2-4F22-9C8D-E2EDAAD7ACC2}"/>
    <cellStyle name="나쁨 2" xfId="39" xr:uid="{B47334FC-6A0F-4B80-BFFE-7F91E20FD597}"/>
    <cellStyle name="나쁨 3" xfId="30" xr:uid="{D031B79E-33EC-43DA-8F14-F6366D7FAAEA}"/>
    <cellStyle name="메모" xfId="1" builtinId="10" customBuiltin="1"/>
    <cellStyle name="메모 2" xfId="11" xr:uid="{95F90F82-8A1D-4B3B-AEA2-BFBC860D59B4}"/>
    <cellStyle name="메모 3" xfId="12" xr:uid="{F1CF2DDF-C851-4CA9-A1E8-7C66908A07A5}"/>
    <cellStyle name="메모 3 2" xfId="15" xr:uid="{88776845-5BA9-42BD-9A9A-EBB67FF387E7}"/>
    <cellStyle name="메모 3 3" xfId="24" xr:uid="{7DA3E081-680A-4EBE-9BF9-70A569B10F27}"/>
    <cellStyle name="메모 3_배치점수 계산기" xfId="16" xr:uid="{64199045-40B6-4264-A962-6ED1B75EBB09}"/>
    <cellStyle name="메모 4" xfId="19" xr:uid="{63299D81-2364-4C6F-9F5B-A21DB427F8FE}"/>
    <cellStyle name="메모 5" xfId="37" xr:uid="{D2C236AE-BCD6-4AC2-ADE7-3999EAA79B31}"/>
    <cellStyle name="메모 6" xfId="42" xr:uid="{4BC50254-1E30-4631-8603-740E1E7D62CD}"/>
    <cellStyle name="메모 7" xfId="27" xr:uid="{C52E1A86-5B68-4AFC-AA39-C09A9AE3E8CB}"/>
    <cellStyle name="메모 8" xfId="48" xr:uid="{20174174-7EAA-438D-A496-4D51A816321D}"/>
    <cellStyle name="백분율" xfId="4" builtinId="5"/>
    <cellStyle name="백분율 2" xfId="9" xr:uid="{6860096D-FA28-40AD-B839-00E649FEB28E}"/>
    <cellStyle name="백분율 3" xfId="29" xr:uid="{783F55D1-D605-4046-A327-D0DF12FE22DD}"/>
    <cellStyle name="보통" xfId="3" builtinId="28"/>
    <cellStyle name="쉼표 [0] 2" xfId="10" xr:uid="{BAA4861C-2AC3-4825-9DCF-6BEE8E84E78D}"/>
    <cellStyle name="쉼표 [0] 2 2" xfId="34" xr:uid="{A9AE2710-391C-4639-B8D5-2803A976EE19}"/>
    <cellStyle name="쉼표 [0] 2 2 2" xfId="45" xr:uid="{3691AF18-B470-44B4-B31D-014E11193BC4}"/>
    <cellStyle name="쉼표 [0] 2 3" xfId="41" xr:uid="{3EFA7887-906A-4191-942A-2C41324D657C}"/>
    <cellStyle name="쉼표 [0] 2 4" xfId="28" xr:uid="{8EB3F3FB-B3BC-4B84-BCFB-63D46CFF173F}"/>
    <cellStyle name="쉼표 [0] 3" xfId="8" xr:uid="{85D37D96-0D64-4BFB-99C2-63ABEE1A2F21}"/>
    <cellStyle name="쉼표 [0] 3 2" xfId="35" xr:uid="{F56E859F-6900-4340-8FC8-B95C26A089B1}"/>
    <cellStyle name="쉼표 [0] 3 2 2" xfId="46" xr:uid="{354594C6-AE03-4B7E-9F3F-AC85DA201740}"/>
    <cellStyle name="쉼표 [0] 3 3" xfId="43" xr:uid="{96A1B6FB-ACC6-4F21-887A-F8E32FE5B39B}"/>
    <cellStyle name="쉼표 [0] 3 4" xfId="31" xr:uid="{85D05E06-30E2-4540-A650-0454A9B58F1E}"/>
    <cellStyle name="쉼표 [0] 4" xfId="25" xr:uid="{7949293B-C95B-411C-B81F-337E71AF0CCF}"/>
    <cellStyle name="쉼표 [0] 4 2" xfId="44" xr:uid="{BA36558F-6D1D-4BCD-BFD4-E42907FC761C}"/>
    <cellStyle name="쉼표 [0] 5" xfId="38" xr:uid="{EBF2C23F-9980-479E-A7B7-46833599224D}"/>
    <cellStyle name="쉼표 [0] 6" xfId="47" xr:uid="{14617BA0-DFF4-472C-9C9D-EBD38B2997B6}"/>
    <cellStyle name="좋음" xfId="2" builtinId="26"/>
    <cellStyle name="좋음 2" xfId="32" xr:uid="{8873E801-6E57-4BA7-899A-1BA4147A16DC}"/>
    <cellStyle name="좋음 3" xfId="36" xr:uid="{2728B4C2-7427-40D2-A11C-679A626B2F2E}"/>
    <cellStyle name="좋음 4" xfId="20" xr:uid="{AA23368F-94A3-4C11-BC5F-91A6DF681456}"/>
    <cellStyle name="좋음_배치점수 계산기" xfId="17" xr:uid="{F2B0F959-E59B-420F-A347-B9D4D549043F}"/>
    <cellStyle name="표준" xfId="0" builtinId="0"/>
    <cellStyle name="표준 2" xfId="6" xr:uid="{5BD27DEF-23C4-453C-83D5-9450CD66AEF7}"/>
    <cellStyle name="표준 2 2" xfId="7" xr:uid="{4CFB5EC7-3B04-46FA-8452-AB61457899C9}"/>
    <cellStyle name="표준 2 3" xfId="13" xr:uid="{B087E0C7-3B71-4B9D-BA37-B7020A2AF4AC}"/>
    <cellStyle name="표준 2 4" xfId="33" xr:uid="{DF9A886B-555A-4E3A-87EC-841EC0831185}"/>
    <cellStyle name="표준 2 5" xfId="22" xr:uid="{01D7AFCB-BDDF-483B-BAF8-F248ADF1B757}"/>
    <cellStyle name="표준 3" xfId="5" xr:uid="{68840923-DBC5-4A01-B54D-8BA107F56EC0}"/>
    <cellStyle name="표준 3 2" xfId="14" xr:uid="{DC414636-AF55-4E2E-BE94-6560C7A44420}"/>
    <cellStyle name="표준 4" xfId="23" xr:uid="{95C7761A-1445-4198-AC65-5BF03A4CE0B5}"/>
    <cellStyle name="표준 4 2" xfId="21" xr:uid="{DF986FFD-609E-4C15-8BD4-287297207907}"/>
    <cellStyle name="표준_배치점수 계산기" xfId="18" xr:uid="{0F66B1B6-B92F-47A1-9B91-630112344902}"/>
  </cellStyles>
  <dxfs count="49">
    <dxf>
      <fill>
        <patternFill>
          <bgColor rgb="FFFFFF0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 patternType="none">
          <bgColor auto="1"/>
        </patternFill>
      </fill>
    </dxf>
    <dxf>
      <font>
        <color theme="7" tint="0.79998168889431442"/>
      </font>
      <fill>
        <patternFill>
          <bgColor rgb="FFFF0000"/>
        </patternFill>
      </fill>
    </dxf>
    <dxf>
      <font>
        <color theme="7" tint="0.39994506668294322"/>
      </font>
      <fill>
        <patternFill>
          <bgColor rgb="FFFF0000"/>
        </patternFill>
      </fill>
    </dxf>
    <dxf>
      <fill>
        <patternFill>
          <bgColor rgb="FFFFCCFF"/>
        </patternFill>
      </fill>
    </dxf>
    <dxf>
      <font>
        <color rgb="FFC00000"/>
      </font>
      <fill>
        <patternFill>
          <bgColor rgb="FFFFCCFF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color rgb="FFFFFF00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ont>
        <color rgb="FFC0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8" tint="0.59996337778862885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theme="8" tint="0.79998168889431442"/>
        </patternFill>
      </fill>
      <border>
        <top style="thin">
          <color theme="2" tint="-0.24994659260841701"/>
        </top>
        <bottom style="thin">
          <color theme="2" tint="-0.24994659260841701"/>
        </bottom>
      </border>
    </dxf>
    <dxf>
      <fill>
        <patternFill>
          <bgColor theme="9" tint="0.79998168889431442"/>
        </patternFill>
      </fill>
      <border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>
          <bgColor rgb="FFFFEFB9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ill>
        <patternFill>
          <bgColor rgb="FFFFC7CE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theme="0"/>
      </font>
      <fill>
        <patternFill>
          <bgColor rgb="FFC00000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theme="6" tint="0.79998168889431442"/>
      </font>
      <fill>
        <patternFill>
          <bgColor theme="1" tint="0.14996795556505021"/>
        </patternFill>
      </fill>
      <border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theme="2" tint="-0.24994659260841701"/>
        </top>
        <bottom style="thin">
          <color theme="2" tint="-0.24994659260841701"/>
        </bottom>
      </border>
    </dxf>
    <dxf>
      <fill>
        <patternFill>
          <bgColor theme="9" tint="0.79998168889431442"/>
        </patternFill>
      </fill>
      <border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>
          <bgColor rgb="FFFFEFB9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ill>
        <patternFill>
          <bgColor rgb="FFFFC7CE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theme="0"/>
      </font>
      <fill>
        <patternFill>
          <bgColor rgb="FFC00000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theme="6" tint="0.79998168889431442"/>
      </font>
      <fill>
        <patternFill>
          <bgColor theme="1" tint="0.14996795556505021"/>
        </patternFill>
      </fill>
      <border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theme="2" tint="-0.24994659260841701"/>
        </top>
        <bottom style="thin">
          <color theme="2" tint="-0.24994659260841701"/>
        </bottom>
      </border>
    </dxf>
    <dxf>
      <fill>
        <patternFill>
          <bgColor theme="9" tint="0.79998168889431442"/>
        </patternFill>
      </fill>
      <border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>
          <bgColor rgb="FFFFEFB9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ill>
        <patternFill>
          <bgColor rgb="FFFFC7CE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theme="0"/>
      </font>
      <fill>
        <patternFill>
          <bgColor rgb="FFC00000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theme="6" tint="0.79998168889431442"/>
      </font>
      <fill>
        <patternFill>
          <bgColor theme="1" tint="0.14996795556505021"/>
        </patternFill>
      </fill>
      <border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theme="2" tint="-0.24994659260841701"/>
      </font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theme="2" tint="-0.14996795556505021"/>
      </font>
    </dxf>
    <dxf>
      <fill>
        <patternFill patternType="solid">
          <fgColor rgb="FFFBE4D5"/>
          <bgColor rgb="FFFBE4D5"/>
        </patternFill>
      </fill>
    </dxf>
    <dxf>
      <font>
        <color theme="0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BE4D5"/>
          <bgColor rgb="FFFBE4D5"/>
        </patternFill>
      </fill>
    </dxf>
    <dxf>
      <font>
        <color theme="0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BDD6EE"/>
          <bgColor rgb="FFBDD6EE"/>
        </patternFill>
      </fill>
    </dxf>
  </dxfs>
  <tableStyles count="0" defaultTableStyle="TableStyleMedium2" defaultPivotStyle="PivotStyleLight16"/>
  <colors>
    <mruColors>
      <color rgb="FFFFFFCC"/>
      <color rgb="FFFFCCFF"/>
      <color rgb="FFDDEAF7"/>
      <color rgb="FFDDEAFA"/>
      <color rgb="FFDDE8FA"/>
      <color rgb="FFDDE6FA"/>
      <color rgb="FFDDE6F7"/>
      <color rgb="FFFFEFB9"/>
      <color rgb="FFFFEFBD"/>
      <color rgb="FFFFE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466725</xdr:colOff>
      <xdr:row>4</xdr:row>
      <xdr:rowOff>76200</xdr:rowOff>
    </xdr:from>
    <xdr:to>
      <xdr:col>11</xdr:col>
      <xdr:colOff>314325</xdr:colOff>
      <xdr:row>9</xdr:row>
      <xdr:rowOff>47625</xdr:rowOff>
    </xdr:to>
    <xdr:sp macro="" textlink="">
      <xdr:nvSpPr>
        <xdr:cNvPr id="5" name="말풍선: 모서리가 둥근 사각형 4">
          <a:extLst>
            <a:ext uri="{FF2B5EF4-FFF2-40B4-BE49-F238E27FC236}">
              <a16:creationId xmlns:a16="http://schemas.microsoft.com/office/drawing/2014/main" id="{5FA5C7BD-AB89-5A89-99EC-73D432522086}"/>
            </a:ext>
          </a:extLst>
        </xdr:cNvPr>
        <xdr:cNvSpPr/>
      </xdr:nvSpPr>
      <xdr:spPr>
        <a:xfrm>
          <a:off x="4914900" y="762000"/>
          <a:ext cx="2143125" cy="1133475"/>
        </a:xfrm>
        <a:prstGeom prst="wedgeRoundRectCallout">
          <a:avLst>
            <a:gd name="adj1" fmla="val -16338"/>
            <a:gd name="adj2" fmla="val 79554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33</xdr:col>
      <xdr:colOff>914399</xdr:colOff>
      <xdr:row>6</xdr:row>
      <xdr:rowOff>95249</xdr:rowOff>
    </xdr:from>
    <xdr:to>
      <xdr:col>34</xdr:col>
      <xdr:colOff>342900</xdr:colOff>
      <xdr:row>12</xdr:row>
      <xdr:rowOff>123824</xdr:rowOff>
    </xdr:to>
    <xdr:sp macro="" textlink="">
      <xdr:nvSpPr>
        <xdr:cNvPr id="2" name="말풍선: 모서리가 둥근 사각형 1">
          <a:extLst>
            <a:ext uri="{FF2B5EF4-FFF2-40B4-BE49-F238E27FC236}">
              <a16:creationId xmlns:a16="http://schemas.microsoft.com/office/drawing/2014/main" id="{89204F56-29F5-4F20-84A8-6CDF36421292}"/>
            </a:ext>
          </a:extLst>
        </xdr:cNvPr>
        <xdr:cNvSpPr/>
      </xdr:nvSpPr>
      <xdr:spPr>
        <a:xfrm>
          <a:off x="16840199" y="1276349"/>
          <a:ext cx="1905001" cy="1400175"/>
        </a:xfrm>
        <a:prstGeom prst="wedgeRoundRectCallout">
          <a:avLst>
            <a:gd name="adj1" fmla="val -120630"/>
            <a:gd name="adj2" fmla="val -1551"/>
            <a:gd name="adj3" fmla="val 16667"/>
          </a:avLst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'</a:t>
          </a:r>
          <a:r>
            <a:rPr lang="ko-KR" altLang="en-US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입시결과 산출내역</a:t>
          </a:r>
          <a:r>
            <a:rPr lang="en-US" altLang="ko-KR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'</a:t>
          </a:r>
          <a:r>
            <a:rPr lang="ko-KR" altLang="en-US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은 의대증원 이전의 점수이며</a:t>
          </a:r>
          <a:r>
            <a:rPr lang="en-US" altLang="ko-KR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,</a:t>
          </a:r>
        </a:p>
        <a:p>
          <a:pPr algn="l"/>
          <a:r>
            <a:rPr lang="en-US" altLang="ko-KR" sz="1050" b="1">
              <a:solidFill>
                <a:schemeClr val="accent2">
                  <a:lumMod val="50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'25</a:t>
          </a:r>
          <a:r>
            <a:rPr lang="ko-KR" altLang="en-US" sz="1050" b="1">
              <a:solidFill>
                <a:schemeClr val="accent2">
                  <a:lumMod val="50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수능 </a:t>
          </a:r>
          <a:r>
            <a:rPr lang="ko-KR" altLang="en-US" sz="1050" b="1" baseline="0">
              <a:solidFill>
                <a:schemeClr val="accent2">
                  <a:lumMod val="50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지원가능</a:t>
          </a:r>
          <a:r>
            <a:rPr lang="ko-KR" altLang="en-US" sz="1050" b="1">
              <a:solidFill>
                <a:schemeClr val="accent2">
                  <a:lumMod val="50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점수</a:t>
          </a:r>
          <a:r>
            <a:rPr lang="en-US" altLang="ko-KR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'</a:t>
          </a:r>
          <a:r>
            <a:rPr lang="ko-KR" altLang="en-US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는 증원으로 인한 </a:t>
          </a:r>
          <a:r>
            <a:rPr lang="ko-KR" altLang="en-US" sz="105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등수 하락이 반영</a:t>
          </a:r>
          <a:r>
            <a:rPr lang="ko-KR" altLang="en-US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된 점수입니다</a:t>
          </a:r>
          <a:r>
            <a:rPr lang="en-US" altLang="ko-KR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.</a:t>
          </a:r>
          <a:endParaRPr lang="ko-KR" altLang="en-US" sz="105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8</xdr:col>
      <xdr:colOff>590550</xdr:colOff>
      <xdr:row>4</xdr:row>
      <xdr:rowOff>190500</xdr:rowOff>
    </xdr:from>
    <xdr:to>
      <xdr:col>11</xdr:col>
      <xdr:colOff>238125</xdr:colOff>
      <xdr:row>8</xdr:row>
      <xdr:rowOff>28575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2EC8B43-287E-296A-A034-060EB2E94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876300"/>
          <a:ext cx="1943100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38</xdr:col>
      <xdr:colOff>314325</xdr:colOff>
      <xdr:row>0</xdr:row>
      <xdr:rowOff>114299</xdr:rowOff>
    </xdr:from>
    <xdr:to>
      <xdr:col>50</xdr:col>
      <xdr:colOff>866774</xdr:colOff>
      <xdr:row>7</xdr:row>
      <xdr:rowOff>171450</xdr:rowOff>
    </xdr:to>
    <xdr:sp macro="" textlink="">
      <xdr:nvSpPr>
        <xdr:cNvPr id="7" name="말풍선: 모서리가 둥근 사각형 6">
          <a:extLst>
            <a:ext uri="{FF2B5EF4-FFF2-40B4-BE49-F238E27FC236}">
              <a16:creationId xmlns:a16="http://schemas.microsoft.com/office/drawing/2014/main" id="{0AF022DE-3E56-434F-9AA7-F584A65D9160}"/>
            </a:ext>
          </a:extLst>
        </xdr:cNvPr>
        <xdr:cNvSpPr/>
      </xdr:nvSpPr>
      <xdr:spPr>
        <a:xfrm>
          <a:off x="21678900" y="114299"/>
          <a:ext cx="11087099" cy="1524001"/>
        </a:xfrm>
        <a:prstGeom prst="wedgeRoundRectCallout">
          <a:avLst>
            <a:gd name="adj1" fmla="val -55928"/>
            <a:gd name="adj2" fmla="val 55176"/>
            <a:gd name="adj3" fmla="val 16667"/>
          </a:avLst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>
              <a:solidFill>
                <a:schemeClr val="tx1"/>
              </a:solidFill>
            </a:rPr>
            <a:t>*</a:t>
          </a:r>
          <a:r>
            <a:rPr lang="ko-KR" altLang="en-US" sz="1100" b="1">
              <a:solidFill>
                <a:schemeClr val="tx1"/>
              </a:solidFill>
            </a:rPr>
            <a:t>증원영향력</a:t>
          </a:r>
          <a:r>
            <a:rPr lang="en-US" altLang="ko-KR" sz="1100">
              <a:solidFill>
                <a:schemeClr val="tx1"/>
              </a:solidFill>
            </a:rPr>
            <a:t>:   </a:t>
          </a:r>
          <a:r>
            <a:rPr lang="ko-KR" altLang="en-US" sz="1100" u="sng">
              <a:solidFill>
                <a:schemeClr val="tx1"/>
              </a:solidFill>
            </a:rPr>
            <a:t>해당 모집단위</a:t>
          </a:r>
          <a:r>
            <a:rPr lang="en-US" altLang="ko-KR" sz="1100" u="sng">
              <a:solidFill>
                <a:schemeClr val="tx1"/>
              </a:solidFill>
            </a:rPr>
            <a:t>(</a:t>
          </a:r>
          <a:r>
            <a:rPr lang="ko-KR" altLang="en-US" sz="1100" u="sng">
              <a:solidFill>
                <a:schemeClr val="tx1"/>
              </a:solidFill>
            </a:rPr>
            <a:t>학과</a:t>
          </a:r>
          <a:r>
            <a:rPr lang="en-US" altLang="ko-KR" sz="1100" u="sng">
              <a:solidFill>
                <a:schemeClr val="tx1"/>
              </a:solidFill>
            </a:rPr>
            <a:t>)</a:t>
          </a:r>
          <a:r>
            <a:rPr lang="ko-KR" altLang="en-US" sz="1100" u="sng">
              <a:solidFill>
                <a:schemeClr val="tx1"/>
              </a:solidFill>
            </a:rPr>
            <a:t>가 의대증원으로 인해 받는 영향을  </a:t>
          </a:r>
          <a:r>
            <a:rPr lang="en-US" altLang="ko-KR" sz="1100" u="sng">
              <a:solidFill>
                <a:schemeClr val="tx1"/>
              </a:solidFill>
            </a:rPr>
            <a:t>%</a:t>
          </a:r>
          <a:r>
            <a:rPr lang="ko-KR" altLang="en-US" sz="1100" u="sng">
              <a:solidFill>
                <a:schemeClr val="tx1"/>
              </a:solidFill>
            </a:rPr>
            <a:t>로 표시</a:t>
          </a:r>
          <a:r>
            <a:rPr lang="en-US" altLang="ko-KR" sz="1100" u="sng">
              <a:solidFill>
                <a:schemeClr val="tx1"/>
              </a:solidFill>
            </a:rPr>
            <a:t>.</a:t>
          </a:r>
        </a:p>
        <a:p>
          <a:pPr algn="l"/>
          <a:r>
            <a:rPr lang="en-US" altLang="ko-KR" sz="1100">
              <a:solidFill>
                <a:schemeClr val="tx1"/>
              </a:solidFill>
            </a:rPr>
            <a:t>                           </a:t>
          </a:r>
          <a:r>
            <a:rPr lang="ko-KR" altLang="en-US" sz="1000">
              <a:solidFill>
                <a:schemeClr val="tx1"/>
              </a:solidFill>
            </a:rPr>
            <a:t>예를들어 </a:t>
          </a:r>
          <a:r>
            <a:rPr lang="en-US" altLang="ko-KR" sz="1000">
              <a:solidFill>
                <a:schemeClr val="tx1"/>
              </a:solidFill>
            </a:rPr>
            <a:t>A</a:t>
          </a:r>
          <a:r>
            <a:rPr lang="ko-KR" altLang="en-US" sz="1000">
              <a:solidFill>
                <a:schemeClr val="tx1"/>
              </a:solidFill>
            </a:rPr>
            <a:t>학과까지 누적된 의대증원 인원이</a:t>
          </a:r>
          <a:r>
            <a:rPr lang="en-US" altLang="ko-KR" sz="1000">
              <a:solidFill>
                <a:schemeClr val="tx1"/>
              </a:solidFill>
            </a:rPr>
            <a:t>(</a:t>
          </a:r>
          <a:r>
            <a:rPr lang="ko-KR" altLang="en-US" sz="1000">
              <a:solidFill>
                <a:schemeClr val="tx1"/>
              </a:solidFill>
            </a:rPr>
            <a:t>정시모집</a:t>
          </a:r>
          <a:r>
            <a:rPr lang="en-US" altLang="ko-KR" sz="1000">
              <a:solidFill>
                <a:schemeClr val="tx1"/>
              </a:solidFill>
            </a:rPr>
            <a:t>+</a:t>
          </a:r>
          <a:r>
            <a:rPr lang="ko-KR" altLang="en-US" sz="1000">
              <a:solidFill>
                <a:schemeClr val="tx1"/>
              </a:solidFill>
            </a:rPr>
            <a:t>수시합격</a:t>
          </a:r>
          <a:r>
            <a:rPr lang="en-US" altLang="ko-KR" sz="1000">
              <a:solidFill>
                <a:schemeClr val="tx1"/>
              </a:solidFill>
            </a:rPr>
            <a:t>)</a:t>
          </a:r>
          <a:r>
            <a:rPr lang="ko-KR" altLang="en-US" sz="1000">
              <a:solidFill>
                <a:schemeClr val="tx1"/>
              </a:solidFill>
            </a:rPr>
            <a:t> </a:t>
          </a:r>
          <a:r>
            <a:rPr lang="en-US" altLang="ko-KR" sz="1000">
              <a:solidFill>
                <a:schemeClr val="tx1"/>
              </a:solidFill>
            </a:rPr>
            <a:t>500</a:t>
          </a:r>
          <a:r>
            <a:rPr lang="ko-KR" altLang="en-US" sz="1000">
              <a:solidFill>
                <a:schemeClr val="tx1"/>
              </a:solidFill>
            </a:rPr>
            <a:t>명일경우</a:t>
          </a:r>
          <a:r>
            <a:rPr lang="en-US" altLang="ko-KR" sz="1000">
              <a:solidFill>
                <a:schemeClr val="tx1"/>
              </a:solidFill>
            </a:rPr>
            <a:t>,          </a:t>
          </a:r>
        </a:p>
        <a:p>
          <a:pPr algn="l"/>
          <a:r>
            <a:rPr lang="en-US" altLang="ko-KR" sz="1000">
              <a:solidFill>
                <a:schemeClr val="tx1"/>
              </a:solidFill>
            </a:rPr>
            <a:t>                              A</a:t>
          </a:r>
          <a:r>
            <a:rPr lang="ko-KR" altLang="en-US" sz="1000">
              <a:solidFill>
                <a:schemeClr val="tx1"/>
              </a:solidFill>
            </a:rPr>
            <a:t>학과가 의대증원에 의해 받게될 영향이 </a:t>
          </a:r>
          <a:r>
            <a:rPr lang="en-US" altLang="ko-KR" sz="1000">
              <a:solidFill>
                <a:schemeClr val="tx1"/>
              </a:solidFill>
            </a:rPr>
            <a:t>50%</a:t>
          </a:r>
          <a:r>
            <a:rPr lang="ko-KR" altLang="en-US" sz="1000">
              <a:solidFill>
                <a:schemeClr val="tx1"/>
              </a:solidFill>
            </a:rPr>
            <a:t>로 추정된다면</a:t>
          </a:r>
          <a:r>
            <a:rPr lang="en-US" altLang="ko-KR" sz="1000">
              <a:solidFill>
                <a:schemeClr val="tx1"/>
              </a:solidFill>
            </a:rPr>
            <a:t>,</a:t>
          </a:r>
          <a:r>
            <a:rPr lang="en-US" altLang="ko-KR" sz="1000" baseline="0">
              <a:solidFill>
                <a:schemeClr val="tx1"/>
              </a:solidFill>
            </a:rPr>
            <a:t> </a:t>
          </a:r>
        </a:p>
        <a:p>
          <a:pPr algn="l"/>
          <a:r>
            <a:rPr lang="en-US" altLang="ko-KR" sz="1000" baseline="0">
              <a:solidFill>
                <a:schemeClr val="tx1"/>
              </a:solidFill>
            </a:rPr>
            <a:t>                              </a:t>
          </a:r>
          <a:r>
            <a:rPr lang="ko-KR" altLang="en-US" sz="1000">
              <a:solidFill>
                <a:schemeClr val="tx1"/>
              </a:solidFill>
            </a:rPr>
            <a:t>작년 실제입결보다 누적등수 기준 약 </a:t>
          </a:r>
          <a:r>
            <a:rPr lang="en-US" altLang="ko-KR" sz="1000">
              <a:solidFill>
                <a:schemeClr val="tx1"/>
              </a:solidFill>
            </a:rPr>
            <a:t>250</a:t>
          </a:r>
          <a:r>
            <a:rPr lang="ko-KR" altLang="en-US" sz="1000">
              <a:solidFill>
                <a:schemeClr val="tx1"/>
              </a:solidFill>
            </a:rPr>
            <a:t>등 낮은 점수로 올해의 예상입결을 산출합니다</a:t>
          </a:r>
          <a:r>
            <a:rPr lang="en-US" altLang="ko-KR" sz="1000">
              <a:solidFill>
                <a:schemeClr val="tx1"/>
              </a:solidFill>
            </a:rPr>
            <a:t>.</a:t>
          </a:r>
        </a:p>
        <a:p>
          <a:pPr algn="l"/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서울대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(</a:t>
          </a: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자연계열학과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) 75~85%, </a:t>
          </a: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치대 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50~60%, </a:t>
          </a: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사탐필수인 모집단위 중 상위학과 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20~50%, </a:t>
          </a: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나머지 학과는 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100%</a:t>
          </a: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영향을 받을것으로 상정하여 지원가능점수가 산출되었습니다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.</a:t>
          </a:r>
          <a:endParaRPr lang="ko-KR" altLang="en-US" sz="11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DA0DD-FD66-4804-9F21-FA15A66B030A}">
  <dimension ref="A1:BA2124"/>
  <sheetViews>
    <sheetView showGridLines="0" zoomScaleNormal="100" workbookViewId="0">
      <pane ySplit="13" topLeftCell="A14" activePane="bottomLeft" state="frozen"/>
      <selection pane="bottomLeft" activeCell="F1" sqref="F1:AC2"/>
    </sheetView>
  </sheetViews>
  <sheetFormatPr defaultColWidth="12.58203125" defaultRowHeight="15" customHeight="1"/>
  <cols>
    <col min="1" max="1" width="1.25" customWidth="1"/>
    <col min="2" max="2" width="6.08203125" customWidth="1"/>
    <col min="3" max="3" width="6" customWidth="1"/>
    <col min="4" max="4" width="7.5" customWidth="1"/>
    <col min="5" max="5" width="10.83203125" customWidth="1"/>
    <col min="6" max="6" width="7.75" customWidth="1"/>
    <col min="7" max="7" width="9.08203125" customWidth="1"/>
    <col min="8" max="8" width="10.08203125" customWidth="1"/>
    <col min="9" max="9" width="10.75" customWidth="1"/>
    <col min="10" max="10" width="14.58203125" customWidth="1"/>
    <col min="11" max="11" width="4.75" customWidth="1"/>
    <col min="12" max="12" width="5.5" customWidth="1"/>
    <col min="13" max="13" width="9" customWidth="1"/>
    <col min="14" max="14" width="5.33203125" customWidth="1"/>
    <col min="15" max="16" width="7.58203125" customWidth="1"/>
    <col min="17" max="17" width="4.75" customWidth="1"/>
    <col min="18" max="20" width="3" customWidth="1"/>
    <col min="21" max="21" width="7.58203125" customWidth="1"/>
    <col min="22" max="24" width="6.5" customWidth="1"/>
    <col min="25" max="25" width="6" customWidth="1"/>
    <col min="26" max="26" width="5.25" customWidth="1"/>
    <col min="27" max="27" width="4.75" customWidth="1"/>
    <col min="28" max="28" width="6.08203125" customWidth="1"/>
    <col min="29" max="29" width="3.83203125" customWidth="1"/>
    <col min="30" max="30" width="6.58203125" customWidth="1"/>
    <col min="31" max="31" width="3.83203125" customWidth="1"/>
    <col min="32" max="32" width="8" customWidth="1"/>
    <col min="33" max="33" width="9.33203125" hidden="1" customWidth="1"/>
    <col min="34" max="34" width="32.5" customWidth="1"/>
    <col min="35" max="35" width="7.58203125" customWidth="1"/>
    <col min="36" max="37" width="4.25" customWidth="1"/>
    <col min="38" max="38" width="22.75" customWidth="1"/>
    <col min="39" max="40" width="8.58203125" customWidth="1"/>
    <col min="41" max="41" width="10.25" customWidth="1"/>
    <col min="42" max="43" width="8.58203125" customWidth="1"/>
    <col min="44" max="44" width="17.75" customWidth="1"/>
    <col min="52" max="52" width="11" customWidth="1"/>
    <col min="53" max="53" width="7.58203125" hidden="1" customWidth="1"/>
  </cols>
  <sheetData>
    <row r="1" spans="1:53" ht="13.5" customHeight="1">
      <c r="B1" s="336"/>
      <c r="C1" s="337"/>
      <c r="D1" s="337"/>
      <c r="F1" s="615" t="s">
        <v>14556</v>
      </c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6"/>
      <c r="AA1" s="616"/>
      <c r="AB1" s="616"/>
      <c r="AC1" s="616"/>
      <c r="AD1" s="196"/>
      <c r="AH1" s="613" t="s">
        <v>14562</v>
      </c>
      <c r="BA1" s="338" t="str">
        <f>IF(E6="","-",E6)</f>
        <v>-</v>
      </c>
    </row>
    <row r="2" spans="1:53" ht="13.5" customHeight="1">
      <c r="B2" s="336"/>
      <c r="C2" s="337"/>
      <c r="D2" s="337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  <c r="R2" s="616"/>
      <c r="S2" s="616"/>
      <c r="T2" s="616"/>
      <c r="U2" s="616"/>
      <c r="V2" s="616"/>
      <c r="W2" s="616"/>
      <c r="X2" s="616"/>
      <c r="Y2" s="616"/>
      <c r="Z2" s="616"/>
      <c r="AA2" s="616"/>
      <c r="AB2" s="616"/>
      <c r="AC2" s="616"/>
      <c r="AD2" s="196"/>
      <c r="AH2" s="614"/>
      <c r="BA2" s="338" t="str">
        <f>IF(E7="","-",E7)</f>
        <v>-</v>
      </c>
    </row>
    <row r="3" spans="1:53" ht="13.5" customHeight="1">
      <c r="AH3" s="488" t="s">
        <v>14522</v>
      </c>
    </row>
    <row r="4" spans="1:53" ht="13.5" customHeight="1" thickBot="1">
      <c r="C4" s="352"/>
      <c r="N4" s="611" t="s">
        <v>14530</v>
      </c>
      <c r="O4" s="611"/>
      <c r="P4" s="611"/>
      <c r="Q4" s="611"/>
      <c r="R4" s="611"/>
      <c r="S4" s="611"/>
      <c r="T4" s="611"/>
      <c r="U4" s="611"/>
      <c r="V4" s="611"/>
      <c r="W4" s="611"/>
      <c r="X4" s="611"/>
      <c r="Y4" s="611"/>
      <c r="Z4" s="611"/>
      <c r="AA4" s="611"/>
      <c r="AB4" s="611"/>
      <c r="AC4" s="611"/>
      <c r="AD4" s="611"/>
      <c r="AE4" s="611"/>
      <c r="AF4" s="611"/>
      <c r="BA4" s="338" t="str">
        <f>IF(E8="","-",E8)</f>
        <v>-</v>
      </c>
    </row>
    <row r="5" spans="1:53" ht="16.5" customHeight="1" thickBot="1">
      <c r="B5" s="336"/>
      <c r="C5" s="340"/>
      <c r="D5" s="339"/>
      <c r="E5" s="353" t="s">
        <v>14560</v>
      </c>
      <c r="F5" s="617" t="s">
        <v>14561</v>
      </c>
      <c r="G5" s="618"/>
      <c r="J5" s="340"/>
      <c r="K5" s="340"/>
      <c r="N5" s="612" t="s">
        <v>18497</v>
      </c>
      <c r="O5" s="612"/>
      <c r="P5" s="612"/>
      <c r="Q5" s="612"/>
      <c r="R5" s="612"/>
      <c r="S5" s="612"/>
      <c r="T5" s="612"/>
      <c r="U5" s="612"/>
      <c r="V5" s="612"/>
      <c r="W5" s="612"/>
      <c r="X5" s="612"/>
      <c r="Y5" s="612"/>
      <c r="Z5" s="612"/>
      <c r="AA5" s="612"/>
      <c r="AB5" s="612"/>
      <c r="AC5" s="612"/>
      <c r="AD5" s="612"/>
      <c r="AE5" s="612"/>
      <c r="AF5" s="612"/>
      <c r="BA5" s="338" t="str">
        <f>IF(F6="","-",F6)</f>
        <v>-</v>
      </c>
    </row>
    <row r="6" spans="1:53" ht="22.5" customHeight="1">
      <c r="B6" s="336"/>
      <c r="C6" s="340"/>
      <c r="D6" s="341">
        <v>1</v>
      </c>
      <c r="E6" s="541"/>
      <c r="F6" s="619"/>
      <c r="G6" s="620"/>
      <c r="N6" s="612" t="s">
        <v>18498</v>
      </c>
      <c r="O6" s="612"/>
      <c r="P6" s="612"/>
      <c r="Q6" s="612"/>
      <c r="R6" s="612"/>
      <c r="S6" s="612"/>
      <c r="T6" s="612"/>
      <c r="U6" s="612"/>
      <c r="V6" s="612"/>
      <c r="W6" s="612"/>
      <c r="X6" s="612"/>
      <c r="Y6" s="612"/>
      <c r="Z6" s="612"/>
      <c r="AA6" s="612"/>
      <c r="AB6" s="612"/>
      <c r="AC6" s="612"/>
      <c r="AD6" s="612"/>
      <c r="AE6" s="612"/>
      <c r="AF6" s="612"/>
      <c r="AG6" s="612"/>
      <c r="AH6" s="612"/>
      <c r="AI6" s="612"/>
      <c r="AJ6" s="612"/>
      <c r="AK6" s="612"/>
      <c r="AL6" s="612"/>
      <c r="BA6" s="338" t="str">
        <f>IF(F7="","-",F7)</f>
        <v>-</v>
      </c>
    </row>
    <row r="7" spans="1:53" ht="22.5" customHeight="1">
      <c r="B7" s="336"/>
      <c r="C7" s="340"/>
      <c r="D7" s="341">
        <v>2</v>
      </c>
      <c r="E7" s="542"/>
      <c r="F7" s="582"/>
      <c r="G7" s="583"/>
      <c r="N7" s="612" t="s">
        <v>14531</v>
      </c>
      <c r="O7" s="612"/>
      <c r="P7" s="612"/>
      <c r="Q7" s="612"/>
      <c r="R7" s="612"/>
      <c r="S7" s="612"/>
      <c r="T7" s="612"/>
      <c r="U7" s="612"/>
      <c r="V7" s="612"/>
      <c r="W7" s="612"/>
      <c r="X7" s="612"/>
      <c r="Y7" s="612"/>
      <c r="Z7" s="612"/>
      <c r="AA7" s="612"/>
      <c r="AB7" s="612"/>
      <c r="AC7" s="612"/>
      <c r="AD7" s="612"/>
      <c r="AE7" s="612"/>
      <c r="AF7" s="612"/>
      <c r="AH7" s="342"/>
      <c r="AI7" s="342"/>
      <c r="BA7" s="338" t="str">
        <f>IF(F8="","-",F8)</f>
        <v>-</v>
      </c>
    </row>
    <row r="8" spans="1:53" ht="22.5" customHeight="1" thickBot="1">
      <c r="B8" s="336"/>
      <c r="C8" s="340"/>
      <c r="D8" s="343">
        <v>3</v>
      </c>
      <c r="E8" s="543"/>
      <c r="F8" s="584"/>
      <c r="G8" s="585"/>
      <c r="N8" s="612" t="s">
        <v>18496</v>
      </c>
      <c r="O8" s="612"/>
      <c r="P8" s="612"/>
      <c r="Q8" s="612"/>
      <c r="R8" s="612"/>
      <c r="S8" s="612"/>
      <c r="T8" s="612"/>
      <c r="U8" s="612"/>
      <c r="V8" s="612"/>
      <c r="W8" s="612"/>
      <c r="X8" s="612"/>
      <c r="Y8" s="612"/>
      <c r="Z8" s="612"/>
      <c r="AA8" s="612"/>
      <c r="AB8" s="612"/>
      <c r="AC8" s="612"/>
      <c r="AD8" s="612"/>
      <c r="AE8" s="612"/>
      <c r="AF8" s="612"/>
      <c r="AH8" s="342"/>
      <c r="AI8" s="342"/>
      <c r="AZ8" s="530" t="s">
        <v>303</v>
      </c>
      <c r="BA8" s="338"/>
    </row>
    <row r="9" spans="1:53" ht="7.5" customHeight="1" thickBot="1">
      <c r="B9" s="336"/>
      <c r="C9" s="340"/>
      <c r="AH9" s="342"/>
      <c r="AI9" s="342"/>
      <c r="AL9" s="586" t="s">
        <v>18494</v>
      </c>
      <c r="AM9" s="587"/>
      <c r="AN9" s="587"/>
      <c r="AO9" s="587"/>
      <c r="AP9" s="587"/>
      <c r="AQ9" s="587"/>
      <c r="AR9" s="588"/>
      <c r="BA9" s="338"/>
    </row>
    <row r="10" spans="1:53" ht="18" customHeight="1" thickBot="1">
      <c r="B10" s="336"/>
      <c r="C10" s="337"/>
      <c r="D10" s="337"/>
      <c r="F10" s="344"/>
      <c r="I10" s="337"/>
      <c r="J10" s="337"/>
      <c r="M10" s="608" t="s">
        <v>14557</v>
      </c>
      <c r="N10" s="609"/>
      <c r="O10" s="609"/>
      <c r="P10" s="609"/>
      <c r="Q10" s="609"/>
      <c r="R10" s="609"/>
      <c r="S10" s="609"/>
      <c r="T10" s="609"/>
      <c r="U10" s="609"/>
      <c r="V10" s="609"/>
      <c r="W10" s="609"/>
      <c r="X10" s="609"/>
      <c r="Y10" s="609"/>
      <c r="Z10" s="609"/>
      <c r="AA10" s="609"/>
      <c r="AB10" s="609"/>
      <c r="AC10" s="609"/>
      <c r="AD10" s="609"/>
      <c r="AE10" s="609"/>
      <c r="AF10" s="610"/>
      <c r="AL10" s="589"/>
      <c r="AM10" s="590"/>
      <c r="AN10" s="590"/>
      <c r="AO10" s="590"/>
      <c r="AP10" s="590"/>
      <c r="AQ10" s="590"/>
      <c r="AR10" s="591"/>
      <c r="BA10" s="338"/>
    </row>
    <row r="11" spans="1:53" ht="19.5" customHeight="1" thickBot="1">
      <c r="A11" s="345"/>
      <c r="B11" s="571" t="s">
        <v>14523</v>
      </c>
      <c r="C11" s="572"/>
      <c r="D11" s="346" t="s">
        <v>14524</v>
      </c>
      <c r="E11" s="575" t="s">
        <v>14532</v>
      </c>
      <c r="F11" s="576"/>
      <c r="G11" s="577"/>
      <c r="H11" s="578"/>
      <c r="I11" s="580" t="s">
        <v>636</v>
      </c>
      <c r="J11" s="592" t="s">
        <v>637</v>
      </c>
      <c r="K11" s="592" t="s">
        <v>638</v>
      </c>
      <c r="L11" s="594" t="s">
        <v>14525</v>
      </c>
      <c r="M11" s="480" t="s">
        <v>14533</v>
      </c>
      <c r="N11" s="350"/>
      <c r="O11" s="596" t="s">
        <v>1360</v>
      </c>
      <c r="P11" s="597"/>
      <c r="Q11" s="598"/>
      <c r="R11" s="599" t="s">
        <v>14534</v>
      </c>
      <c r="S11" s="600"/>
      <c r="T11" s="601"/>
      <c r="U11" s="532" t="s">
        <v>1182</v>
      </c>
      <c r="V11" s="599" t="s">
        <v>3625</v>
      </c>
      <c r="W11" s="593"/>
      <c r="X11" s="602"/>
      <c r="Y11" s="478" t="s">
        <v>1349</v>
      </c>
      <c r="Z11" s="605" t="s">
        <v>3626</v>
      </c>
      <c r="AA11" s="606"/>
      <c r="AB11" s="606"/>
      <c r="AC11" s="606"/>
      <c r="AD11" s="606"/>
      <c r="AE11" s="607"/>
      <c r="AF11" s="483" t="s">
        <v>3627</v>
      </c>
      <c r="AG11" s="354"/>
      <c r="AH11" s="477" t="s">
        <v>3628</v>
      </c>
      <c r="AI11" s="347"/>
      <c r="AL11" s="489"/>
      <c r="AM11" s="490"/>
      <c r="AN11" s="490" t="s">
        <v>14563</v>
      </c>
      <c r="AO11" s="491" t="s">
        <v>18495</v>
      </c>
      <c r="AP11" s="492"/>
      <c r="AQ11" s="493"/>
      <c r="AR11" s="494" t="s">
        <v>14564</v>
      </c>
      <c r="BA11" s="348"/>
    </row>
    <row r="12" spans="1:53" ht="18" customHeight="1" thickBot="1">
      <c r="A12" s="345"/>
      <c r="B12" s="573"/>
      <c r="C12" s="574"/>
      <c r="D12" s="349" t="s">
        <v>14526</v>
      </c>
      <c r="E12" s="528" t="s">
        <v>14535</v>
      </c>
      <c r="F12" s="355" t="s">
        <v>14536</v>
      </c>
      <c r="G12" s="356" t="s">
        <v>14537</v>
      </c>
      <c r="H12" s="579"/>
      <c r="I12" s="581"/>
      <c r="J12" s="593"/>
      <c r="K12" s="593"/>
      <c r="L12" s="595"/>
      <c r="M12" s="481" t="s">
        <v>14538</v>
      </c>
      <c r="N12" s="357" t="s">
        <v>14539</v>
      </c>
      <c r="O12" s="539" t="s">
        <v>14540</v>
      </c>
      <c r="P12" s="603" t="s">
        <v>14541</v>
      </c>
      <c r="Q12" s="604"/>
      <c r="R12" s="358" t="s">
        <v>14542</v>
      </c>
      <c r="S12" s="359" t="s">
        <v>14543</v>
      </c>
      <c r="T12" s="360" t="s">
        <v>14544</v>
      </c>
      <c r="U12" s="533" t="s">
        <v>14545</v>
      </c>
      <c r="V12" s="359" t="s">
        <v>14546</v>
      </c>
      <c r="W12" s="359" t="s">
        <v>14547</v>
      </c>
      <c r="X12" s="535" t="s">
        <v>14541</v>
      </c>
      <c r="Y12" s="360" t="s">
        <v>14541</v>
      </c>
      <c r="Z12" s="361" t="s">
        <v>14548</v>
      </c>
      <c r="AA12" s="537" t="s">
        <v>14549</v>
      </c>
      <c r="AB12" s="359" t="s">
        <v>14550</v>
      </c>
      <c r="AC12" s="537" t="s">
        <v>14549</v>
      </c>
      <c r="AD12" s="359" t="s">
        <v>14551</v>
      </c>
      <c r="AE12" s="360" t="s">
        <v>14549</v>
      </c>
      <c r="AF12" s="484" t="s">
        <v>14552</v>
      </c>
      <c r="AG12" s="362"/>
      <c r="AH12" s="363"/>
      <c r="AI12" s="347"/>
      <c r="AL12" s="495"/>
      <c r="AM12" s="496"/>
      <c r="AN12" s="496" t="s">
        <v>14565</v>
      </c>
      <c r="AO12" s="497" t="s">
        <v>14566</v>
      </c>
      <c r="AP12" s="498"/>
      <c r="AQ12" s="499"/>
      <c r="AR12" s="500" t="s">
        <v>14567</v>
      </c>
      <c r="BA12" s="348"/>
    </row>
    <row r="13" spans="1:53" ht="16.5" customHeight="1" thickBot="1">
      <c r="A13" s="226"/>
      <c r="B13" s="486" t="s">
        <v>14558</v>
      </c>
      <c r="C13" s="487" t="s">
        <v>14559</v>
      </c>
      <c r="D13" s="459" t="s">
        <v>14527</v>
      </c>
      <c r="E13" s="529" t="s">
        <v>14553</v>
      </c>
      <c r="F13" s="460" t="s">
        <v>14554</v>
      </c>
      <c r="G13" s="461" t="s">
        <v>14555</v>
      </c>
      <c r="H13" s="527"/>
      <c r="I13" s="462"/>
      <c r="J13" s="463"/>
      <c r="K13" s="464"/>
      <c r="L13" s="479"/>
      <c r="M13" s="482"/>
      <c r="N13" s="465"/>
      <c r="O13" s="540"/>
      <c r="P13" s="466"/>
      <c r="Q13" s="531"/>
      <c r="R13" s="467"/>
      <c r="S13" s="468"/>
      <c r="T13" s="469"/>
      <c r="U13" s="534"/>
      <c r="V13" s="470"/>
      <c r="W13" s="470"/>
      <c r="X13" s="536"/>
      <c r="Y13" s="471"/>
      <c r="Z13" s="472"/>
      <c r="AA13" s="538"/>
      <c r="AB13" s="473"/>
      <c r="AC13" s="538"/>
      <c r="AD13" s="474"/>
      <c r="AE13" s="475"/>
      <c r="AF13" s="485"/>
      <c r="AG13" s="475" t="s">
        <v>3631</v>
      </c>
      <c r="AH13" s="476"/>
      <c r="AI13" s="364"/>
      <c r="AK13" s="226"/>
      <c r="AL13" s="501"/>
      <c r="AM13" s="502"/>
      <c r="AN13" s="524" t="s">
        <v>3629</v>
      </c>
      <c r="AO13" s="503" t="s">
        <v>14568</v>
      </c>
      <c r="AP13" s="504" t="s">
        <v>83</v>
      </c>
      <c r="AQ13" s="505" t="s">
        <v>128</v>
      </c>
      <c r="AR13" s="506"/>
      <c r="BA13" s="365" t="s">
        <v>3632</v>
      </c>
    </row>
    <row r="14" spans="1:53" ht="16.5" customHeight="1">
      <c r="B14" s="429" t="s">
        <v>3633</v>
      </c>
      <c r="C14" s="430" t="s">
        <v>3634</v>
      </c>
      <c r="D14" s="431">
        <v>0</v>
      </c>
      <c r="E14" s="432" t="s">
        <v>633</v>
      </c>
      <c r="F14" s="433" t="s">
        <v>3635</v>
      </c>
      <c r="G14" s="434" t="s">
        <v>3636</v>
      </c>
      <c r="H14" s="435"/>
      <c r="I14" s="436" t="s">
        <v>309</v>
      </c>
      <c r="J14" s="437" t="s">
        <v>405</v>
      </c>
      <c r="K14" s="438" t="s">
        <v>83</v>
      </c>
      <c r="L14" s="439">
        <v>29</v>
      </c>
      <c r="M14" s="440" t="s">
        <v>3637</v>
      </c>
      <c r="N14" s="441">
        <v>600</v>
      </c>
      <c r="O14" s="442" t="s">
        <v>1348</v>
      </c>
      <c r="P14" s="443" t="s">
        <v>1348</v>
      </c>
      <c r="Q14" s="444" t="s">
        <v>3638</v>
      </c>
      <c r="R14" s="445">
        <v>33</v>
      </c>
      <c r="S14" s="446">
        <v>40</v>
      </c>
      <c r="T14" s="447">
        <v>27</v>
      </c>
      <c r="U14" s="448" t="s">
        <v>3635</v>
      </c>
      <c r="V14" s="449">
        <v>147.00544436276417</v>
      </c>
      <c r="W14" s="450">
        <v>146.50272218138207</v>
      </c>
      <c r="X14" s="451">
        <v>68.745916727926897</v>
      </c>
      <c r="Y14" s="439" t="s">
        <v>633</v>
      </c>
      <c r="Z14" s="452" t="s">
        <v>3639</v>
      </c>
      <c r="AA14" s="453">
        <v>0</v>
      </c>
      <c r="AB14" s="454" t="s">
        <v>3630</v>
      </c>
      <c r="AC14" s="453">
        <v>0</v>
      </c>
      <c r="AD14" s="454" t="s">
        <v>3630</v>
      </c>
      <c r="AE14" s="455">
        <v>0</v>
      </c>
      <c r="AF14" s="456">
        <v>3</v>
      </c>
      <c r="AG14" s="457">
        <v>0</v>
      </c>
      <c r="AH14" s="458" t="s">
        <v>3640</v>
      </c>
      <c r="AI14" s="351"/>
      <c r="AL14" s="525" t="s">
        <v>14569</v>
      </c>
      <c r="AM14" s="507" t="s">
        <v>83</v>
      </c>
      <c r="AN14" s="508">
        <v>100</v>
      </c>
      <c r="AO14" s="509">
        <v>0</v>
      </c>
      <c r="AP14" s="510">
        <v>0</v>
      </c>
      <c r="AQ14" s="511">
        <v>0</v>
      </c>
      <c r="AR14" s="512" t="s">
        <v>14570</v>
      </c>
      <c r="BA14" s="338" t="s">
        <v>3641</v>
      </c>
    </row>
    <row r="15" spans="1:53" ht="16.5" customHeight="1">
      <c r="B15" s="398" t="s">
        <v>3642</v>
      </c>
      <c r="C15" s="381" t="s">
        <v>3643</v>
      </c>
      <c r="D15" s="383">
        <v>0</v>
      </c>
      <c r="E15" s="382" t="s">
        <v>633</v>
      </c>
      <c r="F15" s="369" t="s">
        <v>3644</v>
      </c>
      <c r="G15" s="385" t="s">
        <v>3645</v>
      </c>
      <c r="H15" s="386"/>
      <c r="I15" s="384" t="s">
        <v>404</v>
      </c>
      <c r="J15" s="367" t="s">
        <v>405</v>
      </c>
      <c r="K15" s="366" t="s">
        <v>83</v>
      </c>
      <c r="L15" s="387">
        <v>37</v>
      </c>
      <c r="M15" s="388" t="s">
        <v>3646</v>
      </c>
      <c r="N15" s="389">
        <v>1000</v>
      </c>
      <c r="O15" s="390" t="s">
        <v>1348</v>
      </c>
      <c r="P15" s="373" t="s">
        <v>1349</v>
      </c>
      <c r="Q15" s="372" t="s">
        <v>3638</v>
      </c>
      <c r="R15" s="374">
        <v>30</v>
      </c>
      <c r="S15" s="375">
        <v>40</v>
      </c>
      <c r="T15" s="392">
        <v>30</v>
      </c>
      <c r="U15" s="391" t="s">
        <v>3644</v>
      </c>
      <c r="V15" s="376">
        <v>143.68590604026846</v>
      </c>
      <c r="W15" s="378">
        <v>144.68590604026846</v>
      </c>
      <c r="X15" s="377">
        <v>68.734093959731538</v>
      </c>
      <c r="Y15" s="387">
        <v>71.58</v>
      </c>
      <c r="Z15" s="395" t="s">
        <v>3639</v>
      </c>
      <c r="AA15" s="380">
        <v>20</v>
      </c>
      <c r="AB15" s="379" t="s">
        <v>3630</v>
      </c>
      <c r="AC15" s="380">
        <v>10</v>
      </c>
      <c r="AD15" s="379" t="s">
        <v>3630</v>
      </c>
      <c r="AE15" s="394">
        <v>0</v>
      </c>
      <c r="AF15" s="396">
        <v>0</v>
      </c>
      <c r="AG15" s="393">
        <v>0</v>
      </c>
      <c r="AH15" s="397" t="s">
        <v>633</v>
      </c>
      <c r="AI15" s="351"/>
      <c r="AL15" s="525" t="s">
        <v>14571</v>
      </c>
      <c r="AM15" s="513" t="s">
        <v>83</v>
      </c>
      <c r="AN15" s="508">
        <v>100</v>
      </c>
      <c r="AO15" s="514">
        <v>0</v>
      </c>
      <c r="AP15" s="498">
        <v>0</v>
      </c>
      <c r="AQ15" s="515">
        <v>0</v>
      </c>
      <c r="AR15" s="512" t="s">
        <v>14572</v>
      </c>
      <c r="BA15" s="338" t="s">
        <v>3647</v>
      </c>
    </row>
    <row r="16" spans="1:53" ht="16.5" customHeight="1">
      <c r="B16" s="398" t="s">
        <v>3648</v>
      </c>
      <c r="C16" s="381" t="s">
        <v>3649</v>
      </c>
      <c r="D16" s="383">
        <v>0</v>
      </c>
      <c r="E16" s="382" t="s">
        <v>633</v>
      </c>
      <c r="F16" s="369" t="s">
        <v>3650</v>
      </c>
      <c r="G16" s="385" t="s">
        <v>3651</v>
      </c>
      <c r="H16" s="386"/>
      <c r="I16" s="384" t="s">
        <v>127</v>
      </c>
      <c r="J16" s="367" t="s">
        <v>405</v>
      </c>
      <c r="K16" s="366" t="s">
        <v>83</v>
      </c>
      <c r="L16" s="387">
        <v>10</v>
      </c>
      <c r="M16" s="388" t="s">
        <v>3652</v>
      </c>
      <c r="N16" s="389">
        <v>1000</v>
      </c>
      <c r="O16" s="390" t="s">
        <v>1348</v>
      </c>
      <c r="P16" s="373" t="s">
        <v>1349</v>
      </c>
      <c r="Q16" s="372" t="s">
        <v>3638</v>
      </c>
      <c r="R16" s="374">
        <v>30</v>
      </c>
      <c r="S16" s="375">
        <v>35</v>
      </c>
      <c r="T16" s="392">
        <v>25</v>
      </c>
      <c r="U16" s="391" t="s">
        <v>3650</v>
      </c>
      <c r="V16" s="376">
        <v>143.60153846153847</v>
      </c>
      <c r="W16" s="378">
        <v>144.60153846153847</v>
      </c>
      <c r="X16" s="377">
        <v>68.733461538461526</v>
      </c>
      <c r="Y16" s="387">
        <v>71.75</v>
      </c>
      <c r="Z16" s="395" t="s">
        <v>3639</v>
      </c>
      <c r="AA16" s="380">
        <v>66</v>
      </c>
      <c r="AB16" s="379" t="s">
        <v>3630</v>
      </c>
      <c r="AC16" s="380">
        <v>0</v>
      </c>
      <c r="AD16" s="379" t="s">
        <v>3630</v>
      </c>
      <c r="AE16" s="394">
        <v>0</v>
      </c>
      <c r="AF16" s="396">
        <v>0</v>
      </c>
      <c r="AG16" s="393">
        <v>0</v>
      </c>
      <c r="AH16" s="397" t="s">
        <v>3653</v>
      </c>
      <c r="AI16" s="351"/>
      <c r="AL16" s="525" t="s">
        <v>14573</v>
      </c>
      <c r="AM16" s="513" t="s">
        <v>83</v>
      </c>
      <c r="AN16" s="508">
        <v>100</v>
      </c>
      <c r="AO16" s="514">
        <v>0</v>
      </c>
      <c r="AP16" s="498">
        <v>0</v>
      </c>
      <c r="AQ16" s="515">
        <v>0</v>
      </c>
      <c r="AR16" s="512" t="s">
        <v>14574</v>
      </c>
      <c r="BA16" s="338" t="s">
        <v>3654</v>
      </c>
    </row>
    <row r="17" spans="2:53" ht="16.5" customHeight="1">
      <c r="B17" s="398" t="s">
        <v>3655</v>
      </c>
      <c r="C17" s="381" t="s">
        <v>3656</v>
      </c>
      <c r="D17" s="383">
        <v>0</v>
      </c>
      <c r="E17" s="382" t="s">
        <v>633</v>
      </c>
      <c r="F17" s="369" t="s">
        <v>3657</v>
      </c>
      <c r="G17" s="385" t="s">
        <v>3658</v>
      </c>
      <c r="H17" s="386"/>
      <c r="I17" s="384" t="s">
        <v>86</v>
      </c>
      <c r="J17" s="367" t="s">
        <v>405</v>
      </c>
      <c r="K17" s="366" t="s">
        <v>83</v>
      </c>
      <c r="L17" s="387">
        <v>47</v>
      </c>
      <c r="M17" s="388" t="s">
        <v>3659</v>
      </c>
      <c r="N17" s="389">
        <v>900</v>
      </c>
      <c r="O17" s="390" t="s">
        <v>1348</v>
      </c>
      <c r="P17" s="373" t="s">
        <v>1349</v>
      </c>
      <c r="Q17" s="372" t="s">
        <v>3638</v>
      </c>
      <c r="R17" s="374">
        <v>22</v>
      </c>
      <c r="S17" s="375">
        <v>33</v>
      </c>
      <c r="T17" s="392">
        <v>33</v>
      </c>
      <c r="U17" s="391" t="s">
        <v>3657</v>
      </c>
      <c r="V17" s="376">
        <v>143.42633684976354</v>
      </c>
      <c r="W17" s="378">
        <v>144.42633684976354</v>
      </c>
      <c r="X17" s="377">
        <v>68.733663150236438</v>
      </c>
      <c r="Y17" s="387">
        <v>69.14</v>
      </c>
      <c r="Z17" s="395" t="s">
        <v>3639</v>
      </c>
      <c r="AA17" s="380">
        <v>100</v>
      </c>
      <c r="AB17" s="379" t="s">
        <v>3630</v>
      </c>
      <c r="AC17" s="380">
        <v>10</v>
      </c>
      <c r="AD17" s="379" t="s">
        <v>3630</v>
      </c>
      <c r="AE17" s="394">
        <v>0</v>
      </c>
      <c r="AF17" s="396">
        <v>0</v>
      </c>
      <c r="AG17" s="393">
        <v>0</v>
      </c>
      <c r="AH17" s="397" t="s">
        <v>633</v>
      </c>
      <c r="AI17" s="351"/>
      <c r="AL17" s="525" t="s">
        <v>14575</v>
      </c>
      <c r="AM17" s="513" t="s">
        <v>83</v>
      </c>
      <c r="AN17" s="508">
        <v>100</v>
      </c>
      <c r="AO17" s="514">
        <v>0</v>
      </c>
      <c r="AP17" s="498">
        <v>0</v>
      </c>
      <c r="AQ17" s="515">
        <v>0</v>
      </c>
      <c r="AR17" s="512" t="s">
        <v>14576</v>
      </c>
      <c r="BA17" s="338" t="s">
        <v>3660</v>
      </c>
    </row>
    <row r="18" spans="2:53" ht="16.5" customHeight="1">
      <c r="B18" s="398" t="s">
        <v>3661</v>
      </c>
      <c r="C18" s="381" t="s">
        <v>3662</v>
      </c>
      <c r="D18" s="383">
        <v>0</v>
      </c>
      <c r="E18" s="382" t="s">
        <v>633</v>
      </c>
      <c r="F18" s="369" t="s">
        <v>3663</v>
      </c>
      <c r="G18" s="385" t="s">
        <v>3664</v>
      </c>
      <c r="H18" s="386"/>
      <c r="I18" s="384" t="s">
        <v>406</v>
      </c>
      <c r="J18" s="367" t="s">
        <v>405</v>
      </c>
      <c r="K18" s="366" t="s">
        <v>83</v>
      </c>
      <c r="L18" s="387">
        <v>11</v>
      </c>
      <c r="M18" s="388" t="s">
        <v>3665</v>
      </c>
      <c r="N18" s="389">
        <v>1000</v>
      </c>
      <c r="O18" s="390" t="s">
        <v>1350</v>
      </c>
      <c r="P18" s="373" t="s">
        <v>1350</v>
      </c>
      <c r="Q18" s="372" t="s">
        <v>3638</v>
      </c>
      <c r="R18" s="374">
        <v>20</v>
      </c>
      <c r="S18" s="375">
        <v>30</v>
      </c>
      <c r="T18" s="392">
        <v>30</v>
      </c>
      <c r="U18" s="391" t="s">
        <v>3663</v>
      </c>
      <c r="V18" s="376">
        <v>142.69305439050069</v>
      </c>
      <c r="W18" s="378">
        <v>143.69305439050069</v>
      </c>
      <c r="X18" s="377">
        <v>68.731945609499306</v>
      </c>
      <c r="Y18" s="387" t="s">
        <v>633</v>
      </c>
      <c r="Z18" s="395" t="s">
        <v>3639</v>
      </c>
      <c r="AA18" s="380">
        <v>190</v>
      </c>
      <c r="AB18" s="379" t="s">
        <v>3630</v>
      </c>
      <c r="AC18" s="380">
        <v>10</v>
      </c>
      <c r="AD18" s="379" t="s">
        <v>3630</v>
      </c>
      <c r="AE18" s="394">
        <v>0</v>
      </c>
      <c r="AF18" s="396">
        <v>0</v>
      </c>
      <c r="AG18" s="393">
        <v>0</v>
      </c>
      <c r="AH18" s="397" t="s">
        <v>633</v>
      </c>
      <c r="AI18" s="351"/>
      <c r="AL18" s="525" t="s">
        <v>14577</v>
      </c>
      <c r="AM18" s="513" t="s">
        <v>83</v>
      </c>
      <c r="AN18" s="508">
        <v>100</v>
      </c>
      <c r="AO18" s="514">
        <v>0</v>
      </c>
      <c r="AP18" s="498">
        <v>0</v>
      </c>
      <c r="AQ18" s="515">
        <v>0</v>
      </c>
      <c r="AR18" s="512" t="s">
        <v>14578</v>
      </c>
      <c r="BA18" s="338" t="s">
        <v>3666</v>
      </c>
    </row>
    <row r="19" spans="2:53" ht="16.5" customHeight="1">
      <c r="B19" s="398" t="s">
        <v>3667</v>
      </c>
      <c r="C19" s="381" t="s">
        <v>3668</v>
      </c>
      <c r="D19" s="383">
        <v>0</v>
      </c>
      <c r="E19" s="382" t="s">
        <v>633</v>
      </c>
      <c r="F19" s="369" t="s">
        <v>3669</v>
      </c>
      <c r="G19" s="385" t="s">
        <v>3670</v>
      </c>
      <c r="H19" s="386"/>
      <c r="I19" s="384" t="s">
        <v>114</v>
      </c>
      <c r="J19" s="367" t="s">
        <v>405</v>
      </c>
      <c r="K19" s="366" t="s">
        <v>83</v>
      </c>
      <c r="L19" s="387">
        <v>27</v>
      </c>
      <c r="M19" s="388" t="s">
        <v>3671</v>
      </c>
      <c r="N19" s="389">
        <v>1000</v>
      </c>
      <c r="O19" s="390" t="s">
        <v>1348</v>
      </c>
      <c r="P19" s="373" t="s">
        <v>1349</v>
      </c>
      <c r="Q19" s="372" t="s">
        <v>3638</v>
      </c>
      <c r="R19" s="374">
        <v>31</v>
      </c>
      <c r="S19" s="375">
        <v>38</v>
      </c>
      <c r="T19" s="392">
        <v>31</v>
      </c>
      <c r="U19" s="391" t="s">
        <v>3669</v>
      </c>
      <c r="V19" s="376">
        <v>142.34008510638296</v>
      </c>
      <c r="W19" s="378">
        <v>143.34008510638296</v>
      </c>
      <c r="X19" s="377">
        <v>68.729914893617035</v>
      </c>
      <c r="Y19" s="387">
        <v>71.48</v>
      </c>
      <c r="Z19" s="395" t="s">
        <v>3639</v>
      </c>
      <c r="AA19" s="380">
        <v>0</v>
      </c>
      <c r="AB19" s="379" t="s">
        <v>3630</v>
      </c>
      <c r="AC19" s="380">
        <v>10</v>
      </c>
      <c r="AD19" s="379" t="s">
        <v>3630</v>
      </c>
      <c r="AE19" s="394">
        <v>0</v>
      </c>
      <c r="AF19" s="396">
        <v>0</v>
      </c>
      <c r="AG19" s="393">
        <v>0</v>
      </c>
      <c r="AH19" s="397" t="s">
        <v>633</v>
      </c>
      <c r="AI19" s="351"/>
      <c r="AL19" s="525" t="s">
        <v>14579</v>
      </c>
      <c r="AM19" s="513" t="s">
        <v>83</v>
      </c>
      <c r="AN19" s="508">
        <v>100</v>
      </c>
      <c r="AO19" s="514">
        <v>0</v>
      </c>
      <c r="AP19" s="498">
        <v>0</v>
      </c>
      <c r="AQ19" s="515">
        <v>0</v>
      </c>
      <c r="AR19" s="512" t="s">
        <v>14580</v>
      </c>
      <c r="BA19" s="338" t="s">
        <v>3672</v>
      </c>
    </row>
    <row r="20" spans="2:53" ht="16.5" customHeight="1">
      <c r="B20" s="398" t="s">
        <v>3673</v>
      </c>
      <c r="C20" s="381" t="s">
        <v>3674</v>
      </c>
      <c r="D20" s="383">
        <v>0</v>
      </c>
      <c r="E20" s="382" t="s">
        <v>633</v>
      </c>
      <c r="F20" s="369" t="s">
        <v>3675</v>
      </c>
      <c r="G20" s="385" t="s">
        <v>3676</v>
      </c>
      <c r="H20" s="386"/>
      <c r="I20" s="384" t="s">
        <v>309</v>
      </c>
      <c r="J20" s="367" t="s">
        <v>894</v>
      </c>
      <c r="K20" s="366" t="s">
        <v>83</v>
      </c>
      <c r="L20" s="387">
        <v>10</v>
      </c>
      <c r="M20" s="388" t="s">
        <v>3677</v>
      </c>
      <c r="N20" s="389">
        <v>600</v>
      </c>
      <c r="O20" s="390" t="s">
        <v>1348</v>
      </c>
      <c r="P20" s="373" t="s">
        <v>1348</v>
      </c>
      <c r="Q20" s="372" t="s">
        <v>3638</v>
      </c>
      <c r="R20" s="374">
        <v>33</v>
      </c>
      <c r="S20" s="375">
        <v>40</v>
      </c>
      <c r="T20" s="392">
        <v>27</v>
      </c>
      <c r="U20" s="391" t="s">
        <v>3675</v>
      </c>
      <c r="V20" s="376">
        <v>142.23978535830122</v>
      </c>
      <c r="W20" s="378">
        <v>143.23978535830122</v>
      </c>
      <c r="X20" s="377">
        <v>68.73021464169878</v>
      </c>
      <c r="Y20" s="387" t="s">
        <v>633</v>
      </c>
      <c r="Z20" s="395" t="s">
        <v>3639</v>
      </c>
      <c r="AA20" s="380">
        <v>0</v>
      </c>
      <c r="AB20" s="379" t="s">
        <v>3630</v>
      </c>
      <c r="AC20" s="380">
        <v>0</v>
      </c>
      <c r="AD20" s="379" t="s">
        <v>3630</v>
      </c>
      <c r="AE20" s="394">
        <v>0</v>
      </c>
      <c r="AF20" s="396">
        <v>3</v>
      </c>
      <c r="AG20" s="393">
        <v>0</v>
      </c>
      <c r="AH20" s="397" t="s">
        <v>3640</v>
      </c>
      <c r="AI20" s="351"/>
      <c r="AL20" s="525" t="s">
        <v>14581</v>
      </c>
      <c r="AM20" s="513" t="s">
        <v>83</v>
      </c>
      <c r="AN20" s="508">
        <v>100</v>
      </c>
      <c r="AO20" s="514">
        <v>0</v>
      </c>
      <c r="AP20" s="498">
        <v>0</v>
      </c>
      <c r="AQ20" s="515">
        <v>0</v>
      </c>
      <c r="AR20" s="512" t="s">
        <v>14582</v>
      </c>
      <c r="BA20" s="338" t="s">
        <v>3678</v>
      </c>
    </row>
    <row r="21" spans="2:53" ht="16.5" customHeight="1">
      <c r="B21" s="398" t="s">
        <v>3679</v>
      </c>
      <c r="C21" s="381" t="s">
        <v>3680</v>
      </c>
      <c r="D21" s="383">
        <v>0</v>
      </c>
      <c r="E21" s="382" t="s">
        <v>633</v>
      </c>
      <c r="F21" s="369" t="s">
        <v>3681</v>
      </c>
      <c r="G21" s="385" t="s">
        <v>3682</v>
      </c>
      <c r="H21" s="386"/>
      <c r="I21" s="384" t="s">
        <v>137</v>
      </c>
      <c r="J21" s="367" t="s">
        <v>405</v>
      </c>
      <c r="K21" s="366" t="s">
        <v>83</v>
      </c>
      <c r="L21" s="387">
        <v>68</v>
      </c>
      <c r="M21" s="388" t="s">
        <v>3683</v>
      </c>
      <c r="N21" s="389">
        <v>1000</v>
      </c>
      <c r="O21" s="390" t="s">
        <v>1350</v>
      </c>
      <c r="P21" s="373" t="s">
        <v>1351</v>
      </c>
      <c r="Q21" s="372" t="s">
        <v>3638</v>
      </c>
      <c r="R21" s="374">
        <v>20</v>
      </c>
      <c r="S21" s="375">
        <v>35</v>
      </c>
      <c r="T21" s="392">
        <v>35</v>
      </c>
      <c r="U21" s="391" t="s">
        <v>3681</v>
      </c>
      <c r="V21" s="376">
        <v>141.63418198742099</v>
      </c>
      <c r="W21" s="378">
        <v>141.96751532075433</v>
      </c>
      <c r="X21" s="377">
        <v>68.729151345912356</v>
      </c>
      <c r="Y21" s="387">
        <v>68.83</v>
      </c>
      <c r="Z21" s="395" t="s">
        <v>3639</v>
      </c>
      <c r="AA21" s="380">
        <v>100</v>
      </c>
      <c r="AB21" s="379" t="s">
        <v>3630</v>
      </c>
      <c r="AC21" s="380">
        <v>0</v>
      </c>
      <c r="AD21" s="379" t="s">
        <v>3630</v>
      </c>
      <c r="AE21" s="394">
        <v>0</v>
      </c>
      <c r="AF21" s="396">
        <v>0</v>
      </c>
      <c r="AG21" s="393">
        <v>0</v>
      </c>
      <c r="AH21" s="397" t="s">
        <v>633</v>
      </c>
      <c r="AI21" s="351"/>
      <c r="AL21" s="525" t="s">
        <v>14583</v>
      </c>
      <c r="AM21" s="513" t="s">
        <v>83</v>
      </c>
      <c r="AN21" s="508">
        <v>100</v>
      </c>
      <c r="AO21" s="514">
        <v>0</v>
      </c>
      <c r="AP21" s="498">
        <v>0</v>
      </c>
      <c r="AQ21" s="515">
        <v>0</v>
      </c>
      <c r="AR21" s="512" t="s">
        <v>14584</v>
      </c>
      <c r="BA21" s="338" t="s">
        <v>3684</v>
      </c>
    </row>
    <row r="22" spans="2:53" ht="16.5" customHeight="1">
      <c r="B22" s="398" t="s">
        <v>3685</v>
      </c>
      <c r="C22" s="381" t="s">
        <v>3686</v>
      </c>
      <c r="D22" s="383">
        <v>0</v>
      </c>
      <c r="E22" s="382" t="s">
        <v>633</v>
      </c>
      <c r="F22" s="369" t="s">
        <v>3687</v>
      </c>
      <c r="G22" s="385" t="s">
        <v>3688</v>
      </c>
      <c r="H22" s="386"/>
      <c r="I22" s="384" t="s">
        <v>150</v>
      </c>
      <c r="J22" s="367" t="s">
        <v>405</v>
      </c>
      <c r="K22" s="366" t="s">
        <v>83</v>
      </c>
      <c r="L22" s="387">
        <v>44</v>
      </c>
      <c r="M22" s="388" t="s">
        <v>3689</v>
      </c>
      <c r="N22" s="389">
        <v>800</v>
      </c>
      <c r="O22" s="390" t="s">
        <v>1348</v>
      </c>
      <c r="P22" s="373" t="s">
        <v>1349</v>
      </c>
      <c r="Q22" s="372" t="s">
        <v>3638</v>
      </c>
      <c r="R22" s="374">
        <v>20</v>
      </c>
      <c r="S22" s="375">
        <v>35</v>
      </c>
      <c r="T22" s="392">
        <v>30</v>
      </c>
      <c r="U22" s="391" t="s">
        <v>3687</v>
      </c>
      <c r="V22" s="376">
        <v>141.47606183400868</v>
      </c>
      <c r="W22" s="378">
        <v>141.80939516734202</v>
      </c>
      <c r="X22" s="377">
        <v>68.727271499324672</v>
      </c>
      <c r="Y22" s="387">
        <v>70.45</v>
      </c>
      <c r="Z22" s="395" t="s">
        <v>3639</v>
      </c>
      <c r="AA22" s="380">
        <v>120</v>
      </c>
      <c r="AB22" s="379" t="s">
        <v>3630</v>
      </c>
      <c r="AC22" s="380">
        <v>0</v>
      </c>
      <c r="AD22" s="379" t="s">
        <v>3630</v>
      </c>
      <c r="AE22" s="394">
        <v>0</v>
      </c>
      <c r="AF22" s="396">
        <v>0</v>
      </c>
      <c r="AG22" s="393">
        <v>0</v>
      </c>
      <c r="AH22" s="397" t="s">
        <v>633</v>
      </c>
      <c r="AI22" s="351"/>
      <c r="AL22" s="525" t="s">
        <v>14585</v>
      </c>
      <c r="AM22" s="513" t="s">
        <v>83</v>
      </c>
      <c r="AN22" s="508">
        <v>100</v>
      </c>
      <c r="AO22" s="514">
        <v>0</v>
      </c>
      <c r="AP22" s="498">
        <v>0</v>
      </c>
      <c r="AQ22" s="515">
        <v>0</v>
      </c>
      <c r="AR22" s="512" t="s">
        <v>14586</v>
      </c>
      <c r="BA22" s="338" t="s">
        <v>3690</v>
      </c>
    </row>
    <row r="23" spans="2:53" ht="16.5" customHeight="1">
      <c r="B23" s="398" t="s">
        <v>3691</v>
      </c>
      <c r="C23" s="381" t="s">
        <v>3692</v>
      </c>
      <c r="D23" s="383">
        <v>61</v>
      </c>
      <c r="E23" s="382" t="s">
        <v>633</v>
      </c>
      <c r="F23" s="369" t="s">
        <v>3693</v>
      </c>
      <c r="G23" s="385" t="s">
        <v>3694</v>
      </c>
      <c r="H23" s="386"/>
      <c r="I23" s="384" t="s">
        <v>337</v>
      </c>
      <c r="J23" s="367" t="s">
        <v>405</v>
      </c>
      <c r="K23" s="366" t="s">
        <v>83</v>
      </c>
      <c r="L23" s="387">
        <v>10</v>
      </c>
      <c r="M23" s="388" t="s">
        <v>3695</v>
      </c>
      <c r="N23" s="389">
        <v>1000</v>
      </c>
      <c r="O23" s="390" t="s">
        <v>1350</v>
      </c>
      <c r="P23" s="373" t="s">
        <v>1351</v>
      </c>
      <c r="Q23" s="372" t="s">
        <v>3638</v>
      </c>
      <c r="R23" s="374">
        <v>20</v>
      </c>
      <c r="S23" s="375">
        <v>40</v>
      </c>
      <c r="T23" s="392">
        <v>30</v>
      </c>
      <c r="U23" s="391" t="s">
        <v>3693</v>
      </c>
      <c r="V23" s="376">
        <v>140.96406900614431</v>
      </c>
      <c r="W23" s="378">
        <v>141.30937933742953</v>
      </c>
      <c r="X23" s="377">
        <v>68.72327582821309</v>
      </c>
      <c r="Y23" s="387">
        <v>71.12</v>
      </c>
      <c r="Z23" s="395" t="s">
        <v>3639</v>
      </c>
      <c r="AA23" s="380">
        <v>100</v>
      </c>
      <c r="AB23" s="379" t="s">
        <v>3630</v>
      </c>
      <c r="AC23" s="380">
        <v>0</v>
      </c>
      <c r="AD23" s="379" t="s">
        <v>3630</v>
      </c>
      <c r="AE23" s="394">
        <v>0</v>
      </c>
      <c r="AF23" s="396">
        <v>0</v>
      </c>
      <c r="AG23" s="393">
        <v>0</v>
      </c>
      <c r="AH23" s="397" t="s">
        <v>633</v>
      </c>
      <c r="AI23" s="351"/>
      <c r="AL23" s="525" t="s">
        <v>14587</v>
      </c>
      <c r="AM23" s="513" t="s">
        <v>83</v>
      </c>
      <c r="AN23" s="508">
        <v>100</v>
      </c>
      <c r="AO23" s="514">
        <v>61</v>
      </c>
      <c r="AP23" s="498">
        <v>61</v>
      </c>
      <c r="AQ23" s="515">
        <v>0</v>
      </c>
      <c r="AR23" s="512" t="s">
        <v>14588</v>
      </c>
      <c r="BA23" s="338" t="s">
        <v>3696</v>
      </c>
    </row>
    <row r="24" spans="2:53" ht="16.5" customHeight="1">
      <c r="B24" s="398" t="s">
        <v>3697</v>
      </c>
      <c r="C24" s="381" t="s">
        <v>3698</v>
      </c>
      <c r="D24" s="383">
        <v>18</v>
      </c>
      <c r="E24" s="382" t="s">
        <v>633</v>
      </c>
      <c r="F24" s="369" t="s">
        <v>3699</v>
      </c>
      <c r="G24" s="385" t="s">
        <v>3700</v>
      </c>
      <c r="H24" s="386"/>
      <c r="I24" s="384" t="s">
        <v>350</v>
      </c>
      <c r="J24" s="367" t="s">
        <v>892</v>
      </c>
      <c r="K24" s="366" t="s">
        <v>83</v>
      </c>
      <c r="L24" s="387">
        <v>45</v>
      </c>
      <c r="M24" s="388" t="s">
        <v>3701</v>
      </c>
      <c r="N24" s="389">
        <v>1000</v>
      </c>
      <c r="O24" s="390" t="s">
        <v>1348</v>
      </c>
      <c r="P24" s="373" t="s">
        <v>1349</v>
      </c>
      <c r="Q24" s="372" t="s">
        <v>3638</v>
      </c>
      <c r="R24" s="374">
        <v>25</v>
      </c>
      <c r="S24" s="375">
        <v>40</v>
      </c>
      <c r="T24" s="392">
        <v>35</v>
      </c>
      <c r="U24" s="391" t="s">
        <v>3699</v>
      </c>
      <c r="V24" s="376">
        <v>140.68659517426272</v>
      </c>
      <c r="W24" s="378">
        <v>141.12439678284181</v>
      </c>
      <c r="X24" s="377">
        <v>68.724504021447729</v>
      </c>
      <c r="Y24" s="387">
        <v>71.180000000000007</v>
      </c>
      <c r="Z24" s="395" t="s">
        <v>3639</v>
      </c>
      <c r="AA24" s="380">
        <v>100</v>
      </c>
      <c r="AB24" s="379" t="s">
        <v>3630</v>
      </c>
      <c r="AC24" s="380">
        <v>10</v>
      </c>
      <c r="AD24" s="379" t="s">
        <v>3630</v>
      </c>
      <c r="AE24" s="394">
        <v>0</v>
      </c>
      <c r="AF24" s="396">
        <v>0</v>
      </c>
      <c r="AG24" s="393">
        <v>0</v>
      </c>
      <c r="AH24" s="397" t="s">
        <v>633</v>
      </c>
      <c r="AI24" s="351"/>
      <c r="AL24" s="525" t="s">
        <v>14589</v>
      </c>
      <c r="AM24" s="516" t="s">
        <v>83</v>
      </c>
      <c r="AN24" s="517" t="s">
        <v>14590</v>
      </c>
      <c r="AO24" s="514">
        <v>18</v>
      </c>
      <c r="AP24" s="498">
        <v>18</v>
      </c>
      <c r="AQ24" s="515">
        <v>0</v>
      </c>
      <c r="AR24" s="512" t="s">
        <v>14591</v>
      </c>
      <c r="BA24" s="338" t="s">
        <v>3702</v>
      </c>
    </row>
    <row r="25" spans="2:53" ht="16.5" customHeight="1">
      <c r="B25" s="398" t="s">
        <v>3703</v>
      </c>
      <c r="C25" s="381" t="s">
        <v>3704</v>
      </c>
      <c r="D25" s="383">
        <v>71</v>
      </c>
      <c r="E25" s="382" t="s">
        <v>633</v>
      </c>
      <c r="F25" s="369" t="s">
        <v>3705</v>
      </c>
      <c r="G25" s="385" t="s">
        <v>3706</v>
      </c>
      <c r="H25" s="386"/>
      <c r="I25" s="384" t="s">
        <v>411</v>
      </c>
      <c r="J25" s="367" t="s">
        <v>405</v>
      </c>
      <c r="K25" s="366" t="s">
        <v>83</v>
      </c>
      <c r="L25" s="387">
        <v>37</v>
      </c>
      <c r="M25" s="388" t="s">
        <v>3707</v>
      </c>
      <c r="N25" s="389">
        <v>1000</v>
      </c>
      <c r="O25" s="390" t="s">
        <v>1350</v>
      </c>
      <c r="P25" s="373" t="s">
        <v>1350</v>
      </c>
      <c r="Q25" s="372" t="s">
        <v>3638</v>
      </c>
      <c r="R25" s="374">
        <v>20</v>
      </c>
      <c r="S25" s="375">
        <v>40</v>
      </c>
      <c r="T25" s="392">
        <v>30</v>
      </c>
      <c r="U25" s="391" t="s">
        <v>3705</v>
      </c>
      <c r="V25" s="376">
        <v>140.42389603528835</v>
      </c>
      <c r="W25" s="378">
        <v>140.94926402352556</v>
      </c>
      <c r="X25" s="377">
        <v>68.708419970593056</v>
      </c>
      <c r="Y25" s="387" t="s">
        <v>633</v>
      </c>
      <c r="Z25" s="395" t="s">
        <v>3639</v>
      </c>
      <c r="AA25" s="380">
        <v>100</v>
      </c>
      <c r="AB25" s="379" t="s">
        <v>3630</v>
      </c>
      <c r="AC25" s="380">
        <v>0</v>
      </c>
      <c r="AD25" s="379" t="s">
        <v>3630</v>
      </c>
      <c r="AE25" s="394">
        <v>0</v>
      </c>
      <c r="AF25" s="396">
        <v>0</v>
      </c>
      <c r="AG25" s="393">
        <v>0</v>
      </c>
      <c r="AH25" s="397" t="s">
        <v>633</v>
      </c>
      <c r="AI25" s="351"/>
      <c r="AL25" s="525" t="s">
        <v>14592</v>
      </c>
      <c r="AM25" s="513" t="s">
        <v>83</v>
      </c>
      <c r="AN25" s="508">
        <v>100</v>
      </c>
      <c r="AO25" s="514">
        <v>71</v>
      </c>
      <c r="AP25" s="498">
        <v>71</v>
      </c>
      <c r="AQ25" s="515">
        <v>0</v>
      </c>
      <c r="AR25" s="512" t="s">
        <v>14593</v>
      </c>
      <c r="BA25" s="338" t="s">
        <v>3708</v>
      </c>
    </row>
    <row r="26" spans="2:53" ht="16.5" customHeight="1">
      <c r="B26" s="398" t="s">
        <v>3709</v>
      </c>
      <c r="C26" s="381" t="s">
        <v>3710</v>
      </c>
      <c r="D26" s="383">
        <v>363</v>
      </c>
      <c r="E26" s="382" t="s">
        <v>633</v>
      </c>
      <c r="F26" s="369" t="s">
        <v>3711</v>
      </c>
      <c r="G26" s="385" t="s">
        <v>3712</v>
      </c>
      <c r="H26" s="386"/>
      <c r="I26" s="384" t="s">
        <v>332</v>
      </c>
      <c r="J26" s="367" t="s">
        <v>405</v>
      </c>
      <c r="K26" s="366" t="s">
        <v>83</v>
      </c>
      <c r="L26" s="387">
        <v>13</v>
      </c>
      <c r="M26" s="388" t="s">
        <v>3713</v>
      </c>
      <c r="N26" s="389">
        <v>300</v>
      </c>
      <c r="O26" s="390" t="s">
        <v>1348</v>
      </c>
      <c r="P26" s="373" t="s">
        <v>1348</v>
      </c>
      <c r="Q26" s="372" t="s">
        <v>3638</v>
      </c>
      <c r="R26" s="374">
        <v>25</v>
      </c>
      <c r="S26" s="375">
        <v>45</v>
      </c>
      <c r="T26" s="392">
        <v>30</v>
      </c>
      <c r="U26" s="391" t="s">
        <v>3711</v>
      </c>
      <c r="V26" s="376">
        <v>139.69243871867275</v>
      </c>
      <c r="W26" s="378">
        <v>140.46162581244849</v>
      </c>
      <c r="X26" s="377">
        <v>68.617967734439375</v>
      </c>
      <c r="Y26" s="387" t="s">
        <v>633</v>
      </c>
      <c r="Z26" s="395" t="s">
        <v>3639</v>
      </c>
      <c r="AA26" s="380">
        <v>0</v>
      </c>
      <c r="AB26" s="379" t="s">
        <v>3630</v>
      </c>
      <c r="AC26" s="380">
        <v>0</v>
      </c>
      <c r="AD26" s="379" t="s">
        <v>3630</v>
      </c>
      <c r="AE26" s="394">
        <v>0</v>
      </c>
      <c r="AF26" s="396">
        <v>0</v>
      </c>
      <c r="AG26" s="393">
        <v>0</v>
      </c>
      <c r="AH26" s="397" t="s">
        <v>633</v>
      </c>
      <c r="AI26" s="351"/>
      <c r="AL26" s="525" t="s">
        <v>14594</v>
      </c>
      <c r="AM26" s="513" t="s">
        <v>83</v>
      </c>
      <c r="AN26" s="508">
        <v>100</v>
      </c>
      <c r="AO26" s="514">
        <v>363</v>
      </c>
      <c r="AP26" s="498">
        <v>363</v>
      </c>
      <c r="AQ26" s="515">
        <v>0</v>
      </c>
      <c r="AR26" s="512" t="s">
        <v>14595</v>
      </c>
      <c r="BA26" s="338" t="s">
        <v>3714</v>
      </c>
    </row>
    <row r="27" spans="2:53" ht="16.5" customHeight="1">
      <c r="B27" s="398" t="s">
        <v>3715</v>
      </c>
      <c r="C27" s="381" t="s">
        <v>3716</v>
      </c>
      <c r="D27" s="383">
        <v>485</v>
      </c>
      <c r="E27" s="382" t="s">
        <v>633</v>
      </c>
      <c r="F27" s="369" t="s">
        <v>3717</v>
      </c>
      <c r="G27" s="385" t="s">
        <v>3718</v>
      </c>
      <c r="H27" s="386"/>
      <c r="I27" s="384" t="s">
        <v>403</v>
      </c>
      <c r="J27" s="367" t="s">
        <v>405</v>
      </c>
      <c r="K27" s="366" t="s">
        <v>83</v>
      </c>
      <c r="L27" s="387">
        <v>16</v>
      </c>
      <c r="M27" s="388" t="s">
        <v>3719</v>
      </c>
      <c r="N27" s="389">
        <v>1000</v>
      </c>
      <c r="O27" s="390" t="s">
        <v>1350</v>
      </c>
      <c r="P27" s="373" t="s">
        <v>1351</v>
      </c>
      <c r="Q27" s="372" t="s">
        <v>3638</v>
      </c>
      <c r="R27" s="374">
        <v>20</v>
      </c>
      <c r="S27" s="375">
        <v>30</v>
      </c>
      <c r="T27" s="392">
        <v>25</v>
      </c>
      <c r="U27" s="391" t="s">
        <v>3717</v>
      </c>
      <c r="V27" s="376">
        <v>139.61231394972879</v>
      </c>
      <c r="W27" s="378">
        <v>140.40820929981919</v>
      </c>
      <c r="X27" s="377">
        <v>68.60473837522602</v>
      </c>
      <c r="Y27" s="387">
        <v>71.03</v>
      </c>
      <c r="Z27" s="395" t="s">
        <v>3639</v>
      </c>
      <c r="AA27" s="380">
        <v>200</v>
      </c>
      <c r="AB27" s="379" t="s">
        <v>3630</v>
      </c>
      <c r="AC27" s="380">
        <v>50</v>
      </c>
      <c r="AD27" s="379" t="s">
        <v>3630</v>
      </c>
      <c r="AE27" s="394">
        <v>0</v>
      </c>
      <c r="AF27" s="396">
        <v>0</v>
      </c>
      <c r="AG27" s="393">
        <v>0</v>
      </c>
      <c r="AH27" s="397" t="s">
        <v>633</v>
      </c>
      <c r="AI27" s="351"/>
      <c r="AL27" s="525" t="s">
        <v>14596</v>
      </c>
      <c r="AM27" s="513" t="s">
        <v>83</v>
      </c>
      <c r="AN27" s="508">
        <v>100</v>
      </c>
      <c r="AO27" s="514">
        <v>485</v>
      </c>
      <c r="AP27" s="498">
        <v>485</v>
      </c>
      <c r="AQ27" s="515">
        <v>0</v>
      </c>
      <c r="AR27" s="512" t="s">
        <v>14597</v>
      </c>
      <c r="BA27" s="338" t="s">
        <v>3720</v>
      </c>
    </row>
    <row r="28" spans="2:53" ht="16.5" customHeight="1">
      <c r="B28" s="398" t="s">
        <v>3721</v>
      </c>
      <c r="C28" s="381" t="s">
        <v>3722</v>
      </c>
      <c r="D28" s="383">
        <v>485</v>
      </c>
      <c r="E28" s="382" t="s">
        <v>633</v>
      </c>
      <c r="F28" s="369" t="s">
        <v>3723</v>
      </c>
      <c r="G28" s="385" t="s">
        <v>3724</v>
      </c>
      <c r="H28" s="386"/>
      <c r="I28" s="384" t="s">
        <v>308</v>
      </c>
      <c r="J28" s="367" t="s">
        <v>405</v>
      </c>
      <c r="K28" s="366" t="s">
        <v>83</v>
      </c>
      <c r="L28" s="387">
        <v>15</v>
      </c>
      <c r="M28" s="388" t="s">
        <v>3725</v>
      </c>
      <c r="N28" s="389">
        <v>100</v>
      </c>
      <c r="O28" s="390" t="s">
        <v>1182</v>
      </c>
      <c r="P28" s="373" t="s">
        <v>1182</v>
      </c>
      <c r="Q28" s="372" t="s">
        <v>3638</v>
      </c>
      <c r="R28" s="374">
        <v>25</v>
      </c>
      <c r="S28" s="375">
        <v>30</v>
      </c>
      <c r="T28" s="392">
        <v>25</v>
      </c>
      <c r="U28" s="391" t="s">
        <v>3723</v>
      </c>
      <c r="V28" s="376">
        <v>139.49999999999989</v>
      </c>
      <c r="W28" s="378">
        <v>140.33333333333326</v>
      </c>
      <c r="X28" s="377">
        <v>68.593333333333419</v>
      </c>
      <c r="Y28" s="387" t="s">
        <v>633</v>
      </c>
      <c r="Z28" s="395" t="s">
        <v>3639</v>
      </c>
      <c r="AA28" s="380">
        <v>19.600000000000001</v>
      </c>
      <c r="AB28" s="379" t="s">
        <v>3630</v>
      </c>
      <c r="AC28" s="380">
        <v>0</v>
      </c>
      <c r="AD28" s="379" t="s">
        <v>3630</v>
      </c>
      <c r="AE28" s="394">
        <v>0</v>
      </c>
      <c r="AF28" s="396">
        <v>0</v>
      </c>
      <c r="AG28" s="393">
        <v>0</v>
      </c>
      <c r="AH28" s="397" t="s">
        <v>633</v>
      </c>
      <c r="AI28" s="351"/>
      <c r="AL28" s="525" t="s">
        <v>14598</v>
      </c>
      <c r="AM28" s="513" t="s">
        <v>83</v>
      </c>
      <c r="AN28" s="508">
        <v>100</v>
      </c>
      <c r="AO28" s="514">
        <v>485</v>
      </c>
      <c r="AP28" s="498">
        <v>485</v>
      </c>
      <c r="AQ28" s="515">
        <v>0</v>
      </c>
      <c r="AR28" s="512" t="s">
        <v>14599</v>
      </c>
      <c r="BA28" s="338" t="s">
        <v>3726</v>
      </c>
    </row>
    <row r="29" spans="2:53" ht="16.5" customHeight="1">
      <c r="B29" s="398" t="s">
        <v>3727</v>
      </c>
      <c r="C29" s="381" t="s">
        <v>3728</v>
      </c>
      <c r="D29" s="383">
        <v>485</v>
      </c>
      <c r="E29" s="382" t="s">
        <v>633</v>
      </c>
      <c r="F29" s="369" t="s">
        <v>3729</v>
      </c>
      <c r="G29" s="385" t="s">
        <v>3730</v>
      </c>
      <c r="H29" s="386"/>
      <c r="I29" s="384" t="s">
        <v>324</v>
      </c>
      <c r="J29" s="367" t="s">
        <v>405</v>
      </c>
      <c r="K29" s="366" t="s">
        <v>83</v>
      </c>
      <c r="L29" s="387">
        <v>25</v>
      </c>
      <c r="M29" s="388" t="s">
        <v>3731</v>
      </c>
      <c r="N29" s="389">
        <v>1000</v>
      </c>
      <c r="O29" s="390" t="s">
        <v>1348</v>
      </c>
      <c r="P29" s="373" t="s">
        <v>1348</v>
      </c>
      <c r="Q29" s="372" t="s">
        <v>3638</v>
      </c>
      <c r="R29" s="374">
        <v>20</v>
      </c>
      <c r="S29" s="375">
        <v>30</v>
      </c>
      <c r="T29" s="392">
        <v>30</v>
      </c>
      <c r="U29" s="391" t="s">
        <v>3729</v>
      </c>
      <c r="V29" s="376">
        <v>139.38740842514247</v>
      </c>
      <c r="W29" s="378">
        <v>140.25827228342831</v>
      </c>
      <c r="X29" s="377">
        <v>68.577159645714602</v>
      </c>
      <c r="Y29" s="387" t="s">
        <v>633</v>
      </c>
      <c r="Z29" s="395" t="s">
        <v>3639</v>
      </c>
      <c r="AA29" s="380">
        <v>200</v>
      </c>
      <c r="AB29" s="379" t="s">
        <v>3630</v>
      </c>
      <c r="AC29" s="380">
        <v>10</v>
      </c>
      <c r="AD29" s="379" t="s">
        <v>3630</v>
      </c>
      <c r="AE29" s="394">
        <v>0</v>
      </c>
      <c r="AF29" s="396">
        <v>0</v>
      </c>
      <c r="AG29" s="393">
        <v>0</v>
      </c>
      <c r="AH29" s="397" t="s">
        <v>633</v>
      </c>
      <c r="AI29" s="351"/>
      <c r="AL29" s="525" t="s">
        <v>14600</v>
      </c>
      <c r="AM29" s="513" t="s">
        <v>83</v>
      </c>
      <c r="AN29" s="508">
        <v>100</v>
      </c>
      <c r="AO29" s="514">
        <v>485</v>
      </c>
      <c r="AP29" s="498">
        <v>485</v>
      </c>
      <c r="AQ29" s="515">
        <v>0</v>
      </c>
      <c r="AR29" s="512" t="s">
        <v>14601</v>
      </c>
      <c r="BA29" s="338" t="s">
        <v>3732</v>
      </c>
    </row>
    <row r="30" spans="2:53" ht="16.5" customHeight="1">
      <c r="B30" s="398" t="s">
        <v>3727</v>
      </c>
      <c r="C30" s="381" t="s">
        <v>3728</v>
      </c>
      <c r="D30" s="383">
        <v>364</v>
      </c>
      <c r="E30" s="382" t="s">
        <v>633</v>
      </c>
      <c r="F30" s="369" t="s">
        <v>3733</v>
      </c>
      <c r="G30" s="385" t="s">
        <v>3734</v>
      </c>
      <c r="H30" s="386"/>
      <c r="I30" s="384" t="s">
        <v>309</v>
      </c>
      <c r="J30" s="367" t="s">
        <v>644</v>
      </c>
      <c r="K30" s="366" t="s">
        <v>83</v>
      </c>
      <c r="L30" s="387">
        <v>10</v>
      </c>
      <c r="M30" s="388" t="s">
        <v>3735</v>
      </c>
      <c r="N30" s="389">
        <v>600</v>
      </c>
      <c r="O30" s="390" t="s">
        <v>1348</v>
      </c>
      <c r="P30" s="373" t="s">
        <v>1348</v>
      </c>
      <c r="Q30" s="372" t="s">
        <v>3638</v>
      </c>
      <c r="R30" s="374">
        <v>33</v>
      </c>
      <c r="S30" s="375">
        <v>40</v>
      </c>
      <c r="T30" s="392">
        <v>27</v>
      </c>
      <c r="U30" s="391" t="s">
        <v>3733</v>
      </c>
      <c r="V30" s="376">
        <v>139.27928035126234</v>
      </c>
      <c r="W30" s="378">
        <v>140.18618690084156</v>
      </c>
      <c r="X30" s="377">
        <v>68.562266373948034</v>
      </c>
      <c r="Y30" s="387" t="s">
        <v>633</v>
      </c>
      <c r="Z30" s="395" t="s">
        <v>3639</v>
      </c>
      <c r="AA30" s="380">
        <v>0</v>
      </c>
      <c r="AB30" s="379" t="s">
        <v>3630</v>
      </c>
      <c r="AC30" s="380">
        <v>0</v>
      </c>
      <c r="AD30" s="379" t="s">
        <v>3630</v>
      </c>
      <c r="AE30" s="394">
        <v>0</v>
      </c>
      <c r="AF30" s="396">
        <v>3</v>
      </c>
      <c r="AG30" s="393">
        <v>0</v>
      </c>
      <c r="AH30" s="397" t="s">
        <v>3640</v>
      </c>
      <c r="AI30" s="351"/>
      <c r="AL30" s="525" t="s">
        <v>14602</v>
      </c>
      <c r="AM30" s="516" t="s">
        <v>83</v>
      </c>
      <c r="AN30" s="517" t="s">
        <v>14603</v>
      </c>
      <c r="AO30" s="514">
        <v>364</v>
      </c>
      <c r="AP30" s="498">
        <v>364</v>
      </c>
      <c r="AQ30" s="515">
        <v>0</v>
      </c>
      <c r="AR30" s="512" t="s">
        <v>14604</v>
      </c>
      <c r="BA30" s="338" t="s">
        <v>3736</v>
      </c>
    </row>
    <row r="31" spans="2:53" ht="16.5" customHeight="1">
      <c r="B31" s="398" t="s">
        <v>3737</v>
      </c>
      <c r="C31" s="381" t="s">
        <v>3738</v>
      </c>
      <c r="D31" s="383">
        <v>485</v>
      </c>
      <c r="E31" s="382" t="s">
        <v>633</v>
      </c>
      <c r="F31" s="369" t="s">
        <v>3739</v>
      </c>
      <c r="G31" s="385" t="s">
        <v>3740</v>
      </c>
      <c r="H31" s="386"/>
      <c r="I31" s="384" t="s">
        <v>341</v>
      </c>
      <c r="J31" s="367" t="s">
        <v>405</v>
      </c>
      <c r="K31" s="366" t="s">
        <v>83</v>
      </c>
      <c r="L31" s="387">
        <v>55</v>
      </c>
      <c r="M31" s="388" t="s">
        <v>3741</v>
      </c>
      <c r="N31" s="389">
        <v>1000</v>
      </c>
      <c r="O31" s="390" t="s">
        <v>1350</v>
      </c>
      <c r="P31" s="373" t="s">
        <v>1351</v>
      </c>
      <c r="Q31" s="372" t="s">
        <v>3638</v>
      </c>
      <c r="R31" s="374">
        <v>25</v>
      </c>
      <c r="S31" s="375">
        <v>30</v>
      </c>
      <c r="T31" s="392">
        <v>25</v>
      </c>
      <c r="U31" s="391" t="s">
        <v>3739</v>
      </c>
      <c r="V31" s="376">
        <v>139.19824475865431</v>
      </c>
      <c r="W31" s="378">
        <v>140.13216317243621</v>
      </c>
      <c r="X31" s="377">
        <v>68.549796034454744</v>
      </c>
      <c r="Y31" s="387">
        <v>70.940000000000012</v>
      </c>
      <c r="Z31" s="395" t="s">
        <v>3639</v>
      </c>
      <c r="AA31" s="380">
        <v>200</v>
      </c>
      <c r="AB31" s="379" t="s">
        <v>3630</v>
      </c>
      <c r="AC31" s="380">
        <v>10</v>
      </c>
      <c r="AD31" s="379" t="s">
        <v>3630</v>
      </c>
      <c r="AE31" s="394">
        <v>0</v>
      </c>
      <c r="AF31" s="396">
        <v>0</v>
      </c>
      <c r="AG31" s="393">
        <v>0</v>
      </c>
      <c r="AH31" s="397" t="s">
        <v>633</v>
      </c>
      <c r="AI31" s="351"/>
      <c r="AL31" s="525" t="s">
        <v>14605</v>
      </c>
      <c r="AM31" s="513" t="s">
        <v>83</v>
      </c>
      <c r="AN31" s="508">
        <v>100</v>
      </c>
      <c r="AO31" s="514">
        <v>485</v>
      </c>
      <c r="AP31" s="498">
        <v>485</v>
      </c>
      <c r="AQ31" s="515">
        <v>0</v>
      </c>
      <c r="AR31" s="512" t="s">
        <v>14606</v>
      </c>
      <c r="BA31" s="338" t="s">
        <v>3742</v>
      </c>
    </row>
    <row r="32" spans="2:53" ht="16.5" customHeight="1">
      <c r="B32" s="398" t="s">
        <v>3737</v>
      </c>
      <c r="C32" s="381" t="s">
        <v>3738</v>
      </c>
      <c r="D32" s="383">
        <v>485</v>
      </c>
      <c r="E32" s="382" t="s">
        <v>633</v>
      </c>
      <c r="F32" s="369" t="s">
        <v>3743</v>
      </c>
      <c r="G32" s="385" t="s">
        <v>3744</v>
      </c>
      <c r="H32" s="386"/>
      <c r="I32" s="384" t="s">
        <v>331</v>
      </c>
      <c r="J32" s="367" t="s">
        <v>405</v>
      </c>
      <c r="K32" s="366" t="s">
        <v>83</v>
      </c>
      <c r="L32" s="387">
        <v>22</v>
      </c>
      <c r="M32" s="388" t="s">
        <v>3745</v>
      </c>
      <c r="N32" s="389">
        <v>1000</v>
      </c>
      <c r="O32" s="390" t="s">
        <v>1348</v>
      </c>
      <c r="P32" s="373" t="s">
        <v>1349</v>
      </c>
      <c r="Q32" s="372" t="s">
        <v>3638</v>
      </c>
      <c r="R32" s="374">
        <v>25</v>
      </c>
      <c r="S32" s="375">
        <v>38</v>
      </c>
      <c r="T32" s="392">
        <v>25</v>
      </c>
      <c r="U32" s="391" t="s">
        <v>3743</v>
      </c>
      <c r="V32" s="376">
        <v>139.1</v>
      </c>
      <c r="W32" s="378">
        <v>140.06666666666666</v>
      </c>
      <c r="X32" s="377">
        <v>68.536666666666662</v>
      </c>
      <c r="Y32" s="387">
        <v>70.900000000000006</v>
      </c>
      <c r="Z32" s="395" t="s">
        <v>3639</v>
      </c>
      <c r="AA32" s="380">
        <v>125</v>
      </c>
      <c r="AB32" s="379" t="s">
        <v>3630</v>
      </c>
      <c r="AC32" s="380">
        <v>10</v>
      </c>
      <c r="AD32" s="379" t="s">
        <v>3630</v>
      </c>
      <c r="AE32" s="394">
        <v>0</v>
      </c>
      <c r="AF32" s="396">
        <v>0</v>
      </c>
      <c r="AG32" s="393">
        <v>0</v>
      </c>
      <c r="AH32" s="397" t="s">
        <v>633</v>
      </c>
      <c r="AI32" s="351"/>
      <c r="AL32" s="525" t="s">
        <v>14607</v>
      </c>
      <c r="AM32" s="513" t="s">
        <v>83</v>
      </c>
      <c r="AN32" s="508">
        <v>100</v>
      </c>
      <c r="AO32" s="514">
        <v>485</v>
      </c>
      <c r="AP32" s="498">
        <v>485</v>
      </c>
      <c r="AQ32" s="515">
        <v>0</v>
      </c>
      <c r="AR32" s="512" t="s">
        <v>14606</v>
      </c>
      <c r="BA32" s="338" t="s">
        <v>3746</v>
      </c>
    </row>
    <row r="33" spans="2:53" ht="16.5" customHeight="1">
      <c r="B33" s="398" t="s">
        <v>3747</v>
      </c>
      <c r="C33" s="381" t="s">
        <v>3748</v>
      </c>
      <c r="D33" s="383">
        <v>364</v>
      </c>
      <c r="E33" s="382" t="s">
        <v>633</v>
      </c>
      <c r="F33" s="369" t="s">
        <v>3743</v>
      </c>
      <c r="G33" s="385" t="s">
        <v>3749</v>
      </c>
      <c r="H33" s="386"/>
      <c r="I33" s="384" t="s">
        <v>309</v>
      </c>
      <c r="J33" s="367" t="s">
        <v>311</v>
      </c>
      <c r="K33" s="366" t="s">
        <v>83</v>
      </c>
      <c r="L33" s="387">
        <v>10</v>
      </c>
      <c r="M33" s="388" t="s">
        <v>3750</v>
      </c>
      <c r="N33" s="389">
        <v>600</v>
      </c>
      <c r="O33" s="390" t="s">
        <v>1348</v>
      </c>
      <c r="P33" s="373" t="s">
        <v>1348</v>
      </c>
      <c r="Q33" s="372" t="s">
        <v>3638</v>
      </c>
      <c r="R33" s="374">
        <v>33</v>
      </c>
      <c r="S33" s="375">
        <v>40</v>
      </c>
      <c r="T33" s="392">
        <v>27</v>
      </c>
      <c r="U33" s="391" t="s">
        <v>3743</v>
      </c>
      <c r="V33" s="376">
        <v>139.08036270599462</v>
      </c>
      <c r="W33" s="378">
        <v>140.05357513732974</v>
      </c>
      <c r="X33" s="377">
        <v>68.533031078337814</v>
      </c>
      <c r="Y33" s="387" t="s">
        <v>633</v>
      </c>
      <c r="Z33" s="395" t="s">
        <v>3639</v>
      </c>
      <c r="AA33" s="380">
        <v>0</v>
      </c>
      <c r="AB33" s="379" t="s">
        <v>3630</v>
      </c>
      <c r="AC33" s="380">
        <v>0</v>
      </c>
      <c r="AD33" s="379" t="s">
        <v>3630</v>
      </c>
      <c r="AE33" s="394">
        <v>0</v>
      </c>
      <c r="AF33" s="396">
        <v>3</v>
      </c>
      <c r="AG33" s="393">
        <v>0</v>
      </c>
      <c r="AH33" s="397" t="s">
        <v>3640</v>
      </c>
      <c r="AI33" s="351"/>
      <c r="AL33" s="525" t="s">
        <v>14608</v>
      </c>
      <c r="AM33" s="516" t="s">
        <v>83</v>
      </c>
      <c r="AN33" s="517" t="s">
        <v>14603</v>
      </c>
      <c r="AO33" s="514">
        <v>364</v>
      </c>
      <c r="AP33" s="498">
        <v>364</v>
      </c>
      <c r="AQ33" s="515">
        <v>0</v>
      </c>
      <c r="AR33" s="512" t="s">
        <v>14609</v>
      </c>
      <c r="BA33" s="338" t="s">
        <v>3751</v>
      </c>
    </row>
    <row r="34" spans="2:53" ht="16.5" customHeight="1">
      <c r="B34" s="398" t="s">
        <v>3747</v>
      </c>
      <c r="C34" s="381" t="s">
        <v>3748</v>
      </c>
      <c r="D34" s="383">
        <v>146</v>
      </c>
      <c r="E34" s="382" t="s">
        <v>633</v>
      </c>
      <c r="F34" s="369" t="s">
        <v>3752</v>
      </c>
      <c r="G34" s="385" t="s">
        <v>3753</v>
      </c>
      <c r="H34" s="386"/>
      <c r="I34" s="384" t="s">
        <v>407</v>
      </c>
      <c r="J34" s="367" t="s">
        <v>405</v>
      </c>
      <c r="K34" s="366" t="s">
        <v>83</v>
      </c>
      <c r="L34" s="387">
        <v>22</v>
      </c>
      <c r="M34" s="388" t="s">
        <v>3754</v>
      </c>
      <c r="N34" s="389">
        <v>800</v>
      </c>
      <c r="O34" s="390" t="s">
        <v>1348</v>
      </c>
      <c r="P34" s="373" t="s">
        <v>1348</v>
      </c>
      <c r="Q34" s="372" t="s">
        <v>3638</v>
      </c>
      <c r="R34" s="374">
        <v>25</v>
      </c>
      <c r="S34" s="375">
        <v>25</v>
      </c>
      <c r="T34" s="392">
        <v>25</v>
      </c>
      <c r="U34" s="391" t="s">
        <v>3752</v>
      </c>
      <c r="V34" s="376">
        <v>138.98342198619235</v>
      </c>
      <c r="W34" s="378">
        <v>139.97513297928853</v>
      </c>
      <c r="X34" s="377">
        <v>68.520722517259557</v>
      </c>
      <c r="Y34" s="387" t="s">
        <v>633</v>
      </c>
      <c r="Z34" s="395" t="s">
        <v>3639</v>
      </c>
      <c r="AA34" s="380">
        <v>135</v>
      </c>
      <c r="AB34" s="379" t="s">
        <v>3630</v>
      </c>
      <c r="AC34" s="380">
        <v>0</v>
      </c>
      <c r="AD34" s="379" t="s">
        <v>3630</v>
      </c>
      <c r="AE34" s="394">
        <v>0</v>
      </c>
      <c r="AF34" s="396">
        <v>0</v>
      </c>
      <c r="AG34" s="393">
        <v>0</v>
      </c>
      <c r="AH34" s="397" t="s">
        <v>633</v>
      </c>
      <c r="AI34" s="351"/>
      <c r="AL34" s="525" t="s">
        <v>14610</v>
      </c>
      <c r="AM34" s="516" t="s">
        <v>83</v>
      </c>
      <c r="AN34" s="517" t="s">
        <v>14590</v>
      </c>
      <c r="AO34" s="514">
        <v>146</v>
      </c>
      <c r="AP34" s="498">
        <v>146</v>
      </c>
      <c r="AQ34" s="515">
        <v>0</v>
      </c>
      <c r="AR34" s="512" t="s">
        <v>14611</v>
      </c>
      <c r="BA34" s="338" t="s">
        <v>3755</v>
      </c>
    </row>
    <row r="35" spans="2:53" ht="16.5" customHeight="1">
      <c r="B35" s="398" t="s">
        <v>3756</v>
      </c>
      <c r="C35" s="381" t="s">
        <v>3757</v>
      </c>
      <c r="D35" s="383">
        <v>243</v>
      </c>
      <c r="E35" s="382" t="s">
        <v>633</v>
      </c>
      <c r="F35" s="369" t="s">
        <v>3758</v>
      </c>
      <c r="G35" s="385" t="s">
        <v>3759</v>
      </c>
      <c r="H35" s="386"/>
      <c r="I35" s="384" t="s">
        <v>86</v>
      </c>
      <c r="J35" s="367" t="s">
        <v>419</v>
      </c>
      <c r="K35" s="366" t="s">
        <v>83</v>
      </c>
      <c r="L35" s="387">
        <v>26</v>
      </c>
      <c r="M35" s="388" t="s">
        <v>3760</v>
      </c>
      <c r="N35" s="389">
        <v>1000</v>
      </c>
      <c r="O35" s="390" t="s">
        <v>1348</v>
      </c>
      <c r="P35" s="373" t="s">
        <v>1349</v>
      </c>
      <c r="Q35" s="372" t="s">
        <v>3638</v>
      </c>
      <c r="R35" s="374">
        <v>22</v>
      </c>
      <c r="S35" s="375">
        <v>33</v>
      </c>
      <c r="T35" s="392">
        <v>33</v>
      </c>
      <c r="U35" s="391" t="s">
        <v>3758</v>
      </c>
      <c r="V35" s="376">
        <v>138.78340603601322</v>
      </c>
      <c r="W35" s="378">
        <v>139.67510905401983</v>
      </c>
      <c r="X35" s="377">
        <v>68.480742454983485</v>
      </c>
      <c r="Y35" s="387">
        <v>68.400000000000006</v>
      </c>
      <c r="Z35" s="395" t="s">
        <v>3639</v>
      </c>
      <c r="AA35" s="380">
        <v>111.11</v>
      </c>
      <c r="AB35" s="379" t="s">
        <v>3630</v>
      </c>
      <c r="AC35" s="380">
        <v>10</v>
      </c>
      <c r="AD35" s="379" t="s">
        <v>3630</v>
      </c>
      <c r="AE35" s="394">
        <v>0</v>
      </c>
      <c r="AF35" s="396">
        <v>0</v>
      </c>
      <c r="AG35" s="393">
        <v>0</v>
      </c>
      <c r="AH35" s="397" t="s">
        <v>633</v>
      </c>
      <c r="AI35" s="351"/>
      <c r="AL35" s="525" t="s">
        <v>14612</v>
      </c>
      <c r="AM35" s="516" t="s">
        <v>83</v>
      </c>
      <c r="AN35" s="517" t="s">
        <v>14613</v>
      </c>
      <c r="AO35" s="514">
        <v>243</v>
      </c>
      <c r="AP35" s="498">
        <v>243</v>
      </c>
      <c r="AQ35" s="515">
        <v>0</v>
      </c>
      <c r="AR35" s="512" t="s">
        <v>14614</v>
      </c>
      <c r="BA35" s="338" t="s">
        <v>3761</v>
      </c>
    </row>
    <row r="36" spans="2:53" ht="16.5" customHeight="1">
      <c r="B36" s="398" t="s">
        <v>3762</v>
      </c>
      <c r="C36" s="381" t="s">
        <v>3763</v>
      </c>
      <c r="D36" s="383">
        <v>153</v>
      </c>
      <c r="E36" s="382" t="s">
        <v>633</v>
      </c>
      <c r="F36" s="369" t="s">
        <v>3764</v>
      </c>
      <c r="G36" s="385" t="s">
        <v>3765</v>
      </c>
      <c r="H36" s="386"/>
      <c r="I36" s="384" t="s">
        <v>416</v>
      </c>
      <c r="J36" s="367" t="s">
        <v>405</v>
      </c>
      <c r="K36" s="366" t="s">
        <v>83</v>
      </c>
      <c r="L36" s="387">
        <v>27</v>
      </c>
      <c r="M36" s="388" t="s">
        <v>3766</v>
      </c>
      <c r="N36" s="389">
        <v>200</v>
      </c>
      <c r="O36" s="390" t="s">
        <v>1182</v>
      </c>
      <c r="P36" s="373" t="s">
        <v>1182</v>
      </c>
      <c r="Q36" s="372" t="s">
        <v>3638</v>
      </c>
      <c r="R36" s="374">
        <v>20</v>
      </c>
      <c r="S36" s="375">
        <v>30</v>
      </c>
      <c r="T36" s="392">
        <v>20</v>
      </c>
      <c r="U36" s="391" t="s">
        <v>3764</v>
      </c>
      <c r="V36" s="376">
        <v>138.44444444444451</v>
      </c>
      <c r="W36" s="378">
        <v>139.16666666666674</v>
      </c>
      <c r="X36" s="377">
        <v>68.38444444444437</v>
      </c>
      <c r="Y36" s="387" t="s">
        <v>633</v>
      </c>
      <c r="Z36" s="395" t="s">
        <v>3639</v>
      </c>
      <c r="AA36" s="380">
        <v>57.6</v>
      </c>
      <c r="AB36" s="379" t="s">
        <v>3630</v>
      </c>
      <c r="AC36" s="380">
        <v>0</v>
      </c>
      <c r="AD36" s="379" t="s">
        <v>3630</v>
      </c>
      <c r="AE36" s="394">
        <v>0</v>
      </c>
      <c r="AF36" s="396">
        <v>9.8729999999999993</v>
      </c>
      <c r="AG36" s="393">
        <v>0</v>
      </c>
      <c r="AH36" s="397" t="s">
        <v>3767</v>
      </c>
      <c r="AI36" s="351"/>
      <c r="AL36" s="525" t="s">
        <v>14615</v>
      </c>
      <c r="AM36" s="516" t="s">
        <v>83</v>
      </c>
      <c r="AN36" s="517" t="s">
        <v>14590</v>
      </c>
      <c r="AO36" s="514">
        <v>153</v>
      </c>
      <c r="AP36" s="498">
        <v>153</v>
      </c>
      <c r="AQ36" s="515">
        <v>0</v>
      </c>
      <c r="AR36" s="512" t="s">
        <v>14616</v>
      </c>
      <c r="BA36" s="338" t="s">
        <v>3768</v>
      </c>
    </row>
    <row r="37" spans="2:53" ht="16.5" customHeight="1">
      <c r="B37" s="398" t="s">
        <v>3762</v>
      </c>
      <c r="C37" s="381" t="s">
        <v>3763</v>
      </c>
      <c r="D37" s="383">
        <v>307</v>
      </c>
      <c r="E37" s="382" t="s">
        <v>633</v>
      </c>
      <c r="F37" s="369" t="s">
        <v>3764</v>
      </c>
      <c r="G37" s="385" t="s">
        <v>3769</v>
      </c>
      <c r="H37" s="386"/>
      <c r="I37" s="384" t="s">
        <v>150</v>
      </c>
      <c r="J37" s="367" t="s">
        <v>419</v>
      </c>
      <c r="K37" s="366" t="s">
        <v>83</v>
      </c>
      <c r="L37" s="387">
        <v>33</v>
      </c>
      <c r="M37" s="388" t="s">
        <v>3770</v>
      </c>
      <c r="N37" s="389">
        <v>800</v>
      </c>
      <c r="O37" s="390" t="s">
        <v>1348</v>
      </c>
      <c r="P37" s="373" t="s">
        <v>1349</v>
      </c>
      <c r="Q37" s="372" t="s">
        <v>3638</v>
      </c>
      <c r="R37" s="374">
        <v>20</v>
      </c>
      <c r="S37" s="375">
        <v>35</v>
      </c>
      <c r="T37" s="392">
        <v>30</v>
      </c>
      <c r="U37" s="391" t="s">
        <v>3764</v>
      </c>
      <c r="V37" s="376">
        <v>138.4329082603731</v>
      </c>
      <c r="W37" s="378">
        <v>139.14936239055959</v>
      </c>
      <c r="X37" s="377">
        <v>68.383864674533669</v>
      </c>
      <c r="Y37" s="387">
        <v>69.14</v>
      </c>
      <c r="Z37" s="395" t="s">
        <v>3639</v>
      </c>
      <c r="AA37" s="380">
        <v>120</v>
      </c>
      <c r="AB37" s="379" t="s">
        <v>3630</v>
      </c>
      <c r="AC37" s="380">
        <v>0</v>
      </c>
      <c r="AD37" s="379" t="s">
        <v>3630</v>
      </c>
      <c r="AE37" s="394">
        <v>0</v>
      </c>
      <c r="AF37" s="396">
        <v>0</v>
      </c>
      <c r="AG37" s="393">
        <v>0</v>
      </c>
      <c r="AH37" s="397" t="s">
        <v>633</v>
      </c>
      <c r="AI37" s="351"/>
      <c r="AL37" s="525" t="s">
        <v>14617</v>
      </c>
      <c r="AM37" s="516" t="s">
        <v>83</v>
      </c>
      <c r="AN37" s="517" t="s">
        <v>14618</v>
      </c>
      <c r="AO37" s="514">
        <v>307</v>
      </c>
      <c r="AP37" s="498">
        <v>307</v>
      </c>
      <c r="AQ37" s="515">
        <v>0</v>
      </c>
      <c r="AR37" s="512" t="s">
        <v>14619</v>
      </c>
      <c r="BA37" s="338" t="s">
        <v>3771</v>
      </c>
    </row>
    <row r="38" spans="2:53" ht="16.5" customHeight="1">
      <c r="B38" s="398" t="s">
        <v>3772</v>
      </c>
      <c r="C38" s="381" t="s">
        <v>3773</v>
      </c>
      <c r="D38" s="383">
        <v>511</v>
      </c>
      <c r="E38" s="382" t="s">
        <v>633</v>
      </c>
      <c r="F38" s="369" t="s">
        <v>3774</v>
      </c>
      <c r="G38" s="385" t="s">
        <v>3775</v>
      </c>
      <c r="H38" s="386"/>
      <c r="I38" s="384" t="s">
        <v>150</v>
      </c>
      <c r="J38" s="367" t="s">
        <v>900</v>
      </c>
      <c r="K38" s="366" t="s">
        <v>83</v>
      </c>
      <c r="L38" s="387">
        <v>32</v>
      </c>
      <c r="M38" s="388" t="s">
        <v>3776</v>
      </c>
      <c r="N38" s="389">
        <v>800</v>
      </c>
      <c r="O38" s="390" t="s">
        <v>1348</v>
      </c>
      <c r="P38" s="373" t="s">
        <v>1349</v>
      </c>
      <c r="Q38" s="372" t="s">
        <v>3638</v>
      </c>
      <c r="R38" s="374">
        <v>20</v>
      </c>
      <c r="S38" s="375">
        <v>35</v>
      </c>
      <c r="T38" s="392">
        <v>30</v>
      </c>
      <c r="U38" s="391" t="s">
        <v>3774</v>
      </c>
      <c r="V38" s="376">
        <v>138.3853254663114</v>
      </c>
      <c r="W38" s="378">
        <v>139.07798819946706</v>
      </c>
      <c r="X38" s="377">
        <v>68.36834316711078</v>
      </c>
      <c r="Y38" s="387">
        <v>69.12</v>
      </c>
      <c r="Z38" s="395" t="s">
        <v>3639</v>
      </c>
      <c r="AA38" s="380">
        <v>120</v>
      </c>
      <c r="AB38" s="379" t="s">
        <v>3630</v>
      </c>
      <c r="AC38" s="380">
        <v>0</v>
      </c>
      <c r="AD38" s="379" t="s">
        <v>3630</v>
      </c>
      <c r="AE38" s="394">
        <v>0</v>
      </c>
      <c r="AF38" s="396">
        <v>0</v>
      </c>
      <c r="AG38" s="393">
        <v>0</v>
      </c>
      <c r="AH38" s="397" t="s">
        <v>633</v>
      </c>
      <c r="AI38" s="351"/>
      <c r="AL38" s="525" t="s">
        <v>14620</v>
      </c>
      <c r="AM38" s="513" t="s">
        <v>83</v>
      </c>
      <c r="AN38" s="508">
        <v>100</v>
      </c>
      <c r="AO38" s="514">
        <v>511</v>
      </c>
      <c r="AP38" s="498">
        <v>511</v>
      </c>
      <c r="AQ38" s="515">
        <v>0</v>
      </c>
      <c r="AR38" s="512" t="s">
        <v>14621</v>
      </c>
      <c r="BA38" s="338" t="s">
        <v>3777</v>
      </c>
    </row>
    <row r="39" spans="2:53" ht="16.5" customHeight="1">
      <c r="B39" s="398" t="s">
        <v>3778</v>
      </c>
      <c r="C39" s="381" t="s">
        <v>3779</v>
      </c>
      <c r="D39" s="383">
        <v>511</v>
      </c>
      <c r="E39" s="382" t="s">
        <v>633</v>
      </c>
      <c r="F39" s="369" t="s">
        <v>3780</v>
      </c>
      <c r="G39" s="385" t="s">
        <v>3781</v>
      </c>
      <c r="H39" s="386"/>
      <c r="I39" s="384" t="s">
        <v>338</v>
      </c>
      <c r="J39" s="367" t="s">
        <v>405</v>
      </c>
      <c r="K39" s="366" t="s">
        <v>83</v>
      </c>
      <c r="L39" s="387">
        <v>10</v>
      </c>
      <c r="M39" s="388" t="s">
        <v>3782</v>
      </c>
      <c r="N39" s="389">
        <v>800</v>
      </c>
      <c r="O39" s="390" t="s">
        <v>1348</v>
      </c>
      <c r="P39" s="373" t="s">
        <v>1350</v>
      </c>
      <c r="Q39" s="372" t="s">
        <v>3638</v>
      </c>
      <c r="R39" s="374">
        <v>30</v>
      </c>
      <c r="S39" s="375">
        <v>30</v>
      </c>
      <c r="T39" s="392">
        <v>13</v>
      </c>
      <c r="U39" s="391" t="s">
        <v>3780</v>
      </c>
      <c r="V39" s="376">
        <v>138.35830336756285</v>
      </c>
      <c r="W39" s="378">
        <v>139.03745505134424</v>
      </c>
      <c r="X39" s="377">
        <v>68.357120790546475</v>
      </c>
      <c r="Y39" s="387" t="s">
        <v>633</v>
      </c>
      <c r="Z39" s="395" t="s">
        <v>3639</v>
      </c>
      <c r="AA39" s="380">
        <v>120</v>
      </c>
      <c r="AB39" s="379" t="s">
        <v>3630</v>
      </c>
      <c r="AC39" s="380">
        <v>5</v>
      </c>
      <c r="AD39" s="379" t="s">
        <v>3630</v>
      </c>
      <c r="AE39" s="394">
        <v>0</v>
      </c>
      <c r="AF39" s="396">
        <v>0</v>
      </c>
      <c r="AG39" s="393">
        <v>0</v>
      </c>
      <c r="AH39" s="397" t="s">
        <v>633</v>
      </c>
      <c r="AI39" s="351"/>
      <c r="AL39" s="525" t="s">
        <v>14622</v>
      </c>
      <c r="AM39" s="513" t="s">
        <v>83</v>
      </c>
      <c r="AN39" s="508">
        <v>100</v>
      </c>
      <c r="AO39" s="514">
        <v>511</v>
      </c>
      <c r="AP39" s="498">
        <v>511</v>
      </c>
      <c r="AQ39" s="515">
        <v>0</v>
      </c>
      <c r="AR39" s="512" t="s">
        <v>14623</v>
      </c>
      <c r="BA39" s="338" t="s">
        <v>3783</v>
      </c>
    </row>
    <row r="40" spans="2:53" ht="16.5" customHeight="1">
      <c r="B40" s="398" t="s">
        <v>3784</v>
      </c>
      <c r="C40" s="381" t="s">
        <v>3785</v>
      </c>
      <c r="D40" s="383">
        <v>511</v>
      </c>
      <c r="E40" s="382" t="s">
        <v>633</v>
      </c>
      <c r="F40" s="369" t="s">
        <v>3786</v>
      </c>
      <c r="G40" s="385" t="s">
        <v>3787</v>
      </c>
      <c r="H40" s="386"/>
      <c r="I40" s="384" t="s">
        <v>408</v>
      </c>
      <c r="J40" s="367" t="s">
        <v>405</v>
      </c>
      <c r="K40" s="366" t="s">
        <v>83</v>
      </c>
      <c r="L40" s="387">
        <v>9</v>
      </c>
      <c r="M40" s="388" t="s">
        <v>3788</v>
      </c>
      <c r="N40" s="389">
        <v>800</v>
      </c>
      <c r="O40" s="390" t="s">
        <v>1348</v>
      </c>
      <c r="P40" s="373" t="s">
        <v>1348</v>
      </c>
      <c r="Q40" s="372" t="s">
        <v>3638</v>
      </c>
      <c r="R40" s="374">
        <v>25</v>
      </c>
      <c r="S40" s="375">
        <v>25</v>
      </c>
      <c r="T40" s="392">
        <v>25</v>
      </c>
      <c r="U40" s="391" t="s">
        <v>3786</v>
      </c>
      <c r="V40" s="376">
        <v>138.32628099928468</v>
      </c>
      <c r="W40" s="378">
        <v>138.97884299785389</v>
      </c>
      <c r="X40" s="377">
        <v>68.347438001430717</v>
      </c>
      <c r="Y40" s="387" t="s">
        <v>633</v>
      </c>
      <c r="Z40" s="395" t="s">
        <v>3639</v>
      </c>
      <c r="AA40" s="380">
        <v>200</v>
      </c>
      <c r="AB40" s="379" t="s">
        <v>3630</v>
      </c>
      <c r="AC40" s="380">
        <v>1</v>
      </c>
      <c r="AD40" s="379" t="s">
        <v>3630</v>
      </c>
      <c r="AE40" s="394">
        <v>0</v>
      </c>
      <c r="AF40" s="396">
        <v>0</v>
      </c>
      <c r="AG40" s="393">
        <v>0</v>
      </c>
      <c r="AH40" s="397" t="s">
        <v>633</v>
      </c>
      <c r="AI40" s="351"/>
      <c r="AL40" s="525" t="s">
        <v>14624</v>
      </c>
      <c r="AM40" s="513" t="s">
        <v>83</v>
      </c>
      <c r="AN40" s="508">
        <v>100</v>
      </c>
      <c r="AO40" s="514">
        <v>511</v>
      </c>
      <c r="AP40" s="498">
        <v>511</v>
      </c>
      <c r="AQ40" s="515">
        <v>0</v>
      </c>
      <c r="AR40" s="512" t="s">
        <v>14625</v>
      </c>
      <c r="BA40" s="338" t="s">
        <v>3789</v>
      </c>
    </row>
    <row r="41" spans="2:53" ht="16.5" customHeight="1">
      <c r="B41" s="398" t="s">
        <v>3790</v>
      </c>
      <c r="C41" s="381" t="s">
        <v>3791</v>
      </c>
      <c r="D41" s="383">
        <v>383</v>
      </c>
      <c r="E41" s="382" t="s">
        <v>633</v>
      </c>
      <c r="F41" s="369" t="s">
        <v>3792</v>
      </c>
      <c r="G41" s="385" t="s">
        <v>3793</v>
      </c>
      <c r="H41" s="386"/>
      <c r="I41" s="384" t="s">
        <v>309</v>
      </c>
      <c r="J41" s="367" t="s">
        <v>639</v>
      </c>
      <c r="K41" s="366" t="s">
        <v>83</v>
      </c>
      <c r="L41" s="387">
        <v>52</v>
      </c>
      <c r="M41" s="388" t="s">
        <v>3794</v>
      </c>
      <c r="N41" s="389">
        <v>600</v>
      </c>
      <c r="O41" s="390" t="s">
        <v>1348</v>
      </c>
      <c r="P41" s="373" t="s">
        <v>1348</v>
      </c>
      <c r="Q41" s="372" t="s">
        <v>3638</v>
      </c>
      <c r="R41" s="374">
        <v>33</v>
      </c>
      <c r="S41" s="375">
        <v>40</v>
      </c>
      <c r="T41" s="392">
        <v>27</v>
      </c>
      <c r="U41" s="391" t="s">
        <v>3792</v>
      </c>
      <c r="V41" s="376">
        <v>138.29565829846689</v>
      </c>
      <c r="W41" s="378">
        <v>138.88697489540058</v>
      </c>
      <c r="X41" s="377">
        <v>68.33868340306627</v>
      </c>
      <c r="Y41" s="387" t="s">
        <v>633</v>
      </c>
      <c r="Z41" s="395" t="s">
        <v>3639</v>
      </c>
      <c r="AA41" s="380">
        <v>0</v>
      </c>
      <c r="AB41" s="379" t="s">
        <v>3630</v>
      </c>
      <c r="AC41" s="380">
        <v>0</v>
      </c>
      <c r="AD41" s="379" t="s">
        <v>3630</v>
      </c>
      <c r="AE41" s="394">
        <v>0</v>
      </c>
      <c r="AF41" s="396">
        <v>3</v>
      </c>
      <c r="AG41" s="393">
        <v>0</v>
      </c>
      <c r="AH41" s="397" t="s">
        <v>3640</v>
      </c>
      <c r="AI41" s="351"/>
      <c r="AL41" s="525" t="s">
        <v>14626</v>
      </c>
      <c r="AM41" s="516" t="s">
        <v>83</v>
      </c>
      <c r="AN41" s="517" t="s">
        <v>14603</v>
      </c>
      <c r="AO41" s="514">
        <v>383</v>
      </c>
      <c r="AP41" s="498">
        <v>383</v>
      </c>
      <c r="AQ41" s="515">
        <v>0</v>
      </c>
      <c r="AR41" s="512" t="s">
        <v>14627</v>
      </c>
      <c r="BA41" s="338" t="s">
        <v>3795</v>
      </c>
    </row>
    <row r="42" spans="2:53" ht="16.5" customHeight="1">
      <c r="B42" s="398" t="s">
        <v>3796</v>
      </c>
      <c r="C42" s="381" t="s">
        <v>3797</v>
      </c>
      <c r="D42" s="383">
        <v>102</v>
      </c>
      <c r="E42" s="382" t="s">
        <v>3798</v>
      </c>
      <c r="F42" s="369" t="s">
        <v>3799</v>
      </c>
      <c r="G42" s="385" t="s">
        <v>3800</v>
      </c>
      <c r="H42" s="386"/>
      <c r="I42" s="384" t="s">
        <v>341</v>
      </c>
      <c r="J42" s="367" t="s">
        <v>413</v>
      </c>
      <c r="K42" s="366" t="s">
        <v>84</v>
      </c>
      <c r="L42" s="387">
        <v>8</v>
      </c>
      <c r="M42" s="388" t="s">
        <v>3801</v>
      </c>
      <c r="N42" s="389">
        <v>1000</v>
      </c>
      <c r="O42" s="390" t="s">
        <v>1350</v>
      </c>
      <c r="P42" s="373" t="s">
        <v>1351</v>
      </c>
      <c r="Q42" s="372" t="s">
        <v>3638</v>
      </c>
      <c r="R42" s="374">
        <v>30</v>
      </c>
      <c r="S42" s="375">
        <v>30</v>
      </c>
      <c r="T42" s="392">
        <v>20</v>
      </c>
      <c r="U42" s="391" t="s">
        <v>3799</v>
      </c>
      <c r="V42" s="376">
        <v>139.74733319308339</v>
      </c>
      <c r="W42" s="378">
        <v>140.49822212872226</v>
      </c>
      <c r="X42" s="377">
        <v>67.612222339097201</v>
      </c>
      <c r="Y42" s="387">
        <v>68.87</v>
      </c>
      <c r="Z42" s="395" t="s">
        <v>3639</v>
      </c>
      <c r="AA42" s="380">
        <v>200</v>
      </c>
      <c r="AB42" s="379" t="s">
        <v>3630</v>
      </c>
      <c r="AC42" s="380">
        <v>10</v>
      </c>
      <c r="AD42" s="379" t="s">
        <v>3630</v>
      </c>
      <c r="AE42" s="394">
        <v>0</v>
      </c>
      <c r="AF42" s="396">
        <v>0</v>
      </c>
      <c r="AG42" s="393">
        <v>0</v>
      </c>
      <c r="AH42" s="397" t="s">
        <v>633</v>
      </c>
      <c r="AI42" s="351"/>
      <c r="AL42" s="525" t="s">
        <v>14628</v>
      </c>
      <c r="AM42" s="513" t="s">
        <v>84</v>
      </c>
      <c r="AN42" s="508" t="s">
        <v>14629</v>
      </c>
      <c r="AO42" s="514">
        <v>102</v>
      </c>
      <c r="AP42" s="498">
        <v>96</v>
      </c>
      <c r="AQ42" s="515">
        <v>6</v>
      </c>
      <c r="AR42" s="512" t="s">
        <v>14630</v>
      </c>
      <c r="BA42" s="338" t="s">
        <v>3802</v>
      </c>
    </row>
    <row r="43" spans="2:53" ht="16.5" customHeight="1">
      <c r="B43" s="398" t="s">
        <v>3796</v>
      </c>
      <c r="C43" s="381" t="s">
        <v>3797</v>
      </c>
      <c r="D43" s="383">
        <v>511</v>
      </c>
      <c r="E43" s="382" t="s">
        <v>633</v>
      </c>
      <c r="F43" s="369" t="s">
        <v>3803</v>
      </c>
      <c r="G43" s="385" t="s">
        <v>3798</v>
      </c>
      <c r="H43" s="386"/>
      <c r="I43" s="384" t="s">
        <v>327</v>
      </c>
      <c r="J43" s="367" t="s">
        <v>893</v>
      </c>
      <c r="K43" s="366" t="s">
        <v>83</v>
      </c>
      <c r="L43" s="387">
        <v>13</v>
      </c>
      <c r="M43" s="388" t="s">
        <v>3804</v>
      </c>
      <c r="N43" s="389">
        <v>800</v>
      </c>
      <c r="O43" s="390" t="s">
        <v>1350</v>
      </c>
      <c r="P43" s="373" t="s">
        <v>1350</v>
      </c>
      <c r="Q43" s="372" t="s">
        <v>3638</v>
      </c>
      <c r="R43" s="374">
        <v>30</v>
      </c>
      <c r="S43" s="375">
        <v>40</v>
      </c>
      <c r="T43" s="392">
        <v>30</v>
      </c>
      <c r="U43" s="391" t="s">
        <v>3803</v>
      </c>
      <c r="V43" s="376">
        <v>138.26350467921782</v>
      </c>
      <c r="W43" s="378">
        <v>138.79051403765337</v>
      </c>
      <c r="X43" s="377">
        <v>68.327990641564398</v>
      </c>
      <c r="Y43" s="387" t="s">
        <v>633</v>
      </c>
      <c r="Z43" s="395" t="s">
        <v>3639</v>
      </c>
      <c r="AA43" s="380">
        <v>200</v>
      </c>
      <c r="AB43" s="379" t="s">
        <v>3630</v>
      </c>
      <c r="AC43" s="380">
        <v>10</v>
      </c>
      <c r="AD43" s="379" t="s">
        <v>3630</v>
      </c>
      <c r="AE43" s="394">
        <v>0</v>
      </c>
      <c r="AF43" s="396">
        <v>0</v>
      </c>
      <c r="AG43" s="393">
        <v>0</v>
      </c>
      <c r="AH43" s="397" t="s">
        <v>633</v>
      </c>
      <c r="AI43" s="351"/>
      <c r="AL43" s="525" t="s">
        <v>14631</v>
      </c>
      <c r="AM43" s="516" t="s">
        <v>83</v>
      </c>
      <c r="AN43" s="508">
        <v>100</v>
      </c>
      <c r="AO43" s="514">
        <v>511</v>
      </c>
      <c r="AP43" s="498">
        <v>511</v>
      </c>
      <c r="AQ43" s="515">
        <v>0</v>
      </c>
      <c r="AR43" s="512" t="s">
        <v>14632</v>
      </c>
      <c r="BA43" s="338" t="s">
        <v>3805</v>
      </c>
    </row>
    <row r="44" spans="2:53" ht="16.5" customHeight="1">
      <c r="B44" s="398" t="s">
        <v>3796</v>
      </c>
      <c r="C44" s="381" t="s">
        <v>3797</v>
      </c>
      <c r="D44" s="383">
        <v>511</v>
      </c>
      <c r="E44" s="382" t="s">
        <v>633</v>
      </c>
      <c r="F44" s="369" t="s">
        <v>3806</v>
      </c>
      <c r="G44" s="385" t="s">
        <v>3807</v>
      </c>
      <c r="H44" s="386"/>
      <c r="I44" s="384" t="s">
        <v>418</v>
      </c>
      <c r="J44" s="367" t="s">
        <v>405</v>
      </c>
      <c r="K44" s="366" t="s">
        <v>83</v>
      </c>
      <c r="L44" s="387">
        <v>13</v>
      </c>
      <c r="M44" s="388" t="s">
        <v>3808</v>
      </c>
      <c r="N44" s="389">
        <v>1000</v>
      </c>
      <c r="O44" s="390" t="s">
        <v>1348</v>
      </c>
      <c r="P44" s="373" t="s">
        <v>1348</v>
      </c>
      <c r="Q44" s="372" t="s">
        <v>3638</v>
      </c>
      <c r="R44" s="374">
        <v>20</v>
      </c>
      <c r="S44" s="375">
        <v>30</v>
      </c>
      <c r="T44" s="392">
        <v>20</v>
      </c>
      <c r="U44" s="391" t="s">
        <v>3806</v>
      </c>
      <c r="V44" s="376">
        <v>138.24670299888658</v>
      </c>
      <c r="W44" s="378">
        <v>138.74010899665967</v>
      </c>
      <c r="X44" s="377">
        <v>68.321594002226874</v>
      </c>
      <c r="Y44" s="387" t="s">
        <v>633</v>
      </c>
      <c r="Z44" s="395" t="s">
        <v>3639</v>
      </c>
      <c r="AA44" s="380">
        <v>202.5</v>
      </c>
      <c r="AB44" s="379" t="s">
        <v>3630</v>
      </c>
      <c r="AC44" s="380">
        <v>0</v>
      </c>
      <c r="AD44" s="379" t="s">
        <v>3630</v>
      </c>
      <c r="AE44" s="394">
        <v>0</v>
      </c>
      <c r="AF44" s="396">
        <v>0</v>
      </c>
      <c r="AG44" s="393">
        <v>0</v>
      </c>
      <c r="AH44" s="397" t="s">
        <v>633</v>
      </c>
      <c r="AI44" s="351"/>
      <c r="AL44" s="525" t="s">
        <v>14633</v>
      </c>
      <c r="AM44" s="513" t="s">
        <v>83</v>
      </c>
      <c r="AN44" s="508">
        <v>100</v>
      </c>
      <c r="AO44" s="514">
        <v>511</v>
      </c>
      <c r="AP44" s="498">
        <v>511</v>
      </c>
      <c r="AQ44" s="515">
        <v>0</v>
      </c>
      <c r="AR44" s="512" t="s">
        <v>14634</v>
      </c>
      <c r="BA44" s="338" t="s">
        <v>3809</v>
      </c>
    </row>
    <row r="45" spans="2:53" ht="16.5" customHeight="1">
      <c r="B45" s="398" t="s">
        <v>3810</v>
      </c>
      <c r="C45" s="381" t="s">
        <v>3811</v>
      </c>
      <c r="D45" s="383">
        <v>307</v>
      </c>
      <c r="E45" s="382" t="s">
        <v>633</v>
      </c>
      <c r="F45" s="369" t="s">
        <v>3806</v>
      </c>
      <c r="G45" s="385" t="s">
        <v>3812</v>
      </c>
      <c r="H45" s="386"/>
      <c r="I45" s="384" t="s">
        <v>410</v>
      </c>
      <c r="J45" s="367" t="s">
        <v>419</v>
      </c>
      <c r="K45" s="366" t="s">
        <v>83</v>
      </c>
      <c r="L45" s="387">
        <v>15</v>
      </c>
      <c r="M45" s="388" t="s">
        <v>3813</v>
      </c>
      <c r="N45" s="389">
        <v>800</v>
      </c>
      <c r="O45" s="390" t="s">
        <v>1182</v>
      </c>
      <c r="P45" s="373" t="s">
        <v>1182</v>
      </c>
      <c r="Q45" s="372" t="s">
        <v>3814</v>
      </c>
      <c r="R45" s="374">
        <v>25</v>
      </c>
      <c r="S45" s="375">
        <v>35</v>
      </c>
      <c r="T45" s="392">
        <v>15</v>
      </c>
      <c r="U45" s="391" t="s">
        <v>3806</v>
      </c>
      <c r="V45" s="376">
        <v>138.22222222222226</v>
      </c>
      <c r="W45" s="378">
        <v>138.66666666666666</v>
      </c>
      <c r="X45" s="377">
        <v>68.31555555555552</v>
      </c>
      <c r="Y45" s="387" t="s">
        <v>633</v>
      </c>
      <c r="Z45" s="395" t="s">
        <v>3639</v>
      </c>
      <c r="AA45" s="380">
        <v>200</v>
      </c>
      <c r="AB45" s="379" t="s">
        <v>3630</v>
      </c>
      <c r="AC45" s="380">
        <v>10</v>
      </c>
      <c r="AD45" s="379" t="s">
        <v>3630</v>
      </c>
      <c r="AE45" s="394">
        <v>0</v>
      </c>
      <c r="AF45" s="396">
        <v>0</v>
      </c>
      <c r="AG45" s="393">
        <v>0</v>
      </c>
      <c r="AH45" s="397" t="s">
        <v>633</v>
      </c>
      <c r="AI45" s="351"/>
      <c r="AL45" s="525" t="s">
        <v>14635</v>
      </c>
      <c r="AM45" s="516" t="s">
        <v>83</v>
      </c>
      <c r="AN45" s="517" t="s">
        <v>14618</v>
      </c>
      <c r="AO45" s="514">
        <v>307</v>
      </c>
      <c r="AP45" s="498">
        <v>307</v>
      </c>
      <c r="AQ45" s="515">
        <v>0</v>
      </c>
      <c r="AR45" s="512" t="s">
        <v>14636</v>
      </c>
      <c r="BA45" s="338" t="s">
        <v>3815</v>
      </c>
    </row>
    <row r="46" spans="2:53" ht="16.5" customHeight="1">
      <c r="B46" s="398" t="s">
        <v>3810</v>
      </c>
      <c r="C46" s="381" t="s">
        <v>3811</v>
      </c>
      <c r="D46" s="383">
        <v>571</v>
      </c>
      <c r="E46" s="382" t="s">
        <v>633</v>
      </c>
      <c r="F46" s="369" t="s">
        <v>3816</v>
      </c>
      <c r="G46" s="385" t="s">
        <v>3817</v>
      </c>
      <c r="H46" s="386"/>
      <c r="I46" s="384" t="s">
        <v>414</v>
      </c>
      <c r="J46" s="367" t="s">
        <v>405</v>
      </c>
      <c r="K46" s="366" t="s">
        <v>83</v>
      </c>
      <c r="L46" s="387">
        <v>10</v>
      </c>
      <c r="M46" s="388" t="s">
        <v>3818</v>
      </c>
      <c r="N46" s="389">
        <v>1000</v>
      </c>
      <c r="O46" s="390" t="s">
        <v>1350</v>
      </c>
      <c r="P46" s="373" t="s">
        <v>1350</v>
      </c>
      <c r="Q46" s="372" t="s">
        <v>3638</v>
      </c>
      <c r="R46" s="374">
        <v>20</v>
      </c>
      <c r="S46" s="375">
        <v>30</v>
      </c>
      <c r="T46" s="392">
        <v>30</v>
      </c>
      <c r="U46" s="391" t="s">
        <v>3816</v>
      </c>
      <c r="V46" s="376">
        <v>138.19845366856958</v>
      </c>
      <c r="W46" s="378">
        <v>138.5953610057087</v>
      </c>
      <c r="X46" s="377">
        <v>68.308092662860872</v>
      </c>
      <c r="Y46" s="387" t="s">
        <v>633</v>
      </c>
      <c r="Z46" s="395" t="s">
        <v>3639</v>
      </c>
      <c r="AA46" s="380">
        <v>200</v>
      </c>
      <c r="AB46" s="379" t="s">
        <v>3630</v>
      </c>
      <c r="AC46" s="380">
        <v>0</v>
      </c>
      <c r="AD46" s="379" t="s">
        <v>3630</v>
      </c>
      <c r="AE46" s="394">
        <v>0</v>
      </c>
      <c r="AF46" s="396">
        <v>0</v>
      </c>
      <c r="AG46" s="393">
        <v>0</v>
      </c>
      <c r="AH46" s="397" t="s">
        <v>633</v>
      </c>
      <c r="AI46" s="351"/>
      <c r="AL46" s="525" t="s">
        <v>14637</v>
      </c>
      <c r="AM46" s="513" t="s">
        <v>83</v>
      </c>
      <c r="AN46" s="508">
        <v>100</v>
      </c>
      <c r="AO46" s="514">
        <v>571</v>
      </c>
      <c r="AP46" s="498">
        <v>571</v>
      </c>
      <c r="AQ46" s="515">
        <v>0</v>
      </c>
      <c r="AR46" s="512" t="s">
        <v>14638</v>
      </c>
      <c r="BA46" s="338" t="s">
        <v>3819</v>
      </c>
    </row>
    <row r="47" spans="2:53" ht="16.5" customHeight="1">
      <c r="B47" s="398" t="s">
        <v>3820</v>
      </c>
      <c r="C47" s="381" t="s">
        <v>3821</v>
      </c>
      <c r="D47" s="383">
        <v>571</v>
      </c>
      <c r="E47" s="382" t="s">
        <v>633</v>
      </c>
      <c r="F47" s="369" t="s">
        <v>3822</v>
      </c>
      <c r="G47" s="385" t="s">
        <v>3823</v>
      </c>
      <c r="H47" s="386"/>
      <c r="I47" s="384" t="s">
        <v>332</v>
      </c>
      <c r="J47" s="367" t="s">
        <v>893</v>
      </c>
      <c r="K47" s="366" t="s">
        <v>83</v>
      </c>
      <c r="L47" s="387">
        <v>26</v>
      </c>
      <c r="M47" s="388" t="s">
        <v>3824</v>
      </c>
      <c r="N47" s="389">
        <v>300</v>
      </c>
      <c r="O47" s="390" t="s">
        <v>1348</v>
      </c>
      <c r="P47" s="373" t="s">
        <v>1348</v>
      </c>
      <c r="Q47" s="372" t="s">
        <v>3638</v>
      </c>
      <c r="R47" s="374">
        <v>25</v>
      </c>
      <c r="S47" s="375">
        <v>45</v>
      </c>
      <c r="T47" s="392">
        <v>30</v>
      </c>
      <c r="U47" s="391" t="s">
        <v>3822</v>
      </c>
      <c r="V47" s="376">
        <v>138.17929691800569</v>
      </c>
      <c r="W47" s="378">
        <v>138.53789075401701</v>
      </c>
      <c r="X47" s="377">
        <v>68.301406163988631</v>
      </c>
      <c r="Y47" s="387" t="s">
        <v>633</v>
      </c>
      <c r="Z47" s="395" t="s">
        <v>3639</v>
      </c>
      <c r="AA47" s="380">
        <v>0</v>
      </c>
      <c r="AB47" s="379" t="s">
        <v>3630</v>
      </c>
      <c r="AC47" s="380">
        <v>0</v>
      </c>
      <c r="AD47" s="379" t="s">
        <v>3630</v>
      </c>
      <c r="AE47" s="394">
        <v>0</v>
      </c>
      <c r="AF47" s="396">
        <v>0</v>
      </c>
      <c r="AG47" s="393">
        <v>0</v>
      </c>
      <c r="AH47" s="397" t="s">
        <v>633</v>
      </c>
      <c r="AI47" s="351"/>
      <c r="AL47" s="525" t="s">
        <v>14639</v>
      </c>
      <c r="AM47" s="513" t="s">
        <v>83</v>
      </c>
      <c r="AN47" s="508">
        <v>100</v>
      </c>
      <c r="AO47" s="514">
        <v>571</v>
      </c>
      <c r="AP47" s="498">
        <v>571</v>
      </c>
      <c r="AQ47" s="515">
        <v>0</v>
      </c>
      <c r="AR47" s="512" t="s">
        <v>14638</v>
      </c>
      <c r="BA47" s="338" t="s">
        <v>3825</v>
      </c>
    </row>
    <row r="48" spans="2:53" ht="16.5" customHeight="1">
      <c r="B48" s="398" t="s">
        <v>3826</v>
      </c>
      <c r="C48" s="381" t="s">
        <v>3827</v>
      </c>
      <c r="D48" s="383">
        <v>343</v>
      </c>
      <c r="E48" s="382" t="s">
        <v>633</v>
      </c>
      <c r="F48" s="369" t="s">
        <v>3828</v>
      </c>
      <c r="G48" s="385" t="s">
        <v>3829</v>
      </c>
      <c r="H48" s="386"/>
      <c r="I48" s="384" t="s">
        <v>324</v>
      </c>
      <c r="J48" s="367" t="s">
        <v>1414</v>
      </c>
      <c r="K48" s="366" t="s">
        <v>83</v>
      </c>
      <c r="L48" s="387">
        <v>5</v>
      </c>
      <c r="M48" s="388" t="s">
        <v>3830</v>
      </c>
      <c r="N48" s="389">
        <v>1000</v>
      </c>
      <c r="O48" s="390" t="s">
        <v>1348</v>
      </c>
      <c r="P48" s="373" t="s">
        <v>1348</v>
      </c>
      <c r="Q48" s="372" t="s">
        <v>3638</v>
      </c>
      <c r="R48" s="374">
        <v>20</v>
      </c>
      <c r="S48" s="375">
        <v>30</v>
      </c>
      <c r="T48" s="392">
        <v>30</v>
      </c>
      <c r="U48" s="391" t="s">
        <v>3828</v>
      </c>
      <c r="V48" s="376">
        <v>138.11982630647179</v>
      </c>
      <c r="W48" s="378">
        <v>138.35947891941532</v>
      </c>
      <c r="X48" s="377">
        <v>68.280347387056452</v>
      </c>
      <c r="Y48" s="387" t="s">
        <v>633</v>
      </c>
      <c r="Z48" s="395" t="s">
        <v>3639</v>
      </c>
      <c r="AA48" s="380">
        <v>200</v>
      </c>
      <c r="AB48" s="379" t="s">
        <v>3630</v>
      </c>
      <c r="AC48" s="380">
        <v>10</v>
      </c>
      <c r="AD48" s="379" t="s">
        <v>3630</v>
      </c>
      <c r="AE48" s="394">
        <v>0</v>
      </c>
      <c r="AF48" s="396">
        <v>0</v>
      </c>
      <c r="AG48" s="393">
        <v>0</v>
      </c>
      <c r="AH48" s="397" t="s">
        <v>633</v>
      </c>
      <c r="AI48" s="351"/>
      <c r="AL48" s="525" t="s">
        <v>14640</v>
      </c>
      <c r="AM48" s="516" t="s">
        <v>83</v>
      </c>
      <c r="AN48" s="517" t="s">
        <v>14618</v>
      </c>
      <c r="AO48" s="514">
        <v>343</v>
      </c>
      <c r="AP48" s="498">
        <v>343</v>
      </c>
      <c r="AQ48" s="515">
        <v>0</v>
      </c>
      <c r="AR48" s="512" t="s">
        <v>14641</v>
      </c>
      <c r="BA48" s="338" t="s">
        <v>3831</v>
      </c>
    </row>
    <row r="49" spans="2:53" ht="16.5" customHeight="1">
      <c r="B49" s="398" t="s">
        <v>3826</v>
      </c>
      <c r="C49" s="381" t="s">
        <v>3827</v>
      </c>
      <c r="D49" s="383">
        <v>598</v>
      </c>
      <c r="E49" s="382" t="s">
        <v>633</v>
      </c>
      <c r="F49" s="369" t="s">
        <v>3832</v>
      </c>
      <c r="G49" s="385" t="s">
        <v>3833</v>
      </c>
      <c r="H49" s="386"/>
      <c r="I49" s="384" t="s">
        <v>327</v>
      </c>
      <c r="J49" s="367" t="s">
        <v>405</v>
      </c>
      <c r="K49" s="366" t="s">
        <v>83</v>
      </c>
      <c r="L49" s="387">
        <v>19</v>
      </c>
      <c r="M49" s="388" t="s">
        <v>3834</v>
      </c>
      <c r="N49" s="389">
        <v>800</v>
      </c>
      <c r="O49" s="390" t="s">
        <v>1350</v>
      </c>
      <c r="P49" s="373" t="s">
        <v>1350</v>
      </c>
      <c r="Q49" s="372" t="s">
        <v>3638</v>
      </c>
      <c r="R49" s="374">
        <v>30</v>
      </c>
      <c r="S49" s="375">
        <v>40</v>
      </c>
      <c r="T49" s="392">
        <v>30</v>
      </c>
      <c r="U49" s="391" t="s">
        <v>3832</v>
      </c>
      <c r="V49" s="376">
        <v>138.11306491285467</v>
      </c>
      <c r="W49" s="378">
        <v>138.33919473856398</v>
      </c>
      <c r="X49" s="377">
        <v>68.278870174290674</v>
      </c>
      <c r="Y49" s="387" t="s">
        <v>633</v>
      </c>
      <c r="Z49" s="395" t="s">
        <v>3639</v>
      </c>
      <c r="AA49" s="380">
        <v>200</v>
      </c>
      <c r="AB49" s="379" t="s">
        <v>3630</v>
      </c>
      <c r="AC49" s="380">
        <v>10</v>
      </c>
      <c r="AD49" s="379" t="s">
        <v>3630</v>
      </c>
      <c r="AE49" s="394">
        <v>0</v>
      </c>
      <c r="AF49" s="396">
        <v>0</v>
      </c>
      <c r="AG49" s="393">
        <v>0</v>
      </c>
      <c r="AH49" s="397" t="s">
        <v>633</v>
      </c>
      <c r="AI49" s="351"/>
      <c r="AL49" s="525" t="s">
        <v>14642</v>
      </c>
      <c r="AM49" s="513" t="s">
        <v>83</v>
      </c>
      <c r="AN49" s="508">
        <v>100</v>
      </c>
      <c r="AO49" s="514">
        <v>598</v>
      </c>
      <c r="AP49" s="498">
        <v>598</v>
      </c>
      <c r="AQ49" s="515">
        <v>0</v>
      </c>
      <c r="AR49" s="512" t="s">
        <v>14643</v>
      </c>
      <c r="BA49" s="338" t="s">
        <v>3835</v>
      </c>
    </row>
    <row r="50" spans="2:53" ht="16.5" customHeight="1">
      <c r="B50" s="398" t="s">
        <v>3836</v>
      </c>
      <c r="C50" s="381" t="s">
        <v>3837</v>
      </c>
      <c r="D50" s="383">
        <v>449</v>
      </c>
      <c r="E50" s="382" t="s">
        <v>633</v>
      </c>
      <c r="F50" s="369" t="s">
        <v>3838</v>
      </c>
      <c r="G50" s="385" t="s">
        <v>3839</v>
      </c>
      <c r="H50" s="386"/>
      <c r="I50" s="384" t="s">
        <v>309</v>
      </c>
      <c r="J50" s="367" t="s">
        <v>1374</v>
      </c>
      <c r="K50" s="366" t="s">
        <v>84</v>
      </c>
      <c r="L50" s="387">
        <v>50</v>
      </c>
      <c r="M50" s="388" t="s">
        <v>3840</v>
      </c>
      <c r="N50" s="389">
        <v>600</v>
      </c>
      <c r="O50" s="390" t="s">
        <v>1348</v>
      </c>
      <c r="P50" s="373" t="s">
        <v>1348</v>
      </c>
      <c r="Q50" s="372" t="s">
        <v>3638</v>
      </c>
      <c r="R50" s="374">
        <v>33</v>
      </c>
      <c r="S50" s="375">
        <v>40</v>
      </c>
      <c r="T50" s="392">
        <v>27</v>
      </c>
      <c r="U50" s="391" t="s">
        <v>3838</v>
      </c>
      <c r="V50" s="376">
        <v>138.02222981602606</v>
      </c>
      <c r="W50" s="378">
        <v>138.06668944807817</v>
      </c>
      <c r="X50" s="377">
        <v>68.250540367947892</v>
      </c>
      <c r="Y50" s="387" t="s">
        <v>633</v>
      </c>
      <c r="Z50" s="395" t="s">
        <v>3639</v>
      </c>
      <c r="AA50" s="380">
        <v>0</v>
      </c>
      <c r="AB50" s="379" t="s">
        <v>3630</v>
      </c>
      <c r="AC50" s="380">
        <v>0</v>
      </c>
      <c r="AD50" s="379" t="s">
        <v>3630</v>
      </c>
      <c r="AE50" s="394">
        <v>0</v>
      </c>
      <c r="AF50" s="396">
        <v>0</v>
      </c>
      <c r="AG50" s="393">
        <v>0</v>
      </c>
      <c r="AH50" s="397" t="s">
        <v>633</v>
      </c>
      <c r="AI50" s="351"/>
      <c r="AL50" s="525" t="s">
        <v>14644</v>
      </c>
      <c r="AM50" s="516" t="s">
        <v>84</v>
      </c>
      <c r="AN50" s="517" t="s">
        <v>14603</v>
      </c>
      <c r="AO50" s="514">
        <v>449</v>
      </c>
      <c r="AP50" s="498">
        <v>427</v>
      </c>
      <c r="AQ50" s="515">
        <v>22</v>
      </c>
      <c r="AR50" s="512" t="s">
        <v>14645</v>
      </c>
      <c r="BA50" s="338" t="s">
        <v>3841</v>
      </c>
    </row>
    <row r="51" spans="2:53" ht="16.5" customHeight="1">
      <c r="B51" s="398" t="s">
        <v>3842</v>
      </c>
      <c r="C51" s="381" t="s">
        <v>3843</v>
      </c>
      <c r="D51" s="383">
        <v>636</v>
      </c>
      <c r="E51" s="382" t="s">
        <v>633</v>
      </c>
      <c r="F51" s="369" t="s">
        <v>3844</v>
      </c>
      <c r="G51" s="385" t="s">
        <v>3845</v>
      </c>
      <c r="H51" s="386"/>
      <c r="I51" s="384" t="s">
        <v>326</v>
      </c>
      <c r="J51" s="367" t="s">
        <v>405</v>
      </c>
      <c r="K51" s="366" t="s">
        <v>83</v>
      </c>
      <c r="L51" s="387">
        <v>29</v>
      </c>
      <c r="M51" s="388" t="s">
        <v>3846</v>
      </c>
      <c r="N51" s="389">
        <v>500</v>
      </c>
      <c r="O51" s="390" t="s">
        <v>1348</v>
      </c>
      <c r="P51" s="373" t="s">
        <v>1349</v>
      </c>
      <c r="Q51" s="372" t="s">
        <v>3638</v>
      </c>
      <c r="R51" s="374">
        <v>30</v>
      </c>
      <c r="S51" s="375">
        <v>40</v>
      </c>
      <c r="T51" s="392">
        <v>30</v>
      </c>
      <c r="U51" s="391" t="s">
        <v>3844</v>
      </c>
      <c r="V51" s="376">
        <v>138.00463768115941</v>
      </c>
      <c r="W51" s="378">
        <v>138.01391304347825</v>
      </c>
      <c r="X51" s="377">
        <v>68.240724637681168</v>
      </c>
      <c r="Y51" s="387">
        <v>70.5</v>
      </c>
      <c r="Z51" s="395" t="s">
        <v>3639</v>
      </c>
      <c r="AA51" s="380">
        <v>30</v>
      </c>
      <c r="AB51" s="379" t="s">
        <v>3630</v>
      </c>
      <c r="AC51" s="380">
        <v>5</v>
      </c>
      <c r="AD51" s="379" t="s">
        <v>3630</v>
      </c>
      <c r="AE51" s="394">
        <v>0</v>
      </c>
      <c r="AF51" s="396">
        <v>0</v>
      </c>
      <c r="AG51" s="393">
        <v>0</v>
      </c>
      <c r="AH51" s="397" t="s">
        <v>633</v>
      </c>
      <c r="AI51" s="351"/>
      <c r="AL51" s="525" t="s">
        <v>14646</v>
      </c>
      <c r="AM51" s="513" t="s">
        <v>83</v>
      </c>
      <c r="AN51" s="508">
        <v>100</v>
      </c>
      <c r="AO51" s="514">
        <v>636</v>
      </c>
      <c r="AP51" s="498">
        <v>636</v>
      </c>
      <c r="AQ51" s="515">
        <v>0</v>
      </c>
      <c r="AR51" s="512" t="s">
        <v>14647</v>
      </c>
      <c r="BA51" s="338" t="s">
        <v>3847</v>
      </c>
    </row>
    <row r="52" spans="2:53" ht="16.5" customHeight="1">
      <c r="B52" s="398" t="s">
        <v>3848</v>
      </c>
      <c r="C52" s="381" t="s">
        <v>3849</v>
      </c>
      <c r="D52" s="383">
        <v>636</v>
      </c>
      <c r="E52" s="382" t="s">
        <v>633</v>
      </c>
      <c r="F52" s="369" t="s">
        <v>3850</v>
      </c>
      <c r="G52" s="385" t="s">
        <v>3851</v>
      </c>
      <c r="H52" s="386"/>
      <c r="I52" s="384" t="s">
        <v>127</v>
      </c>
      <c r="J52" s="367" t="s">
        <v>311</v>
      </c>
      <c r="K52" s="366" t="s">
        <v>83</v>
      </c>
      <c r="L52" s="387">
        <v>30</v>
      </c>
      <c r="M52" s="388" t="s">
        <v>3852</v>
      </c>
      <c r="N52" s="389">
        <v>1000</v>
      </c>
      <c r="O52" s="390" t="s">
        <v>1348</v>
      </c>
      <c r="P52" s="373" t="s">
        <v>1349</v>
      </c>
      <c r="Q52" s="372" t="s">
        <v>3638</v>
      </c>
      <c r="R52" s="374">
        <v>30</v>
      </c>
      <c r="S52" s="375">
        <v>35</v>
      </c>
      <c r="T52" s="392">
        <v>25</v>
      </c>
      <c r="U52" s="391" t="s">
        <v>3850</v>
      </c>
      <c r="V52" s="376">
        <v>137.92337662337661</v>
      </c>
      <c r="W52" s="378">
        <v>137.95621521335806</v>
      </c>
      <c r="X52" s="377">
        <v>68.210204081632668</v>
      </c>
      <c r="Y52" s="387">
        <v>71.17</v>
      </c>
      <c r="Z52" s="395" t="s">
        <v>3639</v>
      </c>
      <c r="AA52" s="380">
        <v>66</v>
      </c>
      <c r="AB52" s="379" t="s">
        <v>3630</v>
      </c>
      <c r="AC52" s="380">
        <v>0</v>
      </c>
      <c r="AD52" s="379" t="s">
        <v>3630</v>
      </c>
      <c r="AE52" s="394">
        <v>0</v>
      </c>
      <c r="AF52" s="396">
        <v>0</v>
      </c>
      <c r="AG52" s="393">
        <v>0</v>
      </c>
      <c r="AH52" s="397" t="s">
        <v>3653</v>
      </c>
      <c r="AI52" s="351"/>
      <c r="AL52" s="525" t="s">
        <v>14648</v>
      </c>
      <c r="AM52" s="513" t="s">
        <v>83</v>
      </c>
      <c r="AN52" s="508">
        <v>100</v>
      </c>
      <c r="AO52" s="514">
        <v>636</v>
      </c>
      <c r="AP52" s="498">
        <v>636</v>
      </c>
      <c r="AQ52" s="515">
        <v>0</v>
      </c>
      <c r="AR52" s="512" t="s">
        <v>14649</v>
      </c>
      <c r="BA52" s="338" t="s">
        <v>3853</v>
      </c>
    </row>
    <row r="53" spans="2:53" ht="16.5" customHeight="1">
      <c r="B53" s="398" t="s">
        <v>3848</v>
      </c>
      <c r="C53" s="381" t="s">
        <v>3849</v>
      </c>
      <c r="D53" s="383">
        <v>636</v>
      </c>
      <c r="E53" s="382" t="s">
        <v>633</v>
      </c>
      <c r="F53" s="369" t="s">
        <v>3850</v>
      </c>
      <c r="G53" s="385" t="s">
        <v>3854</v>
      </c>
      <c r="H53" s="386"/>
      <c r="I53" s="384" t="s">
        <v>412</v>
      </c>
      <c r="J53" s="367" t="s">
        <v>405</v>
      </c>
      <c r="K53" s="366" t="s">
        <v>83</v>
      </c>
      <c r="L53" s="387">
        <v>15</v>
      </c>
      <c r="M53" s="388" t="s">
        <v>3855</v>
      </c>
      <c r="N53" s="389">
        <v>1000</v>
      </c>
      <c r="O53" s="390" t="s">
        <v>1182</v>
      </c>
      <c r="P53" s="373" t="s">
        <v>1182</v>
      </c>
      <c r="Q53" s="372" t="s">
        <v>3638</v>
      </c>
      <c r="R53" s="374">
        <v>30</v>
      </c>
      <c r="S53" s="375">
        <v>30</v>
      </c>
      <c r="T53" s="392">
        <v>30</v>
      </c>
      <c r="U53" s="391" t="s">
        <v>3850</v>
      </c>
      <c r="V53" s="376">
        <v>137.91666666666669</v>
      </c>
      <c r="W53" s="378">
        <v>137.95238095238096</v>
      </c>
      <c r="X53" s="377">
        <v>68.205476190476162</v>
      </c>
      <c r="Y53" s="387" t="s">
        <v>633</v>
      </c>
      <c r="Z53" s="395" t="s">
        <v>3639</v>
      </c>
      <c r="AA53" s="380">
        <v>100</v>
      </c>
      <c r="AB53" s="379" t="s">
        <v>3630</v>
      </c>
      <c r="AC53" s="380">
        <v>5</v>
      </c>
      <c r="AD53" s="379" t="s">
        <v>3630</v>
      </c>
      <c r="AE53" s="394">
        <v>0</v>
      </c>
      <c r="AF53" s="396">
        <v>0</v>
      </c>
      <c r="AG53" s="393">
        <v>0</v>
      </c>
      <c r="AH53" s="397" t="s">
        <v>633</v>
      </c>
      <c r="AI53" s="351"/>
      <c r="AL53" s="525" t="s">
        <v>14650</v>
      </c>
      <c r="AM53" s="513" t="s">
        <v>83</v>
      </c>
      <c r="AN53" s="508">
        <v>100</v>
      </c>
      <c r="AO53" s="514">
        <v>636</v>
      </c>
      <c r="AP53" s="498">
        <v>636</v>
      </c>
      <c r="AQ53" s="515">
        <v>0</v>
      </c>
      <c r="AR53" s="512" t="s">
        <v>14649</v>
      </c>
      <c r="BA53" s="338" t="s">
        <v>3856</v>
      </c>
    </row>
    <row r="54" spans="2:53" ht="16.5" customHeight="1">
      <c r="B54" s="398" t="s">
        <v>3857</v>
      </c>
      <c r="C54" s="381" t="s">
        <v>3858</v>
      </c>
      <c r="D54" s="383">
        <v>678</v>
      </c>
      <c r="E54" s="382" t="s">
        <v>633</v>
      </c>
      <c r="F54" s="369" t="s">
        <v>3859</v>
      </c>
      <c r="G54" s="385" t="s">
        <v>3860</v>
      </c>
      <c r="H54" s="386"/>
      <c r="I54" s="384" t="s">
        <v>1282</v>
      </c>
      <c r="J54" s="367" t="s">
        <v>405</v>
      </c>
      <c r="K54" s="366" t="s">
        <v>83</v>
      </c>
      <c r="L54" s="387">
        <v>21</v>
      </c>
      <c r="M54" s="388" t="s">
        <v>3861</v>
      </c>
      <c r="N54" s="389">
        <v>1000</v>
      </c>
      <c r="O54" s="390" t="s">
        <v>1348</v>
      </c>
      <c r="P54" s="373" t="s">
        <v>1349</v>
      </c>
      <c r="Q54" s="372" t="s">
        <v>3638</v>
      </c>
      <c r="R54" s="374">
        <v>22</v>
      </c>
      <c r="S54" s="375">
        <v>33</v>
      </c>
      <c r="T54" s="392">
        <v>33</v>
      </c>
      <c r="U54" s="391" t="s">
        <v>3859</v>
      </c>
      <c r="V54" s="376">
        <v>137.87395002099959</v>
      </c>
      <c r="W54" s="378">
        <v>137.92797144057121</v>
      </c>
      <c r="X54" s="377">
        <v>68.189039269214604</v>
      </c>
      <c r="Y54" s="387">
        <v>69.930000000000007</v>
      </c>
      <c r="Z54" s="395" t="s">
        <v>3639</v>
      </c>
      <c r="AA54" s="380">
        <v>111.11</v>
      </c>
      <c r="AB54" s="379" t="s">
        <v>3630</v>
      </c>
      <c r="AC54" s="380">
        <v>10</v>
      </c>
      <c r="AD54" s="379" t="s">
        <v>3630</v>
      </c>
      <c r="AE54" s="394">
        <v>0</v>
      </c>
      <c r="AF54" s="396">
        <v>0</v>
      </c>
      <c r="AG54" s="393">
        <v>0</v>
      </c>
      <c r="AH54" s="397" t="s">
        <v>633</v>
      </c>
      <c r="AI54" s="351"/>
      <c r="AL54" s="525" t="s">
        <v>14651</v>
      </c>
      <c r="AM54" s="513" t="s">
        <v>83</v>
      </c>
      <c r="AN54" s="508">
        <v>100</v>
      </c>
      <c r="AO54" s="514">
        <v>678</v>
      </c>
      <c r="AP54" s="498">
        <v>678</v>
      </c>
      <c r="AQ54" s="515">
        <v>0</v>
      </c>
      <c r="AR54" s="512" t="s">
        <v>14652</v>
      </c>
      <c r="BA54" s="338" t="s">
        <v>3862</v>
      </c>
    </row>
    <row r="55" spans="2:53" ht="16.5" customHeight="1">
      <c r="B55" s="398" t="s">
        <v>3863</v>
      </c>
      <c r="C55" s="381" t="s">
        <v>3864</v>
      </c>
      <c r="D55" s="383">
        <v>678</v>
      </c>
      <c r="E55" s="382" t="s">
        <v>633</v>
      </c>
      <c r="F55" s="369" t="s">
        <v>3865</v>
      </c>
      <c r="G55" s="385" t="s">
        <v>3866</v>
      </c>
      <c r="H55" s="386"/>
      <c r="I55" s="384" t="s">
        <v>410</v>
      </c>
      <c r="J55" s="367" t="s">
        <v>405</v>
      </c>
      <c r="K55" s="366" t="s">
        <v>83</v>
      </c>
      <c r="L55" s="387">
        <v>25</v>
      </c>
      <c r="M55" s="388" t="s">
        <v>3867</v>
      </c>
      <c r="N55" s="389">
        <v>800</v>
      </c>
      <c r="O55" s="390" t="s">
        <v>1182</v>
      </c>
      <c r="P55" s="373" t="s">
        <v>1182</v>
      </c>
      <c r="Q55" s="372" t="s">
        <v>3814</v>
      </c>
      <c r="R55" s="374">
        <v>25</v>
      </c>
      <c r="S55" s="375">
        <v>35</v>
      </c>
      <c r="T55" s="392">
        <v>15</v>
      </c>
      <c r="U55" s="391" t="s">
        <v>3865</v>
      </c>
      <c r="V55" s="376">
        <v>137.83333333333337</v>
      </c>
      <c r="W55" s="378">
        <v>137.90476190476193</v>
      </c>
      <c r="X55" s="377">
        <v>68.170952380952343</v>
      </c>
      <c r="Y55" s="387" t="s">
        <v>633</v>
      </c>
      <c r="Z55" s="395" t="s">
        <v>3639</v>
      </c>
      <c r="AA55" s="380">
        <v>200</v>
      </c>
      <c r="AB55" s="379" t="s">
        <v>3630</v>
      </c>
      <c r="AC55" s="380">
        <v>10</v>
      </c>
      <c r="AD55" s="379" t="s">
        <v>3630</v>
      </c>
      <c r="AE55" s="394">
        <v>0</v>
      </c>
      <c r="AF55" s="396">
        <v>0</v>
      </c>
      <c r="AG55" s="393">
        <v>0</v>
      </c>
      <c r="AH55" s="397" t="s">
        <v>633</v>
      </c>
      <c r="AI55" s="351"/>
      <c r="AL55" s="525" t="s">
        <v>14653</v>
      </c>
      <c r="AM55" s="513" t="s">
        <v>83</v>
      </c>
      <c r="AN55" s="508">
        <v>100</v>
      </c>
      <c r="AO55" s="514">
        <v>678</v>
      </c>
      <c r="AP55" s="498">
        <v>678</v>
      </c>
      <c r="AQ55" s="515">
        <v>0</v>
      </c>
      <c r="AR55" s="512" t="s">
        <v>14654</v>
      </c>
      <c r="BA55" s="338" t="s">
        <v>3868</v>
      </c>
    </row>
    <row r="56" spans="2:53" ht="16.5" customHeight="1">
      <c r="B56" s="398" t="s">
        <v>3869</v>
      </c>
      <c r="C56" s="381" t="s">
        <v>3870</v>
      </c>
      <c r="D56" s="383">
        <v>509</v>
      </c>
      <c r="E56" s="382" t="s">
        <v>633</v>
      </c>
      <c r="F56" s="369" t="s">
        <v>3871</v>
      </c>
      <c r="G56" s="385" t="s">
        <v>3872</v>
      </c>
      <c r="H56" s="386"/>
      <c r="I56" s="384" t="s">
        <v>309</v>
      </c>
      <c r="J56" s="367" t="s">
        <v>325</v>
      </c>
      <c r="K56" s="366" t="s">
        <v>83</v>
      </c>
      <c r="L56" s="387">
        <v>15</v>
      </c>
      <c r="M56" s="388" t="s">
        <v>3873</v>
      </c>
      <c r="N56" s="389">
        <v>600</v>
      </c>
      <c r="O56" s="390" t="s">
        <v>1348</v>
      </c>
      <c r="P56" s="373" t="s">
        <v>1348</v>
      </c>
      <c r="Q56" s="372" t="s">
        <v>3638</v>
      </c>
      <c r="R56" s="374">
        <v>33</v>
      </c>
      <c r="S56" s="375">
        <v>40</v>
      </c>
      <c r="T56" s="392">
        <v>27</v>
      </c>
      <c r="U56" s="391" t="s">
        <v>3871</v>
      </c>
      <c r="V56" s="376">
        <v>137.79566042340676</v>
      </c>
      <c r="W56" s="378">
        <v>137.88323452766102</v>
      </c>
      <c r="X56" s="377">
        <v>68.150552524466136</v>
      </c>
      <c r="Y56" s="387" t="s">
        <v>633</v>
      </c>
      <c r="Z56" s="395" t="s">
        <v>3639</v>
      </c>
      <c r="AA56" s="380">
        <v>0</v>
      </c>
      <c r="AB56" s="379" t="s">
        <v>3630</v>
      </c>
      <c r="AC56" s="380">
        <v>0</v>
      </c>
      <c r="AD56" s="379" t="s">
        <v>3630</v>
      </c>
      <c r="AE56" s="394">
        <v>0</v>
      </c>
      <c r="AF56" s="396">
        <v>3</v>
      </c>
      <c r="AG56" s="393">
        <v>0</v>
      </c>
      <c r="AH56" s="397" t="s">
        <v>3640</v>
      </c>
      <c r="AI56" s="351"/>
      <c r="AL56" s="525" t="s">
        <v>14655</v>
      </c>
      <c r="AM56" s="516" t="s">
        <v>83</v>
      </c>
      <c r="AN56" s="517" t="s">
        <v>14603</v>
      </c>
      <c r="AO56" s="514">
        <v>509</v>
      </c>
      <c r="AP56" s="498">
        <v>509</v>
      </c>
      <c r="AQ56" s="515">
        <v>0</v>
      </c>
      <c r="AR56" s="512" t="s">
        <v>14656</v>
      </c>
      <c r="BA56" s="338" t="s">
        <v>3874</v>
      </c>
    </row>
    <row r="57" spans="2:53" ht="16.5" customHeight="1">
      <c r="B57" s="398" t="s">
        <v>3875</v>
      </c>
      <c r="C57" s="381" t="s">
        <v>3876</v>
      </c>
      <c r="D57" s="383">
        <v>407</v>
      </c>
      <c r="E57" s="382" t="s">
        <v>633</v>
      </c>
      <c r="F57" s="369" t="s">
        <v>3877</v>
      </c>
      <c r="G57" s="385" t="s">
        <v>3878</v>
      </c>
      <c r="H57" s="386"/>
      <c r="I57" s="384" t="s">
        <v>331</v>
      </c>
      <c r="J57" s="367" t="s">
        <v>419</v>
      </c>
      <c r="K57" s="366" t="s">
        <v>83</v>
      </c>
      <c r="L57" s="387">
        <v>18</v>
      </c>
      <c r="M57" s="388" t="s">
        <v>3879</v>
      </c>
      <c r="N57" s="389">
        <v>1000</v>
      </c>
      <c r="O57" s="390" t="s">
        <v>1348</v>
      </c>
      <c r="P57" s="373" t="s">
        <v>1349</v>
      </c>
      <c r="Q57" s="372" t="s">
        <v>3638</v>
      </c>
      <c r="R57" s="374">
        <v>25</v>
      </c>
      <c r="S57" s="375">
        <v>38</v>
      </c>
      <c r="T57" s="392">
        <v>25</v>
      </c>
      <c r="U57" s="391" t="s">
        <v>3877</v>
      </c>
      <c r="V57" s="376">
        <v>137.58839999999998</v>
      </c>
      <c r="W57" s="378">
        <v>137.76479999999998</v>
      </c>
      <c r="X57" s="377">
        <v>68.06340000000003</v>
      </c>
      <c r="Y57" s="387">
        <v>70.3</v>
      </c>
      <c r="Z57" s="395" t="s">
        <v>3639</v>
      </c>
      <c r="AA57" s="380">
        <v>125</v>
      </c>
      <c r="AB57" s="379" t="s">
        <v>3630</v>
      </c>
      <c r="AC57" s="380">
        <v>10</v>
      </c>
      <c r="AD57" s="379" t="s">
        <v>3630</v>
      </c>
      <c r="AE57" s="394">
        <v>0</v>
      </c>
      <c r="AF57" s="396">
        <v>0</v>
      </c>
      <c r="AG57" s="393">
        <v>0</v>
      </c>
      <c r="AH57" s="397" t="s">
        <v>633</v>
      </c>
      <c r="AI57" s="351"/>
      <c r="AL57" s="525" t="s">
        <v>14657</v>
      </c>
      <c r="AM57" s="516" t="s">
        <v>83</v>
      </c>
      <c r="AN57" s="517" t="s">
        <v>14618</v>
      </c>
      <c r="AO57" s="514">
        <v>407</v>
      </c>
      <c r="AP57" s="498">
        <v>407</v>
      </c>
      <c r="AQ57" s="515">
        <v>0</v>
      </c>
      <c r="AR57" s="512" t="s">
        <v>14658</v>
      </c>
      <c r="BA57" s="338" t="s">
        <v>3880</v>
      </c>
    </row>
    <row r="58" spans="2:53" ht="16.5" customHeight="1">
      <c r="B58" s="398" t="s">
        <v>3881</v>
      </c>
      <c r="C58" s="381" t="s">
        <v>3882</v>
      </c>
      <c r="D58" s="383">
        <v>678</v>
      </c>
      <c r="E58" s="382" t="s">
        <v>633</v>
      </c>
      <c r="F58" s="369" t="s">
        <v>3883</v>
      </c>
      <c r="G58" s="385" t="s">
        <v>3884</v>
      </c>
      <c r="H58" s="386"/>
      <c r="I58" s="384" t="s">
        <v>316</v>
      </c>
      <c r="J58" s="367" t="s">
        <v>405</v>
      </c>
      <c r="K58" s="366" t="s">
        <v>83</v>
      </c>
      <c r="L58" s="387">
        <v>22</v>
      </c>
      <c r="M58" s="388" t="s">
        <v>3885</v>
      </c>
      <c r="N58" s="389">
        <v>600</v>
      </c>
      <c r="O58" s="390" t="s">
        <v>1348</v>
      </c>
      <c r="P58" s="373" t="s">
        <v>1348</v>
      </c>
      <c r="Q58" s="372" t="s">
        <v>3638</v>
      </c>
      <c r="R58" s="374">
        <v>33</v>
      </c>
      <c r="S58" s="375">
        <v>33</v>
      </c>
      <c r="T58" s="392">
        <v>33</v>
      </c>
      <c r="U58" s="391" t="s">
        <v>3883</v>
      </c>
      <c r="V58" s="376">
        <v>137.39235138257979</v>
      </c>
      <c r="W58" s="378">
        <v>137.65277221861703</v>
      </c>
      <c r="X58" s="377">
        <v>67.977438199401576</v>
      </c>
      <c r="Y58" s="387" t="s">
        <v>633</v>
      </c>
      <c r="Z58" s="395" t="s">
        <v>3639</v>
      </c>
      <c r="AA58" s="380">
        <v>100</v>
      </c>
      <c r="AB58" s="379" t="s">
        <v>3630</v>
      </c>
      <c r="AC58" s="380">
        <v>5</v>
      </c>
      <c r="AD58" s="379" t="s">
        <v>3630</v>
      </c>
      <c r="AE58" s="394">
        <v>0</v>
      </c>
      <c r="AF58" s="396">
        <v>0</v>
      </c>
      <c r="AG58" s="393">
        <v>0</v>
      </c>
      <c r="AH58" s="397" t="s">
        <v>633</v>
      </c>
      <c r="AI58" s="351"/>
      <c r="AL58" s="525" t="s">
        <v>14659</v>
      </c>
      <c r="AM58" s="513" t="s">
        <v>83</v>
      </c>
      <c r="AN58" s="508">
        <v>100</v>
      </c>
      <c r="AO58" s="514">
        <v>678</v>
      </c>
      <c r="AP58" s="498">
        <v>678</v>
      </c>
      <c r="AQ58" s="515">
        <v>0</v>
      </c>
      <c r="AR58" s="512" t="s">
        <v>14660</v>
      </c>
      <c r="BA58" s="338" t="s">
        <v>3886</v>
      </c>
    </row>
    <row r="59" spans="2:53" ht="16.5" customHeight="1">
      <c r="B59" s="398" t="s">
        <v>3887</v>
      </c>
      <c r="C59" s="381" t="s">
        <v>3888</v>
      </c>
      <c r="D59" s="383">
        <v>509</v>
      </c>
      <c r="E59" s="382" t="s">
        <v>633</v>
      </c>
      <c r="F59" s="369" t="s">
        <v>3889</v>
      </c>
      <c r="G59" s="385" t="s">
        <v>3890</v>
      </c>
      <c r="H59" s="386"/>
      <c r="I59" s="384" t="s">
        <v>309</v>
      </c>
      <c r="J59" s="367" t="s">
        <v>365</v>
      </c>
      <c r="K59" s="366" t="s">
        <v>83</v>
      </c>
      <c r="L59" s="387">
        <v>27</v>
      </c>
      <c r="M59" s="388" t="s">
        <v>3891</v>
      </c>
      <c r="N59" s="389">
        <v>600</v>
      </c>
      <c r="O59" s="390" t="s">
        <v>1348</v>
      </c>
      <c r="P59" s="373" t="s">
        <v>1348</v>
      </c>
      <c r="Q59" s="372" t="s">
        <v>3638</v>
      </c>
      <c r="R59" s="374">
        <v>33</v>
      </c>
      <c r="S59" s="375">
        <v>40</v>
      </c>
      <c r="T59" s="392">
        <v>27</v>
      </c>
      <c r="U59" s="391" t="s">
        <v>3889</v>
      </c>
      <c r="V59" s="376">
        <v>137.24988625732004</v>
      </c>
      <c r="W59" s="378">
        <v>137.57136357561146</v>
      </c>
      <c r="X59" s="377">
        <v>67.914375083534239</v>
      </c>
      <c r="Y59" s="387" t="s">
        <v>633</v>
      </c>
      <c r="Z59" s="395" t="s">
        <v>3639</v>
      </c>
      <c r="AA59" s="380">
        <v>0</v>
      </c>
      <c r="AB59" s="379" t="s">
        <v>3630</v>
      </c>
      <c r="AC59" s="380">
        <v>0</v>
      </c>
      <c r="AD59" s="379" t="s">
        <v>3630</v>
      </c>
      <c r="AE59" s="394">
        <v>0</v>
      </c>
      <c r="AF59" s="396">
        <v>3</v>
      </c>
      <c r="AG59" s="393">
        <v>0</v>
      </c>
      <c r="AH59" s="397" t="s">
        <v>3640</v>
      </c>
      <c r="AI59" s="351"/>
      <c r="AL59" s="525" t="s">
        <v>14661</v>
      </c>
      <c r="AM59" s="516" t="s">
        <v>83</v>
      </c>
      <c r="AN59" s="517" t="s">
        <v>14603</v>
      </c>
      <c r="AO59" s="514">
        <v>509</v>
      </c>
      <c r="AP59" s="498">
        <v>509</v>
      </c>
      <c r="AQ59" s="515">
        <v>0</v>
      </c>
      <c r="AR59" s="512" t="s">
        <v>14662</v>
      </c>
      <c r="BA59" s="338" t="s">
        <v>3892</v>
      </c>
    </row>
    <row r="60" spans="2:53" ht="16.5" customHeight="1">
      <c r="B60" s="398" t="s">
        <v>3893</v>
      </c>
      <c r="C60" s="381" t="s">
        <v>3894</v>
      </c>
      <c r="D60" s="383">
        <v>678</v>
      </c>
      <c r="E60" s="382" t="s">
        <v>633</v>
      </c>
      <c r="F60" s="369" t="s">
        <v>3895</v>
      </c>
      <c r="G60" s="385" t="s">
        <v>3896</v>
      </c>
      <c r="H60" s="386"/>
      <c r="I60" s="384" t="s">
        <v>150</v>
      </c>
      <c r="J60" s="367" t="s">
        <v>311</v>
      </c>
      <c r="K60" s="366" t="s">
        <v>83</v>
      </c>
      <c r="L60" s="387">
        <v>15</v>
      </c>
      <c r="M60" s="388" t="s">
        <v>3897</v>
      </c>
      <c r="N60" s="389">
        <v>800</v>
      </c>
      <c r="O60" s="390" t="s">
        <v>1348</v>
      </c>
      <c r="P60" s="373" t="s">
        <v>1349</v>
      </c>
      <c r="Q60" s="372" t="s">
        <v>3638</v>
      </c>
      <c r="R60" s="374">
        <v>20</v>
      </c>
      <c r="S60" s="375">
        <v>35</v>
      </c>
      <c r="T60" s="392">
        <v>30</v>
      </c>
      <c r="U60" s="391" t="s">
        <v>3895</v>
      </c>
      <c r="V60" s="376">
        <v>137.20589645254071</v>
      </c>
      <c r="W60" s="378">
        <v>137.54622654430898</v>
      </c>
      <c r="X60" s="377">
        <v>67.893938501575178</v>
      </c>
      <c r="Y60" s="387">
        <v>68.320000000000007</v>
      </c>
      <c r="Z60" s="395" t="s">
        <v>3639</v>
      </c>
      <c r="AA60" s="380">
        <v>120</v>
      </c>
      <c r="AB60" s="379" t="s">
        <v>3630</v>
      </c>
      <c r="AC60" s="380">
        <v>0</v>
      </c>
      <c r="AD60" s="379" t="s">
        <v>3630</v>
      </c>
      <c r="AE60" s="394">
        <v>0</v>
      </c>
      <c r="AF60" s="396">
        <v>0</v>
      </c>
      <c r="AG60" s="393">
        <v>0</v>
      </c>
      <c r="AH60" s="397" t="s">
        <v>633</v>
      </c>
      <c r="AI60" s="351"/>
      <c r="AL60" s="525" t="s">
        <v>14663</v>
      </c>
      <c r="AM60" s="513" t="s">
        <v>83</v>
      </c>
      <c r="AN60" s="508">
        <v>100</v>
      </c>
      <c r="AO60" s="514">
        <v>678</v>
      </c>
      <c r="AP60" s="498">
        <v>678</v>
      </c>
      <c r="AQ60" s="515">
        <v>0</v>
      </c>
      <c r="AR60" s="512" t="s">
        <v>14664</v>
      </c>
      <c r="BA60" s="338" t="s">
        <v>3898</v>
      </c>
    </row>
    <row r="61" spans="2:53" ht="16.5" customHeight="1">
      <c r="B61" s="398" t="s">
        <v>3899</v>
      </c>
      <c r="C61" s="381" t="s">
        <v>3900</v>
      </c>
      <c r="D61" s="383">
        <v>542</v>
      </c>
      <c r="E61" s="382" t="s">
        <v>633</v>
      </c>
      <c r="F61" s="369" t="s">
        <v>3901</v>
      </c>
      <c r="G61" s="385" t="s">
        <v>3902</v>
      </c>
      <c r="H61" s="386"/>
      <c r="I61" s="384" t="s">
        <v>309</v>
      </c>
      <c r="J61" s="367" t="s">
        <v>71</v>
      </c>
      <c r="K61" s="366" t="s">
        <v>83</v>
      </c>
      <c r="L61" s="387">
        <v>8</v>
      </c>
      <c r="M61" s="388" t="s">
        <v>3903</v>
      </c>
      <c r="N61" s="389">
        <v>600</v>
      </c>
      <c r="O61" s="390" t="s">
        <v>1348</v>
      </c>
      <c r="P61" s="373" t="s">
        <v>1348</v>
      </c>
      <c r="Q61" s="372" t="s">
        <v>3638</v>
      </c>
      <c r="R61" s="374">
        <v>33</v>
      </c>
      <c r="S61" s="375">
        <v>40</v>
      </c>
      <c r="T61" s="392">
        <v>27</v>
      </c>
      <c r="U61" s="391" t="s">
        <v>3901</v>
      </c>
      <c r="V61" s="376">
        <v>137.08207251563198</v>
      </c>
      <c r="W61" s="378">
        <v>137.47547000893255</v>
      </c>
      <c r="X61" s="377">
        <v>67.841228737717742</v>
      </c>
      <c r="Y61" s="387" t="s">
        <v>633</v>
      </c>
      <c r="Z61" s="395" t="s">
        <v>3639</v>
      </c>
      <c r="AA61" s="380">
        <v>0</v>
      </c>
      <c r="AB61" s="379" t="s">
        <v>3630</v>
      </c>
      <c r="AC61" s="380">
        <v>0</v>
      </c>
      <c r="AD61" s="379" t="s">
        <v>3630</v>
      </c>
      <c r="AE61" s="394">
        <v>0</v>
      </c>
      <c r="AF61" s="396">
        <v>3</v>
      </c>
      <c r="AG61" s="393">
        <v>0</v>
      </c>
      <c r="AH61" s="397" t="s">
        <v>3640</v>
      </c>
      <c r="AI61" s="351"/>
      <c r="AL61" s="525" t="s">
        <v>14665</v>
      </c>
      <c r="AM61" s="516" t="s">
        <v>83</v>
      </c>
      <c r="AN61" s="517" t="s">
        <v>14666</v>
      </c>
      <c r="AO61" s="514">
        <v>542</v>
      </c>
      <c r="AP61" s="498">
        <v>542</v>
      </c>
      <c r="AQ61" s="515">
        <v>0</v>
      </c>
      <c r="AR61" s="512" t="s">
        <v>14667</v>
      </c>
      <c r="BA61" s="338" t="s">
        <v>3904</v>
      </c>
    </row>
    <row r="62" spans="2:53" ht="16.5" customHeight="1">
      <c r="B62" s="398" t="s">
        <v>3905</v>
      </c>
      <c r="C62" s="381" t="s">
        <v>3906</v>
      </c>
      <c r="D62" s="383">
        <v>678</v>
      </c>
      <c r="E62" s="382" t="s">
        <v>633</v>
      </c>
      <c r="F62" s="369" t="s">
        <v>3907</v>
      </c>
      <c r="G62" s="385" t="s">
        <v>3908</v>
      </c>
      <c r="H62" s="386"/>
      <c r="I62" s="384" t="s">
        <v>310</v>
      </c>
      <c r="J62" s="367" t="s">
        <v>405</v>
      </c>
      <c r="K62" s="366" t="s">
        <v>83</v>
      </c>
      <c r="L62" s="387">
        <v>15</v>
      </c>
      <c r="M62" s="388" t="s">
        <v>3909</v>
      </c>
      <c r="N62" s="389">
        <v>500</v>
      </c>
      <c r="O62" s="390" t="s">
        <v>1182</v>
      </c>
      <c r="P62" s="373" t="s">
        <v>1182</v>
      </c>
      <c r="Q62" s="372" t="s">
        <v>3638</v>
      </c>
      <c r="R62" s="374">
        <v>20</v>
      </c>
      <c r="S62" s="375">
        <v>30</v>
      </c>
      <c r="T62" s="392">
        <v>30</v>
      </c>
      <c r="U62" s="391" t="s">
        <v>3907</v>
      </c>
      <c r="V62" s="376">
        <v>136.96875</v>
      </c>
      <c r="W62" s="378">
        <v>137.41071428571428</v>
      </c>
      <c r="X62" s="377">
        <v>67.790267857142851</v>
      </c>
      <c r="Y62" s="387" t="s">
        <v>633</v>
      </c>
      <c r="Z62" s="395" t="s">
        <v>3639</v>
      </c>
      <c r="AA62" s="380">
        <v>100</v>
      </c>
      <c r="AB62" s="379" t="s">
        <v>3630</v>
      </c>
      <c r="AC62" s="380">
        <v>1.5</v>
      </c>
      <c r="AD62" s="379" t="s">
        <v>3630</v>
      </c>
      <c r="AE62" s="394">
        <v>0</v>
      </c>
      <c r="AF62" s="396">
        <v>0</v>
      </c>
      <c r="AG62" s="393">
        <v>0</v>
      </c>
      <c r="AH62" s="397" t="s">
        <v>633</v>
      </c>
      <c r="AI62" s="351"/>
      <c r="AL62" s="525" t="s">
        <v>14668</v>
      </c>
      <c r="AM62" s="513" t="s">
        <v>83</v>
      </c>
      <c r="AN62" s="508">
        <v>100</v>
      </c>
      <c r="AO62" s="514">
        <v>678</v>
      </c>
      <c r="AP62" s="498">
        <v>678</v>
      </c>
      <c r="AQ62" s="515">
        <v>0</v>
      </c>
      <c r="AR62" s="512" t="s">
        <v>14669</v>
      </c>
      <c r="BA62" s="338" t="s">
        <v>3910</v>
      </c>
    </row>
    <row r="63" spans="2:53" ht="16.5" customHeight="1">
      <c r="B63" s="398" t="s">
        <v>3905</v>
      </c>
      <c r="C63" s="381" t="s">
        <v>3906</v>
      </c>
      <c r="D63" s="383">
        <v>678</v>
      </c>
      <c r="E63" s="382" t="s">
        <v>633</v>
      </c>
      <c r="F63" s="369" t="s">
        <v>3907</v>
      </c>
      <c r="G63" s="385" t="s">
        <v>3908</v>
      </c>
      <c r="H63" s="386"/>
      <c r="I63" s="384" t="s">
        <v>417</v>
      </c>
      <c r="J63" s="367" t="s">
        <v>405</v>
      </c>
      <c r="K63" s="366" t="s">
        <v>83</v>
      </c>
      <c r="L63" s="387">
        <v>25</v>
      </c>
      <c r="M63" s="388" t="s">
        <v>3911</v>
      </c>
      <c r="N63" s="389">
        <v>1000</v>
      </c>
      <c r="O63" s="390" t="s">
        <v>1350</v>
      </c>
      <c r="P63" s="373" t="s">
        <v>1182</v>
      </c>
      <c r="Q63" s="372" t="s">
        <v>3638</v>
      </c>
      <c r="R63" s="374">
        <v>20</v>
      </c>
      <c r="S63" s="375">
        <v>40</v>
      </c>
      <c r="T63" s="392">
        <v>25</v>
      </c>
      <c r="U63" s="391" t="s">
        <v>3907</v>
      </c>
      <c r="V63" s="376">
        <v>136.96598844159377</v>
      </c>
      <c r="W63" s="378">
        <v>137.40913625233929</v>
      </c>
      <c r="X63" s="377">
        <v>67.79243765303346</v>
      </c>
      <c r="Y63" s="387" t="s">
        <v>633</v>
      </c>
      <c r="Z63" s="395" t="s">
        <v>3639</v>
      </c>
      <c r="AA63" s="380">
        <v>150</v>
      </c>
      <c r="AB63" s="379" t="s">
        <v>3630</v>
      </c>
      <c r="AC63" s="380">
        <v>5</v>
      </c>
      <c r="AD63" s="379" t="s">
        <v>3630</v>
      </c>
      <c r="AE63" s="394">
        <v>0</v>
      </c>
      <c r="AF63" s="396">
        <v>6.1369999999999996</v>
      </c>
      <c r="AG63" s="393">
        <v>0</v>
      </c>
      <c r="AH63" s="397" t="s">
        <v>3912</v>
      </c>
      <c r="AI63" s="351"/>
      <c r="AL63" s="525" t="s">
        <v>14670</v>
      </c>
      <c r="AM63" s="513" t="s">
        <v>83</v>
      </c>
      <c r="AN63" s="508">
        <v>100</v>
      </c>
      <c r="AO63" s="514">
        <v>678</v>
      </c>
      <c r="AP63" s="498">
        <v>678</v>
      </c>
      <c r="AQ63" s="515">
        <v>0</v>
      </c>
      <c r="AR63" s="512" t="s">
        <v>14669</v>
      </c>
      <c r="BA63" s="338" t="s">
        <v>3913</v>
      </c>
    </row>
    <row r="64" spans="2:53" ht="16.5" customHeight="1">
      <c r="B64" s="398" t="s">
        <v>3914</v>
      </c>
      <c r="C64" s="381" t="s">
        <v>3915</v>
      </c>
      <c r="D64" s="383">
        <v>678</v>
      </c>
      <c r="E64" s="382" t="s">
        <v>633</v>
      </c>
      <c r="F64" s="369" t="s">
        <v>3916</v>
      </c>
      <c r="G64" s="385" t="s">
        <v>3917</v>
      </c>
      <c r="H64" s="386"/>
      <c r="I64" s="384" t="s">
        <v>350</v>
      </c>
      <c r="J64" s="367" t="s">
        <v>311</v>
      </c>
      <c r="K64" s="366" t="s">
        <v>83</v>
      </c>
      <c r="L64" s="387">
        <v>50</v>
      </c>
      <c r="M64" s="388" t="s">
        <v>3918</v>
      </c>
      <c r="N64" s="389">
        <v>1000</v>
      </c>
      <c r="O64" s="390" t="s">
        <v>1348</v>
      </c>
      <c r="P64" s="373" t="s">
        <v>1349</v>
      </c>
      <c r="Q64" s="372" t="s">
        <v>3638</v>
      </c>
      <c r="R64" s="374">
        <v>25</v>
      </c>
      <c r="S64" s="375">
        <v>40</v>
      </c>
      <c r="T64" s="392">
        <v>35</v>
      </c>
      <c r="U64" s="391" t="s">
        <v>3916</v>
      </c>
      <c r="V64" s="376">
        <v>136.85344827586206</v>
      </c>
      <c r="W64" s="378">
        <v>137.34482758620689</v>
      </c>
      <c r="X64" s="377">
        <v>67.740862068965541</v>
      </c>
      <c r="Y64" s="387">
        <v>69.930000000000007</v>
      </c>
      <c r="Z64" s="395" t="s">
        <v>3639</v>
      </c>
      <c r="AA64" s="380">
        <v>100</v>
      </c>
      <c r="AB64" s="379" t="s">
        <v>3630</v>
      </c>
      <c r="AC64" s="380">
        <v>10</v>
      </c>
      <c r="AD64" s="379" t="s">
        <v>3630</v>
      </c>
      <c r="AE64" s="394">
        <v>0</v>
      </c>
      <c r="AF64" s="396">
        <v>0</v>
      </c>
      <c r="AG64" s="393">
        <v>0</v>
      </c>
      <c r="AH64" s="397" t="s">
        <v>633</v>
      </c>
      <c r="AI64" s="351"/>
      <c r="AL64" s="525" t="s">
        <v>14671</v>
      </c>
      <c r="AM64" s="513" t="s">
        <v>83</v>
      </c>
      <c r="AN64" s="508">
        <v>100</v>
      </c>
      <c r="AO64" s="514">
        <v>678</v>
      </c>
      <c r="AP64" s="498">
        <v>678</v>
      </c>
      <c r="AQ64" s="515">
        <v>0</v>
      </c>
      <c r="AR64" s="512" t="s">
        <v>14672</v>
      </c>
      <c r="BA64" s="338" t="s">
        <v>3919</v>
      </c>
    </row>
    <row r="65" spans="2:53" ht="16.5" customHeight="1">
      <c r="B65" s="398" t="s">
        <v>3920</v>
      </c>
      <c r="C65" s="381" t="s">
        <v>3921</v>
      </c>
      <c r="D65" s="383">
        <v>407</v>
      </c>
      <c r="E65" s="382" t="s">
        <v>633</v>
      </c>
      <c r="F65" s="369" t="s">
        <v>3922</v>
      </c>
      <c r="G65" s="385" t="s">
        <v>3923</v>
      </c>
      <c r="H65" s="386"/>
      <c r="I65" s="384" t="s">
        <v>326</v>
      </c>
      <c r="J65" s="367" t="s">
        <v>419</v>
      </c>
      <c r="K65" s="366" t="s">
        <v>83</v>
      </c>
      <c r="L65" s="387">
        <v>5</v>
      </c>
      <c r="M65" s="388" t="s">
        <v>3924</v>
      </c>
      <c r="N65" s="389">
        <v>500</v>
      </c>
      <c r="O65" s="390" t="s">
        <v>1348</v>
      </c>
      <c r="P65" s="373" t="s">
        <v>1349</v>
      </c>
      <c r="Q65" s="372" t="s">
        <v>3638</v>
      </c>
      <c r="R65" s="374">
        <v>30</v>
      </c>
      <c r="S65" s="375">
        <v>40</v>
      </c>
      <c r="T65" s="392">
        <v>30</v>
      </c>
      <c r="U65" s="391" t="s">
        <v>3922</v>
      </c>
      <c r="V65" s="376">
        <v>136.80275862068964</v>
      </c>
      <c r="W65" s="378">
        <v>137.31586206896552</v>
      </c>
      <c r="X65" s="377">
        <v>67.720689655172421</v>
      </c>
      <c r="Y65" s="387">
        <v>69.900000000000006</v>
      </c>
      <c r="Z65" s="395" t="s">
        <v>3639</v>
      </c>
      <c r="AA65" s="380">
        <v>30</v>
      </c>
      <c r="AB65" s="379" t="s">
        <v>3630</v>
      </c>
      <c r="AC65" s="380">
        <v>5</v>
      </c>
      <c r="AD65" s="379" t="s">
        <v>3630</v>
      </c>
      <c r="AE65" s="394">
        <v>0</v>
      </c>
      <c r="AF65" s="396">
        <v>0</v>
      </c>
      <c r="AG65" s="393">
        <v>0</v>
      </c>
      <c r="AH65" s="397" t="s">
        <v>633</v>
      </c>
      <c r="AI65" s="351"/>
      <c r="AL65" s="525" t="s">
        <v>14673</v>
      </c>
      <c r="AM65" s="516" t="s">
        <v>83</v>
      </c>
      <c r="AN65" s="517" t="s">
        <v>14618</v>
      </c>
      <c r="AO65" s="514">
        <v>407</v>
      </c>
      <c r="AP65" s="498">
        <v>407</v>
      </c>
      <c r="AQ65" s="515">
        <v>0</v>
      </c>
      <c r="AR65" s="512" t="s">
        <v>14674</v>
      </c>
      <c r="BA65" s="338" t="s">
        <v>3925</v>
      </c>
    </row>
    <row r="66" spans="2:53" ht="16.5" customHeight="1">
      <c r="B66" s="398" t="s">
        <v>3920</v>
      </c>
      <c r="C66" s="381" t="s">
        <v>3921</v>
      </c>
      <c r="D66" s="383">
        <v>407</v>
      </c>
      <c r="E66" s="382" t="s">
        <v>633</v>
      </c>
      <c r="F66" s="369" t="s">
        <v>3922</v>
      </c>
      <c r="G66" s="385" t="s">
        <v>3926</v>
      </c>
      <c r="H66" s="386"/>
      <c r="I66" s="384" t="s">
        <v>327</v>
      </c>
      <c r="J66" s="367" t="s">
        <v>1415</v>
      </c>
      <c r="K66" s="366" t="s">
        <v>83</v>
      </c>
      <c r="L66" s="387">
        <v>8</v>
      </c>
      <c r="M66" s="388" t="s">
        <v>3927</v>
      </c>
      <c r="N66" s="389">
        <v>800</v>
      </c>
      <c r="O66" s="390" t="s">
        <v>1350</v>
      </c>
      <c r="P66" s="373" t="s">
        <v>1350</v>
      </c>
      <c r="Q66" s="372" t="s">
        <v>3638</v>
      </c>
      <c r="R66" s="374">
        <v>30</v>
      </c>
      <c r="S66" s="375">
        <v>40</v>
      </c>
      <c r="T66" s="392">
        <v>30</v>
      </c>
      <c r="U66" s="391" t="s">
        <v>3922</v>
      </c>
      <c r="V66" s="376">
        <v>136.8010302693755</v>
      </c>
      <c r="W66" s="378">
        <v>137.31487443964312</v>
      </c>
      <c r="X66" s="377">
        <v>67.71704764549068</v>
      </c>
      <c r="Y66" s="387" t="s">
        <v>633</v>
      </c>
      <c r="Z66" s="395" t="s">
        <v>3639</v>
      </c>
      <c r="AA66" s="380">
        <v>200</v>
      </c>
      <c r="AB66" s="379" t="s">
        <v>3630</v>
      </c>
      <c r="AC66" s="380">
        <v>10</v>
      </c>
      <c r="AD66" s="379" t="s">
        <v>3630</v>
      </c>
      <c r="AE66" s="394">
        <v>0</v>
      </c>
      <c r="AF66" s="396">
        <v>0</v>
      </c>
      <c r="AG66" s="393">
        <v>0</v>
      </c>
      <c r="AH66" s="397" t="s">
        <v>633</v>
      </c>
      <c r="AI66" s="351"/>
      <c r="AL66" s="525" t="s">
        <v>14675</v>
      </c>
      <c r="AM66" s="516" t="s">
        <v>83</v>
      </c>
      <c r="AN66" s="517" t="s">
        <v>14618</v>
      </c>
      <c r="AO66" s="514">
        <v>407</v>
      </c>
      <c r="AP66" s="498">
        <v>407</v>
      </c>
      <c r="AQ66" s="515">
        <v>0</v>
      </c>
      <c r="AR66" s="512" t="s">
        <v>14676</v>
      </c>
      <c r="BA66" s="338" t="s">
        <v>3928</v>
      </c>
    </row>
    <row r="67" spans="2:53" ht="16.5" customHeight="1">
      <c r="B67" s="398" t="s">
        <v>3920</v>
      </c>
      <c r="C67" s="381" t="s">
        <v>3921</v>
      </c>
      <c r="D67" s="383">
        <v>407</v>
      </c>
      <c r="E67" s="382" t="s">
        <v>633</v>
      </c>
      <c r="F67" s="369" t="s">
        <v>3922</v>
      </c>
      <c r="G67" s="385" t="s">
        <v>3926</v>
      </c>
      <c r="H67" s="386"/>
      <c r="I67" s="384" t="s">
        <v>327</v>
      </c>
      <c r="J67" s="367" t="s">
        <v>1414</v>
      </c>
      <c r="K67" s="366" t="s">
        <v>83</v>
      </c>
      <c r="L67" s="387">
        <v>4</v>
      </c>
      <c r="M67" s="388" t="s">
        <v>3927</v>
      </c>
      <c r="N67" s="389">
        <v>800</v>
      </c>
      <c r="O67" s="390" t="s">
        <v>1350</v>
      </c>
      <c r="P67" s="373" t="s">
        <v>1350</v>
      </c>
      <c r="Q67" s="372" t="s">
        <v>3638</v>
      </c>
      <c r="R67" s="374">
        <v>30</v>
      </c>
      <c r="S67" s="375">
        <v>40</v>
      </c>
      <c r="T67" s="392">
        <v>30</v>
      </c>
      <c r="U67" s="391" t="s">
        <v>3922</v>
      </c>
      <c r="V67" s="376">
        <v>136.8010302693755</v>
      </c>
      <c r="W67" s="378">
        <v>137.31487443964312</v>
      </c>
      <c r="X67" s="377">
        <v>67.71704764549068</v>
      </c>
      <c r="Y67" s="387" t="s">
        <v>633</v>
      </c>
      <c r="Z67" s="395" t="s">
        <v>3639</v>
      </c>
      <c r="AA67" s="380">
        <v>200</v>
      </c>
      <c r="AB67" s="379" t="s">
        <v>3630</v>
      </c>
      <c r="AC67" s="380">
        <v>10</v>
      </c>
      <c r="AD67" s="379" t="s">
        <v>3630</v>
      </c>
      <c r="AE67" s="394">
        <v>0</v>
      </c>
      <c r="AF67" s="396">
        <v>0</v>
      </c>
      <c r="AG67" s="393">
        <v>0</v>
      </c>
      <c r="AH67" s="397" t="s">
        <v>633</v>
      </c>
      <c r="AI67" s="351"/>
      <c r="AL67" s="525" t="s">
        <v>14677</v>
      </c>
      <c r="AM67" s="516" t="s">
        <v>83</v>
      </c>
      <c r="AN67" s="517" t="s">
        <v>14618</v>
      </c>
      <c r="AO67" s="514">
        <v>407</v>
      </c>
      <c r="AP67" s="498">
        <v>407</v>
      </c>
      <c r="AQ67" s="515">
        <v>0</v>
      </c>
      <c r="AR67" s="512" t="s">
        <v>14676</v>
      </c>
      <c r="BA67" s="338" t="s">
        <v>3929</v>
      </c>
    </row>
    <row r="68" spans="2:53" ht="16.5" customHeight="1">
      <c r="B68" s="398" t="s">
        <v>3920</v>
      </c>
      <c r="C68" s="381" t="s">
        <v>3921</v>
      </c>
      <c r="D68" s="383">
        <v>678</v>
      </c>
      <c r="E68" s="382" t="s">
        <v>633</v>
      </c>
      <c r="F68" s="369" t="s">
        <v>3930</v>
      </c>
      <c r="G68" s="385" t="s">
        <v>3931</v>
      </c>
      <c r="H68" s="386"/>
      <c r="I68" s="384" t="s">
        <v>339</v>
      </c>
      <c r="J68" s="367" t="s">
        <v>405</v>
      </c>
      <c r="K68" s="366" t="s">
        <v>83</v>
      </c>
      <c r="L68" s="387">
        <v>21</v>
      </c>
      <c r="M68" s="388" t="s">
        <v>3932</v>
      </c>
      <c r="N68" s="389">
        <v>800</v>
      </c>
      <c r="O68" s="390" t="s">
        <v>1182</v>
      </c>
      <c r="P68" s="373" t="s">
        <v>1182</v>
      </c>
      <c r="Q68" s="372" t="s">
        <v>3638</v>
      </c>
      <c r="R68" s="374">
        <v>25</v>
      </c>
      <c r="S68" s="375">
        <v>35</v>
      </c>
      <c r="T68" s="392">
        <v>30</v>
      </c>
      <c r="U68" s="391" t="s">
        <v>3930</v>
      </c>
      <c r="V68" s="376">
        <v>136.7777777777778</v>
      </c>
      <c r="W68" s="378">
        <v>137.30158730158729</v>
      </c>
      <c r="X68" s="377">
        <v>67.710317460317441</v>
      </c>
      <c r="Y68" s="387" t="s">
        <v>633</v>
      </c>
      <c r="Z68" s="395" t="s">
        <v>3639</v>
      </c>
      <c r="AA68" s="380">
        <v>80</v>
      </c>
      <c r="AB68" s="379" t="s">
        <v>3630</v>
      </c>
      <c r="AC68" s="380">
        <v>10</v>
      </c>
      <c r="AD68" s="379" t="s">
        <v>3630</v>
      </c>
      <c r="AE68" s="394">
        <v>0</v>
      </c>
      <c r="AF68" s="396">
        <v>0</v>
      </c>
      <c r="AG68" s="393">
        <v>0</v>
      </c>
      <c r="AH68" s="397" t="s">
        <v>633</v>
      </c>
      <c r="AI68" s="351"/>
      <c r="AL68" s="525" t="s">
        <v>14678</v>
      </c>
      <c r="AM68" s="513" t="s">
        <v>83</v>
      </c>
      <c r="AN68" s="508">
        <v>100</v>
      </c>
      <c r="AO68" s="514">
        <v>678</v>
      </c>
      <c r="AP68" s="498">
        <v>678</v>
      </c>
      <c r="AQ68" s="515">
        <v>0</v>
      </c>
      <c r="AR68" s="512" t="s">
        <v>14679</v>
      </c>
      <c r="BA68" s="338" t="s">
        <v>3933</v>
      </c>
    </row>
    <row r="69" spans="2:53" ht="16.5" customHeight="1">
      <c r="B69" s="398" t="s">
        <v>3934</v>
      </c>
      <c r="C69" s="381" t="s">
        <v>3935</v>
      </c>
      <c r="D69" s="383">
        <v>680</v>
      </c>
      <c r="E69" s="382" t="s">
        <v>633</v>
      </c>
      <c r="F69" s="369" t="s">
        <v>3936</v>
      </c>
      <c r="G69" s="385" t="s">
        <v>3937</v>
      </c>
      <c r="H69" s="386"/>
      <c r="I69" s="384" t="s">
        <v>329</v>
      </c>
      <c r="J69" s="367" t="s">
        <v>405</v>
      </c>
      <c r="K69" s="366" t="s">
        <v>83</v>
      </c>
      <c r="L69" s="387">
        <v>7</v>
      </c>
      <c r="M69" s="388" t="s">
        <v>3938</v>
      </c>
      <c r="N69" s="389">
        <v>1000</v>
      </c>
      <c r="O69" s="390" t="s">
        <v>1350</v>
      </c>
      <c r="P69" s="373" t="s">
        <v>1350</v>
      </c>
      <c r="Q69" s="372" t="s">
        <v>3638</v>
      </c>
      <c r="R69" s="374">
        <v>25</v>
      </c>
      <c r="S69" s="375">
        <v>30</v>
      </c>
      <c r="T69" s="392">
        <v>25</v>
      </c>
      <c r="U69" s="391" t="s">
        <v>3936</v>
      </c>
      <c r="V69" s="376">
        <v>136.7412362003646</v>
      </c>
      <c r="W69" s="378">
        <v>137.28070640020835</v>
      </c>
      <c r="X69" s="377">
        <v>67.694028699713542</v>
      </c>
      <c r="Y69" s="387" t="s">
        <v>633</v>
      </c>
      <c r="Z69" s="395" t="s">
        <v>3639</v>
      </c>
      <c r="AA69" s="380">
        <v>200</v>
      </c>
      <c r="AB69" s="379" t="s">
        <v>3630</v>
      </c>
      <c r="AC69" s="380">
        <v>0</v>
      </c>
      <c r="AD69" s="379" t="s">
        <v>3630</v>
      </c>
      <c r="AE69" s="394">
        <v>0</v>
      </c>
      <c r="AF69" s="396">
        <v>52.405000000000001</v>
      </c>
      <c r="AG69" s="393">
        <v>0</v>
      </c>
      <c r="AH69" s="397" t="s">
        <v>3939</v>
      </c>
      <c r="AI69" s="351"/>
      <c r="AL69" s="525" t="s">
        <v>14680</v>
      </c>
      <c r="AM69" s="513" t="s">
        <v>83</v>
      </c>
      <c r="AN69" s="508">
        <v>100</v>
      </c>
      <c r="AO69" s="514">
        <v>680</v>
      </c>
      <c r="AP69" s="498">
        <v>680</v>
      </c>
      <c r="AQ69" s="515">
        <v>0</v>
      </c>
      <c r="AR69" s="512" t="s">
        <v>14681</v>
      </c>
      <c r="BA69" s="338" t="s">
        <v>3940</v>
      </c>
    </row>
    <row r="70" spans="2:53" ht="16.5" customHeight="1">
      <c r="B70" s="398" t="s">
        <v>3941</v>
      </c>
      <c r="C70" s="381" t="s">
        <v>3942</v>
      </c>
      <c r="D70" s="383">
        <v>680</v>
      </c>
      <c r="E70" s="382" t="s">
        <v>633</v>
      </c>
      <c r="F70" s="369" t="s">
        <v>3943</v>
      </c>
      <c r="G70" s="385" t="s">
        <v>3944</v>
      </c>
      <c r="H70" s="386"/>
      <c r="I70" s="384" t="s">
        <v>410</v>
      </c>
      <c r="J70" s="367" t="s">
        <v>893</v>
      </c>
      <c r="K70" s="366" t="s">
        <v>83</v>
      </c>
      <c r="L70" s="387">
        <v>26</v>
      </c>
      <c r="M70" s="388" t="s">
        <v>3945</v>
      </c>
      <c r="N70" s="389">
        <v>800</v>
      </c>
      <c r="O70" s="390" t="s">
        <v>1182</v>
      </c>
      <c r="P70" s="373" t="s">
        <v>1182</v>
      </c>
      <c r="Q70" s="372" t="s">
        <v>3814</v>
      </c>
      <c r="R70" s="374">
        <v>25</v>
      </c>
      <c r="S70" s="375">
        <v>35</v>
      </c>
      <c r="T70" s="392">
        <v>15</v>
      </c>
      <c r="U70" s="391" t="s">
        <v>3943</v>
      </c>
      <c r="V70" s="376">
        <v>136.66666666666669</v>
      </c>
      <c r="W70" s="378">
        <v>137.23809523809524</v>
      </c>
      <c r="X70" s="377">
        <v>67.662619047619046</v>
      </c>
      <c r="Y70" s="387" t="s">
        <v>633</v>
      </c>
      <c r="Z70" s="395" t="s">
        <v>3639</v>
      </c>
      <c r="AA70" s="380">
        <v>200</v>
      </c>
      <c r="AB70" s="379" t="s">
        <v>3630</v>
      </c>
      <c r="AC70" s="380">
        <v>10</v>
      </c>
      <c r="AD70" s="379" t="s">
        <v>3630</v>
      </c>
      <c r="AE70" s="394">
        <v>0</v>
      </c>
      <c r="AF70" s="396">
        <v>0</v>
      </c>
      <c r="AG70" s="393">
        <v>0</v>
      </c>
      <c r="AH70" s="397" t="s">
        <v>633</v>
      </c>
      <c r="AI70" s="351"/>
      <c r="AL70" s="525" t="s">
        <v>14682</v>
      </c>
      <c r="AM70" s="513" t="s">
        <v>83</v>
      </c>
      <c r="AN70" s="508">
        <v>100</v>
      </c>
      <c r="AO70" s="514">
        <v>680</v>
      </c>
      <c r="AP70" s="498">
        <v>680</v>
      </c>
      <c r="AQ70" s="515">
        <v>0</v>
      </c>
      <c r="AR70" s="512" t="s">
        <v>14683</v>
      </c>
      <c r="BA70" s="338" t="s">
        <v>3946</v>
      </c>
    </row>
    <row r="71" spans="2:53" ht="16.5" customHeight="1">
      <c r="B71" s="398" t="s">
        <v>3941</v>
      </c>
      <c r="C71" s="381" t="s">
        <v>3942</v>
      </c>
      <c r="D71" s="383">
        <v>680</v>
      </c>
      <c r="E71" s="382" t="s">
        <v>633</v>
      </c>
      <c r="F71" s="369" t="s">
        <v>3947</v>
      </c>
      <c r="G71" s="385" t="s">
        <v>3948</v>
      </c>
      <c r="H71" s="386"/>
      <c r="I71" s="384" t="s">
        <v>409</v>
      </c>
      <c r="J71" s="367" t="s">
        <v>892</v>
      </c>
      <c r="K71" s="366" t="s">
        <v>83</v>
      </c>
      <c r="L71" s="387">
        <v>13</v>
      </c>
      <c r="M71" s="388" t="s">
        <v>3949</v>
      </c>
      <c r="N71" s="389">
        <v>1000</v>
      </c>
      <c r="O71" s="390" t="s">
        <v>1182</v>
      </c>
      <c r="P71" s="373" t="s">
        <v>1182</v>
      </c>
      <c r="Q71" s="372" t="s">
        <v>3638</v>
      </c>
      <c r="R71" s="374">
        <v>20</v>
      </c>
      <c r="S71" s="375">
        <v>30</v>
      </c>
      <c r="T71" s="392">
        <v>30</v>
      </c>
      <c r="U71" s="391" t="s">
        <v>3947</v>
      </c>
      <c r="V71" s="376">
        <v>136.65625</v>
      </c>
      <c r="W71" s="378">
        <v>137.23214285714286</v>
      </c>
      <c r="X71" s="377">
        <v>67.655803571428564</v>
      </c>
      <c r="Y71" s="387" t="s">
        <v>633</v>
      </c>
      <c r="Z71" s="395" t="s">
        <v>3639</v>
      </c>
      <c r="AA71" s="380">
        <v>200</v>
      </c>
      <c r="AB71" s="379" t="s">
        <v>3630</v>
      </c>
      <c r="AC71" s="380">
        <v>0</v>
      </c>
      <c r="AD71" s="379" t="s">
        <v>3630</v>
      </c>
      <c r="AE71" s="394">
        <v>0</v>
      </c>
      <c r="AF71" s="396">
        <v>0</v>
      </c>
      <c r="AG71" s="393">
        <v>0</v>
      </c>
      <c r="AH71" s="397" t="s">
        <v>633</v>
      </c>
      <c r="AI71" s="351"/>
      <c r="AL71" s="525" t="s">
        <v>14684</v>
      </c>
      <c r="AM71" s="513" t="s">
        <v>83</v>
      </c>
      <c r="AN71" s="508">
        <v>100</v>
      </c>
      <c r="AO71" s="514">
        <v>680</v>
      </c>
      <c r="AP71" s="498">
        <v>680</v>
      </c>
      <c r="AQ71" s="515">
        <v>0</v>
      </c>
      <c r="AR71" s="512" t="s">
        <v>14685</v>
      </c>
      <c r="BA71" s="338" t="s">
        <v>3950</v>
      </c>
    </row>
    <row r="72" spans="2:53" ht="16.5" customHeight="1">
      <c r="B72" s="398" t="s">
        <v>3951</v>
      </c>
      <c r="C72" s="381" t="s">
        <v>3952</v>
      </c>
      <c r="D72" s="383">
        <v>510</v>
      </c>
      <c r="E72" s="382" t="s">
        <v>633</v>
      </c>
      <c r="F72" s="369" t="s">
        <v>3953</v>
      </c>
      <c r="G72" s="385" t="s">
        <v>3954</v>
      </c>
      <c r="H72" s="386"/>
      <c r="I72" s="384" t="s">
        <v>309</v>
      </c>
      <c r="J72" s="367" t="s">
        <v>364</v>
      </c>
      <c r="K72" s="366" t="s">
        <v>83</v>
      </c>
      <c r="L72" s="387">
        <v>12</v>
      </c>
      <c r="M72" s="388" t="s">
        <v>3955</v>
      </c>
      <c r="N72" s="389">
        <v>600</v>
      </c>
      <c r="O72" s="390" t="s">
        <v>1348</v>
      </c>
      <c r="P72" s="373" t="s">
        <v>1348</v>
      </c>
      <c r="Q72" s="372" t="s">
        <v>3638</v>
      </c>
      <c r="R72" s="374">
        <v>33</v>
      </c>
      <c r="S72" s="375">
        <v>40</v>
      </c>
      <c r="T72" s="392">
        <v>27</v>
      </c>
      <c r="U72" s="391" t="s">
        <v>3953</v>
      </c>
      <c r="V72" s="376">
        <v>136.57863129056773</v>
      </c>
      <c r="W72" s="378">
        <v>137.18778930889584</v>
      </c>
      <c r="X72" s="377">
        <v>67.621789700268209</v>
      </c>
      <c r="Y72" s="387" t="s">
        <v>633</v>
      </c>
      <c r="Z72" s="395" t="s">
        <v>3639</v>
      </c>
      <c r="AA72" s="380">
        <v>0</v>
      </c>
      <c r="AB72" s="379" t="s">
        <v>3630</v>
      </c>
      <c r="AC72" s="380">
        <v>0</v>
      </c>
      <c r="AD72" s="379" t="s">
        <v>3630</v>
      </c>
      <c r="AE72" s="394">
        <v>0</v>
      </c>
      <c r="AF72" s="396">
        <v>3</v>
      </c>
      <c r="AG72" s="393">
        <v>0</v>
      </c>
      <c r="AH72" s="397" t="s">
        <v>3640</v>
      </c>
      <c r="AI72" s="351"/>
      <c r="AL72" s="525" t="s">
        <v>14686</v>
      </c>
      <c r="AM72" s="516" t="s">
        <v>83</v>
      </c>
      <c r="AN72" s="517" t="s">
        <v>14603</v>
      </c>
      <c r="AO72" s="514">
        <v>510</v>
      </c>
      <c r="AP72" s="498">
        <v>510</v>
      </c>
      <c r="AQ72" s="515">
        <v>0</v>
      </c>
      <c r="AR72" s="512" t="s">
        <v>14687</v>
      </c>
      <c r="BA72" s="338" t="s">
        <v>3956</v>
      </c>
    </row>
    <row r="73" spans="2:53" ht="16.5" customHeight="1">
      <c r="B73" s="398" t="s">
        <v>3951</v>
      </c>
      <c r="C73" s="381" t="s">
        <v>3952</v>
      </c>
      <c r="D73" s="383">
        <v>408</v>
      </c>
      <c r="E73" s="382" t="s">
        <v>633</v>
      </c>
      <c r="F73" s="369" t="s">
        <v>3953</v>
      </c>
      <c r="G73" s="385" t="s">
        <v>3957</v>
      </c>
      <c r="H73" s="386"/>
      <c r="I73" s="384" t="s">
        <v>316</v>
      </c>
      <c r="J73" s="367" t="s">
        <v>896</v>
      </c>
      <c r="K73" s="366" t="s">
        <v>83</v>
      </c>
      <c r="L73" s="387">
        <v>28</v>
      </c>
      <c r="M73" s="388" t="s">
        <v>3958</v>
      </c>
      <c r="N73" s="389">
        <v>600</v>
      </c>
      <c r="O73" s="390" t="s">
        <v>1348</v>
      </c>
      <c r="P73" s="373" t="s">
        <v>1348</v>
      </c>
      <c r="Q73" s="372" t="s">
        <v>3638</v>
      </c>
      <c r="R73" s="374">
        <v>33</v>
      </c>
      <c r="S73" s="375">
        <v>33</v>
      </c>
      <c r="T73" s="392">
        <v>33</v>
      </c>
      <c r="U73" s="391" t="s">
        <v>3953</v>
      </c>
      <c r="V73" s="376">
        <v>136.57394693875753</v>
      </c>
      <c r="W73" s="378">
        <v>137.18511253643288</v>
      </c>
      <c r="X73" s="377">
        <v>67.62047026240478</v>
      </c>
      <c r="Y73" s="387" t="s">
        <v>633</v>
      </c>
      <c r="Z73" s="395" t="s">
        <v>3639</v>
      </c>
      <c r="AA73" s="380">
        <v>100</v>
      </c>
      <c r="AB73" s="379" t="s">
        <v>3630</v>
      </c>
      <c r="AC73" s="380">
        <v>5</v>
      </c>
      <c r="AD73" s="379" t="s">
        <v>3630</v>
      </c>
      <c r="AE73" s="394">
        <v>0</v>
      </c>
      <c r="AF73" s="396">
        <v>0</v>
      </c>
      <c r="AG73" s="393">
        <v>0</v>
      </c>
      <c r="AH73" s="397" t="s">
        <v>633</v>
      </c>
      <c r="AI73" s="351"/>
      <c r="AL73" s="525" t="s">
        <v>14688</v>
      </c>
      <c r="AM73" s="516" t="s">
        <v>83</v>
      </c>
      <c r="AN73" s="517" t="s">
        <v>14618</v>
      </c>
      <c r="AO73" s="514">
        <v>408</v>
      </c>
      <c r="AP73" s="498">
        <v>408</v>
      </c>
      <c r="AQ73" s="515">
        <v>0</v>
      </c>
      <c r="AR73" s="512" t="s">
        <v>14689</v>
      </c>
      <c r="BA73" s="338" t="s">
        <v>3959</v>
      </c>
    </row>
    <row r="74" spans="2:53" ht="16.5" customHeight="1">
      <c r="B74" s="398" t="s">
        <v>3960</v>
      </c>
      <c r="C74" s="381" t="s">
        <v>3961</v>
      </c>
      <c r="D74" s="383">
        <v>680</v>
      </c>
      <c r="E74" s="382" t="s">
        <v>633</v>
      </c>
      <c r="F74" s="369" t="s">
        <v>3962</v>
      </c>
      <c r="G74" s="385" t="s">
        <v>3963</v>
      </c>
      <c r="H74" s="386"/>
      <c r="I74" s="384" t="s">
        <v>381</v>
      </c>
      <c r="J74" s="367" t="s">
        <v>311</v>
      </c>
      <c r="K74" s="366" t="s">
        <v>83</v>
      </c>
      <c r="L74" s="387">
        <v>12</v>
      </c>
      <c r="M74" s="388" t="s">
        <v>3964</v>
      </c>
      <c r="N74" s="389">
        <v>1000</v>
      </c>
      <c r="O74" s="390" t="s">
        <v>1348</v>
      </c>
      <c r="P74" s="373" t="s">
        <v>1349</v>
      </c>
      <c r="Q74" s="372" t="s">
        <v>3638</v>
      </c>
      <c r="R74" s="374">
        <v>25</v>
      </c>
      <c r="S74" s="375">
        <v>35</v>
      </c>
      <c r="T74" s="392">
        <v>25</v>
      </c>
      <c r="U74" s="391" t="s">
        <v>3962</v>
      </c>
      <c r="V74" s="376">
        <v>136.5082644628099</v>
      </c>
      <c r="W74" s="378">
        <v>137.14757969303423</v>
      </c>
      <c r="X74" s="377">
        <v>67.59207792207792</v>
      </c>
      <c r="Y74" s="387">
        <v>69.75</v>
      </c>
      <c r="Z74" s="395" t="s">
        <v>3639</v>
      </c>
      <c r="AA74" s="380">
        <v>150</v>
      </c>
      <c r="AB74" s="379" t="s">
        <v>3630</v>
      </c>
      <c r="AC74" s="380">
        <v>0</v>
      </c>
      <c r="AD74" s="379" t="s">
        <v>3630</v>
      </c>
      <c r="AE74" s="394">
        <v>0</v>
      </c>
      <c r="AF74" s="396">
        <v>0</v>
      </c>
      <c r="AG74" s="393">
        <v>0</v>
      </c>
      <c r="AH74" s="397" t="s">
        <v>633</v>
      </c>
      <c r="AI74" s="351"/>
      <c r="AL74" s="525" t="s">
        <v>14690</v>
      </c>
      <c r="AM74" s="513" t="s">
        <v>83</v>
      </c>
      <c r="AN74" s="508">
        <v>100</v>
      </c>
      <c r="AO74" s="514">
        <v>680</v>
      </c>
      <c r="AP74" s="498">
        <v>680</v>
      </c>
      <c r="AQ74" s="515">
        <v>0</v>
      </c>
      <c r="AR74" s="512" t="s">
        <v>14691</v>
      </c>
      <c r="BA74" s="338" t="s">
        <v>3965</v>
      </c>
    </row>
    <row r="75" spans="2:53" ht="16.5" customHeight="1">
      <c r="B75" s="398" t="s">
        <v>3960</v>
      </c>
      <c r="C75" s="381" t="s">
        <v>3961</v>
      </c>
      <c r="D75" s="383">
        <v>680</v>
      </c>
      <c r="E75" s="382" t="s">
        <v>633</v>
      </c>
      <c r="F75" s="369" t="s">
        <v>3962</v>
      </c>
      <c r="G75" s="385" t="s">
        <v>3966</v>
      </c>
      <c r="H75" s="386"/>
      <c r="I75" s="384" t="s">
        <v>335</v>
      </c>
      <c r="J75" s="367" t="s">
        <v>405</v>
      </c>
      <c r="K75" s="366" t="s">
        <v>83</v>
      </c>
      <c r="L75" s="387">
        <v>24</v>
      </c>
      <c r="M75" s="388" t="s">
        <v>3967</v>
      </c>
      <c r="N75" s="389">
        <v>400</v>
      </c>
      <c r="O75" s="390" t="s">
        <v>1182</v>
      </c>
      <c r="P75" s="373" t="s">
        <v>1182</v>
      </c>
      <c r="Q75" s="372" t="s">
        <v>3638</v>
      </c>
      <c r="R75" s="374">
        <v>25</v>
      </c>
      <c r="S75" s="375">
        <v>25</v>
      </c>
      <c r="T75" s="392">
        <v>25</v>
      </c>
      <c r="U75" s="391" t="s">
        <v>3962</v>
      </c>
      <c r="V75" s="376">
        <v>136.5</v>
      </c>
      <c r="W75" s="378">
        <v>137.14285714285714</v>
      </c>
      <c r="X75" s="377">
        <v>67.588571428571427</v>
      </c>
      <c r="Y75" s="387" t="s">
        <v>633</v>
      </c>
      <c r="Z75" s="395" t="s">
        <v>3639</v>
      </c>
      <c r="AA75" s="380">
        <v>100</v>
      </c>
      <c r="AB75" s="379" t="s">
        <v>3630</v>
      </c>
      <c r="AC75" s="380">
        <v>5</v>
      </c>
      <c r="AD75" s="379" t="s">
        <v>3630</v>
      </c>
      <c r="AE75" s="394">
        <v>0</v>
      </c>
      <c r="AF75" s="396">
        <v>0</v>
      </c>
      <c r="AG75" s="393">
        <v>0</v>
      </c>
      <c r="AH75" s="397" t="s">
        <v>633</v>
      </c>
      <c r="AI75" s="351"/>
      <c r="AL75" s="525" t="s">
        <v>14692</v>
      </c>
      <c r="AM75" s="513" t="s">
        <v>83</v>
      </c>
      <c r="AN75" s="508">
        <v>100</v>
      </c>
      <c r="AO75" s="514">
        <v>680</v>
      </c>
      <c r="AP75" s="498">
        <v>680</v>
      </c>
      <c r="AQ75" s="515">
        <v>0</v>
      </c>
      <c r="AR75" s="512" t="s">
        <v>14691</v>
      </c>
      <c r="BA75" s="338" t="s">
        <v>3968</v>
      </c>
    </row>
    <row r="76" spans="2:53" ht="16.5" customHeight="1">
      <c r="B76" s="398" t="s">
        <v>3969</v>
      </c>
      <c r="C76" s="381" t="s">
        <v>3970</v>
      </c>
      <c r="D76" s="383">
        <v>680</v>
      </c>
      <c r="E76" s="382" t="s">
        <v>633</v>
      </c>
      <c r="F76" s="369" t="s">
        <v>3971</v>
      </c>
      <c r="G76" s="385" t="s">
        <v>3972</v>
      </c>
      <c r="H76" s="386"/>
      <c r="I76" s="384" t="s">
        <v>333</v>
      </c>
      <c r="J76" s="367" t="s">
        <v>325</v>
      </c>
      <c r="K76" s="366" t="s">
        <v>83</v>
      </c>
      <c r="L76" s="387">
        <v>42</v>
      </c>
      <c r="M76" s="388" t="s">
        <v>3973</v>
      </c>
      <c r="N76" s="389">
        <v>1000</v>
      </c>
      <c r="O76" s="390" t="s">
        <v>1348</v>
      </c>
      <c r="P76" s="373" t="s">
        <v>1349</v>
      </c>
      <c r="Q76" s="372" t="s">
        <v>3638</v>
      </c>
      <c r="R76" s="374">
        <v>25</v>
      </c>
      <c r="S76" s="375">
        <v>35</v>
      </c>
      <c r="T76" s="392">
        <v>30</v>
      </c>
      <c r="U76" s="391" t="s">
        <v>3971</v>
      </c>
      <c r="V76" s="376">
        <v>136.45647969052226</v>
      </c>
      <c r="W76" s="378">
        <v>137.11798839458413</v>
      </c>
      <c r="X76" s="377">
        <v>67.567765957446795</v>
      </c>
      <c r="Y76" s="387">
        <v>67.760000000000005</v>
      </c>
      <c r="Z76" s="395" t="s">
        <v>3639</v>
      </c>
      <c r="AA76" s="380">
        <v>100</v>
      </c>
      <c r="AB76" s="379" t="s">
        <v>3630</v>
      </c>
      <c r="AC76" s="380">
        <v>0</v>
      </c>
      <c r="AD76" s="379" t="s">
        <v>3630</v>
      </c>
      <c r="AE76" s="394">
        <v>0</v>
      </c>
      <c r="AF76" s="396">
        <v>0</v>
      </c>
      <c r="AG76" s="393">
        <v>0</v>
      </c>
      <c r="AH76" s="397" t="s">
        <v>633</v>
      </c>
      <c r="AI76" s="351"/>
      <c r="AL76" s="525" t="s">
        <v>14693</v>
      </c>
      <c r="AM76" s="513" t="s">
        <v>83</v>
      </c>
      <c r="AN76" s="508">
        <v>100</v>
      </c>
      <c r="AO76" s="514">
        <v>680</v>
      </c>
      <c r="AP76" s="498">
        <v>680</v>
      </c>
      <c r="AQ76" s="515">
        <v>0</v>
      </c>
      <c r="AR76" s="512" t="s">
        <v>14694</v>
      </c>
      <c r="BA76" s="338" t="s">
        <v>3974</v>
      </c>
    </row>
    <row r="77" spans="2:53" ht="16.5" customHeight="1">
      <c r="B77" s="398" t="s">
        <v>3969</v>
      </c>
      <c r="C77" s="381" t="s">
        <v>3970</v>
      </c>
      <c r="D77" s="383">
        <v>680</v>
      </c>
      <c r="E77" s="382" t="s">
        <v>633</v>
      </c>
      <c r="F77" s="369" t="s">
        <v>3971</v>
      </c>
      <c r="G77" s="385" t="s">
        <v>3975</v>
      </c>
      <c r="H77" s="386"/>
      <c r="I77" s="384" t="s">
        <v>330</v>
      </c>
      <c r="J77" s="367" t="s">
        <v>405</v>
      </c>
      <c r="K77" s="366" t="s">
        <v>83</v>
      </c>
      <c r="L77" s="387">
        <v>16</v>
      </c>
      <c r="M77" s="388" t="s">
        <v>3976</v>
      </c>
      <c r="N77" s="389">
        <v>200</v>
      </c>
      <c r="O77" s="390" t="s">
        <v>1350</v>
      </c>
      <c r="P77" s="373" t="s">
        <v>1350</v>
      </c>
      <c r="Q77" s="372" t="s">
        <v>3638</v>
      </c>
      <c r="R77" s="374">
        <v>20</v>
      </c>
      <c r="S77" s="375">
        <v>30</v>
      </c>
      <c r="T77" s="392">
        <v>30</v>
      </c>
      <c r="U77" s="391" t="s">
        <v>3971</v>
      </c>
      <c r="V77" s="376">
        <v>136.45132114918056</v>
      </c>
      <c r="W77" s="378">
        <v>137.11504065667461</v>
      </c>
      <c r="X77" s="377">
        <v>67.566819097072411</v>
      </c>
      <c r="Y77" s="387" t="s">
        <v>633</v>
      </c>
      <c r="Z77" s="395" t="s">
        <v>3639</v>
      </c>
      <c r="AA77" s="380">
        <v>40</v>
      </c>
      <c r="AB77" s="379" t="s">
        <v>3630</v>
      </c>
      <c r="AC77" s="380">
        <v>0</v>
      </c>
      <c r="AD77" s="379" t="s">
        <v>3630</v>
      </c>
      <c r="AE77" s="394">
        <v>0</v>
      </c>
      <c r="AF77" s="396">
        <v>0</v>
      </c>
      <c r="AG77" s="393">
        <v>0</v>
      </c>
      <c r="AH77" s="397" t="s">
        <v>633</v>
      </c>
      <c r="AI77" s="351"/>
      <c r="AL77" s="525" t="s">
        <v>14695</v>
      </c>
      <c r="AM77" s="513" t="s">
        <v>83</v>
      </c>
      <c r="AN77" s="508">
        <v>100</v>
      </c>
      <c r="AO77" s="514">
        <v>680</v>
      </c>
      <c r="AP77" s="498">
        <v>680</v>
      </c>
      <c r="AQ77" s="515">
        <v>0</v>
      </c>
      <c r="AR77" s="512" t="s">
        <v>14694</v>
      </c>
      <c r="BA77" s="338" t="s">
        <v>3977</v>
      </c>
    </row>
    <row r="78" spans="2:53" ht="16.5" customHeight="1">
      <c r="B78" s="398" t="s">
        <v>3978</v>
      </c>
      <c r="C78" s="381" t="s">
        <v>3979</v>
      </c>
      <c r="D78" s="383">
        <v>510</v>
      </c>
      <c r="E78" s="382" t="s">
        <v>633</v>
      </c>
      <c r="F78" s="369" t="s">
        <v>3980</v>
      </c>
      <c r="G78" s="385" t="s">
        <v>3981</v>
      </c>
      <c r="H78" s="386"/>
      <c r="I78" s="384" t="s">
        <v>309</v>
      </c>
      <c r="J78" s="367" t="s">
        <v>68</v>
      </c>
      <c r="K78" s="366" t="s">
        <v>83</v>
      </c>
      <c r="L78" s="387">
        <v>13</v>
      </c>
      <c r="M78" s="388" t="s">
        <v>3982</v>
      </c>
      <c r="N78" s="389">
        <v>600</v>
      </c>
      <c r="O78" s="390" t="s">
        <v>1348</v>
      </c>
      <c r="P78" s="373" t="s">
        <v>1348</v>
      </c>
      <c r="Q78" s="372" t="s">
        <v>3638</v>
      </c>
      <c r="R78" s="374">
        <v>33</v>
      </c>
      <c r="S78" s="375">
        <v>40</v>
      </c>
      <c r="T78" s="392">
        <v>27</v>
      </c>
      <c r="U78" s="391" t="s">
        <v>3980</v>
      </c>
      <c r="V78" s="376">
        <v>136.41097936967842</v>
      </c>
      <c r="W78" s="378">
        <v>137.09198821124482</v>
      </c>
      <c r="X78" s="377">
        <v>67.548516209538377</v>
      </c>
      <c r="Y78" s="387" t="s">
        <v>633</v>
      </c>
      <c r="Z78" s="395" t="s">
        <v>3639</v>
      </c>
      <c r="AA78" s="380">
        <v>0</v>
      </c>
      <c r="AB78" s="379" t="s">
        <v>3630</v>
      </c>
      <c r="AC78" s="380">
        <v>0</v>
      </c>
      <c r="AD78" s="379" t="s">
        <v>3630</v>
      </c>
      <c r="AE78" s="394">
        <v>0</v>
      </c>
      <c r="AF78" s="396">
        <v>3</v>
      </c>
      <c r="AG78" s="393">
        <v>0</v>
      </c>
      <c r="AH78" s="397" t="s">
        <v>3640</v>
      </c>
      <c r="AI78" s="351"/>
      <c r="AL78" s="525" t="s">
        <v>14696</v>
      </c>
      <c r="AM78" s="516" t="s">
        <v>83</v>
      </c>
      <c r="AN78" s="517" t="s">
        <v>14603</v>
      </c>
      <c r="AO78" s="514">
        <v>510</v>
      </c>
      <c r="AP78" s="498">
        <v>510</v>
      </c>
      <c r="AQ78" s="515">
        <v>0</v>
      </c>
      <c r="AR78" s="512" t="s">
        <v>14697</v>
      </c>
      <c r="BA78" s="338" t="s">
        <v>3983</v>
      </c>
    </row>
    <row r="79" spans="2:53" ht="16.5" customHeight="1">
      <c r="B79" s="398" t="s">
        <v>3984</v>
      </c>
      <c r="C79" s="381" t="s">
        <v>3985</v>
      </c>
      <c r="D79" s="383">
        <v>680</v>
      </c>
      <c r="E79" s="382" t="s">
        <v>3986</v>
      </c>
      <c r="F79" s="369" t="s">
        <v>3987</v>
      </c>
      <c r="G79" s="385" t="s">
        <v>3986</v>
      </c>
      <c r="H79" s="386"/>
      <c r="I79" s="384" t="s">
        <v>309</v>
      </c>
      <c r="J79" s="367" t="s">
        <v>75</v>
      </c>
      <c r="K79" s="366" t="s">
        <v>84</v>
      </c>
      <c r="L79" s="387">
        <v>54</v>
      </c>
      <c r="M79" s="388" t="s">
        <v>3988</v>
      </c>
      <c r="N79" s="389">
        <v>600</v>
      </c>
      <c r="O79" s="390" t="s">
        <v>1348</v>
      </c>
      <c r="P79" s="373" t="s">
        <v>1348</v>
      </c>
      <c r="Q79" s="372" t="s">
        <v>3638</v>
      </c>
      <c r="R79" s="374">
        <v>33</v>
      </c>
      <c r="S79" s="375">
        <v>40</v>
      </c>
      <c r="T79" s="392">
        <v>27</v>
      </c>
      <c r="U79" s="391" t="s">
        <v>3987</v>
      </c>
      <c r="V79" s="376">
        <v>137.02787992642223</v>
      </c>
      <c r="W79" s="378">
        <v>137.44450281509842</v>
      </c>
      <c r="X79" s="377">
        <v>67.023808629239682</v>
      </c>
      <c r="Y79" s="387" t="s">
        <v>633</v>
      </c>
      <c r="Z79" s="395" t="s">
        <v>3639</v>
      </c>
      <c r="AA79" s="380">
        <v>0</v>
      </c>
      <c r="AB79" s="379" t="s">
        <v>3630</v>
      </c>
      <c r="AC79" s="380">
        <v>0</v>
      </c>
      <c r="AD79" s="379" t="s">
        <v>3630</v>
      </c>
      <c r="AE79" s="394">
        <v>0</v>
      </c>
      <c r="AF79" s="396">
        <v>0</v>
      </c>
      <c r="AG79" s="393">
        <v>0</v>
      </c>
      <c r="AH79" s="397" t="s">
        <v>633</v>
      </c>
      <c r="AI79" s="351"/>
      <c r="AL79" s="525" t="s">
        <v>14698</v>
      </c>
      <c r="AM79" s="513" t="s">
        <v>84</v>
      </c>
      <c r="AN79" s="508">
        <v>100</v>
      </c>
      <c r="AO79" s="514">
        <v>680</v>
      </c>
      <c r="AP79" s="498">
        <v>644</v>
      </c>
      <c r="AQ79" s="515">
        <v>36</v>
      </c>
      <c r="AR79" s="512" t="s">
        <v>14699</v>
      </c>
      <c r="BA79" s="338" t="s">
        <v>3989</v>
      </c>
    </row>
    <row r="80" spans="2:53" ht="16.5" customHeight="1">
      <c r="B80" s="398" t="s">
        <v>3990</v>
      </c>
      <c r="C80" s="381" t="s">
        <v>3991</v>
      </c>
      <c r="D80" s="383">
        <v>680</v>
      </c>
      <c r="E80" s="382" t="s">
        <v>3992</v>
      </c>
      <c r="F80" s="369" t="s">
        <v>3993</v>
      </c>
      <c r="G80" s="385" t="s">
        <v>3992</v>
      </c>
      <c r="H80" s="386"/>
      <c r="I80" s="384" t="s">
        <v>309</v>
      </c>
      <c r="J80" s="367" t="s">
        <v>76</v>
      </c>
      <c r="K80" s="366" t="s">
        <v>84</v>
      </c>
      <c r="L80" s="387">
        <v>56</v>
      </c>
      <c r="M80" s="388" t="s">
        <v>3994</v>
      </c>
      <c r="N80" s="389">
        <v>600</v>
      </c>
      <c r="O80" s="390" t="s">
        <v>1348</v>
      </c>
      <c r="P80" s="373" t="s">
        <v>1348</v>
      </c>
      <c r="Q80" s="372" t="s">
        <v>3638</v>
      </c>
      <c r="R80" s="374">
        <v>33</v>
      </c>
      <c r="S80" s="375">
        <v>40</v>
      </c>
      <c r="T80" s="392">
        <v>27</v>
      </c>
      <c r="U80" s="391" t="s">
        <v>3993</v>
      </c>
      <c r="V80" s="376">
        <v>136.93687888892438</v>
      </c>
      <c r="W80" s="378">
        <v>137.39250222224251</v>
      </c>
      <c r="X80" s="377">
        <v>66.995309444416563</v>
      </c>
      <c r="Y80" s="387" t="s">
        <v>633</v>
      </c>
      <c r="Z80" s="395" t="s">
        <v>3639</v>
      </c>
      <c r="AA80" s="380">
        <v>0</v>
      </c>
      <c r="AB80" s="379" t="s">
        <v>3630</v>
      </c>
      <c r="AC80" s="380">
        <v>0</v>
      </c>
      <c r="AD80" s="379" t="s">
        <v>3630</v>
      </c>
      <c r="AE80" s="394">
        <v>0</v>
      </c>
      <c r="AF80" s="396">
        <v>0</v>
      </c>
      <c r="AG80" s="393">
        <v>0</v>
      </c>
      <c r="AH80" s="397" t="s">
        <v>633</v>
      </c>
      <c r="AI80" s="351"/>
      <c r="AL80" s="525" t="s">
        <v>14700</v>
      </c>
      <c r="AM80" s="513" t="s">
        <v>84</v>
      </c>
      <c r="AN80" s="508">
        <v>100</v>
      </c>
      <c r="AO80" s="514">
        <v>680</v>
      </c>
      <c r="AP80" s="498">
        <v>644</v>
      </c>
      <c r="AQ80" s="515">
        <v>36</v>
      </c>
      <c r="AR80" s="512" t="s">
        <v>14701</v>
      </c>
      <c r="BA80" s="338" t="s">
        <v>3995</v>
      </c>
    </row>
    <row r="81" spans="2:53" ht="16.5" customHeight="1">
      <c r="B81" s="398" t="s">
        <v>3990</v>
      </c>
      <c r="C81" s="381" t="s">
        <v>3991</v>
      </c>
      <c r="D81" s="383">
        <v>510</v>
      </c>
      <c r="E81" s="382" t="s">
        <v>633</v>
      </c>
      <c r="F81" s="369" t="s">
        <v>3996</v>
      </c>
      <c r="G81" s="385" t="s">
        <v>3997</v>
      </c>
      <c r="H81" s="386"/>
      <c r="I81" s="384" t="s">
        <v>309</v>
      </c>
      <c r="J81" s="367" t="s">
        <v>641</v>
      </c>
      <c r="K81" s="366" t="s">
        <v>83</v>
      </c>
      <c r="L81" s="387">
        <v>27</v>
      </c>
      <c r="M81" s="388" t="s">
        <v>3998</v>
      </c>
      <c r="N81" s="389">
        <v>600</v>
      </c>
      <c r="O81" s="390" t="s">
        <v>1348</v>
      </c>
      <c r="P81" s="373" t="s">
        <v>1348</v>
      </c>
      <c r="Q81" s="372" t="s">
        <v>3638</v>
      </c>
      <c r="R81" s="374">
        <v>33</v>
      </c>
      <c r="S81" s="375">
        <v>40</v>
      </c>
      <c r="T81" s="392">
        <v>27</v>
      </c>
      <c r="U81" s="391" t="s">
        <v>3996</v>
      </c>
      <c r="V81" s="376">
        <v>136.28534743586724</v>
      </c>
      <c r="W81" s="378">
        <v>137.02019853478126</v>
      </c>
      <c r="X81" s="377">
        <v>67.492227014675777</v>
      </c>
      <c r="Y81" s="387" t="s">
        <v>633</v>
      </c>
      <c r="Z81" s="395" t="s">
        <v>3639</v>
      </c>
      <c r="AA81" s="380">
        <v>0</v>
      </c>
      <c r="AB81" s="379" t="s">
        <v>3630</v>
      </c>
      <c r="AC81" s="380">
        <v>0</v>
      </c>
      <c r="AD81" s="379" t="s">
        <v>3630</v>
      </c>
      <c r="AE81" s="394">
        <v>0</v>
      </c>
      <c r="AF81" s="396">
        <v>3</v>
      </c>
      <c r="AG81" s="393">
        <v>0</v>
      </c>
      <c r="AH81" s="397" t="s">
        <v>3640</v>
      </c>
      <c r="AI81" s="351"/>
      <c r="AL81" s="525" t="s">
        <v>14702</v>
      </c>
      <c r="AM81" s="516" t="s">
        <v>83</v>
      </c>
      <c r="AN81" s="517" t="s">
        <v>14603</v>
      </c>
      <c r="AO81" s="514">
        <v>510</v>
      </c>
      <c r="AP81" s="498">
        <v>510</v>
      </c>
      <c r="AQ81" s="515">
        <v>0</v>
      </c>
      <c r="AR81" s="512" t="s">
        <v>14703</v>
      </c>
      <c r="BA81" s="338" t="s">
        <v>3999</v>
      </c>
    </row>
    <row r="82" spans="2:53" ht="16.5" customHeight="1">
      <c r="B82" s="398" t="s">
        <v>4000</v>
      </c>
      <c r="C82" s="381" t="s">
        <v>4001</v>
      </c>
      <c r="D82" s="383">
        <v>681</v>
      </c>
      <c r="E82" s="382" t="s">
        <v>633</v>
      </c>
      <c r="F82" s="369" t="s">
        <v>4002</v>
      </c>
      <c r="G82" s="385" t="s">
        <v>4003</v>
      </c>
      <c r="H82" s="386"/>
      <c r="I82" s="384" t="s">
        <v>414</v>
      </c>
      <c r="J82" s="367" t="s">
        <v>893</v>
      </c>
      <c r="K82" s="366" t="s">
        <v>83</v>
      </c>
      <c r="L82" s="387">
        <v>9</v>
      </c>
      <c r="M82" s="388" t="s">
        <v>4004</v>
      </c>
      <c r="N82" s="389">
        <v>1000</v>
      </c>
      <c r="O82" s="390" t="s">
        <v>1350</v>
      </c>
      <c r="P82" s="373" t="s">
        <v>1350</v>
      </c>
      <c r="Q82" s="372" t="s">
        <v>3638</v>
      </c>
      <c r="R82" s="374">
        <v>20</v>
      </c>
      <c r="S82" s="375">
        <v>30</v>
      </c>
      <c r="T82" s="392">
        <v>30</v>
      </c>
      <c r="U82" s="391" t="s">
        <v>4002</v>
      </c>
      <c r="V82" s="376">
        <v>136.25830543546712</v>
      </c>
      <c r="W82" s="378">
        <v>137.00474596312407</v>
      </c>
      <c r="X82" s="377">
        <v>67.483474300704401</v>
      </c>
      <c r="Y82" s="387" t="s">
        <v>633</v>
      </c>
      <c r="Z82" s="395" t="s">
        <v>3639</v>
      </c>
      <c r="AA82" s="380">
        <v>200</v>
      </c>
      <c r="AB82" s="379" t="s">
        <v>3630</v>
      </c>
      <c r="AC82" s="380">
        <v>0</v>
      </c>
      <c r="AD82" s="379" t="s">
        <v>3630</v>
      </c>
      <c r="AE82" s="394">
        <v>0</v>
      </c>
      <c r="AF82" s="396">
        <v>0</v>
      </c>
      <c r="AG82" s="393">
        <v>0</v>
      </c>
      <c r="AH82" s="397" t="s">
        <v>633</v>
      </c>
      <c r="AI82" s="351"/>
      <c r="AL82" s="525" t="s">
        <v>14704</v>
      </c>
      <c r="AM82" s="513" t="s">
        <v>83</v>
      </c>
      <c r="AN82" s="508">
        <v>100</v>
      </c>
      <c r="AO82" s="514">
        <v>681</v>
      </c>
      <c r="AP82" s="498">
        <v>681</v>
      </c>
      <c r="AQ82" s="515">
        <v>0</v>
      </c>
      <c r="AR82" s="512" t="s">
        <v>14705</v>
      </c>
      <c r="BA82" s="338" t="s">
        <v>4005</v>
      </c>
    </row>
    <row r="83" spans="2:53" ht="16.5" customHeight="1">
      <c r="B83" s="398" t="s">
        <v>4006</v>
      </c>
      <c r="C83" s="381" t="s">
        <v>4007</v>
      </c>
      <c r="D83" s="383">
        <v>682</v>
      </c>
      <c r="E83" s="382" t="s">
        <v>633</v>
      </c>
      <c r="F83" s="369" t="s">
        <v>4008</v>
      </c>
      <c r="G83" s="385" t="s">
        <v>4009</v>
      </c>
      <c r="H83" s="386"/>
      <c r="I83" s="384" t="s">
        <v>326</v>
      </c>
      <c r="J83" s="367" t="s">
        <v>893</v>
      </c>
      <c r="K83" s="366" t="s">
        <v>83</v>
      </c>
      <c r="L83" s="387">
        <v>3</v>
      </c>
      <c r="M83" s="388" t="s">
        <v>4010</v>
      </c>
      <c r="N83" s="389">
        <v>500</v>
      </c>
      <c r="O83" s="390" t="s">
        <v>1348</v>
      </c>
      <c r="P83" s="373" t="s">
        <v>1349</v>
      </c>
      <c r="Q83" s="372" t="s">
        <v>3638</v>
      </c>
      <c r="R83" s="374">
        <v>30</v>
      </c>
      <c r="S83" s="375">
        <v>40</v>
      </c>
      <c r="T83" s="392">
        <v>30</v>
      </c>
      <c r="U83" s="391" t="s">
        <v>4008</v>
      </c>
      <c r="V83" s="376">
        <v>136.17540898467931</v>
      </c>
      <c r="W83" s="378">
        <v>136.95027265645288</v>
      </c>
      <c r="X83" s="377">
        <v>67.44715917943391</v>
      </c>
      <c r="Y83" s="387">
        <v>69.62</v>
      </c>
      <c r="Z83" s="395" t="s">
        <v>3639</v>
      </c>
      <c r="AA83" s="380">
        <v>30</v>
      </c>
      <c r="AB83" s="379" t="s">
        <v>3630</v>
      </c>
      <c r="AC83" s="380">
        <v>5</v>
      </c>
      <c r="AD83" s="379" t="s">
        <v>3630</v>
      </c>
      <c r="AE83" s="394">
        <v>0</v>
      </c>
      <c r="AF83" s="396">
        <v>0</v>
      </c>
      <c r="AG83" s="393">
        <v>0</v>
      </c>
      <c r="AH83" s="397" t="s">
        <v>633</v>
      </c>
      <c r="AI83" s="351"/>
      <c r="AL83" s="525" t="s">
        <v>14706</v>
      </c>
      <c r="AM83" s="513" t="s">
        <v>83</v>
      </c>
      <c r="AN83" s="508">
        <v>100</v>
      </c>
      <c r="AO83" s="514">
        <v>682</v>
      </c>
      <c r="AP83" s="498">
        <v>682</v>
      </c>
      <c r="AQ83" s="515">
        <v>0</v>
      </c>
      <c r="AR83" s="512" t="s">
        <v>14707</v>
      </c>
      <c r="BA83" s="338" t="s">
        <v>4011</v>
      </c>
    </row>
    <row r="84" spans="2:53" ht="16.5" customHeight="1">
      <c r="B84" s="398" t="s">
        <v>4006</v>
      </c>
      <c r="C84" s="381" t="s">
        <v>4007</v>
      </c>
      <c r="D84" s="383">
        <v>682</v>
      </c>
      <c r="E84" s="382" t="s">
        <v>633</v>
      </c>
      <c r="F84" s="369" t="s">
        <v>4008</v>
      </c>
      <c r="G84" s="385" t="s">
        <v>4012</v>
      </c>
      <c r="H84" s="386"/>
      <c r="I84" s="384" t="s">
        <v>408</v>
      </c>
      <c r="J84" s="367" t="s">
        <v>893</v>
      </c>
      <c r="K84" s="366" t="s">
        <v>83</v>
      </c>
      <c r="L84" s="387">
        <v>10</v>
      </c>
      <c r="M84" s="388" t="s">
        <v>4013</v>
      </c>
      <c r="N84" s="389">
        <v>800</v>
      </c>
      <c r="O84" s="390" t="s">
        <v>1348</v>
      </c>
      <c r="P84" s="373" t="s">
        <v>1348</v>
      </c>
      <c r="Q84" s="372" t="s">
        <v>3638</v>
      </c>
      <c r="R84" s="374">
        <v>25</v>
      </c>
      <c r="S84" s="375">
        <v>25</v>
      </c>
      <c r="T84" s="392">
        <v>25</v>
      </c>
      <c r="U84" s="391" t="s">
        <v>4008</v>
      </c>
      <c r="V84" s="376">
        <v>136.16855780673916</v>
      </c>
      <c r="W84" s="378">
        <v>136.94570520449278</v>
      </c>
      <c r="X84" s="377">
        <v>67.44286849438403</v>
      </c>
      <c r="Y84" s="387" t="s">
        <v>633</v>
      </c>
      <c r="Z84" s="395" t="s">
        <v>3639</v>
      </c>
      <c r="AA84" s="380">
        <v>200</v>
      </c>
      <c r="AB84" s="379" t="s">
        <v>3630</v>
      </c>
      <c r="AC84" s="380">
        <v>1</v>
      </c>
      <c r="AD84" s="379" t="s">
        <v>3630</v>
      </c>
      <c r="AE84" s="394">
        <v>0</v>
      </c>
      <c r="AF84" s="396">
        <v>0</v>
      </c>
      <c r="AG84" s="393">
        <v>0</v>
      </c>
      <c r="AH84" s="397" t="s">
        <v>633</v>
      </c>
      <c r="AI84" s="351"/>
      <c r="AL84" s="525" t="s">
        <v>14708</v>
      </c>
      <c r="AM84" s="513" t="s">
        <v>83</v>
      </c>
      <c r="AN84" s="508">
        <v>100</v>
      </c>
      <c r="AO84" s="514">
        <v>682</v>
      </c>
      <c r="AP84" s="498">
        <v>682</v>
      </c>
      <c r="AQ84" s="515">
        <v>0</v>
      </c>
      <c r="AR84" s="512" t="s">
        <v>14707</v>
      </c>
      <c r="BA84" s="338" t="s">
        <v>4014</v>
      </c>
    </row>
    <row r="85" spans="2:53" ht="16.5" customHeight="1">
      <c r="B85" s="398" t="s">
        <v>4006</v>
      </c>
      <c r="C85" s="381" t="s">
        <v>4007</v>
      </c>
      <c r="D85" s="383">
        <v>683</v>
      </c>
      <c r="E85" s="382" t="s">
        <v>633</v>
      </c>
      <c r="F85" s="369" t="s">
        <v>4008</v>
      </c>
      <c r="G85" s="385" t="s">
        <v>4012</v>
      </c>
      <c r="H85" s="386"/>
      <c r="I85" s="384" t="s">
        <v>407</v>
      </c>
      <c r="J85" s="367" t="s">
        <v>893</v>
      </c>
      <c r="K85" s="366" t="s">
        <v>83</v>
      </c>
      <c r="L85" s="387">
        <v>15</v>
      </c>
      <c r="M85" s="388" t="s">
        <v>4015</v>
      </c>
      <c r="N85" s="389">
        <v>800</v>
      </c>
      <c r="O85" s="390" t="s">
        <v>1348</v>
      </c>
      <c r="P85" s="373" t="s">
        <v>1348</v>
      </c>
      <c r="Q85" s="372" t="s">
        <v>3638</v>
      </c>
      <c r="R85" s="374">
        <v>25</v>
      </c>
      <c r="S85" s="375">
        <v>25</v>
      </c>
      <c r="T85" s="392">
        <v>25</v>
      </c>
      <c r="U85" s="391" t="s">
        <v>4008</v>
      </c>
      <c r="V85" s="376">
        <v>136.16855780673916</v>
      </c>
      <c r="W85" s="378">
        <v>136.94570520449278</v>
      </c>
      <c r="X85" s="377">
        <v>67.44286849438403</v>
      </c>
      <c r="Y85" s="387" t="s">
        <v>633</v>
      </c>
      <c r="Z85" s="395" t="s">
        <v>3639</v>
      </c>
      <c r="AA85" s="380">
        <v>135</v>
      </c>
      <c r="AB85" s="379" t="s">
        <v>3630</v>
      </c>
      <c r="AC85" s="380">
        <v>0</v>
      </c>
      <c r="AD85" s="379" t="s">
        <v>3630</v>
      </c>
      <c r="AE85" s="394">
        <v>0</v>
      </c>
      <c r="AF85" s="396">
        <v>0</v>
      </c>
      <c r="AG85" s="393">
        <v>0</v>
      </c>
      <c r="AH85" s="397" t="s">
        <v>633</v>
      </c>
      <c r="AI85" s="351"/>
      <c r="AL85" s="525" t="s">
        <v>14709</v>
      </c>
      <c r="AM85" s="513" t="s">
        <v>83</v>
      </c>
      <c r="AN85" s="508">
        <v>100</v>
      </c>
      <c r="AO85" s="514">
        <v>683</v>
      </c>
      <c r="AP85" s="498">
        <v>683</v>
      </c>
      <c r="AQ85" s="515">
        <v>0</v>
      </c>
      <c r="AR85" s="512" t="s">
        <v>14710</v>
      </c>
      <c r="BA85" s="338" t="s">
        <v>4016</v>
      </c>
    </row>
    <row r="86" spans="2:53" ht="16.5" customHeight="1">
      <c r="B86" s="398" t="s">
        <v>4006</v>
      </c>
      <c r="C86" s="381" t="s">
        <v>4007</v>
      </c>
      <c r="D86" s="383">
        <v>683</v>
      </c>
      <c r="E86" s="382" t="s">
        <v>633</v>
      </c>
      <c r="F86" s="369" t="s">
        <v>4008</v>
      </c>
      <c r="G86" s="385" t="s">
        <v>4012</v>
      </c>
      <c r="H86" s="386"/>
      <c r="I86" s="384" t="s">
        <v>410</v>
      </c>
      <c r="J86" s="367" t="s">
        <v>311</v>
      </c>
      <c r="K86" s="366" t="s">
        <v>83</v>
      </c>
      <c r="L86" s="387">
        <v>12</v>
      </c>
      <c r="M86" s="388" t="s">
        <v>4017</v>
      </c>
      <c r="N86" s="389">
        <v>800</v>
      </c>
      <c r="O86" s="390" t="s">
        <v>1182</v>
      </c>
      <c r="P86" s="373" t="s">
        <v>1182</v>
      </c>
      <c r="Q86" s="372" t="s">
        <v>3814</v>
      </c>
      <c r="R86" s="374">
        <v>25</v>
      </c>
      <c r="S86" s="375">
        <v>35</v>
      </c>
      <c r="T86" s="392">
        <v>15</v>
      </c>
      <c r="U86" s="391" t="s">
        <v>4008</v>
      </c>
      <c r="V86" s="376">
        <v>136.16666666666669</v>
      </c>
      <c r="W86" s="378">
        <v>136.94444444444446</v>
      </c>
      <c r="X86" s="377">
        <v>67.444444444444429</v>
      </c>
      <c r="Y86" s="387" t="s">
        <v>633</v>
      </c>
      <c r="Z86" s="395" t="s">
        <v>3639</v>
      </c>
      <c r="AA86" s="380">
        <v>200</v>
      </c>
      <c r="AB86" s="379" t="s">
        <v>3630</v>
      </c>
      <c r="AC86" s="380">
        <v>10</v>
      </c>
      <c r="AD86" s="379" t="s">
        <v>3630</v>
      </c>
      <c r="AE86" s="394">
        <v>0</v>
      </c>
      <c r="AF86" s="396">
        <v>0</v>
      </c>
      <c r="AG86" s="393">
        <v>0</v>
      </c>
      <c r="AH86" s="397" t="s">
        <v>633</v>
      </c>
      <c r="AI86" s="351"/>
      <c r="AL86" s="525" t="s">
        <v>14711</v>
      </c>
      <c r="AM86" s="513" t="s">
        <v>83</v>
      </c>
      <c r="AN86" s="508">
        <v>100</v>
      </c>
      <c r="AO86" s="514">
        <v>683</v>
      </c>
      <c r="AP86" s="498">
        <v>683</v>
      </c>
      <c r="AQ86" s="515">
        <v>0</v>
      </c>
      <c r="AR86" s="512" t="s">
        <v>14710</v>
      </c>
      <c r="BA86" s="338" t="s">
        <v>4018</v>
      </c>
    </row>
    <row r="87" spans="2:53" ht="16.5" customHeight="1">
      <c r="B87" s="398" t="s">
        <v>4006</v>
      </c>
      <c r="C87" s="381" t="s">
        <v>4007</v>
      </c>
      <c r="D87" s="383">
        <v>684</v>
      </c>
      <c r="E87" s="382" t="s">
        <v>633</v>
      </c>
      <c r="F87" s="369" t="s">
        <v>4008</v>
      </c>
      <c r="G87" s="385" t="s">
        <v>4019</v>
      </c>
      <c r="H87" s="386"/>
      <c r="I87" s="384" t="s">
        <v>1207</v>
      </c>
      <c r="J87" s="367" t="s">
        <v>311</v>
      </c>
      <c r="K87" s="366" t="s">
        <v>83</v>
      </c>
      <c r="L87" s="387">
        <v>13</v>
      </c>
      <c r="M87" s="388" t="s">
        <v>4020</v>
      </c>
      <c r="N87" s="389">
        <v>1000</v>
      </c>
      <c r="O87" s="390" t="s">
        <v>1350</v>
      </c>
      <c r="P87" s="373" t="s">
        <v>1351</v>
      </c>
      <c r="Q87" s="372" t="s">
        <v>3638</v>
      </c>
      <c r="R87" s="374">
        <v>25</v>
      </c>
      <c r="S87" s="375">
        <v>30</v>
      </c>
      <c r="T87" s="392">
        <v>25</v>
      </c>
      <c r="U87" s="391" t="s">
        <v>4008</v>
      </c>
      <c r="V87" s="376">
        <v>136.16367630526014</v>
      </c>
      <c r="W87" s="378">
        <v>136.94245087017342</v>
      </c>
      <c r="X87" s="377">
        <v>67.441936412283226</v>
      </c>
      <c r="Y87" s="387">
        <v>69.62</v>
      </c>
      <c r="Z87" s="395" t="s">
        <v>3639</v>
      </c>
      <c r="AA87" s="380">
        <v>200</v>
      </c>
      <c r="AB87" s="379" t="s">
        <v>3630</v>
      </c>
      <c r="AC87" s="380">
        <v>10</v>
      </c>
      <c r="AD87" s="379" t="s">
        <v>3630</v>
      </c>
      <c r="AE87" s="394">
        <v>0</v>
      </c>
      <c r="AF87" s="396">
        <v>0</v>
      </c>
      <c r="AG87" s="393">
        <v>0</v>
      </c>
      <c r="AH87" s="397" t="s">
        <v>633</v>
      </c>
      <c r="AI87" s="351"/>
      <c r="AL87" s="525" t="s">
        <v>14712</v>
      </c>
      <c r="AM87" s="513" t="s">
        <v>83</v>
      </c>
      <c r="AN87" s="508">
        <v>100</v>
      </c>
      <c r="AO87" s="514">
        <v>684</v>
      </c>
      <c r="AP87" s="498">
        <v>684</v>
      </c>
      <c r="AQ87" s="515">
        <v>0</v>
      </c>
      <c r="AR87" s="512" t="s">
        <v>14713</v>
      </c>
      <c r="BA87" s="338" t="s">
        <v>4021</v>
      </c>
    </row>
    <row r="88" spans="2:53" ht="16.5" customHeight="1">
      <c r="B88" s="398" t="s">
        <v>4022</v>
      </c>
      <c r="C88" s="381" t="s">
        <v>4023</v>
      </c>
      <c r="D88" s="383">
        <v>684</v>
      </c>
      <c r="E88" s="382" t="s">
        <v>633</v>
      </c>
      <c r="F88" s="369" t="s">
        <v>4024</v>
      </c>
      <c r="G88" s="385" t="s">
        <v>4025</v>
      </c>
      <c r="H88" s="386"/>
      <c r="I88" s="384" t="s">
        <v>86</v>
      </c>
      <c r="J88" s="367" t="s">
        <v>311</v>
      </c>
      <c r="K88" s="366" t="s">
        <v>83</v>
      </c>
      <c r="L88" s="387">
        <v>13</v>
      </c>
      <c r="M88" s="388" t="s">
        <v>4026</v>
      </c>
      <c r="N88" s="389">
        <v>1000</v>
      </c>
      <c r="O88" s="390" t="s">
        <v>1348</v>
      </c>
      <c r="P88" s="373" t="s">
        <v>1349</v>
      </c>
      <c r="Q88" s="372" t="s">
        <v>3638</v>
      </c>
      <c r="R88" s="374">
        <v>22</v>
      </c>
      <c r="S88" s="375">
        <v>33</v>
      </c>
      <c r="T88" s="392">
        <v>33</v>
      </c>
      <c r="U88" s="391" t="s">
        <v>4024</v>
      </c>
      <c r="V88" s="376">
        <v>136.11004737609335</v>
      </c>
      <c r="W88" s="378">
        <v>136.90669825072891</v>
      </c>
      <c r="X88" s="377">
        <v>67.416627186588883</v>
      </c>
      <c r="Y88" s="387">
        <v>67.660000000000011</v>
      </c>
      <c r="Z88" s="395" t="s">
        <v>3639</v>
      </c>
      <c r="AA88" s="380">
        <v>111.11</v>
      </c>
      <c r="AB88" s="379" t="s">
        <v>3630</v>
      </c>
      <c r="AC88" s="380">
        <v>10</v>
      </c>
      <c r="AD88" s="379" t="s">
        <v>3630</v>
      </c>
      <c r="AE88" s="394">
        <v>0</v>
      </c>
      <c r="AF88" s="396">
        <v>0</v>
      </c>
      <c r="AG88" s="393">
        <v>0</v>
      </c>
      <c r="AH88" s="397" t="s">
        <v>633</v>
      </c>
      <c r="AI88" s="351"/>
      <c r="AL88" s="525" t="s">
        <v>14714</v>
      </c>
      <c r="AM88" s="513" t="s">
        <v>83</v>
      </c>
      <c r="AN88" s="508">
        <v>100</v>
      </c>
      <c r="AO88" s="514">
        <v>684</v>
      </c>
      <c r="AP88" s="498">
        <v>684</v>
      </c>
      <c r="AQ88" s="515">
        <v>0</v>
      </c>
      <c r="AR88" s="512" t="s">
        <v>14715</v>
      </c>
      <c r="BA88" s="338" t="s">
        <v>4027</v>
      </c>
    </row>
    <row r="89" spans="2:53" ht="16.5" customHeight="1">
      <c r="B89" s="398" t="s">
        <v>4028</v>
      </c>
      <c r="C89" s="381" t="s">
        <v>4029</v>
      </c>
      <c r="D89" s="383">
        <v>513</v>
      </c>
      <c r="E89" s="382" t="s">
        <v>633</v>
      </c>
      <c r="F89" s="369" t="s">
        <v>4030</v>
      </c>
      <c r="G89" s="385" t="s">
        <v>4031</v>
      </c>
      <c r="H89" s="386"/>
      <c r="I89" s="384" t="s">
        <v>309</v>
      </c>
      <c r="J89" s="367" t="s">
        <v>493</v>
      </c>
      <c r="K89" s="366" t="s">
        <v>83</v>
      </c>
      <c r="L89" s="387">
        <v>32</v>
      </c>
      <c r="M89" s="388" t="s">
        <v>4032</v>
      </c>
      <c r="N89" s="389">
        <v>600</v>
      </c>
      <c r="O89" s="390" t="s">
        <v>1348</v>
      </c>
      <c r="P89" s="373" t="s">
        <v>1348</v>
      </c>
      <c r="Q89" s="372" t="s">
        <v>3638</v>
      </c>
      <c r="R89" s="374">
        <v>33</v>
      </c>
      <c r="S89" s="375">
        <v>40</v>
      </c>
      <c r="T89" s="392">
        <v>27</v>
      </c>
      <c r="U89" s="391" t="s">
        <v>4030</v>
      </c>
      <c r="V89" s="376">
        <v>136.08375774447677</v>
      </c>
      <c r="W89" s="378">
        <v>136.88917182965119</v>
      </c>
      <c r="X89" s="377">
        <v>67.40853521293603</v>
      </c>
      <c r="Y89" s="387" t="s">
        <v>633</v>
      </c>
      <c r="Z89" s="395" t="s">
        <v>3639</v>
      </c>
      <c r="AA89" s="380">
        <v>0</v>
      </c>
      <c r="AB89" s="379" t="s">
        <v>3630</v>
      </c>
      <c r="AC89" s="380">
        <v>0</v>
      </c>
      <c r="AD89" s="379" t="s">
        <v>3630</v>
      </c>
      <c r="AE89" s="394">
        <v>0</v>
      </c>
      <c r="AF89" s="396">
        <v>3</v>
      </c>
      <c r="AG89" s="393">
        <v>0</v>
      </c>
      <c r="AH89" s="397" t="s">
        <v>3640</v>
      </c>
      <c r="AI89" s="351"/>
      <c r="AL89" s="525" t="s">
        <v>14716</v>
      </c>
      <c r="AM89" s="516" t="s">
        <v>83</v>
      </c>
      <c r="AN89" s="517" t="s">
        <v>14603</v>
      </c>
      <c r="AO89" s="514">
        <v>513</v>
      </c>
      <c r="AP89" s="498">
        <v>513</v>
      </c>
      <c r="AQ89" s="515">
        <v>0</v>
      </c>
      <c r="AR89" s="512" t="s">
        <v>14717</v>
      </c>
      <c r="BA89" s="338" t="s">
        <v>4033</v>
      </c>
    </row>
    <row r="90" spans="2:53" ht="16.5" customHeight="1">
      <c r="B90" s="398" t="s">
        <v>4034</v>
      </c>
      <c r="C90" s="381" t="s">
        <v>4035</v>
      </c>
      <c r="D90" s="383">
        <v>685</v>
      </c>
      <c r="E90" s="382" t="s">
        <v>633</v>
      </c>
      <c r="F90" s="369" t="s">
        <v>4036</v>
      </c>
      <c r="G90" s="385" t="s">
        <v>4037</v>
      </c>
      <c r="H90" s="386"/>
      <c r="I90" s="384" t="s">
        <v>418</v>
      </c>
      <c r="J90" s="367" t="s">
        <v>893</v>
      </c>
      <c r="K90" s="366" t="s">
        <v>83</v>
      </c>
      <c r="L90" s="387">
        <v>13</v>
      </c>
      <c r="M90" s="388" t="s">
        <v>4038</v>
      </c>
      <c r="N90" s="389">
        <v>1000</v>
      </c>
      <c r="O90" s="390" t="s">
        <v>1348</v>
      </c>
      <c r="P90" s="373" t="s">
        <v>1348</v>
      </c>
      <c r="Q90" s="372" t="s">
        <v>3638</v>
      </c>
      <c r="R90" s="374">
        <v>20</v>
      </c>
      <c r="S90" s="375">
        <v>30</v>
      </c>
      <c r="T90" s="392">
        <v>20</v>
      </c>
      <c r="U90" s="391" t="s">
        <v>4036</v>
      </c>
      <c r="V90" s="376">
        <v>136.00408184443853</v>
      </c>
      <c r="W90" s="378">
        <v>136.83605456295902</v>
      </c>
      <c r="X90" s="377">
        <v>67.369931796301216</v>
      </c>
      <c r="Y90" s="387" t="s">
        <v>633</v>
      </c>
      <c r="Z90" s="395" t="s">
        <v>3639</v>
      </c>
      <c r="AA90" s="380">
        <v>202.5</v>
      </c>
      <c r="AB90" s="379" t="s">
        <v>3630</v>
      </c>
      <c r="AC90" s="380">
        <v>0</v>
      </c>
      <c r="AD90" s="379" t="s">
        <v>3630</v>
      </c>
      <c r="AE90" s="394">
        <v>0</v>
      </c>
      <c r="AF90" s="396">
        <v>0</v>
      </c>
      <c r="AG90" s="393">
        <v>0</v>
      </c>
      <c r="AH90" s="397" t="s">
        <v>633</v>
      </c>
      <c r="AI90" s="351"/>
      <c r="AL90" s="525" t="s">
        <v>14718</v>
      </c>
      <c r="AM90" s="513" t="s">
        <v>83</v>
      </c>
      <c r="AN90" s="508">
        <v>100</v>
      </c>
      <c r="AO90" s="514">
        <v>685</v>
      </c>
      <c r="AP90" s="498">
        <v>685</v>
      </c>
      <c r="AQ90" s="515">
        <v>0</v>
      </c>
      <c r="AR90" s="512" t="s">
        <v>14719</v>
      </c>
      <c r="BA90" s="338" t="s">
        <v>4039</v>
      </c>
    </row>
    <row r="91" spans="2:53" ht="16.5" customHeight="1">
      <c r="B91" s="398" t="s">
        <v>4040</v>
      </c>
      <c r="C91" s="381" t="s">
        <v>4041</v>
      </c>
      <c r="D91" s="383">
        <v>686</v>
      </c>
      <c r="E91" s="382" t="s">
        <v>633</v>
      </c>
      <c r="F91" s="369" t="s">
        <v>4042</v>
      </c>
      <c r="G91" s="385" t="s">
        <v>4043</v>
      </c>
      <c r="H91" s="386"/>
      <c r="I91" s="384" t="s">
        <v>328</v>
      </c>
      <c r="J91" s="367" t="s">
        <v>405</v>
      </c>
      <c r="K91" s="366" t="s">
        <v>83</v>
      </c>
      <c r="L91" s="387">
        <v>12</v>
      </c>
      <c r="M91" s="388" t="s">
        <v>4044</v>
      </c>
      <c r="N91" s="389">
        <v>1000</v>
      </c>
      <c r="O91" s="390" t="s">
        <v>1182</v>
      </c>
      <c r="P91" s="373" t="s">
        <v>1182</v>
      </c>
      <c r="Q91" s="372" t="s">
        <v>3638</v>
      </c>
      <c r="R91" s="374">
        <v>20</v>
      </c>
      <c r="S91" s="375">
        <v>30</v>
      </c>
      <c r="T91" s="392">
        <v>30</v>
      </c>
      <c r="U91" s="391" t="s">
        <v>4042</v>
      </c>
      <c r="V91" s="376">
        <v>135.9</v>
      </c>
      <c r="W91" s="378">
        <v>136.75</v>
      </c>
      <c r="X91" s="377">
        <v>67.314999999999998</v>
      </c>
      <c r="Y91" s="387" t="s">
        <v>633</v>
      </c>
      <c r="Z91" s="395" t="s">
        <v>3639</v>
      </c>
      <c r="AA91" s="380">
        <v>200</v>
      </c>
      <c r="AB91" s="379" t="s">
        <v>3630</v>
      </c>
      <c r="AC91" s="380">
        <v>10</v>
      </c>
      <c r="AD91" s="379" t="s">
        <v>3630</v>
      </c>
      <c r="AE91" s="394">
        <v>0</v>
      </c>
      <c r="AF91" s="396">
        <v>0</v>
      </c>
      <c r="AG91" s="393">
        <v>0</v>
      </c>
      <c r="AH91" s="397" t="s">
        <v>633</v>
      </c>
      <c r="AI91" s="351"/>
      <c r="AL91" s="525" t="s">
        <v>14720</v>
      </c>
      <c r="AM91" s="513" t="s">
        <v>83</v>
      </c>
      <c r="AN91" s="508">
        <v>100</v>
      </c>
      <c r="AO91" s="514">
        <v>686</v>
      </c>
      <c r="AP91" s="498">
        <v>686</v>
      </c>
      <c r="AQ91" s="515">
        <v>0</v>
      </c>
      <c r="AR91" s="512" t="s">
        <v>14721</v>
      </c>
      <c r="BA91" s="338" t="s">
        <v>4045</v>
      </c>
    </row>
    <row r="92" spans="2:53" ht="16.5" customHeight="1">
      <c r="B92" s="398" t="s">
        <v>4046</v>
      </c>
      <c r="C92" s="381" t="s">
        <v>4047</v>
      </c>
      <c r="D92" s="383">
        <v>412</v>
      </c>
      <c r="E92" s="382" t="s">
        <v>633</v>
      </c>
      <c r="F92" s="369" t="s">
        <v>4048</v>
      </c>
      <c r="G92" s="385" t="s">
        <v>4049</v>
      </c>
      <c r="H92" s="386"/>
      <c r="I92" s="384" t="s">
        <v>410</v>
      </c>
      <c r="J92" s="367" t="s">
        <v>895</v>
      </c>
      <c r="K92" s="366" t="s">
        <v>83</v>
      </c>
      <c r="L92" s="387">
        <v>17</v>
      </c>
      <c r="M92" s="388" t="s">
        <v>3932</v>
      </c>
      <c r="N92" s="389">
        <v>800</v>
      </c>
      <c r="O92" s="390" t="s">
        <v>1182</v>
      </c>
      <c r="P92" s="373" t="s">
        <v>1182</v>
      </c>
      <c r="Q92" s="372" t="s">
        <v>3814</v>
      </c>
      <c r="R92" s="374">
        <v>25</v>
      </c>
      <c r="S92" s="375">
        <v>35</v>
      </c>
      <c r="T92" s="392">
        <v>15</v>
      </c>
      <c r="U92" s="391" t="s">
        <v>4048</v>
      </c>
      <c r="V92" s="376">
        <v>135.86666666666667</v>
      </c>
      <c r="W92" s="378">
        <v>136.72222222222223</v>
      </c>
      <c r="X92" s="377">
        <v>67.295555555555552</v>
      </c>
      <c r="Y92" s="387" t="s">
        <v>633</v>
      </c>
      <c r="Z92" s="395" t="s">
        <v>3639</v>
      </c>
      <c r="AA92" s="380">
        <v>200</v>
      </c>
      <c r="AB92" s="379" t="s">
        <v>3630</v>
      </c>
      <c r="AC92" s="380">
        <v>10</v>
      </c>
      <c r="AD92" s="379" t="s">
        <v>3630</v>
      </c>
      <c r="AE92" s="394">
        <v>0</v>
      </c>
      <c r="AF92" s="396">
        <v>0</v>
      </c>
      <c r="AG92" s="393">
        <v>0</v>
      </c>
      <c r="AH92" s="397" t="s">
        <v>633</v>
      </c>
      <c r="AI92" s="351"/>
      <c r="AL92" s="525" t="s">
        <v>14722</v>
      </c>
      <c r="AM92" s="516" t="s">
        <v>83</v>
      </c>
      <c r="AN92" s="517" t="s">
        <v>14618</v>
      </c>
      <c r="AO92" s="514">
        <v>412</v>
      </c>
      <c r="AP92" s="498">
        <v>412</v>
      </c>
      <c r="AQ92" s="515">
        <v>0</v>
      </c>
      <c r="AR92" s="512" t="s">
        <v>14723</v>
      </c>
      <c r="BA92" s="338" t="s">
        <v>4050</v>
      </c>
    </row>
    <row r="93" spans="2:53" ht="16.5" customHeight="1">
      <c r="B93" s="398" t="s">
        <v>4051</v>
      </c>
      <c r="C93" s="381" t="s">
        <v>4052</v>
      </c>
      <c r="D93" s="383">
        <v>687</v>
      </c>
      <c r="E93" s="382" t="s">
        <v>633</v>
      </c>
      <c r="F93" s="369" t="s">
        <v>4053</v>
      </c>
      <c r="G93" s="385" t="s">
        <v>4054</v>
      </c>
      <c r="H93" s="386"/>
      <c r="I93" s="384" t="s">
        <v>339</v>
      </c>
      <c r="J93" s="367" t="s">
        <v>893</v>
      </c>
      <c r="K93" s="366" t="s">
        <v>83</v>
      </c>
      <c r="L93" s="387">
        <v>18</v>
      </c>
      <c r="M93" s="388" t="s">
        <v>4055</v>
      </c>
      <c r="N93" s="389">
        <v>800</v>
      </c>
      <c r="O93" s="390" t="s">
        <v>1182</v>
      </c>
      <c r="P93" s="373" t="s">
        <v>1182</v>
      </c>
      <c r="Q93" s="372" t="s">
        <v>3638</v>
      </c>
      <c r="R93" s="374">
        <v>25</v>
      </c>
      <c r="S93" s="375">
        <v>35</v>
      </c>
      <c r="T93" s="392">
        <v>30</v>
      </c>
      <c r="U93" s="391" t="s">
        <v>4053</v>
      </c>
      <c r="V93" s="376">
        <v>135.84444444444446</v>
      </c>
      <c r="W93" s="378">
        <v>136.70370370370372</v>
      </c>
      <c r="X93" s="377">
        <v>67.285925925925923</v>
      </c>
      <c r="Y93" s="387" t="s">
        <v>633</v>
      </c>
      <c r="Z93" s="395" t="s">
        <v>3639</v>
      </c>
      <c r="AA93" s="380">
        <v>80</v>
      </c>
      <c r="AB93" s="379" t="s">
        <v>3630</v>
      </c>
      <c r="AC93" s="380">
        <v>10</v>
      </c>
      <c r="AD93" s="379" t="s">
        <v>3630</v>
      </c>
      <c r="AE93" s="394">
        <v>0</v>
      </c>
      <c r="AF93" s="396">
        <v>0</v>
      </c>
      <c r="AG93" s="393">
        <v>0</v>
      </c>
      <c r="AH93" s="397" t="s">
        <v>633</v>
      </c>
      <c r="AI93" s="351"/>
      <c r="AL93" s="525" t="s">
        <v>14724</v>
      </c>
      <c r="AM93" s="513" t="s">
        <v>83</v>
      </c>
      <c r="AN93" s="508">
        <v>100</v>
      </c>
      <c r="AO93" s="514">
        <v>687</v>
      </c>
      <c r="AP93" s="498">
        <v>687</v>
      </c>
      <c r="AQ93" s="515">
        <v>0</v>
      </c>
      <c r="AR93" s="512" t="s">
        <v>14725</v>
      </c>
      <c r="BA93" s="338" t="s">
        <v>4056</v>
      </c>
    </row>
    <row r="94" spans="2:53" ht="16.5" customHeight="1">
      <c r="B94" s="398" t="s">
        <v>4057</v>
      </c>
      <c r="C94" s="381" t="s">
        <v>4058</v>
      </c>
      <c r="D94" s="383">
        <v>687</v>
      </c>
      <c r="E94" s="382" t="s">
        <v>633</v>
      </c>
      <c r="F94" s="369" t="s">
        <v>4053</v>
      </c>
      <c r="G94" s="385" t="s">
        <v>4059</v>
      </c>
      <c r="H94" s="386"/>
      <c r="I94" s="384" t="s">
        <v>404</v>
      </c>
      <c r="J94" s="367" t="s">
        <v>311</v>
      </c>
      <c r="K94" s="366" t="s">
        <v>83</v>
      </c>
      <c r="L94" s="387">
        <v>10</v>
      </c>
      <c r="M94" s="388" t="s">
        <v>4060</v>
      </c>
      <c r="N94" s="389">
        <v>1000</v>
      </c>
      <c r="O94" s="390" t="s">
        <v>1348</v>
      </c>
      <c r="P94" s="373" t="s">
        <v>1349</v>
      </c>
      <c r="Q94" s="372" t="s">
        <v>3638</v>
      </c>
      <c r="R94" s="374">
        <v>30</v>
      </c>
      <c r="S94" s="375">
        <v>40</v>
      </c>
      <c r="T94" s="392">
        <v>30</v>
      </c>
      <c r="U94" s="391" t="s">
        <v>4053</v>
      </c>
      <c r="V94" s="376">
        <v>135.83587946741417</v>
      </c>
      <c r="W94" s="378">
        <v>136.69656622284515</v>
      </c>
      <c r="X94" s="377">
        <v>67.27877715487034</v>
      </c>
      <c r="Y94" s="387">
        <v>69.460000000000008</v>
      </c>
      <c r="Z94" s="395" t="s">
        <v>3639</v>
      </c>
      <c r="AA94" s="380">
        <v>20</v>
      </c>
      <c r="AB94" s="379" t="s">
        <v>3630</v>
      </c>
      <c r="AC94" s="380">
        <v>10</v>
      </c>
      <c r="AD94" s="379" t="s">
        <v>3630</v>
      </c>
      <c r="AE94" s="394">
        <v>0</v>
      </c>
      <c r="AF94" s="396">
        <v>0</v>
      </c>
      <c r="AG94" s="393">
        <v>0</v>
      </c>
      <c r="AH94" s="397" t="s">
        <v>633</v>
      </c>
      <c r="AI94" s="351"/>
      <c r="AL94" s="525" t="s">
        <v>14726</v>
      </c>
      <c r="AM94" s="513" t="s">
        <v>83</v>
      </c>
      <c r="AN94" s="508">
        <v>100</v>
      </c>
      <c r="AO94" s="514">
        <v>687</v>
      </c>
      <c r="AP94" s="498">
        <v>687</v>
      </c>
      <c r="AQ94" s="515">
        <v>0</v>
      </c>
      <c r="AR94" s="512" t="s">
        <v>14725</v>
      </c>
      <c r="BA94" s="338" t="s">
        <v>4061</v>
      </c>
    </row>
    <row r="95" spans="2:53" ht="16.5" customHeight="1">
      <c r="B95" s="398" t="s">
        <v>4062</v>
      </c>
      <c r="C95" s="381" t="s">
        <v>4063</v>
      </c>
      <c r="D95" s="383">
        <v>516</v>
      </c>
      <c r="E95" s="382" t="s">
        <v>633</v>
      </c>
      <c r="F95" s="369" t="s">
        <v>4064</v>
      </c>
      <c r="G95" s="385" t="s">
        <v>4065</v>
      </c>
      <c r="H95" s="386"/>
      <c r="I95" s="384" t="s">
        <v>309</v>
      </c>
      <c r="J95" s="367" t="s">
        <v>141</v>
      </c>
      <c r="K95" s="366" t="s">
        <v>83</v>
      </c>
      <c r="L95" s="387">
        <v>21</v>
      </c>
      <c r="M95" s="388" t="s">
        <v>4066</v>
      </c>
      <c r="N95" s="389">
        <v>600</v>
      </c>
      <c r="O95" s="390" t="s">
        <v>1348</v>
      </c>
      <c r="P95" s="373" t="s">
        <v>1348</v>
      </c>
      <c r="Q95" s="372" t="s">
        <v>3638</v>
      </c>
      <c r="R95" s="374">
        <v>33</v>
      </c>
      <c r="S95" s="375">
        <v>40</v>
      </c>
      <c r="T95" s="392">
        <v>27</v>
      </c>
      <c r="U95" s="391" t="s">
        <v>4064</v>
      </c>
      <c r="V95" s="376">
        <v>135.75977908452012</v>
      </c>
      <c r="W95" s="378">
        <v>136.6331492371001</v>
      </c>
      <c r="X95" s="377">
        <v>67.238535839189893</v>
      </c>
      <c r="Y95" s="387" t="s">
        <v>633</v>
      </c>
      <c r="Z95" s="395" t="s">
        <v>3639</v>
      </c>
      <c r="AA95" s="380">
        <v>0</v>
      </c>
      <c r="AB95" s="379" t="s">
        <v>3630</v>
      </c>
      <c r="AC95" s="380">
        <v>0</v>
      </c>
      <c r="AD95" s="379" t="s">
        <v>3630</v>
      </c>
      <c r="AE95" s="394">
        <v>0</v>
      </c>
      <c r="AF95" s="396">
        <v>3</v>
      </c>
      <c r="AG95" s="393">
        <v>0</v>
      </c>
      <c r="AH95" s="397" t="s">
        <v>3640</v>
      </c>
      <c r="AI95" s="351"/>
      <c r="AL95" s="525" t="s">
        <v>14727</v>
      </c>
      <c r="AM95" s="516" t="s">
        <v>83</v>
      </c>
      <c r="AN95" s="517" t="s">
        <v>14603</v>
      </c>
      <c r="AO95" s="514">
        <v>516</v>
      </c>
      <c r="AP95" s="498">
        <v>516</v>
      </c>
      <c r="AQ95" s="515">
        <v>0</v>
      </c>
      <c r="AR95" s="512" t="s">
        <v>14728</v>
      </c>
      <c r="BA95" s="338" t="s">
        <v>4067</v>
      </c>
    </row>
    <row r="96" spans="2:53" ht="16.5" customHeight="1">
      <c r="B96" s="398" t="s">
        <v>4062</v>
      </c>
      <c r="C96" s="381" t="s">
        <v>4063</v>
      </c>
      <c r="D96" s="383">
        <v>550</v>
      </c>
      <c r="E96" s="382" t="s">
        <v>633</v>
      </c>
      <c r="F96" s="369" t="s">
        <v>4064</v>
      </c>
      <c r="G96" s="385" t="s">
        <v>4065</v>
      </c>
      <c r="H96" s="386"/>
      <c r="I96" s="384" t="s">
        <v>309</v>
      </c>
      <c r="J96" s="367" t="s">
        <v>73</v>
      </c>
      <c r="K96" s="366" t="s">
        <v>83</v>
      </c>
      <c r="L96" s="387">
        <v>5</v>
      </c>
      <c r="M96" s="388" t="s">
        <v>4066</v>
      </c>
      <c r="N96" s="389">
        <v>600</v>
      </c>
      <c r="O96" s="390" t="s">
        <v>1348</v>
      </c>
      <c r="P96" s="373" t="s">
        <v>1348</v>
      </c>
      <c r="Q96" s="372" t="s">
        <v>3638</v>
      </c>
      <c r="R96" s="374">
        <v>33</v>
      </c>
      <c r="S96" s="375">
        <v>40</v>
      </c>
      <c r="T96" s="392">
        <v>27</v>
      </c>
      <c r="U96" s="391" t="s">
        <v>4064</v>
      </c>
      <c r="V96" s="376">
        <v>135.75977908452012</v>
      </c>
      <c r="W96" s="378">
        <v>136.6331492371001</v>
      </c>
      <c r="X96" s="377">
        <v>67.238535839189893</v>
      </c>
      <c r="Y96" s="387" t="s">
        <v>633</v>
      </c>
      <c r="Z96" s="395" t="s">
        <v>3639</v>
      </c>
      <c r="AA96" s="380">
        <v>0</v>
      </c>
      <c r="AB96" s="379" t="s">
        <v>3630</v>
      </c>
      <c r="AC96" s="380">
        <v>0</v>
      </c>
      <c r="AD96" s="379" t="s">
        <v>3630</v>
      </c>
      <c r="AE96" s="394">
        <v>0</v>
      </c>
      <c r="AF96" s="396">
        <v>3</v>
      </c>
      <c r="AG96" s="393">
        <v>0</v>
      </c>
      <c r="AH96" s="397" t="s">
        <v>4068</v>
      </c>
      <c r="AI96" s="351"/>
      <c r="AL96" s="525" t="s">
        <v>14729</v>
      </c>
      <c r="AM96" s="516" t="s">
        <v>83</v>
      </c>
      <c r="AN96" s="517" t="s">
        <v>14666</v>
      </c>
      <c r="AO96" s="514">
        <v>550</v>
      </c>
      <c r="AP96" s="498">
        <v>550</v>
      </c>
      <c r="AQ96" s="515">
        <v>0</v>
      </c>
      <c r="AR96" s="512" t="s">
        <v>14730</v>
      </c>
      <c r="BA96" s="338" t="s">
        <v>4069</v>
      </c>
    </row>
    <row r="97" spans="2:53" ht="16.5" customHeight="1">
      <c r="B97" s="398" t="s">
        <v>4070</v>
      </c>
      <c r="C97" s="381" t="s">
        <v>4071</v>
      </c>
      <c r="D97" s="383">
        <v>516</v>
      </c>
      <c r="E97" s="382" t="s">
        <v>633</v>
      </c>
      <c r="F97" s="369" t="s">
        <v>4072</v>
      </c>
      <c r="G97" s="385" t="s">
        <v>4073</v>
      </c>
      <c r="H97" s="386"/>
      <c r="I97" s="384" t="s">
        <v>309</v>
      </c>
      <c r="J97" s="367" t="s">
        <v>652</v>
      </c>
      <c r="K97" s="366" t="s">
        <v>83</v>
      </c>
      <c r="L97" s="387">
        <v>50</v>
      </c>
      <c r="M97" s="388" t="s">
        <v>4074</v>
      </c>
      <c r="N97" s="389">
        <v>600</v>
      </c>
      <c r="O97" s="390" t="s">
        <v>1348</v>
      </c>
      <c r="P97" s="373" t="s">
        <v>1348</v>
      </c>
      <c r="Q97" s="372" t="s">
        <v>3638</v>
      </c>
      <c r="R97" s="374">
        <v>33</v>
      </c>
      <c r="S97" s="375">
        <v>40</v>
      </c>
      <c r="T97" s="392">
        <v>27</v>
      </c>
      <c r="U97" s="391" t="s">
        <v>4072</v>
      </c>
      <c r="V97" s="376">
        <v>135.62064400393115</v>
      </c>
      <c r="W97" s="378">
        <v>136.5172033366093</v>
      </c>
      <c r="X97" s="377">
        <v>67.161076329729767</v>
      </c>
      <c r="Y97" s="387" t="s">
        <v>633</v>
      </c>
      <c r="Z97" s="395" t="s">
        <v>3639</v>
      </c>
      <c r="AA97" s="380">
        <v>0</v>
      </c>
      <c r="AB97" s="379" t="s">
        <v>3630</v>
      </c>
      <c r="AC97" s="380">
        <v>0</v>
      </c>
      <c r="AD97" s="379" t="s">
        <v>3630</v>
      </c>
      <c r="AE97" s="394">
        <v>0</v>
      </c>
      <c r="AF97" s="396">
        <v>3</v>
      </c>
      <c r="AG97" s="393">
        <v>0</v>
      </c>
      <c r="AH97" s="397" t="s">
        <v>3640</v>
      </c>
      <c r="AI97" s="351"/>
      <c r="AL97" s="525" t="s">
        <v>14731</v>
      </c>
      <c r="AM97" s="516" t="s">
        <v>83</v>
      </c>
      <c r="AN97" s="517" t="s">
        <v>14603</v>
      </c>
      <c r="AO97" s="514">
        <v>516</v>
      </c>
      <c r="AP97" s="498">
        <v>516</v>
      </c>
      <c r="AQ97" s="515">
        <v>0</v>
      </c>
      <c r="AR97" s="512" t="s">
        <v>14732</v>
      </c>
      <c r="BA97" s="338" t="s">
        <v>4075</v>
      </c>
    </row>
    <row r="98" spans="2:53" ht="16.5" customHeight="1">
      <c r="B98" s="398" t="s">
        <v>4076</v>
      </c>
      <c r="C98" s="381" t="s">
        <v>4077</v>
      </c>
      <c r="D98" s="383">
        <v>690</v>
      </c>
      <c r="E98" s="382" t="s">
        <v>4078</v>
      </c>
      <c r="F98" s="369" t="s">
        <v>4030</v>
      </c>
      <c r="G98" s="385" t="s">
        <v>4078</v>
      </c>
      <c r="H98" s="386"/>
      <c r="I98" s="384" t="s">
        <v>309</v>
      </c>
      <c r="J98" s="367" t="s">
        <v>195</v>
      </c>
      <c r="K98" s="366" t="s">
        <v>84</v>
      </c>
      <c r="L98" s="387">
        <v>18</v>
      </c>
      <c r="M98" s="388" t="s">
        <v>4079</v>
      </c>
      <c r="N98" s="389">
        <v>600</v>
      </c>
      <c r="O98" s="390" t="s">
        <v>1348</v>
      </c>
      <c r="P98" s="373" t="s">
        <v>1348</v>
      </c>
      <c r="Q98" s="372" t="s">
        <v>3638</v>
      </c>
      <c r="R98" s="374">
        <v>33</v>
      </c>
      <c r="S98" s="375">
        <v>40</v>
      </c>
      <c r="T98" s="392">
        <v>27</v>
      </c>
      <c r="U98" s="391" t="s">
        <v>4030</v>
      </c>
      <c r="V98" s="376">
        <v>136.08509013144337</v>
      </c>
      <c r="W98" s="378">
        <v>136.89006008762891</v>
      </c>
      <c r="X98" s="377">
        <v>66.717424890463889</v>
      </c>
      <c r="Y98" s="387" t="s">
        <v>633</v>
      </c>
      <c r="Z98" s="395" t="s">
        <v>3639</v>
      </c>
      <c r="AA98" s="380">
        <v>0</v>
      </c>
      <c r="AB98" s="379" t="s">
        <v>3630</v>
      </c>
      <c r="AC98" s="380">
        <v>0</v>
      </c>
      <c r="AD98" s="379" t="s">
        <v>3630</v>
      </c>
      <c r="AE98" s="394">
        <v>0</v>
      </c>
      <c r="AF98" s="396">
        <v>0</v>
      </c>
      <c r="AG98" s="393">
        <v>0</v>
      </c>
      <c r="AH98" s="397" t="s">
        <v>633</v>
      </c>
      <c r="AI98" s="351"/>
      <c r="AL98" s="525" t="s">
        <v>14733</v>
      </c>
      <c r="AM98" s="513" t="s">
        <v>84</v>
      </c>
      <c r="AN98" s="508">
        <v>100</v>
      </c>
      <c r="AO98" s="514">
        <v>690</v>
      </c>
      <c r="AP98" s="498">
        <v>651</v>
      </c>
      <c r="AQ98" s="515">
        <v>39</v>
      </c>
      <c r="AR98" s="512" t="s">
        <v>14734</v>
      </c>
      <c r="BA98" s="338" t="s">
        <v>4080</v>
      </c>
    </row>
    <row r="99" spans="2:53" ht="16.5" customHeight="1">
      <c r="B99" s="398" t="s">
        <v>4081</v>
      </c>
      <c r="C99" s="381" t="s">
        <v>4082</v>
      </c>
      <c r="D99" s="383">
        <v>689</v>
      </c>
      <c r="E99" s="382" t="s">
        <v>633</v>
      </c>
      <c r="F99" s="369" t="s">
        <v>4083</v>
      </c>
      <c r="G99" s="385" t="s">
        <v>4084</v>
      </c>
      <c r="H99" s="386"/>
      <c r="I99" s="384" t="s">
        <v>330</v>
      </c>
      <c r="J99" s="367" t="s">
        <v>893</v>
      </c>
      <c r="K99" s="366" t="s">
        <v>83</v>
      </c>
      <c r="L99" s="387">
        <v>12</v>
      </c>
      <c r="M99" s="388" t="s">
        <v>4085</v>
      </c>
      <c r="N99" s="389">
        <v>200</v>
      </c>
      <c r="O99" s="390" t="s">
        <v>1350</v>
      </c>
      <c r="P99" s="373" t="s">
        <v>1350</v>
      </c>
      <c r="Q99" s="372" t="s">
        <v>3638</v>
      </c>
      <c r="R99" s="374">
        <v>20</v>
      </c>
      <c r="S99" s="375">
        <v>30</v>
      </c>
      <c r="T99" s="392">
        <v>30</v>
      </c>
      <c r="U99" s="391" t="s">
        <v>4083</v>
      </c>
      <c r="V99" s="376">
        <v>135.59002408134452</v>
      </c>
      <c r="W99" s="378">
        <v>136.49168673445379</v>
      </c>
      <c r="X99" s="377">
        <v>67.144144592100858</v>
      </c>
      <c r="Y99" s="387" t="s">
        <v>633</v>
      </c>
      <c r="Z99" s="395" t="s">
        <v>3639</v>
      </c>
      <c r="AA99" s="380">
        <v>40</v>
      </c>
      <c r="AB99" s="379" t="s">
        <v>3630</v>
      </c>
      <c r="AC99" s="380">
        <v>0</v>
      </c>
      <c r="AD99" s="379" t="s">
        <v>3630</v>
      </c>
      <c r="AE99" s="394">
        <v>0</v>
      </c>
      <c r="AF99" s="396">
        <v>0</v>
      </c>
      <c r="AG99" s="393">
        <v>0</v>
      </c>
      <c r="AH99" s="397" t="s">
        <v>633</v>
      </c>
      <c r="AI99" s="351"/>
      <c r="AL99" s="525" t="s">
        <v>14735</v>
      </c>
      <c r="AM99" s="513" t="s">
        <v>83</v>
      </c>
      <c r="AN99" s="508">
        <v>100</v>
      </c>
      <c r="AO99" s="514">
        <v>689</v>
      </c>
      <c r="AP99" s="498">
        <v>689</v>
      </c>
      <c r="AQ99" s="515">
        <v>0</v>
      </c>
      <c r="AR99" s="512" t="s">
        <v>14736</v>
      </c>
      <c r="BA99" s="338" t="s">
        <v>4086</v>
      </c>
    </row>
    <row r="100" spans="2:53" ht="16.5" customHeight="1">
      <c r="B100" s="398" t="s">
        <v>4081</v>
      </c>
      <c r="C100" s="381" t="s">
        <v>4082</v>
      </c>
      <c r="D100" s="383">
        <v>690</v>
      </c>
      <c r="E100" s="382" t="s">
        <v>633</v>
      </c>
      <c r="F100" s="369" t="s">
        <v>4087</v>
      </c>
      <c r="G100" s="385" t="s">
        <v>4088</v>
      </c>
      <c r="H100" s="386"/>
      <c r="I100" s="384" t="s">
        <v>332</v>
      </c>
      <c r="J100" s="367" t="s">
        <v>311</v>
      </c>
      <c r="K100" s="366" t="s">
        <v>83</v>
      </c>
      <c r="L100" s="387">
        <v>5</v>
      </c>
      <c r="M100" s="388" t="s">
        <v>4089</v>
      </c>
      <c r="N100" s="389">
        <v>300</v>
      </c>
      <c r="O100" s="390" t="s">
        <v>1348</v>
      </c>
      <c r="P100" s="373" t="s">
        <v>1348</v>
      </c>
      <c r="Q100" s="372" t="s">
        <v>3638</v>
      </c>
      <c r="R100" s="374">
        <v>25</v>
      </c>
      <c r="S100" s="375">
        <v>45</v>
      </c>
      <c r="T100" s="392">
        <v>30</v>
      </c>
      <c r="U100" s="391" t="s">
        <v>4087</v>
      </c>
      <c r="V100" s="376">
        <v>135.58398003005297</v>
      </c>
      <c r="W100" s="378">
        <v>136.48665002504416</v>
      </c>
      <c r="X100" s="377">
        <v>67.139684972451434</v>
      </c>
      <c r="Y100" s="387" t="s">
        <v>633</v>
      </c>
      <c r="Z100" s="395" t="s">
        <v>3639</v>
      </c>
      <c r="AA100" s="380">
        <v>0</v>
      </c>
      <c r="AB100" s="379" t="s">
        <v>3630</v>
      </c>
      <c r="AC100" s="380">
        <v>0</v>
      </c>
      <c r="AD100" s="379" t="s">
        <v>3630</v>
      </c>
      <c r="AE100" s="394">
        <v>0</v>
      </c>
      <c r="AF100" s="396">
        <v>0</v>
      </c>
      <c r="AG100" s="393">
        <v>0</v>
      </c>
      <c r="AH100" s="397" t="s">
        <v>633</v>
      </c>
      <c r="AI100" s="351"/>
      <c r="AL100" s="525" t="s">
        <v>14737</v>
      </c>
      <c r="AM100" s="513" t="s">
        <v>83</v>
      </c>
      <c r="AN100" s="508">
        <v>100</v>
      </c>
      <c r="AO100" s="514">
        <v>690</v>
      </c>
      <c r="AP100" s="498">
        <v>690</v>
      </c>
      <c r="AQ100" s="515">
        <v>0</v>
      </c>
      <c r="AR100" s="512" t="s">
        <v>14736</v>
      </c>
      <c r="BA100" s="338" t="s">
        <v>4090</v>
      </c>
    </row>
    <row r="101" spans="2:53" ht="16.5" customHeight="1">
      <c r="B101" s="398" t="s">
        <v>4081</v>
      </c>
      <c r="C101" s="381" t="s">
        <v>4082</v>
      </c>
      <c r="D101" s="383">
        <v>691</v>
      </c>
      <c r="E101" s="382" t="s">
        <v>633</v>
      </c>
      <c r="F101" s="369" t="s">
        <v>4087</v>
      </c>
      <c r="G101" s="385" t="s">
        <v>4088</v>
      </c>
      <c r="H101" s="386"/>
      <c r="I101" s="384" t="s">
        <v>331</v>
      </c>
      <c r="J101" s="367" t="s">
        <v>311</v>
      </c>
      <c r="K101" s="366" t="s">
        <v>83</v>
      </c>
      <c r="L101" s="387">
        <v>5</v>
      </c>
      <c r="M101" s="388" t="s">
        <v>4091</v>
      </c>
      <c r="N101" s="389">
        <v>1000</v>
      </c>
      <c r="O101" s="390" t="s">
        <v>1348</v>
      </c>
      <c r="P101" s="373" t="s">
        <v>1349</v>
      </c>
      <c r="Q101" s="372" t="s">
        <v>3638</v>
      </c>
      <c r="R101" s="374">
        <v>25</v>
      </c>
      <c r="S101" s="375">
        <v>38</v>
      </c>
      <c r="T101" s="392">
        <v>25</v>
      </c>
      <c r="U101" s="391" t="s">
        <v>4087</v>
      </c>
      <c r="V101" s="376">
        <v>135.5824773413897</v>
      </c>
      <c r="W101" s="378">
        <v>136.48539778449143</v>
      </c>
      <c r="X101" s="377">
        <v>67.14106243705946</v>
      </c>
      <c r="Y101" s="387">
        <v>69.320000000000007</v>
      </c>
      <c r="Z101" s="395" t="s">
        <v>3639</v>
      </c>
      <c r="AA101" s="380">
        <v>125</v>
      </c>
      <c r="AB101" s="379" t="s">
        <v>3630</v>
      </c>
      <c r="AC101" s="380">
        <v>10</v>
      </c>
      <c r="AD101" s="379" t="s">
        <v>3630</v>
      </c>
      <c r="AE101" s="394">
        <v>0</v>
      </c>
      <c r="AF101" s="396">
        <v>0</v>
      </c>
      <c r="AG101" s="393">
        <v>0</v>
      </c>
      <c r="AH101" s="397" t="s">
        <v>633</v>
      </c>
      <c r="AI101" s="351"/>
      <c r="AL101" s="525" t="s">
        <v>14738</v>
      </c>
      <c r="AM101" s="513" t="s">
        <v>83</v>
      </c>
      <c r="AN101" s="508">
        <v>100</v>
      </c>
      <c r="AO101" s="514">
        <v>691</v>
      </c>
      <c r="AP101" s="498">
        <v>691</v>
      </c>
      <c r="AQ101" s="515">
        <v>0</v>
      </c>
      <c r="AR101" s="512" t="s">
        <v>14736</v>
      </c>
      <c r="BA101" s="338" t="s">
        <v>4092</v>
      </c>
    </row>
    <row r="102" spans="2:53" ht="16.5" customHeight="1">
      <c r="B102" s="398" t="s">
        <v>4093</v>
      </c>
      <c r="C102" s="381" t="s">
        <v>4094</v>
      </c>
      <c r="D102" s="383">
        <v>691</v>
      </c>
      <c r="E102" s="382" t="s">
        <v>633</v>
      </c>
      <c r="F102" s="369" t="s">
        <v>4095</v>
      </c>
      <c r="G102" s="385" t="s">
        <v>4096</v>
      </c>
      <c r="H102" s="386"/>
      <c r="I102" s="384" t="s">
        <v>319</v>
      </c>
      <c r="J102" s="367" t="s">
        <v>405</v>
      </c>
      <c r="K102" s="366" t="s">
        <v>83</v>
      </c>
      <c r="L102" s="387">
        <v>10</v>
      </c>
      <c r="M102" s="388" t="s">
        <v>4097</v>
      </c>
      <c r="N102" s="389">
        <v>1000</v>
      </c>
      <c r="O102" s="390" t="s">
        <v>1182</v>
      </c>
      <c r="P102" s="373" t="s">
        <v>1182</v>
      </c>
      <c r="Q102" s="372" t="s">
        <v>3638</v>
      </c>
      <c r="R102" s="374">
        <v>25</v>
      </c>
      <c r="S102" s="375">
        <v>35</v>
      </c>
      <c r="T102" s="392">
        <v>20</v>
      </c>
      <c r="U102" s="391" t="s">
        <v>4095</v>
      </c>
      <c r="V102" s="376">
        <v>135.55527950310562</v>
      </c>
      <c r="W102" s="378">
        <v>136.46273291925468</v>
      </c>
      <c r="X102" s="377">
        <v>67.125993788819841</v>
      </c>
      <c r="Y102" s="387" t="s">
        <v>633</v>
      </c>
      <c r="Z102" s="395" t="s">
        <v>3639</v>
      </c>
      <c r="AA102" s="380">
        <v>200</v>
      </c>
      <c r="AB102" s="379" t="s">
        <v>3630</v>
      </c>
      <c r="AC102" s="380">
        <v>10</v>
      </c>
      <c r="AD102" s="379" t="s">
        <v>3630</v>
      </c>
      <c r="AE102" s="394">
        <v>0</v>
      </c>
      <c r="AF102" s="396">
        <v>4.8789999999999996</v>
      </c>
      <c r="AG102" s="393">
        <v>0</v>
      </c>
      <c r="AH102" s="397" t="s">
        <v>3912</v>
      </c>
      <c r="AI102" s="351"/>
      <c r="AL102" s="525" t="s">
        <v>14739</v>
      </c>
      <c r="AM102" s="513" t="s">
        <v>83</v>
      </c>
      <c r="AN102" s="508">
        <v>100</v>
      </c>
      <c r="AO102" s="514">
        <v>691</v>
      </c>
      <c r="AP102" s="498">
        <v>691</v>
      </c>
      <c r="AQ102" s="515">
        <v>0</v>
      </c>
      <c r="AR102" s="512" t="s">
        <v>14740</v>
      </c>
      <c r="BA102" s="338" t="s">
        <v>4098</v>
      </c>
    </row>
    <row r="103" spans="2:53" ht="16.5" customHeight="1">
      <c r="B103" s="398" t="s">
        <v>4093</v>
      </c>
      <c r="C103" s="381" t="s">
        <v>4094</v>
      </c>
      <c r="D103" s="383">
        <v>518</v>
      </c>
      <c r="E103" s="382" t="s">
        <v>633</v>
      </c>
      <c r="F103" s="369" t="s">
        <v>4095</v>
      </c>
      <c r="G103" s="385" t="s">
        <v>4099</v>
      </c>
      <c r="H103" s="386"/>
      <c r="I103" s="384" t="s">
        <v>309</v>
      </c>
      <c r="J103" s="367" t="s">
        <v>645</v>
      </c>
      <c r="K103" s="366" t="s">
        <v>83</v>
      </c>
      <c r="L103" s="387">
        <v>6</v>
      </c>
      <c r="M103" s="388" t="s">
        <v>4100</v>
      </c>
      <c r="N103" s="389">
        <v>600</v>
      </c>
      <c r="O103" s="390" t="s">
        <v>1348</v>
      </c>
      <c r="P103" s="373" t="s">
        <v>1348</v>
      </c>
      <c r="Q103" s="372" t="s">
        <v>3638</v>
      </c>
      <c r="R103" s="374">
        <v>33</v>
      </c>
      <c r="S103" s="375">
        <v>40</v>
      </c>
      <c r="T103" s="392">
        <v>27</v>
      </c>
      <c r="U103" s="391" t="s">
        <v>4095</v>
      </c>
      <c r="V103" s="376">
        <v>135.55100687648232</v>
      </c>
      <c r="W103" s="378">
        <v>136.45917239706858</v>
      </c>
      <c r="X103" s="377">
        <v>67.119910363224534</v>
      </c>
      <c r="Y103" s="387" t="s">
        <v>633</v>
      </c>
      <c r="Z103" s="395" t="s">
        <v>3639</v>
      </c>
      <c r="AA103" s="380">
        <v>0</v>
      </c>
      <c r="AB103" s="379" t="s">
        <v>3630</v>
      </c>
      <c r="AC103" s="380">
        <v>0</v>
      </c>
      <c r="AD103" s="379" t="s">
        <v>3630</v>
      </c>
      <c r="AE103" s="394">
        <v>0</v>
      </c>
      <c r="AF103" s="396">
        <v>3</v>
      </c>
      <c r="AG103" s="393">
        <v>0</v>
      </c>
      <c r="AH103" s="397" t="s">
        <v>4068</v>
      </c>
      <c r="AI103" s="351"/>
      <c r="AL103" s="525" t="s">
        <v>14741</v>
      </c>
      <c r="AM103" s="516" t="s">
        <v>83</v>
      </c>
      <c r="AN103" s="517" t="s">
        <v>14603</v>
      </c>
      <c r="AO103" s="514">
        <v>518</v>
      </c>
      <c r="AP103" s="498">
        <v>518</v>
      </c>
      <c r="AQ103" s="515">
        <v>0</v>
      </c>
      <c r="AR103" s="512" t="s">
        <v>14742</v>
      </c>
      <c r="BA103" s="338" t="s">
        <v>4101</v>
      </c>
    </row>
    <row r="104" spans="2:53" ht="16.5" customHeight="1">
      <c r="B104" s="398" t="s">
        <v>4102</v>
      </c>
      <c r="C104" s="381" t="s">
        <v>4103</v>
      </c>
      <c r="D104" s="383">
        <v>692</v>
      </c>
      <c r="E104" s="382" t="s">
        <v>633</v>
      </c>
      <c r="F104" s="369" t="s">
        <v>4104</v>
      </c>
      <c r="G104" s="385" t="s">
        <v>4105</v>
      </c>
      <c r="H104" s="386"/>
      <c r="I104" s="384" t="s">
        <v>324</v>
      </c>
      <c r="J104" s="367" t="s">
        <v>1416</v>
      </c>
      <c r="K104" s="366" t="s">
        <v>83</v>
      </c>
      <c r="L104" s="387">
        <v>5</v>
      </c>
      <c r="M104" s="388" t="s">
        <v>4106</v>
      </c>
      <c r="N104" s="389">
        <v>1000</v>
      </c>
      <c r="O104" s="390" t="s">
        <v>1348</v>
      </c>
      <c r="P104" s="373" t="s">
        <v>1348</v>
      </c>
      <c r="Q104" s="372" t="s">
        <v>3638</v>
      </c>
      <c r="R104" s="374">
        <v>20</v>
      </c>
      <c r="S104" s="375">
        <v>30</v>
      </c>
      <c r="T104" s="392">
        <v>30</v>
      </c>
      <c r="U104" s="391" t="s">
        <v>4104</v>
      </c>
      <c r="V104" s="376">
        <v>135.52242183270118</v>
      </c>
      <c r="W104" s="378">
        <v>136.43535152725099</v>
      </c>
      <c r="X104" s="377">
        <v>67.106113320023923</v>
      </c>
      <c r="Y104" s="387" t="s">
        <v>633</v>
      </c>
      <c r="Z104" s="395" t="s">
        <v>3639</v>
      </c>
      <c r="AA104" s="380">
        <v>200</v>
      </c>
      <c r="AB104" s="379" t="s">
        <v>3630</v>
      </c>
      <c r="AC104" s="380">
        <v>10</v>
      </c>
      <c r="AD104" s="379" t="s">
        <v>3630</v>
      </c>
      <c r="AE104" s="394">
        <v>0</v>
      </c>
      <c r="AF104" s="396">
        <v>0</v>
      </c>
      <c r="AG104" s="393">
        <v>0</v>
      </c>
      <c r="AH104" s="397" t="s">
        <v>633</v>
      </c>
      <c r="AI104" s="351"/>
      <c r="AL104" s="525" t="s">
        <v>14743</v>
      </c>
      <c r="AM104" s="513" t="s">
        <v>83</v>
      </c>
      <c r="AN104" s="508">
        <v>100</v>
      </c>
      <c r="AO104" s="514">
        <v>692</v>
      </c>
      <c r="AP104" s="498">
        <v>692</v>
      </c>
      <c r="AQ104" s="515">
        <v>0</v>
      </c>
      <c r="AR104" s="512" t="s">
        <v>14744</v>
      </c>
      <c r="BA104" s="338" t="s">
        <v>4107</v>
      </c>
    </row>
    <row r="105" spans="2:53" ht="16.5" customHeight="1">
      <c r="B105" s="398" t="s">
        <v>4108</v>
      </c>
      <c r="C105" s="381" t="s">
        <v>4109</v>
      </c>
      <c r="D105" s="383">
        <v>450</v>
      </c>
      <c r="E105" s="382" t="s">
        <v>633</v>
      </c>
      <c r="F105" s="369" t="s">
        <v>4110</v>
      </c>
      <c r="G105" s="385" t="s">
        <v>4111</v>
      </c>
      <c r="H105" s="386"/>
      <c r="I105" s="384" t="s">
        <v>420</v>
      </c>
      <c r="J105" s="367" t="s">
        <v>419</v>
      </c>
      <c r="K105" s="366" t="s">
        <v>83</v>
      </c>
      <c r="L105" s="387">
        <v>22</v>
      </c>
      <c r="M105" s="388" t="s">
        <v>4112</v>
      </c>
      <c r="N105" s="389">
        <v>1000</v>
      </c>
      <c r="O105" s="390" t="s">
        <v>1182</v>
      </c>
      <c r="P105" s="373" t="s">
        <v>1182</v>
      </c>
      <c r="Q105" s="372" t="s">
        <v>3638</v>
      </c>
      <c r="R105" s="374">
        <v>20</v>
      </c>
      <c r="S105" s="375">
        <v>25</v>
      </c>
      <c r="T105" s="392">
        <v>30</v>
      </c>
      <c r="U105" s="391" t="s">
        <v>4110</v>
      </c>
      <c r="V105" s="376">
        <v>135.46666666666667</v>
      </c>
      <c r="W105" s="378">
        <v>136.38888888888889</v>
      </c>
      <c r="X105" s="377">
        <v>67.077222222222204</v>
      </c>
      <c r="Y105" s="387" t="s">
        <v>633</v>
      </c>
      <c r="Z105" s="395" t="s">
        <v>3639</v>
      </c>
      <c r="AA105" s="380">
        <v>200</v>
      </c>
      <c r="AB105" s="379" t="s">
        <v>3630</v>
      </c>
      <c r="AC105" s="380">
        <v>50</v>
      </c>
      <c r="AD105" s="379" t="s">
        <v>3630</v>
      </c>
      <c r="AE105" s="394">
        <v>0</v>
      </c>
      <c r="AF105" s="396">
        <v>0</v>
      </c>
      <c r="AG105" s="393">
        <v>0</v>
      </c>
      <c r="AH105" s="397" t="s">
        <v>633</v>
      </c>
      <c r="AI105" s="351"/>
      <c r="AL105" s="525" t="s">
        <v>14745</v>
      </c>
      <c r="AM105" s="516" t="s">
        <v>83</v>
      </c>
      <c r="AN105" s="517" t="s">
        <v>14746</v>
      </c>
      <c r="AO105" s="514">
        <v>450</v>
      </c>
      <c r="AP105" s="498">
        <v>450</v>
      </c>
      <c r="AQ105" s="515">
        <v>0</v>
      </c>
      <c r="AR105" s="512" t="s">
        <v>14747</v>
      </c>
      <c r="BA105" s="338" t="s">
        <v>4113</v>
      </c>
    </row>
    <row r="106" spans="2:53" ht="16.5" customHeight="1">
      <c r="B106" s="398" t="s">
        <v>4114</v>
      </c>
      <c r="C106" s="381" t="s">
        <v>4115</v>
      </c>
      <c r="D106" s="383">
        <v>693</v>
      </c>
      <c r="E106" s="382" t="s">
        <v>633</v>
      </c>
      <c r="F106" s="369" t="s">
        <v>4110</v>
      </c>
      <c r="G106" s="385" t="s">
        <v>4116</v>
      </c>
      <c r="H106" s="386"/>
      <c r="I106" s="384" t="s">
        <v>332</v>
      </c>
      <c r="J106" s="367" t="s">
        <v>325</v>
      </c>
      <c r="K106" s="366" t="s">
        <v>83</v>
      </c>
      <c r="L106" s="387">
        <v>12</v>
      </c>
      <c r="M106" s="388" t="s">
        <v>4117</v>
      </c>
      <c r="N106" s="389">
        <v>300</v>
      </c>
      <c r="O106" s="390" t="s">
        <v>1348</v>
      </c>
      <c r="P106" s="373" t="s">
        <v>1348</v>
      </c>
      <c r="Q106" s="372" t="s">
        <v>3638</v>
      </c>
      <c r="R106" s="374">
        <v>25</v>
      </c>
      <c r="S106" s="375">
        <v>45</v>
      </c>
      <c r="T106" s="392">
        <v>30</v>
      </c>
      <c r="U106" s="391" t="s">
        <v>4110</v>
      </c>
      <c r="V106" s="376">
        <v>135.4508649692763</v>
      </c>
      <c r="W106" s="378">
        <v>136.37572080773026</v>
      </c>
      <c r="X106" s="377">
        <v>67.066707111496697</v>
      </c>
      <c r="Y106" s="387" t="s">
        <v>633</v>
      </c>
      <c r="Z106" s="395" t="s">
        <v>3639</v>
      </c>
      <c r="AA106" s="380">
        <v>0</v>
      </c>
      <c r="AB106" s="379" t="s">
        <v>3630</v>
      </c>
      <c r="AC106" s="380">
        <v>0</v>
      </c>
      <c r="AD106" s="379" t="s">
        <v>3630</v>
      </c>
      <c r="AE106" s="394">
        <v>0</v>
      </c>
      <c r="AF106" s="396">
        <v>0</v>
      </c>
      <c r="AG106" s="393">
        <v>0</v>
      </c>
      <c r="AH106" s="397" t="s">
        <v>633</v>
      </c>
      <c r="AI106" s="351"/>
      <c r="AL106" s="525" t="s">
        <v>14748</v>
      </c>
      <c r="AM106" s="513" t="s">
        <v>83</v>
      </c>
      <c r="AN106" s="508">
        <v>100</v>
      </c>
      <c r="AO106" s="514">
        <v>693</v>
      </c>
      <c r="AP106" s="498">
        <v>693</v>
      </c>
      <c r="AQ106" s="515">
        <v>0</v>
      </c>
      <c r="AR106" s="512" t="s">
        <v>14749</v>
      </c>
      <c r="BA106" s="338" t="s">
        <v>4118</v>
      </c>
    </row>
    <row r="107" spans="2:53" ht="16.5" customHeight="1">
      <c r="B107" s="398" t="s">
        <v>4119</v>
      </c>
      <c r="C107" s="381" t="s">
        <v>4120</v>
      </c>
      <c r="D107" s="383">
        <v>520</v>
      </c>
      <c r="E107" s="382" t="s">
        <v>633</v>
      </c>
      <c r="F107" s="369" t="s">
        <v>4121</v>
      </c>
      <c r="G107" s="385" t="s">
        <v>4122</v>
      </c>
      <c r="H107" s="386"/>
      <c r="I107" s="384" t="s">
        <v>309</v>
      </c>
      <c r="J107" s="367" t="s">
        <v>642</v>
      </c>
      <c r="K107" s="366" t="s">
        <v>83</v>
      </c>
      <c r="L107" s="387">
        <v>31</v>
      </c>
      <c r="M107" s="388" t="s">
        <v>4123</v>
      </c>
      <c r="N107" s="389">
        <v>600</v>
      </c>
      <c r="O107" s="390" t="s">
        <v>1348</v>
      </c>
      <c r="P107" s="373" t="s">
        <v>1348</v>
      </c>
      <c r="Q107" s="372" t="s">
        <v>3638</v>
      </c>
      <c r="R107" s="374">
        <v>33</v>
      </c>
      <c r="S107" s="375">
        <v>40</v>
      </c>
      <c r="T107" s="392">
        <v>27</v>
      </c>
      <c r="U107" s="391" t="s">
        <v>4121</v>
      </c>
      <c r="V107" s="376">
        <v>135.41167389494325</v>
      </c>
      <c r="W107" s="378">
        <v>136.34306157911936</v>
      </c>
      <c r="X107" s="377">
        <v>67.047632262968705</v>
      </c>
      <c r="Y107" s="387" t="s">
        <v>633</v>
      </c>
      <c r="Z107" s="395" t="s">
        <v>3639</v>
      </c>
      <c r="AA107" s="380">
        <v>0</v>
      </c>
      <c r="AB107" s="379" t="s">
        <v>3630</v>
      </c>
      <c r="AC107" s="380">
        <v>0</v>
      </c>
      <c r="AD107" s="379" t="s">
        <v>3630</v>
      </c>
      <c r="AE107" s="394">
        <v>0</v>
      </c>
      <c r="AF107" s="396">
        <v>3</v>
      </c>
      <c r="AG107" s="393">
        <v>0</v>
      </c>
      <c r="AH107" s="397" t="s">
        <v>3640</v>
      </c>
      <c r="AI107" s="351"/>
      <c r="AL107" s="525" t="s">
        <v>14750</v>
      </c>
      <c r="AM107" s="516" t="s">
        <v>83</v>
      </c>
      <c r="AN107" s="517" t="s">
        <v>14603</v>
      </c>
      <c r="AO107" s="514">
        <v>520</v>
      </c>
      <c r="AP107" s="498">
        <v>520</v>
      </c>
      <c r="AQ107" s="515">
        <v>0</v>
      </c>
      <c r="AR107" s="512" t="s">
        <v>14751</v>
      </c>
      <c r="BA107" s="338" t="s">
        <v>4124</v>
      </c>
    </row>
    <row r="108" spans="2:53" ht="16.5" customHeight="1">
      <c r="B108" s="398" t="s">
        <v>4125</v>
      </c>
      <c r="C108" s="381" t="s">
        <v>4126</v>
      </c>
      <c r="D108" s="383">
        <v>694</v>
      </c>
      <c r="E108" s="382" t="s">
        <v>633</v>
      </c>
      <c r="F108" s="369" t="s">
        <v>4127</v>
      </c>
      <c r="G108" s="385" t="s">
        <v>4128</v>
      </c>
      <c r="H108" s="386"/>
      <c r="I108" s="384" t="s">
        <v>324</v>
      </c>
      <c r="J108" s="367" t="s">
        <v>311</v>
      </c>
      <c r="K108" s="366" t="s">
        <v>83</v>
      </c>
      <c r="L108" s="387">
        <v>12</v>
      </c>
      <c r="M108" s="388" t="s">
        <v>4129</v>
      </c>
      <c r="N108" s="389">
        <v>1000</v>
      </c>
      <c r="O108" s="390" t="s">
        <v>1348</v>
      </c>
      <c r="P108" s="373" t="s">
        <v>1348</v>
      </c>
      <c r="Q108" s="372" t="s">
        <v>3638</v>
      </c>
      <c r="R108" s="374">
        <v>20</v>
      </c>
      <c r="S108" s="375">
        <v>30</v>
      </c>
      <c r="T108" s="392">
        <v>30</v>
      </c>
      <c r="U108" s="391" t="s">
        <v>4127</v>
      </c>
      <c r="V108" s="376">
        <v>135.3931014701374</v>
      </c>
      <c r="W108" s="378">
        <v>136.32758455844785</v>
      </c>
      <c r="X108" s="377">
        <v>67.034656985707372</v>
      </c>
      <c r="Y108" s="387" t="s">
        <v>633</v>
      </c>
      <c r="Z108" s="395" t="s">
        <v>3639</v>
      </c>
      <c r="AA108" s="380">
        <v>200</v>
      </c>
      <c r="AB108" s="379" t="s">
        <v>3630</v>
      </c>
      <c r="AC108" s="380">
        <v>10</v>
      </c>
      <c r="AD108" s="379" t="s">
        <v>3630</v>
      </c>
      <c r="AE108" s="394">
        <v>0</v>
      </c>
      <c r="AF108" s="396">
        <v>0</v>
      </c>
      <c r="AG108" s="393">
        <v>0</v>
      </c>
      <c r="AH108" s="397" t="s">
        <v>633</v>
      </c>
      <c r="AI108" s="351"/>
      <c r="AL108" s="525" t="s">
        <v>14752</v>
      </c>
      <c r="AM108" s="513" t="s">
        <v>83</v>
      </c>
      <c r="AN108" s="508">
        <v>100</v>
      </c>
      <c r="AO108" s="514">
        <v>694</v>
      </c>
      <c r="AP108" s="498">
        <v>694</v>
      </c>
      <c r="AQ108" s="515">
        <v>0</v>
      </c>
      <c r="AR108" s="512" t="s">
        <v>14753</v>
      </c>
      <c r="BA108" s="338" t="s">
        <v>4130</v>
      </c>
    </row>
    <row r="109" spans="2:53" ht="16.5" customHeight="1">
      <c r="B109" s="398" t="s">
        <v>4131</v>
      </c>
      <c r="C109" s="381" t="s">
        <v>4132</v>
      </c>
      <c r="D109" s="383">
        <v>695</v>
      </c>
      <c r="E109" s="382" t="s">
        <v>633</v>
      </c>
      <c r="F109" s="369" t="s">
        <v>4133</v>
      </c>
      <c r="G109" s="385" t="s">
        <v>4134</v>
      </c>
      <c r="H109" s="386"/>
      <c r="I109" s="384" t="s">
        <v>421</v>
      </c>
      <c r="J109" s="367" t="s">
        <v>311</v>
      </c>
      <c r="K109" s="366" t="s">
        <v>83</v>
      </c>
      <c r="L109" s="387">
        <v>53</v>
      </c>
      <c r="M109" s="388" t="s">
        <v>4135</v>
      </c>
      <c r="N109" s="389">
        <v>1000</v>
      </c>
      <c r="O109" s="390" t="s">
        <v>1350</v>
      </c>
      <c r="P109" s="373" t="s">
        <v>1351</v>
      </c>
      <c r="Q109" s="372" t="s">
        <v>3638</v>
      </c>
      <c r="R109" s="374">
        <v>25</v>
      </c>
      <c r="S109" s="375">
        <v>35</v>
      </c>
      <c r="T109" s="392">
        <v>20</v>
      </c>
      <c r="U109" s="391" t="s">
        <v>4133</v>
      </c>
      <c r="V109" s="376">
        <v>135.30856665685417</v>
      </c>
      <c r="W109" s="378">
        <v>136.25713888071181</v>
      </c>
      <c r="X109" s="377">
        <v>67.002147231217009</v>
      </c>
      <c r="Y109" s="387">
        <v>67.38000000000001</v>
      </c>
      <c r="Z109" s="395" t="s">
        <v>3639</v>
      </c>
      <c r="AA109" s="380">
        <v>200</v>
      </c>
      <c r="AB109" s="379" t="s">
        <v>3630</v>
      </c>
      <c r="AC109" s="380">
        <v>3</v>
      </c>
      <c r="AD109" s="379" t="s">
        <v>3630</v>
      </c>
      <c r="AE109" s="394">
        <v>0</v>
      </c>
      <c r="AF109" s="396">
        <v>0</v>
      </c>
      <c r="AG109" s="393">
        <v>0</v>
      </c>
      <c r="AH109" s="397" t="s">
        <v>633</v>
      </c>
      <c r="AI109" s="351"/>
      <c r="AL109" s="525" t="s">
        <v>14754</v>
      </c>
      <c r="AM109" s="513" t="s">
        <v>83</v>
      </c>
      <c r="AN109" s="508">
        <v>100</v>
      </c>
      <c r="AO109" s="514">
        <v>695</v>
      </c>
      <c r="AP109" s="498">
        <v>695</v>
      </c>
      <c r="AQ109" s="515">
        <v>0</v>
      </c>
      <c r="AR109" s="512" t="s">
        <v>14755</v>
      </c>
      <c r="BA109" s="338" t="s">
        <v>4136</v>
      </c>
    </row>
    <row r="110" spans="2:53" ht="16.5" customHeight="1">
      <c r="B110" s="398" t="s">
        <v>4131</v>
      </c>
      <c r="C110" s="381" t="s">
        <v>4132</v>
      </c>
      <c r="D110" s="383">
        <v>695</v>
      </c>
      <c r="E110" s="382" t="s">
        <v>633</v>
      </c>
      <c r="F110" s="369" t="s">
        <v>4133</v>
      </c>
      <c r="G110" s="385" t="s">
        <v>4137</v>
      </c>
      <c r="H110" s="386"/>
      <c r="I110" s="384" t="s">
        <v>341</v>
      </c>
      <c r="J110" s="367" t="s">
        <v>340</v>
      </c>
      <c r="K110" s="366" t="s">
        <v>84</v>
      </c>
      <c r="L110" s="387">
        <v>20</v>
      </c>
      <c r="M110" s="388" t="s">
        <v>4138</v>
      </c>
      <c r="N110" s="389">
        <v>1000</v>
      </c>
      <c r="O110" s="390" t="s">
        <v>1350</v>
      </c>
      <c r="P110" s="373" t="s">
        <v>1351</v>
      </c>
      <c r="Q110" s="372" t="s">
        <v>3638</v>
      </c>
      <c r="R110" s="374">
        <v>25</v>
      </c>
      <c r="S110" s="375">
        <v>30</v>
      </c>
      <c r="T110" s="392">
        <v>25</v>
      </c>
      <c r="U110" s="391" t="s">
        <v>4133</v>
      </c>
      <c r="V110" s="376">
        <v>135.29884598372385</v>
      </c>
      <c r="W110" s="378">
        <v>136.24903831976988</v>
      </c>
      <c r="X110" s="377">
        <v>66.99605784825313</v>
      </c>
      <c r="Y110" s="387">
        <v>69.23</v>
      </c>
      <c r="Z110" s="395" t="s">
        <v>3639</v>
      </c>
      <c r="AA110" s="380">
        <v>200</v>
      </c>
      <c r="AB110" s="379" t="s">
        <v>3630</v>
      </c>
      <c r="AC110" s="380">
        <v>10</v>
      </c>
      <c r="AD110" s="379" t="s">
        <v>3630</v>
      </c>
      <c r="AE110" s="394">
        <v>0</v>
      </c>
      <c r="AF110" s="396">
        <v>0</v>
      </c>
      <c r="AG110" s="393">
        <v>0</v>
      </c>
      <c r="AH110" s="397" t="s">
        <v>633</v>
      </c>
      <c r="AI110" s="351"/>
      <c r="AL110" s="525" t="s">
        <v>14756</v>
      </c>
      <c r="AM110" s="513" t="s">
        <v>84</v>
      </c>
      <c r="AN110" s="508">
        <v>100</v>
      </c>
      <c r="AO110" s="514">
        <v>695</v>
      </c>
      <c r="AP110" s="498">
        <v>655</v>
      </c>
      <c r="AQ110" s="515">
        <v>40</v>
      </c>
      <c r="AR110" s="512" t="s">
        <v>14757</v>
      </c>
      <c r="BA110" s="338" t="s">
        <v>4139</v>
      </c>
    </row>
    <row r="111" spans="2:53" ht="16.5" customHeight="1">
      <c r="B111" s="398" t="s">
        <v>4140</v>
      </c>
      <c r="C111" s="381" t="s">
        <v>4141</v>
      </c>
      <c r="D111" s="383">
        <v>554</v>
      </c>
      <c r="E111" s="382" t="s">
        <v>633</v>
      </c>
      <c r="F111" s="369" t="s">
        <v>4142</v>
      </c>
      <c r="G111" s="385" t="s">
        <v>4143</v>
      </c>
      <c r="H111" s="386"/>
      <c r="I111" s="384" t="s">
        <v>309</v>
      </c>
      <c r="J111" s="367" t="s">
        <v>72</v>
      </c>
      <c r="K111" s="366" t="s">
        <v>83</v>
      </c>
      <c r="L111" s="387">
        <v>14</v>
      </c>
      <c r="M111" s="388" t="s">
        <v>4144</v>
      </c>
      <c r="N111" s="389">
        <v>600</v>
      </c>
      <c r="O111" s="390" t="s">
        <v>1348</v>
      </c>
      <c r="P111" s="373" t="s">
        <v>1348</v>
      </c>
      <c r="Q111" s="372" t="s">
        <v>3638</v>
      </c>
      <c r="R111" s="374">
        <v>33</v>
      </c>
      <c r="S111" s="375">
        <v>40</v>
      </c>
      <c r="T111" s="392">
        <v>27</v>
      </c>
      <c r="U111" s="391" t="s">
        <v>4142</v>
      </c>
      <c r="V111" s="376">
        <v>135.19070489948407</v>
      </c>
      <c r="W111" s="378">
        <v>136.15892074957009</v>
      </c>
      <c r="X111" s="377">
        <v>66.94518717547291</v>
      </c>
      <c r="Y111" s="387" t="s">
        <v>633</v>
      </c>
      <c r="Z111" s="395" t="s">
        <v>3639</v>
      </c>
      <c r="AA111" s="380">
        <v>0</v>
      </c>
      <c r="AB111" s="379" t="s">
        <v>3630</v>
      </c>
      <c r="AC111" s="380">
        <v>0</v>
      </c>
      <c r="AD111" s="379" t="s">
        <v>3630</v>
      </c>
      <c r="AE111" s="394">
        <v>0</v>
      </c>
      <c r="AF111" s="396">
        <v>3</v>
      </c>
      <c r="AG111" s="393">
        <v>0</v>
      </c>
      <c r="AH111" s="397" t="s">
        <v>4068</v>
      </c>
      <c r="AI111" s="351"/>
      <c r="AL111" s="525" t="s">
        <v>14758</v>
      </c>
      <c r="AM111" s="516" t="s">
        <v>83</v>
      </c>
      <c r="AN111" s="517" t="s">
        <v>14666</v>
      </c>
      <c r="AO111" s="514">
        <v>554</v>
      </c>
      <c r="AP111" s="498">
        <v>554</v>
      </c>
      <c r="AQ111" s="515">
        <v>0</v>
      </c>
      <c r="AR111" s="512" t="s">
        <v>14759</v>
      </c>
      <c r="BA111" s="338" t="s">
        <v>4145</v>
      </c>
    </row>
    <row r="112" spans="2:53" ht="16.5" customHeight="1">
      <c r="B112" s="398" t="s">
        <v>4146</v>
      </c>
      <c r="C112" s="381" t="s">
        <v>4147</v>
      </c>
      <c r="D112" s="383">
        <v>696</v>
      </c>
      <c r="E112" s="382" t="s">
        <v>633</v>
      </c>
      <c r="F112" s="369" t="s">
        <v>4148</v>
      </c>
      <c r="G112" s="385" t="s">
        <v>4149</v>
      </c>
      <c r="H112" s="386"/>
      <c r="I112" s="384" t="s">
        <v>337</v>
      </c>
      <c r="J112" s="367" t="s">
        <v>311</v>
      </c>
      <c r="K112" s="366" t="s">
        <v>83</v>
      </c>
      <c r="L112" s="387">
        <v>15</v>
      </c>
      <c r="M112" s="388" t="s">
        <v>4150</v>
      </c>
      <c r="N112" s="389">
        <v>1000</v>
      </c>
      <c r="O112" s="390" t="s">
        <v>1350</v>
      </c>
      <c r="P112" s="373" t="s">
        <v>1351</v>
      </c>
      <c r="Q112" s="372" t="s">
        <v>3638</v>
      </c>
      <c r="R112" s="374">
        <v>20</v>
      </c>
      <c r="S112" s="375">
        <v>35</v>
      </c>
      <c r="T112" s="392">
        <v>30</v>
      </c>
      <c r="U112" s="391" t="s">
        <v>4148</v>
      </c>
      <c r="V112" s="376">
        <v>135.12083806117602</v>
      </c>
      <c r="W112" s="378">
        <v>136.10069838431338</v>
      </c>
      <c r="X112" s="377">
        <v>66.919231777255305</v>
      </c>
      <c r="Y112" s="387">
        <v>69.02000000000001</v>
      </c>
      <c r="Z112" s="395" t="s">
        <v>3639</v>
      </c>
      <c r="AA112" s="380">
        <v>150</v>
      </c>
      <c r="AB112" s="379" t="s">
        <v>3630</v>
      </c>
      <c r="AC112" s="380">
        <v>0</v>
      </c>
      <c r="AD112" s="379" t="s">
        <v>3630</v>
      </c>
      <c r="AE112" s="394">
        <v>0</v>
      </c>
      <c r="AF112" s="396">
        <v>0</v>
      </c>
      <c r="AG112" s="393">
        <v>0</v>
      </c>
      <c r="AH112" s="397" t="s">
        <v>633</v>
      </c>
      <c r="AI112" s="351"/>
      <c r="AL112" s="525" t="s">
        <v>14760</v>
      </c>
      <c r="AM112" s="513" t="s">
        <v>83</v>
      </c>
      <c r="AN112" s="508">
        <v>100</v>
      </c>
      <c r="AO112" s="514">
        <v>696</v>
      </c>
      <c r="AP112" s="498">
        <v>696</v>
      </c>
      <c r="AQ112" s="515">
        <v>0</v>
      </c>
      <c r="AR112" s="512" t="s">
        <v>14761</v>
      </c>
      <c r="BA112" s="338" t="s">
        <v>4151</v>
      </c>
    </row>
    <row r="113" spans="2:53" ht="16.5" customHeight="1">
      <c r="B113" s="398" t="s">
        <v>4146</v>
      </c>
      <c r="C113" s="381" t="s">
        <v>4147</v>
      </c>
      <c r="D113" s="383">
        <v>697</v>
      </c>
      <c r="E113" s="382" t="s">
        <v>4152</v>
      </c>
      <c r="F113" s="369" t="s">
        <v>4095</v>
      </c>
      <c r="G113" s="385" t="s">
        <v>4152</v>
      </c>
      <c r="H113" s="386"/>
      <c r="I113" s="384" t="s">
        <v>309</v>
      </c>
      <c r="J113" s="367" t="s">
        <v>655</v>
      </c>
      <c r="K113" s="366" t="s">
        <v>84</v>
      </c>
      <c r="L113" s="387">
        <v>7</v>
      </c>
      <c r="M113" s="388" t="s">
        <v>4153</v>
      </c>
      <c r="N113" s="389">
        <v>600</v>
      </c>
      <c r="O113" s="390" t="s">
        <v>1348</v>
      </c>
      <c r="P113" s="373" t="s">
        <v>1348</v>
      </c>
      <c r="Q113" s="372" t="s">
        <v>3638</v>
      </c>
      <c r="R113" s="374">
        <v>33</v>
      </c>
      <c r="S113" s="375">
        <v>40</v>
      </c>
      <c r="T113" s="392">
        <v>27</v>
      </c>
      <c r="U113" s="391" t="s">
        <v>4095</v>
      </c>
      <c r="V113" s="376">
        <v>135.55255997469547</v>
      </c>
      <c r="W113" s="378">
        <v>136.46046664557957</v>
      </c>
      <c r="X113" s="377">
        <v>66.498486689862489</v>
      </c>
      <c r="Y113" s="387" t="s">
        <v>633</v>
      </c>
      <c r="Z113" s="395" t="s">
        <v>3639</v>
      </c>
      <c r="AA113" s="380">
        <v>0</v>
      </c>
      <c r="AB113" s="379" t="s">
        <v>3630</v>
      </c>
      <c r="AC113" s="380">
        <v>0</v>
      </c>
      <c r="AD113" s="379" t="s">
        <v>3630</v>
      </c>
      <c r="AE113" s="394">
        <v>0</v>
      </c>
      <c r="AF113" s="396">
        <v>0</v>
      </c>
      <c r="AG113" s="393">
        <v>0</v>
      </c>
      <c r="AH113" s="397" t="s">
        <v>633</v>
      </c>
      <c r="AI113" s="351"/>
      <c r="AL113" s="525" t="s">
        <v>14762</v>
      </c>
      <c r="AM113" s="513" t="s">
        <v>84</v>
      </c>
      <c r="AN113" s="508">
        <v>100</v>
      </c>
      <c r="AO113" s="514">
        <v>697</v>
      </c>
      <c r="AP113" s="498">
        <v>656</v>
      </c>
      <c r="AQ113" s="515">
        <v>41</v>
      </c>
      <c r="AR113" s="512" t="s">
        <v>14763</v>
      </c>
      <c r="BA113" s="338" t="s">
        <v>4154</v>
      </c>
    </row>
    <row r="114" spans="2:53" ht="16.5" customHeight="1">
      <c r="B114" s="398" t="s">
        <v>4155</v>
      </c>
      <c r="C114" s="381" t="s">
        <v>4156</v>
      </c>
      <c r="D114" s="383">
        <v>697</v>
      </c>
      <c r="E114" s="382" t="s">
        <v>633</v>
      </c>
      <c r="F114" s="369" t="s">
        <v>4157</v>
      </c>
      <c r="G114" s="385" t="s">
        <v>4158</v>
      </c>
      <c r="H114" s="386"/>
      <c r="I114" s="384" t="s">
        <v>316</v>
      </c>
      <c r="J114" s="367" t="s">
        <v>900</v>
      </c>
      <c r="K114" s="366" t="s">
        <v>83</v>
      </c>
      <c r="L114" s="387">
        <v>36</v>
      </c>
      <c r="M114" s="388" t="s">
        <v>4159</v>
      </c>
      <c r="N114" s="389">
        <v>600</v>
      </c>
      <c r="O114" s="390" t="s">
        <v>1348</v>
      </c>
      <c r="P114" s="373" t="s">
        <v>1348</v>
      </c>
      <c r="Q114" s="372" t="s">
        <v>3638</v>
      </c>
      <c r="R114" s="374">
        <v>33</v>
      </c>
      <c r="S114" s="375">
        <v>33</v>
      </c>
      <c r="T114" s="392">
        <v>33</v>
      </c>
      <c r="U114" s="391" t="s">
        <v>4157</v>
      </c>
      <c r="V114" s="376">
        <v>135.09946568852567</v>
      </c>
      <c r="W114" s="378">
        <v>136.08288807377139</v>
      </c>
      <c r="X114" s="377">
        <v>66.908823118851458</v>
      </c>
      <c r="Y114" s="387" t="s">
        <v>633</v>
      </c>
      <c r="Z114" s="395" t="s">
        <v>3639</v>
      </c>
      <c r="AA114" s="380">
        <v>100</v>
      </c>
      <c r="AB114" s="379" t="s">
        <v>3630</v>
      </c>
      <c r="AC114" s="380">
        <v>5</v>
      </c>
      <c r="AD114" s="379" t="s">
        <v>3630</v>
      </c>
      <c r="AE114" s="394">
        <v>0</v>
      </c>
      <c r="AF114" s="396">
        <v>0</v>
      </c>
      <c r="AG114" s="393">
        <v>0</v>
      </c>
      <c r="AH114" s="397" t="s">
        <v>633</v>
      </c>
      <c r="AI114" s="351"/>
      <c r="AL114" s="525" t="s">
        <v>14764</v>
      </c>
      <c r="AM114" s="513" t="s">
        <v>83</v>
      </c>
      <c r="AN114" s="508">
        <v>100</v>
      </c>
      <c r="AO114" s="514">
        <v>697</v>
      </c>
      <c r="AP114" s="498">
        <v>697</v>
      </c>
      <c r="AQ114" s="515">
        <v>0</v>
      </c>
      <c r="AR114" s="512" t="s">
        <v>14765</v>
      </c>
      <c r="BA114" s="338" t="s">
        <v>4160</v>
      </c>
    </row>
    <row r="115" spans="2:53" ht="16.5" customHeight="1">
      <c r="B115" s="398" t="s">
        <v>4155</v>
      </c>
      <c r="C115" s="381" t="s">
        <v>4156</v>
      </c>
      <c r="D115" s="383">
        <v>698</v>
      </c>
      <c r="E115" s="382" t="s">
        <v>633</v>
      </c>
      <c r="F115" s="369" t="s">
        <v>4161</v>
      </c>
      <c r="G115" s="385" t="s">
        <v>4162</v>
      </c>
      <c r="H115" s="386"/>
      <c r="I115" s="384" t="s">
        <v>332</v>
      </c>
      <c r="J115" s="367" t="s">
        <v>1417</v>
      </c>
      <c r="K115" s="366" t="s">
        <v>83</v>
      </c>
      <c r="L115" s="387">
        <v>4</v>
      </c>
      <c r="M115" s="388" t="s">
        <v>4163</v>
      </c>
      <c r="N115" s="389">
        <v>300</v>
      </c>
      <c r="O115" s="390" t="s">
        <v>1348</v>
      </c>
      <c r="P115" s="373" t="s">
        <v>1348</v>
      </c>
      <c r="Q115" s="372" t="s">
        <v>3638</v>
      </c>
      <c r="R115" s="374">
        <v>25</v>
      </c>
      <c r="S115" s="375">
        <v>45</v>
      </c>
      <c r="T115" s="392">
        <v>30</v>
      </c>
      <c r="U115" s="391" t="s">
        <v>4161</v>
      </c>
      <c r="V115" s="376">
        <v>135.07984756709331</v>
      </c>
      <c r="W115" s="378">
        <v>136.06653963924444</v>
      </c>
      <c r="X115" s="377">
        <v>66.901806396831134</v>
      </c>
      <c r="Y115" s="387" t="s">
        <v>633</v>
      </c>
      <c r="Z115" s="395" t="s">
        <v>3639</v>
      </c>
      <c r="AA115" s="380">
        <v>0</v>
      </c>
      <c r="AB115" s="379" t="s">
        <v>3630</v>
      </c>
      <c r="AC115" s="380">
        <v>0</v>
      </c>
      <c r="AD115" s="379" t="s">
        <v>3630</v>
      </c>
      <c r="AE115" s="394">
        <v>0</v>
      </c>
      <c r="AF115" s="396">
        <v>0</v>
      </c>
      <c r="AG115" s="393">
        <v>0</v>
      </c>
      <c r="AH115" s="397" t="s">
        <v>633</v>
      </c>
      <c r="AI115" s="351"/>
      <c r="AL115" s="525" t="s">
        <v>14766</v>
      </c>
      <c r="AM115" s="513" t="s">
        <v>83</v>
      </c>
      <c r="AN115" s="508">
        <v>100</v>
      </c>
      <c r="AO115" s="514">
        <v>698</v>
      </c>
      <c r="AP115" s="498">
        <v>698</v>
      </c>
      <c r="AQ115" s="515">
        <v>0</v>
      </c>
      <c r="AR115" s="512" t="s">
        <v>14767</v>
      </c>
      <c r="BA115" s="338" t="s">
        <v>4164</v>
      </c>
    </row>
    <row r="116" spans="2:53" ht="16.5" customHeight="1">
      <c r="B116" s="398" t="s">
        <v>4155</v>
      </c>
      <c r="C116" s="381" t="s">
        <v>4156</v>
      </c>
      <c r="D116" s="383">
        <v>558</v>
      </c>
      <c r="E116" s="382" t="s">
        <v>633</v>
      </c>
      <c r="F116" s="369" t="s">
        <v>4161</v>
      </c>
      <c r="G116" s="385" t="s">
        <v>4162</v>
      </c>
      <c r="H116" s="386"/>
      <c r="I116" s="384" t="s">
        <v>309</v>
      </c>
      <c r="J116" s="367" t="s">
        <v>1061</v>
      </c>
      <c r="K116" s="366" t="s">
        <v>83</v>
      </c>
      <c r="L116" s="387">
        <v>14</v>
      </c>
      <c r="M116" s="388" t="s">
        <v>4165</v>
      </c>
      <c r="N116" s="389">
        <v>600</v>
      </c>
      <c r="O116" s="390" t="s">
        <v>1348</v>
      </c>
      <c r="P116" s="373" t="s">
        <v>1348</v>
      </c>
      <c r="Q116" s="372" t="s">
        <v>3638</v>
      </c>
      <c r="R116" s="374">
        <v>33</v>
      </c>
      <c r="S116" s="375">
        <v>40</v>
      </c>
      <c r="T116" s="392">
        <v>27</v>
      </c>
      <c r="U116" s="391" t="s">
        <v>4161</v>
      </c>
      <c r="V116" s="376">
        <v>135.07986633980866</v>
      </c>
      <c r="W116" s="378">
        <v>136.0665552831739</v>
      </c>
      <c r="X116" s="377">
        <v>66.901789188508701</v>
      </c>
      <c r="Y116" s="387" t="s">
        <v>633</v>
      </c>
      <c r="Z116" s="395" t="s">
        <v>3639</v>
      </c>
      <c r="AA116" s="380">
        <v>0</v>
      </c>
      <c r="AB116" s="379" t="s">
        <v>3630</v>
      </c>
      <c r="AC116" s="380">
        <v>0</v>
      </c>
      <c r="AD116" s="379" t="s">
        <v>3630</v>
      </c>
      <c r="AE116" s="394">
        <v>0</v>
      </c>
      <c r="AF116" s="396">
        <v>3</v>
      </c>
      <c r="AG116" s="393">
        <v>0</v>
      </c>
      <c r="AH116" s="397" t="s">
        <v>4068</v>
      </c>
      <c r="AI116" s="351"/>
      <c r="AL116" s="525" t="s">
        <v>14768</v>
      </c>
      <c r="AM116" s="516" t="s">
        <v>83</v>
      </c>
      <c r="AN116" s="517" t="s">
        <v>14666</v>
      </c>
      <c r="AO116" s="514">
        <v>558</v>
      </c>
      <c r="AP116" s="498">
        <v>558</v>
      </c>
      <c r="AQ116" s="515">
        <v>0</v>
      </c>
      <c r="AR116" s="512" t="s">
        <v>14769</v>
      </c>
      <c r="BA116" s="338" t="s">
        <v>4166</v>
      </c>
    </row>
    <row r="117" spans="2:53" ht="16.5" customHeight="1">
      <c r="B117" s="398" t="s">
        <v>4155</v>
      </c>
      <c r="C117" s="381" t="s">
        <v>4156</v>
      </c>
      <c r="D117" s="383">
        <v>524</v>
      </c>
      <c r="E117" s="382" t="s">
        <v>633</v>
      </c>
      <c r="F117" s="369" t="s">
        <v>4161</v>
      </c>
      <c r="G117" s="385" t="s">
        <v>4162</v>
      </c>
      <c r="H117" s="386"/>
      <c r="I117" s="384" t="s">
        <v>309</v>
      </c>
      <c r="J117" s="367" t="s">
        <v>640</v>
      </c>
      <c r="K117" s="366" t="s">
        <v>83</v>
      </c>
      <c r="L117" s="387">
        <v>12</v>
      </c>
      <c r="M117" s="388" t="s">
        <v>4165</v>
      </c>
      <c r="N117" s="389">
        <v>600</v>
      </c>
      <c r="O117" s="390" t="s">
        <v>1348</v>
      </c>
      <c r="P117" s="373" t="s">
        <v>1348</v>
      </c>
      <c r="Q117" s="372" t="s">
        <v>3638</v>
      </c>
      <c r="R117" s="374">
        <v>33</v>
      </c>
      <c r="S117" s="375">
        <v>40</v>
      </c>
      <c r="T117" s="392">
        <v>27</v>
      </c>
      <c r="U117" s="391" t="s">
        <v>4161</v>
      </c>
      <c r="V117" s="376">
        <v>135.07986633980866</v>
      </c>
      <c r="W117" s="378">
        <v>136.0665552831739</v>
      </c>
      <c r="X117" s="377">
        <v>66.901789188508701</v>
      </c>
      <c r="Y117" s="387" t="s">
        <v>633</v>
      </c>
      <c r="Z117" s="395" t="s">
        <v>3639</v>
      </c>
      <c r="AA117" s="380">
        <v>0</v>
      </c>
      <c r="AB117" s="379" t="s">
        <v>3630</v>
      </c>
      <c r="AC117" s="380">
        <v>0</v>
      </c>
      <c r="AD117" s="379" t="s">
        <v>3630</v>
      </c>
      <c r="AE117" s="394">
        <v>0</v>
      </c>
      <c r="AF117" s="396">
        <v>3</v>
      </c>
      <c r="AG117" s="393">
        <v>0</v>
      </c>
      <c r="AH117" s="397" t="s">
        <v>3640</v>
      </c>
      <c r="AI117" s="351"/>
      <c r="AL117" s="525" t="s">
        <v>14770</v>
      </c>
      <c r="AM117" s="516" t="s">
        <v>83</v>
      </c>
      <c r="AN117" s="517" t="s">
        <v>14603</v>
      </c>
      <c r="AO117" s="514">
        <v>524</v>
      </c>
      <c r="AP117" s="498">
        <v>524</v>
      </c>
      <c r="AQ117" s="515">
        <v>0</v>
      </c>
      <c r="AR117" s="512" t="s">
        <v>14771</v>
      </c>
      <c r="BA117" s="338" t="s">
        <v>4167</v>
      </c>
    </row>
    <row r="118" spans="2:53" ht="16.5" customHeight="1">
      <c r="B118" s="398" t="s">
        <v>4168</v>
      </c>
      <c r="C118" s="381" t="s">
        <v>4169</v>
      </c>
      <c r="D118" s="383">
        <v>699</v>
      </c>
      <c r="E118" s="382" t="s">
        <v>633</v>
      </c>
      <c r="F118" s="369" t="s">
        <v>4170</v>
      </c>
      <c r="G118" s="385" t="s">
        <v>4171</v>
      </c>
      <c r="H118" s="386"/>
      <c r="I118" s="384" t="s">
        <v>317</v>
      </c>
      <c r="J118" s="367" t="s">
        <v>315</v>
      </c>
      <c r="K118" s="366" t="s">
        <v>84</v>
      </c>
      <c r="L118" s="387">
        <v>12</v>
      </c>
      <c r="M118" s="388" t="s">
        <v>4172</v>
      </c>
      <c r="N118" s="389">
        <v>1000</v>
      </c>
      <c r="O118" s="390" t="s">
        <v>1182</v>
      </c>
      <c r="P118" s="373" t="s">
        <v>1182</v>
      </c>
      <c r="Q118" s="372" t="s">
        <v>3638</v>
      </c>
      <c r="R118" s="374">
        <v>27</v>
      </c>
      <c r="S118" s="375">
        <v>28</v>
      </c>
      <c r="T118" s="392">
        <v>25</v>
      </c>
      <c r="U118" s="391" t="s">
        <v>4170</v>
      </c>
      <c r="V118" s="376">
        <v>135.04999999999998</v>
      </c>
      <c r="W118" s="378">
        <v>136.04166666666666</v>
      </c>
      <c r="X118" s="377">
        <v>66.884166666666701</v>
      </c>
      <c r="Y118" s="387" t="s">
        <v>633</v>
      </c>
      <c r="Z118" s="395" t="s">
        <v>3639</v>
      </c>
      <c r="AA118" s="380">
        <v>200</v>
      </c>
      <c r="AB118" s="379" t="s">
        <v>3630</v>
      </c>
      <c r="AC118" s="380">
        <v>5</v>
      </c>
      <c r="AD118" s="379" t="s">
        <v>3630</v>
      </c>
      <c r="AE118" s="394">
        <v>0</v>
      </c>
      <c r="AF118" s="396">
        <v>6</v>
      </c>
      <c r="AG118" s="393">
        <v>0</v>
      </c>
      <c r="AH118" s="397" t="s">
        <v>4173</v>
      </c>
      <c r="AI118" s="351"/>
      <c r="AL118" s="525" t="s">
        <v>14772</v>
      </c>
      <c r="AM118" s="513" t="s">
        <v>84</v>
      </c>
      <c r="AN118" s="508">
        <v>100</v>
      </c>
      <c r="AO118" s="514">
        <v>699</v>
      </c>
      <c r="AP118" s="498">
        <v>658</v>
      </c>
      <c r="AQ118" s="515">
        <v>41</v>
      </c>
      <c r="AR118" s="512" t="s">
        <v>14773</v>
      </c>
      <c r="BA118" s="338" t="s">
        <v>4174</v>
      </c>
    </row>
    <row r="119" spans="2:53" ht="16.5" customHeight="1">
      <c r="B119" s="398" t="s">
        <v>4175</v>
      </c>
      <c r="C119" s="381" t="s">
        <v>4176</v>
      </c>
      <c r="D119" s="383">
        <v>700</v>
      </c>
      <c r="E119" s="382" t="s">
        <v>633</v>
      </c>
      <c r="F119" s="369" t="s">
        <v>4177</v>
      </c>
      <c r="G119" s="385" t="s">
        <v>4178</v>
      </c>
      <c r="H119" s="386"/>
      <c r="I119" s="384" t="s">
        <v>319</v>
      </c>
      <c r="J119" s="367" t="s">
        <v>900</v>
      </c>
      <c r="K119" s="366" t="s">
        <v>83</v>
      </c>
      <c r="L119" s="387">
        <v>16</v>
      </c>
      <c r="M119" s="388" t="s">
        <v>4179</v>
      </c>
      <c r="N119" s="389">
        <v>1000</v>
      </c>
      <c r="O119" s="390" t="s">
        <v>1182</v>
      </c>
      <c r="P119" s="373" t="s">
        <v>1182</v>
      </c>
      <c r="Q119" s="372" t="s">
        <v>3638</v>
      </c>
      <c r="R119" s="374">
        <v>25</v>
      </c>
      <c r="S119" s="375">
        <v>35</v>
      </c>
      <c r="T119" s="392">
        <v>20</v>
      </c>
      <c r="U119" s="391" t="s">
        <v>4177</v>
      </c>
      <c r="V119" s="376">
        <v>135.02500000000001</v>
      </c>
      <c r="W119" s="378">
        <v>136.02083333333334</v>
      </c>
      <c r="X119" s="377">
        <v>66.877083333333317</v>
      </c>
      <c r="Y119" s="387" t="s">
        <v>633</v>
      </c>
      <c r="Z119" s="395" t="s">
        <v>3639</v>
      </c>
      <c r="AA119" s="380">
        <v>200</v>
      </c>
      <c r="AB119" s="379" t="s">
        <v>3630</v>
      </c>
      <c r="AC119" s="380">
        <v>10</v>
      </c>
      <c r="AD119" s="379" t="s">
        <v>3630</v>
      </c>
      <c r="AE119" s="394">
        <v>0</v>
      </c>
      <c r="AF119" s="396">
        <v>0</v>
      </c>
      <c r="AG119" s="393">
        <v>0</v>
      </c>
      <c r="AH119" s="397" t="s">
        <v>633</v>
      </c>
      <c r="AI119" s="351"/>
      <c r="AL119" s="525" t="s">
        <v>14774</v>
      </c>
      <c r="AM119" s="513" t="s">
        <v>83</v>
      </c>
      <c r="AN119" s="508">
        <v>100</v>
      </c>
      <c r="AO119" s="514">
        <v>700</v>
      </c>
      <c r="AP119" s="498">
        <v>700</v>
      </c>
      <c r="AQ119" s="515">
        <v>0</v>
      </c>
      <c r="AR119" s="512" t="s">
        <v>14775</v>
      </c>
      <c r="BA119" s="338" t="s">
        <v>4180</v>
      </c>
    </row>
    <row r="120" spans="2:53" ht="16.5" customHeight="1">
      <c r="B120" s="398" t="s">
        <v>4181</v>
      </c>
      <c r="C120" s="381" t="s">
        <v>4182</v>
      </c>
      <c r="D120" s="383">
        <v>454</v>
      </c>
      <c r="E120" s="382" t="s">
        <v>633</v>
      </c>
      <c r="F120" s="369" t="s">
        <v>4183</v>
      </c>
      <c r="G120" s="385" t="s">
        <v>4184</v>
      </c>
      <c r="H120" s="386"/>
      <c r="I120" s="384" t="s">
        <v>417</v>
      </c>
      <c r="J120" s="367" t="s">
        <v>419</v>
      </c>
      <c r="K120" s="366" t="s">
        <v>83</v>
      </c>
      <c r="L120" s="387">
        <v>57</v>
      </c>
      <c r="M120" s="388" t="s">
        <v>4185</v>
      </c>
      <c r="N120" s="389">
        <v>1000</v>
      </c>
      <c r="O120" s="390" t="s">
        <v>1350</v>
      </c>
      <c r="P120" s="373" t="s">
        <v>1182</v>
      </c>
      <c r="Q120" s="372" t="s">
        <v>3638</v>
      </c>
      <c r="R120" s="374">
        <v>20</v>
      </c>
      <c r="S120" s="375">
        <v>40</v>
      </c>
      <c r="T120" s="392">
        <v>25</v>
      </c>
      <c r="U120" s="391" t="s">
        <v>4183</v>
      </c>
      <c r="V120" s="376">
        <v>134.99387295546984</v>
      </c>
      <c r="W120" s="378">
        <v>135.96936477734917</v>
      </c>
      <c r="X120" s="377">
        <v>66.863381133590494</v>
      </c>
      <c r="Y120" s="387" t="s">
        <v>633</v>
      </c>
      <c r="Z120" s="395" t="s">
        <v>3639</v>
      </c>
      <c r="AA120" s="380">
        <v>150</v>
      </c>
      <c r="AB120" s="379" t="s">
        <v>3630</v>
      </c>
      <c r="AC120" s="380">
        <v>5</v>
      </c>
      <c r="AD120" s="379" t="s">
        <v>3630</v>
      </c>
      <c r="AE120" s="394">
        <v>0</v>
      </c>
      <c r="AF120" s="396">
        <v>6.0810000000000004</v>
      </c>
      <c r="AG120" s="393">
        <v>0</v>
      </c>
      <c r="AH120" s="397" t="s">
        <v>3912</v>
      </c>
      <c r="AI120" s="351"/>
      <c r="AL120" s="525" t="s">
        <v>14776</v>
      </c>
      <c r="AM120" s="516" t="s">
        <v>83</v>
      </c>
      <c r="AN120" s="517" t="s">
        <v>14746</v>
      </c>
      <c r="AO120" s="514">
        <v>454</v>
      </c>
      <c r="AP120" s="498">
        <v>454</v>
      </c>
      <c r="AQ120" s="515">
        <v>0</v>
      </c>
      <c r="AR120" s="512" t="s">
        <v>14777</v>
      </c>
      <c r="BA120" s="338" t="s">
        <v>4186</v>
      </c>
    </row>
    <row r="121" spans="2:53" ht="16.5" customHeight="1">
      <c r="B121" s="398" t="s">
        <v>4187</v>
      </c>
      <c r="C121" s="381" t="s">
        <v>4188</v>
      </c>
      <c r="D121" s="383">
        <v>700</v>
      </c>
      <c r="E121" s="382" t="s">
        <v>633</v>
      </c>
      <c r="F121" s="369" t="s">
        <v>4189</v>
      </c>
      <c r="G121" s="385" t="s">
        <v>4190</v>
      </c>
      <c r="H121" s="386"/>
      <c r="I121" s="384" t="s">
        <v>332</v>
      </c>
      <c r="J121" s="367" t="s">
        <v>899</v>
      </c>
      <c r="K121" s="366" t="s">
        <v>83</v>
      </c>
      <c r="L121" s="387">
        <v>13</v>
      </c>
      <c r="M121" s="388" t="s">
        <v>4191</v>
      </c>
      <c r="N121" s="389">
        <v>300</v>
      </c>
      <c r="O121" s="390" t="s">
        <v>1348</v>
      </c>
      <c r="P121" s="373" t="s">
        <v>1348</v>
      </c>
      <c r="Q121" s="372" t="s">
        <v>3638</v>
      </c>
      <c r="R121" s="374">
        <v>25</v>
      </c>
      <c r="S121" s="375">
        <v>45</v>
      </c>
      <c r="T121" s="392">
        <v>30</v>
      </c>
      <c r="U121" s="391" t="s">
        <v>4189</v>
      </c>
      <c r="V121" s="376">
        <v>134.98712358624704</v>
      </c>
      <c r="W121" s="378">
        <v>135.93561793123521</v>
      </c>
      <c r="X121" s="377">
        <v>66.858629241258868</v>
      </c>
      <c r="Y121" s="387" t="s">
        <v>633</v>
      </c>
      <c r="Z121" s="395" t="s">
        <v>3639</v>
      </c>
      <c r="AA121" s="380">
        <v>0</v>
      </c>
      <c r="AB121" s="379" t="s">
        <v>3630</v>
      </c>
      <c r="AC121" s="380">
        <v>0</v>
      </c>
      <c r="AD121" s="379" t="s">
        <v>3630</v>
      </c>
      <c r="AE121" s="394">
        <v>0</v>
      </c>
      <c r="AF121" s="396">
        <v>0</v>
      </c>
      <c r="AG121" s="393">
        <v>0</v>
      </c>
      <c r="AH121" s="397" t="s">
        <v>633</v>
      </c>
      <c r="AI121" s="351"/>
      <c r="AL121" s="525" t="s">
        <v>14778</v>
      </c>
      <c r="AM121" s="513" t="s">
        <v>83</v>
      </c>
      <c r="AN121" s="508">
        <v>100</v>
      </c>
      <c r="AO121" s="514">
        <v>700</v>
      </c>
      <c r="AP121" s="498">
        <v>700</v>
      </c>
      <c r="AQ121" s="515">
        <v>0</v>
      </c>
      <c r="AR121" s="512" t="s">
        <v>14779</v>
      </c>
      <c r="BA121" s="338" t="s">
        <v>4192</v>
      </c>
    </row>
    <row r="122" spans="2:53" ht="16.5" customHeight="1">
      <c r="B122" s="398" t="s">
        <v>4193</v>
      </c>
      <c r="C122" s="381" t="s">
        <v>4194</v>
      </c>
      <c r="D122" s="383">
        <v>561</v>
      </c>
      <c r="E122" s="382" t="s">
        <v>633</v>
      </c>
      <c r="F122" s="369" t="s">
        <v>4189</v>
      </c>
      <c r="G122" s="385" t="s">
        <v>4195</v>
      </c>
      <c r="H122" s="386"/>
      <c r="I122" s="384" t="s">
        <v>309</v>
      </c>
      <c r="J122" s="367" t="s">
        <v>647</v>
      </c>
      <c r="K122" s="366" t="s">
        <v>83</v>
      </c>
      <c r="L122" s="387">
        <v>16</v>
      </c>
      <c r="M122" s="388" t="s">
        <v>4196</v>
      </c>
      <c r="N122" s="389">
        <v>600</v>
      </c>
      <c r="O122" s="390" t="s">
        <v>1348</v>
      </c>
      <c r="P122" s="373" t="s">
        <v>1348</v>
      </c>
      <c r="Q122" s="372" t="s">
        <v>3638</v>
      </c>
      <c r="R122" s="374">
        <v>33</v>
      </c>
      <c r="S122" s="375">
        <v>40</v>
      </c>
      <c r="T122" s="392">
        <v>27</v>
      </c>
      <c r="U122" s="391" t="s">
        <v>4189</v>
      </c>
      <c r="V122" s="376">
        <v>134.97614646018292</v>
      </c>
      <c r="W122" s="378">
        <v>135.8807323009145</v>
      </c>
      <c r="X122" s="377">
        <v>66.856560619451287</v>
      </c>
      <c r="Y122" s="387" t="s">
        <v>633</v>
      </c>
      <c r="Z122" s="395" t="s">
        <v>3639</v>
      </c>
      <c r="AA122" s="380">
        <v>0</v>
      </c>
      <c r="AB122" s="379" t="s">
        <v>3630</v>
      </c>
      <c r="AC122" s="380">
        <v>0</v>
      </c>
      <c r="AD122" s="379" t="s">
        <v>3630</v>
      </c>
      <c r="AE122" s="394">
        <v>0</v>
      </c>
      <c r="AF122" s="396">
        <v>3</v>
      </c>
      <c r="AG122" s="393">
        <v>0</v>
      </c>
      <c r="AH122" s="397" t="s">
        <v>3640</v>
      </c>
      <c r="AI122" s="351"/>
      <c r="AL122" s="525" t="s">
        <v>14780</v>
      </c>
      <c r="AM122" s="516" t="s">
        <v>83</v>
      </c>
      <c r="AN122" s="517" t="s">
        <v>14666</v>
      </c>
      <c r="AO122" s="514">
        <v>561</v>
      </c>
      <c r="AP122" s="498">
        <v>561</v>
      </c>
      <c r="AQ122" s="515">
        <v>0</v>
      </c>
      <c r="AR122" s="512" t="s">
        <v>14781</v>
      </c>
      <c r="BA122" s="338" t="s">
        <v>4197</v>
      </c>
    </row>
    <row r="123" spans="2:53" ht="16.5" customHeight="1">
      <c r="B123" s="398" t="s">
        <v>4193</v>
      </c>
      <c r="C123" s="381" t="s">
        <v>4194</v>
      </c>
      <c r="D123" s="383">
        <v>561</v>
      </c>
      <c r="E123" s="382" t="s">
        <v>633</v>
      </c>
      <c r="F123" s="369" t="s">
        <v>4189</v>
      </c>
      <c r="G123" s="385" t="s">
        <v>4195</v>
      </c>
      <c r="H123" s="386"/>
      <c r="I123" s="384" t="s">
        <v>309</v>
      </c>
      <c r="J123" s="367" t="s">
        <v>643</v>
      </c>
      <c r="K123" s="366" t="s">
        <v>83</v>
      </c>
      <c r="L123" s="387">
        <v>18</v>
      </c>
      <c r="M123" s="388" t="s">
        <v>4196</v>
      </c>
      <c r="N123" s="389">
        <v>600</v>
      </c>
      <c r="O123" s="390" t="s">
        <v>1348</v>
      </c>
      <c r="P123" s="373" t="s">
        <v>1348</v>
      </c>
      <c r="Q123" s="372" t="s">
        <v>3638</v>
      </c>
      <c r="R123" s="374">
        <v>33</v>
      </c>
      <c r="S123" s="375">
        <v>40</v>
      </c>
      <c r="T123" s="392">
        <v>27</v>
      </c>
      <c r="U123" s="391" t="s">
        <v>4189</v>
      </c>
      <c r="V123" s="376">
        <v>134.97614646018292</v>
      </c>
      <c r="W123" s="378">
        <v>135.8807323009145</v>
      </c>
      <c r="X123" s="377">
        <v>66.856560619451287</v>
      </c>
      <c r="Y123" s="387" t="s">
        <v>633</v>
      </c>
      <c r="Z123" s="395" t="s">
        <v>3639</v>
      </c>
      <c r="AA123" s="380">
        <v>0</v>
      </c>
      <c r="AB123" s="379" t="s">
        <v>3630</v>
      </c>
      <c r="AC123" s="380">
        <v>0</v>
      </c>
      <c r="AD123" s="379" t="s">
        <v>3630</v>
      </c>
      <c r="AE123" s="394">
        <v>0</v>
      </c>
      <c r="AF123" s="396">
        <v>3</v>
      </c>
      <c r="AG123" s="393">
        <v>0</v>
      </c>
      <c r="AH123" s="397" t="s">
        <v>3640</v>
      </c>
      <c r="AI123" s="351"/>
      <c r="AL123" s="525" t="s">
        <v>14782</v>
      </c>
      <c r="AM123" s="516" t="s">
        <v>83</v>
      </c>
      <c r="AN123" s="517" t="s">
        <v>14666</v>
      </c>
      <c r="AO123" s="514">
        <v>561</v>
      </c>
      <c r="AP123" s="498">
        <v>561</v>
      </c>
      <c r="AQ123" s="515">
        <v>0</v>
      </c>
      <c r="AR123" s="512" t="s">
        <v>14781</v>
      </c>
      <c r="BA123" s="338" t="s">
        <v>4198</v>
      </c>
    </row>
    <row r="124" spans="2:53" ht="16.5" customHeight="1">
      <c r="B124" s="398" t="s">
        <v>4199</v>
      </c>
      <c r="C124" s="381" t="s">
        <v>4200</v>
      </c>
      <c r="D124" s="383">
        <v>702</v>
      </c>
      <c r="E124" s="382" t="s">
        <v>4201</v>
      </c>
      <c r="F124" s="369" t="s">
        <v>4202</v>
      </c>
      <c r="G124" s="385" t="s">
        <v>4201</v>
      </c>
      <c r="H124" s="386"/>
      <c r="I124" s="384" t="s">
        <v>309</v>
      </c>
      <c r="J124" s="367" t="s">
        <v>653</v>
      </c>
      <c r="K124" s="366" t="s">
        <v>84</v>
      </c>
      <c r="L124" s="387">
        <v>14</v>
      </c>
      <c r="M124" s="388" t="s">
        <v>4203</v>
      </c>
      <c r="N124" s="389">
        <v>600</v>
      </c>
      <c r="O124" s="390" t="s">
        <v>1348</v>
      </c>
      <c r="P124" s="373" t="s">
        <v>1348</v>
      </c>
      <c r="Q124" s="372" t="s">
        <v>3638</v>
      </c>
      <c r="R124" s="374">
        <v>33</v>
      </c>
      <c r="S124" s="375">
        <v>40</v>
      </c>
      <c r="T124" s="392">
        <v>27</v>
      </c>
      <c r="U124" s="391" t="s">
        <v>4202</v>
      </c>
      <c r="V124" s="376">
        <v>135.36624713167913</v>
      </c>
      <c r="W124" s="378">
        <v>136.30520594306594</v>
      </c>
      <c r="X124" s="377">
        <v>66.419273462627459</v>
      </c>
      <c r="Y124" s="387" t="s">
        <v>633</v>
      </c>
      <c r="Z124" s="395" t="s">
        <v>3639</v>
      </c>
      <c r="AA124" s="380">
        <v>0</v>
      </c>
      <c r="AB124" s="379" t="s">
        <v>3630</v>
      </c>
      <c r="AC124" s="380">
        <v>0</v>
      </c>
      <c r="AD124" s="379" t="s">
        <v>3630</v>
      </c>
      <c r="AE124" s="394">
        <v>0</v>
      </c>
      <c r="AF124" s="396">
        <v>0</v>
      </c>
      <c r="AG124" s="393">
        <v>0</v>
      </c>
      <c r="AH124" s="397" t="s">
        <v>633</v>
      </c>
      <c r="AI124" s="351"/>
      <c r="AL124" s="525" t="s">
        <v>14783</v>
      </c>
      <c r="AM124" s="513" t="s">
        <v>84</v>
      </c>
      <c r="AN124" s="508">
        <v>100</v>
      </c>
      <c r="AO124" s="514">
        <v>702</v>
      </c>
      <c r="AP124" s="498">
        <v>660</v>
      </c>
      <c r="AQ124" s="515">
        <v>42</v>
      </c>
      <c r="AR124" s="512" t="s">
        <v>14784</v>
      </c>
      <c r="BA124" s="338" t="s">
        <v>4204</v>
      </c>
    </row>
    <row r="125" spans="2:53" ht="16.5" customHeight="1">
      <c r="B125" s="398" t="s">
        <v>4205</v>
      </c>
      <c r="C125" s="381" t="s">
        <v>4206</v>
      </c>
      <c r="D125" s="383">
        <v>562</v>
      </c>
      <c r="E125" s="382" t="s">
        <v>633</v>
      </c>
      <c r="F125" s="369" t="s">
        <v>4207</v>
      </c>
      <c r="G125" s="385" t="s">
        <v>4208</v>
      </c>
      <c r="H125" s="386"/>
      <c r="I125" s="384" t="s">
        <v>309</v>
      </c>
      <c r="J125" s="367" t="s">
        <v>1420</v>
      </c>
      <c r="K125" s="366" t="s">
        <v>83</v>
      </c>
      <c r="L125" s="387">
        <v>13</v>
      </c>
      <c r="M125" s="388" t="s">
        <v>4209</v>
      </c>
      <c r="N125" s="389">
        <v>600</v>
      </c>
      <c r="O125" s="390" t="s">
        <v>1348</v>
      </c>
      <c r="P125" s="373" t="s">
        <v>1348</v>
      </c>
      <c r="Q125" s="372" t="s">
        <v>3638</v>
      </c>
      <c r="R125" s="374">
        <v>33</v>
      </c>
      <c r="S125" s="375">
        <v>40</v>
      </c>
      <c r="T125" s="392">
        <v>27</v>
      </c>
      <c r="U125" s="391" t="s">
        <v>4207</v>
      </c>
      <c r="V125" s="376">
        <v>134.95019481088639</v>
      </c>
      <c r="W125" s="378">
        <v>135.75097405443199</v>
      </c>
      <c r="X125" s="377">
        <v>66.844415567340803</v>
      </c>
      <c r="Y125" s="387" t="s">
        <v>633</v>
      </c>
      <c r="Z125" s="395" t="s">
        <v>3639</v>
      </c>
      <c r="AA125" s="380">
        <v>0</v>
      </c>
      <c r="AB125" s="379" t="s">
        <v>3630</v>
      </c>
      <c r="AC125" s="380">
        <v>0</v>
      </c>
      <c r="AD125" s="379" t="s">
        <v>3630</v>
      </c>
      <c r="AE125" s="394">
        <v>0</v>
      </c>
      <c r="AF125" s="396">
        <v>3</v>
      </c>
      <c r="AG125" s="393">
        <v>0</v>
      </c>
      <c r="AH125" s="397" t="s">
        <v>3640</v>
      </c>
      <c r="AI125" s="351"/>
      <c r="AL125" s="525" t="s">
        <v>14785</v>
      </c>
      <c r="AM125" s="516" t="s">
        <v>83</v>
      </c>
      <c r="AN125" s="517" t="s">
        <v>14666</v>
      </c>
      <c r="AO125" s="514">
        <v>562</v>
      </c>
      <c r="AP125" s="498">
        <v>562</v>
      </c>
      <c r="AQ125" s="515">
        <v>0</v>
      </c>
      <c r="AR125" s="512" t="s">
        <v>14786</v>
      </c>
      <c r="BA125" s="338" t="s">
        <v>4210</v>
      </c>
    </row>
    <row r="126" spans="2:53" ht="16.5" customHeight="1">
      <c r="B126" s="398" t="s">
        <v>4205</v>
      </c>
      <c r="C126" s="381" t="s">
        <v>4206</v>
      </c>
      <c r="D126" s="383">
        <v>562</v>
      </c>
      <c r="E126" s="382" t="s">
        <v>633</v>
      </c>
      <c r="F126" s="369" t="s">
        <v>4207</v>
      </c>
      <c r="G126" s="385" t="s">
        <v>4208</v>
      </c>
      <c r="H126" s="386"/>
      <c r="I126" s="384" t="s">
        <v>309</v>
      </c>
      <c r="J126" s="367" t="s">
        <v>69</v>
      </c>
      <c r="K126" s="366" t="s">
        <v>83</v>
      </c>
      <c r="L126" s="387">
        <v>15</v>
      </c>
      <c r="M126" s="388" t="s">
        <v>4209</v>
      </c>
      <c r="N126" s="389">
        <v>600</v>
      </c>
      <c r="O126" s="390" t="s">
        <v>1348</v>
      </c>
      <c r="P126" s="373" t="s">
        <v>1348</v>
      </c>
      <c r="Q126" s="372" t="s">
        <v>3638</v>
      </c>
      <c r="R126" s="374">
        <v>33</v>
      </c>
      <c r="S126" s="375">
        <v>40</v>
      </c>
      <c r="T126" s="392">
        <v>27</v>
      </c>
      <c r="U126" s="391" t="s">
        <v>4207</v>
      </c>
      <c r="V126" s="376">
        <v>134.95019481088639</v>
      </c>
      <c r="W126" s="378">
        <v>135.75097405443199</v>
      </c>
      <c r="X126" s="377">
        <v>66.844415567340803</v>
      </c>
      <c r="Y126" s="387" t="s">
        <v>633</v>
      </c>
      <c r="Z126" s="395" t="s">
        <v>3639</v>
      </c>
      <c r="AA126" s="380">
        <v>0</v>
      </c>
      <c r="AB126" s="379" t="s">
        <v>3630</v>
      </c>
      <c r="AC126" s="380">
        <v>0</v>
      </c>
      <c r="AD126" s="379" t="s">
        <v>3630</v>
      </c>
      <c r="AE126" s="394">
        <v>0</v>
      </c>
      <c r="AF126" s="396">
        <v>3</v>
      </c>
      <c r="AG126" s="393">
        <v>0</v>
      </c>
      <c r="AH126" s="397" t="s">
        <v>3640</v>
      </c>
      <c r="AI126" s="351"/>
      <c r="AL126" s="525" t="s">
        <v>14787</v>
      </c>
      <c r="AM126" s="516" t="s">
        <v>83</v>
      </c>
      <c r="AN126" s="517" t="s">
        <v>14666</v>
      </c>
      <c r="AO126" s="514">
        <v>562</v>
      </c>
      <c r="AP126" s="498">
        <v>562</v>
      </c>
      <c r="AQ126" s="515">
        <v>0</v>
      </c>
      <c r="AR126" s="512" t="s">
        <v>14786</v>
      </c>
      <c r="BA126" s="338" t="s">
        <v>4211</v>
      </c>
    </row>
    <row r="127" spans="2:53" ht="16.5" customHeight="1">
      <c r="B127" s="398" t="s">
        <v>4212</v>
      </c>
      <c r="C127" s="381" t="s">
        <v>4213</v>
      </c>
      <c r="D127" s="383">
        <v>702</v>
      </c>
      <c r="E127" s="382" t="s">
        <v>4214</v>
      </c>
      <c r="F127" s="369" t="s">
        <v>4215</v>
      </c>
      <c r="G127" s="385" t="s">
        <v>4214</v>
      </c>
      <c r="H127" s="386"/>
      <c r="I127" s="384" t="s">
        <v>309</v>
      </c>
      <c r="J127" s="367" t="s">
        <v>79</v>
      </c>
      <c r="K127" s="366" t="s">
        <v>84</v>
      </c>
      <c r="L127" s="387">
        <v>9</v>
      </c>
      <c r="M127" s="388" t="s">
        <v>4216</v>
      </c>
      <c r="N127" s="389">
        <v>600</v>
      </c>
      <c r="O127" s="390" t="s">
        <v>1348</v>
      </c>
      <c r="P127" s="373" t="s">
        <v>1348</v>
      </c>
      <c r="Q127" s="372" t="s">
        <v>3638</v>
      </c>
      <c r="R127" s="374">
        <v>33</v>
      </c>
      <c r="S127" s="375">
        <v>40</v>
      </c>
      <c r="T127" s="392">
        <v>27</v>
      </c>
      <c r="U127" s="391" t="s">
        <v>4215</v>
      </c>
      <c r="V127" s="376">
        <v>135.251465294258</v>
      </c>
      <c r="W127" s="378">
        <v>136.2095544118817</v>
      </c>
      <c r="X127" s="377">
        <v>66.374490146930128</v>
      </c>
      <c r="Y127" s="387" t="s">
        <v>633</v>
      </c>
      <c r="Z127" s="395" t="s">
        <v>3639</v>
      </c>
      <c r="AA127" s="380">
        <v>0</v>
      </c>
      <c r="AB127" s="379" t="s">
        <v>3630</v>
      </c>
      <c r="AC127" s="380">
        <v>0</v>
      </c>
      <c r="AD127" s="379" t="s">
        <v>3630</v>
      </c>
      <c r="AE127" s="394">
        <v>0</v>
      </c>
      <c r="AF127" s="396">
        <v>0</v>
      </c>
      <c r="AG127" s="393">
        <v>0</v>
      </c>
      <c r="AH127" s="397" t="s">
        <v>633</v>
      </c>
      <c r="AI127" s="351"/>
      <c r="AL127" s="525" t="s">
        <v>14788</v>
      </c>
      <c r="AM127" s="513" t="s">
        <v>84</v>
      </c>
      <c r="AN127" s="508">
        <v>100</v>
      </c>
      <c r="AO127" s="514">
        <v>702</v>
      </c>
      <c r="AP127" s="498">
        <v>660</v>
      </c>
      <c r="AQ127" s="515">
        <v>42</v>
      </c>
      <c r="AR127" s="512" t="s">
        <v>14789</v>
      </c>
      <c r="BA127" s="338" t="s">
        <v>4217</v>
      </c>
    </row>
    <row r="128" spans="2:53" ht="16.5" customHeight="1">
      <c r="B128" s="398" t="s">
        <v>4218</v>
      </c>
      <c r="C128" s="381" t="s">
        <v>4219</v>
      </c>
      <c r="D128" s="383">
        <v>703</v>
      </c>
      <c r="E128" s="382" t="s">
        <v>4220</v>
      </c>
      <c r="F128" s="369" t="s">
        <v>4221</v>
      </c>
      <c r="G128" s="385" t="s">
        <v>4222</v>
      </c>
      <c r="H128" s="386"/>
      <c r="I128" s="384" t="s">
        <v>319</v>
      </c>
      <c r="J128" s="367" t="s">
        <v>315</v>
      </c>
      <c r="K128" s="366" t="s">
        <v>84</v>
      </c>
      <c r="L128" s="387">
        <v>3</v>
      </c>
      <c r="M128" s="388" t="s">
        <v>4223</v>
      </c>
      <c r="N128" s="389">
        <v>1000</v>
      </c>
      <c r="O128" s="390" t="s">
        <v>1182</v>
      </c>
      <c r="P128" s="373" t="s">
        <v>1182</v>
      </c>
      <c r="Q128" s="372" t="s">
        <v>3638</v>
      </c>
      <c r="R128" s="374">
        <v>25</v>
      </c>
      <c r="S128" s="375">
        <v>35</v>
      </c>
      <c r="T128" s="392">
        <v>20</v>
      </c>
      <c r="U128" s="391" t="s">
        <v>4221</v>
      </c>
      <c r="V128" s="376">
        <v>134.9</v>
      </c>
      <c r="W128" s="378">
        <v>135.5</v>
      </c>
      <c r="X128" s="377">
        <v>66.245000000000005</v>
      </c>
      <c r="Y128" s="387" t="s">
        <v>633</v>
      </c>
      <c r="Z128" s="395" t="s">
        <v>3639</v>
      </c>
      <c r="AA128" s="380">
        <v>200</v>
      </c>
      <c r="AB128" s="379" t="s">
        <v>3630</v>
      </c>
      <c r="AC128" s="380">
        <v>10</v>
      </c>
      <c r="AD128" s="379" t="s">
        <v>3630</v>
      </c>
      <c r="AE128" s="394">
        <v>0</v>
      </c>
      <c r="AF128" s="396">
        <v>0</v>
      </c>
      <c r="AG128" s="393">
        <v>0</v>
      </c>
      <c r="AH128" s="397" t="s">
        <v>633</v>
      </c>
      <c r="AI128" s="351"/>
      <c r="AL128" s="525" t="s">
        <v>14790</v>
      </c>
      <c r="AM128" s="513" t="s">
        <v>84</v>
      </c>
      <c r="AN128" s="508">
        <v>100</v>
      </c>
      <c r="AO128" s="514">
        <v>703</v>
      </c>
      <c r="AP128" s="498">
        <v>660</v>
      </c>
      <c r="AQ128" s="515">
        <v>43</v>
      </c>
      <c r="AR128" s="512" t="s">
        <v>14791</v>
      </c>
      <c r="BA128" s="338" t="s">
        <v>4224</v>
      </c>
    </row>
    <row r="129" spans="2:53" ht="16.5" customHeight="1">
      <c r="B129" s="398" t="s">
        <v>4225</v>
      </c>
      <c r="C129" s="381" t="s">
        <v>4226</v>
      </c>
      <c r="D129" s="383">
        <v>703</v>
      </c>
      <c r="E129" s="382" t="s">
        <v>633</v>
      </c>
      <c r="F129" s="369" t="s">
        <v>4227</v>
      </c>
      <c r="G129" s="385" t="s">
        <v>4228</v>
      </c>
      <c r="H129" s="386"/>
      <c r="I129" s="384" t="s">
        <v>506</v>
      </c>
      <c r="J129" s="367" t="s">
        <v>91</v>
      </c>
      <c r="K129" s="366" t="s">
        <v>83</v>
      </c>
      <c r="L129" s="387">
        <v>10</v>
      </c>
      <c r="M129" s="388" t="s">
        <v>4229</v>
      </c>
      <c r="N129" s="389">
        <v>600</v>
      </c>
      <c r="O129" s="390" t="s">
        <v>1348</v>
      </c>
      <c r="P129" s="373" t="s">
        <v>1349</v>
      </c>
      <c r="Q129" s="372" t="s">
        <v>3638</v>
      </c>
      <c r="R129" s="374">
        <v>37</v>
      </c>
      <c r="S129" s="375">
        <v>43</v>
      </c>
      <c r="T129" s="392">
        <v>20</v>
      </c>
      <c r="U129" s="391" t="s">
        <v>4227</v>
      </c>
      <c r="V129" s="376">
        <v>134.88894348894348</v>
      </c>
      <c r="W129" s="378">
        <v>135.44471744471744</v>
      </c>
      <c r="X129" s="377">
        <v>66.818169533169552</v>
      </c>
      <c r="Y129" s="387">
        <v>68.62</v>
      </c>
      <c r="Z129" s="395" t="s">
        <v>3639</v>
      </c>
      <c r="AA129" s="380">
        <v>100</v>
      </c>
      <c r="AB129" s="379" t="s">
        <v>3630</v>
      </c>
      <c r="AC129" s="380">
        <v>10</v>
      </c>
      <c r="AD129" s="379" t="s">
        <v>3630</v>
      </c>
      <c r="AE129" s="394">
        <v>0</v>
      </c>
      <c r="AF129" s="396">
        <v>0.3</v>
      </c>
      <c r="AG129" s="393">
        <v>0</v>
      </c>
      <c r="AH129" s="397" t="s">
        <v>4230</v>
      </c>
      <c r="AI129" s="351"/>
      <c r="AL129" s="525" t="s">
        <v>14792</v>
      </c>
      <c r="AM129" s="513" t="s">
        <v>83</v>
      </c>
      <c r="AN129" s="508">
        <v>100</v>
      </c>
      <c r="AO129" s="514">
        <v>703</v>
      </c>
      <c r="AP129" s="498">
        <v>703</v>
      </c>
      <c r="AQ129" s="515">
        <v>0</v>
      </c>
      <c r="AR129" s="512" t="s">
        <v>14793</v>
      </c>
      <c r="BA129" s="338" t="s">
        <v>4231</v>
      </c>
    </row>
    <row r="130" spans="2:53" ht="16.5" customHeight="1">
      <c r="B130" s="398" t="s">
        <v>4225</v>
      </c>
      <c r="C130" s="381" t="s">
        <v>4226</v>
      </c>
      <c r="D130" s="383">
        <v>704</v>
      </c>
      <c r="E130" s="382" t="s">
        <v>633</v>
      </c>
      <c r="F130" s="369" t="s">
        <v>4227</v>
      </c>
      <c r="G130" s="385" t="s">
        <v>4232</v>
      </c>
      <c r="H130" s="386"/>
      <c r="I130" s="384" t="s">
        <v>341</v>
      </c>
      <c r="J130" s="367" t="s">
        <v>311</v>
      </c>
      <c r="K130" s="366" t="s">
        <v>83</v>
      </c>
      <c r="L130" s="387">
        <v>70</v>
      </c>
      <c r="M130" s="388" t="s">
        <v>4233</v>
      </c>
      <c r="N130" s="389">
        <v>1000</v>
      </c>
      <c r="O130" s="390" t="s">
        <v>1350</v>
      </c>
      <c r="P130" s="373" t="s">
        <v>1351</v>
      </c>
      <c r="Q130" s="372" t="s">
        <v>3638</v>
      </c>
      <c r="R130" s="374">
        <v>25</v>
      </c>
      <c r="S130" s="375">
        <v>30</v>
      </c>
      <c r="T130" s="392">
        <v>25</v>
      </c>
      <c r="U130" s="391" t="s">
        <v>4227</v>
      </c>
      <c r="V130" s="376">
        <v>134.88846412452068</v>
      </c>
      <c r="W130" s="378">
        <v>135.44232062260332</v>
      </c>
      <c r="X130" s="377">
        <v>66.81460762643799</v>
      </c>
      <c r="Y130" s="387">
        <v>68.98</v>
      </c>
      <c r="Z130" s="395" t="s">
        <v>3639</v>
      </c>
      <c r="AA130" s="380">
        <v>200</v>
      </c>
      <c r="AB130" s="379" t="s">
        <v>3630</v>
      </c>
      <c r="AC130" s="380">
        <v>10</v>
      </c>
      <c r="AD130" s="379" t="s">
        <v>3630</v>
      </c>
      <c r="AE130" s="394">
        <v>0</v>
      </c>
      <c r="AF130" s="396">
        <v>0</v>
      </c>
      <c r="AG130" s="393">
        <v>0</v>
      </c>
      <c r="AH130" s="397" t="s">
        <v>633</v>
      </c>
      <c r="AI130" s="351"/>
      <c r="AL130" s="525" t="s">
        <v>14794</v>
      </c>
      <c r="AM130" s="513" t="s">
        <v>83</v>
      </c>
      <c r="AN130" s="508">
        <v>100</v>
      </c>
      <c r="AO130" s="514">
        <v>704</v>
      </c>
      <c r="AP130" s="498">
        <v>704</v>
      </c>
      <c r="AQ130" s="515">
        <v>0</v>
      </c>
      <c r="AR130" s="512" t="s">
        <v>14793</v>
      </c>
      <c r="BA130" s="338" t="s">
        <v>4234</v>
      </c>
    </row>
    <row r="131" spans="2:53" ht="16.5" customHeight="1">
      <c r="B131" s="398" t="s">
        <v>4235</v>
      </c>
      <c r="C131" s="381" t="s">
        <v>4236</v>
      </c>
      <c r="D131" s="383">
        <v>704</v>
      </c>
      <c r="E131" s="382" t="s">
        <v>633</v>
      </c>
      <c r="F131" s="369" t="s">
        <v>4237</v>
      </c>
      <c r="G131" s="385" t="s">
        <v>4238</v>
      </c>
      <c r="H131" s="386"/>
      <c r="I131" s="384" t="s">
        <v>327</v>
      </c>
      <c r="J131" s="367" t="s">
        <v>311</v>
      </c>
      <c r="K131" s="366" t="s">
        <v>83</v>
      </c>
      <c r="L131" s="387">
        <v>11</v>
      </c>
      <c r="M131" s="388" t="s">
        <v>4239</v>
      </c>
      <c r="N131" s="389">
        <v>800</v>
      </c>
      <c r="O131" s="390" t="s">
        <v>1350</v>
      </c>
      <c r="P131" s="373" t="s">
        <v>1350</v>
      </c>
      <c r="Q131" s="372" t="s">
        <v>3638</v>
      </c>
      <c r="R131" s="374">
        <v>30</v>
      </c>
      <c r="S131" s="375">
        <v>40</v>
      </c>
      <c r="T131" s="392">
        <v>30</v>
      </c>
      <c r="U131" s="391" t="s">
        <v>4237</v>
      </c>
      <c r="V131" s="376">
        <v>134.86562173218618</v>
      </c>
      <c r="W131" s="378">
        <v>135.32810866093089</v>
      </c>
      <c r="X131" s="377">
        <v>66.808134803441462</v>
      </c>
      <c r="Y131" s="387" t="s">
        <v>633</v>
      </c>
      <c r="Z131" s="395" t="s">
        <v>3639</v>
      </c>
      <c r="AA131" s="380">
        <v>200</v>
      </c>
      <c r="AB131" s="379" t="s">
        <v>3630</v>
      </c>
      <c r="AC131" s="380">
        <v>10</v>
      </c>
      <c r="AD131" s="379" t="s">
        <v>3630</v>
      </c>
      <c r="AE131" s="394">
        <v>0</v>
      </c>
      <c r="AF131" s="396">
        <v>0</v>
      </c>
      <c r="AG131" s="393">
        <v>0</v>
      </c>
      <c r="AH131" s="397" t="s">
        <v>633</v>
      </c>
      <c r="AI131" s="351"/>
      <c r="AL131" s="525" t="s">
        <v>14795</v>
      </c>
      <c r="AM131" s="513" t="s">
        <v>83</v>
      </c>
      <c r="AN131" s="508">
        <v>100</v>
      </c>
      <c r="AO131" s="514">
        <v>704</v>
      </c>
      <c r="AP131" s="498">
        <v>704</v>
      </c>
      <c r="AQ131" s="515">
        <v>0</v>
      </c>
      <c r="AR131" s="512" t="s">
        <v>14796</v>
      </c>
      <c r="BA131" s="338" t="s">
        <v>4240</v>
      </c>
    </row>
    <row r="132" spans="2:53" ht="16.5" customHeight="1">
      <c r="B132" s="398" t="s">
        <v>4235</v>
      </c>
      <c r="C132" s="381" t="s">
        <v>4236</v>
      </c>
      <c r="D132" s="383">
        <v>705</v>
      </c>
      <c r="E132" s="382" t="s">
        <v>633</v>
      </c>
      <c r="F132" s="369" t="s">
        <v>4237</v>
      </c>
      <c r="G132" s="385" t="s">
        <v>4241</v>
      </c>
      <c r="H132" s="386"/>
      <c r="I132" s="384" t="s">
        <v>314</v>
      </c>
      <c r="J132" s="367" t="s">
        <v>900</v>
      </c>
      <c r="K132" s="366" t="s">
        <v>83</v>
      </c>
      <c r="L132" s="387">
        <v>11</v>
      </c>
      <c r="M132" s="388" t="s">
        <v>4242</v>
      </c>
      <c r="N132" s="389">
        <v>800</v>
      </c>
      <c r="O132" s="390" t="s">
        <v>1348</v>
      </c>
      <c r="P132" s="373" t="s">
        <v>1349</v>
      </c>
      <c r="Q132" s="372" t="s">
        <v>3638</v>
      </c>
      <c r="R132" s="374">
        <v>25</v>
      </c>
      <c r="S132" s="375">
        <v>25</v>
      </c>
      <c r="T132" s="392">
        <v>25</v>
      </c>
      <c r="U132" s="391" t="s">
        <v>4237</v>
      </c>
      <c r="V132" s="376">
        <v>134.86348733233979</v>
      </c>
      <c r="W132" s="378">
        <v>135.31743666169896</v>
      </c>
      <c r="X132" s="377">
        <v>66.804538002980635</v>
      </c>
      <c r="Y132" s="387">
        <v>67.23</v>
      </c>
      <c r="Z132" s="395" t="s">
        <v>3639</v>
      </c>
      <c r="AA132" s="380">
        <v>139</v>
      </c>
      <c r="AB132" s="379" t="s">
        <v>3630</v>
      </c>
      <c r="AC132" s="380">
        <v>0</v>
      </c>
      <c r="AD132" s="379" t="s">
        <v>3630</v>
      </c>
      <c r="AE132" s="394">
        <v>0</v>
      </c>
      <c r="AF132" s="396">
        <v>0</v>
      </c>
      <c r="AG132" s="393">
        <v>0</v>
      </c>
      <c r="AH132" s="397" t="s">
        <v>633</v>
      </c>
      <c r="AI132" s="351"/>
      <c r="AL132" s="525" t="s">
        <v>14797</v>
      </c>
      <c r="AM132" s="513" t="s">
        <v>83</v>
      </c>
      <c r="AN132" s="508">
        <v>100</v>
      </c>
      <c r="AO132" s="514">
        <v>705</v>
      </c>
      <c r="AP132" s="498">
        <v>705</v>
      </c>
      <c r="AQ132" s="515">
        <v>0</v>
      </c>
      <c r="AR132" s="512" t="s">
        <v>14796</v>
      </c>
      <c r="BA132" s="338" t="s">
        <v>4243</v>
      </c>
    </row>
    <row r="133" spans="2:53" ht="16.5" customHeight="1">
      <c r="B133" s="398" t="s">
        <v>4244</v>
      </c>
      <c r="C133" s="381" t="s">
        <v>4245</v>
      </c>
      <c r="D133" s="383">
        <v>705</v>
      </c>
      <c r="E133" s="382" t="s">
        <v>633</v>
      </c>
      <c r="F133" s="369" t="s">
        <v>4237</v>
      </c>
      <c r="G133" s="385" t="s">
        <v>4246</v>
      </c>
      <c r="H133" s="386"/>
      <c r="I133" s="384" t="s">
        <v>330</v>
      </c>
      <c r="J133" s="367" t="s">
        <v>325</v>
      </c>
      <c r="K133" s="366" t="s">
        <v>83</v>
      </c>
      <c r="L133" s="387">
        <v>21</v>
      </c>
      <c r="M133" s="388" t="s">
        <v>4247</v>
      </c>
      <c r="N133" s="389">
        <v>200</v>
      </c>
      <c r="O133" s="390" t="s">
        <v>1350</v>
      </c>
      <c r="P133" s="373" t="s">
        <v>1350</v>
      </c>
      <c r="Q133" s="372" t="s">
        <v>3638</v>
      </c>
      <c r="R133" s="374">
        <v>20</v>
      </c>
      <c r="S133" s="375">
        <v>30</v>
      </c>
      <c r="T133" s="392">
        <v>30</v>
      </c>
      <c r="U133" s="391" t="s">
        <v>4237</v>
      </c>
      <c r="V133" s="376">
        <v>134.8509365179134</v>
      </c>
      <c r="W133" s="378">
        <v>135.25468258956698</v>
      </c>
      <c r="X133" s="377">
        <v>66.797190446259805</v>
      </c>
      <c r="Y133" s="387" t="s">
        <v>633</v>
      </c>
      <c r="Z133" s="395" t="s">
        <v>3639</v>
      </c>
      <c r="AA133" s="380">
        <v>40</v>
      </c>
      <c r="AB133" s="379" t="s">
        <v>3630</v>
      </c>
      <c r="AC133" s="380">
        <v>0</v>
      </c>
      <c r="AD133" s="379" t="s">
        <v>3630</v>
      </c>
      <c r="AE133" s="394">
        <v>0</v>
      </c>
      <c r="AF133" s="396">
        <v>0</v>
      </c>
      <c r="AG133" s="393">
        <v>0</v>
      </c>
      <c r="AH133" s="397" t="s">
        <v>633</v>
      </c>
      <c r="AI133" s="351"/>
      <c r="AL133" s="525" t="s">
        <v>14798</v>
      </c>
      <c r="AM133" s="513" t="s">
        <v>83</v>
      </c>
      <c r="AN133" s="508">
        <v>100</v>
      </c>
      <c r="AO133" s="514">
        <v>705</v>
      </c>
      <c r="AP133" s="498">
        <v>705</v>
      </c>
      <c r="AQ133" s="515">
        <v>0</v>
      </c>
      <c r="AR133" s="512" t="s">
        <v>14799</v>
      </c>
      <c r="BA133" s="338" t="s">
        <v>4248</v>
      </c>
    </row>
    <row r="134" spans="2:53" ht="16.5" customHeight="1">
      <c r="B134" s="398" t="s">
        <v>4249</v>
      </c>
      <c r="C134" s="381" t="s">
        <v>4250</v>
      </c>
      <c r="D134" s="383">
        <v>565</v>
      </c>
      <c r="E134" s="382" t="s">
        <v>633</v>
      </c>
      <c r="F134" s="369" t="s">
        <v>4251</v>
      </c>
      <c r="G134" s="385" t="s">
        <v>4252</v>
      </c>
      <c r="H134" s="386"/>
      <c r="I134" s="384" t="s">
        <v>309</v>
      </c>
      <c r="J134" s="367" t="s">
        <v>1419</v>
      </c>
      <c r="K134" s="366" t="s">
        <v>83</v>
      </c>
      <c r="L134" s="387">
        <v>17</v>
      </c>
      <c r="M134" s="388" t="s">
        <v>4253</v>
      </c>
      <c r="N134" s="389">
        <v>600</v>
      </c>
      <c r="O134" s="390" t="s">
        <v>1348</v>
      </c>
      <c r="P134" s="373" t="s">
        <v>1348</v>
      </c>
      <c r="Q134" s="372" t="s">
        <v>3638</v>
      </c>
      <c r="R134" s="374">
        <v>33</v>
      </c>
      <c r="S134" s="375">
        <v>40</v>
      </c>
      <c r="T134" s="392">
        <v>27</v>
      </c>
      <c r="U134" s="391" t="s">
        <v>4251</v>
      </c>
      <c r="V134" s="376">
        <v>134.83341238905211</v>
      </c>
      <c r="W134" s="378">
        <v>135.16706194526054</v>
      </c>
      <c r="X134" s="377">
        <v>66.789762832843664</v>
      </c>
      <c r="Y134" s="387" t="s">
        <v>633</v>
      </c>
      <c r="Z134" s="395" t="s">
        <v>3639</v>
      </c>
      <c r="AA134" s="380">
        <v>0</v>
      </c>
      <c r="AB134" s="379" t="s">
        <v>3630</v>
      </c>
      <c r="AC134" s="380">
        <v>0</v>
      </c>
      <c r="AD134" s="379" t="s">
        <v>3630</v>
      </c>
      <c r="AE134" s="394">
        <v>0</v>
      </c>
      <c r="AF134" s="396">
        <v>3</v>
      </c>
      <c r="AG134" s="393">
        <v>0</v>
      </c>
      <c r="AH134" s="397" t="s">
        <v>3640</v>
      </c>
      <c r="AI134" s="351"/>
      <c r="AL134" s="525" t="s">
        <v>14800</v>
      </c>
      <c r="AM134" s="516" t="s">
        <v>83</v>
      </c>
      <c r="AN134" s="517" t="s">
        <v>14666</v>
      </c>
      <c r="AO134" s="514">
        <v>565</v>
      </c>
      <c r="AP134" s="498">
        <v>565</v>
      </c>
      <c r="AQ134" s="515">
        <v>0</v>
      </c>
      <c r="AR134" s="512" t="s">
        <v>14801</v>
      </c>
      <c r="BA134" s="338" t="s">
        <v>4254</v>
      </c>
    </row>
    <row r="135" spans="2:53" ht="16.5" customHeight="1">
      <c r="B135" s="398" t="s">
        <v>4249</v>
      </c>
      <c r="C135" s="381" t="s">
        <v>4250</v>
      </c>
      <c r="D135" s="383">
        <v>565</v>
      </c>
      <c r="E135" s="382" t="s">
        <v>633</v>
      </c>
      <c r="F135" s="369" t="s">
        <v>4251</v>
      </c>
      <c r="G135" s="385" t="s">
        <v>4252</v>
      </c>
      <c r="H135" s="386"/>
      <c r="I135" s="384" t="s">
        <v>309</v>
      </c>
      <c r="J135" s="367" t="s">
        <v>384</v>
      </c>
      <c r="K135" s="366" t="s">
        <v>83</v>
      </c>
      <c r="L135" s="387">
        <v>10</v>
      </c>
      <c r="M135" s="388" t="s">
        <v>4253</v>
      </c>
      <c r="N135" s="389">
        <v>600</v>
      </c>
      <c r="O135" s="390" t="s">
        <v>1348</v>
      </c>
      <c r="P135" s="373" t="s">
        <v>1348</v>
      </c>
      <c r="Q135" s="372" t="s">
        <v>3638</v>
      </c>
      <c r="R135" s="374">
        <v>33</v>
      </c>
      <c r="S135" s="375">
        <v>40</v>
      </c>
      <c r="T135" s="392">
        <v>27</v>
      </c>
      <c r="U135" s="391" t="s">
        <v>4251</v>
      </c>
      <c r="V135" s="376">
        <v>134.83341238905211</v>
      </c>
      <c r="W135" s="378">
        <v>135.16706194526054</v>
      </c>
      <c r="X135" s="377">
        <v>66.789762832843664</v>
      </c>
      <c r="Y135" s="387" t="s">
        <v>633</v>
      </c>
      <c r="Z135" s="395" t="s">
        <v>3639</v>
      </c>
      <c r="AA135" s="380">
        <v>0</v>
      </c>
      <c r="AB135" s="379" t="s">
        <v>3630</v>
      </c>
      <c r="AC135" s="380">
        <v>0</v>
      </c>
      <c r="AD135" s="379" t="s">
        <v>3630</v>
      </c>
      <c r="AE135" s="394">
        <v>0</v>
      </c>
      <c r="AF135" s="396">
        <v>3</v>
      </c>
      <c r="AG135" s="393">
        <v>0</v>
      </c>
      <c r="AH135" s="397" t="s">
        <v>3640</v>
      </c>
      <c r="AI135" s="351"/>
      <c r="AL135" s="525" t="s">
        <v>14802</v>
      </c>
      <c r="AM135" s="516" t="s">
        <v>83</v>
      </c>
      <c r="AN135" s="517" t="s">
        <v>14666</v>
      </c>
      <c r="AO135" s="514">
        <v>565</v>
      </c>
      <c r="AP135" s="498">
        <v>565</v>
      </c>
      <c r="AQ135" s="515">
        <v>0</v>
      </c>
      <c r="AR135" s="512" t="s">
        <v>14801</v>
      </c>
      <c r="BA135" s="338" t="s">
        <v>4255</v>
      </c>
    </row>
    <row r="136" spans="2:53" ht="16.5" customHeight="1">
      <c r="B136" s="398" t="s">
        <v>4249</v>
      </c>
      <c r="C136" s="381" t="s">
        <v>4250</v>
      </c>
      <c r="D136" s="383">
        <v>566</v>
      </c>
      <c r="E136" s="382" t="s">
        <v>633</v>
      </c>
      <c r="F136" s="369" t="s">
        <v>4251</v>
      </c>
      <c r="G136" s="385" t="s">
        <v>4252</v>
      </c>
      <c r="H136" s="386"/>
      <c r="I136" s="384" t="s">
        <v>309</v>
      </c>
      <c r="J136" s="367" t="s">
        <v>646</v>
      </c>
      <c r="K136" s="366" t="s">
        <v>83</v>
      </c>
      <c r="L136" s="387">
        <v>10</v>
      </c>
      <c r="M136" s="388" t="s">
        <v>4253</v>
      </c>
      <c r="N136" s="389">
        <v>600</v>
      </c>
      <c r="O136" s="390" t="s">
        <v>1348</v>
      </c>
      <c r="P136" s="373" t="s">
        <v>1348</v>
      </c>
      <c r="Q136" s="372" t="s">
        <v>3638</v>
      </c>
      <c r="R136" s="374">
        <v>33</v>
      </c>
      <c r="S136" s="375">
        <v>40</v>
      </c>
      <c r="T136" s="392">
        <v>27</v>
      </c>
      <c r="U136" s="391" t="s">
        <v>4251</v>
      </c>
      <c r="V136" s="376">
        <v>134.83341238905211</v>
      </c>
      <c r="W136" s="378">
        <v>135.16706194526054</v>
      </c>
      <c r="X136" s="377">
        <v>66.789762832843664</v>
      </c>
      <c r="Y136" s="387" t="s">
        <v>633</v>
      </c>
      <c r="Z136" s="395" t="s">
        <v>3639</v>
      </c>
      <c r="AA136" s="380">
        <v>0</v>
      </c>
      <c r="AB136" s="379" t="s">
        <v>3630</v>
      </c>
      <c r="AC136" s="380">
        <v>0</v>
      </c>
      <c r="AD136" s="379" t="s">
        <v>3630</v>
      </c>
      <c r="AE136" s="394">
        <v>0</v>
      </c>
      <c r="AF136" s="396">
        <v>3</v>
      </c>
      <c r="AG136" s="393">
        <v>0</v>
      </c>
      <c r="AH136" s="397" t="s">
        <v>3640</v>
      </c>
      <c r="AI136" s="351"/>
      <c r="AL136" s="525" t="s">
        <v>14803</v>
      </c>
      <c r="AM136" s="516" t="s">
        <v>83</v>
      </c>
      <c r="AN136" s="517" t="s">
        <v>14666</v>
      </c>
      <c r="AO136" s="514">
        <v>566</v>
      </c>
      <c r="AP136" s="498">
        <v>566</v>
      </c>
      <c r="AQ136" s="515">
        <v>0</v>
      </c>
      <c r="AR136" s="512" t="s">
        <v>14801</v>
      </c>
      <c r="BA136" s="338" t="s">
        <v>4256</v>
      </c>
    </row>
    <row r="137" spans="2:53" ht="16.5" customHeight="1">
      <c r="B137" s="398" t="s">
        <v>4257</v>
      </c>
      <c r="C137" s="381" t="s">
        <v>4258</v>
      </c>
      <c r="D137" s="383">
        <v>708</v>
      </c>
      <c r="E137" s="382" t="s">
        <v>633</v>
      </c>
      <c r="F137" s="369" t="s">
        <v>4259</v>
      </c>
      <c r="G137" s="385" t="s">
        <v>4260</v>
      </c>
      <c r="H137" s="386"/>
      <c r="I137" s="384" t="s">
        <v>338</v>
      </c>
      <c r="J137" s="367" t="s">
        <v>311</v>
      </c>
      <c r="K137" s="366" t="s">
        <v>83</v>
      </c>
      <c r="L137" s="387">
        <v>13</v>
      </c>
      <c r="M137" s="388" t="s">
        <v>4261</v>
      </c>
      <c r="N137" s="389">
        <v>800</v>
      </c>
      <c r="O137" s="390" t="s">
        <v>1348</v>
      </c>
      <c r="P137" s="373" t="s">
        <v>1350</v>
      </c>
      <c r="Q137" s="372" t="s">
        <v>3638</v>
      </c>
      <c r="R137" s="374">
        <v>20</v>
      </c>
      <c r="S137" s="375">
        <v>30</v>
      </c>
      <c r="T137" s="392">
        <v>15</v>
      </c>
      <c r="U137" s="391" t="s">
        <v>4259</v>
      </c>
      <c r="V137" s="376">
        <v>134.82188509817993</v>
      </c>
      <c r="W137" s="378">
        <v>135.10942549089964</v>
      </c>
      <c r="X137" s="377">
        <v>66.784344705460228</v>
      </c>
      <c r="Y137" s="387" t="s">
        <v>633</v>
      </c>
      <c r="Z137" s="395" t="s">
        <v>3639</v>
      </c>
      <c r="AA137" s="380">
        <v>160</v>
      </c>
      <c r="AB137" s="379" t="s">
        <v>3630</v>
      </c>
      <c r="AC137" s="380">
        <v>6</v>
      </c>
      <c r="AD137" s="379" t="s">
        <v>3630</v>
      </c>
      <c r="AE137" s="394">
        <v>0</v>
      </c>
      <c r="AF137" s="396">
        <v>0</v>
      </c>
      <c r="AG137" s="393">
        <v>0</v>
      </c>
      <c r="AH137" s="397" t="s">
        <v>633</v>
      </c>
      <c r="AI137" s="351"/>
      <c r="AL137" s="525" t="s">
        <v>14804</v>
      </c>
      <c r="AM137" s="513" t="s">
        <v>83</v>
      </c>
      <c r="AN137" s="508">
        <v>100</v>
      </c>
      <c r="AO137" s="514">
        <v>708</v>
      </c>
      <c r="AP137" s="498">
        <v>708</v>
      </c>
      <c r="AQ137" s="515">
        <v>0</v>
      </c>
      <c r="AR137" s="512" t="s">
        <v>14805</v>
      </c>
      <c r="BA137" s="338" t="s">
        <v>4262</v>
      </c>
    </row>
    <row r="138" spans="2:53" ht="16.5" customHeight="1">
      <c r="B138" s="398" t="s">
        <v>4263</v>
      </c>
      <c r="C138" s="381" t="s">
        <v>4264</v>
      </c>
      <c r="D138" s="383">
        <v>709</v>
      </c>
      <c r="E138" s="382" t="s">
        <v>633</v>
      </c>
      <c r="F138" s="369" t="s">
        <v>4259</v>
      </c>
      <c r="G138" s="385" t="s">
        <v>4265</v>
      </c>
      <c r="H138" s="386"/>
      <c r="I138" s="384" t="s">
        <v>331</v>
      </c>
      <c r="J138" s="367" t="s">
        <v>325</v>
      </c>
      <c r="K138" s="366" t="s">
        <v>83</v>
      </c>
      <c r="L138" s="387">
        <v>12</v>
      </c>
      <c r="M138" s="388" t="s">
        <v>4266</v>
      </c>
      <c r="N138" s="389">
        <v>1000</v>
      </c>
      <c r="O138" s="390" t="s">
        <v>1348</v>
      </c>
      <c r="P138" s="373" t="s">
        <v>1349</v>
      </c>
      <c r="Q138" s="372" t="s">
        <v>3638</v>
      </c>
      <c r="R138" s="374">
        <v>25</v>
      </c>
      <c r="S138" s="375">
        <v>38</v>
      </c>
      <c r="T138" s="392">
        <v>25</v>
      </c>
      <c r="U138" s="391" t="s">
        <v>4259</v>
      </c>
      <c r="V138" s="376">
        <v>134.81589958158997</v>
      </c>
      <c r="W138" s="378">
        <v>135.07949790794981</v>
      </c>
      <c r="X138" s="377">
        <v>66.782301255230095</v>
      </c>
      <c r="Y138" s="387">
        <v>68.92</v>
      </c>
      <c r="Z138" s="395" t="s">
        <v>3639</v>
      </c>
      <c r="AA138" s="380">
        <v>125</v>
      </c>
      <c r="AB138" s="379" t="s">
        <v>3630</v>
      </c>
      <c r="AC138" s="380">
        <v>10</v>
      </c>
      <c r="AD138" s="379" t="s">
        <v>3630</v>
      </c>
      <c r="AE138" s="394">
        <v>0</v>
      </c>
      <c r="AF138" s="396">
        <v>0</v>
      </c>
      <c r="AG138" s="393">
        <v>0</v>
      </c>
      <c r="AH138" s="397" t="s">
        <v>633</v>
      </c>
      <c r="AI138" s="351"/>
      <c r="AL138" s="525" t="s">
        <v>14806</v>
      </c>
      <c r="AM138" s="513" t="s">
        <v>83</v>
      </c>
      <c r="AN138" s="508">
        <v>100</v>
      </c>
      <c r="AO138" s="514">
        <v>709</v>
      </c>
      <c r="AP138" s="498">
        <v>709</v>
      </c>
      <c r="AQ138" s="515">
        <v>0</v>
      </c>
      <c r="AR138" s="512" t="s">
        <v>14807</v>
      </c>
      <c r="BA138" s="338" t="s">
        <v>4267</v>
      </c>
    </row>
    <row r="139" spans="2:53" ht="16.5" customHeight="1">
      <c r="B139" s="398" t="s">
        <v>4263</v>
      </c>
      <c r="C139" s="381" t="s">
        <v>4264</v>
      </c>
      <c r="D139" s="383">
        <v>284</v>
      </c>
      <c r="E139" s="382" t="s">
        <v>633</v>
      </c>
      <c r="F139" s="369" t="s">
        <v>4189</v>
      </c>
      <c r="G139" s="385" t="s">
        <v>4268</v>
      </c>
      <c r="H139" s="386"/>
      <c r="I139" s="384" t="s">
        <v>150</v>
      </c>
      <c r="J139" s="367" t="s">
        <v>312</v>
      </c>
      <c r="K139" s="366" t="s">
        <v>128</v>
      </c>
      <c r="L139" s="387">
        <v>13</v>
      </c>
      <c r="M139" s="388" t="s">
        <v>4269</v>
      </c>
      <c r="N139" s="389">
        <v>800</v>
      </c>
      <c r="O139" s="390" t="s">
        <v>1348</v>
      </c>
      <c r="P139" s="373" t="s">
        <v>1349</v>
      </c>
      <c r="Q139" s="372" t="s">
        <v>3638</v>
      </c>
      <c r="R139" s="374">
        <v>25</v>
      </c>
      <c r="S139" s="375">
        <v>35</v>
      </c>
      <c r="T139" s="392">
        <v>0</v>
      </c>
      <c r="U139" s="391" t="s">
        <v>4189</v>
      </c>
      <c r="V139" s="376">
        <v>134.98115777525538</v>
      </c>
      <c r="W139" s="378">
        <v>135.90578887627692</v>
      </c>
      <c r="X139" s="377">
        <v>66.27652667423385</v>
      </c>
      <c r="Y139" s="387">
        <v>67.28</v>
      </c>
      <c r="Z139" s="395" t="s">
        <v>3639</v>
      </c>
      <c r="AA139" s="380">
        <v>120</v>
      </c>
      <c r="AB139" s="379" t="s">
        <v>3630</v>
      </c>
      <c r="AC139" s="380">
        <v>0</v>
      </c>
      <c r="AD139" s="379" t="s">
        <v>3630</v>
      </c>
      <c r="AE139" s="394">
        <v>0</v>
      </c>
      <c r="AF139" s="396">
        <v>0</v>
      </c>
      <c r="AG139" s="393">
        <v>0</v>
      </c>
      <c r="AH139" s="397" t="s">
        <v>633</v>
      </c>
      <c r="AI139" s="351"/>
      <c r="AL139" s="525" t="s">
        <v>14808</v>
      </c>
      <c r="AM139" s="513" t="s">
        <v>128</v>
      </c>
      <c r="AN139" s="517" t="s">
        <v>14809</v>
      </c>
      <c r="AO139" s="514">
        <v>284</v>
      </c>
      <c r="AP139" s="498">
        <v>265</v>
      </c>
      <c r="AQ139" s="515">
        <v>19</v>
      </c>
      <c r="AR139" s="512" t="s">
        <v>14810</v>
      </c>
      <c r="BA139" s="338" t="s">
        <v>4270</v>
      </c>
    </row>
    <row r="140" spans="2:53" ht="16.5" customHeight="1">
      <c r="B140" s="398" t="s">
        <v>4271</v>
      </c>
      <c r="C140" s="381" t="s">
        <v>4272</v>
      </c>
      <c r="D140" s="383">
        <v>710</v>
      </c>
      <c r="E140" s="382" t="s">
        <v>633</v>
      </c>
      <c r="F140" s="369" t="s">
        <v>4273</v>
      </c>
      <c r="G140" s="385" t="s">
        <v>4274</v>
      </c>
      <c r="H140" s="386"/>
      <c r="I140" s="384" t="s">
        <v>137</v>
      </c>
      <c r="J140" s="367" t="s">
        <v>685</v>
      </c>
      <c r="K140" s="366" t="s">
        <v>83</v>
      </c>
      <c r="L140" s="387">
        <v>8</v>
      </c>
      <c r="M140" s="388" t="s">
        <v>4275</v>
      </c>
      <c r="N140" s="389">
        <v>1000</v>
      </c>
      <c r="O140" s="390" t="s">
        <v>1350</v>
      </c>
      <c r="P140" s="373" t="s">
        <v>1351</v>
      </c>
      <c r="Q140" s="372" t="s">
        <v>3638</v>
      </c>
      <c r="R140" s="374">
        <v>20</v>
      </c>
      <c r="S140" s="375">
        <v>35</v>
      </c>
      <c r="T140" s="392">
        <v>35</v>
      </c>
      <c r="U140" s="391" t="s">
        <v>4273</v>
      </c>
      <c r="V140" s="376">
        <v>134.76919874236748</v>
      </c>
      <c r="W140" s="378">
        <v>134.96149842795933</v>
      </c>
      <c r="X140" s="377">
        <v>66.764651414836578</v>
      </c>
      <c r="Y140" s="387">
        <v>66.78</v>
      </c>
      <c r="Z140" s="395" t="s">
        <v>3639</v>
      </c>
      <c r="AA140" s="380">
        <v>100</v>
      </c>
      <c r="AB140" s="379" t="s">
        <v>3630</v>
      </c>
      <c r="AC140" s="380">
        <v>0</v>
      </c>
      <c r="AD140" s="379" t="s">
        <v>3630</v>
      </c>
      <c r="AE140" s="394">
        <v>0</v>
      </c>
      <c r="AF140" s="396">
        <v>0</v>
      </c>
      <c r="AG140" s="393">
        <v>0</v>
      </c>
      <c r="AH140" s="397" t="s">
        <v>633</v>
      </c>
      <c r="AI140" s="351"/>
      <c r="AL140" s="525" t="s">
        <v>14811</v>
      </c>
      <c r="AM140" s="513" t="s">
        <v>83</v>
      </c>
      <c r="AN140" s="508">
        <v>100</v>
      </c>
      <c r="AO140" s="514">
        <v>710</v>
      </c>
      <c r="AP140" s="498">
        <v>710</v>
      </c>
      <c r="AQ140" s="515">
        <v>0</v>
      </c>
      <c r="AR140" s="512" t="s">
        <v>14812</v>
      </c>
      <c r="BA140" s="338" t="s">
        <v>4276</v>
      </c>
    </row>
    <row r="141" spans="2:53" ht="16.5" customHeight="1">
      <c r="B141" s="398" t="s">
        <v>4277</v>
      </c>
      <c r="C141" s="381" t="s">
        <v>4278</v>
      </c>
      <c r="D141" s="383">
        <v>710</v>
      </c>
      <c r="E141" s="382" t="s">
        <v>4279</v>
      </c>
      <c r="F141" s="369" t="s">
        <v>4207</v>
      </c>
      <c r="G141" s="385" t="s">
        <v>4279</v>
      </c>
      <c r="H141" s="386"/>
      <c r="I141" s="384" t="s">
        <v>309</v>
      </c>
      <c r="J141" s="367" t="s">
        <v>78</v>
      </c>
      <c r="K141" s="366" t="s">
        <v>84</v>
      </c>
      <c r="L141" s="387">
        <v>10</v>
      </c>
      <c r="M141" s="388" t="s">
        <v>4280</v>
      </c>
      <c r="N141" s="389">
        <v>600</v>
      </c>
      <c r="O141" s="390" t="s">
        <v>1348</v>
      </c>
      <c r="P141" s="373" t="s">
        <v>1348</v>
      </c>
      <c r="Q141" s="372" t="s">
        <v>3638</v>
      </c>
      <c r="R141" s="374">
        <v>33</v>
      </c>
      <c r="S141" s="375">
        <v>40</v>
      </c>
      <c r="T141" s="392">
        <v>27</v>
      </c>
      <c r="U141" s="391" t="s">
        <v>4207</v>
      </c>
      <c r="V141" s="376">
        <v>134.95348665279337</v>
      </c>
      <c r="W141" s="378">
        <v>135.76743326396689</v>
      </c>
      <c r="X141" s="377">
        <v>66.264540041619881</v>
      </c>
      <c r="Y141" s="387" t="s">
        <v>633</v>
      </c>
      <c r="Z141" s="395" t="s">
        <v>3639</v>
      </c>
      <c r="AA141" s="380">
        <v>0</v>
      </c>
      <c r="AB141" s="379" t="s">
        <v>3630</v>
      </c>
      <c r="AC141" s="380">
        <v>0</v>
      </c>
      <c r="AD141" s="379" t="s">
        <v>3630</v>
      </c>
      <c r="AE141" s="394">
        <v>0</v>
      </c>
      <c r="AF141" s="396">
        <v>0</v>
      </c>
      <c r="AG141" s="393">
        <v>0</v>
      </c>
      <c r="AH141" s="397" t="s">
        <v>633</v>
      </c>
      <c r="AI141" s="351"/>
      <c r="AL141" s="525" t="s">
        <v>14813</v>
      </c>
      <c r="AM141" s="513" t="s">
        <v>84</v>
      </c>
      <c r="AN141" s="508">
        <v>100</v>
      </c>
      <c r="AO141" s="514">
        <v>710</v>
      </c>
      <c r="AP141" s="498">
        <v>665</v>
      </c>
      <c r="AQ141" s="515">
        <v>45</v>
      </c>
      <c r="AR141" s="512" t="s">
        <v>14814</v>
      </c>
      <c r="BA141" s="338" t="s">
        <v>4281</v>
      </c>
    </row>
    <row r="142" spans="2:53" ht="16.5" customHeight="1">
      <c r="B142" s="398" t="s">
        <v>4277</v>
      </c>
      <c r="C142" s="381" t="s">
        <v>4278</v>
      </c>
      <c r="D142" s="383">
        <v>462</v>
      </c>
      <c r="E142" s="382" t="s">
        <v>633</v>
      </c>
      <c r="F142" s="369" t="s">
        <v>4282</v>
      </c>
      <c r="G142" s="385" t="s">
        <v>4283</v>
      </c>
      <c r="H142" s="386"/>
      <c r="I142" s="384" t="s">
        <v>326</v>
      </c>
      <c r="J142" s="367" t="s">
        <v>895</v>
      </c>
      <c r="K142" s="366" t="s">
        <v>83</v>
      </c>
      <c r="L142" s="387">
        <v>6</v>
      </c>
      <c r="M142" s="388" t="s">
        <v>4284</v>
      </c>
      <c r="N142" s="389">
        <v>500</v>
      </c>
      <c r="O142" s="390" t="s">
        <v>1348</v>
      </c>
      <c r="P142" s="373" t="s">
        <v>1349</v>
      </c>
      <c r="Q142" s="372" t="s">
        <v>3638</v>
      </c>
      <c r="R142" s="374">
        <v>30</v>
      </c>
      <c r="S142" s="375">
        <v>40</v>
      </c>
      <c r="T142" s="392">
        <v>30</v>
      </c>
      <c r="U142" s="391" t="s">
        <v>4282</v>
      </c>
      <c r="V142" s="376">
        <v>134.74972286787056</v>
      </c>
      <c r="W142" s="378">
        <v>134.9371535848382</v>
      </c>
      <c r="X142" s="377">
        <v>66.756561773645615</v>
      </c>
      <c r="Y142" s="387">
        <v>68.87</v>
      </c>
      <c r="Z142" s="395" t="s">
        <v>3639</v>
      </c>
      <c r="AA142" s="380">
        <v>30</v>
      </c>
      <c r="AB142" s="379" t="s">
        <v>3630</v>
      </c>
      <c r="AC142" s="380">
        <v>5</v>
      </c>
      <c r="AD142" s="379" t="s">
        <v>3630</v>
      </c>
      <c r="AE142" s="394">
        <v>0</v>
      </c>
      <c r="AF142" s="396">
        <v>0</v>
      </c>
      <c r="AG142" s="393">
        <v>0</v>
      </c>
      <c r="AH142" s="397" t="s">
        <v>633</v>
      </c>
      <c r="AI142" s="351"/>
      <c r="AL142" s="525" t="s">
        <v>14815</v>
      </c>
      <c r="AM142" s="516" t="s">
        <v>83</v>
      </c>
      <c r="AN142" s="517" t="s">
        <v>14746</v>
      </c>
      <c r="AO142" s="514">
        <v>462</v>
      </c>
      <c r="AP142" s="498">
        <v>462</v>
      </c>
      <c r="AQ142" s="515">
        <v>0</v>
      </c>
      <c r="AR142" s="512" t="s">
        <v>14816</v>
      </c>
      <c r="BA142" s="338" t="s">
        <v>4285</v>
      </c>
    </row>
    <row r="143" spans="2:53" ht="16.5" customHeight="1">
      <c r="B143" s="398" t="s">
        <v>4286</v>
      </c>
      <c r="C143" s="381" t="s">
        <v>4287</v>
      </c>
      <c r="D143" s="383">
        <v>711</v>
      </c>
      <c r="E143" s="382" t="s">
        <v>633</v>
      </c>
      <c r="F143" s="369" t="s">
        <v>4288</v>
      </c>
      <c r="G143" s="385" t="s">
        <v>4289</v>
      </c>
      <c r="H143" s="386"/>
      <c r="I143" s="384" t="s">
        <v>330</v>
      </c>
      <c r="J143" s="367" t="s">
        <v>898</v>
      </c>
      <c r="K143" s="366" t="s">
        <v>83</v>
      </c>
      <c r="L143" s="387">
        <v>4</v>
      </c>
      <c r="M143" s="388" t="s">
        <v>4290</v>
      </c>
      <c r="N143" s="389">
        <v>200</v>
      </c>
      <c r="O143" s="390" t="s">
        <v>1350</v>
      </c>
      <c r="P143" s="373" t="s">
        <v>1350</v>
      </c>
      <c r="Q143" s="372" t="s">
        <v>3638</v>
      </c>
      <c r="R143" s="374">
        <v>20</v>
      </c>
      <c r="S143" s="375">
        <v>30</v>
      </c>
      <c r="T143" s="392">
        <v>30</v>
      </c>
      <c r="U143" s="391" t="s">
        <v>4288</v>
      </c>
      <c r="V143" s="376">
        <v>134.72785342453415</v>
      </c>
      <c r="W143" s="378">
        <v>134.90981678066765</v>
      </c>
      <c r="X143" s="377">
        <v>66.746164897399098</v>
      </c>
      <c r="Y143" s="387" t="s">
        <v>633</v>
      </c>
      <c r="Z143" s="395" t="s">
        <v>3639</v>
      </c>
      <c r="AA143" s="380">
        <v>40</v>
      </c>
      <c r="AB143" s="379" t="s">
        <v>3630</v>
      </c>
      <c r="AC143" s="380">
        <v>0</v>
      </c>
      <c r="AD143" s="379" t="s">
        <v>3630</v>
      </c>
      <c r="AE143" s="394">
        <v>0</v>
      </c>
      <c r="AF143" s="396">
        <v>0</v>
      </c>
      <c r="AG143" s="393">
        <v>0</v>
      </c>
      <c r="AH143" s="397" t="s">
        <v>633</v>
      </c>
      <c r="AI143" s="351"/>
      <c r="AL143" s="525" t="s">
        <v>14817</v>
      </c>
      <c r="AM143" s="513" t="s">
        <v>83</v>
      </c>
      <c r="AN143" s="508">
        <v>100</v>
      </c>
      <c r="AO143" s="514">
        <v>711</v>
      </c>
      <c r="AP143" s="498">
        <v>711</v>
      </c>
      <c r="AQ143" s="515">
        <v>0</v>
      </c>
      <c r="AR143" s="512" t="s">
        <v>14818</v>
      </c>
      <c r="BA143" s="338" t="s">
        <v>4291</v>
      </c>
    </row>
    <row r="144" spans="2:53" ht="16.5" customHeight="1">
      <c r="B144" s="398" t="s">
        <v>4292</v>
      </c>
      <c r="C144" s="381" t="s">
        <v>4293</v>
      </c>
      <c r="D144" s="383">
        <v>712</v>
      </c>
      <c r="E144" s="382" t="s">
        <v>633</v>
      </c>
      <c r="F144" s="369" t="s">
        <v>4294</v>
      </c>
      <c r="G144" s="385" t="s">
        <v>4295</v>
      </c>
      <c r="H144" s="386"/>
      <c r="I144" s="384" t="s">
        <v>313</v>
      </c>
      <c r="J144" s="367" t="s">
        <v>900</v>
      </c>
      <c r="K144" s="366" t="s">
        <v>83</v>
      </c>
      <c r="L144" s="387">
        <v>13</v>
      </c>
      <c r="M144" s="388" t="s">
        <v>4296</v>
      </c>
      <c r="N144" s="389">
        <v>1000</v>
      </c>
      <c r="O144" s="390" t="s">
        <v>1182</v>
      </c>
      <c r="P144" s="373" t="s">
        <v>1182</v>
      </c>
      <c r="Q144" s="372" t="s">
        <v>3638</v>
      </c>
      <c r="R144" s="374">
        <v>25</v>
      </c>
      <c r="S144" s="375">
        <v>25</v>
      </c>
      <c r="T144" s="392">
        <v>25</v>
      </c>
      <c r="U144" s="391" t="s">
        <v>4294</v>
      </c>
      <c r="V144" s="376">
        <v>134.68800000000002</v>
      </c>
      <c r="W144" s="378">
        <v>134.86000000000001</v>
      </c>
      <c r="X144" s="377">
        <v>66.725999999999999</v>
      </c>
      <c r="Y144" s="387" t="s">
        <v>633</v>
      </c>
      <c r="Z144" s="395" t="s">
        <v>3639</v>
      </c>
      <c r="AA144" s="380">
        <v>250</v>
      </c>
      <c r="AB144" s="379" t="s">
        <v>3630</v>
      </c>
      <c r="AC144" s="380">
        <v>10</v>
      </c>
      <c r="AD144" s="379" t="s">
        <v>3630</v>
      </c>
      <c r="AE144" s="394">
        <v>0</v>
      </c>
      <c r="AF144" s="396">
        <v>0</v>
      </c>
      <c r="AG144" s="393">
        <v>0</v>
      </c>
      <c r="AH144" s="397" t="s">
        <v>633</v>
      </c>
      <c r="AI144" s="351"/>
      <c r="AL144" s="525" t="s">
        <v>14819</v>
      </c>
      <c r="AM144" s="513" t="s">
        <v>83</v>
      </c>
      <c r="AN144" s="508">
        <v>100</v>
      </c>
      <c r="AO144" s="514">
        <v>712</v>
      </c>
      <c r="AP144" s="498">
        <v>712</v>
      </c>
      <c r="AQ144" s="515">
        <v>0</v>
      </c>
      <c r="AR144" s="512" t="s">
        <v>14820</v>
      </c>
      <c r="BA144" s="338" t="s">
        <v>4297</v>
      </c>
    </row>
    <row r="145" spans="2:53" ht="16.5" customHeight="1">
      <c r="B145" s="398" t="s">
        <v>4292</v>
      </c>
      <c r="C145" s="381" t="s">
        <v>4293</v>
      </c>
      <c r="D145" s="383">
        <v>713</v>
      </c>
      <c r="E145" s="382" t="s">
        <v>633</v>
      </c>
      <c r="F145" s="369" t="s">
        <v>4294</v>
      </c>
      <c r="G145" s="385" t="s">
        <v>4295</v>
      </c>
      <c r="H145" s="386"/>
      <c r="I145" s="384" t="s">
        <v>316</v>
      </c>
      <c r="J145" s="367" t="s">
        <v>311</v>
      </c>
      <c r="K145" s="366" t="s">
        <v>83</v>
      </c>
      <c r="L145" s="387">
        <v>10</v>
      </c>
      <c r="M145" s="388" t="s">
        <v>4298</v>
      </c>
      <c r="N145" s="389">
        <v>600</v>
      </c>
      <c r="O145" s="390" t="s">
        <v>1348</v>
      </c>
      <c r="P145" s="373" t="s">
        <v>1348</v>
      </c>
      <c r="Q145" s="372" t="s">
        <v>3638</v>
      </c>
      <c r="R145" s="374">
        <v>33</v>
      </c>
      <c r="S145" s="375">
        <v>33</v>
      </c>
      <c r="T145" s="392">
        <v>33</v>
      </c>
      <c r="U145" s="391" t="s">
        <v>4294</v>
      </c>
      <c r="V145" s="376">
        <v>134.68729819583632</v>
      </c>
      <c r="W145" s="378">
        <v>134.8591227447954</v>
      </c>
      <c r="X145" s="377">
        <v>66.72678952968414</v>
      </c>
      <c r="Y145" s="387" t="s">
        <v>633</v>
      </c>
      <c r="Z145" s="395" t="s">
        <v>3639</v>
      </c>
      <c r="AA145" s="380">
        <v>100</v>
      </c>
      <c r="AB145" s="379" t="s">
        <v>3630</v>
      </c>
      <c r="AC145" s="380">
        <v>5</v>
      </c>
      <c r="AD145" s="379" t="s">
        <v>3630</v>
      </c>
      <c r="AE145" s="394">
        <v>0</v>
      </c>
      <c r="AF145" s="396">
        <v>0</v>
      </c>
      <c r="AG145" s="393">
        <v>0</v>
      </c>
      <c r="AH145" s="397" t="s">
        <v>633</v>
      </c>
      <c r="AI145" s="351"/>
      <c r="AL145" s="525" t="s">
        <v>14821</v>
      </c>
      <c r="AM145" s="513" t="s">
        <v>83</v>
      </c>
      <c r="AN145" s="508">
        <v>100</v>
      </c>
      <c r="AO145" s="514">
        <v>713</v>
      </c>
      <c r="AP145" s="498">
        <v>713</v>
      </c>
      <c r="AQ145" s="515">
        <v>0</v>
      </c>
      <c r="AR145" s="512" t="s">
        <v>14820</v>
      </c>
      <c r="BA145" s="338" t="s">
        <v>4299</v>
      </c>
    </row>
    <row r="146" spans="2:53" ht="16.5" customHeight="1">
      <c r="B146" s="398" t="s">
        <v>4292</v>
      </c>
      <c r="C146" s="381" t="s">
        <v>4293</v>
      </c>
      <c r="D146" s="383">
        <v>712</v>
      </c>
      <c r="E146" s="382" t="s">
        <v>4300</v>
      </c>
      <c r="F146" s="369" t="s">
        <v>4301</v>
      </c>
      <c r="G146" s="385" t="s">
        <v>4300</v>
      </c>
      <c r="H146" s="386"/>
      <c r="I146" s="384" t="s">
        <v>309</v>
      </c>
      <c r="J146" s="367" t="s">
        <v>348</v>
      </c>
      <c r="K146" s="366" t="s">
        <v>84</v>
      </c>
      <c r="L146" s="387">
        <v>8</v>
      </c>
      <c r="M146" s="388" t="s">
        <v>4302</v>
      </c>
      <c r="N146" s="389">
        <v>600</v>
      </c>
      <c r="O146" s="390" t="s">
        <v>1348</v>
      </c>
      <c r="P146" s="373" t="s">
        <v>1348</v>
      </c>
      <c r="Q146" s="372" t="s">
        <v>3638</v>
      </c>
      <c r="R146" s="374">
        <v>33</v>
      </c>
      <c r="S146" s="375">
        <v>40</v>
      </c>
      <c r="T146" s="392">
        <v>27</v>
      </c>
      <c r="U146" s="391" t="s">
        <v>4301</v>
      </c>
      <c r="V146" s="376">
        <v>134.91384339444471</v>
      </c>
      <c r="W146" s="378">
        <v>135.56921697222359</v>
      </c>
      <c r="X146" s="377">
        <v>66.253469816665856</v>
      </c>
      <c r="Y146" s="387" t="s">
        <v>633</v>
      </c>
      <c r="Z146" s="395" t="s">
        <v>3639</v>
      </c>
      <c r="AA146" s="380">
        <v>0</v>
      </c>
      <c r="AB146" s="379" t="s">
        <v>3630</v>
      </c>
      <c r="AC146" s="380">
        <v>0</v>
      </c>
      <c r="AD146" s="379" t="s">
        <v>3630</v>
      </c>
      <c r="AE146" s="394">
        <v>0</v>
      </c>
      <c r="AF146" s="396">
        <v>0</v>
      </c>
      <c r="AG146" s="393">
        <v>0</v>
      </c>
      <c r="AH146" s="397" t="s">
        <v>633</v>
      </c>
      <c r="AI146" s="351"/>
      <c r="AL146" s="525" t="s">
        <v>14822</v>
      </c>
      <c r="AM146" s="513" t="s">
        <v>84</v>
      </c>
      <c r="AN146" s="508">
        <v>100</v>
      </c>
      <c r="AO146" s="514">
        <v>712</v>
      </c>
      <c r="AP146" s="498">
        <v>667</v>
      </c>
      <c r="AQ146" s="515">
        <v>45</v>
      </c>
      <c r="AR146" s="512" t="s">
        <v>14823</v>
      </c>
      <c r="BA146" s="338" t="s">
        <v>4303</v>
      </c>
    </row>
    <row r="147" spans="2:53" ht="16.5" customHeight="1">
      <c r="B147" s="398" t="s">
        <v>4304</v>
      </c>
      <c r="C147" s="381" t="s">
        <v>4305</v>
      </c>
      <c r="D147" s="383">
        <v>570</v>
      </c>
      <c r="E147" s="382" t="s">
        <v>633</v>
      </c>
      <c r="F147" s="369" t="s">
        <v>4306</v>
      </c>
      <c r="G147" s="385" t="s">
        <v>4307</v>
      </c>
      <c r="H147" s="386"/>
      <c r="I147" s="384" t="s">
        <v>309</v>
      </c>
      <c r="J147" s="367" t="s">
        <v>851</v>
      </c>
      <c r="K147" s="366" t="s">
        <v>83</v>
      </c>
      <c r="L147" s="387">
        <v>4</v>
      </c>
      <c r="M147" s="388" t="s">
        <v>4308</v>
      </c>
      <c r="N147" s="389">
        <v>600</v>
      </c>
      <c r="O147" s="390" t="s">
        <v>1348</v>
      </c>
      <c r="P147" s="373" t="s">
        <v>1348</v>
      </c>
      <c r="Q147" s="372" t="s">
        <v>3638</v>
      </c>
      <c r="R147" s="374">
        <v>33</v>
      </c>
      <c r="S147" s="375">
        <v>40</v>
      </c>
      <c r="T147" s="392">
        <v>27</v>
      </c>
      <c r="U147" s="391" t="s">
        <v>4306</v>
      </c>
      <c r="V147" s="376">
        <v>134.66200419490383</v>
      </c>
      <c r="W147" s="378">
        <v>134.82750524362979</v>
      </c>
      <c r="X147" s="377">
        <v>66.7152452807332</v>
      </c>
      <c r="Y147" s="387" t="s">
        <v>633</v>
      </c>
      <c r="Z147" s="395" t="s">
        <v>3639</v>
      </c>
      <c r="AA147" s="380">
        <v>0</v>
      </c>
      <c r="AB147" s="379" t="s">
        <v>3630</v>
      </c>
      <c r="AC147" s="380">
        <v>0</v>
      </c>
      <c r="AD147" s="379" t="s">
        <v>3630</v>
      </c>
      <c r="AE147" s="394">
        <v>0</v>
      </c>
      <c r="AF147" s="396">
        <v>3</v>
      </c>
      <c r="AG147" s="393">
        <v>0</v>
      </c>
      <c r="AH147" s="397" t="s">
        <v>3640</v>
      </c>
      <c r="AI147" s="351"/>
      <c r="AL147" s="525" t="s">
        <v>14824</v>
      </c>
      <c r="AM147" s="516" t="s">
        <v>83</v>
      </c>
      <c r="AN147" s="517" t="s">
        <v>14666</v>
      </c>
      <c r="AO147" s="514">
        <v>570</v>
      </c>
      <c r="AP147" s="498">
        <v>570</v>
      </c>
      <c r="AQ147" s="515">
        <v>0</v>
      </c>
      <c r="AR147" s="512" t="s">
        <v>14825</v>
      </c>
      <c r="BA147" s="338" t="s">
        <v>4309</v>
      </c>
    </row>
    <row r="148" spans="2:53" ht="16.5" customHeight="1">
      <c r="B148" s="398" t="s">
        <v>4310</v>
      </c>
      <c r="C148" s="381" t="s">
        <v>4311</v>
      </c>
      <c r="D148" s="383">
        <v>714</v>
      </c>
      <c r="E148" s="382" t="s">
        <v>4312</v>
      </c>
      <c r="F148" s="369" t="s">
        <v>4313</v>
      </c>
      <c r="G148" s="385" t="s">
        <v>4314</v>
      </c>
      <c r="H148" s="386"/>
      <c r="I148" s="384" t="s">
        <v>86</v>
      </c>
      <c r="J148" s="367" t="s">
        <v>379</v>
      </c>
      <c r="K148" s="366" t="s">
        <v>84</v>
      </c>
      <c r="L148" s="387">
        <v>30</v>
      </c>
      <c r="M148" s="388" t="s">
        <v>4315</v>
      </c>
      <c r="N148" s="389">
        <v>1000</v>
      </c>
      <c r="O148" s="390" t="s">
        <v>1348</v>
      </c>
      <c r="P148" s="373" t="s">
        <v>1349</v>
      </c>
      <c r="Q148" s="372" t="s">
        <v>3638</v>
      </c>
      <c r="R148" s="374">
        <v>33</v>
      </c>
      <c r="S148" s="375">
        <v>33</v>
      </c>
      <c r="T148" s="392">
        <v>17</v>
      </c>
      <c r="U148" s="391" t="s">
        <v>4313</v>
      </c>
      <c r="V148" s="376">
        <v>134.61094531249998</v>
      </c>
      <c r="W148" s="378">
        <v>134.76368164062501</v>
      </c>
      <c r="X148" s="377">
        <v>66.142686523437533</v>
      </c>
      <c r="Y148" s="387">
        <v>67.2</v>
      </c>
      <c r="Z148" s="395" t="s">
        <v>3639</v>
      </c>
      <c r="AA148" s="380">
        <v>166.67</v>
      </c>
      <c r="AB148" s="379" t="s">
        <v>3630</v>
      </c>
      <c r="AC148" s="380">
        <v>10</v>
      </c>
      <c r="AD148" s="379" t="s">
        <v>3630</v>
      </c>
      <c r="AE148" s="394">
        <v>0</v>
      </c>
      <c r="AF148" s="396">
        <v>0</v>
      </c>
      <c r="AG148" s="393">
        <v>0</v>
      </c>
      <c r="AH148" s="397" t="s">
        <v>633</v>
      </c>
      <c r="AI148" s="351"/>
      <c r="AL148" s="525" t="s">
        <v>14826</v>
      </c>
      <c r="AM148" s="513" t="s">
        <v>84</v>
      </c>
      <c r="AN148" s="508">
        <v>100</v>
      </c>
      <c r="AO148" s="514">
        <v>714</v>
      </c>
      <c r="AP148" s="498">
        <v>666</v>
      </c>
      <c r="AQ148" s="515">
        <v>48</v>
      </c>
      <c r="AR148" s="512" t="s">
        <v>14827</v>
      </c>
      <c r="BA148" s="338" t="s">
        <v>4316</v>
      </c>
    </row>
    <row r="149" spans="2:53" ht="16.5" customHeight="1">
      <c r="B149" s="398" t="s">
        <v>4317</v>
      </c>
      <c r="C149" s="381" t="s">
        <v>4318</v>
      </c>
      <c r="D149" s="383">
        <v>715</v>
      </c>
      <c r="E149" s="382" t="s">
        <v>633</v>
      </c>
      <c r="F149" s="369" t="s">
        <v>4319</v>
      </c>
      <c r="G149" s="385" t="s">
        <v>4320</v>
      </c>
      <c r="H149" s="386"/>
      <c r="I149" s="384" t="s">
        <v>127</v>
      </c>
      <c r="J149" s="367" t="s">
        <v>850</v>
      </c>
      <c r="K149" s="366" t="s">
        <v>83</v>
      </c>
      <c r="L149" s="387">
        <v>20</v>
      </c>
      <c r="M149" s="388" t="s">
        <v>4321</v>
      </c>
      <c r="N149" s="389">
        <v>1000</v>
      </c>
      <c r="O149" s="390" t="s">
        <v>1348</v>
      </c>
      <c r="P149" s="373" t="s">
        <v>1349</v>
      </c>
      <c r="Q149" s="372" t="s">
        <v>3638</v>
      </c>
      <c r="R149" s="374">
        <v>30</v>
      </c>
      <c r="S149" s="375">
        <v>35</v>
      </c>
      <c r="T149" s="392">
        <v>25</v>
      </c>
      <c r="U149" s="391" t="s">
        <v>4319</v>
      </c>
      <c r="V149" s="376">
        <v>134.585635359116</v>
      </c>
      <c r="W149" s="378">
        <v>134.73204419889501</v>
      </c>
      <c r="X149" s="377">
        <v>66.681160220994499</v>
      </c>
      <c r="Y149" s="387">
        <v>69.800000000000011</v>
      </c>
      <c r="Z149" s="395" t="s">
        <v>3639</v>
      </c>
      <c r="AA149" s="380">
        <v>66</v>
      </c>
      <c r="AB149" s="379" t="s">
        <v>3630</v>
      </c>
      <c r="AC149" s="380">
        <v>0</v>
      </c>
      <c r="AD149" s="379" t="s">
        <v>3630</v>
      </c>
      <c r="AE149" s="394">
        <v>0</v>
      </c>
      <c r="AF149" s="396">
        <v>0</v>
      </c>
      <c r="AG149" s="393">
        <v>0</v>
      </c>
      <c r="AH149" s="397" t="s">
        <v>3653</v>
      </c>
      <c r="AI149" s="351"/>
      <c r="AL149" s="525" t="s">
        <v>14828</v>
      </c>
      <c r="AM149" s="513" t="s">
        <v>83</v>
      </c>
      <c r="AN149" s="508">
        <v>100</v>
      </c>
      <c r="AO149" s="514">
        <v>715</v>
      </c>
      <c r="AP149" s="498">
        <v>715</v>
      </c>
      <c r="AQ149" s="515">
        <v>0</v>
      </c>
      <c r="AR149" s="512" t="s">
        <v>14829</v>
      </c>
      <c r="BA149" s="338" t="s">
        <v>4322</v>
      </c>
    </row>
    <row r="150" spans="2:53" ht="16.5" customHeight="1">
      <c r="B150" s="398" t="s">
        <v>4323</v>
      </c>
      <c r="C150" s="381" t="s">
        <v>4324</v>
      </c>
      <c r="D150" s="383">
        <v>715</v>
      </c>
      <c r="E150" s="382" t="s">
        <v>633</v>
      </c>
      <c r="F150" s="369" t="s">
        <v>4325</v>
      </c>
      <c r="G150" s="385" t="s">
        <v>4326</v>
      </c>
      <c r="H150" s="386"/>
      <c r="I150" s="384" t="s">
        <v>326</v>
      </c>
      <c r="J150" s="367" t="s">
        <v>311</v>
      </c>
      <c r="K150" s="366" t="s">
        <v>83</v>
      </c>
      <c r="L150" s="387">
        <v>9</v>
      </c>
      <c r="M150" s="388" t="s">
        <v>4327</v>
      </c>
      <c r="N150" s="389">
        <v>500</v>
      </c>
      <c r="O150" s="390" t="s">
        <v>1348</v>
      </c>
      <c r="P150" s="373" t="s">
        <v>1349</v>
      </c>
      <c r="Q150" s="372" t="s">
        <v>3638</v>
      </c>
      <c r="R150" s="374">
        <v>30</v>
      </c>
      <c r="S150" s="375">
        <v>40</v>
      </c>
      <c r="T150" s="392">
        <v>30</v>
      </c>
      <c r="U150" s="391" t="s">
        <v>4325</v>
      </c>
      <c r="V150" s="376">
        <v>134.54947255497945</v>
      </c>
      <c r="W150" s="378">
        <v>134.68684069372429</v>
      </c>
      <c r="X150" s="377">
        <v>66.671843375648123</v>
      </c>
      <c r="Y150" s="387">
        <v>68.77000000000001</v>
      </c>
      <c r="Z150" s="395" t="s">
        <v>3639</v>
      </c>
      <c r="AA150" s="380">
        <v>30</v>
      </c>
      <c r="AB150" s="379" t="s">
        <v>3630</v>
      </c>
      <c r="AC150" s="380">
        <v>5</v>
      </c>
      <c r="AD150" s="379" t="s">
        <v>3630</v>
      </c>
      <c r="AE150" s="394">
        <v>0</v>
      </c>
      <c r="AF150" s="396">
        <v>0</v>
      </c>
      <c r="AG150" s="393">
        <v>0</v>
      </c>
      <c r="AH150" s="397" t="s">
        <v>633</v>
      </c>
      <c r="AI150" s="351"/>
      <c r="AL150" s="525" t="s">
        <v>14830</v>
      </c>
      <c r="AM150" s="513" t="s">
        <v>83</v>
      </c>
      <c r="AN150" s="508">
        <v>100</v>
      </c>
      <c r="AO150" s="514">
        <v>715</v>
      </c>
      <c r="AP150" s="498">
        <v>715</v>
      </c>
      <c r="AQ150" s="515">
        <v>0</v>
      </c>
      <c r="AR150" s="512" t="s">
        <v>14831</v>
      </c>
      <c r="BA150" s="338" t="s">
        <v>4328</v>
      </c>
    </row>
    <row r="151" spans="2:53" ht="16.5" customHeight="1">
      <c r="B151" s="398" t="s">
        <v>4329</v>
      </c>
      <c r="C151" s="381" t="s">
        <v>4330</v>
      </c>
      <c r="D151" s="383">
        <v>716</v>
      </c>
      <c r="E151" s="382" t="s">
        <v>633</v>
      </c>
      <c r="F151" s="369" t="s">
        <v>4325</v>
      </c>
      <c r="G151" s="385" t="s">
        <v>4331</v>
      </c>
      <c r="H151" s="386"/>
      <c r="I151" s="384" t="s">
        <v>410</v>
      </c>
      <c r="J151" s="367" t="s">
        <v>899</v>
      </c>
      <c r="K151" s="366" t="s">
        <v>83</v>
      </c>
      <c r="L151" s="387">
        <v>15</v>
      </c>
      <c r="M151" s="388" t="s">
        <v>4332</v>
      </c>
      <c r="N151" s="389">
        <v>800</v>
      </c>
      <c r="O151" s="390" t="s">
        <v>1182</v>
      </c>
      <c r="P151" s="373" t="s">
        <v>1182</v>
      </c>
      <c r="Q151" s="372" t="s">
        <v>3814</v>
      </c>
      <c r="R151" s="374">
        <v>25</v>
      </c>
      <c r="S151" s="375">
        <v>35</v>
      </c>
      <c r="T151" s="392">
        <v>15</v>
      </c>
      <c r="U151" s="391" t="s">
        <v>4325</v>
      </c>
      <c r="V151" s="376">
        <v>134.53333333333333</v>
      </c>
      <c r="W151" s="378">
        <v>134.66666666666669</v>
      </c>
      <c r="X151" s="377">
        <v>66.664999999999992</v>
      </c>
      <c r="Y151" s="387" t="s">
        <v>633</v>
      </c>
      <c r="Z151" s="395" t="s">
        <v>3639</v>
      </c>
      <c r="AA151" s="380">
        <v>200</v>
      </c>
      <c r="AB151" s="379" t="s">
        <v>3630</v>
      </c>
      <c r="AC151" s="380">
        <v>10</v>
      </c>
      <c r="AD151" s="379" t="s">
        <v>3630</v>
      </c>
      <c r="AE151" s="394">
        <v>0</v>
      </c>
      <c r="AF151" s="396">
        <v>0</v>
      </c>
      <c r="AG151" s="393">
        <v>0</v>
      </c>
      <c r="AH151" s="397" t="s">
        <v>633</v>
      </c>
      <c r="AI151" s="351"/>
      <c r="AL151" s="525" t="s">
        <v>14832</v>
      </c>
      <c r="AM151" s="513" t="s">
        <v>83</v>
      </c>
      <c r="AN151" s="508">
        <v>100</v>
      </c>
      <c r="AO151" s="514">
        <v>716</v>
      </c>
      <c r="AP151" s="498">
        <v>716</v>
      </c>
      <c r="AQ151" s="515">
        <v>0</v>
      </c>
      <c r="AR151" s="512" t="s">
        <v>14833</v>
      </c>
      <c r="BA151" s="338" t="s">
        <v>4333</v>
      </c>
    </row>
    <row r="152" spans="2:53" ht="16.5" customHeight="1">
      <c r="B152" s="398" t="s">
        <v>4329</v>
      </c>
      <c r="C152" s="381" t="s">
        <v>4330</v>
      </c>
      <c r="D152" s="383">
        <v>716</v>
      </c>
      <c r="E152" s="382" t="s">
        <v>633</v>
      </c>
      <c r="F152" s="369" t="s">
        <v>4334</v>
      </c>
      <c r="G152" s="385" t="s">
        <v>4335</v>
      </c>
      <c r="H152" s="386"/>
      <c r="I152" s="384" t="s">
        <v>326</v>
      </c>
      <c r="J152" s="367" t="s">
        <v>325</v>
      </c>
      <c r="K152" s="366" t="s">
        <v>83</v>
      </c>
      <c r="L152" s="387">
        <v>18</v>
      </c>
      <c r="M152" s="388" t="s">
        <v>4336</v>
      </c>
      <c r="N152" s="389">
        <v>500</v>
      </c>
      <c r="O152" s="390" t="s">
        <v>1348</v>
      </c>
      <c r="P152" s="373" t="s">
        <v>1349</v>
      </c>
      <c r="Q152" s="372" t="s">
        <v>3638</v>
      </c>
      <c r="R152" s="374">
        <v>30</v>
      </c>
      <c r="S152" s="375">
        <v>40</v>
      </c>
      <c r="T152" s="392">
        <v>30</v>
      </c>
      <c r="U152" s="391" t="s">
        <v>4334</v>
      </c>
      <c r="V152" s="376">
        <v>134.52086536742357</v>
      </c>
      <c r="W152" s="378">
        <v>134.65108170927945</v>
      </c>
      <c r="X152" s="377">
        <v>66.664026461648504</v>
      </c>
      <c r="Y152" s="387">
        <v>68.760000000000005</v>
      </c>
      <c r="Z152" s="395" t="s">
        <v>3639</v>
      </c>
      <c r="AA152" s="380">
        <v>30</v>
      </c>
      <c r="AB152" s="379" t="s">
        <v>3630</v>
      </c>
      <c r="AC152" s="380">
        <v>5</v>
      </c>
      <c r="AD152" s="379" t="s">
        <v>3630</v>
      </c>
      <c r="AE152" s="394">
        <v>0</v>
      </c>
      <c r="AF152" s="396">
        <v>0</v>
      </c>
      <c r="AG152" s="393">
        <v>0</v>
      </c>
      <c r="AH152" s="397" t="s">
        <v>633</v>
      </c>
      <c r="AI152" s="351"/>
      <c r="AL152" s="525" t="s">
        <v>14834</v>
      </c>
      <c r="AM152" s="513" t="s">
        <v>83</v>
      </c>
      <c r="AN152" s="508">
        <v>100</v>
      </c>
      <c r="AO152" s="514">
        <v>716</v>
      </c>
      <c r="AP152" s="498">
        <v>716</v>
      </c>
      <c r="AQ152" s="515">
        <v>0</v>
      </c>
      <c r="AR152" s="512" t="s">
        <v>14835</v>
      </c>
      <c r="BA152" s="338" t="s">
        <v>4337</v>
      </c>
    </row>
    <row r="153" spans="2:53" ht="16.5" customHeight="1">
      <c r="B153" s="398" t="s">
        <v>4338</v>
      </c>
      <c r="C153" s="381" t="s">
        <v>4339</v>
      </c>
      <c r="D153" s="383">
        <v>717</v>
      </c>
      <c r="E153" s="382" t="s">
        <v>633</v>
      </c>
      <c r="F153" s="369" t="s">
        <v>4334</v>
      </c>
      <c r="G153" s="385" t="s">
        <v>4340</v>
      </c>
      <c r="H153" s="386"/>
      <c r="I153" s="384" t="s">
        <v>423</v>
      </c>
      <c r="J153" s="367" t="s">
        <v>311</v>
      </c>
      <c r="K153" s="366" t="s">
        <v>83</v>
      </c>
      <c r="L153" s="387">
        <v>20</v>
      </c>
      <c r="M153" s="388" t="s">
        <v>4341</v>
      </c>
      <c r="N153" s="389">
        <v>800</v>
      </c>
      <c r="O153" s="390" t="s">
        <v>1348</v>
      </c>
      <c r="P153" s="373" t="s">
        <v>1348</v>
      </c>
      <c r="Q153" s="372" t="s">
        <v>3638</v>
      </c>
      <c r="R153" s="374">
        <v>25</v>
      </c>
      <c r="S153" s="375">
        <v>30</v>
      </c>
      <c r="T153" s="392">
        <v>25</v>
      </c>
      <c r="U153" s="391" t="s">
        <v>4334</v>
      </c>
      <c r="V153" s="376">
        <v>134.51126219288318</v>
      </c>
      <c r="W153" s="378">
        <v>134.63907774110396</v>
      </c>
      <c r="X153" s="377">
        <v>66.659830033006443</v>
      </c>
      <c r="Y153" s="387" t="s">
        <v>633</v>
      </c>
      <c r="Z153" s="395" t="s">
        <v>3639</v>
      </c>
      <c r="AA153" s="380">
        <v>160</v>
      </c>
      <c r="AB153" s="379" t="s">
        <v>3630</v>
      </c>
      <c r="AC153" s="380">
        <v>0</v>
      </c>
      <c r="AD153" s="379" t="s">
        <v>3630</v>
      </c>
      <c r="AE153" s="394">
        <v>0</v>
      </c>
      <c r="AF153" s="396">
        <v>2</v>
      </c>
      <c r="AG153" s="393">
        <v>0</v>
      </c>
      <c r="AH153" s="397" t="s">
        <v>4342</v>
      </c>
      <c r="AI153" s="351"/>
      <c r="AL153" s="525" t="s">
        <v>14836</v>
      </c>
      <c r="AM153" s="513" t="s">
        <v>83</v>
      </c>
      <c r="AN153" s="508">
        <v>100</v>
      </c>
      <c r="AO153" s="514">
        <v>717</v>
      </c>
      <c r="AP153" s="498">
        <v>717</v>
      </c>
      <c r="AQ153" s="515">
        <v>0</v>
      </c>
      <c r="AR153" s="512" t="s">
        <v>14835</v>
      </c>
      <c r="BA153" s="338" t="s">
        <v>4343</v>
      </c>
    </row>
    <row r="154" spans="2:53" ht="16.5" customHeight="1">
      <c r="B154" s="398" t="s">
        <v>4338</v>
      </c>
      <c r="C154" s="381" t="s">
        <v>4339</v>
      </c>
      <c r="D154" s="383">
        <v>717</v>
      </c>
      <c r="E154" s="382" t="s">
        <v>4344</v>
      </c>
      <c r="F154" s="369" t="s">
        <v>4251</v>
      </c>
      <c r="G154" s="385" t="s">
        <v>4344</v>
      </c>
      <c r="H154" s="386"/>
      <c r="I154" s="384" t="s">
        <v>309</v>
      </c>
      <c r="J154" s="367" t="s">
        <v>355</v>
      </c>
      <c r="K154" s="366" t="s">
        <v>84</v>
      </c>
      <c r="L154" s="387">
        <v>69</v>
      </c>
      <c r="M154" s="388" t="s">
        <v>4345</v>
      </c>
      <c r="N154" s="389">
        <v>600</v>
      </c>
      <c r="O154" s="390" t="s">
        <v>1348</v>
      </c>
      <c r="P154" s="373" t="s">
        <v>1348</v>
      </c>
      <c r="Q154" s="372" t="s">
        <v>3638</v>
      </c>
      <c r="R154" s="374">
        <v>33</v>
      </c>
      <c r="S154" s="375">
        <v>40</v>
      </c>
      <c r="T154" s="392">
        <v>27</v>
      </c>
      <c r="U154" s="391" t="s">
        <v>4251</v>
      </c>
      <c r="V154" s="376">
        <v>134.83455687774739</v>
      </c>
      <c r="W154" s="378">
        <v>135.17278438873694</v>
      </c>
      <c r="X154" s="377">
        <v>66.221329366757828</v>
      </c>
      <c r="Y154" s="387" t="s">
        <v>633</v>
      </c>
      <c r="Z154" s="395" t="s">
        <v>3639</v>
      </c>
      <c r="AA154" s="380">
        <v>0</v>
      </c>
      <c r="AB154" s="379" t="s">
        <v>3630</v>
      </c>
      <c r="AC154" s="380">
        <v>0</v>
      </c>
      <c r="AD154" s="379" t="s">
        <v>3630</v>
      </c>
      <c r="AE154" s="394">
        <v>0</v>
      </c>
      <c r="AF154" s="396">
        <v>0</v>
      </c>
      <c r="AG154" s="393">
        <v>0</v>
      </c>
      <c r="AH154" s="397" t="s">
        <v>633</v>
      </c>
      <c r="AI154" s="351"/>
      <c r="AL154" s="525" t="s">
        <v>14837</v>
      </c>
      <c r="AM154" s="513" t="s">
        <v>84</v>
      </c>
      <c r="AN154" s="508">
        <v>100</v>
      </c>
      <c r="AO154" s="514">
        <v>717</v>
      </c>
      <c r="AP154" s="498">
        <v>671</v>
      </c>
      <c r="AQ154" s="515">
        <v>46</v>
      </c>
      <c r="AR154" s="512" t="s">
        <v>14838</v>
      </c>
      <c r="BA154" s="338" t="s">
        <v>4346</v>
      </c>
    </row>
    <row r="155" spans="2:53" ht="16.5" customHeight="1">
      <c r="B155" s="398" t="s">
        <v>4347</v>
      </c>
      <c r="C155" s="381" t="s">
        <v>4348</v>
      </c>
      <c r="D155" s="383">
        <v>359</v>
      </c>
      <c r="E155" s="382" t="s">
        <v>633</v>
      </c>
      <c r="F155" s="369" t="s">
        <v>4259</v>
      </c>
      <c r="G155" s="385" t="s">
        <v>4349</v>
      </c>
      <c r="H155" s="386"/>
      <c r="I155" s="384" t="s">
        <v>314</v>
      </c>
      <c r="J155" s="367" t="s">
        <v>312</v>
      </c>
      <c r="K155" s="366" t="s">
        <v>128</v>
      </c>
      <c r="L155" s="387">
        <v>3</v>
      </c>
      <c r="M155" s="388" t="s">
        <v>4350</v>
      </c>
      <c r="N155" s="389">
        <v>800</v>
      </c>
      <c r="O155" s="390" t="s">
        <v>1348</v>
      </c>
      <c r="P155" s="373" t="s">
        <v>1349</v>
      </c>
      <c r="Q155" s="372" t="s">
        <v>3638</v>
      </c>
      <c r="R155" s="374">
        <v>25</v>
      </c>
      <c r="S155" s="375">
        <v>25</v>
      </c>
      <c r="T155" s="392">
        <v>25</v>
      </c>
      <c r="U155" s="391" t="s">
        <v>4259</v>
      </c>
      <c r="V155" s="376">
        <v>134.81132637853949</v>
      </c>
      <c r="W155" s="378">
        <v>135.05663189269745</v>
      </c>
      <c r="X155" s="377">
        <v>66.216020864381534</v>
      </c>
      <c r="Y155" s="387">
        <v>67.210000000000008</v>
      </c>
      <c r="Z155" s="395" t="s">
        <v>3639</v>
      </c>
      <c r="AA155" s="380">
        <v>139</v>
      </c>
      <c r="AB155" s="379" t="s">
        <v>3630</v>
      </c>
      <c r="AC155" s="380">
        <v>0</v>
      </c>
      <c r="AD155" s="379" t="s">
        <v>3630</v>
      </c>
      <c r="AE155" s="394">
        <v>0</v>
      </c>
      <c r="AF155" s="396">
        <v>0</v>
      </c>
      <c r="AG155" s="393">
        <v>0</v>
      </c>
      <c r="AH155" s="397" t="s">
        <v>633</v>
      </c>
      <c r="AI155" s="351"/>
      <c r="AL155" s="525" t="s">
        <v>14839</v>
      </c>
      <c r="AM155" s="513" t="s">
        <v>128</v>
      </c>
      <c r="AN155" s="517" t="s">
        <v>14613</v>
      </c>
      <c r="AO155" s="514">
        <v>359</v>
      </c>
      <c r="AP155" s="498">
        <v>334</v>
      </c>
      <c r="AQ155" s="515">
        <v>25</v>
      </c>
      <c r="AR155" s="512" t="s">
        <v>14840</v>
      </c>
      <c r="BA155" s="338" t="s">
        <v>4351</v>
      </c>
    </row>
    <row r="156" spans="2:53" ht="16.5" customHeight="1">
      <c r="B156" s="398" t="s">
        <v>4347</v>
      </c>
      <c r="C156" s="381" t="s">
        <v>4348</v>
      </c>
      <c r="D156" s="383">
        <v>718</v>
      </c>
      <c r="E156" s="382" t="s">
        <v>633</v>
      </c>
      <c r="F156" s="369" t="s">
        <v>4352</v>
      </c>
      <c r="G156" s="385" t="s">
        <v>4349</v>
      </c>
      <c r="H156" s="386"/>
      <c r="I156" s="384" t="s">
        <v>317</v>
      </c>
      <c r="J156" s="367" t="s">
        <v>901</v>
      </c>
      <c r="K156" s="366" t="s">
        <v>84</v>
      </c>
      <c r="L156" s="387">
        <v>8</v>
      </c>
      <c r="M156" s="388" t="s">
        <v>4353</v>
      </c>
      <c r="N156" s="389">
        <v>1000</v>
      </c>
      <c r="O156" s="390" t="s">
        <v>1182</v>
      </c>
      <c r="P156" s="373" t="s">
        <v>1182</v>
      </c>
      <c r="Q156" s="372" t="s">
        <v>3638</v>
      </c>
      <c r="R156" s="374">
        <v>27</v>
      </c>
      <c r="S156" s="375">
        <v>28</v>
      </c>
      <c r="T156" s="392">
        <v>25</v>
      </c>
      <c r="U156" s="391" t="s">
        <v>4352</v>
      </c>
      <c r="V156" s="376">
        <v>134.45000000000002</v>
      </c>
      <c r="W156" s="378">
        <v>134.56250000000003</v>
      </c>
      <c r="X156" s="377">
        <v>66.643749999999997</v>
      </c>
      <c r="Y156" s="387" t="s">
        <v>633</v>
      </c>
      <c r="Z156" s="395" t="s">
        <v>3639</v>
      </c>
      <c r="AA156" s="380">
        <v>200</v>
      </c>
      <c r="AB156" s="379" t="s">
        <v>3630</v>
      </c>
      <c r="AC156" s="380">
        <v>5</v>
      </c>
      <c r="AD156" s="379" t="s">
        <v>3630</v>
      </c>
      <c r="AE156" s="394">
        <v>0</v>
      </c>
      <c r="AF156" s="396">
        <v>6</v>
      </c>
      <c r="AG156" s="393">
        <v>0</v>
      </c>
      <c r="AH156" s="397" t="s">
        <v>4173</v>
      </c>
      <c r="AI156" s="351"/>
      <c r="AL156" s="525" t="s">
        <v>14841</v>
      </c>
      <c r="AM156" s="513" t="s">
        <v>84</v>
      </c>
      <c r="AN156" s="508">
        <v>100</v>
      </c>
      <c r="AO156" s="514">
        <v>718</v>
      </c>
      <c r="AP156" s="498">
        <v>671</v>
      </c>
      <c r="AQ156" s="515">
        <v>47</v>
      </c>
      <c r="AR156" s="512" t="s">
        <v>14842</v>
      </c>
      <c r="BA156" s="338" t="s">
        <v>4354</v>
      </c>
    </row>
    <row r="157" spans="2:53" ht="16.5" customHeight="1">
      <c r="B157" s="398" t="s">
        <v>4347</v>
      </c>
      <c r="C157" s="381" t="s">
        <v>4348</v>
      </c>
      <c r="D157" s="383">
        <v>719</v>
      </c>
      <c r="E157" s="382" t="s">
        <v>633</v>
      </c>
      <c r="F157" s="369" t="s">
        <v>4355</v>
      </c>
      <c r="G157" s="385" t="s">
        <v>4356</v>
      </c>
      <c r="H157" s="386"/>
      <c r="I157" s="384" t="s">
        <v>327</v>
      </c>
      <c r="J157" s="367" t="s">
        <v>899</v>
      </c>
      <c r="K157" s="366" t="s">
        <v>83</v>
      </c>
      <c r="L157" s="387">
        <v>9</v>
      </c>
      <c r="M157" s="388" t="s">
        <v>4357</v>
      </c>
      <c r="N157" s="389">
        <v>800</v>
      </c>
      <c r="O157" s="390" t="s">
        <v>1350</v>
      </c>
      <c r="P157" s="373" t="s">
        <v>1350</v>
      </c>
      <c r="Q157" s="372" t="s">
        <v>3638</v>
      </c>
      <c r="R157" s="374">
        <v>30</v>
      </c>
      <c r="S157" s="375">
        <v>40</v>
      </c>
      <c r="T157" s="392">
        <v>30</v>
      </c>
      <c r="U157" s="391" t="s">
        <v>4355</v>
      </c>
      <c r="V157" s="376">
        <v>134.44203222104878</v>
      </c>
      <c r="W157" s="378">
        <v>134.55254027631096</v>
      </c>
      <c r="X157" s="377">
        <v>66.637713751320135</v>
      </c>
      <c r="Y157" s="387" t="s">
        <v>633</v>
      </c>
      <c r="Z157" s="395" t="s">
        <v>3639</v>
      </c>
      <c r="AA157" s="380">
        <v>200</v>
      </c>
      <c r="AB157" s="379" t="s">
        <v>3630</v>
      </c>
      <c r="AC157" s="380">
        <v>10</v>
      </c>
      <c r="AD157" s="379" t="s">
        <v>3630</v>
      </c>
      <c r="AE157" s="394">
        <v>0</v>
      </c>
      <c r="AF157" s="396">
        <v>0</v>
      </c>
      <c r="AG157" s="393">
        <v>0</v>
      </c>
      <c r="AH157" s="397" t="s">
        <v>633</v>
      </c>
      <c r="AI157" s="351"/>
      <c r="AL157" s="525" t="s">
        <v>14843</v>
      </c>
      <c r="AM157" s="513" t="s">
        <v>83</v>
      </c>
      <c r="AN157" s="508">
        <v>100</v>
      </c>
      <c r="AO157" s="514">
        <v>719</v>
      </c>
      <c r="AP157" s="498">
        <v>719</v>
      </c>
      <c r="AQ157" s="515">
        <v>0</v>
      </c>
      <c r="AR157" s="512" t="s">
        <v>14844</v>
      </c>
      <c r="BA157" s="338" t="s">
        <v>4358</v>
      </c>
    </row>
    <row r="158" spans="2:53" ht="16.5" customHeight="1">
      <c r="B158" s="398" t="s">
        <v>4359</v>
      </c>
      <c r="C158" s="381" t="s">
        <v>4360</v>
      </c>
      <c r="D158" s="383">
        <v>719</v>
      </c>
      <c r="E158" s="382" t="s">
        <v>633</v>
      </c>
      <c r="F158" s="369" t="s">
        <v>4361</v>
      </c>
      <c r="G158" s="385" t="s">
        <v>4362</v>
      </c>
      <c r="H158" s="386"/>
      <c r="I158" s="384" t="s">
        <v>127</v>
      </c>
      <c r="J158" s="367" t="s">
        <v>1375</v>
      </c>
      <c r="K158" s="366" t="s">
        <v>83</v>
      </c>
      <c r="L158" s="387">
        <v>20</v>
      </c>
      <c r="M158" s="388" t="s">
        <v>4363</v>
      </c>
      <c r="N158" s="389">
        <v>1000</v>
      </c>
      <c r="O158" s="390" t="s">
        <v>1348</v>
      </c>
      <c r="P158" s="373" t="s">
        <v>1349</v>
      </c>
      <c r="Q158" s="372" t="s">
        <v>3638</v>
      </c>
      <c r="R158" s="374">
        <v>30</v>
      </c>
      <c r="S158" s="375">
        <v>35</v>
      </c>
      <c r="T158" s="392">
        <v>25</v>
      </c>
      <c r="U158" s="391" t="s">
        <v>4361</v>
      </c>
      <c r="V158" s="376">
        <v>134.40662983425415</v>
      </c>
      <c r="W158" s="378">
        <v>134.50828729281767</v>
      </c>
      <c r="X158" s="377">
        <v>66.627541436464099</v>
      </c>
      <c r="Y158" s="387">
        <v>69.73</v>
      </c>
      <c r="Z158" s="395" t="s">
        <v>3639</v>
      </c>
      <c r="AA158" s="380">
        <v>66</v>
      </c>
      <c r="AB158" s="379" t="s">
        <v>3630</v>
      </c>
      <c r="AC158" s="380">
        <v>0</v>
      </c>
      <c r="AD158" s="379" t="s">
        <v>3630</v>
      </c>
      <c r="AE158" s="394">
        <v>0</v>
      </c>
      <c r="AF158" s="396">
        <v>0</v>
      </c>
      <c r="AG158" s="393">
        <v>0</v>
      </c>
      <c r="AH158" s="397" t="s">
        <v>3653</v>
      </c>
      <c r="AI158" s="351"/>
      <c r="AL158" s="525" t="s">
        <v>14845</v>
      </c>
      <c r="AM158" s="513" t="s">
        <v>83</v>
      </c>
      <c r="AN158" s="508">
        <v>100</v>
      </c>
      <c r="AO158" s="514">
        <v>719</v>
      </c>
      <c r="AP158" s="498">
        <v>719</v>
      </c>
      <c r="AQ158" s="515">
        <v>0</v>
      </c>
      <c r="AR158" s="512" t="s">
        <v>14846</v>
      </c>
      <c r="BA158" s="338" t="s">
        <v>4364</v>
      </c>
    </row>
    <row r="159" spans="2:53" ht="16.5" customHeight="1">
      <c r="B159" s="398" t="s">
        <v>4359</v>
      </c>
      <c r="C159" s="381" t="s">
        <v>4360</v>
      </c>
      <c r="D159" s="383">
        <v>720</v>
      </c>
      <c r="E159" s="382" t="s">
        <v>633</v>
      </c>
      <c r="F159" s="369" t="s">
        <v>4361</v>
      </c>
      <c r="G159" s="385" t="s">
        <v>4365</v>
      </c>
      <c r="H159" s="386"/>
      <c r="I159" s="384" t="s">
        <v>310</v>
      </c>
      <c r="J159" s="367" t="s">
        <v>325</v>
      </c>
      <c r="K159" s="366" t="s">
        <v>83</v>
      </c>
      <c r="L159" s="387">
        <v>10</v>
      </c>
      <c r="M159" s="388" t="s">
        <v>4366</v>
      </c>
      <c r="N159" s="389">
        <v>500</v>
      </c>
      <c r="O159" s="390" t="s">
        <v>1182</v>
      </c>
      <c r="P159" s="373" t="s">
        <v>1182</v>
      </c>
      <c r="Q159" s="372" t="s">
        <v>3638</v>
      </c>
      <c r="R159" s="374">
        <v>20</v>
      </c>
      <c r="S159" s="375">
        <v>30</v>
      </c>
      <c r="T159" s="392">
        <v>30</v>
      </c>
      <c r="U159" s="391" t="s">
        <v>4361</v>
      </c>
      <c r="V159" s="376">
        <v>134.4</v>
      </c>
      <c r="W159" s="378">
        <v>134.5</v>
      </c>
      <c r="X159" s="377">
        <v>66.625</v>
      </c>
      <c r="Y159" s="387" t="s">
        <v>633</v>
      </c>
      <c r="Z159" s="395" t="s">
        <v>3639</v>
      </c>
      <c r="AA159" s="380">
        <v>100</v>
      </c>
      <c r="AB159" s="379" t="s">
        <v>3630</v>
      </c>
      <c r="AC159" s="380">
        <v>1.5</v>
      </c>
      <c r="AD159" s="379" t="s">
        <v>3630</v>
      </c>
      <c r="AE159" s="394">
        <v>0</v>
      </c>
      <c r="AF159" s="396">
        <v>0</v>
      </c>
      <c r="AG159" s="393">
        <v>0</v>
      </c>
      <c r="AH159" s="397" t="s">
        <v>633</v>
      </c>
      <c r="AI159" s="351"/>
      <c r="AL159" s="525" t="s">
        <v>14847</v>
      </c>
      <c r="AM159" s="513" t="s">
        <v>83</v>
      </c>
      <c r="AN159" s="508">
        <v>100</v>
      </c>
      <c r="AO159" s="514">
        <v>720</v>
      </c>
      <c r="AP159" s="498">
        <v>720</v>
      </c>
      <c r="AQ159" s="515">
        <v>0</v>
      </c>
      <c r="AR159" s="512" t="s">
        <v>14848</v>
      </c>
      <c r="BA159" s="338" t="s">
        <v>4367</v>
      </c>
    </row>
    <row r="160" spans="2:53" ht="16.5" customHeight="1">
      <c r="B160" s="398" t="s">
        <v>4359</v>
      </c>
      <c r="C160" s="381" t="s">
        <v>4360</v>
      </c>
      <c r="D160" s="383">
        <v>720</v>
      </c>
      <c r="E160" s="382" t="s">
        <v>633</v>
      </c>
      <c r="F160" s="369" t="s">
        <v>4361</v>
      </c>
      <c r="G160" s="385" t="s">
        <v>4365</v>
      </c>
      <c r="H160" s="386"/>
      <c r="I160" s="384" t="s">
        <v>308</v>
      </c>
      <c r="J160" s="367" t="s">
        <v>320</v>
      </c>
      <c r="K160" s="366" t="s">
        <v>83</v>
      </c>
      <c r="L160" s="387">
        <v>22</v>
      </c>
      <c r="M160" s="388" t="s">
        <v>3725</v>
      </c>
      <c r="N160" s="389">
        <v>100</v>
      </c>
      <c r="O160" s="390" t="s">
        <v>1182</v>
      </c>
      <c r="P160" s="373" t="s">
        <v>1182</v>
      </c>
      <c r="Q160" s="372" t="s">
        <v>3638</v>
      </c>
      <c r="R160" s="374">
        <v>25</v>
      </c>
      <c r="S160" s="375">
        <v>30</v>
      </c>
      <c r="T160" s="392">
        <v>25</v>
      </c>
      <c r="U160" s="391" t="s">
        <v>4361</v>
      </c>
      <c r="V160" s="376">
        <v>134.3987752602572</v>
      </c>
      <c r="W160" s="378">
        <v>134.49846907532148</v>
      </c>
      <c r="X160" s="377">
        <v>66.62637783221065</v>
      </c>
      <c r="Y160" s="387" t="s">
        <v>633</v>
      </c>
      <c r="Z160" s="395" t="s">
        <v>3639</v>
      </c>
      <c r="AA160" s="380">
        <v>19.600000000000001</v>
      </c>
      <c r="AB160" s="379" t="s">
        <v>3630</v>
      </c>
      <c r="AC160" s="380">
        <v>0</v>
      </c>
      <c r="AD160" s="379" t="s">
        <v>3630</v>
      </c>
      <c r="AE160" s="394">
        <v>0</v>
      </c>
      <c r="AF160" s="396">
        <v>1.601</v>
      </c>
      <c r="AG160" s="393">
        <v>0</v>
      </c>
      <c r="AH160" s="397" t="s">
        <v>4368</v>
      </c>
      <c r="AI160" s="351"/>
      <c r="AL160" s="525" t="s">
        <v>14849</v>
      </c>
      <c r="AM160" s="513" t="s">
        <v>83</v>
      </c>
      <c r="AN160" s="508">
        <v>100</v>
      </c>
      <c r="AO160" s="514">
        <v>720</v>
      </c>
      <c r="AP160" s="498">
        <v>720</v>
      </c>
      <c r="AQ160" s="515">
        <v>0</v>
      </c>
      <c r="AR160" s="512" t="s">
        <v>14848</v>
      </c>
      <c r="BA160" s="338" t="s">
        <v>4369</v>
      </c>
    </row>
    <row r="161" spans="2:53" ht="16.5" customHeight="1">
      <c r="B161" s="398" t="s">
        <v>4370</v>
      </c>
      <c r="C161" s="381" t="s">
        <v>4371</v>
      </c>
      <c r="D161" s="383">
        <v>360</v>
      </c>
      <c r="E161" s="382" t="s">
        <v>4372</v>
      </c>
      <c r="F161" s="369" t="s">
        <v>4288</v>
      </c>
      <c r="G161" s="385" t="s">
        <v>4372</v>
      </c>
      <c r="H161" s="386"/>
      <c r="I161" s="384" t="s">
        <v>316</v>
      </c>
      <c r="J161" s="367" t="s">
        <v>312</v>
      </c>
      <c r="K161" s="366" t="s">
        <v>128</v>
      </c>
      <c r="L161" s="387">
        <v>5</v>
      </c>
      <c r="M161" s="388" t="s">
        <v>4373</v>
      </c>
      <c r="N161" s="389">
        <v>600</v>
      </c>
      <c r="O161" s="390" t="s">
        <v>1348</v>
      </c>
      <c r="P161" s="373" t="s">
        <v>1348</v>
      </c>
      <c r="Q161" s="372" t="s">
        <v>3638</v>
      </c>
      <c r="R161" s="374">
        <v>33</v>
      </c>
      <c r="S161" s="375">
        <v>33</v>
      </c>
      <c r="T161" s="392">
        <v>0</v>
      </c>
      <c r="U161" s="391" t="s">
        <v>4288</v>
      </c>
      <c r="V161" s="376">
        <v>134.72460746808414</v>
      </c>
      <c r="W161" s="378">
        <v>134.90575933510516</v>
      </c>
      <c r="X161" s="377">
        <v>66.184816598405334</v>
      </c>
      <c r="Y161" s="387" t="s">
        <v>633</v>
      </c>
      <c r="Z161" s="395" t="s">
        <v>3639</v>
      </c>
      <c r="AA161" s="380">
        <v>100</v>
      </c>
      <c r="AB161" s="379" t="s">
        <v>3630</v>
      </c>
      <c r="AC161" s="380">
        <v>5</v>
      </c>
      <c r="AD161" s="379" t="s">
        <v>3630</v>
      </c>
      <c r="AE161" s="394">
        <v>0</v>
      </c>
      <c r="AF161" s="396">
        <v>0</v>
      </c>
      <c r="AG161" s="393">
        <v>0</v>
      </c>
      <c r="AH161" s="397" t="s">
        <v>633</v>
      </c>
      <c r="AI161" s="351"/>
      <c r="AL161" s="525" t="s">
        <v>14850</v>
      </c>
      <c r="AM161" s="513" t="s">
        <v>128</v>
      </c>
      <c r="AN161" s="517" t="s">
        <v>14613</v>
      </c>
      <c r="AO161" s="514">
        <v>360</v>
      </c>
      <c r="AP161" s="498">
        <v>335</v>
      </c>
      <c r="AQ161" s="515">
        <v>25</v>
      </c>
      <c r="AR161" s="512" t="s">
        <v>14851</v>
      </c>
      <c r="BA161" s="338" t="s">
        <v>4374</v>
      </c>
    </row>
    <row r="162" spans="2:53" ht="16.5" customHeight="1">
      <c r="B162" s="398" t="s">
        <v>4370</v>
      </c>
      <c r="C162" s="381" t="s">
        <v>4371</v>
      </c>
      <c r="D162" s="383">
        <v>721</v>
      </c>
      <c r="E162" s="382" t="s">
        <v>633</v>
      </c>
      <c r="F162" s="369" t="s">
        <v>4375</v>
      </c>
      <c r="G162" s="385" t="s">
        <v>4376</v>
      </c>
      <c r="H162" s="386"/>
      <c r="I162" s="384" t="s">
        <v>309</v>
      </c>
      <c r="J162" s="367" t="s">
        <v>349</v>
      </c>
      <c r="K162" s="366" t="s">
        <v>84</v>
      </c>
      <c r="L162" s="387">
        <v>10</v>
      </c>
      <c r="M162" s="388" t="s">
        <v>4203</v>
      </c>
      <c r="N162" s="389">
        <v>600</v>
      </c>
      <c r="O162" s="390" t="s">
        <v>1348</v>
      </c>
      <c r="P162" s="373" t="s">
        <v>1348</v>
      </c>
      <c r="Q162" s="372" t="s">
        <v>3638</v>
      </c>
      <c r="R162" s="374">
        <v>33</v>
      </c>
      <c r="S162" s="375">
        <v>40</v>
      </c>
      <c r="T162" s="392">
        <v>27</v>
      </c>
      <c r="U162" s="391" t="s">
        <v>4375</v>
      </c>
      <c r="V162" s="376">
        <v>134.33226827171035</v>
      </c>
      <c r="W162" s="378">
        <v>134.41533533963795</v>
      </c>
      <c r="X162" s="377">
        <v>66.606198194325842</v>
      </c>
      <c r="Y162" s="387" t="s">
        <v>633</v>
      </c>
      <c r="Z162" s="395" t="s">
        <v>3639</v>
      </c>
      <c r="AA162" s="380">
        <v>0</v>
      </c>
      <c r="AB162" s="379" t="s">
        <v>3630</v>
      </c>
      <c r="AC162" s="380">
        <v>0</v>
      </c>
      <c r="AD162" s="379" t="s">
        <v>3630</v>
      </c>
      <c r="AE162" s="394">
        <v>0</v>
      </c>
      <c r="AF162" s="396">
        <v>3</v>
      </c>
      <c r="AG162" s="393">
        <v>0</v>
      </c>
      <c r="AH162" s="397" t="s">
        <v>3640</v>
      </c>
      <c r="AI162" s="351"/>
      <c r="AL162" s="525" t="s">
        <v>14852</v>
      </c>
      <c r="AM162" s="513" t="s">
        <v>84</v>
      </c>
      <c r="AN162" s="508">
        <v>100</v>
      </c>
      <c r="AO162" s="514">
        <v>721</v>
      </c>
      <c r="AP162" s="498">
        <v>674</v>
      </c>
      <c r="AQ162" s="515">
        <v>47</v>
      </c>
      <c r="AR162" s="512" t="s">
        <v>14853</v>
      </c>
      <c r="BA162" s="338" t="s">
        <v>4377</v>
      </c>
    </row>
    <row r="163" spans="2:53" ht="16.5" customHeight="1">
      <c r="B163" s="398" t="s">
        <v>4378</v>
      </c>
      <c r="C163" s="381" t="s">
        <v>4379</v>
      </c>
      <c r="D163" s="383">
        <v>613</v>
      </c>
      <c r="E163" s="382" t="s">
        <v>633</v>
      </c>
      <c r="F163" s="369" t="s">
        <v>4380</v>
      </c>
      <c r="G163" s="385" t="s">
        <v>4381</v>
      </c>
      <c r="H163" s="386"/>
      <c r="I163" s="384" t="s">
        <v>309</v>
      </c>
      <c r="J163" s="367" t="s">
        <v>649</v>
      </c>
      <c r="K163" s="366" t="s">
        <v>83</v>
      </c>
      <c r="L163" s="387">
        <v>17</v>
      </c>
      <c r="M163" s="388" t="s">
        <v>4382</v>
      </c>
      <c r="N163" s="389">
        <v>600</v>
      </c>
      <c r="O163" s="390" t="s">
        <v>1348</v>
      </c>
      <c r="P163" s="373" t="s">
        <v>1348</v>
      </c>
      <c r="Q163" s="372" t="s">
        <v>3638</v>
      </c>
      <c r="R163" s="374">
        <v>33</v>
      </c>
      <c r="S163" s="375">
        <v>40</v>
      </c>
      <c r="T163" s="392">
        <v>27</v>
      </c>
      <c r="U163" s="391" t="s">
        <v>4380</v>
      </c>
      <c r="V163" s="376">
        <v>134.29885088381747</v>
      </c>
      <c r="W163" s="378">
        <v>134.37356360477185</v>
      </c>
      <c r="X163" s="377">
        <v>66.593792755705351</v>
      </c>
      <c r="Y163" s="387" t="s">
        <v>633</v>
      </c>
      <c r="Z163" s="395" t="s">
        <v>3639</v>
      </c>
      <c r="AA163" s="380">
        <v>0</v>
      </c>
      <c r="AB163" s="379" t="s">
        <v>3630</v>
      </c>
      <c r="AC163" s="380">
        <v>0</v>
      </c>
      <c r="AD163" s="379" t="s">
        <v>3630</v>
      </c>
      <c r="AE163" s="394">
        <v>0</v>
      </c>
      <c r="AF163" s="396">
        <v>3</v>
      </c>
      <c r="AG163" s="393">
        <v>0</v>
      </c>
      <c r="AH163" s="397" t="s">
        <v>3640</v>
      </c>
      <c r="AI163" s="351"/>
      <c r="AL163" s="525" t="s">
        <v>14854</v>
      </c>
      <c r="AM163" s="516" t="s">
        <v>83</v>
      </c>
      <c r="AN163" s="517" t="s">
        <v>14855</v>
      </c>
      <c r="AO163" s="514">
        <v>613</v>
      </c>
      <c r="AP163" s="498">
        <v>613</v>
      </c>
      <c r="AQ163" s="515">
        <v>0</v>
      </c>
      <c r="AR163" s="512" t="s">
        <v>14856</v>
      </c>
      <c r="BA163" s="338" t="s">
        <v>4383</v>
      </c>
    </row>
    <row r="164" spans="2:53" ht="16.5" customHeight="1">
      <c r="B164" s="398" t="s">
        <v>4378</v>
      </c>
      <c r="C164" s="381" t="s">
        <v>4379</v>
      </c>
      <c r="D164" s="383">
        <v>613</v>
      </c>
      <c r="E164" s="382" t="s">
        <v>633</v>
      </c>
      <c r="F164" s="369" t="s">
        <v>4380</v>
      </c>
      <c r="G164" s="385" t="s">
        <v>4381</v>
      </c>
      <c r="H164" s="386"/>
      <c r="I164" s="384" t="s">
        <v>309</v>
      </c>
      <c r="J164" s="367" t="s">
        <v>1418</v>
      </c>
      <c r="K164" s="366" t="s">
        <v>83</v>
      </c>
      <c r="L164" s="387">
        <v>16</v>
      </c>
      <c r="M164" s="388" t="s">
        <v>4382</v>
      </c>
      <c r="N164" s="389">
        <v>600</v>
      </c>
      <c r="O164" s="390" t="s">
        <v>1348</v>
      </c>
      <c r="P164" s="373" t="s">
        <v>1348</v>
      </c>
      <c r="Q164" s="372" t="s">
        <v>3638</v>
      </c>
      <c r="R164" s="374">
        <v>33</v>
      </c>
      <c r="S164" s="375">
        <v>40</v>
      </c>
      <c r="T164" s="392">
        <v>27</v>
      </c>
      <c r="U164" s="391" t="s">
        <v>4380</v>
      </c>
      <c r="V164" s="376">
        <v>134.29885088381747</v>
      </c>
      <c r="W164" s="378">
        <v>134.37356360477185</v>
      </c>
      <c r="X164" s="377">
        <v>66.593792755705351</v>
      </c>
      <c r="Y164" s="387" t="s">
        <v>633</v>
      </c>
      <c r="Z164" s="395" t="s">
        <v>3639</v>
      </c>
      <c r="AA164" s="380">
        <v>0</v>
      </c>
      <c r="AB164" s="379" t="s">
        <v>3630</v>
      </c>
      <c r="AC164" s="380">
        <v>0</v>
      </c>
      <c r="AD164" s="379" t="s">
        <v>3630</v>
      </c>
      <c r="AE164" s="394">
        <v>0</v>
      </c>
      <c r="AF164" s="396">
        <v>3</v>
      </c>
      <c r="AG164" s="393">
        <v>0</v>
      </c>
      <c r="AH164" s="397" t="s">
        <v>3640</v>
      </c>
      <c r="AI164" s="351"/>
      <c r="AL164" s="525" t="s">
        <v>14857</v>
      </c>
      <c r="AM164" s="516" t="s">
        <v>83</v>
      </c>
      <c r="AN164" s="517" t="s">
        <v>14855</v>
      </c>
      <c r="AO164" s="514">
        <v>613</v>
      </c>
      <c r="AP164" s="498">
        <v>613</v>
      </c>
      <c r="AQ164" s="515">
        <v>0</v>
      </c>
      <c r="AR164" s="512" t="s">
        <v>14856</v>
      </c>
      <c r="BA164" s="338" t="s">
        <v>4384</v>
      </c>
    </row>
    <row r="165" spans="2:53" ht="16.5" customHeight="1">
      <c r="B165" s="398" t="s">
        <v>4385</v>
      </c>
      <c r="C165" s="381" t="s">
        <v>4386</v>
      </c>
      <c r="D165" s="383">
        <v>722</v>
      </c>
      <c r="E165" s="382" t="s">
        <v>633</v>
      </c>
      <c r="F165" s="369" t="s">
        <v>4387</v>
      </c>
      <c r="G165" s="385" t="s">
        <v>4388</v>
      </c>
      <c r="H165" s="386"/>
      <c r="I165" s="384" t="s">
        <v>321</v>
      </c>
      <c r="J165" s="367" t="s">
        <v>320</v>
      </c>
      <c r="K165" s="366" t="s">
        <v>83</v>
      </c>
      <c r="L165" s="387">
        <v>6</v>
      </c>
      <c r="M165" s="388" t="s">
        <v>4216</v>
      </c>
      <c r="N165" s="389">
        <v>400</v>
      </c>
      <c r="O165" s="390" t="s">
        <v>1182</v>
      </c>
      <c r="P165" s="373" t="s">
        <v>1182</v>
      </c>
      <c r="Q165" s="372" t="s">
        <v>3638</v>
      </c>
      <c r="R165" s="374">
        <v>20</v>
      </c>
      <c r="S165" s="375">
        <v>30</v>
      </c>
      <c r="T165" s="392">
        <v>30</v>
      </c>
      <c r="U165" s="391" t="s">
        <v>4387</v>
      </c>
      <c r="V165" s="376">
        <v>134.27878787878788</v>
      </c>
      <c r="W165" s="378">
        <v>134.34848484848484</v>
      </c>
      <c r="X165" s="377">
        <v>66.586363636363629</v>
      </c>
      <c r="Y165" s="387" t="s">
        <v>633</v>
      </c>
      <c r="Z165" s="395" t="s">
        <v>3639</v>
      </c>
      <c r="AA165" s="380">
        <v>80</v>
      </c>
      <c r="AB165" s="379" t="s">
        <v>3630</v>
      </c>
      <c r="AC165" s="380">
        <v>5</v>
      </c>
      <c r="AD165" s="379" t="s">
        <v>3630</v>
      </c>
      <c r="AE165" s="394">
        <v>0</v>
      </c>
      <c r="AF165" s="396">
        <v>9.6940000000000008</v>
      </c>
      <c r="AG165" s="393">
        <v>0</v>
      </c>
      <c r="AH165" s="397" t="s">
        <v>4389</v>
      </c>
      <c r="AI165" s="351"/>
      <c r="AL165" s="525" t="s">
        <v>14858</v>
      </c>
      <c r="AM165" s="513" t="s">
        <v>83</v>
      </c>
      <c r="AN165" s="508">
        <v>100</v>
      </c>
      <c r="AO165" s="514">
        <v>722</v>
      </c>
      <c r="AP165" s="498">
        <v>722</v>
      </c>
      <c r="AQ165" s="515">
        <v>0</v>
      </c>
      <c r="AR165" s="512" t="s">
        <v>14859</v>
      </c>
      <c r="BA165" s="338" t="s">
        <v>4390</v>
      </c>
    </row>
    <row r="166" spans="2:53" ht="16.5" customHeight="1">
      <c r="B166" s="398" t="s">
        <v>4391</v>
      </c>
      <c r="C166" s="381" t="s">
        <v>4392</v>
      </c>
      <c r="D166" s="383">
        <v>723</v>
      </c>
      <c r="E166" s="382" t="s">
        <v>633</v>
      </c>
      <c r="F166" s="369" t="s">
        <v>4393</v>
      </c>
      <c r="G166" s="385" t="s">
        <v>4394</v>
      </c>
      <c r="H166" s="386"/>
      <c r="I166" s="384" t="s">
        <v>86</v>
      </c>
      <c r="J166" s="367" t="s">
        <v>91</v>
      </c>
      <c r="K166" s="366" t="s">
        <v>83</v>
      </c>
      <c r="L166" s="387">
        <v>25</v>
      </c>
      <c r="M166" s="388" t="s">
        <v>4395</v>
      </c>
      <c r="N166" s="389">
        <v>1000</v>
      </c>
      <c r="O166" s="390" t="s">
        <v>1348</v>
      </c>
      <c r="P166" s="373" t="s">
        <v>1349</v>
      </c>
      <c r="Q166" s="372" t="s">
        <v>3638</v>
      </c>
      <c r="R166" s="374">
        <v>22</v>
      </c>
      <c r="S166" s="375">
        <v>33</v>
      </c>
      <c r="T166" s="392">
        <v>33</v>
      </c>
      <c r="U166" s="391" t="s">
        <v>4393</v>
      </c>
      <c r="V166" s="376">
        <v>134.23646112600539</v>
      </c>
      <c r="W166" s="378">
        <v>134.29557640750676</v>
      </c>
      <c r="X166" s="377">
        <v>66.573981233243927</v>
      </c>
      <c r="Y166" s="387">
        <v>67.09</v>
      </c>
      <c r="Z166" s="395" t="s">
        <v>3639</v>
      </c>
      <c r="AA166" s="380">
        <v>111.11</v>
      </c>
      <c r="AB166" s="379" t="s">
        <v>3630</v>
      </c>
      <c r="AC166" s="380">
        <v>10</v>
      </c>
      <c r="AD166" s="379" t="s">
        <v>3630</v>
      </c>
      <c r="AE166" s="394">
        <v>0</v>
      </c>
      <c r="AF166" s="396">
        <v>0</v>
      </c>
      <c r="AG166" s="393">
        <v>0</v>
      </c>
      <c r="AH166" s="397" t="s">
        <v>633</v>
      </c>
      <c r="AI166" s="351"/>
      <c r="AL166" s="525" t="s">
        <v>14860</v>
      </c>
      <c r="AM166" s="513" t="s">
        <v>83</v>
      </c>
      <c r="AN166" s="508">
        <v>100</v>
      </c>
      <c r="AO166" s="514">
        <v>723</v>
      </c>
      <c r="AP166" s="498">
        <v>723</v>
      </c>
      <c r="AQ166" s="515">
        <v>0</v>
      </c>
      <c r="AR166" s="512" t="s">
        <v>14861</v>
      </c>
      <c r="BA166" s="338" t="s">
        <v>4396</v>
      </c>
    </row>
    <row r="167" spans="2:53" ht="16.5" customHeight="1">
      <c r="B167" s="398" t="s">
        <v>4391</v>
      </c>
      <c r="C167" s="381" t="s">
        <v>4392</v>
      </c>
      <c r="D167" s="383">
        <v>615</v>
      </c>
      <c r="E167" s="382" t="s">
        <v>633</v>
      </c>
      <c r="F167" s="369" t="s">
        <v>4393</v>
      </c>
      <c r="G167" s="385" t="s">
        <v>4397</v>
      </c>
      <c r="H167" s="386"/>
      <c r="I167" s="384" t="s">
        <v>309</v>
      </c>
      <c r="J167" s="367" t="s">
        <v>968</v>
      </c>
      <c r="K167" s="366" t="s">
        <v>83</v>
      </c>
      <c r="L167" s="387">
        <v>10</v>
      </c>
      <c r="M167" s="388" t="s">
        <v>4216</v>
      </c>
      <c r="N167" s="389">
        <v>600</v>
      </c>
      <c r="O167" s="390" t="s">
        <v>1348</v>
      </c>
      <c r="P167" s="373" t="s">
        <v>1348</v>
      </c>
      <c r="Q167" s="372" t="s">
        <v>3638</v>
      </c>
      <c r="R167" s="374">
        <v>33</v>
      </c>
      <c r="S167" s="375">
        <v>40</v>
      </c>
      <c r="T167" s="392">
        <v>27</v>
      </c>
      <c r="U167" s="391" t="s">
        <v>4393</v>
      </c>
      <c r="V167" s="376">
        <v>134.23201610803167</v>
      </c>
      <c r="W167" s="378">
        <v>134.29002013503961</v>
      </c>
      <c r="X167" s="377">
        <v>66.573981878464352</v>
      </c>
      <c r="Y167" s="387" t="s">
        <v>633</v>
      </c>
      <c r="Z167" s="395" t="s">
        <v>3639</v>
      </c>
      <c r="AA167" s="380">
        <v>0</v>
      </c>
      <c r="AB167" s="379" t="s">
        <v>3630</v>
      </c>
      <c r="AC167" s="380">
        <v>0</v>
      </c>
      <c r="AD167" s="379" t="s">
        <v>3630</v>
      </c>
      <c r="AE167" s="394">
        <v>0</v>
      </c>
      <c r="AF167" s="396">
        <v>3</v>
      </c>
      <c r="AG167" s="393">
        <v>0</v>
      </c>
      <c r="AH167" s="397" t="s">
        <v>3640</v>
      </c>
      <c r="AI167" s="351"/>
      <c r="AL167" s="525" t="s">
        <v>14862</v>
      </c>
      <c r="AM167" s="516" t="s">
        <v>83</v>
      </c>
      <c r="AN167" s="517" t="s">
        <v>14855</v>
      </c>
      <c r="AO167" s="514">
        <v>615</v>
      </c>
      <c r="AP167" s="498">
        <v>615</v>
      </c>
      <c r="AQ167" s="515">
        <v>0</v>
      </c>
      <c r="AR167" s="512" t="s">
        <v>14863</v>
      </c>
      <c r="BA167" s="338" t="s">
        <v>4398</v>
      </c>
    </row>
    <row r="168" spans="2:53" ht="16.5" customHeight="1">
      <c r="B168" s="398" t="s">
        <v>4399</v>
      </c>
      <c r="C168" s="381" t="s">
        <v>4400</v>
      </c>
      <c r="D168" s="383">
        <v>724</v>
      </c>
      <c r="E168" s="382" t="s">
        <v>633</v>
      </c>
      <c r="F168" s="369" t="s">
        <v>4401</v>
      </c>
      <c r="G168" s="385" t="s">
        <v>4402</v>
      </c>
      <c r="H168" s="386"/>
      <c r="I168" s="384" t="s">
        <v>330</v>
      </c>
      <c r="J168" s="367" t="s">
        <v>1473</v>
      </c>
      <c r="K168" s="366" t="s">
        <v>83</v>
      </c>
      <c r="L168" s="387">
        <v>6</v>
      </c>
      <c r="M168" s="388" t="s">
        <v>4403</v>
      </c>
      <c r="N168" s="389">
        <v>200</v>
      </c>
      <c r="O168" s="390" t="s">
        <v>1350</v>
      </c>
      <c r="P168" s="373" t="s">
        <v>1350</v>
      </c>
      <c r="Q168" s="372" t="s">
        <v>3638</v>
      </c>
      <c r="R168" s="374">
        <v>20</v>
      </c>
      <c r="S168" s="375">
        <v>30</v>
      </c>
      <c r="T168" s="392">
        <v>30</v>
      </c>
      <c r="U168" s="391" t="s">
        <v>4401</v>
      </c>
      <c r="V168" s="376">
        <v>134.22374669596132</v>
      </c>
      <c r="W168" s="378">
        <v>134.27968336995167</v>
      </c>
      <c r="X168" s="377">
        <v>66.573284967043492</v>
      </c>
      <c r="Y168" s="387" t="s">
        <v>633</v>
      </c>
      <c r="Z168" s="395" t="s">
        <v>3639</v>
      </c>
      <c r="AA168" s="380">
        <v>40</v>
      </c>
      <c r="AB168" s="379" t="s">
        <v>3630</v>
      </c>
      <c r="AC168" s="380">
        <v>0</v>
      </c>
      <c r="AD168" s="379" t="s">
        <v>3630</v>
      </c>
      <c r="AE168" s="394">
        <v>0</v>
      </c>
      <c r="AF168" s="396">
        <v>0</v>
      </c>
      <c r="AG168" s="393">
        <v>0</v>
      </c>
      <c r="AH168" s="397" t="s">
        <v>633</v>
      </c>
      <c r="AI168" s="351"/>
      <c r="AL168" s="525" t="s">
        <v>14864</v>
      </c>
      <c r="AM168" s="513" t="s">
        <v>83</v>
      </c>
      <c r="AN168" s="508">
        <v>100</v>
      </c>
      <c r="AO168" s="514">
        <v>724</v>
      </c>
      <c r="AP168" s="498">
        <v>724</v>
      </c>
      <c r="AQ168" s="515">
        <v>0</v>
      </c>
      <c r="AR168" s="512" t="s">
        <v>14861</v>
      </c>
      <c r="BA168" s="338" t="s">
        <v>4404</v>
      </c>
    </row>
    <row r="169" spans="2:53" ht="16.5" customHeight="1">
      <c r="B169" s="398" t="s">
        <v>4405</v>
      </c>
      <c r="C169" s="381" t="s">
        <v>4406</v>
      </c>
      <c r="D169" s="383">
        <v>725</v>
      </c>
      <c r="E169" s="382" t="s">
        <v>633</v>
      </c>
      <c r="F169" s="369" t="s">
        <v>4407</v>
      </c>
      <c r="G169" s="385" t="s">
        <v>4408</v>
      </c>
      <c r="H169" s="386"/>
      <c r="I169" s="384" t="s">
        <v>322</v>
      </c>
      <c r="J169" s="367" t="s">
        <v>320</v>
      </c>
      <c r="K169" s="366" t="s">
        <v>84</v>
      </c>
      <c r="L169" s="387">
        <v>11</v>
      </c>
      <c r="M169" s="388" t="s">
        <v>4409</v>
      </c>
      <c r="N169" s="389">
        <v>1000</v>
      </c>
      <c r="O169" s="390" t="s">
        <v>1182</v>
      </c>
      <c r="P169" s="373" t="s">
        <v>1182</v>
      </c>
      <c r="Q169" s="372" t="s">
        <v>3814</v>
      </c>
      <c r="R169" s="374">
        <v>25</v>
      </c>
      <c r="S169" s="375">
        <v>25</v>
      </c>
      <c r="T169" s="392">
        <v>20</v>
      </c>
      <c r="U169" s="391" t="s">
        <v>4407</v>
      </c>
      <c r="V169" s="376">
        <v>134.1142857142857</v>
      </c>
      <c r="W169" s="378">
        <v>134.14285714285714</v>
      </c>
      <c r="X169" s="377">
        <v>66.541428571428568</v>
      </c>
      <c r="Y169" s="387" t="s">
        <v>633</v>
      </c>
      <c r="Z169" s="395" t="s">
        <v>3639</v>
      </c>
      <c r="AA169" s="380">
        <v>200</v>
      </c>
      <c r="AB169" s="379" t="s">
        <v>3630</v>
      </c>
      <c r="AC169" s="380">
        <v>100</v>
      </c>
      <c r="AD169" s="379" t="s">
        <v>3630</v>
      </c>
      <c r="AE169" s="394">
        <v>0</v>
      </c>
      <c r="AF169" s="396">
        <v>0</v>
      </c>
      <c r="AG169" s="393">
        <v>0</v>
      </c>
      <c r="AH169" s="397" t="s">
        <v>633</v>
      </c>
      <c r="AI169" s="351"/>
      <c r="AL169" s="525" t="s">
        <v>14865</v>
      </c>
      <c r="AM169" s="513" t="s">
        <v>84</v>
      </c>
      <c r="AN169" s="508">
        <v>100</v>
      </c>
      <c r="AO169" s="514">
        <v>725</v>
      </c>
      <c r="AP169" s="498">
        <v>676</v>
      </c>
      <c r="AQ169" s="515">
        <v>49</v>
      </c>
      <c r="AR169" s="512" t="s">
        <v>14866</v>
      </c>
      <c r="BA169" s="338" t="s">
        <v>4410</v>
      </c>
    </row>
    <row r="170" spans="2:53" ht="16.5" customHeight="1">
      <c r="B170" s="398" t="s">
        <v>4405</v>
      </c>
      <c r="C170" s="381" t="s">
        <v>4406</v>
      </c>
      <c r="D170" s="383">
        <v>725</v>
      </c>
      <c r="E170" s="382" t="s">
        <v>633</v>
      </c>
      <c r="F170" s="369" t="s">
        <v>4407</v>
      </c>
      <c r="G170" s="385" t="s">
        <v>4408</v>
      </c>
      <c r="H170" s="386"/>
      <c r="I170" s="384" t="s">
        <v>329</v>
      </c>
      <c r="J170" s="367" t="s">
        <v>893</v>
      </c>
      <c r="K170" s="366" t="s">
        <v>83</v>
      </c>
      <c r="L170" s="387">
        <v>19</v>
      </c>
      <c r="M170" s="388" t="s">
        <v>4411</v>
      </c>
      <c r="N170" s="389">
        <v>1000</v>
      </c>
      <c r="O170" s="390" t="s">
        <v>1350</v>
      </c>
      <c r="P170" s="373" t="s">
        <v>1350</v>
      </c>
      <c r="Q170" s="372" t="s">
        <v>3638</v>
      </c>
      <c r="R170" s="374">
        <v>25</v>
      </c>
      <c r="S170" s="375">
        <v>30</v>
      </c>
      <c r="T170" s="392">
        <v>25</v>
      </c>
      <c r="U170" s="391" t="s">
        <v>4407</v>
      </c>
      <c r="V170" s="376">
        <v>134.11400934782418</v>
      </c>
      <c r="W170" s="378">
        <v>134.14251168478023</v>
      </c>
      <c r="X170" s="377">
        <v>66.541739483697796</v>
      </c>
      <c r="Y170" s="387" t="s">
        <v>633</v>
      </c>
      <c r="Z170" s="395" t="s">
        <v>3639</v>
      </c>
      <c r="AA170" s="380">
        <v>200</v>
      </c>
      <c r="AB170" s="379" t="s">
        <v>3630</v>
      </c>
      <c r="AC170" s="380">
        <v>0</v>
      </c>
      <c r="AD170" s="379" t="s">
        <v>3630</v>
      </c>
      <c r="AE170" s="394">
        <v>0</v>
      </c>
      <c r="AF170" s="396">
        <v>51.35</v>
      </c>
      <c r="AG170" s="393">
        <v>0</v>
      </c>
      <c r="AH170" s="397" t="s">
        <v>3939</v>
      </c>
      <c r="AI170" s="351"/>
      <c r="AL170" s="525" t="s">
        <v>14867</v>
      </c>
      <c r="AM170" s="513" t="s">
        <v>83</v>
      </c>
      <c r="AN170" s="508">
        <v>100</v>
      </c>
      <c r="AO170" s="514">
        <v>725</v>
      </c>
      <c r="AP170" s="498">
        <v>725</v>
      </c>
      <c r="AQ170" s="515">
        <v>0</v>
      </c>
      <c r="AR170" s="512" t="s">
        <v>14868</v>
      </c>
      <c r="BA170" s="338" t="s">
        <v>4412</v>
      </c>
    </row>
    <row r="171" spans="2:53" ht="16.5" customHeight="1">
      <c r="B171" s="398" t="s">
        <v>4405</v>
      </c>
      <c r="C171" s="381" t="s">
        <v>4406</v>
      </c>
      <c r="D171" s="383">
        <v>724</v>
      </c>
      <c r="E171" s="382" t="s">
        <v>4413</v>
      </c>
      <c r="F171" s="369" t="s">
        <v>4414</v>
      </c>
      <c r="G171" s="385" t="s">
        <v>4413</v>
      </c>
      <c r="H171" s="386"/>
      <c r="I171" s="384" t="s">
        <v>309</v>
      </c>
      <c r="J171" s="367" t="s">
        <v>725</v>
      </c>
      <c r="K171" s="366" t="s">
        <v>84</v>
      </c>
      <c r="L171" s="387">
        <v>6</v>
      </c>
      <c r="M171" s="388" t="s">
        <v>4415</v>
      </c>
      <c r="N171" s="389">
        <v>600</v>
      </c>
      <c r="O171" s="390" t="s">
        <v>1348</v>
      </c>
      <c r="P171" s="373" t="s">
        <v>1348</v>
      </c>
      <c r="Q171" s="372" t="s">
        <v>3638</v>
      </c>
      <c r="R171" s="374">
        <v>33</v>
      </c>
      <c r="S171" s="375">
        <v>40</v>
      </c>
      <c r="T171" s="392">
        <v>27</v>
      </c>
      <c r="U171" s="391" t="s">
        <v>4414</v>
      </c>
      <c r="V171" s="376">
        <v>134.49016951056504</v>
      </c>
      <c r="W171" s="378">
        <v>134.61271188820629</v>
      </c>
      <c r="X171" s="377">
        <v>66.108559300614317</v>
      </c>
      <c r="Y171" s="387" t="s">
        <v>633</v>
      </c>
      <c r="Z171" s="395" t="s">
        <v>3639</v>
      </c>
      <c r="AA171" s="380">
        <v>0</v>
      </c>
      <c r="AB171" s="379" t="s">
        <v>3630</v>
      </c>
      <c r="AC171" s="380">
        <v>0</v>
      </c>
      <c r="AD171" s="379" t="s">
        <v>3630</v>
      </c>
      <c r="AE171" s="394">
        <v>0</v>
      </c>
      <c r="AF171" s="396">
        <v>0</v>
      </c>
      <c r="AG171" s="393">
        <v>0</v>
      </c>
      <c r="AH171" s="397" t="s">
        <v>633</v>
      </c>
      <c r="AI171" s="351"/>
      <c r="AL171" s="525" t="s">
        <v>14869</v>
      </c>
      <c r="AM171" s="513" t="s">
        <v>84</v>
      </c>
      <c r="AN171" s="508">
        <v>100</v>
      </c>
      <c r="AO171" s="514">
        <v>724</v>
      </c>
      <c r="AP171" s="498">
        <v>675</v>
      </c>
      <c r="AQ171" s="515">
        <v>49</v>
      </c>
      <c r="AR171" s="512" t="s">
        <v>14870</v>
      </c>
      <c r="BA171" s="338" t="s">
        <v>4416</v>
      </c>
    </row>
    <row r="172" spans="2:53" ht="16.5" customHeight="1">
      <c r="B172" s="398" t="s">
        <v>4405</v>
      </c>
      <c r="C172" s="381" t="s">
        <v>4406</v>
      </c>
      <c r="D172" s="383">
        <v>726</v>
      </c>
      <c r="E172" s="382" t="s">
        <v>633</v>
      </c>
      <c r="F172" s="369" t="s">
        <v>4417</v>
      </c>
      <c r="G172" s="385" t="s">
        <v>4418</v>
      </c>
      <c r="H172" s="386"/>
      <c r="I172" s="384" t="s">
        <v>327</v>
      </c>
      <c r="J172" s="367" t="s">
        <v>325</v>
      </c>
      <c r="K172" s="366" t="s">
        <v>83</v>
      </c>
      <c r="L172" s="387">
        <v>16</v>
      </c>
      <c r="M172" s="388" t="s">
        <v>4419</v>
      </c>
      <c r="N172" s="389">
        <v>800</v>
      </c>
      <c r="O172" s="390" t="s">
        <v>1350</v>
      </c>
      <c r="P172" s="373" t="s">
        <v>1350</v>
      </c>
      <c r="Q172" s="372" t="s">
        <v>3638</v>
      </c>
      <c r="R172" s="374">
        <v>30</v>
      </c>
      <c r="S172" s="375">
        <v>40</v>
      </c>
      <c r="T172" s="392">
        <v>30</v>
      </c>
      <c r="U172" s="391" t="s">
        <v>4417</v>
      </c>
      <c r="V172" s="376">
        <v>134.10262497296989</v>
      </c>
      <c r="W172" s="378">
        <v>134.12828121621237</v>
      </c>
      <c r="X172" s="377">
        <v>66.534546905408888</v>
      </c>
      <c r="Y172" s="387" t="s">
        <v>633</v>
      </c>
      <c r="Z172" s="395" t="s">
        <v>3639</v>
      </c>
      <c r="AA172" s="380">
        <v>200</v>
      </c>
      <c r="AB172" s="379" t="s">
        <v>3630</v>
      </c>
      <c r="AC172" s="380">
        <v>10</v>
      </c>
      <c r="AD172" s="379" t="s">
        <v>3630</v>
      </c>
      <c r="AE172" s="394">
        <v>0</v>
      </c>
      <c r="AF172" s="396">
        <v>0</v>
      </c>
      <c r="AG172" s="393">
        <v>0</v>
      </c>
      <c r="AH172" s="397" t="s">
        <v>633</v>
      </c>
      <c r="AI172" s="351"/>
      <c r="AL172" s="525" t="s">
        <v>14871</v>
      </c>
      <c r="AM172" s="513" t="s">
        <v>83</v>
      </c>
      <c r="AN172" s="508">
        <v>100</v>
      </c>
      <c r="AO172" s="514">
        <v>726</v>
      </c>
      <c r="AP172" s="498">
        <v>726</v>
      </c>
      <c r="AQ172" s="515">
        <v>0</v>
      </c>
      <c r="AR172" s="512" t="s">
        <v>14872</v>
      </c>
      <c r="BA172" s="338" t="s">
        <v>4420</v>
      </c>
    </row>
    <row r="173" spans="2:53" ht="16.5" customHeight="1">
      <c r="B173" s="398" t="s">
        <v>4421</v>
      </c>
      <c r="C173" s="381" t="s">
        <v>4422</v>
      </c>
      <c r="D173" s="383">
        <v>727</v>
      </c>
      <c r="E173" s="382" t="s">
        <v>633</v>
      </c>
      <c r="F173" s="369" t="s">
        <v>4423</v>
      </c>
      <c r="G173" s="385" t="s">
        <v>4424</v>
      </c>
      <c r="H173" s="386"/>
      <c r="I173" s="384" t="s">
        <v>114</v>
      </c>
      <c r="J173" s="367" t="s">
        <v>366</v>
      </c>
      <c r="K173" s="366" t="s">
        <v>83</v>
      </c>
      <c r="L173" s="387">
        <v>62</v>
      </c>
      <c r="M173" s="388" t="s">
        <v>4425</v>
      </c>
      <c r="N173" s="389">
        <v>1000</v>
      </c>
      <c r="O173" s="390" t="s">
        <v>1348</v>
      </c>
      <c r="P173" s="373" t="s">
        <v>1349</v>
      </c>
      <c r="Q173" s="372" t="s">
        <v>3638</v>
      </c>
      <c r="R173" s="374">
        <v>31</v>
      </c>
      <c r="S173" s="375">
        <v>38</v>
      </c>
      <c r="T173" s="392">
        <v>31</v>
      </c>
      <c r="U173" s="391" t="s">
        <v>4423</v>
      </c>
      <c r="V173" s="376">
        <v>134.08955974842766</v>
      </c>
      <c r="W173" s="378">
        <v>134.11194968553457</v>
      </c>
      <c r="X173" s="377">
        <v>66.53424528301889</v>
      </c>
      <c r="Y173" s="387">
        <v>68.58</v>
      </c>
      <c r="Z173" s="395" t="s">
        <v>3639</v>
      </c>
      <c r="AA173" s="380">
        <v>0</v>
      </c>
      <c r="AB173" s="379" t="s">
        <v>3630</v>
      </c>
      <c r="AC173" s="380">
        <v>10</v>
      </c>
      <c r="AD173" s="379" t="s">
        <v>3630</v>
      </c>
      <c r="AE173" s="394">
        <v>0</v>
      </c>
      <c r="AF173" s="396">
        <v>0</v>
      </c>
      <c r="AG173" s="393">
        <v>0</v>
      </c>
      <c r="AH173" s="397" t="s">
        <v>633</v>
      </c>
      <c r="AI173" s="351"/>
      <c r="AL173" s="525" t="s">
        <v>14873</v>
      </c>
      <c r="AM173" s="513" t="s">
        <v>83</v>
      </c>
      <c r="AN173" s="508">
        <v>100</v>
      </c>
      <c r="AO173" s="514">
        <v>727</v>
      </c>
      <c r="AP173" s="498">
        <v>727</v>
      </c>
      <c r="AQ173" s="515">
        <v>0</v>
      </c>
      <c r="AR173" s="512" t="s">
        <v>14874</v>
      </c>
      <c r="BA173" s="338" t="s">
        <v>4426</v>
      </c>
    </row>
    <row r="174" spans="2:53" ht="16.5" customHeight="1">
      <c r="B174" s="398" t="s">
        <v>4421</v>
      </c>
      <c r="C174" s="381" t="s">
        <v>4422</v>
      </c>
      <c r="D174" s="383">
        <v>726</v>
      </c>
      <c r="E174" s="382" t="s">
        <v>633</v>
      </c>
      <c r="F174" s="369" t="s">
        <v>4417</v>
      </c>
      <c r="G174" s="385" t="s">
        <v>4424</v>
      </c>
      <c r="H174" s="386"/>
      <c r="I174" s="384" t="s">
        <v>415</v>
      </c>
      <c r="J174" s="367" t="s">
        <v>892</v>
      </c>
      <c r="K174" s="366" t="s">
        <v>84</v>
      </c>
      <c r="L174" s="387">
        <v>20</v>
      </c>
      <c r="M174" s="388" t="s">
        <v>4427</v>
      </c>
      <c r="N174" s="389">
        <v>1000</v>
      </c>
      <c r="O174" s="390" t="s">
        <v>1182</v>
      </c>
      <c r="P174" s="373" t="s">
        <v>1182</v>
      </c>
      <c r="Q174" s="372" t="s">
        <v>3638</v>
      </c>
      <c r="R174" s="374">
        <v>20</v>
      </c>
      <c r="S174" s="375">
        <v>30</v>
      </c>
      <c r="T174" s="392">
        <v>30</v>
      </c>
      <c r="U174" s="391" t="s">
        <v>4417</v>
      </c>
      <c r="V174" s="376">
        <v>134.09062119366627</v>
      </c>
      <c r="W174" s="378">
        <v>134.11327649208283</v>
      </c>
      <c r="X174" s="377">
        <v>66.533051157125442</v>
      </c>
      <c r="Y174" s="387" t="s">
        <v>633</v>
      </c>
      <c r="Z174" s="395" t="s">
        <v>3639</v>
      </c>
      <c r="AA174" s="380">
        <v>200</v>
      </c>
      <c r="AB174" s="379" t="s">
        <v>3630</v>
      </c>
      <c r="AC174" s="380">
        <v>10</v>
      </c>
      <c r="AD174" s="379" t="s">
        <v>3630</v>
      </c>
      <c r="AE174" s="394">
        <v>0</v>
      </c>
      <c r="AF174" s="396">
        <v>20.338999999999999</v>
      </c>
      <c r="AG174" s="393">
        <v>0</v>
      </c>
      <c r="AH174" s="397" t="s">
        <v>4428</v>
      </c>
      <c r="AI174" s="351"/>
      <c r="AL174" s="525" t="s">
        <v>14875</v>
      </c>
      <c r="AM174" s="513" t="s">
        <v>84</v>
      </c>
      <c r="AN174" s="508">
        <v>100</v>
      </c>
      <c r="AO174" s="514">
        <v>726</v>
      </c>
      <c r="AP174" s="498">
        <v>677</v>
      </c>
      <c r="AQ174" s="515">
        <v>49</v>
      </c>
      <c r="AR174" s="512" t="s">
        <v>14870</v>
      </c>
      <c r="BA174" s="338" t="s">
        <v>4429</v>
      </c>
    </row>
    <row r="175" spans="2:53" ht="16.5" customHeight="1">
      <c r="B175" s="398" t="s">
        <v>4421</v>
      </c>
      <c r="C175" s="381" t="s">
        <v>4422</v>
      </c>
      <c r="D175" s="383">
        <v>364</v>
      </c>
      <c r="E175" s="382" t="s">
        <v>633</v>
      </c>
      <c r="F175" s="369" t="s">
        <v>4352</v>
      </c>
      <c r="G175" s="385" t="s">
        <v>4430</v>
      </c>
      <c r="H175" s="386"/>
      <c r="I175" s="384" t="s">
        <v>313</v>
      </c>
      <c r="J175" s="367" t="s">
        <v>312</v>
      </c>
      <c r="K175" s="366" t="s">
        <v>128</v>
      </c>
      <c r="L175" s="387">
        <v>9</v>
      </c>
      <c r="M175" s="388" t="s">
        <v>4431</v>
      </c>
      <c r="N175" s="389">
        <v>1000</v>
      </c>
      <c r="O175" s="390" t="s">
        <v>1182</v>
      </c>
      <c r="P175" s="373" t="s">
        <v>1182</v>
      </c>
      <c r="Q175" s="372" t="s">
        <v>3638</v>
      </c>
      <c r="R175" s="374">
        <v>25</v>
      </c>
      <c r="S175" s="375">
        <v>25</v>
      </c>
      <c r="T175" s="392">
        <v>0</v>
      </c>
      <c r="U175" s="391" t="s">
        <v>4352</v>
      </c>
      <c r="V175" s="376">
        <v>134.46666666666667</v>
      </c>
      <c r="W175" s="378">
        <v>134.58333333333334</v>
      </c>
      <c r="X175" s="377">
        <v>66.09999999999998</v>
      </c>
      <c r="Y175" s="387" t="s">
        <v>633</v>
      </c>
      <c r="Z175" s="395" t="s">
        <v>3639</v>
      </c>
      <c r="AA175" s="380">
        <v>250</v>
      </c>
      <c r="AB175" s="379" t="s">
        <v>3630</v>
      </c>
      <c r="AC175" s="380">
        <v>10</v>
      </c>
      <c r="AD175" s="379" t="s">
        <v>3630</v>
      </c>
      <c r="AE175" s="394">
        <v>0</v>
      </c>
      <c r="AF175" s="396">
        <v>0</v>
      </c>
      <c r="AG175" s="393">
        <v>0</v>
      </c>
      <c r="AH175" s="397" t="s">
        <v>633</v>
      </c>
      <c r="AI175" s="351"/>
      <c r="AL175" s="525" t="s">
        <v>14876</v>
      </c>
      <c r="AM175" s="513" t="s">
        <v>128</v>
      </c>
      <c r="AN175" s="517" t="s">
        <v>14613</v>
      </c>
      <c r="AO175" s="514">
        <v>364</v>
      </c>
      <c r="AP175" s="498">
        <v>338</v>
      </c>
      <c r="AQ175" s="515">
        <v>26</v>
      </c>
      <c r="AR175" s="512" t="s">
        <v>14877</v>
      </c>
      <c r="BA175" s="338" t="s">
        <v>4432</v>
      </c>
    </row>
    <row r="176" spans="2:53" ht="16.5" customHeight="1">
      <c r="B176" s="398" t="s">
        <v>4433</v>
      </c>
      <c r="C176" s="381" t="s">
        <v>4434</v>
      </c>
      <c r="D176" s="383">
        <v>728</v>
      </c>
      <c r="E176" s="382" t="s">
        <v>4435</v>
      </c>
      <c r="F176" s="369" t="s">
        <v>4436</v>
      </c>
      <c r="G176" s="385" t="s">
        <v>4435</v>
      </c>
      <c r="H176" s="386"/>
      <c r="I176" s="384" t="s">
        <v>309</v>
      </c>
      <c r="J176" s="367" t="s">
        <v>658</v>
      </c>
      <c r="K176" s="366" t="s">
        <v>84</v>
      </c>
      <c r="L176" s="387">
        <v>10</v>
      </c>
      <c r="M176" s="388" t="s">
        <v>4437</v>
      </c>
      <c r="N176" s="389">
        <v>600</v>
      </c>
      <c r="O176" s="390" t="s">
        <v>1348</v>
      </c>
      <c r="P176" s="373" t="s">
        <v>1348</v>
      </c>
      <c r="Q176" s="372" t="s">
        <v>3638</v>
      </c>
      <c r="R176" s="374">
        <v>33</v>
      </c>
      <c r="S176" s="375">
        <v>40</v>
      </c>
      <c r="T176" s="392">
        <v>27</v>
      </c>
      <c r="U176" s="391" t="s">
        <v>4436</v>
      </c>
      <c r="V176" s="376">
        <v>134.42258004947686</v>
      </c>
      <c r="W176" s="378">
        <v>134.52822506184609</v>
      </c>
      <c r="X176" s="377">
        <v>66.089597444338509</v>
      </c>
      <c r="Y176" s="387" t="s">
        <v>633</v>
      </c>
      <c r="Z176" s="395" t="s">
        <v>3639</v>
      </c>
      <c r="AA176" s="380">
        <v>0</v>
      </c>
      <c r="AB176" s="379" t="s">
        <v>3630</v>
      </c>
      <c r="AC176" s="380">
        <v>0</v>
      </c>
      <c r="AD176" s="379" t="s">
        <v>3630</v>
      </c>
      <c r="AE176" s="394">
        <v>0</v>
      </c>
      <c r="AF176" s="396">
        <v>0</v>
      </c>
      <c r="AG176" s="393">
        <v>0</v>
      </c>
      <c r="AH176" s="397" t="s">
        <v>633</v>
      </c>
      <c r="AI176" s="351"/>
      <c r="AL176" s="525" t="s">
        <v>14878</v>
      </c>
      <c r="AM176" s="513" t="s">
        <v>84</v>
      </c>
      <c r="AN176" s="508">
        <v>100</v>
      </c>
      <c r="AO176" s="514">
        <v>728</v>
      </c>
      <c r="AP176" s="498">
        <v>679</v>
      </c>
      <c r="AQ176" s="515">
        <v>49</v>
      </c>
      <c r="AR176" s="512" t="s">
        <v>14879</v>
      </c>
      <c r="BA176" s="338" t="s">
        <v>4438</v>
      </c>
    </row>
    <row r="177" spans="2:53" ht="16.5" customHeight="1">
      <c r="B177" s="398" t="s">
        <v>4433</v>
      </c>
      <c r="C177" s="381" t="s">
        <v>4434</v>
      </c>
      <c r="D177" s="383">
        <v>728</v>
      </c>
      <c r="E177" s="382" t="s">
        <v>633</v>
      </c>
      <c r="F177" s="369" t="s">
        <v>4439</v>
      </c>
      <c r="G177" s="385" t="s">
        <v>4440</v>
      </c>
      <c r="H177" s="386"/>
      <c r="I177" s="384" t="s">
        <v>114</v>
      </c>
      <c r="J177" s="367" t="s">
        <v>87</v>
      </c>
      <c r="K177" s="366" t="s">
        <v>83</v>
      </c>
      <c r="L177" s="387">
        <v>33</v>
      </c>
      <c r="M177" s="388" t="s">
        <v>4441</v>
      </c>
      <c r="N177" s="389">
        <v>1000</v>
      </c>
      <c r="O177" s="390" t="s">
        <v>1348</v>
      </c>
      <c r="P177" s="373" t="s">
        <v>1349</v>
      </c>
      <c r="Q177" s="372" t="s">
        <v>3638</v>
      </c>
      <c r="R177" s="374">
        <v>31</v>
      </c>
      <c r="S177" s="375">
        <v>38</v>
      </c>
      <c r="T177" s="392">
        <v>31</v>
      </c>
      <c r="U177" s="391" t="s">
        <v>4439</v>
      </c>
      <c r="V177" s="376">
        <v>134.02918238993709</v>
      </c>
      <c r="W177" s="378">
        <v>134.03647798742139</v>
      </c>
      <c r="X177" s="377">
        <v>66.51716981132077</v>
      </c>
      <c r="Y177" s="387">
        <v>68.56</v>
      </c>
      <c r="Z177" s="395" t="s">
        <v>3639</v>
      </c>
      <c r="AA177" s="380">
        <v>0</v>
      </c>
      <c r="AB177" s="379" t="s">
        <v>3630</v>
      </c>
      <c r="AC177" s="380">
        <v>10</v>
      </c>
      <c r="AD177" s="379" t="s">
        <v>3630</v>
      </c>
      <c r="AE177" s="394">
        <v>0</v>
      </c>
      <c r="AF177" s="396">
        <v>0</v>
      </c>
      <c r="AG177" s="393">
        <v>0</v>
      </c>
      <c r="AH177" s="397" t="s">
        <v>633</v>
      </c>
      <c r="AI177" s="351"/>
      <c r="AL177" s="525" t="s">
        <v>14880</v>
      </c>
      <c r="AM177" s="513" t="s">
        <v>83</v>
      </c>
      <c r="AN177" s="508">
        <v>100</v>
      </c>
      <c r="AO177" s="514">
        <v>728</v>
      </c>
      <c r="AP177" s="498">
        <v>728</v>
      </c>
      <c r="AQ177" s="515">
        <v>0</v>
      </c>
      <c r="AR177" s="512" t="s">
        <v>14881</v>
      </c>
      <c r="BA177" s="338" t="s">
        <v>4442</v>
      </c>
    </row>
    <row r="178" spans="2:53" ht="16.5" customHeight="1">
      <c r="B178" s="398" t="s">
        <v>4433</v>
      </c>
      <c r="C178" s="381" t="s">
        <v>4434</v>
      </c>
      <c r="D178" s="383">
        <v>729</v>
      </c>
      <c r="E178" s="382" t="s">
        <v>633</v>
      </c>
      <c r="F178" s="369" t="s">
        <v>4439</v>
      </c>
      <c r="G178" s="385" t="s">
        <v>4443</v>
      </c>
      <c r="H178" s="386"/>
      <c r="I178" s="384" t="s">
        <v>114</v>
      </c>
      <c r="J178" s="367" t="s">
        <v>668</v>
      </c>
      <c r="K178" s="366" t="s">
        <v>83</v>
      </c>
      <c r="L178" s="387">
        <v>20</v>
      </c>
      <c r="M178" s="388" t="s">
        <v>4444</v>
      </c>
      <c r="N178" s="389">
        <v>1000</v>
      </c>
      <c r="O178" s="390" t="s">
        <v>1348</v>
      </c>
      <c r="P178" s="373" t="s">
        <v>1349</v>
      </c>
      <c r="Q178" s="372" t="s">
        <v>3638</v>
      </c>
      <c r="R178" s="374">
        <v>31</v>
      </c>
      <c r="S178" s="375">
        <v>38</v>
      </c>
      <c r="T178" s="392">
        <v>31</v>
      </c>
      <c r="U178" s="391" t="s">
        <v>4439</v>
      </c>
      <c r="V178" s="376">
        <v>134.0251572327044</v>
      </c>
      <c r="W178" s="378">
        <v>134.03144654088049</v>
      </c>
      <c r="X178" s="377">
        <v>66.516698113207525</v>
      </c>
      <c r="Y178" s="387">
        <v>68.56</v>
      </c>
      <c r="Z178" s="395" t="s">
        <v>3639</v>
      </c>
      <c r="AA178" s="380">
        <v>0</v>
      </c>
      <c r="AB178" s="379" t="s">
        <v>3630</v>
      </c>
      <c r="AC178" s="380">
        <v>10</v>
      </c>
      <c r="AD178" s="379" t="s">
        <v>3630</v>
      </c>
      <c r="AE178" s="394">
        <v>0</v>
      </c>
      <c r="AF178" s="396">
        <v>0</v>
      </c>
      <c r="AG178" s="393">
        <v>0</v>
      </c>
      <c r="AH178" s="397" t="s">
        <v>633</v>
      </c>
      <c r="AI178" s="351"/>
      <c r="AL178" s="525" t="s">
        <v>14882</v>
      </c>
      <c r="AM178" s="513" t="s">
        <v>83</v>
      </c>
      <c r="AN178" s="508">
        <v>100</v>
      </c>
      <c r="AO178" s="514">
        <v>729</v>
      </c>
      <c r="AP178" s="498">
        <v>729</v>
      </c>
      <c r="AQ178" s="515">
        <v>0</v>
      </c>
      <c r="AR178" s="512" t="s">
        <v>14881</v>
      </c>
      <c r="BA178" s="338" t="s">
        <v>4445</v>
      </c>
    </row>
    <row r="179" spans="2:53" ht="16.5" customHeight="1">
      <c r="B179" s="398" t="s">
        <v>4446</v>
      </c>
      <c r="C179" s="381" t="s">
        <v>4447</v>
      </c>
      <c r="D179" s="383">
        <v>620</v>
      </c>
      <c r="E179" s="382" t="s">
        <v>633</v>
      </c>
      <c r="F179" s="369" t="s">
        <v>4448</v>
      </c>
      <c r="G179" s="385" t="s">
        <v>4449</v>
      </c>
      <c r="H179" s="386"/>
      <c r="I179" s="384" t="s">
        <v>309</v>
      </c>
      <c r="J179" s="367" t="s">
        <v>1421</v>
      </c>
      <c r="K179" s="366" t="s">
        <v>83</v>
      </c>
      <c r="L179" s="387">
        <v>26</v>
      </c>
      <c r="M179" s="388" t="s">
        <v>4450</v>
      </c>
      <c r="N179" s="389">
        <v>600</v>
      </c>
      <c r="O179" s="390" t="s">
        <v>1348</v>
      </c>
      <c r="P179" s="373" t="s">
        <v>1348</v>
      </c>
      <c r="Q179" s="372" t="s">
        <v>3638</v>
      </c>
      <c r="R179" s="374">
        <v>33</v>
      </c>
      <c r="S179" s="375">
        <v>40</v>
      </c>
      <c r="T179" s="392">
        <v>27</v>
      </c>
      <c r="U179" s="391" t="s">
        <v>4448</v>
      </c>
      <c r="V179" s="376">
        <v>133.99462174476164</v>
      </c>
      <c r="W179" s="378">
        <v>133.99539006693857</v>
      </c>
      <c r="X179" s="377">
        <v>66.509994094149903</v>
      </c>
      <c r="Y179" s="387" t="s">
        <v>633</v>
      </c>
      <c r="Z179" s="395" t="s">
        <v>3639</v>
      </c>
      <c r="AA179" s="380">
        <v>0</v>
      </c>
      <c r="AB179" s="379" t="s">
        <v>3630</v>
      </c>
      <c r="AC179" s="380">
        <v>0</v>
      </c>
      <c r="AD179" s="379" t="s">
        <v>3630</v>
      </c>
      <c r="AE179" s="394">
        <v>0</v>
      </c>
      <c r="AF179" s="396">
        <v>3</v>
      </c>
      <c r="AG179" s="393">
        <v>0</v>
      </c>
      <c r="AH179" s="397" t="s">
        <v>4068</v>
      </c>
      <c r="AI179" s="351"/>
      <c r="AL179" s="525" t="s">
        <v>14883</v>
      </c>
      <c r="AM179" s="516" t="s">
        <v>83</v>
      </c>
      <c r="AN179" s="517" t="s">
        <v>14855</v>
      </c>
      <c r="AO179" s="514">
        <v>620</v>
      </c>
      <c r="AP179" s="498">
        <v>620</v>
      </c>
      <c r="AQ179" s="515">
        <v>0</v>
      </c>
      <c r="AR179" s="512" t="s">
        <v>14884</v>
      </c>
      <c r="BA179" s="338" t="s">
        <v>4451</v>
      </c>
    </row>
    <row r="180" spans="2:53" ht="16.5" customHeight="1">
      <c r="B180" s="398" t="s">
        <v>4446</v>
      </c>
      <c r="C180" s="381" t="s">
        <v>4447</v>
      </c>
      <c r="D180" s="383">
        <v>729</v>
      </c>
      <c r="E180" s="382" t="s">
        <v>633</v>
      </c>
      <c r="F180" s="369" t="s">
        <v>4448</v>
      </c>
      <c r="G180" s="385" t="s">
        <v>4452</v>
      </c>
      <c r="H180" s="386"/>
      <c r="I180" s="384" t="s">
        <v>323</v>
      </c>
      <c r="J180" s="367" t="s">
        <v>320</v>
      </c>
      <c r="K180" s="366" t="s">
        <v>84</v>
      </c>
      <c r="L180" s="387">
        <v>12</v>
      </c>
      <c r="M180" s="388" t="s">
        <v>4453</v>
      </c>
      <c r="N180" s="389">
        <v>1000</v>
      </c>
      <c r="O180" s="390" t="s">
        <v>1182</v>
      </c>
      <c r="P180" s="373" t="s">
        <v>1182</v>
      </c>
      <c r="Q180" s="372" t="s">
        <v>3638</v>
      </c>
      <c r="R180" s="374">
        <v>30</v>
      </c>
      <c r="S180" s="375">
        <v>30</v>
      </c>
      <c r="T180" s="392">
        <v>30</v>
      </c>
      <c r="U180" s="391" t="s">
        <v>4448</v>
      </c>
      <c r="V180" s="376">
        <v>133.99283154121866</v>
      </c>
      <c r="W180" s="378">
        <v>133.99385560675884</v>
      </c>
      <c r="X180" s="377">
        <v>66.506656426011247</v>
      </c>
      <c r="Y180" s="387" t="s">
        <v>633</v>
      </c>
      <c r="Z180" s="395" t="s">
        <v>3639</v>
      </c>
      <c r="AA180" s="380">
        <v>100</v>
      </c>
      <c r="AB180" s="379" t="s">
        <v>3630</v>
      </c>
      <c r="AC180" s="380">
        <v>0</v>
      </c>
      <c r="AD180" s="379" t="s">
        <v>3630</v>
      </c>
      <c r="AE180" s="394">
        <v>0</v>
      </c>
      <c r="AF180" s="396">
        <v>29.04</v>
      </c>
      <c r="AG180" s="393">
        <v>0</v>
      </c>
      <c r="AH180" s="397" t="s">
        <v>4454</v>
      </c>
      <c r="AI180" s="351"/>
      <c r="AL180" s="525" t="s">
        <v>14885</v>
      </c>
      <c r="AM180" s="513" t="s">
        <v>84</v>
      </c>
      <c r="AN180" s="508">
        <v>100</v>
      </c>
      <c r="AO180" s="514">
        <v>729</v>
      </c>
      <c r="AP180" s="498">
        <v>680</v>
      </c>
      <c r="AQ180" s="515">
        <v>49</v>
      </c>
      <c r="AR180" s="512" t="s">
        <v>14886</v>
      </c>
      <c r="BA180" s="338" t="s">
        <v>4455</v>
      </c>
    </row>
    <row r="181" spans="2:53" ht="16.5" customHeight="1">
      <c r="B181" s="398" t="s">
        <v>4456</v>
      </c>
      <c r="C181" s="381" t="s">
        <v>4457</v>
      </c>
      <c r="D181" s="383">
        <v>620</v>
      </c>
      <c r="E181" s="382" t="s">
        <v>633</v>
      </c>
      <c r="F181" s="369" t="s">
        <v>4458</v>
      </c>
      <c r="G181" s="385" t="s">
        <v>4459</v>
      </c>
      <c r="H181" s="386"/>
      <c r="I181" s="384" t="s">
        <v>309</v>
      </c>
      <c r="J181" s="367" t="s">
        <v>1422</v>
      </c>
      <c r="K181" s="366" t="s">
        <v>83</v>
      </c>
      <c r="L181" s="387">
        <v>8</v>
      </c>
      <c r="M181" s="388" t="s">
        <v>4460</v>
      </c>
      <c r="N181" s="389">
        <v>600</v>
      </c>
      <c r="O181" s="390" t="s">
        <v>1348</v>
      </c>
      <c r="P181" s="373" t="s">
        <v>1348</v>
      </c>
      <c r="Q181" s="372" t="s">
        <v>3638</v>
      </c>
      <c r="R181" s="374">
        <v>33</v>
      </c>
      <c r="S181" s="375">
        <v>40</v>
      </c>
      <c r="T181" s="392">
        <v>27</v>
      </c>
      <c r="U181" s="391" t="s">
        <v>4458</v>
      </c>
      <c r="V181" s="376">
        <v>133.95534805444322</v>
      </c>
      <c r="W181" s="378">
        <v>133.96172690380845</v>
      </c>
      <c r="X181" s="377">
        <v>66.496462520874175</v>
      </c>
      <c r="Y181" s="387" t="s">
        <v>633</v>
      </c>
      <c r="Z181" s="395" t="s">
        <v>3639</v>
      </c>
      <c r="AA181" s="380">
        <v>0</v>
      </c>
      <c r="AB181" s="379" t="s">
        <v>3630</v>
      </c>
      <c r="AC181" s="380">
        <v>0</v>
      </c>
      <c r="AD181" s="379" t="s">
        <v>3630</v>
      </c>
      <c r="AE181" s="394">
        <v>0</v>
      </c>
      <c r="AF181" s="396">
        <v>3</v>
      </c>
      <c r="AG181" s="393">
        <v>0</v>
      </c>
      <c r="AH181" s="397" t="s">
        <v>3640</v>
      </c>
      <c r="AI181" s="351"/>
      <c r="AL181" s="525" t="s">
        <v>14887</v>
      </c>
      <c r="AM181" s="516" t="s">
        <v>83</v>
      </c>
      <c r="AN181" s="517" t="s">
        <v>14855</v>
      </c>
      <c r="AO181" s="514">
        <v>620</v>
      </c>
      <c r="AP181" s="498">
        <v>620</v>
      </c>
      <c r="AQ181" s="515">
        <v>0</v>
      </c>
      <c r="AR181" s="512" t="s">
        <v>14888</v>
      </c>
      <c r="BA181" s="338" t="s">
        <v>4461</v>
      </c>
    </row>
    <row r="182" spans="2:53" ht="16.5" customHeight="1">
      <c r="B182" s="398" t="s">
        <v>4456</v>
      </c>
      <c r="C182" s="381" t="s">
        <v>4457</v>
      </c>
      <c r="D182" s="383">
        <v>621</v>
      </c>
      <c r="E182" s="382" t="s">
        <v>633</v>
      </c>
      <c r="F182" s="369" t="s">
        <v>4458</v>
      </c>
      <c r="G182" s="385" t="s">
        <v>4459</v>
      </c>
      <c r="H182" s="386"/>
      <c r="I182" s="384" t="s">
        <v>309</v>
      </c>
      <c r="J182" s="367" t="s">
        <v>347</v>
      </c>
      <c r="K182" s="366" t="s">
        <v>83</v>
      </c>
      <c r="L182" s="387">
        <v>12</v>
      </c>
      <c r="M182" s="388" t="s">
        <v>4460</v>
      </c>
      <c r="N182" s="389">
        <v>600</v>
      </c>
      <c r="O182" s="390" t="s">
        <v>1348</v>
      </c>
      <c r="P182" s="373" t="s">
        <v>1348</v>
      </c>
      <c r="Q182" s="372" t="s">
        <v>3638</v>
      </c>
      <c r="R182" s="374">
        <v>33</v>
      </c>
      <c r="S182" s="375">
        <v>40</v>
      </c>
      <c r="T182" s="392">
        <v>27</v>
      </c>
      <c r="U182" s="391" t="s">
        <v>4458</v>
      </c>
      <c r="V182" s="376">
        <v>133.95534805444322</v>
      </c>
      <c r="W182" s="378">
        <v>133.96172690380845</v>
      </c>
      <c r="X182" s="377">
        <v>66.496462520874175</v>
      </c>
      <c r="Y182" s="387" t="s">
        <v>633</v>
      </c>
      <c r="Z182" s="395" t="s">
        <v>3639</v>
      </c>
      <c r="AA182" s="380">
        <v>0</v>
      </c>
      <c r="AB182" s="379" t="s">
        <v>3630</v>
      </c>
      <c r="AC182" s="380">
        <v>0</v>
      </c>
      <c r="AD182" s="379" t="s">
        <v>3630</v>
      </c>
      <c r="AE182" s="394">
        <v>0</v>
      </c>
      <c r="AF182" s="396">
        <v>3</v>
      </c>
      <c r="AG182" s="393">
        <v>0</v>
      </c>
      <c r="AH182" s="397" t="s">
        <v>3640</v>
      </c>
      <c r="AI182" s="351"/>
      <c r="AL182" s="525" t="s">
        <v>14889</v>
      </c>
      <c r="AM182" s="516" t="s">
        <v>83</v>
      </c>
      <c r="AN182" s="517" t="s">
        <v>14855</v>
      </c>
      <c r="AO182" s="514">
        <v>621</v>
      </c>
      <c r="AP182" s="498">
        <v>621</v>
      </c>
      <c r="AQ182" s="515">
        <v>0</v>
      </c>
      <c r="AR182" s="512" t="s">
        <v>14888</v>
      </c>
      <c r="BA182" s="338" t="s">
        <v>4462</v>
      </c>
    </row>
    <row r="183" spans="2:53" ht="16.5" customHeight="1">
      <c r="B183" s="398" t="s">
        <v>4463</v>
      </c>
      <c r="C183" s="381" t="s">
        <v>4464</v>
      </c>
      <c r="D183" s="383">
        <v>730</v>
      </c>
      <c r="E183" s="382" t="s">
        <v>633</v>
      </c>
      <c r="F183" s="369" t="s">
        <v>4465</v>
      </c>
      <c r="G183" s="385" t="s">
        <v>4466</v>
      </c>
      <c r="H183" s="386"/>
      <c r="I183" s="384" t="s">
        <v>86</v>
      </c>
      <c r="J183" s="367" t="s">
        <v>366</v>
      </c>
      <c r="K183" s="366" t="s">
        <v>83</v>
      </c>
      <c r="L183" s="387">
        <v>75</v>
      </c>
      <c r="M183" s="388" t="s">
        <v>4467</v>
      </c>
      <c r="N183" s="389">
        <v>1000</v>
      </c>
      <c r="O183" s="390" t="s">
        <v>1348</v>
      </c>
      <c r="P183" s="373" t="s">
        <v>1349</v>
      </c>
      <c r="Q183" s="372" t="s">
        <v>3638</v>
      </c>
      <c r="R183" s="374">
        <v>22</v>
      </c>
      <c r="S183" s="375">
        <v>33</v>
      </c>
      <c r="T183" s="392">
        <v>33</v>
      </c>
      <c r="U183" s="391" t="s">
        <v>4465</v>
      </c>
      <c r="V183" s="376">
        <v>133.91906910534036</v>
      </c>
      <c r="W183" s="378">
        <v>133.9306306617203</v>
      </c>
      <c r="X183" s="377">
        <v>66.485150116469654</v>
      </c>
      <c r="Y183" s="387">
        <v>66.990000000000009</v>
      </c>
      <c r="Z183" s="395" t="s">
        <v>3639</v>
      </c>
      <c r="AA183" s="380">
        <v>111.11</v>
      </c>
      <c r="AB183" s="379" t="s">
        <v>3630</v>
      </c>
      <c r="AC183" s="380">
        <v>10</v>
      </c>
      <c r="AD183" s="379" t="s">
        <v>3630</v>
      </c>
      <c r="AE183" s="394">
        <v>0</v>
      </c>
      <c r="AF183" s="396">
        <v>0</v>
      </c>
      <c r="AG183" s="393">
        <v>0</v>
      </c>
      <c r="AH183" s="397" t="s">
        <v>633</v>
      </c>
      <c r="AI183" s="351"/>
      <c r="AL183" s="525" t="s">
        <v>14890</v>
      </c>
      <c r="AM183" s="513" t="s">
        <v>83</v>
      </c>
      <c r="AN183" s="508">
        <v>100</v>
      </c>
      <c r="AO183" s="514">
        <v>730</v>
      </c>
      <c r="AP183" s="498">
        <v>730</v>
      </c>
      <c r="AQ183" s="515">
        <v>0</v>
      </c>
      <c r="AR183" s="512" t="s">
        <v>14891</v>
      </c>
      <c r="BA183" s="338" t="s">
        <v>4468</v>
      </c>
    </row>
    <row r="184" spans="2:53" ht="16.5" customHeight="1">
      <c r="B184" s="398" t="s">
        <v>4463</v>
      </c>
      <c r="C184" s="381" t="s">
        <v>4464</v>
      </c>
      <c r="D184" s="383">
        <v>621</v>
      </c>
      <c r="E184" s="382" t="s">
        <v>633</v>
      </c>
      <c r="F184" s="369" t="s">
        <v>4465</v>
      </c>
      <c r="G184" s="385" t="s">
        <v>4469</v>
      </c>
      <c r="H184" s="386"/>
      <c r="I184" s="384" t="s">
        <v>309</v>
      </c>
      <c r="J184" s="367" t="s">
        <v>934</v>
      </c>
      <c r="K184" s="366" t="s">
        <v>83</v>
      </c>
      <c r="L184" s="387">
        <v>7</v>
      </c>
      <c r="M184" s="388" t="s">
        <v>4470</v>
      </c>
      <c r="N184" s="389">
        <v>600</v>
      </c>
      <c r="O184" s="390" t="s">
        <v>1348</v>
      </c>
      <c r="P184" s="373" t="s">
        <v>1348</v>
      </c>
      <c r="Q184" s="372" t="s">
        <v>3638</v>
      </c>
      <c r="R184" s="374">
        <v>33</v>
      </c>
      <c r="S184" s="375">
        <v>40</v>
      </c>
      <c r="T184" s="392">
        <v>27</v>
      </c>
      <c r="U184" s="391" t="s">
        <v>4465</v>
      </c>
      <c r="V184" s="376">
        <v>133.91607436412477</v>
      </c>
      <c r="W184" s="378">
        <v>133.92806374067837</v>
      </c>
      <c r="X184" s="377">
        <v>66.482930947598433</v>
      </c>
      <c r="Y184" s="387" t="s">
        <v>633</v>
      </c>
      <c r="Z184" s="395" t="s">
        <v>3639</v>
      </c>
      <c r="AA184" s="380">
        <v>0</v>
      </c>
      <c r="AB184" s="379" t="s">
        <v>3630</v>
      </c>
      <c r="AC184" s="380">
        <v>0</v>
      </c>
      <c r="AD184" s="379" t="s">
        <v>3630</v>
      </c>
      <c r="AE184" s="394">
        <v>0</v>
      </c>
      <c r="AF184" s="396">
        <v>3</v>
      </c>
      <c r="AG184" s="393">
        <v>0</v>
      </c>
      <c r="AH184" s="397" t="s">
        <v>4068</v>
      </c>
      <c r="AI184" s="351"/>
      <c r="AL184" s="525" t="s">
        <v>14892</v>
      </c>
      <c r="AM184" s="516" t="s">
        <v>83</v>
      </c>
      <c r="AN184" s="517" t="s">
        <v>14855</v>
      </c>
      <c r="AO184" s="514">
        <v>621</v>
      </c>
      <c r="AP184" s="498">
        <v>621</v>
      </c>
      <c r="AQ184" s="515">
        <v>0</v>
      </c>
      <c r="AR184" s="512" t="s">
        <v>14893</v>
      </c>
      <c r="BA184" s="338" t="s">
        <v>4471</v>
      </c>
    </row>
    <row r="185" spans="2:53" ht="16.5" customHeight="1">
      <c r="B185" s="398" t="s">
        <v>4472</v>
      </c>
      <c r="C185" s="381" t="s">
        <v>4473</v>
      </c>
      <c r="D185" s="383">
        <v>731</v>
      </c>
      <c r="E185" s="382" t="s">
        <v>633</v>
      </c>
      <c r="F185" s="369" t="s">
        <v>4474</v>
      </c>
      <c r="G185" s="385" t="s">
        <v>4475</v>
      </c>
      <c r="H185" s="386"/>
      <c r="I185" s="384" t="s">
        <v>114</v>
      </c>
      <c r="J185" s="367" t="s">
        <v>90</v>
      </c>
      <c r="K185" s="366" t="s">
        <v>83</v>
      </c>
      <c r="L185" s="387">
        <v>21</v>
      </c>
      <c r="M185" s="388" t="s">
        <v>4476</v>
      </c>
      <c r="N185" s="389">
        <v>1000</v>
      </c>
      <c r="O185" s="390" t="s">
        <v>1348</v>
      </c>
      <c r="P185" s="373" t="s">
        <v>1349</v>
      </c>
      <c r="Q185" s="372" t="s">
        <v>3638</v>
      </c>
      <c r="R185" s="374">
        <v>31</v>
      </c>
      <c r="S185" s="375">
        <v>38</v>
      </c>
      <c r="T185" s="392">
        <v>31</v>
      </c>
      <c r="U185" s="391" t="s">
        <v>4474</v>
      </c>
      <c r="V185" s="376">
        <v>133.87513057452793</v>
      </c>
      <c r="W185" s="378">
        <v>133.89296906388108</v>
      </c>
      <c r="X185" s="377">
        <v>66.470950180795484</v>
      </c>
      <c r="Y185" s="387">
        <v>68.5</v>
      </c>
      <c r="Z185" s="395" t="s">
        <v>3639</v>
      </c>
      <c r="AA185" s="380">
        <v>0</v>
      </c>
      <c r="AB185" s="379" t="s">
        <v>3630</v>
      </c>
      <c r="AC185" s="380">
        <v>10</v>
      </c>
      <c r="AD185" s="379" t="s">
        <v>3630</v>
      </c>
      <c r="AE185" s="394">
        <v>0</v>
      </c>
      <c r="AF185" s="396">
        <v>0</v>
      </c>
      <c r="AG185" s="393">
        <v>0</v>
      </c>
      <c r="AH185" s="397" t="s">
        <v>633</v>
      </c>
      <c r="AI185" s="351"/>
      <c r="AL185" s="525" t="s">
        <v>14894</v>
      </c>
      <c r="AM185" s="513" t="s">
        <v>83</v>
      </c>
      <c r="AN185" s="508">
        <v>100</v>
      </c>
      <c r="AO185" s="514">
        <v>731</v>
      </c>
      <c r="AP185" s="498">
        <v>731</v>
      </c>
      <c r="AQ185" s="515">
        <v>0</v>
      </c>
      <c r="AR185" s="512" t="s">
        <v>14895</v>
      </c>
      <c r="BA185" s="338" t="s">
        <v>4477</v>
      </c>
    </row>
    <row r="186" spans="2:53" ht="16.5" customHeight="1">
      <c r="B186" s="398" t="s">
        <v>4472</v>
      </c>
      <c r="C186" s="381" t="s">
        <v>4473</v>
      </c>
      <c r="D186" s="383">
        <v>732</v>
      </c>
      <c r="E186" s="382" t="s">
        <v>633</v>
      </c>
      <c r="F186" s="369" t="s">
        <v>4478</v>
      </c>
      <c r="G186" s="385" t="s">
        <v>4479</v>
      </c>
      <c r="H186" s="386"/>
      <c r="I186" s="384" t="s">
        <v>330</v>
      </c>
      <c r="J186" s="367" t="s">
        <v>311</v>
      </c>
      <c r="K186" s="366" t="s">
        <v>83</v>
      </c>
      <c r="L186" s="387">
        <v>4</v>
      </c>
      <c r="M186" s="388" t="s">
        <v>4480</v>
      </c>
      <c r="N186" s="389">
        <v>200</v>
      </c>
      <c r="O186" s="390" t="s">
        <v>1350</v>
      </c>
      <c r="P186" s="373" t="s">
        <v>1350</v>
      </c>
      <c r="Q186" s="372" t="s">
        <v>3638</v>
      </c>
      <c r="R186" s="374">
        <v>20</v>
      </c>
      <c r="S186" s="375">
        <v>30</v>
      </c>
      <c r="T186" s="392">
        <v>30</v>
      </c>
      <c r="U186" s="391" t="s">
        <v>4478</v>
      </c>
      <c r="V186" s="376">
        <v>133.86463927717938</v>
      </c>
      <c r="W186" s="378">
        <v>133.88397652329661</v>
      </c>
      <c r="X186" s="377">
        <v>66.465692099762009</v>
      </c>
      <c r="Y186" s="387" t="s">
        <v>633</v>
      </c>
      <c r="Z186" s="395" t="s">
        <v>3639</v>
      </c>
      <c r="AA186" s="380">
        <v>40</v>
      </c>
      <c r="AB186" s="379" t="s">
        <v>3630</v>
      </c>
      <c r="AC186" s="380">
        <v>0</v>
      </c>
      <c r="AD186" s="379" t="s">
        <v>3630</v>
      </c>
      <c r="AE186" s="394">
        <v>0</v>
      </c>
      <c r="AF186" s="396">
        <v>0</v>
      </c>
      <c r="AG186" s="393">
        <v>0</v>
      </c>
      <c r="AH186" s="397" t="s">
        <v>633</v>
      </c>
      <c r="AI186" s="351"/>
      <c r="AL186" s="525" t="s">
        <v>14896</v>
      </c>
      <c r="AM186" s="513" t="s">
        <v>83</v>
      </c>
      <c r="AN186" s="508">
        <v>100</v>
      </c>
      <c r="AO186" s="514">
        <v>732</v>
      </c>
      <c r="AP186" s="498">
        <v>732</v>
      </c>
      <c r="AQ186" s="515">
        <v>0</v>
      </c>
      <c r="AR186" s="512" t="s">
        <v>14897</v>
      </c>
      <c r="BA186" s="338" t="s">
        <v>4481</v>
      </c>
    </row>
    <row r="187" spans="2:53" ht="16.5" customHeight="1">
      <c r="B187" s="398" t="s">
        <v>4482</v>
      </c>
      <c r="C187" s="381" t="s">
        <v>4483</v>
      </c>
      <c r="D187" s="383">
        <v>732</v>
      </c>
      <c r="E187" s="382" t="s">
        <v>4484</v>
      </c>
      <c r="F187" s="369" t="s">
        <v>4401</v>
      </c>
      <c r="G187" s="385" t="s">
        <v>4484</v>
      </c>
      <c r="H187" s="386"/>
      <c r="I187" s="384" t="s">
        <v>309</v>
      </c>
      <c r="J187" s="367" t="s">
        <v>395</v>
      </c>
      <c r="K187" s="366" t="s">
        <v>84</v>
      </c>
      <c r="L187" s="387">
        <v>10</v>
      </c>
      <c r="M187" s="388" t="s">
        <v>4485</v>
      </c>
      <c r="N187" s="389">
        <v>600</v>
      </c>
      <c r="O187" s="390" t="s">
        <v>1348</v>
      </c>
      <c r="P187" s="373" t="s">
        <v>1348</v>
      </c>
      <c r="Q187" s="372" t="s">
        <v>3638</v>
      </c>
      <c r="R187" s="374">
        <v>33</v>
      </c>
      <c r="S187" s="375">
        <v>40</v>
      </c>
      <c r="T187" s="392">
        <v>27</v>
      </c>
      <c r="U187" s="391" t="s">
        <v>4401</v>
      </c>
      <c r="V187" s="376">
        <v>134.21981166621237</v>
      </c>
      <c r="W187" s="378">
        <v>134.27476458276547</v>
      </c>
      <c r="X187" s="377">
        <v>66.032711875511083</v>
      </c>
      <c r="Y187" s="387" t="s">
        <v>633</v>
      </c>
      <c r="Z187" s="395" t="s">
        <v>3639</v>
      </c>
      <c r="AA187" s="380">
        <v>0</v>
      </c>
      <c r="AB187" s="379" t="s">
        <v>3630</v>
      </c>
      <c r="AC187" s="380">
        <v>0</v>
      </c>
      <c r="AD187" s="379" t="s">
        <v>3630</v>
      </c>
      <c r="AE187" s="394">
        <v>0</v>
      </c>
      <c r="AF187" s="396">
        <v>0</v>
      </c>
      <c r="AG187" s="393">
        <v>0</v>
      </c>
      <c r="AH187" s="397" t="s">
        <v>633</v>
      </c>
      <c r="AI187" s="351"/>
      <c r="AL187" s="525" t="s">
        <v>14898</v>
      </c>
      <c r="AM187" s="513" t="s">
        <v>84</v>
      </c>
      <c r="AN187" s="508">
        <v>100</v>
      </c>
      <c r="AO187" s="514">
        <v>732</v>
      </c>
      <c r="AP187" s="498">
        <v>681</v>
      </c>
      <c r="AQ187" s="515">
        <v>51</v>
      </c>
      <c r="AR187" s="512" t="s">
        <v>14899</v>
      </c>
      <c r="BA187" s="338" t="s">
        <v>4486</v>
      </c>
    </row>
    <row r="188" spans="2:53" ht="16.5" customHeight="1">
      <c r="B188" s="398" t="s">
        <v>4487</v>
      </c>
      <c r="C188" s="381" t="s">
        <v>4488</v>
      </c>
      <c r="D188" s="383">
        <v>733</v>
      </c>
      <c r="E188" s="382" t="s">
        <v>4489</v>
      </c>
      <c r="F188" s="369" t="s">
        <v>4490</v>
      </c>
      <c r="G188" s="385" t="s">
        <v>4489</v>
      </c>
      <c r="H188" s="386"/>
      <c r="I188" s="384" t="s">
        <v>309</v>
      </c>
      <c r="J188" s="367" t="s">
        <v>656</v>
      </c>
      <c r="K188" s="366" t="s">
        <v>84</v>
      </c>
      <c r="L188" s="387">
        <v>7</v>
      </c>
      <c r="M188" s="388" t="s">
        <v>4491</v>
      </c>
      <c r="N188" s="389">
        <v>600</v>
      </c>
      <c r="O188" s="390" t="s">
        <v>1348</v>
      </c>
      <c r="P188" s="373" t="s">
        <v>1348</v>
      </c>
      <c r="Q188" s="372" t="s">
        <v>3638</v>
      </c>
      <c r="R188" s="374">
        <v>33</v>
      </c>
      <c r="S188" s="375">
        <v>40</v>
      </c>
      <c r="T188" s="392">
        <v>27</v>
      </c>
      <c r="U188" s="391" t="s">
        <v>4490</v>
      </c>
      <c r="V188" s="376">
        <v>134.18592066635142</v>
      </c>
      <c r="W188" s="378">
        <v>134.23240083293931</v>
      </c>
      <c r="X188" s="377">
        <v>66.020839250354626</v>
      </c>
      <c r="Y188" s="387" t="s">
        <v>633</v>
      </c>
      <c r="Z188" s="395" t="s">
        <v>3639</v>
      </c>
      <c r="AA188" s="380">
        <v>0</v>
      </c>
      <c r="AB188" s="379" t="s">
        <v>3630</v>
      </c>
      <c r="AC188" s="380">
        <v>0</v>
      </c>
      <c r="AD188" s="379" t="s">
        <v>3630</v>
      </c>
      <c r="AE188" s="394">
        <v>0</v>
      </c>
      <c r="AF188" s="396">
        <v>0</v>
      </c>
      <c r="AG188" s="393">
        <v>0</v>
      </c>
      <c r="AH188" s="397" t="s">
        <v>633</v>
      </c>
      <c r="AI188" s="351"/>
      <c r="AL188" s="525" t="s">
        <v>14900</v>
      </c>
      <c r="AM188" s="513" t="s">
        <v>84</v>
      </c>
      <c r="AN188" s="508">
        <v>100</v>
      </c>
      <c r="AO188" s="514">
        <v>733</v>
      </c>
      <c r="AP188" s="498">
        <v>682</v>
      </c>
      <c r="AQ188" s="515">
        <v>51</v>
      </c>
      <c r="AR188" s="512" t="s">
        <v>14901</v>
      </c>
      <c r="BA188" s="338" t="s">
        <v>4492</v>
      </c>
    </row>
    <row r="189" spans="2:53" ht="16.5" customHeight="1">
      <c r="B189" s="398" t="s">
        <v>4487</v>
      </c>
      <c r="C189" s="381" t="s">
        <v>4488</v>
      </c>
      <c r="D189" s="383">
        <v>733</v>
      </c>
      <c r="E189" s="382" t="s">
        <v>4489</v>
      </c>
      <c r="F189" s="369" t="s">
        <v>4490</v>
      </c>
      <c r="G189" s="385" t="s">
        <v>4489</v>
      </c>
      <c r="H189" s="386"/>
      <c r="I189" s="384" t="s">
        <v>309</v>
      </c>
      <c r="J189" s="367" t="s">
        <v>174</v>
      </c>
      <c r="K189" s="366" t="s">
        <v>84</v>
      </c>
      <c r="L189" s="387">
        <v>6</v>
      </c>
      <c r="M189" s="388" t="s">
        <v>4491</v>
      </c>
      <c r="N189" s="389">
        <v>600</v>
      </c>
      <c r="O189" s="390" t="s">
        <v>1348</v>
      </c>
      <c r="P189" s="373" t="s">
        <v>1348</v>
      </c>
      <c r="Q189" s="372" t="s">
        <v>3638</v>
      </c>
      <c r="R189" s="374">
        <v>33</v>
      </c>
      <c r="S189" s="375">
        <v>40</v>
      </c>
      <c r="T189" s="392">
        <v>27</v>
      </c>
      <c r="U189" s="391" t="s">
        <v>4490</v>
      </c>
      <c r="V189" s="376">
        <v>134.18592066635142</v>
      </c>
      <c r="W189" s="378">
        <v>134.23240083293931</v>
      </c>
      <c r="X189" s="377">
        <v>66.020839250354626</v>
      </c>
      <c r="Y189" s="387" t="s">
        <v>633</v>
      </c>
      <c r="Z189" s="395" t="s">
        <v>3639</v>
      </c>
      <c r="AA189" s="380">
        <v>0</v>
      </c>
      <c r="AB189" s="379" t="s">
        <v>3630</v>
      </c>
      <c r="AC189" s="380">
        <v>0</v>
      </c>
      <c r="AD189" s="379" t="s">
        <v>3630</v>
      </c>
      <c r="AE189" s="394">
        <v>0</v>
      </c>
      <c r="AF189" s="396">
        <v>0</v>
      </c>
      <c r="AG189" s="393">
        <v>0</v>
      </c>
      <c r="AH189" s="397" t="s">
        <v>633</v>
      </c>
      <c r="AI189" s="351"/>
      <c r="AL189" s="525" t="s">
        <v>14902</v>
      </c>
      <c r="AM189" s="513" t="s">
        <v>84</v>
      </c>
      <c r="AN189" s="508">
        <v>100</v>
      </c>
      <c r="AO189" s="514">
        <v>733</v>
      </c>
      <c r="AP189" s="498">
        <v>682</v>
      </c>
      <c r="AQ189" s="515">
        <v>51</v>
      </c>
      <c r="AR189" s="512" t="s">
        <v>14901</v>
      </c>
      <c r="BA189" s="338" t="s">
        <v>4493</v>
      </c>
    </row>
    <row r="190" spans="2:53" ht="16.5" customHeight="1">
      <c r="B190" s="398" t="s">
        <v>4494</v>
      </c>
      <c r="C190" s="381" t="s">
        <v>4495</v>
      </c>
      <c r="D190" s="383">
        <v>734</v>
      </c>
      <c r="E190" s="382" t="s">
        <v>633</v>
      </c>
      <c r="F190" s="369" t="s">
        <v>4496</v>
      </c>
      <c r="G190" s="385" t="s">
        <v>4497</v>
      </c>
      <c r="H190" s="386"/>
      <c r="I190" s="384" t="s">
        <v>114</v>
      </c>
      <c r="J190" s="367" t="s">
        <v>671</v>
      </c>
      <c r="K190" s="366" t="s">
        <v>83</v>
      </c>
      <c r="L190" s="387">
        <v>8</v>
      </c>
      <c r="M190" s="388" t="s">
        <v>4498</v>
      </c>
      <c r="N190" s="389">
        <v>1000</v>
      </c>
      <c r="O190" s="390" t="s">
        <v>1348</v>
      </c>
      <c r="P190" s="373" t="s">
        <v>1349</v>
      </c>
      <c r="Q190" s="372" t="s">
        <v>3638</v>
      </c>
      <c r="R190" s="374">
        <v>31</v>
      </c>
      <c r="S190" s="375">
        <v>38</v>
      </c>
      <c r="T190" s="392">
        <v>31</v>
      </c>
      <c r="U190" s="391" t="s">
        <v>4496</v>
      </c>
      <c r="V190" s="376">
        <v>133.7131378063479</v>
      </c>
      <c r="W190" s="378">
        <v>133.7541181197268</v>
      </c>
      <c r="X190" s="377">
        <v>66.416372036962656</v>
      </c>
      <c r="Y190" s="387">
        <v>68.430000000000007</v>
      </c>
      <c r="Z190" s="395" t="s">
        <v>3639</v>
      </c>
      <c r="AA190" s="380">
        <v>0</v>
      </c>
      <c r="AB190" s="379" t="s">
        <v>3630</v>
      </c>
      <c r="AC190" s="380">
        <v>10</v>
      </c>
      <c r="AD190" s="379" t="s">
        <v>3630</v>
      </c>
      <c r="AE190" s="394">
        <v>0</v>
      </c>
      <c r="AF190" s="396">
        <v>0</v>
      </c>
      <c r="AG190" s="393">
        <v>0</v>
      </c>
      <c r="AH190" s="397" t="s">
        <v>633</v>
      </c>
      <c r="AI190" s="351"/>
      <c r="AL190" s="525" t="s">
        <v>14903</v>
      </c>
      <c r="AM190" s="513" t="s">
        <v>83</v>
      </c>
      <c r="AN190" s="508">
        <v>100</v>
      </c>
      <c r="AO190" s="514">
        <v>734</v>
      </c>
      <c r="AP190" s="498">
        <v>734</v>
      </c>
      <c r="AQ190" s="515">
        <v>0</v>
      </c>
      <c r="AR190" s="512" t="s">
        <v>14904</v>
      </c>
      <c r="BA190" s="338" t="s">
        <v>4499</v>
      </c>
    </row>
    <row r="191" spans="2:53" ht="16.5" customHeight="1">
      <c r="B191" s="398" t="s">
        <v>4494</v>
      </c>
      <c r="C191" s="381" t="s">
        <v>4495</v>
      </c>
      <c r="D191" s="383">
        <v>734</v>
      </c>
      <c r="E191" s="382" t="s">
        <v>633</v>
      </c>
      <c r="F191" s="369" t="s">
        <v>4496</v>
      </c>
      <c r="G191" s="385" t="s">
        <v>4500</v>
      </c>
      <c r="H191" s="386"/>
      <c r="I191" s="384" t="s">
        <v>318</v>
      </c>
      <c r="J191" s="367" t="s">
        <v>315</v>
      </c>
      <c r="K191" s="366" t="s">
        <v>84</v>
      </c>
      <c r="L191" s="387">
        <v>15</v>
      </c>
      <c r="M191" s="388" t="s">
        <v>4501</v>
      </c>
      <c r="N191" s="389">
        <v>1000</v>
      </c>
      <c r="O191" s="390" t="s">
        <v>1182</v>
      </c>
      <c r="P191" s="373" t="s">
        <v>1182</v>
      </c>
      <c r="Q191" s="372" t="s">
        <v>3638</v>
      </c>
      <c r="R191" s="374">
        <v>20</v>
      </c>
      <c r="S191" s="375">
        <v>40</v>
      </c>
      <c r="T191" s="392">
        <v>20</v>
      </c>
      <c r="U191" s="391" t="s">
        <v>4496</v>
      </c>
      <c r="V191" s="376">
        <v>133.70833333333334</v>
      </c>
      <c r="W191" s="378">
        <v>133.75</v>
      </c>
      <c r="X191" s="377">
        <v>66.415833333333353</v>
      </c>
      <c r="Y191" s="387" t="s">
        <v>633</v>
      </c>
      <c r="Z191" s="395" t="s">
        <v>3639</v>
      </c>
      <c r="AA191" s="380">
        <v>200</v>
      </c>
      <c r="AB191" s="379" t="s">
        <v>3630</v>
      </c>
      <c r="AC191" s="380">
        <v>3</v>
      </c>
      <c r="AD191" s="379" t="s">
        <v>3630</v>
      </c>
      <c r="AE191" s="394">
        <v>0</v>
      </c>
      <c r="AF191" s="396">
        <v>0</v>
      </c>
      <c r="AG191" s="393">
        <v>0</v>
      </c>
      <c r="AH191" s="397" t="s">
        <v>633</v>
      </c>
      <c r="AI191" s="351"/>
      <c r="AL191" s="525" t="s">
        <v>14905</v>
      </c>
      <c r="AM191" s="513" t="s">
        <v>84</v>
      </c>
      <c r="AN191" s="508">
        <v>100</v>
      </c>
      <c r="AO191" s="514">
        <v>734</v>
      </c>
      <c r="AP191" s="498">
        <v>682</v>
      </c>
      <c r="AQ191" s="515">
        <v>52</v>
      </c>
      <c r="AR191" s="512" t="s">
        <v>14906</v>
      </c>
      <c r="BA191" s="338" t="s">
        <v>4502</v>
      </c>
    </row>
    <row r="192" spans="2:53" ht="16.5" customHeight="1">
      <c r="B192" s="398" t="s">
        <v>4503</v>
      </c>
      <c r="C192" s="381" t="s">
        <v>4504</v>
      </c>
      <c r="D192" s="383">
        <v>650</v>
      </c>
      <c r="E192" s="382" t="s">
        <v>633</v>
      </c>
      <c r="F192" s="369" t="s">
        <v>4505</v>
      </c>
      <c r="G192" s="385" t="s">
        <v>4506</v>
      </c>
      <c r="H192" s="386"/>
      <c r="I192" s="384" t="s">
        <v>309</v>
      </c>
      <c r="J192" s="367" t="s">
        <v>933</v>
      </c>
      <c r="K192" s="366" t="s">
        <v>83</v>
      </c>
      <c r="L192" s="387">
        <v>8</v>
      </c>
      <c r="M192" s="388" t="s">
        <v>4507</v>
      </c>
      <c r="N192" s="389">
        <v>600</v>
      </c>
      <c r="O192" s="390" t="s">
        <v>1348</v>
      </c>
      <c r="P192" s="373" t="s">
        <v>1348</v>
      </c>
      <c r="Q192" s="372" t="s">
        <v>3638</v>
      </c>
      <c r="R192" s="374">
        <v>33</v>
      </c>
      <c r="S192" s="375">
        <v>40</v>
      </c>
      <c r="T192" s="392">
        <v>27</v>
      </c>
      <c r="U192" s="391" t="s">
        <v>4505</v>
      </c>
      <c r="V192" s="376">
        <v>133.68036342170376</v>
      </c>
      <c r="W192" s="378">
        <v>133.7260257900318</v>
      </c>
      <c r="X192" s="377">
        <v>66.406805394132235</v>
      </c>
      <c r="Y192" s="387" t="s">
        <v>633</v>
      </c>
      <c r="Z192" s="395" t="s">
        <v>3639</v>
      </c>
      <c r="AA192" s="380">
        <v>0</v>
      </c>
      <c r="AB192" s="379" t="s">
        <v>3630</v>
      </c>
      <c r="AC192" s="380">
        <v>0</v>
      </c>
      <c r="AD192" s="379" t="s">
        <v>3630</v>
      </c>
      <c r="AE192" s="394">
        <v>0</v>
      </c>
      <c r="AF192" s="396">
        <v>3</v>
      </c>
      <c r="AG192" s="393">
        <v>0</v>
      </c>
      <c r="AH192" s="397" t="s">
        <v>4068</v>
      </c>
      <c r="AI192" s="351"/>
      <c r="AL192" s="525" t="s">
        <v>14907</v>
      </c>
      <c r="AM192" s="513" t="s">
        <v>83</v>
      </c>
      <c r="AN192" s="508">
        <v>100</v>
      </c>
      <c r="AO192" s="514">
        <v>650</v>
      </c>
      <c r="AP192" s="498">
        <v>650</v>
      </c>
      <c r="AQ192" s="515">
        <v>0</v>
      </c>
      <c r="AR192" s="512" t="s">
        <v>14908</v>
      </c>
      <c r="BA192" s="338" t="s">
        <v>4508</v>
      </c>
    </row>
    <row r="193" spans="2:53" ht="16.5" customHeight="1">
      <c r="B193" s="398" t="s">
        <v>4509</v>
      </c>
      <c r="C193" s="381" t="s">
        <v>4510</v>
      </c>
      <c r="D193" s="383">
        <v>734</v>
      </c>
      <c r="E193" s="382" t="s">
        <v>633</v>
      </c>
      <c r="F193" s="369" t="s">
        <v>4511</v>
      </c>
      <c r="G193" s="385" t="s">
        <v>4512</v>
      </c>
      <c r="H193" s="386"/>
      <c r="I193" s="384" t="s">
        <v>339</v>
      </c>
      <c r="J193" s="367" t="s">
        <v>311</v>
      </c>
      <c r="K193" s="366" t="s">
        <v>83</v>
      </c>
      <c r="L193" s="387">
        <v>15</v>
      </c>
      <c r="M193" s="388" t="s">
        <v>4513</v>
      </c>
      <c r="N193" s="389">
        <v>800</v>
      </c>
      <c r="O193" s="390" t="s">
        <v>1182</v>
      </c>
      <c r="P193" s="373" t="s">
        <v>1182</v>
      </c>
      <c r="Q193" s="372" t="s">
        <v>3638</v>
      </c>
      <c r="R193" s="374">
        <v>25</v>
      </c>
      <c r="S193" s="375">
        <v>35</v>
      </c>
      <c r="T193" s="392">
        <v>30</v>
      </c>
      <c r="U193" s="391" t="s">
        <v>4511</v>
      </c>
      <c r="V193" s="376">
        <v>133.63888888888889</v>
      </c>
      <c r="W193" s="378">
        <v>133.6904761904762</v>
      </c>
      <c r="X193" s="377">
        <v>66.395317460317443</v>
      </c>
      <c r="Y193" s="387" t="s">
        <v>633</v>
      </c>
      <c r="Z193" s="395" t="s">
        <v>3639</v>
      </c>
      <c r="AA193" s="380">
        <v>80</v>
      </c>
      <c r="AB193" s="379" t="s">
        <v>3630</v>
      </c>
      <c r="AC193" s="380">
        <v>10</v>
      </c>
      <c r="AD193" s="379" t="s">
        <v>3630</v>
      </c>
      <c r="AE193" s="394">
        <v>0</v>
      </c>
      <c r="AF193" s="396">
        <v>0</v>
      </c>
      <c r="AG193" s="393">
        <v>0</v>
      </c>
      <c r="AH193" s="397" t="s">
        <v>633</v>
      </c>
      <c r="AI193" s="351"/>
      <c r="AL193" s="525" t="s">
        <v>14909</v>
      </c>
      <c r="AM193" s="513" t="s">
        <v>83</v>
      </c>
      <c r="AN193" s="508">
        <v>100</v>
      </c>
      <c r="AO193" s="514">
        <v>734</v>
      </c>
      <c r="AP193" s="498">
        <v>734</v>
      </c>
      <c r="AQ193" s="515">
        <v>0</v>
      </c>
      <c r="AR193" s="512" t="s">
        <v>14910</v>
      </c>
      <c r="BA193" s="338" t="s">
        <v>4514</v>
      </c>
    </row>
    <row r="194" spans="2:53" ht="16.5" customHeight="1">
      <c r="B194" s="398" t="s">
        <v>4515</v>
      </c>
      <c r="C194" s="381" t="s">
        <v>4516</v>
      </c>
      <c r="D194" s="383">
        <v>735</v>
      </c>
      <c r="E194" s="382" t="s">
        <v>633</v>
      </c>
      <c r="F194" s="369" t="s">
        <v>4517</v>
      </c>
      <c r="G194" s="385" t="s">
        <v>4518</v>
      </c>
      <c r="H194" s="386"/>
      <c r="I194" s="384" t="s">
        <v>330</v>
      </c>
      <c r="J194" s="367" t="s">
        <v>899</v>
      </c>
      <c r="K194" s="366" t="s">
        <v>83</v>
      </c>
      <c r="L194" s="387">
        <v>6</v>
      </c>
      <c r="M194" s="388" t="s">
        <v>4519</v>
      </c>
      <c r="N194" s="389">
        <v>200</v>
      </c>
      <c r="O194" s="390" t="s">
        <v>1350</v>
      </c>
      <c r="P194" s="373" t="s">
        <v>1350</v>
      </c>
      <c r="Q194" s="372" t="s">
        <v>3638</v>
      </c>
      <c r="R194" s="374">
        <v>20</v>
      </c>
      <c r="S194" s="375">
        <v>30</v>
      </c>
      <c r="T194" s="392">
        <v>30</v>
      </c>
      <c r="U194" s="391" t="s">
        <v>4517</v>
      </c>
      <c r="V194" s="376">
        <v>133.60773450804589</v>
      </c>
      <c r="W194" s="378">
        <v>133.66377243546793</v>
      </c>
      <c r="X194" s="377">
        <v>66.384246528243096</v>
      </c>
      <c r="Y194" s="387" t="s">
        <v>633</v>
      </c>
      <c r="Z194" s="395" t="s">
        <v>3639</v>
      </c>
      <c r="AA194" s="380">
        <v>40</v>
      </c>
      <c r="AB194" s="379" t="s">
        <v>3630</v>
      </c>
      <c r="AC194" s="380">
        <v>0</v>
      </c>
      <c r="AD194" s="379" t="s">
        <v>3630</v>
      </c>
      <c r="AE194" s="394">
        <v>0</v>
      </c>
      <c r="AF194" s="396">
        <v>0</v>
      </c>
      <c r="AG194" s="393">
        <v>0</v>
      </c>
      <c r="AH194" s="397" t="s">
        <v>633</v>
      </c>
      <c r="AI194" s="351"/>
      <c r="AL194" s="525" t="s">
        <v>14911</v>
      </c>
      <c r="AM194" s="513" t="s">
        <v>83</v>
      </c>
      <c r="AN194" s="508">
        <v>100</v>
      </c>
      <c r="AO194" s="514">
        <v>735</v>
      </c>
      <c r="AP194" s="498">
        <v>735</v>
      </c>
      <c r="AQ194" s="515">
        <v>0</v>
      </c>
      <c r="AR194" s="512" t="s">
        <v>14912</v>
      </c>
      <c r="BA194" s="338" t="s">
        <v>4520</v>
      </c>
    </row>
    <row r="195" spans="2:53" ht="16.5" customHeight="1">
      <c r="B195" s="398" t="s">
        <v>4515</v>
      </c>
      <c r="C195" s="381" t="s">
        <v>4516</v>
      </c>
      <c r="D195" s="383">
        <v>735</v>
      </c>
      <c r="E195" s="382" t="s">
        <v>633</v>
      </c>
      <c r="F195" s="369" t="s">
        <v>4517</v>
      </c>
      <c r="G195" s="385" t="s">
        <v>4521</v>
      </c>
      <c r="H195" s="386"/>
      <c r="I195" s="384" t="s">
        <v>308</v>
      </c>
      <c r="J195" s="367" t="s">
        <v>311</v>
      </c>
      <c r="K195" s="366" t="s">
        <v>83</v>
      </c>
      <c r="L195" s="387">
        <v>15</v>
      </c>
      <c r="M195" s="388" t="s">
        <v>4522</v>
      </c>
      <c r="N195" s="389">
        <v>100</v>
      </c>
      <c r="O195" s="390" t="s">
        <v>1182</v>
      </c>
      <c r="P195" s="373" t="s">
        <v>1182</v>
      </c>
      <c r="Q195" s="372" t="s">
        <v>3638</v>
      </c>
      <c r="R195" s="374">
        <v>25</v>
      </c>
      <c r="S195" s="375">
        <v>30</v>
      </c>
      <c r="T195" s="392">
        <v>25</v>
      </c>
      <c r="U195" s="391" t="s">
        <v>4517</v>
      </c>
      <c r="V195" s="376">
        <v>133.60416666666666</v>
      </c>
      <c r="W195" s="378">
        <v>133.66071428571431</v>
      </c>
      <c r="X195" s="377">
        <v>66.382559523809519</v>
      </c>
      <c r="Y195" s="387" t="s">
        <v>633</v>
      </c>
      <c r="Z195" s="395" t="s">
        <v>3639</v>
      </c>
      <c r="AA195" s="380">
        <v>19.600000000000001</v>
      </c>
      <c r="AB195" s="379" t="s">
        <v>3630</v>
      </c>
      <c r="AC195" s="380">
        <v>0</v>
      </c>
      <c r="AD195" s="379" t="s">
        <v>3630</v>
      </c>
      <c r="AE195" s="394">
        <v>0</v>
      </c>
      <c r="AF195" s="396">
        <v>0</v>
      </c>
      <c r="AG195" s="393">
        <v>0</v>
      </c>
      <c r="AH195" s="397" t="s">
        <v>633</v>
      </c>
      <c r="AI195" s="351"/>
      <c r="AL195" s="525" t="s">
        <v>14913</v>
      </c>
      <c r="AM195" s="513" t="s">
        <v>83</v>
      </c>
      <c r="AN195" s="508">
        <v>100</v>
      </c>
      <c r="AO195" s="514">
        <v>735</v>
      </c>
      <c r="AP195" s="498">
        <v>735</v>
      </c>
      <c r="AQ195" s="515">
        <v>0</v>
      </c>
      <c r="AR195" s="512" t="s">
        <v>14912</v>
      </c>
      <c r="BA195" s="338" t="s">
        <v>4523</v>
      </c>
    </row>
    <row r="196" spans="2:53" ht="16.5" customHeight="1">
      <c r="B196" s="398" t="s">
        <v>4515</v>
      </c>
      <c r="C196" s="381" t="s">
        <v>4516</v>
      </c>
      <c r="D196" s="383">
        <v>736</v>
      </c>
      <c r="E196" s="382" t="s">
        <v>633</v>
      </c>
      <c r="F196" s="369" t="s">
        <v>4517</v>
      </c>
      <c r="G196" s="385" t="s">
        <v>4524</v>
      </c>
      <c r="H196" s="386"/>
      <c r="I196" s="384" t="s">
        <v>407</v>
      </c>
      <c r="J196" s="367" t="s">
        <v>899</v>
      </c>
      <c r="K196" s="366" t="s">
        <v>83</v>
      </c>
      <c r="L196" s="387">
        <v>6</v>
      </c>
      <c r="M196" s="388" t="s">
        <v>4525</v>
      </c>
      <c r="N196" s="389">
        <v>800</v>
      </c>
      <c r="O196" s="390" t="s">
        <v>1348</v>
      </c>
      <c r="P196" s="373" t="s">
        <v>1348</v>
      </c>
      <c r="Q196" s="372" t="s">
        <v>3638</v>
      </c>
      <c r="R196" s="374">
        <v>25</v>
      </c>
      <c r="S196" s="375">
        <v>25</v>
      </c>
      <c r="T196" s="392">
        <v>25</v>
      </c>
      <c r="U196" s="391" t="s">
        <v>4517</v>
      </c>
      <c r="V196" s="376">
        <v>133.59362613172061</v>
      </c>
      <c r="W196" s="378">
        <v>133.65167954147481</v>
      </c>
      <c r="X196" s="377">
        <v>66.377347163402291</v>
      </c>
      <c r="Y196" s="387" t="s">
        <v>633</v>
      </c>
      <c r="Z196" s="395" t="s">
        <v>3639</v>
      </c>
      <c r="AA196" s="380">
        <v>135</v>
      </c>
      <c r="AB196" s="379" t="s">
        <v>3630</v>
      </c>
      <c r="AC196" s="380">
        <v>0</v>
      </c>
      <c r="AD196" s="379" t="s">
        <v>3630</v>
      </c>
      <c r="AE196" s="394">
        <v>0</v>
      </c>
      <c r="AF196" s="396">
        <v>0</v>
      </c>
      <c r="AG196" s="393">
        <v>0</v>
      </c>
      <c r="AH196" s="397" t="s">
        <v>633</v>
      </c>
      <c r="AI196" s="351"/>
      <c r="AL196" s="525" t="s">
        <v>14914</v>
      </c>
      <c r="AM196" s="513" t="s">
        <v>83</v>
      </c>
      <c r="AN196" s="508">
        <v>100</v>
      </c>
      <c r="AO196" s="514">
        <v>736</v>
      </c>
      <c r="AP196" s="498">
        <v>736</v>
      </c>
      <c r="AQ196" s="515">
        <v>0</v>
      </c>
      <c r="AR196" s="512" t="s">
        <v>14915</v>
      </c>
      <c r="BA196" s="338" t="s">
        <v>4526</v>
      </c>
    </row>
    <row r="197" spans="2:53" ht="16.5" customHeight="1">
      <c r="B197" s="398" t="s">
        <v>4515</v>
      </c>
      <c r="C197" s="381" t="s">
        <v>4516</v>
      </c>
      <c r="D197" s="383">
        <v>736</v>
      </c>
      <c r="E197" s="382" t="s">
        <v>633</v>
      </c>
      <c r="F197" s="369" t="s">
        <v>4517</v>
      </c>
      <c r="G197" s="385" t="s">
        <v>4524</v>
      </c>
      <c r="H197" s="386"/>
      <c r="I197" s="384" t="s">
        <v>407</v>
      </c>
      <c r="J197" s="367" t="s">
        <v>311</v>
      </c>
      <c r="K197" s="366" t="s">
        <v>83</v>
      </c>
      <c r="L197" s="387">
        <v>6</v>
      </c>
      <c r="M197" s="388" t="s">
        <v>4525</v>
      </c>
      <c r="N197" s="389">
        <v>800</v>
      </c>
      <c r="O197" s="390" t="s">
        <v>1348</v>
      </c>
      <c r="P197" s="373" t="s">
        <v>1348</v>
      </c>
      <c r="Q197" s="372" t="s">
        <v>3638</v>
      </c>
      <c r="R197" s="374">
        <v>25</v>
      </c>
      <c r="S197" s="375">
        <v>25</v>
      </c>
      <c r="T197" s="392">
        <v>25</v>
      </c>
      <c r="U197" s="391" t="s">
        <v>4517</v>
      </c>
      <c r="V197" s="376">
        <v>133.59362613172061</v>
      </c>
      <c r="W197" s="378">
        <v>133.65167954147481</v>
      </c>
      <c r="X197" s="377">
        <v>66.377347163402291</v>
      </c>
      <c r="Y197" s="387" t="s">
        <v>633</v>
      </c>
      <c r="Z197" s="395" t="s">
        <v>3639</v>
      </c>
      <c r="AA197" s="380">
        <v>135</v>
      </c>
      <c r="AB197" s="379" t="s">
        <v>3630</v>
      </c>
      <c r="AC197" s="380">
        <v>0</v>
      </c>
      <c r="AD197" s="379" t="s">
        <v>3630</v>
      </c>
      <c r="AE197" s="394">
        <v>0</v>
      </c>
      <c r="AF197" s="396">
        <v>0</v>
      </c>
      <c r="AG197" s="393">
        <v>0</v>
      </c>
      <c r="AH197" s="397" t="s">
        <v>633</v>
      </c>
      <c r="AI197" s="351"/>
      <c r="AL197" s="525" t="s">
        <v>14916</v>
      </c>
      <c r="AM197" s="513" t="s">
        <v>83</v>
      </c>
      <c r="AN197" s="508">
        <v>100</v>
      </c>
      <c r="AO197" s="514">
        <v>736</v>
      </c>
      <c r="AP197" s="498">
        <v>736</v>
      </c>
      <c r="AQ197" s="515">
        <v>0</v>
      </c>
      <c r="AR197" s="512" t="s">
        <v>14915</v>
      </c>
      <c r="BA197" s="338" t="s">
        <v>4527</v>
      </c>
    </row>
    <row r="198" spans="2:53" ht="16.5" customHeight="1">
      <c r="B198" s="398" t="s">
        <v>4515</v>
      </c>
      <c r="C198" s="381" t="s">
        <v>4516</v>
      </c>
      <c r="D198" s="383">
        <v>737</v>
      </c>
      <c r="E198" s="382" t="s">
        <v>4528</v>
      </c>
      <c r="F198" s="369" t="s">
        <v>4439</v>
      </c>
      <c r="G198" s="385" t="s">
        <v>4528</v>
      </c>
      <c r="H198" s="386"/>
      <c r="I198" s="384" t="s">
        <v>309</v>
      </c>
      <c r="J198" s="367" t="s">
        <v>675</v>
      </c>
      <c r="K198" s="366" t="s">
        <v>84</v>
      </c>
      <c r="L198" s="387">
        <v>8</v>
      </c>
      <c r="M198" s="388" t="s">
        <v>4529</v>
      </c>
      <c r="N198" s="389">
        <v>600</v>
      </c>
      <c r="O198" s="390" t="s">
        <v>1348</v>
      </c>
      <c r="P198" s="373" t="s">
        <v>1348</v>
      </c>
      <c r="Q198" s="372" t="s">
        <v>3638</v>
      </c>
      <c r="R198" s="374">
        <v>33</v>
      </c>
      <c r="S198" s="375">
        <v>40</v>
      </c>
      <c r="T198" s="392">
        <v>27</v>
      </c>
      <c r="U198" s="391" t="s">
        <v>4439</v>
      </c>
      <c r="V198" s="376">
        <v>134.01578367934832</v>
      </c>
      <c r="W198" s="378">
        <v>134.01972959918538</v>
      </c>
      <c r="X198" s="377">
        <v>65.977243360733155</v>
      </c>
      <c r="Y198" s="387" t="s">
        <v>633</v>
      </c>
      <c r="Z198" s="395" t="s">
        <v>3639</v>
      </c>
      <c r="AA198" s="380">
        <v>0</v>
      </c>
      <c r="AB198" s="379" t="s">
        <v>3630</v>
      </c>
      <c r="AC198" s="380">
        <v>0</v>
      </c>
      <c r="AD198" s="379" t="s">
        <v>3630</v>
      </c>
      <c r="AE198" s="394">
        <v>0</v>
      </c>
      <c r="AF198" s="396">
        <v>0</v>
      </c>
      <c r="AG198" s="393">
        <v>0</v>
      </c>
      <c r="AH198" s="397" t="s">
        <v>633</v>
      </c>
      <c r="AI198" s="351"/>
      <c r="AL198" s="525" t="s">
        <v>14917</v>
      </c>
      <c r="AM198" s="513" t="s">
        <v>84</v>
      </c>
      <c r="AN198" s="508">
        <v>100</v>
      </c>
      <c r="AO198" s="514">
        <v>737</v>
      </c>
      <c r="AP198" s="498">
        <v>685</v>
      </c>
      <c r="AQ198" s="515">
        <v>52</v>
      </c>
      <c r="AR198" s="512" t="s">
        <v>14918</v>
      </c>
      <c r="BA198" s="338" t="s">
        <v>4530</v>
      </c>
    </row>
    <row r="199" spans="2:53" ht="16.5" customHeight="1">
      <c r="B199" s="398" t="s">
        <v>4531</v>
      </c>
      <c r="C199" s="381" t="s">
        <v>4532</v>
      </c>
      <c r="D199" s="383">
        <v>737</v>
      </c>
      <c r="E199" s="382" t="s">
        <v>633</v>
      </c>
      <c r="F199" s="369" t="s">
        <v>4533</v>
      </c>
      <c r="G199" s="385" t="s">
        <v>4534</v>
      </c>
      <c r="H199" s="386"/>
      <c r="I199" s="384" t="s">
        <v>114</v>
      </c>
      <c r="J199" s="367" t="s">
        <v>116</v>
      </c>
      <c r="K199" s="366" t="s">
        <v>83</v>
      </c>
      <c r="L199" s="387">
        <v>9</v>
      </c>
      <c r="M199" s="388" t="s">
        <v>4535</v>
      </c>
      <c r="N199" s="389">
        <v>1000</v>
      </c>
      <c r="O199" s="390" t="s">
        <v>1348</v>
      </c>
      <c r="P199" s="373" t="s">
        <v>1349</v>
      </c>
      <c r="Q199" s="372" t="s">
        <v>3638</v>
      </c>
      <c r="R199" s="374">
        <v>31</v>
      </c>
      <c r="S199" s="375">
        <v>38</v>
      </c>
      <c r="T199" s="392">
        <v>31</v>
      </c>
      <c r="U199" s="391" t="s">
        <v>4533</v>
      </c>
      <c r="V199" s="376">
        <v>133.52864604258738</v>
      </c>
      <c r="W199" s="378">
        <v>133.59598232221776</v>
      </c>
      <c r="X199" s="377">
        <v>66.357685817597428</v>
      </c>
      <c r="Y199" s="387">
        <v>68.36</v>
      </c>
      <c r="Z199" s="395" t="s">
        <v>3639</v>
      </c>
      <c r="AA199" s="380">
        <v>0</v>
      </c>
      <c r="AB199" s="379" t="s">
        <v>3630</v>
      </c>
      <c r="AC199" s="380">
        <v>10</v>
      </c>
      <c r="AD199" s="379" t="s">
        <v>3630</v>
      </c>
      <c r="AE199" s="394">
        <v>0</v>
      </c>
      <c r="AF199" s="396">
        <v>0</v>
      </c>
      <c r="AG199" s="393">
        <v>0</v>
      </c>
      <c r="AH199" s="397" t="s">
        <v>633</v>
      </c>
      <c r="AI199" s="351"/>
      <c r="AL199" s="525" t="s">
        <v>14919</v>
      </c>
      <c r="AM199" s="513" t="s">
        <v>83</v>
      </c>
      <c r="AN199" s="508">
        <v>100</v>
      </c>
      <c r="AO199" s="514">
        <v>737</v>
      </c>
      <c r="AP199" s="498">
        <v>737</v>
      </c>
      <c r="AQ199" s="515">
        <v>0</v>
      </c>
      <c r="AR199" s="512" t="s">
        <v>14920</v>
      </c>
      <c r="BA199" s="338" t="s">
        <v>4536</v>
      </c>
    </row>
    <row r="200" spans="2:53" ht="16.5" customHeight="1">
      <c r="B200" s="398" t="s">
        <v>4531</v>
      </c>
      <c r="C200" s="381" t="s">
        <v>4532</v>
      </c>
      <c r="D200" s="383">
        <v>738</v>
      </c>
      <c r="E200" s="382" t="s">
        <v>633</v>
      </c>
      <c r="F200" s="369" t="s">
        <v>4537</v>
      </c>
      <c r="G200" s="385" t="s">
        <v>4538</v>
      </c>
      <c r="H200" s="386"/>
      <c r="I200" s="384" t="s">
        <v>318</v>
      </c>
      <c r="J200" s="367" t="s">
        <v>900</v>
      </c>
      <c r="K200" s="366" t="s">
        <v>83</v>
      </c>
      <c r="L200" s="387">
        <v>21</v>
      </c>
      <c r="M200" s="388" t="s">
        <v>4539</v>
      </c>
      <c r="N200" s="389">
        <v>1000</v>
      </c>
      <c r="O200" s="390" t="s">
        <v>1182</v>
      </c>
      <c r="P200" s="373" t="s">
        <v>1182</v>
      </c>
      <c r="Q200" s="372" t="s">
        <v>3638</v>
      </c>
      <c r="R200" s="374">
        <v>20</v>
      </c>
      <c r="S200" s="375">
        <v>40</v>
      </c>
      <c r="T200" s="392">
        <v>20</v>
      </c>
      <c r="U200" s="391" t="s">
        <v>4537</v>
      </c>
      <c r="V200" s="376">
        <v>133.5</v>
      </c>
      <c r="W200" s="378">
        <v>133.57142857142858</v>
      </c>
      <c r="X200" s="377">
        <v>66.349285714285699</v>
      </c>
      <c r="Y200" s="387" t="s">
        <v>633</v>
      </c>
      <c r="Z200" s="395" t="s">
        <v>3639</v>
      </c>
      <c r="AA200" s="380">
        <v>200</v>
      </c>
      <c r="AB200" s="379" t="s">
        <v>3630</v>
      </c>
      <c r="AC200" s="380">
        <v>3</v>
      </c>
      <c r="AD200" s="379" t="s">
        <v>3630</v>
      </c>
      <c r="AE200" s="394">
        <v>0</v>
      </c>
      <c r="AF200" s="396">
        <v>0</v>
      </c>
      <c r="AG200" s="393">
        <v>0</v>
      </c>
      <c r="AH200" s="397" t="s">
        <v>633</v>
      </c>
      <c r="AI200" s="351"/>
      <c r="AL200" s="525" t="s">
        <v>14921</v>
      </c>
      <c r="AM200" s="513" t="s">
        <v>83</v>
      </c>
      <c r="AN200" s="508">
        <v>100</v>
      </c>
      <c r="AO200" s="514">
        <v>738</v>
      </c>
      <c r="AP200" s="498">
        <v>738</v>
      </c>
      <c r="AQ200" s="515">
        <v>0</v>
      </c>
      <c r="AR200" s="512" t="s">
        <v>14922</v>
      </c>
      <c r="BA200" s="338" t="s">
        <v>4540</v>
      </c>
    </row>
    <row r="201" spans="2:53" ht="16.5" customHeight="1">
      <c r="B201" s="398" t="s">
        <v>4531</v>
      </c>
      <c r="C201" s="381" t="s">
        <v>4532</v>
      </c>
      <c r="D201" s="383">
        <v>590</v>
      </c>
      <c r="E201" s="382" t="s">
        <v>633</v>
      </c>
      <c r="F201" s="369" t="s">
        <v>4541</v>
      </c>
      <c r="G201" s="385" t="s">
        <v>4542</v>
      </c>
      <c r="H201" s="386"/>
      <c r="I201" s="384" t="s">
        <v>309</v>
      </c>
      <c r="J201" s="367" t="s">
        <v>660</v>
      </c>
      <c r="K201" s="366" t="s">
        <v>84</v>
      </c>
      <c r="L201" s="387">
        <v>8</v>
      </c>
      <c r="M201" s="388" t="s">
        <v>4543</v>
      </c>
      <c r="N201" s="389">
        <v>600</v>
      </c>
      <c r="O201" s="390" t="s">
        <v>1348</v>
      </c>
      <c r="P201" s="373" t="s">
        <v>1348</v>
      </c>
      <c r="Q201" s="372" t="s">
        <v>3638</v>
      </c>
      <c r="R201" s="374">
        <v>33</v>
      </c>
      <c r="S201" s="375">
        <v>40</v>
      </c>
      <c r="T201" s="392">
        <v>27</v>
      </c>
      <c r="U201" s="391" t="s">
        <v>4541</v>
      </c>
      <c r="V201" s="376">
        <v>133.48375790301381</v>
      </c>
      <c r="W201" s="378">
        <v>133.55750677401187</v>
      </c>
      <c r="X201" s="377">
        <v>66.344367661487155</v>
      </c>
      <c r="Y201" s="387" t="s">
        <v>633</v>
      </c>
      <c r="Z201" s="395" t="s">
        <v>3639</v>
      </c>
      <c r="AA201" s="380">
        <v>0</v>
      </c>
      <c r="AB201" s="379" t="s">
        <v>3630</v>
      </c>
      <c r="AC201" s="380">
        <v>0</v>
      </c>
      <c r="AD201" s="379" t="s">
        <v>3630</v>
      </c>
      <c r="AE201" s="394">
        <v>0</v>
      </c>
      <c r="AF201" s="396">
        <v>3</v>
      </c>
      <c r="AG201" s="393">
        <v>0</v>
      </c>
      <c r="AH201" s="397" t="s">
        <v>3640</v>
      </c>
      <c r="AI201" s="351"/>
      <c r="AL201" s="525" t="s">
        <v>14923</v>
      </c>
      <c r="AM201" s="516" t="s">
        <v>84</v>
      </c>
      <c r="AN201" s="517" t="s">
        <v>14666</v>
      </c>
      <c r="AO201" s="514">
        <v>590</v>
      </c>
      <c r="AP201" s="498">
        <v>547</v>
      </c>
      <c r="AQ201" s="515">
        <v>43</v>
      </c>
      <c r="AR201" s="512" t="s">
        <v>14924</v>
      </c>
      <c r="BA201" s="338" t="s">
        <v>4544</v>
      </c>
    </row>
    <row r="202" spans="2:53" ht="16.5" customHeight="1">
      <c r="B202" s="398" t="s">
        <v>4545</v>
      </c>
      <c r="C202" s="381" t="s">
        <v>4546</v>
      </c>
      <c r="D202" s="383">
        <v>738</v>
      </c>
      <c r="E202" s="382" t="s">
        <v>633</v>
      </c>
      <c r="F202" s="369" t="s">
        <v>4547</v>
      </c>
      <c r="G202" s="385" t="s">
        <v>4548</v>
      </c>
      <c r="H202" s="386"/>
      <c r="I202" s="384" t="s">
        <v>114</v>
      </c>
      <c r="J202" s="367" t="s">
        <v>92</v>
      </c>
      <c r="K202" s="366" t="s">
        <v>83</v>
      </c>
      <c r="L202" s="387">
        <v>36</v>
      </c>
      <c r="M202" s="388" t="s">
        <v>4549</v>
      </c>
      <c r="N202" s="389">
        <v>1000</v>
      </c>
      <c r="O202" s="390" t="s">
        <v>1348</v>
      </c>
      <c r="P202" s="373" t="s">
        <v>1349</v>
      </c>
      <c r="Q202" s="372" t="s">
        <v>3638</v>
      </c>
      <c r="R202" s="374">
        <v>31</v>
      </c>
      <c r="S202" s="375">
        <v>38</v>
      </c>
      <c r="T202" s="392">
        <v>31</v>
      </c>
      <c r="U202" s="391" t="s">
        <v>4547</v>
      </c>
      <c r="V202" s="376">
        <v>133.44314985938129</v>
      </c>
      <c r="W202" s="378">
        <v>133.52269987946968</v>
      </c>
      <c r="X202" s="377">
        <v>66.332075130574523</v>
      </c>
      <c r="Y202" s="387">
        <v>68.320000000000007</v>
      </c>
      <c r="Z202" s="395" t="s">
        <v>3639</v>
      </c>
      <c r="AA202" s="380">
        <v>0</v>
      </c>
      <c r="AB202" s="379" t="s">
        <v>3630</v>
      </c>
      <c r="AC202" s="380">
        <v>10</v>
      </c>
      <c r="AD202" s="379" t="s">
        <v>3630</v>
      </c>
      <c r="AE202" s="394">
        <v>0</v>
      </c>
      <c r="AF202" s="396">
        <v>0</v>
      </c>
      <c r="AG202" s="393">
        <v>0</v>
      </c>
      <c r="AH202" s="397" t="s">
        <v>633</v>
      </c>
      <c r="AI202" s="351"/>
      <c r="AL202" s="525" t="s">
        <v>14925</v>
      </c>
      <c r="AM202" s="513" t="s">
        <v>83</v>
      </c>
      <c r="AN202" s="508">
        <v>100</v>
      </c>
      <c r="AO202" s="514">
        <v>738</v>
      </c>
      <c r="AP202" s="498">
        <v>738</v>
      </c>
      <c r="AQ202" s="515">
        <v>0</v>
      </c>
      <c r="AR202" s="512" t="s">
        <v>14926</v>
      </c>
      <c r="BA202" s="338" t="s">
        <v>4550</v>
      </c>
    </row>
    <row r="203" spans="2:53" ht="16.5" customHeight="1">
      <c r="B203" s="398" t="s">
        <v>4545</v>
      </c>
      <c r="C203" s="381" t="s">
        <v>4546</v>
      </c>
      <c r="D203" s="383">
        <v>739</v>
      </c>
      <c r="E203" s="382" t="s">
        <v>633</v>
      </c>
      <c r="F203" s="369" t="s">
        <v>4551</v>
      </c>
      <c r="G203" s="385" t="s">
        <v>4552</v>
      </c>
      <c r="H203" s="386"/>
      <c r="I203" s="384" t="s">
        <v>339</v>
      </c>
      <c r="J203" s="367" t="s">
        <v>899</v>
      </c>
      <c r="K203" s="366" t="s">
        <v>83</v>
      </c>
      <c r="L203" s="387">
        <v>15</v>
      </c>
      <c r="M203" s="388" t="s">
        <v>4553</v>
      </c>
      <c r="N203" s="389">
        <v>800</v>
      </c>
      <c r="O203" s="390" t="s">
        <v>1182</v>
      </c>
      <c r="P203" s="373" t="s">
        <v>1182</v>
      </c>
      <c r="Q203" s="372" t="s">
        <v>3638</v>
      </c>
      <c r="R203" s="374">
        <v>25</v>
      </c>
      <c r="S203" s="375">
        <v>35</v>
      </c>
      <c r="T203" s="392">
        <v>30</v>
      </c>
      <c r="U203" s="391" t="s">
        <v>4551</v>
      </c>
      <c r="V203" s="376">
        <v>133.40740740740739</v>
      </c>
      <c r="W203" s="378">
        <v>133.49206349206349</v>
      </c>
      <c r="X203" s="377">
        <v>66.320264550264568</v>
      </c>
      <c r="Y203" s="387" t="s">
        <v>633</v>
      </c>
      <c r="Z203" s="395" t="s">
        <v>3639</v>
      </c>
      <c r="AA203" s="380">
        <v>80</v>
      </c>
      <c r="AB203" s="379" t="s">
        <v>3630</v>
      </c>
      <c r="AC203" s="380">
        <v>10</v>
      </c>
      <c r="AD203" s="379" t="s">
        <v>3630</v>
      </c>
      <c r="AE203" s="394">
        <v>0</v>
      </c>
      <c r="AF203" s="396">
        <v>0</v>
      </c>
      <c r="AG203" s="393">
        <v>0</v>
      </c>
      <c r="AH203" s="397" t="s">
        <v>633</v>
      </c>
      <c r="AI203" s="351"/>
      <c r="AL203" s="525" t="s">
        <v>14927</v>
      </c>
      <c r="AM203" s="513" t="s">
        <v>83</v>
      </c>
      <c r="AN203" s="508">
        <v>100</v>
      </c>
      <c r="AO203" s="514">
        <v>739</v>
      </c>
      <c r="AP203" s="498">
        <v>739</v>
      </c>
      <c r="AQ203" s="515">
        <v>0</v>
      </c>
      <c r="AR203" s="512" t="s">
        <v>14926</v>
      </c>
      <c r="BA203" s="338" t="s">
        <v>4554</v>
      </c>
    </row>
    <row r="204" spans="2:53" ht="16.5" customHeight="1">
      <c r="B204" s="398" t="s">
        <v>4545</v>
      </c>
      <c r="C204" s="381" t="s">
        <v>4546</v>
      </c>
      <c r="D204" s="383">
        <v>739</v>
      </c>
      <c r="E204" s="382" t="s">
        <v>633</v>
      </c>
      <c r="F204" s="369" t="s">
        <v>4551</v>
      </c>
      <c r="G204" s="385" t="s">
        <v>4555</v>
      </c>
      <c r="H204" s="386"/>
      <c r="I204" s="384" t="s">
        <v>331</v>
      </c>
      <c r="J204" s="367" t="s">
        <v>959</v>
      </c>
      <c r="K204" s="366" t="s">
        <v>83</v>
      </c>
      <c r="L204" s="387">
        <v>10</v>
      </c>
      <c r="M204" s="388" t="s">
        <v>4556</v>
      </c>
      <c r="N204" s="389">
        <v>1000</v>
      </c>
      <c r="O204" s="390" t="s">
        <v>1348</v>
      </c>
      <c r="P204" s="373" t="s">
        <v>1349</v>
      </c>
      <c r="Q204" s="372" t="s">
        <v>3638</v>
      </c>
      <c r="R204" s="374">
        <v>25</v>
      </c>
      <c r="S204" s="375">
        <v>38</v>
      </c>
      <c r="T204" s="392">
        <v>25</v>
      </c>
      <c r="U204" s="391" t="s">
        <v>4551</v>
      </c>
      <c r="V204" s="376">
        <v>133.40135804734811</v>
      </c>
      <c r="W204" s="378">
        <v>133.48687832629841</v>
      </c>
      <c r="X204" s="377">
        <v>66.315881813176716</v>
      </c>
      <c r="Y204" s="387">
        <v>68.31</v>
      </c>
      <c r="Z204" s="395" t="s">
        <v>4557</v>
      </c>
      <c r="AA204" s="380">
        <v>121.25</v>
      </c>
      <c r="AB204" s="379" t="s">
        <v>3630</v>
      </c>
      <c r="AC204" s="380">
        <v>10</v>
      </c>
      <c r="AD204" s="379" t="s">
        <v>3630</v>
      </c>
      <c r="AE204" s="394">
        <v>0</v>
      </c>
      <c r="AF204" s="396">
        <v>0</v>
      </c>
      <c r="AG204" s="393">
        <v>0</v>
      </c>
      <c r="AH204" s="397" t="s">
        <v>633</v>
      </c>
      <c r="AI204" s="351"/>
      <c r="AL204" s="525" t="s">
        <v>14928</v>
      </c>
      <c r="AM204" s="513" t="s">
        <v>83</v>
      </c>
      <c r="AN204" s="508">
        <v>100</v>
      </c>
      <c r="AO204" s="514">
        <v>739</v>
      </c>
      <c r="AP204" s="498">
        <v>739</v>
      </c>
      <c r="AQ204" s="515">
        <v>0</v>
      </c>
      <c r="AR204" s="512" t="s">
        <v>14926</v>
      </c>
      <c r="BA204" s="338" t="s">
        <v>4558</v>
      </c>
    </row>
    <row r="205" spans="2:53" ht="16.5" customHeight="1">
      <c r="B205" s="398" t="s">
        <v>4545</v>
      </c>
      <c r="C205" s="381" t="s">
        <v>4546</v>
      </c>
      <c r="D205" s="383">
        <v>740</v>
      </c>
      <c r="E205" s="382" t="s">
        <v>4559</v>
      </c>
      <c r="F205" s="369" t="s">
        <v>4560</v>
      </c>
      <c r="G205" s="385" t="s">
        <v>4559</v>
      </c>
      <c r="H205" s="386"/>
      <c r="I205" s="384" t="s">
        <v>309</v>
      </c>
      <c r="J205" s="367" t="s">
        <v>396</v>
      </c>
      <c r="K205" s="366" t="s">
        <v>84</v>
      </c>
      <c r="L205" s="387">
        <v>6</v>
      </c>
      <c r="M205" s="388" t="s">
        <v>4561</v>
      </c>
      <c r="N205" s="389">
        <v>600</v>
      </c>
      <c r="O205" s="390" t="s">
        <v>1348</v>
      </c>
      <c r="P205" s="373" t="s">
        <v>1348</v>
      </c>
      <c r="Q205" s="372" t="s">
        <v>3638</v>
      </c>
      <c r="R205" s="374">
        <v>33</v>
      </c>
      <c r="S205" s="375">
        <v>40</v>
      </c>
      <c r="T205" s="392">
        <v>27</v>
      </c>
      <c r="U205" s="391" t="s">
        <v>4560</v>
      </c>
      <c r="V205" s="376">
        <v>133.82162904841277</v>
      </c>
      <c r="W205" s="378">
        <v>133.84711061292523</v>
      </c>
      <c r="X205" s="377">
        <v>65.915630169330996</v>
      </c>
      <c r="Y205" s="387" t="s">
        <v>633</v>
      </c>
      <c r="Z205" s="395" t="s">
        <v>3639</v>
      </c>
      <c r="AA205" s="380">
        <v>0</v>
      </c>
      <c r="AB205" s="379" t="s">
        <v>3630</v>
      </c>
      <c r="AC205" s="380">
        <v>0</v>
      </c>
      <c r="AD205" s="379" t="s">
        <v>3630</v>
      </c>
      <c r="AE205" s="394">
        <v>0</v>
      </c>
      <c r="AF205" s="396">
        <v>0</v>
      </c>
      <c r="AG205" s="393">
        <v>0</v>
      </c>
      <c r="AH205" s="397" t="s">
        <v>633</v>
      </c>
      <c r="AI205" s="351"/>
      <c r="AL205" s="525" t="s">
        <v>14929</v>
      </c>
      <c r="AM205" s="513" t="s">
        <v>84</v>
      </c>
      <c r="AN205" s="508">
        <v>100</v>
      </c>
      <c r="AO205" s="514">
        <v>740</v>
      </c>
      <c r="AP205" s="498">
        <v>687</v>
      </c>
      <c r="AQ205" s="515">
        <v>53</v>
      </c>
      <c r="AR205" s="512" t="s">
        <v>14930</v>
      </c>
      <c r="BA205" s="338" t="s">
        <v>4562</v>
      </c>
    </row>
    <row r="206" spans="2:53" ht="16.5" customHeight="1">
      <c r="B206" s="398" t="s">
        <v>4545</v>
      </c>
      <c r="C206" s="381" t="s">
        <v>4546</v>
      </c>
      <c r="D206" s="383">
        <v>740</v>
      </c>
      <c r="E206" s="382" t="s">
        <v>4559</v>
      </c>
      <c r="F206" s="369" t="s">
        <v>4560</v>
      </c>
      <c r="G206" s="385" t="s">
        <v>4559</v>
      </c>
      <c r="H206" s="386"/>
      <c r="I206" s="384" t="s">
        <v>309</v>
      </c>
      <c r="J206" s="367" t="s">
        <v>81</v>
      </c>
      <c r="K206" s="366" t="s">
        <v>84</v>
      </c>
      <c r="L206" s="387">
        <v>6</v>
      </c>
      <c r="M206" s="388" t="s">
        <v>4561</v>
      </c>
      <c r="N206" s="389">
        <v>600</v>
      </c>
      <c r="O206" s="390" t="s">
        <v>1348</v>
      </c>
      <c r="P206" s="373" t="s">
        <v>1348</v>
      </c>
      <c r="Q206" s="372" t="s">
        <v>3638</v>
      </c>
      <c r="R206" s="374">
        <v>33</v>
      </c>
      <c r="S206" s="375">
        <v>40</v>
      </c>
      <c r="T206" s="392">
        <v>27</v>
      </c>
      <c r="U206" s="391" t="s">
        <v>4560</v>
      </c>
      <c r="V206" s="376">
        <v>133.82162904841277</v>
      </c>
      <c r="W206" s="378">
        <v>133.84711061292523</v>
      </c>
      <c r="X206" s="377">
        <v>65.915630169330996</v>
      </c>
      <c r="Y206" s="387" t="s">
        <v>633</v>
      </c>
      <c r="Z206" s="395" t="s">
        <v>3639</v>
      </c>
      <c r="AA206" s="380">
        <v>0</v>
      </c>
      <c r="AB206" s="379" t="s">
        <v>3630</v>
      </c>
      <c r="AC206" s="380">
        <v>0</v>
      </c>
      <c r="AD206" s="379" t="s">
        <v>3630</v>
      </c>
      <c r="AE206" s="394">
        <v>0</v>
      </c>
      <c r="AF206" s="396">
        <v>0</v>
      </c>
      <c r="AG206" s="393">
        <v>0</v>
      </c>
      <c r="AH206" s="397" t="s">
        <v>633</v>
      </c>
      <c r="AI206" s="351"/>
      <c r="AL206" s="525" t="s">
        <v>14931</v>
      </c>
      <c r="AM206" s="513" t="s">
        <v>84</v>
      </c>
      <c r="AN206" s="508">
        <v>100</v>
      </c>
      <c r="AO206" s="514">
        <v>740</v>
      </c>
      <c r="AP206" s="498">
        <v>687</v>
      </c>
      <c r="AQ206" s="515">
        <v>53</v>
      </c>
      <c r="AR206" s="512" t="s">
        <v>14930</v>
      </c>
      <c r="BA206" s="338" t="s">
        <v>4563</v>
      </c>
    </row>
    <row r="207" spans="2:53" ht="16.5" customHeight="1">
      <c r="B207" s="398" t="s">
        <v>4564</v>
      </c>
      <c r="C207" s="381" t="s">
        <v>4565</v>
      </c>
      <c r="D207" s="383">
        <v>741</v>
      </c>
      <c r="E207" s="382" t="s">
        <v>633</v>
      </c>
      <c r="F207" s="369" t="s">
        <v>4566</v>
      </c>
      <c r="G207" s="385" t="s">
        <v>4567</v>
      </c>
      <c r="H207" s="386"/>
      <c r="I207" s="384" t="s">
        <v>127</v>
      </c>
      <c r="J207" s="367" t="s">
        <v>682</v>
      </c>
      <c r="K207" s="366" t="s">
        <v>83</v>
      </c>
      <c r="L207" s="387">
        <v>30</v>
      </c>
      <c r="M207" s="388" t="s">
        <v>4568</v>
      </c>
      <c r="N207" s="389">
        <v>1000</v>
      </c>
      <c r="O207" s="390" t="s">
        <v>1348</v>
      </c>
      <c r="P207" s="373" t="s">
        <v>1349</v>
      </c>
      <c r="Q207" s="372" t="s">
        <v>3638</v>
      </c>
      <c r="R207" s="374">
        <v>30</v>
      </c>
      <c r="S207" s="375">
        <v>35</v>
      </c>
      <c r="T207" s="392">
        <v>25</v>
      </c>
      <c r="U207" s="391" t="s">
        <v>4566</v>
      </c>
      <c r="V207" s="376">
        <v>133.36419753086417</v>
      </c>
      <c r="W207" s="378">
        <v>133.45502645502646</v>
      </c>
      <c r="X207" s="377">
        <v>66.305388007054702</v>
      </c>
      <c r="Y207" s="387">
        <v>69.33</v>
      </c>
      <c r="Z207" s="395" t="s">
        <v>3639</v>
      </c>
      <c r="AA207" s="380">
        <v>66</v>
      </c>
      <c r="AB207" s="379" t="s">
        <v>3630</v>
      </c>
      <c r="AC207" s="380">
        <v>0</v>
      </c>
      <c r="AD207" s="379" t="s">
        <v>3630</v>
      </c>
      <c r="AE207" s="394">
        <v>0</v>
      </c>
      <c r="AF207" s="396">
        <v>0</v>
      </c>
      <c r="AG207" s="393">
        <v>0</v>
      </c>
      <c r="AH207" s="397" t="s">
        <v>3653</v>
      </c>
      <c r="AI207" s="351"/>
      <c r="AL207" s="525" t="s">
        <v>14932</v>
      </c>
      <c r="AM207" s="513" t="s">
        <v>83</v>
      </c>
      <c r="AN207" s="508">
        <v>100</v>
      </c>
      <c r="AO207" s="514">
        <v>741</v>
      </c>
      <c r="AP207" s="498">
        <v>741</v>
      </c>
      <c r="AQ207" s="515">
        <v>0</v>
      </c>
      <c r="AR207" s="512" t="s">
        <v>14933</v>
      </c>
      <c r="BA207" s="338" t="s">
        <v>4569</v>
      </c>
    </row>
    <row r="208" spans="2:53" ht="16.5" customHeight="1">
      <c r="B208" s="398" t="s">
        <v>4564</v>
      </c>
      <c r="C208" s="381" t="s">
        <v>4565</v>
      </c>
      <c r="D208" s="383">
        <v>741</v>
      </c>
      <c r="E208" s="382" t="s">
        <v>4570</v>
      </c>
      <c r="F208" s="369" t="s">
        <v>4571</v>
      </c>
      <c r="G208" s="385" t="s">
        <v>4570</v>
      </c>
      <c r="H208" s="386"/>
      <c r="I208" s="384" t="s">
        <v>309</v>
      </c>
      <c r="J208" s="367" t="s">
        <v>926</v>
      </c>
      <c r="K208" s="366" t="s">
        <v>84</v>
      </c>
      <c r="L208" s="387">
        <v>5</v>
      </c>
      <c r="M208" s="388" t="s">
        <v>4572</v>
      </c>
      <c r="N208" s="389">
        <v>600</v>
      </c>
      <c r="O208" s="390" t="s">
        <v>1348</v>
      </c>
      <c r="P208" s="373" t="s">
        <v>1348</v>
      </c>
      <c r="Q208" s="372" t="s">
        <v>3638</v>
      </c>
      <c r="R208" s="374">
        <v>33</v>
      </c>
      <c r="S208" s="375">
        <v>40</v>
      </c>
      <c r="T208" s="392">
        <v>27</v>
      </c>
      <c r="U208" s="391" t="s">
        <v>4571</v>
      </c>
      <c r="V208" s="376">
        <v>133.78228982911588</v>
      </c>
      <c r="W208" s="378">
        <v>133.81339128209933</v>
      </c>
      <c r="X208" s="377">
        <v>65.902159444392382</v>
      </c>
      <c r="Y208" s="387" t="s">
        <v>633</v>
      </c>
      <c r="Z208" s="395" t="s">
        <v>3639</v>
      </c>
      <c r="AA208" s="380">
        <v>0</v>
      </c>
      <c r="AB208" s="379" t="s">
        <v>3630</v>
      </c>
      <c r="AC208" s="380">
        <v>0</v>
      </c>
      <c r="AD208" s="379" t="s">
        <v>3630</v>
      </c>
      <c r="AE208" s="394">
        <v>0</v>
      </c>
      <c r="AF208" s="396">
        <v>0</v>
      </c>
      <c r="AG208" s="393">
        <v>0</v>
      </c>
      <c r="AH208" s="397" t="s">
        <v>633</v>
      </c>
      <c r="AI208" s="351"/>
      <c r="AL208" s="525" t="s">
        <v>14934</v>
      </c>
      <c r="AM208" s="513" t="s">
        <v>84</v>
      </c>
      <c r="AN208" s="508">
        <v>100</v>
      </c>
      <c r="AO208" s="514">
        <v>741</v>
      </c>
      <c r="AP208" s="498">
        <v>688</v>
      </c>
      <c r="AQ208" s="515">
        <v>53</v>
      </c>
      <c r="AR208" s="512" t="s">
        <v>14935</v>
      </c>
      <c r="BA208" s="338" t="s">
        <v>4573</v>
      </c>
    </row>
    <row r="209" spans="2:53" ht="16.5" customHeight="1">
      <c r="B209" s="398" t="s">
        <v>4574</v>
      </c>
      <c r="C209" s="381" t="s">
        <v>4575</v>
      </c>
      <c r="D209" s="383">
        <v>742</v>
      </c>
      <c r="E209" s="382" t="s">
        <v>633</v>
      </c>
      <c r="F209" s="369" t="s">
        <v>4576</v>
      </c>
      <c r="G209" s="385" t="s">
        <v>4577</v>
      </c>
      <c r="H209" s="386"/>
      <c r="I209" s="384" t="s">
        <v>336</v>
      </c>
      <c r="J209" s="367" t="s">
        <v>311</v>
      </c>
      <c r="K209" s="366" t="s">
        <v>83</v>
      </c>
      <c r="L209" s="387">
        <v>14</v>
      </c>
      <c r="M209" s="388" t="s">
        <v>4223</v>
      </c>
      <c r="N209" s="389">
        <v>1000</v>
      </c>
      <c r="O209" s="390" t="s">
        <v>1182</v>
      </c>
      <c r="P209" s="373" t="s">
        <v>1182</v>
      </c>
      <c r="Q209" s="372" t="s">
        <v>3638</v>
      </c>
      <c r="R209" s="374">
        <v>25</v>
      </c>
      <c r="S209" s="375">
        <v>30</v>
      </c>
      <c r="T209" s="392">
        <v>20</v>
      </c>
      <c r="U209" s="391" t="s">
        <v>4576</v>
      </c>
      <c r="V209" s="376">
        <v>133.28058798097706</v>
      </c>
      <c r="W209" s="378">
        <v>133.38336112655179</v>
      </c>
      <c r="X209" s="377">
        <v>66.278025446235574</v>
      </c>
      <c r="Y209" s="387" t="s">
        <v>633</v>
      </c>
      <c r="Z209" s="395" t="s">
        <v>3639</v>
      </c>
      <c r="AA209" s="380">
        <v>245</v>
      </c>
      <c r="AB209" s="379" t="s">
        <v>3630</v>
      </c>
      <c r="AC209" s="380">
        <v>0</v>
      </c>
      <c r="AD209" s="379" t="s">
        <v>3630</v>
      </c>
      <c r="AE209" s="394">
        <v>0</v>
      </c>
      <c r="AF209" s="396">
        <v>20.238</v>
      </c>
      <c r="AG209" s="393">
        <v>0</v>
      </c>
      <c r="AH209" s="397" t="s">
        <v>4578</v>
      </c>
      <c r="AI209" s="351"/>
      <c r="AL209" s="525" t="s">
        <v>14936</v>
      </c>
      <c r="AM209" s="513" t="s">
        <v>83</v>
      </c>
      <c r="AN209" s="508">
        <v>100</v>
      </c>
      <c r="AO209" s="514">
        <v>742</v>
      </c>
      <c r="AP209" s="498">
        <v>742</v>
      </c>
      <c r="AQ209" s="515">
        <v>0</v>
      </c>
      <c r="AR209" s="512" t="s">
        <v>14937</v>
      </c>
      <c r="BA209" s="338" t="s">
        <v>4579</v>
      </c>
    </row>
    <row r="210" spans="2:53" ht="16.5" customHeight="1">
      <c r="B210" s="398" t="s">
        <v>4574</v>
      </c>
      <c r="C210" s="381" t="s">
        <v>4575</v>
      </c>
      <c r="D210" s="383">
        <v>742</v>
      </c>
      <c r="E210" s="382" t="s">
        <v>633</v>
      </c>
      <c r="F210" s="369" t="s">
        <v>4576</v>
      </c>
      <c r="G210" s="385" t="s">
        <v>4580</v>
      </c>
      <c r="H210" s="386"/>
      <c r="I210" s="384" t="s">
        <v>137</v>
      </c>
      <c r="J210" s="367" t="s">
        <v>488</v>
      </c>
      <c r="K210" s="366" t="s">
        <v>83</v>
      </c>
      <c r="L210" s="387">
        <v>21</v>
      </c>
      <c r="M210" s="388" t="s">
        <v>4581</v>
      </c>
      <c r="N210" s="389">
        <v>1000</v>
      </c>
      <c r="O210" s="390" t="s">
        <v>1350</v>
      </c>
      <c r="P210" s="373" t="s">
        <v>1351</v>
      </c>
      <c r="Q210" s="372" t="s">
        <v>3638</v>
      </c>
      <c r="R210" s="374">
        <v>20</v>
      </c>
      <c r="S210" s="375">
        <v>35</v>
      </c>
      <c r="T210" s="392">
        <v>35</v>
      </c>
      <c r="U210" s="391" t="s">
        <v>4576</v>
      </c>
      <c r="V210" s="376">
        <v>133.27550895780013</v>
      </c>
      <c r="W210" s="378">
        <v>133.37900767811442</v>
      </c>
      <c r="X210" s="377">
        <v>66.277741682042716</v>
      </c>
      <c r="Y210" s="387">
        <v>66.300000000000011</v>
      </c>
      <c r="Z210" s="395" t="s">
        <v>3639</v>
      </c>
      <c r="AA210" s="380">
        <v>100</v>
      </c>
      <c r="AB210" s="379" t="s">
        <v>3630</v>
      </c>
      <c r="AC210" s="380">
        <v>0</v>
      </c>
      <c r="AD210" s="379" t="s">
        <v>3630</v>
      </c>
      <c r="AE210" s="394">
        <v>0</v>
      </c>
      <c r="AF210" s="396">
        <v>0</v>
      </c>
      <c r="AG210" s="393">
        <v>0</v>
      </c>
      <c r="AH210" s="397" t="s">
        <v>633</v>
      </c>
      <c r="AI210" s="351"/>
      <c r="AL210" s="525" t="s">
        <v>14938</v>
      </c>
      <c r="AM210" s="513" t="s">
        <v>83</v>
      </c>
      <c r="AN210" s="508">
        <v>100</v>
      </c>
      <c r="AO210" s="514">
        <v>742</v>
      </c>
      <c r="AP210" s="498">
        <v>742</v>
      </c>
      <c r="AQ210" s="515">
        <v>0</v>
      </c>
      <c r="AR210" s="512" t="s">
        <v>14937</v>
      </c>
      <c r="BA210" s="338" t="s">
        <v>4582</v>
      </c>
    </row>
    <row r="211" spans="2:53" ht="16.5" customHeight="1">
      <c r="B211" s="398" t="s">
        <v>4583</v>
      </c>
      <c r="C211" s="381" t="s">
        <v>4584</v>
      </c>
      <c r="D211" s="383">
        <v>743</v>
      </c>
      <c r="E211" s="382" t="s">
        <v>633</v>
      </c>
      <c r="F211" s="369" t="s">
        <v>4585</v>
      </c>
      <c r="G211" s="385" t="s">
        <v>4586</v>
      </c>
      <c r="H211" s="386"/>
      <c r="I211" s="384" t="s">
        <v>114</v>
      </c>
      <c r="J211" s="367" t="s">
        <v>89</v>
      </c>
      <c r="K211" s="366" t="s">
        <v>83</v>
      </c>
      <c r="L211" s="387">
        <v>14</v>
      </c>
      <c r="M211" s="388" t="s">
        <v>4587</v>
      </c>
      <c r="N211" s="389">
        <v>1000</v>
      </c>
      <c r="O211" s="390" t="s">
        <v>1348</v>
      </c>
      <c r="P211" s="373" t="s">
        <v>1349</v>
      </c>
      <c r="Q211" s="372" t="s">
        <v>3638</v>
      </c>
      <c r="R211" s="374">
        <v>31</v>
      </c>
      <c r="S211" s="375">
        <v>38</v>
      </c>
      <c r="T211" s="392">
        <v>31</v>
      </c>
      <c r="U211" s="391" t="s">
        <v>4585</v>
      </c>
      <c r="V211" s="376">
        <v>133.25415829650461</v>
      </c>
      <c r="W211" s="378">
        <v>133.36070711128968</v>
      </c>
      <c r="X211" s="377">
        <v>66.26756729610284</v>
      </c>
      <c r="Y211" s="387">
        <v>68.240000000000009</v>
      </c>
      <c r="Z211" s="395" t="s">
        <v>3639</v>
      </c>
      <c r="AA211" s="380">
        <v>0</v>
      </c>
      <c r="AB211" s="379" t="s">
        <v>3630</v>
      </c>
      <c r="AC211" s="380">
        <v>10</v>
      </c>
      <c r="AD211" s="379" t="s">
        <v>3630</v>
      </c>
      <c r="AE211" s="394">
        <v>0</v>
      </c>
      <c r="AF211" s="396">
        <v>0</v>
      </c>
      <c r="AG211" s="393">
        <v>0</v>
      </c>
      <c r="AH211" s="397" t="s">
        <v>633</v>
      </c>
      <c r="AI211" s="351"/>
      <c r="AL211" s="525" t="s">
        <v>14939</v>
      </c>
      <c r="AM211" s="513" t="s">
        <v>83</v>
      </c>
      <c r="AN211" s="508">
        <v>100</v>
      </c>
      <c r="AO211" s="514">
        <v>743</v>
      </c>
      <c r="AP211" s="498">
        <v>743</v>
      </c>
      <c r="AQ211" s="515">
        <v>0</v>
      </c>
      <c r="AR211" s="512" t="s">
        <v>14940</v>
      </c>
      <c r="BA211" s="338" t="s">
        <v>4588</v>
      </c>
    </row>
    <row r="212" spans="2:53" ht="16.5" customHeight="1">
      <c r="B212" s="398" t="s">
        <v>4583</v>
      </c>
      <c r="C212" s="381" t="s">
        <v>4584</v>
      </c>
      <c r="D212" s="383">
        <v>743</v>
      </c>
      <c r="E212" s="382" t="s">
        <v>633</v>
      </c>
      <c r="F212" s="369" t="s">
        <v>4585</v>
      </c>
      <c r="G212" s="385" t="s">
        <v>4589</v>
      </c>
      <c r="H212" s="386"/>
      <c r="I212" s="384" t="s">
        <v>86</v>
      </c>
      <c r="J212" s="367" t="s">
        <v>92</v>
      </c>
      <c r="K212" s="366" t="s">
        <v>83</v>
      </c>
      <c r="L212" s="387">
        <v>41</v>
      </c>
      <c r="M212" s="388" t="s">
        <v>4590</v>
      </c>
      <c r="N212" s="389">
        <v>1000</v>
      </c>
      <c r="O212" s="390" t="s">
        <v>1348</v>
      </c>
      <c r="P212" s="373" t="s">
        <v>1349</v>
      </c>
      <c r="Q212" s="372" t="s">
        <v>3638</v>
      </c>
      <c r="R212" s="374">
        <v>22</v>
      </c>
      <c r="S212" s="375">
        <v>33</v>
      </c>
      <c r="T212" s="392">
        <v>33</v>
      </c>
      <c r="U212" s="391" t="s">
        <v>4585</v>
      </c>
      <c r="V212" s="376">
        <v>133.24873953929776</v>
      </c>
      <c r="W212" s="378">
        <v>133.35606246225524</v>
      </c>
      <c r="X212" s="377">
        <v>66.267598999223509</v>
      </c>
      <c r="Y212" s="387">
        <v>66.760000000000005</v>
      </c>
      <c r="Z212" s="395" t="s">
        <v>3639</v>
      </c>
      <c r="AA212" s="380">
        <v>111.11</v>
      </c>
      <c r="AB212" s="379" t="s">
        <v>3630</v>
      </c>
      <c r="AC212" s="380">
        <v>10</v>
      </c>
      <c r="AD212" s="379" t="s">
        <v>3630</v>
      </c>
      <c r="AE212" s="394">
        <v>0</v>
      </c>
      <c r="AF212" s="396">
        <v>0</v>
      </c>
      <c r="AG212" s="393">
        <v>0</v>
      </c>
      <c r="AH212" s="397" t="s">
        <v>633</v>
      </c>
      <c r="AI212" s="351"/>
      <c r="AL212" s="525" t="s">
        <v>14941</v>
      </c>
      <c r="AM212" s="513" t="s">
        <v>83</v>
      </c>
      <c r="AN212" s="508">
        <v>100</v>
      </c>
      <c r="AO212" s="514">
        <v>743</v>
      </c>
      <c r="AP212" s="498">
        <v>743</v>
      </c>
      <c r="AQ212" s="515">
        <v>0</v>
      </c>
      <c r="AR212" s="512" t="s">
        <v>14942</v>
      </c>
      <c r="BA212" s="338" t="s">
        <v>4591</v>
      </c>
    </row>
    <row r="213" spans="2:53" ht="16.5" customHeight="1">
      <c r="B213" s="398" t="s">
        <v>4583</v>
      </c>
      <c r="C213" s="381" t="s">
        <v>4584</v>
      </c>
      <c r="D213" s="383">
        <v>558</v>
      </c>
      <c r="E213" s="382" t="s">
        <v>633</v>
      </c>
      <c r="F213" s="369" t="s">
        <v>4585</v>
      </c>
      <c r="G213" s="385" t="s">
        <v>4589</v>
      </c>
      <c r="H213" s="386"/>
      <c r="I213" s="384" t="s">
        <v>309</v>
      </c>
      <c r="J213" s="367" t="s">
        <v>146</v>
      </c>
      <c r="K213" s="366" t="s">
        <v>84</v>
      </c>
      <c r="L213" s="387">
        <v>23</v>
      </c>
      <c r="M213" s="388" t="s">
        <v>4592</v>
      </c>
      <c r="N213" s="389">
        <v>600</v>
      </c>
      <c r="O213" s="390" t="s">
        <v>1348</v>
      </c>
      <c r="P213" s="373" t="s">
        <v>1348</v>
      </c>
      <c r="Q213" s="372" t="s">
        <v>3638</v>
      </c>
      <c r="R213" s="374">
        <v>33</v>
      </c>
      <c r="S213" s="375">
        <v>40</v>
      </c>
      <c r="T213" s="392">
        <v>27</v>
      </c>
      <c r="U213" s="391" t="s">
        <v>4585</v>
      </c>
      <c r="V213" s="376">
        <v>133.24781790690005</v>
      </c>
      <c r="W213" s="378">
        <v>133.35527249162865</v>
      </c>
      <c r="X213" s="377">
        <v>66.268454800735626</v>
      </c>
      <c r="Y213" s="387" t="s">
        <v>633</v>
      </c>
      <c r="Z213" s="395" t="s">
        <v>3639</v>
      </c>
      <c r="AA213" s="380">
        <v>0</v>
      </c>
      <c r="AB213" s="379" t="s">
        <v>3630</v>
      </c>
      <c r="AC213" s="380">
        <v>0</v>
      </c>
      <c r="AD213" s="379" t="s">
        <v>3630</v>
      </c>
      <c r="AE213" s="394">
        <v>0</v>
      </c>
      <c r="AF213" s="396">
        <v>3</v>
      </c>
      <c r="AG213" s="393">
        <v>0</v>
      </c>
      <c r="AH213" s="397" t="s">
        <v>3640</v>
      </c>
      <c r="AI213" s="351"/>
      <c r="AL213" s="525" t="s">
        <v>14943</v>
      </c>
      <c r="AM213" s="516" t="s">
        <v>84</v>
      </c>
      <c r="AN213" s="517" t="s">
        <v>14603</v>
      </c>
      <c r="AO213" s="514">
        <v>558</v>
      </c>
      <c r="AP213" s="498">
        <v>517</v>
      </c>
      <c r="AQ213" s="515">
        <v>41</v>
      </c>
      <c r="AR213" s="512" t="s">
        <v>14944</v>
      </c>
      <c r="BA213" s="338" t="s">
        <v>4593</v>
      </c>
    </row>
    <row r="214" spans="2:53" ht="16.5" customHeight="1">
      <c r="B214" s="398" t="s">
        <v>4594</v>
      </c>
      <c r="C214" s="381" t="s">
        <v>4595</v>
      </c>
      <c r="D214" s="383">
        <v>744</v>
      </c>
      <c r="E214" s="382" t="s">
        <v>633</v>
      </c>
      <c r="F214" s="369" t="s">
        <v>4596</v>
      </c>
      <c r="G214" s="385" t="s">
        <v>4597</v>
      </c>
      <c r="H214" s="386"/>
      <c r="I214" s="384" t="s">
        <v>335</v>
      </c>
      <c r="J214" s="367" t="s">
        <v>311</v>
      </c>
      <c r="K214" s="366" t="s">
        <v>83</v>
      </c>
      <c r="L214" s="387">
        <v>8</v>
      </c>
      <c r="M214" s="388" t="s">
        <v>4598</v>
      </c>
      <c r="N214" s="389">
        <v>400</v>
      </c>
      <c r="O214" s="390" t="s">
        <v>1182</v>
      </c>
      <c r="P214" s="373" t="s">
        <v>1182</v>
      </c>
      <c r="Q214" s="372" t="s">
        <v>3638</v>
      </c>
      <c r="R214" s="374">
        <v>25</v>
      </c>
      <c r="S214" s="375">
        <v>25</v>
      </c>
      <c r="T214" s="392">
        <v>25</v>
      </c>
      <c r="U214" s="391" t="s">
        <v>4596</v>
      </c>
      <c r="V214" s="376">
        <v>133.2222222222222</v>
      </c>
      <c r="W214" s="378">
        <v>133.33333333333334</v>
      </c>
      <c r="X214" s="377">
        <v>66.257222222222211</v>
      </c>
      <c r="Y214" s="387" t="s">
        <v>633</v>
      </c>
      <c r="Z214" s="395" t="s">
        <v>3639</v>
      </c>
      <c r="AA214" s="380">
        <v>100</v>
      </c>
      <c r="AB214" s="379" t="s">
        <v>3630</v>
      </c>
      <c r="AC214" s="380">
        <v>5</v>
      </c>
      <c r="AD214" s="379" t="s">
        <v>3630</v>
      </c>
      <c r="AE214" s="394">
        <v>0</v>
      </c>
      <c r="AF214" s="396">
        <v>0</v>
      </c>
      <c r="AG214" s="393">
        <v>0</v>
      </c>
      <c r="AH214" s="397" t="s">
        <v>633</v>
      </c>
      <c r="AI214" s="351"/>
      <c r="AL214" s="525" t="s">
        <v>14945</v>
      </c>
      <c r="AM214" s="513" t="s">
        <v>83</v>
      </c>
      <c r="AN214" s="508">
        <v>100</v>
      </c>
      <c r="AO214" s="514">
        <v>744</v>
      </c>
      <c r="AP214" s="498">
        <v>744</v>
      </c>
      <c r="AQ214" s="515">
        <v>0</v>
      </c>
      <c r="AR214" s="512" t="s">
        <v>14946</v>
      </c>
      <c r="BA214" s="338" t="s">
        <v>4599</v>
      </c>
    </row>
    <row r="215" spans="2:53" ht="16.5" customHeight="1">
      <c r="B215" s="398" t="s">
        <v>4600</v>
      </c>
      <c r="C215" s="381" t="s">
        <v>4601</v>
      </c>
      <c r="D215" s="383">
        <v>372</v>
      </c>
      <c r="E215" s="382" t="s">
        <v>4602</v>
      </c>
      <c r="F215" s="369" t="s">
        <v>4603</v>
      </c>
      <c r="G215" s="385" t="s">
        <v>4602</v>
      </c>
      <c r="H215" s="386"/>
      <c r="I215" s="384" t="s">
        <v>316</v>
      </c>
      <c r="J215" s="367" t="s">
        <v>897</v>
      </c>
      <c r="K215" s="366" t="s">
        <v>128</v>
      </c>
      <c r="L215" s="387">
        <v>4</v>
      </c>
      <c r="M215" s="388" t="s">
        <v>4604</v>
      </c>
      <c r="N215" s="389">
        <v>600</v>
      </c>
      <c r="O215" s="390" t="s">
        <v>1348</v>
      </c>
      <c r="P215" s="373" t="s">
        <v>1348</v>
      </c>
      <c r="Q215" s="372" t="s">
        <v>3638</v>
      </c>
      <c r="R215" s="374">
        <v>33</v>
      </c>
      <c r="S215" s="375">
        <v>33</v>
      </c>
      <c r="T215" s="392">
        <v>0</v>
      </c>
      <c r="U215" s="391" t="s">
        <v>4603</v>
      </c>
      <c r="V215" s="376">
        <v>133.62308165617915</v>
      </c>
      <c r="W215" s="378">
        <v>133.67692713386788</v>
      </c>
      <c r="X215" s="377">
        <v>65.849995604976499</v>
      </c>
      <c r="Y215" s="387" t="s">
        <v>633</v>
      </c>
      <c r="Z215" s="395" t="s">
        <v>3639</v>
      </c>
      <c r="AA215" s="380">
        <v>100</v>
      </c>
      <c r="AB215" s="379" t="s">
        <v>3630</v>
      </c>
      <c r="AC215" s="380">
        <v>5</v>
      </c>
      <c r="AD215" s="379" t="s">
        <v>3630</v>
      </c>
      <c r="AE215" s="394">
        <v>0</v>
      </c>
      <c r="AF215" s="396">
        <v>0</v>
      </c>
      <c r="AG215" s="393">
        <v>0</v>
      </c>
      <c r="AH215" s="397" t="s">
        <v>633</v>
      </c>
      <c r="AI215" s="351"/>
      <c r="AL215" s="525" t="s">
        <v>14947</v>
      </c>
      <c r="AM215" s="516" t="s">
        <v>128</v>
      </c>
      <c r="AN215" s="517" t="s">
        <v>14613</v>
      </c>
      <c r="AO215" s="514">
        <v>372</v>
      </c>
      <c r="AP215" s="498">
        <v>344</v>
      </c>
      <c r="AQ215" s="515">
        <v>28</v>
      </c>
      <c r="AR215" s="512" t="s">
        <v>14948</v>
      </c>
      <c r="BA215" s="338" t="s">
        <v>4605</v>
      </c>
    </row>
    <row r="216" spans="2:53" ht="16.5" customHeight="1">
      <c r="B216" s="398" t="s">
        <v>4606</v>
      </c>
      <c r="C216" s="381" t="s">
        <v>4607</v>
      </c>
      <c r="D216" s="383">
        <v>745</v>
      </c>
      <c r="E216" s="382" t="s">
        <v>4608</v>
      </c>
      <c r="F216" s="369" t="s">
        <v>4609</v>
      </c>
      <c r="G216" s="385" t="s">
        <v>4610</v>
      </c>
      <c r="H216" s="386"/>
      <c r="I216" s="384" t="s">
        <v>86</v>
      </c>
      <c r="J216" s="367" t="s">
        <v>76</v>
      </c>
      <c r="K216" s="366" t="s">
        <v>84</v>
      </c>
      <c r="L216" s="387">
        <v>136</v>
      </c>
      <c r="M216" s="388" t="s">
        <v>4611</v>
      </c>
      <c r="N216" s="389">
        <v>1000</v>
      </c>
      <c r="O216" s="390" t="s">
        <v>1348</v>
      </c>
      <c r="P216" s="373" t="s">
        <v>1349</v>
      </c>
      <c r="Q216" s="372" t="s">
        <v>3638</v>
      </c>
      <c r="R216" s="374">
        <v>33</v>
      </c>
      <c r="S216" s="375">
        <v>33</v>
      </c>
      <c r="T216" s="392">
        <v>17</v>
      </c>
      <c r="U216" s="391" t="s">
        <v>4609</v>
      </c>
      <c r="V216" s="376">
        <v>133.15376120566452</v>
      </c>
      <c r="W216" s="378">
        <v>133.27465246199816</v>
      </c>
      <c r="X216" s="377">
        <v>65.720793166168662</v>
      </c>
      <c r="Y216" s="387">
        <v>66.73</v>
      </c>
      <c r="Z216" s="395" t="s">
        <v>3639</v>
      </c>
      <c r="AA216" s="380">
        <v>166.67</v>
      </c>
      <c r="AB216" s="379" t="s">
        <v>3630</v>
      </c>
      <c r="AC216" s="380">
        <v>10</v>
      </c>
      <c r="AD216" s="379" t="s">
        <v>3630</v>
      </c>
      <c r="AE216" s="394">
        <v>0</v>
      </c>
      <c r="AF216" s="396">
        <v>0</v>
      </c>
      <c r="AG216" s="393">
        <v>0</v>
      </c>
      <c r="AH216" s="397" t="s">
        <v>633</v>
      </c>
      <c r="AI216" s="351"/>
      <c r="AL216" s="525" t="s">
        <v>14949</v>
      </c>
      <c r="AM216" s="513" t="s">
        <v>84</v>
      </c>
      <c r="AN216" s="508">
        <v>100</v>
      </c>
      <c r="AO216" s="514">
        <v>745</v>
      </c>
      <c r="AP216" s="498">
        <v>687</v>
      </c>
      <c r="AQ216" s="515">
        <v>58</v>
      </c>
      <c r="AR216" s="512" t="s">
        <v>14950</v>
      </c>
      <c r="BA216" s="338" t="s">
        <v>4612</v>
      </c>
    </row>
    <row r="217" spans="2:53" ht="16.5" customHeight="1">
      <c r="B217" s="398" t="s">
        <v>4613</v>
      </c>
      <c r="C217" s="381" t="s">
        <v>4614</v>
      </c>
      <c r="D217" s="383">
        <v>746</v>
      </c>
      <c r="E217" s="382" t="s">
        <v>633</v>
      </c>
      <c r="F217" s="369" t="s">
        <v>4615</v>
      </c>
      <c r="G217" s="385" t="s">
        <v>4616</v>
      </c>
      <c r="H217" s="386"/>
      <c r="I217" s="384" t="s">
        <v>343</v>
      </c>
      <c r="J217" s="367" t="s">
        <v>311</v>
      </c>
      <c r="K217" s="366" t="s">
        <v>83</v>
      </c>
      <c r="L217" s="387">
        <v>14</v>
      </c>
      <c r="M217" s="388" t="s">
        <v>4617</v>
      </c>
      <c r="N217" s="389">
        <v>100</v>
      </c>
      <c r="O217" s="390" t="s">
        <v>1350</v>
      </c>
      <c r="P217" s="373" t="s">
        <v>1351</v>
      </c>
      <c r="Q217" s="372" t="s">
        <v>3638</v>
      </c>
      <c r="R217" s="374">
        <v>20</v>
      </c>
      <c r="S217" s="375">
        <v>30</v>
      </c>
      <c r="T217" s="392">
        <v>30</v>
      </c>
      <c r="U217" s="391" t="s">
        <v>4615</v>
      </c>
      <c r="V217" s="376">
        <v>133.13924435993846</v>
      </c>
      <c r="W217" s="378">
        <v>133.26220945137584</v>
      </c>
      <c r="X217" s="377">
        <v>66.234273094342853</v>
      </c>
      <c r="Y217" s="387">
        <v>68.2</v>
      </c>
      <c r="Z217" s="395" t="s">
        <v>3639</v>
      </c>
      <c r="AA217" s="380">
        <v>20</v>
      </c>
      <c r="AB217" s="379" t="s">
        <v>3630</v>
      </c>
      <c r="AC217" s="380">
        <v>0</v>
      </c>
      <c r="AD217" s="379" t="s">
        <v>3630</v>
      </c>
      <c r="AE217" s="394">
        <v>0</v>
      </c>
      <c r="AF217" s="396">
        <v>0.71299999999999997</v>
      </c>
      <c r="AG217" s="393">
        <v>0</v>
      </c>
      <c r="AH217" s="397" t="s">
        <v>3912</v>
      </c>
      <c r="AI217" s="351"/>
      <c r="AL217" s="525" t="s">
        <v>14951</v>
      </c>
      <c r="AM217" s="513" t="s">
        <v>83</v>
      </c>
      <c r="AN217" s="508">
        <v>100</v>
      </c>
      <c r="AO217" s="514">
        <v>746</v>
      </c>
      <c r="AP217" s="498">
        <v>746</v>
      </c>
      <c r="AQ217" s="515">
        <v>0</v>
      </c>
      <c r="AR217" s="512" t="s">
        <v>14952</v>
      </c>
      <c r="BA217" s="338" t="s">
        <v>4618</v>
      </c>
    </row>
    <row r="218" spans="2:53" ht="16.5" customHeight="1">
      <c r="B218" s="398" t="s">
        <v>4613</v>
      </c>
      <c r="C218" s="381" t="s">
        <v>4614</v>
      </c>
      <c r="D218" s="383">
        <v>746</v>
      </c>
      <c r="E218" s="382" t="s">
        <v>4619</v>
      </c>
      <c r="F218" s="369" t="s">
        <v>4620</v>
      </c>
      <c r="G218" s="385" t="s">
        <v>4621</v>
      </c>
      <c r="H218" s="386"/>
      <c r="I218" s="384" t="s">
        <v>86</v>
      </c>
      <c r="J218" s="367" t="s">
        <v>75</v>
      </c>
      <c r="K218" s="366" t="s">
        <v>84</v>
      </c>
      <c r="L218" s="387">
        <v>89</v>
      </c>
      <c r="M218" s="388" t="s">
        <v>4622</v>
      </c>
      <c r="N218" s="389">
        <v>1000</v>
      </c>
      <c r="O218" s="390" t="s">
        <v>1348</v>
      </c>
      <c r="P218" s="373" t="s">
        <v>1349</v>
      </c>
      <c r="Q218" s="372" t="s">
        <v>3638</v>
      </c>
      <c r="R218" s="374">
        <v>33</v>
      </c>
      <c r="S218" s="375">
        <v>33</v>
      </c>
      <c r="T218" s="392">
        <v>17</v>
      </c>
      <c r="U218" s="391" t="s">
        <v>4620</v>
      </c>
      <c r="V218" s="376">
        <v>133.12421332986881</v>
      </c>
      <c r="W218" s="378">
        <v>133.24932571131612</v>
      </c>
      <c r="X218" s="377">
        <v>65.713230479407528</v>
      </c>
      <c r="Y218" s="387">
        <v>66.72</v>
      </c>
      <c r="Z218" s="395" t="s">
        <v>3639</v>
      </c>
      <c r="AA218" s="380">
        <v>166.67</v>
      </c>
      <c r="AB218" s="379" t="s">
        <v>3630</v>
      </c>
      <c r="AC218" s="380">
        <v>10</v>
      </c>
      <c r="AD218" s="379" t="s">
        <v>3630</v>
      </c>
      <c r="AE218" s="394">
        <v>0</v>
      </c>
      <c r="AF218" s="396">
        <v>0</v>
      </c>
      <c r="AG218" s="393">
        <v>0</v>
      </c>
      <c r="AH218" s="397" t="s">
        <v>633</v>
      </c>
      <c r="AI218" s="351"/>
      <c r="AL218" s="525" t="s">
        <v>14953</v>
      </c>
      <c r="AM218" s="513" t="s">
        <v>84</v>
      </c>
      <c r="AN218" s="508">
        <v>100</v>
      </c>
      <c r="AO218" s="514">
        <v>746</v>
      </c>
      <c r="AP218" s="498">
        <v>688</v>
      </c>
      <c r="AQ218" s="515">
        <v>58</v>
      </c>
      <c r="AR218" s="512" t="s">
        <v>14954</v>
      </c>
      <c r="BA218" s="338" t="s">
        <v>4623</v>
      </c>
    </row>
    <row r="219" spans="2:53" ht="16.5" customHeight="1">
      <c r="B219" s="398" t="s">
        <v>4624</v>
      </c>
      <c r="C219" s="381" t="s">
        <v>4625</v>
      </c>
      <c r="D219" s="383">
        <v>747</v>
      </c>
      <c r="E219" s="382" t="s">
        <v>633</v>
      </c>
      <c r="F219" s="369" t="s">
        <v>4626</v>
      </c>
      <c r="G219" s="385" t="s">
        <v>4627</v>
      </c>
      <c r="H219" s="386"/>
      <c r="I219" s="384" t="s">
        <v>86</v>
      </c>
      <c r="J219" s="367" t="s">
        <v>88</v>
      </c>
      <c r="K219" s="366" t="s">
        <v>83</v>
      </c>
      <c r="L219" s="387">
        <v>48</v>
      </c>
      <c r="M219" s="388" t="s">
        <v>4628</v>
      </c>
      <c r="N219" s="389">
        <v>1000</v>
      </c>
      <c r="O219" s="390" t="s">
        <v>1348</v>
      </c>
      <c r="P219" s="373" t="s">
        <v>1349</v>
      </c>
      <c r="Q219" s="372" t="s">
        <v>3638</v>
      </c>
      <c r="R219" s="374">
        <v>22</v>
      </c>
      <c r="S219" s="375">
        <v>33</v>
      </c>
      <c r="T219" s="392">
        <v>33</v>
      </c>
      <c r="U219" s="391" t="s">
        <v>4626</v>
      </c>
      <c r="V219" s="376">
        <v>133.0720938659305</v>
      </c>
      <c r="W219" s="378">
        <v>133.20465188508328</v>
      </c>
      <c r="X219" s="377">
        <v>66.211627124493091</v>
      </c>
      <c r="Y219" s="387">
        <v>66.7</v>
      </c>
      <c r="Z219" s="395" t="s">
        <v>3639</v>
      </c>
      <c r="AA219" s="380">
        <v>111.11</v>
      </c>
      <c r="AB219" s="379" t="s">
        <v>3630</v>
      </c>
      <c r="AC219" s="380">
        <v>10</v>
      </c>
      <c r="AD219" s="379" t="s">
        <v>3630</v>
      </c>
      <c r="AE219" s="394">
        <v>0</v>
      </c>
      <c r="AF219" s="396">
        <v>0</v>
      </c>
      <c r="AG219" s="393">
        <v>0</v>
      </c>
      <c r="AH219" s="397" t="s">
        <v>633</v>
      </c>
      <c r="AI219" s="351"/>
      <c r="AL219" s="525" t="s">
        <v>14955</v>
      </c>
      <c r="AM219" s="513" t="s">
        <v>83</v>
      </c>
      <c r="AN219" s="508">
        <v>100</v>
      </c>
      <c r="AO219" s="514">
        <v>747</v>
      </c>
      <c r="AP219" s="498">
        <v>747</v>
      </c>
      <c r="AQ219" s="515">
        <v>0</v>
      </c>
      <c r="AR219" s="512" t="s">
        <v>14956</v>
      </c>
      <c r="BA219" s="338" t="s">
        <v>4629</v>
      </c>
    </row>
    <row r="220" spans="2:53" ht="16.5" customHeight="1">
      <c r="B220" s="398" t="s">
        <v>4624</v>
      </c>
      <c r="C220" s="381" t="s">
        <v>4625</v>
      </c>
      <c r="D220" s="383">
        <v>747</v>
      </c>
      <c r="E220" s="382" t="s">
        <v>633</v>
      </c>
      <c r="F220" s="369" t="s">
        <v>4626</v>
      </c>
      <c r="G220" s="385" t="s">
        <v>4630</v>
      </c>
      <c r="H220" s="386"/>
      <c r="I220" s="384" t="s">
        <v>114</v>
      </c>
      <c r="J220" s="367" t="s">
        <v>88</v>
      </c>
      <c r="K220" s="366" t="s">
        <v>83</v>
      </c>
      <c r="L220" s="387">
        <v>34</v>
      </c>
      <c r="M220" s="388" t="s">
        <v>4631</v>
      </c>
      <c r="N220" s="389">
        <v>1000</v>
      </c>
      <c r="O220" s="390" t="s">
        <v>1348</v>
      </c>
      <c r="P220" s="373" t="s">
        <v>1349</v>
      </c>
      <c r="Q220" s="372" t="s">
        <v>3638</v>
      </c>
      <c r="R220" s="374">
        <v>31</v>
      </c>
      <c r="S220" s="375">
        <v>38</v>
      </c>
      <c r="T220" s="392">
        <v>31</v>
      </c>
      <c r="U220" s="391" t="s">
        <v>4626</v>
      </c>
      <c r="V220" s="376">
        <v>133.06291683406988</v>
      </c>
      <c r="W220" s="378">
        <v>133.19678585777419</v>
      </c>
      <c r="X220" s="377">
        <v>66.205148654077973</v>
      </c>
      <c r="Y220" s="387">
        <v>68.17</v>
      </c>
      <c r="Z220" s="395" t="s">
        <v>3639</v>
      </c>
      <c r="AA220" s="380">
        <v>0</v>
      </c>
      <c r="AB220" s="379" t="s">
        <v>3630</v>
      </c>
      <c r="AC220" s="380">
        <v>10</v>
      </c>
      <c r="AD220" s="379" t="s">
        <v>3630</v>
      </c>
      <c r="AE220" s="394">
        <v>0</v>
      </c>
      <c r="AF220" s="396">
        <v>0</v>
      </c>
      <c r="AG220" s="393">
        <v>0</v>
      </c>
      <c r="AH220" s="397" t="s">
        <v>633</v>
      </c>
      <c r="AI220" s="351"/>
      <c r="AL220" s="525" t="s">
        <v>14957</v>
      </c>
      <c r="AM220" s="513" t="s">
        <v>83</v>
      </c>
      <c r="AN220" s="508">
        <v>100</v>
      </c>
      <c r="AO220" s="514">
        <v>747</v>
      </c>
      <c r="AP220" s="498">
        <v>747</v>
      </c>
      <c r="AQ220" s="515">
        <v>0</v>
      </c>
      <c r="AR220" s="512" t="s">
        <v>14958</v>
      </c>
      <c r="BA220" s="338" t="s">
        <v>4632</v>
      </c>
    </row>
    <row r="221" spans="2:53" ht="16.5" customHeight="1">
      <c r="B221" s="398" t="s">
        <v>4633</v>
      </c>
      <c r="C221" s="381" t="s">
        <v>4634</v>
      </c>
      <c r="D221" s="383">
        <v>748</v>
      </c>
      <c r="E221" s="382" t="s">
        <v>633</v>
      </c>
      <c r="F221" s="369" t="s">
        <v>4635</v>
      </c>
      <c r="G221" s="385" t="s">
        <v>4636</v>
      </c>
      <c r="H221" s="386"/>
      <c r="I221" s="384" t="s">
        <v>86</v>
      </c>
      <c r="J221" s="367" t="s">
        <v>662</v>
      </c>
      <c r="K221" s="366" t="s">
        <v>83</v>
      </c>
      <c r="L221" s="387">
        <v>20</v>
      </c>
      <c r="M221" s="388" t="s">
        <v>4637</v>
      </c>
      <c r="N221" s="389">
        <v>1000</v>
      </c>
      <c r="O221" s="390" t="s">
        <v>1348</v>
      </c>
      <c r="P221" s="373" t="s">
        <v>1349</v>
      </c>
      <c r="Q221" s="372" t="s">
        <v>3638</v>
      </c>
      <c r="R221" s="374">
        <v>22</v>
      </c>
      <c r="S221" s="375">
        <v>33</v>
      </c>
      <c r="T221" s="392">
        <v>33</v>
      </c>
      <c r="U221" s="391" t="s">
        <v>4635</v>
      </c>
      <c r="V221" s="376">
        <v>132.9603450953326</v>
      </c>
      <c r="W221" s="378">
        <v>133.10886722457079</v>
      </c>
      <c r="X221" s="377">
        <v>66.175393840048329</v>
      </c>
      <c r="Y221" s="387">
        <v>66.67</v>
      </c>
      <c r="Z221" s="395" t="s">
        <v>3639</v>
      </c>
      <c r="AA221" s="380">
        <v>111.11</v>
      </c>
      <c r="AB221" s="379" t="s">
        <v>3630</v>
      </c>
      <c r="AC221" s="380">
        <v>10</v>
      </c>
      <c r="AD221" s="379" t="s">
        <v>3630</v>
      </c>
      <c r="AE221" s="394">
        <v>0</v>
      </c>
      <c r="AF221" s="396">
        <v>0</v>
      </c>
      <c r="AG221" s="393">
        <v>0</v>
      </c>
      <c r="AH221" s="397" t="s">
        <v>633</v>
      </c>
      <c r="AI221" s="351"/>
      <c r="AL221" s="525" t="s">
        <v>14959</v>
      </c>
      <c r="AM221" s="513" t="s">
        <v>83</v>
      </c>
      <c r="AN221" s="508">
        <v>100</v>
      </c>
      <c r="AO221" s="514">
        <v>748</v>
      </c>
      <c r="AP221" s="498">
        <v>748</v>
      </c>
      <c r="AQ221" s="515">
        <v>0</v>
      </c>
      <c r="AR221" s="512" t="s">
        <v>14960</v>
      </c>
      <c r="BA221" s="338" t="s">
        <v>4638</v>
      </c>
    </row>
    <row r="222" spans="2:53" ht="16.5" customHeight="1">
      <c r="B222" s="398" t="s">
        <v>4639</v>
      </c>
      <c r="C222" s="381" t="s">
        <v>4640</v>
      </c>
      <c r="D222" s="383">
        <v>748</v>
      </c>
      <c r="E222" s="382" t="s">
        <v>633</v>
      </c>
      <c r="F222" s="369" t="s">
        <v>4641</v>
      </c>
      <c r="G222" s="385" t="s">
        <v>4642</v>
      </c>
      <c r="H222" s="386"/>
      <c r="I222" s="384" t="s">
        <v>114</v>
      </c>
      <c r="J222" s="367" t="s">
        <v>101</v>
      </c>
      <c r="K222" s="366" t="s">
        <v>83</v>
      </c>
      <c r="L222" s="387">
        <v>27</v>
      </c>
      <c r="M222" s="388" t="s">
        <v>4643</v>
      </c>
      <c r="N222" s="389">
        <v>1000</v>
      </c>
      <c r="O222" s="390" t="s">
        <v>1348</v>
      </c>
      <c r="P222" s="373" t="s">
        <v>1349</v>
      </c>
      <c r="Q222" s="372" t="s">
        <v>3638</v>
      </c>
      <c r="R222" s="374">
        <v>31</v>
      </c>
      <c r="S222" s="375">
        <v>38</v>
      </c>
      <c r="T222" s="392">
        <v>31</v>
      </c>
      <c r="U222" s="391" t="s">
        <v>4641</v>
      </c>
      <c r="V222" s="376">
        <v>132.95492165528324</v>
      </c>
      <c r="W222" s="378">
        <v>133.10421856167133</v>
      </c>
      <c r="X222" s="377">
        <v>66.175429891522711</v>
      </c>
      <c r="Y222" s="387">
        <v>68.12</v>
      </c>
      <c r="Z222" s="395" t="s">
        <v>3639</v>
      </c>
      <c r="AA222" s="380">
        <v>0</v>
      </c>
      <c r="AB222" s="379" t="s">
        <v>3630</v>
      </c>
      <c r="AC222" s="380">
        <v>10</v>
      </c>
      <c r="AD222" s="379" t="s">
        <v>3630</v>
      </c>
      <c r="AE222" s="394">
        <v>0</v>
      </c>
      <c r="AF222" s="396">
        <v>0</v>
      </c>
      <c r="AG222" s="393">
        <v>0</v>
      </c>
      <c r="AH222" s="397" t="s">
        <v>633</v>
      </c>
      <c r="AI222" s="351"/>
      <c r="AL222" s="525" t="s">
        <v>14961</v>
      </c>
      <c r="AM222" s="513" t="s">
        <v>83</v>
      </c>
      <c r="AN222" s="508">
        <v>100</v>
      </c>
      <c r="AO222" s="514">
        <v>748</v>
      </c>
      <c r="AP222" s="498">
        <v>748</v>
      </c>
      <c r="AQ222" s="515">
        <v>0</v>
      </c>
      <c r="AR222" s="512" t="s">
        <v>14962</v>
      </c>
      <c r="BA222" s="338" t="s">
        <v>4644</v>
      </c>
    </row>
    <row r="223" spans="2:53" ht="16.5" customHeight="1">
      <c r="B223" s="398" t="s">
        <v>4639</v>
      </c>
      <c r="C223" s="381" t="s">
        <v>4640</v>
      </c>
      <c r="D223" s="383">
        <v>749</v>
      </c>
      <c r="E223" s="382" t="s">
        <v>633</v>
      </c>
      <c r="F223" s="369" t="s">
        <v>4641</v>
      </c>
      <c r="G223" s="385" t="s">
        <v>4645</v>
      </c>
      <c r="H223" s="386"/>
      <c r="I223" s="384" t="s">
        <v>329</v>
      </c>
      <c r="J223" s="367" t="s">
        <v>311</v>
      </c>
      <c r="K223" s="366" t="s">
        <v>83</v>
      </c>
      <c r="L223" s="387">
        <v>6</v>
      </c>
      <c r="M223" s="388" t="s">
        <v>4646</v>
      </c>
      <c r="N223" s="389">
        <v>1000</v>
      </c>
      <c r="O223" s="390" t="s">
        <v>1350</v>
      </c>
      <c r="P223" s="373" t="s">
        <v>1350</v>
      </c>
      <c r="Q223" s="372" t="s">
        <v>3638</v>
      </c>
      <c r="R223" s="374">
        <v>25</v>
      </c>
      <c r="S223" s="375">
        <v>30</v>
      </c>
      <c r="T223" s="392">
        <v>25</v>
      </c>
      <c r="U223" s="391" t="s">
        <v>4641</v>
      </c>
      <c r="V223" s="376">
        <v>132.9454324580056</v>
      </c>
      <c r="W223" s="378">
        <v>133.0960849640048</v>
      </c>
      <c r="X223" s="377">
        <v>66.169241288994797</v>
      </c>
      <c r="Y223" s="387" t="s">
        <v>633</v>
      </c>
      <c r="Z223" s="395" t="s">
        <v>3639</v>
      </c>
      <c r="AA223" s="380">
        <v>200</v>
      </c>
      <c r="AB223" s="379" t="s">
        <v>3630</v>
      </c>
      <c r="AC223" s="380">
        <v>0</v>
      </c>
      <c r="AD223" s="379" t="s">
        <v>3630</v>
      </c>
      <c r="AE223" s="394">
        <v>0</v>
      </c>
      <c r="AF223" s="396">
        <v>51.003</v>
      </c>
      <c r="AG223" s="393">
        <v>0</v>
      </c>
      <c r="AH223" s="397" t="s">
        <v>3939</v>
      </c>
      <c r="AI223" s="351"/>
      <c r="AL223" s="525" t="s">
        <v>14963</v>
      </c>
      <c r="AM223" s="513" t="s">
        <v>83</v>
      </c>
      <c r="AN223" s="508">
        <v>100</v>
      </c>
      <c r="AO223" s="514">
        <v>749</v>
      </c>
      <c r="AP223" s="498">
        <v>749</v>
      </c>
      <c r="AQ223" s="515">
        <v>0</v>
      </c>
      <c r="AR223" s="512" t="s">
        <v>14964</v>
      </c>
      <c r="BA223" s="338" t="s">
        <v>4647</v>
      </c>
    </row>
    <row r="224" spans="2:53" ht="16.5" customHeight="1">
      <c r="B224" s="398" t="s">
        <v>4648</v>
      </c>
      <c r="C224" s="381" t="s">
        <v>4649</v>
      </c>
      <c r="D224" s="383">
        <v>749</v>
      </c>
      <c r="E224" s="382" t="s">
        <v>633</v>
      </c>
      <c r="F224" s="369" t="s">
        <v>4650</v>
      </c>
      <c r="G224" s="385" t="s">
        <v>4651</v>
      </c>
      <c r="H224" s="386"/>
      <c r="I224" s="384" t="s">
        <v>328</v>
      </c>
      <c r="J224" s="367" t="s">
        <v>893</v>
      </c>
      <c r="K224" s="366" t="s">
        <v>83</v>
      </c>
      <c r="L224" s="387">
        <v>6</v>
      </c>
      <c r="M224" s="388" t="s">
        <v>4652</v>
      </c>
      <c r="N224" s="389">
        <v>1000</v>
      </c>
      <c r="O224" s="390" t="s">
        <v>1182</v>
      </c>
      <c r="P224" s="373" t="s">
        <v>1182</v>
      </c>
      <c r="Q224" s="372" t="s">
        <v>3638</v>
      </c>
      <c r="R224" s="374">
        <v>20</v>
      </c>
      <c r="S224" s="375">
        <v>30</v>
      </c>
      <c r="T224" s="392">
        <v>30</v>
      </c>
      <c r="U224" s="391" t="s">
        <v>4650</v>
      </c>
      <c r="V224" s="376">
        <v>132.875</v>
      </c>
      <c r="W224" s="378">
        <v>133.03571428571428</v>
      </c>
      <c r="X224" s="377">
        <v>66.149642857142851</v>
      </c>
      <c r="Y224" s="387" t="s">
        <v>633</v>
      </c>
      <c r="Z224" s="395" t="s">
        <v>3639</v>
      </c>
      <c r="AA224" s="380">
        <v>200</v>
      </c>
      <c r="AB224" s="379" t="s">
        <v>3630</v>
      </c>
      <c r="AC224" s="380">
        <v>10</v>
      </c>
      <c r="AD224" s="379" t="s">
        <v>3630</v>
      </c>
      <c r="AE224" s="394">
        <v>0</v>
      </c>
      <c r="AF224" s="396">
        <v>0</v>
      </c>
      <c r="AG224" s="393">
        <v>0</v>
      </c>
      <c r="AH224" s="397" t="s">
        <v>633</v>
      </c>
      <c r="AI224" s="351"/>
      <c r="AL224" s="525" t="s">
        <v>14965</v>
      </c>
      <c r="AM224" s="513" t="s">
        <v>83</v>
      </c>
      <c r="AN224" s="508">
        <v>100</v>
      </c>
      <c r="AO224" s="514">
        <v>749</v>
      </c>
      <c r="AP224" s="498">
        <v>749</v>
      </c>
      <c r="AQ224" s="515">
        <v>0</v>
      </c>
      <c r="AR224" s="512" t="s">
        <v>14966</v>
      </c>
      <c r="BA224" s="338" t="s">
        <v>4653</v>
      </c>
    </row>
    <row r="225" spans="2:53" ht="16.5" customHeight="1">
      <c r="B225" s="398" t="s">
        <v>4654</v>
      </c>
      <c r="C225" s="381" t="s">
        <v>4655</v>
      </c>
      <c r="D225" s="383">
        <v>750</v>
      </c>
      <c r="E225" s="382" t="s">
        <v>633</v>
      </c>
      <c r="F225" s="369" t="s">
        <v>4656</v>
      </c>
      <c r="G225" s="385" t="s">
        <v>4657</v>
      </c>
      <c r="H225" s="386"/>
      <c r="I225" s="384" t="s">
        <v>329</v>
      </c>
      <c r="J225" s="367" t="s">
        <v>325</v>
      </c>
      <c r="K225" s="366" t="s">
        <v>83</v>
      </c>
      <c r="L225" s="387">
        <v>5</v>
      </c>
      <c r="M225" s="388" t="s">
        <v>4658</v>
      </c>
      <c r="N225" s="389">
        <v>1000</v>
      </c>
      <c r="O225" s="390" t="s">
        <v>1350</v>
      </c>
      <c r="P225" s="373" t="s">
        <v>1350</v>
      </c>
      <c r="Q225" s="372" t="s">
        <v>3638</v>
      </c>
      <c r="R225" s="374">
        <v>25</v>
      </c>
      <c r="S225" s="375">
        <v>30</v>
      </c>
      <c r="T225" s="392">
        <v>25</v>
      </c>
      <c r="U225" s="391" t="s">
        <v>4656</v>
      </c>
      <c r="V225" s="376">
        <v>132.86953668033405</v>
      </c>
      <c r="W225" s="378">
        <v>133.03103144028634</v>
      </c>
      <c r="X225" s="377">
        <v>66.144715939689789</v>
      </c>
      <c r="Y225" s="387" t="s">
        <v>633</v>
      </c>
      <c r="Z225" s="395" t="s">
        <v>3639</v>
      </c>
      <c r="AA225" s="380">
        <v>200</v>
      </c>
      <c r="AB225" s="379" t="s">
        <v>3630</v>
      </c>
      <c r="AC225" s="380">
        <v>0</v>
      </c>
      <c r="AD225" s="379" t="s">
        <v>3630</v>
      </c>
      <c r="AE225" s="394">
        <v>0</v>
      </c>
      <c r="AF225" s="396">
        <v>50.981000000000002</v>
      </c>
      <c r="AG225" s="393">
        <v>0</v>
      </c>
      <c r="AH225" s="397" t="s">
        <v>3939</v>
      </c>
      <c r="AI225" s="351"/>
      <c r="AL225" s="525" t="s">
        <v>14967</v>
      </c>
      <c r="AM225" s="513" t="s">
        <v>83</v>
      </c>
      <c r="AN225" s="508">
        <v>100</v>
      </c>
      <c r="AO225" s="514">
        <v>750</v>
      </c>
      <c r="AP225" s="498">
        <v>750</v>
      </c>
      <c r="AQ225" s="515">
        <v>0</v>
      </c>
      <c r="AR225" s="512" t="s">
        <v>14968</v>
      </c>
      <c r="BA225" s="338" t="s">
        <v>4659</v>
      </c>
    </row>
    <row r="226" spans="2:53" ht="16.5" customHeight="1">
      <c r="B226" s="398" t="s">
        <v>4654</v>
      </c>
      <c r="C226" s="381" t="s">
        <v>4655</v>
      </c>
      <c r="D226" s="383">
        <v>750</v>
      </c>
      <c r="E226" s="382" t="s">
        <v>633</v>
      </c>
      <c r="F226" s="369" t="s">
        <v>4656</v>
      </c>
      <c r="G226" s="385" t="s">
        <v>4657</v>
      </c>
      <c r="H226" s="386"/>
      <c r="I226" s="384" t="s">
        <v>137</v>
      </c>
      <c r="J226" s="367" t="s">
        <v>116</v>
      </c>
      <c r="K226" s="366" t="s">
        <v>83</v>
      </c>
      <c r="L226" s="387">
        <v>30</v>
      </c>
      <c r="M226" s="388" t="s">
        <v>4660</v>
      </c>
      <c r="N226" s="389">
        <v>1000</v>
      </c>
      <c r="O226" s="390" t="s">
        <v>1350</v>
      </c>
      <c r="P226" s="373" t="s">
        <v>1351</v>
      </c>
      <c r="Q226" s="372" t="s">
        <v>3638</v>
      </c>
      <c r="R226" s="374">
        <v>20</v>
      </c>
      <c r="S226" s="375">
        <v>35</v>
      </c>
      <c r="T226" s="392">
        <v>35</v>
      </c>
      <c r="U226" s="391" t="s">
        <v>4656</v>
      </c>
      <c r="V226" s="376">
        <v>132.86713255163383</v>
      </c>
      <c r="W226" s="378">
        <v>133.02897075854327</v>
      </c>
      <c r="X226" s="377">
        <v>66.146948344911465</v>
      </c>
      <c r="Y226" s="387">
        <v>66.17</v>
      </c>
      <c r="Z226" s="395" t="s">
        <v>3639</v>
      </c>
      <c r="AA226" s="380">
        <v>100</v>
      </c>
      <c r="AB226" s="379" t="s">
        <v>3630</v>
      </c>
      <c r="AC226" s="380">
        <v>0</v>
      </c>
      <c r="AD226" s="379" t="s">
        <v>3630</v>
      </c>
      <c r="AE226" s="394">
        <v>0</v>
      </c>
      <c r="AF226" s="396">
        <v>0</v>
      </c>
      <c r="AG226" s="393">
        <v>0</v>
      </c>
      <c r="AH226" s="397" t="s">
        <v>633</v>
      </c>
      <c r="AI226" s="351"/>
      <c r="AL226" s="525" t="s">
        <v>14969</v>
      </c>
      <c r="AM226" s="513" t="s">
        <v>83</v>
      </c>
      <c r="AN226" s="508">
        <v>100</v>
      </c>
      <c r="AO226" s="514">
        <v>750</v>
      </c>
      <c r="AP226" s="498">
        <v>750</v>
      </c>
      <c r="AQ226" s="515">
        <v>0</v>
      </c>
      <c r="AR226" s="512" t="s">
        <v>14968</v>
      </c>
      <c r="BA226" s="338" t="s">
        <v>4661</v>
      </c>
    </row>
    <row r="227" spans="2:53" ht="16.5" customHeight="1">
      <c r="B227" s="398" t="s">
        <v>4662</v>
      </c>
      <c r="C227" s="381" t="s">
        <v>4663</v>
      </c>
      <c r="D227" s="383">
        <v>751</v>
      </c>
      <c r="E227" s="382" t="s">
        <v>633</v>
      </c>
      <c r="F227" s="369" t="s">
        <v>4664</v>
      </c>
      <c r="G227" s="385" t="s">
        <v>4665</v>
      </c>
      <c r="H227" s="386"/>
      <c r="I227" s="384" t="s">
        <v>114</v>
      </c>
      <c r="J227" s="367" t="s">
        <v>672</v>
      </c>
      <c r="K227" s="366" t="s">
        <v>83</v>
      </c>
      <c r="L227" s="387">
        <v>20</v>
      </c>
      <c r="M227" s="388" t="s">
        <v>4666</v>
      </c>
      <c r="N227" s="389">
        <v>1000</v>
      </c>
      <c r="O227" s="390" t="s">
        <v>1348</v>
      </c>
      <c r="P227" s="373" t="s">
        <v>1349</v>
      </c>
      <c r="Q227" s="372" t="s">
        <v>3638</v>
      </c>
      <c r="R227" s="374">
        <v>31</v>
      </c>
      <c r="S227" s="375">
        <v>38</v>
      </c>
      <c r="T227" s="392">
        <v>31</v>
      </c>
      <c r="U227" s="391" t="s">
        <v>4664</v>
      </c>
      <c r="V227" s="376">
        <v>132.8216494845361</v>
      </c>
      <c r="W227" s="378">
        <v>132.99123711340206</v>
      </c>
      <c r="X227" s="377">
        <v>66.128556701030931</v>
      </c>
      <c r="Y227" s="387">
        <v>68.070000000000007</v>
      </c>
      <c r="Z227" s="395" t="s">
        <v>3639</v>
      </c>
      <c r="AA227" s="380">
        <v>0</v>
      </c>
      <c r="AB227" s="379" t="s">
        <v>3630</v>
      </c>
      <c r="AC227" s="380">
        <v>10</v>
      </c>
      <c r="AD227" s="379" t="s">
        <v>3630</v>
      </c>
      <c r="AE227" s="394">
        <v>0</v>
      </c>
      <c r="AF227" s="396">
        <v>0</v>
      </c>
      <c r="AG227" s="393">
        <v>0</v>
      </c>
      <c r="AH227" s="397" t="s">
        <v>633</v>
      </c>
      <c r="AI227" s="351"/>
      <c r="AL227" s="525" t="s">
        <v>14970</v>
      </c>
      <c r="AM227" s="513" t="s">
        <v>83</v>
      </c>
      <c r="AN227" s="508">
        <v>100</v>
      </c>
      <c r="AO227" s="514">
        <v>751</v>
      </c>
      <c r="AP227" s="498">
        <v>751</v>
      </c>
      <c r="AQ227" s="515">
        <v>0</v>
      </c>
      <c r="AR227" s="512" t="s">
        <v>14971</v>
      </c>
      <c r="BA227" s="338" t="s">
        <v>4667</v>
      </c>
    </row>
    <row r="228" spans="2:53" ht="16.5" customHeight="1">
      <c r="B228" s="398" t="s">
        <v>4668</v>
      </c>
      <c r="C228" s="381" t="s">
        <v>4669</v>
      </c>
      <c r="D228" s="383">
        <v>752</v>
      </c>
      <c r="E228" s="382" t="s">
        <v>4670</v>
      </c>
      <c r="F228" s="369" t="s">
        <v>4671</v>
      </c>
      <c r="G228" s="385" t="s">
        <v>4672</v>
      </c>
      <c r="H228" s="386"/>
      <c r="I228" s="384" t="s">
        <v>86</v>
      </c>
      <c r="J228" s="367" t="s">
        <v>1371</v>
      </c>
      <c r="K228" s="366" t="s">
        <v>84</v>
      </c>
      <c r="L228" s="387">
        <v>4</v>
      </c>
      <c r="M228" s="388" t="s">
        <v>4673</v>
      </c>
      <c r="N228" s="389">
        <v>1000</v>
      </c>
      <c r="O228" s="390" t="s">
        <v>1348</v>
      </c>
      <c r="P228" s="373" t="s">
        <v>1349</v>
      </c>
      <c r="Q228" s="372" t="s">
        <v>3638</v>
      </c>
      <c r="R228" s="374">
        <v>33</v>
      </c>
      <c r="S228" s="375">
        <v>33</v>
      </c>
      <c r="T228" s="392">
        <v>17</v>
      </c>
      <c r="U228" s="391" t="s">
        <v>4671</v>
      </c>
      <c r="V228" s="376">
        <v>132.78060229445509</v>
      </c>
      <c r="W228" s="378">
        <v>132.96045172084132</v>
      </c>
      <c r="X228" s="377">
        <v>65.619472992351803</v>
      </c>
      <c r="Y228" s="387">
        <v>66.600000000000009</v>
      </c>
      <c r="Z228" s="395" t="s">
        <v>3639</v>
      </c>
      <c r="AA228" s="380">
        <v>166.67</v>
      </c>
      <c r="AB228" s="379" t="s">
        <v>3630</v>
      </c>
      <c r="AC228" s="380">
        <v>10</v>
      </c>
      <c r="AD228" s="379" t="s">
        <v>3630</v>
      </c>
      <c r="AE228" s="394">
        <v>0</v>
      </c>
      <c r="AF228" s="396">
        <v>0</v>
      </c>
      <c r="AG228" s="393">
        <v>0</v>
      </c>
      <c r="AH228" s="397" t="s">
        <v>633</v>
      </c>
      <c r="AI228" s="351"/>
      <c r="AL228" s="525" t="s">
        <v>14972</v>
      </c>
      <c r="AM228" s="513" t="s">
        <v>84</v>
      </c>
      <c r="AN228" s="508">
        <v>100</v>
      </c>
      <c r="AO228" s="514">
        <v>752</v>
      </c>
      <c r="AP228" s="498">
        <v>690</v>
      </c>
      <c r="AQ228" s="515">
        <v>62</v>
      </c>
      <c r="AR228" s="512" t="s">
        <v>14973</v>
      </c>
      <c r="BA228" s="338" t="s">
        <v>4674</v>
      </c>
    </row>
    <row r="229" spans="2:53" ht="16.5" customHeight="1">
      <c r="B229" s="398" t="s">
        <v>4675</v>
      </c>
      <c r="C229" s="381" t="s">
        <v>4676</v>
      </c>
      <c r="D229" s="383">
        <v>754</v>
      </c>
      <c r="E229" s="382" t="s">
        <v>633</v>
      </c>
      <c r="F229" s="369" t="s">
        <v>4677</v>
      </c>
      <c r="G229" s="385" t="s">
        <v>4678</v>
      </c>
      <c r="H229" s="386"/>
      <c r="I229" s="384" t="s">
        <v>86</v>
      </c>
      <c r="J229" s="367" t="s">
        <v>72</v>
      </c>
      <c r="K229" s="366" t="s">
        <v>83</v>
      </c>
      <c r="L229" s="387">
        <v>18</v>
      </c>
      <c r="M229" s="388" t="s">
        <v>4679</v>
      </c>
      <c r="N229" s="389">
        <v>1000</v>
      </c>
      <c r="O229" s="390" t="s">
        <v>1348</v>
      </c>
      <c r="P229" s="373" t="s">
        <v>1349</v>
      </c>
      <c r="Q229" s="372" t="s">
        <v>3638</v>
      </c>
      <c r="R229" s="374">
        <v>22</v>
      </c>
      <c r="S229" s="375">
        <v>33</v>
      </c>
      <c r="T229" s="392">
        <v>33</v>
      </c>
      <c r="U229" s="391" t="s">
        <v>4677</v>
      </c>
      <c r="V229" s="376">
        <v>132.73198349730245</v>
      </c>
      <c r="W229" s="378">
        <v>132.92398762297682</v>
      </c>
      <c r="X229" s="377">
        <v>66.102014439860369</v>
      </c>
      <c r="Y229" s="387">
        <v>66.59</v>
      </c>
      <c r="Z229" s="395" t="s">
        <v>3639</v>
      </c>
      <c r="AA229" s="380">
        <v>111.11</v>
      </c>
      <c r="AB229" s="379" t="s">
        <v>3630</v>
      </c>
      <c r="AC229" s="380">
        <v>10</v>
      </c>
      <c r="AD229" s="379" t="s">
        <v>3630</v>
      </c>
      <c r="AE229" s="394">
        <v>0</v>
      </c>
      <c r="AF229" s="396">
        <v>0</v>
      </c>
      <c r="AG229" s="393">
        <v>0</v>
      </c>
      <c r="AH229" s="397" t="s">
        <v>633</v>
      </c>
      <c r="AI229" s="351"/>
      <c r="AL229" s="525" t="s">
        <v>14974</v>
      </c>
      <c r="AM229" s="513" t="s">
        <v>83</v>
      </c>
      <c r="AN229" s="508">
        <v>100</v>
      </c>
      <c r="AO229" s="514">
        <v>754</v>
      </c>
      <c r="AP229" s="498">
        <v>754</v>
      </c>
      <c r="AQ229" s="515">
        <v>0</v>
      </c>
      <c r="AR229" s="512" t="s">
        <v>14975</v>
      </c>
      <c r="BA229" s="338" t="s">
        <v>4680</v>
      </c>
    </row>
    <row r="230" spans="2:53" ht="16.5" customHeight="1">
      <c r="B230" s="398" t="s">
        <v>4675</v>
      </c>
      <c r="C230" s="381" t="s">
        <v>4676</v>
      </c>
      <c r="D230" s="383">
        <v>753</v>
      </c>
      <c r="E230" s="382" t="s">
        <v>4681</v>
      </c>
      <c r="F230" s="369" t="s">
        <v>4682</v>
      </c>
      <c r="G230" s="385" t="s">
        <v>4567</v>
      </c>
      <c r="H230" s="386"/>
      <c r="I230" s="384" t="s">
        <v>114</v>
      </c>
      <c r="J230" s="367" t="s">
        <v>1374</v>
      </c>
      <c r="K230" s="366" t="s">
        <v>84</v>
      </c>
      <c r="L230" s="387">
        <v>25</v>
      </c>
      <c r="M230" s="388" t="s">
        <v>4683</v>
      </c>
      <c r="N230" s="389">
        <v>1000</v>
      </c>
      <c r="O230" s="390" t="s">
        <v>1348</v>
      </c>
      <c r="P230" s="373" t="s">
        <v>1349</v>
      </c>
      <c r="Q230" s="372" t="s">
        <v>3638</v>
      </c>
      <c r="R230" s="374">
        <v>36</v>
      </c>
      <c r="S230" s="375">
        <v>36</v>
      </c>
      <c r="T230" s="392">
        <v>29</v>
      </c>
      <c r="U230" s="391" t="s">
        <v>4682</v>
      </c>
      <c r="V230" s="376">
        <v>133.79356297507937</v>
      </c>
      <c r="W230" s="378">
        <v>133.82305397863948</v>
      </c>
      <c r="X230" s="377">
        <v>65.906691523140566</v>
      </c>
      <c r="Y230" s="387">
        <v>66.98</v>
      </c>
      <c r="Z230" s="395" t="s">
        <v>3639</v>
      </c>
      <c r="AA230" s="380">
        <v>0</v>
      </c>
      <c r="AB230" s="379" t="s">
        <v>3630</v>
      </c>
      <c r="AC230" s="380">
        <v>10</v>
      </c>
      <c r="AD230" s="379" t="s">
        <v>3630</v>
      </c>
      <c r="AE230" s="394">
        <v>0</v>
      </c>
      <c r="AF230" s="396">
        <v>0</v>
      </c>
      <c r="AG230" s="393">
        <v>0</v>
      </c>
      <c r="AH230" s="397" t="s">
        <v>633</v>
      </c>
      <c r="AI230" s="351"/>
      <c r="AL230" s="525" t="s">
        <v>14976</v>
      </c>
      <c r="AM230" s="513" t="s">
        <v>84</v>
      </c>
      <c r="AN230" s="508">
        <v>100</v>
      </c>
      <c r="AO230" s="514">
        <v>753</v>
      </c>
      <c r="AP230" s="498">
        <v>699</v>
      </c>
      <c r="AQ230" s="515">
        <v>54</v>
      </c>
      <c r="AR230" s="512" t="s">
        <v>14977</v>
      </c>
      <c r="BA230" s="338" t="s">
        <v>4684</v>
      </c>
    </row>
    <row r="231" spans="2:53" ht="16.5" customHeight="1">
      <c r="B231" s="398" t="s">
        <v>4685</v>
      </c>
      <c r="C231" s="381" t="s">
        <v>4686</v>
      </c>
      <c r="D231" s="383">
        <v>755</v>
      </c>
      <c r="E231" s="382" t="s">
        <v>633</v>
      </c>
      <c r="F231" s="369" t="s">
        <v>4687</v>
      </c>
      <c r="G231" s="385" t="s">
        <v>4688</v>
      </c>
      <c r="H231" s="386"/>
      <c r="I231" s="384" t="s">
        <v>86</v>
      </c>
      <c r="J231" s="367" t="s">
        <v>97</v>
      </c>
      <c r="K231" s="366" t="s">
        <v>83</v>
      </c>
      <c r="L231" s="387">
        <v>17</v>
      </c>
      <c r="M231" s="388" t="s">
        <v>4689</v>
      </c>
      <c r="N231" s="389">
        <v>1000</v>
      </c>
      <c r="O231" s="390" t="s">
        <v>1348</v>
      </c>
      <c r="P231" s="373" t="s">
        <v>1349</v>
      </c>
      <c r="Q231" s="372" t="s">
        <v>3638</v>
      </c>
      <c r="R231" s="374">
        <v>22</v>
      </c>
      <c r="S231" s="375">
        <v>33</v>
      </c>
      <c r="T231" s="392">
        <v>33</v>
      </c>
      <c r="U231" s="391" t="s">
        <v>4687</v>
      </c>
      <c r="V231" s="376">
        <v>132.72247223103778</v>
      </c>
      <c r="W231" s="378">
        <v>132.91685417327832</v>
      </c>
      <c r="X231" s="377">
        <v>66.100336797841933</v>
      </c>
      <c r="Y231" s="387">
        <v>66.58</v>
      </c>
      <c r="Z231" s="395" t="s">
        <v>3639</v>
      </c>
      <c r="AA231" s="380">
        <v>111.11</v>
      </c>
      <c r="AB231" s="379" t="s">
        <v>3630</v>
      </c>
      <c r="AC231" s="380">
        <v>10</v>
      </c>
      <c r="AD231" s="379" t="s">
        <v>3630</v>
      </c>
      <c r="AE231" s="394">
        <v>0</v>
      </c>
      <c r="AF231" s="396">
        <v>0</v>
      </c>
      <c r="AG231" s="393">
        <v>0</v>
      </c>
      <c r="AH231" s="397" t="s">
        <v>633</v>
      </c>
      <c r="AI231" s="351"/>
      <c r="AL231" s="525" t="s">
        <v>14978</v>
      </c>
      <c r="AM231" s="513" t="s">
        <v>83</v>
      </c>
      <c r="AN231" s="508">
        <v>100</v>
      </c>
      <c r="AO231" s="514">
        <v>755</v>
      </c>
      <c r="AP231" s="498">
        <v>755</v>
      </c>
      <c r="AQ231" s="515">
        <v>0</v>
      </c>
      <c r="AR231" s="512" t="s">
        <v>14979</v>
      </c>
      <c r="BA231" s="338" t="s">
        <v>4690</v>
      </c>
    </row>
    <row r="232" spans="2:53" ht="16.5" customHeight="1">
      <c r="B232" s="398" t="s">
        <v>4685</v>
      </c>
      <c r="C232" s="381" t="s">
        <v>4686</v>
      </c>
      <c r="D232" s="383">
        <v>756</v>
      </c>
      <c r="E232" s="382" t="s">
        <v>633</v>
      </c>
      <c r="F232" s="369" t="s">
        <v>4687</v>
      </c>
      <c r="G232" s="385" t="s">
        <v>4691</v>
      </c>
      <c r="H232" s="386"/>
      <c r="I232" s="384" t="s">
        <v>506</v>
      </c>
      <c r="J232" s="367" t="s">
        <v>94</v>
      </c>
      <c r="K232" s="366" t="s">
        <v>83</v>
      </c>
      <c r="L232" s="387">
        <v>10</v>
      </c>
      <c r="M232" s="388" t="s">
        <v>4692</v>
      </c>
      <c r="N232" s="389">
        <v>600</v>
      </c>
      <c r="O232" s="390" t="s">
        <v>1348</v>
      </c>
      <c r="P232" s="373" t="s">
        <v>1349</v>
      </c>
      <c r="Q232" s="372" t="s">
        <v>3638</v>
      </c>
      <c r="R232" s="374">
        <v>37</v>
      </c>
      <c r="S232" s="375">
        <v>43</v>
      </c>
      <c r="T232" s="392">
        <v>20</v>
      </c>
      <c r="U232" s="391" t="s">
        <v>4687</v>
      </c>
      <c r="V232" s="376">
        <v>132.70953676294104</v>
      </c>
      <c r="W232" s="378">
        <v>132.90715257220577</v>
      </c>
      <c r="X232" s="377">
        <v>66.096655332426607</v>
      </c>
      <c r="Y232" s="387">
        <v>67.83</v>
      </c>
      <c r="Z232" s="395" t="s">
        <v>3639</v>
      </c>
      <c r="AA232" s="380">
        <v>100</v>
      </c>
      <c r="AB232" s="379" t="s">
        <v>3630</v>
      </c>
      <c r="AC232" s="380">
        <v>10</v>
      </c>
      <c r="AD232" s="379" t="s">
        <v>3630</v>
      </c>
      <c r="AE232" s="394">
        <v>0</v>
      </c>
      <c r="AF232" s="396">
        <v>0.3</v>
      </c>
      <c r="AG232" s="393">
        <v>0</v>
      </c>
      <c r="AH232" s="397" t="s">
        <v>4230</v>
      </c>
      <c r="AI232" s="351"/>
      <c r="AL232" s="525" t="s">
        <v>14980</v>
      </c>
      <c r="AM232" s="513" t="s">
        <v>83</v>
      </c>
      <c r="AN232" s="508">
        <v>100</v>
      </c>
      <c r="AO232" s="514">
        <v>756</v>
      </c>
      <c r="AP232" s="498">
        <v>756</v>
      </c>
      <c r="AQ232" s="515">
        <v>0</v>
      </c>
      <c r="AR232" s="512" t="s">
        <v>14981</v>
      </c>
      <c r="BA232" s="338" t="s">
        <v>4693</v>
      </c>
    </row>
    <row r="233" spans="2:53" ht="16.5" customHeight="1">
      <c r="B233" s="398" t="s">
        <v>4694</v>
      </c>
      <c r="C233" s="381" t="s">
        <v>4695</v>
      </c>
      <c r="D233" s="383">
        <v>757</v>
      </c>
      <c r="E233" s="382" t="s">
        <v>633</v>
      </c>
      <c r="F233" s="369" t="s">
        <v>4696</v>
      </c>
      <c r="G233" s="385" t="s">
        <v>4621</v>
      </c>
      <c r="H233" s="386"/>
      <c r="I233" s="384" t="s">
        <v>506</v>
      </c>
      <c r="J233" s="367" t="s">
        <v>365</v>
      </c>
      <c r="K233" s="366" t="s">
        <v>83</v>
      </c>
      <c r="L233" s="387">
        <v>37</v>
      </c>
      <c r="M233" s="388" t="s">
        <v>4697</v>
      </c>
      <c r="N233" s="389">
        <v>600</v>
      </c>
      <c r="O233" s="390" t="s">
        <v>1348</v>
      </c>
      <c r="P233" s="373" t="s">
        <v>1349</v>
      </c>
      <c r="Q233" s="372" t="s">
        <v>3638</v>
      </c>
      <c r="R233" s="374">
        <v>37</v>
      </c>
      <c r="S233" s="375">
        <v>43</v>
      </c>
      <c r="T233" s="392">
        <v>20</v>
      </c>
      <c r="U233" s="391" t="s">
        <v>4696</v>
      </c>
      <c r="V233" s="376">
        <v>132.70553644291545</v>
      </c>
      <c r="W233" s="378">
        <v>132.90415233218656</v>
      </c>
      <c r="X233" s="377">
        <v>66.095155612449005</v>
      </c>
      <c r="Y233" s="387">
        <v>67.83</v>
      </c>
      <c r="Z233" s="395" t="s">
        <v>3639</v>
      </c>
      <c r="AA233" s="380">
        <v>100</v>
      </c>
      <c r="AB233" s="379" t="s">
        <v>3630</v>
      </c>
      <c r="AC233" s="380">
        <v>10</v>
      </c>
      <c r="AD233" s="379" t="s">
        <v>3630</v>
      </c>
      <c r="AE233" s="394">
        <v>0</v>
      </c>
      <c r="AF233" s="396">
        <v>0.3</v>
      </c>
      <c r="AG233" s="393">
        <v>0</v>
      </c>
      <c r="AH233" s="397" t="s">
        <v>4230</v>
      </c>
      <c r="AI233" s="351"/>
      <c r="AL233" s="525" t="s">
        <v>14982</v>
      </c>
      <c r="AM233" s="513" t="s">
        <v>83</v>
      </c>
      <c r="AN233" s="508">
        <v>100</v>
      </c>
      <c r="AO233" s="514">
        <v>757</v>
      </c>
      <c r="AP233" s="498">
        <v>757</v>
      </c>
      <c r="AQ233" s="515">
        <v>0</v>
      </c>
      <c r="AR233" s="512" t="s">
        <v>14983</v>
      </c>
      <c r="BA233" s="338" t="s">
        <v>4698</v>
      </c>
    </row>
    <row r="234" spans="2:53" ht="16.5" customHeight="1">
      <c r="B234" s="398" t="s">
        <v>4699</v>
      </c>
      <c r="C234" s="381" t="s">
        <v>4700</v>
      </c>
      <c r="D234" s="383">
        <v>758</v>
      </c>
      <c r="E234" s="382" t="s">
        <v>633</v>
      </c>
      <c r="F234" s="369" t="s">
        <v>4701</v>
      </c>
      <c r="G234" s="385" t="s">
        <v>4702</v>
      </c>
      <c r="H234" s="386"/>
      <c r="I234" s="384" t="s">
        <v>114</v>
      </c>
      <c r="J234" s="367" t="s">
        <v>97</v>
      </c>
      <c r="K234" s="366" t="s">
        <v>83</v>
      </c>
      <c r="L234" s="387">
        <v>11</v>
      </c>
      <c r="M234" s="388" t="s">
        <v>4703</v>
      </c>
      <c r="N234" s="389">
        <v>1000</v>
      </c>
      <c r="O234" s="390" t="s">
        <v>1348</v>
      </c>
      <c r="P234" s="373" t="s">
        <v>1349</v>
      </c>
      <c r="Q234" s="372" t="s">
        <v>3638</v>
      </c>
      <c r="R234" s="374">
        <v>31</v>
      </c>
      <c r="S234" s="375">
        <v>38</v>
      </c>
      <c r="T234" s="392">
        <v>31</v>
      </c>
      <c r="U234" s="391" t="s">
        <v>4701</v>
      </c>
      <c r="V234" s="376">
        <v>132.67555228276879</v>
      </c>
      <c r="W234" s="378">
        <v>132.88166421207657</v>
      </c>
      <c r="X234" s="377">
        <v>66.081391752577346</v>
      </c>
      <c r="Y234" s="387">
        <v>68.010000000000005</v>
      </c>
      <c r="Z234" s="395" t="s">
        <v>3639</v>
      </c>
      <c r="AA234" s="380">
        <v>0</v>
      </c>
      <c r="AB234" s="379" t="s">
        <v>3630</v>
      </c>
      <c r="AC234" s="380">
        <v>10</v>
      </c>
      <c r="AD234" s="379" t="s">
        <v>3630</v>
      </c>
      <c r="AE234" s="394">
        <v>0</v>
      </c>
      <c r="AF234" s="396">
        <v>0</v>
      </c>
      <c r="AG234" s="393">
        <v>0</v>
      </c>
      <c r="AH234" s="397" t="s">
        <v>633</v>
      </c>
      <c r="AI234" s="351"/>
      <c r="AL234" s="525" t="s">
        <v>14984</v>
      </c>
      <c r="AM234" s="513" t="s">
        <v>83</v>
      </c>
      <c r="AN234" s="508">
        <v>100</v>
      </c>
      <c r="AO234" s="514">
        <v>758</v>
      </c>
      <c r="AP234" s="498">
        <v>758</v>
      </c>
      <c r="AQ234" s="515">
        <v>0</v>
      </c>
      <c r="AR234" s="512" t="s">
        <v>14985</v>
      </c>
      <c r="BA234" s="338" t="s">
        <v>4704</v>
      </c>
    </row>
    <row r="235" spans="2:53" ht="16.5" customHeight="1">
      <c r="B235" s="398" t="s">
        <v>4705</v>
      </c>
      <c r="C235" s="381" t="s">
        <v>4706</v>
      </c>
      <c r="D235" s="383">
        <v>759</v>
      </c>
      <c r="E235" s="382" t="s">
        <v>633</v>
      </c>
      <c r="F235" s="369" t="s">
        <v>4707</v>
      </c>
      <c r="G235" s="385" t="s">
        <v>4708</v>
      </c>
      <c r="H235" s="386"/>
      <c r="I235" s="384" t="s">
        <v>328</v>
      </c>
      <c r="J235" s="367" t="s">
        <v>325</v>
      </c>
      <c r="K235" s="366" t="s">
        <v>83</v>
      </c>
      <c r="L235" s="387">
        <v>20</v>
      </c>
      <c r="M235" s="388" t="s">
        <v>4409</v>
      </c>
      <c r="N235" s="389">
        <v>1000</v>
      </c>
      <c r="O235" s="390" t="s">
        <v>1182</v>
      </c>
      <c r="P235" s="373" t="s">
        <v>1182</v>
      </c>
      <c r="Q235" s="372" t="s">
        <v>3638</v>
      </c>
      <c r="R235" s="374">
        <v>20</v>
      </c>
      <c r="S235" s="375">
        <v>30</v>
      </c>
      <c r="T235" s="392">
        <v>30</v>
      </c>
      <c r="U235" s="391" t="s">
        <v>4707</v>
      </c>
      <c r="V235" s="376">
        <v>132.66666666666669</v>
      </c>
      <c r="W235" s="378">
        <v>132.875</v>
      </c>
      <c r="X235" s="377">
        <v>66.079166666666652</v>
      </c>
      <c r="Y235" s="387" t="s">
        <v>633</v>
      </c>
      <c r="Z235" s="395" t="s">
        <v>3639</v>
      </c>
      <c r="AA235" s="380">
        <v>200</v>
      </c>
      <c r="AB235" s="379" t="s">
        <v>3630</v>
      </c>
      <c r="AC235" s="380">
        <v>10</v>
      </c>
      <c r="AD235" s="379" t="s">
        <v>3630</v>
      </c>
      <c r="AE235" s="394">
        <v>0</v>
      </c>
      <c r="AF235" s="396">
        <v>0</v>
      </c>
      <c r="AG235" s="393">
        <v>0</v>
      </c>
      <c r="AH235" s="397" t="s">
        <v>633</v>
      </c>
      <c r="AI235" s="351"/>
      <c r="AL235" s="525" t="s">
        <v>14986</v>
      </c>
      <c r="AM235" s="513" t="s">
        <v>83</v>
      </c>
      <c r="AN235" s="508">
        <v>100</v>
      </c>
      <c r="AO235" s="514">
        <v>759</v>
      </c>
      <c r="AP235" s="498">
        <v>759</v>
      </c>
      <c r="AQ235" s="515">
        <v>0</v>
      </c>
      <c r="AR235" s="512" t="s">
        <v>14987</v>
      </c>
      <c r="BA235" s="338" t="s">
        <v>4709</v>
      </c>
    </row>
    <row r="236" spans="2:53" ht="16.5" customHeight="1">
      <c r="B236" s="398" t="s">
        <v>4705</v>
      </c>
      <c r="C236" s="381" t="s">
        <v>4706</v>
      </c>
      <c r="D236" s="383">
        <v>760</v>
      </c>
      <c r="E236" s="382" t="s">
        <v>633</v>
      </c>
      <c r="F236" s="369" t="s">
        <v>4707</v>
      </c>
      <c r="G236" s="385" t="s">
        <v>4708</v>
      </c>
      <c r="H236" s="386"/>
      <c r="I236" s="384" t="s">
        <v>310</v>
      </c>
      <c r="J236" s="367" t="s">
        <v>311</v>
      </c>
      <c r="K236" s="366" t="s">
        <v>83</v>
      </c>
      <c r="L236" s="387">
        <v>15</v>
      </c>
      <c r="M236" s="388" t="s">
        <v>4710</v>
      </c>
      <c r="N236" s="389">
        <v>500</v>
      </c>
      <c r="O236" s="390" t="s">
        <v>1182</v>
      </c>
      <c r="P236" s="373" t="s">
        <v>1182</v>
      </c>
      <c r="Q236" s="372" t="s">
        <v>3638</v>
      </c>
      <c r="R236" s="374">
        <v>20</v>
      </c>
      <c r="S236" s="375">
        <v>30</v>
      </c>
      <c r="T236" s="392">
        <v>30</v>
      </c>
      <c r="U236" s="391" t="s">
        <v>4707</v>
      </c>
      <c r="V236" s="376">
        <v>132.66666666666669</v>
      </c>
      <c r="W236" s="378">
        <v>132.875</v>
      </c>
      <c r="X236" s="377">
        <v>66.079166666666652</v>
      </c>
      <c r="Y236" s="387" t="s">
        <v>633</v>
      </c>
      <c r="Z236" s="395" t="s">
        <v>3639</v>
      </c>
      <c r="AA236" s="380">
        <v>100</v>
      </c>
      <c r="AB236" s="379" t="s">
        <v>3630</v>
      </c>
      <c r="AC236" s="380">
        <v>1.5</v>
      </c>
      <c r="AD236" s="379" t="s">
        <v>3630</v>
      </c>
      <c r="AE236" s="394">
        <v>0</v>
      </c>
      <c r="AF236" s="396">
        <v>0</v>
      </c>
      <c r="AG236" s="393">
        <v>0</v>
      </c>
      <c r="AH236" s="397" t="s">
        <v>633</v>
      </c>
      <c r="AI236" s="351"/>
      <c r="AL236" s="525" t="s">
        <v>14988</v>
      </c>
      <c r="AM236" s="513" t="s">
        <v>83</v>
      </c>
      <c r="AN236" s="508">
        <v>100</v>
      </c>
      <c r="AO236" s="514">
        <v>760</v>
      </c>
      <c r="AP236" s="498">
        <v>760</v>
      </c>
      <c r="AQ236" s="515">
        <v>0</v>
      </c>
      <c r="AR236" s="512" t="s">
        <v>14987</v>
      </c>
      <c r="BA236" s="338" t="s">
        <v>4711</v>
      </c>
    </row>
    <row r="237" spans="2:53" ht="16.5" customHeight="1">
      <c r="B237" s="398" t="s">
        <v>4712</v>
      </c>
      <c r="C237" s="381" t="s">
        <v>4713</v>
      </c>
      <c r="D237" s="383">
        <v>762</v>
      </c>
      <c r="E237" s="382" t="s">
        <v>633</v>
      </c>
      <c r="F237" s="369" t="s">
        <v>4714</v>
      </c>
      <c r="G237" s="385" t="s">
        <v>4715</v>
      </c>
      <c r="H237" s="386"/>
      <c r="I237" s="384" t="s">
        <v>86</v>
      </c>
      <c r="J237" s="367" t="s">
        <v>95</v>
      </c>
      <c r="K237" s="366" t="s">
        <v>83</v>
      </c>
      <c r="L237" s="387">
        <v>11</v>
      </c>
      <c r="M237" s="388" t="s">
        <v>4716</v>
      </c>
      <c r="N237" s="389">
        <v>1000</v>
      </c>
      <c r="O237" s="390" t="s">
        <v>1348</v>
      </c>
      <c r="P237" s="373" t="s">
        <v>1349</v>
      </c>
      <c r="Q237" s="372" t="s">
        <v>3638</v>
      </c>
      <c r="R237" s="374">
        <v>22</v>
      </c>
      <c r="S237" s="375">
        <v>33</v>
      </c>
      <c r="T237" s="392">
        <v>33</v>
      </c>
      <c r="U237" s="391" t="s">
        <v>4714</v>
      </c>
      <c r="V237" s="376">
        <v>132.5855378231727</v>
      </c>
      <c r="W237" s="378">
        <v>132.8141533673795</v>
      </c>
      <c r="X237" s="377">
        <v>66.055154404723908</v>
      </c>
      <c r="Y237" s="387">
        <v>66.540000000000006</v>
      </c>
      <c r="Z237" s="395" t="s">
        <v>3639</v>
      </c>
      <c r="AA237" s="380">
        <v>111.11</v>
      </c>
      <c r="AB237" s="379" t="s">
        <v>3630</v>
      </c>
      <c r="AC237" s="380">
        <v>10</v>
      </c>
      <c r="AD237" s="379" t="s">
        <v>3630</v>
      </c>
      <c r="AE237" s="394">
        <v>0</v>
      </c>
      <c r="AF237" s="396">
        <v>0</v>
      </c>
      <c r="AG237" s="393">
        <v>0</v>
      </c>
      <c r="AH237" s="397" t="s">
        <v>633</v>
      </c>
      <c r="AI237" s="351"/>
      <c r="AL237" s="525" t="s">
        <v>14989</v>
      </c>
      <c r="AM237" s="513" t="s">
        <v>83</v>
      </c>
      <c r="AN237" s="508">
        <v>100</v>
      </c>
      <c r="AO237" s="514">
        <v>762</v>
      </c>
      <c r="AP237" s="498">
        <v>762</v>
      </c>
      <c r="AQ237" s="515">
        <v>0</v>
      </c>
      <c r="AR237" s="512" t="s">
        <v>14990</v>
      </c>
      <c r="BA237" s="338" t="s">
        <v>4717</v>
      </c>
    </row>
    <row r="238" spans="2:53" ht="16.5" customHeight="1">
      <c r="B238" s="398" t="s">
        <v>4712</v>
      </c>
      <c r="C238" s="381" t="s">
        <v>4713</v>
      </c>
      <c r="D238" s="383">
        <v>761</v>
      </c>
      <c r="E238" s="382" t="s">
        <v>4718</v>
      </c>
      <c r="F238" s="369" t="s">
        <v>4719</v>
      </c>
      <c r="G238" s="385" t="s">
        <v>4720</v>
      </c>
      <c r="H238" s="386"/>
      <c r="I238" s="384" t="s">
        <v>114</v>
      </c>
      <c r="J238" s="367" t="s">
        <v>76</v>
      </c>
      <c r="K238" s="366" t="s">
        <v>84</v>
      </c>
      <c r="L238" s="387">
        <v>83</v>
      </c>
      <c r="M238" s="388" t="s">
        <v>4721</v>
      </c>
      <c r="N238" s="389">
        <v>1000</v>
      </c>
      <c r="O238" s="390" t="s">
        <v>1348</v>
      </c>
      <c r="P238" s="373" t="s">
        <v>1349</v>
      </c>
      <c r="Q238" s="372" t="s">
        <v>3638</v>
      </c>
      <c r="R238" s="374">
        <v>36</v>
      </c>
      <c r="S238" s="375">
        <v>36</v>
      </c>
      <c r="T238" s="392">
        <v>29</v>
      </c>
      <c r="U238" s="391" t="s">
        <v>4719</v>
      </c>
      <c r="V238" s="376">
        <v>133.64269219667082</v>
      </c>
      <c r="W238" s="378">
        <v>133.69373616857501</v>
      </c>
      <c r="X238" s="377">
        <v>65.856785817377101</v>
      </c>
      <c r="Y238" s="387">
        <v>66.930000000000007</v>
      </c>
      <c r="Z238" s="395" t="s">
        <v>3639</v>
      </c>
      <c r="AA238" s="380">
        <v>0</v>
      </c>
      <c r="AB238" s="379" t="s">
        <v>3630</v>
      </c>
      <c r="AC238" s="380">
        <v>10</v>
      </c>
      <c r="AD238" s="379" t="s">
        <v>3630</v>
      </c>
      <c r="AE238" s="394">
        <v>0</v>
      </c>
      <c r="AF238" s="396">
        <v>0</v>
      </c>
      <c r="AG238" s="393">
        <v>0</v>
      </c>
      <c r="AH238" s="397" t="s">
        <v>633</v>
      </c>
      <c r="AI238" s="351"/>
      <c r="AL238" s="525" t="s">
        <v>14991</v>
      </c>
      <c r="AM238" s="513" t="s">
        <v>84</v>
      </c>
      <c r="AN238" s="508">
        <v>100</v>
      </c>
      <c r="AO238" s="514">
        <v>761</v>
      </c>
      <c r="AP238" s="498">
        <v>706</v>
      </c>
      <c r="AQ238" s="515">
        <v>55</v>
      </c>
      <c r="AR238" s="512" t="s">
        <v>14992</v>
      </c>
      <c r="BA238" s="338" t="s">
        <v>4722</v>
      </c>
    </row>
    <row r="239" spans="2:53" ht="16.5" customHeight="1">
      <c r="B239" s="398" t="s">
        <v>4723</v>
      </c>
      <c r="C239" s="381" t="s">
        <v>4724</v>
      </c>
      <c r="D239" s="383">
        <v>763</v>
      </c>
      <c r="E239" s="382" t="s">
        <v>633</v>
      </c>
      <c r="F239" s="369" t="s">
        <v>4725</v>
      </c>
      <c r="G239" s="385" t="s">
        <v>4726</v>
      </c>
      <c r="H239" s="386"/>
      <c r="I239" s="384" t="s">
        <v>342</v>
      </c>
      <c r="J239" s="367" t="s">
        <v>311</v>
      </c>
      <c r="K239" s="366" t="s">
        <v>83</v>
      </c>
      <c r="L239" s="387">
        <v>16</v>
      </c>
      <c r="M239" s="388" t="s">
        <v>4727</v>
      </c>
      <c r="N239" s="389">
        <v>1000</v>
      </c>
      <c r="O239" s="390" t="s">
        <v>1182</v>
      </c>
      <c r="P239" s="373" t="s">
        <v>1182</v>
      </c>
      <c r="Q239" s="372" t="s">
        <v>3638</v>
      </c>
      <c r="R239" s="374">
        <v>25</v>
      </c>
      <c r="S239" s="375">
        <v>30</v>
      </c>
      <c r="T239" s="392">
        <v>20</v>
      </c>
      <c r="U239" s="391" t="s">
        <v>4725</v>
      </c>
      <c r="V239" s="376">
        <v>132.55555555555557</v>
      </c>
      <c r="W239" s="378">
        <v>132.79166666666666</v>
      </c>
      <c r="X239" s="377">
        <v>66.04638888888887</v>
      </c>
      <c r="Y239" s="387" t="s">
        <v>633</v>
      </c>
      <c r="Z239" s="395" t="s">
        <v>3639</v>
      </c>
      <c r="AA239" s="380">
        <v>250</v>
      </c>
      <c r="AB239" s="379" t="s">
        <v>3630</v>
      </c>
      <c r="AC239" s="380">
        <v>3</v>
      </c>
      <c r="AD239" s="379" t="s">
        <v>3630</v>
      </c>
      <c r="AE239" s="394">
        <v>0</v>
      </c>
      <c r="AF239" s="396">
        <v>0</v>
      </c>
      <c r="AG239" s="393">
        <v>0</v>
      </c>
      <c r="AH239" s="397" t="s">
        <v>633</v>
      </c>
      <c r="AI239" s="351"/>
      <c r="AL239" s="525" t="s">
        <v>14993</v>
      </c>
      <c r="AM239" s="513" t="s">
        <v>83</v>
      </c>
      <c r="AN239" s="508">
        <v>100</v>
      </c>
      <c r="AO239" s="514">
        <v>763</v>
      </c>
      <c r="AP239" s="498">
        <v>763</v>
      </c>
      <c r="AQ239" s="515">
        <v>0</v>
      </c>
      <c r="AR239" s="512" t="s">
        <v>14994</v>
      </c>
      <c r="BA239" s="338" t="s">
        <v>4728</v>
      </c>
    </row>
    <row r="240" spans="2:53" ht="16.5" customHeight="1">
      <c r="B240" s="398" t="s">
        <v>4729</v>
      </c>
      <c r="C240" s="381" t="s">
        <v>4730</v>
      </c>
      <c r="D240" s="383">
        <v>764</v>
      </c>
      <c r="E240" s="382" t="s">
        <v>633</v>
      </c>
      <c r="F240" s="369" t="s">
        <v>4731</v>
      </c>
      <c r="G240" s="385" t="s">
        <v>4732</v>
      </c>
      <c r="H240" s="386"/>
      <c r="I240" s="384" t="s">
        <v>127</v>
      </c>
      <c r="J240" s="367" t="s">
        <v>353</v>
      </c>
      <c r="K240" s="366" t="s">
        <v>83</v>
      </c>
      <c r="L240" s="387">
        <v>45</v>
      </c>
      <c r="M240" s="388" t="s">
        <v>4733</v>
      </c>
      <c r="N240" s="389">
        <v>1000</v>
      </c>
      <c r="O240" s="390" t="s">
        <v>1348</v>
      </c>
      <c r="P240" s="373" t="s">
        <v>1349</v>
      </c>
      <c r="Q240" s="372" t="s">
        <v>3638</v>
      </c>
      <c r="R240" s="374">
        <v>30</v>
      </c>
      <c r="S240" s="375">
        <v>35</v>
      </c>
      <c r="T240" s="392">
        <v>25</v>
      </c>
      <c r="U240" s="391" t="s">
        <v>4731</v>
      </c>
      <c r="V240" s="376">
        <v>132.53181489515546</v>
      </c>
      <c r="W240" s="378">
        <v>132.7738611713666</v>
      </c>
      <c r="X240" s="377">
        <v>66.037161966738978</v>
      </c>
      <c r="Y240" s="387">
        <v>69</v>
      </c>
      <c r="Z240" s="395" t="s">
        <v>3639</v>
      </c>
      <c r="AA240" s="380">
        <v>66</v>
      </c>
      <c r="AB240" s="379" t="s">
        <v>3630</v>
      </c>
      <c r="AC240" s="380">
        <v>0</v>
      </c>
      <c r="AD240" s="379" t="s">
        <v>3630</v>
      </c>
      <c r="AE240" s="394">
        <v>0</v>
      </c>
      <c r="AF240" s="396">
        <v>0</v>
      </c>
      <c r="AG240" s="393">
        <v>0</v>
      </c>
      <c r="AH240" s="397" t="s">
        <v>3653</v>
      </c>
      <c r="AI240" s="351"/>
      <c r="AL240" s="525" t="s">
        <v>14995</v>
      </c>
      <c r="AM240" s="513" t="s">
        <v>83</v>
      </c>
      <c r="AN240" s="508">
        <v>100</v>
      </c>
      <c r="AO240" s="514">
        <v>764</v>
      </c>
      <c r="AP240" s="498">
        <v>764</v>
      </c>
      <c r="AQ240" s="515">
        <v>0</v>
      </c>
      <c r="AR240" s="512" t="s">
        <v>14996</v>
      </c>
      <c r="BA240" s="338" t="s">
        <v>4734</v>
      </c>
    </row>
    <row r="241" spans="2:53" ht="16.5" customHeight="1">
      <c r="B241" s="398" t="s">
        <v>4735</v>
      </c>
      <c r="C241" s="381" t="s">
        <v>4736</v>
      </c>
      <c r="D241" s="383">
        <v>765</v>
      </c>
      <c r="E241" s="382" t="s">
        <v>633</v>
      </c>
      <c r="F241" s="369" t="s">
        <v>4737</v>
      </c>
      <c r="G241" s="385" t="s">
        <v>4738</v>
      </c>
      <c r="H241" s="386"/>
      <c r="I241" s="384" t="s">
        <v>137</v>
      </c>
      <c r="J241" s="367" t="s">
        <v>670</v>
      </c>
      <c r="K241" s="366" t="s">
        <v>83</v>
      </c>
      <c r="L241" s="387">
        <v>15</v>
      </c>
      <c r="M241" s="388" t="s">
        <v>4739</v>
      </c>
      <c r="N241" s="389">
        <v>1000</v>
      </c>
      <c r="O241" s="390" t="s">
        <v>1350</v>
      </c>
      <c r="P241" s="373" t="s">
        <v>1351</v>
      </c>
      <c r="Q241" s="372" t="s">
        <v>3638</v>
      </c>
      <c r="R241" s="374">
        <v>20</v>
      </c>
      <c r="S241" s="375">
        <v>35</v>
      </c>
      <c r="T241" s="392">
        <v>35</v>
      </c>
      <c r="U241" s="391" t="s">
        <v>4737</v>
      </c>
      <c r="V241" s="376">
        <v>132.50733590082527</v>
      </c>
      <c r="W241" s="378">
        <v>132.75550192561894</v>
      </c>
      <c r="X241" s="377">
        <v>66.028581086777905</v>
      </c>
      <c r="Y241" s="387">
        <v>66.040000000000006</v>
      </c>
      <c r="Z241" s="395" t="s">
        <v>3639</v>
      </c>
      <c r="AA241" s="380">
        <v>100</v>
      </c>
      <c r="AB241" s="379" t="s">
        <v>3630</v>
      </c>
      <c r="AC241" s="380">
        <v>0</v>
      </c>
      <c r="AD241" s="379" t="s">
        <v>3630</v>
      </c>
      <c r="AE241" s="394">
        <v>0</v>
      </c>
      <c r="AF241" s="396">
        <v>0</v>
      </c>
      <c r="AG241" s="393">
        <v>0</v>
      </c>
      <c r="AH241" s="397" t="s">
        <v>633</v>
      </c>
      <c r="AI241" s="351"/>
      <c r="AL241" s="525" t="s">
        <v>14997</v>
      </c>
      <c r="AM241" s="513" t="s">
        <v>83</v>
      </c>
      <c r="AN241" s="508">
        <v>100</v>
      </c>
      <c r="AO241" s="514">
        <v>765</v>
      </c>
      <c r="AP241" s="498">
        <v>765</v>
      </c>
      <c r="AQ241" s="515">
        <v>0</v>
      </c>
      <c r="AR241" s="512" t="s">
        <v>14998</v>
      </c>
      <c r="BA241" s="338" t="s">
        <v>4740</v>
      </c>
    </row>
    <row r="242" spans="2:53" ht="16.5" customHeight="1">
      <c r="B242" s="398" t="s">
        <v>4741</v>
      </c>
      <c r="C242" s="381" t="s">
        <v>4742</v>
      </c>
      <c r="D242" s="383">
        <v>766</v>
      </c>
      <c r="E242" s="382" t="s">
        <v>633</v>
      </c>
      <c r="F242" s="369" t="s">
        <v>4743</v>
      </c>
      <c r="G242" s="385" t="s">
        <v>4744</v>
      </c>
      <c r="H242" s="386"/>
      <c r="I242" s="384" t="s">
        <v>114</v>
      </c>
      <c r="J242" s="367" t="s">
        <v>72</v>
      </c>
      <c r="K242" s="366" t="s">
        <v>83</v>
      </c>
      <c r="L242" s="387">
        <v>11</v>
      </c>
      <c r="M242" s="388" t="s">
        <v>4745</v>
      </c>
      <c r="N242" s="389">
        <v>1000</v>
      </c>
      <c r="O242" s="390" t="s">
        <v>1348</v>
      </c>
      <c r="P242" s="373" t="s">
        <v>1349</v>
      </c>
      <c r="Q242" s="372" t="s">
        <v>3638</v>
      </c>
      <c r="R242" s="374">
        <v>31</v>
      </c>
      <c r="S242" s="375">
        <v>38</v>
      </c>
      <c r="T242" s="392">
        <v>31</v>
      </c>
      <c r="U242" s="391" t="s">
        <v>4743</v>
      </c>
      <c r="V242" s="376">
        <v>132.48782991202347</v>
      </c>
      <c r="W242" s="378">
        <v>132.7408724340176</v>
      </c>
      <c r="X242" s="377">
        <v>66.025648826979449</v>
      </c>
      <c r="Y242" s="387">
        <v>67.930000000000007</v>
      </c>
      <c r="Z242" s="395" t="s">
        <v>3639</v>
      </c>
      <c r="AA242" s="380">
        <v>0</v>
      </c>
      <c r="AB242" s="379" t="s">
        <v>3630</v>
      </c>
      <c r="AC242" s="380">
        <v>10</v>
      </c>
      <c r="AD242" s="379" t="s">
        <v>3630</v>
      </c>
      <c r="AE242" s="394">
        <v>0</v>
      </c>
      <c r="AF242" s="396">
        <v>0</v>
      </c>
      <c r="AG242" s="393">
        <v>0</v>
      </c>
      <c r="AH242" s="397" t="s">
        <v>633</v>
      </c>
      <c r="AI242" s="351"/>
      <c r="AL242" s="525" t="s">
        <v>14999</v>
      </c>
      <c r="AM242" s="513" t="s">
        <v>83</v>
      </c>
      <c r="AN242" s="508">
        <v>100</v>
      </c>
      <c r="AO242" s="514">
        <v>766</v>
      </c>
      <c r="AP242" s="498">
        <v>766</v>
      </c>
      <c r="AQ242" s="515">
        <v>0</v>
      </c>
      <c r="AR242" s="512" t="s">
        <v>15000</v>
      </c>
      <c r="BA242" s="338" t="s">
        <v>4746</v>
      </c>
    </row>
    <row r="243" spans="2:53" ht="16.5" customHeight="1">
      <c r="B243" s="398" t="s">
        <v>4747</v>
      </c>
      <c r="C243" s="381" t="s">
        <v>4748</v>
      </c>
      <c r="D243" s="383">
        <v>767</v>
      </c>
      <c r="E243" s="382" t="s">
        <v>633</v>
      </c>
      <c r="F243" s="369" t="s">
        <v>4749</v>
      </c>
      <c r="G243" s="385" t="s">
        <v>4750</v>
      </c>
      <c r="H243" s="386"/>
      <c r="I243" s="384" t="s">
        <v>328</v>
      </c>
      <c r="J243" s="367" t="s">
        <v>311</v>
      </c>
      <c r="K243" s="366" t="s">
        <v>83</v>
      </c>
      <c r="L243" s="387">
        <v>10</v>
      </c>
      <c r="M243" s="388" t="s">
        <v>4751</v>
      </c>
      <c r="N243" s="389">
        <v>1000</v>
      </c>
      <c r="O243" s="390" t="s">
        <v>1182</v>
      </c>
      <c r="P243" s="373" t="s">
        <v>1182</v>
      </c>
      <c r="Q243" s="372" t="s">
        <v>3638</v>
      </c>
      <c r="R243" s="374">
        <v>20</v>
      </c>
      <c r="S243" s="375">
        <v>30</v>
      </c>
      <c r="T243" s="392">
        <v>30</v>
      </c>
      <c r="U243" s="391" t="s">
        <v>4749</v>
      </c>
      <c r="V243" s="376">
        <v>132.45833333333334</v>
      </c>
      <c r="W243" s="378">
        <v>132.71875</v>
      </c>
      <c r="X243" s="377">
        <v>66.016458333333333</v>
      </c>
      <c r="Y243" s="387" t="s">
        <v>633</v>
      </c>
      <c r="Z243" s="395" t="s">
        <v>3639</v>
      </c>
      <c r="AA243" s="380">
        <v>200</v>
      </c>
      <c r="AB243" s="379" t="s">
        <v>3630</v>
      </c>
      <c r="AC243" s="380">
        <v>10</v>
      </c>
      <c r="AD243" s="379" t="s">
        <v>3630</v>
      </c>
      <c r="AE243" s="394">
        <v>0</v>
      </c>
      <c r="AF243" s="396">
        <v>0</v>
      </c>
      <c r="AG243" s="393">
        <v>0</v>
      </c>
      <c r="AH243" s="397" t="s">
        <v>633</v>
      </c>
      <c r="AI243" s="351"/>
      <c r="AL243" s="525" t="s">
        <v>15001</v>
      </c>
      <c r="AM243" s="513" t="s">
        <v>83</v>
      </c>
      <c r="AN243" s="508">
        <v>100</v>
      </c>
      <c r="AO243" s="514">
        <v>767</v>
      </c>
      <c r="AP243" s="498">
        <v>767</v>
      </c>
      <c r="AQ243" s="515">
        <v>0</v>
      </c>
      <c r="AR243" s="512" t="s">
        <v>15002</v>
      </c>
      <c r="BA243" s="338" t="s">
        <v>4752</v>
      </c>
    </row>
    <row r="244" spans="2:53" ht="16.5" customHeight="1">
      <c r="B244" s="398" t="s">
        <v>4747</v>
      </c>
      <c r="C244" s="381" t="s">
        <v>4748</v>
      </c>
      <c r="D244" s="383">
        <v>768</v>
      </c>
      <c r="E244" s="382" t="s">
        <v>633</v>
      </c>
      <c r="F244" s="369" t="s">
        <v>4753</v>
      </c>
      <c r="G244" s="385" t="s">
        <v>4754</v>
      </c>
      <c r="H244" s="386"/>
      <c r="I244" s="384" t="s">
        <v>86</v>
      </c>
      <c r="J244" s="367" t="s">
        <v>98</v>
      </c>
      <c r="K244" s="366" t="s">
        <v>83</v>
      </c>
      <c r="L244" s="387">
        <v>14</v>
      </c>
      <c r="M244" s="388" t="s">
        <v>4755</v>
      </c>
      <c r="N244" s="389">
        <v>1000</v>
      </c>
      <c r="O244" s="390" t="s">
        <v>1348</v>
      </c>
      <c r="P244" s="373" t="s">
        <v>1349</v>
      </c>
      <c r="Q244" s="372" t="s">
        <v>3638</v>
      </c>
      <c r="R244" s="374">
        <v>22</v>
      </c>
      <c r="S244" s="375">
        <v>33</v>
      </c>
      <c r="T244" s="392">
        <v>33</v>
      </c>
      <c r="U244" s="391" t="s">
        <v>4753</v>
      </c>
      <c r="V244" s="376">
        <v>132.45626875199488</v>
      </c>
      <c r="W244" s="378">
        <v>132.71720156399616</v>
      </c>
      <c r="X244" s="377">
        <v>66.013264842004489</v>
      </c>
      <c r="Y244" s="387">
        <v>66.490000000000009</v>
      </c>
      <c r="Z244" s="395" t="s">
        <v>3639</v>
      </c>
      <c r="AA244" s="380">
        <v>111.11</v>
      </c>
      <c r="AB244" s="379" t="s">
        <v>3630</v>
      </c>
      <c r="AC244" s="380">
        <v>10</v>
      </c>
      <c r="AD244" s="379" t="s">
        <v>3630</v>
      </c>
      <c r="AE244" s="394">
        <v>0</v>
      </c>
      <c r="AF244" s="396">
        <v>0</v>
      </c>
      <c r="AG244" s="393">
        <v>0</v>
      </c>
      <c r="AH244" s="397" t="s">
        <v>633</v>
      </c>
      <c r="AI244" s="351"/>
      <c r="AL244" s="525" t="s">
        <v>15003</v>
      </c>
      <c r="AM244" s="513" t="s">
        <v>83</v>
      </c>
      <c r="AN244" s="508">
        <v>100</v>
      </c>
      <c r="AO244" s="514">
        <v>768</v>
      </c>
      <c r="AP244" s="498">
        <v>768</v>
      </c>
      <c r="AQ244" s="515">
        <v>0</v>
      </c>
      <c r="AR244" s="512" t="s">
        <v>15004</v>
      </c>
      <c r="BA244" s="338" t="s">
        <v>4756</v>
      </c>
    </row>
    <row r="245" spans="2:53" ht="16.5" customHeight="1">
      <c r="B245" s="398" t="s">
        <v>4757</v>
      </c>
      <c r="C245" s="381" t="s">
        <v>4758</v>
      </c>
      <c r="D245" s="383">
        <v>769</v>
      </c>
      <c r="E245" s="382" t="s">
        <v>633</v>
      </c>
      <c r="F245" s="369" t="s">
        <v>4753</v>
      </c>
      <c r="G245" s="385" t="s">
        <v>4759</v>
      </c>
      <c r="H245" s="386"/>
      <c r="I245" s="384" t="s">
        <v>86</v>
      </c>
      <c r="J245" s="367" t="s">
        <v>96</v>
      </c>
      <c r="K245" s="366" t="s">
        <v>83</v>
      </c>
      <c r="L245" s="387">
        <v>28</v>
      </c>
      <c r="M245" s="388" t="s">
        <v>4760</v>
      </c>
      <c r="N245" s="389">
        <v>1000</v>
      </c>
      <c r="O245" s="390" t="s">
        <v>1348</v>
      </c>
      <c r="P245" s="373" t="s">
        <v>1349</v>
      </c>
      <c r="Q245" s="372" t="s">
        <v>3638</v>
      </c>
      <c r="R245" s="374">
        <v>22</v>
      </c>
      <c r="S245" s="375">
        <v>33</v>
      </c>
      <c r="T245" s="392">
        <v>33</v>
      </c>
      <c r="U245" s="391" t="s">
        <v>4753</v>
      </c>
      <c r="V245" s="376">
        <v>132.44828279604215</v>
      </c>
      <c r="W245" s="378">
        <v>132.71121209703159</v>
      </c>
      <c r="X245" s="377">
        <v>66.010252553463118</v>
      </c>
      <c r="Y245" s="387">
        <v>66.490000000000009</v>
      </c>
      <c r="Z245" s="395" t="s">
        <v>3639</v>
      </c>
      <c r="AA245" s="380">
        <v>111.11</v>
      </c>
      <c r="AB245" s="379" t="s">
        <v>3630</v>
      </c>
      <c r="AC245" s="380">
        <v>10</v>
      </c>
      <c r="AD245" s="379" t="s">
        <v>3630</v>
      </c>
      <c r="AE245" s="394">
        <v>0</v>
      </c>
      <c r="AF245" s="396">
        <v>0</v>
      </c>
      <c r="AG245" s="393">
        <v>0</v>
      </c>
      <c r="AH245" s="397" t="s">
        <v>633</v>
      </c>
      <c r="AI245" s="351"/>
      <c r="AL245" s="525" t="s">
        <v>15005</v>
      </c>
      <c r="AM245" s="513" t="s">
        <v>83</v>
      </c>
      <c r="AN245" s="508">
        <v>100</v>
      </c>
      <c r="AO245" s="514">
        <v>769</v>
      </c>
      <c r="AP245" s="498">
        <v>769</v>
      </c>
      <c r="AQ245" s="515">
        <v>0</v>
      </c>
      <c r="AR245" s="512" t="s">
        <v>15004</v>
      </c>
      <c r="BA245" s="338" t="s">
        <v>4761</v>
      </c>
    </row>
    <row r="246" spans="2:53" ht="16.5" customHeight="1">
      <c r="B246" s="398" t="s">
        <v>4762</v>
      </c>
      <c r="C246" s="381" t="s">
        <v>4763</v>
      </c>
      <c r="D246" s="383">
        <v>770</v>
      </c>
      <c r="E246" s="382" t="s">
        <v>633</v>
      </c>
      <c r="F246" s="369" t="s">
        <v>4764</v>
      </c>
      <c r="G246" s="385" t="s">
        <v>4765</v>
      </c>
      <c r="H246" s="386"/>
      <c r="I246" s="384" t="s">
        <v>114</v>
      </c>
      <c r="J246" s="367" t="s">
        <v>670</v>
      </c>
      <c r="K246" s="366" t="s">
        <v>83</v>
      </c>
      <c r="L246" s="387">
        <v>8</v>
      </c>
      <c r="M246" s="388" t="s">
        <v>4766</v>
      </c>
      <c r="N246" s="389">
        <v>1000</v>
      </c>
      <c r="O246" s="390" t="s">
        <v>1348</v>
      </c>
      <c r="P246" s="373" t="s">
        <v>1349</v>
      </c>
      <c r="Q246" s="372" t="s">
        <v>3638</v>
      </c>
      <c r="R246" s="374">
        <v>31</v>
      </c>
      <c r="S246" s="375">
        <v>38</v>
      </c>
      <c r="T246" s="392">
        <v>31</v>
      </c>
      <c r="U246" s="391" t="s">
        <v>4764</v>
      </c>
      <c r="V246" s="376">
        <v>132.38695014662756</v>
      </c>
      <c r="W246" s="378">
        <v>132.66521260997067</v>
      </c>
      <c r="X246" s="377">
        <v>65.988918621700876</v>
      </c>
      <c r="Y246" s="387">
        <v>67.89</v>
      </c>
      <c r="Z246" s="395" t="s">
        <v>3639</v>
      </c>
      <c r="AA246" s="380">
        <v>0</v>
      </c>
      <c r="AB246" s="379" t="s">
        <v>3630</v>
      </c>
      <c r="AC246" s="380">
        <v>10</v>
      </c>
      <c r="AD246" s="379" t="s">
        <v>3630</v>
      </c>
      <c r="AE246" s="394">
        <v>0</v>
      </c>
      <c r="AF246" s="396">
        <v>0</v>
      </c>
      <c r="AG246" s="393">
        <v>0</v>
      </c>
      <c r="AH246" s="397" t="s">
        <v>633</v>
      </c>
      <c r="AI246" s="351"/>
      <c r="AL246" s="525" t="s">
        <v>15006</v>
      </c>
      <c r="AM246" s="513" t="s">
        <v>83</v>
      </c>
      <c r="AN246" s="508">
        <v>100</v>
      </c>
      <c r="AO246" s="514">
        <v>770</v>
      </c>
      <c r="AP246" s="498">
        <v>770</v>
      </c>
      <c r="AQ246" s="515">
        <v>0</v>
      </c>
      <c r="AR246" s="512" t="s">
        <v>15007</v>
      </c>
      <c r="BA246" s="338" t="s">
        <v>4767</v>
      </c>
    </row>
    <row r="247" spans="2:53" ht="16.5" customHeight="1">
      <c r="B247" s="398" t="s">
        <v>4762</v>
      </c>
      <c r="C247" s="381" t="s">
        <v>4763</v>
      </c>
      <c r="D247" s="383">
        <v>771</v>
      </c>
      <c r="E247" s="382" t="s">
        <v>633</v>
      </c>
      <c r="F247" s="369" t="s">
        <v>4764</v>
      </c>
      <c r="G247" s="385" t="s">
        <v>4765</v>
      </c>
      <c r="H247" s="386"/>
      <c r="I247" s="384" t="s">
        <v>506</v>
      </c>
      <c r="J247" s="367" t="s">
        <v>509</v>
      </c>
      <c r="K247" s="366" t="s">
        <v>83</v>
      </c>
      <c r="L247" s="387">
        <v>37</v>
      </c>
      <c r="M247" s="388" t="s">
        <v>4768</v>
      </c>
      <c r="N247" s="389">
        <v>600</v>
      </c>
      <c r="O247" s="390" t="s">
        <v>1348</v>
      </c>
      <c r="P247" s="373" t="s">
        <v>1349</v>
      </c>
      <c r="Q247" s="372" t="s">
        <v>3638</v>
      </c>
      <c r="R247" s="374">
        <v>37</v>
      </c>
      <c r="S247" s="375">
        <v>43</v>
      </c>
      <c r="T247" s="392">
        <v>20</v>
      </c>
      <c r="U247" s="391" t="s">
        <v>4764</v>
      </c>
      <c r="V247" s="376">
        <v>132.38551084086725</v>
      </c>
      <c r="W247" s="378">
        <v>132.66413313065044</v>
      </c>
      <c r="X247" s="377">
        <v>65.990178014241138</v>
      </c>
      <c r="Y247" s="387">
        <v>67.710000000000008</v>
      </c>
      <c r="Z247" s="395" t="s">
        <v>3639</v>
      </c>
      <c r="AA247" s="380">
        <v>100</v>
      </c>
      <c r="AB247" s="379" t="s">
        <v>3630</v>
      </c>
      <c r="AC247" s="380">
        <v>10</v>
      </c>
      <c r="AD247" s="379" t="s">
        <v>3630</v>
      </c>
      <c r="AE247" s="394">
        <v>0</v>
      </c>
      <c r="AF247" s="396">
        <v>0.3</v>
      </c>
      <c r="AG247" s="393">
        <v>0</v>
      </c>
      <c r="AH247" s="397" t="s">
        <v>4230</v>
      </c>
      <c r="AI247" s="351"/>
      <c r="AL247" s="525" t="s">
        <v>15008</v>
      </c>
      <c r="AM247" s="513" t="s">
        <v>83</v>
      </c>
      <c r="AN247" s="508">
        <v>100</v>
      </c>
      <c r="AO247" s="514">
        <v>771</v>
      </c>
      <c r="AP247" s="498">
        <v>771</v>
      </c>
      <c r="AQ247" s="515">
        <v>0</v>
      </c>
      <c r="AR247" s="512" t="s">
        <v>15007</v>
      </c>
      <c r="BA247" s="338" t="s">
        <v>4769</v>
      </c>
    </row>
    <row r="248" spans="2:53" ht="16.5" customHeight="1">
      <c r="B248" s="398" t="s">
        <v>4770</v>
      </c>
      <c r="C248" s="381" t="s">
        <v>4771</v>
      </c>
      <c r="D248" s="383">
        <v>772</v>
      </c>
      <c r="E248" s="382" t="s">
        <v>4672</v>
      </c>
      <c r="F248" s="369" t="s">
        <v>4772</v>
      </c>
      <c r="G248" s="385" t="s">
        <v>4773</v>
      </c>
      <c r="H248" s="386"/>
      <c r="I248" s="384" t="s">
        <v>114</v>
      </c>
      <c r="J248" s="367" t="s">
        <v>71</v>
      </c>
      <c r="K248" s="366" t="s">
        <v>84</v>
      </c>
      <c r="L248" s="387">
        <v>18</v>
      </c>
      <c r="M248" s="388" t="s">
        <v>4774</v>
      </c>
      <c r="N248" s="389">
        <v>1000</v>
      </c>
      <c r="O248" s="390" t="s">
        <v>1348</v>
      </c>
      <c r="P248" s="373" t="s">
        <v>1349</v>
      </c>
      <c r="Q248" s="372" t="s">
        <v>3638</v>
      </c>
      <c r="R248" s="374">
        <v>36</v>
      </c>
      <c r="S248" s="375">
        <v>36</v>
      </c>
      <c r="T248" s="392">
        <v>29</v>
      </c>
      <c r="U248" s="391" t="s">
        <v>4772</v>
      </c>
      <c r="V248" s="376">
        <v>133.43053016453382</v>
      </c>
      <c r="W248" s="378">
        <v>133.51188299817187</v>
      </c>
      <c r="X248" s="377">
        <v>65.793793418647141</v>
      </c>
      <c r="Y248" s="387">
        <v>66.86</v>
      </c>
      <c r="Z248" s="395" t="s">
        <v>3639</v>
      </c>
      <c r="AA248" s="380">
        <v>0</v>
      </c>
      <c r="AB248" s="379" t="s">
        <v>3630</v>
      </c>
      <c r="AC248" s="380">
        <v>10</v>
      </c>
      <c r="AD248" s="379" t="s">
        <v>3630</v>
      </c>
      <c r="AE248" s="394">
        <v>0</v>
      </c>
      <c r="AF248" s="396">
        <v>0</v>
      </c>
      <c r="AG248" s="393">
        <v>0</v>
      </c>
      <c r="AH248" s="397" t="s">
        <v>633</v>
      </c>
      <c r="AI248" s="351"/>
      <c r="AL248" s="525" t="s">
        <v>15009</v>
      </c>
      <c r="AM248" s="513" t="s">
        <v>84</v>
      </c>
      <c r="AN248" s="508">
        <v>100</v>
      </c>
      <c r="AO248" s="514">
        <v>772</v>
      </c>
      <c r="AP248" s="498">
        <v>715</v>
      </c>
      <c r="AQ248" s="515">
        <v>57</v>
      </c>
      <c r="AR248" s="512" t="s">
        <v>15010</v>
      </c>
      <c r="BA248" s="338" t="s">
        <v>4775</v>
      </c>
    </row>
    <row r="249" spans="2:53" ht="16.5" customHeight="1">
      <c r="B249" s="398" t="s">
        <v>4776</v>
      </c>
      <c r="C249" s="381" t="s">
        <v>4777</v>
      </c>
      <c r="D249" s="383">
        <v>773</v>
      </c>
      <c r="E249" s="382" t="s">
        <v>633</v>
      </c>
      <c r="F249" s="369" t="s">
        <v>4778</v>
      </c>
      <c r="G249" s="385" t="s">
        <v>4779</v>
      </c>
      <c r="H249" s="386"/>
      <c r="I249" s="384" t="s">
        <v>114</v>
      </c>
      <c r="J249" s="367" t="s">
        <v>141</v>
      </c>
      <c r="K249" s="366" t="s">
        <v>83</v>
      </c>
      <c r="L249" s="387">
        <v>25</v>
      </c>
      <c r="M249" s="388" t="s">
        <v>4780</v>
      </c>
      <c r="N249" s="389">
        <v>1000</v>
      </c>
      <c r="O249" s="390" t="s">
        <v>1348</v>
      </c>
      <c r="P249" s="373" t="s">
        <v>1349</v>
      </c>
      <c r="Q249" s="372" t="s">
        <v>3638</v>
      </c>
      <c r="R249" s="374">
        <v>31</v>
      </c>
      <c r="S249" s="375">
        <v>38</v>
      </c>
      <c r="T249" s="392">
        <v>31</v>
      </c>
      <c r="U249" s="391" t="s">
        <v>4778</v>
      </c>
      <c r="V249" s="376">
        <v>132.34941348973607</v>
      </c>
      <c r="W249" s="378">
        <v>132.63706011730204</v>
      </c>
      <c r="X249" s="377">
        <v>65.97676319648096</v>
      </c>
      <c r="Y249" s="387">
        <v>67.87</v>
      </c>
      <c r="Z249" s="395" t="s">
        <v>3639</v>
      </c>
      <c r="AA249" s="380">
        <v>0</v>
      </c>
      <c r="AB249" s="379" t="s">
        <v>3630</v>
      </c>
      <c r="AC249" s="380">
        <v>10</v>
      </c>
      <c r="AD249" s="379" t="s">
        <v>3630</v>
      </c>
      <c r="AE249" s="394">
        <v>0</v>
      </c>
      <c r="AF249" s="396">
        <v>0</v>
      </c>
      <c r="AG249" s="393">
        <v>0</v>
      </c>
      <c r="AH249" s="397" t="s">
        <v>633</v>
      </c>
      <c r="AI249" s="351"/>
      <c r="AL249" s="525" t="s">
        <v>15011</v>
      </c>
      <c r="AM249" s="513" t="s">
        <v>83</v>
      </c>
      <c r="AN249" s="508">
        <v>100</v>
      </c>
      <c r="AO249" s="514">
        <v>773</v>
      </c>
      <c r="AP249" s="498">
        <v>773</v>
      </c>
      <c r="AQ249" s="515">
        <v>0</v>
      </c>
      <c r="AR249" s="512" t="s">
        <v>15012</v>
      </c>
      <c r="BA249" s="338" t="s">
        <v>4781</v>
      </c>
    </row>
    <row r="250" spans="2:53" ht="16.5" customHeight="1">
      <c r="B250" s="398" t="s">
        <v>4782</v>
      </c>
      <c r="C250" s="381" t="s">
        <v>4783</v>
      </c>
      <c r="D250" s="383">
        <v>774</v>
      </c>
      <c r="E250" s="382" t="s">
        <v>633</v>
      </c>
      <c r="F250" s="369" t="s">
        <v>4784</v>
      </c>
      <c r="G250" s="385" t="s">
        <v>4785</v>
      </c>
      <c r="H250" s="386"/>
      <c r="I250" s="384" t="s">
        <v>114</v>
      </c>
      <c r="J250" s="367" t="s">
        <v>1373</v>
      </c>
      <c r="K250" s="366" t="s">
        <v>83</v>
      </c>
      <c r="L250" s="387">
        <v>17</v>
      </c>
      <c r="M250" s="388" t="s">
        <v>4786</v>
      </c>
      <c r="N250" s="389">
        <v>1000</v>
      </c>
      <c r="O250" s="390" t="s">
        <v>1348</v>
      </c>
      <c r="P250" s="373" t="s">
        <v>1349</v>
      </c>
      <c r="Q250" s="372" t="s">
        <v>3638</v>
      </c>
      <c r="R250" s="374">
        <v>31</v>
      </c>
      <c r="S250" s="375">
        <v>38</v>
      </c>
      <c r="T250" s="392">
        <v>31</v>
      </c>
      <c r="U250" s="391" t="s">
        <v>4784</v>
      </c>
      <c r="V250" s="376">
        <v>132.33768328445746</v>
      </c>
      <c r="W250" s="378">
        <v>132.62826246334311</v>
      </c>
      <c r="X250" s="377">
        <v>65.977027126099728</v>
      </c>
      <c r="Y250" s="387">
        <v>67.87</v>
      </c>
      <c r="Z250" s="395" t="s">
        <v>3639</v>
      </c>
      <c r="AA250" s="380">
        <v>0</v>
      </c>
      <c r="AB250" s="379" t="s">
        <v>3630</v>
      </c>
      <c r="AC250" s="380">
        <v>10</v>
      </c>
      <c r="AD250" s="379" t="s">
        <v>3630</v>
      </c>
      <c r="AE250" s="394">
        <v>0</v>
      </c>
      <c r="AF250" s="396">
        <v>0</v>
      </c>
      <c r="AG250" s="393">
        <v>0</v>
      </c>
      <c r="AH250" s="397" t="s">
        <v>633</v>
      </c>
      <c r="AI250" s="351"/>
      <c r="AL250" s="525" t="s">
        <v>15013</v>
      </c>
      <c r="AM250" s="513" t="s">
        <v>83</v>
      </c>
      <c r="AN250" s="508">
        <v>100</v>
      </c>
      <c r="AO250" s="514">
        <v>774</v>
      </c>
      <c r="AP250" s="498">
        <v>774</v>
      </c>
      <c r="AQ250" s="515">
        <v>0</v>
      </c>
      <c r="AR250" s="512" t="s">
        <v>15014</v>
      </c>
      <c r="BA250" s="338" t="s">
        <v>4787</v>
      </c>
    </row>
    <row r="251" spans="2:53" ht="16.5" customHeight="1">
      <c r="B251" s="398" t="s">
        <v>4782</v>
      </c>
      <c r="C251" s="381" t="s">
        <v>4783</v>
      </c>
      <c r="D251" s="383">
        <v>775</v>
      </c>
      <c r="E251" s="382" t="s">
        <v>633</v>
      </c>
      <c r="F251" s="369" t="s">
        <v>4784</v>
      </c>
      <c r="G251" s="385" t="s">
        <v>4788</v>
      </c>
      <c r="H251" s="386"/>
      <c r="I251" s="384" t="s">
        <v>86</v>
      </c>
      <c r="J251" s="367" t="s">
        <v>90</v>
      </c>
      <c r="K251" s="366" t="s">
        <v>83</v>
      </c>
      <c r="L251" s="387">
        <v>33</v>
      </c>
      <c r="M251" s="388" t="s">
        <v>4789</v>
      </c>
      <c r="N251" s="389">
        <v>1000</v>
      </c>
      <c r="O251" s="390" t="s">
        <v>1348</v>
      </c>
      <c r="P251" s="373" t="s">
        <v>1349</v>
      </c>
      <c r="Q251" s="372" t="s">
        <v>3638</v>
      </c>
      <c r="R251" s="374">
        <v>22</v>
      </c>
      <c r="S251" s="375">
        <v>33</v>
      </c>
      <c r="T251" s="392">
        <v>33</v>
      </c>
      <c r="U251" s="391" t="s">
        <v>4784</v>
      </c>
      <c r="V251" s="376">
        <v>132.33498563676989</v>
      </c>
      <c r="W251" s="378">
        <v>132.6262392275774</v>
      </c>
      <c r="X251" s="377">
        <v>65.974387567826369</v>
      </c>
      <c r="Y251" s="387">
        <v>66.45</v>
      </c>
      <c r="Z251" s="395" t="s">
        <v>3639</v>
      </c>
      <c r="AA251" s="380">
        <v>111.11</v>
      </c>
      <c r="AB251" s="379" t="s">
        <v>3630</v>
      </c>
      <c r="AC251" s="380">
        <v>10</v>
      </c>
      <c r="AD251" s="379" t="s">
        <v>3630</v>
      </c>
      <c r="AE251" s="394">
        <v>0</v>
      </c>
      <c r="AF251" s="396">
        <v>0</v>
      </c>
      <c r="AG251" s="393">
        <v>0</v>
      </c>
      <c r="AH251" s="397" t="s">
        <v>633</v>
      </c>
      <c r="AI251" s="351"/>
      <c r="AL251" s="525" t="s">
        <v>15015</v>
      </c>
      <c r="AM251" s="513" t="s">
        <v>83</v>
      </c>
      <c r="AN251" s="508">
        <v>100</v>
      </c>
      <c r="AO251" s="514">
        <v>775</v>
      </c>
      <c r="AP251" s="498">
        <v>775</v>
      </c>
      <c r="AQ251" s="515">
        <v>0</v>
      </c>
      <c r="AR251" s="512" t="s">
        <v>15014</v>
      </c>
      <c r="BA251" s="338" t="s">
        <v>4790</v>
      </c>
    </row>
    <row r="252" spans="2:53" ht="16.5" customHeight="1">
      <c r="B252" s="398" t="s">
        <v>4791</v>
      </c>
      <c r="C252" s="381" t="s">
        <v>4792</v>
      </c>
      <c r="D252" s="383">
        <v>776</v>
      </c>
      <c r="E252" s="382" t="s">
        <v>4793</v>
      </c>
      <c r="F252" s="369" t="s">
        <v>4794</v>
      </c>
      <c r="G252" s="385" t="s">
        <v>4795</v>
      </c>
      <c r="H252" s="386"/>
      <c r="I252" s="384" t="s">
        <v>86</v>
      </c>
      <c r="J252" s="367" t="s">
        <v>80</v>
      </c>
      <c r="K252" s="366" t="s">
        <v>84</v>
      </c>
      <c r="L252" s="387">
        <v>22</v>
      </c>
      <c r="M252" s="388" t="s">
        <v>4796</v>
      </c>
      <c r="N252" s="389">
        <v>1000</v>
      </c>
      <c r="O252" s="390" t="s">
        <v>1348</v>
      </c>
      <c r="P252" s="373" t="s">
        <v>1349</v>
      </c>
      <c r="Q252" s="372" t="s">
        <v>3638</v>
      </c>
      <c r="R252" s="374">
        <v>33</v>
      </c>
      <c r="S252" s="375">
        <v>33</v>
      </c>
      <c r="T252" s="392">
        <v>17</v>
      </c>
      <c r="U252" s="391" t="s">
        <v>4794</v>
      </c>
      <c r="V252" s="376">
        <v>132.31352828379676</v>
      </c>
      <c r="W252" s="378">
        <v>132.61014621284755</v>
      </c>
      <c r="X252" s="377">
        <v>65.498162751677853</v>
      </c>
      <c r="Y252" s="387">
        <v>66.45</v>
      </c>
      <c r="Z252" s="395" t="s">
        <v>3639</v>
      </c>
      <c r="AA252" s="380">
        <v>166.67</v>
      </c>
      <c r="AB252" s="379" t="s">
        <v>3630</v>
      </c>
      <c r="AC252" s="380">
        <v>10</v>
      </c>
      <c r="AD252" s="379" t="s">
        <v>3630</v>
      </c>
      <c r="AE252" s="394">
        <v>0</v>
      </c>
      <c r="AF252" s="396">
        <v>0</v>
      </c>
      <c r="AG252" s="393">
        <v>0</v>
      </c>
      <c r="AH252" s="397" t="s">
        <v>633</v>
      </c>
      <c r="AI252" s="351"/>
      <c r="AL252" s="525" t="s">
        <v>15016</v>
      </c>
      <c r="AM252" s="513" t="s">
        <v>84</v>
      </c>
      <c r="AN252" s="508">
        <v>100</v>
      </c>
      <c r="AO252" s="514">
        <v>776</v>
      </c>
      <c r="AP252" s="498">
        <v>706</v>
      </c>
      <c r="AQ252" s="515">
        <v>70</v>
      </c>
      <c r="AR252" s="512" t="s">
        <v>15017</v>
      </c>
      <c r="BA252" s="338" t="s">
        <v>4797</v>
      </c>
    </row>
    <row r="253" spans="2:53" ht="16.5" customHeight="1">
      <c r="B253" s="398" t="s">
        <v>4791</v>
      </c>
      <c r="C253" s="381" t="s">
        <v>4792</v>
      </c>
      <c r="D253" s="383">
        <v>777</v>
      </c>
      <c r="E253" s="382" t="s">
        <v>633</v>
      </c>
      <c r="F253" s="369" t="s">
        <v>4794</v>
      </c>
      <c r="G253" s="385" t="s">
        <v>4793</v>
      </c>
      <c r="H253" s="386"/>
      <c r="I253" s="384" t="s">
        <v>86</v>
      </c>
      <c r="J253" s="367" t="s">
        <v>68</v>
      </c>
      <c r="K253" s="366" t="s">
        <v>83</v>
      </c>
      <c r="L253" s="387">
        <v>13</v>
      </c>
      <c r="M253" s="388" t="s">
        <v>4798</v>
      </c>
      <c r="N253" s="389">
        <v>1000</v>
      </c>
      <c r="O253" s="390" t="s">
        <v>1348</v>
      </c>
      <c r="P253" s="373" t="s">
        <v>1349</v>
      </c>
      <c r="Q253" s="372" t="s">
        <v>3638</v>
      </c>
      <c r="R253" s="374">
        <v>22</v>
      </c>
      <c r="S253" s="375">
        <v>33</v>
      </c>
      <c r="T253" s="392">
        <v>33</v>
      </c>
      <c r="U253" s="391" t="s">
        <v>4794</v>
      </c>
      <c r="V253" s="376">
        <v>132.31582508777532</v>
      </c>
      <c r="W253" s="378">
        <v>132.61186881583149</v>
      </c>
      <c r="X253" s="377">
        <v>65.971153048196584</v>
      </c>
      <c r="Y253" s="387">
        <v>66.45</v>
      </c>
      <c r="Z253" s="395" t="s">
        <v>3639</v>
      </c>
      <c r="AA253" s="380">
        <v>111.11</v>
      </c>
      <c r="AB253" s="379" t="s">
        <v>3630</v>
      </c>
      <c r="AC253" s="380">
        <v>10</v>
      </c>
      <c r="AD253" s="379" t="s">
        <v>3630</v>
      </c>
      <c r="AE253" s="394">
        <v>0</v>
      </c>
      <c r="AF253" s="396">
        <v>0</v>
      </c>
      <c r="AG253" s="393">
        <v>0</v>
      </c>
      <c r="AH253" s="397" t="s">
        <v>633</v>
      </c>
      <c r="AI253" s="351"/>
      <c r="AL253" s="525" t="s">
        <v>15018</v>
      </c>
      <c r="AM253" s="513" t="s">
        <v>83</v>
      </c>
      <c r="AN253" s="508">
        <v>100</v>
      </c>
      <c r="AO253" s="514">
        <v>777</v>
      </c>
      <c r="AP253" s="498">
        <v>777</v>
      </c>
      <c r="AQ253" s="515">
        <v>0</v>
      </c>
      <c r="AR253" s="512" t="s">
        <v>15019</v>
      </c>
      <c r="BA253" s="338" t="s">
        <v>4799</v>
      </c>
    </row>
    <row r="254" spans="2:53" ht="16.5" customHeight="1">
      <c r="B254" s="398" t="s">
        <v>4800</v>
      </c>
      <c r="C254" s="381" t="s">
        <v>4801</v>
      </c>
      <c r="D254" s="383">
        <v>778</v>
      </c>
      <c r="E254" s="382" t="s">
        <v>633</v>
      </c>
      <c r="F254" s="369" t="s">
        <v>4802</v>
      </c>
      <c r="G254" s="385" t="s">
        <v>4803</v>
      </c>
      <c r="H254" s="386"/>
      <c r="I254" s="384" t="s">
        <v>127</v>
      </c>
      <c r="J254" s="367" t="s">
        <v>134</v>
      </c>
      <c r="K254" s="366" t="s">
        <v>83</v>
      </c>
      <c r="L254" s="387">
        <v>100</v>
      </c>
      <c r="M254" s="388" t="s">
        <v>4804</v>
      </c>
      <c r="N254" s="389">
        <v>1000</v>
      </c>
      <c r="O254" s="390" t="s">
        <v>1348</v>
      </c>
      <c r="P254" s="373" t="s">
        <v>1349</v>
      </c>
      <c r="Q254" s="372" t="s">
        <v>3638</v>
      </c>
      <c r="R254" s="374">
        <v>30</v>
      </c>
      <c r="S254" s="375">
        <v>35</v>
      </c>
      <c r="T254" s="392">
        <v>25</v>
      </c>
      <c r="U254" s="391" t="s">
        <v>4802</v>
      </c>
      <c r="V254" s="376">
        <v>132.30332610267536</v>
      </c>
      <c r="W254" s="378">
        <v>132.6024945770065</v>
      </c>
      <c r="X254" s="377">
        <v>65.962089660159052</v>
      </c>
      <c r="Y254" s="387">
        <v>68.940000000000012</v>
      </c>
      <c r="Z254" s="395" t="s">
        <v>3639</v>
      </c>
      <c r="AA254" s="380">
        <v>66</v>
      </c>
      <c r="AB254" s="379" t="s">
        <v>3630</v>
      </c>
      <c r="AC254" s="380">
        <v>0</v>
      </c>
      <c r="AD254" s="379" t="s">
        <v>3630</v>
      </c>
      <c r="AE254" s="394">
        <v>0</v>
      </c>
      <c r="AF254" s="396">
        <v>0</v>
      </c>
      <c r="AG254" s="393">
        <v>0</v>
      </c>
      <c r="AH254" s="397" t="s">
        <v>3653</v>
      </c>
      <c r="AI254" s="351"/>
      <c r="AL254" s="525" t="s">
        <v>15020</v>
      </c>
      <c r="AM254" s="513" t="s">
        <v>83</v>
      </c>
      <c r="AN254" s="508">
        <v>100</v>
      </c>
      <c r="AO254" s="514">
        <v>778</v>
      </c>
      <c r="AP254" s="498">
        <v>778</v>
      </c>
      <c r="AQ254" s="515">
        <v>0</v>
      </c>
      <c r="AR254" s="512" t="s">
        <v>15021</v>
      </c>
      <c r="BA254" s="338" t="s">
        <v>4805</v>
      </c>
    </row>
    <row r="255" spans="2:53" ht="16.5" customHeight="1">
      <c r="B255" s="398" t="s">
        <v>4806</v>
      </c>
      <c r="C255" s="381" t="s">
        <v>4807</v>
      </c>
      <c r="D255" s="383">
        <v>779</v>
      </c>
      <c r="E255" s="382" t="s">
        <v>633</v>
      </c>
      <c r="F255" s="369" t="s">
        <v>4808</v>
      </c>
      <c r="G255" s="385" t="s">
        <v>4809</v>
      </c>
      <c r="H255" s="386"/>
      <c r="I255" s="384" t="s">
        <v>321</v>
      </c>
      <c r="J255" s="367" t="s">
        <v>311</v>
      </c>
      <c r="K255" s="366" t="s">
        <v>83</v>
      </c>
      <c r="L255" s="387">
        <v>12</v>
      </c>
      <c r="M255" s="388" t="s">
        <v>4485</v>
      </c>
      <c r="N255" s="389">
        <v>400</v>
      </c>
      <c r="O255" s="390" t="s">
        <v>1182</v>
      </c>
      <c r="P255" s="373" t="s">
        <v>1182</v>
      </c>
      <c r="Q255" s="372" t="s">
        <v>3638</v>
      </c>
      <c r="R255" s="374">
        <v>20</v>
      </c>
      <c r="S255" s="375">
        <v>30</v>
      </c>
      <c r="T255" s="392">
        <v>30</v>
      </c>
      <c r="U255" s="391" t="s">
        <v>4808</v>
      </c>
      <c r="V255" s="376">
        <v>132.26262626262627</v>
      </c>
      <c r="W255" s="378">
        <v>132.57196969696969</v>
      </c>
      <c r="X255" s="377">
        <v>65.94770202020203</v>
      </c>
      <c r="Y255" s="387" t="s">
        <v>633</v>
      </c>
      <c r="Z255" s="395" t="s">
        <v>3639</v>
      </c>
      <c r="AA255" s="380">
        <v>80</v>
      </c>
      <c r="AB255" s="379" t="s">
        <v>3630</v>
      </c>
      <c r="AC255" s="380">
        <v>5</v>
      </c>
      <c r="AD255" s="379" t="s">
        <v>3630</v>
      </c>
      <c r="AE255" s="394">
        <v>0</v>
      </c>
      <c r="AF255" s="396">
        <v>9.5760000000000005</v>
      </c>
      <c r="AG255" s="393">
        <v>0</v>
      </c>
      <c r="AH255" s="397" t="s">
        <v>4389</v>
      </c>
      <c r="AI255" s="351"/>
      <c r="AL255" s="525" t="s">
        <v>15022</v>
      </c>
      <c r="AM255" s="513" t="s">
        <v>83</v>
      </c>
      <c r="AN255" s="508">
        <v>100</v>
      </c>
      <c r="AO255" s="514">
        <v>779</v>
      </c>
      <c r="AP255" s="498">
        <v>779</v>
      </c>
      <c r="AQ255" s="515">
        <v>0</v>
      </c>
      <c r="AR255" s="512" t="s">
        <v>15023</v>
      </c>
      <c r="BA255" s="338" t="s">
        <v>4810</v>
      </c>
    </row>
    <row r="256" spans="2:53" ht="16.5" customHeight="1">
      <c r="B256" s="398" t="s">
        <v>4811</v>
      </c>
      <c r="C256" s="381" t="s">
        <v>4812</v>
      </c>
      <c r="D256" s="383">
        <v>780</v>
      </c>
      <c r="E256" s="382" t="s">
        <v>633</v>
      </c>
      <c r="F256" s="369" t="s">
        <v>4813</v>
      </c>
      <c r="G256" s="385" t="s">
        <v>4814</v>
      </c>
      <c r="H256" s="386"/>
      <c r="I256" s="384" t="s">
        <v>127</v>
      </c>
      <c r="J256" s="367" t="s">
        <v>683</v>
      </c>
      <c r="K256" s="366" t="s">
        <v>83</v>
      </c>
      <c r="L256" s="387">
        <v>20</v>
      </c>
      <c r="M256" s="388" t="s">
        <v>4815</v>
      </c>
      <c r="N256" s="389">
        <v>1000</v>
      </c>
      <c r="O256" s="390" t="s">
        <v>1348</v>
      </c>
      <c r="P256" s="373" t="s">
        <v>1349</v>
      </c>
      <c r="Q256" s="372" t="s">
        <v>3638</v>
      </c>
      <c r="R256" s="374">
        <v>30</v>
      </c>
      <c r="S256" s="375">
        <v>35</v>
      </c>
      <c r="T256" s="392">
        <v>25</v>
      </c>
      <c r="U256" s="391" t="s">
        <v>4813</v>
      </c>
      <c r="V256" s="376">
        <v>132.2252349963847</v>
      </c>
      <c r="W256" s="378">
        <v>132.54392624728851</v>
      </c>
      <c r="X256" s="377">
        <v>65.930419378163393</v>
      </c>
      <c r="Y256" s="387">
        <v>68.92</v>
      </c>
      <c r="Z256" s="395" t="s">
        <v>3639</v>
      </c>
      <c r="AA256" s="380">
        <v>66</v>
      </c>
      <c r="AB256" s="379" t="s">
        <v>3630</v>
      </c>
      <c r="AC256" s="380">
        <v>0</v>
      </c>
      <c r="AD256" s="379" t="s">
        <v>3630</v>
      </c>
      <c r="AE256" s="394">
        <v>0</v>
      </c>
      <c r="AF256" s="396">
        <v>0</v>
      </c>
      <c r="AG256" s="393">
        <v>0</v>
      </c>
      <c r="AH256" s="397" t="s">
        <v>3653</v>
      </c>
      <c r="AI256" s="351"/>
      <c r="AL256" s="525" t="s">
        <v>15024</v>
      </c>
      <c r="AM256" s="513" t="s">
        <v>83</v>
      </c>
      <c r="AN256" s="508">
        <v>100</v>
      </c>
      <c r="AO256" s="514">
        <v>780</v>
      </c>
      <c r="AP256" s="498">
        <v>780</v>
      </c>
      <c r="AQ256" s="515">
        <v>0</v>
      </c>
      <c r="AR256" s="512" t="s">
        <v>15025</v>
      </c>
      <c r="BA256" s="338" t="s">
        <v>4816</v>
      </c>
    </row>
    <row r="257" spans="2:53" ht="16.5" customHeight="1">
      <c r="B257" s="398" t="s">
        <v>4817</v>
      </c>
      <c r="C257" s="381" t="s">
        <v>4818</v>
      </c>
      <c r="D257" s="383">
        <v>781</v>
      </c>
      <c r="E257" s="382" t="s">
        <v>633</v>
      </c>
      <c r="F257" s="369" t="s">
        <v>4819</v>
      </c>
      <c r="G257" s="385" t="s">
        <v>4820</v>
      </c>
      <c r="H257" s="386"/>
      <c r="I257" s="384" t="s">
        <v>137</v>
      </c>
      <c r="J257" s="367" t="s">
        <v>686</v>
      </c>
      <c r="K257" s="366" t="s">
        <v>83</v>
      </c>
      <c r="L257" s="387">
        <v>63</v>
      </c>
      <c r="M257" s="388" t="s">
        <v>4821</v>
      </c>
      <c r="N257" s="389">
        <v>1000</v>
      </c>
      <c r="O257" s="390" t="s">
        <v>1350</v>
      </c>
      <c r="P257" s="373" t="s">
        <v>1351</v>
      </c>
      <c r="Q257" s="372" t="s">
        <v>3638</v>
      </c>
      <c r="R257" s="374">
        <v>20</v>
      </c>
      <c r="S257" s="375">
        <v>35</v>
      </c>
      <c r="T257" s="392">
        <v>35</v>
      </c>
      <c r="U257" s="391" t="s">
        <v>4819</v>
      </c>
      <c r="V257" s="376">
        <v>132.1966897645672</v>
      </c>
      <c r="W257" s="378">
        <v>132.52251732342538</v>
      </c>
      <c r="X257" s="377">
        <v>65.920396456003701</v>
      </c>
      <c r="Y257" s="387">
        <v>65.92</v>
      </c>
      <c r="Z257" s="395" t="s">
        <v>3639</v>
      </c>
      <c r="AA257" s="380">
        <v>100</v>
      </c>
      <c r="AB257" s="379" t="s">
        <v>3630</v>
      </c>
      <c r="AC257" s="380">
        <v>0</v>
      </c>
      <c r="AD257" s="379" t="s">
        <v>3630</v>
      </c>
      <c r="AE257" s="394">
        <v>0</v>
      </c>
      <c r="AF257" s="396">
        <v>0</v>
      </c>
      <c r="AG257" s="393">
        <v>0</v>
      </c>
      <c r="AH257" s="397" t="s">
        <v>633</v>
      </c>
      <c r="AI257" s="351"/>
      <c r="AL257" s="525" t="s">
        <v>15026</v>
      </c>
      <c r="AM257" s="513" t="s">
        <v>83</v>
      </c>
      <c r="AN257" s="508">
        <v>100</v>
      </c>
      <c r="AO257" s="514">
        <v>781</v>
      </c>
      <c r="AP257" s="498">
        <v>781</v>
      </c>
      <c r="AQ257" s="515">
        <v>0</v>
      </c>
      <c r="AR257" s="512" t="s">
        <v>15027</v>
      </c>
      <c r="BA257" s="338" t="s">
        <v>4822</v>
      </c>
    </row>
    <row r="258" spans="2:53" ht="16.5" customHeight="1">
      <c r="B258" s="398" t="s">
        <v>4817</v>
      </c>
      <c r="C258" s="381" t="s">
        <v>4818</v>
      </c>
      <c r="D258" s="383">
        <v>782</v>
      </c>
      <c r="E258" s="382" t="s">
        <v>633</v>
      </c>
      <c r="F258" s="369" t="s">
        <v>4819</v>
      </c>
      <c r="G258" s="385" t="s">
        <v>4823</v>
      </c>
      <c r="H258" s="386"/>
      <c r="I258" s="384" t="s">
        <v>114</v>
      </c>
      <c r="J258" s="367" t="s">
        <v>68</v>
      </c>
      <c r="K258" s="366" t="s">
        <v>83</v>
      </c>
      <c r="L258" s="387">
        <v>11</v>
      </c>
      <c r="M258" s="388" t="s">
        <v>4824</v>
      </c>
      <c r="N258" s="389">
        <v>1000</v>
      </c>
      <c r="O258" s="390" t="s">
        <v>1348</v>
      </c>
      <c r="P258" s="373" t="s">
        <v>1349</v>
      </c>
      <c r="Q258" s="372" t="s">
        <v>3638</v>
      </c>
      <c r="R258" s="374">
        <v>31</v>
      </c>
      <c r="S258" s="375">
        <v>38</v>
      </c>
      <c r="T258" s="392">
        <v>31</v>
      </c>
      <c r="U258" s="391" t="s">
        <v>4819</v>
      </c>
      <c r="V258" s="376">
        <v>132.19457478005864</v>
      </c>
      <c r="W258" s="378">
        <v>132.52093108504397</v>
      </c>
      <c r="X258" s="377">
        <v>65.917247067448699</v>
      </c>
      <c r="Y258" s="387">
        <v>67.81</v>
      </c>
      <c r="Z258" s="395" t="s">
        <v>3639</v>
      </c>
      <c r="AA258" s="380">
        <v>0</v>
      </c>
      <c r="AB258" s="379" t="s">
        <v>3630</v>
      </c>
      <c r="AC258" s="380">
        <v>10</v>
      </c>
      <c r="AD258" s="379" t="s">
        <v>3630</v>
      </c>
      <c r="AE258" s="394">
        <v>0</v>
      </c>
      <c r="AF258" s="396">
        <v>0</v>
      </c>
      <c r="AG258" s="393">
        <v>0</v>
      </c>
      <c r="AH258" s="397" t="s">
        <v>633</v>
      </c>
      <c r="AI258" s="351"/>
      <c r="AL258" s="525" t="s">
        <v>15028</v>
      </c>
      <c r="AM258" s="513" t="s">
        <v>83</v>
      </c>
      <c r="AN258" s="508">
        <v>100</v>
      </c>
      <c r="AO258" s="514">
        <v>782</v>
      </c>
      <c r="AP258" s="498">
        <v>782</v>
      </c>
      <c r="AQ258" s="515">
        <v>0</v>
      </c>
      <c r="AR258" s="512" t="s">
        <v>15027</v>
      </c>
      <c r="BA258" s="338" t="s">
        <v>4825</v>
      </c>
    </row>
    <row r="259" spans="2:53" ht="16.5" customHeight="1">
      <c r="B259" s="398" t="s">
        <v>4826</v>
      </c>
      <c r="C259" s="381" t="s">
        <v>4827</v>
      </c>
      <c r="D259" s="383">
        <v>783</v>
      </c>
      <c r="E259" s="382" t="s">
        <v>4828</v>
      </c>
      <c r="F259" s="369" t="s">
        <v>4829</v>
      </c>
      <c r="G259" s="385" t="s">
        <v>4830</v>
      </c>
      <c r="H259" s="386"/>
      <c r="I259" s="384" t="s">
        <v>86</v>
      </c>
      <c r="J259" s="367" t="s">
        <v>103</v>
      </c>
      <c r="K259" s="366" t="s">
        <v>84</v>
      </c>
      <c r="L259" s="387">
        <v>38</v>
      </c>
      <c r="M259" s="388" t="s">
        <v>4831</v>
      </c>
      <c r="N259" s="389">
        <v>1000</v>
      </c>
      <c r="O259" s="390" t="s">
        <v>1348</v>
      </c>
      <c r="P259" s="373" t="s">
        <v>1349</v>
      </c>
      <c r="Q259" s="372" t="s">
        <v>3638</v>
      </c>
      <c r="R259" s="374">
        <v>33</v>
      </c>
      <c r="S259" s="375">
        <v>33</v>
      </c>
      <c r="T259" s="392">
        <v>17</v>
      </c>
      <c r="U259" s="391" t="s">
        <v>4829</v>
      </c>
      <c r="V259" s="376">
        <v>132.16971236816877</v>
      </c>
      <c r="W259" s="378">
        <v>132.50228427612657</v>
      </c>
      <c r="X259" s="377">
        <v>65.454001677852332</v>
      </c>
      <c r="Y259" s="387">
        <v>66.400000000000006</v>
      </c>
      <c r="Z259" s="395" t="s">
        <v>3639</v>
      </c>
      <c r="AA259" s="380">
        <v>166.67</v>
      </c>
      <c r="AB259" s="379" t="s">
        <v>3630</v>
      </c>
      <c r="AC259" s="380">
        <v>10</v>
      </c>
      <c r="AD259" s="379" t="s">
        <v>3630</v>
      </c>
      <c r="AE259" s="394">
        <v>0</v>
      </c>
      <c r="AF259" s="396">
        <v>0</v>
      </c>
      <c r="AG259" s="393">
        <v>0</v>
      </c>
      <c r="AH259" s="397" t="s">
        <v>633</v>
      </c>
      <c r="AI259" s="351"/>
      <c r="AL259" s="525" t="s">
        <v>15029</v>
      </c>
      <c r="AM259" s="513" t="s">
        <v>84</v>
      </c>
      <c r="AN259" s="508">
        <v>100</v>
      </c>
      <c r="AO259" s="514">
        <v>783</v>
      </c>
      <c r="AP259" s="498">
        <v>711</v>
      </c>
      <c r="AQ259" s="515">
        <v>72</v>
      </c>
      <c r="AR259" s="512" t="s">
        <v>15030</v>
      </c>
      <c r="BA259" s="338" t="s">
        <v>4832</v>
      </c>
    </row>
    <row r="260" spans="2:53" ht="16.5" customHeight="1">
      <c r="B260" s="398" t="s">
        <v>4833</v>
      </c>
      <c r="C260" s="381" t="s">
        <v>4834</v>
      </c>
      <c r="D260" s="383">
        <v>784</v>
      </c>
      <c r="E260" s="382" t="s">
        <v>4835</v>
      </c>
      <c r="F260" s="369" t="s">
        <v>4836</v>
      </c>
      <c r="G260" s="385" t="s">
        <v>4837</v>
      </c>
      <c r="H260" s="386"/>
      <c r="I260" s="384" t="s">
        <v>86</v>
      </c>
      <c r="J260" s="367" t="s">
        <v>79</v>
      </c>
      <c r="K260" s="366" t="s">
        <v>84</v>
      </c>
      <c r="L260" s="387">
        <v>18</v>
      </c>
      <c r="M260" s="388" t="s">
        <v>4838</v>
      </c>
      <c r="N260" s="389">
        <v>1000</v>
      </c>
      <c r="O260" s="390" t="s">
        <v>1348</v>
      </c>
      <c r="P260" s="373" t="s">
        <v>1349</v>
      </c>
      <c r="Q260" s="372" t="s">
        <v>3638</v>
      </c>
      <c r="R260" s="374">
        <v>33</v>
      </c>
      <c r="S260" s="375">
        <v>33</v>
      </c>
      <c r="T260" s="392">
        <v>17</v>
      </c>
      <c r="U260" s="391" t="s">
        <v>4836</v>
      </c>
      <c r="V260" s="376">
        <v>132.14094918504313</v>
      </c>
      <c r="W260" s="378">
        <v>132.48071188878234</v>
      </c>
      <c r="X260" s="377">
        <v>65.444169463087249</v>
      </c>
      <c r="Y260" s="387">
        <v>66.39</v>
      </c>
      <c r="Z260" s="395" t="s">
        <v>3639</v>
      </c>
      <c r="AA260" s="380">
        <v>166.67</v>
      </c>
      <c r="AB260" s="379" t="s">
        <v>3630</v>
      </c>
      <c r="AC260" s="380">
        <v>10</v>
      </c>
      <c r="AD260" s="379" t="s">
        <v>3630</v>
      </c>
      <c r="AE260" s="394">
        <v>0</v>
      </c>
      <c r="AF260" s="396">
        <v>0</v>
      </c>
      <c r="AG260" s="393">
        <v>0</v>
      </c>
      <c r="AH260" s="397" t="s">
        <v>633</v>
      </c>
      <c r="AI260" s="351"/>
      <c r="AL260" s="525" t="s">
        <v>15031</v>
      </c>
      <c r="AM260" s="513" t="s">
        <v>84</v>
      </c>
      <c r="AN260" s="508">
        <v>100</v>
      </c>
      <c r="AO260" s="514">
        <v>784</v>
      </c>
      <c r="AP260" s="498">
        <v>712</v>
      </c>
      <c r="AQ260" s="515">
        <v>72</v>
      </c>
      <c r="AR260" s="512" t="s">
        <v>15032</v>
      </c>
      <c r="BA260" s="338" t="s">
        <v>4839</v>
      </c>
    </row>
    <row r="261" spans="2:53" ht="16.5" customHeight="1">
      <c r="B261" s="398" t="s">
        <v>4840</v>
      </c>
      <c r="C261" s="381" t="s">
        <v>4841</v>
      </c>
      <c r="D261" s="383">
        <v>785</v>
      </c>
      <c r="E261" s="382" t="s">
        <v>633</v>
      </c>
      <c r="F261" s="369" t="s">
        <v>4836</v>
      </c>
      <c r="G261" s="385" t="s">
        <v>4842</v>
      </c>
      <c r="H261" s="386"/>
      <c r="I261" s="384" t="s">
        <v>137</v>
      </c>
      <c r="J261" s="367" t="s">
        <v>503</v>
      </c>
      <c r="K261" s="366" t="s">
        <v>83</v>
      </c>
      <c r="L261" s="387">
        <v>41</v>
      </c>
      <c r="M261" s="388" t="s">
        <v>4843</v>
      </c>
      <c r="N261" s="389">
        <v>1000</v>
      </c>
      <c r="O261" s="390" t="s">
        <v>1350</v>
      </c>
      <c r="P261" s="373" t="s">
        <v>1351</v>
      </c>
      <c r="Q261" s="372" t="s">
        <v>3638</v>
      </c>
      <c r="R261" s="374">
        <v>20</v>
      </c>
      <c r="S261" s="375">
        <v>35</v>
      </c>
      <c r="T261" s="392">
        <v>35</v>
      </c>
      <c r="U261" s="391" t="s">
        <v>4836</v>
      </c>
      <c r="V261" s="376">
        <v>132.13261899896395</v>
      </c>
      <c r="W261" s="378">
        <v>132.47446424922296</v>
      </c>
      <c r="X261" s="377">
        <v>65.896458375906533</v>
      </c>
      <c r="Y261" s="387">
        <v>65.89</v>
      </c>
      <c r="Z261" s="395" t="s">
        <v>3639</v>
      </c>
      <c r="AA261" s="380">
        <v>100</v>
      </c>
      <c r="AB261" s="379" t="s">
        <v>3630</v>
      </c>
      <c r="AC261" s="380">
        <v>0</v>
      </c>
      <c r="AD261" s="379" t="s">
        <v>3630</v>
      </c>
      <c r="AE261" s="394">
        <v>0</v>
      </c>
      <c r="AF261" s="396">
        <v>0</v>
      </c>
      <c r="AG261" s="393">
        <v>0</v>
      </c>
      <c r="AH261" s="397" t="s">
        <v>633</v>
      </c>
      <c r="AI261" s="351"/>
      <c r="AL261" s="525" t="s">
        <v>15033</v>
      </c>
      <c r="AM261" s="513" t="s">
        <v>83</v>
      </c>
      <c r="AN261" s="508">
        <v>100</v>
      </c>
      <c r="AO261" s="514">
        <v>785</v>
      </c>
      <c r="AP261" s="498">
        <v>785</v>
      </c>
      <c r="AQ261" s="515">
        <v>0</v>
      </c>
      <c r="AR261" s="512" t="s">
        <v>15034</v>
      </c>
      <c r="BA261" s="338" t="s">
        <v>4844</v>
      </c>
    </row>
    <row r="262" spans="2:53" ht="16.5" customHeight="1">
      <c r="B262" s="398" t="s">
        <v>4840</v>
      </c>
      <c r="C262" s="381" t="s">
        <v>4841</v>
      </c>
      <c r="D262" s="383">
        <v>786</v>
      </c>
      <c r="E262" s="382" t="s">
        <v>633</v>
      </c>
      <c r="F262" s="369" t="s">
        <v>4836</v>
      </c>
      <c r="G262" s="385" t="s">
        <v>4845</v>
      </c>
      <c r="H262" s="386"/>
      <c r="I262" s="384" t="s">
        <v>86</v>
      </c>
      <c r="J262" s="367" t="s">
        <v>94</v>
      </c>
      <c r="K262" s="366" t="s">
        <v>83</v>
      </c>
      <c r="L262" s="387">
        <v>15</v>
      </c>
      <c r="M262" s="388" t="s">
        <v>4846</v>
      </c>
      <c r="N262" s="389">
        <v>1000</v>
      </c>
      <c r="O262" s="390" t="s">
        <v>1348</v>
      </c>
      <c r="P262" s="373" t="s">
        <v>1349</v>
      </c>
      <c r="Q262" s="372" t="s">
        <v>3638</v>
      </c>
      <c r="R262" s="374">
        <v>22</v>
      </c>
      <c r="S262" s="375">
        <v>33</v>
      </c>
      <c r="T262" s="392">
        <v>33</v>
      </c>
      <c r="U262" s="391" t="s">
        <v>4836</v>
      </c>
      <c r="V262" s="376">
        <v>132.12910309607409</v>
      </c>
      <c r="W262" s="378">
        <v>132.47182732205556</v>
      </c>
      <c r="X262" s="377">
        <v>65.894534790935154</v>
      </c>
      <c r="Y262" s="387">
        <v>66.39</v>
      </c>
      <c r="Z262" s="395" t="s">
        <v>3639</v>
      </c>
      <c r="AA262" s="380">
        <v>111.11</v>
      </c>
      <c r="AB262" s="379" t="s">
        <v>3630</v>
      </c>
      <c r="AC262" s="380">
        <v>10</v>
      </c>
      <c r="AD262" s="379" t="s">
        <v>3630</v>
      </c>
      <c r="AE262" s="394">
        <v>0</v>
      </c>
      <c r="AF262" s="396">
        <v>0</v>
      </c>
      <c r="AG262" s="393">
        <v>0</v>
      </c>
      <c r="AH262" s="397" t="s">
        <v>633</v>
      </c>
      <c r="AI262" s="351"/>
      <c r="AL262" s="525" t="s">
        <v>15035</v>
      </c>
      <c r="AM262" s="513" t="s">
        <v>83</v>
      </c>
      <c r="AN262" s="508">
        <v>100</v>
      </c>
      <c r="AO262" s="514">
        <v>786</v>
      </c>
      <c r="AP262" s="498">
        <v>786</v>
      </c>
      <c r="AQ262" s="515">
        <v>0</v>
      </c>
      <c r="AR262" s="512" t="s">
        <v>15036</v>
      </c>
      <c r="BA262" s="338" t="s">
        <v>4847</v>
      </c>
    </row>
    <row r="263" spans="2:53" ht="16.5" customHeight="1">
      <c r="B263" s="398" t="s">
        <v>4848</v>
      </c>
      <c r="C263" s="381" t="s">
        <v>4849</v>
      </c>
      <c r="D263" s="383">
        <v>787</v>
      </c>
      <c r="E263" s="382" t="s">
        <v>633</v>
      </c>
      <c r="F263" s="369" t="s">
        <v>4850</v>
      </c>
      <c r="G263" s="385" t="s">
        <v>4851</v>
      </c>
      <c r="H263" s="386"/>
      <c r="I263" s="384" t="s">
        <v>127</v>
      </c>
      <c r="J263" s="367" t="s">
        <v>138</v>
      </c>
      <c r="K263" s="366" t="s">
        <v>83</v>
      </c>
      <c r="L263" s="387">
        <v>10</v>
      </c>
      <c r="M263" s="388" t="s">
        <v>4852</v>
      </c>
      <c r="N263" s="389">
        <v>1000</v>
      </c>
      <c r="O263" s="390" t="s">
        <v>1348</v>
      </c>
      <c r="P263" s="373" t="s">
        <v>1349</v>
      </c>
      <c r="Q263" s="372" t="s">
        <v>3638</v>
      </c>
      <c r="R263" s="374">
        <v>30</v>
      </c>
      <c r="S263" s="375">
        <v>35</v>
      </c>
      <c r="T263" s="392">
        <v>25</v>
      </c>
      <c r="U263" s="391" t="s">
        <v>4850</v>
      </c>
      <c r="V263" s="376">
        <v>132.1124367317426</v>
      </c>
      <c r="W263" s="378">
        <v>132.45932754880695</v>
      </c>
      <c r="X263" s="377">
        <v>65.884117859725208</v>
      </c>
      <c r="Y263" s="387">
        <v>68.89</v>
      </c>
      <c r="Z263" s="395" t="s">
        <v>3639</v>
      </c>
      <c r="AA263" s="380">
        <v>66</v>
      </c>
      <c r="AB263" s="379" t="s">
        <v>3630</v>
      </c>
      <c r="AC263" s="380">
        <v>0</v>
      </c>
      <c r="AD263" s="379" t="s">
        <v>3630</v>
      </c>
      <c r="AE263" s="394">
        <v>0</v>
      </c>
      <c r="AF263" s="396">
        <v>0</v>
      </c>
      <c r="AG263" s="393">
        <v>0</v>
      </c>
      <c r="AH263" s="397" t="s">
        <v>3653</v>
      </c>
      <c r="AI263" s="351"/>
      <c r="AL263" s="525" t="s">
        <v>15037</v>
      </c>
      <c r="AM263" s="513" t="s">
        <v>83</v>
      </c>
      <c r="AN263" s="508">
        <v>100</v>
      </c>
      <c r="AO263" s="514">
        <v>787</v>
      </c>
      <c r="AP263" s="498">
        <v>787</v>
      </c>
      <c r="AQ263" s="515">
        <v>0</v>
      </c>
      <c r="AR263" s="512" t="s">
        <v>15038</v>
      </c>
      <c r="BA263" s="338" t="s">
        <v>4853</v>
      </c>
    </row>
    <row r="264" spans="2:53" ht="16.5" customHeight="1">
      <c r="B264" s="398" t="s">
        <v>4854</v>
      </c>
      <c r="C264" s="381" t="s">
        <v>4855</v>
      </c>
      <c r="D264" s="383">
        <v>788</v>
      </c>
      <c r="E264" s="382" t="s">
        <v>4856</v>
      </c>
      <c r="F264" s="369" t="s">
        <v>4620</v>
      </c>
      <c r="G264" s="385" t="s">
        <v>4621</v>
      </c>
      <c r="H264" s="386"/>
      <c r="I264" s="384" t="s">
        <v>114</v>
      </c>
      <c r="J264" s="367" t="s">
        <v>75</v>
      </c>
      <c r="K264" s="366" t="s">
        <v>84</v>
      </c>
      <c r="L264" s="387">
        <v>33</v>
      </c>
      <c r="M264" s="388" t="s">
        <v>4857</v>
      </c>
      <c r="N264" s="389">
        <v>1000</v>
      </c>
      <c r="O264" s="390" t="s">
        <v>1348</v>
      </c>
      <c r="P264" s="373" t="s">
        <v>1349</v>
      </c>
      <c r="Q264" s="372" t="s">
        <v>3638</v>
      </c>
      <c r="R264" s="374">
        <v>36</v>
      </c>
      <c r="S264" s="375">
        <v>36</v>
      </c>
      <c r="T264" s="392">
        <v>29</v>
      </c>
      <c r="U264" s="391" t="s">
        <v>4620</v>
      </c>
      <c r="V264" s="376">
        <v>133.12407389589146</v>
      </c>
      <c r="W264" s="378">
        <v>133.24920619647838</v>
      </c>
      <c r="X264" s="377">
        <v>65.713359953815086</v>
      </c>
      <c r="Y264" s="387">
        <v>66.760000000000005</v>
      </c>
      <c r="Z264" s="395" t="s">
        <v>3639</v>
      </c>
      <c r="AA264" s="380">
        <v>0</v>
      </c>
      <c r="AB264" s="379" t="s">
        <v>3630</v>
      </c>
      <c r="AC264" s="380">
        <v>10</v>
      </c>
      <c r="AD264" s="379" t="s">
        <v>3630</v>
      </c>
      <c r="AE264" s="394">
        <v>0</v>
      </c>
      <c r="AF264" s="396">
        <v>0</v>
      </c>
      <c r="AG264" s="393">
        <v>0</v>
      </c>
      <c r="AH264" s="397" t="s">
        <v>633</v>
      </c>
      <c r="AI264" s="351"/>
      <c r="AL264" s="525" t="s">
        <v>15039</v>
      </c>
      <c r="AM264" s="513" t="s">
        <v>84</v>
      </c>
      <c r="AN264" s="508">
        <v>100</v>
      </c>
      <c r="AO264" s="514">
        <v>788</v>
      </c>
      <c r="AP264" s="498">
        <v>727</v>
      </c>
      <c r="AQ264" s="515">
        <v>61</v>
      </c>
      <c r="AR264" s="512" t="s">
        <v>14981</v>
      </c>
      <c r="BA264" s="338" t="s">
        <v>4858</v>
      </c>
    </row>
    <row r="265" spans="2:53" ht="16.5" customHeight="1">
      <c r="B265" s="398" t="s">
        <v>4859</v>
      </c>
      <c r="C265" s="381" t="s">
        <v>4860</v>
      </c>
      <c r="D265" s="383">
        <v>789</v>
      </c>
      <c r="E265" s="382" t="s">
        <v>633</v>
      </c>
      <c r="F265" s="369" t="s">
        <v>4861</v>
      </c>
      <c r="G265" s="385" t="s">
        <v>4862</v>
      </c>
      <c r="H265" s="386"/>
      <c r="I265" s="384" t="s">
        <v>137</v>
      </c>
      <c r="J265" s="367" t="s">
        <v>87</v>
      </c>
      <c r="K265" s="366" t="s">
        <v>83</v>
      </c>
      <c r="L265" s="387">
        <v>61</v>
      </c>
      <c r="M265" s="388" t="s">
        <v>4863</v>
      </c>
      <c r="N265" s="389">
        <v>1000</v>
      </c>
      <c r="O265" s="390" t="s">
        <v>1350</v>
      </c>
      <c r="P265" s="373" t="s">
        <v>1351</v>
      </c>
      <c r="Q265" s="372" t="s">
        <v>3638</v>
      </c>
      <c r="R265" s="374">
        <v>20</v>
      </c>
      <c r="S265" s="375">
        <v>35</v>
      </c>
      <c r="T265" s="392">
        <v>35</v>
      </c>
      <c r="U265" s="391" t="s">
        <v>4861</v>
      </c>
      <c r="V265" s="376">
        <v>132.02000977457038</v>
      </c>
      <c r="W265" s="378">
        <v>132.39000733092777</v>
      </c>
      <c r="X265" s="377">
        <v>65.849991447250929</v>
      </c>
      <c r="Y265" s="387">
        <v>65.84</v>
      </c>
      <c r="Z265" s="395" t="s">
        <v>3639</v>
      </c>
      <c r="AA265" s="380">
        <v>100</v>
      </c>
      <c r="AB265" s="379" t="s">
        <v>3630</v>
      </c>
      <c r="AC265" s="380">
        <v>0</v>
      </c>
      <c r="AD265" s="379" t="s">
        <v>3630</v>
      </c>
      <c r="AE265" s="394">
        <v>0</v>
      </c>
      <c r="AF265" s="396">
        <v>0</v>
      </c>
      <c r="AG265" s="393">
        <v>0</v>
      </c>
      <c r="AH265" s="397" t="s">
        <v>633</v>
      </c>
      <c r="AI265" s="351"/>
      <c r="AL265" s="525" t="s">
        <v>15040</v>
      </c>
      <c r="AM265" s="513" t="s">
        <v>83</v>
      </c>
      <c r="AN265" s="508">
        <v>100</v>
      </c>
      <c r="AO265" s="514">
        <v>789</v>
      </c>
      <c r="AP265" s="498">
        <v>789</v>
      </c>
      <c r="AQ265" s="515">
        <v>0</v>
      </c>
      <c r="AR265" s="512" t="s">
        <v>15041</v>
      </c>
      <c r="BA265" s="338" t="s">
        <v>4864</v>
      </c>
    </row>
    <row r="266" spans="2:53" ht="16.5" customHeight="1">
      <c r="B266" s="398" t="s">
        <v>4865</v>
      </c>
      <c r="C266" s="381" t="s">
        <v>4866</v>
      </c>
      <c r="D266" s="383">
        <v>790</v>
      </c>
      <c r="E266" s="382" t="s">
        <v>633</v>
      </c>
      <c r="F266" s="369" t="s">
        <v>4867</v>
      </c>
      <c r="G266" s="385" t="s">
        <v>4868</v>
      </c>
      <c r="H266" s="386"/>
      <c r="I266" s="384" t="s">
        <v>137</v>
      </c>
      <c r="J266" s="367" t="s">
        <v>688</v>
      </c>
      <c r="K266" s="366" t="s">
        <v>83</v>
      </c>
      <c r="L266" s="387">
        <v>25</v>
      </c>
      <c r="M266" s="388" t="s">
        <v>4869</v>
      </c>
      <c r="N266" s="389">
        <v>1000</v>
      </c>
      <c r="O266" s="390" t="s">
        <v>1350</v>
      </c>
      <c r="P266" s="373" t="s">
        <v>1351</v>
      </c>
      <c r="Q266" s="372" t="s">
        <v>3638</v>
      </c>
      <c r="R266" s="374">
        <v>20</v>
      </c>
      <c r="S266" s="375">
        <v>35</v>
      </c>
      <c r="T266" s="392">
        <v>35</v>
      </c>
      <c r="U266" s="391" t="s">
        <v>4867</v>
      </c>
      <c r="V266" s="376">
        <v>132.00447746775748</v>
      </c>
      <c r="W266" s="378">
        <v>132.3783581008181</v>
      </c>
      <c r="X266" s="377">
        <v>65.843582215712217</v>
      </c>
      <c r="Y266" s="387">
        <v>65.84</v>
      </c>
      <c r="Z266" s="395" t="s">
        <v>3639</v>
      </c>
      <c r="AA266" s="380">
        <v>100</v>
      </c>
      <c r="AB266" s="379" t="s">
        <v>3630</v>
      </c>
      <c r="AC266" s="380">
        <v>0</v>
      </c>
      <c r="AD266" s="379" t="s">
        <v>3630</v>
      </c>
      <c r="AE266" s="394">
        <v>0</v>
      </c>
      <c r="AF266" s="396">
        <v>0</v>
      </c>
      <c r="AG266" s="393">
        <v>0</v>
      </c>
      <c r="AH266" s="397" t="s">
        <v>633</v>
      </c>
      <c r="AI266" s="351"/>
      <c r="AL266" s="525" t="s">
        <v>15042</v>
      </c>
      <c r="AM266" s="513" t="s">
        <v>83</v>
      </c>
      <c r="AN266" s="508">
        <v>100</v>
      </c>
      <c r="AO266" s="514">
        <v>790</v>
      </c>
      <c r="AP266" s="498">
        <v>790</v>
      </c>
      <c r="AQ266" s="515">
        <v>0</v>
      </c>
      <c r="AR266" s="512" t="s">
        <v>15043</v>
      </c>
      <c r="BA266" s="338" t="s">
        <v>4870</v>
      </c>
    </row>
    <row r="267" spans="2:53" ht="16.5" customHeight="1">
      <c r="B267" s="398" t="s">
        <v>4871</v>
      </c>
      <c r="C267" s="381" t="s">
        <v>4872</v>
      </c>
      <c r="D267" s="383">
        <v>791</v>
      </c>
      <c r="E267" s="382" t="s">
        <v>633</v>
      </c>
      <c r="F267" s="369" t="s">
        <v>4873</v>
      </c>
      <c r="G267" s="385" t="s">
        <v>4874</v>
      </c>
      <c r="H267" s="386"/>
      <c r="I267" s="384" t="s">
        <v>329</v>
      </c>
      <c r="J267" s="367" t="s">
        <v>899</v>
      </c>
      <c r="K267" s="366" t="s">
        <v>83</v>
      </c>
      <c r="L267" s="387">
        <v>6</v>
      </c>
      <c r="M267" s="388" t="s">
        <v>4875</v>
      </c>
      <c r="N267" s="389">
        <v>1000</v>
      </c>
      <c r="O267" s="390" t="s">
        <v>1350</v>
      </c>
      <c r="P267" s="373" t="s">
        <v>1350</v>
      </c>
      <c r="Q267" s="372" t="s">
        <v>3638</v>
      </c>
      <c r="R267" s="374">
        <v>25</v>
      </c>
      <c r="S267" s="375">
        <v>30</v>
      </c>
      <c r="T267" s="392">
        <v>25</v>
      </c>
      <c r="U267" s="391" t="s">
        <v>4873</v>
      </c>
      <c r="V267" s="376">
        <v>131.94655555513287</v>
      </c>
      <c r="W267" s="378">
        <v>132.32155555513287</v>
      </c>
      <c r="X267" s="377">
        <v>65.810944444867118</v>
      </c>
      <c r="Y267" s="387" t="s">
        <v>633</v>
      </c>
      <c r="Z267" s="395" t="s">
        <v>3639</v>
      </c>
      <c r="AA267" s="380">
        <v>200</v>
      </c>
      <c r="AB267" s="379" t="s">
        <v>3630</v>
      </c>
      <c r="AC267" s="380">
        <v>0</v>
      </c>
      <c r="AD267" s="379" t="s">
        <v>3630</v>
      </c>
      <c r="AE267" s="394">
        <v>0</v>
      </c>
      <c r="AF267" s="396">
        <v>50.716000000000001</v>
      </c>
      <c r="AG267" s="393">
        <v>0</v>
      </c>
      <c r="AH267" s="397" t="s">
        <v>3939</v>
      </c>
      <c r="AI267" s="351"/>
      <c r="AL267" s="525" t="s">
        <v>15044</v>
      </c>
      <c r="AM267" s="513" t="s">
        <v>83</v>
      </c>
      <c r="AN267" s="508">
        <v>100</v>
      </c>
      <c r="AO267" s="514">
        <v>791</v>
      </c>
      <c r="AP267" s="498">
        <v>791</v>
      </c>
      <c r="AQ267" s="515">
        <v>0</v>
      </c>
      <c r="AR267" s="512" t="s">
        <v>15045</v>
      </c>
      <c r="BA267" s="338" t="s">
        <v>4876</v>
      </c>
    </row>
    <row r="268" spans="2:53" ht="16.5" customHeight="1">
      <c r="B268" s="398" t="s">
        <v>4877</v>
      </c>
      <c r="C268" s="381" t="s">
        <v>4878</v>
      </c>
      <c r="D268" s="383">
        <v>792</v>
      </c>
      <c r="E268" s="382" t="s">
        <v>4879</v>
      </c>
      <c r="F268" s="369" t="s">
        <v>4880</v>
      </c>
      <c r="G268" s="385" t="s">
        <v>4881</v>
      </c>
      <c r="H268" s="386"/>
      <c r="I268" s="384" t="s">
        <v>86</v>
      </c>
      <c r="J268" s="367" t="s">
        <v>77</v>
      </c>
      <c r="K268" s="366" t="s">
        <v>84</v>
      </c>
      <c r="L268" s="387">
        <v>40</v>
      </c>
      <c r="M268" s="388" t="s">
        <v>4882</v>
      </c>
      <c r="N268" s="389">
        <v>1000</v>
      </c>
      <c r="O268" s="390" t="s">
        <v>1348</v>
      </c>
      <c r="P268" s="373" t="s">
        <v>1349</v>
      </c>
      <c r="Q268" s="372" t="s">
        <v>3638</v>
      </c>
      <c r="R268" s="374">
        <v>33</v>
      </c>
      <c r="S268" s="375">
        <v>33</v>
      </c>
      <c r="T268" s="392">
        <v>17</v>
      </c>
      <c r="U268" s="391" t="s">
        <v>4880</v>
      </c>
      <c r="V268" s="376">
        <v>131.92196895424837</v>
      </c>
      <c r="W268" s="378">
        <v>132.29696895424837</v>
      </c>
      <c r="X268" s="377">
        <v>65.370531045751619</v>
      </c>
      <c r="Y268" s="387">
        <v>66.31</v>
      </c>
      <c r="Z268" s="395" t="s">
        <v>3639</v>
      </c>
      <c r="AA268" s="380">
        <v>166.67</v>
      </c>
      <c r="AB268" s="379" t="s">
        <v>3630</v>
      </c>
      <c r="AC268" s="380">
        <v>10</v>
      </c>
      <c r="AD268" s="379" t="s">
        <v>3630</v>
      </c>
      <c r="AE268" s="394">
        <v>0</v>
      </c>
      <c r="AF268" s="396">
        <v>0</v>
      </c>
      <c r="AG268" s="393">
        <v>0</v>
      </c>
      <c r="AH268" s="397" t="s">
        <v>633</v>
      </c>
      <c r="AI268" s="351"/>
      <c r="AL268" s="525" t="s">
        <v>15046</v>
      </c>
      <c r="AM268" s="513" t="s">
        <v>84</v>
      </c>
      <c r="AN268" s="508">
        <v>100</v>
      </c>
      <c r="AO268" s="514">
        <v>792</v>
      </c>
      <c r="AP268" s="498">
        <v>716</v>
      </c>
      <c r="AQ268" s="515">
        <v>76</v>
      </c>
      <c r="AR268" s="512" t="s">
        <v>15047</v>
      </c>
      <c r="BA268" s="338" t="s">
        <v>4883</v>
      </c>
    </row>
    <row r="269" spans="2:53" ht="16.5" customHeight="1">
      <c r="B269" s="398" t="s">
        <v>4884</v>
      </c>
      <c r="C269" s="381" t="s">
        <v>4885</v>
      </c>
      <c r="D269" s="383">
        <v>793</v>
      </c>
      <c r="E269" s="382" t="s">
        <v>633</v>
      </c>
      <c r="F269" s="369" t="s">
        <v>4886</v>
      </c>
      <c r="G269" s="385" t="s">
        <v>4887</v>
      </c>
      <c r="H269" s="386"/>
      <c r="I269" s="384" t="s">
        <v>114</v>
      </c>
      <c r="J269" s="367" t="s">
        <v>384</v>
      </c>
      <c r="K269" s="366" t="s">
        <v>83</v>
      </c>
      <c r="L269" s="387">
        <v>9</v>
      </c>
      <c r="M269" s="388" t="s">
        <v>4888</v>
      </c>
      <c r="N269" s="389">
        <v>1000</v>
      </c>
      <c r="O269" s="390" t="s">
        <v>1348</v>
      </c>
      <c r="P269" s="373" t="s">
        <v>1349</v>
      </c>
      <c r="Q269" s="372" t="s">
        <v>3638</v>
      </c>
      <c r="R269" s="374">
        <v>31</v>
      </c>
      <c r="S269" s="375">
        <v>38</v>
      </c>
      <c r="T269" s="392">
        <v>31</v>
      </c>
      <c r="U269" s="391" t="s">
        <v>4886</v>
      </c>
      <c r="V269" s="376">
        <v>131.89334140435835</v>
      </c>
      <c r="W269" s="378">
        <v>132.26834140435835</v>
      </c>
      <c r="X269" s="377">
        <v>65.784158595641657</v>
      </c>
      <c r="Y269" s="387">
        <v>67.67</v>
      </c>
      <c r="Z269" s="395" t="s">
        <v>3639</v>
      </c>
      <c r="AA269" s="380">
        <v>0</v>
      </c>
      <c r="AB269" s="379" t="s">
        <v>3630</v>
      </c>
      <c r="AC269" s="380">
        <v>10</v>
      </c>
      <c r="AD269" s="379" t="s">
        <v>3630</v>
      </c>
      <c r="AE269" s="394">
        <v>0</v>
      </c>
      <c r="AF269" s="396">
        <v>0</v>
      </c>
      <c r="AG269" s="393">
        <v>0</v>
      </c>
      <c r="AH269" s="397" t="s">
        <v>633</v>
      </c>
      <c r="AI269" s="351"/>
      <c r="AL269" s="525" t="s">
        <v>15048</v>
      </c>
      <c r="AM269" s="513" t="s">
        <v>83</v>
      </c>
      <c r="AN269" s="508">
        <v>100</v>
      </c>
      <c r="AO269" s="514">
        <v>793</v>
      </c>
      <c r="AP269" s="498">
        <v>793</v>
      </c>
      <c r="AQ269" s="515">
        <v>0</v>
      </c>
      <c r="AR269" s="512" t="s">
        <v>15049</v>
      </c>
      <c r="BA269" s="338" t="s">
        <v>4889</v>
      </c>
    </row>
    <row r="270" spans="2:53" ht="16.5" customHeight="1">
      <c r="B270" s="398" t="s">
        <v>4890</v>
      </c>
      <c r="C270" s="381" t="s">
        <v>4891</v>
      </c>
      <c r="D270" s="383">
        <v>794</v>
      </c>
      <c r="E270" s="382" t="s">
        <v>633</v>
      </c>
      <c r="F270" s="369" t="s">
        <v>4892</v>
      </c>
      <c r="G270" s="385" t="s">
        <v>4893</v>
      </c>
      <c r="H270" s="386"/>
      <c r="I270" s="384" t="s">
        <v>137</v>
      </c>
      <c r="J270" s="367" t="s">
        <v>101</v>
      </c>
      <c r="K270" s="366" t="s">
        <v>83</v>
      </c>
      <c r="L270" s="387">
        <v>11</v>
      </c>
      <c r="M270" s="388" t="s">
        <v>4894</v>
      </c>
      <c r="N270" s="389">
        <v>1000</v>
      </c>
      <c r="O270" s="390" t="s">
        <v>1350</v>
      </c>
      <c r="P270" s="373" t="s">
        <v>1351</v>
      </c>
      <c r="Q270" s="372" t="s">
        <v>3638</v>
      </c>
      <c r="R270" s="374">
        <v>20</v>
      </c>
      <c r="S270" s="375">
        <v>35</v>
      </c>
      <c r="T270" s="392">
        <v>35</v>
      </c>
      <c r="U270" s="391" t="s">
        <v>4892</v>
      </c>
      <c r="V270" s="376">
        <v>131.85101289254027</v>
      </c>
      <c r="W270" s="378">
        <v>132.22601289254027</v>
      </c>
      <c r="X270" s="377">
        <v>65.756487107459719</v>
      </c>
      <c r="Y270" s="387">
        <v>65.760000000000005</v>
      </c>
      <c r="Z270" s="395" t="s">
        <v>3639</v>
      </c>
      <c r="AA270" s="380">
        <v>100</v>
      </c>
      <c r="AB270" s="379" t="s">
        <v>3630</v>
      </c>
      <c r="AC270" s="380">
        <v>0</v>
      </c>
      <c r="AD270" s="379" t="s">
        <v>3630</v>
      </c>
      <c r="AE270" s="394">
        <v>0</v>
      </c>
      <c r="AF270" s="396">
        <v>0</v>
      </c>
      <c r="AG270" s="393">
        <v>0</v>
      </c>
      <c r="AH270" s="397" t="s">
        <v>633</v>
      </c>
      <c r="AI270" s="351"/>
      <c r="AL270" s="525" t="s">
        <v>15050</v>
      </c>
      <c r="AM270" s="513" t="s">
        <v>83</v>
      </c>
      <c r="AN270" s="508">
        <v>100</v>
      </c>
      <c r="AO270" s="514">
        <v>794</v>
      </c>
      <c r="AP270" s="498">
        <v>794</v>
      </c>
      <c r="AQ270" s="515">
        <v>0</v>
      </c>
      <c r="AR270" s="512" t="s">
        <v>15051</v>
      </c>
      <c r="BA270" s="338" t="s">
        <v>4895</v>
      </c>
    </row>
    <row r="271" spans="2:53" ht="16.5" customHeight="1">
      <c r="B271" s="398" t="s">
        <v>4896</v>
      </c>
      <c r="C271" s="381" t="s">
        <v>4897</v>
      </c>
      <c r="D271" s="383">
        <v>795</v>
      </c>
      <c r="E271" s="382" t="s">
        <v>633</v>
      </c>
      <c r="F271" s="369" t="s">
        <v>4898</v>
      </c>
      <c r="G271" s="385" t="s">
        <v>4899</v>
      </c>
      <c r="H271" s="386"/>
      <c r="I271" s="384" t="s">
        <v>114</v>
      </c>
      <c r="J271" s="367" t="s">
        <v>91</v>
      </c>
      <c r="K271" s="366" t="s">
        <v>83</v>
      </c>
      <c r="L271" s="387">
        <v>10</v>
      </c>
      <c r="M271" s="388" t="s">
        <v>4900</v>
      </c>
      <c r="N271" s="389">
        <v>1000</v>
      </c>
      <c r="O271" s="390" t="s">
        <v>1348</v>
      </c>
      <c r="P271" s="373" t="s">
        <v>1349</v>
      </c>
      <c r="Q271" s="372" t="s">
        <v>3638</v>
      </c>
      <c r="R271" s="374">
        <v>31</v>
      </c>
      <c r="S271" s="375">
        <v>38</v>
      </c>
      <c r="T271" s="392">
        <v>31</v>
      </c>
      <c r="U271" s="391" t="s">
        <v>4898</v>
      </c>
      <c r="V271" s="376">
        <v>131.8371670702179</v>
      </c>
      <c r="W271" s="378">
        <v>132.2121670702179</v>
      </c>
      <c r="X271" s="377">
        <v>65.750332929782104</v>
      </c>
      <c r="Y271" s="387">
        <v>67.64</v>
      </c>
      <c r="Z271" s="395" t="s">
        <v>3639</v>
      </c>
      <c r="AA271" s="380">
        <v>0</v>
      </c>
      <c r="AB271" s="379" t="s">
        <v>3630</v>
      </c>
      <c r="AC271" s="380">
        <v>10</v>
      </c>
      <c r="AD271" s="379" t="s">
        <v>3630</v>
      </c>
      <c r="AE271" s="394">
        <v>0</v>
      </c>
      <c r="AF271" s="396">
        <v>0</v>
      </c>
      <c r="AG271" s="393">
        <v>0</v>
      </c>
      <c r="AH271" s="397" t="s">
        <v>633</v>
      </c>
      <c r="AI271" s="351"/>
      <c r="AL271" s="525" t="s">
        <v>15052</v>
      </c>
      <c r="AM271" s="513" t="s">
        <v>83</v>
      </c>
      <c r="AN271" s="508">
        <v>100</v>
      </c>
      <c r="AO271" s="514">
        <v>795</v>
      </c>
      <c r="AP271" s="498">
        <v>795</v>
      </c>
      <c r="AQ271" s="515">
        <v>0</v>
      </c>
      <c r="AR271" s="512" t="s">
        <v>15053</v>
      </c>
      <c r="BA271" s="338" t="s">
        <v>4901</v>
      </c>
    </row>
    <row r="272" spans="2:53" ht="16.5" customHeight="1">
      <c r="B272" s="398" t="s">
        <v>4902</v>
      </c>
      <c r="C272" s="381" t="s">
        <v>4903</v>
      </c>
      <c r="D272" s="383">
        <v>796</v>
      </c>
      <c r="E272" s="382" t="s">
        <v>4837</v>
      </c>
      <c r="F272" s="369" t="s">
        <v>4904</v>
      </c>
      <c r="G272" s="385" t="s">
        <v>4905</v>
      </c>
      <c r="H272" s="386"/>
      <c r="I272" s="384" t="s">
        <v>86</v>
      </c>
      <c r="J272" s="367" t="s">
        <v>78</v>
      </c>
      <c r="K272" s="366" t="s">
        <v>84</v>
      </c>
      <c r="L272" s="387">
        <v>19</v>
      </c>
      <c r="M272" s="388" t="s">
        <v>4906</v>
      </c>
      <c r="N272" s="389">
        <v>1000</v>
      </c>
      <c r="O272" s="390" t="s">
        <v>1348</v>
      </c>
      <c r="P272" s="373" t="s">
        <v>1349</v>
      </c>
      <c r="Q272" s="372" t="s">
        <v>3638</v>
      </c>
      <c r="R272" s="374">
        <v>33</v>
      </c>
      <c r="S272" s="375">
        <v>33</v>
      </c>
      <c r="T272" s="392">
        <v>17</v>
      </c>
      <c r="U272" s="391" t="s">
        <v>4904</v>
      </c>
      <c r="V272" s="376">
        <v>131.82189542483658</v>
      </c>
      <c r="W272" s="378">
        <v>132.19689542483658</v>
      </c>
      <c r="X272" s="377">
        <v>65.330604575163434</v>
      </c>
      <c r="Y272" s="387">
        <v>66.260000000000005</v>
      </c>
      <c r="Z272" s="395" t="s">
        <v>3639</v>
      </c>
      <c r="AA272" s="380">
        <v>166.67</v>
      </c>
      <c r="AB272" s="379" t="s">
        <v>3630</v>
      </c>
      <c r="AC272" s="380">
        <v>10</v>
      </c>
      <c r="AD272" s="379" t="s">
        <v>3630</v>
      </c>
      <c r="AE272" s="394">
        <v>0</v>
      </c>
      <c r="AF272" s="396">
        <v>0</v>
      </c>
      <c r="AG272" s="393">
        <v>0</v>
      </c>
      <c r="AH272" s="397" t="s">
        <v>633</v>
      </c>
      <c r="AI272" s="351"/>
      <c r="AL272" s="525" t="s">
        <v>15054</v>
      </c>
      <c r="AM272" s="513" t="s">
        <v>84</v>
      </c>
      <c r="AN272" s="508">
        <v>100</v>
      </c>
      <c r="AO272" s="514">
        <v>796</v>
      </c>
      <c r="AP272" s="498">
        <v>718</v>
      </c>
      <c r="AQ272" s="515">
        <v>78</v>
      </c>
      <c r="AR272" s="512" t="s">
        <v>15055</v>
      </c>
      <c r="BA272" s="338" t="s">
        <v>4907</v>
      </c>
    </row>
    <row r="273" spans="2:53" ht="16.5" customHeight="1">
      <c r="B273" s="398" t="s">
        <v>4902</v>
      </c>
      <c r="C273" s="381" t="s">
        <v>4903</v>
      </c>
      <c r="D273" s="383">
        <v>797</v>
      </c>
      <c r="E273" s="382" t="s">
        <v>4908</v>
      </c>
      <c r="F273" s="369" t="s">
        <v>4909</v>
      </c>
      <c r="G273" s="385" t="s">
        <v>4910</v>
      </c>
      <c r="H273" s="386"/>
      <c r="I273" s="384" t="s">
        <v>137</v>
      </c>
      <c r="J273" s="367" t="s">
        <v>147</v>
      </c>
      <c r="K273" s="366" t="s">
        <v>84</v>
      </c>
      <c r="L273" s="387">
        <v>17</v>
      </c>
      <c r="M273" s="388" t="s">
        <v>4911</v>
      </c>
      <c r="N273" s="389">
        <v>1000</v>
      </c>
      <c r="O273" s="390" t="s">
        <v>1350</v>
      </c>
      <c r="P273" s="373" t="s">
        <v>1351</v>
      </c>
      <c r="Q273" s="372" t="s">
        <v>3638</v>
      </c>
      <c r="R273" s="374">
        <v>30</v>
      </c>
      <c r="S273" s="375">
        <v>40</v>
      </c>
      <c r="T273" s="392">
        <v>20</v>
      </c>
      <c r="U273" s="391" t="s">
        <v>4909</v>
      </c>
      <c r="V273" s="376">
        <v>131.8157409950106</v>
      </c>
      <c r="W273" s="378">
        <v>132.1907409950106</v>
      </c>
      <c r="X273" s="377">
        <v>65.326759004989427</v>
      </c>
      <c r="Y273" s="387">
        <v>65.37</v>
      </c>
      <c r="Z273" s="395" t="s">
        <v>3639</v>
      </c>
      <c r="AA273" s="380">
        <v>100</v>
      </c>
      <c r="AB273" s="379" t="s">
        <v>3630</v>
      </c>
      <c r="AC273" s="380">
        <v>0</v>
      </c>
      <c r="AD273" s="379" t="s">
        <v>3630</v>
      </c>
      <c r="AE273" s="394">
        <v>0</v>
      </c>
      <c r="AF273" s="396">
        <v>0</v>
      </c>
      <c r="AG273" s="393">
        <v>0</v>
      </c>
      <c r="AH273" s="397" t="s">
        <v>633</v>
      </c>
      <c r="AI273" s="351"/>
      <c r="AL273" s="525" t="s">
        <v>15056</v>
      </c>
      <c r="AM273" s="513" t="s">
        <v>84</v>
      </c>
      <c r="AN273" s="508">
        <v>100</v>
      </c>
      <c r="AO273" s="514">
        <v>797</v>
      </c>
      <c r="AP273" s="498">
        <v>719</v>
      </c>
      <c r="AQ273" s="515">
        <v>78</v>
      </c>
      <c r="AR273" s="512" t="s">
        <v>15055</v>
      </c>
      <c r="BA273" s="338" t="s">
        <v>4912</v>
      </c>
    </row>
    <row r="274" spans="2:53" ht="16.5" customHeight="1">
      <c r="B274" s="398" t="s">
        <v>4913</v>
      </c>
      <c r="C274" s="381" t="s">
        <v>4914</v>
      </c>
      <c r="D274" s="383">
        <v>798</v>
      </c>
      <c r="E274" s="382" t="s">
        <v>633</v>
      </c>
      <c r="F274" s="369" t="s">
        <v>4909</v>
      </c>
      <c r="G274" s="385" t="s">
        <v>4915</v>
      </c>
      <c r="H274" s="386"/>
      <c r="I274" s="384" t="s">
        <v>86</v>
      </c>
      <c r="J274" s="367" t="s">
        <v>100</v>
      </c>
      <c r="K274" s="366" t="s">
        <v>83</v>
      </c>
      <c r="L274" s="387">
        <v>11</v>
      </c>
      <c r="M274" s="388" t="s">
        <v>4916</v>
      </c>
      <c r="N274" s="389">
        <v>1000</v>
      </c>
      <c r="O274" s="390" t="s">
        <v>1348</v>
      </c>
      <c r="P274" s="373" t="s">
        <v>1349</v>
      </c>
      <c r="Q274" s="372" t="s">
        <v>3638</v>
      </c>
      <c r="R274" s="374">
        <v>22</v>
      </c>
      <c r="S274" s="375">
        <v>33</v>
      </c>
      <c r="T274" s="392">
        <v>33</v>
      </c>
      <c r="U274" s="391" t="s">
        <v>4909</v>
      </c>
      <c r="V274" s="376">
        <v>131.81387096774196</v>
      </c>
      <c r="W274" s="378">
        <v>132.18887096774196</v>
      </c>
      <c r="X274" s="377">
        <v>65.738629032258032</v>
      </c>
      <c r="Y274" s="387">
        <v>66.260000000000005</v>
      </c>
      <c r="Z274" s="395" t="s">
        <v>3639</v>
      </c>
      <c r="AA274" s="380">
        <v>111.11</v>
      </c>
      <c r="AB274" s="379" t="s">
        <v>3630</v>
      </c>
      <c r="AC274" s="380">
        <v>10</v>
      </c>
      <c r="AD274" s="379" t="s">
        <v>3630</v>
      </c>
      <c r="AE274" s="394">
        <v>0</v>
      </c>
      <c r="AF274" s="396">
        <v>0</v>
      </c>
      <c r="AG274" s="393">
        <v>0</v>
      </c>
      <c r="AH274" s="397" t="s">
        <v>633</v>
      </c>
      <c r="AI274" s="351"/>
      <c r="AL274" s="525" t="s">
        <v>15057</v>
      </c>
      <c r="AM274" s="513" t="s">
        <v>83</v>
      </c>
      <c r="AN274" s="508">
        <v>100</v>
      </c>
      <c r="AO274" s="514">
        <v>798</v>
      </c>
      <c r="AP274" s="498">
        <v>798</v>
      </c>
      <c r="AQ274" s="515">
        <v>0</v>
      </c>
      <c r="AR274" s="512" t="s">
        <v>15058</v>
      </c>
      <c r="BA274" s="338" t="s">
        <v>4917</v>
      </c>
    </row>
    <row r="275" spans="2:53" ht="16.5" customHeight="1">
      <c r="B275" s="398" t="s">
        <v>4913</v>
      </c>
      <c r="C275" s="381" t="s">
        <v>4914</v>
      </c>
      <c r="D275" s="383">
        <v>799</v>
      </c>
      <c r="E275" s="382" t="s">
        <v>633</v>
      </c>
      <c r="F275" s="369" t="s">
        <v>4909</v>
      </c>
      <c r="G275" s="385" t="s">
        <v>4918</v>
      </c>
      <c r="H275" s="386"/>
      <c r="I275" s="384" t="s">
        <v>86</v>
      </c>
      <c r="J275" s="367" t="s">
        <v>87</v>
      </c>
      <c r="K275" s="366" t="s">
        <v>83</v>
      </c>
      <c r="L275" s="387">
        <v>25</v>
      </c>
      <c r="M275" s="388" t="s">
        <v>4919</v>
      </c>
      <c r="N275" s="389">
        <v>1000</v>
      </c>
      <c r="O275" s="390" t="s">
        <v>1348</v>
      </c>
      <c r="P275" s="373" t="s">
        <v>1349</v>
      </c>
      <c r="Q275" s="372" t="s">
        <v>3638</v>
      </c>
      <c r="R275" s="374">
        <v>22</v>
      </c>
      <c r="S275" s="375">
        <v>33</v>
      </c>
      <c r="T275" s="392">
        <v>33</v>
      </c>
      <c r="U275" s="391" t="s">
        <v>4909</v>
      </c>
      <c r="V275" s="376">
        <v>131.81127211238294</v>
      </c>
      <c r="W275" s="378">
        <v>132.18627211238294</v>
      </c>
      <c r="X275" s="377">
        <v>65.736227887617076</v>
      </c>
      <c r="Y275" s="387">
        <v>66.260000000000005</v>
      </c>
      <c r="Z275" s="395" t="s">
        <v>3639</v>
      </c>
      <c r="AA275" s="380">
        <v>111.11</v>
      </c>
      <c r="AB275" s="379" t="s">
        <v>3630</v>
      </c>
      <c r="AC275" s="380">
        <v>10</v>
      </c>
      <c r="AD275" s="379" t="s">
        <v>3630</v>
      </c>
      <c r="AE275" s="394">
        <v>0</v>
      </c>
      <c r="AF275" s="396">
        <v>0</v>
      </c>
      <c r="AG275" s="393">
        <v>0</v>
      </c>
      <c r="AH275" s="397" t="s">
        <v>633</v>
      </c>
      <c r="AI275" s="351"/>
      <c r="AL275" s="525" t="s">
        <v>15059</v>
      </c>
      <c r="AM275" s="513" t="s">
        <v>83</v>
      </c>
      <c r="AN275" s="508">
        <v>100</v>
      </c>
      <c r="AO275" s="514">
        <v>799</v>
      </c>
      <c r="AP275" s="498">
        <v>799</v>
      </c>
      <c r="AQ275" s="515">
        <v>0</v>
      </c>
      <c r="AR275" s="512" t="s">
        <v>15060</v>
      </c>
      <c r="BA275" s="338" t="s">
        <v>4920</v>
      </c>
    </row>
    <row r="276" spans="2:53" ht="16.5" customHeight="1">
      <c r="B276" s="398" t="s">
        <v>4921</v>
      </c>
      <c r="C276" s="381" t="s">
        <v>4922</v>
      </c>
      <c r="D276" s="383">
        <v>800</v>
      </c>
      <c r="E276" s="382" t="s">
        <v>633</v>
      </c>
      <c r="F276" s="369" t="s">
        <v>4923</v>
      </c>
      <c r="G276" s="385" t="s">
        <v>4924</v>
      </c>
      <c r="H276" s="386"/>
      <c r="I276" s="384" t="s">
        <v>114</v>
      </c>
      <c r="J276" s="367" t="s">
        <v>118</v>
      </c>
      <c r="K276" s="366" t="s">
        <v>83</v>
      </c>
      <c r="L276" s="387">
        <v>11</v>
      </c>
      <c r="M276" s="388" t="s">
        <v>4925</v>
      </c>
      <c r="N276" s="389">
        <v>1000</v>
      </c>
      <c r="O276" s="390" t="s">
        <v>1348</v>
      </c>
      <c r="P276" s="373" t="s">
        <v>1349</v>
      </c>
      <c r="Q276" s="372" t="s">
        <v>3638</v>
      </c>
      <c r="R276" s="374">
        <v>31</v>
      </c>
      <c r="S276" s="375">
        <v>38</v>
      </c>
      <c r="T276" s="392">
        <v>31</v>
      </c>
      <c r="U276" s="391" t="s">
        <v>4923</v>
      </c>
      <c r="V276" s="376">
        <v>131.78486682808716</v>
      </c>
      <c r="W276" s="378">
        <v>132.15986682808716</v>
      </c>
      <c r="X276" s="377">
        <v>65.722633171912832</v>
      </c>
      <c r="Y276" s="387">
        <v>67.61</v>
      </c>
      <c r="Z276" s="395" t="s">
        <v>3639</v>
      </c>
      <c r="AA276" s="380">
        <v>0</v>
      </c>
      <c r="AB276" s="379" t="s">
        <v>3630</v>
      </c>
      <c r="AC276" s="380">
        <v>10</v>
      </c>
      <c r="AD276" s="379" t="s">
        <v>3630</v>
      </c>
      <c r="AE276" s="394">
        <v>0</v>
      </c>
      <c r="AF276" s="396">
        <v>0</v>
      </c>
      <c r="AG276" s="393">
        <v>0</v>
      </c>
      <c r="AH276" s="397" t="s">
        <v>633</v>
      </c>
      <c r="AI276" s="351"/>
      <c r="AL276" s="525" t="s">
        <v>15061</v>
      </c>
      <c r="AM276" s="513" t="s">
        <v>83</v>
      </c>
      <c r="AN276" s="508">
        <v>100</v>
      </c>
      <c r="AO276" s="514">
        <v>800</v>
      </c>
      <c r="AP276" s="498">
        <v>800</v>
      </c>
      <c r="AQ276" s="515">
        <v>0</v>
      </c>
      <c r="AR276" s="512" t="s">
        <v>15062</v>
      </c>
      <c r="BA276" s="338" t="s">
        <v>4926</v>
      </c>
    </row>
    <row r="277" spans="2:53" ht="16.5" customHeight="1">
      <c r="B277" s="398" t="s">
        <v>4927</v>
      </c>
      <c r="C277" s="381" t="s">
        <v>4928</v>
      </c>
      <c r="D277" s="383">
        <v>801</v>
      </c>
      <c r="E277" s="382" t="s">
        <v>4929</v>
      </c>
      <c r="F277" s="369" t="s">
        <v>4687</v>
      </c>
      <c r="G277" s="385" t="s">
        <v>4930</v>
      </c>
      <c r="H277" s="386"/>
      <c r="I277" s="384" t="s">
        <v>114</v>
      </c>
      <c r="J277" s="367" t="s">
        <v>121</v>
      </c>
      <c r="K277" s="366" t="s">
        <v>84</v>
      </c>
      <c r="L277" s="387">
        <v>19</v>
      </c>
      <c r="M277" s="388" t="s">
        <v>4931</v>
      </c>
      <c r="N277" s="389">
        <v>1000</v>
      </c>
      <c r="O277" s="390" t="s">
        <v>1348</v>
      </c>
      <c r="P277" s="373" t="s">
        <v>1349</v>
      </c>
      <c r="Q277" s="372" t="s">
        <v>3638</v>
      </c>
      <c r="R277" s="374">
        <v>36</v>
      </c>
      <c r="S277" s="375">
        <v>36</v>
      </c>
      <c r="T277" s="392">
        <v>29</v>
      </c>
      <c r="U277" s="391" t="s">
        <v>4687</v>
      </c>
      <c r="V277" s="376">
        <v>132.72306471521779</v>
      </c>
      <c r="W277" s="378">
        <v>132.91729853641334</v>
      </c>
      <c r="X277" s="377">
        <v>65.604818374184447</v>
      </c>
      <c r="Y277" s="387">
        <v>66.63000000000001</v>
      </c>
      <c r="Z277" s="395" t="s">
        <v>3639</v>
      </c>
      <c r="AA277" s="380">
        <v>0</v>
      </c>
      <c r="AB277" s="379" t="s">
        <v>3630</v>
      </c>
      <c r="AC277" s="380">
        <v>10</v>
      </c>
      <c r="AD277" s="379" t="s">
        <v>3630</v>
      </c>
      <c r="AE277" s="394">
        <v>0</v>
      </c>
      <c r="AF277" s="396">
        <v>0</v>
      </c>
      <c r="AG277" s="393">
        <v>0</v>
      </c>
      <c r="AH277" s="397" t="s">
        <v>633</v>
      </c>
      <c r="AI277" s="351"/>
      <c r="AL277" s="525" t="s">
        <v>15063</v>
      </c>
      <c r="AM277" s="513" t="s">
        <v>84</v>
      </c>
      <c r="AN277" s="508">
        <v>100</v>
      </c>
      <c r="AO277" s="514">
        <v>801</v>
      </c>
      <c r="AP277" s="498">
        <v>734</v>
      </c>
      <c r="AQ277" s="515">
        <v>67</v>
      </c>
      <c r="AR277" s="512" t="s">
        <v>15064</v>
      </c>
      <c r="BA277" s="338" t="s">
        <v>4932</v>
      </c>
    </row>
    <row r="278" spans="2:53" ht="16.5" customHeight="1">
      <c r="B278" s="398" t="s">
        <v>4933</v>
      </c>
      <c r="C278" s="381" t="s">
        <v>4934</v>
      </c>
      <c r="D278" s="383">
        <v>802</v>
      </c>
      <c r="E278" s="382" t="s">
        <v>633</v>
      </c>
      <c r="F278" s="369" t="s">
        <v>4935</v>
      </c>
      <c r="G278" s="385" t="s">
        <v>4936</v>
      </c>
      <c r="H278" s="386"/>
      <c r="I278" s="384" t="s">
        <v>86</v>
      </c>
      <c r="J278" s="367" t="s">
        <v>99</v>
      </c>
      <c r="K278" s="366" t="s">
        <v>83</v>
      </c>
      <c r="L278" s="387">
        <v>28</v>
      </c>
      <c r="M278" s="388" t="s">
        <v>4937</v>
      </c>
      <c r="N278" s="389">
        <v>1000</v>
      </c>
      <c r="O278" s="390" t="s">
        <v>1348</v>
      </c>
      <c r="P278" s="373" t="s">
        <v>1349</v>
      </c>
      <c r="Q278" s="372" t="s">
        <v>3638</v>
      </c>
      <c r="R278" s="374">
        <v>22</v>
      </c>
      <c r="S278" s="375">
        <v>33</v>
      </c>
      <c r="T278" s="392">
        <v>33</v>
      </c>
      <c r="U278" s="391" t="s">
        <v>4935</v>
      </c>
      <c r="V278" s="376">
        <v>131.70851196670137</v>
      </c>
      <c r="W278" s="378">
        <v>132.08351196670137</v>
      </c>
      <c r="X278" s="377">
        <v>65.683988033298661</v>
      </c>
      <c r="Y278" s="387">
        <v>66.210000000000008</v>
      </c>
      <c r="Z278" s="395" t="s">
        <v>3639</v>
      </c>
      <c r="AA278" s="380">
        <v>111.11</v>
      </c>
      <c r="AB278" s="379" t="s">
        <v>3630</v>
      </c>
      <c r="AC278" s="380">
        <v>10</v>
      </c>
      <c r="AD278" s="379" t="s">
        <v>3630</v>
      </c>
      <c r="AE278" s="394">
        <v>0</v>
      </c>
      <c r="AF278" s="396">
        <v>0</v>
      </c>
      <c r="AG278" s="393">
        <v>0</v>
      </c>
      <c r="AH278" s="397" t="s">
        <v>633</v>
      </c>
      <c r="AI278" s="351"/>
      <c r="AL278" s="525" t="s">
        <v>15065</v>
      </c>
      <c r="AM278" s="513" t="s">
        <v>83</v>
      </c>
      <c r="AN278" s="508">
        <v>100</v>
      </c>
      <c r="AO278" s="514">
        <v>802</v>
      </c>
      <c r="AP278" s="498">
        <v>802</v>
      </c>
      <c r="AQ278" s="515">
        <v>0</v>
      </c>
      <c r="AR278" s="512" t="s">
        <v>15066</v>
      </c>
      <c r="BA278" s="338" t="s">
        <v>4938</v>
      </c>
    </row>
    <row r="279" spans="2:53" ht="16.5" customHeight="1">
      <c r="B279" s="398" t="s">
        <v>4939</v>
      </c>
      <c r="C279" s="381" t="s">
        <v>4940</v>
      </c>
      <c r="D279" s="383">
        <v>803</v>
      </c>
      <c r="E279" s="382" t="s">
        <v>633</v>
      </c>
      <c r="F279" s="369" t="s">
        <v>4941</v>
      </c>
      <c r="G279" s="385" t="s">
        <v>4942</v>
      </c>
      <c r="H279" s="386"/>
      <c r="I279" s="384" t="s">
        <v>114</v>
      </c>
      <c r="J279" s="367" t="s">
        <v>673</v>
      </c>
      <c r="K279" s="366" t="s">
        <v>83</v>
      </c>
      <c r="L279" s="387">
        <v>29</v>
      </c>
      <c r="M279" s="388" t="s">
        <v>4943</v>
      </c>
      <c r="N279" s="389">
        <v>1000</v>
      </c>
      <c r="O279" s="390" t="s">
        <v>1348</v>
      </c>
      <c r="P279" s="373" t="s">
        <v>1349</v>
      </c>
      <c r="Q279" s="372" t="s">
        <v>3638</v>
      </c>
      <c r="R279" s="374">
        <v>31</v>
      </c>
      <c r="S279" s="375">
        <v>38</v>
      </c>
      <c r="T279" s="392">
        <v>31</v>
      </c>
      <c r="U279" s="391" t="s">
        <v>4941</v>
      </c>
      <c r="V279" s="376">
        <v>131.66089588377724</v>
      </c>
      <c r="W279" s="378">
        <v>132.03589588377724</v>
      </c>
      <c r="X279" s="377">
        <v>65.656604116222752</v>
      </c>
      <c r="Y279" s="387">
        <v>67.540000000000006</v>
      </c>
      <c r="Z279" s="395" t="s">
        <v>3639</v>
      </c>
      <c r="AA279" s="380">
        <v>0</v>
      </c>
      <c r="AB279" s="379" t="s">
        <v>3630</v>
      </c>
      <c r="AC279" s="380">
        <v>10</v>
      </c>
      <c r="AD279" s="379" t="s">
        <v>3630</v>
      </c>
      <c r="AE279" s="394">
        <v>0</v>
      </c>
      <c r="AF279" s="396">
        <v>0</v>
      </c>
      <c r="AG279" s="393">
        <v>0</v>
      </c>
      <c r="AH279" s="397" t="s">
        <v>633</v>
      </c>
      <c r="AI279" s="351"/>
      <c r="AL279" s="525" t="s">
        <v>15067</v>
      </c>
      <c r="AM279" s="513" t="s">
        <v>83</v>
      </c>
      <c r="AN279" s="508">
        <v>100</v>
      </c>
      <c r="AO279" s="514">
        <v>803</v>
      </c>
      <c r="AP279" s="498">
        <v>803</v>
      </c>
      <c r="AQ279" s="515">
        <v>0</v>
      </c>
      <c r="AR279" s="512" t="s">
        <v>15068</v>
      </c>
      <c r="BA279" s="338" t="s">
        <v>4944</v>
      </c>
    </row>
    <row r="280" spans="2:53" ht="16.5" customHeight="1">
      <c r="B280" s="398" t="s">
        <v>4945</v>
      </c>
      <c r="C280" s="381" t="s">
        <v>4946</v>
      </c>
      <c r="D280" s="383">
        <v>804</v>
      </c>
      <c r="E280" s="382" t="s">
        <v>4947</v>
      </c>
      <c r="F280" s="369" t="s">
        <v>4948</v>
      </c>
      <c r="G280" s="385" t="s">
        <v>4949</v>
      </c>
      <c r="H280" s="386"/>
      <c r="I280" s="384" t="s">
        <v>86</v>
      </c>
      <c r="J280" s="367" t="s">
        <v>847</v>
      </c>
      <c r="K280" s="366" t="s">
        <v>84</v>
      </c>
      <c r="L280" s="387">
        <v>20</v>
      </c>
      <c r="M280" s="388" t="s">
        <v>4950</v>
      </c>
      <c r="N280" s="389">
        <v>1000</v>
      </c>
      <c r="O280" s="390" t="s">
        <v>1348</v>
      </c>
      <c r="P280" s="373" t="s">
        <v>1349</v>
      </c>
      <c r="Q280" s="372" t="s">
        <v>3638</v>
      </c>
      <c r="R280" s="374">
        <v>33</v>
      </c>
      <c r="S280" s="375">
        <v>33</v>
      </c>
      <c r="T280" s="392">
        <v>17</v>
      </c>
      <c r="U280" s="391" t="s">
        <v>4948</v>
      </c>
      <c r="V280" s="376">
        <v>131.63194444444446</v>
      </c>
      <c r="W280" s="378">
        <v>132.00694444444446</v>
      </c>
      <c r="X280" s="377">
        <v>65.250555555555536</v>
      </c>
      <c r="Y280" s="387">
        <v>66.180000000000007</v>
      </c>
      <c r="Z280" s="395" t="s">
        <v>3639</v>
      </c>
      <c r="AA280" s="380">
        <v>166.67</v>
      </c>
      <c r="AB280" s="379" t="s">
        <v>3630</v>
      </c>
      <c r="AC280" s="380">
        <v>10</v>
      </c>
      <c r="AD280" s="379" t="s">
        <v>3630</v>
      </c>
      <c r="AE280" s="394">
        <v>0</v>
      </c>
      <c r="AF280" s="396">
        <v>0</v>
      </c>
      <c r="AG280" s="393">
        <v>0</v>
      </c>
      <c r="AH280" s="397" t="s">
        <v>633</v>
      </c>
      <c r="AI280" s="351"/>
      <c r="AL280" s="525" t="s">
        <v>15069</v>
      </c>
      <c r="AM280" s="513" t="s">
        <v>84</v>
      </c>
      <c r="AN280" s="508">
        <v>100</v>
      </c>
      <c r="AO280" s="514">
        <v>804</v>
      </c>
      <c r="AP280" s="498">
        <v>722</v>
      </c>
      <c r="AQ280" s="515">
        <v>82</v>
      </c>
      <c r="AR280" s="512" t="s">
        <v>15070</v>
      </c>
      <c r="BA280" s="338" t="s">
        <v>4951</v>
      </c>
    </row>
    <row r="281" spans="2:53" ht="16.5" customHeight="1">
      <c r="B281" s="398" t="s">
        <v>4952</v>
      </c>
      <c r="C281" s="381" t="s">
        <v>4953</v>
      </c>
      <c r="D281" s="383">
        <v>805</v>
      </c>
      <c r="E281" s="382" t="s">
        <v>633</v>
      </c>
      <c r="F281" s="369" t="s">
        <v>4954</v>
      </c>
      <c r="G281" s="385" t="s">
        <v>4955</v>
      </c>
      <c r="H281" s="386"/>
      <c r="I281" s="384" t="s">
        <v>86</v>
      </c>
      <c r="J281" s="367" t="s">
        <v>661</v>
      </c>
      <c r="K281" s="366" t="s">
        <v>83</v>
      </c>
      <c r="L281" s="387">
        <v>7</v>
      </c>
      <c r="M281" s="388" t="s">
        <v>4956</v>
      </c>
      <c r="N281" s="389">
        <v>1000</v>
      </c>
      <c r="O281" s="390" t="s">
        <v>1348</v>
      </c>
      <c r="P281" s="373" t="s">
        <v>1349</v>
      </c>
      <c r="Q281" s="372" t="s">
        <v>3638</v>
      </c>
      <c r="R281" s="374">
        <v>22</v>
      </c>
      <c r="S281" s="375">
        <v>33</v>
      </c>
      <c r="T281" s="392">
        <v>33</v>
      </c>
      <c r="U281" s="391" t="s">
        <v>4954</v>
      </c>
      <c r="V281" s="376">
        <v>131.63045265348597</v>
      </c>
      <c r="W281" s="378">
        <v>132.00545265348597</v>
      </c>
      <c r="X281" s="377">
        <v>65.642047346514033</v>
      </c>
      <c r="Y281" s="387">
        <v>66.17</v>
      </c>
      <c r="Z281" s="395" t="s">
        <v>3639</v>
      </c>
      <c r="AA281" s="380">
        <v>111.11</v>
      </c>
      <c r="AB281" s="379" t="s">
        <v>3630</v>
      </c>
      <c r="AC281" s="380">
        <v>10</v>
      </c>
      <c r="AD281" s="379" t="s">
        <v>3630</v>
      </c>
      <c r="AE281" s="394">
        <v>0</v>
      </c>
      <c r="AF281" s="396">
        <v>0</v>
      </c>
      <c r="AG281" s="393">
        <v>0</v>
      </c>
      <c r="AH281" s="397" t="s">
        <v>633</v>
      </c>
      <c r="AI281" s="351"/>
      <c r="AL281" s="525" t="s">
        <v>15071</v>
      </c>
      <c r="AM281" s="513" t="s">
        <v>83</v>
      </c>
      <c r="AN281" s="508">
        <v>100</v>
      </c>
      <c r="AO281" s="514">
        <v>805</v>
      </c>
      <c r="AP281" s="498">
        <v>805</v>
      </c>
      <c r="AQ281" s="515">
        <v>0</v>
      </c>
      <c r="AR281" s="512" t="s">
        <v>15072</v>
      </c>
      <c r="BA281" s="338" t="s">
        <v>4957</v>
      </c>
    </row>
    <row r="282" spans="2:53" ht="16.5" customHeight="1">
      <c r="B282" s="398" t="s">
        <v>4958</v>
      </c>
      <c r="C282" s="381" t="s">
        <v>4959</v>
      </c>
      <c r="D282" s="383">
        <v>806</v>
      </c>
      <c r="E282" s="382" t="s">
        <v>4960</v>
      </c>
      <c r="F282" s="369" t="s">
        <v>4961</v>
      </c>
      <c r="G282" s="385" t="s">
        <v>4962</v>
      </c>
      <c r="H282" s="386"/>
      <c r="I282" s="384" t="s">
        <v>86</v>
      </c>
      <c r="J282" s="367" t="s">
        <v>106</v>
      </c>
      <c r="K282" s="366" t="s">
        <v>84</v>
      </c>
      <c r="L282" s="387">
        <v>15</v>
      </c>
      <c r="M282" s="388" t="s">
        <v>4963</v>
      </c>
      <c r="N282" s="389">
        <v>1000</v>
      </c>
      <c r="O282" s="390" t="s">
        <v>1348</v>
      </c>
      <c r="P282" s="373" t="s">
        <v>1349</v>
      </c>
      <c r="Q282" s="372" t="s">
        <v>3638</v>
      </c>
      <c r="R282" s="374">
        <v>33</v>
      </c>
      <c r="S282" s="375">
        <v>33</v>
      </c>
      <c r="T282" s="392">
        <v>17</v>
      </c>
      <c r="U282" s="391" t="s">
        <v>4961</v>
      </c>
      <c r="V282" s="376">
        <v>131.61419276576976</v>
      </c>
      <c r="W282" s="378">
        <v>131.98764887516543</v>
      </c>
      <c r="X282" s="377">
        <v>65.244079179532392</v>
      </c>
      <c r="Y282" s="387">
        <v>66.17</v>
      </c>
      <c r="Z282" s="395" t="s">
        <v>3639</v>
      </c>
      <c r="AA282" s="380">
        <v>166.67</v>
      </c>
      <c r="AB282" s="379" t="s">
        <v>3630</v>
      </c>
      <c r="AC282" s="380">
        <v>10</v>
      </c>
      <c r="AD282" s="379" t="s">
        <v>3630</v>
      </c>
      <c r="AE282" s="394">
        <v>0</v>
      </c>
      <c r="AF282" s="396">
        <v>0</v>
      </c>
      <c r="AG282" s="393">
        <v>0</v>
      </c>
      <c r="AH282" s="397" t="s">
        <v>633</v>
      </c>
      <c r="AI282" s="351"/>
      <c r="AL282" s="525" t="s">
        <v>15073</v>
      </c>
      <c r="AM282" s="513" t="s">
        <v>84</v>
      </c>
      <c r="AN282" s="508">
        <v>100</v>
      </c>
      <c r="AO282" s="514">
        <v>806</v>
      </c>
      <c r="AP282" s="498">
        <v>723</v>
      </c>
      <c r="AQ282" s="515">
        <v>83</v>
      </c>
      <c r="AR282" s="512" t="s">
        <v>15074</v>
      </c>
      <c r="BA282" s="338" t="s">
        <v>4964</v>
      </c>
    </row>
    <row r="283" spans="2:53" ht="16.5" customHeight="1">
      <c r="B283" s="398" t="s">
        <v>4965</v>
      </c>
      <c r="C283" s="381" t="s">
        <v>4966</v>
      </c>
      <c r="D283" s="383">
        <v>807</v>
      </c>
      <c r="E283" s="382" t="s">
        <v>633</v>
      </c>
      <c r="F283" s="369" t="s">
        <v>4961</v>
      </c>
      <c r="G283" s="385" t="s">
        <v>4967</v>
      </c>
      <c r="H283" s="386"/>
      <c r="I283" s="384" t="s">
        <v>86</v>
      </c>
      <c r="J283" s="367" t="s">
        <v>73</v>
      </c>
      <c r="K283" s="366" t="s">
        <v>83</v>
      </c>
      <c r="L283" s="387">
        <v>11</v>
      </c>
      <c r="M283" s="388" t="s">
        <v>4968</v>
      </c>
      <c r="N283" s="389">
        <v>1000</v>
      </c>
      <c r="O283" s="390" t="s">
        <v>1348</v>
      </c>
      <c r="P283" s="373" t="s">
        <v>1349</v>
      </c>
      <c r="Q283" s="372" t="s">
        <v>3638</v>
      </c>
      <c r="R283" s="374">
        <v>22</v>
      </c>
      <c r="S283" s="375">
        <v>33</v>
      </c>
      <c r="T283" s="392">
        <v>33</v>
      </c>
      <c r="U283" s="391" t="s">
        <v>4961</v>
      </c>
      <c r="V283" s="376">
        <v>131.60798789073502</v>
      </c>
      <c r="W283" s="378">
        <v>131.98055758941143</v>
      </c>
      <c r="X283" s="377">
        <v>65.625727259926748</v>
      </c>
      <c r="Y283" s="387">
        <v>66.17</v>
      </c>
      <c r="Z283" s="395" t="s">
        <v>3639</v>
      </c>
      <c r="AA283" s="380">
        <v>111.11</v>
      </c>
      <c r="AB283" s="379" t="s">
        <v>3630</v>
      </c>
      <c r="AC283" s="380">
        <v>10</v>
      </c>
      <c r="AD283" s="379" t="s">
        <v>3630</v>
      </c>
      <c r="AE283" s="394">
        <v>0</v>
      </c>
      <c r="AF283" s="396">
        <v>0</v>
      </c>
      <c r="AG283" s="393">
        <v>0</v>
      </c>
      <c r="AH283" s="397" t="s">
        <v>633</v>
      </c>
      <c r="AI283" s="351"/>
      <c r="AL283" s="525" t="s">
        <v>15075</v>
      </c>
      <c r="AM283" s="513" t="s">
        <v>83</v>
      </c>
      <c r="AN283" s="508">
        <v>100</v>
      </c>
      <c r="AO283" s="514">
        <v>807</v>
      </c>
      <c r="AP283" s="498">
        <v>807</v>
      </c>
      <c r="AQ283" s="515">
        <v>0</v>
      </c>
      <c r="AR283" s="512" t="s">
        <v>15076</v>
      </c>
      <c r="BA283" s="338" t="s">
        <v>4969</v>
      </c>
    </row>
    <row r="284" spans="2:53" ht="16.5" customHeight="1">
      <c r="B284" s="398" t="s">
        <v>4970</v>
      </c>
      <c r="C284" s="381" t="s">
        <v>4971</v>
      </c>
      <c r="D284" s="383">
        <v>808</v>
      </c>
      <c r="E284" s="382" t="s">
        <v>4972</v>
      </c>
      <c r="F284" s="369" t="s">
        <v>4973</v>
      </c>
      <c r="G284" s="385" t="s">
        <v>4974</v>
      </c>
      <c r="H284" s="386"/>
      <c r="I284" s="384" t="s">
        <v>86</v>
      </c>
      <c r="J284" s="367" t="s">
        <v>1372</v>
      </c>
      <c r="K284" s="366" t="s">
        <v>84</v>
      </c>
      <c r="L284" s="387">
        <v>6</v>
      </c>
      <c r="M284" s="388" t="s">
        <v>4975</v>
      </c>
      <c r="N284" s="389">
        <v>1000</v>
      </c>
      <c r="O284" s="390" t="s">
        <v>1348</v>
      </c>
      <c r="P284" s="373" t="s">
        <v>1349</v>
      </c>
      <c r="Q284" s="372" t="s">
        <v>3638</v>
      </c>
      <c r="R284" s="374">
        <v>33</v>
      </c>
      <c r="S284" s="375">
        <v>33</v>
      </c>
      <c r="T284" s="392">
        <v>17</v>
      </c>
      <c r="U284" s="391" t="s">
        <v>4973</v>
      </c>
      <c r="V284" s="376">
        <v>131.58911226290249</v>
      </c>
      <c r="W284" s="378">
        <v>131.95898544331715</v>
      </c>
      <c r="X284" s="377">
        <v>65.235951146890159</v>
      </c>
      <c r="Y284" s="387">
        <v>66.160000000000011</v>
      </c>
      <c r="Z284" s="395" t="s">
        <v>3639</v>
      </c>
      <c r="AA284" s="380">
        <v>166.67</v>
      </c>
      <c r="AB284" s="379" t="s">
        <v>3630</v>
      </c>
      <c r="AC284" s="380">
        <v>10</v>
      </c>
      <c r="AD284" s="379" t="s">
        <v>3630</v>
      </c>
      <c r="AE284" s="394">
        <v>0</v>
      </c>
      <c r="AF284" s="396">
        <v>0</v>
      </c>
      <c r="AG284" s="393">
        <v>0</v>
      </c>
      <c r="AH284" s="397" t="s">
        <v>633</v>
      </c>
      <c r="AI284" s="351"/>
      <c r="AL284" s="525" t="s">
        <v>15077</v>
      </c>
      <c r="AM284" s="513" t="s">
        <v>84</v>
      </c>
      <c r="AN284" s="508">
        <v>100</v>
      </c>
      <c r="AO284" s="514">
        <v>808</v>
      </c>
      <c r="AP284" s="498">
        <v>725</v>
      </c>
      <c r="AQ284" s="515">
        <v>83</v>
      </c>
      <c r="AR284" s="512" t="s">
        <v>15078</v>
      </c>
      <c r="BA284" s="338" t="s">
        <v>4976</v>
      </c>
    </row>
    <row r="285" spans="2:53" ht="16.5" customHeight="1">
      <c r="B285" s="398" t="s">
        <v>4977</v>
      </c>
      <c r="C285" s="381" t="s">
        <v>4978</v>
      </c>
      <c r="D285" s="383">
        <v>809</v>
      </c>
      <c r="E285" s="382" t="s">
        <v>633</v>
      </c>
      <c r="F285" s="369" t="s">
        <v>4979</v>
      </c>
      <c r="G285" s="385" t="s">
        <v>4980</v>
      </c>
      <c r="H285" s="386"/>
      <c r="I285" s="384" t="s">
        <v>114</v>
      </c>
      <c r="J285" s="367" t="s">
        <v>69</v>
      </c>
      <c r="K285" s="366" t="s">
        <v>83</v>
      </c>
      <c r="L285" s="387">
        <v>10</v>
      </c>
      <c r="M285" s="388" t="s">
        <v>4981</v>
      </c>
      <c r="N285" s="389">
        <v>1000</v>
      </c>
      <c r="O285" s="390" t="s">
        <v>1348</v>
      </c>
      <c r="P285" s="373" t="s">
        <v>1349</v>
      </c>
      <c r="Q285" s="372" t="s">
        <v>3638</v>
      </c>
      <c r="R285" s="374">
        <v>31</v>
      </c>
      <c r="S285" s="375">
        <v>38</v>
      </c>
      <c r="T285" s="392">
        <v>31</v>
      </c>
      <c r="U285" s="391" t="s">
        <v>4979</v>
      </c>
      <c r="V285" s="376">
        <v>131.57625780993092</v>
      </c>
      <c r="W285" s="378">
        <v>131.94429463992105</v>
      </c>
      <c r="X285" s="377">
        <v>65.609723775074031</v>
      </c>
      <c r="Y285" s="387">
        <v>67.490000000000009</v>
      </c>
      <c r="Z285" s="395" t="s">
        <v>3639</v>
      </c>
      <c r="AA285" s="380">
        <v>0</v>
      </c>
      <c r="AB285" s="379" t="s">
        <v>3630</v>
      </c>
      <c r="AC285" s="380">
        <v>10</v>
      </c>
      <c r="AD285" s="379" t="s">
        <v>3630</v>
      </c>
      <c r="AE285" s="394">
        <v>0</v>
      </c>
      <c r="AF285" s="396">
        <v>0</v>
      </c>
      <c r="AG285" s="393">
        <v>0</v>
      </c>
      <c r="AH285" s="397" t="s">
        <v>633</v>
      </c>
      <c r="AI285" s="351"/>
      <c r="AL285" s="525" t="s">
        <v>15079</v>
      </c>
      <c r="AM285" s="513" t="s">
        <v>83</v>
      </c>
      <c r="AN285" s="508">
        <v>100</v>
      </c>
      <c r="AO285" s="514">
        <v>809</v>
      </c>
      <c r="AP285" s="498">
        <v>809</v>
      </c>
      <c r="AQ285" s="515">
        <v>0</v>
      </c>
      <c r="AR285" s="512" t="s">
        <v>15080</v>
      </c>
      <c r="BA285" s="338" t="s">
        <v>4982</v>
      </c>
    </row>
    <row r="286" spans="2:53" ht="16.5" customHeight="1">
      <c r="B286" s="398" t="s">
        <v>4983</v>
      </c>
      <c r="C286" s="381" t="s">
        <v>4984</v>
      </c>
      <c r="D286" s="383">
        <v>810</v>
      </c>
      <c r="E286" s="382" t="s">
        <v>633</v>
      </c>
      <c r="F286" s="369" t="s">
        <v>4979</v>
      </c>
      <c r="G286" s="385" t="s">
        <v>4985</v>
      </c>
      <c r="H286" s="386"/>
      <c r="I286" s="384" t="s">
        <v>114</v>
      </c>
      <c r="J286" s="367" t="s">
        <v>117</v>
      </c>
      <c r="K286" s="366" t="s">
        <v>83</v>
      </c>
      <c r="L286" s="387">
        <v>24</v>
      </c>
      <c r="M286" s="388" t="s">
        <v>4986</v>
      </c>
      <c r="N286" s="389">
        <v>1000</v>
      </c>
      <c r="O286" s="390" t="s">
        <v>1348</v>
      </c>
      <c r="P286" s="373" t="s">
        <v>1349</v>
      </c>
      <c r="Q286" s="372" t="s">
        <v>3638</v>
      </c>
      <c r="R286" s="374">
        <v>31</v>
      </c>
      <c r="S286" s="375">
        <v>38</v>
      </c>
      <c r="T286" s="392">
        <v>31</v>
      </c>
      <c r="U286" s="391" t="s">
        <v>4979</v>
      </c>
      <c r="V286" s="376">
        <v>131.57073331141072</v>
      </c>
      <c r="W286" s="378">
        <v>131.93798092732652</v>
      </c>
      <c r="X286" s="377">
        <v>65.610642880631389</v>
      </c>
      <c r="Y286" s="387">
        <v>67.490000000000009</v>
      </c>
      <c r="Z286" s="395" t="s">
        <v>3639</v>
      </c>
      <c r="AA286" s="380">
        <v>0</v>
      </c>
      <c r="AB286" s="379" t="s">
        <v>3630</v>
      </c>
      <c r="AC286" s="380">
        <v>10</v>
      </c>
      <c r="AD286" s="379" t="s">
        <v>3630</v>
      </c>
      <c r="AE286" s="394">
        <v>0</v>
      </c>
      <c r="AF286" s="396">
        <v>0</v>
      </c>
      <c r="AG286" s="393">
        <v>0</v>
      </c>
      <c r="AH286" s="397" t="s">
        <v>633</v>
      </c>
      <c r="AI286" s="351"/>
      <c r="AL286" s="525" t="s">
        <v>15081</v>
      </c>
      <c r="AM286" s="513" t="s">
        <v>83</v>
      </c>
      <c r="AN286" s="508">
        <v>100</v>
      </c>
      <c r="AO286" s="514">
        <v>810</v>
      </c>
      <c r="AP286" s="498">
        <v>810</v>
      </c>
      <c r="AQ286" s="515">
        <v>0</v>
      </c>
      <c r="AR286" s="512" t="s">
        <v>15080</v>
      </c>
      <c r="BA286" s="338" t="s">
        <v>4987</v>
      </c>
    </row>
    <row r="287" spans="2:53" ht="16.5" customHeight="1">
      <c r="B287" s="398" t="s">
        <v>4988</v>
      </c>
      <c r="C287" s="381" t="s">
        <v>4989</v>
      </c>
      <c r="D287" s="383">
        <v>811</v>
      </c>
      <c r="E287" s="382" t="s">
        <v>4990</v>
      </c>
      <c r="F287" s="369" t="s">
        <v>4991</v>
      </c>
      <c r="G287" s="385" t="s">
        <v>4992</v>
      </c>
      <c r="H287" s="386"/>
      <c r="I287" s="384" t="s">
        <v>114</v>
      </c>
      <c r="J287" s="367" t="s">
        <v>103</v>
      </c>
      <c r="K287" s="366" t="s">
        <v>84</v>
      </c>
      <c r="L287" s="387">
        <v>19</v>
      </c>
      <c r="M287" s="388" t="s">
        <v>4993</v>
      </c>
      <c r="N287" s="389">
        <v>1000</v>
      </c>
      <c r="O287" s="390" t="s">
        <v>1348</v>
      </c>
      <c r="P287" s="373" t="s">
        <v>1349</v>
      </c>
      <c r="Q287" s="372" t="s">
        <v>3638</v>
      </c>
      <c r="R287" s="374">
        <v>36</v>
      </c>
      <c r="S287" s="375">
        <v>36</v>
      </c>
      <c r="T287" s="392">
        <v>29</v>
      </c>
      <c r="U287" s="391" t="s">
        <v>4991</v>
      </c>
      <c r="V287" s="376">
        <v>132.43422676776581</v>
      </c>
      <c r="W287" s="378">
        <v>132.70067007582435</v>
      </c>
      <c r="X287" s="377">
        <v>65.532551578204931</v>
      </c>
      <c r="Y287" s="387">
        <v>66.53</v>
      </c>
      <c r="Z287" s="395" t="s">
        <v>3639</v>
      </c>
      <c r="AA287" s="380">
        <v>0</v>
      </c>
      <c r="AB287" s="379" t="s">
        <v>3630</v>
      </c>
      <c r="AC287" s="380">
        <v>10</v>
      </c>
      <c r="AD287" s="379" t="s">
        <v>3630</v>
      </c>
      <c r="AE287" s="394">
        <v>0</v>
      </c>
      <c r="AF287" s="396">
        <v>0</v>
      </c>
      <c r="AG287" s="393">
        <v>0</v>
      </c>
      <c r="AH287" s="397" t="s">
        <v>633</v>
      </c>
      <c r="AI287" s="351"/>
      <c r="AL287" s="525" t="s">
        <v>15082</v>
      </c>
      <c r="AM287" s="513" t="s">
        <v>84</v>
      </c>
      <c r="AN287" s="508">
        <v>100</v>
      </c>
      <c r="AO287" s="514">
        <v>811</v>
      </c>
      <c r="AP287" s="498">
        <v>740</v>
      </c>
      <c r="AQ287" s="515">
        <v>71</v>
      </c>
      <c r="AR287" s="512" t="s">
        <v>15083</v>
      </c>
      <c r="BA287" s="338" t="s">
        <v>4994</v>
      </c>
    </row>
    <row r="288" spans="2:53" ht="16.5" customHeight="1">
      <c r="B288" s="398" t="s">
        <v>4995</v>
      </c>
      <c r="C288" s="381" t="s">
        <v>4996</v>
      </c>
      <c r="D288" s="383">
        <v>812</v>
      </c>
      <c r="E288" s="382" t="s">
        <v>633</v>
      </c>
      <c r="F288" s="369" t="s">
        <v>4997</v>
      </c>
      <c r="G288" s="385" t="s">
        <v>4998</v>
      </c>
      <c r="H288" s="386"/>
      <c r="I288" s="384" t="s">
        <v>114</v>
      </c>
      <c r="J288" s="367" t="s">
        <v>70</v>
      </c>
      <c r="K288" s="366" t="s">
        <v>83</v>
      </c>
      <c r="L288" s="387">
        <v>9</v>
      </c>
      <c r="M288" s="388" t="s">
        <v>4999</v>
      </c>
      <c r="N288" s="389">
        <v>1000</v>
      </c>
      <c r="O288" s="390" t="s">
        <v>1348</v>
      </c>
      <c r="P288" s="373" t="s">
        <v>1349</v>
      </c>
      <c r="Q288" s="372" t="s">
        <v>3638</v>
      </c>
      <c r="R288" s="374">
        <v>31</v>
      </c>
      <c r="S288" s="375">
        <v>38</v>
      </c>
      <c r="T288" s="392">
        <v>31</v>
      </c>
      <c r="U288" s="391" t="s">
        <v>4997</v>
      </c>
      <c r="V288" s="376">
        <v>131.47313383755343</v>
      </c>
      <c r="W288" s="378">
        <v>131.82643867148963</v>
      </c>
      <c r="X288" s="377">
        <v>65.555213745478468</v>
      </c>
      <c r="Y288" s="387">
        <v>67.440000000000012</v>
      </c>
      <c r="Z288" s="395" t="s">
        <v>3639</v>
      </c>
      <c r="AA288" s="380">
        <v>0</v>
      </c>
      <c r="AB288" s="379" t="s">
        <v>3630</v>
      </c>
      <c r="AC288" s="380">
        <v>10</v>
      </c>
      <c r="AD288" s="379" t="s">
        <v>3630</v>
      </c>
      <c r="AE288" s="394">
        <v>0</v>
      </c>
      <c r="AF288" s="396">
        <v>0</v>
      </c>
      <c r="AG288" s="393">
        <v>0</v>
      </c>
      <c r="AH288" s="397" t="s">
        <v>633</v>
      </c>
      <c r="AI288" s="351"/>
      <c r="AL288" s="525" t="s">
        <v>15084</v>
      </c>
      <c r="AM288" s="513" t="s">
        <v>83</v>
      </c>
      <c r="AN288" s="508">
        <v>100</v>
      </c>
      <c r="AO288" s="514">
        <v>812</v>
      </c>
      <c r="AP288" s="498">
        <v>812</v>
      </c>
      <c r="AQ288" s="515">
        <v>0</v>
      </c>
      <c r="AR288" s="512" t="s">
        <v>15085</v>
      </c>
      <c r="BA288" s="338" t="s">
        <v>5000</v>
      </c>
    </row>
    <row r="289" spans="2:53" ht="16.5" customHeight="1">
      <c r="B289" s="398" t="s">
        <v>5001</v>
      </c>
      <c r="C289" s="381" t="s">
        <v>5002</v>
      </c>
      <c r="D289" s="383">
        <v>813</v>
      </c>
      <c r="E289" s="382" t="s">
        <v>633</v>
      </c>
      <c r="F289" s="369" t="s">
        <v>5003</v>
      </c>
      <c r="G289" s="385" t="s">
        <v>5004</v>
      </c>
      <c r="H289" s="386"/>
      <c r="I289" s="384" t="s">
        <v>417</v>
      </c>
      <c r="J289" s="367" t="s">
        <v>311</v>
      </c>
      <c r="K289" s="366" t="s">
        <v>83</v>
      </c>
      <c r="L289" s="387">
        <v>22</v>
      </c>
      <c r="M289" s="388" t="s">
        <v>5005</v>
      </c>
      <c r="N289" s="389">
        <v>1000</v>
      </c>
      <c r="O289" s="390" t="s">
        <v>1350</v>
      </c>
      <c r="P289" s="373" t="s">
        <v>1182</v>
      </c>
      <c r="Q289" s="372" t="s">
        <v>3638</v>
      </c>
      <c r="R289" s="374">
        <v>20</v>
      </c>
      <c r="S289" s="375">
        <v>40</v>
      </c>
      <c r="T289" s="392">
        <v>25</v>
      </c>
      <c r="U289" s="391" t="s">
        <v>5003</v>
      </c>
      <c r="V289" s="376">
        <v>131.46075643536793</v>
      </c>
      <c r="W289" s="378">
        <v>131.81229306899192</v>
      </c>
      <c r="X289" s="377">
        <v>65.548475247820093</v>
      </c>
      <c r="Y289" s="387" t="s">
        <v>633</v>
      </c>
      <c r="Z289" s="395" t="s">
        <v>3639</v>
      </c>
      <c r="AA289" s="380">
        <v>150</v>
      </c>
      <c r="AB289" s="379" t="s">
        <v>3630</v>
      </c>
      <c r="AC289" s="380">
        <v>5</v>
      </c>
      <c r="AD289" s="379" t="s">
        <v>3630</v>
      </c>
      <c r="AE289" s="394">
        <v>0</v>
      </c>
      <c r="AF289" s="396">
        <v>5.9480000000000004</v>
      </c>
      <c r="AG289" s="393">
        <v>0</v>
      </c>
      <c r="AH289" s="397" t="s">
        <v>3912</v>
      </c>
      <c r="AI289" s="351"/>
      <c r="AL289" s="525" t="s">
        <v>15086</v>
      </c>
      <c r="AM289" s="513" t="s">
        <v>83</v>
      </c>
      <c r="AN289" s="508">
        <v>100</v>
      </c>
      <c r="AO289" s="514">
        <v>813</v>
      </c>
      <c r="AP289" s="498">
        <v>813</v>
      </c>
      <c r="AQ289" s="515">
        <v>0</v>
      </c>
      <c r="AR289" s="512" t="s">
        <v>15087</v>
      </c>
      <c r="BA289" s="338" t="s">
        <v>5006</v>
      </c>
    </row>
    <row r="290" spans="2:53" ht="16.5" customHeight="1">
      <c r="B290" s="398" t="s">
        <v>5007</v>
      </c>
      <c r="C290" s="381" t="s">
        <v>5008</v>
      </c>
      <c r="D290" s="383">
        <v>814</v>
      </c>
      <c r="E290" s="382" t="s">
        <v>633</v>
      </c>
      <c r="F290" s="369" t="s">
        <v>5009</v>
      </c>
      <c r="G290" s="385" t="s">
        <v>5010</v>
      </c>
      <c r="H290" s="386"/>
      <c r="I290" s="384" t="s">
        <v>506</v>
      </c>
      <c r="J290" s="367" t="s">
        <v>88</v>
      </c>
      <c r="K290" s="366" t="s">
        <v>83</v>
      </c>
      <c r="L290" s="387">
        <v>32</v>
      </c>
      <c r="M290" s="388" t="s">
        <v>5011</v>
      </c>
      <c r="N290" s="389">
        <v>600</v>
      </c>
      <c r="O290" s="390" t="s">
        <v>1348</v>
      </c>
      <c r="P290" s="373" t="s">
        <v>1349</v>
      </c>
      <c r="Q290" s="372" t="s">
        <v>3638</v>
      </c>
      <c r="R290" s="374">
        <v>37</v>
      </c>
      <c r="S290" s="375">
        <v>43</v>
      </c>
      <c r="T290" s="392">
        <v>20</v>
      </c>
      <c r="U290" s="391" t="s">
        <v>5009</v>
      </c>
      <c r="V290" s="376">
        <v>131.45562162358144</v>
      </c>
      <c r="W290" s="378">
        <v>131.80642471266449</v>
      </c>
      <c r="X290" s="377">
        <v>65.543976831877032</v>
      </c>
      <c r="Y290" s="387">
        <v>67.320000000000007</v>
      </c>
      <c r="Z290" s="395" t="s">
        <v>3639</v>
      </c>
      <c r="AA290" s="380">
        <v>100</v>
      </c>
      <c r="AB290" s="379" t="s">
        <v>3630</v>
      </c>
      <c r="AC290" s="380">
        <v>10</v>
      </c>
      <c r="AD290" s="379" t="s">
        <v>3630</v>
      </c>
      <c r="AE290" s="394">
        <v>0</v>
      </c>
      <c r="AF290" s="396">
        <v>0.3</v>
      </c>
      <c r="AG290" s="393">
        <v>0</v>
      </c>
      <c r="AH290" s="397" t="s">
        <v>4230</v>
      </c>
      <c r="AI290" s="351"/>
      <c r="AL290" s="525" t="s">
        <v>15088</v>
      </c>
      <c r="AM290" s="513" t="s">
        <v>83</v>
      </c>
      <c r="AN290" s="508">
        <v>100</v>
      </c>
      <c r="AO290" s="514">
        <v>814</v>
      </c>
      <c r="AP290" s="498">
        <v>814</v>
      </c>
      <c r="AQ290" s="515">
        <v>0</v>
      </c>
      <c r="AR290" s="512" t="s">
        <v>15089</v>
      </c>
      <c r="BA290" s="338" t="s">
        <v>5012</v>
      </c>
    </row>
    <row r="291" spans="2:53" ht="16.5" customHeight="1">
      <c r="B291" s="398" t="s">
        <v>5013</v>
      </c>
      <c r="C291" s="381" t="s">
        <v>5014</v>
      </c>
      <c r="D291" s="383">
        <v>816</v>
      </c>
      <c r="E291" s="382" t="s">
        <v>633</v>
      </c>
      <c r="F291" s="369" t="s">
        <v>5015</v>
      </c>
      <c r="G291" s="385" t="s">
        <v>5016</v>
      </c>
      <c r="H291" s="386"/>
      <c r="I291" s="384" t="s">
        <v>114</v>
      </c>
      <c r="J291" s="367" t="s">
        <v>182</v>
      </c>
      <c r="K291" s="366" t="s">
        <v>83</v>
      </c>
      <c r="L291" s="387">
        <v>17</v>
      </c>
      <c r="M291" s="388" t="s">
        <v>5017</v>
      </c>
      <c r="N291" s="389">
        <v>1000</v>
      </c>
      <c r="O291" s="390" t="s">
        <v>1348</v>
      </c>
      <c r="P291" s="373" t="s">
        <v>1349</v>
      </c>
      <c r="Q291" s="372" t="s">
        <v>3638</v>
      </c>
      <c r="R291" s="374">
        <v>31</v>
      </c>
      <c r="S291" s="375">
        <v>38</v>
      </c>
      <c r="T291" s="392">
        <v>31</v>
      </c>
      <c r="U291" s="391" t="s">
        <v>5015</v>
      </c>
      <c r="V291" s="376">
        <v>131.44182834593883</v>
      </c>
      <c r="W291" s="378">
        <v>131.79066096678721</v>
      </c>
      <c r="X291" s="377">
        <v>65.538755343636964</v>
      </c>
      <c r="Y291" s="387">
        <v>67.42</v>
      </c>
      <c r="Z291" s="395" t="s">
        <v>3639</v>
      </c>
      <c r="AA291" s="380">
        <v>0</v>
      </c>
      <c r="AB291" s="379" t="s">
        <v>3630</v>
      </c>
      <c r="AC291" s="380">
        <v>10</v>
      </c>
      <c r="AD291" s="379" t="s">
        <v>3630</v>
      </c>
      <c r="AE291" s="394">
        <v>0</v>
      </c>
      <c r="AF291" s="396">
        <v>0</v>
      </c>
      <c r="AG291" s="393">
        <v>0</v>
      </c>
      <c r="AH291" s="397" t="s">
        <v>633</v>
      </c>
      <c r="AI291" s="351"/>
      <c r="AL291" s="525" t="s">
        <v>15090</v>
      </c>
      <c r="AM291" s="513" t="s">
        <v>83</v>
      </c>
      <c r="AN291" s="508">
        <v>100</v>
      </c>
      <c r="AO291" s="514">
        <v>816</v>
      </c>
      <c r="AP291" s="498">
        <v>816</v>
      </c>
      <c r="AQ291" s="515">
        <v>0</v>
      </c>
      <c r="AR291" s="512" t="s">
        <v>15091</v>
      </c>
      <c r="BA291" s="338" t="s">
        <v>5018</v>
      </c>
    </row>
    <row r="292" spans="2:53" ht="16.5" customHeight="1">
      <c r="B292" s="398" t="s">
        <v>5013</v>
      </c>
      <c r="C292" s="381" t="s">
        <v>5014</v>
      </c>
      <c r="D292" s="383">
        <v>815</v>
      </c>
      <c r="E292" s="382" t="s">
        <v>5019</v>
      </c>
      <c r="F292" s="369" t="s">
        <v>5020</v>
      </c>
      <c r="G292" s="385" t="s">
        <v>5021</v>
      </c>
      <c r="H292" s="386"/>
      <c r="I292" s="384" t="s">
        <v>114</v>
      </c>
      <c r="J292" s="367" t="s">
        <v>77</v>
      </c>
      <c r="K292" s="366" t="s">
        <v>84</v>
      </c>
      <c r="L292" s="387">
        <v>19</v>
      </c>
      <c r="M292" s="388" t="s">
        <v>5022</v>
      </c>
      <c r="N292" s="389">
        <v>1000</v>
      </c>
      <c r="O292" s="390" t="s">
        <v>1348</v>
      </c>
      <c r="P292" s="373" t="s">
        <v>1349</v>
      </c>
      <c r="Q292" s="372" t="s">
        <v>3638</v>
      </c>
      <c r="R292" s="374">
        <v>36</v>
      </c>
      <c r="S292" s="375">
        <v>36</v>
      </c>
      <c r="T292" s="392">
        <v>29</v>
      </c>
      <c r="U292" s="391" t="s">
        <v>5020</v>
      </c>
      <c r="V292" s="376">
        <v>132.28610474343151</v>
      </c>
      <c r="W292" s="378">
        <v>132.58957855757362</v>
      </c>
      <c r="X292" s="377">
        <v>65.487158349497449</v>
      </c>
      <c r="Y292" s="387">
        <v>66.490000000000009</v>
      </c>
      <c r="Z292" s="395" t="s">
        <v>3639</v>
      </c>
      <c r="AA292" s="380">
        <v>0</v>
      </c>
      <c r="AB292" s="379" t="s">
        <v>3630</v>
      </c>
      <c r="AC292" s="380">
        <v>10</v>
      </c>
      <c r="AD292" s="379" t="s">
        <v>3630</v>
      </c>
      <c r="AE292" s="394">
        <v>0</v>
      </c>
      <c r="AF292" s="396">
        <v>0</v>
      </c>
      <c r="AG292" s="393">
        <v>0</v>
      </c>
      <c r="AH292" s="397" t="s">
        <v>633</v>
      </c>
      <c r="AI292" s="351"/>
      <c r="AL292" s="525" t="s">
        <v>15092</v>
      </c>
      <c r="AM292" s="513" t="s">
        <v>84</v>
      </c>
      <c r="AN292" s="508">
        <v>100</v>
      </c>
      <c r="AO292" s="514">
        <v>815</v>
      </c>
      <c r="AP292" s="498">
        <v>742</v>
      </c>
      <c r="AQ292" s="515">
        <v>73</v>
      </c>
      <c r="AR292" s="512" t="s">
        <v>15093</v>
      </c>
      <c r="BA292" s="338" t="s">
        <v>5023</v>
      </c>
    </row>
    <row r="293" spans="2:53" ht="16.5" customHeight="1">
      <c r="B293" s="398" t="s">
        <v>5024</v>
      </c>
      <c r="C293" s="381" t="s">
        <v>5025</v>
      </c>
      <c r="D293" s="383">
        <v>817</v>
      </c>
      <c r="E293" s="382" t="s">
        <v>633</v>
      </c>
      <c r="F293" s="369" t="s">
        <v>5026</v>
      </c>
      <c r="G293" s="385" t="s">
        <v>5027</v>
      </c>
      <c r="H293" s="386"/>
      <c r="I293" s="384" t="s">
        <v>86</v>
      </c>
      <c r="J293" s="367" t="s">
        <v>1366</v>
      </c>
      <c r="K293" s="366" t="s">
        <v>83</v>
      </c>
      <c r="L293" s="387">
        <v>5</v>
      </c>
      <c r="M293" s="388" t="s">
        <v>5028</v>
      </c>
      <c r="N293" s="389">
        <v>1000</v>
      </c>
      <c r="O293" s="390" t="s">
        <v>1348</v>
      </c>
      <c r="P293" s="373" t="s">
        <v>1349</v>
      </c>
      <c r="Q293" s="372" t="s">
        <v>3638</v>
      </c>
      <c r="R293" s="374">
        <v>22</v>
      </c>
      <c r="S293" s="375">
        <v>33</v>
      </c>
      <c r="T293" s="392">
        <v>33</v>
      </c>
      <c r="U293" s="391" t="s">
        <v>5026</v>
      </c>
      <c r="V293" s="376">
        <v>131.42811144747964</v>
      </c>
      <c r="W293" s="378">
        <v>131.77498451140528</v>
      </c>
      <c r="X293" s="377">
        <v>65.528452020557538</v>
      </c>
      <c r="Y293" s="387">
        <v>66.08</v>
      </c>
      <c r="Z293" s="395" t="s">
        <v>3639</v>
      </c>
      <c r="AA293" s="380">
        <v>111.11</v>
      </c>
      <c r="AB293" s="379" t="s">
        <v>3630</v>
      </c>
      <c r="AC293" s="380">
        <v>10</v>
      </c>
      <c r="AD293" s="379" t="s">
        <v>3630</v>
      </c>
      <c r="AE293" s="394">
        <v>0</v>
      </c>
      <c r="AF293" s="396">
        <v>0</v>
      </c>
      <c r="AG293" s="393">
        <v>0</v>
      </c>
      <c r="AH293" s="397" t="s">
        <v>633</v>
      </c>
      <c r="AI293" s="351"/>
      <c r="AL293" s="525" t="s">
        <v>15094</v>
      </c>
      <c r="AM293" s="513" t="s">
        <v>83</v>
      </c>
      <c r="AN293" s="508">
        <v>100</v>
      </c>
      <c r="AO293" s="514">
        <v>817</v>
      </c>
      <c r="AP293" s="498">
        <v>817</v>
      </c>
      <c r="AQ293" s="515">
        <v>0</v>
      </c>
      <c r="AR293" s="512" t="s">
        <v>15095</v>
      </c>
      <c r="BA293" s="338" t="s">
        <v>5029</v>
      </c>
    </row>
    <row r="294" spans="2:53" ht="16.5" customHeight="1">
      <c r="B294" s="398" t="s">
        <v>5030</v>
      </c>
      <c r="C294" s="381" t="s">
        <v>5031</v>
      </c>
      <c r="D294" s="383">
        <v>818</v>
      </c>
      <c r="E294" s="382" t="s">
        <v>633</v>
      </c>
      <c r="F294" s="369" t="s">
        <v>5032</v>
      </c>
      <c r="G294" s="385" t="s">
        <v>5033</v>
      </c>
      <c r="H294" s="386"/>
      <c r="I294" s="384" t="s">
        <v>137</v>
      </c>
      <c r="J294" s="367" t="s">
        <v>480</v>
      </c>
      <c r="K294" s="366" t="s">
        <v>83</v>
      </c>
      <c r="L294" s="387">
        <v>25</v>
      </c>
      <c r="M294" s="388" t="s">
        <v>5034</v>
      </c>
      <c r="N294" s="389">
        <v>1000</v>
      </c>
      <c r="O294" s="390" t="s">
        <v>1350</v>
      </c>
      <c r="P294" s="373" t="s">
        <v>1351</v>
      </c>
      <c r="Q294" s="372" t="s">
        <v>3638</v>
      </c>
      <c r="R294" s="374">
        <v>20</v>
      </c>
      <c r="S294" s="375">
        <v>35</v>
      </c>
      <c r="T294" s="392">
        <v>35</v>
      </c>
      <c r="U294" s="391" t="s">
        <v>5032</v>
      </c>
      <c r="V294" s="376">
        <v>131.39894276772648</v>
      </c>
      <c r="W294" s="378">
        <v>131.7416488774017</v>
      </c>
      <c r="X294" s="377">
        <v>65.514704177435902</v>
      </c>
      <c r="Y294" s="387">
        <v>65.52000000000001</v>
      </c>
      <c r="Z294" s="395" t="s">
        <v>3639</v>
      </c>
      <c r="AA294" s="380">
        <v>100</v>
      </c>
      <c r="AB294" s="379" t="s">
        <v>3630</v>
      </c>
      <c r="AC294" s="380">
        <v>0</v>
      </c>
      <c r="AD294" s="379" t="s">
        <v>3630</v>
      </c>
      <c r="AE294" s="394">
        <v>0</v>
      </c>
      <c r="AF294" s="396">
        <v>0</v>
      </c>
      <c r="AG294" s="393">
        <v>0</v>
      </c>
      <c r="AH294" s="397" t="s">
        <v>633</v>
      </c>
      <c r="AI294" s="351"/>
      <c r="AL294" s="525" t="s">
        <v>15096</v>
      </c>
      <c r="AM294" s="513" t="s">
        <v>83</v>
      </c>
      <c r="AN294" s="508">
        <v>100</v>
      </c>
      <c r="AO294" s="514">
        <v>818</v>
      </c>
      <c r="AP294" s="498">
        <v>818</v>
      </c>
      <c r="AQ294" s="515">
        <v>0</v>
      </c>
      <c r="AR294" s="512" t="s">
        <v>15097</v>
      </c>
      <c r="BA294" s="338" t="s">
        <v>5035</v>
      </c>
    </row>
    <row r="295" spans="2:53" ht="16.5" customHeight="1">
      <c r="B295" s="398" t="s">
        <v>5036</v>
      </c>
      <c r="C295" s="381" t="s">
        <v>5037</v>
      </c>
      <c r="D295" s="383">
        <v>819</v>
      </c>
      <c r="E295" s="382" t="s">
        <v>4962</v>
      </c>
      <c r="F295" s="369" t="s">
        <v>4819</v>
      </c>
      <c r="G295" s="385" t="s">
        <v>5038</v>
      </c>
      <c r="H295" s="386"/>
      <c r="I295" s="384" t="s">
        <v>114</v>
      </c>
      <c r="J295" s="367" t="s">
        <v>79</v>
      </c>
      <c r="K295" s="366" t="s">
        <v>84</v>
      </c>
      <c r="L295" s="387">
        <v>11</v>
      </c>
      <c r="M295" s="388" t="s">
        <v>5039</v>
      </c>
      <c r="N295" s="389">
        <v>1000</v>
      </c>
      <c r="O295" s="390" t="s">
        <v>1348</v>
      </c>
      <c r="P295" s="373" t="s">
        <v>1349</v>
      </c>
      <c r="Q295" s="372" t="s">
        <v>3638</v>
      </c>
      <c r="R295" s="374">
        <v>36</v>
      </c>
      <c r="S295" s="375">
        <v>36</v>
      </c>
      <c r="T295" s="392">
        <v>29</v>
      </c>
      <c r="U295" s="391" t="s">
        <v>4819</v>
      </c>
      <c r="V295" s="376">
        <v>132.19970022923647</v>
      </c>
      <c r="W295" s="378">
        <v>132.52477517192733</v>
      </c>
      <c r="X295" s="377">
        <v>65.462762299418102</v>
      </c>
      <c r="Y295" s="387">
        <v>66.460000000000008</v>
      </c>
      <c r="Z295" s="395" t="s">
        <v>3639</v>
      </c>
      <c r="AA295" s="380">
        <v>0</v>
      </c>
      <c r="AB295" s="379" t="s">
        <v>3630</v>
      </c>
      <c r="AC295" s="380">
        <v>10</v>
      </c>
      <c r="AD295" s="379" t="s">
        <v>3630</v>
      </c>
      <c r="AE295" s="394">
        <v>0</v>
      </c>
      <c r="AF295" s="396">
        <v>0</v>
      </c>
      <c r="AG295" s="393">
        <v>0</v>
      </c>
      <c r="AH295" s="397" t="s">
        <v>633</v>
      </c>
      <c r="AI295" s="351"/>
      <c r="AL295" s="525" t="s">
        <v>15098</v>
      </c>
      <c r="AM295" s="513" t="s">
        <v>84</v>
      </c>
      <c r="AN295" s="508">
        <v>100</v>
      </c>
      <c r="AO295" s="514">
        <v>819</v>
      </c>
      <c r="AP295" s="498">
        <v>744</v>
      </c>
      <c r="AQ295" s="515">
        <v>75</v>
      </c>
      <c r="AR295" s="512" t="s">
        <v>15099</v>
      </c>
      <c r="BA295" s="338" t="s">
        <v>5040</v>
      </c>
    </row>
    <row r="296" spans="2:53" ht="16.5" customHeight="1">
      <c r="B296" s="398" t="s">
        <v>5041</v>
      </c>
      <c r="C296" s="381" t="s">
        <v>5042</v>
      </c>
      <c r="D296" s="383">
        <v>820</v>
      </c>
      <c r="E296" s="382" t="s">
        <v>5043</v>
      </c>
      <c r="F296" s="369" t="s">
        <v>5044</v>
      </c>
      <c r="G296" s="385" t="s">
        <v>5045</v>
      </c>
      <c r="H296" s="386"/>
      <c r="I296" s="384" t="s">
        <v>506</v>
      </c>
      <c r="J296" s="367" t="s">
        <v>75</v>
      </c>
      <c r="K296" s="366" t="s">
        <v>84</v>
      </c>
      <c r="L296" s="387">
        <v>68</v>
      </c>
      <c r="M296" s="388" t="s">
        <v>5046</v>
      </c>
      <c r="N296" s="389">
        <v>600</v>
      </c>
      <c r="O296" s="390" t="s">
        <v>1348</v>
      </c>
      <c r="P296" s="373" t="s">
        <v>1349</v>
      </c>
      <c r="Q296" s="372" t="s">
        <v>3638</v>
      </c>
      <c r="R296" s="374">
        <v>37</v>
      </c>
      <c r="S296" s="375">
        <v>43</v>
      </c>
      <c r="T296" s="392">
        <v>20</v>
      </c>
      <c r="U296" s="391" t="s">
        <v>5044</v>
      </c>
      <c r="V296" s="376">
        <v>131.35850408645464</v>
      </c>
      <c r="W296" s="378">
        <v>131.69543324166247</v>
      </c>
      <c r="X296" s="377">
        <v>65.138031335941449</v>
      </c>
      <c r="Y296" s="387">
        <v>65.7</v>
      </c>
      <c r="Z296" s="395" t="s">
        <v>3639</v>
      </c>
      <c r="AA296" s="380">
        <v>100</v>
      </c>
      <c r="AB296" s="379" t="s">
        <v>3630</v>
      </c>
      <c r="AC296" s="380">
        <v>10</v>
      </c>
      <c r="AD296" s="379" t="s">
        <v>3630</v>
      </c>
      <c r="AE296" s="394">
        <v>0</v>
      </c>
      <c r="AF296" s="396">
        <v>0</v>
      </c>
      <c r="AG296" s="393">
        <v>0</v>
      </c>
      <c r="AH296" s="397" t="s">
        <v>633</v>
      </c>
      <c r="AI296" s="351"/>
      <c r="AL296" s="525" t="s">
        <v>15100</v>
      </c>
      <c r="AM296" s="513" t="s">
        <v>84</v>
      </c>
      <c r="AN296" s="508">
        <v>100</v>
      </c>
      <c r="AO296" s="514">
        <v>820</v>
      </c>
      <c r="AP296" s="498">
        <v>731</v>
      </c>
      <c r="AQ296" s="515">
        <v>89</v>
      </c>
      <c r="AR296" s="512" t="s">
        <v>15101</v>
      </c>
      <c r="BA296" s="338" t="s">
        <v>5047</v>
      </c>
    </row>
    <row r="297" spans="2:53" ht="16.5" customHeight="1">
      <c r="B297" s="398" t="s">
        <v>5041</v>
      </c>
      <c r="C297" s="381" t="s">
        <v>5042</v>
      </c>
      <c r="D297" s="383">
        <v>821</v>
      </c>
      <c r="E297" s="382" t="s">
        <v>5048</v>
      </c>
      <c r="F297" s="369" t="s">
        <v>5049</v>
      </c>
      <c r="G297" s="385" t="s">
        <v>5050</v>
      </c>
      <c r="H297" s="386"/>
      <c r="I297" s="384" t="s">
        <v>114</v>
      </c>
      <c r="J297" s="367" t="s">
        <v>120</v>
      </c>
      <c r="K297" s="366" t="s">
        <v>84</v>
      </c>
      <c r="L297" s="387">
        <v>14</v>
      </c>
      <c r="M297" s="388" t="s">
        <v>5051</v>
      </c>
      <c r="N297" s="389">
        <v>1000</v>
      </c>
      <c r="O297" s="390" t="s">
        <v>1348</v>
      </c>
      <c r="P297" s="373" t="s">
        <v>1349</v>
      </c>
      <c r="Q297" s="372" t="s">
        <v>3638</v>
      </c>
      <c r="R297" s="374">
        <v>36</v>
      </c>
      <c r="S297" s="375">
        <v>36</v>
      </c>
      <c r="T297" s="392">
        <v>29</v>
      </c>
      <c r="U297" s="391" t="s">
        <v>5049</v>
      </c>
      <c r="V297" s="376">
        <v>132.18241932639745</v>
      </c>
      <c r="W297" s="378">
        <v>132.51181449479807</v>
      </c>
      <c r="X297" s="377">
        <v>65.457883089402245</v>
      </c>
      <c r="Y297" s="387">
        <v>66.45</v>
      </c>
      <c r="Z297" s="395" t="s">
        <v>3639</v>
      </c>
      <c r="AA297" s="380">
        <v>0</v>
      </c>
      <c r="AB297" s="379" t="s">
        <v>3630</v>
      </c>
      <c r="AC297" s="380">
        <v>10</v>
      </c>
      <c r="AD297" s="379" t="s">
        <v>3630</v>
      </c>
      <c r="AE297" s="394">
        <v>0</v>
      </c>
      <c r="AF297" s="396">
        <v>0</v>
      </c>
      <c r="AG297" s="393">
        <v>0</v>
      </c>
      <c r="AH297" s="397" t="s">
        <v>633</v>
      </c>
      <c r="AI297" s="351"/>
      <c r="AL297" s="525" t="s">
        <v>15102</v>
      </c>
      <c r="AM297" s="513" t="s">
        <v>84</v>
      </c>
      <c r="AN297" s="508">
        <v>100</v>
      </c>
      <c r="AO297" s="514">
        <v>821</v>
      </c>
      <c r="AP297" s="498">
        <v>746</v>
      </c>
      <c r="AQ297" s="515">
        <v>75</v>
      </c>
      <c r="AR297" s="512" t="s">
        <v>15103</v>
      </c>
      <c r="BA297" s="338" t="s">
        <v>5052</v>
      </c>
    </row>
    <row r="298" spans="2:53" ht="16.5" customHeight="1">
      <c r="B298" s="398" t="s">
        <v>5053</v>
      </c>
      <c r="C298" s="381" t="s">
        <v>5054</v>
      </c>
      <c r="D298" s="383">
        <v>822</v>
      </c>
      <c r="E298" s="382" t="s">
        <v>633</v>
      </c>
      <c r="F298" s="369" t="s">
        <v>5044</v>
      </c>
      <c r="G298" s="385" t="s">
        <v>5055</v>
      </c>
      <c r="H298" s="386"/>
      <c r="I298" s="384" t="s">
        <v>86</v>
      </c>
      <c r="J298" s="367" t="s">
        <v>70</v>
      </c>
      <c r="K298" s="366" t="s">
        <v>83</v>
      </c>
      <c r="L298" s="387">
        <v>14</v>
      </c>
      <c r="M298" s="388" t="s">
        <v>5056</v>
      </c>
      <c r="N298" s="389">
        <v>1000</v>
      </c>
      <c r="O298" s="390" t="s">
        <v>1348</v>
      </c>
      <c r="P298" s="373" t="s">
        <v>1349</v>
      </c>
      <c r="Q298" s="372" t="s">
        <v>3638</v>
      </c>
      <c r="R298" s="374">
        <v>22</v>
      </c>
      <c r="S298" s="375">
        <v>33</v>
      </c>
      <c r="T298" s="392">
        <v>33</v>
      </c>
      <c r="U298" s="391" t="s">
        <v>5044</v>
      </c>
      <c r="V298" s="376">
        <v>131.35911926217972</v>
      </c>
      <c r="W298" s="378">
        <v>131.69613629963396</v>
      </c>
      <c r="X298" s="377">
        <v>65.487372219093146</v>
      </c>
      <c r="Y298" s="387">
        <v>66.06</v>
      </c>
      <c r="Z298" s="395" t="s">
        <v>3639</v>
      </c>
      <c r="AA298" s="380">
        <v>111.11</v>
      </c>
      <c r="AB298" s="379" t="s">
        <v>3630</v>
      </c>
      <c r="AC298" s="380">
        <v>10</v>
      </c>
      <c r="AD298" s="379" t="s">
        <v>3630</v>
      </c>
      <c r="AE298" s="394">
        <v>0</v>
      </c>
      <c r="AF298" s="396">
        <v>0</v>
      </c>
      <c r="AG298" s="393">
        <v>0</v>
      </c>
      <c r="AH298" s="397" t="s">
        <v>633</v>
      </c>
      <c r="AI298" s="351"/>
      <c r="AL298" s="525" t="s">
        <v>15104</v>
      </c>
      <c r="AM298" s="513" t="s">
        <v>83</v>
      </c>
      <c r="AN298" s="508">
        <v>100</v>
      </c>
      <c r="AO298" s="514">
        <v>822</v>
      </c>
      <c r="AP298" s="498">
        <v>822</v>
      </c>
      <c r="AQ298" s="515">
        <v>0</v>
      </c>
      <c r="AR298" s="512" t="s">
        <v>15105</v>
      </c>
      <c r="BA298" s="338" t="s">
        <v>5057</v>
      </c>
    </row>
    <row r="299" spans="2:53" ht="16.5" customHeight="1">
      <c r="B299" s="398" t="s">
        <v>5053</v>
      </c>
      <c r="C299" s="381" t="s">
        <v>5054</v>
      </c>
      <c r="D299" s="383">
        <v>823</v>
      </c>
      <c r="E299" s="382" t="s">
        <v>5055</v>
      </c>
      <c r="F299" s="369" t="s">
        <v>5058</v>
      </c>
      <c r="G299" s="385" t="s">
        <v>5059</v>
      </c>
      <c r="H299" s="386"/>
      <c r="I299" s="384" t="s">
        <v>86</v>
      </c>
      <c r="J299" s="367" t="s">
        <v>102</v>
      </c>
      <c r="K299" s="366" t="s">
        <v>84</v>
      </c>
      <c r="L299" s="387">
        <v>36</v>
      </c>
      <c r="M299" s="388" t="s">
        <v>5060</v>
      </c>
      <c r="N299" s="389">
        <v>1000</v>
      </c>
      <c r="O299" s="390" t="s">
        <v>1348</v>
      </c>
      <c r="P299" s="373" t="s">
        <v>1349</v>
      </c>
      <c r="Q299" s="372" t="s">
        <v>3638</v>
      </c>
      <c r="R299" s="374">
        <v>33</v>
      </c>
      <c r="S299" s="375">
        <v>33</v>
      </c>
      <c r="T299" s="392">
        <v>17</v>
      </c>
      <c r="U299" s="391" t="s">
        <v>5058</v>
      </c>
      <c r="V299" s="376">
        <v>131.35366122629026</v>
      </c>
      <c r="W299" s="378">
        <v>131.68989854433175</v>
      </c>
      <c r="X299" s="377">
        <v>65.138220114688977</v>
      </c>
      <c r="Y299" s="387">
        <v>66.050000000000011</v>
      </c>
      <c r="Z299" s="395" t="s">
        <v>3639</v>
      </c>
      <c r="AA299" s="380">
        <v>166.67</v>
      </c>
      <c r="AB299" s="379" t="s">
        <v>3630</v>
      </c>
      <c r="AC299" s="380">
        <v>10</v>
      </c>
      <c r="AD299" s="379" t="s">
        <v>3630</v>
      </c>
      <c r="AE299" s="394">
        <v>0</v>
      </c>
      <c r="AF299" s="396">
        <v>0</v>
      </c>
      <c r="AG299" s="393">
        <v>0</v>
      </c>
      <c r="AH299" s="397" t="s">
        <v>633</v>
      </c>
      <c r="AI299" s="351"/>
      <c r="AL299" s="525" t="s">
        <v>15106</v>
      </c>
      <c r="AM299" s="513" t="s">
        <v>84</v>
      </c>
      <c r="AN299" s="508">
        <v>100</v>
      </c>
      <c r="AO299" s="514">
        <v>823</v>
      </c>
      <c r="AP299" s="498">
        <v>734</v>
      </c>
      <c r="AQ299" s="515">
        <v>89</v>
      </c>
      <c r="AR299" s="512" t="s">
        <v>15107</v>
      </c>
      <c r="BA299" s="338" t="s">
        <v>5061</v>
      </c>
    </row>
    <row r="300" spans="2:53" ht="16.5" customHeight="1">
      <c r="B300" s="398" t="s">
        <v>5062</v>
      </c>
      <c r="C300" s="381" t="s">
        <v>5063</v>
      </c>
      <c r="D300" s="383">
        <v>824</v>
      </c>
      <c r="E300" s="382" t="s">
        <v>5064</v>
      </c>
      <c r="F300" s="369" t="s">
        <v>5065</v>
      </c>
      <c r="G300" s="385" t="s">
        <v>5066</v>
      </c>
      <c r="H300" s="386"/>
      <c r="I300" s="384" t="s">
        <v>127</v>
      </c>
      <c r="J300" s="367" t="s">
        <v>681</v>
      </c>
      <c r="K300" s="366" t="s">
        <v>84</v>
      </c>
      <c r="L300" s="387">
        <v>10</v>
      </c>
      <c r="M300" s="388" t="s">
        <v>5067</v>
      </c>
      <c r="N300" s="389">
        <v>1000</v>
      </c>
      <c r="O300" s="390" t="s">
        <v>1348</v>
      </c>
      <c r="P300" s="373" t="s">
        <v>1349</v>
      </c>
      <c r="Q300" s="372" t="s">
        <v>3638</v>
      </c>
      <c r="R300" s="374">
        <v>35</v>
      </c>
      <c r="S300" s="375">
        <v>30</v>
      </c>
      <c r="T300" s="392">
        <v>25</v>
      </c>
      <c r="U300" s="391" t="s">
        <v>5065</v>
      </c>
      <c r="V300" s="376">
        <v>132.25797872340428</v>
      </c>
      <c r="W300" s="378">
        <v>132.56848404255319</v>
      </c>
      <c r="X300" s="377">
        <v>65.481768617021274</v>
      </c>
      <c r="Y300" s="387">
        <v>67.710000000000008</v>
      </c>
      <c r="Z300" s="395" t="s">
        <v>3639</v>
      </c>
      <c r="AA300" s="380">
        <v>66</v>
      </c>
      <c r="AB300" s="379" t="s">
        <v>3630</v>
      </c>
      <c r="AC300" s="380">
        <v>0</v>
      </c>
      <c r="AD300" s="379" t="s">
        <v>3630</v>
      </c>
      <c r="AE300" s="394">
        <v>0</v>
      </c>
      <c r="AF300" s="396">
        <v>0</v>
      </c>
      <c r="AG300" s="393">
        <v>0</v>
      </c>
      <c r="AH300" s="397" t="s">
        <v>3653</v>
      </c>
      <c r="AI300" s="351"/>
      <c r="AL300" s="525" t="s">
        <v>15108</v>
      </c>
      <c r="AM300" s="513" t="s">
        <v>84</v>
      </c>
      <c r="AN300" s="508">
        <v>100</v>
      </c>
      <c r="AO300" s="514">
        <v>824</v>
      </c>
      <c r="AP300" s="498">
        <v>750</v>
      </c>
      <c r="AQ300" s="515">
        <v>74</v>
      </c>
      <c r="AR300" s="512" t="s">
        <v>15109</v>
      </c>
      <c r="BA300" s="338" t="s">
        <v>5068</v>
      </c>
    </row>
    <row r="301" spans="2:53" ht="16.5" customHeight="1">
      <c r="B301" s="398" t="s">
        <v>5069</v>
      </c>
      <c r="C301" s="381" t="s">
        <v>5070</v>
      </c>
      <c r="D301" s="383">
        <v>825</v>
      </c>
      <c r="E301" s="382" t="s">
        <v>5071</v>
      </c>
      <c r="F301" s="369" t="s">
        <v>4813</v>
      </c>
      <c r="G301" s="385" t="s">
        <v>5072</v>
      </c>
      <c r="H301" s="386"/>
      <c r="I301" s="384" t="s">
        <v>127</v>
      </c>
      <c r="J301" s="367" t="s">
        <v>680</v>
      </c>
      <c r="K301" s="366" t="s">
        <v>84</v>
      </c>
      <c r="L301" s="387">
        <v>46</v>
      </c>
      <c r="M301" s="388" t="s">
        <v>5073</v>
      </c>
      <c r="N301" s="389">
        <v>1000</v>
      </c>
      <c r="O301" s="390" t="s">
        <v>1348</v>
      </c>
      <c r="P301" s="373" t="s">
        <v>1349</v>
      </c>
      <c r="Q301" s="372" t="s">
        <v>3638</v>
      </c>
      <c r="R301" s="374">
        <v>35</v>
      </c>
      <c r="S301" s="375">
        <v>30</v>
      </c>
      <c r="T301" s="392">
        <v>25</v>
      </c>
      <c r="U301" s="391" t="s">
        <v>4813</v>
      </c>
      <c r="V301" s="376">
        <v>132.23670212765958</v>
      </c>
      <c r="W301" s="378">
        <v>132.55252659574467</v>
      </c>
      <c r="X301" s="377">
        <v>65.475385638297894</v>
      </c>
      <c r="Y301" s="387">
        <v>67.710000000000008</v>
      </c>
      <c r="Z301" s="395" t="s">
        <v>3639</v>
      </c>
      <c r="AA301" s="380">
        <v>66</v>
      </c>
      <c r="AB301" s="379" t="s">
        <v>3630</v>
      </c>
      <c r="AC301" s="380">
        <v>0</v>
      </c>
      <c r="AD301" s="379" t="s">
        <v>3630</v>
      </c>
      <c r="AE301" s="394">
        <v>0</v>
      </c>
      <c r="AF301" s="396">
        <v>0</v>
      </c>
      <c r="AG301" s="393">
        <v>0</v>
      </c>
      <c r="AH301" s="397" t="s">
        <v>3653</v>
      </c>
      <c r="AI301" s="351"/>
      <c r="AL301" s="525" t="s">
        <v>15110</v>
      </c>
      <c r="AM301" s="513" t="s">
        <v>84</v>
      </c>
      <c r="AN301" s="508">
        <v>100</v>
      </c>
      <c r="AO301" s="514">
        <v>825</v>
      </c>
      <c r="AP301" s="498">
        <v>750</v>
      </c>
      <c r="AQ301" s="515">
        <v>75</v>
      </c>
      <c r="AR301" s="512" t="s">
        <v>15111</v>
      </c>
      <c r="BA301" s="338" t="s">
        <v>5074</v>
      </c>
    </row>
    <row r="302" spans="2:53" ht="16.5" customHeight="1">
      <c r="B302" s="398" t="s">
        <v>5075</v>
      </c>
      <c r="C302" s="381" t="s">
        <v>5076</v>
      </c>
      <c r="D302" s="383">
        <v>826</v>
      </c>
      <c r="E302" s="382" t="s">
        <v>633</v>
      </c>
      <c r="F302" s="369" t="s">
        <v>5077</v>
      </c>
      <c r="G302" s="385" t="s">
        <v>5078</v>
      </c>
      <c r="H302" s="386"/>
      <c r="I302" s="384" t="s">
        <v>137</v>
      </c>
      <c r="J302" s="367" t="s">
        <v>687</v>
      </c>
      <c r="K302" s="366" t="s">
        <v>83</v>
      </c>
      <c r="L302" s="387">
        <v>11</v>
      </c>
      <c r="M302" s="388" t="s">
        <v>5079</v>
      </c>
      <c r="N302" s="389">
        <v>1000</v>
      </c>
      <c r="O302" s="390" t="s">
        <v>1350</v>
      </c>
      <c r="P302" s="373" t="s">
        <v>1351</v>
      </c>
      <c r="Q302" s="372" t="s">
        <v>3638</v>
      </c>
      <c r="R302" s="374">
        <v>20</v>
      </c>
      <c r="S302" s="375">
        <v>35</v>
      </c>
      <c r="T302" s="392">
        <v>35</v>
      </c>
      <c r="U302" s="391" t="s">
        <v>5077</v>
      </c>
      <c r="V302" s="376">
        <v>131.29540472513179</v>
      </c>
      <c r="W302" s="378">
        <v>131.62331968586491</v>
      </c>
      <c r="X302" s="377">
        <v>65.450637794501645</v>
      </c>
      <c r="Y302" s="387">
        <v>65.460000000000008</v>
      </c>
      <c r="Z302" s="395" t="s">
        <v>3639</v>
      </c>
      <c r="AA302" s="380">
        <v>100</v>
      </c>
      <c r="AB302" s="379" t="s">
        <v>3630</v>
      </c>
      <c r="AC302" s="380">
        <v>0</v>
      </c>
      <c r="AD302" s="379" t="s">
        <v>3630</v>
      </c>
      <c r="AE302" s="394">
        <v>0</v>
      </c>
      <c r="AF302" s="396">
        <v>0</v>
      </c>
      <c r="AG302" s="393">
        <v>0</v>
      </c>
      <c r="AH302" s="397" t="s">
        <v>633</v>
      </c>
      <c r="AI302" s="351"/>
      <c r="AL302" s="525" t="s">
        <v>15112</v>
      </c>
      <c r="AM302" s="513" t="s">
        <v>83</v>
      </c>
      <c r="AN302" s="508">
        <v>100</v>
      </c>
      <c r="AO302" s="514">
        <v>826</v>
      </c>
      <c r="AP302" s="498">
        <v>826</v>
      </c>
      <c r="AQ302" s="515">
        <v>0</v>
      </c>
      <c r="AR302" s="512" t="s">
        <v>15113</v>
      </c>
      <c r="BA302" s="338" t="s">
        <v>5080</v>
      </c>
    </row>
    <row r="303" spans="2:53" ht="16.5" customHeight="1">
      <c r="B303" s="398" t="s">
        <v>5081</v>
      </c>
      <c r="C303" s="381" t="s">
        <v>5082</v>
      </c>
      <c r="D303" s="383">
        <v>827</v>
      </c>
      <c r="E303" s="382" t="s">
        <v>5083</v>
      </c>
      <c r="F303" s="369" t="s">
        <v>5084</v>
      </c>
      <c r="G303" s="385" t="s">
        <v>5085</v>
      </c>
      <c r="H303" s="386"/>
      <c r="I303" s="384" t="s">
        <v>86</v>
      </c>
      <c r="J303" s="367" t="s">
        <v>664</v>
      </c>
      <c r="K303" s="366" t="s">
        <v>84</v>
      </c>
      <c r="L303" s="387">
        <v>9</v>
      </c>
      <c r="M303" s="388" t="s">
        <v>5086</v>
      </c>
      <c r="N303" s="389">
        <v>1000</v>
      </c>
      <c r="O303" s="390" t="s">
        <v>1348</v>
      </c>
      <c r="P303" s="373" t="s">
        <v>1349</v>
      </c>
      <c r="Q303" s="372" t="s">
        <v>3638</v>
      </c>
      <c r="R303" s="374">
        <v>33</v>
      </c>
      <c r="S303" s="375">
        <v>33</v>
      </c>
      <c r="T303" s="392">
        <v>17</v>
      </c>
      <c r="U303" s="391" t="s">
        <v>5084</v>
      </c>
      <c r="V303" s="376">
        <v>131.25137075430084</v>
      </c>
      <c r="W303" s="378">
        <v>131.57299514777239</v>
      </c>
      <c r="X303" s="377">
        <v>65.092817048963369</v>
      </c>
      <c r="Y303" s="387">
        <v>66</v>
      </c>
      <c r="Z303" s="395" t="s">
        <v>3639</v>
      </c>
      <c r="AA303" s="380">
        <v>166.67</v>
      </c>
      <c r="AB303" s="379" t="s">
        <v>3630</v>
      </c>
      <c r="AC303" s="380">
        <v>10</v>
      </c>
      <c r="AD303" s="379" t="s">
        <v>3630</v>
      </c>
      <c r="AE303" s="394">
        <v>0</v>
      </c>
      <c r="AF303" s="396">
        <v>0</v>
      </c>
      <c r="AG303" s="393">
        <v>0</v>
      </c>
      <c r="AH303" s="397" t="s">
        <v>633</v>
      </c>
      <c r="AI303" s="351"/>
      <c r="AL303" s="525" t="s">
        <v>15114</v>
      </c>
      <c r="AM303" s="513" t="s">
        <v>84</v>
      </c>
      <c r="AN303" s="508">
        <v>100</v>
      </c>
      <c r="AO303" s="514">
        <v>827</v>
      </c>
      <c r="AP303" s="498">
        <v>735</v>
      </c>
      <c r="AQ303" s="515">
        <v>92</v>
      </c>
      <c r="AR303" s="512" t="s">
        <v>15115</v>
      </c>
      <c r="BA303" s="338" t="s">
        <v>5087</v>
      </c>
    </row>
    <row r="304" spans="2:53" ht="16.5" customHeight="1">
      <c r="B304" s="398" t="s">
        <v>5088</v>
      </c>
      <c r="C304" s="381" t="s">
        <v>5089</v>
      </c>
      <c r="D304" s="383">
        <v>828</v>
      </c>
      <c r="E304" s="382" t="s">
        <v>633</v>
      </c>
      <c r="F304" s="369" t="s">
        <v>5090</v>
      </c>
      <c r="G304" s="385" t="s">
        <v>5091</v>
      </c>
      <c r="H304" s="386"/>
      <c r="I304" s="384" t="s">
        <v>137</v>
      </c>
      <c r="J304" s="367" t="s">
        <v>119</v>
      </c>
      <c r="K304" s="366" t="s">
        <v>83</v>
      </c>
      <c r="L304" s="387">
        <v>21</v>
      </c>
      <c r="M304" s="388" t="s">
        <v>5092</v>
      </c>
      <c r="N304" s="389">
        <v>1000</v>
      </c>
      <c r="O304" s="390" t="s">
        <v>1350</v>
      </c>
      <c r="P304" s="373" t="s">
        <v>1351</v>
      </c>
      <c r="Q304" s="372" t="s">
        <v>3638</v>
      </c>
      <c r="R304" s="374">
        <v>20</v>
      </c>
      <c r="S304" s="375">
        <v>35</v>
      </c>
      <c r="T304" s="392">
        <v>35</v>
      </c>
      <c r="U304" s="391" t="s">
        <v>5090</v>
      </c>
      <c r="V304" s="376">
        <v>131.2417076621814</v>
      </c>
      <c r="W304" s="378">
        <v>131.56195161392159</v>
      </c>
      <c r="X304" s="377">
        <v>65.418170361948498</v>
      </c>
      <c r="Y304" s="387">
        <v>65.430000000000007</v>
      </c>
      <c r="Z304" s="395" t="s">
        <v>3639</v>
      </c>
      <c r="AA304" s="380">
        <v>100</v>
      </c>
      <c r="AB304" s="379" t="s">
        <v>3630</v>
      </c>
      <c r="AC304" s="380">
        <v>0</v>
      </c>
      <c r="AD304" s="379" t="s">
        <v>3630</v>
      </c>
      <c r="AE304" s="394">
        <v>0</v>
      </c>
      <c r="AF304" s="396">
        <v>0</v>
      </c>
      <c r="AG304" s="393">
        <v>0</v>
      </c>
      <c r="AH304" s="397" t="s">
        <v>633</v>
      </c>
      <c r="AI304" s="351"/>
      <c r="AL304" s="525" t="s">
        <v>15116</v>
      </c>
      <c r="AM304" s="513" t="s">
        <v>83</v>
      </c>
      <c r="AN304" s="508">
        <v>100</v>
      </c>
      <c r="AO304" s="514">
        <v>828</v>
      </c>
      <c r="AP304" s="498">
        <v>828</v>
      </c>
      <c r="AQ304" s="515">
        <v>0</v>
      </c>
      <c r="AR304" s="512" t="s">
        <v>15117</v>
      </c>
      <c r="BA304" s="338" t="s">
        <v>5093</v>
      </c>
    </row>
    <row r="305" spans="2:53" ht="16.5" customHeight="1">
      <c r="B305" s="398" t="s">
        <v>5094</v>
      </c>
      <c r="C305" s="381" t="s">
        <v>5095</v>
      </c>
      <c r="D305" s="383">
        <v>829</v>
      </c>
      <c r="E305" s="382" t="s">
        <v>633</v>
      </c>
      <c r="F305" s="369" t="s">
        <v>5096</v>
      </c>
      <c r="G305" s="385" t="s">
        <v>5097</v>
      </c>
      <c r="H305" s="386"/>
      <c r="I305" s="384" t="s">
        <v>137</v>
      </c>
      <c r="J305" s="367" t="s">
        <v>97</v>
      </c>
      <c r="K305" s="366" t="s">
        <v>83</v>
      </c>
      <c r="L305" s="387">
        <v>20</v>
      </c>
      <c r="M305" s="388" t="s">
        <v>5098</v>
      </c>
      <c r="N305" s="389">
        <v>1000</v>
      </c>
      <c r="O305" s="390" t="s">
        <v>1350</v>
      </c>
      <c r="P305" s="373" t="s">
        <v>1351</v>
      </c>
      <c r="Q305" s="372" t="s">
        <v>3638</v>
      </c>
      <c r="R305" s="374">
        <v>20</v>
      </c>
      <c r="S305" s="375">
        <v>35</v>
      </c>
      <c r="T305" s="392">
        <v>35</v>
      </c>
      <c r="U305" s="391" t="s">
        <v>5096</v>
      </c>
      <c r="V305" s="376">
        <v>131.21668728208022</v>
      </c>
      <c r="W305" s="378">
        <v>131.53335689380597</v>
      </c>
      <c r="X305" s="377">
        <v>65.404977912056907</v>
      </c>
      <c r="Y305" s="387">
        <v>65.42</v>
      </c>
      <c r="Z305" s="395" t="s">
        <v>3639</v>
      </c>
      <c r="AA305" s="380">
        <v>100</v>
      </c>
      <c r="AB305" s="379" t="s">
        <v>3630</v>
      </c>
      <c r="AC305" s="380">
        <v>0</v>
      </c>
      <c r="AD305" s="379" t="s">
        <v>3630</v>
      </c>
      <c r="AE305" s="394">
        <v>0</v>
      </c>
      <c r="AF305" s="396">
        <v>0</v>
      </c>
      <c r="AG305" s="393">
        <v>0</v>
      </c>
      <c r="AH305" s="397" t="s">
        <v>633</v>
      </c>
      <c r="AI305" s="351"/>
      <c r="AL305" s="525" t="s">
        <v>15118</v>
      </c>
      <c r="AM305" s="513" t="s">
        <v>83</v>
      </c>
      <c r="AN305" s="508">
        <v>100</v>
      </c>
      <c r="AO305" s="514">
        <v>829</v>
      </c>
      <c r="AP305" s="498">
        <v>829</v>
      </c>
      <c r="AQ305" s="515">
        <v>0</v>
      </c>
      <c r="AR305" s="512" t="s">
        <v>15119</v>
      </c>
      <c r="BA305" s="338" t="s">
        <v>5099</v>
      </c>
    </row>
    <row r="306" spans="2:53" ht="16.5" customHeight="1">
      <c r="B306" s="398" t="s">
        <v>5094</v>
      </c>
      <c r="C306" s="381" t="s">
        <v>5095</v>
      </c>
      <c r="D306" s="383">
        <v>830</v>
      </c>
      <c r="E306" s="382" t="s">
        <v>633</v>
      </c>
      <c r="F306" s="369" t="s">
        <v>5096</v>
      </c>
      <c r="G306" s="385" t="s">
        <v>5100</v>
      </c>
      <c r="H306" s="386"/>
      <c r="I306" s="384" t="s">
        <v>86</v>
      </c>
      <c r="J306" s="367" t="s">
        <v>1367</v>
      </c>
      <c r="K306" s="366" t="s">
        <v>83</v>
      </c>
      <c r="L306" s="387">
        <v>6</v>
      </c>
      <c r="M306" s="388" t="s">
        <v>5101</v>
      </c>
      <c r="N306" s="389">
        <v>1000</v>
      </c>
      <c r="O306" s="390" t="s">
        <v>1348</v>
      </c>
      <c r="P306" s="373" t="s">
        <v>1349</v>
      </c>
      <c r="Q306" s="372" t="s">
        <v>3638</v>
      </c>
      <c r="R306" s="374">
        <v>22</v>
      </c>
      <c r="S306" s="375">
        <v>33</v>
      </c>
      <c r="T306" s="392">
        <v>33</v>
      </c>
      <c r="U306" s="391" t="s">
        <v>5096</v>
      </c>
      <c r="V306" s="376">
        <v>131.20882907719096</v>
      </c>
      <c r="W306" s="378">
        <v>131.52437608821825</v>
      </c>
      <c r="X306" s="377">
        <v>65.403397417295409</v>
      </c>
      <c r="Y306" s="387">
        <v>65.990000000000009</v>
      </c>
      <c r="Z306" s="395" t="s">
        <v>3639</v>
      </c>
      <c r="AA306" s="380">
        <v>111.11</v>
      </c>
      <c r="AB306" s="379" t="s">
        <v>3630</v>
      </c>
      <c r="AC306" s="380">
        <v>10</v>
      </c>
      <c r="AD306" s="379" t="s">
        <v>3630</v>
      </c>
      <c r="AE306" s="394">
        <v>0</v>
      </c>
      <c r="AF306" s="396">
        <v>0</v>
      </c>
      <c r="AG306" s="393">
        <v>0</v>
      </c>
      <c r="AH306" s="397" t="s">
        <v>633</v>
      </c>
      <c r="AI306" s="351"/>
      <c r="AL306" s="525" t="s">
        <v>15120</v>
      </c>
      <c r="AM306" s="513" t="s">
        <v>83</v>
      </c>
      <c r="AN306" s="508">
        <v>100</v>
      </c>
      <c r="AO306" s="514">
        <v>830</v>
      </c>
      <c r="AP306" s="498">
        <v>830</v>
      </c>
      <c r="AQ306" s="515">
        <v>0</v>
      </c>
      <c r="AR306" s="512" t="s">
        <v>15121</v>
      </c>
      <c r="BA306" s="338" t="s">
        <v>5102</v>
      </c>
    </row>
    <row r="307" spans="2:53" ht="16.5" customHeight="1">
      <c r="B307" s="398" t="s">
        <v>5103</v>
      </c>
      <c r="C307" s="381" t="s">
        <v>5104</v>
      </c>
      <c r="D307" s="383">
        <v>831</v>
      </c>
      <c r="E307" s="382" t="s">
        <v>5105</v>
      </c>
      <c r="F307" s="369" t="s">
        <v>5106</v>
      </c>
      <c r="G307" s="385" t="s">
        <v>5107</v>
      </c>
      <c r="H307" s="386"/>
      <c r="I307" s="384" t="s">
        <v>86</v>
      </c>
      <c r="J307" s="367" t="s">
        <v>109</v>
      </c>
      <c r="K307" s="366" t="s">
        <v>84</v>
      </c>
      <c r="L307" s="387">
        <v>18</v>
      </c>
      <c r="M307" s="388" t="s">
        <v>5108</v>
      </c>
      <c r="N307" s="389">
        <v>1000</v>
      </c>
      <c r="O307" s="390" t="s">
        <v>1348</v>
      </c>
      <c r="P307" s="373" t="s">
        <v>1349</v>
      </c>
      <c r="Q307" s="372" t="s">
        <v>3638</v>
      </c>
      <c r="R307" s="374">
        <v>33</v>
      </c>
      <c r="S307" s="375">
        <v>33</v>
      </c>
      <c r="T307" s="392">
        <v>17</v>
      </c>
      <c r="U307" s="391" t="s">
        <v>5106</v>
      </c>
      <c r="V307" s="376">
        <v>131.20434923835123</v>
      </c>
      <c r="W307" s="378">
        <v>131.51925627240144</v>
      </c>
      <c r="X307" s="377">
        <v>65.073197244623657</v>
      </c>
      <c r="Y307" s="387">
        <v>65.98</v>
      </c>
      <c r="Z307" s="395" t="s">
        <v>3639</v>
      </c>
      <c r="AA307" s="380">
        <v>166.67</v>
      </c>
      <c r="AB307" s="379" t="s">
        <v>3630</v>
      </c>
      <c r="AC307" s="380">
        <v>10</v>
      </c>
      <c r="AD307" s="379" t="s">
        <v>3630</v>
      </c>
      <c r="AE307" s="394">
        <v>0</v>
      </c>
      <c r="AF307" s="396">
        <v>0</v>
      </c>
      <c r="AG307" s="393">
        <v>0</v>
      </c>
      <c r="AH307" s="397" t="s">
        <v>633</v>
      </c>
      <c r="AI307" s="351"/>
      <c r="AL307" s="525" t="s">
        <v>15122</v>
      </c>
      <c r="AM307" s="513" t="s">
        <v>84</v>
      </c>
      <c r="AN307" s="508">
        <v>100</v>
      </c>
      <c r="AO307" s="514">
        <v>831</v>
      </c>
      <c r="AP307" s="498">
        <v>737</v>
      </c>
      <c r="AQ307" s="515">
        <v>94</v>
      </c>
      <c r="AR307" s="512" t="s">
        <v>15123</v>
      </c>
      <c r="BA307" s="338" t="s">
        <v>5109</v>
      </c>
    </row>
    <row r="308" spans="2:53" ht="16.5" customHeight="1">
      <c r="B308" s="398" t="s">
        <v>5110</v>
      </c>
      <c r="C308" s="381" t="s">
        <v>5111</v>
      </c>
      <c r="D308" s="383">
        <v>832</v>
      </c>
      <c r="E308" s="382" t="s">
        <v>633</v>
      </c>
      <c r="F308" s="369" t="s">
        <v>5112</v>
      </c>
      <c r="G308" s="385" t="s">
        <v>5113</v>
      </c>
      <c r="H308" s="386"/>
      <c r="I308" s="384" t="s">
        <v>86</v>
      </c>
      <c r="J308" s="367" t="s">
        <v>1368</v>
      </c>
      <c r="K308" s="366" t="s">
        <v>83</v>
      </c>
      <c r="L308" s="387">
        <v>6</v>
      </c>
      <c r="M308" s="388" t="s">
        <v>5114</v>
      </c>
      <c r="N308" s="389">
        <v>1000</v>
      </c>
      <c r="O308" s="390" t="s">
        <v>1348</v>
      </c>
      <c r="P308" s="373" t="s">
        <v>1349</v>
      </c>
      <c r="Q308" s="372" t="s">
        <v>3638</v>
      </c>
      <c r="R308" s="374">
        <v>22</v>
      </c>
      <c r="S308" s="375">
        <v>33</v>
      </c>
      <c r="T308" s="392">
        <v>33</v>
      </c>
      <c r="U308" s="391" t="s">
        <v>5112</v>
      </c>
      <c r="V308" s="376">
        <v>131.18343985780615</v>
      </c>
      <c r="W308" s="378">
        <v>131.49535983749277</v>
      </c>
      <c r="X308" s="377">
        <v>65.385600152350534</v>
      </c>
      <c r="Y308" s="387">
        <v>65.98</v>
      </c>
      <c r="Z308" s="395" t="s">
        <v>3639</v>
      </c>
      <c r="AA308" s="380">
        <v>111.11</v>
      </c>
      <c r="AB308" s="379" t="s">
        <v>3630</v>
      </c>
      <c r="AC308" s="380">
        <v>10</v>
      </c>
      <c r="AD308" s="379" t="s">
        <v>3630</v>
      </c>
      <c r="AE308" s="394">
        <v>0</v>
      </c>
      <c r="AF308" s="396">
        <v>0</v>
      </c>
      <c r="AG308" s="393">
        <v>0</v>
      </c>
      <c r="AH308" s="397" t="s">
        <v>633</v>
      </c>
      <c r="AI308" s="351"/>
      <c r="AL308" s="525" t="s">
        <v>15124</v>
      </c>
      <c r="AM308" s="513" t="s">
        <v>83</v>
      </c>
      <c r="AN308" s="508">
        <v>100</v>
      </c>
      <c r="AO308" s="514">
        <v>832</v>
      </c>
      <c r="AP308" s="498">
        <v>832</v>
      </c>
      <c r="AQ308" s="515">
        <v>0</v>
      </c>
      <c r="AR308" s="512" t="s">
        <v>15125</v>
      </c>
      <c r="BA308" s="338" t="s">
        <v>5115</v>
      </c>
    </row>
    <row r="309" spans="2:53" ht="16.5" customHeight="1">
      <c r="B309" s="398" t="s">
        <v>5116</v>
      </c>
      <c r="C309" s="381" t="s">
        <v>5117</v>
      </c>
      <c r="D309" s="383">
        <v>833</v>
      </c>
      <c r="E309" s="382" t="s">
        <v>633</v>
      </c>
      <c r="F309" s="369" t="s">
        <v>5118</v>
      </c>
      <c r="G309" s="385" t="s">
        <v>5119</v>
      </c>
      <c r="H309" s="386"/>
      <c r="I309" s="384" t="s">
        <v>422</v>
      </c>
      <c r="J309" s="367" t="s">
        <v>311</v>
      </c>
      <c r="K309" s="366" t="s">
        <v>83</v>
      </c>
      <c r="L309" s="387">
        <v>40</v>
      </c>
      <c r="M309" s="388" t="s">
        <v>5120</v>
      </c>
      <c r="N309" s="389">
        <v>1000</v>
      </c>
      <c r="O309" s="390" t="s">
        <v>1182</v>
      </c>
      <c r="P309" s="373" t="s">
        <v>1182</v>
      </c>
      <c r="Q309" s="372" t="s">
        <v>3638</v>
      </c>
      <c r="R309" s="374">
        <v>20</v>
      </c>
      <c r="S309" s="375">
        <v>30</v>
      </c>
      <c r="T309" s="392">
        <v>25</v>
      </c>
      <c r="U309" s="391" t="s">
        <v>5118</v>
      </c>
      <c r="V309" s="376">
        <v>131.16666666666666</v>
      </c>
      <c r="W309" s="378">
        <v>131.47619047619048</v>
      </c>
      <c r="X309" s="377">
        <v>65.378571428571433</v>
      </c>
      <c r="Y309" s="387" t="s">
        <v>633</v>
      </c>
      <c r="Z309" s="395" t="s">
        <v>3639</v>
      </c>
      <c r="AA309" s="380">
        <v>250</v>
      </c>
      <c r="AB309" s="379" t="s">
        <v>3630</v>
      </c>
      <c r="AC309" s="380">
        <v>10</v>
      </c>
      <c r="AD309" s="379" t="s">
        <v>3630</v>
      </c>
      <c r="AE309" s="394">
        <v>0</v>
      </c>
      <c r="AF309" s="396">
        <v>0</v>
      </c>
      <c r="AG309" s="393">
        <v>0</v>
      </c>
      <c r="AH309" s="397" t="s">
        <v>633</v>
      </c>
      <c r="AI309" s="351"/>
      <c r="AL309" s="525" t="s">
        <v>15126</v>
      </c>
      <c r="AM309" s="513" t="s">
        <v>83</v>
      </c>
      <c r="AN309" s="508">
        <v>100</v>
      </c>
      <c r="AO309" s="514">
        <v>833</v>
      </c>
      <c r="AP309" s="498">
        <v>833</v>
      </c>
      <c r="AQ309" s="515">
        <v>0</v>
      </c>
      <c r="AR309" s="512" t="s">
        <v>15127</v>
      </c>
      <c r="BA309" s="338" t="s">
        <v>5121</v>
      </c>
    </row>
    <row r="310" spans="2:53" ht="16.5" customHeight="1">
      <c r="B310" s="398" t="s">
        <v>5116</v>
      </c>
      <c r="C310" s="381" t="s">
        <v>5117</v>
      </c>
      <c r="D310" s="383">
        <v>834</v>
      </c>
      <c r="E310" s="382" t="s">
        <v>633</v>
      </c>
      <c r="F310" s="369" t="s">
        <v>5118</v>
      </c>
      <c r="G310" s="385" t="s">
        <v>5122</v>
      </c>
      <c r="H310" s="386"/>
      <c r="I310" s="384" t="s">
        <v>137</v>
      </c>
      <c r="J310" s="367" t="s">
        <v>689</v>
      </c>
      <c r="K310" s="366" t="s">
        <v>83</v>
      </c>
      <c r="L310" s="387">
        <v>15</v>
      </c>
      <c r="M310" s="388" t="s">
        <v>5123</v>
      </c>
      <c r="N310" s="389">
        <v>1000</v>
      </c>
      <c r="O310" s="390" t="s">
        <v>1350</v>
      </c>
      <c r="P310" s="373" t="s">
        <v>1351</v>
      </c>
      <c r="Q310" s="372" t="s">
        <v>3638</v>
      </c>
      <c r="R310" s="374">
        <v>20</v>
      </c>
      <c r="S310" s="375">
        <v>35</v>
      </c>
      <c r="T310" s="392">
        <v>35</v>
      </c>
      <c r="U310" s="391" t="s">
        <v>5118</v>
      </c>
      <c r="V310" s="376">
        <v>131.16039142685261</v>
      </c>
      <c r="W310" s="378">
        <v>131.46901877354586</v>
      </c>
      <c r="X310" s="377">
        <v>65.375294899800778</v>
      </c>
      <c r="Y310" s="387">
        <v>65.39</v>
      </c>
      <c r="Z310" s="395" t="s">
        <v>3639</v>
      </c>
      <c r="AA310" s="380">
        <v>100</v>
      </c>
      <c r="AB310" s="379" t="s">
        <v>3630</v>
      </c>
      <c r="AC310" s="380">
        <v>0</v>
      </c>
      <c r="AD310" s="379" t="s">
        <v>3630</v>
      </c>
      <c r="AE310" s="394">
        <v>0</v>
      </c>
      <c r="AF310" s="396">
        <v>0</v>
      </c>
      <c r="AG310" s="393">
        <v>0</v>
      </c>
      <c r="AH310" s="397" t="s">
        <v>633</v>
      </c>
      <c r="AI310" s="351"/>
      <c r="AL310" s="525" t="s">
        <v>15128</v>
      </c>
      <c r="AM310" s="513" t="s">
        <v>83</v>
      </c>
      <c r="AN310" s="508">
        <v>100</v>
      </c>
      <c r="AO310" s="514">
        <v>834</v>
      </c>
      <c r="AP310" s="498">
        <v>834</v>
      </c>
      <c r="AQ310" s="515">
        <v>0</v>
      </c>
      <c r="AR310" s="512" t="s">
        <v>15129</v>
      </c>
      <c r="BA310" s="338" t="s">
        <v>5124</v>
      </c>
    </row>
    <row r="311" spans="2:53" ht="16.5" customHeight="1">
      <c r="B311" s="398" t="s">
        <v>5125</v>
      </c>
      <c r="C311" s="381" t="s">
        <v>5126</v>
      </c>
      <c r="D311" s="383">
        <v>836</v>
      </c>
      <c r="E311" s="382" t="s">
        <v>5045</v>
      </c>
      <c r="F311" s="369" t="s">
        <v>5127</v>
      </c>
      <c r="G311" s="385" t="s">
        <v>5128</v>
      </c>
      <c r="H311" s="386"/>
      <c r="I311" s="384" t="s">
        <v>86</v>
      </c>
      <c r="J311" s="367" t="s">
        <v>104</v>
      </c>
      <c r="K311" s="366" t="s">
        <v>84</v>
      </c>
      <c r="L311" s="387">
        <v>28</v>
      </c>
      <c r="M311" s="388" t="s">
        <v>5129</v>
      </c>
      <c r="N311" s="389">
        <v>1000</v>
      </c>
      <c r="O311" s="390" t="s">
        <v>1348</v>
      </c>
      <c r="P311" s="373" t="s">
        <v>1349</v>
      </c>
      <c r="Q311" s="372" t="s">
        <v>3638</v>
      </c>
      <c r="R311" s="374">
        <v>33</v>
      </c>
      <c r="S311" s="375">
        <v>33</v>
      </c>
      <c r="T311" s="392">
        <v>17</v>
      </c>
      <c r="U311" s="391" t="s">
        <v>5127</v>
      </c>
      <c r="V311" s="376">
        <v>131.14359318996415</v>
      </c>
      <c r="W311" s="378">
        <v>131.44982078853045</v>
      </c>
      <c r="X311" s="377">
        <v>65.048293010752687</v>
      </c>
      <c r="Y311" s="387">
        <v>65.960000000000008</v>
      </c>
      <c r="Z311" s="395" t="s">
        <v>3639</v>
      </c>
      <c r="AA311" s="380">
        <v>166.67</v>
      </c>
      <c r="AB311" s="379" t="s">
        <v>3630</v>
      </c>
      <c r="AC311" s="380">
        <v>10</v>
      </c>
      <c r="AD311" s="379" t="s">
        <v>3630</v>
      </c>
      <c r="AE311" s="394">
        <v>0</v>
      </c>
      <c r="AF311" s="396">
        <v>0</v>
      </c>
      <c r="AG311" s="393">
        <v>0</v>
      </c>
      <c r="AH311" s="397" t="s">
        <v>633</v>
      </c>
      <c r="AI311" s="351"/>
      <c r="AL311" s="525" t="s">
        <v>15130</v>
      </c>
      <c r="AM311" s="513" t="s">
        <v>84</v>
      </c>
      <c r="AN311" s="508">
        <v>100</v>
      </c>
      <c r="AO311" s="514">
        <v>836</v>
      </c>
      <c r="AP311" s="498">
        <v>740</v>
      </c>
      <c r="AQ311" s="515">
        <v>96</v>
      </c>
      <c r="AR311" s="512" t="s">
        <v>15131</v>
      </c>
      <c r="BA311" s="338" t="s">
        <v>5130</v>
      </c>
    </row>
    <row r="312" spans="2:53" ht="16.5" customHeight="1">
      <c r="B312" s="398" t="s">
        <v>5125</v>
      </c>
      <c r="C312" s="381" t="s">
        <v>5126</v>
      </c>
      <c r="D312" s="383">
        <v>835</v>
      </c>
      <c r="E312" s="382" t="s">
        <v>633</v>
      </c>
      <c r="F312" s="369" t="s">
        <v>5131</v>
      </c>
      <c r="G312" s="385" t="s">
        <v>5045</v>
      </c>
      <c r="H312" s="386"/>
      <c r="I312" s="384" t="s">
        <v>86</v>
      </c>
      <c r="J312" s="367" t="s">
        <v>1369</v>
      </c>
      <c r="K312" s="366" t="s">
        <v>83</v>
      </c>
      <c r="L312" s="387">
        <v>6</v>
      </c>
      <c r="M312" s="388" t="s">
        <v>5132</v>
      </c>
      <c r="N312" s="389">
        <v>1000</v>
      </c>
      <c r="O312" s="390" t="s">
        <v>1348</v>
      </c>
      <c r="P312" s="373" t="s">
        <v>1349</v>
      </c>
      <c r="Q312" s="372" t="s">
        <v>3638</v>
      </c>
      <c r="R312" s="374">
        <v>22</v>
      </c>
      <c r="S312" s="375">
        <v>33</v>
      </c>
      <c r="T312" s="392">
        <v>33</v>
      </c>
      <c r="U312" s="391" t="s">
        <v>5131</v>
      </c>
      <c r="V312" s="376">
        <v>131.1453446024376</v>
      </c>
      <c r="W312" s="378">
        <v>131.45182240278587</v>
      </c>
      <c r="X312" s="377">
        <v>65.366416497388258</v>
      </c>
      <c r="Y312" s="387">
        <v>65.960000000000008</v>
      </c>
      <c r="Z312" s="395" t="s">
        <v>3639</v>
      </c>
      <c r="AA312" s="380">
        <v>111.11</v>
      </c>
      <c r="AB312" s="379" t="s">
        <v>3630</v>
      </c>
      <c r="AC312" s="380">
        <v>10</v>
      </c>
      <c r="AD312" s="379" t="s">
        <v>3630</v>
      </c>
      <c r="AE312" s="394">
        <v>0</v>
      </c>
      <c r="AF312" s="396">
        <v>0</v>
      </c>
      <c r="AG312" s="393">
        <v>0</v>
      </c>
      <c r="AH312" s="397" t="s">
        <v>633</v>
      </c>
      <c r="AI312" s="351"/>
      <c r="AL312" s="525" t="s">
        <v>15132</v>
      </c>
      <c r="AM312" s="513" t="s">
        <v>83</v>
      </c>
      <c r="AN312" s="508">
        <v>100</v>
      </c>
      <c r="AO312" s="514">
        <v>835</v>
      </c>
      <c r="AP312" s="498">
        <v>835</v>
      </c>
      <c r="AQ312" s="515">
        <v>0</v>
      </c>
      <c r="AR312" s="512" t="s">
        <v>15133</v>
      </c>
      <c r="BA312" s="338" t="s">
        <v>5133</v>
      </c>
    </row>
    <row r="313" spans="2:53" ht="16.5" customHeight="1">
      <c r="B313" s="398" t="s">
        <v>5134</v>
      </c>
      <c r="C313" s="381" t="s">
        <v>5135</v>
      </c>
      <c r="D313" s="383">
        <v>837</v>
      </c>
      <c r="E313" s="382" t="s">
        <v>5136</v>
      </c>
      <c r="F313" s="369" t="s">
        <v>5127</v>
      </c>
      <c r="G313" s="385" t="s">
        <v>5128</v>
      </c>
      <c r="H313" s="386"/>
      <c r="I313" s="384" t="s">
        <v>137</v>
      </c>
      <c r="J313" s="367" t="s">
        <v>143</v>
      </c>
      <c r="K313" s="366" t="s">
        <v>84</v>
      </c>
      <c r="L313" s="387">
        <v>22</v>
      </c>
      <c r="M313" s="388" t="s">
        <v>5137</v>
      </c>
      <c r="N313" s="389">
        <v>1000</v>
      </c>
      <c r="O313" s="390" t="s">
        <v>1350</v>
      </c>
      <c r="P313" s="373" t="s">
        <v>1351</v>
      </c>
      <c r="Q313" s="372" t="s">
        <v>3638</v>
      </c>
      <c r="R313" s="374">
        <v>30</v>
      </c>
      <c r="S313" s="375">
        <v>40</v>
      </c>
      <c r="T313" s="392">
        <v>20</v>
      </c>
      <c r="U313" s="391" t="s">
        <v>5127</v>
      </c>
      <c r="V313" s="376">
        <v>131.14217700810087</v>
      </c>
      <c r="W313" s="378">
        <v>131.44820229497245</v>
      </c>
      <c r="X313" s="377">
        <v>65.049810348463339</v>
      </c>
      <c r="Y313" s="387">
        <v>65.09</v>
      </c>
      <c r="Z313" s="395" t="s">
        <v>3639</v>
      </c>
      <c r="AA313" s="380">
        <v>100</v>
      </c>
      <c r="AB313" s="379" t="s">
        <v>3630</v>
      </c>
      <c r="AC313" s="380">
        <v>0</v>
      </c>
      <c r="AD313" s="379" t="s">
        <v>3630</v>
      </c>
      <c r="AE313" s="394">
        <v>0</v>
      </c>
      <c r="AF313" s="396">
        <v>0</v>
      </c>
      <c r="AG313" s="393">
        <v>0</v>
      </c>
      <c r="AH313" s="397" t="s">
        <v>633</v>
      </c>
      <c r="AI313" s="351"/>
      <c r="AL313" s="525" t="s">
        <v>15134</v>
      </c>
      <c r="AM313" s="513" t="s">
        <v>84</v>
      </c>
      <c r="AN313" s="508">
        <v>100</v>
      </c>
      <c r="AO313" s="514">
        <v>837</v>
      </c>
      <c r="AP313" s="498">
        <v>740</v>
      </c>
      <c r="AQ313" s="515">
        <v>97</v>
      </c>
      <c r="AR313" s="512" t="s">
        <v>15131</v>
      </c>
      <c r="BA313" s="338" t="s">
        <v>5138</v>
      </c>
    </row>
    <row r="314" spans="2:53" ht="16.5" customHeight="1">
      <c r="B314" s="398" t="s">
        <v>5134</v>
      </c>
      <c r="C314" s="381" t="s">
        <v>5135</v>
      </c>
      <c r="D314" s="383">
        <v>838</v>
      </c>
      <c r="E314" s="382" t="s">
        <v>5139</v>
      </c>
      <c r="F314" s="369" t="s">
        <v>5140</v>
      </c>
      <c r="G314" s="385" t="s">
        <v>5141</v>
      </c>
      <c r="H314" s="386"/>
      <c r="I314" s="384" t="s">
        <v>114</v>
      </c>
      <c r="J314" s="367" t="s">
        <v>674</v>
      </c>
      <c r="K314" s="366" t="s">
        <v>84</v>
      </c>
      <c r="L314" s="387">
        <v>19</v>
      </c>
      <c r="M314" s="388" t="s">
        <v>5142</v>
      </c>
      <c r="N314" s="389">
        <v>1000</v>
      </c>
      <c r="O314" s="390" t="s">
        <v>1348</v>
      </c>
      <c r="P314" s="373" t="s">
        <v>1349</v>
      </c>
      <c r="Q314" s="372" t="s">
        <v>3638</v>
      </c>
      <c r="R314" s="374">
        <v>36</v>
      </c>
      <c r="S314" s="375">
        <v>36</v>
      </c>
      <c r="T314" s="392">
        <v>29</v>
      </c>
      <c r="U314" s="391" t="s">
        <v>5140</v>
      </c>
      <c r="V314" s="376">
        <v>131.88116825208084</v>
      </c>
      <c r="W314" s="378">
        <v>132.25616825208084</v>
      </c>
      <c r="X314" s="377">
        <v>65.356331747919171</v>
      </c>
      <c r="Y314" s="387">
        <v>66.34</v>
      </c>
      <c r="Z314" s="395" t="s">
        <v>3639</v>
      </c>
      <c r="AA314" s="380">
        <v>0</v>
      </c>
      <c r="AB314" s="379" t="s">
        <v>3630</v>
      </c>
      <c r="AC314" s="380">
        <v>10</v>
      </c>
      <c r="AD314" s="379" t="s">
        <v>3630</v>
      </c>
      <c r="AE314" s="394">
        <v>0</v>
      </c>
      <c r="AF314" s="396">
        <v>0</v>
      </c>
      <c r="AG314" s="393">
        <v>0</v>
      </c>
      <c r="AH314" s="397" t="s">
        <v>633</v>
      </c>
      <c r="AI314" s="351"/>
      <c r="AL314" s="525" t="s">
        <v>15135</v>
      </c>
      <c r="AM314" s="513" t="s">
        <v>84</v>
      </c>
      <c r="AN314" s="508">
        <v>100</v>
      </c>
      <c r="AO314" s="514">
        <v>838</v>
      </c>
      <c r="AP314" s="498">
        <v>757</v>
      </c>
      <c r="AQ314" s="515">
        <v>81</v>
      </c>
      <c r="AR314" s="512" t="s">
        <v>15136</v>
      </c>
      <c r="BA314" s="338" t="s">
        <v>5143</v>
      </c>
    </row>
    <row r="315" spans="2:53" ht="16.5" customHeight="1">
      <c r="B315" s="398" t="s">
        <v>5144</v>
      </c>
      <c r="C315" s="381" t="s">
        <v>5145</v>
      </c>
      <c r="D315" s="383">
        <v>839</v>
      </c>
      <c r="E315" s="382" t="s">
        <v>633</v>
      </c>
      <c r="F315" s="369" t="s">
        <v>5146</v>
      </c>
      <c r="G315" s="385" t="s">
        <v>5147</v>
      </c>
      <c r="H315" s="386"/>
      <c r="I315" s="384" t="s">
        <v>137</v>
      </c>
      <c r="J315" s="367" t="s">
        <v>502</v>
      </c>
      <c r="K315" s="366" t="s">
        <v>83</v>
      </c>
      <c r="L315" s="387">
        <v>20</v>
      </c>
      <c r="M315" s="388" t="s">
        <v>5148</v>
      </c>
      <c r="N315" s="389">
        <v>1000</v>
      </c>
      <c r="O315" s="390" t="s">
        <v>1350</v>
      </c>
      <c r="P315" s="373" t="s">
        <v>1351</v>
      </c>
      <c r="Q315" s="372" t="s">
        <v>3638</v>
      </c>
      <c r="R315" s="374">
        <v>20</v>
      </c>
      <c r="S315" s="375">
        <v>35</v>
      </c>
      <c r="T315" s="392">
        <v>35</v>
      </c>
      <c r="U315" s="391" t="s">
        <v>5146</v>
      </c>
      <c r="V315" s="376">
        <v>131.12129708294455</v>
      </c>
      <c r="W315" s="378">
        <v>131.42433952336521</v>
      </c>
      <c r="X315" s="377">
        <v>65.352181696845108</v>
      </c>
      <c r="Y315" s="387">
        <v>65.38000000000001</v>
      </c>
      <c r="Z315" s="395" t="s">
        <v>3639</v>
      </c>
      <c r="AA315" s="380">
        <v>100</v>
      </c>
      <c r="AB315" s="379" t="s">
        <v>3630</v>
      </c>
      <c r="AC315" s="380">
        <v>0</v>
      </c>
      <c r="AD315" s="379" t="s">
        <v>3630</v>
      </c>
      <c r="AE315" s="394">
        <v>0</v>
      </c>
      <c r="AF315" s="396">
        <v>0</v>
      </c>
      <c r="AG315" s="393">
        <v>0</v>
      </c>
      <c r="AH315" s="397" t="s">
        <v>633</v>
      </c>
      <c r="AI315" s="351"/>
      <c r="AL315" s="525" t="s">
        <v>15137</v>
      </c>
      <c r="AM315" s="513" t="s">
        <v>83</v>
      </c>
      <c r="AN315" s="508">
        <v>100</v>
      </c>
      <c r="AO315" s="514">
        <v>839</v>
      </c>
      <c r="AP315" s="498">
        <v>839</v>
      </c>
      <c r="AQ315" s="515">
        <v>0</v>
      </c>
      <c r="AR315" s="512" t="s">
        <v>15138</v>
      </c>
      <c r="BA315" s="338" t="s">
        <v>5149</v>
      </c>
    </row>
    <row r="316" spans="2:53" ht="16.5" customHeight="1">
      <c r="B316" s="398" t="s">
        <v>5150</v>
      </c>
      <c r="C316" s="381" t="s">
        <v>5151</v>
      </c>
      <c r="D316" s="383">
        <v>840</v>
      </c>
      <c r="E316" s="382" t="s">
        <v>5152</v>
      </c>
      <c r="F316" s="369" t="s">
        <v>5153</v>
      </c>
      <c r="G316" s="385" t="s">
        <v>5154</v>
      </c>
      <c r="H316" s="386"/>
      <c r="I316" s="384" t="s">
        <v>506</v>
      </c>
      <c r="J316" s="367" t="s">
        <v>76</v>
      </c>
      <c r="K316" s="366" t="s">
        <v>84</v>
      </c>
      <c r="L316" s="387">
        <v>102</v>
      </c>
      <c r="M316" s="388" t="s">
        <v>5155</v>
      </c>
      <c r="N316" s="389">
        <v>600</v>
      </c>
      <c r="O316" s="390" t="s">
        <v>1348</v>
      </c>
      <c r="P316" s="373" t="s">
        <v>1349</v>
      </c>
      <c r="Q316" s="372" t="s">
        <v>3638</v>
      </c>
      <c r="R316" s="374">
        <v>37</v>
      </c>
      <c r="S316" s="375">
        <v>43</v>
      </c>
      <c r="T316" s="392">
        <v>20</v>
      </c>
      <c r="U316" s="391" t="s">
        <v>5153</v>
      </c>
      <c r="V316" s="376">
        <v>131.09449689882666</v>
      </c>
      <c r="W316" s="378">
        <v>131.3937107415162</v>
      </c>
      <c r="X316" s="377">
        <v>65.025896179828578</v>
      </c>
      <c r="Y316" s="387">
        <v>65.63000000000001</v>
      </c>
      <c r="Z316" s="395" t="s">
        <v>3639</v>
      </c>
      <c r="AA316" s="380">
        <v>100</v>
      </c>
      <c r="AB316" s="379" t="s">
        <v>3630</v>
      </c>
      <c r="AC316" s="380">
        <v>10</v>
      </c>
      <c r="AD316" s="379" t="s">
        <v>3630</v>
      </c>
      <c r="AE316" s="394">
        <v>0</v>
      </c>
      <c r="AF316" s="396">
        <v>0</v>
      </c>
      <c r="AG316" s="393">
        <v>0</v>
      </c>
      <c r="AH316" s="397" t="s">
        <v>633</v>
      </c>
      <c r="AI316" s="351"/>
      <c r="AL316" s="525" t="s">
        <v>15139</v>
      </c>
      <c r="AM316" s="513" t="s">
        <v>84</v>
      </c>
      <c r="AN316" s="508">
        <v>100</v>
      </c>
      <c r="AO316" s="514">
        <v>840</v>
      </c>
      <c r="AP316" s="498">
        <v>742</v>
      </c>
      <c r="AQ316" s="515">
        <v>98</v>
      </c>
      <c r="AR316" s="512" t="s">
        <v>15140</v>
      </c>
      <c r="BA316" s="338" t="s">
        <v>5156</v>
      </c>
    </row>
    <row r="317" spans="2:53" ht="16.5" customHeight="1">
      <c r="B317" s="398" t="s">
        <v>5150</v>
      </c>
      <c r="C317" s="381" t="s">
        <v>5151</v>
      </c>
      <c r="D317" s="383">
        <v>842</v>
      </c>
      <c r="E317" s="382" t="s">
        <v>5152</v>
      </c>
      <c r="F317" s="369" t="s">
        <v>4892</v>
      </c>
      <c r="G317" s="385" t="s">
        <v>5157</v>
      </c>
      <c r="H317" s="386"/>
      <c r="I317" s="384" t="s">
        <v>114</v>
      </c>
      <c r="J317" s="367" t="s">
        <v>78</v>
      </c>
      <c r="K317" s="366" t="s">
        <v>84</v>
      </c>
      <c r="L317" s="387">
        <v>19</v>
      </c>
      <c r="M317" s="388" t="s">
        <v>5158</v>
      </c>
      <c r="N317" s="389">
        <v>1000</v>
      </c>
      <c r="O317" s="390" t="s">
        <v>1348</v>
      </c>
      <c r="P317" s="373" t="s">
        <v>1349</v>
      </c>
      <c r="Q317" s="372" t="s">
        <v>3638</v>
      </c>
      <c r="R317" s="374">
        <v>36</v>
      </c>
      <c r="S317" s="375">
        <v>36</v>
      </c>
      <c r="T317" s="392">
        <v>29</v>
      </c>
      <c r="U317" s="391" t="s">
        <v>4892</v>
      </c>
      <c r="V317" s="376">
        <v>131.8499554102259</v>
      </c>
      <c r="W317" s="378">
        <v>132.2249554102259</v>
      </c>
      <c r="X317" s="377">
        <v>65.342544589774093</v>
      </c>
      <c r="Y317" s="387">
        <v>66.33</v>
      </c>
      <c r="Z317" s="395" t="s">
        <v>3639</v>
      </c>
      <c r="AA317" s="380">
        <v>0</v>
      </c>
      <c r="AB317" s="379" t="s">
        <v>3630</v>
      </c>
      <c r="AC317" s="380">
        <v>10</v>
      </c>
      <c r="AD317" s="379" t="s">
        <v>3630</v>
      </c>
      <c r="AE317" s="394">
        <v>0</v>
      </c>
      <c r="AF317" s="396">
        <v>0</v>
      </c>
      <c r="AG317" s="393">
        <v>0</v>
      </c>
      <c r="AH317" s="397" t="s">
        <v>633</v>
      </c>
      <c r="AI317" s="351"/>
      <c r="AL317" s="525" t="s">
        <v>15141</v>
      </c>
      <c r="AM317" s="513" t="s">
        <v>84</v>
      </c>
      <c r="AN317" s="508">
        <v>100</v>
      </c>
      <c r="AO317" s="514">
        <v>842</v>
      </c>
      <c r="AP317" s="498">
        <v>760</v>
      </c>
      <c r="AQ317" s="515">
        <v>82</v>
      </c>
      <c r="AR317" s="512" t="s">
        <v>15142</v>
      </c>
      <c r="BA317" s="338" t="s">
        <v>5159</v>
      </c>
    </row>
    <row r="318" spans="2:53" ht="16.5" customHeight="1">
      <c r="B318" s="398" t="s">
        <v>5150</v>
      </c>
      <c r="C318" s="381" t="s">
        <v>5151</v>
      </c>
      <c r="D318" s="383">
        <v>841</v>
      </c>
      <c r="E318" s="382" t="s">
        <v>633</v>
      </c>
      <c r="F318" s="369" t="s">
        <v>5160</v>
      </c>
      <c r="G318" s="385" t="s">
        <v>5161</v>
      </c>
      <c r="H318" s="386"/>
      <c r="I318" s="384" t="s">
        <v>137</v>
      </c>
      <c r="J318" s="367" t="s">
        <v>493</v>
      </c>
      <c r="K318" s="366" t="s">
        <v>83</v>
      </c>
      <c r="L318" s="387">
        <v>68</v>
      </c>
      <c r="M318" s="388" t="s">
        <v>5162</v>
      </c>
      <c r="N318" s="389">
        <v>1000</v>
      </c>
      <c r="O318" s="390" t="s">
        <v>1350</v>
      </c>
      <c r="P318" s="373" t="s">
        <v>1351</v>
      </c>
      <c r="Q318" s="372" t="s">
        <v>3638</v>
      </c>
      <c r="R318" s="374">
        <v>20</v>
      </c>
      <c r="S318" s="375">
        <v>35</v>
      </c>
      <c r="T318" s="392">
        <v>35</v>
      </c>
      <c r="U318" s="391" t="s">
        <v>5160</v>
      </c>
      <c r="V318" s="376">
        <v>131.10722311913764</v>
      </c>
      <c r="W318" s="378">
        <v>131.40825499330018</v>
      </c>
      <c r="X318" s="377">
        <v>65.342260943781085</v>
      </c>
      <c r="Y318" s="387">
        <v>65.37</v>
      </c>
      <c r="Z318" s="395" t="s">
        <v>3639</v>
      </c>
      <c r="AA318" s="380">
        <v>100</v>
      </c>
      <c r="AB318" s="379" t="s">
        <v>3630</v>
      </c>
      <c r="AC318" s="380">
        <v>0</v>
      </c>
      <c r="AD318" s="379" t="s">
        <v>3630</v>
      </c>
      <c r="AE318" s="394">
        <v>0</v>
      </c>
      <c r="AF318" s="396">
        <v>0</v>
      </c>
      <c r="AG318" s="393">
        <v>0</v>
      </c>
      <c r="AH318" s="397" t="s">
        <v>633</v>
      </c>
      <c r="AI318" s="351"/>
      <c r="AL318" s="525" t="s">
        <v>15143</v>
      </c>
      <c r="AM318" s="513" t="s">
        <v>83</v>
      </c>
      <c r="AN318" s="508">
        <v>100</v>
      </c>
      <c r="AO318" s="514">
        <v>841</v>
      </c>
      <c r="AP318" s="498">
        <v>841</v>
      </c>
      <c r="AQ318" s="515">
        <v>0</v>
      </c>
      <c r="AR318" s="512" t="s">
        <v>15144</v>
      </c>
      <c r="BA318" s="338" t="s">
        <v>5163</v>
      </c>
    </row>
    <row r="319" spans="2:53" ht="16.5" customHeight="1">
      <c r="B319" s="398" t="s">
        <v>5164</v>
      </c>
      <c r="C319" s="381" t="s">
        <v>5165</v>
      </c>
      <c r="D319" s="383">
        <v>843</v>
      </c>
      <c r="E319" s="382" t="s">
        <v>5166</v>
      </c>
      <c r="F319" s="369" t="s">
        <v>5153</v>
      </c>
      <c r="G319" s="385" t="s">
        <v>5167</v>
      </c>
      <c r="H319" s="386"/>
      <c r="I319" s="384" t="s">
        <v>86</v>
      </c>
      <c r="J319" s="367" t="s">
        <v>665</v>
      </c>
      <c r="K319" s="366" t="s">
        <v>84</v>
      </c>
      <c r="L319" s="387">
        <v>6</v>
      </c>
      <c r="M319" s="388" t="s">
        <v>5168</v>
      </c>
      <c r="N319" s="389">
        <v>1000</v>
      </c>
      <c r="O319" s="390" t="s">
        <v>1348</v>
      </c>
      <c r="P319" s="373" t="s">
        <v>1349</v>
      </c>
      <c r="Q319" s="372" t="s">
        <v>3638</v>
      </c>
      <c r="R319" s="374">
        <v>33</v>
      </c>
      <c r="S319" s="375">
        <v>33</v>
      </c>
      <c r="T319" s="392">
        <v>17</v>
      </c>
      <c r="U319" s="391" t="s">
        <v>5153</v>
      </c>
      <c r="V319" s="376">
        <v>131.10047827060933</v>
      </c>
      <c r="W319" s="378">
        <v>131.4005465949821</v>
      </c>
      <c r="X319" s="377">
        <v>65.029487567204271</v>
      </c>
      <c r="Y319" s="387">
        <v>65.940000000000012</v>
      </c>
      <c r="Z319" s="395" t="s">
        <v>3639</v>
      </c>
      <c r="AA319" s="380">
        <v>166.67</v>
      </c>
      <c r="AB319" s="379" t="s">
        <v>3630</v>
      </c>
      <c r="AC319" s="380">
        <v>10</v>
      </c>
      <c r="AD319" s="379" t="s">
        <v>3630</v>
      </c>
      <c r="AE319" s="394">
        <v>0</v>
      </c>
      <c r="AF319" s="396">
        <v>0</v>
      </c>
      <c r="AG319" s="393">
        <v>0</v>
      </c>
      <c r="AH319" s="397" t="s">
        <v>633</v>
      </c>
      <c r="AI319" s="351"/>
      <c r="AL319" s="525" t="s">
        <v>15145</v>
      </c>
      <c r="AM319" s="513" t="s">
        <v>84</v>
      </c>
      <c r="AN319" s="508">
        <v>100</v>
      </c>
      <c r="AO319" s="514">
        <v>843</v>
      </c>
      <c r="AP319" s="498">
        <v>745</v>
      </c>
      <c r="AQ319" s="515">
        <v>98</v>
      </c>
      <c r="AR319" s="512" t="s">
        <v>15140</v>
      </c>
      <c r="BA319" s="338" t="s">
        <v>5169</v>
      </c>
    </row>
    <row r="320" spans="2:53" ht="16.5" customHeight="1">
      <c r="B320" s="398" t="s">
        <v>5170</v>
      </c>
      <c r="C320" s="381" t="s">
        <v>5171</v>
      </c>
      <c r="D320" s="383">
        <v>844</v>
      </c>
      <c r="E320" s="382" t="s">
        <v>633</v>
      </c>
      <c r="F320" s="369" t="s">
        <v>5172</v>
      </c>
      <c r="G320" s="385" t="s">
        <v>5173</v>
      </c>
      <c r="H320" s="386"/>
      <c r="I320" s="384" t="s">
        <v>506</v>
      </c>
      <c r="J320" s="367" t="s">
        <v>97</v>
      </c>
      <c r="K320" s="366" t="s">
        <v>83</v>
      </c>
      <c r="L320" s="387">
        <v>20</v>
      </c>
      <c r="M320" s="388" t="s">
        <v>5174</v>
      </c>
      <c r="N320" s="389">
        <v>600</v>
      </c>
      <c r="O320" s="390" t="s">
        <v>1348</v>
      </c>
      <c r="P320" s="373" t="s">
        <v>1349</v>
      </c>
      <c r="Q320" s="372" t="s">
        <v>3638</v>
      </c>
      <c r="R320" s="374">
        <v>37</v>
      </c>
      <c r="S320" s="375">
        <v>43</v>
      </c>
      <c r="T320" s="392">
        <v>20</v>
      </c>
      <c r="U320" s="391" t="s">
        <v>5172</v>
      </c>
      <c r="V320" s="376">
        <v>131.01320541348994</v>
      </c>
      <c r="W320" s="378">
        <v>131.30080618684565</v>
      </c>
      <c r="X320" s="377">
        <v>65.287994199832212</v>
      </c>
      <c r="Y320" s="387">
        <v>67.12</v>
      </c>
      <c r="Z320" s="395" t="s">
        <v>3639</v>
      </c>
      <c r="AA320" s="380">
        <v>100</v>
      </c>
      <c r="AB320" s="379" t="s">
        <v>3630</v>
      </c>
      <c r="AC320" s="380">
        <v>10</v>
      </c>
      <c r="AD320" s="379" t="s">
        <v>3630</v>
      </c>
      <c r="AE320" s="394">
        <v>0</v>
      </c>
      <c r="AF320" s="396">
        <v>0.3</v>
      </c>
      <c r="AG320" s="393">
        <v>0</v>
      </c>
      <c r="AH320" s="397" t="s">
        <v>4230</v>
      </c>
      <c r="AI320" s="351"/>
      <c r="AL320" s="525" t="s">
        <v>15146</v>
      </c>
      <c r="AM320" s="513" t="s">
        <v>83</v>
      </c>
      <c r="AN320" s="508">
        <v>100</v>
      </c>
      <c r="AO320" s="514">
        <v>844</v>
      </c>
      <c r="AP320" s="498">
        <v>844</v>
      </c>
      <c r="AQ320" s="515">
        <v>0</v>
      </c>
      <c r="AR320" s="512" t="s">
        <v>15147</v>
      </c>
      <c r="BA320" s="338" t="s">
        <v>5175</v>
      </c>
    </row>
    <row r="321" spans="2:53" ht="16.5" customHeight="1">
      <c r="B321" s="398" t="s">
        <v>5176</v>
      </c>
      <c r="C321" s="381" t="s">
        <v>5177</v>
      </c>
      <c r="D321" s="383">
        <v>845</v>
      </c>
      <c r="E321" s="382" t="s">
        <v>5178</v>
      </c>
      <c r="F321" s="369" t="s">
        <v>5179</v>
      </c>
      <c r="G321" s="385" t="s">
        <v>5180</v>
      </c>
      <c r="H321" s="386"/>
      <c r="I321" s="384" t="s">
        <v>127</v>
      </c>
      <c r="J321" s="367" t="s">
        <v>678</v>
      </c>
      <c r="K321" s="366" t="s">
        <v>84</v>
      </c>
      <c r="L321" s="387">
        <v>28</v>
      </c>
      <c r="M321" s="388" t="s">
        <v>5181</v>
      </c>
      <c r="N321" s="389">
        <v>1000</v>
      </c>
      <c r="O321" s="390" t="s">
        <v>1348</v>
      </c>
      <c r="P321" s="373" t="s">
        <v>1349</v>
      </c>
      <c r="Q321" s="372" t="s">
        <v>3638</v>
      </c>
      <c r="R321" s="374">
        <v>35</v>
      </c>
      <c r="S321" s="375">
        <v>30</v>
      </c>
      <c r="T321" s="392">
        <v>25</v>
      </c>
      <c r="U321" s="391" t="s">
        <v>5179</v>
      </c>
      <c r="V321" s="376">
        <v>131.89616252821671</v>
      </c>
      <c r="W321" s="378">
        <v>132.27116252821671</v>
      </c>
      <c r="X321" s="377">
        <v>65.361337471783301</v>
      </c>
      <c r="Y321" s="387">
        <v>67.58</v>
      </c>
      <c r="Z321" s="395" t="s">
        <v>3639</v>
      </c>
      <c r="AA321" s="380">
        <v>66</v>
      </c>
      <c r="AB321" s="379" t="s">
        <v>3630</v>
      </c>
      <c r="AC321" s="380">
        <v>0</v>
      </c>
      <c r="AD321" s="379" t="s">
        <v>3630</v>
      </c>
      <c r="AE321" s="394">
        <v>0</v>
      </c>
      <c r="AF321" s="396">
        <v>0</v>
      </c>
      <c r="AG321" s="393">
        <v>0</v>
      </c>
      <c r="AH321" s="397" t="s">
        <v>3653</v>
      </c>
      <c r="AI321" s="351"/>
      <c r="AL321" s="525" t="s">
        <v>15148</v>
      </c>
      <c r="AM321" s="513" t="s">
        <v>84</v>
      </c>
      <c r="AN321" s="508">
        <v>100</v>
      </c>
      <c r="AO321" s="514">
        <v>845</v>
      </c>
      <c r="AP321" s="498">
        <v>764</v>
      </c>
      <c r="AQ321" s="515">
        <v>81</v>
      </c>
      <c r="AR321" s="512" t="s">
        <v>15149</v>
      </c>
      <c r="BA321" s="338" t="s">
        <v>5182</v>
      </c>
    </row>
    <row r="322" spans="2:53" ht="16.5" customHeight="1">
      <c r="B322" s="398" t="s">
        <v>5183</v>
      </c>
      <c r="C322" s="381" t="s">
        <v>5184</v>
      </c>
      <c r="D322" s="383">
        <v>846</v>
      </c>
      <c r="E322" s="382" t="s">
        <v>5185</v>
      </c>
      <c r="F322" s="369" t="s">
        <v>5186</v>
      </c>
      <c r="G322" s="385" t="s">
        <v>5187</v>
      </c>
      <c r="H322" s="386"/>
      <c r="I322" s="384" t="s">
        <v>86</v>
      </c>
      <c r="J322" s="367" t="s">
        <v>667</v>
      </c>
      <c r="K322" s="366" t="s">
        <v>84</v>
      </c>
      <c r="L322" s="387">
        <v>10</v>
      </c>
      <c r="M322" s="388" t="s">
        <v>5188</v>
      </c>
      <c r="N322" s="389">
        <v>900</v>
      </c>
      <c r="O322" s="390" t="s">
        <v>1348</v>
      </c>
      <c r="P322" s="373" t="s">
        <v>1349</v>
      </c>
      <c r="Q322" s="372" t="s">
        <v>3638</v>
      </c>
      <c r="R322" s="374">
        <v>33</v>
      </c>
      <c r="S322" s="375">
        <v>33</v>
      </c>
      <c r="T322" s="392">
        <v>17</v>
      </c>
      <c r="U322" s="391" t="s">
        <v>5186</v>
      </c>
      <c r="V322" s="376">
        <v>130.99418146554336</v>
      </c>
      <c r="W322" s="378">
        <v>131.27989575125764</v>
      </c>
      <c r="X322" s="377">
        <v>64.987961391599498</v>
      </c>
      <c r="Y322" s="387">
        <v>65.900000000000006</v>
      </c>
      <c r="Z322" s="395" t="s">
        <v>3639</v>
      </c>
      <c r="AA322" s="380">
        <v>150</v>
      </c>
      <c r="AB322" s="379" t="s">
        <v>3630</v>
      </c>
      <c r="AC322" s="380">
        <v>10</v>
      </c>
      <c r="AD322" s="379" t="s">
        <v>3630</v>
      </c>
      <c r="AE322" s="394">
        <v>0</v>
      </c>
      <c r="AF322" s="396">
        <v>0</v>
      </c>
      <c r="AG322" s="393">
        <v>0</v>
      </c>
      <c r="AH322" s="397" t="s">
        <v>633</v>
      </c>
      <c r="AI322" s="351"/>
      <c r="AL322" s="525" t="s">
        <v>15150</v>
      </c>
      <c r="AM322" s="513" t="s">
        <v>84</v>
      </c>
      <c r="AN322" s="508">
        <v>100</v>
      </c>
      <c r="AO322" s="514">
        <v>846</v>
      </c>
      <c r="AP322" s="498">
        <v>745</v>
      </c>
      <c r="AQ322" s="515">
        <v>101</v>
      </c>
      <c r="AR322" s="512" t="s">
        <v>15151</v>
      </c>
      <c r="BA322" s="338" t="s">
        <v>5189</v>
      </c>
    </row>
    <row r="323" spans="2:53" ht="16.5" customHeight="1">
      <c r="B323" s="398" t="s">
        <v>5190</v>
      </c>
      <c r="C323" s="381" t="s">
        <v>5191</v>
      </c>
      <c r="D323" s="383">
        <v>847</v>
      </c>
      <c r="E323" s="382" t="s">
        <v>5192</v>
      </c>
      <c r="F323" s="369" t="s">
        <v>4948</v>
      </c>
      <c r="G323" s="385" t="s">
        <v>5033</v>
      </c>
      <c r="H323" s="386"/>
      <c r="I323" s="384" t="s">
        <v>114</v>
      </c>
      <c r="J323" s="367" t="s">
        <v>146</v>
      </c>
      <c r="K323" s="366" t="s">
        <v>84</v>
      </c>
      <c r="L323" s="387">
        <v>16</v>
      </c>
      <c r="M323" s="388" t="s">
        <v>5193</v>
      </c>
      <c r="N323" s="389">
        <v>1000</v>
      </c>
      <c r="O323" s="390" t="s">
        <v>1348</v>
      </c>
      <c r="P323" s="373" t="s">
        <v>1349</v>
      </c>
      <c r="Q323" s="372" t="s">
        <v>3638</v>
      </c>
      <c r="R323" s="374">
        <v>36</v>
      </c>
      <c r="S323" s="375">
        <v>36</v>
      </c>
      <c r="T323" s="392">
        <v>29</v>
      </c>
      <c r="U323" s="391" t="s">
        <v>4948</v>
      </c>
      <c r="V323" s="376">
        <v>131.6418697978597</v>
      </c>
      <c r="W323" s="378">
        <v>132.0168697978597</v>
      </c>
      <c r="X323" s="377">
        <v>65.255630202140324</v>
      </c>
      <c r="Y323" s="387">
        <v>66.240000000000009</v>
      </c>
      <c r="Z323" s="395" t="s">
        <v>3639</v>
      </c>
      <c r="AA323" s="380">
        <v>0</v>
      </c>
      <c r="AB323" s="379" t="s">
        <v>3630</v>
      </c>
      <c r="AC323" s="380">
        <v>10</v>
      </c>
      <c r="AD323" s="379" t="s">
        <v>3630</v>
      </c>
      <c r="AE323" s="394">
        <v>0</v>
      </c>
      <c r="AF323" s="396">
        <v>0</v>
      </c>
      <c r="AG323" s="393">
        <v>0</v>
      </c>
      <c r="AH323" s="397" t="s">
        <v>633</v>
      </c>
      <c r="AI323" s="351"/>
      <c r="AL323" s="525" t="s">
        <v>15152</v>
      </c>
      <c r="AM323" s="513" t="s">
        <v>84</v>
      </c>
      <c r="AN323" s="508">
        <v>100</v>
      </c>
      <c r="AO323" s="514">
        <v>847</v>
      </c>
      <c r="AP323" s="498">
        <v>761</v>
      </c>
      <c r="AQ323" s="515">
        <v>86</v>
      </c>
      <c r="AR323" s="512" t="s">
        <v>15153</v>
      </c>
      <c r="BA323" s="338" t="s">
        <v>5194</v>
      </c>
    </row>
    <row r="324" spans="2:53" ht="16.5" customHeight="1">
      <c r="B324" s="398" t="s">
        <v>5195</v>
      </c>
      <c r="C324" s="381" t="s">
        <v>5196</v>
      </c>
      <c r="D324" s="383">
        <v>848</v>
      </c>
      <c r="E324" s="382" t="s">
        <v>633</v>
      </c>
      <c r="F324" s="369" t="s">
        <v>5197</v>
      </c>
      <c r="G324" s="385" t="s">
        <v>5198</v>
      </c>
      <c r="H324" s="386"/>
      <c r="I324" s="384" t="s">
        <v>150</v>
      </c>
      <c r="J324" s="367" t="s">
        <v>164</v>
      </c>
      <c r="K324" s="366" t="s">
        <v>83</v>
      </c>
      <c r="L324" s="387">
        <v>19</v>
      </c>
      <c r="M324" s="388" t="s">
        <v>5199</v>
      </c>
      <c r="N324" s="389">
        <v>800</v>
      </c>
      <c r="O324" s="390" t="s">
        <v>1348</v>
      </c>
      <c r="P324" s="373" t="s">
        <v>1349</v>
      </c>
      <c r="Q324" s="372" t="s">
        <v>3638</v>
      </c>
      <c r="R324" s="374">
        <v>20</v>
      </c>
      <c r="S324" s="375">
        <v>35</v>
      </c>
      <c r="T324" s="392">
        <v>30</v>
      </c>
      <c r="U324" s="391" t="s">
        <v>5197</v>
      </c>
      <c r="V324" s="376">
        <v>130.90699840340605</v>
      </c>
      <c r="W324" s="378">
        <v>131.19271268912033</v>
      </c>
      <c r="X324" s="377">
        <v>65.240144453736818</v>
      </c>
      <c r="Y324" s="387">
        <v>65.58</v>
      </c>
      <c r="Z324" s="395" t="s">
        <v>3639</v>
      </c>
      <c r="AA324" s="380">
        <v>120</v>
      </c>
      <c r="AB324" s="379" t="s">
        <v>3630</v>
      </c>
      <c r="AC324" s="380">
        <v>0</v>
      </c>
      <c r="AD324" s="379" t="s">
        <v>3630</v>
      </c>
      <c r="AE324" s="394">
        <v>0</v>
      </c>
      <c r="AF324" s="396">
        <v>0</v>
      </c>
      <c r="AG324" s="393">
        <v>0</v>
      </c>
      <c r="AH324" s="397" t="s">
        <v>633</v>
      </c>
      <c r="AI324" s="351"/>
      <c r="AL324" s="525" t="s">
        <v>15154</v>
      </c>
      <c r="AM324" s="513" t="s">
        <v>83</v>
      </c>
      <c r="AN324" s="508">
        <v>100</v>
      </c>
      <c r="AO324" s="514">
        <v>848</v>
      </c>
      <c r="AP324" s="498">
        <v>848</v>
      </c>
      <c r="AQ324" s="515">
        <v>0</v>
      </c>
      <c r="AR324" s="512" t="s">
        <v>15155</v>
      </c>
      <c r="BA324" s="338" t="s">
        <v>5200</v>
      </c>
    </row>
    <row r="325" spans="2:53" ht="16.5" customHeight="1">
      <c r="B325" s="398" t="s">
        <v>5201</v>
      </c>
      <c r="C325" s="381" t="s">
        <v>5202</v>
      </c>
      <c r="D325" s="383">
        <v>850</v>
      </c>
      <c r="E325" s="382" t="s">
        <v>633</v>
      </c>
      <c r="F325" s="369" t="s">
        <v>5203</v>
      </c>
      <c r="G325" s="385" t="s">
        <v>5154</v>
      </c>
      <c r="H325" s="386"/>
      <c r="I325" s="384" t="s">
        <v>127</v>
      </c>
      <c r="J325" s="367" t="s">
        <v>135</v>
      </c>
      <c r="K325" s="366" t="s">
        <v>83</v>
      </c>
      <c r="L325" s="387">
        <v>300</v>
      </c>
      <c r="M325" s="388" t="s">
        <v>5204</v>
      </c>
      <c r="N325" s="389">
        <v>1000</v>
      </c>
      <c r="O325" s="390" t="s">
        <v>1348</v>
      </c>
      <c r="P325" s="373" t="s">
        <v>1349</v>
      </c>
      <c r="Q325" s="372" t="s">
        <v>3638</v>
      </c>
      <c r="R325" s="374">
        <v>30</v>
      </c>
      <c r="S325" s="375">
        <v>35</v>
      </c>
      <c r="T325" s="392">
        <v>25</v>
      </c>
      <c r="U325" s="391" t="s">
        <v>5203</v>
      </c>
      <c r="V325" s="376">
        <v>130.8911419423693</v>
      </c>
      <c r="W325" s="378">
        <v>131.17685622808358</v>
      </c>
      <c r="X325" s="377">
        <v>65.23600091477357</v>
      </c>
      <c r="Y325" s="387">
        <v>68.38000000000001</v>
      </c>
      <c r="Z325" s="395" t="s">
        <v>3639</v>
      </c>
      <c r="AA325" s="380">
        <v>66</v>
      </c>
      <c r="AB325" s="379" t="s">
        <v>3630</v>
      </c>
      <c r="AC325" s="380">
        <v>0</v>
      </c>
      <c r="AD325" s="379" t="s">
        <v>3630</v>
      </c>
      <c r="AE325" s="394">
        <v>0</v>
      </c>
      <c r="AF325" s="396">
        <v>0</v>
      </c>
      <c r="AG325" s="393">
        <v>0</v>
      </c>
      <c r="AH325" s="397" t="s">
        <v>3653</v>
      </c>
      <c r="AI325" s="351"/>
      <c r="AL325" s="525" t="s">
        <v>15156</v>
      </c>
      <c r="AM325" s="513" t="s">
        <v>83</v>
      </c>
      <c r="AN325" s="508">
        <v>100</v>
      </c>
      <c r="AO325" s="514">
        <v>850</v>
      </c>
      <c r="AP325" s="498">
        <v>850</v>
      </c>
      <c r="AQ325" s="515">
        <v>0</v>
      </c>
      <c r="AR325" s="512" t="s">
        <v>15157</v>
      </c>
      <c r="BA325" s="338" t="s">
        <v>5205</v>
      </c>
    </row>
    <row r="326" spans="2:53" ht="16.5" customHeight="1">
      <c r="B326" s="398" t="s">
        <v>5201</v>
      </c>
      <c r="C326" s="381" t="s">
        <v>5202</v>
      </c>
      <c r="D326" s="383">
        <v>851</v>
      </c>
      <c r="E326" s="382" t="s">
        <v>633</v>
      </c>
      <c r="F326" s="369" t="s">
        <v>5203</v>
      </c>
      <c r="G326" s="385" t="s">
        <v>5154</v>
      </c>
      <c r="H326" s="386"/>
      <c r="I326" s="384" t="s">
        <v>1265</v>
      </c>
      <c r="J326" s="367" t="s">
        <v>311</v>
      </c>
      <c r="K326" s="366" t="s">
        <v>83</v>
      </c>
      <c r="L326" s="387">
        <v>6</v>
      </c>
      <c r="M326" s="388" t="s">
        <v>5206</v>
      </c>
      <c r="N326" s="389">
        <v>1000</v>
      </c>
      <c r="O326" s="390" t="s">
        <v>1350</v>
      </c>
      <c r="P326" s="373" t="s">
        <v>1351</v>
      </c>
      <c r="Q326" s="372" t="s">
        <v>3638</v>
      </c>
      <c r="R326" s="374">
        <v>20</v>
      </c>
      <c r="S326" s="375">
        <v>35</v>
      </c>
      <c r="T326" s="392">
        <v>25</v>
      </c>
      <c r="U326" s="391" t="s">
        <v>5203</v>
      </c>
      <c r="V326" s="376">
        <v>130.89065109536742</v>
      </c>
      <c r="W326" s="378">
        <v>131.17636538108169</v>
      </c>
      <c r="X326" s="377">
        <v>65.23649176177544</v>
      </c>
      <c r="Y326" s="387">
        <v>67.12</v>
      </c>
      <c r="Z326" s="395" t="s">
        <v>3639</v>
      </c>
      <c r="AA326" s="380">
        <v>200</v>
      </c>
      <c r="AB326" s="379" t="s">
        <v>3630</v>
      </c>
      <c r="AC326" s="380">
        <v>0</v>
      </c>
      <c r="AD326" s="379" t="s">
        <v>3630</v>
      </c>
      <c r="AE326" s="394">
        <v>0</v>
      </c>
      <c r="AF326" s="396">
        <v>0</v>
      </c>
      <c r="AG326" s="393">
        <v>0</v>
      </c>
      <c r="AH326" s="397" t="s">
        <v>633</v>
      </c>
      <c r="AI326" s="351"/>
      <c r="AL326" s="525" t="s">
        <v>15158</v>
      </c>
      <c r="AM326" s="513" t="s">
        <v>83</v>
      </c>
      <c r="AN326" s="508">
        <v>100</v>
      </c>
      <c r="AO326" s="514">
        <v>851</v>
      </c>
      <c r="AP326" s="498">
        <v>851</v>
      </c>
      <c r="AQ326" s="515">
        <v>0</v>
      </c>
      <c r="AR326" s="512" t="s">
        <v>15157</v>
      </c>
      <c r="BA326" s="338" t="s">
        <v>5207</v>
      </c>
    </row>
    <row r="327" spans="2:53" ht="16.5" customHeight="1">
      <c r="B327" s="398" t="s">
        <v>5201</v>
      </c>
      <c r="C327" s="381" t="s">
        <v>5202</v>
      </c>
      <c r="D327" s="383">
        <v>849</v>
      </c>
      <c r="E327" s="382" t="s">
        <v>5208</v>
      </c>
      <c r="F327" s="369" t="s">
        <v>5203</v>
      </c>
      <c r="G327" s="385" t="s">
        <v>5209</v>
      </c>
      <c r="H327" s="386"/>
      <c r="I327" s="384" t="s">
        <v>86</v>
      </c>
      <c r="J327" s="367" t="s">
        <v>174</v>
      </c>
      <c r="K327" s="366" t="s">
        <v>84</v>
      </c>
      <c r="L327" s="387">
        <v>15</v>
      </c>
      <c r="M327" s="388" t="s">
        <v>5210</v>
      </c>
      <c r="N327" s="389">
        <v>1000</v>
      </c>
      <c r="O327" s="390" t="s">
        <v>1348</v>
      </c>
      <c r="P327" s="373" t="s">
        <v>1349</v>
      </c>
      <c r="Q327" s="372" t="s">
        <v>3638</v>
      </c>
      <c r="R327" s="374">
        <v>33</v>
      </c>
      <c r="S327" s="375">
        <v>33</v>
      </c>
      <c r="T327" s="392">
        <v>17</v>
      </c>
      <c r="U327" s="391" t="s">
        <v>5203</v>
      </c>
      <c r="V327" s="376">
        <v>130.87963755379113</v>
      </c>
      <c r="W327" s="378">
        <v>131.1653518395054</v>
      </c>
      <c r="X327" s="377">
        <v>64.947505303351718</v>
      </c>
      <c r="Y327" s="387">
        <v>65.86</v>
      </c>
      <c r="Z327" s="395" t="s">
        <v>3639</v>
      </c>
      <c r="AA327" s="380">
        <v>166.67</v>
      </c>
      <c r="AB327" s="379" t="s">
        <v>3630</v>
      </c>
      <c r="AC327" s="380">
        <v>10</v>
      </c>
      <c r="AD327" s="379" t="s">
        <v>3630</v>
      </c>
      <c r="AE327" s="394">
        <v>0</v>
      </c>
      <c r="AF327" s="396">
        <v>0</v>
      </c>
      <c r="AG327" s="393">
        <v>0</v>
      </c>
      <c r="AH327" s="397" t="s">
        <v>633</v>
      </c>
      <c r="AI327" s="351"/>
      <c r="AL327" s="525" t="s">
        <v>15159</v>
      </c>
      <c r="AM327" s="513" t="s">
        <v>84</v>
      </c>
      <c r="AN327" s="508">
        <v>100</v>
      </c>
      <c r="AO327" s="514">
        <v>849</v>
      </c>
      <c r="AP327" s="498">
        <v>746</v>
      </c>
      <c r="AQ327" s="515">
        <v>103</v>
      </c>
      <c r="AR327" s="512" t="s">
        <v>15160</v>
      </c>
      <c r="BA327" s="338" t="s">
        <v>5211</v>
      </c>
    </row>
    <row r="328" spans="2:53" ht="16.5" customHeight="1">
      <c r="B328" s="398" t="s">
        <v>5212</v>
      </c>
      <c r="C328" s="381" t="s">
        <v>5213</v>
      </c>
      <c r="D328" s="383">
        <v>852</v>
      </c>
      <c r="E328" s="382" t="s">
        <v>5214</v>
      </c>
      <c r="F328" s="369" t="s">
        <v>5215</v>
      </c>
      <c r="G328" s="385" t="s">
        <v>5216</v>
      </c>
      <c r="H328" s="386"/>
      <c r="I328" s="384" t="s">
        <v>86</v>
      </c>
      <c r="J328" s="367" t="s">
        <v>105</v>
      </c>
      <c r="K328" s="366" t="s">
        <v>84</v>
      </c>
      <c r="L328" s="387">
        <v>22</v>
      </c>
      <c r="M328" s="388" t="s">
        <v>5217</v>
      </c>
      <c r="N328" s="389">
        <v>1000</v>
      </c>
      <c r="O328" s="390" t="s">
        <v>1348</v>
      </c>
      <c r="P328" s="373" t="s">
        <v>1349</v>
      </c>
      <c r="Q328" s="372" t="s">
        <v>3638</v>
      </c>
      <c r="R328" s="374">
        <v>33</v>
      </c>
      <c r="S328" s="375">
        <v>33</v>
      </c>
      <c r="T328" s="392">
        <v>17</v>
      </c>
      <c r="U328" s="391" t="s">
        <v>5215</v>
      </c>
      <c r="V328" s="376">
        <v>130.82236135523368</v>
      </c>
      <c r="W328" s="378">
        <v>131.10807564094796</v>
      </c>
      <c r="X328" s="377">
        <v>64.92978150190919</v>
      </c>
      <c r="Y328" s="387">
        <v>65.84</v>
      </c>
      <c r="Z328" s="395" t="s">
        <v>3639</v>
      </c>
      <c r="AA328" s="380">
        <v>166.67</v>
      </c>
      <c r="AB328" s="379" t="s">
        <v>3630</v>
      </c>
      <c r="AC328" s="380">
        <v>10</v>
      </c>
      <c r="AD328" s="379" t="s">
        <v>3630</v>
      </c>
      <c r="AE328" s="394">
        <v>0</v>
      </c>
      <c r="AF328" s="396">
        <v>0</v>
      </c>
      <c r="AG328" s="393">
        <v>0</v>
      </c>
      <c r="AH328" s="397" t="s">
        <v>633</v>
      </c>
      <c r="AI328" s="351"/>
      <c r="AL328" s="525" t="s">
        <v>15161</v>
      </c>
      <c r="AM328" s="513" t="s">
        <v>84</v>
      </c>
      <c r="AN328" s="508">
        <v>100</v>
      </c>
      <c r="AO328" s="514">
        <v>852</v>
      </c>
      <c r="AP328" s="498">
        <v>747</v>
      </c>
      <c r="AQ328" s="515">
        <v>105</v>
      </c>
      <c r="AR328" s="512" t="s">
        <v>15162</v>
      </c>
      <c r="BA328" s="338" t="s">
        <v>5218</v>
      </c>
    </row>
    <row r="329" spans="2:53" ht="16.5" customHeight="1">
      <c r="B329" s="398" t="s">
        <v>5219</v>
      </c>
      <c r="C329" s="381" t="s">
        <v>5220</v>
      </c>
      <c r="D329" s="383">
        <v>853</v>
      </c>
      <c r="E329" s="382" t="s">
        <v>633</v>
      </c>
      <c r="F329" s="369" t="s">
        <v>5221</v>
      </c>
      <c r="G329" s="385" t="s">
        <v>5222</v>
      </c>
      <c r="H329" s="386"/>
      <c r="I329" s="384" t="s">
        <v>506</v>
      </c>
      <c r="J329" s="367" t="s">
        <v>72</v>
      </c>
      <c r="K329" s="366" t="s">
        <v>83</v>
      </c>
      <c r="L329" s="387">
        <v>20</v>
      </c>
      <c r="M329" s="388" t="s">
        <v>5223</v>
      </c>
      <c r="N329" s="389">
        <v>600</v>
      </c>
      <c r="O329" s="390" t="s">
        <v>1348</v>
      </c>
      <c r="P329" s="373" t="s">
        <v>1349</v>
      </c>
      <c r="Q329" s="372" t="s">
        <v>3638</v>
      </c>
      <c r="R329" s="374">
        <v>37</v>
      </c>
      <c r="S329" s="375">
        <v>43</v>
      </c>
      <c r="T329" s="392">
        <v>20</v>
      </c>
      <c r="U329" s="391" t="s">
        <v>5221</v>
      </c>
      <c r="V329" s="376">
        <v>130.81637190099048</v>
      </c>
      <c r="W329" s="378">
        <v>131.10208618670475</v>
      </c>
      <c r="X329" s="377">
        <v>65.205770956152378</v>
      </c>
      <c r="Y329" s="387">
        <v>67.040000000000006</v>
      </c>
      <c r="Z329" s="395" t="s">
        <v>3639</v>
      </c>
      <c r="AA329" s="380">
        <v>100</v>
      </c>
      <c r="AB329" s="379" t="s">
        <v>3630</v>
      </c>
      <c r="AC329" s="380">
        <v>10</v>
      </c>
      <c r="AD329" s="379" t="s">
        <v>3630</v>
      </c>
      <c r="AE329" s="394">
        <v>0</v>
      </c>
      <c r="AF329" s="396">
        <v>0.3</v>
      </c>
      <c r="AG329" s="393">
        <v>0</v>
      </c>
      <c r="AH329" s="397" t="s">
        <v>4230</v>
      </c>
      <c r="AI329" s="351"/>
      <c r="AL329" s="525" t="s">
        <v>15163</v>
      </c>
      <c r="AM329" s="513" t="s">
        <v>83</v>
      </c>
      <c r="AN329" s="508">
        <v>100</v>
      </c>
      <c r="AO329" s="514">
        <v>853</v>
      </c>
      <c r="AP329" s="498">
        <v>853</v>
      </c>
      <c r="AQ329" s="515">
        <v>0</v>
      </c>
      <c r="AR329" s="512" t="s">
        <v>15164</v>
      </c>
      <c r="BA329" s="338" t="s">
        <v>5224</v>
      </c>
    </row>
    <row r="330" spans="2:53" ht="16.5" customHeight="1">
      <c r="B330" s="398" t="s">
        <v>5225</v>
      </c>
      <c r="C330" s="381" t="s">
        <v>5226</v>
      </c>
      <c r="D330" s="383">
        <v>854</v>
      </c>
      <c r="E330" s="382" t="s">
        <v>633</v>
      </c>
      <c r="F330" s="369" t="s">
        <v>5227</v>
      </c>
      <c r="G330" s="385" t="s">
        <v>5187</v>
      </c>
      <c r="H330" s="386"/>
      <c r="I330" s="384" t="s">
        <v>86</v>
      </c>
      <c r="J330" s="367" t="s">
        <v>839</v>
      </c>
      <c r="K330" s="366" t="s">
        <v>83</v>
      </c>
      <c r="L330" s="387">
        <v>16</v>
      </c>
      <c r="M330" s="388" t="s">
        <v>5228</v>
      </c>
      <c r="N330" s="389">
        <v>1000</v>
      </c>
      <c r="O330" s="390" t="s">
        <v>1348</v>
      </c>
      <c r="P330" s="373" t="s">
        <v>1349</v>
      </c>
      <c r="Q330" s="372" t="s">
        <v>3638</v>
      </c>
      <c r="R330" s="374">
        <v>22</v>
      </c>
      <c r="S330" s="375">
        <v>33</v>
      </c>
      <c r="T330" s="392">
        <v>33</v>
      </c>
      <c r="U330" s="391" t="s">
        <v>5227</v>
      </c>
      <c r="V330" s="376">
        <v>130.78784334120095</v>
      </c>
      <c r="W330" s="378">
        <v>131.07355762691523</v>
      </c>
      <c r="X330" s="377">
        <v>65.194299515941893</v>
      </c>
      <c r="Y330" s="387">
        <v>65.83</v>
      </c>
      <c r="Z330" s="395" t="s">
        <v>3639</v>
      </c>
      <c r="AA330" s="380">
        <v>111.11</v>
      </c>
      <c r="AB330" s="379" t="s">
        <v>3630</v>
      </c>
      <c r="AC330" s="380">
        <v>10</v>
      </c>
      <c r="AD330" s="379" t="s">
        <v>3630</v>
      </c>
      <c r="AE330" s="394">
        <v>0</v>
      </c>
      <c r="AF330" s="396">
        <v>0</v>
      </c>
      <c r="AG330" s="393">
        <v>0</v>
      </c>
      <c r="AH330" s="397" t="s">
        <v>633</v>
      </c>
      <c r="AI330" s="351"/>
      <c r="AL330" s="525" t="s">
        <v>15165</v>
      </c>
      <c r="AM330" s="513" t="s">
        <v>83</v>
      </c>
      <c r="AN330" s="508">
        <v>100</v>
      </c>
      <c r="AO330" s="514">
        <v>854</v>
      </c>
      <c r="AP330" s="498">
        <v>854</v>
      </c>
      <c r="AQ330" s="515">
        <v>0</v>
      </c>
      <c r="AR330" s="512" t="s">
        <v>15166</v>
      </c>
      <c r="BA330" s="338" t="s">
        <v>5229</v>
      </c>
    </row>
    <row r="331" spans="2:53" ht="16.5" customHeight="1">
      <c r="B331" s="398" t="s">
        <v>5230</v>
      </c>
      <c r="C331" s="381" t="s">
        <v>5231</v>
      </c>
      <c r="D331" s="383">
        <v>855</v>
      </c>
      <c r="E331" s="382" t="s">
        <v>5232</v>
      </c>
      <c r="F331" s="369" t="s">
        <v>5233</v>
      </c>
      <c r="G331" s="385" t="s">
        <v>5234</v>
      </c>
      <c r="H331" s="386"/>
      <c r="I331" s="384" t="s">
        <v>114</v>
      </c>
      <c r="J331" s="367" t="s">
        <v>104</v>
      </c>
      <c r="K331" s="366" t="s">
        <v>84</v>
      </c>
      <c r="L331" s="387">
        <v>13</v>
      </c>
      <c r="M331" s="388" t="s">
        <v>5235</v>
      </c>
      <c r="N331" s="389">
        <v>1000</v>
      </c>
      <c r="O331" s="390" t="s">
        <v>1348</v>
      </c>
      <c r="P331" s="373" t="s">
        <v>1349</v>
      </c>
      <c r="Q331" s="372" t="s">
        <v>3638</v>
      </c>
      <c r="R331" s="374">
        <v>36</v>
      </c>
      <c r="S331" s="375">
        <v>36</v>
      </c>
      <c r="T331" s="392">
        <v>29</v>
      </c>
      <c r="U331" s="391" t="s">
        <v>5233</v>
      </c>
      <c r="V331" s="376">
        <v>131.49677393338172</v>
      </c>
      <c r="W331" s="378">
        <v>131.85345592386483</v>
      </c>
      <c r="X331" s="377">
        <v>65.194885071376717</v>
      </c>
      <c r="Y331" s="387">
        <v>66.180000000000007</v>
      </c>
      <c r="Z331" s="395" t="s">
        <v>3639</v>
      </c>
      <c r="AA331" s="380">
        <v>0</v>
      </c>
      <c r="AB331" s="379" t="s">
        <v>3630</v>
      </c>
      <c r="AC331" s="380">
        <v>10</v>
      </c>
      <c r="AD331" s="379" t="s">
        <v>3630</v>
      </c>
      <c r="AE331" s="394">
        <v>0</v>
      </c>
      <c r="AF331" s="396">
        <v>0</v>
      </c>
      <c r="AG331" s="393">
        <v>0</v>
      </c>
      <c r="AH331" s="397" t="s">
        <v>633</v>
      </c>
      <c r="AI331" s="351"/>
      <c r="AL331" s="525" t="s">
        <v>15167</v>
      </c>
      <c r="AM331" s="513" t="s">
        <v>84</v>
      </c>
      <c r="AN331" s="508">
        <v>100</v>
      </c>
      <c r="AO331" s="514">
        <v>855</v>
      </c>
      <c r="AP331" s="498">
        <v>765</v>
      </c>
      <c r="AQ331" s="515">
        <v>90</v>
      </c>
      <c r="AR331" s="512" t="s">
        <v>15168</v>
      </c>
      <c r="BA331" s="338" t="s">
        <v>5236</v>
      </c>
    </row>
    <row r="332" spans="2:53" ht="16.5" customHeight="1">
      <c r="B332" s="398" t="s">
        <v>5237</v>
      </c>
      <c r="C332" s="381" t="s">
        <v>5238</v>
      </c>
      <c r="D332" s="383">
        <v>856</v>
      </c>
      <c r="E332" s="382" t="s">
        <v>633</v>
      </c>
      <c r="F332" s="369" t="s">
        <v>5239</v>
      </c>
      <c r="G332" s="385" t="s">
        <v>5240</v>
      </c>
      <c r="H332" s="386"/>
      <c r="I332" s="384" t="s">
        <v>506</v>
      </c>
      <c r="J332" s="367" t="s">
        <v>68</v>
      </c>
      <c r="K332" s="366" t="s">
        <v>83</v>
      </c>
      <c r="L332" s="387">
        <v>20</v>
      </c>
      <c r="M332" s="388" t="s">
        <v>5241</v>
      </c>
      <c r="N332" s="389">
        <v>600</v>
      </c>
      <c r="O332" s="390" t="s">
        <v>1348</v>
      </c>
      <c r="P332" s="373" t="s">
        <v>1349</v>
      </c>
      <c r="Q332" s="372" t="s">
        <v>3638</v>
      </c>
      <c r="R332" s="374">
        <v>37</v>
      </c>
      <c r="S332" s="375">
        <v>43</v>
      </c>
      <c r="T332" s="392">
        <v>20</v>
      </c>
      <c r="U332" s="391" t="s">
        <v>5239</v>
      </c>
      <c r="V332" s="376">
        <v>130.75731951805315</v>
      </c>
      <c r="W332" s="378">
        <v>131.04303380376743</v>
      </c>
      <c r="X332" s="377">
        <v>65.179823339089708</v>
      </c>
      <c r="Y332" s="387">
        <v>67.010000000000005</v>
      </c>
      <c r="Z332" s="395" t="s">
        <v>3639</v>
      </c>
      <c r="AA332" s="380">
        <v>100</v>
      </c>
      <c r="AB332" s="379" t="s">
        <v>3630</v>
      </c>
      <c r="AC332" s="380">
        <v>10</v>
      </c>
      <c r="AD332" s="379" t="s">
        <v>3630</v>
      </c>
      <c r="AE332" s="394">
        <v>0</v>
      </c>
      <c r="AF332" s="396">
        <v>0.3</v>
      </c>
      <c r="AG332" s="393">
        <v>0</v>
      </c>
      <c r="AH332" s="397" t="s">
        <v>4230</v>
      </c>
      <c r="AI332" s="351"/>
      <c r="AL332" s="525" t="s">
        <v>15169</v>
      </c>
      <c r="AM332" s="513" t="s">
        <v>83</v>
      </c>
      <c r="AN332" s="508">
        <v>100</v>
      </c>
      <c r="AO332" s="514">
        <v>856</v>
      </c>
      <c r="AP332" s="498">
        <v>856</v>
      </c>
      <c r="AQ332" s="515">
        <v>0</v>
      </c>
      <c r="AR332" s="512" t="s">
        <v>15170</v>
      </c>
      <c r="BA332" s="338" t="s">
        <v>5242</v>
      </c>
    </row>
    <row r="333" spans="2:53" ht="16.5" customHeight="1">
      <c r="B333" s="398" t="s">
        <v>5243</v>
      </c>
      <c r="C333" s="381" t="s">
        <v>5244</v>
      </c>
      <c r="D333" s="383">
        <v>857</v>
      </c>
      <c r="E333" s="382" t="s">
        <v>5245</v>
      </c>
      <c r="F333" s="369" t="s">
        <v>5246</v>
      </c>
      <c r="G333" s="385" t="s">
        <v>5247</v>
      </c>
      <c r="H333" s="386"/>
      <c r="I333" s="384" t="s">
        <v>506</v>
      </c>
      <c r="J333" s="367" t="s">
        <v>121</v>
      </c>
      <c r="K333" s="366" t="s">
        <v>84</v>
      </c>
      <c r="L333" s="387">
        <v>34</v>
      </c>
      <c r="M333" s="388" t="s">
        <v>5248</v>
      </c>
      <c r="N333" s="389">
        <v>600</v>
      </c>
      <c r="O333" s="390" t="s">
        <v>1348</v>
      </c>
      <c r="P333" s="373" t="s">
        <v>1349</v>
      </c>
      <c r="Q333" s="372" t="s">
        <v>3638</v>
      </c>
      <c r="R333" s="374">
        <v>37</v>
      </c>
      <c r="S333" s="375">
        <v>43</v>
      </c>
      <c r="T333" s="392">
        <v>20</v>
      </c>
      <c r="U333" s="391" t="s">
        <v>5246</v>
      </c>
      <c r="V333" s="376">
        <v>130.67902106885921</v>
      </c>
      <c r="W333" s="378">
        <v>130.96473535457349</v>
      </c>
      <c r="X333" s="377">
        <v>64.888121788283669</v>
      </c>
      <c r="Y333" s="387">
        <v>65.53</v>
      </c>
      <c r="Z333" s="395" t="s">
        <v>3639</v>
      </c>
      <c r="AA333" s="380">
        <v>100</v>
      </c>
      <c r="AB333" s="379" t="s">
        <v>3630</v>
      </c>
      <c r="AC333" s="380">
        <v>10</v>
      </c>
      <c r="AD333" s="379" t="s">
        <v>3630</v>
      </c>
      <c r="AE333" s="394">
        <v>0</v>
      </c>
      <c r="AF333" s="396">
        <v>0</v>
      </c>
      <c r="AG333" s="393">
        <v>0</v>
      </c>
      <c r="AH333" s="397" t="s">
        <v>633</v>
      </c>
      <c r="AI333" s="351"/>
      <c r="AL333" s="525" t="s">
        <v>15171</v>
      </c>
      <c r="AM333" s="513" t="s">
        <v>84</v>
      </c>
      <c r="AN333" s="508">
        <v>100</v>
      </c>
      <c r="AO333" s="514">
        <v>857</v>
      </c>
      <c r="AP333" s="498">
        <v>749</v>
      </c>
      <c r="AQ333" s="515">
        <v>108</v>
      </c>
      <c r="AR333" s="512" t="s">
        <v>15172</v>
      </c>
      <c r="BA333" s="338" t="s">
        <v>5249</v>
      </c>
    </row>
    <row r="334" spans="2:53" ht="16.5" customHeight="1">
      <c r="B334" s="398" t="s">
        <v>5250</v>
      </c>
      <c r="C334" s="381" t="s">
        <v>5251</v>
      </c>
      <c r="D334" s="383">
        <v>858</v>
      </c>
      <c r="E334" s="382" t="s">
        <v>5252</v>
      </c>
      <c r="F334" s="369" t="s">
        <v>5253</v>
      </c>
      <c r="G334" s="385" t="s">
        <v>5254</v>
      </c>
      <c r="H334" s="386"/>
      <c r="I334" s="384" t="s">
        <v>86</v>
      </c>
      <c r="J334" s="367" t="s">
        <v>111</v>
      </c>
      <c r="K334" s="366" t="s">
        <v>84</v>
      </c>
      <c r="L334" s="387">
        <v>17</v>
      </c>
      <c r="M334" s="388" t="s">
        <v>5255</v>
      </c>
      <c r="N334" s="389">
        <v>1000</v>
      </c>
      <c r="O334" s="390" t="s">
        <v>1348</v>
      </c>
      <c r="P334" s="373" t="s">
        <v>1349</v>
      </c>
      <c r="Q334" s="372" t="s">
        <v>3638</v>
      </c>
      <c r="R334" s="374">
        <v>33</v>
      </c>
      <c r="S334" s="375">
        <v>33</v>
      </c>
      <c r="T334" s="392">
        <v>17</v>
      </c>
      <c r="U334" s="391" t="s">
        <v>5253</v>
      </c>
      <c r="V334" s="376">
        <v>130.65264561488578</v>
      </c>
      <c r="W334" s="378">
        <v>130.93835990060006</v>
      </c>
      <c r="X334" s="377">
        <v>64.879497242257088</v>
      </c>
      <c r="Y334" s="387">
        <v>65.78</v>
      </c>
      <c r="Z334" s="395" t="s">
        <v>3639</v>
      </c>
      <c r="AA334" s="380">
        <v>166.67</v>
      </c>
      <c r="AB334" s="379" t="s">
        <v>3630</v>
      </c>
      <c r="AC334" s="380">
        <v>10</v>
      </c>
      <c r="AD334" s="379" t="s">
        <v>3630</v>
      </c>
      <c r="AE334" s="394">
        <v>0</v>
      </c>
      <c r="AF334" s="396">
        <v>0</v>
      </c>
      <c r="AG334" s="393">
        <v>0</v>
      </c>
      <c r="AH334" s="397" t="s">
        <v>633</v>
      </c>
      <c r="AI334" s="351"/>
      <c r="AL334" s="525" t="s">
        <v>15173</v>
      </c>
      <c r="AM334" s="513" t="s">
        <v>84</v>
      </c>
      <c r="AN334" s="508">
        <v>100</v>
      </c>
      <c r="AO334" s="514">
        <v>858</v>
      </c>
      <c r="AP334" s="498">
        <v>748</v>
      </c>
      <c r="AQ334" s="515">
        <v>110</v>
      </c>
      <c r="AR334" s="512" t="s">
        <v>15174</v>
      </c>
      <c r="BA334" s="338" t="s">
        <v>5256</v>
      </c>
    </row>
    <row r="335" spans="2:53" ht="16.5" customHeight="1">
      <c r="B335" s="398" t="s">
        <v>5257</v>
      </c>
      <c r="C335" s="381" t="s">
        <v>5258</v>
      </c>
      <c r="D335" s="383">
        <v>859</v>
      </c>
      <c r="E335" s="382" t="s">
        <v>633</v>
      </c>
      <c r="F335" s="369" t="s">
        <v>5259</v>
      </c>
      <c r="G335" s="385" t="s">
        <v>5260</v>
      </c>
      <c r="H335" s="386"/>
      <c r="I335" s="384" t="s">
        <v>137</v>
      </c>
      <c r="J335" s="367" t="s">
        <v>690</v>
      </c>
      <c r="K335" s="366" t="s">
        <v>83</v>
      </c>
      <c r="L335" s="387">
        <v>17</v>
      </c>
      <c r="M335" s="388" t="s">
        <v>5261</v>
      </c>
      <c r="N335" s="389">
        <v>1000</v>
      </c>
      <c r="O335" s="390" t="s">
        <v>1350</v>
      </c>
      <c r="P335" s="373" t="s">
        <v>1351</v>
      </c>
      <c r="Q335" s="372" t="s">
        <v>3638</v>
      </c>
      <c r="R335" s="374">
        <v>20</v>
      </c>
      <c r="S335" s="375">
        <v>35</v>
      </c>
      <c r="T335" s="392">
        <v>35</v>
      </c>
      <c r="U335" s="391" t="s">
        <v>5259</v>
      </c>
      <c r="V335" s="376">
        <v>130.64174014343939</v>
      </c>
      <c r="W335" s="378">
        <v>130.92745442915367</v>
      </c>
      <c r="X335" s="377">
        <v>65.135402713703456</v>
      </c>
      <c r="Y335" s="387">
        <v>65.17</v>
      </c>
      <c r="Z335" s="395" t="s">
        <v>3639</v>
      </c>
      <c r="AA335" s="380">
        <v>100</v>
      </c>
      <c r="AB335" s="379" t="s">
        <v>3630</v>
      </c>
      <c r="AC335" s="380">
        <v>0</v>
      </c>
      <c r="AD335" s="379" t="s">
        <v>3630</v>
      </c>
      <c r="AE335" s="394">
        <v>0</v>
      </c>
      <c r="AF335" s="396">
        <v>0</v>
      </c>
      <c r="AG335" s="393">
        <v>0</v>
      </c>
      <c r="AH335" s="397" t="s">
        <v>633</v>
      </c>
      <c r="AI335" s="351"/>
      <c r="AL335" s="525" t="s">
        <v>15175</v>
      </c>
      <c r="AM335" s="513" t="s">
        <v>83</v>
      </c>
      <c r="AN335" s="508">
        <v>100</v>
      </c>
      <c r="AO335" s="514">
        <v>859</v>
      </c>
      <c r="AP335" s="498">
        <v>859</v>
      </c>
      <c r="AQ335" s="515">
        <v>0</v>
      </c>
      <c r="AR335" s="512" t="s">
        <v>15176</v>
      </c>
      <c r="BA335" s="338" t="s">
        <v>5262</v>
      </c>
    </row>
    <row r="336" spans="2:53" ht="16.5" customHeight="1">
      <c r="B336" s="398" t="s">
        <v>5257</v>
      </c>
      <c r="C336" s="381" t="s">
        <v>5258</v>
      </c>
      <c r="D336" s="383">
        <v>860</v>
      </c>
      <c r="E336" s="382" t="s">
        <v>633</v>
      </c>
      <c r="F336" s="369" t="s">
        <v>5259</v>
      </c>
      <c r="G336" s="385" t="s">
        <v>5263</v>
      </c>
      <c r="H336" s="386"/>
      <c r="I336" s="384" t="s">
        <v>114</v>
      </c>
      <c r="J336" s="367" t="s">
        <v>669</v>
      </c>
      <c r="K336" s="366" t="s">
        <v>83</v>
      </c>
      <c r="L336" s="387">
        <v>10</v>
      </c>
      <c r="M336" s="388" t="s">
        <v>5264</v>
      </c>
      <c r="N336" s="389">
        <v>1000</v>
      </c>
      <c r="O336" s="390" t="s">
        <v>1348</v>
      </c>
      <c r="P336" s="373" t="s">
        <v>1349</v>
      </c>
      <c r="Q336" s="372" t="s">
        <v>3638</v>
      </c>
      <c r="R336" s="374">
        <v>31</v>
      </c>
      <c r="S336" s="375">
        <v>38</v>
      </c>
      <c r="T336" s="392">
        <v>31</v>
      </c>
      <c r="U336" s="391" t="s">
        <v>5259</v>
      </c>
      <c r="V336" s="376">
        <v>130.63801100983667</v>
      </c>
      <c r="W336" s="378">
        <v>130.92372529555095</v>
      </c>
      <c r="X336" s="377">
        <v>65.134131847306165</v>
      </c>
      <c r="Y336" s="387">
        <v>67</v>
      </c>
      <c r="Z336" s="395" t="s">
        <v>3639</v>
      </c>
      <c r="AA336" s="380">
        <v>0</v>
      </c>
      <c r="AB336" s="379" t="s">
        <v>3630</v>
      </c>
      <c r="AC336" s="380">
        <v>10</v>
      </c>
      <c r="AD336" s="379" t="s">
        <v>3630</v>
      </c>
      <c r="AE336" s="394">
        <v>0</v>
      </c>
      <c r="AF336" s="396">
        <v>0</v>
      </c>
      <c r="AG336" s="393">
        <v>0</v>
      </c>
      <c r="AH336" s="397" t="s">
        <v>633</v>
      </c>
      <c r="AI336" s="351"/>
      <c r="AL336" s="525" t="s">
        <v>15177</v>
      </c>
      <c r="AM336" s="513" t="s">
        <v>83</v>
      </c>
      <c r="AN336" s="508">
        <v>100</v>
      </c>
      <c r="AO336" s="514">
        <v>860</v>
      </c>
      <c r="AP336" s="498">
        <v>860</v>
      </c>
      <c r="AQ336" s="515">
        <v>0</v>
      </c>
      <c r="AR336" s="512" t="s">
        <v>15176</v>
      </c>
      <c r="BA336" s="338" t="s">
        <v>5265</v>
      </c>
    </row>
    <row r="337" spans="2:53" ht="16.5" customHeight="1">
      <c r="B337" s="398" t="s">
        <v>5257</v>
      </c>
      <c r="C337" s="381" t="s">
        <v>5258</v>
      </c>
      <c r="D337" s="383">
        <v>861</v>
      </c>
      <c r="E337" s="382" t="s">
        <v>5263</v>
      </c>
      <c r="F337" s="369" t="s">
        <v>5044</v>
      </c>
      <c r="G337" s="385" t="s">
        <v>5266</v>
      </c>
      <c r="H337" s="386"/>
      <c r="I337" s="384" t="s">
        <v>114</v>
      </c>
      <c r="J337" s="367" t="s">
        <v>102</v>
      </c>
      <c r="K337" s="366" t="s">
        <v>84</v>
      </c>
      <c r="L337" s="387">
        <v>26</v>
      </c>
      <c r="M337" s="388" t="s">
        <v>5267</v>
      </c>
      <c r="N337" s="389">
        <v>1000</v>
      </c>
      <c r="O337" s="390" t="s">
        <v>1348</v>
      </c>
      <c r="P337" s="373" t="s">
        <v>1349</v>
      </c>
      <c r="Q337" s="372" t="s">
        <v>3638</v>
      </c>
      <c r="R337" s="374">
        <v>36</v>
      </c>
      <c r="S337" s="375">
        <v>36</v>
      </c>
      <c r="T337" s="392">
        <v>29</v>
      </c>
      <c r="U337" s="391" t="s">
        <v>5044</v>
      </c>
      <c r="V337" s="376">
        <v>131.36438422453421</v>
      </c>
      <c r="W337" s="378">
        <v>131.70215339946768</v>
      </c>
      <c r="X337" s="377">
        <v>65.141731187999071</v>
      </c>
      <c r="Y337" s="387">
        <v>66.12</v>
      </c>
      <c r="Z337" s="395" t="s">
        <v>3639</v>
      </c>
      <c r="AA337" s="380">
        <v>0</v>
      </c>
      <c r="AB337" s="379" t="s">
        <v>3630</v>
      </c>
      <c r="AC337" s="380">
        <v>10</v>
      </c>
      <c r="AD337" s="379" t="s">
        <v>3630</v>
      </c>
      <c r="AE337" s="394">
        <v>0</v>
      </c>
      <c r="AF337" s="396">
        <v>0</v>
      </c>
      <c r="AG337" s="393">
        <v>0</v>
      </c>
      <c r="AH337" s="397" t="s">
        <v>633</v>
      </c>
      <c r="AI337" s="351"/>
      <c r="AL337" s="525" t="s">
        <v>15178</v>
      </c>
      <c r="AM337" s="513" t="s">
        <v>84</v>
      </c>
      <c r="AN337" s="508">
        <v>100</v>
      </c>
      <c r="AO337" s="514">
        <v>861</v>
      </c>
      <c r="AP337" s="498">
        <v>768</v>
      </c>
      <c r="AQ337" s="515">
        <v>93</v>
      </c>
      <c r="AR337" s="512" t="s">
        <v>15179</v>
      </c>
      <c r="BA337" s="338" t="s">
        <v>5268</v>
      </c>
    </row>
    <row r="338" spans="2:53" ht="16.5" customHeight="1">
      <c r="B338" s="398" t="s">
        <v>5269</v>
      </c>
      <c r="C338" s="381" t="s">
        <v>5270</v>
      </c>
      <c r="D338" s="383">
        <v>862</v>
      </c>
      <c r="E338" s="382" t="s">
        <v>633</v>
      </c>
      <c r="F338" s="369" t="s">
        <v>5271</v>
      </c>
      <c r="G338" s="385" t="s">
        <v>5272</v>
      </c>
      <c r="H338" s="386"/>
      <c r="I338" s="384" t="s">
        <v>86</v>
      </c>
      <c r="J338" s="367" t="s">
        <v>89</v>
      </c>
      <c r="K338" s="366" t="s">
        <v>83</v>
      </c>
      <c r="L338" s="387">
        <v>16</v>
      </c>
      <c r="M338" s="388" t="s">
        <v>5273</v>
      </c>
      <c r="N338" s="389">
        <v>1000</v>
      </c>
      <c r="O338" s="390" t="s">
        <v>1348</v>
      </c>
      <c r="P338" s="373" t="s">
        <v>1349</v>
      </c>
      <c r="Q338" s="372" t="s">
        <v>3638</v>
      </c>
      <c r="R338" s="374">
        <v>22</v>
      </c>
      <c r="S338" s="375">
        <v>33</v>
      </c>
      <c r="T338" s="392">
        <v>33</v>
      </c>
      <c r="U338" s="391" t="s">
        <v>5271</v>
      </c>
      <c r="V338" s="376">
        <v>130.63523902868349</v>
      </c>
      <c r="W338" s="378">
        <v>130.92095331439776</v>
      </c>
      <c r="X338" s="377">
        <v>65.131903828459372</v>
      </c>
      <c r="Y338" s="387">
        <v>65.77000000000001</v>
      </c>
      <c r="Z338" s="395" t="s">
        <v>3639</v>
      </c>
      <c r="AA338" s="380">
        <v>111.11</v>
      </c>
      <c r="AB338" s="379" t="s">
        <v>3630</v>
      </c>
      <c r="AC338" s="380">
        <v>10</v>
      </c>
      <c r="AD338" s="379" t="s">
        <v>3630</v>
      </c>
      <c r="AE338" s="394">
        <v>0</v>
      </c>
      <c r="AF338" s="396">
        <v>0</v>
      </c>
      <c r="AG338" s="393">
        <v>0</v>
      </c>
      <c r="AH338" s="397" t="s">
        <v>633</v>
      </c>
      <c r="AI338" s="351"/>
      <c r="AL338" s="525" t="s">
        <v>15180</v>
      </c>
      <c r="AM338" s="513" t="s">
        <v>83</v>
      </c>
      <c r="AN338" s="508">
        <v>100</v>
      </c>
      <c r="AO338" s="514">
        <v>862</v>
      </c>
      <c r="AP338" s="498">
        <v>862</v>
      </c>
      <c r="AQ338" s="515">
        <v>0</v>
      </c>
      <c r="AR338" s="512" t="s">
        <v>15181</v>
      </c>
      <c r="BA338" s="338" t="s">
        <v>5274</v>
      </c>
    </row>
    <row r="339" spans="2:53" ht="16.5" customHeight="1">
      <c r="B339" s="398" t="s">
        <v>5275</v>
      </c>
      <c r="C339" s="381" t="s">
        <v>5276</v>
      </c>
      <c r="D339" s="383">
        <v>863</v>
      </c>
      <c r="E339" s="382" t="s">
        <v>5277</v>
      </c>
      <c r="F339" s="369" t="s">
        <v>5278</v>
      </c>
      <c r="G339" s="385" t="s">
        <v>5279</v>
      </c>
      <c r="H339" s="386"/>
      <c r="I339" s="384" t="s">
        <v>86</v>
      </c>
      <c r="J339" s="367" t="s">
        <v>107</v>
      </c>
      <c r="K339" s="366" t="s">
        <v>84</v>
      </c>
      <c r="L339" s="387">
        <v>22</v>
      </c>
      <c r="M339" s="388" t="s">
        <v>5280</v>
      </c>
      <c r="N339" s="389">
        <v>1000</v>
      </c>
      <c r="O339" s="390" t="s">
        <v>1348</v>
      </c>
      <c r="P339" s="373" t="s">
        <v>1349</v>
      </c>
      <c r="Q339" s="372" t="s">
        <v>3638</v>
      </c>
      <c r="R339" s="374">
        <v>33</v>
      </c>
      <c r="S339" s="375">
        <v>33</v>
      </c>
      <c r="T339" s="392">
        <v>17</v>
      </c>
      <c r="U339" s="391" t="s">
        <v>5278</v>
      </c>
      <c r="V339" s="376">
        <v>130.61234862718953</v>
      </c>
      <c r="W339" s="378">
        <v>130.89806291290381</v>
      </c>
      <c r="X339" s="377">
        <v>64.864794229953333</v>
      </c>
      <c r="Y339" s="387">
        <v>65.77000000000001</v>
      </c>
      <c r="Z339" s="395" t="s">
        <v>3639</v>
      </c>
      <c r="AA339" s="380">
        <v>166.67</v>
      </c>
      <c r="AB339" s="379" t="s">
        <v>3630</v>
      </c>
      <c r="AC339" s="380">
        <v>10</v>
      </c>
      <c r="AD339" s="379" t="s">
        <v>3630</v>
      </c>
      <c r="AE339" s="394">
        <v>0</v>
      </c>
      <c r="AF339" s="396">
        <v>0</v>
      </c>
      <c r="AG339" s="393">
        <v>0</v>
      </c>
      <c r="AH339" s="397" t="s">
        <v>633</v>
      </c>
      <c r="AI339" s="351"/>
      <c r="AL339" s="525" t="s">
        <v>15182</v>
      </c>
      <c r="AM339" s="513" t="s">
        <v>84</v>
      </c>
      <c r="AN339" s="508">
        <v>100</v>
      </c>
      <c r="AO339" s="514">
        <v>863</v>
      </c>
      <c r="AP339" s="498">
        <v>752</v>
      </c>
      <c r="AQ339" s="515">
        <v>111</v>
      </c>
      <c r="AR339" s="512" t="s">
        <v>15183</v>
      </c>
      <c r="BA339" s="338" t="s">
        <v>5281</v>
      </c>
    </row>
    <row r="340" spans="2:53" ht="16.5" customHeight="1">
      <c r="B340" s="398" t="s">
        <v>5275</v>
      </c>
      <c r="C340" s="381" t="s">
        <v>5276</v>
      </c>
      <c r="D340" s="383">
        <v>864</v>
      </c>
      <c r="E340" s="382" t="s">
        <v>5277</v>
      </c>
      <c r="F340" s="369" t="s">
        <v>5278</v>
      </c>
      <c r="G340" s="385" t="s">
        <v>5279</v>
      </c>
      <c r="H340" s="386"/>
      <c r="I340" s="384" t="s">
        <v>86</v>
      </c>
      <c r="J340" s="367" t="s">
        <v>663</v>
      </c>
      <c r="K340" s="366" t="s">
        <v>84</v>
      </c>
      <c r="L340" s="387">
        <v>10</v>
      </c>
      <c r="M340" s="388" t="s">
        <v>5280</v>
      </c>
      <c r="N340" s="389">
        <v>1000</v>
      </c>
      <c r="O340" s="390" t="s">
        <v>1348</v>
      </c>
      <c r="P340" s="373" t="s">
        <v>1349</v>
      </c>
      <c r="Q340" s="372" t="s">
        <v>3638</v>
      </c>
      <c r="R340" s="374">
        <v>33</v>
      </c>
      <c r="S340" s="375">
        <v>33</v>
      </c>
      <c r="T340" s="392">
        <v>17</v>
      </c>
      <c r="U340" s="391" t="s">
        <v>5278</v>
      </c>
      <c r="V340" s="376">
        <v>130.61234862718953</v>
      </c>
      <c r="W340" s="378">
        <v>130.89806291290381</v>
      </c>
      <c r="X340" s="377">
        <v>64.864794229953333</v>
      </c>
      <c r="Y340" s="387">
        <v>65.77000000000001</v>
      </c>
      <c r="Z340" s="395" t="s">
        <v>3639</v>
      </c>
      <c r="AA340" s="380">
        <v>166.67</v>
      </c>
      <c r="AB340" s="379" t="s">
        <v>3630</v>
      </c>
      <c r="AC340" s="380">
        <v>10</v>
      </c>
      <c r="AD340" s="379" t="s">
        <v>3630</v>
      </c>
      <c r="AE340" s="394">
        <v>0</v>
      </c>
      <c r="AF340" s="396">
        <v>0</v>
      </c>
      <c r="AG340" s="393">
        <v>0</v>
      </c>
      <c r="AH340" s="397" t="s">
        <v>633</v>
      </c>
      <c r="AI340" s="351"/>
      <c r="AL340" s="525" t="s">
        <v>15184</v>
      </c>
      <c r="AM340" s="513" t="s">
        <v>84</v>
      </c>
      <c r="AN340" s="508">
        <v>100</v>
      </c>
      <c r="AO340" s="514">
        <v>864</v>
      </c>
      <c r="AP340" s="498">
        <v>752</v>
      </c>
      <c r="AQ340" s="515">
        <v>112</v>
      </c>
      <c r="AR340" s="512" t="s">
        <v>15183</v>
      </c>
      <c r="BA340" s="338" t="s">
        <v>5282</v>
      </c>
    </row>
    <row r="341" spans="2:53" ht="16.5" customHeight="1">
      <c r="B341" s="398" t="s">
        <v>5283</v>
      </c>
      <c r="C341" s="381" t="s">
        <v>5284</v>
      </c>
      <c r="D341" s="383">
        <v>865</v>
      </c>
      <c r="E341" s="382" t="s">
        <v>5285</v>
      </c>
      <c r="F341" s="369" t="s">
        <v>5286</v>
      </c>
      <c r="G341" s="385" t="s">
        <v>5287</v>
      </c>
      <c r="H341" s="386"/>
      <c r="I341" s="384" t="s">
        <v>86</v>
      </c>
      <c r="J341" s="367" t="s">
        <v>112</v>
      </c>
      <c r="K341" s="366" t="s">
        <v>84</v>
      </c>
      <c r="L341" s="387">
        <v>16</v>
      </c>
      <c r="M341" s="388" t="s">
        <v>5288</v>
      </c>
      <c r="N341" s="389">
        <v>1000</v>
      </c>
      <c r="O341" s="390" t="s">
        <v>1348</v>
      </c>
      <c r="P341" s="373" t="s">
        <v>1349</v>
      </c>
      <c r="Q341" s="372" t="s">
        <v>3638</v>
      </c>
      <c r="R341" s="374">
        <v>33</v>
      </c>
      <c r="S341" s="375">
        <v>33</v>
      </c>
      <c r="T341" s="392">
        <v>17</v>
      </c>
      <c r="U341" s="391" t="s">
        <v>5286</v>
      </c>
      <c r="V341" s="376">
        <v>130.58475422752892</v>
      </c>
      <c r="W341" s="378">
        <v>130.8704685132432</v>
      </c>
      <c r="X341" s="377">
        <v>64.852388629613969</v>
      </c>
      <c r="Y341" s="387">
        <v>65.760000000000005</v>
      </c>
      <c r="Z341" s="395" t="s">
        <v>3639</v>
      </c>
      <c r="AA341" s="380">
        <v>166.67</v>
      </c>
      <c r="AB341" s="379" t="s">
        <v>3630</v>
      </c>
      <c r="AC341" s="380">
        <v>10</v>
      </c>
      <c r="AD341" s="379" t="s">
        <v>3630</v>
      </c>
      <c r="AE341" s="394">
        <v>0</v>
      </c>
      <c r="AF341" s="396">
        <v>0</v>
      </c>
      <c r="AG341" s="393">
        <v>0</v>
      </c>
      <c r="AH341" s="397" t="s">
        <v>633</v>
      </c>
      <c r="AI341" s="351"/>
      <c r="AL341" s="525" t="s">
        <v>15185</v>
      </c>
      <c r="AM341" s="513" t="s">
        <v>84</v>
      </c>
      <c r="AN341" s="508">
        <v>100</v>
      </c>
      <c r="AO341" s="514">
        <v>865</v>
      </c>
      <c r="AP341" s="498">
        <v>753</v>
      </c>
      <c r="AQ341" s="515">
        <v>112</v>
      </c>
      <c r="AR341" s="512" t="s">
        <v>15186</v>
      </c>
      <c r="BA341" s="338" t="s">
        <v>5289</v>
      </c>
    </row>
    <row r="342" spans="2:53" ht="16.5" customHeight="1">
      <c r="B342" s="398" t="s">
        <v>5290</v>
      </c>
      <c r="C342" s="381" t="s">
        <v>5291</v>
      </c>
      <c r="D342" s="383">
        <v>866</v>
      </c>
      <c r="E342" s="382" t="s">
        <v>5292</v>
      </c>
      <c r="F342" s="369" t="s">
        <v>5077</v>
      </c>
      <c r="G342" s="385" t="s">
        <v>5293</v>
      </c>
      <c r="H342" s="386"/>
      <c r="I342" s="384" t="s">
        <v>114</v>
      </c>
      <c r="J342" s="367" t="s">
        <v>109</v>
      </c>
      <c r="K342" s="366" t="s">
        <v>84</v>
      </c>
      <c r="L342" s="387">
        <v>10</v>
      </c>
      <c r="M342" s="388" t="s">
        <v>5294</v>
      </c>
      <c r="N342" s="389">
        <v>1000</v>
      </c>
      <c r="O342" s="390" t="s">
        <v>1348</v>
      </c>
      <c r="P342" s="373" t="s">
        <v>1349</v>
      </c>
      <c r="Q342" s="372" t="s">
        <v>3638</v>
      </c>
      <c r="R342" s="374">
        <v>36</v>
      </c>
      <c r="S342" s="375">
        <v>36</v>
      </c>
      <c r="T342" s="392">
        <v>29</v>
      </c>
      <c r="U342" s="391" t="s">
        <v>5077</v>
      </c>
      <c r="V342" s="376">
        <v>131.30510525042342</v>
      </c>
      <c r="W342" s="378">
        <v>131.63440600048392</v>
      </c>
      <c r="X342" s="377">
        <v>65.115244374546336</v>
      </c>
      <c r="Y342" s="387">
        <v>66.09</v>
      </c>
      <c r="Z342" s="395" t="s">
        <v>3639</v>
      </c>
      <c r="AA342" s="380">
        <v>0</v>
      </c>
      <c r="AB342" s="379" t="s">
        <v>3630</v>
      </c>
      <c r="AC342" s="380">
        <v>10</v>
      </c>
      <c r="AD342" s="379" t="s">
        <v>3630</v>
      </c>
      <c r="AE342" s="394">
        <v>0</v>
      </c>
      <c r="AF342" s="396">
        <v>0</v>
      </c>
      <c r="AG342" s="393">
        <v>0</v>
      </c>
      <c r="AH342" s="397" t="s">
        <v>633</v>
      </c>
      <c r="AI342" s="351"/>
      <c r="AL342" s="525" t="s">
        <v>15187</v>
      </c>
      <c r="AM342" s="513" t="s">
        <v>84</v>
      </c>
      <c r="AN342" s="508">
        <v>100</v>
      </c>
      <c r="AO342" s="514">
        <v>866</v>
      </c>
      <c r="AP342" s="498">
        <v>771</v>
      </c>
      <c r="AQ342" s="515">
        <v>95</v>
      </c>
      <c r="AR342" s="512" t="s">
        <v>15188</v>
      </c>
      <c r="BA342" s="338" t="s">
        <v>5295</v>
      </c>
    </row>
    <row r="343" spans="2:53" ht="16.5" customHeight="1">
      <c r="B343" s="398" t="s">
        <v>5296</v>
      </c>
      <c r="C343" s="381" t="s">
        <v>5297</v>
      </c>
      <c r="D343" s="383">
        <v>867</v>
      </c>
      <c r="E343" s="382" t="s">
        <v>5298</v>
      </c>
      <c r="F343" s="369" t="s">
        <v>5299</v>
      </c>
      <c r="G343" s="385" t="s">
        <v>5300</v>
      </c>
      <c r="H343" s="386"/>
      <c r="I343" s="384" t="s">
        <v>86</v>
      </c>
      <c r="J343" s="367" t="s">
        <v>108</v>
      </c>
      <c r="K343" s="366" t="s">
        <v>84</v>
      </c>
      <c r="L343" s="387">
        <v>15</v>
      </c>
      <c r="M343" s="388" t="s">
        <v>5301</v>
      </c>
      <c r="N343" s="389">
        <v>1000</v>
      </c>
      <c r="O343" s="390" t="s">
        <v>1348</v>
      </c>
      <c r="P343" s="373" t="s">
        <v>1349</v>
      </c>
      <c r="Q343" s="372" t="s">
        <v>3638</v>
      </c>
      <c r="R343" s="374">
        <v>33</v>
      </c>
      <c r="S343" s="375">
        <v>33</v>
      </c>
      <c r="T343" s="392">
        <v>17</v>
      </c>
      <c r="U343" s="391" t="s">
        <v>5299</v>
      </c>
      <c r="V343" s="376">
        <v>130.47234014182681</v>
      </c>
      <c r="W343" s="378">
        <v>130.75805442754108</v>
      </c>
      <c r="X343" s="377">
        <v>64.819802715316058</v>
      </c>
      <c r="Y343" s="387">
        <v>65.710000000000008</v>
      </c>
      <c r="Z343" s="395" t="s">
        <v>3639</v>
      </c>
      <c r="AA343" s="380">
        <v>166.67</v>
      </c>
      <c r="AB343" s="379" t="s">
        <v>3630</v>
      </c>
      <c r="AC343" s="380">
        <v>10</v>
      </c>
      <c r="AD343" s="379" t="s">
        <v>3630</v>
      </c>
      <c r="AE343" s="394">
        <v>0</v>
      </c>
      <c r="AF343" s="396">
        <v>0</v>
      </c>
      <c r="AG343" s="393">
        <v>0</v>
      </c>
      <c r="AH343" s="397" t="s">
        <v>633</v>
      </c>
      <c r="AI343" s="351"/>
      <c r="AL343" s="525" t="s">
        <v>15189</v>
      </c>
      <c r="AM343" s="513" t="s">
        <v>84</v>
      </c>
      <c r="AN343" s="508">
        <v>100</v>
      </c>
      <c r="AO343" s="514">
        <v>867</v>
      </c>
      <c r="AP343" s="498">
        <v>752</v>
      </c>
      <c r="AQ343" s="515">
        <v>115</v>
      </c>
      <c r="AR343" s="512" t="s">
        <v>15190</v>
      </c>
      <c r="BA343" s="338" t="s">
        <v>5302</v>
      </c>
    </row>
    <row r="344" spans="2:53" ht="16.5" customHeight="1">
      <c r="B344" s="398" t="s">
        <v>5303</v>
      </c>
      <c r="C344" s="381" t="s">
        <v>5304</v>
      </c>
      <c r="D344" s="383">
        <v>868</v>
      </c>
      <c r="E344" s="382" t="s">
        <v>5305</v>
      </c>
      <c r="F344" s="369" t="s">
        <v>5306</v>
      </c>
      <c r="G344" s="385" t="s">
        <v>5307</v>
      </c>
      <c r="H344" s="386"/>
      <c r="I344" s="384" t="s">
        <v>506</v>
      </c>
      <c r="J344" s="367" t="s">
        <v>1425</v>
      </c>
      <c r="K344" s="366" t="s">
        <v>84</v>
      </c>
      <c r="L344" s="387">
        <v>34</v>
      </c>
      <c r="M344" s="388" t="s">
        <v>5308</v>
      </c>
      <c r="N344" s="389">
        <v>600</v>
      </c>
      <c r="O344" s="390" t="s">
        <v>1348</v>
      </c>
      <c r="P344" s="373" t="s">
        <v>1349</v>
      </c>
      <c r="Q344" s="372" t="s">
        <v>3638</v>
      </c>
      <c r="R344" s="374">
        <v>37</v>
      </c>
      <c r="S344" s="375">
        <v>43</v>
      </c>
      <c r="T344" s="392">
        <v>20</v>
      </c>
      <c r="U344" s="391" t="s">
        <v>5306</v>
      </c>
      <c r="V344" s="376">
        <v>130.45420092497429</v>
      </c>
      <c r="W344" s="378">
        <v>130.73991521068857</v>
      </c>
      <c r="X344" s="377">
        <v>64.812941932168584</v>
      </c>
      <c r="Y344" s="387">
        <v>65.48</v>
      </c>
      <c r="Z344" s="395" t="s">
        <v>3639</v>
      </c>
      <c r="AA344" s="380">
        <v>100</v>
      </c>
      <c r="AB344" s="379" t="s">
        <v>3630</v>
      </c>
      <c r="AC344" s="380">
        <v>10</v>
      </c>
      <c r="AD344" s="379" t="s">
        <v>3630</v>
      </c>
      <c r="AE344" s="394">
        <v>0</v>
      </c>
      <c r="AF344" s="396">
        <v>0</v>
      </c>
      <c r="AG344" s="393">
        <v>0</v>
      </c>
      <c r="AH344" s="397" t="s">
        <v>633</v>
      </c>
      <c r="AI344" s="351"/>
      <c r="AL344" s="525" t="s">
        <v>15191</v>
      </c>
      <c r="AM344" s="513" t="s">
        <v>84</v>
      </c>
      <c r="AN344" s="508">
        <v>100</v>
      </c>
      <c r="AO344" s="514">
        <v>868</v>
      </c>
      <c r="AP344" s="498">
        <v>752</v>
      </c>
      <c r="AQ344" s="515">
        <v>116</v>
      </c>
      <c r="AR344" s="512" t="s">
        <v>15192</v>
      </c>
      <c r="BA344" s="338" t="s">
        <v>5309</v>
      </c>
    </row>
    <row r="345" spans="2:53" ht="16.5" customHeight="1">
      <c r="B345" s="398" t="s">
        <v>5310</v>
      </c>
      <c r="C345" s="381" t="s">
        <v>5311</v>
      </c>
      <c r="D345" s="383">
        <v>869</v>
      </c>
      <c r="E345" s="382" t="s">
        <v>5312</v>
      </c>
      <c r="F345" s="369" t="s">
        <v>5127</v>
      </c>
      <c r="G345" s="385" t="s">
        <v>5313</v>
      </c>
      <c r="H345" s="386"/>
      <c r="I345" s="384" t="s">
        <v>114</v>
      </c>
      <c r="J345" s="367" t="s">
        <v>105</v>
      </c>
      <c r="K345" s="366" t="s">
        <v>84</v>
      </c>
      <c r="L345" s="387">
        <v>14</v>
      </c>
      <c r="M345" s="388" t="s">
        <v>5314</v>
      </c>
      <c r="N345" s="389">
        <v>1000</v>
      </c>
      <c r="O345" s="390" t="s">
        <v>1348</v>
      </c>
      <c r="P345" s="373" t="s">
        <v>1349</v>
      </c>
      <c r="Q345" s="372" t="s">
        <v>3638</v>
      </c>
      <c r="R345" s="374">
        <v>36</v>
      </c>
      <c r="S345" s="375">
        <v>36</v>
      </c>
      <c r="T345" s="392">
        <v>29</v>
      </c>
      <c r="U345" s="391" t="s">
        <v>5127</v>
      </c>
      <c r="V345" s="376">
        <v>131.13909650924023</v>
      </c>
      <c r="W345" s="378">
        <v>131.44468172484599</v>
      </c>
      <c r="X345" s="377">
        <v>65.048110882956891</v>
      </c>
      <c r="Y345" s="387">
        <v>66.02</v>
      </c>
      <c r="Z345" s="395" t="s">
        <v>3639</v>
      </c>
      <c r="AA345" s="380">
        <v>0</v>
      </c>
      <c r="AB345" s="379" t="s">
        <v>3630</v>
      </c>
      <c r="AC345" s="380">
        <v>10</v>
      </c>
      <c r="AD345" s="379" t="s">
        <v>3630</v>
      </c>
      <c r="AE345" s="394">
        <v>0</v>
      </c>
      <c r="AF345" s="396">
        <v>0</v>
      </c>
      <c r="AG345" s="393">
        <v>0</v>
      </c>
      <c r="AH345" s="397" t="s">
        <v>633</v>
      </c>
      <c r="AI345" s="351"/>
      <c r="AL345" s="525" t="s">
        <v>15193</v>
      </c>
      <c r="AM345" s="513" t="s">
        <v>84</v>
      </c>
      <c r="AN345" s="508">
        <v>100</v>
      </c>
      <c r="AO345" s="514">
        <v>869</v>
      </c>
      <c r="AP345" s="498">
        <v>769</v>
      </c>
      <c r="AQ345" s="515">
        <v>100</v>
      </c>
      <c r="AR345" s="512" t="s">
        <v>15194</v>
      </c>
      <c r="BA345" s="338" t="s">
        <v>5315</v>
      </c>
    </row>
    <row r="346" spans="2:53" ht="16.5" customHeight="1">
      <c r="B346" s="398" t="s">
        <v>5316</v>
      </c>
      <c r="C346" s="381" t="s">
        <v>5317</v>
      </c>
      <c r="D346" s="383">
        <v>871</v>
      </c>
      <c r="E346" s="382" t="s">
        <v>633</v>
      </c>
      <c r="F346" s="369" t="s">
        <v>5318</v>
      </c>
      <c r="G346" s="385" t="s">
        <v>5319</v>
      </c>
      <c r="H346" s="386"/>
      <c r="I346" s="384" t="s">
        <v>137</v>
      </c>
      <c r="J346" s="367" t="s">
        <v>72</v>
      </c>
      <c r="K346" s="366" t="s">
        <v>83</v>
      </c>
      <c r="L346" s="387">
        <v>24</v>
      </c>
      <c r="M346" s="388" t="s">
        <v>5320</v>
      </c>
      <c r="N346" s="389">
        <v>1000</v>
      </c>
      <c r="O346" s="390" t="s">
        <v>1350</v>
      </c>
      <c r="P346" s="373" t="s">
        <v>1351</v>
      </c>
      <c r="Q346" s="372" t="s">
        <v>3638</v>
      </c>
      <c r="R346" s="374">
        <v>20</v>
      </c>
      <c r="S346" s="375">
        <v>35</v>
      </c>
      <c r="T346" s="392">
        <v>35</v>
      </c>
      <c r="U346" s="391" t="s">
        <v>5318</v>
      </c>
      <c r="V346" s="376">
        <v>130.35885742412037</v>
      </c>
      <c r="W346" s="378">
        <v>130.64457170983465</v>
      </c>
      <c r="X346" s="377">
        <v>65.018285433022513</v>
      </c>
      <c r="Y346" s="387">
        <v>65.06</v>
      </c>
      <c r="Z346" s="395" t="s">
        <v>3639</v>
      </c>
      <c r="AA346" s="380">
        <v>100</v>
      </c>
      <c r="AB346" s="379" t="s">
        <v>3630</v>
      </c>
      <c r="AC346" s="380">
        <v>0</v>
      </c>
      <c r="AD346" s="379" t="s">
        <v>3630</v>
      </c>
      <c r="AE346" s="394">
        <v>0</v>
      </c>
      <c r="AF346" s="396">
        <v>0</v>
      </c>
      <c r="AG346" s="393">
        <v>0</v>
      </c>
      <c r="AH346" s="397" t="s">
        <v>633</v>
      </c>
      <c r="AI346" s="351"/>
      <c r="AL346" s="525" t="s">
        <v>15195</v>
      </c>
      <c r="AM346" s="513" t="s">
        <v>83</v>
      </c>
      <c r="AN346" s="508">
        <v>100</v>
      </c>
      <c r="AO346" s="514">
        <v>871</v>
      </c>
      <c r="AP346" s="498">
        <v>871</v>
      </c>
      <c r="AQ346" s="515">
        <v>0</v>
      </c>
      <c r="AR346" s="512" t="s">
        <v>15196</v>
      </c>
      <c r="BA346" s="338" t="s">
        <v>5321</v>
      </c>
    </row>
    <row r="347" spans="2:53" ht="16.5" customHeight="1">
      <c r="B347" s="398" t="s">
        <v>5316</v>
      </c>
      <c r="C347" s="381" t="s">
        <v>5317</v>
      </c>
      <c r="D347" s="383">
        <v>870</v>
      </c>
      <c r="E347" s="382" t="s">
        <v>5322</v>
      </c>
      <c r="F347" s="369" t="s">
        <v>5323</v>
      </c>
      <c r="G347" s="385" t="s">
        <v>5324</v>
      </c>
      <c r="H347" s="386"/>
      <c r="I347" s="384" t="s">
        <v>114</v>
      </c>
      <c r="J347" s="367" t="s">
        <v>107</v>
      </c>
      <c r="K347" s="366" t="s">
        <v>84</v>
      </c>
      <c r="L347" s="387">
        <v>11</v>
      </c>
      <c r="M347" s="388" t="s">
        <v>5325</v>
      </c>
      <c r="N347" s="389">
        <v>1000</v>
      </c>
      <c r="O347" s="390" t="s">
        <v>1348</v>
      </c>
      <c r="P347" s="373" t="s">
        <v>1349</v>
      </c>
      <c r="Q347" s="372" t="s">
        <v>3638</v>
      </c>
      <c r="R347" s="374">
        <v>36</v>
      </c>
      <c r="S347" s="375">
        <v>36</v>
      </c>
      <c r="T347" s="392">
        <v>29</v>
      </c>
      <c r="U347" s="391" t="s">
        <v>5323</v>
      </c>
      <c r="V347" s="376">
        <v>131.08275154004104</v>
      </c>
      <c r="W347" s="378">
        <v>131.38028747433265</v>
      </c>
      <c r="X347" s="377">
        <v>65.02348049281315</v>
      </c>
      <c r="Y347" s="387">
        <v>66</v>
      </c>
      <c r="Z347" s="395" t="s">
        <v>3639</v>
      </c>
      <c r="AA347" s="380">
        <v>0</v>
      </c>
      <c r="AB347" s="379" t="s">
        <v>3630</v>
      </c>
      <c r="AC347" s="380">
        <v>10</v>
      </c>
      <c r="AD347" s="379" t="s">
        <v>3630</v>
      </c>
      <c r="AE347" s="394">
        <v>0</v>
      </c>
      <c r="AF347" s="396">
        <v>0</v>
      </c>
      <c r="AG347" s="393">
        <v>0</v>
      </c>
      <c r="AH347" s="397" t="s">
        <v>633</v>
      </c>
      <c r="AI347" s="351"/>
      <c r="AL347" s="525" t="s">
        <v>15197</v>
      </c>
      <c r="AM347" s="513" t="s">
        <v>84</v>
      </c>
      <c r="AN347" s="508">
        <v>100</v>
      </c>
      <c r="AO347" s="514">
        <v>870</v>
      </c>
      <c r="AP347" s="498">
        <v>768</v>
      </c>
      <c r="AQ347" s="515">
        <v>102</v>
      </c>
      <c r="AR347" s="512" t="s">
        <v>15198</v>
      </c>
      <c r="BA347" s="338" t="s">
        <v>5326</v>
      </c>
    </row>
    <row r="348" spans="2:53" ht="16.5" customHeight="1">
      <c r="B348" s="398" t="s">
        <v>5327</v>
      </c>
      <c r="C348" s="381" t="s">
        <v>5328</v>
      </c>
      <c r="D348" s="383">
        <v>872</v>
      </c>
      <c r="E348" s="382" t="s">
        <v>633</v>
      </c>
      <c r="F348" s="369" t="s">
        <v>5329</v>
      </c>
      <c r="G348" s="385" t="s">
        <v>5330</v>
      </c>
      <c r="H348" s="386"/>
      <c r="I348" s="384" t="s">
        <v>350</v>
      </c>
      <c r="J348" s="367" t="s">
        <v>136</v>
      </c>
      <c r="K348" s="366" t="s">
        <v>83</v>
      </c>
      <c r="L348" s="387">
        <v>82</v>
      </c>
      <c r="M348" s="388" t="s">
        <v>5331</v>
      </c>
      <c r="N348" s="389">
        <v>1000</v>
      </c>
      <c r="O348" s="390" t="s">
        <v>1348</v>
      </c>
      <c r="P348" s="373" t="s">
        <v>1349</v>
      </c>
      <c r="Q348" s="372" t="s">
        <v>3638</v>
      </c>
      <c r="R348" s="374">
        <v>25</v>
      </c>
      <c r="S348" s="375">
        <v>40</v>
      </c>
      <c r="T348" s="392">
        <v>35</v>
      </c>
      <c r="U348" s="391" t="s">
        <v>5329</v>
      </c>
      <c r="V348" s="376">
        <v>130.31439614088109</v>
      </c>
      <c r="W348" s="378">
        <v>130.60011042659536</v>
      </c>
      <c r="X348" s="377">
        <v>65.002746716261768</v>
      </c>
      <c r="Y348" s="387">
        <v>66.850000000000009</v>
      </c>
      <c r="Z348" s="395" t="s">
        <v>3639</v>
      </c>
      <c r="AA348" s="380">
        <v>100</v>
      </c>
      <c r="AB348" s="379" t="s">
        <v>3630</v>
      </c>
      <c r="AC348" s="380">
        <v>10</v>
      </c>
      <c r="AD348" s="379" t="s">
        <v>3630</v>
      </c>
      <c r="AE348" s="394">
        <v>0</v>
      </c>
      <c r="AF348" s="396">
        <v>0</v>
      </c>
      <c r="AG348" s="393">
        <v>0</v>
      </c>
      <c r="AH348" s="397" t="s">
        <v>633</v>
      </c>
      <c r="AI348" s="351"/>
      <c r="AL348" s="525" t="s">
        <v>15199</v>
      </c>
      <c r="AM348" s="513" t="s">
        <v>83</v>
      </c>
      <c r="AN348" s="508">
        <v>100</v>
      </c>
      <c r="AO348" s="514">
        <v>872</v>
      </c>
      <c r="AP348" s="498">
        <v>872</v>
      </c>
      <c r="AQ348" s="515">
        <v>0</v>
      </c>
      <c r="AR348" s="512" t="s">
        <v>15200</v>
      </c>
      <c r="BA348" s="338" t="s">
        <v>5332</v>
      </c>
    </row>
    <row r="349" spans="2:53" ht="16.5" customHeight="1">
      <c r="B349" s="398" t="s">
        <v>5327</v>
      </c>
      <c r="C349" s="381" t="s">
        <v>5328</v>
      </c>
      <c r="D349" s="383">
        <v>873</v>
      </c>
      <c r="E349" s="382" t="s">
        <v>5333</v>
      </c>
      <c r="F349" s="369" t="s">
        <v>5334</v>
      </c>
      <c r="G349" s="385" t="s">
        <v>5335</v>
      </c>
      <c r="H349" s="386"/>
      <c r="I349" s="384" t="s">
        <v>114</v>
      </c>
      <c r="J349" s="367" t="s">
        <v>675</v>
      </c>
      <c r="K349" s="366" t="s">
        <v>84</v>
      </c>
      <c r="L349" s="387">
        <v>16</v>
      </c>
      <c r="M349" s="388" t="s">
        <v>5336</v>
      </c>
      <c r="N349" s="389">
        <v>1000</v>
      </c>
      <c r="O349" s="390" t="s">
        <v>1348</v>
      </c>
      <c r="P349" s="373" t="s">
        <v>1349</v>
      </c>
      <c r="Q349" s="372" t="s">
        <v>3638</v>
      </c>
      <c r="R349" s="374">
        <v>36</v>
      </c>
      <c r="S349" s="375">
        <v>36</v>
      </c>
      <c r="T349" s="392">
        <v>29</v>
      </c>
      <c r="U349" s="391" t="s">
        <v>5334</v>
      </c>
      <c r="V349" s="376">
        <v>131.03043121149895</v>
      </c>
      <c r="W349" s="378">
        <v>131.32049281314167</v>
      </c>
      <c r="X349" s="377">
        <v>64.999537987679716</v>
      </c>
      <c r="Y349" s="387">
        <v>65.98</v>
      </c>
      <c r="Z349" s="395" t="s">
        <v>3639</v>
      </c>
      <c r="AA349" s="380">
        <v>0</v>
      </c>
      <c r="AB349" s="379" t="s">
        <v>3630</v>
      </c>
      <c r="AC349" s="380">
        <v>10</v>
      </c>
      <c r="AD349" s="379" t="s">
        <v>3630</v>
      </c>
      <c r="AE349" s="394">
        <v>0</v>
      </c>
      <c r="AF349" s="396">
        <v>0</v>
      </c>
      <c r="AG349" s="393">
        <v>0</v>
      </c>
      <c r="AH349" s="397" t="s">
        <v>633</v>
      </c>
      <c r="AI349" s="351"/>
      <c r="AL349" s="525" t="s">
        <v>15201</v>
      </c>
      <c r="AM349" s="513" t="s">
        <v>84</v>
      </c>
      <c r="AN349" s="508">
        <v>100</v>
      </c>
      <c r="AO349" s="514">
        <v>873</v>
      </c>
      <c r="AP349" s="498">
        <v>770</v>
      </c>
      <c r="AQ349" s="515">
        <v>103</v>
      </c>
      <c r="AR349" s="512" t="s">
        <v>15202</v>
      </c>
      <c r="BA349" s="338" t="s">
        <v>5337</v>
      </c>
    </row>
    <row r="350" spans="2:53" ht="16.5" customHeight="1">
      <c r="B350" s="398" t="s">
        <v>5338</v>
      </c>
      <c r="C350" s="381" t="s">
        <v>5339</v>
      </c>
      <c r="D350" s="383">
        <v>874</v>
      </c>
      <c r="E350" s="382" t="s">
        <v>5340</v>
      </c>
      <c r="F350" s="369" t="s">
        <v>5186</v>
      </c>
      <c r="G350" s="385" t="s">
        <v>5187</v>
      </c>
      <c r="H350" s="386"/>
      <c r="I350" s="384" t="s">
        <v>114</v>
      </c>
      <c r="J350" s="367" t="s">
        <v>395</v>
      </c>
      <c r="K350" s="366" t="s">
        <v>84</v>
      </c>
      <c r="L350" s="387">
        <v>11</v>
      </c>
      <c r="M350" s="388" t="s">
        <v>5341</v>
      </c>
      <c r="N350" s="389">
        <v>1000</v>
      </c>
      <c r="O350" s="390" t="s">
        <v>1348</v>
      </c>
      <c r="P350" s="373" t="s">
        <v>1349</v>
      </c>
      <c r="Q350" s="372" t="s">
        <v>3638</v>
      </c>
      <c r="R350" s="374">
        <v>36</v>
      </c>
      <c r="S350" s="375">
        <v>36</v>
      </c>
      <c r="T350" s="392">
        <v>29</v>
      </c>
      <c r="U350" s="391" t="s">
        <v>5186</v>
      </c>
      <c r="V350" s="376">
        <v>130.99589285714285</v>
      </c>
      <c r="W350" s="378">
        <v>131.28160714285713</v>
      </c>
      <c r="X350" s="377">
        <v>64.986250000000013</v>
      </c>
      <c r="Y350" s="387">
        <v>65.97</v>
      </c>
      <c r="Z350" s="395" t="s">
        <v>3639</v>
      </c>
      <c r="AA350" s="380">
        <v>0</v>
      </c>
      <c r="AB350" s="379" t="s">
        <v>3630</v>
      </c>
      <c r="AC350" s="380">
        <v>10</v>
      </c>
      <c r="AD350" s="379" t="s">
        <v>3630</v>
      </c>
      <c r="AE350" s="394">
        <v>0</v>
      </c>
      <c r="AF350" s="396">
        <v>0</v>
      </c>
      <c r="AG350" s="393">
        <v>0</v>
      </c>
      <c r="AH350" s="397" t="s">
        <v>633</v>
      </c>
      <c r="AI350" s="351"/>
      <c r="AL350" s="525" t="s">
        <v>15203</v>
      </c>
      <c r="AM350" s="513" t="s">
        <v>84</v>
      </c>
      <c r="AN350" s="508">
        <v>100</v>
      </c>
      <c r="AO350" s="514">
        <v>874</v>
      </c>
      <c r="AP350" s="498">
        <v>770</v>
      </c>
      <c r="AQ350" s="515">
        <v>104</v>
      </c>
      <c r="AR350" s="512" t="s">
        <v>15204</v>
      </c>
      <c r="BA350" s="338" t="s">
        <v>5342</v>
      </c>
    </row>
    <row r="351" spans="2:53" ht="16.5" customHeight="1">
      <c r="B351" s="398" t="s">
        <v>5343</v>
      </c>
      <c r="C351" s="381" t="s">
        <v>5344</v>
      </c>
      <c r="D351" s="383">
        <v>876</v>
      </c>
      <c r="E351" s="382" t="s">
        <v>5345</v>
      </c>
      <c r="F351" s="369" t="s">
        <v>5346</v>
      </c>
      <c r="G351" s="385" t="s">
        <v>5347</v>
      </c>
      <c r="H351" s="386"/>
      <c r="I351" s="384" t="s">
        <v>86</v>
      </c>
      <c r="J351" s="367" t="s">
        <v>110</v>
      </c>
      <c r="K351" s="366" t="s">
        <v>84</v>
      </c>
      <c r="L351" s="387">
        <v>15</v>
      </c>
      <c r="M351" s="388" t="s">
        <v>5348</v>
      </c>
      <c r="N351" s="389">
        <v>1000</v>
      </c>
      <c r="O351" s="390" t="s">
        <v>1348</v>
      </c>
      <c r="P351" s="373" t="s">
        <v>1349</v>
      </c>
      <c r="Q351" s="372" t="s">
        <v>3638</v>
      </c>
      <c r="R351" s="374">
        <v>33</v>
      </c>
      <c r="S351" s="375">
        <v>33</v>
      </c>
      <c r="T351" s="392">
        <v>17</v>
      </c>
      <c r="U351" s="391" t="s">
        <v>5346</v>
      </c>
      <c r="V351" s="376">
        <v>130.2495993696588</v>
      </c>
      <c r="W351" s="378">
        <v>130.53531365537307</v>
      </c>
      <c r="X351" s="377">
        <v>64.747543487484066</v>
      </c>
      <c r="Y351" s="387">
        <v>65.63000000000001</v>
      </c>
      <c r="Z351" s="395" t="s">
        <v>3639</v>
      </c>
      <c r="AA351" s="380">
        <v>166.67</v>
      </c>
      <c r="AB351" s="379" t="s">
        <v>3630</v>
      </c>
      <c r="AC351" s="380">
        <v>10</v>
      </c>
      <c r="AD351" s="379" t="s">
        <v>3630</v>
      </c>
      <c r="AE351" s="394">
        <v>0</v>
      </c>
      <c r="AF351" s="396">
        <v>0</v>
      </c>
      <c r="AG351" s="393">
        <v>0</v>
      </c>
      <c r="AH351" s="397" t="s">
        <v>633</v>
      </c>
      <c r="AI351" s="351"/>
      <c r="AL351" s="525" t="s">
        <v>15205</v>
      </c>
      <c r="AM351" s="513" t="s">
        <v>84</v>
      </c>
      <c r="AN351" s="508">
        <v>100</v>
      </c>
      <c r="AO351" s="514">
        <v>876</v>
      </c>
      <c r="AP351" s="498">
        <v>759</v>
      </c>
      <c r="AQ351" s="515">
        <v>117</v>
      </c>
      <c r="AR351" s="512" t="s">
        <v>15206</v>
      </c>
      <c r="BA351" s="338" t="s">
        <v>5349</v>
      </c>
    </row>
    <row r="352" spans="2:53" ht="16.5" customHeight="1">
      <c r="B352" s="398" t="s">
        <v>5343</v>
      </c>
      <c r="C352" s="381" t="s">
        <v>5344</v>
      </c>
      <c r="D352" s="383">
        <v>875</v>
      </c>
      <c r="E352" s="382" t="s">
        <v>5350</v>
      </c>
      <c r="F352" s="369" t="s">
        <v>5351</v>
      </c>
      <c r="G352" s="385" t="s">
        <v>5166</v>
      </c>
      <c r="H352" s="386"/>
      <c r="I352" s="384" t="s">
        <v>127</v>
      </c>
      <c r="J352" s="367" t="s">
        <v>679</v>
      </c>
      <c r="K352" s="366" t="s">
        <v>84</v>
      </c>
      <c r="L352" s="387">
        <v>35</v>
      </c>
      <c r="M352" s="388" t="s">
        <v>5352</v>
      </c>
      <c r="N352" s="389">
        <v>1000</v>
      </c>
      <c r="O352" s="390" t="s">
        <v>1348</v>
      </c>
      <c r="P352" s="373" t="s">
        <v>1349</v>
      </c>
      <c r="Q352" s="372" t="s">
        <v>3638</v>
      </c>
      <c r="R352" s="374">
        <v>35</v>
      </c>
      <c r="S352" s="375">
        <v>30</v>
      </c>
      <c r="T352" s="392">
        <v>25</v>
      </c>
      <c r="U352" s="391" t="s">
        <v>5351</v>
      </c>
      <c r="V352" s="376">
        <v>131.30875115349122</v>
      </c>
      <c r="W352" s="378">
        <v>131.63857274684713</v>
      </c>
      <c r="X352" s="377">
        <v>65.116338049830844</v>
      </c>
      <c r="Y352" s="387">
        <v>67.300000000000011</v>
      </c>
      <c r="Z352" s="395" t="s">
        <v>3639</v>
      </c>
      <c r="AA352" s="380">
        <v>66</v>
      </c>
      <c r="AB352" s="379" t="s">
        <v>3630</v>
      </c>
      <c r="AC352" s="380">
        <v>0</v>
      </c>
      <c r="AD352" s="379" t="s">
        <v>3630</v>
      </c>
      <c r="AE352" s="394">
        <v>0</v>
      </c>
      <c r="AF352" s="396">
        <v>0</v>
      </c>
      <c r="AG352" s="393">
        <v>0</v>
      </c>
      <c r="AH352" s="397" t="s">
        <v>3653</v>
      </c>
      <c r="AI352" s="351"/>
      <c r="AL352" s="525" t="s">
        <v>15207</v>
      </c>
      <c r="AM352" s="513" t="s">
        <v>84</v>
      </c>
      <c r="AN352" s="508">
        <v>100</v>
      </c>
      <c r="AO352" s="514">
        <v>875</v>
      </c>
      <c r="AP352" s="498">
        <v>780</v>
      </c>
      <c r="AQ352" s="515">
        <v>95</v>
      </c>
      <c r="AR352" s="512" t="s">
        <v>15208</v>
      </c>
      <c r="BA352" s="338" t="s">
        <v>5353</v>
      </c>
    </row>
    <row r="353" spans="2:53" ht="16.5" customHeight="1">
      <c r="B353" s="398" t="s">
        <v>5343</v>
      </c>
      <c r="C353" s="381" t="s">
        <v>5344</v>
      </c>
      <c r="D353" s="383">
        <v>877</v>
      </c>
      <c r="E353" s="382" t="s">
        <v>5354</v>
      </c>
      <c r="F353" s="369" t="s">
        <v>5355</v>
      </c>
      <c r="G353" s="385" t="s">
        <v>5356</v>
      </c>
      <c r="H353" s="386"/>
      <c r="I353" s="384" t="s">
        <v>114</v>
      </c>
      <c r="J353" s="367" t="s">
        <v>122</v>
      </c>
      <c r="K353" s="366" t="s">
        <v>84</v>
      </c>
      <c r="L353" s="387">
        <v>11</v>
      </c>
      <c r="M353" s="388" t="s">
        <v>5357</v>
      </c>
      <c r="N353" s="389">
        <v>1000</v>
      </c>
      <c r="O353" s="390" t="s">
        <v>1348</v>
      </c>
      <c r="P353" s="373" t="s">
        <v>1349</v>
      </c>
      <c r="Q353" s="372" t="s">
        <v>3638</v>
      </c>
      <c r="R353" s="374">
        <v>36</v>
      </c>
      <c r="S353" s="375">
        <v>36</v>
      </c>
      <c r="T353" s="392">
        <v>29</v>
      </c>
      <c r="U353" s="391" t="s">
        <v>5355</v>
      </c>
      <c r="V353" s="376">
        <v>130.96308035714284</v>
      </c>
      <c r="W353" s="378">
        <v>131.24879464285712</v>
      </c>
      <c r="X353" s="377">
        <v>64.97906250000004</v>
      </c>
      <c r="Y353" s="387">
        <v>65.95</v>
      </c>
      <c r="Z353" s="395" t="s">
        <v>3639</v>
      </c>
      <c r="AA353" s="380">
        <v>0</v>
      </c>
      <c r="AB353" s="379" t="s">
        <v>3630</v>
      </c>
      <c r="AC353" s="380">
        <v>10</v>
      </c>
      <c r="AD353" s="379" t="s">
        <v>3630</v>
      </c>
      <c r="AE353" s="394">
        <v>0</v>
      </c>
      <c r="AF353" s="396">
        <v>0</v>
      </c>
      <c r="AG353" s="393">
        <v>0</v>
      </c>
      <c r="AH353" s="397" t="s">
        <v>633</v>
      </c>
      <c r="AI353" s="351"/>
      <c r="AL353" s="525" t="s">
        <v>15209</v>
      </c>
      <c r="AM353" s="513" t="s">
        <v>84</v>
      </c>
      <c r="AN353" s="508">
        <v>100</v>
      </c>
      <c r="AO353" s="514">
        <v>877</v>
      </c>
      <c r="AP353" s="498">
        <v>772</v>
      </c>
      <c r="AQ353" s="515">
        <v>105</v>
      </c>
      <c r="AR353" s="512" t="s">
        <v>15210</v>
      </c>
      <c r="BA353" s="338" t="s">
        <v>5358</v>
      </c>
    </row>
    <row r="354" spans="2:53" ht="16.5" customHeight="1">
      <c r="B354" s="398" t="s">
        <v>5343</v>
      </c>
      <c r="C354" s="381" t="s">
        <v>5344</v>
      </c>
      <c r="D354" s="383">
        <v>878</v>
      </c>
      <c r="E354" s="382" t="s">
        <v>633</v>
      </c>
      <c r="F354" s="369" t="s">
        <v>5359</v>
      </c>
      <c r="G354" s="385" t="s">
        <v>5360</v>
      </c>
      <c r="H354" s="386"/>
      <c r="I354" s="384" t="s">
        <v>137</v>
      </c>
      <c r="J354" s="367" t="s">
        <v>68</v>
      </c>
      <c r="K354" s="366" t="s">
        <v>83</v>
      </c>
      <c r="L354" s="387">
        <v>18</v>
      </c>
      <c r="M354" s="388" t="s">
        <v>5361</v>
      </c>
      <c r="N354" s="389">
        <v>1000</v>
      </c>
      <c r="O354" s="390" t="s">
        <v>1350</v>
      </c>
      <c r="P354" s="373" t="s">
        <v>1351</v>
      </c>
      <c r="Q354" s="372" t="s">
        <v>3638</v>
      </c>
      <c r="R354" s="374">
        <v>20</v>
      </c>
      <c r="S354" s="375">
        <v>35</v>
      </c>
      <c r="T354" s="392">
        <v>35</v>
      </c>
      <c r="U354" s="391" t="s">
        <v>5359</v>
      </c>
      <c r="V354" s="376">
        <v>130.22696118689188</v>
      </c>
      <c r="W354" s="378">
        <v>130.51267547260616</v>
      </c>
      <c r="X354" s="377">
        <v>64.965181670250999</v>
      </c>
      <c r="Y354" s="387">
        <v>65.010000000000005</v>
      </c>
      <c r="Z354" s="395" t="s">
        <v>3639</v>
      </c>
      <c r="AA354" s="380">
        <v>100</v>
      </c>
      <c r="AB354" s="379" t="s">
        <v>3630</v>
      </c>
      <c r="AC354" s="380">
        <v>0</v>
      </c>
      <c r="AD354" s="379" t="s">
        <v>3630</v>
      </c>
      <c r="AE354" s="394">
        <v>0</v>
      </c>
      <c r="AF354" s="396">
        <v>0</v>
      </c>
      <c r="AG354" s="393">
        <v>0</v>
      </c>
      <c r="AH354" s="397" t="s">
        <v>633</v>
      </c>
      <c r="AI354" s="351"/>
      <c r="AL354" s="525" t="s">
        <v>15211</v>
      </c>
      <c r="AM354" s="513" t="s">
        <v>83</v>
      </c>
      <c r="AN354" s="508">
        <v>100</v>
      </c>
      <c r="AO354" s="514">
        <v>878</v>
      </c>
      <c r="AP354" s="498">
        <v>878</v>
      </c>
      <c r="AQ354" s="515">
        <v>0</v>
      </c>
      <c r="AR354" s="512" t="s">
        <v>15212</v>
      </c>
      <c r="BA354" s="338" t="s">
        <v>5362</v>
      </c>
    </row>
    <row r="355" spans="2:53" ht="16.5" customHeight="1">
      <c r="B355" s="398" t="s">
        <v>5343</v>
      </c>
      <c r="C355" s="381" t="s">
        <v>5344</v>
      </c>
      <c r="D355" s="383">
        <v>879</v>
      </c>
      <c r="E355" s="382" t="s">
        <v>633</v>
      </c>
      <c r="F355" s="369" t="s">
        <v>5363</v>
      </c>
      <c r="G355" s="385" t="s">
        <v>5364</v>
      </c>
      <c r="H355" s="386"/>
      <c r="I355" s="384" t="s">
        <v>127</v>
      </c>
      <c r="J355" s="367" t="s">
        <v>684</v>
      </c>
      <c r="K355" s="366" t="s">
        <v>83</v>
      </c>
      <c r="L355" s="387">
        <v>15</v>
      </c>
      <c r="M355" s="388" t="s">
        <v>5365</v>
      </c>
      <c r="N355" s="389">
        <v>1000</v>
      </c>
      <c r="O355" s="390" t="s">
        <v>1348</v>
      </c>
      <c r="P355" s="373" t="s">
        <v>1349</v>
      </c>
      <c r="Q355" s="372" t="s">
        <v>3638</v>
      </c>
      <c r="R355" s="374">
        <v>30</v>
      </c>
      <c r="S355" s="375">
        <v>35</v>
      </c>
      <c r="T355" s="392">
        <v>25</v>
      </c>
      <c r="U355" s="391" t="s">
        <v>5363</v>
      </c>
      <c r="V355" s="376">
        <v>130.19957310565636</v>
      </c>
      <c r="W355" s="378">
        <v>130.48528739137063</v>
      </c>
      <c r="X355" s="377">
        <v>64.952569751486479</v>
      </c>
      <c r="Y355" s="387">
        <v>67.98</v>
      </c>
      <c r="Z355" s="395" t="s">
        <v>3639</v>
      </c>
      <c r="AA355" s="380">
        <v>66</v>
      </c>
      <c r="AB355" s="379" t="s">
        <v>3630</v>
      </c>
      <c r="AC355" s="380">
        <v>0</v>
      </c>
      <c r="AD355" s="379" t="s">
        <v>3630</v>
      </c>
      <c r="AE355" s="394">
        <v>0</v>
      </c>
      <c r="AF355" s="396">
        <v>0</v>
      </c>
      <c r="AG355" s="393">
        <v>0</v>
      </c>
      <c r="AH355" s="397" t="s">
        <v>3653</v>
      </c>
      <c r="AI355" s="351"/>
      <c r="AL355" s="525" t="s">
        <v>15213</v>
      </c>
      <c r="AM355" s="513" t="s">
        <v>83</v>
      </c>
      <c r="AN355" s="508">
        <v>100</v>
      </c>
      <c r="AO355" s="514">
        <v>879</v>
      </c>
      <c r="AP355" s="498">
        <v>879</v>
      </c>
      <c r="AQ355" s="515">
        <v>0</v>
      </c>
      <c r="AR355" s="512" t="s">
        <v>15214</v>
      </c>
      <c r="BA355" s="338" t="s">
        <v>5366</v>
      </c>
    </row>
    <row r="356" spans="2:53" ht="16.5" customHeight="1">
      <c r="B356" s="398" t="s">
        <v>5343</v>
      </c>
      <c r="C356" s="381" t="s">
        <v>5344</v>
      </c>
      <c r="D356" s="383">
        <v>880</v>
      </c>
      <c r="E356" s="382" t="s">
        <v>633</v>
      </c>
      <c r="F356" s="369" t="s">
        <v>5363</v>
      </c>
      <c r="G356" s="385" t="s">
        <v>5367</v>
      </c>
      <c r="H356" s="386"/>
      <c r="I356" s="384" t="s">
        <v>137</v>
      </c>
      <c r="J356" s="367" t="s">
        <v>96</v>
      </c>
      <c r="K356" s="366" t="s">
        <v>83</v>
      </c>
      <c r="L356" s="387">
        <v>18</v>
      </c>
      <c r="M356" s="388" t="s">
        <v>5368</v>
      </c>
      <c r="N356" s="389">
        <v>1000</v>
      </c>
      <c r="O356" s="390" t="s">
        <v>1350</v>
      </c>
      <c r="P356" s="373" t="s">
        <v>1351</v>
      </c>
      <c r="Q356" s="372" t="s">
        <v>3638</v>
      </c>
      <c r="R356" s="374">
        <v>20</v>
      </c>
      <c r="S356" s="375">
        <v>35</v>
      </c>
      <c r="T356" s="392">
        <v>35</v>
      </c>
      <c r="U356" s="391" t="s">
        <v>5363</v>
      </c>
      <c r="V356" s="376">
        <v>130.19572260439037</v>
      </c>
      <c r="W356" s="378">
        <v>130.48143689010465</v>
      </c>
      <c r="X356" s="377">
        <v>64.951420252752484</v>
      </c>
      <c r="Y356" s="387">
        <v>64.990000000000009</v>
      </c>
      <c r="Z356" s="395" t="s">
        <v>3639</v>
      </c>
      <c r="AA356" s="380">
        <v>100</v>
      </c>
      <c r="AB356" s="379" t="s">
        <v>3630</v>
      </c>
      <c r="AC356" s="380">
        <v>0</v>
      </c>
      <c r="AD356" s="379" t="s">
        <v>3630</v>
      </c>
      <c r="AE356" s="394">
        <v>0</v>
      </c>
      <c r="AF356" s="396">
        <v>0</v>
      </c>
      <c r="AG356" s="393">
        <v>0</v>
      </c>
      <c r="AH356" s="397" t="s">
        <v>633</v>
      </c>
      <c r="AI356" s="351"/>
      <c r="AL356" s="525" t="s">
        <v>15215</v>
      </c>
      <c r="AM356" s="513" t="s">
        <v>83</v>
      </c>
      <c r="AN356" s="508">
        <v>100</v>
      </c>
      <c r="AO356" s="514">
        <v>880</v>
      </c>
      <c r="AP356" s="498">
        <v>880</v>
      </c>
      <c r="AQ356" s="515">
        <v>0</v>
      </c>
      <c r="AR356" s="512" t="s">
        <v>15214</v>
      </c>
      <c r="BA356" s="338" t="s">
        <v>5369</v>
      </c>
    </row>
    <row r="357" spans="2:53" ht="16.5" customHeight="1">
      <c r="B357" s="398" t="s">
        <v>5343</v>
      </c>
      <c r="C357" s="381" t="s">
        <v>5344</v>
      </c>
      <c r="D357" s="383">
        <v>881</v>
      </c>
      <c r="E357" s="382" t="s">
        <v>633</v>
      </c>
      <c r="F357" s="369" t="s">
        <v>5370</v>
      </c>
      <c r="G357" s="385" t="s">
        <v>5371</v>
      </c>
      <c r="H357" s="386"/>
      <c r="I357" s="384" t="s">
        <v>137</v>
      </c>
      <c r="J357" s="367" t="s">
        <v>182</v>
      </c>
      <c r="K357" s="366" t="s">
        <v>83</v>
      </c>
      <c r="L357" s="387">
        <v>13</v>
      </c>
      <c r="M357" s="388" t="s">
        <v>5372</v>
      </c>
      <c r="N357" s="389">
        <v>1000</v>
      </c>
      <c r="O357" s="390" t="s">
        <v>1350</v>
      </c>
      <c r="P357" s="373" t="s">
        <v>1351</v>
      </c>
      <c r="Q357" s="372" t="s">
        <v>3638</v>
      </c>
      <c r="R357" s="374">
        <v>20</v>
      </c>
      <c r="S357" s="375">
        <v>35</v>
      </c>
      <c r="T357" s="392">
        <v>35</v>
      </c>
      <c r="U357" s="391" t="s">
        <v>5370</v>
      </c>
      <c r="V357" s="376">
        <v>130.18357426675092</v>
      </c>
      <c r="W357" s="378">
        <v>130.4692885524652</v>
      </c>
      <c r="X357" s="377">
        <v>64.948568590391957</v>
      </c>
      <c r="Y357" s="387">
        <v>64.990000000000009</v>
      </c>
      <c r="Z357" s="395" t="s">
        <v>3639</v>
      </c>
      <c r="AA357" s="380">
        <v>100</v>
      </c>
      <c r="AB357" s="379" t="s">
        <v>3630</v>
      </c>
      <c r="AC357" s="380">
        <v>0</v>
      </c>
      <c r="AD357" s="379" t="s">
        <v>3630</v>
      </c>
      <c r="AE357" s="394">
        <v>0</v>
      </c>
      <c r="AF357" s="396">
        <v>0</v>
      </c>
      <c r="AG357" s="393">
        <v>0</v>
      </c>
      <c r="AH357" s="397" t="s">
        <v>633</v>
      </c>
      <c r="AI357" s="351"/>
      <c r="AL357" s="525" t="s">
        <v>15216</v>
      </c>
      <c r="AM357" s="513" t="s">
        <v>83</v>
      </c>
      <c r="AN357" s="508">
        <v>100</v>
      </c>
      <c r="AO357" s="514">
        <v>881</v>
      </c>
      <c r="AP357" s="498">
        <v>881</v>
      </c>
      <c r="AQ357" s="515">
        <v>0</v>
      </c>
      <c r="AR357" s="512" t="s">
        <v>15214</v>
      </c>
      <c r="BA357" s="338" t="s">
        <v>5373</v>
      </c>
    </row>
    <row r="358" spans="2:53" ht="16.5" customHeight="1">
      <c r="B358" s="398" t="s">
        <v>5374</v>
      </c>
      <c r="C358" s="381" t="s">
        <v>5375</v>
      </c>
      <c r="D358" s="383">
        <v>882</v>
      </c>
      <c r="E358" s="382" t="s">
        <v>633</v>
      </c>
      <c r="F358" s="369" t="s">
        <v>5376</v>
      </c>
      <c r="G358" s="385" t="s">
        <v>5377</v>
      </c>
      <c r="H358" s="386"/>
      <c r="I358" s="384" t="s">
        <v>114</v>
      </c>
      <c r="J358" s="367" t="s">
        <v>115</v>
      </c>
      <c r="K358" s="366" t="s">
        <v>83</v>
      </c>
      <c r="L358" s="387">
        <v>10</v>
      </c>
      <c r="M358" s="388" t="s">
        <v>5378</v>
      </c>
      <c r="N358" s="389">
        <v>800</v>
      </c>
      <c r="O358" s="390" t="s">
        <v>1348</v>
      </c>
      <c r="P358" s="373" t="s">
        <v>1349</v>
      </c>
      <c r="Q358" s="372" t="s">
        <v>3638</v>
      </c>
      <c r="R358" s="374">
        <v>31</v>
      </c>
      <c r="S358" s="375">
        <v>38</v>
      </c>
      <c r="T358" s="392">
        <v>31</v>
      </c>
      <c r="U358" s="391" t="s">
        <v>5376</v>
      </c>
      <c r="V358" s="376">
        <v>130.15639382727187</v>
      </c>
      <c r="W358" s="378">
        <v>130.44210811298615</v>
      </c>
      <c r="X358" s="377">
        <v>64.935749029871005</v>
      </c>
      <c r="Y358" s="387">
        <v>66.77000000000001</v>
      </c>
      <c r="Z358" s="395" t="s">
        <v>3639</v>
      </c>
      <c r="AA358" s="380">
        <v>0</v>
      </c>
      <c r="AB358" s="379" t="s">
        <v>3630</v>
      </c>
      <c r="AC358" s="380">
        <v>10</v>
      </c>
      <c r="AD358" s="379" t="s">
        <v>3630</v>
      </c>
      <c r="AE358" s="394">
        <v>0</v>
      </c>
      <c r="AF358" s="396">
        <v>0</v>
      </c>
      <c r="AG358" s="393">
        <v>0</v>
      </c>
      <c r="AH358" s="397" t="s">
        <v>633</v>
      </c>
      <c r="AI358" s="351"/>
      <c r="AL358" s="525" t="s">
        <v>15217</v>
      </c>
      <c r="AM358" s="513" t="s">
        <v>83</v>
      </c>
      <c r="AN358" s="508">
        <v>100</v>
      </c>
      <c r="AO358" s="514">
        <v>882</v>
      </c>
      <c r="AP358" s="498">
        <v>882</v>
      </c>
      <c r="AQ358" s="515">
        <v>0</v>
      </c>
      <c r="AR358" s="512" t="s">
        <v>15218</v>
      </c>
      <c r="BA358" s="338" t="s">
        <v>5379</v>
      </c>
    </row>
    <row r="359" spans="2:53" ht="16.5" customHeight="1">
      <c r="B359" s="398" t="s">
        <v>5374</v>
      </c>
      <c r="C359" s="381" t="s">
        <v>5375</v>
      </c>
      <c r="D359" s="383">
        <v>884</v>
      </c>
      <c r="E359" s="382" t="s">
        <v>633</v>
      </c>
      <c r="F359" s="369" t="s">
        <v>5380</v>
      </c>
      <c r="G359" s="385" t="s">
        <v>5381</v>
      </c>
      <c r="H359" s="386"/>
      <c r="I359" s="384" t="s">
        <v>350</v>
      </c>
      <c r="J359" s="367" t="s">
        <v>134</v>
      </c>
      <c r="K359" s="366" t="s">
        <v>83</v>
      </c>
      <c r="L359" s="387">
        <v>93</v>
      </c>
      <c r="M359" s="388" t="s">
        <v>5382</v>
      </c>
      <c r="N359" s="389">
        <v>1000</v>
      </c>
      <c r="O359" s="390" t="s">
        <v>1348</v>
      </c>
      <c r="P359" s="373" t="s">
        <v>1349</v>
      </c>
      <c r="Q359" s="372" t="s">
        <v>3638</v>
      </c>
      <c r="R359" s="374">
        <v>25</v>
      </c>
      <c r="S359" s="375">
        <v>40</v>
      </c>
      <c r="T359" s="392">
        <v>35</v>
      </c>
      <c r="U359" s="391" t="s">
        <v>5380</v>
      </c>
      <c r="V359" s="376">
        <v>130.14962803673137</v>
      </c>
      <c r="W359" s="378">
        <v>130.43534232244565</v>
      </c>
      <c r="X359" s="377">
        <v>64.932514820411484</v>
      </c>
      <c r="Y359" s="387">
        <v>66.77000000000001</v>
      </c>
      <c r="Z359" s="395" t="s">
        <v>3639</v>
      </c>
      <c r="AA359" s="380">
        <v>100</v>
      </c>
      <c r="AB359" s="379" t="s">
        <v>3630</v>
      </c>
      <c r="AC359" s="380">
        <v>10</v>
      </c>
      <c r="AD359" s="379" t="s">
        <v>3630</v>
      </c>
      <c r="AE359" s="394">
        <v>0</v>
      </c>
      <c r="AF359" s="396">
        <v>0</v>
      </c>
      <c r="AG359" s="393">
        <v>0</v>
      </c>
      <c r="AH359" s="397" t="s">
        <v>633</v>
      </c>
      <c r="AI359" s="351"/>
      <c r="AL359" s="525" t="s">
        <v>15219</v>
      </c>
      <c r="AM359" s="513" t="s">
        <v>83</v>
      </c>
      <c r="AN359" s="508">
        <v>100</v>
      </c>
      <c r="AO359" s="514">
        <v>884</v>
      </c>
      <c r="AP359" s="498">
        <v>884</v>
      </c>
      <c r="AQ359" s="515">
        <v>0</v>
      </c>
      <c r="AR359" s="512" t="s">
        <v>15218</v>
      </c>
      <c r="BA359" s="338" t="s">
        <v>5383</v>
      </c>
    </row>
    <row r="360" spans="2:53" ht="16.5" customHeight="1">
      <c r="B360" s="398" t="s">
        <v>5374</v>
      </c>
      <c r="C360" s="381" t="s">
        <v>5375</v>
      </c>
      <c r="D360" s="383">
        <v>883</v>
      </c>
      <c r="E360" s="382" t="s">
        <v>5384</v>
      </c>
      <c r="F360" s="369" t="s">
        <v>5385</v>
      </c>
      <c r="G360" s="385" t="s">
        <v>5386</v>
      </c>
      <c r="H360" s="386"/>
      <c r="I360" s="384" t="s">
        <v>114</v>
      </c>
      <c r="J360" s="367" t="s">
        <v>123</v>
      </c>
      <c r="K360" s="366" t="s">
        <v>84</v>
      </c>
      <c r="L360" s="387">
        <v>12</v>
      </c>
      <c r="M360" s="388" t="s">
        <v>5387</v>
      </c>
      <c r="N360" s="389">
        <v>1000</v>
      </c>
      <c r="O360" s="390" t="s">
        <v>1348</v>
      </c>
      <c r="P360" s="373" t="s">
        <v>1349</v>
      </c>
      <c r="Q360" s="372" t="s">
        <v>3638</v>
      </c>
      <c r="R360" s="374">
        <v>36</v>
      </c>
      <c r="S360" s="375">
        <v>36</v>
      </c>
      <c r="T360" s="392">
        <v>29</v>
      </c>
      <c r="U360" s="391" t="s">
        <v>5385</v>
      </c>
      <c r="V360" s="376">
        <v>130.85151785714285</v>
      </c>
      <c r="W360" s="378">
        <v>131.13723214285713</v>
      </c>
      <c r="X360" s="377">
        <v>64.940624999999997</v>
      </c>
      <c r="Y360" s="387">
        <v>65.92</v>
      </c>
      <c r="Z360" s="395" t="s">
        <v>3639</v>
      </c>
      <c r="AA360" s="380">
        <v>0</v>
      </c>
      <c r="AB360" s="379" t="s">
        <v>3630</v>
      </c>
      <c r="AC360" s="380">
        <v>10</v>
      </c>
      <c r="AD360" s="379" t="s">
        <v>3630</v>
      </c>
      <c r="AE360" s="394">
        <v>0</v>
      </c>
      <c r="AF360" s="396">
        <v>0</v>
      </c>
      <c r="AG360" s="393">
        <v>0</v>
      </c>
      <c r="AH360" s="397" t="s">
        <v>633</v>
      </c>
      <c r="AI360" s="351"/>
      <c r="AL360" s="525" t="s">
        <v>15220</v>
      </c>
      <c r="AM360" s="513" t="s">
        <v>84</v>
      </c>
      <c r="AN360" s="508">
        <v>100</v>
      </c>
      <c r="AO360" s="514">
        <v>883</v>
      </c>
      <c r="AP360" s="498">
        <v>775</v>
      </c>
      <c r="AQ360" s="515">
        <v>108</v>
      </c>
      <c r="AR360" s="512" t="s">
        <v>15221</v>
      </c>
      <c r="BA360" s="338" t="s">
        <v>5388</v>
      </c>
    </row>
    <row r="361" spans="2:53" ht="16.5" customHeight="1">
      <c r="B361" s="398" t="s">
        <v>5374</v>
      </c>
      <c r="C361" s="381" t="s">
        <v>5375</v>
      </c>
      <c r="D361" s="383">
        <v>885</v>
      </c>
      <c r="E361" s="382" t="s">
        <v>5389</v>
      </c>
      <c r="F361" s="369" t="s">
        <v>5215</v>
      </c>
      <c r="G361" s="385" t="s">
        <v>5390</v>
      </c>
      <c r="H361" s="386"/>
      <c r="I361" s="384" t="s">
        <v>114</v>
      </c>
      <c r="J361" s="367" t="s">
        <v>676</v>
      </c>
      <c r="K361" s="366" t="s">
        <v>84</v>
      </c>
      <c r="L361" s="387">
        <v>6</v>
      </c>
      <c r="M361" s="388" t="s">
        <v>5391</v>
      </c>
      <c r="N361" s="389">
        <v>1000</v>
      </c>
      <c r="O361" s="390" t="s">
        <v>1348</v>
      </c>
      <c r="P361" s="373" t="s">
        <v>1349</v>
      </c>
      <c r="Q361" s="372" t="s">
        <v>3638</v>
      </c>
      <c r="R361" s="374">
        <v>36</v>
      </c>
      <c r="S361" s="375">
        <v>36</v>
      </c>
      <c r="T361" s="392">
        <v>29</v>
      </c>
      <c r="U361" s="391" t="s">
        <v>5215</v>
      </c>
      <c r="V361" s="376">
        <v>130.82308035714286</v>
      </c>
      <c r="W361" s="378">
        <v>131.10879464285713</v>
      </c>
      <c r="X361" s="377">
        <v>64.934062500000024</v>
      </c>
      <c r="Y361" s="387">
        <v>65.910000000000011</v>
      </c>
      <c r="Z361" s="395" t="s">
        <v>3639</v>
      </c>
      <c r="AA361" s="380">
        <v>0</v>
      </c>
      <c r="AB361" s="379" t="s">
        <v>3630</v>
      </c>
      <c r="AC361" s="380">
        <v>10</v>
      </c>
      <c r="AD361" s="379" t="s">
        <v>3630</v>
      </c>
      <c r="AE361" s="394">
        <v>0</v>
      </c>
      <c r="AF361" s="396">
        <v>0</v>
      </c>
      <c r="AG361" s="393">
        <v>0</v>
      </c>
      <c r="AH361" s="397" t="s">
        <v>633</v>
      </c>
      <c r="AI361" s="351"/>
      <c r="AL361" s="525" t="s">
        <v>15222</v>
      </c>
      <c r="AM361" s="513" t="s">
        <v>84</v>
      </c>
      <c r="AN361" s="508">
        <v>100</v>
      </c>
      <c r="AO361" s="514">
        <v>885</v>
      </c>
      <c r="AP361" s="498">
        <v>777</v>
      </c>
      <c r="AQ361" s="515">
        <v>108</v>
      </c>
      <c r="AR361" s="512" t="s">
        <v>15223</v>
      </c>
      <c r="BA361" s="338" t="s">
        <v>5392</v>
      </c>
    </row>
    <row r="362" spans="2:53" ht="16.5" customHeight="1">
      <c r="B362" s="398" t="s">
        <v>5374</v>
      </c>
      <c r="C362" s="381" t="s">
        <v>5375</v>
      </c>
      <c r="D362" s="383">
        <v>886</v>
      </c>
      <c r="E362" s="382" t="s">
        <v>5393</v>
      </c>
      <c r="F362" s="369" t="s">
        <v>5394</v>
      </c>
      <c r="G362" s="385" t="s">
        <v>5395</v>
      </c>
      <c r="H362" s="386"/>
      <c r="I362" s="384" t="s">
        <v>350</v>
      </c>
      <c r="J362" s="367" t="s">
        <v>1428</v>
      </c>
      <c r="K362" s="366" t="s">
        <v>83</v>
      </c>
      <c r="L362" s="387">
        <v>19</v>
      </c>
      <c r="M362" s="388" t="s">
        <v>5396</v>
      </c>
      <c r="N362" s="389">
        <v>1000</v>
      </c>
      <c r="O362" s="390" t="s">
        <v>1348</v>
      </c>
      <c r="P362" s="373" t="s">
        <v>1349</v>
      </c>
      <c r="Q362" s="372" t="s">
        <v>3638</v>
      </c>
      <c r="R362" s="374">
        <v>35</v>
      </c>
      <c r="S362" s="375">
        <v>45</v>
      </c>
      <c r="T362" s="392">
        <v>20</v>
      </c>
      <c r="U362" s="391" t="s">
        <v>5394</v>
      </c>
      <c r="V362" s="376">
        <v>130.10865191146883</v>
      </c>
      <c r="W362" s="378">
        <v>130.3943661971831</v>
      </c>
      <c r="X362" s="377">
        <v>64.703490945674048</v>
      </c>
      <c r="Y362" s="387">
        <v>67.210000000000008</v>
      </c>
      <c r="Z362" s="395" t="s">
        <v>3639</v>
      </c>
      <c r="AA362" s="380">
        <v>100</v>
      </c>
      <c r="AB362" s="379" t="s">
        <v>3630</v>
      </c>
      <c r="AC362" s="380">
        <v>10</v>
      </c>
      <c r="AD362" s="379" t="s">
        <v>3630</v>
      </c>
      <c r="AE362" s="394">
        <v>0</v>
      </c>
      <c r="AF362" s="396">
        <v>0</v>
      </c>
      <c r="AG362" s="393">
        <v>0</v>
      </c>
      <c r="AH362" s="397" t="s">
        <v>633</v>
      </c>
      <c r="AI362" s="351"/>
      <c r="AL362" s="525" t="s">
        <v>15224</v>
      </c>
      <c r="AM362" s="513" t="s">
        <v>83</v>
      </c>
      <c r="AN362" s="508">
        <v>100</v>
      </c>
      <c r="AO362" s="514">
        <v>886</v>
      </c>
      <c r="AP362" s="498">
        <v>886</v>
      </c>
      <c r="AQ362" s="515">
        <v>0</v>
      </c>
      <c r="AR362" s="512" t="s">
        <v>15225</v>
      </c>
      <c r="BA362" s="338" t="s">
        <v>5397</v>
      </c>
    </row>
    <row r="363" spans="2:53" ht="16.5" customHeight="1">
      <c r="B363" s="398" t="s">
        <v>5398</v>
      </c>
      <c r="C363" s="381" t="s">
        <v>5399</v>
      </c>
      <c r="D363" s="383">
        <v>887</v>
      </c>
      <c r="E363" s="382" t="s">
        <v>5400</v>
      </c>
      <c r="F363" s="369" t="s">
        <v>5227</v>
      </c>
      <c r="G363" s="385" t="s">
        <v>5401</v>
      </c>
      <c r="H363" s="386"/>
      <c r="I363" s="384" t="s">
        <v>114</v>
      </c>
      <c r="J363" s="367" t="s">
        <v>81</v>
      </c>
      <c r="K363" s="366" t="s">
        <v>84</v>
      </c>
      <c r="L363" s="387">
        <v>9</v>
      </c>
      <c r="M363" s="388" t="s">
        <v>5402</v>
      </c>
      <c r="N363" s="389">
        <v>1000</v>
      </c>
      <c r="O363" s="390" t="s">
        <v>1348</v>
      </c>
      <c r="P363" s="373" t="s">
        <v>1349</v>
      </c>
      <c r="Q363" s="372" t="s">
        <v>3638</v>
      </c>
      <c r="R363" s="374">
        <v>36</v>
      </c>
      <c r="S363" s="375">
        <v>36</v>
      </c>
      <c r="T363" s="392">
        <v>29</v>
      </c>
      <c r="U363" s="391" t="s">
        <v>5227</v>
      </c>
      <c r="V363" s="376">
        <v>130.79245535714284</v>
      </c>
      <c r="W363" s="378">
        <v>131.07816964285712</v>
      </c>
      <c r="X363" s="377">
        <v>64.919687500000009</v>
      </c>
      <c r="Y363" s="387">
        <v>65.89</v>
      </c>
      <c r="Z363" s="395" t="s">
        <v>3639</v>
      </c>
      <c r="AA363" s="380">
        <v>0</v>
      </c>
      <c r="AB363" s="379" t="s">
        <v>3630</v>
      </c>
      <c r="AC363" s="380">
        <v>10</v>
      </c>
      <c r="AD363" s="379" t="s">
        <v>3630</v>
      </c>
      <c r="AE363" s="394">
        <v>0</v>
      </c>
      <c r="AF363" s="396">
        <v>0</v>
      </c>
      <c r="AG363" s="393">
        <v>0</v>
      </c>
      <c r="AH363" s="397" t="s">
        <v>633</v>
      </c>
      <c r="AI363" s="351"/>
      <c r="AL363" s="525" t="s">
        <v>15226</v>
      </c>
      <c r="AM363" s="513" t="s">
        <v>84</v>
      </c>
      <c r="AN363" s="508">
        <v>100</v>
      </c>
      <c r="AO363" s="514">
        <v>887</v>
      </c>
      <c r="AP363" s="498">
        <v>778</v>
      </c>
      <c r="AQ363" s="515">
        <v>109</v>
      </c>
      <c r="AR363" s="512" t="s">
        <v>15227</v>
      </c>
      <c r="BA363" s="338" t="s">
        <v>5403</v>
      </c>
    </row>
    <row r="364" spans="2:53" ht="16.5" customHeight="1">
      <c r="B364" s="398" t="s">
        <v>5398</v>
      </c>
      <c r="C364" s="381" t="s">
        <v>5399</v>
      </c>
      <c r="D364" s="383">
        <v>888</v>
      </c>
      <c r="E364" s="382" t="s">
        <v>5404</v>
      </c>
      <c r="F364" s="369" t="s">
        <v>5405</v>
      </c>
      <c r="G364" s="385" t="s">
        <v>5406</v>
      </c>
      <c r="H364" s="386"/>
      <c r="I364" s="384" t="s">
        <v>114</v>
      </c>
      <c r="J364" s="367" t="s">
        <v>396</v>
      </c>
      <c r="K364" s="366" t="s">
        <v>84</v>
      </c>
      <c r="L364" s="387">
        <v>8</v>
      </c>
      <c r="M364" s="388" t="s">
        <v>5407</v>
      </c>
      <c r="N364" s="389">
        <v>1000</v>
      </c>
      <c r="O364" s="390" t="s">
        <v>1348</v>
      </c>
      <c r="P364" s="373" t="s">
        <v>1349</v>
      </c>
      <c r="Q364" s="372" t="s">
        <v>3638</v>
      </c>
      <c r="R364" s="374">
        <v>36</v>
      </c>
      <c r="S364" s="375">
        <v>36</v>
      </c>
      <c r="T364" s="392">
        <v>29</v>
      </c>
      <c r="U364" s="391" t="s">
        <v>5405</v>
      </c>
      <c r="V364" s="376">
        <v>130.77276785714284</v>
      </c>
      <c r="W364" s="378">
        <v>131.05848214285712</v>
      </c>
      <c r="X364" s="377">
        <v>64.914375000000049</v>
      </c>
      <c r="Y364" s="387">
        <v>65.89</v>
      </c>
      <c r="Z364" s="395" t="s">
        <v>3639</v>
      </c>
      <c r="AA364" s="380">
        <v>0</v>
      </c>
      <c r="AB364" s="379" t="s">
        <v>3630</v>
      </c>
      <c r="AC364" s="380">
        <v>10</v>
      </c>
      <c r="AD364" s="379" t="s">
        <v>3630</v>
      </c>
      <c r="AE364" s="394">
        <v>0</v>
      </c>
      <c r="AF364" s="396">
        <v>0</v>
      </c>
      <c r="AG364" s="393">
        <v>0</v>
      </c>
      <c r="AH364" s="397" t="s">
        <v>633</v>
      </c>
      <c r="AI364" s="351"/>
      <c r="AL364" s="525" t="s">
        <v>15228</v>
      </c>
      <c r="AM364" s="513" t="s">
        <v>84</v>
      </c>
      <c r="AN364" s="508">
        <v>100</v>
      </c>
      <c r="AO364" s="514">
        <v>888</v>
      </c>
      <c r="AP364" s="498">
        <v>778</v>
      </c>
      <c r="AQ364" s="515">
        <v>110</v>
      </c>
      <c r="AR364" s="512" t="s">
        <v>15229</v>
      </c>
      <c r="BA364" s="338" t="s">
        <v>5408</v>
      </c>
    </row>
    <row r="365" spans="2:53" ht="16.5" customHeight="1">
      <c r="B365" s="398" t="s">
        <v>5398</v>
      </c>
      <c r="C365" s="381" t="s">
        <v>5399</v>
      </c>
      <c r="D365" s="383">
        <v>889</v>
      </c>
      <c r="E365" s="382" t="s">
        <v>5409</v>
      </c>
      <c r="F365" s="369" t="s">
        <v>5410</v>
      </c>
      <c r="G365" s="385" t="s">
        <v>5411</v>
      </c>
      <c r="H365" s="386"/>
      <c r="I365" s="384" t="s">
        <v>506</v>
      </c>
      <c r="J365" s="367" t="s">
        <v>128</v>
      </c>
      <c r="K365" s="366" t="s">
        <v>84</v>
      </c>
      <c r="L365" s="387">
        <v>57</v>
      </c>
      <c r="M365" s="388" t="s">
        <v>5412</v>
      </c>
      <c r="N365" s="389">
        <v>600</v>
      </c>
      <c r="O365" s="390" t="s">
        <v>1348</v>
      </c>
      <c r="P365" s="373" t="s">
        <v>1349</v>
      </c>
      <c r="Q365" s="372" t="s">
        <v>3638</v>
      </c>
      <c r="R365" s="374">
        <v>37</v>
      </c>
      <c r="S365" s="375">
        <v>43</v>
      </c>
      <c r="T365" s="392">
        <v>20</v>
      </c>
      <c r="U365" s="391" t="s">
        <v>5410</v>
      </c>
      <c r="V365" s="376">
        <v>130.04203066118535</v>
      </c>
      <c r="W365" s="378">
        <v>130.32774494689963</v>
      </c>
      <c r="X365" s="377">
        <v>64.685112195957529</v>
      </c>
      <c r="Y365" s="387">
        <v>65.39</v>
      </c>
      <c r="Z365" s="395" t="s">
        <v>3639</v>
      </c>
      <c r="AA365" s="380">
        <v>100</v>
      </c>
      <c r="AB365" s="379" t="s">
        <v>3630</v>
      </c>
      <c r="AC365" s="380">
        <v>10</v>
      </c>
      <c r="AD365" s="379" t="s">
        <v>3630</v>
      </c>
      <c r="AE365" s="394">
        <v>0</v>
      </c>
      <c r="AF365" s="396">
        <v>0</v>
      </c>
      <c r="AG365" s="393">
        <v>0</v>
      </c>
      <c r="AH365" s="397" t="s">
        <v>633</v>
      </c>
      <c r="AI365" s="351"/>
      <c r="AL365" s="525" t="s">
        <v>15230</v>
      </c>
      <c r="AM365" s="513" t="s">
        <v>84</v>
      </c>
      <c r="AN365" s="508">
        <v>100</v>
      </c>
      <c r="AO365" s="514">
        <v>889</v>
      </c>
      <c r="AP365" s="498">
        <v>769</v>
      </c>
      <c r="AQ365" s="515">
        <v>120</v>
      </c>
      <c r="AR365" s="512" t="s">
        <v>15231</v>
      </c>
      <c r="BA365" s="338" t="s">
        <v>5413</v>
      </c>
    </row>
    <row r="366" spans="2:53" ht="16.5" customHeight="1">
      <c r="B366" s="398" t="s">
        <v>5398</v>
      </c>
      <c r="C366" s="381" t="s">
        <v>5399</v>
      </c>
      <c r="D366" s="383">
        <v>890</v>
      </c>
      <c r="E366" s="382" t="s">
        <v>633</v>
      </c>
      <c r="F366" s="369" t="s">
        <v>5410</v>
      </c>
      <c r="G366" s="385" t="s">
        <v>5414</v>
      </c>
      <c r="H366" s="386"/>
      <c r="I366" s="384" t="s">
        <v>137</v>
      </c>
      <c r="J366" s="367" t="s">
        <v>98</v>
      </c>
      <c r="K366" s="366" t="s">
        <v>83</v>
      </c>
      <c r="L366" s="387">
        <v>18</v>
      </c>
      <c r="M366" s="388" t="s">
        <v>5415</v>
      </c>
      <c r="N366" s="389">
        <v>1000</v>
      </c>
      <c r="O366" s="390" t="s">
        <v>1350</v>
      </c>
      <c r="P366" s="373" t="s">
        <v>1351</v>
      </c>
      <c r="Q366" s="372" t="s">
        <v>3638</v>
      </c>
      <c r="R366" s="374">
        <v>20</v>
      </c>
      <c r="S366" s="375">
        <v>35</v>
      </c>
      <c r="T366" s="392">
        <v>35</v>
      </c>
      <c r="U366" s="391" t="s">
        <v>5410</v>
      </c>
      <c r="V366" s="376">
        <v>130.0464715991055</v>
      </c>
      <c r="W366" s="378">
        <v>130.33218588481978</v>
      </c>
      <c r="X366" s="377">
        <v>64.900671258037377</v>
      </c>
      <c r="Y366" s="387">
        <v>64.930000000000007</v>
      </c>
      <c r="Z366" s="395" t="s">
        <v>3639</v>
      </c>
      <c r="AA366" s="380">
        <v>100</v>
      </c>
      <c r="AB366" s="379" t="s">
        <v>3630</v>
      </c>
      <c r="AC366" s="380">
        <v>0</v>
      </c>
      <c r="AD366" s="379" t="s">
        <v>3630</v>
      </c>
      <c r="AE366" s="394">
        <v>0</v>
      </c>
      <c r="AF366" s="396">
        <v>0</v>
      </c>
      <c r="AG366" s="393">
        <v>0</v>
      </c>
      <c r="AH366" s="397" t="s">
        <v>633</v>
      </c>
      <c r="AI366" s="351"/>
      <c r="AL366" s="525" t="s">
        <v>15232</v>
      </c>
      <c r="AM366" s="513" t="s">
        <v>83</v>
      </c>
      <c r="AN366" s="508">
        <v>100</v>
      </c>
      <c r="AO366" s="514">
        <v>890</v>
      </c>
      <c r="AP366" s="498">
        <v>890</v>
      </c>
      <c r="AQ366" s="515">
        <v>0</v>
      </c>
      <c r="AR366" s="512" t="s">
        <v>15233</v>
      </c>
      <c r="BA366" s="338" t="s">
        <v>5416</v>
      </c>
    </row>
    <row r="367" spans="2:53" ht="16.5" customHeight="1">
      <c r="B367" s="398" t="s">
        <v>5417</v>
      </c>
      <c r="C367" s="381" t="s">
        <v>5418</v>
      </c>
      <c r="D367" s="383">
        <v>891</v>
      </c>
      <c r="E367" s="382" t="s">
        <v>633</v>
      </c>
      <c r="F367" s="369" t="s">
        <v>5419</v>
      </c>
      <c r="G367" s="385" t="s">
        <v>5420</v>
      </c>
      <c r="H367" s="386"/>
      <c r="I367" s="384" t="s">
        <v>506</v>
      </c>
      <c r="J367" s="367" t="s">
        <v>119</v>
      </c>
      <c r="K367" s="366" t="s">
        <v>83</v>
      </c>
      <c r="L367" s="387">
        <v>19</v>
      </c>
      <c r="M367" s="388" t="s">
        <v>5421</v>
      </c>
      <c r="N367" s="389">
        <v>600</v>
      </c>
      <c r="O367" s="390" t="s">
        <v>1348</v>
      </c>
      <c r="P367" s="373" t="s">
        <v>1349</v>
      </c>
      <c r="Q367" s="372" t="s">
        <v>3638</v>
      </c>
      <c r="R367" s="374">
        <v>37</v>
      </c>
      <c r="S367" s="375">
        <v>43</v>
      </c>
      <c r="T367" s="392">
        <v>20</v>
      </c>
      <c r="U367" s="391" t="s">
        <v>5419</v>
      </c>
      <c r="V367" s="376">
        <v>130.00700688779054</v>
      </c>
      <c r="W367" s="378">
        <v>130.29272117350482</v>
      </c>
      <c r="X367" s="377">
        <v>64.885135969352334</v>
      </c>
      <c r="Y367" s="387">
        <v>66.710000000000008</v>
      </c>
      <c r="Z367" s="395" t="s">
        <v>3639</v>
      </c>
      <c r="AA367" s="380">
        <v>100</v>
      </c>
      <c r="AB367" s="379" t="s">
        <v>3630</v>
      </c>
      <c r="AC367" s="380">
        <v>10</v>
      </c>
      <c r="AD367" s="379" t="s">
        <v>3630</v>
      </c>
      <c r="AE367" s="394">
        <v>0</v>
      </c>
      <c r="AF367" s="396">
        <v>0.3</v>
      </c>
      <c r="AG367" s="393">
        <v>0</v>
      </c>
      <c r="AH367" s="397" t="s">
        <v>4230</v>
      </c>
      <c r="AI367" s="351"/>
      <c r="AL367" s="525" t="s">
        <v>15234</v>
      </c>
      <c r="AM367" s="513" t="s">
        <v>83</v>
      </c>
      <c r="AN367" s="508">
        <v>100</v>
      </c>
      <c r="AO367" s="514">
        <v>891</v>
      </c>
      <c r="AP367" s="498">
        <v>891</v>
      </c>
      <c r="AQ367" s="515">
        <v>0</v>
      </c>
      <c r="AR367" s="512" t="s">
        <v>15235</v>
      </c>
      <c r="BA367" s="338" t="s">
        <v>5422</v>
      </c>
    </row>
    <row r="368" spans="2:53" ht="16.5" customHeight="1">
      <c r="B368" s="398" t="s">
        <v>5417</v>
      </c>
      <c r="C368" s="381" t="s">
        <v>5418</v>
      </c>
      <c r="D368" s="383">
        <v>892</v>
      </c>
      <c r="E368" s="382" t="s">
        <v>5423</v>
      </c>
      <c r="F368" s="369" t="s">
        <v>5246</v>
      </c>
      <c r="G368" s="385" t="s">
        <v>5424</v>
      </c>
      <c r="H368" s="386"/>
      <c r="I368" s="384" t="s">
        <v>114</v>
      </c>
      <c r="J368" s="367" t="s">
        <v>108</v>
      </c>
      <c r="K368" s="366" t="s">
        <v>84</v>
      </c>
      <c r="L368" s="387">
        <v>9</v>
      </c>
      <c r="M368" s="388" t="s">
        <v>5425</v>
      </c>
      <c r="N368" s="389">
        <v>1000</v>
      </c>
      <c r="O368" s="390" t="s">
        <v>1348</v>
      </c>
      <c r="P368" s="373" t="s">
        <v>1349</v>
      </c>
      <c r="Q368" s="372" t="s">
        <v>3638</v>
      </c>
      <c r="R368" s="374">
        <v>36</v>
      </c>
      <c r="S368" s="375">
        <v>36</v>
      </c>
      <c r="T368" s="392">
        <v>29</v>
      </c>
      <c r="U368" s="391" t="s">
        <v>5246</v>
      </c>
      <c r="V368" s="376">
        <v>130.69183035714283</v>
      </c>
      <c r="W368" s="378">
        <v>130.97754464285711</v>
      </c>
      <c r="X368" s="377">
        <v>64.890312500000036</v>
      </c>
      <c r="Y368" s="387">
        <v>65.86</v>
      </c>
      <c r="Z368" s="395" t="s">
        <v>3639</v>
      </c>
      <c r="AA368" s="380">
        <v>0</v>
      </c>
      <c r="AB368" s="379" t="s">
        <v>3630</v>
      </c>
      <c r="AC368" s="380">
        <v>10</v>
      </c>
      <c r="AD368" s="379" t="s">
        <v>3630</v>
      </c>
      <c r="AE368" s="394">
        <v>0</v>
      </c>
      <c r="AF368" s="396">
        <v>0</v>
      </c>
      <c r="AG368" s="393">
        <v>0</v>
      </c>
      <c r="AH368" s="397" t="s">
        <v>633</v>
      </c>
      <c r="AI368" s="351"/>
      <c r="AL368" s="525" t="s">
        <v>15236</v>
      </c>
      <c r="AM368" s="513" t="s">
        <v>84</v>
      </c>
      <c r="AN368" s="508">
        <v>100</v>
      </c>
      <c r="AO368" s="514">
        <v>892</v>
      </c>
      <c r="AP368" s="498">
        <v>780</v>
      </c>
      <c r="AQ368" s="515">
        <v>112</v>
      </c>
      <c r="AR368" s="512" t="s">
        <v>15237</v>
      </c>
      <c r="BA368" s="338" t="s">
        <v>5426</v>
      </c>
    </row>
    <row r="369" spans="2:53" ht="16.5" customHeight="1">
      <c r="B369" s="398" t="s">
        <v>5417</v>
      </c>
      <c r="C369" s="381" t="s">
        <v>5418</v>
      </c>
      <c r="D369" s="383">
        <v>893</v>
      </c>
      <c r="E369" s="382" t="s">
        <v>633</v>
      </c>
      <c r="F369" s="369" t="s">
        <v>5427</v>
      </c>
      <c r="G369" s="385" t="s">
        <v>5428</v>
      </c>
      <c r="H369" s="386"/>
      <c r="I369" s="384" t="s">
        <v>127</v>
      </c>
      <c r="J369" s="367" t="s">
        <v>643</v>
      </c>
      <c r="K369" s="366" t="s">
        <v>83</v>
      </c>
      <c r="L369" s="387">
        <v>20</v>
      </c>
      <c r="M369" s="388" t="s">
        <v>5429</v>
      </c>
      <c r="N369" s="389">
        <v>1000</v>
      </c>
      <c r="O369" s="390" t="s">
        <v>1348</v>
      </c>
      <c r="P369" s="373" t="s">
        <v>1349</v>
      </c>
      <c r="Q369" s="372" t="s">
        <v>3638</v>
      </c>
      <c r="R369" s="374">
        <v>30</v>
      </c>
      <c r="S369" s="375">
        <v>35</v>
      </c>
      <c r="T369" s="392">
        <v>25</v>
      </c>
      <c r="U369" s="391" t="s">
        <v>5427</v>
      </c>
      <c r="V369" s="376">
        <v>129.99016979445935</v>
      </c>
      <c r="W369" s="378">
        <v>130.27307545001915</v>
      </c>
      <c r="X369" s="377">
        <v>64.878377377760742</v>
      </c>
      <c r="Y369" s="387">
        <v>67.86</v>
      </c>
      <c r="Z369" s="395" t="s">
        <v>3639</v>
      </c>
      <c r="AA369" s="380">
        <v>66</v>
      </c>
      <c r="AB369" s="379" t="s">
        <v>3630</v>
      </c>
      <c r="AC369" s="380">
        <v>0</v>
      </c>
      <c r="AD369" s="379" t="s">
        <v>3630</v>
      </c>
      <c r="AE369" s="394">
        <v>0</v>
      </c>
      <c r="AF369" s="396">
        <v>0</v>
      </c>
      <c r="AG369" s="393">
        <v>0</v>
      </c>
      <c r="AH369" s="397" t="s">
        <v>3653</v>
      </c>
      <c r="AI369" s="351"/>
      <c r="AL369" s="525" t="s">
        <v>15238</v>
      </c>
      <c r="AM369" s="513" t="s">
        <v>83</v>
      </c>
      <c r="AN369" s="508">
        <v>100</v>
      </c>
      <c r="AO369" s="514">
        <v>893</v>
      </c>
      <c r="AP369" s="498">
        <v>893</v>
      </c>
      <c r="AQ369" s="515">
        <v>0</v>
      </c>
      <c r="AR369" s="512" t="s">
        <v>15235</v>
      </c>
      <c r="BA369" s="338" t="s">
        <v>5430</v>
      </c>
    </row>
    <row r="370" spans="2:53" ht="16.5" customHeight="1">
      <c r="B370" s="398" t="s">
        <v>5417</v>
      </c>
      <c r="C370" s="381" t="s">
        <v>5418</v>
      </c>
      <c r="D370" s="383">
        <v>894</v>
      </c>
      <c r="E370" s="382" t="s">
        <v>5431</v>
      </c>
      <c r="F370" s="369" t="s">
        <v>5432</v>
      </c>
      <c r="G370" s="385" t="s">
        <v>5433</v>
      </c>
      <c r="H370" s="386"/>
      <c r="I370" s="384" t="s">
        <v>114</v>
      </c>
      <c r="J370" s="367" t="s">
        <v>386</v>
      </c>
      <c r="K370" s="366" t="s">
        <v>84</v>
      </c>
      <c r="L370" s="387">
        <v>9</v>
      </c>
      <c r="M370" s="388" t="s">
        <v>5434</v>
      </c>
      <c r="N370" s="389">
        <v>1000</v>
      </c>
      <c r="O370" s="390" t="s">
        <v>1348</v>
      </c>
      <c r="P370" s="373" t="s">
        <v>1349</v>
      </c>
      <c r="Q370" s="372" t="s">
        <v>3638</v>
      </c>
      <c r="R370" s="374">
        <v>36</v>
      </c>
      <c r="S370" s="375">
        <v>36</v>
      </c>
      <c r="T370" s="392">
        <v>29</v>
      </c>
      <c r="U370" s="391" t="s">
        <v>5432</v>
      </c>
      <c r="V370" s="376">
        <v>130.67433035714285</v>
      </c>
      <c r="W370" s="378">
        <v>130.96004464285713</v>
      </c>
      <c r="X370" s="377">
        <v>64.882812500000014</v>
      </c>
      <c r="Y370" s="387">
        <v>65.849999999999994</v>
      </c>
      <c r="Z370" s="395" t="s">
        <v>3639</v>
      </c>
      <c r="AA370" s="380">
        <v>0</v>
      </c>
      <c r="AB370" s="379" t="s">
        <v>3630</v>
      </c>
      <c r="AC370" s="380">
        <v>10</v>
      </c>
      <c r="AD370" s="379" t="s">
        <v>3630</v>
      </c>
      <c r="AE370" s="394">
        <v>0</v>
      </c>
      <c r="AF370" s="396">
        <v>0</v>
      </c>
      <c r="AG370" s="393">
        <v>0</v>
      </c>
      <c r="AH370" s="397" t="s">
        <v>633</v>
      </c>
      <c r="AI370" s="351"/>
      <c r="AL370" s="525" t="s">
        <v>15239</v>
      </c>
      <c r="AM370" s="513" t="s">
        <v>84</v>
      </c>
      <c r="AN370" s="508">
        <v>100</v>
      </c>
      <c r="AO370" s="514">
        <v>894</v>
      </c>
      <c r="AP370" s="498">
        <v>781</v>
      </c>
      <c r="AQ370" s="515">
        <v>113</v>
      </c>
      <c r="AR370" s="512" t="s">
        <v>15240</v>
      </c>
      <c r="BA370" s="338" t="s">
        <v>5435</v>
      </c>
    </row>
    <row r="371" spans="2:53" ht="16.5" customHeight="1">
      <c r="B371" s="398" t="s">
        <v>5417</v>
      </c>
      <c r="C371" s="381" t="s">
        <v>5418</v>
      </c>
      <c r="D371" s="383">
        <v>895</v>
      </c>
      <c r="E371" s="382" t="s">
        <v>5436</v>
      </c>
      <c r="F371" s="369" t="s">
        <v>5437</v>
      </c>
      <c r="G371" s="385" t="s">
        <v>5438</v>
      </c>
      <c r="H371" s="386"/>
      <c r="I371" s="384" t="s">
        <v>137</v>
      </c>
      <c r="J371" s="367" t="s">
        <v>103</v>
      </c>
      <c r="K371" s="366" t="s">
        <v>84</v>
      </c>
      <c r="L371" s="387">
        <v>17</v>
      </c>
      <c r="M371" s="388" t="s">
        <v>5439</v>
      </c>
      <c r="N371" s="389">
        <v>1000</v>
      </c>
      <c r="O371" s="390" t="s">
        <v>1350</v>
      </c>
      <c r="P371" s="373" t="s">
        <v>1351</v>
      </c>
      <c r="Q371" s="372" t="s">
        <v>3638</v>
      </c>
      <c r="R371" s="374">
        <v>30</v>
      </c>
      <c r="S371" s="375">
        <v>30</v>
      </c>
      <c r="T371" s="392">
        <v>30</v>
      </c>
      <c r="U371" s="391" t="s">
        <v>5437</v>
      </c>
      <c r="V371" s="376">
        <v>129.97994234219485</v>
      </c>
      <c r="W371" s="378">
        <v>130.25992586853621</v>
      </c>
      <c r="X371" s="377">
        <v>64.670065894634448</v>
      </c>
      <c r="Y371" s="387">
        <v>64.72</v>
      </c>
      <c r="Z371" s="395" t="s">
        <v>3639</v>
      </c>
      <c r="AA371" s="380">
        <v>100</v>
      </c>
      <c r="AB371" s="379" t="s">
        <v>3630</v>
      </c>
      <c r="AC371" s="380">
        <v>0</v>
      </c>
      <c r="AD371" s="379" t="s">
        <v>3630</v>
      </c>
      <c r="AE371" s="394">
        <v>0</v>
      </c>
      <c r="AF371" s="396">
        <v>0</v>
      </c>
      <c r="AG371" s="393">
        <v>0</v>
      </c>
      <c r="AH371" s="397" t="s">
        <v>633</v>
      </c>
      <c r="AI371" s="351"/>
      <c r="AL371" s="525" t="s">
        <v>15241</v>
      </c>
      <c r="AM371" s="513" t="s">
        <v>84</v>
      </c>
      <c r="AN371" s="508">
        <v>100</v>
      </c>
      <c r="AO371" s="514">
        <v>895</v>
      </c>
      <c r="AP371" s="498">
        <v>773</v>
      </c>
      <c r="AQ371" s="515">
        <v>122</v>
      </c>
      <c r="AR371" s="512" t="s">
        <v>15242</v>
      </c>
      <c r="BA371" s="338" t="s">
        <v>5440</v>
      </c>
    </row>
    <row r="372" spans="2:53" ht="16.5" customHeight="1">
      <c r="B372" s="398" t="s">
        <v>5417</v>
      </c>
      <c r="C372" s="381" t="s">
        <v>5418</v>
      </c>
      <c r="D372" s="383">
        <v>898</v>
      </c>
      <c r="E372" s="382" t="s">
        <v>5441</v>
      </c>
      <c r="F372" s="369" t="s">
        <v>5442</v>
      </c>
      <c r="G372" s="385" t="s">
        <v>5443</v>
      </c>
      <c r="H372" s="386"/>
      <c r="I372" s="384" t="s">
        <v>506</v>
      </c>
      <c r="J372" s="367" t="s">
        <v>102</v>
      </c>
      <c r="K372" s="366" t="s">
        <v>84</v>
      </c>
      <c r="L372" s="387">
        <v>34</v>
      </c>
      <c r="M372" s="388" t="s">
        <v>5444</v>
      </c>
      <c r="N372" s="389">
        <v>600</v>
      </c>
      <c r="O372" s="390" t="s">
        <v>1348</v>
      </c>
      <c r="P372" s="373" t="s">
        <v>1349</v>
      </c>
      <c r="Q372" s="372" t="s">
        <v>3638</v>
      </c>
      <c r="R372" s="374">
        <v>37</v>
      </c>
      <c r="S372" s="375">
        <v>43</v>
      </c>
      <c r="T372" s="392">
        <v>20</v>
      </c>
      <c r="U372" s="391" t="s">
        <v>5442</v>
      </c>
      <c r="V372" s="376">
        <v>129.97182298159422</v>
      </c>
      <c r="W372" s="378">
        <v>130.2494866906211</v>
      </c>
      <c r="X372" s="377">
        <v>64.664345163892335</v>
      </c>
      <c r="Y372" s="387">
        <v>65.37</v>
      </c>
      <c r="Z372" s="395" t="s">
        <v>3639</v>
      </c>
      <c r="AA372" s="380">
        <v>100</v>
      </c>
      <c r="AB372" s="379" t="s">
        <v>3630</v>
      </c>
      <c r="AC372" s="380">
        <v>10</v>
      </c>
      <c r="AD372" s="379" t="s">
        <v>3630</v>
      </c>
      <c r="AE372" s="394">
        <v>0</v>
      </c>
      <c r="AF372" s="396">
        <v>0</v>
      </c>
      <c r="AG372" s="393">
        <v>0</v>
      </c>
      <c r="AH372" s="397" t="s">
        <v>633</v>
      </c>
      <c r="AI372" s="351"/>
      <c r="AL372" s="525" t="s">
        <v>15243</v>
      </c>
      <c r="AM372" s="513" t="s">
        <v>84</v>
      </c>
      <c r="AN372" s="508">
        <v>100</v>
      </c>
      <c r="AO372" s="514">
        <v>898</v>
      </c>
      <c r="AP372" s="498">
        <v>776</v>
      </c>
      <c r="AQ372" s="515">
        <v>122</v>
      </c>
      <c r="AR372" s="512" t="s">
        <v>15244</v>
      </c>
      <c r="BA372" s="338" t="s">
        <v>5445</v>
      </c>
    </row>
    <row r="373" spans="2:53" ht="16.5" customHeight="1">
      <c r="B373" s="398" t="s">
        <v>5417</v>
      </c>
      <c r="C373" s="381" t="s">
        <v>5418</v>
      </c>
      <c r="D373" s="383">
        <v>896</v>
      </c>
      <c r="E373" s="382" t="s">
        <v>5441</v>
      </c>
      <c r="F373" s="369" t="s">
        <v>5253</v>
      </c>
      <c r="G373" s="385" t="s">
        <v>5298</v>
      </c>
      <c r="H373" s="386"/>
      <c r="I373" s="384" t="s">
        <v>114</v>
      </c>
      <c r="J373" s="367" t="s">
        <v>111</v>
      </c>
      <c r="K373" s="366" t="s">
        <v>84</v>
      </c>
      <c r="L373" s="387">
        <v>13</v>
      </c>
      <c r="M373" s="388" t="s">
        <v>5446</v>
      </c>
      <c r="N373" s="389">
        <v>1000</v>
      </c>
      <c r="O373" s="390" t="s">
        <v>1348</v>
      </c>
      <c r="P373" s="373" t="s">
        <v>1349</v>
      </c>
      <c r="Q373" s="372" t="s">
        <v>3638</v>
      </c>
      <c r="R373" s="374">
        <v>36</v>
      </c>
      <c r="S373" s="375">
        <v>36</v>
      </c>
      <c r="T373" s="392">
        <v>29</v>
      </c>
      <c r="U373" s="391" t="s">
        <v>5253</v>
      </c>
      <c r="V373" s="376">
        <v>130.65683035714284</v>
      </c>
      <c r="W373" s="378">
        <v>130.94254464285711</v>
      </c>
      <c r="X373" s="377">
        <v>64.880312500000031</v>
      </c>
      <c r="Y373" s="387">
        <v>65.850000000000009</v>
      </c>
      <c r="Z373" s="395" t="s">
        <v>3639</v>
      </c>
      <c r="AA373" s="380">
        <v>0</v>
      </c>
      <c r="AB373" s="379" t="s">
        <v>3630</v>
      </c>
      <c r="AC373" s="380">
        <v>10</v>
      </c>
      <c r="AD373" s="379" t="s">
        <v>3630</v>
      </c>
      <c r="AE373" s="394">
        <v>0</v>
      </c>
      <c r="AF373" s="396">
        <v>0</v>
      </c>
      <c r="AG373" s="393">
        <v>0</v>
      </c>
      <c r="AH373" s="397" t="s">
        <v>633</v>
      </c>
      <c r="AI373" s="351"/>
      <c r="AL373" s="525" t="s">
        <v>15245</v>
      </c>
      <c r="AM373" s="513" t="s">
        <v>84</v>
      </c>
      <c r="AN373" s="508">
        <v>100</v>
      </c>
      <c r="AO373" s="514">
        <v>896</v>
      </c>
      <c r="AP373" s="498">
        <v>782</v>
      </c>
      <c r="AQ373" s="515">
        <v>114</v>
      </c>
      <c r="AR373" s="512" t="s">
        <v>15246</v>
      </c>
      <c r="BA373" s="338" t="s">
        <v>5447</v>
      </c>
    </row>
    <row r="374" spans="2:53" ht="16.5" customHeight="1">
      <c r="B374" s="398" t="s">
        <v>5417</v>
      </c>
      <c r="C374" s="381" t="s">
        <v>5418</v>
      </c>
      <c r="D374" s="383">
        <v>897</v>
      </c>
      <c r="E374" s="382" t="s">
        <v>5448</v>
      </c>
      <c r="F374" s="369" t="s">
        <v>5253</v>
      </c>
      <c r="G374" s="385" t="s">
        <v>5254</v>
      </c>
      <c r="H374" s="386"/>
      <c r="I374" s="384" t="s">
        <v>114</v>
      </c>
      <c r="J374" s="367" t="s">
        <v>112</v>
      </c>
      <c r="K374" s="366" t="s">
        <v>84</v>
      </c>
      <c r="L374" s="387">
        <v>10</v>
      </c>
      <c r="M374" s="388" t="s">
        <v>5449</v>
      </c>
      <c r="N374" s="389">
        <v>1000</v>
      </c>
      <c r="O374" s="390" t="s">
        <v>1348</v>
      </c>
      <c r="P374" s="373" t="s">
        <v>1349</v>
      </c>
      <c r="Q374" s="372" t="s">
        <v>3638</v>
      </c>
      <c r="R374" s="374">
        <v>36</v>
      </c>
      <c r="S374" s="375">
        <v>36</v>
      </c>
      <c r="T374" s="392">
        <v>29</v>
      </c>
      <c r="U374" s="391" t="s">
        <v>5253</v>
      </c>
      <c r="V374" s="376">
        <v>130.65464285714285</v>
      </c>
      <c r="W374" s="378">
        <v>130.94035714285712</v>
      </c>
      <c r="X374" s="377">
        <v>64.877500000000026</v>
      </c>
      <c r="Y374" s="387">
        <v>65.850000000000009</v>
      </c>
      <c r="Z374" s="395" t="s">
        <v>3639</v>
      </c>
      <c r="AA374" s="380">
        <v>0</v>
      </c>
      <c r="AB374" s="379" t="s">
        <v>3630</v>
      </c>
      <c r="AC374" s="380">
        <v>10</v>
      </c>
      <c r="AD374" s="379" t="s">
        <v>3630</v>
      </c>
      <c r="AE374" s="394">
        <v>0</v>
      </c>
      <c r="AF374" s="396">
        <v>0</v>
      </c>
      <c r="AG374" s="393">
        <v>0</v>
      </c>
      <c r="AH374" s="397" t="s">
        <v>633</v>
      </c>
      <c r="AI374" s="351"/>
      <c r="AL374" s="525" t="s">
        <v>15247</v>
      </c>
      <c r="AM374" s="513" t="s">
        <v>84</v>
      </c>
      <c r="AN374" s="508">
        <v>100</v>
      </c>
      <c r="AO374" s="514">
        <v>897</v>
      </c>
      <c r="AP374" s="498">
        <v>783</v>
      </c>
      <c r="AQ374" s="515">
        <v>114</v>
      </c>
      <c r="AR374" s="512" t="s">
        <v>15248</v>
      </c>
      <c r="BA374" s="338" t="s">
        <v>5450</v>
      </c>
    </row>
    <row r="375" spans="2:53" ht="16.5" customHeight="1">
      <c r="B375" s="398" t="s">
        <v>5417</v>
      </c>
      <c r="C375" s="381" t="s">
        <v>5418</v>
      </c>
      <c r="D375" s="383">
        <v>899</v>
      </c>
      <c r="E375" s="382" t="s">
        <v>633</v>
      </c>
      <c r="F375" s="369" t="s">
        <v>5451</v>
      </c>
      <c r="G375" s="385" t="s">
        <v>5452</v>
      </c>
      <c r="H375" s="386"/>
      <c r="I375" s="384" t="s">
        <v>506</v>
      </c>
      <c r="J375" s="367" t="s">
        <v>90</v>
      </c>
      <c r="K375" s="366" t="s">
        <v>83</v>
      </c>
      <c r="L375" s="387">
        <v>37</v>
      </c>
      <c r="M375" s="388" t="s">
        <v>5453</v>
      </c>
      <c r="N375" s="389">
        <v>600</v>
      </c>
      <c r="O375" s="390" t="s">
        <v>1348</v>
      </c>
      <c r="P375" s="373" t="s">
        <v>1349</v>
      </c>
      <c r="Q375" s="372" t="s">
        <v>3638</v>
      </c>
      <c r="R375" s="374">
        <v>37</v>
      </c>
      <c r="S375" s="375">
        <v>43</v>
      </c>
      <c r="T375" s="392">
        <v>20</v>
      </c>
      <c r="U375" s="391" t="s">
        <v>5451</v>
      </c>
      <c r="V375" s="376">
        <v>129.94690668601217</v>
      </c>
      <c r="W375" s="378">
        <v>130.21745145344423</v>
      </c>
      <c r="X375" s="377">
        <v>64.857820930271785</v>
      </c>
      <c r="Y375" s="387">
        <v>66.680000000000007</v>
      </c>
      <c r="Z375" s="395" t="s">
        <v>3639</v>
      </c>
      <c r="AA375" s="380">
        <v>100</v>
      </c>
      <c r="AB375" s="379" t="s">
        <v>3630</v>
      </c>
      <c r="AC375" s="380">
        <v>10</v>
      </c>
      <c r="AD375" s="379" t="s">
        <v>3630</v>
      </c>
      <c r="AE375" s="394">
        <v>0</v>
      </c>
      <c r="AF375" s="396">
        <v>0.3</v>
      </c>
      <c r="AG375" s="393">
        <v>0</v>
      </c>
      <c r="AH375" s="397" t="s">
        <v>4230</v>
      </c>
      <c r="AI375" s="351"/>
      <c r="AL375" s="525" t="s">
        <v>15249</v>
      </c>
      <c r="AM375" s="513" t="s">
        <v>83</v>
      </c>
      <c r="AN375" s="508">
        <v>100</v>
      </c>
      <c r="AO375" s="514">
        <v>899</v>
      </c>
      <c r="AP375" s="498">
        <v>899</v>
      </c>
      <c r="AQ375" s="515">
        <v>0</v>
      </c>
      <c r="AR375" s="512" t="s">
        <v>15250</v>
      </c>
      <c r="BA375" s="338" t="s">
        <v>5454</v>
      </c>
    </row>
    <row r="376" spans="2:53" ht="16.5" customHeight="1">
      <c r="B376" s="398" t="s">
        <v>5455</v>
      </c>
      <c r="C376" s="381" t="s">
        <v>5456</v>
      </c>
      <c r="D376" s="383">
        <v>900</v>
      </c>
      <c r="E376" s="382" t="s">
        <v>633</v>
      </c>
      <c r="F376" s="369" t="s">
        <v>5457</v>
      </c>
      <c r="G376" s="385" t="s">
        <v>5458</v>
      </c>
      <c r="H376" s="386"/>
      <c r="I376" s="384" t="s">
        <v>137</v>
      </c>
      <c r="J376" s="367" t="s">
        <v>384</v>
      </c>
      <c r="K376" s="366" t="s">
        <v>83</v>
      </c>
      <c r="L376" s="387">
        <v>8</v>
      </c>
      <c r="M376" s="388" t="s">
        <v>5459</v>
      </c>
      <c r="N376" s="389">
        <v>1000</v>
      </c>
      <c r="O376" s="390" t="s">
        <v>1350</v>
      </c>
      <c r="P376" s="373" t="s">
        <v>1351</v>
      </c>
      <c r="Q376" s="372" t="s">
        <v>3638</v>
      </c>
      <c r="R376" s="374">
        <v>20</v>
      </c>
      <c r="S376" s="375">
        <v>35</v>
      </c>
      <c r="T376" s="392">
        <v>35</v>
      </c>
      <c r="U376" s="391" t="s">
        <v>5457</v>
      </c>
      <c r="V376" s="376">
        <v>129.91999597813108</v>
      </c>
      <c r="W376" s="378">
        <v>130.18285197188283</v>
      </c>
      <c r="X376" s="377">
        <v>64.843576024993041</v>
      </c>
      <c r="Y376" s="387">
        <v>64.87</v>
      </c>
      <c r="Z376" s="395" t="s">
        <v>3639</v>
      </c>
      <c r="AA376" s="380">
        <v>100</v>
      </c>
      <c r="AB376" s="379" t="s">
        <v>3630</v>
      </c>
      <c r="AC376" s="380">
        <v>0</v>
      </c>
      <c r="AD376" s="379" t="s">
        <v>3630</v>
      </c>
      <c r="AE376" s="394">
        <v>0</v>
      </c>
      <c r="AF376" s="396">
        <v>0</v>
      </c>
      <c r="AG376" s="393">
        <v>0</v>
      </c>
      <c r="AH376" s="397" t="s">
        <v>633</v>
      </c>
      <c r="AI376" s="351"/>
      <c r="AL376" s="525" t="s">
        <v>15251</v>
      </c>
      <c r="AM376" s="513" t="s">
        <v>83</v>
      </c>
      <c r="AN376" s="508">
        <v>100</v>
      </c>
      <c r="AO376" s="514">
        <v>900</v>
      </c>
      <c r="AP376" s="498">
        <v>900</v>
      </c>
      <c r="AQ376" s="515">
        <v>0</v>
      </c>
      <c r="AR376" s="512" t="s">
        <v>15252</v>
      </c>
      <c r="BA376" s="338" t="s">
        <v>5460</v>
      </c>
    </row>
    <row r="377" spans="2:53" ht="16.5" customHeight="1">
      <c r="B377" s="398" t="s">
        <v>5455</v>
      </c>
      <c r="C377" s="381" t="s">
        <v>5456</v>
      </c>
      <c r="D377" s="383">
        <v>901</v>
      </c>
      <c r="E377" s="382" t="s">
        <v>633</v>
      </c>
      <c r="F377" s="369" t="s">
        <v>5461</v>
      </c>
      <c r="G377" s="385" t="s">
        <v>5462</v>
      </c>
      <c r="H377" s="386"/>
      <c r="I377" s="384" t="s">
        <v>127</v>
      </c>
      <c r="J377" s="367" t="s">
        <v>384</v>
      </c>
      <c r="K377" s="366" t="s">
        <v>83</v>
      </c>
      <c r="L377" s="387">
        <v>15</v>
      </c>
      <c r="M377" s="388" t="s">
        <v>5463</v>
      </c>
      <c r="N377" s="389">
        <v>1000</v>
      </c>
      <c r="O377" s="390" t="s">
        <v>1348</v>
      </c>
      <c r="P377" s="373" t="s">
        <v>1349</v>
      </c>
      <c r="Q377" s="372" t="s">
        <v>3638</v>
      </c>
      <c r="R377" s="374">
        <v>30</v>
      </c>
      <c r="S377" s="375">
        <v>35</v>
      </c>
      <c r="T377" s="392">
        <v>25</v>
      </c>
      <c r="U377" s="391" t="s">
        <v>5461</v>
      </c>
      <c r="V377" s="376">
        <v>129.90795352993746</v>
      </c>
      <c r="W377" s="378">
        <v>130.16736882420528</v>
      </c>
      <c r="X377" s="377">
        <v>64.837338822928629</v>
      </c>
      <c r="Y377" s="387">
        <v>67.800000000000011</v>
      </c>
      <c r="Z377" s="395" t="s">
        <v>3639</v>
      </c>
      <c r="AA377" s="380">
        <v>66</v>
      </c>
      <c r="AB377" s="379" t="s">
        <v>3630</v>
      </c>
      <c r="AC377" s="380">
        <v>0</v>
      </c>
      <c r="AD377" s="379" t="s">
        <v>3630</v>
      </c>
      <c r="AE377" s="394">
        <v>0</v>
      </c>
      <c r="AF377" s="396">
        <v>0</v>
      </c>
      <c r="AG377" s="393">
        <v>0</v>
      </c>
      <c r="AH377" s="397" t="s">
        <v>3653</v>
      </c>
      <c r="AI377" s="351"/>
      <c r="AL377" s="525" t="s">
        <v>15253</v>
      </c>
      <c r="AM377" s="513" t="s">
        <v>83</v>
      </c>
      <c r="AN377" s="508">
        <v>100</v>
      </c>
      <c r="AO377" s="514">
        <v>901</v>
      </c>
      <c r="AP377" s="498">
        <v>901</v>
      </c>
      <c r="AQ377" s="515">
        <v>0</v>
      </c>
      <c r="AR377" s="512" t="s">
        <v>15252</v>
      </c>
      <c r="BA377" s="338" t="s">
        <v>5464</v>
      </c>
    </row>
    <row r="378" spans="2:53" ht="16.5" customHeight="1">
      <c r="B378" s="398" t="s">
        <v>5455</v>
      </c>
      <c r="C378" s="381" t="s">
        <v>5456</v>
      </c>
      <c r="D378" s="383">
        <v>903</v>
      </c>
      <c r="E378" s="382" t="s">
        <v>5465</v>
      </c>
      <c r="F378" s="369" t="s">
        <v>5466</v>
      </c>
      <c r="G378" s="385" t="s">
        <v>5467</v>
      </c>
      <c r="H378" s="386"/>
      <c r="I378" s="384" t="s">
        <v>114</v>
      </c>
      <c r="J378" s="367" t="s">
        <v>110</v>
      </c>
      <c r="K378" s="366" t="s">
        <v>84</v>
      </c>
      <c r="L378" s="387">
        <v>9</v>
      </c>
      <c r="M378" s="388" t="s">
        <v>5468</v>
      </c>
      <c r="N378" s="389">
        <v>1000</v>
      </c>
      <c r="O378" s="390" t="s">
        <v>1348</v>
      </c>
      <c r="P378" s="373" t="s">
        <v>1349</v>
      </c>
      <c r="Q378" s="372" t="s">
        <v>3638</v>
      </c>
      <c r="R378" s="374">
        <v>36</v>
      </c>
      <c r="S378" s="375">
        <v>36</v>
      </c>
      <c r="T378" s="392">
        <v>29</v>
      </c>
      <c r="U378" s="391" t="s">
        <v>5466</v>
      </c>
      <c r="V378" s="376">
        <v>130.55839285714285</v>
      </c>
      <c r="W378" s="378">
        <v>130.84410714285713</v>
      </c>
      <c r="X378" s="377">
        <v>64.848750000000024</v>
      </c>
      <c r="Y378" s="387">
        <v>65.81</v>
      </c>
      <c r="Z378" s="395" t="s">
        <v>3639</v>
      </c>
      <c r="AA378" s="380">
        <v>0</v>
      </c>
      <c r="AB378" s="379" t="s">
        <v>3630</v>
      </c>
      <c r="AC378" s="380">
        <v>10</v>
      </c>
      <c r="AD378" s="379" t="s">
        <v>3630</v>
      </c>
      <c r="AE378" s="394">
        <v>0</v>
      </c>
      <c r="AF378" s="396">
        <v>0</v>
      </c>
      <c r="AG378" s="393">
        <v>0</v>
      </c>
      <c r="AH378" s="397" t="s">
        <v>633</v>
      </c>
      <c r="AI378" s="351"/>
      <c r="AL378" s="525" t="s">
        <v>15254</v>
      </c>
      <c r="AM378" s="513" t="s">
        <v>84</v>
      </c>
      <c r="AN378" s="508">
        <v>100</v>
      </c>
      <c r="AO378" s="514">
        <v>903</v>
      </c>
      <c r="AP378" s="498">
        <v>785</v>
      </c>
      <c r="AQ378" s="515">
        <v>118</v>
      </c>
      <c r="AR378" s="512" t="s">
        <v>15255</v>
      </c>
      <c r="BA378" s="338" t="s">
        <v>5469</v>
      </c>
    </row>
    <row r="379" spans="2:53" ht="16.5" customHeight="1">
      <c r="B379" s="398" t="s">
        <v>5455</v>
      </c>
      <c r="C379" s="381" t="s">
        <v>5456</v>
      </c>
      <c r="D379" s="383">
        <v>902</v>
      </c>
      <c r="E379" s="382" t="s">
        <v>5470</v>
      </c>
      <c r="F379" s="369" t="s">
        <v>5466</v>
      </c>
      <c r="G379" s="385" t="s">
        <v>5471</v>
      </c>
      <c r="H379" s="386"/>
      <c r="I379" s="384" t="s">
        <v>114</v>
      </c>
      <c r="J379" s="367" t="s">
        <v>126</v>
      </c>
      <c r="K379" s="366" t="s">
        <v>84</v>
      </c>
      <c r="L379" s="387">
        <v>7</v>
      </c>
      <c r="M379" s="388" t="s">
        <v>5472</v>
      </c>
      <c r="N379" s="389">
        <v>1000</v>
      </c>
      <c r="O379" s="390" t="s">
        <v>1348</v>
      </c>
      <c r="P379" s="373" t="s">
        <v>1349</v>
      </c>
      <c r="Q379" s="372" t="s">
        <v>3638</v>
      </c>
      <c r="R379" s="374">
        <v>36</v>
      </c>
      <c r="S379" s="375">
        <v>36</v>
      </c>
      <c r="T379" s="392">
        <v>29</v>
      </c>
      <c r="U379" s="391" t="s">
        <v>5466</v>
      </c>
      <c r="V379" s="376">
        <v>130.55183035714285</v>
      </c>
      <c r="W379" s="378">
        <v>130.83754464285713</v>
      </c>
      <c r="X379" s="377">
        <v>64.84531250000002</v>
      </c>
      <c r="Y379" s="387">
        <v>65.81</v>
      </c>
      <c r="Z379" s="395" t="s">
        <v>3639</v>
      </c>
      <c r="AA379" s="380">
        <v>0</v>
      </c>
      <c r="AB379" s="379" t="s">
        <v>3630</v>
      </c>
      <c r="AC379" s="380">
        <v>10</v>
      </c>
      <c r="AD379" s="379" t="s">
        <v>3630</v>
      </c>
      <c r="AE379" s="394">
        <v>0</v>
      </c>
      <c r="AF379" s="396">
        <v>0</v>
      </c>
      <c r="AG379" s="393">
        <v>0</v>
      </c>
      <c r="AH379" s="397" t="s">
        <v>633</v>
      </c>
      <c r="AI379" s="351"/>
      <c r="AL379" s="525" t="s">
        <v>15256</v>
      </c>
      <c r="AM379" s="513" t="s">
        <v>84</v>
      </c>
      <c r="AN379" s="508">
        <v>100</v>
      </c>
      <c r="AO379" s="514">
        <v>902</v>
      </c>
      <c r="AP379" s="498">
        <v>784</v>
      </c>
      <c r="AQ379" s="515">
        <v>118</v>
      </c>
      <c r="AR379" s="512" t="s">
        <v>15255</v>
      </c>
      <c r="BA379" s="338" t="s">
        <v>5473</v>
      </c>
    </row>
    <row r="380" spans="2:53" ht="16.5" customHeight="1">
      <c r="B380" s="398" t="s">
        <v>5474</v>
      </c>
      <c r="C380" s="381" t="s">
        <v>5475</v>
      </c>
      <c r="D380" s="383">
        <v>904</v>
      </c>
      <c r="E380" s="382" t="s">
        <v>633</v>
      </c>
      <c r="F380" s="369" t="s">
        <v>5476</v>
      </c>
      <c r="G380" s="385" t="s">
        <v>5477</v>
      </c>
      <c r="H380" s="386"/>
      <c r="I380" s="384" t="s">
        <v>137</v>
      </c>
      <c r="J380" s="367" t="s">
        <v>69</v>
      </c>
      <c r="K380" s="366" t="s">
        <v>83</v>
      </c>
      <c r="L380" s="387">
        <v>19</v>
      </c>
      <c r="M380" s="388" t="s">
        <v>5478</v>
      </c>
      <c r="N380" s="389">
        <v>1000</v>
      </c>
      <c r="O380" s="390" t="s">
        <v>1350</v>
      </c>
      <c r="P380" s="373" t="s">
        <v>1351</v>
      </c>
      <c r="Q380" s="372" t="s">
        <v>3638</v>
      </c>
      <c r="R380" s="374">
        <v>20</v>
      </c>
      <c r="S380" s="375">
        <v>35</v>
      </c>
      <c r="T380" s="392">
        <v>35</v>
      </c>
      <c r="U380" s="391" t="s">
        <v>5476</v>
      </c>
      <c r="V380" s="376">
        <v>129.8752623670168</v>
      </c>
      <c r="W380" s="378">
        <v>130.12533732902159</v>
      </c>
      <c r="X380" s="377">
        <v>64.824700151980778</v>
      </c>
      <c r="Y380" s="387">
        <v>64.850000000000009</v>
      </c>
      <c r="Z380" s="395" t="s">
        <v>3639</v>
      </c>
      <c r="AA380" s="380">
        <v>100</v>
      </c>
      <c r="AB380" s="379" t="s">
        <v>3630</v>
      </c>
      <c r="AC380" s="380">
        <v>0</v>
      </c>
      <c r="AD380" s="379" t="s">
        <v>3630</v>
      </c>
      <c r="AE380" s="394">
        <v>0</v>
      </c>
      <c r="AF380" s="396">
        <v>0</v>
      </c>
      <c r="AG380" s="393">
        <v>0</v>
      </c>
      <c r="AH380" s="397" t="s">
        <v>633</v>
      </c>
      <c r="AI380" s="351"/>
      <c r="AL380" s="525" t="s">
        <v>15257</v>
      </c>
      <c r="AM380" s="513" t="s">
        <v>83</v>
      </c>
      <c r="AN380" s="508">
        <v>100</v>
      </c>
      <c r="AO380" s="514">
        <v>904</v>
      </c>
      <c r="AP380" s="498">
        <v>904</v>
      </c>
      <c r="AQ380" s="515">
        <v>0</v>
      </c>
      <c r="AR380" s="512" t="s">
        <v>15258</v>
      </c>
      <c r="BA380" s="338" t="s">
        <v>5479</v>
      </c>
    </row>
    <row r="381" spans="2:53" ht="16.5" customHeight="1">
      <c r="B381" s="398" t="s">
        <v>5480</v>
      </c>
      <c r="C381" s="381" t="s">
        <v>5481</v>
      </c>
      <c r="D381" s="383">
        <v>905</v>
      </c>
      <c r="E381" s="382" t="s">
        <v>5482</v>
      </c>
      <c r="F381" s="369" t="s">
        <v>5483</v>
      </c>
      <c r="G381" s="385" t="s">
        <v>5484</v>
      </c>
      <c r="H381" s="386"/>
      <c r="I381" s="384" t="s">
        <v>114</v>
      </c>
      <c r="J381" s="367" t="s">
        <v>125</v>
      </c>
      <c r="K381" s="366" t="s">
        <v>84</v>
      </c>
      <c r="L381" s="387">
        <v>6</v>
      </c>
      <c r="M381" s="388" t="s">
        <v>5485</v>
      </c>
      <c r="N381" s="389">
        <v>1000</v>
      </c>
      <c r="O381" s="390" t="s">
        <v>1348</v>
      </c>
      <c r="P381" s="373" t="s">
        <v>1349</v>
      </c>
      <c r="Q381" s="372" t="s">
        <v>3638</v>
      </c>
      <c r="R381" s="374">
        <v>36</v>
      </c>
      <c r="S381" s="375">
        <v>36</v>
      </c>
      <c r="T381" s="392">
        <v>29</v>
      </c>
      <c r="U381" s="391" t="s">
        <v>5483</v>
      </c>
      <c r="V381" s="376">
        <v>130.50589285714287</v>
      </c>
      <c r="W381" s="378">
        <v>130.79160714285715</v>
      </c>
      <c r="X381" s="377">
        <v>64.831249999999969</v>
      </c>
      <c r="Y381" s="387">
        <v>65.790000000000006</v>
      </c>
      <c r="Z381" s="395" t="s">
        <v>3639</v>
      </c>
      <c r="AA381" s="380">
        <v>0</v>
      </c>
      <c r="AB381" s="379" t="s">
        <v>3630</v>
      </c>
      <c r="AC381" s="380">
        <v>10</v>
      </c>
      <c r="AD381" s="379" t="s">
        <v>3630</v>
      </c>
      <c r="AE381" s="394">
        <v>0</v>
      </c>
      <c r="AF381" s="396">
        <v>0</v>
      </c>
      <c r="AG381" s="393">
        <v>0</v>
      </c>
      <c r="AH381" s="397" t="s">
        <v>633</v>
      </c>
      <c r="AI381" s="351"/>
      <c r="AL381" s="525" t="s">
        <v>15259</v>
      </c>
      <c r="AM381" s="513" t="s">
        <v>84</v>
      </c>
      <c r="AN381" s="508">
        <v>100</v>
      </c>
      <c r="AO381" s="514">
        <v>905</v>
      </c>
      <c r="AP381" s="498">
        <v>786</v>
      </c>
      <c r="AQ381" s="515">
        <v>119</v>
      </c>
      <c r="AR381" s="512" t="s">
        <v>15260</v>
      </c>
      <c r="BA381" s="338" t="s">
        <v>5486</v>
      </c>
    </row>
    <row r="382" spans="2:53" ht="16.5" customHeight="1">
      <c r="B382" s="398" t="s">
        <v>5487</v>
      </c>
      <c r="C382" s="381" t="s">
        <v>5488</v>
      </c>
      <c r="D382" s="383">
        <v>906</v>
      </c>
      <c r="E382" s="382" t="s">
        <v>5489</v>
      </c>
      <c r="F382" s="369" t="s">
        <v>5490</v>
      </c>
      <c r="G382" s="385" t="s">
        <v>5491</v>
      </c>
      <c r="H382" s="386"/>
      <c r="I382" s="384" t="s">
        <v>137</v>
      </c>
      <c r="J382" s="367" t="s">
        <v>691</v>
      </c>
      <c r="K382" s="366" t="s">
        <v>84</v>
      </c>
      <c r="L382" s="387">
        <v>50</v>
      </c>
      <c r="M382" s="388" t="s">
        <v>5492</v>
      </c>
      <c r="N382" s="389">
        <v>1000</v>
      </c>
      <c r="O382" s="390" t="s">
        <v>1350</v>
      </c>
      <c r="P382" s="373" t="s">
        <v>1351</v>
      </c>
      <c r="Q382" s="372" t="s">
        <v>3638</v>
      </c>
      <c r="R382" s="374">
        <v>30</v>
      </c>
      <c r="S382" s="375">
        <v>40</v>
      </c>
      <c r="T382" s="392">
        <v>20</v>
      </c>
      <c r="U382" s="391" t="s">
        <v>5490</v>
      </c>
      <c r="V382" s="376">
        <v>129.83561642846291</v>
      </c>
      <c r="W382" s="378">
        <v>130.0743639794523</v>
      </c>
      <c r="X382" s="377">
        <v>64.615009796042386</v>
      </c>
      <c r="Y382" s="387">
        <v>64.67</v>
      </c>
      <c r="Z382" s="395" t="s">
        <v>3639</v>
      </c>
      <c r="AA382" s="380">
        <v>100</v>
      </c>
      <c r="AB382" s="379" t="s">
        <v>3630</v>
      </c>
      <c r="AC382" s="380">
        <v>0</v>
      </c>
      <c r="AD382" s="379" t="s">
        <v>3630</v>
      </c>
      <c r="AE382" s="394">
        <v>0</v>
      </c>
      <c r="AF382" s="396">
        <v>0</v>
      </c>
      <c r="AG382" s="393">
        <v>0</v>
      </c>
      <c r="AH382" s="397" t="s">
        <v>633</v>
      </c>
      <c r="AI382" s="351"/>
      <c r="AL382" s="525" t="s">
        <v>15261</v>
      </c>
      <c r="AM382" s="513" t="s">
        <v>84</v>
      </c>
      <c r="AN382" s="508">
        <v>100</v>
      </c>
      <c r="AO382" s="514">
        <v>906</v>
      </c>
      <c r="AP382" s="498">
        <v>778</v>
      </c>
      <c r="AQ382" s="515">
        <v>128</v>
      </c>
      <c r="AR382" s="512" t="s">
        <v>15262</v>
      </c>
      <c r="BA382" s="338" t="s">
        <v>5493</v>
      </c>
    </row>
    <row r="383" spans="2:53" ht="16.5" customHeight="1">
      <c r="B383" s="398" t="s">
        <v>5494</v>
      </c>
      <c r="C383" s="381" t="s">
        <v>5495</v>
      </c>
      <c r="D383" s="383">
        <v>907</v>
      </c>
      <c r="E383" s="382" t="s">
        <v>633</v>
      </c>
      <c r="F383" s="369" t="s">
        <v>5496</v>
      </c>
      <c r="G383" s="385" t="s">
        <v>5497</v>
      </c>
      <c r="H383" s="386"/>
      <c r="I383" s="384" t="s">
        <v>127</v>
      </c>
      <c r="J383" s="367" t="s">
        <v>133</v>
      </c>
      <c r="K383" s="366" t="s">
        <v>83</v>
      </c>
      <c r="L383" s="387">
        <v>163</v>
      </c>
      <c r="M383" s="388" t="s">
        <v>5498</v>
      </c>
      <c r="N383" s="389">
        <v>1000</v>
      </c>
      <c r="O383" s="390" t="s">
        <v>1348</v>
      </c>
      <c r="P383" s="373" t="s">
        <v>1349</v>
      </c>
      <c r="Q383" s="372" t="s">
        <v>3638</v>
      </c>
      <c r="R383" s="374">
        <v>30</v>
      </c>
      <c r="S383" s="375">
        <v>35</v>
      </c>
      <c r="T383" s="392">
        <v>25</v>
      </c>
      <c r="U383" s="391" t="s">
        <v>5496</v>
      </c>
      <c r="V383" s="376">
        <v>129.82259887005651</v>
      </c>
      <c r="W383" s="378">
        <v>130.05762711864409</v>
      </c>
      <c r="X383" s="377">
        <v>64.799887005649722</v>
      </c>
      <c r="Y383" s="387">
        <v>67.77000000000001</v>
      </c>
      <c r="Z383" s="395" t="s">
        <v>3639</v>
      </c>
      <c r="AA383" s="380">
        <v>66</v>
      </c>
      <c r="AB383" s="379" t="s">
        <v>3630</v>
      </c>
      <c r="AC383" s="380">
        <v>0</v>
      </c>
      <c r="AD383" s="379" t="s">
        <v>3630</v>
      </c>
      <c r="AE383" s="394">
        <v>0</v>
      </c>
      <c r="AF383" s="396">
        <v>0</v>
      </c>
      <c r="AG383" s="393">
        <v>0</v>
      </c>
      <c r="AH383" s="397" t="s">
        <v>3653</v>
      </c>
      <c r="AI383" s="351"/>
      <c r="AL383" s="525" t="s">
        <v>15263</v>
      </c>
      <c r="AM383" s="513" t="s">
        <v>83</v>
      </c>
      <c r="AN383" s="508">
        <v>100</v>
      </c>
      <c r="AO383" s="514">
        <v>907</v>
      </c>
      <c r="AP383" s="498">
        <v>907</v>
      </c>
      <c r="AQ383" s="515">
        <v>0</v>
      </c>
      <c r="AR383" s="512" t="s">
        <v>15264</v>
      </c>
      <c r="BA383" s="338" t="s">
        <v>5499</v>
      </c>
    </row>
    <row r="384" spans="2:53" ht="16.5" customHeight="1">
      <c r="B384" s="398" t="s">
        <v>5500</v>
      </c>
      <c r="C384" s="381" t="s">
        <v>5501</v>
      </c>
      <c r="D384" s="383">
        <v>908</v>
      </c>
      <c r="E384" s="382" t="s">
        <v>633</v>
      </c>
      <c r="F384" s="369" t="s">
        <v>5502</v>
      </c>
      <c r="G384" s="385" t="s">
        <v>5503</v>
      </c>
      <c r="H384" s="386"/>
      <c r="I384" s="384" t="s">
        <v>137</v>
      </c>
      <c r="J384" s="367" t="s">
        <v>643</v>
      </c>
      <c r="K384" s="366" t="s">
        <v>83</v>
      </c>
      <c r="L384" s="387">
        <v>23</v>
      </c>
      <c r="M384" s="388" t="s">
        <v>5504</v>
      </c>
      <c r="N384" s="389">
        <v>1000</v>
      </c>
      <c r="O384" s="390" t="s">
        <v>1350</v>
      </c>
      <c r="P384" s="373" t="s">
        <v>1351</v>
      </c>
      <c r="Q384" s="372" t="s">
        <v>3638</v>
      </c>
      <c r="R384" s="374">
        <v>20</v>
      </c>
      <c r="S384" s="375">
        <v>35</v>
      </c>
      <c r="T384" s="392">
        <v>35</v>
      </c>
      <c r="U384" s="391" t="s">
        <v>5502</v>
      </c>
      <c r="V384" s="376">
        <v>129.81115222598254</v>
      </c>
      <c r="W384" s="378">
        <v>130.04291000483471</v>
      </c>
      <c r="X384" s="377">
        <v>64.79796888459137</v>
      </c>
      <c r="Y384" s="387">
        <v>64.820000000000007</v>
      </c>
      <c r="Z384" s="395" t="s">
        <v>3639</v>
      </c>
      <c r="AA384" s="380">
        <v>100</v>
      </c>
      <c r="AB384" s="379" t="s">
        <v>3630</v>
      </c>
      <c r="AC384" s="380">
        <v>0</v>
      </c>
      <c r="AD384" s="379" t="s">
        <v>3630</v>
      </c>
      <c r="AE384" s="394">
        <v>0</v>
      </c>
      <c r="AF384" s="396">
        <v>0</v>
      </c>
      <c r="AG384" s="393">
        <v>0</v>
      </c>
      <c r="AH384" s="397" t="s">
        <v>633</v>
      </c>
      <c r="AI384" s="351"/>
      <c r="AL384" s="525" t="s">
        <v>15265</v>
      </c>
      <c r="AM384" s="513" t="s">
        <v>83</v>
      </c>
      <c r="AN384" s="508">
        <v>100</v>
      </c>
      <c r="AO384" s="514">
        <v>908</v>
      </c>
      <c r="AP384" s="498">
        <v>908</v>
      </c>
      <c r="AQ384" s="515">
        <v>0</v>
      </c>
      <c r="AR384" s="512" t="s">
        <v>15266</v>
      </c>
      <c r="BA384" s="338" t="s">
        <v>5505</v>
      </c>
    </row>
    <row r="385" spans="2:53" ht="16.5" customHeight="1">
      <c r="B385" s="398" t="s">
        <v>5500</v>
      </c>
      <c r="C385" s="381" t="s">
        <v>5501</v>
      </c>
      <c r="D385" s="383">
        <v>909</v>
      </c>
      <c r="E385" s="382" t="s">
        <v>5506</v>
      </c>
      <c r="F385" s="369" t="s">
        <v>5227</v>
      </c>
      <c r="G385" s="385" t="s">
        <v>5507</v>
      </c>
      <c r="H385" s="386"/>
      <c r="I385" s="384" t="s">
        <v>127</v>
      </c>
      <c r="J385" s="367" t="s">
        <v>76</v>
      </c>
      <c r="K385" s="366" t="s">
        <v>84</v>
      </c>
      <c r="L385" s="387">
        <v>100</v>
      </c>
      <c r="M385" s="388" t="s">
        <v>5508</v>
      </c>
      <c r="N385" s="389">
        <v>1000</v>
      </c>
      <c r="O385" s="390" t="s">
        <v>1348</v>
      </c>
      <c r="P385" s="373" t="s">
        <v>1349</v>
      </c>
      <c r="Q385" s="372" t="s">
        <v>3638</v>
      </c>
      <c r="R385" s="374">
        <v>35</v>
      </c>
      <c r="S385" s="375">
        <v>30</v>
      </c>
      <c r="T385" s="392">
        <v>25</v>
      </c>
      <c r="U385" s="391" t="s">
        <v>5227</v>
      </c>
      <c r="V385" s="376">
        <v>130.79284427284426</v>
      </c>
      <c r="W385" s="378">
        <v>131.07855855855854</v>
      </c>
      <c r="X385" s="377">
        <v>64.924298584298612</v>
      </c>
      <c r="Y385" s="387">
        <v>67.23</v>
      </c>
      <c r="Z385" s="395" t="s">
        <v>3639</v>
      </c>
      <c r="AA385" s="380">
        <v>66</v>
      </c>
      <c r="AB385" s="379" t="s">
        <v>3630</v>
      </c>
      <c r="AC385" s="380">
        <v>0</v>
      </c>
      <c r="AD385" s="379" t="s">
        <v>3630</v>
      </c>
      <c r="AE385" s="394">
        <v>0</v>
      </c>
      <c r="AF385" s="396">
        <v>0</v>
      </c>
      <c r="AG385" s="393">
        <v>0</v>
      </c>
      <c r="AH385" s="397" t="s">
        <v>3653</v>
      </c>
      <c r="AI385" s="351"/>
      <c r="AL385" s="525" t="s">
        <v>15267</v>
      </c>
      <c r="AM385" s="513" t="s">
        <v>84</v>
      </c>
      <c r="AN385" s="508">
        <v>100</v>
      </c>
      <c r="AO385" s="514">
        <v>909</v>
      </c>
      <c r="AP385" s="498">
        <v>797</v>
      </c>
      <c r="AQ385" s="515">
        <v>112</v>
      </c>
      <c r="AR385" s="512" t="s">
        <v>15268</v>
      </c>
      <c r="BA385" s="338" t="s">
        <v>5509</v>
      </c>
    </row>
    <row r="386" spans="2:53" ht="16.5" customHeight="1">
      <c r="B386" s="398" t="s">
        <v>5510</v>
      </c>
      <c r="C386" s="381" t="s">
        <v>5511</v>
      </c>
      <c r="D386" s="383">
        <v>910</v>
      </c>
      <c r="E386" s="382" t="s">
        <v>633</v>
      </c>
      <c r="F386" s="369" t="s">
        <v>5512</v>
      </c>
      <c r="G386" s="385" t="s">
        <v>5513</v>
      </c>
      <c r="H386" s="386"/>
      <c r="I386" s="384" t="s">
        <v>350</v>
      </c>
      <c r="J386" s="367" t="s">
        <v>698</v>
      </c>
      <c r="K386" s="366" t="s">
        <v>83</v>
      </c>
      <c r="L386" s="387">
        <v>20</v>
      </c>
      <c r="M386" s="388" t="s">
        <v>5514</v>
      </c>
      <c r="N386" s="389">
        <v>1000</v>
      </c>
      <c r="O386" s="390" t="s">
        <v>1348</v>
      </c>
      <c r="P386" s="373" t="s">
        <v>1349</v>
      </c>
      <c r="Q386" s="372" t="s">
        <v>3638</v>
      </c>
      <c r="R386" s="374">
        <v>25</v>
      </c>
      <c r="S386" s="375">
        <v>40</v>
      </c>
      <c r="T386" s="392">
        <v>35</v>
      </c>
      <c r="U386" s="391" t="s">
        <v>5512</v>
      </c>
      <c r="V386" s="376">
        <v>129.68122900080738</v>
      </c>
      <c r="W386" s="378">
        <v>129.93315853902052</v>
      </c>
      <c r="X386" s="377">
        <v>64.737806230086036</v>
      </c>
      <c r="Y386" s="387">
        <v>66.53</v>
      </c>
      <c r="Z386" s="395" t="s">
        <v>3639</v>
      </c>
      <c r="AA386" s="380">
        <v>100</v>
      </c>
      <c r="AB386" s="379" t="s">
        <v>3630</v>
      </c>
      <c r="AC386" s="380">
        <v>10</v>
      </c>
      <c r="AD386" s="379" t="s">
        <v>3630</v>
      </c>
      <c r="AE386" s="394">
        <v>0</v>
      </c>
      <c r="AF386" s="396">
        <v>0</v>
      </c>
      <c r="AG386" s="393">
        <v>0</v>
      </c>
      <c r="AH386" s="397" t="s">
        <v>633</v>
      </c>
      <c r="AI386" s="351"/>
      <c r="AL386" s="525" t="s">
        <v>15269</v>
      </c>
      <c r="AM386" s="513" t="s">
        <v>83</v>
      </c>
      <c r="AN386" s="508">
        <v>100</v>
      </c>
      <c r="AO386" s="514">
        <v>910</v>
      </c>
      <c r="AP386" s="498">
        <v>910</v>
      </c>
      <c r="AQ386" s="515">
        <v>0</v>
      </c>
      <c r="AR386" s="512" t="s">
        <v>15270</v>
      </c>
      <c r="BA386" s="338" t="s">
        <v>5515</v>
      </c>
    </row>
    <row r="387" spans="2:53" ht="16.5" customHeight="1">
      <c r="B387" s="398" t="s">
        <v>5510</v>
      </c>
      <c r="C387" s="381" t="s">
        <v>5511</v>
      </c>
      <c r="D387" s="383">
        <v>911</v>
      </c>
      <c r="E387" s="382" t="s">
        <v>5516</v>
      </c>
      <c r="F387" s="369" t="s">
        <v>5517</v>
      </c>
      <c r="G387" s="385" t="s">
        <v>5518</v>
      </c>
      <c r="H387" s="386"/>
      <c r="I387" s="384" t="s">
        <v>86</v>
      </c>
      <c r="J387" s="367" t="s">
        <v>113</v>
      </c>
      <c r="K387" s="366" t="s">
        <v>84</v>
      </c>
      <c r="L387" s="387">
        <v>26</v>
      </c>
      <c r="M387" s="388" t="s">
        <v>5519</v>
      </c>
      <c r="N387" s="389">
        <v>1000</v>
      </c>
      <c r="O387" s="390" t="s">
        <v>1348</v>
      </c>
      <c r="P387" s="373" t="s">
        <v>1349</v>
      </c>
      <c r="Q387" s="372" t="s">
        <v>3638</v>
      </c>
      <c r="R387" s="374">
        <v>33</v>
      </c>
      <c r="S387" s="375">
        <v>33</v>
      </c>
      <c r="T387" s="392">
        <v>17</v>
      </c>
      <c r="U387" s="391" t="s">
        <v>5517</v>
      </c>
      <c r="V387" s="376">
        <v>129.66827015020891</v>
      </c>
      <c r="W387" s="378">
        <v>129.92418702706772</v>
      </c>
      <c r="X387" s="377">
        <v>64.548771411361685</v>
      </c>
      <c r="Y387" s="387">
        <v>65.42</v>
      </c>
      <c r="Z387" s="395" t="s">
        <v>3639</v>
      </c>
      <c r="AA387" s="380">
        <v>166.67</v>
      </c>
      <c r="AB387" s="379" t="s">
        <v>3630</v>
      </c>
      <c r="AC387" s="380">
        <v>10</v>
      </c>
      <c r="AD387" s="379" t="s">
        <v>3630</v>
      </c>
      <c r="AE387" s="394">
        <v>0</v>
      </c>
      <c r="AF387" s="396">
        <v>0</v>
      </c>
      <c r="AG387" s="393">
        <v>0</v>
      </c>
      <c r="AH387" s="397" t="s">
        <v>633</v>
      </c>
      <c r="AI387" s="351"/>
      <c r="AL387" s="525" t="s">
        <v>15271</v>
      </c>
      <c r="AM387" s="513" t="s">
        <v>84</v>
      </c>
      <c r="AN387" s="508">
        <v>100</v>
      </c>
      <c r="AO387" s="514">
        <v>911</v>
      </c>
      <c r="AP387" s="498">
        <v>779</v>
      </c>
      <c r="AQ387" s="515">
        <v>132</v>
      </c>
      <c r="AR387" s="512" t="s">
        <v>15272</v>
      </c>
      <c r="BA387" s="338" t="s">
        <v>5520</v>
      </c>
    </row>
    <row r="388" spans="2:53" ht="16.5" customHeight="1">
      <c r="B388" s="398" t="s">
        <v>5521</v>
      </c>
      <c r="C388" s="381" t="s">
        <v>5522</v>
      </c>
      <c r="D388" s="383">
        <v>912</v>
      </c>
      <c r="E388" s="382" t="s">
        <v>5523</v>
      </c>
      <c r="F388" s="369" t="s">
        <v>5524</v>
      </c>
      <c r="G388" s="385" t="s">
        <v>5525</v>
      </c>
      <c r="H388" s="386"/>
      <c r="I388" s="384" t="s">
        <v>506</v>
      </c>
      <c r="J388" s="367" t="s">
        <v>507</v>
      </c>
      <c r="K388" s="366" t="s">
        <v>84</v>
      </c>
      <c r="L388" s="387">
        <v>20</v>
      </c>
      <c r="M388" s="388" t="s">
        <v>5526</v>
      </c>
      <c r="N388" s="389">
        <v>600</v>
      </c>
      <c r="O388" s="390" t="s">
        <v>1348</v>
      </c>
      <c r="P388" s="373" t="s">
        <v>1349</v>
      </c>
      <c r="Q388" s="372" t="s">
        <v>3638</v>
      </c>
      <c r="R388" s="374">
        <v>37</v>
      </c>
      <c r="S388" s="375">
        <v>43</v>
      </c>
      <c r="T388" s="392">
        <v>20</v>
      </c>
      <c r="U388" s="391" t="s">
        <v>5524</v>
      </c>
      <c r="V388" s="376">
        <v>129.6605281445448</v>
      </c>
      <c r="W388" s="378">
        <v>129.91882717699258</v>
      </c>
      <c r="X388" s="377">
        <v>64.550322339231315</v>
      </c>
      <c r="Y388" s="387">
        <v>65.290000000000006</v>
      </c>
      <c r="Z388" s="395" t="s">
        <v>3639</v>
      </c>
      <c r="AA388" s="380">
        <v>100</v>
      </c>
      <c r="AB388" s="379" t="s">
        <v>3630</v>
      </c>
      <c r="AC388" s="380">
        <v>10</v>
      </c>
      <c r="AD388" s="379" t="s">
        <v>3630</v>
      </c>
      <c r="AE388" s="394">
        <v>0</v>
      </c>
      <c r="AF388" s="396">
        <v>0</v>
      </c>
      <c r="AG388" s="393">
        <v>0</v>
      </c>
      <c r="AH388" s="397" t="s">
        <v>633</v>
      </c>
      <c r="AI388" s="351"/>
      <c r="AL388" s="525" t="s">
        <v>15273</v>
      </c>
      <c r="AM388" s="513" t="s">
        <v>84</v>
      </c>
      <c r="AN388" s="508">
        <v>100</v>
      </c>
      <c r="AO388" s="514">
        <v>912</v>
      </c>
      <c r="AP388" s="498">
        <v>780</v>
      </c>
      <c r="AQ388" s="515">
        <v>132</v>
      </c>
      <c r="AR388" s="512" t="s">
        <v>15272</v>
      </c>
      <c r="BA388" s="338" t="s">
        <v>5527</v>
      </c>
    </row>
    <row r="389" spans="2:53" ht="16.5" customHeight="1">
      <c r="B389" s="398" t="s">
        <v>5528</v>
      </c>
      <c r="C389" s="381" t="s">
        <v>5529</v>
      </c>
      <c r="D389" s="383">
        <v>913</v>
      </c>
      <c r="E389" s="382" t="s">
        <v>633</v>
      </c>
      <c r="F389" s="369" t="s">
        <v>5530</v>
      </c>
      <c r="G389" s="385" t="s">
        <v>5531</v>
      </c>
      <c r="H389" s="386"/>
      <c r="I389" s="384" t="s">
        <v>137</v>
      </c>
      <c r="J389" s="367" t="s">
        <v>145</v>
      </c>
      <c r="K389" s="366" t="s">
        <v>83</v>
      </c>
      <c r="L389" s="387">
        <v>6</v>
      </c>
      <c r="M389" s="388" t="s">
        <v>5532</v>
      </c>
      <c r="N389" s="389">
        <v>1000</v>
      </c>
      <c r="O389" s="390" t="s">
        <v>1350</v>
      </c>
      <c r="P389" s="373" t="s">
        <v>1351</v>
      </c>
      <c r="Q389" s="372" t="s">
        <v>3638</v>
      </c>
      <c r="R389" s="374">
        <v>20</v>
      </c>
      <c r="S389" s="375">
        <v>35</v>
      </c>
      <c r="T389" s="392">
        <v>35</v>
      </c>
      <c r="U389" s="391" t="s">
        <v>5530</v>
      </c>
      <c r="V389" s="376">
        <v>129.62767058459164</v>
      </c>
      <c r="W389" s="378">
        <v>129.89607963548653</v>
      </c>
      <c r="X389" s="377">
        <v>64.713124889960923</v>
      </c>
      <c r="Y389" s="387">
        <v>64.73</v>
      </c>
      <c r="Z389" s="395" t="s">
        <v>3639</v>
      </c>
      <c r="AA389" s="380">
        <v>100</v>
      </c>
      <c r="AB389" s="379" t="s">
        <v>3630</v>
      </c>
      <c r="AC389" s="380">
        <v>0</v>
      </c>
      <c r="AD389" s="379" t="s">
        <v>3630</v>
      </c>
      <c r="AE389" s="394">
        <v>0</v>
      </c>
      <c r="AF389" s="396">
        <v>0</v>
      </c>
      <c r="AG389" s="393">
        <v>0</v>
      </c>
      <c r="AH389" s="397" t="s">
        <v>633</v>
      </c>
      <c r="AI389" s="351"/>
      <c r="AL389" s="525" t="s">
        <v>15274</v>
      </c>
      <c r="AM389" s="513" t="s">
        <v>83</v>
      </c>
      <c r="AN389" s="508">
        <v>100</v>
      </c>
      <c r="AO389" s="514">
        <v>913</v>
      </c>
      <c r="AP389" s="498">
        <v>913</v>
      </c>
      <c r="AQ389" s="515">
        <v>0</v>
      </c>
      <c r="AR389" s="512" t="s">
        <v>15275</v>
      </c>
      <c r="BA389" s="338" t="s">
        <v>5533</v>
      </c>
    </row>
    <row r="390" spans="2:53" ht="16.5" customHeight="1">
      <c r="B390" s="398" t="s">
        <v>5534</v>
      </c>
      <c r="C390" s="381" t="s">
        <v>5535</v>
      </c>
      <c r="D390" s="383">
        <v>914</v>
      </c>
      <c r="E390" s="382" t="s">
        <v>633</v>
      </c>
      <c r="F390" s="369" t="s">
        <v>5536</v>
      </c>
      <c r="G390" s="385" t="s">
        <v>5537</v>
      </c>
      <c r="H390" s="386"/>
      <c r="I390" s="384" t="s">
        <v>86</v>
      </c>
      <c r="J390" s="367" t="s">
        <v>156</v>
      </c>
      <c r="K390" s="366" t="s">
        <v>83</v>
      </c>
      <c r="L390" s="387">
        <v>11</v>
      </c>
      <c r="M390" s="388" t="s">
        <v>5538</v>
      </c>
      <c r="N390" s="389">
        <v>1000</v>
      </c>
      <c r="O390" s="390" t="s">
        <v>1348</v>
      </c>
      <c r="P390" s="373" t="s">
        <v>1349</v>
      </c>
      <c r="Q390" s="372" t="s">
        <v>3638</v>
      </c>
      <c r="R390" s="374">
        <v>22</v>
      </c>
      <c r="S390" s="375">
        <v>33</v>
      </c>
      <c r="T390" s="392">
        <v>33</v>
      </c>
      <c r="U390" s="391" t="s">
        <v>5536</v>
      </c>
      <c r="V390" s="376">
        <v>129.57858792206827</v>
      </c>
      <c r="W390" s="378">
        <v>129.86209933066263</v>
      </c>
      <c r="X390" s="377">
        <v>64.689656373634548</v>
      </c>
      <c r="Y390" s="387">
        <v>65.39</v>
      </c>
      <c r="Z390" s="395" t="s">
        <v>3639</v>
      </c>
      <c r="AA390" s="380">
        <v>111.11</v>
      </c>
      <c r="AB390" s="379" t="s">
        <v>3630</v>
      </c>
      <c r="AC390" s="380">
        <v>10</v>
      </c>
      <c r="AD390" s="379" t="s">
        <v>3630</v>
      </c>
      <c r="AE390" s="394">
        <v>0</v>
      </c>
      <c r="AF390" s="396">
        <v>0</v>
      </c>
      <c r="AG390" s="393">
        <v>0</v>
      </c>
      <c r="AH390" s="397" t="s">
        <v>633</v>
      </c>
      <c r="AI390" s="351"/>
      <c r="AL390" s="525" t="s">
        <v>15276</v>
      </c>
      <c r="AM390" s="513" t="s">
        <v>83</v>
      </c>
      <c r="AN390" s="508">
        <v>100</v>
      </c>
      <c r="AO390" s="514">
        <v>914</v>
      </c>
      <c r="AP390" s="498">
        <v>914</v>
      </c>
      <c r="AQ390" s="515">
        <v>0</v>
      </c>
      <c r="AR390" s="512" t="s">
        <v>15277</v>
      </c>
      <c r="BA390" s="338" t="s">
        <v>5539</v>
      </c>
    </row>
    <row r="391" spans="2:53" ht="16.5" customHeight="1">
      <c r="B391" s="398" t="s">
        <v>5540</v>
      </c>
      <c r="C391" s="381" t="s">
        <v>5541</v>
      </c>
      <c r="D391" s="383">
        <v>915</v>
      </c>
      <c r="E391" s="382" t="s">
        <v>5542</v>
      </c>
      <c r="F391" s="369" t="s">
        <v>5543</v>
      </c>
      <c r="G391" s="385" t="s">
        <v>5544</v>
      </c>
      <c r="H391" s="386"/>
      <c r="I391" s="384" t="s">
        <v>137</v>
      </c>
      <c r="J391" s="367" t="s">
        <v>121</v>
      </c>
      <c r="K391" s="366" t="s">
        <v>84</v>
      </c>
      <c r="L391" s="387">
        <v>19</v>
      </c>
      <c r="M391" s="388" t="s">
        <v>5545</v>
      </c>
      <c r="N391" s="389">
        <v>1000</v>
      </c>
      <c r="O391" s="390" t="s">
        <v>1350</v>
      </c>
      <c r="P391" s="373" t="s">
        <v>1351</v>
      </c>
      <c r="Q391" s="372" t="s">
        <v>3638</v>
      </c>
      <c r="R391" s="374">
        <v>30</v>
      </c>
      <c r="S391" s="375">
        <v>30</v>
      </c>
      <c r="T391" s="392">
        <v>30</v>
      </c>
      <c r="U391" s="391" t="s">
        <v>5543</v>
      </c>
      <c r="V391" s="376">
        <v>129.54264323031509</v>
      </c>
      <c r="W391" s="378">
        <v>129.8372145440643</v>
      </c>
      <c r="X391" s="377">
        <v>64.505071112810299</v>
      </c>
      <c r="Y391" s="387">
        <v>64.56</v>
      </c>
      <c r="Z391" s="395" t="s">
        <v>3639</v>
      </c>
      <c r="AA391" s="380">
        <v>100</v>
      </c>
      <c r="AB391" s="379" t="s">
        <v>3630</v>
      </c>
      <c r="AC391" s="380">
        <v>0</v>
      </c>
      <c r="AD391" s="379" t="s">
        <v>3630</v>
      </c>
      <c r="AE391" s="394">
        <v>0</v>
      </c>
      <c r="AF391" s="396">
        <v>0</v>
      </c>
      <c r="AG391" s="393">
        <v>0</v>
      </c>
      <c r="AH391" s="397" t="s">
        <v>633</v>
      </c>
      <c r="AI391" s="351"/>
      <c r="AL391" s="525" t="s">
        <v>15278</v>
      </c>
      <c r="AM391" s="513" t="s">
        <v>84</v>
      </c>
      <c r="AN391" s="508">
        <v>100</v>
      </c>
      <c r="AO391" s="514">
        <v>915</v>
      </c>
      <c r="AP391" s="498">
        <v>780</v>
      </c>
      <c r="AQ391" s="515">
        <v>135</v>
      </c>
      <c r="AR391" s="512" t="s">
        <v>15279</v>
      </c>
      <c r="BA391" s="338" t="s">
        <v>5546</v>
      </c>
    </row>
    <row r="392" spans="2:53" ht="16.5" customHeight="1">
      <c r="B392" s="398" t="s">
        <v>5547</v>
      </c>
      <c r="C392" s="381" t="s">
        <v>5548</v>
      </c>
      <c r="D392" s="383">
        <v>916</v>
      </c>
      <c r="E392" s="382" t="s">
        <v>5549</v>
      </c>
      <c r="F392" s="369" t="s">
        <v>5550</v>
      </c>
      <c r="G392" s="385" t="s">
        <v>5551</v>
      </c>
      <c r="H392" s="386"/>
      <c r="I392" s="384" t="s">
        <v>506</v>
      </c>
      <c r="J392" s="367" t="s">
        <v>508</v>
      </c>
      <c r="K392" s="366" t="s">
        <v>84</v>
      </c>
      <c r="L392" s="387">
        <v>15</v>
      </c>
      <c r="M392" s="388" t="s">
        <v>5552</v>
      </c>
      <c r="N392" s="389">
        <v>600</v>
      </c>
      <c r="O392" s="390" t="s">
        <v>1348</v>
      </c>
      <c r="P392" s="373" t="s">
        <v>1349</v>
      </c>
      <c r="Q392" s="372" t="s">
        <v>3638</v>
      </c>
      <c r="R392" s="374">
        <v>37</v>
      </c>
      <c r="S392" s="375">
        <v>43</v>
      </c>
      <c r="T392" s="392">
        <v>20</v>
      </c>
      <c r="U392" s="391" t="s">
        <v>5550</v>
      </c>
      <c r="V392" s="376">
        <v>129.43902015288393</v>
      </c>
      <c r="W392" s="378">
        <v>129.76547549045813</v>
      </c>
      <c r="X392" s="377">
        <v>64.467752178328965</v>
      </c>
      <c r="Y392" s="387">
        <v>65.23</v>
      </c>
      <c r="Z392" s="395" t="s">
        <v>3639</v>
      </c>
      <c r="AA392" s="380">
        <v>100</v>
      </c>
      <c r="AB392" s="379" t="s">
        <v>3630</v>
      </c>
      <c r="AC392" s="380">
        <v>10</v>
      </c>
      <c r="AD392" s="379" t="s">
        <v>3630</v>
      </c>
      <c r="AE392" s="394">
        <v>0</v>
      </c>
      <c r="AF392" s="396">
        <v>0</v>
      </c>
      <c r="AG392" s="393">
        <v>0</v>
      </c>
      <c r="AH392" s="397" t="s">
        <v>633</v>
      </c>
      <c r="AI392" s="351"/>
      <c r="AL392" s="525" t="s">
        <v>15280</v>
      </c>
      <c r="AM392" s="513" t="s">
        <v>84</v>
      </c>
      <c r="AN392" s="508">
        <v>100</v>
      </c>
      <c r="AO392" s="514">
        <v>916</v>
      </c>
      <c r="AP392" s="498">
        <v>778</v>
      </c>
      <c r="AQ392" s="515">
        <v>138</v>
      </c>
      <c r="AR392" s="512" t="s">
        <v>15281</v>
      </c>
      <c r="BA392" s="338" t="s">
        <v>5553</v>
      </c>
    </row>
    <row r="393" spans="2:53" ht="16.5" customHeight="1">
      <c r="B393" s="398" t="s">
        <v>5554</v>
      </c>
      <c r="C393" s="381" t="s">
        <v>5555</v>
      </c>
      <c r="D393" s="383">
        <v>917</v>
      </c>
      <c r="E393" s="382" t="s">
        <v>5556</v>
      </c>
      <c r="F393" s="369" t="s">
        <v>5557</v>
      </c>
      <c r="G393" s="385" t="s">
        <v>5558</v>
      </c>
      <c r="H393" s="386"/>
      <c r="I393" s="384" t="s">
        <v>127</v>
      </c>
      <c r="J393" s="367" t="s">
        <v>351</v>
      </c>
      <c r="K393" s="366" t="s">
        <v>84</v>
      </c>
      <c r="L393" s="387">
        <v>229</v>
      </c>
      <c r="M393" s="388" t="s">
        <v>5559</v>
      </c>
      <c r="N393" s="389">
        <v>1000</v>
      </c>
      <c r="O393" s="390" t="s">
        <v>1348</v>
      </c>
      <c r="P393" s="373" t="s">
        <v>1349</v>
      </c>
      <c r="Q393" s="372" t="s">
        <v>3638</v>
      </c>
      <c r="R393" s="374">
        <v>35</v>
      </c>
      <c r="S393" s="375">
        <v>30</v>
      </c>
      <c r="T393" s="392">
        <v>25</v>
      </c>
      <c r="U393" s="391" t="s">
        <v>5557</v>
      </c>
      <c r="V393" s="376">
        <v>130.32870012870015</v>
      </c>
      <c r="W393" s="378">
        <v>130.61441441441443</v>
      </c>
      <c r="X393" s="377">
        <v>64.773442728442731</v>
      </c>
      <c r="Y393" s="387">
        <v>67.190000000000012</v>
      </c>
      <c r="Z393" s="395" t="s">
        <v>3639</v>
      </c>
      <c r="AA393" s="380">
        <v>66</v>
      </c>
      <c r="AB393" s="379" t="s">
        <v>3630</v>
      </c>
      <c r="AC393" s="380">
        <v>0</v>
      </c>
      <c r="AD393" s="379" t="s">
        <v>3630</v>
      </c>
      <c r="AE393" s="394">
        <v>0</v>
      </c>
      <c r="AF393" s="396">
        <v>0</v>
      </c>
      <c r="AG393" s="393">
        <v>0</v>
      </c>
      <c r="AH393" s="397" t="s">
        <v>3653</v>
      </c>
      <c r="AI393" s="351"/>
      <c r="AL393" s="525" t="s">
        <v>15282</v>
      </c>
      <c r="AM393" s="513" t="s">
        <v>84</v>
      </c>
      <c r="AN393" s="508">
        <v>100</v>
      </c>
      <c r="AO393" s="514">
        <v>917</v>
      </c>
      <c r="AP393" s="498">
        <v>795</v>
      </c>
      <c r="AQ393" s="515">
        <v>122</v>
      </c>
      <c r="AR393" s="512" t="s">
        <v>15283</v>
      </c>
      <c r="BA393" s="338" t="s">
        <v>5560</v>
      </c>
    </row>
    <row r="394" spans="2:53" ht="16.5" customHeight="1">
      <c r="B394" s="398" t="s">
        <v>5561</v>
      </c>
      <c r="C394" s="381" t="s">
        <v>5562</v>
      </c>
      <c r="D394" s="383">
        <v>918</v>
      </c>
      <c r="E394" s="382" t="s">
        <v>5563</v>
      </c>
      <c r="F394" s="369" t="s">
        <v>5564</v>
      </c>
      <c r="G394" s="385" t="s">
        <v>5565</v>
      </c>
      <c r="H394" s="386"/>
      <c r="I394" s="384" t="s">
        <v>137</v>
      </c>
      <c r="J394" s="367" t="s">
        <v>76</v>
      </c>
      <c r="K394" s="366" t="s">
        <v>84</v>
      </c>
      <c r="L394" s="387">
        <v>73</v>
      </c>
      <c r="M394" s="388" t="s">
        <v>5566</v>
      </c>
      <c r="N394" s="389">
        <v>1000</v>
      </c>
      <c r="O394" s="390" t="s">
        <v>1350</v>
      </c>
      <c r="P394" s="373" t="s">
        <v>1351</v>
      </c>
      <c r="Q394" s="372" t="s">
        <v>3638</v>
      </c>
      <c r="R394" s="374">
        <v>30</v>
      </c>
      <c r="S394" s="375">
        <v>40</v>
      </c>
      <c r="T394" s="392">
        <v>20</v>
      </c>
      <c r="U394" s="391" t="s">
        <v>5564</v>
      </c>
      <c r="V394" s="376">
        <v>129.3813560822164</v>
      </c>
      <c r="W394" s="378">
        <v>129.72555421076521</v>
      </c>
      <c r="X394" s="377">
        <v>64.446544853509209</v>
      </c>
      <c r="Y394" s="387">
        <v>64.510000000000005</v>
      </c>
      <c r="Z394" s="395" t="s">
        <v>3639</v>
      </c>
      <c r="AA394" s="380">
        <v>100</v>
      </c>
      <c r="AB394" s="379" t="s">
        <v>3630</v>
      </c>
      <c r="AC394" s="380">
        <v>0</v>
      </c>
      <c r="AD394" s="379" t="s">
        <v>3630</v>
      </c>
      <c r="AE394" s="394">
        <v>0</v>
      </c>
      <c r="AF394" s="396">
        <v>0</v>
      </c>
      <c r="AG394" s="393">
        <v>0</v>
      </c>
      <c r="AH394" s="397" t="s">
        <v>633</v>
      </c>
      <c r="AI394" s="351"/>
      <c r="AL394" s="525" t="s">
        <v>15284</v>
      </c>
      <c r="AM394" s="513" t="s">
        <v>84</v>
      </c>
      <c r="AN394" s="508">
        <v>100</v>
      </c>
      <c r="AO394" s="514">
        <v>918</v>
      </c>
      <c r="AP394" s="498">
        <v>778</v>
      </c>
      <c r="AQ394" s="515">
        <v>140</v>
      </c>
      <c r="AR394" s="512" t="s">
        <v>15285</v>
      </c>
      <c r="BA394" s="338" t="s">
        <v>5567</v>
      </c>
    </row>
    <row r="395" spans="2:53" ht="16.5" customHeight="1">
      <c r="B395" s="398" t="s">
        <v>5568</v>
      </c>
      <c r="C395" s="381" t="s">
        <v>5569</v>
      </c>
      <c r="D395" s="383">
        <v>919</v>
      </c>
      <c r="E395" s="382" t="s">
        <v>5570</v>
      </c>
      <c r="F395" s="369" t="s">
        <v>5571</v>
      </c>
      <c r="G395" s="385" t="s">
        <v>5572</v>
      </c>
      <c r="H395" s="386"/>
      <c r="I395" s="384" t="s">
        <v>86</v>
      </c>
      <c r="J395" s="367" t="s">
        <v>666</v>
      </c>
      <c r="K395" s="366" t="s">
        <v>84</v>
      </c>
      <c r="L395" s="387">
        <v>11</v>
      </c>
      <c r="M395" s="388" t="s">
        <v>5573</v>
      </c>
      <c r="N395" s="389">
        <v>900</v>
      </c>
      <c r="O395" s="390" t="s">
        <v>1348</v>
      </c>
      <c r="P395" s="373" t="s">
        <v>1349</v>
      </c>
      <c r="Q395" s="372" t="s">
        <v>3638</v>
      </c>
      <c r="R395" s="374">
        <v>33</v>
      </c>
      <c r="S395" s="375">
        <v>33</v>
      </c>
      <c r="T395" s="392">
        <v>17</v>
      </c>
      <c r="U395" s="391" t="s">
        <v>5571</v>
      </c>
      <c r="V395" s="376">
        <v>129.29876143507886</v>
      </c>
      <c r="W395" s="378">
        <v>129.66837330120845</v>
      </c>
      <c r="X395" s="377">
        <v>64.416432631856352</v>
      </c>
      <c r="Y395" s="387">
        <v>65.290000000000006</v>
      </c>
      <c r="Z395" s="395" t="s">
        <v>3639</v>
      </c>
      <c r="AA395" s="380">
        <v>150</v>
      </c>
      <c r="AB395" s="379" t="s">
        <v>3630</v>
      </c>
      <c r="AC395" s="380">
        <v>10</v>
      </c>
      <c r="AD395" s="379" t="s">
        <v>3630</v>
      </c>
      <c r="AE395" s="394">
        <v>0</v>
      </c>
      <c r="AF395" s="396">
        <v>0</v>
      </c>
      <c r="AG395" s="393">
        <v>0</v>
      </c>
      <c r="AH395" s="397" t="s">
        <v>633</v>
      </c>
      <c r="AI395" s="351"/>
      <c r="AL395" s="525" t="s">
        <v>15286</v>
      </c>
      <c r="AM395" s="513" t="s">
        <v>84</v>
      </c>
      <c r="AN395" s="508">
        <v>100</v>
      </c>
      <c r="AO395" s="514">
        <v>919</v>
      </c>
      <c r="AP395" s="498">
        <v>778</v>
      </c>
      <c r="AQ395" s="515">
        <v>141</v>
      </c>
      <c r="AR395" s="512" t="s">
        <v>15287</v>
      </c>
      <c r="BA395" s="338" t="s">
        <v>5574</v>
      </c>
    </row>
    <row r="396" spans="2:53" ht="16.5" customHeight="1">
      <c r="B396" s="398" t="s">
        <v>5575</v>
      </c>
      <c r="C396" s="381" t="s">
        <v>5576</v>
      </c>
      <c r="D396" s="383">
        <v>920</v>
      </c>
      <c r="E396" s="382" t="s">
        <v>633</v>
      </c>
      <c r="F396" s="369" t="s">
        <v>5577</v>
      </c>
      <c r="G396" s="385" t="s">
        <v>5565</v>
      </c>
      <c r="H396" s="386"/>
      <c r="I396" s="384" t="s">
        <v>350</v>
      </c>
      <c r="J396" s="367" t="s">
        <v>697</v>
      </c>
      <c r="K396" s="366" t="s">
        <v>83</v>
      </c>
      <c r="L396" s="387">
        <v>38</v>
      </c>
      <c r="M396" s="388" t="s">
        <v>5578</v>
      </c>
      <c r="N396" s="389">
        <v>1000</v>
      </c>
      <c r="O396" s="390" t="s">
        <v>1348</v>
      </c>
      <c r="P396" s="373" t="s">
        <v>1349</v>
      </c>
      <c r="Q396" s="372" t="s">
        <v>3638</v>
      </c>
      <c r="R396" s="374">
        <v>25</v>
      </c>
      <c r="S396" s="375">
        <v>40</v>
      </c>
      <c r="T396" s="392">
        <v>35</v>
      </c>
      <c r="U396" s="391" t="s">
        <v>5577</v>
      </c>
      <c r="V396" s="376">
        <v>129.26588993167394</v>
      </c>
      <c r="W396" s="378">
        <v>129.64561610654351</v>
      </c>
      <c r="X396" s="377">
        <v>64.544246980891273</v>
      </c>
      <c r="Y396" s="387">
        <v>66.320000000000007</v>
      </c>
      <c r="Z396" s="395" t="s">
        <v>3639</v>
      </c>
      <c r="AA396" s="380">
        <v>100</v>
      </c>
      <c r="AB396" s="379" t="s">
        <v>3630</v>
      </c>
      <c r="AC396" s="380">
        <v>10</v>
      </c>
      <c r="AD396" s="379" t="s">
        <v>3630</v>
      </c>
      <c r="AE396" s="394">
        <v>0</v>
      </c>
      <c r="AF396" s="396">
        <v>0</v>
      </c>
      <c r="AG396" s="393">
        <v>0</v>
      </c>
      <c r="AH396" s="397" t="s">
        <v>633</v>
      </c>
      <c r="AI396" s="351"/>
      <c r="AL396" s="525" t="s">
        <v>15288</v>
      </c>
      <c r="AM396" s="513" t="s">
        <v>83</v>
      </c>
      <c r="AN396" s="508">
        <v>100</v>
      </c>
      <c r="AO396" s="514">
        <v>920</v>
      </c>
      <c r="AP396" s="498">
        <v>920</v>
      </c>
      <c r="AQ396" s="515">
        <v>0</v>
      </c>
      <c r="AR396" s="512" t="s">
        <v>15289</v>
      </c>
      <c r="BA396" s="338" t="s">
        <v>5579</v>
      </c>
    </row>
    <row r="397" spans="2:53" ht="16.5" customHeight="1">
      <c r="B397" s="398" t="s">
        <v>5580</v>
      </c>
      <c r="C397" s="381" t="s">
        <v>5581</v>
      </c>
      <c r="D397" s="383">
        <v>921</v>
      </c>
      <c r="E397" s="382" t="s">
        <v>5582</v>
      </c>
      <c r="F397" s="369" t="s">
        <v>5583</v>
      </c>
      <c r="G397" s="385" t="s">
        <v>5584</v>
      </c>
      <c r="H397" s="386"/>
      <c r="I397" s="384" t="s">
        <v>137</v>
      </c>
      <c r="J397" s="367" t="s">
        <v>142</v>
      </c>
      <c r="K397" s="366" t="s">
        <v>84</v>
      </c>
      <c r="L397" s="387">
        <v>40</v>
      </c>
      <c r="M397" s="388" t="s">
        <v>5585</v>
      </c>
      <c r="N397" s="389">
        <v>1000</v>
      </c>
      <c r="O397" s="390" t="s">
        <v>1350</v>
      </c>
      <c r="P397" s="373" t="s">
        <v>1351</v>
      </c>
      <c r="Q397" s="372" t="s">
        <v>3638</v>
      </c>
      <c r="R397" s="374">
        <v>30</v>
      </c>
      <c r="S397" s="375">
        <v>30</v>
      </c>
      <c r="T397" s="392">
        <v>30</v>
      </c>
      <c r="U397" s="391" t="s">
        <v>5583</v>
      </c>
      <c r="V397" s="376">
        <v>129.24574388599135</v>
      </c>
      <c r="W397" s="378">
        <v>129.63166884414787</v>
      </c>
      <c r="X397" s="377">
        <v>64.396293634930416</v>
      </c>
      <c r="Y397" s="387">
        <v>64.460000000000008</v>
      </c>
      <c r="Z397" s="395" t="s">
        <v>3639</v>
      </c>
      <c r="AA397" s="380">
        <v>100</v>
      </c>
      <c r="AB397" s="379" t="s">
        <v>3630</v>
      </c>
      <c r="AC397" s="380">
        <v>0</v>
      </c>
      <c r="AD397" s="379" t="s">
        <v>3630</v>
      </c>
      <c r="AE397" s="394">
        <v>0</v>
      </c>
      <c r="AF397" s="396">
        <v>0</v>
      </c>
      <c r="AG397" s="393">
        <v>0</v>
      </c>
      <c r="AH397" s="397" t="s">
        <v>633</v>
      </c>
      <c r="AI397" s="351"/>
      <c r="AL397" s="525" t="s">
        <v>15290</v>
      </c>
      <c r="AM397" s="513" t="s">
        <v>84</v>
      </c>
      <c r="AN397" s="508">
        <v>100</v>
      </c>
      <c r="AO397" s="514">
        <v>921</v>
      </c>
      <c r="AP397" s="498">
        <v>779</v>
      </c>
      <c r="AQ397" s="515">
        <v>142</v>
      </c>
      <c r="AR397" s="512" t="s">
        <v>15291</v>
      </c>
      <c r="BA397" s="338" t="s">
        <v>5586</v>
      </c>
    </row>
    <row r="398" spans="2:53" ht="16.5" customHeight="1">
      <c r="B398" s="398" t="s">
        <v>5587</v>
      </c>
      <c r="C398" s="381" t="s">
        <v>5588</v>
      </c>
      <c r="D398" s="383">
        <v>922</v>
      </c>
      <c r="E398" s="382" t="s">
        <v>5589</v>
      </c>
      <c r="F398" s="369" t="s">
        <v>5590</v>
      </c>
      <c r="G398" s="385" t="s">
        <v>5591</v>
      </c>
      <c r="H398" s="386"/>
      <c r="I398" s="384" t="s">
        <v>173</v>
      </c>
      <c r="J398" s="367" t="s">
        <v>175</v>
      </c>
      <c r="K398" s="366" t="s">
        <v>84</v>
      </c>
      <c r="L398" s="387">
        <v>27</v>
      </c>
      <c r="M398" s="388" t="s">
        <v>5592</v>
      </c>
      <c r="N398" s="389">
        <v>1000</v>
      </c>
      <c r="O398" s="390" t="s">
        <v>1350</v>
      </c>
      <c r="P398" s="373" t="s">
        <v>1351</v>
      </c>
      <c r="Q398" s="372" t="s">
        <v>3638</v>
      </c>
      <c r="R398" s="374">
        <v>35</v>
      </c>
      <c r="S398" s="375">
        <v>40</v>
      </c>
      <c r="T398" s="392">
        <v>10</v>
      </c>
      <c r="U398" s="391" t="s">
        <v>5590</v>
      </c>
      <c r="V398" s="376">
        <v>129.56893418856828</v>
      </c>
      <c r="W398" s="378">
        <v>129.85541597670112</v>
      </c>
      <c r="X398" s="377">
        <v>64.512824917365293</v>
      </c>
      <c r="Y398" s="387">
        <v>64.740000000000009</v>
      </c>
      <c r="Z398" s="395" t="s">
        <v>3639</v>
      </c>
      <c r="AA398" s="380">
        <v>150</v>
      </c>
      <c r="AB398" s="379" t="s">
        <v>3630</v>
      </c>
      <c r="AC398" s="380">
        <v>0</v>
      </c>
      <c r="AD398" s="379" t="s">
        <v>3630</v>
      </c>
      <c r="AE398" s="394">
        <v>0</v>
      </c>
      <c r="AF398" s="396">
        <v>0</v>
      </c>
      <c r="AG398" s="393">
        <v>0</v>
      </c>
      <c r="AH398" s="397" t="s">
        <v>633</v>
      </c>
      <c r="AI398" s="351"/>
      <c r="AL398" s="525" t="s">
        <v>15292</v>
      </c>
      <c r="AM398" s="513" t="s">
        <v>84</v>
      </c>
      <c r="AN398" s="508">
        <v>100</v>
      </c>
      <c r="AO398" s="514">
        <v>922</v>
      </c>
      <c r="AP398" s="498">
        <v>787</v>
      </c>
      <c r="AQ398" s="515">
        <v>135</v>
      </c>
      <c r="AR398" s="512" t="s">
        <v>15293</v>
      </c>
      <c r="BA398" s="338" t="s">
        <v>5593</v>
      </c>
    </row>
    <row r="399" spans="2:53" ht="16.5" customHeight="1">
      <c r="B399" s="398" t="s">
        <v>5594</v>
      </c>
      <c r="C399" s="381" t="s">
        <v>5595</v>
      </c>
      <c r="D399" s="383">
        <v>923</v>
      </c>
      <c r="E399" s="382" t="s">
        <v>5596</v>
      </c>
      <c r="F399" s="369" t="s">
        <v>5597</v>
      </c>
      <c r="G399" s="385" t="s">
        <v>5598</v>
      </c>
      <c r="H399" s="386"/>
      <c r="I399" s="384" t="s">
        <v>137</v>
      </c>
      <c r="J399" s="367" t="s">
        <v>140</v>
      </c>
      <c r="K399" s="366" t="s">
        <v>84</v>
      </c>
      <c r="L399" s="387">
        <v>17</v>
      </c>
      <c r="M399" s="388" t="s">
        <v>5599</v>
      </c>
      <c r="N399" s="389">
        <v>1000</v>
      </c>
      <c r="O399" s="390" t="s">
        <v>1350</v>
      </c>
      <c r="P399" s="373" t="s">
        <v>1351</v>
      </c>
      <c r="Q399" s="372" t="s">
        <v>3638</v>
      </c>
      <c r="R399" s="374">
        <v>30</v>
      </c>
      <c r="S399" s="375">
        <v>30</v>
      </c>
      <c r="T399" s="392">
        <v>30</v>
      </c>
      <c r="U399" s="391" t="s">
        <v>5597</v>
      </c>
      <c r="V399" s="376">
        <v>129.08012656466789</v>
      </c>
      <c r="W399" s="378">
        <v>129.51701069861625</v>
      </c>
      <c r="X399" s="377">
        <v>64.331431368357912</v>
      </c>
      <c r="Y399" s="387">
        <v>64.400000000000006</v>
      </c>
      <c r="Z399" s="395" t="s">
        <v>3639</v>
      </c>
      <c r="AA399" s="380">
        <v>100</v>
      </c>
      <c r="AB399" s="379" t="s">
        <v>3630</v>
      </c>
      <c r="AC399" s="380">
        <v>0</v>
      </c>
      <c r="AD399" s="379" t="s">
        <v>3630</v>
      </c>
      <c r="AE399" s="394">
        <v>0</v>
      </c>
      <c r="AF399" s="396">
        <v>0</v>
      </c>
      <c r="AG399" s="393">
        <v>0</v>
      </c>
      <c r="AH399" s="397" t="s">
        <v>633</v>
      </c>
      <c r="AI399" s="351"/>
      <c r="AL399" s="525" t="s">
        <v>15294</v>
      </c>
      <c r="AM399" s="513" t="s">
        <v>84</v>
      </c>
      <c r="AN399" s="508">
        <v>100</v>
      </c>
      <c r="AO399" s="514">
        <v>923</v>
      </c>
      <c r="AP399" s="498">
        <v>776</v>
      </c>
      <c r="AQ399" s="515">
        <v>147</v>
      </c>
      <c r="AR399" s="512" t="s">
        <v>15295</v>
      </c>
      <c r="BA399" s="338" t="s">
        <v>5600</v>
      </c>
    </row>
    <row r="400" spans="2:53" ht="16.5" customHeight="1">
      <c r="B400" s="398" t="s">
        <v>5601</v>
      </c>
      <c r="C400" s="381" t="s">
        <v>5602</v>
      </c>
      <c r="D400" s="383">
        <v>925</v>
      </c>
      <c r="E400" s="382" t="s">
        <v>5603</v>
      </c>
      <c r="F400" s="369" t="s">
        <v>5604</v>
      </c>
      <c r="G400" s="385" t="s">
        <v>5605</v>
      </c>
      <c r="H400" s="386"/>
      <c r="I400" s="384" t="s">
        <v>173</v>
      </c>
      <c r="J400" s="367" t="s">
        <v>1374</v>
      </c>
      <c r="K400" s="366" t="s">
        <v>83</v>
      </c>
      <c r="L400" s="387">
        <v>22</v>
      </c>
      <c r="M400" s="388" t="s">
        <v>5606</v>
      </c>
      <c r="N400" s="389">
        <v>1000</v>
      </c>
      <c r="O400" s="390" t="s">
        <v>1350</v>
      </c>
      <c r="P400" s="373" t="s">
        <v>1351</v>
      </c>
      <c r="Q400" s="372" t="s">
        <v>3638</v>
      </c>
      <c r="R400" s="374">
        <v>35</v>
      </c>
      <c r="S400" s="375">
        <v>40</v>
      </c>
      <c r="T400" s="392">
        <v>10</v>
      </c>
      <c r="U400" s="391" t="s">
        <v>5604</v>
      </c>
      <c r="V400" s="376">
        <v>129.46349258550444</v>
      </c>
      <c r="W400" s="378">
        <v>129.7824179438108</v>
      </c>
      <c r="X400" s="377">
        <v>64.477044735342389</v>
      </c>
      <c r="Y400" s="387">
        <v>64.710000000000008</v>
      </c>
      <c r="Z400" s="395" t="s">
        <v>3639</v>
      </c>
      <c r="AA400" s="380">
        <v>150</v>
      </c>
      <c r="AB400" s="379" t="s">
        <v>3630</v>
      </c>
      <c r="AC400" s="380">
        <v>0</v>
      </c>
      <c r="AD400" s="379" t="s">
        <v>3630</v>
      </c>
      <c r="AE400" s="394">
        <v>0</v>
      </c>
      <c r="AF400" s="396">
        <v>0</v>
      </c>
      <c r="AG400" s="393">
        <v>0</v>
      </c>
      <c r="AH400" s="397" t="s">
        <v>633</v>
      </c>
      <c r="AI400" s="351"/>
      <c r="AL400" s="525" t="s">
        <v>15296</v>
      </c>
      <c r="AM400" s="513" t="s">
        <v>83</v>
      </c>
      <c r="AN400" s="508">
        <v>100</v>
      </c>
      <c r="AO400" s="514">
        <v>925</v>
      </c>
      <c r="AP400" s="498">
        <v>925</v>
      </c>
      <c r="AQ400" s="515">
        <v>0</v>
      </c>
      <c r="AR400" s="512" t="s">
        <v>15297</v>
      </c>
      <c r="BA400" s="338" t="s">
        <v>5607</v>
      </c>
    </row>
    <row r="401" spans="2:53" ht="16.5" customHeight="1">
      <c r="B401" s="398" t="s">
        <v>5601</v>
      </c>
      <c r="C401" s="381" t="s">
        <v>5602</v>
      </c>
      <c r="D401" s="383">
        <v>924</v>
      </c>
      <c r="E401" s="382" t="s">
        <v>633</v>
      </c>
      <c r="F401" s="369" t="s">
        <v>5608</v>
      </c>
      <c r="G401" s="385" t="s">
        <v>5603</v>
      </c>
      <c r="H401" s="386"/>
      <c r="I401" s="384" t="s">
        <v>173</v>
      </c>
      <c r="J401" s="367" t="s">
        <v>87</v>
      </c>
      <c r="K401" s="366" t="s">
        <v>83</v>
      </c>
      <c r="L401" s="387">
        <v>24</v>
      </c>
      <c r="M401" s="388" t="s">
        <v>5609</v>
      </c>
      <c r="N401" s="389">
        <v>1000</v>
      </c>
      <c r="O401" s="390" t="s">
        <v>1350</v>
      </c>
      <c r="P401" s="373" t="s">
        <v>1351</v>
      </c>
      <c r="Q401" s="372" t="s">
        <v>3638</v>
      </c>
      <c r="R401" s="374">
        <v>20</v>
      </c>
      <c r="S401" s="375">
        <v>40</v>
      </c>
      <c r="T401" s="392">
        <v>30</v>
      </c>
      <c r="U401" s="391" t="s">
        <v>5608</v>
      </c>
      <c r="V401" s="376">
        <v>129.06239119082045</v>
      </c>
      <c r="W401" s="378">
        <v>129.5047323628757</v>
      </c>
      <c r="X401" s="377">
        <v>64.451438223151939</v>
      </c>
      <c r="Y401" s="387">
        <v>65.190000000000012</v>
      </c>
      <c r="Z401" s="395" t="s">
        <v>3639</v>
      </c>
      <c r="AA401" s="380">
        <v>100</v>
      </c>
      <c r="AB401" s="379" t="s">
        <v>3630</v>
      </c>
      <c r="AC401" s="380">
        <v>0</v>
      </c>
      <c r="AD401" s="379" t="s">
        <v>3630</v>
      </c>
      <c r="AE401" s="394">
        <v>0</v>
      </c>
      <c r="AF401" s="396">
        <v>0</v>
      </c>
      <c r="AG401" s="393">
        <v>0</v>
      </c>
      <c r="AH401" s="397" t="s">
        <v>633</v>
      </c>
      <c r="AI401" s="351"/>
      <c r="AL401" s="525" t="s">
        <v>15298</v>
      </c>
      <c r="AM401" s="513" t="s">
        <v>83</v>
      </c>
      <c r="AN401" s="508">
        <v>100</v>
      </c>
      <c r="AO401" s="514">
        <v>924</v>
      </c>
      <c r="AP401" s="498">
        <v>924</v>
      </c>
      <c r="AQ401" s="515">
        <v>0</v>
      </c>
      <c r="AR401" s="512" t="s">
        <v>15297</v>
      </c>
      <c r="BA401" s="338" t="s">
        <v>5610</v>
      </c>
    </row>
    <row r="402" spans="2:53" ht="16.5" customHeight="1">
      <c r="B402" s="398" t="s">
        <v>5611</v>
      </c>
      <c r="C402" s="381" t="s">
        <v>5612</v>
      </c>
      <c r="D402" s="383">
        <v>926</v>
      </c>
      <c r="E402" s="382" t="s">
        <v>633</v>
      </c>
      <c r="F402" s="369" t="s">
        <v>5613</v>
      </c>
      <c r="G402" s="385" t="s">
        <v>5614</v>
      </c>
      <c r="H402" s="386"/>
      <c r="I402" s="384" t="s">
        <v>341</v>
      </c>
      <c r="J402" s="367" t="s">
        <v>723</v>
      </c>
      <c r="K402" s="366" t="s">
        <v>84</v>
      </c>
      <c r="L402" s="387">
        <v>5</v>
      </c>
      <c r="M402" s="388" t="s">
        <v>5615</v>
      </c>
      <c r="N402" s="389">
        <v>1000</v>
      </c>
      <c r="O402" s="390" t="s">
        <v>1350</v>
      </c>
      <c r="P402" s="373" t="s">
        <v>1351</v>
      </c>
      <c r="Q402" s="372" t="s">
        <v>3638</v>
      </c>
      <c r="R402" s="374">
        <v>25</v>
      </c>
      <c r="S402" s="375">
        <v>30</v>
      </c>
      <c r="T402" s="392">
        <v>25</v>
      </c>
      <c r="U402" s="391" t="s">
        <v>5613</v>
      </c>
      <c r="V402" s="376">
        <v>129.04869510341911</v>
      </c>
      <c r="W402" s="378">
        <v>129.49525045621323</v>
      </c>
      <c r="X402" s="377">
        <v>64.448027220183832</v>
      </c>
      <c r="Y402" s="387">
        <v>66.2</v>
      </c>
      <c r="Z402" s="395" t="s">
        <v>3639</v>
      </c>
      <c r="AA402" s="380">
        <v>200</v>
      </c>
      <c r="AB402" s="379" t="s">
        <v>3630</v>
      </c>
      <c r="AC402" s="380">
        <v>10</v>
      </c>
      <c r="AD402" s="379" t="s">
        <v>3630</v>
      </c>
      <c r="AE402" s="394">
        <v>0</v>
      </c>
      <c r="AF402" s="396">
        <v>0</v>
      </c>
      <c r="AG402" s="393">
        <v>0</v>
      </c>
      <c r="AH402" s="397" t="s">
        <v>633</v>
      </c>
      <c r="AI402" s="351"/>
      <c r="AL402" s="525" t="s">
        <v>15299</v>
      </c>
      <c r="AM402" s="513" t="s">
        <v>84</v>
      </c>
      <c r="AN402" s="508">
        <v>100</v>
      </c>
      <c r="AO402" s="514">
        <v>926</v>
      </c>
      <c r="AP402" s="498">
        <v>781</v>
      </c>
      <c r="AQ402" s="515">
        <v>145</v>
      </c>
      <c r="AR402" s="512" t="s">
        <v>15300</v>
      </c>
      <c r="BA402" s="338" t="s">
        <v>5616</v>
      </c>
    </row>
    <row r="403" spans="2:53" ht="16.5" customHeight="1">
      <c r="B403" s="398" t="s">
        <v>5617</v>
      </c>
      <c r="C403" s="381" t="s">
        <v>5618</v>
      </c>
      <c r="D403" s="383">
        <v>927</v>
      </c>
      <c r="E403" s="382" t="s">
        <v>633</v>
      </c>
      <c r="F403" s="369" t="s">
        <v>5619</v>
      </c>
      <c r="G403" s="385" t="s">
        <v>5620</v>
      </c>
      <c r="H403" s="386"/>
      <c r="I403" s="384" t="s">
        <v>137</v>
      </c>
      <c r="J403" s="367" t="s">
        <v>146</v>
      </c>
      <c r="K403" s="366" t="s">
        <v>84</v>
      </c>
      <c r="L403" s="387">
        <v>13</v>
      </c>
      <c r="M403" s="388" t="s">
        <v>5621</v>
      </c>
      <c r="N403" s="389">
        <v>1000</v>
      </c>
      <c r="O403" s="390" t="s">
        <v>1350</v>
      </c>
      <c r="P403" s="373" t="s">
        <v>1351</v>
      </c>
      <c r="Q403" s="372" t="s">
        <v>3638</v>
      </c>
      <c r="R403" s="374">
        <v>20</v>
      </c>
      <c r="S403" s="375">
        <v>35</v>
      </c>
      <c r="T403" s="392">
        <v>35</v>
      </c>
      <c r="U403" s="391" t="s">
        <v>5619</v>
      </c>
      <c r="V403" s="376">
        <v>129.03374402421738</v>
      </c>
      <c r="W403" s="378">
        <v>129.48489970907357</v>
      </c>
      <c r="X403" s="377">
        <v>64.440678133354496</v>
      </c>
      <c r="Y403" s="387">
        <v>64.38000000000001</v>
      </c>
      <c r="Z403" s="395" t="s">
        <v>3639</v>
      </c>
      <c r="AA403" s="380">
        <v>100</v>
      </c>
      <c r="AB403" s="379" t="s">
        <v>3630</v>
      </c>
      <c r="AC403" s="380">
        <v>0</v>
      </c>
      <c r="AD403" s="379" t="s">
        <v>3630</v>
      </c>
      <c r="AE403" s="394">
        <v>0</v>
      </c>
      <c r="AF403" s="396">
        <v>0</v>
      </c>
      <c r="AG403" s="393">
        <v>0</v>
      </c>
      <c r="AH403" s="397" t="s">
        <v>633</v>
      </c>
      <c r="AI403" s="351"/>
      <c r="AL403" s="525" t="s">
        <v>15301</v>
      </c>
      <c r="AM403" s="513" t="s">
        <v>84</v>
      </c>
      <c r="AN403" s="508">
        <v>100</v>
      </c>
      <c r="AO403" s="514">
        <v>927</v>
      </c>
      <c r="AP403" s="498">
        <v>781</v>
      </c>
      <c r="AQ403" s="515">
        <v>146</v>
      </c>
      <c r="AR403" s="512" t="s">
        <v>15302</v>
      </c>
      <c r="BA403" s="338" t="s">
        <v>5622</v>
      </c>
    </row>
    <row r="404" spans="2:53" ht="16.5" customHeight="1">
      <c r="B404" s="398" t="s">
        <v>5623</v>
      </c>
      <c r="C404" s="381" t="s">
        <v>5624</v>
      </c>
      <c r="D404" s="383">
        <v>928</v>
      </c>
      <c r="E404" s="382" t="s">
        <v>5625</v>
      </c>
      <c r="F404" s="369" t="s">
        <v>5626</v>
      </c>
      <c r="G404" s="385" t="s">
        <v>5627</v>
      </c>
      <c r="H404" s="386"/>
      <c r="I404" s="384" t="s">
        <v>350</v>
      </c>
      <c r="J404" s="367" t="s">
        <v>76</v>
      </c>
      <c r="K404" s="366" t="s">
        <v>84</v>
      </c>
      <c r="L404" s="387">
        <v>205</v>
      </c>
      <c r="M404" s="388" t="s">
        <v>5628</v>
      </c>
      <c r="N404" s="389">
        <v>1000</v>
      </c>
      <c r="O404" s="390" t="s">
        <v>1348</v>
      </c>
      <c r="P404" s="373" t="s">
        <v>1349</v>
      </c>
      <c r="Q404" s="372" t="s">
        <v>3638</v>
      </c>
      <c r="R404" s="374">
        <v>35</v>
      </c>
      <c r="S404" s="375">
        <v>45</v>
      </c>
      <c r="T404" s="392">
        <v>20</v>
      </c>
      <c r="U404" s="391" t="s">
        <v>5626</v>
      </c>
      <c r="V404" s="376">
        <v>129.01948663827218</v>
      </c>
      <c r="W404" s="378">
        <v>129.47502921111152</v>
      </c>
      <c r="X404" s="377">
        <v>64.312742075308165</v>
      </c>
      <c r="Y404" s="387">
        <v>66.790000000000006</v>
      </c>
      <c r="Z404" s="395" t="s">
        <v>3639</v>
      </c>
      <c r="AA404" s="380">
        <v>100</v>
      </c>
      <c r="AB404" s="379" t="s">
        <v>3630</v>
      </c>
      <c r="AC404" s="380">
        <v>10</v>
      </c>
      <c r="AD404" s="379" t="s">
        <v>3630</v>
      </c>
      <c r="AE404" s="394">
        <v>0</v>
      </c>
      <c r="AF404" s="396">
        <v>0</v>
      </c>
      <c r="AG404" s="393">
        <v>0</v>
      </c>
      <c r="AH404" s="397" t="s">
        <v>633</v>
      </c>
      <c r="AI404" s="351"/>
      <c r="AL404" s="525" t="s">
        <v>15303</v>
      </c>
      <c r="AM404" s="513" t="s">
        <v>84</v>
      </c>
      <c r="AN404" s="508">
        <v>100</v>
      </c>
      <c r="AO404" s="514">
        <v>928</v>
      </c>
      <c r="AP404" s="498">
        <v>779</v>
      </c>
      <c r="AQ404" s="515">
        <v>149</v>
      </c>
      <c r="AR404" s="512" t="s">
        <v>15304</v>
      </c>
      <c r="BA404" s="338" t="s">
        <v>5629</v>
      </c>
    </row>
    <row r="405" spans="2:53" ht="16.5" customHeight="1">
      <c r="B405" s="398" t="s">
        <v>5630</v>
      </c>
      <c r="C405" s="381" t="s">
        <v>5631</v>
      </c>
      <c r="D405" s="383">
        <v>929</v>
      </c>
      <c r="E405" s="382" t="s">
        <v>633</v>
      </c>
      <c r="F405" s="369" t="s">
        <v>5632</v>
      </c>
      <c r="G405" s="385" t="s">
        <v>5633</v>
      </c>
      <c r="H405" s="386"/>
      <c r="I405" s="384" t="s">
        <v>150</v>
      </c>
      <c r="J405" s="367" t="s">
        <v>685</v>
      </c>
      <c r="K405" s="366" t="s">
        <v>83</v>
      </c>
      <c r="L405" s="387">
        <v>12</v>
      </c>
      <c r="M405" s="388" t="s">
        <v>5634</v>
      </c>
      <c r="N405" s="389">
        <v>800</v>
      </c>
      <c r="O405" s="390" t="s">
        <v>1348</v>
      </c>
      <c r="P405" s="373" t="s">
        <v>1349</v>
      </c>
      <c r="Q405" s="372" t="s">
        <v>3638</v>
      </c>
      <c r="R405" s="374">
        <v>20</v>
      </c>
      <c r="S405" s="375">
        <v>35</v>
      </c>
      <c r="T405" s="392">
        <v>30</v>
      </c>
      <c r="U405" s="391" t="s">
        <v>5632</v>
      </c>
      <c r="V405" s="376">
        <v>129.00053600346692</v>
      </c>
      <c r="W405" s="378">
        <v>129.46190954086168</v>
      </c>
      <c r="X405" s="377">
        <v>64.423777227835686</v>
      </c>
      <c r="Y405" s="387">
        <v>64.88000000000001</v>
      </c>
      <c r="Z405" s="395" t="s">
        <v>3639</v>
      </c>
      <c r="AA405" s="380">
        <v>120</v>
      </c>
      <c r="AB405" s="379" t="s">
        <v>3630</v>
      </c>
      <c r="AC405" s="380">
        <v>0</v>
      </c>
      <c r="AD405" s="379" t="s">
        <v>3630</v>
      </c>
      <c r="AE405" s="394">
        <v>0</v>
      </c>
      <c r="AF405" s="396">
        <v>0</v>
      </c>
      <c r="AG405" s="393">
        <v>0</v>
      </c>
      <c r="AH405" s="397" t="s">
        <v>633</v>
      </c>
      <c r="AI405" s="351"/>
      <c r="AL405" s="525" t="s">
        <v>15305</v>
      </c>
      <c r="AM405" s="513" t="s">
        <v>83</v>
      </c>
      <c r="AN405" s="508">
        <v>100</v>
      </c>
      <c r="AO405" s="514">
        <v>929</v>
      </c>
      <c r="AP405" s="498">
        <v>929</v>
      </c>
      <c r="AQ405" s="515">
        <v>0</v>
      </c>
      <c r="AR405" s="512" t="s">
        <v>15306</v>
      </c>
      <c r="BA405" s="338" t="s">
        <v>5635</v>
      </c>
    </row>
    <row r="406" spans="2:53" ht="16.5" customHeight="1">
      <c r="B406" s="398" t="s">
        <v>5630</v>
      </c>
      <c r="C406" s="381" t="s">
        <v>5631</v>
      </c>
      <c r="D406" s="383">
        <v>930</v>
      </c>
      <c r="E406" s="382" t="s">
        <v>5636</v>
      </c>
      <c r="F406" s="369" t="s">
        <v>5637</v>
      </c>
      <c r="G406" s="385" t="s">
        <v>5638</v>
      </c>
      <c r="H406" s="386"/>
      <c r="I406" s="384" t="s">
        <v>137</v>
      </c>
      <c r="J406" s="367" t="s">
        <v>77</v>
      </c>
      <c r="K406" s="366" t="s">
        <v>84</v>
      </c>
      <c r="L406" s="387">
        <v>15</v>
      </c>
      <c r="M406" s="388" t="s">
        <v>5639</v>
      </c>
      <c r="N406" s="389">
        <v>1000</v>
      </c>
      <c r="O406" s="390" t="s">
        <v>1350</v>
      </c>
      <c r="P406" s="373" t="s">
        <v>1351</v>
      </c>
      <c r="Q406" s="372" t="s">
        <v>3638</v>
      </c>
      <c r="R406" s="374">
        <v>30</v>
      </c>
      <c r="S406" s="375">
        <v>30</v>
      </c>
      <c r="T406" s="392">
        <v>30</v>
      </c>
      <c r="U406" s="391" t="s">
        <v>5637</v>
      </c>
      <c r="V406" s="376">
        <v>128.98923901028309</v>
      </c>
      <c r="W406" s="378">
        <v>129.45408854558059</v>
      </c>
      <c r="X406" s="377">
        <v>64.298336222068173</v>
      </c>
      <c r="Y406" s="387">
        <v>64.37</v>
      </c>
      <c r="Z406" s="395" t="s">
        <v>3639</v>
      </c>
      <c r="AA406" s="380">
        <v>100</v>
      </c>
      <c r="AB406" s="379" t="s">
        <v>3630</v>
      </c>
      <c r="AC406" s="380">
        <v>0</v>
      </c>
      <c r="AD406" s="379" t="s">
        <v>3630</v>
      </c>
      <c r="AE406" s="394">
        <v>0</v>
      </c>
      <c r="AF406" s="396">
        <v>0</v>
      </c>
      <c r="AG406" s="393">
        <v>0</v>
      </c>
      <c r="AH406" s="397" t="s">
        <v>633</v>
      </c>
      <c r="AI406" s="351"/>
      <c r="AL406" s="525" t="s">
        <v>15307</v>
      </c>
      <c r="AM406" s="513" t="s">
        <v>84</v>
      </c>
      <c r="AN406" s="508">
        <v>100</v>
      </c>
      <c r="AO406" s="514">
        <v>930</v>
      </c>
      <c r="AP406" s="498">
        <v>780</v>
      </c>
      <c r="AQ406" s="515">
        <v>150</v>
      </c>
      <c r="AR406" s="512" t="s">
        <v>15308</v>
      </c>
      <c r="BA406" s="338" t="s">
        <v>5640</v>
      </c>
    </row>
    <row r="407" spans="2:53" ht="16.5" customHeight="1">
      <c r="B407" s="398" t="s">
        <v>5641</v>
      </c>
      <c r="C407" s="381" t="s">
        <v>5642</v>
      </c>
      <c r="D407" s="383">
        <v>932</v>
      </c>
      <c r="E407" s="382" t="s">
        <v>5643</v>
      </c>
      <c r="F407" s="369" t="s">
        <v>5490</v>
      </c>
      <c r="G407" s="385" t="s">
        <v>5644</v>
      </c>
      <c r="H407" s="386"/>
      <c r="I407" s="384" t="s">
        <v>127</v>
      </c>
      <c r="J407" s="367" t="s">
        <v>131</v>
      </c>
      <c r="K407" s="366" t="s">
        <v>84</v>
      </c>
      <c r="L407" s="387">
        <v>15</v>
      </c>
      <c r="M407" s="388" t="s">
        <v>5645</v>
      </c>
      <c r="N407" s="389">
        <v>1000</v>
      </c>
      <c r="O407" s="390" t="s">
        <v>1348</v>
      </c>
      <c r="P407" s="373" t="s">
        <v>1349</v>
      </c>
      <c r="Q407" s="372" t="s">
        <v>3638</v>
      </c>
      <c r="R407" s="374">
        <v>35</v>
      </c>
      <c r="S407" s="375">
        <v>30</v>
      </c>
      <c r="T407" s="392">
        <v>25</v>
      </c>
      <c r="U407" s="391" t="s">
        <v>5490</v>
      </c>
      <c r="V407" s="376">
        <v>129.83844163988397</v>
      </c>
      <c r="W407" s="378">
        <v>130.07799639413656</v>
      </c>
      <c r="X407" s="377">
        <v>64.616780982989724</v>
      </c>
      <c r="Y407" s="387">
        <v>67.13000000000001</v>
      </c>
      <c r="Z407" s="395" t="s">
        <v>3639</v>
      </c>
      <c r="AA407" s="380">
        <v>66</v>
      </c>
      <c r="AB407" s="379" t="s">
        <v>3630</v>
      </c>
      <c r="AC407" s="380">
        <v>0</v>
      </c>
      <c r="AD407" s="379" t="s">
        <v>3630</v>
      </c>
      <c r="AE407" s="394">
        <v>0</v>
      </c>
      <c r="AF407" s="396">
        <v>0</v>
      </c>
      <c r="AG407" s="393">
        <v>0</v>
      </c>
      <c r="AH407" s="397" t="s">
        <v>3653</v>
      </c>
      <c r="AI407" s="351"/>
      <c r="AL407" s="525" t="s">
        <v>15309</v>
      </c>
      <c r="AM407" s="513" t="s">
        <v>84</v>
      </c>
      <c r="AN407" s="508">
        <v>100</v>
      </c>
      <c r="AO407" s="514">
        <v>932</v>
      </c>
      <c r="AP407" s="498">
        <v>800</v>
      </c>
      <c r="AQ407" s="515">
        <v>132</v>
      </c>
      <c r="AR407" s="512" t="s">
        <v>15262</v>
      </c>
      <c r="BA407" s="338" t="s">
        <v>5646</v>
      </c>
    </row>
    <row r="408" spans="2:53" ht="16.5" customHeight="1">
      <c r="B408" s="398" t="s">
        <v>5641</v>
      </c>
      <c r="C408" s="381" t="s">
        <v>5642</v>
      </c>
      <c r="D408" s="383">
        <v>931</v>
      </c>
      <c r="E408" s="382" t="s">
        <v>633</v>
      </c>
      <c r="F408" s="369" t="s">
        <v>5647</v>
      </c>
      <c r="G408" s="385" t="s">
        <v>5648</v>
      </c>
      <c r="H408" s="386"/>
      <c r="I408" s="384" t="s">
        <v>350</v>
      </c>
      <c r="J408" s="367" t="s">
        <v>670</v>
      </c>
      <c r="K408" s="366" t="s">
        <v>83</v>
      </c>
      <c r="L408" s="387">
        <v>35</v>
      </c>
      <c r="M408" s="388" t="s">
        <v>5649</v>
      </c>
      <c r="N408" s="389">
        <v>1000</v>
      </c>
      <c r="O408" s="390" t="s">
        <v>1348</v>
      </c>
      <c r="P408" s="373" t="s">
        <v>1349</v>
      </c>
      <c r="Q408" s="372" t="s">
        <v>3638</v>
      </c>
      <c r="R408" s="374">
        <v>25</v>
      </c>
      <c r="S408" s="375">
        <v>40</v>
      </c>
      <c r="T408" s="392">
        <v>35</v>
      </c>
      <c r="U408" s="391" t="s">
        <v>5647</v>
      </c>
      <c r="V408" s="376">
        <v>128.96115746247276</v>
      </c>
      <c r="W408" s="378">
        <v>129.43464747401958</v>
      </c>
      <c r="X408" s="377">
        <v>64.407097531753834</v>
      </c>
      <c r="Y408" s="387">
        <v>66.160000000000011</v>
      </c>
      <c r="Z408" s="395" t="s">
        <v>3639</v>
      </c>
      <c r="AA408" s="380">
        <v>100</v>
      </c>
      <c r="AB408" s="379" t="s">
        <v>3630</v>
      </c>
      <c r="AC408" s="380">
        <v>10</v>
      </c>
      <c r="AD408" s="379" t="s">
        <v>3630</v>
      </c>
      <c r="AE408" s="394">
        <v>0</v>
      </c>
      <c r="AF408" s="396">
        <v>0</v>
      </c>
      <c r="AG408" s="393">
        <v>0</v>
      </c>
      <c r="AH408" s="397" t="s">
        <v>633</v>
      </c>
      <c r="AI408" s="351"/>
      <c r="AL408" s="525" t="s">
        <v>15310</v>
      </c>
      <c r="AM408" s="513" t="s">
        <v>83</v>
      </c>
      <c r="AN408" s="508">
        <v>100</v>
      </c>
      <c r="AO408" s="514">
        <v>931</v>
      </c>
      <c r="AP408" s="498">
        <v>931</v>
      </c>
      <c r="AQ408" s="515">
        <v>0</v>
      </c>
      <c r="AR408" s="512" t="s">
        <v>15311</v>
      </c>
      <c r="BA408" s="338" t="s">
        <v>5650</v>
      </c>
    </row>
    <row r="409" spans="2:53" ht="16.5" customHeight="1">
      <c r="B409" s="398" t="s">
        <v>5651</v>
      </c>
      <c r="C409" s="381" t="s">
        <v>5652</v>
      </c>
      <c r="D409" s="383">
        <v>934</v>
      </c>
      <c r="E409" s="382" t="s">
        <v>633</v>
      </c>
      <c r="F409" s="369" t="s">
        <v>5653</v>
      </c>
      <c r="G409" s="385" t="s">
        <v>5627</v>
      </c>
      <c r="H409" s="386"/>
      <c r="I409" s="384" t="s">
        <v>350</v>
      </c>
      <c r="J409" s="367" t="s">
        <v>688</v>
      </c>
      <c r="K409" s="366" t="s">
        <v>83</v>
      </c>
      <c r="L409" s="387">
        <v>35</v>
      </c>
      <c r="M409" s="388" t="s">
        <v>5654</v>
      </c>
      <c r="N409" s="389">
        <v>1000</v>
      </c>
      <c r="O409" s="390" t="s">
        <v>1348</v>
      </c>
      <c r="P409" s="373" t="s">
        <v>1349</v>
      </c>
      <c r="Q409" s="372" t="s">
        <v>3638</v>
      </c>
      <c r="R409" s="374">
        <v>25</v>
      </c>
      <c r="S409" s="375">
        <v>40</v>
      </c>
      <c r="T409" s="392">
        <v>35</v>
      </c>
      <c r="U409" s="391" t="s">
        <v>5653</v>
      </c>
      <c r="V409" s="376">
        <v>128.92504102167854</v>
      </c>
      <c r="W409" s="378">
        <v>129.40964378423899</v>
      </c>
      <c r="X409" s="377">
        <v>64.392657597041222</v>
      </c>
      <c r="Y409" s="387">
        <v>66.14</v>
      </c>
      <c r="Z409" s="395" t="s">
        <v>3639</v>
      </c>
      <c r="AA409" s="380">
        <v>100</v>
      </c>
      <c r="AB409" s="379" t="s">
        <v>3630</v>
      </c>
      <c r="AC409" s="380">
        <v>10</v>
      </c>
      <c r="AD409" s="379" t="s">
        <v>3630</v>
      </c>
      <c r="AE409" s="394">
        <v>0</v>
      </c>
      <c r="AF409" s="396">
        <v>0</v>
      </c>
      <c r="AG409" s="393">
        <v>0</v>
      </c>
      <c r="AH409" s="397" t="s">
        <v>633</v>
      </c>
      <c r="AI409" s="351"/>
      <c r="AL409" s="525" t="s">
        <v>15312</v>
      </c>
      <c r="AM409" s="513" t="s">
        <v>83</v>
      </c>
      <c r="AN409" s="508">
        <v>100</v>
      </c>
      <c r="AO409" s="514">
        <v>934</v>
      </c>
      <c r="AP409" s="498">
        <v>934</v>
      </c>
      <c r="AQ409" s="515">
        <v>0</v>
      </c>
      <c r="AR409" s="512" t="s">
        <v>15313</v>
      </c>
      <c r="BA409" s="338" t="s">
        <v>5655</v>
      </c>
    </row>
    <row r="410" spans="2:53" ht="16.5" customHeight="1">
      <c r="B410" s="398" t="s">
        <v>5651</v>
      </c>
      <c r="C410" s="381" t="s">
        <v>5652</v>
      </c>
      <c r="D410" s="383">
        <v>933</v>
      </c>
      <c r="E410" s="382" t="s">
        <v>5627</v>
      </c>
      <c r="F410" s="369" t="s">
        <v>5653</v>
      </c>
      <c r="G410" s="385" t="s">
        <v>5656</v>
      </c>
      <c r="H410" s="386"/>
      <c r="I410" s="384" t="s">
        <v>350</v>
      </c>
      <c r="J410" s="367" t="s">
        <v>379</v>
      </c>
      <c r="K410" s="366" t="s">
        <v>84</v>
      </c>
      <c r="L410" s="387">
        <v>55</v>
      </c>
      <c r="M410" s="388" t="s">
        <v>5657</v>
      </c>
      <c r="N410" s="389">
        <v>1000</v>
      </c>
      <c r="O410" s="390" t="s">
        <v>1348</v>
      </c>
      <c r="P410" s="373" t="s">
        <v>1349</v>
      </c>
      <c r="Q410" s="372" t="s">
        <v>3638</v>
      </c>
      <c r="R410" s="374">
        <v>35</v>
      </c>
      <c r="S410" s="375">
        <v>45</v>
      </c>
      <c r="T410" s="392">
        <v>20</v>
      </c>
      <c r="U410" s="391" t="s">
        <v>5653</v>
      </c>
      <c r="V410" s="376">
        <v>128.92393803475179</v>
      </c>
      <c r="W410" s="378">
        <v>129.40888017790508</v>
      </c>
      <c r="X410" s="377">
        <v>64.278590893671549</v>
      </c>
      <c r="Y410" s="387">
        <v>66.75</v>
      </c>
      <c r="Z410" s="395" t="s">
        <v>3639</v>
      </c>
      <c r="AA410" s="380">
        <v>100</v>
      </c>
      <c r="AB410" s="379" t="s">
        <v>3630</v>
      </c>
      <c r="AC410" s="380">
        <v>10</v>
      </c>
      <c r="AD410" s="379" t="s">
        <v>3630</v>
      </c>
      <c r="AE410" s="394">
        <v>0</v>
      </c>
      <c r="AF410" s="396">
        <v>0</v>
      </c>
      <c r="AG410" s="393">
        <v>0</v>
      </c>
      <c r="AH410" s="397" t="s">
        <v>633</v>
      </c>
      <c r="AI410" s="351"/>
      <c r="AL410" s="525" t="s">
        <v>15314</v>
      </c>
      <c r="AM410" s="513" t="s">
        <v>84</v>
      </c>
      <c r="AN410" s="508">
        <v>100</v>
      </c>
      <c r="AO410" s="514">
        <v>933</v>
      </c>
      <c r="AP410" s="498">
        <v>782</v>
      </c>
      <c r="AQ410" s="515">
        <v>151</v>
      </c>
      <c r="AR410" s="512" t="s">
        <v>15315</v>
      </c>
      <c r="BA410" s="338" t="s">
        <v>5658</v>
      </c>
    </row>
    <row r="411" spans="2:53" ht="16.5" customHeight="1">
      <c r="B411" s="398" t="s">
        <v>5659</v>
      </c>
      <c r="C411" s="381" t="s">
        <v>5660</v>
      </c>
      <c r="D411" s="383">
        <v>935</v>
      </c>
      <c r="E411" s="382" t="s">
        <v>5661</v>
      </c>
      <c r="F411" s="369" t="s">
        <v>5662</v>
      </c>
      <c r="G411" s="385" t="s">
        <v>5663</v>
      </c>
      <c r="H411" s="386"/>
      <c r="I411" s="384" t="s">
        <v>127</v>
      </c>
      <c r="J411" s="367" t="s">
        <v>104</v>
      </c>
      <c r="K411" s="366" t="s">
        <v>84</v>
      </c>
      <c r="L411" s="387">
        <v>15</v>
      </c>
      <c r="M411" s="388" t="s">
        <v>5664</v>
      </c>
      <c r="N411" s="389">
        <v>1000</v>
      </c>
      <c r="O411" s="390" t="s">
        <v>1348</v>
      </c>
      <c r="P411" s="373" t="s">
        <v>1349</v>
      </c>
      <c r="Q411" s="372" t="s">
        <v>3638</v>
      </c>
      <c r="R411" s="374">
        <v>35</v>
      </c>
      <c r="S411" s="375">
        <v>30</v>
      </c>
      <c r="T411" s="392">
        <v>25</v>
      </c>
      <c r="U411" s="391" t="s">
        <v>5662</v>
      </c>
      <c r="V411" s="376">
        <v>129.74951476682577</v>
      </c>
      <c r="W411" s="378">
        <v>129.98043330011015</v>
      </c>
      <c r="X411" s="377">
        <v>64.580025966532034</v>
      </c>
      <c r="Y411" s="387">
        <v>67.09</v>
      </c>
      <c r="Z411" s="395" t="s">
        <v>3639</v>
      </c>
      <c r="AA411" s="380">
        <v>66</v>
      </c>
      <c r="AB411" s="379" t="s">
        <v>3630</v>
      </c>
      <c r="AC411" s="380">
        <v>0</v>
      </c>
      <c r="AD411" s="379" t="s">
        <v>3630</v>
      </c>
      <c r="AE411" s="394">
        <v>0</v>
      </c>
      <c r="AF411" s="396">
        <v>0</v>
      </c>
      <c r="AG411" s="393">
        <v>0</v>
      </c>
      <c r="AH411" s="397" t="s">
        <v>3653</v>
      </c>
      <c r="AI411" s="351"/>
      <c r="AL411" s="525" t="s">
        <v>15316</v>
      </c>
      <c r="AM411" s="513" t="s">
        <v>84</v>
      </c>
      <c r="AN411" s="508">
        <v>100</v>
      </c>
      <c r="AO411" s="514">
        <v>935</v>
      </c>
      <c r="AP411" s="498">
        <v>801</v>
      </c>
      <c r="AQ411" s="515">
        <v>134</v>
      </c>
      <c r="AR411" s="512" t="s">
        <v>15317</v>
      </c>
      <c r="BA411" s="338" t="s">
        <v>5665</v>
      </c>
    </row>
    <row r="412" spans="2:53" ht="16.5" customHeight="1">
      <c r="B412" s="398" t="s">
        <v>5666</v>
      </c>
      <c r="C412" s="381" t="s">
        <v>5667</v>
      </c>
      <c r="D412" s="383">
        <v>936</v>
      </c>
      <c r="E412" s="382" t="s">
        <v>633</v>
      </c>
      <c r="F412" s="369" t="s">
        <v>5668</v>
      </c>
      <c r="G412" s="385" t="s">
        <v>5669</v>
      </c>
      <c r="H412" s="386"/>
      <c r="I412" s="384" t="s">
        <v>173</v>
      </c>
      <c r="J412" s="367" t="s">
        <v>1434</v>
      </c>
      <c r="K412" s="366" t="s">
        <v>83</v>
      </c>
      <c r="L412" s="387">
        <v>77</v>
      </c>
      <c r="M412" s="388" t="s">
        <v>5670</v>
      </c>
      <c r="N412" s="389">
        <v>1000</v>
      </c>
      <c r="O412" s="390" t="s">
        <v>1350</v>
      </c>
      <c r="P412" s="373" t="s">
        <v>1351</v>
      </c>
      <c r="Q412" s="372" t="s">
        <v>3638</v>
      </c>
      <c r="R412" s="374">
        <v>20</v>
      </c>
      <c r="S412" s="375">
        <v>40</v>
      </c>
      <c r="T412" s="392">
        <v>30</v>
      </c>
      <c r="U412" s="391" t="s">
        <v>5668</v>
      </c>
      <c r="V412" s="376">
        <v>128.7539533983269</v>
      </c>
      <c r="W412" s="378">
        <v>129.29119850653402</v>
      </c>
      <c r="X412" s="377">
        <v>64.317424047569531</v>
      </c>
      <c r="Y412" s="387">
        <v>65.03</v>
      </c>
      <c r="Z412" s="395" t="s">
        <v>3639</v>
      </c>
      <c r="AA412" s="380">
        <v>100</v>
      </c>
      <c r="AB412" s="379" t="s">
        <v>3630</v>
      </c>
      <c r="AC412" s="380">
        <v>0</v>
      </c>
      <c r="AD412" s="379" t="s">
        <v>3630</v>
      </c>
      <c r="AE412" s="394">
        <v>0</v>
      </c>
      <c r="AF412" s="396">
        <v>0</v>
      </c>
      <c r="AG412" s="393">
        <v>0</v>
      </c>
      <c r="AH412" s="397" t="s">
        <v>633</v>
      </c>
      <c r="AI412" s="351"/>
      <c r="AL412" s="525" t="s">
        <v>15318</v>
      </c>
      <c r="AM412" s="513" t="s">
        <v>83</v>
      </c>
      <c r="AN412" s="508">
        <v>100</v>
      </c>
      <c r="AO412" s="514">
        <v>936</v>
      </c>
      <c r="AP412" s="498">
        <v>936</v>
      </c>
      <c r="AQ412" s="515">
        <v>0</v>
      </c>
      <c r="AR412" s="512" t="s">
        <v>15319</v>
      </c>
      <c r="BA412" s="338" t="s">
        <v>5671</v>
      </c>
    </row>
    <row r="413" spans="2:53" ht="16.5" customHeight="1">
      <c r="B413" s="398" t="s">
        <v>5672</v>
      </c>
      <c r="C413" s="381" t="s">
        <v>5673</v>
      </c>
      <c r="D413" s="383">
        <v>937</v>
      </c>
      <c r="E413" s="382" t="s">
        <v>5674</v>
      </c>
      <c r="F413" s="369" t="s">
        <v>5675</v>
      </c>
      <c r="G413" s="385" t="s">
        <v>5676</v>
      </c>
      <c r="H413" s="386"/>
      <c r="I413" s="384" t="s">
        <v>137</v>
      </c>
      <c r="J413" s="367" t="s">
        <v>692</v>
      </c>
      <c r="K413" s="366" t="s">
        <v>84</v>
      </c>
      <c r="L413" s="387">
        <v>9</v>
      </c>
      <c r="M413" s="388" t="s">
        <v>5677</v>
      </c>
      <c r="N413" s="389">
        <v>1000</v>
      </c>
      <c r="O413" s="390" t="s">
        <v>1350</v>
      </c>
      <c r="P413" s="373" t="s">
        <v>1351</v>
      </c>
      <c r="Q413" s="372" t="s">
        <v>3638</v>
      </c>
      <c r="R413" s="374">
        <v>30</v>
      </c>
      <c r="S413" s="375">
        <v>30</v>
      </c>
      <c r="T413" s="392">
        <v>30</v>
      </c>
      <c r="U413" s="391" t="s">
        <v>5675</v>
      </c>
      <c r="V413" s="376">
        <v>128.74226338832975</v>
      </c>
      <c r="W413" s="378">
        <v>129.28310542268983</v>
      </c>
      <c r="X413" s="377">
        <v>64.212315594490221</v>
      </c>
      <c r="Y413" s="387">
        <v>64.28</v>
      </c>
      <c r="Z413" s="395" t="s">
        <v>3639</v>
      </c>
      <c r="AA413" s="380">
        <v>100</v>
      </c>
      <c r="AB413" s="379" t="s">
        <v>3630</v>
      </c>
      <c r="AC413" s="380">
        <v>0</v>
      </c>
      <c r="AD413" s="379" t="s">
        <v>3630</v>
      </c>
      <c r="AE413" s="394">
        <v>0</v>
      </c>
      <c r="AF413" s="396">
        <v>0</v>
      </c>
      <c r="AG413" s="393">
        <v>0</v>
      </c>
      <c r="AH413" s="397" t="s">
        <v>633</v>
      </c>
      <c r="AI413" s="351"/>
      <c r="AL413" s="525" t="s">
        <v>15320</v>
      </c>
      <c r="AM413" s="513" t="s">
        <v>84</v>
      </c>
      <c r="AN413" s="508">
        <v>100</v>
      </c>
      <c r="AO413" s="514">
        <v>937</v>
      </c>
      <c r="AP413" s="498">
        <v>779</v>
      </c>
      <c r="AQ413" s="515">
        <v>158</v>
      </c>
      <c r="AR413" s="512" t="s">
        <v>15321</v>
      </c>
      <c r="BA413" s="338" t="s">
        <v>5678</v>
      </c>
    </row>
    <row r="414" spans="2:53" ht="16.5" customHeight="1">
      <c r="B414" s="398" t="s">
        <v>5679</v>
      </c>
      <c r="C414" s="381" t="s">
        <v>5680</v>
      </c>
      <c r="D414" s="383">
        <v>938</v>
      </c>
      <c r="E414" s="382" t="s">
        <v>633</v>
      </c>
      <c r="F414" s="369" t="s">
        <v>5681</v>
      </c>
      <c r="G414" s="385" t="s">
        <v>5682</v>
      </c>
      <c r="H414" s="386"/>
      <c r="I414" s="384" t="s">
        <v>150</v>
      </c>
      <c r="J414" s="367" t="s">
        <v>365</v>
      </c>
      <c r="K414" s="366" t="s">
        <v>83</v>
      </c>
      <c r="L414" s="387">
        <v>32</v>
      </c>
      <c r="M414" s="388" t="s">
        <v>5683</v>
      </c>
      <c r="N414" s="389">
        <v>800</v>
      </c>
      <c r="O414" s="390" t="s">
        <v>1348</v>
      </c>
      <c r="P414" s="373" t="s">
        <v>1349</v>
      </c>
      <c r="Q414" s="372" t="s">
        <v>3638</v>
      </c>
      <c r="R414" s="374">
        <v>20</v>
      </c>
      <c r="S414" s="375">
        <v>35</v>
      </c>
      <c r="T414" s="392">
        <v>30</v>
      </c>
      <c r="U414" s="391" t="s">
        <v>5681</v>
      </c>
      <c r="V414" s="376">
        <v>128.69725528352265</v>
      </c>
      <c r="W414" s="378">
        <v>129.25194596551569</v>
      </c>
      <c r="X414" s="377">
        <v>64.290399375480831</v>
      </c>
      <c r="Y414" s="387">
        <v>64.760000000000005</v>
      </c>
      <c r="Z414" s="395" t="s">
        <v>3639</v>
      </c>
      <c r="AA414" s="380">
        <v>120</v>
      </c>
      <c r="AB414" s="379" t="s">
        <v>3630</v>
      </c>
      <c r="AC414" s="380">
        <v>0</v>
      </c>
      <c r="AD414" s="379" t="s">
        <v>3630</v>
      </c>
      <c r="AE414" s="394">
        <v>0</v>
      </c>
      <c r="AF414" s="396">
        <v>0</v>
      </c>
      <c r="AG414" s="393">
        <v>0</v>
      </c>
      <c r="AH414" s="397" t="s">
        <v>633</v>
      </c>
      <c r="AI414" s="351"/>
      <c r="AL414" s="525" t="s">
        <v>15322</v>
      </c>
      <c r="AM414" s="513" t="s">
        <v>83</v>
      </c>
      <c r="AN414" s="508">
        <v>100</v>
      </c>
      <c r="AO414" s="514">
        <v>938</v>
      </c>
      <c r="AP414" s="498">
        <v>938</v>
      </c>
      <c r="AQ414" s="515">
        <v>0</v>
      </c>
      <c r="AR414" s="512" t="s">
        <v>15323</v>
      </c>
      <c r="BA414" s="338" t="s">
        <v>5684</v>
      </c>
    </row>
    <row r="415" spans="2:53" ht="16.5" customHeight="1">
      <c r="B415" s="398" t="s">
        <v>5685</v>
      </c>
      <c r="C415" s="381" t="s">
        <v>5686</v>
      </c>
      <c r="D415" s="383">
        <v>939</v>
      </c>
      <c r="E415" s="382" t="s">
        <v>633</v>
      </c>
      <c r="F415" s="369" t="s">
        <v>5687</v>
      </c>
      <c r="G415" s="385" t="s">
        <v>5688</v>
      </c>
      <c r="H415" s="386"/>
      <c r="I415" s="384" t="s">
        <v>350</v>
      </c>
      <c r="J415" s="367" t="s">
        <v>119</v>
      </c>
      <c r="K415" s="366" t="s">
        <v>83</v>
      </c>
      <c r="L415" s="387">
        <v>19</v>
      </c>
      <c r="M415" s="388" t="s">
        <v>5689</v>
      </c>
      <c r="N415" s="389">
        <v>1000</v>
      </c>
      <c r="O415" s="390" t="s">
        <v>1348</v>
      </c>
      <c r="P415" s="373" t="s">
        <v>1349</v>
      </c>
      <c r="Q415" s="372" t="s">
        <v>3638</v>
      </c>
      <c r="R415" s="374">
        <v>25</v>
      </c>
      <c r="S415" s="375">
        <v>40</v>
      </c>
      <c r="T415" s="392">
        <v>35</v>
      </c>
      <c r="U415" s="391" t="s">
        <v>5687</v>
      </c>
      <c r="V415" s="376">
        <v>128.68588776855719</v>
      </c>
      <c r="W415" s="378">
        <v>129.24407614746269</v>
      </c>
      <c r="X415" s="377">
        <v>64.285018041990043</v>
      </c>
      <c r="Y415" s="387">
        <v>66.010000000000005</v>
      </c>
      <c r="Z415" s="395" t="s">
        <v>3639</v>
      </c>
      <c r="AA415" s="380">
        <v>100</v>
      </c>
      <c r="AB415" s="379" t="s">
        <v>3630</v>
      </c>
      <c r="AC415" s="380">
        <v>10</v>
      </c>
      <c r="AD415" s="379" t="s">
        <v>3630</v>
      </c>
      <c r="AE415" s="394">
        <v>0</v>
      </c>
      <c r="AF415" s="396">
        <v>0</v>
      </c>
      <c r="AG415" s="393">
        <v>0</v>
      </c>
      <c r="AH415" s="397" t="s">
        <v>633</v>
      </c>
      <c r="AI415" s="351"/>
      <c r="AL415" s="525" t="s">
        <v>15324</v>
      </c>
      <c r="AM415" s="513" t="s">
        <v>83</v>
      </c>
      <c r="AN415" s="508">
        <v>100</v>
      </c>
      <c r="AO415" s="514">
        <v>939</v>
      </c>
      <c r="AP415" s="498">
        <v>939</v>
      </c>
      <c r="AQ415" s="515">
        <v>0</v>
      </c>
      <c r="AR415" s="512" t="s">
        <v>15325</v>
      </c>
      <c r="BA415" s="338" t="s">
        <v>5690</v>
      </c>
    </row>
    <row r="416" spans="2:53" ht="16.5" customHeight="1">
      <c r="B416" s="398" t="s">
        <v>5691</v>
      </c>
      <c r="C416" s="381" t="s">
        <v>5692</v>
      </c>
      <c r="D416" s="383">
        <v>940</v>
      </c>
      <c r="E416" s="382" t="s">
        <v>5693</v>
      </c>
      <c r="F416" s="369" t="s">
        <v>5694</v>
      </c>
      <c r="G416" s="385" t="s">
        <v>5695</v>
      </c>
      <c r="H416" s="386"/>
      <c r="I416" s="384" t="s">
        <v>137</v>
      </c>
      <c r="J416" s="367" t="s">
        <v>144</v>
      </c>
      <c r="K416" s="366" t="s">
        <v>84</v>
      </c>
      <c r="L416" s="387">
        <v>9</v>
      </c>
      <c r="M416" s="388" t="s">
        <v>5696</v>
      </c>
      <c r="N416" s="389">
        <v>1000</v>
      </c>
      <c r="O416" s="390" t="s">
        <v>1350</v>
      </c>
      <c r="P416" s="373" t="s">
        <v>1351</v>
      </c>
      <c r="Q416" s="372" t="s">
        <v>3638</v>
      </c>
      <c r="R416" s="374">
        <v>30</v>
      </c>
      <c r="S416" s="375">
        <v>30</v>
      </c>
      <c r="T416" s="392">
        <v>30</v>
      </c>
      <c r="U416" s="391" t="s">
        <v>5694</v>
      </c>
      <c r="V416" s="376">
        <v>128.67657919565795</v>
      </c>
      <c r="W416" s="378">
        <v>129.23763175084011</v>
      </c>
      <c r="X416" s="377">
        <v>64.187894526750981</v>
      </c>
      <c r="Y416" s="387">
        <v>64.260000000000005</v>
      </c>
      <c r="Z416" s="395" t="s">
        <v>3639</v>
      </c>
      <c r="AA416" s="380">
        <v>100</v>
      </c>
      <c r="AB416" s="379" t="s">
        <v>3630</v>
      </c>
      <c r="AC416" s="380">
        <v>0</v>
      </c>
      <c r="AD416" s="379" t="s">
        <v>3630</v>
      </c>
      <c r="AE416" s="394">
        <v>0</v>
      </c>
      <c r="AF416" s="396">
        <v>0</v>
      </c>
      <c r="AG416" s="393">
        <v>0</v>
      </c>
      <c r="AH416" s="397" t="s">
        <v>633</v>
      </c>
      <c r="AI416" s="351"/>
      <c r="AL416" s="525" t="s">
        <v>15326</v>
      </c>
      <c r="AM416" s="513" t="s">
        <v>84</v>
      </c>
      <c r="AN416" s="508">
        <v>100</v>
      </c>
      <c r="AO416" s="514">
        <v>940</v>
      </c>
      <c r="AP416" s="498">
        <v>781</v>
      </c>
      <c r="AQ416" s="515">
        <v>159</v>
      </c>
      <c r="AR416" s="512" t="s">
        <v>15327</v>
      </c>
      <c r="BA416" s="338" t="s">
        <v>5697</v>
      </c>
    </row>
    <row r="417" spans="2:53" ht="16.5" customHeight="1">
      <c r="B417" s="398" t="s">
        <v>5698</v>
      </c>
      <c r="C417" s="381" t="s">
        <v>5699</v>
      </c>
      <c r="D417" s="383">
        <v>941</v>
      </c>
      <c r="E417" s="382" t="s">
        <v>5676</v>
      </c>
      <c r="F417" s="369" t="s">
        <v>5700</v>
      </c>
      <c r="G417" s="385" t="s">
        <v>5701</v>
      </c>
      <c r="H417" s="386"/>
      <c r="I417" s="384" t="s">
        <v>350</v>
      </c>
      <c r="J417" s="367" t="s">
        <v>511</v>
      </c>
      <c r="K417" s="366" t="s">
        <v>84</v>
      </c>
      <c r="L417" s="387">
        <v>25</v>
      </c>
      <c r="M417" s="388" t="s">
        <v>5702</v>
      </c>
      <c r="N417" s="389">
        <v>1000</v>
      </c>
      <c r="O417" s="390" t="s">
        <v>1348</v>
      </c>
      <c r="P417" s="373" t="s">
        <v>1349</v>
      </c>
      <c r="Q417" s="372" t="s">
        <v>3638</v>
      </c>
      <c r="R417" s="374">
        <v>35</v>
      </c>
      <c r="S417" s="375">
        <v>45</v>
      </c>
      <c r="T417" s="392">
        <v>20</v>
      </c>
      <c r="U417" s="391" t="s">
        <v>5700</v>
      </c>
      <c r="V417" s="376">
        <v>128.66209432227956</v>
      </c>
      <c r="W417" s="378">
        <v>129.22760376157814</v>
      </c>
      <c r="X417" s="377">
        <v>64.180150958071138</v>
      </c>
      <c r="Y417" s="387">
        <v>66.64</v>
      </c>
      <c r="Z417" s="395" t="s">
        <v>3639</v>
      </c>
      <c r="AA417" s="380">
        <v>100</v>
      </c>
      <c r="AB417" s="379" t="s">
        <v>3630</v>
      </c>
      <c r="AC417" s="380">
        <v>10</v>
      </c>
      <c r="AD417" s="379" t="s">
        <v>3630</v>
      </c>
      <c r="AE417" s="394">
        <v>0</v>
      </c>
      <c r="AF417" s="396">
        <v>0</v>
      </c>
      <c r="AG417" s="393">
        <v>0</v>
      </c>
      <c r="AH417" s="397" t="s">
        <v>633</v>
      </c>
      <c r="AI417" s="351"/>
      <c r="AL417" s="525" t="s">
        <v>15328</v>
      </c>
      <c r="AM417" s="513" t="s">
        <v>84</v>
      </c>
      <c r="AN417" s="508">
        <v>100</v>
      </c>
      <c r="AO417" s="514">
        <v>941</v>
      </c>
      <c r="AP417" s="498">
        <v>781</v>
      </c>
      <c r="AQ417" s="515">
        <v>160</v>
      </c>
      <c r="AR417" s="512" t="s">
        <v>15329</v>
      </c>
      <c r="BA417" s="338" t="s">
        <v>5703</v>
      </c>
    </row>
    <row r="418" spans="2:53" ht="16.5" customHeight="1">
      <c r="B418" s="398" t="s">
        <v>5704</v>
      </c>
      <c r="C418" s="381" t="s">
        <v>5705</v>
      </c>
      <c r="D418" s="383">
        <v>943</v>
      </c>
      <c r="E418" s="382" t="s">
        <v>633</v>
      </c>
      <c r="F418" s="369" t="s">
        <v>5706</v>
      </c>
      <c r="G418" s="385" t="s">
        <v>5707</v>
      </c>
      <c r="H418" s="386"/>
      <c r="I418" s="384" t="s">
        <v>173</v>
      </c>
      <c r="J418" s="367" t="s">
        <v>94</v>
      </c>
      <c r="K418" s="366" t="s">
        <v>83</v>
      </c>
      <c r="L418" s="387">
        <v>12</v>
      </c>
      <c r="M418" s="388" t="s">
        <v>5708</v>
      </c>
      <c r="N418" s="389">
        <v>1000</v>
      </c>
      <c r="O418" s="390" t="s">
        <v>1350</v>
      </c>
      <c r="P418" s="373" t="s">
        <v>1351</v>
      </c>
      <c r="Q418" s="372" t="s">
        <v>3638</v>
      </c>
      <c r="R418" s="374">
        <v>20</v>
      </c>
      <c r="S418" s="375">
        <v>40</v>
      </c>
      <c r="T418" s="392">
        <v>30</v>
      </c>
      <c r="U418" s="391" t="s">
        <v>5706</v>
      </c>
      <c r="V418" s="376">
        <v>128.61432111799658</v>
      </c>
      <c r="W418" s="378">
        <v>129.19453000476685</v>
      </c>
      <c r="X418" s="377">
        <v>64.250574438618301</v>
      </c>
      <c r="Y418" s="387">
        <v>64.940000000000012</v>
      </c>
      <c r="Z418" s="395" t="s">
        <v>3639</v>
      </c>
      <c r="AA418" s="380">
        <v>100</v>
      </c>
      <c r="AB418" s="379" t="s">
        <v>3630</v>
      </c>
      <c r="AC418" s="380">
        <v>0</v>
      </c>
      <c r="AD418" s="379" t="s">
        <v>3630</v>
      </c>
      <c r="AE418" s="394">
        <v>0</v>
      </c>
      <c r="AF418" s="396">
        <v>0</v>
      </c>
      <c r="AG418" s="393">
        <v>0</v>
      </c>
      <c r="AH418" s="397" t="s">
        <v>633</v>
      </c>
      <c r="AI418" s="351"/>
      <c r="AL418" s="525" t="s">
        <v>15330</v>
      </c>
      <c r="AM418" s="513" t="s">
        <v>83</v>
      </c>
      <c r="AN418" s="508">
        <v>100</v>
      </c>
      <c r="AO418" s="514">
        <v>943</v>
      </c>
      <c r="AP418" s="498">
        <v>943</v>
      </c>
      <c r="AQ418" s="515">
        <v>0</v>
      </c>
      <c r="AR418" s="512" t="s">
        <v>15331</v>
      </c>
      <c r="BA418" s="338" t="s">
        <v>5709</v>
      </c>
    </row>
    <row r="419" spans="2:53" ht="16.5" customHeight="1">
      <c r="B419" s="398" t="s">
        <v>5704</v>
      </c>
      <c r="C419" s="381" t="s">
        <v>5705</v>
      </c>
      <c r="D419" s="383">
        <v>942</v>
      </c>
      <c r="E419" s="382" t="s">
        <v>5707</v>
      </c>
      <c r="F419" s="369" t="s">
        <v>5706</v>
      </c>
      <c r="G419" s="385" t="s">
        <v>5710</v>
      </c>
      <c r="H419" s="386"/>
      <c r="I419" s="384" t="s">
        <v>137</v>
      </c>
      <c r="J419" s="367" t="s">
        <v>78</v>
      </c>
      <c r="K419" s="366" t="s">
        <v>84</v>
      </c>
      <c r="L419" s="387">
        <v>13</v>
      </c>
      <c r="M419" s="388" t="s">
        <v>5711</v>
      </c>
      <c r="N419" s="389">
        <v>1000</v>
      </c>
      <c r="O419" s="390" t="s">
        <v>1350</v>
      </c>
      <c r="P419" s="373" t="s">
        <v>1351</v>
      </c>
      <c r="Q419" s="372" t="s">
        <v>3638</v>
      </c>
      <c r="R419" s="374">
        <v>30</v>
      </c>
      <c r="S419" s="375">
        <v>30</v>
      </c>
      <c r="T419" s="392">
        <v>30</v>
      </c>
      <c r="U419" s="391" t="s">
        <v>5706</v>
      </c>
      <c r="V419" s="376">
        <v>128.60678974094418</v>
      </c>
      <c r="W419" s="378">
        <v>129.18931597449983</v>
      </c>
      <c r="X419" s="377">
        <v>64.161947142277995</v>
      </c>
      <c r="Y419" s="387">
        <v>64.240000000000009</v>
      </c>
      <c r="Z419" s="395" t="s">
        <v>3639</v>
      </c>
      <c r="AA419" s="380">
        <v>100</v>
      </c>
      <c r="AB419" s="379" t="s">
        <v>3630</v>
      </c>
      <c r="AC419" s="380">
        <v>0</v>
      </c>
      <c r="AD419" s="379" t="s">
        <v>3630</v>
      </c>
      <c r="AE419" s="394">
        <v>0</v>
      </c>
      <c r="AF419" s="396">
        <v>0</v>
      </c>
      <c r="AG419" s="393">
        <v>0</v>
      </c>
      <c r="AH419" s="397" t="s">
        <v>633</v>
      </c>
      <c r="AI419" s="351"/>
      <c r="AL419" s="525" t="s">
        <v>15332</v>
      </c>
      <c r="AM419" s="513" t="s">
        <v>84</v>
      </c>
      <c r="AN419" s="508">
        <v>100</v>
      </c>
      <c r="AO419" s="514">
        <v>942</v>
      </c>
      <c r="AP419" s="498">
        <v>781</v>
      </c>
      <c r="AQ419" s="515">
        <v>161</v>
      </c>
      <c r="AR419" s="512" t="s">
        <v>15333</v>
      </c>
      <c r="BA419" s="338" t="s">
        <v>5712</v>
      </c>
    </row>
    <row r="420" spans="2:53" ht="16.5" customHeight="1">
      <c r="B420" s="398" t="s">
        <v>5713</v>
      </c>
      <c r="C420" s="381" t="s">
        <v>5714</v>
      </c>
      <c r="D420" s="383">
        <v>944</v>
      </c>
      <c r="E420" s="382" t="s">
        <v>5715</v>
      </c>
      <c r="F420" s="369" t="s">
        <v>5604</v>
      </c>
      <c r="G420" s="385" t="s">
        <v>5605</v>
      </c>
      <c r="H420" s="386"/>
      <c r="I420" s="384" t="s">
        <v>127</v>
      </c>
      <c r="J420" s="367" t="s">
        <v>130</v>
      </c>
      <c r="K420" s="366" t="s">
        <v>84</v>
      </c>
      <c r="L420" s="387">
        <v>15</v>
      </c>
      <c r="M420" s="388" t="s">
        <v>5716</v>
      </c>
      <c r="N420" s="389">
        <v>1000</v>
      </c>
      <c r="O420" s="390" t="s">
        <v>1348</v>
      </c>
      <c r="P420" s="373" t="s">
        <v>1349</v>
      </c>
      <c r="Q420" s="372" t="s">
        <v>3638</v>
      </c>
      <c r="R420" s="374">
        <v>35</v>
      </c>
      <c r="S420" s="375">
        <v>30</v>
      </c>
      <c r="T420" s="392">
        <v>25</v>
      </c>
      <c r="U420" s="391" t="s">
        <v>5604</v>
      </c>
      <c r="V420" s="376">
        <v>129.46309604993968</v>
      </c>
      <c r="W420" s="378">
        <v>129.78214341918903</v>
      </c>
      <c r="X420" s="377">
        <v>64.477380265435642</v>
      </c>
      <c r="Y420" s="387">
        <v>67</v>
      </c>
      <c r="Z420" s="395" t="s">
        <v>3639</v>
      </c>
      <c r="AA420" s="380">
        <v>66</v>
      </c>
      <c r="AB420" s="379" t="s">
        <v>3630</v>
      </c>
      <c r="AC420" s="380">
        <v>0</v>
      </c>
      <c r="AD420" s="379" t="s">
        <v>3630</v>
      </c>
      <c r="AE420" s="394">
        <v>0</v>
      </c>
      <c r="AF420" s="396">
        <v>0</v>
      </c>
      <c r="AG420" s="393">
        <v>0</v>
      </c>
      <c r="AH420" s="397" t="s">
        <v>3653</v>
      </c>
      <c r="AI420" s="351"/>
      <c r="AL420" s="525" t="s">
        <v>15334</v>
      </c>
      <c r="AM420" s="513" t="s">
        <v>84</v>
      </c>
      <c r="AN420" s="508">
        <v>100</v>
      </c>
      <c r="AO420" s="514">
        <v>944</v>
      </c>
      <c r="AP420" s="498">
        <v>802</v>
      </c>
      <c r="AQ420" s="515">
        <v>142</v>
      </c>
      <c r="AR420" s="512" t="s">
        <v>15335</v>
      </c>
      <c r="BA420" s="338" t="s">
        <v>5717</v>
      </c>
    </row>
    <row r="421" spans="2:53" ht="16.5" customHeight="1">
      <c r="B421" s="398" t="s">
        <v>5713</v>
      </c>
      <c r="C421" s="381" t="s">
        <v>5714</v>
      </c>
      <c r="D421" s="383">
        <v>945</v>
      </c>
      <c r="E421" s="382" t="s">
        <v>633</v>
      </c>
      <c r="F421" s="369" t="s">
        <v>5718</v>
      </c>
      <c r="G421" s="385" t="s">
        <v>5715</v>
      </c>
      <c r="H421" s="386"/>
      <c r="I421" s="384" t="s">
        <v>150</v>
      </c>
      <c r="J421" s="367" t="s">
        <v>661</v>
      </c>
      <c r="K421" s="366" t="s">
        <v>83</v>
      </c>
      <c r="L421" s="387">
        <v>23</v>
      </c>
      <c r="M421" s="388" t="s">
        <v>5719</v>
      </c>
      <c r="N421" s="389">
        <v>800</v>
      </c>
      <c r="O421" s="390" t="s">
        <v>1348</v>
      </c>
      <c r="P421" s="373" t="s">
        <v>1349</v>
      </c>
      <c r="Q421" s="372" t="s">
        <v>3638</v>
      </c>
      <c r="R421" s="374">
        <v>20</v>
      </c>
      <c r="S421" s="375">
        <v>35</v>
      </c>
      <c r="T421" s="392">
        <v>30</v>
      </c>
      <c r="U421" s="391" t="s">
        <v>5718</v>
      </c>
      <c r="V421" s="376">
        <v>128.5685613431688</v>
      </c>
      <c r="W421" s="378">
        <v>129.1628501606553</v>
      </c>
      <c r="X421" s="377">
        <v>64.229294248087939</v>
      </c>
      <c r="Y421" s="387">
        <v>64.710000000000008</v>
      </c>
      <c r="Z421" s="395" t="s">
        <v>3639</v>
      </c>
      <c r="AA421" s="380">
        <v>120</v>
      </c>
      <c r="AB421" s="379" t="s">
        <v>3630</v>
      </c>
      <c r="AC421" s="380">
        <v>0</v>
      </c>
      <c r="AD421" s="379" t="s">
        <v>3630</v>
      </c>
      <c r="AE421" s="394">
        <v>0</v>
      </c>
      <c r="AF421" s="396">
        <v>0</v>
      </c>
      <c r="AG421" s="393">
        <v>0</v>
      </c>
      <c r="AH421" s="397" t="s">
        <v>633</v>
      </c>
      <c r="AI421" s="351"/>
      <c r="AL421" s="525" t="s">
        <v>15336</v>
      </c>
      <c r="AM421" s="513" t="s">
        <v>83</v>
      </c>
      <c r="AN421" s="508">
        <v>100</v>
      </c>
      <c r="AO421" s="514">
        <v>945</v>
      </c>
      <c r="AP421" s="498">
        <v>945</v>
      </c>
      <c r="AQ421" s="515">
        <v>0</v>
      </c>
      <c r="AR421" s="512" t="s">
        <v>15337</v>
      </c>
      <c r="BA421" s="338" t="s">
        <v>5720</v>
      </c>
    </row>
    <row r="422" spans="2:53" ht="16.5" customHeight="1">
      <c r="B422" s="398" t="s">
        <v>5721</v>
      </c>
      <c r="C422" s="381" t="s">
        <v>5722</v>
      </c>
      <c r="D422" s="383">
        <v>946</v>
      </c>
      <c r="E422" s="382" t="s">
        <v>633</v>
      </c>
      <c r="F422" s="369" t="s">
        <v>5723</v>
      </c>
      <c r="G422" s="385" t="s">
        <v>5724</v>
      </c>
      <c r="H422" s="386"/>
      <c r="I422" s="384" t="s">
        <v>350</v>
      </c>
      <c r="J422" s="367" t="s">
        <v>88</v>
      </c>
      <c r="K422" s="366" t="s">
        <v>83</v>
      </c>
      <c r="L422" s="387">
        <v>65</v>
      </c>
      <c r="M422" s="388" t="s">
        <v>5725</v>
      </c>
      <c r="N422" s="389">
        <v>1000</v>
      </c>
      <c r="O422" s="390" t="s">
        <v>1348</v>
      </c>
      <c r="P422" s="373" t="s">
        <v>1349</v>
      </c>
      <c r="Q422" s="372" t="s">
        <v>3638</v>
      </c>
      <c r="R422" s="374">
        <v>25</v>
      </c>
      <c r="S422" s="375">
        <v>40</v>
      </c>
      <c r="T422" s="392">
        <v>35</v>
      </c>
      <c r="U422" s="391" t="s">
        <v>5723</v>
      </c>
      <c r="V422" s="376">
        <v>128.55860685832499</v>
      </c>
      <c r="W422" s="378">
        <v>129.15595859422498</v>
      </c>
      <c r="X422" s="377">
        <v>64.22771727372502</v>
      </c>
      <c r="Y422" s="387">
        <v>65.92</v>
      </c>
      <c r="Z422" s="395" t="s">
        <v>3639</v>
      </c>
      <c r="AA422" s="380">
        <v>100</v>
      </c>
      <c r="AB422" s="379" t="s">
        <v>3630</v>
      </c>
      <c r="AC422" s="380">
        <v>10</v>
      </c>
      <c r="AD422" s="379" t="s">
        <v>3630</v>
      </c>
      <c r="AE422" s="394">
        <v>0</v>
      </c>
      <c r="AF422" s="396">
        <v>0</v>
      </c>
      <c r="AG422" s="393">
        <v>0</v>
      </c>
      <c r="AH422" s="397" t="s">
        <v>633</v>
      </c>
      <c r="AI422" s="351"/>
      <c r="AL422" s="525" t="s">
        <v>15338</v>
      </c>
      <c r="AM422" s="513" t="s">
        <v>83</v>
      </c>
      <c r="AN422" s="508">
        <v>100</v>
      </c>
      <c r="AO422" s="514">
        <v>946</v>
      </c>
      <c r="AP422" s="498">
        <v>946</v>
      </c>
      <c r="AQ422" s="515">
        <v>0</v>
      </c>
      <c r="AR422" s="512" t="s">
        <v>15339</v>
      </c>
      <c r="BA422" s="338" t="s">
        <v>5726</v>
      </c>
    </row>
    <row r="423" spans="2:53" ht="16.5" customHeight="1">
      <c r="B423" s="398" t="s">
        <v>5727</v>
      </c>
      <c r="C423" s="381" t="s">
        <v>5728</v>
      </c>
      <c r="D423" s="383">
        <v>947</v>
      </c>
      <c r="E423" s="382" t="s">
        <v>633</v>
      </c>
      <c r="F423" s="369" t="s">
        <v>5729</v>
      </c>
      <c r="G423" s="385" t="s">
        <v>5730</v>
      </c>
      <c r="H423" s="386"/>
      <c r="I423" s="384" t="s">
        <v>150</v>
      </c>
      <c r="J423" s="367" t="s">
        <v>165</v>
      </c>
      <c r="K423" s="366" t="s">
        <v>83</v>
      </c>
      <c r="L423" s="387">
        <v>9</v>
      </c>
      <c r="M423" s="388" t="s">
        <v>5731</v>
      </c>
      <c r="N423" s="389">
        <v>800</v>
      </c>
      <c r="O423" s="390" t="s">
        <v>1348</v>
      </c>
      <c r="P423" s="373" t="s">
        <v>1349</v>
      </c>
      <c r="Q423" s="372" t="s">
        <v>3638</v>
      </c>
      <c r="R423" s="374">
        <v>20</v>
      </c>
      <c r="S423" s="375">
        <v>35</v>
      </c>
      <c r="T423" s="392">
        <v>30</v>
      </c>
      <c r="U423" s="391" t="s">
        <v>5729</v>
      </c>
      <c r="V423" s="376">
        <v>128.49134497895642</v>
      </c>
      <c r="W423" s="378">
        <v>129.10939267773907</v>
      </c>
      <c r="X423" s="377">
        <v>64.199631171652257</v>
      </c>
      <c r="Y423" s="387">
        <v>64.680000000000007</v>
      </c>
      <c r="Z423" s="395" t="s">
        <v>3639</v>
      </c>
      <c r="AA423" s="380">
        <v>120</v>
      </c>
      <c r="AB423" s="379" t="s">
        <v>3630</v>
      </c>
      <c r="AC423" s="380">
        <v>0</v>
      </c>
      <c r="AD423" s="379" t="s">
        <v>3630</v>
      </c>
      <c r="AE423" s="394">
        <v>0</v>
      </c>
      <c r="AF423" s="396">
        <v>0</v>
      </c>
      <c r="AG423" s="393">
        <v>0</v>
      </c>
      <c r="AH423" s="397" t="s">
        <v>633</v>
      </c>
      <c r="AI423" s="351"/>
      <c r="AL423" s="525" t="s">
        <v>15340</v>
      </c>
      <c r="AM423" s="513" t="s">
        <v>83</v>
      </c>
      <c r="AN423" s="508">
        <v>100</v>
      </c>
      <c r="AO423" s="514">
        <v>947</v>
      </c>
      <c r="AP423" s="498">
        <v>947</v>
      </c>
      <c r="AQ423" s="515">
        <v>0</v>
      </c>
      <c r="AR423" s="512" t="s">
        <v>15341</v>
      </c>
      <c r="BA423" s="338" t="s">
        <v>5732</v>
      </c>
    </row>
    <row r="424" spans="2:53" ht="16.5" customHeight="1">
      <c r="B424" s="398" t="s">
        <v>5733</v>
      </c>
      <c r="C424" s="381" t="s">
        <v>5734</v>
      </c>
      <c r="D424" s="383">
        <v>948</v>
      </c>
      <c r="E424" s="382" t="s">
        <v>5735</v>
      </c>
      <c r="F424" s="369" t="s">
        <v>5736</v>
      </c>
      <c r="G424" s="385" t="s">
        <v>5737</v>
      </c>
      <c r="H424" s="386"/>
      <c r="I424" s="384" t="s">
        <v>350</v>
      </c>
      <c r="J424" s="367" t="s">
        <v>75</v>
      </c>
      <c r="K424" s="366" t="s">
        <v>84</v>
      </c>
      <c r="L424" s="387">
        <v>15</v>
      </c>
      <c r="M424" s="388" t="s">
        <v>5738</v>
      </c>
      <c r="N424" s="389">
        <v>1000</v>
      </c>
      <c r="O424" s="390" t="s">
        <v>1348</v>
      </c>
      <c r="P424" s="373" t="s">
        <v>1349</v>
      </c>
      <c r="Q424" s="372" t="s">
        <v>3638</v>
      </c>
      <c r="R424" s="374">
        <v>35</v>
      </c>
      <c r="S424" s="375">
        <v>45</v>
      </c>
      <c r="T424" s="392">
        <v>20</v>
      </c>
      <c r="U424" s="391" t="s">
        <v>5736</v>
      </c>
      <c r="V424" s="376">
        <v>128.40472318461428</v>
      </c>
      <c r="W424" s="378">
        <v>129.04942374319452</v>
      </c>
      <c r="X424" s="377">
        <v>64.09292653609559</v>
      </c>
      <c r="Y424" s="387">
        <v>66.5</v>
      </c>
      <c r="Z424" s="395" t="s">
        <v>3639</v>
      </c>
      <c r="AA424" s="380">
        <v>100</v>
      </c>
      <c r="AB424" s="379" t="s">
        <v>3630</v>
      </c>
      <c r="AC424" s="380">
        <v>10</v>
      </c>
      <c r="AD424" s="379" t="s">
        <v>3630</v>
      </c>
      <c r="AE424" s="394">
        <v>0</v>
      </c>
      <c r="AF424" s="396">
        <v>0</v>
      </c>
      <c r="AG424" s="393">
        <v>0</v>
      </c>
      <c r="AH424" s="397" t="s">
        <v>633</v>
      </c>
      <c r="AI424" s="351"/>
      <c r="AL424" s="525" t="s">
        <v>15342</v>
      </c>
      <c r="AM424" s="513" t="s">
        <v>84</v>
      </c>
      <c r="AN424" s="508">
        <v>100</v>
      </c>
      <c r="AO424" s="514">
        <v>948</v>
      </c>
      <c r="AP424" s="498">
        <v>780</v>
      </c>
      <c r="AQ424" s="515">
        <v>168</v>
      </c>
      <c r="AR424" s="512" t="s">
        <v>15343</v>
      </c>
      <c r="BA424" s="338" t="s">
        <v>5739</v>
      </c>
    </row>
    <row r="425" spans="2:53" ht="16.5" customHeight="1">
      <c r="B425" s="398" t="s">
        <v>5740</v>
      </c>
      <c r="C425" s="381" t="s">
        <v>5741</v>
      </c>
      <c r="D425" s="383">
        <v>949</v>
      </c>
      <c r="E425" s="382" t="s">
        <v>633</v>
      </c>
      <c r="F425" s="369" t="s">
        <v>5742</v>
      </c>
      <c r="G425" s="385" t="s">
        <v>5743</v>
      </c>
      <c r="H425" s="386"/>
      <c r="I425" s="384" t="s">
        <v>173</v>
      </c>
      <c r="J425" s="367" t="s">
        <v>1384</v>
      </c>
      <c r="K425" s="366" t="s">
        <v>83</v>
      </c>
      <c r="L425" s="387">
        <v>5</v>
      </c>
      <c r="M425" s="388" t="s">
        <v>5744</v>
      </c>
      <c r="N425" s="389">
        <v>1000</v>
      </c>
      <c r="O425" s="390" t="s">
        <v>1350</v>
      </c>
      <c r="P425" s="373" t="s">
        <v>1351</v>
      </c>
      <c r="Q425" s="372" t="s">
        <v>3638</v>
      </c>
      <c r="R425" s="374">
        <v>20</v>
      </c>
      <c r="S425" s="375">
        <v>40</v>
      </c>
      <c r="T425" s="392">
        <v>30</v>
      </c>
      <c r="U425" s="391" t="s">
        <v>5742</v>
      </c>
      <c r="V425" s="376">
        <v>128.38504836140487</v>
      </c>
      <c r="W425" s="378">
        <v>129.03580271174184</v>
      </c>
      <c r="X425" s="377">
        <v>64.164574463426646</v>
      </c>
      <c r="Y425" s="387">
        <v>64.800000000000011</v>
      </c>
      <c r="Z425" s="395" t="s">
        <v>3639</v>
      </c>
      <c r="AA425" s="380">
        <v>100</v>
      </c>
      <c r="AB425" s="379" t="s">
        <v>3630</v>
      </c>
      <c r="AC425" s="380">
        <v>0</v>
      </c>
      <c r="AD425" s="379" t="s">
        <v>3630</v>
      </c>
      <c r="AE425" s="394">
        <v>0</v>
      </c>
      <c r="AF425" s="396">
        <v>0</v>
      </c>
      <c r="AG425" s="393">
        <v>0</v>
      </c>
      <c r="AH425" s="397" t="s">
        <v>633</v>
      </c>
      <c r="AI425" s="351"/>
      <c r="AL425" s="525" t="s">
        <v>15344</v>
      </c>
      <c r="AM425" s="513" t="s">
        <v>83</v>
      </c>
      <c r="AN425" s="508">
        <v>100</v>
      </c>
      <c r="AO425" s="514">
        <v>949</v>
      </c>
      <c r="AP425" s="498">
        <v>949</v>
      </c>
      <c r="AQ425" s="515">
        <v>0</v>
      </c>
      <c r="AR425" s="512" t="s">
        <v>15345</v>
      </c>
      <c r="BA425" s="338" t="s">
        <v>5745</v>
      </c>
    </row>
    <row r="426" spans="2:53" ht="16.5" customHeight="1">
      <c r="B426" s="398" t="s">
        <v>5746</v>
      </c>
      <c r="C426" s="381" t="s">
        <v>5747</v>
      </c>
      <c r="D426" s="383">
        <v>950</v>
      </c>
      <c r="E426" s="382" t="s">
        <v>633</v>
      </c>
      <c r="F426" s="369" t="s">
        <v>5748</v>
      </c>
      <c r="G426" s="385" t="s">
        <v>5749</v>
      </c>
      <c r="H426" s="386"/>
      <c r="I426" s="384" t="s">
        <v>350</v>
      </c>
      <c r="J426" s="367" t="s">
        <v>98</v>
      </c>
      <c r="K426" s="366" t="s">
        <v>83</v>
      </c>
      <c r="L426" s="387">
        <v>10</v>
      </c>
      <c r="M426" s="388" t="s">
        <v>5750</v>
      </c>
      <c r="N426" s="389">
        <v>1000</v>
      </c>
      <c r="O426" s="390" t="s">
        <v>1348</v>
      </c>
      <c r="P426" s="373" t="s">
        <v>1349</v>
      </c>
      <c r="Q426" s="372" t="s">
        <v>3638</v>
      </c>
      <c r="R426" s="374">
        <v>25</v>
      </c>
      <c r="S426" s="375">
        <v>40</v>
      </c>
      <c r="T426" s="392">
        <v>35</v>
      </c>
      <c r="U426" s="391" t="s">
        <v>5748</v>
      </c>
      <c r="V426" s="376">
        <v>128.32500465826109</v>
      </c>
      <c r="W426" s="378">
        <v>128.99318562948633</v>
      </c>
      <c r="X426" s="377">
        <v>64.140904856126298</v>
      </c>
      <c r="Y426" s="387">
        <v>65.77000000000001</v>
      </c>
      <c r="Z426" s="395" t="s">
        <v>3639</v>
      </c>
      <c r="AA426" s="380">
        <v>100</v>
      </c>
      <c r="AB426" s="379" t="s">
        <v>3630</v>
      </c>
      <c r="AC426" s="380">
        <v>10</v>
      </c>
      <c r="AD426" s="379" t="s">
        <v>3630</v>
      </c>
      <c r="AE426" s="394">
        <v>0</v>
      </c>
      <c r="AF426" s="396">
        <v>0</v>
      </c>
      <c r="AG426" s="393">
        <v>0</v>
      </c>
      <c r="AH426" s="397" t="s">
        <v>633</v>
      </c>
      <c r="AI426" s="351"/>
      <c r="AL426" s="525" t="s">
        <v>15346</v>
      </c>
      <c r="AM426" s="513" t="s">
        <v>83</v>
      </c>
      <c r="AN426" s="508">
        <v>100</v>
      </c>
      <c r="AO426" s="514">
        <v>950</v>
      </c>
      <c r="AP426" s="498">
        <v>950</v>
      </c>
      <c r="AQ426" s="515">
        <v>0</v>
      </c>
      <c r="AR426" s="512" t="s">
        <v>15347</v>
      </c>
      <c r="BA426" s="338" t="s">
        <v>5751</v>
      </c>
    </row>
    <row r="427" spans="2:53" ht="16.5" customHeight="1">
      <c r="B427" s="398" t="s">
        <v>5752</v>
      </c>
      <c r="C427" s="381" t="s">
        <v>5753</v>
      </c>
      <c r="D427" s="383">
        <v>951</v>
      </c>
      <c r="E427" s="382" t="s">
        <v>633</v>
      </c>
      <c r="F427" s="369" t="s">
        <v>5754</v>
      </c>
      <c r="G427" s="385" t="s">
        <v>5755</v>
      </c>
      <c r="H427" s="386"/>
      <c r="I427" s="384" t="s">
        <v>801</v>
      </c>
      <c r="J427" s="367" t="s">
        <v>179</v>
      </c>
      <c r="K427" s="366" t="s">
        <v>83</v>
      </c>
      <c r="L427" s="387">
        <v>19</v>
      </c>
      <c r="M427" s="388" t="s">
        <v>5756</v>
      </c>
      <c r="N427" s="389">
        <v>200</v>
      </c>
      <c r="O427" s="390" t="s">
        <v>1348</v>
      </c>
      <c r="P427" s="373" t="s">
        <v>1348</v>
      </c>
      <c r="Q427" s="372" t="s">
        <v>3638</v>
      </c>
      <c r="R427" s="374">
        <v>20</v>
      </c>
      <c r="S427" s="375">
        <v>35</v>
      </c>
      <c r="T427" s="392">
        <v>30</v>
      </c>
      <c r="U427" s="391" t="s">
        <v>5754</v>
      </c>
      <c r="V427" s="376">
        <v>128.25822145255589</v>
      </c>
      <c r="W427" s="378">
        <v>128.93854482481845</v>
      </c>
      <c r="X427" s="377">
        <v>64.116616861312821</v>
      </c>
      <c r="Y427" s="387" t="s">
        <v>633</v>
      </c>
      <c r="Z427" s="395" t="s">
        <v>4557</v>
      </c>
      <c r="AA427" s="380">
        <v>14.25</v>
      </c>
      <c r="AB427" s="379" t="s">
        <v>3630</v>
      </c>
      <c r="AC427" s="380">
        <v>10</v>
      </c>
      <c r="AD427" s="379" t="s">
        <v>3630</v>
      </c>
      <c r="AE427" s="394">
        <v>0</v>
      </c>
      <c r="AF427" s="396">
        <v>0</v>
      </c>
      <c r="AG427" s="393">
        <v>0</v>
      </c>
      <c r="AH427" s="397" t="s">
        <v>633</v>
      </c>
      <c r="AI427" s="351"/>
      <c r="AL427" s="525" t="s">
        <v>15348</v>
      </c>
      <c r="AM427" s="513" t="s">
        <v>83</v>
      </c>
      <c r="AN427" s="508">
        <v>100</v>
      </c>
      <c r="AO427" s="514">
        <v>951</v>
      </c>
      <c r="AP427" s="498">
        <v>951</v>
      </c>
      <c r="AQ427" s="515">
        <v>0</v>
      </c>
      <c r="AR427" s="512" t="s">
        <v>15349</v>
      </c>
      <c r="BA427" s="338" t="s">
        <v>5757</v>
      </c>
    </row>
    <row r="428" spans="2:53" ht="16.5" customHeight="1">
      <c r="B428" s="398" t="s">
        <v>5758</v>
      </c>
      <c r="C428" s="381" t="s">
        <v>5759</v>
      </c>
      <c r="D428" s="383">
        <v>952</v>
      </c>
      <c r="E428" s="382" t="s">
        <v>5760</v>
      </c>
      <c r="F428" s="369" t="s">
        <v>5761</v>
      </c>
      <c r="G428" s="385" t="s">
        <v>5762</v>
      </c>
      <c r="H428" s="386"/>
      <c r="I428" s="384" t="s">
        <v>137</v>
      </c>
      <c r="J428" s="367" t="s">
        <v>102</v>
      </c>
      <c r="K428" s="366" t="s">
        <v>84</v>
      </c>
      <c r="L428" s="387">
        <v>31</v>
      </c>
      <c r="M428" s="388" t="s">
        <v>5763</v>
      </c>
      <c r="N428" s="389">
        <v>1000</v>
      </c>
      <c r="O428" s="390" t="s">
        <v>1350</v>
      </c>
      <c r="P428" s="373" t="s">
        <v>1351</v>
      </c>
      <c r="Q428" s="372" t="s">
        <v>3638</v>
      </c>
      <c r="R428" s="374">
        <v>30</v>
      </c>
      <c r="S428" s="375">
        <v>30</v>
      </c>
      <c r="T428" s="392">
        <v>30</v>
      </c>
      <c r="U428" s="391" t="s">
        <v>5761</v>
      </c>
      <c r="V428" s="376">
        <v>128.23429268244232</v>
      </c>
      <c r="W428" s="378">
        <v>128.91896674018008</v>
      </c>
      <c r="X428" s="377">
        <v>64.038370288688824</v>
      </c>
      <c r="Y428" s="387">
        <v>64.11</v>
      </c>
      <c r="Z428" s="395" t="s">
        <v>3639</v>
      </c>
      <c r="AA428" s="380">
        <v>100</v>
      </c>
      <c r="AB428" s="379" t="s">
        <v>3630</v>
      </c>
      <c r="AC428" s="380">
        <v>0</v>
      </c>
      <c r="AD428" s="379" t="s">
        <v>3630</v>
      </c>
      <c r="AE428" s="394">
        <v>0</v>
      </c>
      <c r="AF428" s="396">
        <v>0</v>
      </c>
      <c r="AG428" s="393">
        <v>0</v>
      </c>
      <c r="AH428" s="397" t="s">
        <v>633</v>
      </c>
      <c r="AI428" s="351"/>
      <c r="AL428" s="525" t="s">
        <v>15350</v>
      </c>
      <c r="AM428" s="513" t="s">
        <v>84</v>
      </c>
      <c r="AN428" s="508">
        <v>100</v>
      </c>
      <c r="AO428" s="514">
        <v>952</v>
      </c>
      <c r="AP428" s="498">
        <v>780</v>
      </c>
      <c r="AQ428" s="515">
        <v>172</v>
      </c>
      <c r="AR428" s="512" t="s">
        <v>15351</v>
      </c>
      <c r="BA428" s="338" t="s">
        <v>5764</v>
      </c>
    </row>
    <row r="429" spans="2:53" ht="16.5" customHeight="1">
      <c r="B429" s="398" t="s">
        <v>5765</v>
      </c>
      <c r="C429" s="381" t="s">
        <v>5766</v>
      </c>
      <c r="D429" s="383">
        <v>953</v>
      </c>
      <c r="E429" s="382" t="s">
        <v>633</v>
      </c>
      <c r="F429" s="369" t="s">
        <v>5767</v>
      </c>
      <c r="G429" s="385" t="s">
        <v>5768</v>
      </c>
      <c r="H429" s="386"/>
      <c r="I429" s="384" t="s">
        <v>173</v>
      </c>
      <c r="J429" s="367" t="s">
        <v>842</v>
      </c>
      <c r="K429" s="366" t="s">
        <v>83</v>
      </c>
      <c r="L429" s="387">
        <v>10</v>
      </c>
      <c r="M429" s="388" t="s">
        <v>5769</v>
      </c>
      <c r="N429" s="389">
        <v>1000</v>
      </c>
      <c r="O429" s="390" t="s">
        <v>1350</v>
      </c>
      <c r="P429" s="373" t="s">
        <v>1351</v>
      </c>
      <c r="Q429" s="372" t="s">
        <v>3638</v>
      </c>
      <c r="R429" s="374">
        <v>20</v>
      </c>
      <c r="S429" s="375">
        <v>40</v>
      </c>
      <c r="T429" s="392">
        <v>30</v>
      </c>
      <c r="U429" s="391" t="s">
        <v>5767</v>
      </c>
      <c r="V429" s="376">
        <v>128.22260431244024</v>
      </c>
      <c r="W429" s="378">
        <v>128.90940352836017</v>
      </c>
      <c r="X429" s="377">
        <v>64.103996079599781</v>
      </c>
      <c r="Y429" s="387">
        <v>64.7</v>
      </c>
      <c r="Z429" s="395" t="s">
        <v>3639</v>
      </c>
      <c r="AA429" s="380">
        <v>100</v>
      </c>
      <c r="AB429" s="379" t="s">
        <v>3630</v>
      </c>
      <c r="AC429" s="380">
        <v>0</v>
      </c>
      <c r="AD429" s="379" t="s">
        <v>3630</v>
      </c>
      <c r="AE429" s="394">
        <v>0</v>
      </c>
      <c r="AF429" s="396">
        <v>0</v>
      </c>
      <c r="AG429" s="393">
        <v>0</v>
      </c>
      <c r="AH429" s="397" t="s">
        <v>633</v>
      </c>
      <c r="AI429" s="351"/>
      <c r="AL429" s="525" t="s">
        <v>15352</v>
      </c>
      <c r="AM429" s="513" t="s">
        <v>83</v>
      </c>
      <c r="AN429" s="508">
        <v>100</v>
      </c>
      <c r="AO429" s="514">
        <v>953</v>
      </c>
      <c r="AP429" s="498">
        <v>953</v>
      </c>
      <c r="AQ429" s="515">
        <v>0</v>
      </c>
      <c r="AR429" s="512" t="s">
        <v>15353</v>
      </c>
      <c r="BA429" s="338" t="s">
        <v>5770</v>
      </c>
    </row>
    <row r="430" spans="2:53" ht="16.5" customHeight="1">
      <c r="B430" s="398" t="s">
        <v>5771</v>
      </c>
      <c r="C430" s="381" t="s">
        <v>5772</v>
      </c>
      <c r="D430" s="383">
        <v>954</v>
      </c>
      <c r="E430" s="382" t="s">
        <v>633</v>
      </c>
      <c r="F430" s="369" t="s">
        <v>5773</v>
      </c>
      <c r="G430" s="385" t="s">
        <v>5774</v>
      </c>
      <c r="H430" s="386"/>
      <c r="I430" s="384" t="s">
        <v>350</v>
      </c>
      <c r="J430" s="367" t="s">
        <v>68</v>
      </c>
      <c r="K430" s="366" t="s">
        <v>83</v>
      </c>
      <c r="L430" s="387">
        <v>13</v>
      </c>
      <c r="M430" s="388" t="s">
        <v>5775</v>
      </c>
      <c r="N430" s="389">
        <v>1000</v>
      </c>
      <c r="O430" s="390" t="s">
        <v>1348</v>
      </c>
      <c r="P430" s="373" t="s">
        <v>1349</v>
      </c>
      <c r="Q430" s="372" t="s">
        <v>3638</v>
      </c>
      <c r="R430" s="374">
        <v>25</v>
      </c>
      <c r="S430" s="375">
        <v>40</v>
      </c>
      <c r="T430" s="392">
        <v>35</v>
      </c>
      <c r="U430" s="391" t="s">
        <v>5773</v>
      </c>
      <c r="V430" s="376">
        <v>128.20007453217752</v>
      </c>
      <c r="W430" s="378">
        <v>128.8909700717816</v>
      </c>
      <c r="X430" s="377">
        <v>64.094477698020441</v>
      </c>
      <c r="Y430" s="387">
        <v>65.7</v>
      </c>
      <c r="Z430" s="395" t="s">
        <v>3639</v>
      </c>
      <c r="AA430" s="380">
        <v>100</v>
      </c>
      <c r="AB430" s="379" t="s">
        <v>3630</v>
      </c>
      <c r="AC430" s="380">
        <v>10</v>
      </c>
      <c r="AD430" s="379" t="s">
        <v>3630</v>
      </c>
      <c r="AE430" s="394">
        <v>0</v>
      </c>
      <c r="AF430" s="396">
        <v>0</v>
      </c>
      <c r="AG430" s="393">
        <v>0</v>
      </c>
      <c r="AH430" s="397" t="s">
        <v>633</v>
      </c>
      <c r="AI430" s="351"/>
      <c r="AL430" s="525" t="s">
        <v>15354</v>
      </c>
      <c r="AM430" s="513" t="s">
        <v>83</v>
      </c>
      <c r="AN430" s="508">
        <v>100</v>
      </c>
      <c r="AO430" s="514">
        <v>954</v>
      </c>
      <c r="AP430" s="498">
        <v>954</v>
      </c>
      <c r="AQ430" s="515">
        <v>0</v>
      </c>
      <c r="AR430" s="512" t="s">
        <v>15355</v>
      </c>
      <c r="BA430" s="338" t="s">
        <v>5776</v>
      </c>
    </row>
    <row r="431" spans="2:53" ht="16.5" customHeight="1">
      <c r="B431" s="398" t="s">
        <v>5771</v>
      </c>
      <c r="C431" s="381" t="s">
        <v>5772</v>
      </c>
      <c r="D431" s="383">
        <v>955</v>
      </c>
      <c r="E431" s="382" t="s">
        <v>5777</v>
      </c>
      <c r="F431" s="369" t="s">
        <v>5778</v>
      </c>
      <c r="G431" s="385" t="s">
        <v>5779</v>
      </c>
      <c r="H431" s="386"/>
      <c r="I431" s="384" t="s">
        <v>137</v>
      </c>
      <c r="J431" s="367" t="s">
        <v>395</v>
      </c>
      <c r="K431" s="366" t="s">
        <v>84</v>
      </c>
      <c r="L431" s="387">
        <v>10</v>
      </c>
      <c r="M431" s="388" t="s">
        <v>5780</v>
      </c>
      <c r="N431" s="389">
        <v>1000</v>
      </c>
      <c r="O431" s="390" t="s">
        <v>1350</v>
      </c>
      <c r="P431" s="373" t="s">
        <v>1351</v>
      </c>
      <c r="Q431" s="372" t="s">
        <v>3638</v>
      </c>
      <c r="R431" s="374">
        <v>30</v>
      </c>
      <c r="S431" s="375">
        <v>30</v>
      </c>
      <c r="T431" s="392">
        <v>30</v>
      </c>
      <c r="U431" s="391" t="s">
        <v>5778</v>
      </c>
      <c r="V431" s="376">
        <v>128.18358023547725</v>
      </c>
      <c r="W431" s="378">
        <v>128.87747473811774</v>
      </c>
      <c r="X431" s="377">
        <v>64.019472513202501</v>
      </c>
      <c r="Y431" s="387">
        <v>64.100000000000009</v>
      </c>
      <c r="Z431" s="395" t="s">
        <v>3639</v>
      </c>
      <c r="AA431" s="380">
        <v>100</v>
      </c>
      <c r="AB431" s="379" t="s">
        <v>3630</v>
      </c>
      <c r="AC431" s="380">
        <v>0</v>
      </c>
      <c r="AD431" s="379" t="s">
        <v>3630</v>
      </c>
      <c r="AE431" s="394">
        <v>0</v>
      </c>
      <c r="AF431" s="396">
        <v>0</v>
      </c>
      <c r="AG431" s="393">
        <v>0</v>
      </c>
      <c r="AH431" s="397" t="s">
        <v>633</v>
      </c>
      <c r="AI431" s="351"/>
      <c r="AL431" s="525" t="s">
        <v>15356</v>
      </c>
      <c r="AM431" s="513" t="s">
        <v>84</v>
      </c>
      <c r="AN431" s="508">
        <v>100</v>
      </c>
      <c r="AO431" s="514">
        <v>955</v>
      </c>
      <c r="AP431" s="498">
        <v>782</v>
      </c>
      <c r="AQ431" s="515">
        <v>173</v>
      </c>
      <c r="AR431" s="512" t="s">
        <v>15357</v>
      </c>
      <c r="BA431" s="338" t="s">
        <v>5781</v>
      </c>
    </row>
    <row r="432" spans="2:53" ht="16.5" customHeight="1">
      <c r="B432" s="398" t="s">
        <v>5771</v>
      </c>
      <c r="C432" s="381" t="s">
        <v>5772</v>
      </c>
      <c r="D432" s="383">
        <v>956</v>
      </c>
      <c r="E432" s="382" t="s">
        <v>633</v>
      </c>
      <c r="F432" s="369" t="s">
        <v>5778</v>
      </c>
      <c r="G432" s="385" t="s">
        <v>5782</v>
      </c>
      <c r="H432" s="386"/>
      <c r="I432" s="384" t="s">
        <v>173</v>
      </c>
      <c r="J432" s="367" t="s">
        <v>93</v>
      </c>
      <c r="K432" s="366" t="s">
        <v>83</v>
      </c>
      <c r="L432" s="387">
        <v>20</v>
      </c>
      <c r="M432" s="388" t="s">
        <v>5783</v>
      </c>
      <c r="N432" s="389">
        <v>1000</v>
      </c>
      <c r="O432" s="390" t="s">
        <v>1350</v>
      </c>
      <c r="P432" s="373" t="s">
        <v>1351</v>
      </c>
      <c r="Q432" s="372" t="s">
        <v>3638</v>
      </c>
      <c r="R432" s="374">
        <v>20</v>
      </c>
      <c r="S432" s="375">
        <v>40</v>
      </c>
      <c r="T432" s="392">
        <v>30</v>
      </c>
      <c r="U432" s="391" t="s">
        <v>5778</v>
      </c>
      <c r="V432" s="376">
        <v>128.18678041037811</v>
      </c>
      <c r="W432" s="378">
        <v>128.88009306303661</v>
      </c>
      <c r="X432" s="377">
        <v>64.091563263292642</v>
      </c>
      <c r="Y432" s="387">
        <v>64.680000000000007</v>
      </c>
      <c r="Z432" s="395" t="s">
        <v>3639</v>
      </c>
      <c r="AA432" s="380">
        <v>100</v>
      </c>
      <c r="AB432" s="379" t="s">
        <v>3630</v>
      </c>
      <c r="AC432" s="380">
        <v>0</v>
      </c>
      <c r="AD432" s="379" t="s">
        <v>3630</v>
      </c>
      <c r="AE432" s="394">
        <v>0</v>
      </c>
      <c r="AF432" s="396">
        <v>0</v>
      </c>
      <c r="AG432" s="393">
        <v>0</v>
      </c>
      <c r="AH432" s="397" t="s">
        <v>633</v>
      </c>
      <c r="AI432" s="351"/>
      <c r="AL432" s="525" t="s">
        <v>15358</v>
      </c>
      <c r="AM432" s="513" t="s">
        <v>83</v>
      </c>
      <c r="AN432" s="508">
        <v>100</v>
      </c>
      <c r="AO432" s="514">
        <v>956</v>
      </c>
      <c r="AP432" s="498">
        <v>956</v>
      </c>
      <c r="AQ432" s="515">
        <v>0</v>
      </c>
      <c r="AR432" s="512" t="s">
        <v>15359</v>
      </c>
      <c r="BA432" s="338" t="s">
        <v>5784</v>
      </c>
    </row>
    <row r="433" spans="2:53" ht="16.5" customHeight="1">
      <c r="B433" s="398" t="s">
        <v>5771</v>
      </c>
      <c r="C433" s="381" t="s">
        <v>5772</v>
      </c>
      <c r="D433" s="383">
        <v>957</v>
      </c>
      <c r="E433" s="382" t="s">
        <v>633</v>
      </c>
      <c r="F433" s="369" t="s">
        <v>5785</v>
      </c>
      <c r="G433" s="385" t="s">
        <v>5762</v>
      </c>
      <c r="H433" s="386"/>
      <c r="I433" s="384" t="s">
        <v>150</v>
      </c>
      <c r="J433" s="367" t="s">
        <v>481</v>
      </c>
      <c r="K433" s="366" t="s">
        <v>83</v>
      </c>
      <c r="L433" s="387">
        <v>53</v>
      </c>
      <c r="M433" s="388" t="s">
        <v>5786</v>
      </c>
      <c r="N433" s="389">
        <v>800</v>
      </c>
      <c r="O433" s="390" t="s">
        <v>1348</v>
      </c>
      <c r="P433" s="373" t="s">
        <v>1349</v>
      </c>
      <c r="Q433" s="372" t="s">
        <v>3638</v>
      </c>
      <c r="R433" s="374">
        <v>20</v>
      </c>
      <c r="S433" s="375">
        <v>35</v>
      </c>
      <c r="T433" s="392">
        <v>30</v>
      </c>
      <c r="U433" s="391" t="s">
        <v>5785</v>
      </c>
      <c r="V433" s="376">
        <v>128.18129991461149</v>
      </c>
      <c r="W433" s="378">
        <v>128.87560902104576</v>
      </c>
      <c r="X433" s="377">
        <v>64.086545532171385</v>
      </c>
      <c r="Y433" s="387">
        <v>64.56</v>
      </c>
      <c r="Z433" s="395" t="s">
        <v>3639</v>
      </c>
      <c r="AA433" s="380">
        <v>120</v>
      </c>
      <c r="AB433" s="379" t="s">
        <v>3630</v>
      </c>
      <c r="AC433" s="380">
        <v>0</v>
      </c>
      <c r="AD433" s="379" t="s">
        <v>3630</v>
      </c>
      <c r="AE433" s="394">
        <v>0</v>
      </c>
      <c r="AF433" s="396">
        <v>0</v>
      </c>
      <c r="AG433" s="393">
        <v>0</v>
      </c>
      <c r="AH433" s="397" t="s">
        <v>633</v>
      </c>
      <c r="AI433" s="351"/>
      <c r="AL433" s="525" t="s">
        <v>15360</v>
      </c>
      <c r="AM433" s="513" t="s">
        <v>83</v>
      </c>
      <c r="AN433" s="508">
        <v>100</v>
      </c>
      <c r="AO433" s="514">
        <v>957</v>
      </c>
      <c r="AP433" s="498">
        <v>957</v>
      </c>
      <c r="AQ433" s="515">
        <v>0</v>
      </c>
      <c r="AR433" s="512" t="s">
        <v>15359</v>
      </c>
      <c r="BA433" s="338" t="s">
        <v>5787</v>
      </c>
    </row>
    <row r="434" spans="2:53" ht="16.5" customHeight="1">
      <c r="B434" s="398" t="s">
        <v>5771</v>
      </c>
      <c r="C434" s="381" t="s">
        <v>5772</v>
      </c>
      <c r="D434" s="383">
        <v>958</v>
      </c>
      <c r="E434" s="382" t="s">
        <v>5788</v>
      </c>
      <c r="F434" s="369" t="s">
        <v>5789</v>
      </c>
      <c r="G434" s="385" t="s">
        <v>5790</v>
      </c>
      <c r="H434" s="386"/>
      <c r="I434" s="384" t="s">
        <v>137</v>
      </c>
      <c r="J434" s="367" t="s">
        <v>675</v>
      </c>
      <c r="K434" s="366" t="s">
        <v>84</v>
      </c>
      <c r="L434" s="387">
        <v>11</v>
      </c>
      <c r="M434" s="388" t="s">
        <v>5791</v>
      </c>
      <c r="N434" s="389">
        <v>1000</v>
      </c>
      <c r="O434" s="390" t="s">
        <v>1350</v>
      </c>
      <c r="P434" s="373" t="s">
        <v>1351</v>
      </c>
      <c r="Q434" s="372" t="s">
        <v>3638</v>
      </c>
      <c r="R434" s="374">
        <v>30</v>
      </c>
      <c r="S434" s="375">
        <v>30</v>
      </c>
      <c r="T434" s="392">
        <v>30</v>
      </c>
      <c r="U434" s="391" t="s">
        <v>5789</v>
      </c>
      <c r="V434" s="376">
        <v>128.17187736310069</v>
      </c>
      <c r="W434" s="378">
        <v>128.86789966071873</v>
      </c>
      <c r="X434" s="377">
        <v>64.015111488090284</v>
      </c>
      <c r="Y434" s="387">
        <v>64.09</v>
      </c>
      <c r="Z434" s="395" t="s">
        <v>3639</v>
      </c>
      <c r="AA434" s="380">
        <v>100</v>
      </c>
      <c r="AB434" s="379" t="s">
        <v>3630</v>
      </c>
      <c r="AC434" s="380">
        <v>0</v>
      </c>
      <c r="AD434" s="379" t="s">
        <v>3630</v>
      </c>
      <c r="AE434" s="394">
        <v>0</v>
      </c>
      <c r="AF434" s="396">
        <v>0</v>
      </c>
      <c r="AG434" s="393">
        <v>0</v>
      </c>
      <c r="AH434" s="397" t="s">
        <v>633</v>
      </c>
      <c r="AI434" s="351"/>
      <c r="AL434" s="525" t="s">
        <v>15361</v>
      </c>
      <c r="AM434" s="513" t="s">
        <v>84</v>
      </c>
      <c r="AN434" s="508">
        <v>100</v>
      </c>
      <c r="AO434" s="514">
        <v>958</v>
      </c>
      <c r="AP434" s="498">
        <v>784</v>
      </c>
      <c r="AQ434" s="515">
        <v>174</v>
      </c>
      <c r="AR434" s="512" t="s">
        <v>15357</v>
      </c>
      <c r="BA434" s="338" t="s">
        <v>5792</v>
      </c>
    </row>
    <row r="435" spans="2:53" ht="16.5" customHeight="1">
      <c r="B435" s="398" t="s">
        <v>5771</v>
      </c>
      <c r="C435" s="381" t="s">
        <v>5772</v>
      </c>
      <c r="D435" s="383">
        <v>959</v>
      </c>
      <c r="E435" s="382" t="s">
        <v>5793</v>
      </c>
      <c r="F435" s="369" t="s">
        <v>5789</v>
      </c>
      <c r="G435" s="385" t="s">
        <v>5794</v>
      </c>
      <c r="H435" s="386"/>
      <c r="I435" s="384" t="s">
        <v>137</v>
      </c>
      <c r="J435" s="367" t="s">
        <v>105</v>
      </c>
      <c r="K435" s="366" t="s">
        <v>84</v>
      </c>
      <c r="L435" s="387">
        <v>12</v>
      </c>
      <c r="M435" s="388" t="s">
        <v>5795</v>
      </c>
      <c r="N435" s="389">
        <v>1000</v>
      </c>
      <c r="O435" s="390" t="s">
        <v>1350</v>
      </c>
      <c r="P435" s="373" t="s">
        <v>1351</v>
      </c>
      <c r="Q435" s="372" t="s">
        <v>3638</v>
      </c>
      <c r="R435" s="374">
        <v>30</v>
      </c>
      <c r="S435" s="375">
        <v>30</v>
      </c>
      <c r="T435" s="392">
        <v>30</v>
      </c>
      <c r="U435" s="391" t="s">
        <v>5789</v>
      </c>
      <c r="V435" s="376">
        <v>128.16407544818298</v>
      </c>
      <c r="W435" s="378">
        <v>128.86151627578607</v>
      </c>
      <c r="X435" s="377">
        <v>64.012204138015477</v>
      </c>
      <c r="Y435" s="387">
        <v>64.09</v>
      </c>
      <c r="Z435" s="395" t="s">
        <v>3639</v>
      </c>
      <c r="AA435" s="380">
        <v>100</v>
      </c>
      <c r="AB435" s="379" t="s">
        <v>3630</v>
      </c>
      <c r="AC435" s="380">
        <v>0</v>
      </c>
      <c r="AD435" s="379" t="s">
        <v>3630</v>
      </c>
      <c r="AE435" s="394">
        <v>0</v>
      </c>
      <c r="AF435" s="396">
        <v>0</v>
      </c>
      <c r="AG435" s="393">
        <v>0</v>
      </c>
      <c r="AH435" s="397" t="s">
        <v>633</v>
      </c>
      <c r="AI435" s="351"/>
      <c r="AL435" s="525" t="s">
        <v>15362</v>
      </c>
      <c r="AM435" s="513" t="s">
        <v>84</v>
      </c>
      <c r="AN435" s="508">
        <v>100</v>
      </c>
      <c r="AO435" s="514">
        <v>959</v>
      </c>
      <c r="AP435" s="498">
        <v>785</v>
      </c>
      <c r="AQ435" s="515">
        <v>174</v>
      </c>
      <c r="AR435" s="512" t="s">
        <v>15363</v>
      </c>
      <c r="BA435" s="338" t="s">
        <v>5796</v>
      </c>
    </row>
    <row r="436" spans="2:53" ht="16.5" customHeight="1">
      <c r="B436" s="398" t="s">
        <v>5797</v>
      </c>
      <c r="C436" s="381" t="s">
        <v>5798</v>
      </c>
      <c r="D436" s="383">
        <v>960</v>
      </c>
      <c r="E436" s="382" t="s">
        <v>5799</v>
      </c>
      <c r="F436" s="369" t="s">
        <v>5800</v>
      </c>
      <c r="G436" s="385" t="s">
        <v>5801</v>
      </c>
      <c r="H436" s="386"/>
      <c r="I436" s="384" t="s">
        <v>137</v>
      </c>
      <c r="J436" s="367" t="s">
        <v>660</v>
      </c>
      <c r="K436" s="366" t="s">
        <v>84</v>
      </c>
      <c r="L436" s="387">
        <v>6</v>
      </c>
      <c r="M436" s="388" t="s">
        <v>5802</v>
      </c>
      <c r="N436" s="389">
        <v>1000</v>
      </c>
      <c r="O436" s="390" t="s">
        <v>1350</v>
      </c>
      <c r="P436" s="373" t="s">
        <v>1351</v>
      </c>
      <c r="Q436" s="372" t="s">
        <v>3638</v>
      </c>
      <c r="R436" s="374">
        <v>30</v>
      </c>
      <c r="S436" s="375">
        <v>30</v>
      </c>
      <c r="T436" s="392">
        <v>30</v>
      </c>
      <c r="U436" s="391" t="s">
        <v>5800</v>
      </c>
      <c r="V436" s="376">
        <v>128.15432305453587</v>
      </c>
      <c r="W436" s="378">
        <v>128.85353704462025</v>
      </c>
      <c r="X436" s="377">
        <v>64.011069950421913</v>
      </c>
      <c r="Y436" s="387">
        <v>64.09</v>
      </c>
      <c r="Z436" s="395" t="s">
        <v>3639</v>
      </c>
      <c r="AA436" s="380">
        <v>100</v>
      </c>
      <c r="AB436" s="379" t="s">
        <v>3630</v>
      </c>
      <c r="AC436" s="380">
        <v>0</v>
      </c>
      <c r="AD436" s="379" t="s">
        <v>3630</v>
      </c>
      <c r="AE436" s="394">
        <v>0</v>
      </c>
      <c r="AF436" s="396">
        <v>0</v>
      </c>
      <c r="AG436" s="393">
        <v>0</v>
      </c>
      <c r="AH436" s="397" t="s">
        <v>633</v>
      </c>
      <c r="AI436" s="351"/>
      <c r="AL436" s="525" t="s">
        <v>15364</v>
      </c>
      <c r="AM436" s="513" t="s">
        <v>84</v>
      </c>
      <c r="AN436" s="508">
        <v>100</v>
      </c>
      <c r="AO436" s="514">
        <v>960</v>
      </c>
      <c r="AP436" s="498">
        <v>785</v>
      </c>
      <c r="AQ436" s="515">
        <v>175</v>
      </c>
      <c r="AR436" s="512" t="s">
        <v>15363</v>
      </c>
      <c r="BA436" s="338" t="s">
        <v>5803</v>
      </c>
    </row>
    <row r="437" spans="2:53" ht="16.5" customHeight="1">
      <c r="B437" s="398" t="s">
        <v>5797</v>
      </c>
      <c r="C437" s="381" t="s">
        <v>5798</v>
      </c>
      <c r="D437" s="383">
        <v>961</v>
      </c>
      <c r="E437" s="382" t="s">
        <v>5804</v>
      </c>
      <c r="F437" s="369" t="s">
        <v>5805</v>
      </c>
      <c r="G437" s="385" t="s">
        <v>5806</v>
      </c>
      <c r="H437" s="386"/>
      <c r="I437" s="384" t="s">
        <v>127</v>
      </c>
      <c r="J437" s="367" t="s">
        <v>677</v>
      </c>
      <c r="K437" s="366" t="s">
        <v>84</v>
      </c>
      <c r="L437" s="387">
        <v>204</v>
      </c>
      <c r="M437" s="388" t="s">
        <v>5807</v>
      </c>
      <c r="N437" s="389">
        <v>1000</v>
      </c>
      <c r="O437" s="390" t="s">
        <v>1348</v>
      </c>
      <c r="P437" s="373" t="s">
        <v>1349</v>
      </c>
      <c r="Q437" s="372" t="s">
        <v>3638</v>
      </c>
      <c r="R437" s="374">
        <v>35</v>
      </c>
      <c r="S437" s="375">
        <v>30</v>
      </c>
      <c r="T437" s="392">
        <v>25</v>
      </c>
      <c r="U437" s="391" t="s">
        <v>5805</v>
      </c>
      <c r="V437" s="376">
        <v>129.18486072496461</v>
      </c>
      <c r="W437" s="378">
        <v>129.58951896343703</v>
      </c>
      <c r="X437" s="377">
        <v>64.372810155799172</v>
      </c>
      <c r="Y437" s="387">
        <v>66.900000000000006</v>
      </c>
      <c r="Z437" s="395" t="s">
        <v>3639</v>
      </c>
      <c r="AA437" s="380">
        <v>66</v>
      </c>
      <c r="AB437" s="379" t="s">
        <v>3630</v>
      </c>
      <c r="AC437" s="380">
        <v>0</v>
      </c>
      <c r="AD437" s="379" t="s">
        <v>3630</v>
      </c>
      <c r="AE437" s="394">
        <v>0</v>
      </c>
      <c r="AF437" s="396">
        <v>0</v>
      </c>
      <c r="AG437" s="393">
        <v>0</v>
      </c>
      <c r="AH437" s="397" t="s">
        <v>3653</v>
      </c>
      <c r="AI437" s="351"/>
      <c r="AL437" s="525" t="s">
        <v>15365</v>
      </c>
      <c r="AM437" s="513" t="s">
        <v>84</v>
      </c>
      <c r="AN437" s="508">
        <v>100</v>
      </c>
      <c r="AO437" s="514">
        <v>961</v>
      </c>
      <c r="AP437" s="498">
        <v>811</v>
      </c>
      <c r="AQ437" s="515">
        <v>150</v>
      </c>
      <c r="AR437" s="512" t="s">
        <v>15366</v>
      </c>
      <c r="BA437" s="338" t="s">
        <v>5808</v>
      </c>
    </row>
    <row r="438" spans="2:53" ht="16.5" customHeight="1">
      <c r="B438" s="398" t="s">
        <v>5797</v>
      </c>
      <c r="C438" s="381" t="s">
        <v>5798</v>
      </c>
      <c r="D438" s="383">
        <v>962</v>
      </c>
      <c r="E438" s="382" t="s">
        <v>633</v>
      </c>
      <c r="F438" s="369" t="s">
        <v>5809</v>
      </c>
      <c r="G438" s="385" t="s">
        <v>5810</v>
      </c>
      <c r="H438" s="386"/>
      <c r="I438" s="384" t="s">
        <v>150</v>
      </c>
      <c r="J438" s="367" t="s">
        <v>353</v>
      </c>
      <c r="K438" s="366" t="s">
        <v>83</v>
      </c>
      <c r="L438" s="387">
        <v>20</v>
      </c>
      <c r="M438" s="388" t="s">
        <v>5811</v>
      </c>
      <c r="N438" s="389">
        <v>800</v>
      </c>
      <c r="O438" s="390" t="s">
        <v>1348</v>
      </c>
      <c r="P438" s="373" t="s">
        <v>1349</v>
      </c>
      <c r="Q438" s="372" t="s">
        <v>3638</v>
      </c>
      <c r="R438" s="374">
        <v>20</v>
      </c>
      <c r="S438" s="375">
        <v>35</v>
      </c>
      <c r="T438" s="392">
        <v>30</v>
      </c>
      <c r="U438" s="391" t="s">
        <v>5809</v>
      </c>
      <c r="V438" s="376">
        <v>128.14676779346024</v>
      </c>
      <c r="W438" s="378">
        <v>128.84735546737656</v>
      </c>
      <c r="X438" s="377">
        <v>64.072938369581593</v>
      </c>
      <c r="Y438" s="387">
        <v>64.540000000000006</v>
      </c>
      <c r="Z438" s="395" t="s">
        <v>3639</v>
      </c>
      <c r="AA438" s="380">
        <v>120</v>
      </c>
      <c r="AB438" s="379" t="s">
        <v>3630</v>
      </c>
      <c r="AC438" s="380">
        <v>0</v>
      </c>
      <c r="AD438" s="379" t="s">
        <v>3630</v>
      </c>
      <c r="AE438" s="394">
        <v>0</v>
      </c>
      <c r="AF438" s="396">
        <v>0</v>
      </c>
      <c r="AG438" s="393">
        <v>0</v>
      </c>
      <c r="AH438" s="397" t="s">
        <v>633</v>
      </c>
      <c r="AI438" s="351"/>
      <c r="AL438" s="525" t="s">
        <v>15367</v>
      </c>
      <c r="AM438" s="513" t="s">
        <v>83</v>
      </c>
      <c r="AN438" s="508">
        <v>100</v>
      </c>
      <c r="AO438" s="514">
        <v>962</v>
      </c>
      <c r="AP438" s="498">
        <v>962</v>
      </c>
      <c r="AQ438" s="515">
        <v>0</v>
      </c>
      <c r="AR438" s="512" t="s">
        <v>15368</v>
      </c>
      <c r="BA438" s="338" t="s">
        <v>5812</v>
      </c>
    </row>
    <row r="439" spans="2:53" ht="16.5" customHeight="1">
      <c r="B439" s="398" t="s">
        <v>5797</v>
      </c>
      <c r="C439" s="381" t="s">
        <v>5798</v>
      </c>
      <c r="D439" s="383">
        <v>963</v>
      </c>
      <c r="E439" s="382" t="s">
        <v>5813</v>
      </c>
      <c r="F439" s="369" t="s">
        <v>5814</v>
      </c>
      <c r="G439" s="385" t="s">
        <v>5815</v>
      </c>
      <c r="H439" s="386"/>
      <c r="I439" s="384" t="s">
        <v>137</v>
      </c>
      <c r="J439" s="367" t="s">
        <v>104</v>
      </c>
      <c r="K439" s="366" t="s">
        <v>84</v>
      </c>
      <c r="L439" s="387">
        <v>9</v>
      </c>
      <c r="M439" s="388" t="s">
        <v>5816</v>
      </c>
      <c r="N439" s="389">
        <v>1000</v>
      </c>
      <c r="O439" s="390" t="s">
        <v>1350</v>
      </c>
      <c r="P439" s="373" t="s">
        <v>1351</v>
      </c>
      <c r="Q439" s="372" t="s">
        <v>3638</v>
      </c>
      <c r="R439" s="374">
        <v>30</v>
      </c>
      <c r="S439" s="375">
        <v>30</v>
      </c>
      <c r="T439" s="392">
        <v>30</v>
      </c>
      <c r="U439" s="391" t="s">
        <v>5814</v>
      </c>
      <c r="V439" s="376">
        <v>128.12701635232389</v>
      </c>
      <c r="W439" s="378">
        <v>128.83119519735592</v>
      </c>
      <c r="X439" s="377">
        <v>64.000894225160081</v>
      </c>
      <c r="Y439" s="387">
        <v>64.08</v>
      </c>
      <c r="Z439" s="395" t="s">
        <v>3639</v>
      </c>
      <c r="AA439" s="380">
        <v>100</v>
      </c>
      <c r="AB439" s="379" t="s">
        <v>3630</v>
      </c>
      <c r="AC439" s="380">
        <v>0</v>
      </c>
      <c r="AD439" s="379" t="s">
        <v>3630</v>
      </c>
      <c r="AE439" s="394">
        <v>0</v>
      </c>
      <c r="AF439" s="396">
        <v>0</v>
      </c>
      <c r="AG439" s="393">
        <v>0</v>
      </c>
      <c r="AH439" s="397" t="s">
        <v>633</v>
      </c>
      <c r="AI439" s="351"/>
      <c r="AL439" s="525" t="s">
        <v>15369</v>
      </c>
      <c r="AM439" s="513" t="s">
        <v>84</v>
      </c>
      <c r="AN439" s="508">
        <v>100</v>
      </c>
      <c r="AO439" s="514">
        <v>963</v>
      </c>
      <c r="AP439" s="498">
        <v>788</v>
      </c>
      <c r="AQ439" s="515">
        <v>175</v>
      </c>
      <c r="AR439" s="512" t="s">
        <v>15370</v>
      </c>
      <c r="BA439" s="338" t="s">
        <v>5817</v>
      </c>
    </row>
    <row r="440" spans="2:53" ht="16.5" customHeight="1">
      <c r="B440" s="398" t="s">
        <v>5818</v>
      </c>
      <c r="C440" s="381" t="s">
        <v>5819</v>
      </c>
      <c r="D440" s="383">
        <v>964</v>
      </c>
      <c r="E440" s="382" t="s">
        <v>633</v>
      </c>
      <c r="F440" s="369" t="s">
        <v>5814</v>
      </c>
      <c r="G440" s="385" t="s">
        <v>5820</v>
      </c>
      <c r="H440" s="386"/>
      <c r="I440" s="384" t="s">
        <v>350</v>
      </c>
      <c r="J440" s="367" t="s">
        <v>97</v>
      </c>
      <c r="K440" s="366" t="s">
        <v>83</v>
      </c>
      <c r="L440" s="387">
        <v>17</v>
      </c>
      <c r="M440" s="388" t="s">
        <v>5821</v>
      </c>
      <c r="N440" s="389">
        <v>1000</v>
      </c>
      <c r="O440" s="390" t="s">
        <v>1348</v>
      </c>
      <c r="P440" s="373" t="s">
        <v>1349</v>
      </c>
      <c r="Q440" s="372" t="s">
        <v>3638</v>
      </c>
      <c r="R440" s="374">
        <v>25</v>
      </c>
      <c r="S440" s="375">
        <v>40</v>
      </c>
      <c r="T440" s="392">
        <v>35</v>
      </c>
      <c r="U440" s="391" t="s">
        <v>5814</v>
      </c>
      <c r="V440" s="376">
        <v>128.12394523659529</v>
      </c>
      <c r="W440" s="378">
        <v>128.82868246630525</v>
      </c>
      <c r="X440" s="377">
        <v>64.06868614854973</v>
      </c>
      <c r="Y440" s="387">
        <v>65.650000000000006</v>
      </c>
      <c r="Z440" s="395" t="s">
        <v>3639</v>
      </c>
      <c r="AA440" s="380">
        <v>100</v>
      </c>
      <c r="AB440" s="379" t="s">
        <v>3630</v>
      </c>
      <c r="AC440" s="380">
        <v>10</v>
      </c>
      <c r="AD440" s="379" t="s">
        <v>3630</v>
      </c>
      <c r="AE440" s="394">
        <v>0</v>
      </c>
      <c r="AF440" s="396">
        <v>0</v>
      </c>
      <c r="AG440" s="393">
        <v>0</v>
      </c>
      <c r="AH440" s="397" t="s">
        <v>633</v>
      </c>
      <c r="AI440" s="351"/>
      <c r="AL440" s="525" t="s">
        <v>15371</v>
      </c>
      <c r="AM440" s="513" t="s">
        <v>83</v>
      </c>
      <c r="AN440" s="508">
        <v>100</v>
      </c>
      <c r="AO440" s="514">
        <v>964</v>
      </c>
      <c r="AP440" s="498">
        <v>964</v>
      </c>
      <c r="AQ440" s="515">
        <v>0</v>
      </c>
      <c r="AR440" s="512" t="s">
        <v>15372</v>
      </c>
      <c r="BA440" s="338" t="s">
        <v>5822</v>
      </c>
    </row>
    <row r="441" spans="2:53" ht="16.5" customHeight="1">
      <c r="B441" s="398" t="s">
        <v>5818</v>
      </c>
      <c r="C441" s="381" t="s">
        <v>5819</v>
      </c>
      <c r="D441" s="383">
        <v>965</v>
      </c>
      <c r="E441" s="382" t="s">
        <v>633</v>
      </c>
      <c r="F441" s="369" t="s">
        <v>5823</v>
      </c>
      <c r="G441" s="385" t="s">
        <v>5824</v>
      </c>
      <c r="H441" s="386"/>
      <c r="I441" s="384" t="s">
        <v>150</v>
      </c>
      <c r="J441" s="367" t="s">
        <v>94</v>
      </c>
      <c r="K441" s="366" t="s">
        <v>83</v>
      </c>
      <c r="L441" s="387">
        <v>13</v>
      </c>
      <c r="M441" s="388" t="s">
        <v>5825</v>
      </c>
      <c r="N441" s="389">
        <v>800</v>
      </c>
      <c r="O441" s="390" t="s">
        <v>1348</v>
      </c>
      <c r="P441" s="373" t="s">
        <v>1349</v>
      </c>
      <c r="Q441" s="372" t="s">
        <v>3638</v>
      </c>
      <c r="R441" s="374">
        <v>20</v>
      </c>
      <c r="S441" s="375">
        <v>35</v>
      </c>
      <c r="T441" s="392">
        <v>30</v>
      </c>
      <c r="U441" s="391" t="s">
        <v>5823</v>
      </c>
      <c r="V441" s="376">
        <v>128.11223567230905</v>
      </c>
      <c r="W441" s="378">
        <v>128.81910191370739</v>
      </c>
      <c r="X441" s="377">
        <v>64.064331206991781</v>
      </c>
      <c r="Y441" s="387">
        <v>64.53</v>
      </c>
      <c r="Z441" s="395" t="s">
        <v>3639</v>
      </c>
      <c r="AA441" s="380">
        <v>120</v>
      </c>
      <c r="AB441" s="379" t="s">
        <v>3630</v>
      </c>
      <c r="AC441" s="380">
        <v>0</v>
      </c>
      <c r="AD441" s="379" t="s">
        <v>3630</v>
      </c>
      <c r="AE441" s="394">
        <v>0</v>
      </c>
      <c r="AF441" s="396">
        <v>0</v>
      </c>
      <c r="AG441" s="393">
        <v>0</v>
      </c>
      <c r="AH441" s="397" t="s">
        <v>633</v>
      </c>
      <c r="AI441" s="351"/>
      <c r="AL441" s="525" t="s">
        <v>15373</v>
      </c>
      <c r="AM441" s="513" t="s">
        <v>83</v>
      </c>
      <c r="AN441" s="508">
        <v>100</v>
      </c>
      <c r="AO441" s="514">
        <v>965</v>
      </c>
      <c r="AP441" s="498">
        <v>965</v>
      </c>
      <c r="AQ441" s="515">
        <v>0</v>
      </c>
      <c r="AR441" s="512" t="s">
        <v>15374</v>
      </c>
      <c r="BA441" s="338" t="s">
        <v>5826</v>
      </c>
    </row>
    <row r="442" spans="2:53" ht="16.5" customHeight="1">
      <c r="B442" s="398" t="s">
        <v>5818</v>
      </c>
      <c r="C442" s="381" t="s">
        <v>5819</v>
      </c>
      <c r="D442" s="383">
        <v>966</v>
      </c>
      <c r="E442" s="382" t="s">
        <v>633</v>
      </c>
      <c r="F442" s="369" t="s">
        <v>5823</v>
      </c>
      <c r="G442" s="385" t="s">
        <v>5824</v>
      </c>
      <c r="H442" s="386"/>
      <c r="I442" s="384" t="s">
        <v>350</v>
      </c>
      <c r="J442" s="367" t="s">
        <v>643</v>
      </c>
      <c r="K442" s="366" t="s">
        <v>83</v>
      </c>
      <c r="L442" s="387">
        <v>20</v>
      </c>
      <c r="M442" s="388" t="s">
        <v>5827</v>
      </c>
      <c r="N442" s="389">
        <v>1000</v>
      </c>
      <c r="O442" s="390" t="s">
        <v>1348</v>
      </c>
      <c r="P442" s="373" t="s">
        <v>1349</v>
      </c>
      <c r="Q442" s="372" t="s">
        <v>3638</v>
      </c>
      <c r="R442" s="374">
        <v>25</v>
      </c>
      <c r="S442" s="375">
        <v>40</v>
      </c>
      <c r="T442" s="392">
        <v>35</v>
      </c>
      <c r="U442" s="391" t="s">
        <v>5823</v>
      </c>
      <c r="V442" s="376">
        <v>128.11223303727496</v>
      </c>
      <c r="W442" s="378">
        <v>128.81909975777043</v>
      </c>
      <c r="X442" s="377">
        <v>64.064333602477305</v>
      </c>
      <c r="Y442" s="387">
        <v>65.64</v>
      </c>
      <c r="Z442" s="395" t="s">
        <v>3639</v>
      </c>
      <c r="AA442" s="380">
        <v>100</v>
      </c>
      <c r="AB442" s="379" t="s">
        <v>3630</v>
      </c>
      <c r="AC442" s="380">
        <v>10</v>
      </c>
      <c r="AD442" s="379" t="s">
        <v>3630</v>
      </c>
      <c r="AE442" s="394">
        <v>0</v>
      </c>
      <c r="AF442" s="396">
        <v>0</v>
      </c>
      <c r="AG442" s="393">
        <v>0</v>
      </c>
      <c r="AH442" s="397" t="s">
        <v>633</v>
      </c>
      <c r="AI442" s="351"/>
      <c r="AL442" s="525" t="s">
        <v>15375</v>
      </c>
      <c r="AM442" s="513" t="s">
        <v>83</v>
      </c>
      <c r="AN442" s="508">
        <v>100</v>
      </c>
      <c r="AO442" s="514">
        <v>966</v>
      </c>
      <c r="AP442" s="498">
        <v>966</v>
      </c>
      <c r="AQ442" s="515">
        <v>0</v>
      </c>
      <c r="AR442" s="512" t="s">
        <v>15374</v>
      </c>
      <c r="BA442" s="338" t="s">
        <v>5828</v>
      </c>
    </row>
    <row r="443" spans="2:53" ht="16.5" customHeight="1">
      <c r="B443" s="398" t="s">
        <v>5829</v>
      </c>
      <c r="C443" s="381" t="s">
        <v>5830</v>
      </c>
      <c r="D443" s="383">
        <v>967</v>
      </c>
      <c r="E443" s="382" t="s">
        <v>5831</v>
      </c>
      <c r="F443" s="369" t="s">
        <v>5832</v>
      </c>
      <c r="G443" s="385" t="s">
        <v>5833</v>
      </c>
      <c r="H443" s="386"/>
      <c r="I443" s="384" t="s">
        <v>350</v>
      </c>
      <c r="J443" s="367" t="s">
        <v>703</v>
      </c>
      <c r="K443" s="366" t="s">
        <v>84</v>
      </c>
      <c r="L443" s="387">
        <v>18</v>
      </c>
      <c r="M443" s="388" t="s">
        <v>5834</v>
      </c>
      <c r="N443" s="389">
        <v>1000</v>
      </c>
      <c r="O443" s="390" t="s">
        <v>1348</v>
      </c>
      <c r="P443" s="373" t="s">
        <v>1349</v>
      </c>
      <c r="Q443" s="372" t="s">
        <v>3638</v>
      </c>
      <c r="R443" s="374">
        <v>35</v>
      </c>
      <c r="S443" s="375">
        <v>45</v>
      </c>
      <c r="T443" s="392">
        <v>20</v>
      </c>
      <c r="U443" s="391" t="s">
        <v>5832</v>
      </c>
      <c r="V443" s="376">
        <v>128.0939902714577</v>
      </c>
      <c r="W443" s="378">
        <v>128.80417385846539</v>
      </c>
      <c r="X443" s="377">
        <v>63.990917935038453</v>
      </c>
      <c r="Y443" s="387">
        <v>66.34</v>
      </c>
      <c r="Z443" s="395" t="s">
        <v>3639</v>
      </c>
      <c r="AA443" s="380">
        <v>100</v>
      </c>
      <c r="AB443" s="379" t="s">
        <v>3630</v>
      </c>
      <c r="AC443" s="380">
        <v>10</v>
      </c>
      <c r="AD443" s="379" t="s">
        <v>3630</v>
      </c>
      <c r="AE443" s="394">
        <v>0</v>
      </c>
      <c r="AF443" s="396">
        <v>0</v>
      </c>
      <c r="AG443" s="393">
        <v>0</v>
      </c>
      <c r="AH443" s="397" t="s">
        <v>633</v>
      </c>
      <c r="AI443" s="351"/>
      <c r="AL443" s="525" t="s">
        <v>15376</v>
      </c>
      <c r="AM443" s="513" t="s">
        <v>84</v>
      </c>
      <c r="AN443" s="508">
        <v>100</v>
      </c>
      <c r="AO443" s="514">
        <v>967</v>
      </c>
      <c r="AP443" s="498">
        <v>790</v>
      </c>
      <c r="AQ443" s="515">
        <v>177</v>
      </c>
      <c r="AR443" s="512" t="s">
        <v>15377</v>
      </c>
      <c r="BA443" s="338" t="s">
        <v>5835</v>
      </c>
    </row>
    <row r="444" spans="2:53" ht="16.5" customHeight="1">
      <c r="B444" s="398" t="s">
        <v>5836</v>
      </c>
      <c r="C444" s="381" t="s">
        <v>5837</v>
      </c>
      <c r="D444" s="383">
        <v>968</v>
      </c>
      <c r="E444" s="382" t="s">
        <v>633</v>
      </c>
      <c r="F444" s="369" t="s">
        <v>5832</v>
      </c>
      <c r="G444" s="385" t="s">
        <v>5838</v>
      </c>
      <c r="H444" s="386"/>
      <c r="I444" s="384" t="s">
        <v>350</v>
      </c>
      <c r="J444" s="367" t="s">
        <v>72</v>
      </c>
      <c r="K444" s="366" t="s">
        <v>83</v>
      </c>
      <c r="L444" s="387">
        <v>15</v>
      </c>
      <c r="M444" s="388" t="s">
        <v>5839</v>
      </c>
      <c r="N444" s="389">
        <v>1000</v>
      </c>
      <c r="O444" s="390" t="s">
        <v>1348</v>
      </c>
      <c r="P444" s="373" t="s">
        <v>1349</v>
      </c>
      <c r="Q444" s="372" t="s">
        <v>3638</v>
      </c>
      <c r="R444" s="374">
        <v>25</v>
      </c>
      <c r="S444" s="375">
        <v>40</v>
      </c>
      <c r="T444" s="392">
        <v>35</v>
      </c>
      <c r="U444" s="391" t="s">
        <v>5832</v>
      </c>
      <c r="V444" s="376">
        <v>128.0888086386343</v>
      </c>
      <c r="W444" s="378">
        <v>128.79993434070079</v>
      </c>
      <c r="X444" s="377">
        <v>64.050628510332459</v>
      </c>
      <c r="Y444" s="387">
        <v>65.62</v>
      </c>
      <c r="Z444" s="395" t="s">
        <v>3639</v>
      </c>
      <c r="AA444" s="380">
        <v>100</v>
      </c>
      <c r="AB444" s="379" t="s">
        <v>3630</v>
      </c>
      <c r="AC444" s="380">
        <v>10</v>
      </c>
      <c r="AD444" s="379" t="s">
        <v>3630</v>
      </c>
      <c r="AE444" s="394">
        <v>0</v>
      </c>
      <c r="AF444" s="396">
        <v>0</v>
      </c>
      <c r="AG444" s="393">
        <v>0</v>
      </c>
      <c r="AH444" s="397" t="s">
        <v>633</v>
      </c>
      <c r="AI444" s="351"/>
      <c r="AL444" s="525" t="s">
        <v>15378</v>
      </c>
      <c r="AM444" s="513" t="s">
        <v>83</v>
      </c>
      <c r="AN444" s="508">
        <v>100</v>
      </c>
      <c r="AO444" s="514">
        <v>968</v>
      </c>
      <c r="AP444" s="498">
        <v>968</v>
      </c>
      <c r="AQ444" s="515">
        <v>0</v>
      </c>
      <c r="AR444" s="512" t="s">
        <v>15379</v>
      </c>
      <c r="BA444" s="338" t="s">
        <v>5840</v>
      </c>
    </row>
    <row r="445" spans="2:53" ht="16.5" customHeight="1">
      <c r="B445" s="398" t="s">
        <v>5841</v>
      </c>
      <c r="C445" s="381" t="s">
        <v>5842</v>
      </c>
      <c r="D445" s="383">
        <v>969</v>
      </c>
      <c r="E445" s="382" t="s">
        <v>5843</v>
      </c>
      <c r="F445" s="369" t="s">
        <v>5844</v>
      </c>
      <c r="G445" s="385" t="s">
        <v>5845</v>
      </c>
      <c r="H445" s="386"/>
      <c r="I445" s="384" t="s">
        <v>137</v>
      </c>
      <c r="J445" s="367" t="s">
        <v>109</v>
      </c>
      <c r="K445" s="366" t="s">
        <v>84</v>
      </c>
      <c r="L445" s="387">
        <v>7</v>
      </c>
      <c r="M445" s="388" t="s">
        <v>5846</v>
      </c>
      <c r="N445" s="389">
        <v>1000</v>
      </c>
      <c r="O445" s="390" t="s">
        <v>1350</v>
      </c>
      <c r="P445" s="373" t="s">
        <v>1351</v>
      </c>
      <c r="Q445" s="372" t="s">
        <v>3638</v>
      </c>
      <c r="R445" s="374">
        <v>30</v>
      </c>
      <c r="S445" s="375">
        <v>30</v>
      </c>
      <c r="T445" s="392">
        <v>30</v>
      </c>
      <c r="U445" s="391" t="s">
        <v>5844</v>
      </c>
      <c r="V445" s="376">
        <v>128.04704672441744</v>
      </c>
      <c r="W445" s="378">
        <v>128.76576550179607</v>
      </c>
      <c r="X445" s="377">
        <v>63.978593886893236</v>
      </c>
      <c r="Y445" s="387">
        <v>64.050000000000011</v>
      </c>
      <c r="Z445" s="395" t="s">
        <v>3639</v>
      </c>
      <c r="AA445" s="380">
        <v>100</v>
      </c>
      <c r="AB445" s="379" t="s">
        <v>3630</v>
      </c>
      <c r="AC445" s="380">
        <v>0</v>
      </c>
      <c r="AD445" s="379" t="s">
        <v>3630</v>
      </c>
      <c r="AE445" s="394">
        <v>0</v>
      </c>
      <c r="AF445" s="396">
        <v>0</v>
      </c>
      <c r="AG445" s="393">
        <v>0</v>
      </c>
      <c r="AH445" s="397" t="s">
        <v>633</v>
      </c>
      <c r="AI445" s="351"/>
      <c r="AL445" s="525" t="s">
        <v>15380</v>
      </c>
      <c r="AM445" s="513" t="s">
        <v>84</v>
      </c>
      <c r="AN445" s="508">
        <v>100</v>
      </c>
      <c r="AO445" s="514">
        <v>969</v>
      </c>
      <c r="AP445" s="498">
        <v>791</v>
      </c>
      <c r="AQ445" s="515">
        <v>178</v>
      </c>
      <c r="AR445" s="512" t="s">
        <v>15381</v>
      </c>
      <c r="BA445" s="338" t="s">
        <v>5847</v>
      </c>
    </row>
    <row r="446" spans="2:53" ht="16.5" customHeight="1">
      <c r="B446" s="398" t="s">
        <v>5848</v>
      </c>
      <c r="C446" s="381" t="s">
        <v>5849</v>
      </c>
      <c r="D446" s="383">
        <v>970</v>
      </c>
      <c r="E446" s="382" t="s">
        <v>633</v>
      </c>
      <c r="F446" s="369" t="s">
        <v>5850</v>
      </c>
      <c r="G446" s="385" t="s">
        <v>5851</v>
      </c>
      <c r="H446" s="386"/>
      <c r="I446" s="384" t="s">
        <v>150</v>
      </c>
      <c r="J446" s="367" t="s">
        <v>93</v>
      </c>
      <c r="K446" s="366" t="s">
        <v>83</v>
      </c>
      <c r="L446" s="387">
        <v>31</v>
      </c>
      <c r="M446" s="388" t="s">
        <v>5852</v>
      </c>
      <c r="N446" s="389">
        <v>800</v>
      </c>
      <c r="O446" s="390" t="s">
        <v>1348</v>
      </c>
      <c r="P446" s="373" t="s">
        <v>1349</v>
      </c>
      <c r="Q446" s="372" t="s">
        <v>3638</v>
      </c>
      <c r="R446" s="374">
        <v>20</v>
      </c>
      <c r="S446" s="375">
        <v>35</v>
      </c>
      <c r="T446" s="392">
        <v>30</v>
      </c>
      <c r="U446" s="391" t="s">
        <v>5850</v>
      </c>
      <c r="V446" s="376">
        <v>128.01554573308553</v>
      </c>
      <c r="W446" s="378">
        <v>128.7399919634336</v>
      </c>
      <c r="X446" s="377">
        <v>64.027231151740452</v>
      </c>
      <c r="Y446" s="387">
        <v>64.490000000000009</v>
      </c>
      <c r="Z446" s="395" t="s">
        <v>3639</v>
      </c>
      <c r="AA446" s="380">
        <v>120</v>
      </c>
      <c r="AB446" s="379" t="s">
        <v>3630</v>
      </c>
      <c r="AC446" s="380">
        <v>0</v>
      </c>
      <c r="AD446" s="379" t="s">
        <v>3630</v>
      </c>
      <c r="AE446" s="394">
        <v>0</v>
      </c>
      <c r="AF446" s="396">
        <v>0</v>
      </c>
      <c r="AG446" s="393">
        <v>0</v>
      </c>
      <c r="AH446" s="397" t="s">
        <v>633</v>
      </c>
      <c r="AI446" s="351"/>
      <c r="AL446" s="525" t="s">
        <v>15382</v>
      </c>
      <c r="AM446" s="513" t="s">
        <v>83</v>
      </c>
      <c r="AN446" s="508">
        <v>100</v>
      </c>
      <c r="AO446" s="514">
        <v>970</v>
      </c>
      <c r="AP446" s="498">
        <v>970</v>
      </c>
      <c r="AQ446" s="515">
        <v>0</v>
      </c>
      <c r="AR446" s="512" t="s">
        <v>15383</v>
      </c>
      <c r="BA446" s="338" t="s">
        <v>5853</v>
      </c>
    </row>
    <row r="447" spans="2:53" ht="16.5" customHeight="1">
      <c r="B447" s="398" t="s">
        <v>5848</v>
      </c>
      <c r="C447" s="381" t="s">
        <v>5849</v>
      </c>
      <c r="D447" s="383">
        <v>971</v>
      </c>
      <c r="E447" s="382" t="s">
        <v>633</v>
      </c>
      <c r="F447" s="369" t="s">
        <v>5850</v>
      </c>
      <c r="G447" s="385" t="s">
        <v>5854</v>
      </c>
      <c r="H447" s="386"/>
      <c r="I447" s="384" t="s">
        <v>350</v>
      </c>
      <c r="J447" s="367" t="s">
        <v>69</v>
      </c>
      <c r="K447" s="366" t="s">
        <v>83</v>
      </c>
      <c r="L447" s="387">
        <v>30</v>
      </c>
      <c r="M447" s="388" t="s">
        <v>5855</v>
      </c>
      <c r="N447" s="389">
        <v>1000</v>
      </c>
      <c r="O447" s="390" t="s">
        <v>1348</v>
      </c>
      <c r="P447" s="373" t="s">
        <v>1349</v>
      </c>
      <c r="Q447" s="372" t="s">
        <v>3638</v>
      </c>
      <c r="R447" s="374">
        <v>25</v>
      </c>
      <c r="S447" s="375">
        <v>40</v>
      </c>
      <c r="T447" s="392">
        <v>35</v>
      </c>
      <c r="U447" s="391" t="s">
        <v>5850</v>
      </c>
      <c r="V447" s="376">
        <v>128.0126793430521</v>
      </c>
      <c r="W447" s="378">
        <v>128.73764673522444</v>
      </c>
      <c r="X447" s="377">
        <v>64.024836960861748</v>
      </c>
      <c r="Y447" s="387">
        <v>65.58</v>
      </c>
      <c r="Z447" s="395" t="s">
        <v>3639</v>
      </c>
      <c r="AA447" s="380">
        <v>100</v>
      </c>
      <c r="AB447" s="379" t="s">
        <v>3630</v>
      </c>
      <c r="AC447" s="380">
        <v>10</v>
      </c>
      <c r="AD447" s="379" t="s">
        <v>3630</v>
      </c>
      <c r="AE447" s="394">
        <v>0</v>
      </c>
      <c r="AF447" s="396">
        <v>0</v>
      </c>
      <c r="AG447" s="393">
        <v>0</v>
      </c>
      <c r="AH447" s="397" t="s">
        <v>633</v>
      </c>
      <c r="AI447" s="351"/>
      <c r="AL447" s="525" t="s">
        <v>15384</v>
      </c>
      <c r="AM447" s="513" t="s">
        <v>83</v>
      </c>
      <c r="AN447" s="508">
        <v>100</v>
      </c>
      <c r="AO447" s="514">
        <v>971</v>
      </c>
      <c r="AP447" s="498">
        <v>971</v>
      </c>
      <c r="AQ447" s="515">
        <v>0</v>
      </c>
      <c r="AR447" s="512" t="s">
        <v>15383</v>
      </c>
      <c r="BA447" s="338" t="s">
        <v>5856</v>
      </c>
    </row>
    <row r="448" spans="2:53" ht="16.5" customHeight="1">
      <c r="B448" s="398" t="s">
        <v>5857</v>
      </c>
      <c r="C448" s="381" t="s">
        <v>5858</v>
      </c>
      <c r="D448" s="383">
        <v>972</v>
      </c>
      <c r="E448" s="382" t="s">
        <v>633</v>
      </c>
      <c r="F448" s="369" t="s">
        <v>5859</v>
      </c>
      <c r="G448" s="385" t="s">
        <v>5860</v>
      </c>
      <c r="H448" s="386"/>
      <c r="I448" s="384" t="s">
        <v>173</v>
      </c>
      <c r="J448" s="367" t="s">
        <v>713</v>
      </c>
      <c r="K448" s="366" t="s">
        <v>83</v>
      </c>
      <c r="L448" s="387">
        <v>16</v>
      </c>
      <c r="M448" s="388" t="s">
        <v>5861</v>
      </c>
      <c r="N448" s="389">
        <v>1000</v>
      </c>
      <c r="O448" s="390" t="s">
        <v>1350</v>
      </c>
      <c r="P448" s="373" t="s">
        <v>1351</v>
      </c>
      <c r="Q448" s="372" t="s">
        <v>3638</v>
      </c>
      <c r="R448" s="374">
        <v>20</v>
      </c>
      <c r="S448" s="375">
        <v>40</v>
      </c>
      <c r="T448" s="392">
        <v>30</v>
      </c>
      <c r="U448" s="391" t="s">
        <v>5859</v>
      </c>
      <c r="V448" s="376">
        <v>127.99820332131264</v>
      </c>
      <c r="W448" s="378">
        <v>128.72547604858536</v>
      </c>
      <c r="X448" s="377">
        <v>64.018160315050991</v>
      </c>
      <c r="Y448" s="387">
        <v>64.56</v>
      </c>
      <c r="Z448" s="395" t="s">
        <v>3639</v>
      </c>
      <c r="AA448" s="380">
        <v>100</v>
      </c>
      <c r="AB448" s="379" t="s">
        <v>3630</v>
      </c>
      <c r="AC448" s="380">
        <v>0</v>
      </c>
      <c r="AD448" s="379" t="s">
        <v>3630</v>
      </c>
      <c r="AE448" s="394">
        <v>0</v>
      </c>
      <c r="AF448" s="396">
        <v>0</v>
      </c>
      <c r="AG448" s="393">
        <v>0</v>
      </c>
      <c r="AH448" s="397" t="s">
        <v>633</v>
      </c>
      <c r="AI448" s="351"/>
      <c r="AL448" s="525" t="s">
        <v>15385</v>
      </c>
      <c r="AM448" s="513" t="s">
        <v>83</v>
      </c>
      <c r="AN448" s="508">
        <v>100</v>
      </c>
      <c r="AO448" s="514">
        <v>972</v>
      </c>
      <c r="AP448" s="498">
        <v>972</v>
      </c>
      <c r="AQ448" s="515">
        <v>0</v>
      </c>
      <c r="AR448" s="512" t="s">
        <v>15386</v>
      </c>
      <c r="BA448" s="338" t="s">
        <v>5862</v>
      </c>
    </row>
    <row r="449" spans="2:53" ht="16.5" customHeight="1">
      <c r="B449" s="398" t="s">
        <v>5863</v>
      </c>
      <c r="C449" s="381" t="s">
        <v>5864</v>
      </c>
      <c r="D449" s="383">
        <v>973</v>
      </c>
      <c r="E449" s="382" t="s">
        <v>5865</v>
      </c>
      <c r="F449" s="369" t="s">
        <v>5866</v>
      </c>
      <c r="G449" s="385" t="s">
        <v>5867</v>
      </c>
      <c r="H449" s="386"/>
      <c r="I449" s="384" t="s">
        <v>350</v>
      </c>
      <c r="J449" s="367" t="s">
        <v>121</v>
      </c>
      <c r="K449" s="366" t="s">
        <v>84</v>
      </c>
      <c r="L449" s="387">
        <v>30</v>
      </c>
      <c r="M449" s="388" t="s">
        <v>5868</v>
      </c>
      <c r="N449" s="389">
        <v>1000</v>
      </c>
      <c r="O449" s="390" t="s">
        <v>1348</v>
      </c>
      <c r="P449" s="373" t="s">
        <v>1349</v>
      </c>
      <c r="Q449" s="372" t="s">
        <v>3638</v>
      </c>
      <c r="R449" s="374">
        <v>40</v>
      </c>
      <c r="S449" s="375">
        <v>40</v>
      </c>
      <c r="T449" s="392">
        <v>20</v>
      </c>
      <c r="U449" s="391" t="s">
        <v>5866</v>
      </c>
      <c r="V449" s="376">
        <v>127.97487766214074</v>
      </c>
      <c r="W449" s="378">
        <v>128.70215038941345</v>
      </c>
      <c r="X449" s="377">
        <v>63.951485974222905</v>
      </c>
      <c r="Y449" s="387">
        <v>66.27000000000001</v>
      </c>
      <c r="Z449" s="395" t="s">
        <v>3639</v>
      </c>
      <c r="AA449" s="380">
        <v>100</v>
      </c>
      <c r="AB449" s="379" t="s">
        <v>3630</v>
      </c>
      <c r="AC449" s="380">
        <v>10</v>
      </c>
      <c r="AD449" s="379" t="s">
        <v>3630</v>
      </c>
      <c r="AE449" s="394">
        <v>0</v>
      </c>
      <c r="AF449" s="396">
        <v>0</v>
      </c>
      <c r="AG449" s="393">
        <v>0</v>
      </c>
      <c r="AH449" s="397" t="s">
        <v>633</v>
      </c>
      <c r="AI449" s="351"/>
      <c r="AL449" s="525" t="s">
        <v>15387</v>
      </c>
      <c r="AM449" s="513" t="s">
        <v>84</v>
      </c>
      <c r="AN449" s="508">
        <v>100</v>
      </c>
      <c r="AO449" s="514">
        <v>973</v>
      </c>
      <c r="AP449" s="498">
        <v>791</v>
      </c>
      <c r="AQ449" s="515">
        <v>182</v>
      </c>
      <c r="AR449" s="512" t="s">
        <v>15388</v>
      </c>
      <c r="BA449" s="338" t="s">
        <v>5869</v>
      </c>
    </row>
    <row r="450" spans="2:53" ht="16.5" customHeight="1">
      <c r="B450" s="398" t="s">
        <v>5870</v>
      </c>
      <c r="C450" s="381" t="s">
        <v>5871</v>
      </c>
      <c r="D450" s="383">
        <v>974</v>
      </c>
      <c r="E450" s="382" t="s">
        <v>5872</v>
      </c>
      <c r="F450" s="369" t="s">
        <v>5873</v>
      </c>
      <c r="G450" s="385" t="s">
        <v>5874</v>
      </c>
      <c r="H450" s="386"/>
      <c r="I450" s="384" t="s">
        <v>350</v>
      </c>
      <c r="J450" s="367" t="s">
        <v>847</v>
      </c>
      <c r="K450" s="366" t="s">
        <v>84</v>
      </c>
      <c r="L450" s="387">
        <v>40</v>
      </c>
      <c r="M450" s="388" t="s">
        <v>5875</v>
      </c>
      <c r="N450" s="389">
        <v>1000</v>
      </c>
      <c r="O450" s="390" t="s">
        <v>1348</v>
      </c>
      <c r="P450" s="373" t="s">
        <v>1349</v>
      </c>
      <c r="Q450" s="372" t="s">
        <v>3638</v>
      </c>
      <c r="R450" s="374">
        <v>40</v>
      </c>
      <c r="S450" s="375">
        <v>40</v>
      </c>
      <c r="T450" s="392">
        <v>20</v>
      </c>
      <c r="U450" s="391" t="s">
        <v>5873</v>
      </c>
      <c r="V450" s="376">
        <v>127.95213315872907</v>
      </c>
      <c r="W450" s="378">
        <v>128.67940588600177</v>
      </c>
      <c r="X450" s="377">
        <v>63.944230477634576</v>
      </c>
      <c r="Y450" s="387">
        <v>66.260000000000005</v>
      </c>
      <c r="Z450" s="395" t="s">
        <v>3639</v>
      </c>
      <c r="AA450" s="380">
        <v>100</v>
      </c>
      <c r="AB450" s="379" t="s">
        <v>3630</v>
      </c>
      <c r="AC450" s="380">
        <v>10</v>
      </c>
      <c r="AD450" s="379" t="s">
        <v>3630</v>
      </c>
      <c r="AE450" s="394">
        <v>0</v>
      </c>
      <c r="AF450" s="396">
        <v>0</v>
      </c>
      <c r="AG450" s="393">
        <v>0</v>
      </c>
      <c r="AH450" s="397" t="s">
        <v>633</v>
      </c>
      <c r="AI450" s="351"/>
      <c r="AL450" s="525" t="s">
        <v>15389</v>
      </c>
      <c r="AM450" s="513" t="s">
        <v>84</v>
      </c>
      <c r="AN450" s="508">
        <v>100</v>
      </c>
      <c r="AO450" s="514">
        <v>974</v>
      </c>
      <c r="AP450" s="498">
        <v>791</v>
      </c>
      <c r="AQ450" s="515">
        <v>183</v>
      </c>
      <c r="AR450" s="512" t="s">
        <v>15390</v>
      </c>
      <c r="BA450" s="338" t="s">
        <v>5876</v>
      </c>
    </row>
    <row r="451" spans="2:53" ht="16.5" customHeight="1">
      <c r="B451" s="398" t="s">
        <v>5877</v>
      </c>
      <c r="C451" s="381" t="s">
        <v>5878</v>
      </c>
      <c r="D451" s="383">
        <v>975</v>
      </c>
      <c r="E451" s="382" t="s">
        <v>633</v>
      </c>
      <c r="F451" s="369" t="s">
        <v>5879</v>
      </c>
      <c r="G451" s="385" t="s">
        <v>5880</v>
      </c>
      <c r="H451" s="386"/>
      <c r="I451" s="384" t="s">
        <v>341</v>
      </c>
      <c r="J451" s="367" t="s">
        <v>719</v>
      </c>
      <c r="K451" s="366" t="s">
        <v>83</v>
      </c>
      <c r="L451" s="387">
        <v>15</v>
      </c>
      <c r="M451" s="388" t="s">
        <v>5881</v>
      </c>
      <c r="N451" s="389">
        <v>1000</v>
      </c>
      <c r="O451" s="390" t="s">
        <v>1350</v>
      </c>
      <c r="P451" s="373" t="s">
        <v>1351</v>
      </c>
      <c r="Q451" s="372" t="s">
        <v>3638</v>
      </c>
      <c r="R451" s="374">
        <v>25</v>
      </c>
      <c r="S451" s="375">
        <v>30</v>
      </c>
      <c r="T451" s="392">
        <v>25</v>
      </c>
      <c r="U451" s="391" t="s">
        <v>5879</v>
      </c>
      <c r="V451" s="376">
        <v>127.94311411674147</v>
      </c>
      <c r="W451" s="378">
        <v>128.67038684401419</v>
      </c>
      <c r="X451" s="377">
        <v>63.993249519622182</v>
      </c>
      <c r="Y451" s="387">
        <v>65.62</v>
      </c>
      <c r="Z451" s="395" t="s">
        <v>3639</v>
      </c>
      <c r="AA451" s="380">
        <v>200</v>
      </c>
      <c r="AB451" s="379" t="s">
        <v>3630</v>
      </c>
      <c r="AC451" s="380">
        <v>10</v>
      </c>
      <c r="AD451" s="379" t="s">
        <v>3630</v>
      </c>
      <c r="AE451" s="394">
        <v>0</v>
      </c>
      <c r="AF451" s="396">
        <v>0</v>
      </c>
      <c r="AG451" s="393">
        <v>0</v>
      </c>
      <c r="AH451" s="397" t="s">
        <v>633</v>
      </c>
      <c r="AI451" s="351"/>
      <c r="AL451" s="525" t="s">
        <v>15391</v>
      </c>
      <c r="AM451" s="513" t="s">
        <v>83</v>
      </c>
      <c r="AN451" s="508">
        <v>100</v>
      </c>
      <c r="AO451" s="514">
        <v>975</v>
      </c>
      <c r="AP451" s="498">
        <v>975</v>
      </c>
      <c r="AQ451" s="515">
        <v>0</v>
      </c>
      <c r="AR451" s="512" t="s">
        <v>15392</v>
      </c>
      <c r="BA451" s="338" t="s">
        <v>5882</v>
      </c>
    </row>
    <row r="452" spans="2:53" ht="16.5" customHeight="1">
      <c r="B452" s="398" t="s">
        <v>5883</v>
      </c>
      <c r="C452" s="381" t="s">
        <v>5884</v>
      </c>
      <c r="D452" s="383">
        <v>976</v>
      </c>
      <c r="E452" s="382" t="s">
        <v>5867</v>
      </c>
      <c r="F452" s="369" t="s">
        <v>5885</v>
      </c>
      <c r="G452" s="385" t="s">
        <v>5886</v>
      </c>
      <c r="H452" s="386"/>
      <c r="I452" s="384" t="s">
        <v>137</v>
      </c>
      <c r="J452" s="367" t="s">
        <v>107</v>
      </c>
      <c r="K452" s="366" t="s">
        <v>84</v>
      </c>
      <c r="L452" s="387">
        <v>9</v>
      </c>
      <c r="M452" s="388" t="s">
        <v>5887</v>
      </c>
      <c r="N452" s="389">
        <v>1000</v>
      </c>
      <c r="O452" s="390" t="s">
        <v>1350</v>
      </c>
      <c r="P452" s="373" t="s">
        <v>1351</v>
      </c>
      <c r="Q452" s="372" t="s">
        <v>3638</v>
      </c>
      <c r="R452" s="374">
        <v>30</v>
      </c>
      <c r="S452" s="375">
        <v>30</v>
      </c>
      <c r="T452" s="392">
        <v>30</v>
      </c>
      <c r="U452" s="391" t="s">
        <v>5885</v>
      </c>
      <c r="V452" s="376">
        <v>127.9315001618838</v>
      </c>
      <c r="W452" s="378">
        <v>128.65877288915652</v>
      </c>
      <c r="X452" s="377">
        <v>63.93486347447984</v>
      </c>
      <c r="Y452" s="387">
        <v>64.010000000000005</v>
      </c>
      <c r="Z452" s="395" t="s">
        <v>3639</v>
      </c>
      <c r="AA452" s="380">
        <v>100</v>
      </c>
      <c r="AB452" s="379" t="s">
        <v>3630</v>
      </c>
      <c r="AC452" s="380">
        <v>0</v>
      </c>
      <c r="AD452" s="379" t="s">
        <v>3630</v>
      </c>
      <c r="AE452" s="394">
        <v>0</v>
      </c>
      <c r="AF452" s="396">
        <v>0</v>
      </c>
      <c r="AG452" s="393">
        <v>0</v>
      </c>
      <c r="AH452" s="397" t="s">
        <v>633</v>
      </c>
      <c r="AI452" s="351"/>
      <c r="AL452" s="525" t="s">
        <v>15393</v>
      </c>
      <c r="AM452" s="513" t="s">
        <v>84</v>
      </c>
      <c r="AN452" s="508">
        <v>100</v>
      </c>
      <c r="AO452" s="514">
        <v>976</v>
      </c>
      <c r="AP452" s="498">
        <v>792</v>
      </c>
      <c r="AQ452" s="515">
        <v>184</v>
      </c>
      <c r="AR452" s="512" t="s">
        <v>15394</v>
      </c>
      <c r="BA452" s="338" t="s">
        <v>5888</v>
      </c>
    </row>
    <row r="453" spans="2:53" ht="16.5" customHeight="1">
      <c r="B453" s="398" t="s">
        <v>5889</v>
      </c>
      <c r="C453" s="381" t="s">
        <v>5890</v>
      </c>
      <c r="D453" s="383">
        <v>977</v>
      </c>
      <c r="E453" s="382" t="s">
        <v>5867</v>
      </c>
      <c r="F453" s="369" t="s">
        <v>5885</v>
      </c>
      <c r="G453" s="385" t="s">
        <v>5891</v>
      </c>
      <c r="H453" s="386"/>
      <c r="I453" s="384" t="s">
        <v>137</v>
      </c>
      <c r="J453" s="367" t="s">
        <v>111</v>
      </c>
      <c r="K453" s="366" t="s">
        <v>84</v>
      </c>
      <c r="L453" s="387">
        <v>21</v>
      </c>
      <c r="M453" s="388" t="s">
        <v>5892</v>
      </c>
      <c r="N453" s="389">
        <v>1000</v>
      </c>
      <c r="O453" s="390" t="s">
        <v>1350</v>
      </c>
      <c r="P453" s="373" t="s">
        <v>1351</v>
      </c>
      <c r="Q453" s="372" t="s">
        <v>3638</v>
      </c>
      <c r="R453" s="374">
        <v>30</v>
      </c>
      <c r="S453" s="375">
        <v>30</v>
      </c>
      <c r="T453" s="392">
        <v>30</v>
      </c>
      <c r="U453" s="391" t="s">
        <v>5885</v>
      </c>
      <c r="V453" s="376">
        <v>127.92806481208234</v>
      </c>
      <c r="W453" s="378">
        <v>128.65533753935506</v>
      </c>
      <c r="X453" s="377">
        <v>63.93329882428128</v>
      </c>
      <c r="Y453" s="387">
        <v>64.010000000000005</v>
      </c>
      <c r="Z453" s="395" t="s">
        <v>3639</v>
      </c>
      <c r="AA453" s="380">
        <v>100</v>
      </c>
      <c r="AB453" s="379" t="s">
        <v>3630</v>
      </c>
      <c r="AC453" s="380">
        <v>0</v>
      </c>
      <c r="AD453" s="379" t="s">
        <v>3630</v>
      </c>
      <c r="AE453" s="394">
        <v>0</v>
      </c>
      <c r="AF453" s="396">
        <v>0</v>
      </c>
      <c r="AG453" s="393">
        <v>0</v>
      </c>
      <c r="AH453" s="397" t="s">
        <v>633</v>
      </c>
      <c r="AI453" s="351"/>
      <c r="AL453" s="525" t="s">
        <v>15395</v>
      </c>
      <c r="AM453" s="513" t="s">
        <v>84</v>
      </c>
      <c r="AN453" s="508">
        <v>100</v>
      </c>
      <c r="AO453" s="514">
        <v>977</v>
      </c>
      <c r="AP453" s="498">
        <v>793</v>
      </c>
      <c r="AQ453" s="515">
        <v>184</v>
      </c>
      <c r="AR453" s="512" t="s">
        <v>15396</v>
      </c>
      <c r="BA453" s="338" t="s">
        <v>5893</v>
      </c>
    </row>
    <row r="454" spans="2:53" ht="16.5" customHeight="1">
      <c r="B454" s="398" t="s">
        <v>5894</v>
      </c>
      <c r="C454" s="381" t="s">
        <v>5895</v>
      </c>
      <c r="D454" s="383">
        <v>978</v>
      </c>
      <c r="E454" s="382" t="s">
        <v>5896</v>
      </c>
      <c r="F454" s="369" t="s">
        <v>5897</v>
      </c>
      <c r="G454" s="385" t="s">
        <v>5898</v>
      </c>
      <c r="H454" s="386"/>
      <c r="I454" s="384" t="s">
        <v>350</v>
      </c>
      <c r="J454" s="367" t="s">
        <v>389</v>
      </c>
      <c r="K454" s="366" t="s">
        <v>84</v>
      </c>
      <c r="L454" s="387">
        <v>18</v>
      </c>
      <c r="M454" s="388" t="s">
        <v>5899</v>
      </c>
      <c r="N454" s="389">
        <v>1000</v>
      </c>
      <c r="O454" s="390" t="s">
        <v>1348</v>
      </c>
      <c r="P454" s="373" t="s">
        <v>1349</v>
      </c>
      <c r="Q454" s="372" t="s">
        <v>3638</v>
      </c>
      <c r="R454" s="374">
        <v>35</v>
      </c>
      <c r="S454" s="375">
        <v>45</v>
      </c>
      <c r="T454" s="392">
        <v>20</v>
      </c>
      <c r="U454" s="391" t="s">
        <v>5897</v>
      </c>
      <c r="V454" s="376">
        <v>127.91388103935489</v>
      </c>
      <c r="W454" s="378">
        <v>128.64115376662761</v>
      </c>
      <c r="X454" s="377">
        <v>63.927482597008776</v>
      </c>
      <c r="Y454" s="387">
        <v>66.240000000000009</v>
      </c>
      <c r="Z454" s="395" t="s">
        <v>3639</v>
      </c>
      <c r="AA454" s="380">
        <v>100</v>
      </c>
      <c r="AB454" s="379" t="s">
        <v>3630</v>
      </c>
      <c r="AC454" s="380">
        <v>10</v>
      </c>
      <c r="AD454" s="379" t="s">
        <v>3630</v>
      </c>
      <c r="AE454" s="394">
        <v>0</v>
      </c>
      <c r="AF454" s="396">
        <v>0</v>
      </c>
      <c r="AG454" s="393">
        <v>0</v>
      </c>
      <c r="AH454" s="397" t="s">
        <v>633</v>
      </c>
      <c r="AI454" s="351"/>
      <c r="AL454" s="525" t="s">
        <v>15397</v>
      </c>
      <c r="AM454" s="513" t="s">
        <v>84</v>
      </c>
      <c r="AN454" s="508">
        <v>100</v>
      </c>
      <c r="AO454" s="514">
        <v>978</v>
      </c>
      <c r="AP454" s="498">
        <v>793</v>
      </c>
      <c r="AQ454" s="515">
        <v>185</v>
      </c>
      <c r="AR454" s="512" t="s">
        <v>15398</v>
      </c>
      <c r="BA454" s="338" t="s">
        <v>5900</v>
      </c>
    </row>
    <row r="455" spans="2:53" ht="16.5" customHeight="1">
      <c r="B455" s="398" t="s">
        <v>5894</v>
      </c>
      <c r="C455" s="381" t="s">
        <v>5895</v>
      </c>
      <c r="D455" s="383">
        <v>979</v>
      </c>
      <c r="E455" s="382" t="s">
        <v>633</v>
      </c>
      <c r="F455" s="369" t="s">
        <v>5901</v>
      </c>
      <c r="G455" s="385" t="s">
        <v>5874</v>
      </c>
      <c r="H455" s="386"/>
      <c r="I455" s="384" t="s">
        <v>173</v>
      </c>
      <c r="J455" s="367" t="s">
        <v>503</v>
      </c>
      <c r="K455" s="366" t="s">
        <v>83</v>
      </c>
      <c r="L455" s="387">
        <v>18</v>
      </c>
      <c r="M455" s="388" t="s">
        <v>5902</v>
      </c>
      <c r="N455" s="389">
        <v>1000</v>
      </c>
      <c r="O455" s="390" t="s">
        <v>1350</v>
      </c>
      <c r="P455" s="373" t="s">
        <v>1351</v>
      </c>
      <c r="Q455" s="372" t="s">
        <v>3638</v>
      </c>
      <c r="R455" s="374">
        <v>20</v>
      </c>
      <c r="S455" s="375">
        <v>40</v>
      </c>
      <c r="T455" s="392">
        <v>30</v>
      </c>
      <c r="U455" s="391" t="s">
        <v>5901</v>
      </c>
      <c r="V455" s="376">
        <v>127.91220633775154</v>
      </c>
      <c r="W455" s="378">
        <v>128.63947906502426</v>
      </c>
      <c r="X455" s="377">
        <v>63.984157298612104</v>
      </c>
      <c r="Y455" s="387">
        <v>64.490000000000009</v>
      </c>
      <c r="Z455" s="395" t="s">
        <v>3639</v>
      </c>
      <c r="AA455" s="380">
        <v>100</v>
      </c>
      <c r="AB455" s="379" t="s">
        <v>3630</v>
      </c>
      <c r="AC455" s="380">
        <v>0</v>
      </c>
      <c r="AD455" s="379" t="s">
        <v>3630</v>
      </c>
      <c r="AE455" s="394">
        <v>0</v>
      </c>
      <c r="AF455" s="396">
        <v>0</v>
      </c>
      <c r="AG455" s="393">
        <v>0</v>
      </c>
      <c r="AH455" s="397" t="s">
        <v>633</v>
      </c>
      <c r="AI455" s="351"/>
      <c r="AL455" s="525" t="s">
        <v>15399</v>
      </c>
      <c r="AM455" s="513" t="s">
        <v>83</v>
      </c>
      <c r="AN455" s="508">
        <v>100</v>
      </c>
      <c r="AO455" s="514">
        <v>979</v>
      </c>
      <c r="AP455" s="498">
        <v>979</v>
      </c>
      <c r="AQ455" s="515">
        <v>0</v>
      </c>
      <c r="AR455" s="512" t="s">
        <v>15400</v>
      </c>
      <c r="BA455" s="338" t="s">
        <v>5903</v>
      </c>
    </row>
    <row r="456" spans="2:53" ht="16.5" customHeight="1">
      <c r="B456" s="398" t="s">
        <v>5904</v>
      </c>
      <c r="C456" s="381" t="s">
        <v>5905</v>
      </c>
      <c r="D456" s="383">
        <v>980</v>
      </c>
      <c r="E456" s="382" t="s">
        <v>5906</v>
      </c>
      <c r="F456" s="369" t="s">
        <v>5907</v>
      </c>
      <c r="G456" s="385" t="s">
        <v>5908</v>
      </c>
      <c r="H456" s="386"/>
      <c r="I456" s="384" t="s">
        <v>350</v>
      </c>
      <c r="J456" s="367" t="s">
        <v>79</v>
      </c>
      <c r="K456" s="366" t="s">
        <v>84</v>
      </c>
      <c r="L456" s="387">
        <v>20</v>
      </c>
      <c r="M456" s="388" t="s">
        <v>5909</v>
      </c>
      <c r="N456" s="389">
        <v>1000</v>
      </c>
      <c r="O456" s="390" t="s">
        <v>1348</v>
      </c>
      <c r="P456" s="373" t="s">
        <v>1349</v>
      </c>
      <c r="Q456" s="372" t="s">
        <v>3638</v>
      </c>
      <c r="R456" s="374">
        <v>40</v>
      </c>
      <c r="S456" s="375">
        <v>40</v>
      </c>
      <c r="T456" s="392">
        <v>20</v>
      </c>
      <c r="U456" s="391" t="s">
        <v>5907</v>
      </c>
      <c r="V456" s="376">
        <v>127.90285340133711</v>
      </c>
      <c r="W456" s="378">
        <v>128.63012612860982</v>
      </c>
      <c r="X456" s="377">
        <v>63.923510235026541</v>
      </c>
      <c r="Y456" s="387">
        <v>66.23</v>
      </c>
      <c r="Z456" s="395" t="s">
        <v>3639</v>
      </c>
      <c r="AA456" s="380">
        <v>100</v>
      </c>
      <c r="AB456" s="379" t="s">
        <v>3630</v>
      </c>
      <c r="AC456" s="380">
        <v>10</v>
      </c>
      <c r="AD456" s="379" t="s">
        <v>3630</v>
      </c>
      <c r="AE456" s="394">
        <v>0</v>
      </c>
      <c r="AF456" s="396">
        <v>0</v>
      </c>
      <c r="AG456" s="393">
        <v>0</v>
      </c>
      <c r="AH456" s="397" t="s">
        <v>633</v>
      </c>
      <c r="AI456" s="351"/>
      <c r="AL456" s="525" t="s">
        <v>15401</v>
      </c>
      <c r="AM456" s="513" t="s">
        <v>84</v>
      </c>
      <c r="AN456" s="508">
        <v>100</v>
      </c>
      <c r="AO456" s="514">
        <v>980</v>
      </c>
      <c r="AP456" s="498">
        <v>795</v>
      </c>
      <c r="AQ456" s="515">
        <v>185</v>
      </c>
      <c r="AR456" s="512" t="s">
        <v>15402</v>
      </c>
      <c r="BA456" s="338" t="s">
        <v>5910</v>
      </c>
    </row>
    <row r="457" spans="2:53" ht="16.5" customHeight="1">
      <c r="B457" s="398" t="s">
        <v>5911</v>
      </c>
      <c r="C457" s="381" t="s">
        <v>5912</v>
      </c>
      <c r="D457" s="383">
        <v>981</v>
      </c>
      <c r="E457" s="382" t="s">
        <v>5886</v>
      </c>
      <c r="F457" s="369" t="s">
        <v>5913</v>
      </c>
      <c r="G457" s="385" t="s">
        <v>5914</v>
      </c>
      <c r="H457" s="386"/>
      <c r="I457" s="384" t="s">
        <v>350</v>
      </c>
      <c r="J457" s="367" t="s">
        <v>1378</v>
      </c>
      <c r="K457" s="366" t="s">
        <v>84</v>
      </c>
      <c r="L457" s="387">
        <v>18</v>
      </c>
      <c r="M457" s="388" t="s">
        <v>5915</v>
      </c>
      <c r="N457" s="389">
        <v>1000</v>
      </c>
      <c r="O457" s="390" t="s">
        <v>1348</v>
      </c>
      <c r="P457" s="373" t="s">
        <v>1349</v>
      </c>
      <c r="Q457" s="372" t="s">
        <v>3638</v>
      </c>
      <c r="R457" s="374">
        <v>40</v>
      </c>
      <c r="S457" s="375">
        <v>40</v>
      </c>
      <c r="T457" s="392">
        <v>20</v>
      </c>
      <c r="U457" s="391" t="s">
        <v>5913</v>
      </c>
      <c r="V457" s="376">
        <v>127.89148114963128</v>
      </c>
      <c r="W457" s="378">
        <v>128.61875387690401</v>
      </c>
      <c r="X457" s="377">
        <v>63.919882486732376</v>
      </c>
      <c r="Y457" s="387">
        <v>66.22</v>
      </c>
      <c r="Z457" s="395" t="s">
        <v>3639</v>
      </c>
      <c r="AA457" s="380">
        <v>100</v>
      </c>
      <c r="AB457" s="379" t="s">
        <v>3630</v>
      </c>
      <c r="AC457" s="380">
        <v>10</v>
      </c>
      <c r="AD457" s="379" t="s">
        <v>3630</v>
      </c>
      <c r="AE457" s="394">
        <v>0</v>
      </c>
      <c r="AF457" s="396">
        <v>0</v>
      </c>
      <c r="AG457" s="393">
        <v>0</v>
      </c>
      <c r="AH457" s="397" t="s">
        <v>633</v>
      </c>
      <c r="AI457" s="351"/>
      <c r="AL457" s="525" t="s">
        <v>15403</v>
      </c>
      <c r="AM457" s="513" t="s">
        <v>84</v>
      </c>
      <c r="AN457" s="508">
        <v>100</v>
      </c>
      <c r="AO457" s="514">
        <v>981</v>
      </c>
      <c r="AP457" s="498">
        <v>796</v>
      </c>
      <c r="AQ457" s="515">
        <v>185</v>
      </c>
      <c r="AR457" s="512" t="s">
        <v>15404</v>
      </c>
      <c r="BA457" s="338" t="s">
        <v>5916</v>
      </c>
    </row>
    <row r="458" spans="2:53" ht="16.5" customHeight="1">
      <c r="B458" s="398" t="s">
        <v>5917</v>
      </c>
      <c r="C458" s="381" t="s">
        <v>5918</v>
      </c>
      <c r="D458" s="383">
        <v>982</v>
      </c>
      <c r="E458" s="382" t="s">
        <v>633</v>
      </c>
      <c r="F458" s="369" t="s">
        <v>5919</v>
      </c>
      <c r="G458" s="385" t="s">
        <v>5920</v>
      </c>
      <c r="H458" s="386"/>
      <c r="I458" s="384" t="s">
        <v>150</v>
      </c>
      <c r="J458" s="367" t="s">
        <v>707</v>
      </c>
      <c r="K458" s="366" t="s">
        <v>83</v>
      </c>
      <c r="L458" s="387">
        <v>34</v>
      </c>
      <c r="M458" s="388" t="s">
        <v>5921</v>
      </c>
      <c r="N458" s="389">
        <v>800</v>
      </c>
      <c r="O458" s="390" t="s">
        <v>1348</v>
      </c>
      <c r="P458" s="373" t="s">
        <v>1349</v>
      </c>
      <c r="Q458" s="372" t="s">
        <v>3638</v>
      </c>
      <c r="R458" s="374">
        <v>20</v>
      </c>
      <c r="S458" s="375">
        <v>35</v>
      </c>
      <c r="T458" s="392">
        <v>30</v>
      </c>
      <c r="U458" s="391" t="s">
        <v>5919</v>
      </c>
      <c r="V458" s="376">
        <v>127.88250183895116</v>
      </c>
      <c r="W458" s="378">
        <v>128.60977456622388</v>
      </c>
      <c r="X458" s="377">
        <v>63.968861797412487</v>
      </c>
      <c r="Y458" s="387">
        <v>64.430000000000007</v>
      </c>
      <c r="Z458" s="395" t="s">
        <v>3639</v>
      </c>
      <c r="AA458" s="380">
        <v>120</v>
      </c>
      <c r="AB458" s="379" t="s">
        <v>3630</v>
      </c>
      <c r="AC458" s="380">
        <v>0</v>
      </c>
      <c r="AD458" s="379" t="s">
        <v>3630</v>
      </c>
      <c r="AE458" s="394">
        <v>0</v>
      </c>
      <c r="AF458" s="396">
        <v>0</v>
      </c>
      <c r="AG458" s="393">
        <v>0</v>
      </c>
      <c r="AH458" s="397" t="s">
        <v>633</v>
      </c>
      <c r="AI458" s="351"/>
      <c r="AL458" s="525" t="s">
        <v>15405</v>
      </c>
      <c r="AM458" s="513" t="s">
        <v>83</v>
      </c>
      <c r="AN458" s="508">
        <v>100</v>
      </c>
      <c r="AO458" s="514">
        <v>982</v>
      </c>
      <c r="AP458" s="498">
        <v>982</v>
      </c>
      <c r="AQ458" s="515">
        <v>0</v>
      </c>
      <c r="AR458" s="512" t="s">
        <v>15406</v>
      </c>
      <c r="BA458" s="338" t="s">
        <v>5922</v>
      </c>
    </row>
    <row r="459" spans="2:53" ht="16.5" customHeight="1">
      <c r="B459" s="398" t="s">
        <v>5923</v>
      </c>
      <c r="C459" s="381" t="s">
        <v>5924</v>
      </c>
      <c r="D459" s="383">
        <v>983</v>
      </c>
      <c r="E459" s="382" t="s">
        <v>5925</v>
      </c>
      <c r="F459" s="369" t="s">
        <v>5926</v>
      </c>
      <c r="G459" s="385" t="s">
        <v>5927</v>
      </c>
      <c r="H459" s="386"/>
      <c r="I459" s="384" t="s">
        <v>350</v>
      </c>
      <c r="J459" s="367" t="s">
        <v>702</v>
      </c>
      <c r="K459" s="366" t="s">
        <v>84</v>
      </c>
      <c r="L459" s="387">
        <v>22</v>
      </c>
      <c r="M459" s="388" t="s">
        <v>5928</v>
      </c>
      <c r="N459" s="389">
        <v>1000</v>
      </c>
      <c r="O459" s="390" t="s">
        <v>1348</v>
      </c>
      <c r="P459" s="373" t="s">
        <v>1349</v>
      </c>
      <c r="Q459" s="372" t="s">
        <v>3638</v>
      </c>
      <c r="R459" s="374">
        <v>40</v>
      </c>
      <c r="S459" s="375">
        <v>40</v>
      </c>
      <c r="T459" s="392">
        <v>20</v>
      </c>
      <c r="U459" s="391" t="s">
        <v>5926</v>
      </c>
      <c r="V459" s="376">
        <v>127.8668412709353</v>
      </c>
      <c r="W459" s="378">
        <v>128.594113998208</v>
      </c>
      <c r="X459" s="377">
        <v>63.90952236542833</v>
      </c>
      <c r="Y459" s="387">
        <v>66.2</v>
      </c>
      <c r="Z459" s="395" t="s">
        <v>3639</v>
      </c>
      <c r="AA459" s="380">
        <v>100</v>
      </c>
      <c r="AB459" s="379" t="s">
        <v>3630</v>
      </c>
      <c r="AC459" s="380">
        <v>10</v>
      </c>
      <c r="AD459" s="379" t="s">
        <v>3630</v>
      </c>
      <c r="AE459" s="394">
        <v>0</v>
      </c>
      <c r="AF459" s="396">
        <v>0</v>
      </c>
      <c r="AG459" s="393">
        <v>0</v>
      </c>
      <c r="AH459" s="397" t="s">
        <v>633</v>
      </c>
      <c r="AI459" s="351"/>
      <c r="AL459" s="525" t="s">
        <v>15407</v>
      </c>
      <c r="AM459" s="513" t="s">
        <v>84</v>
      </c>
      <c r="AN459" s="508">
        <v>100</v>
      </c>
      <c r="AO459" s="514">
        <v>983</v>
      </c>
      <c r="AP459" s="498">
        <v>797</v>
      </c>
      <c r="AQ459" s="515">
        <v>186</v>
      </c>
      <c r="AR459" s="512" t="s">
        <v>15408</v>
      </c>
      <c r="BA459" s="338" t="s">
        <v>5929</v>
      </c>
    </row>
    <row r="460" spans="2:53" ht="16.5" customHeight="1">
      <c r="B460" s="398" t="s">
        <v>5930</v>
      </c>
      <c r="C460" s="381" t="s">
        <v>5931</v>
      </c>
      <c r="D460" s="383">
        <v>984</v>
      </c>
      <c r="E460" s="382" t="s">
        <v>5914</v>
      </c>
      <c r="F460" s="369" t="s">
        <v>5932</v>
      </c>
      <c r="G460" s="385" t="s">
        <v>5933</v>
      </c>
      <c r="H460" s="386"/>
      <c r="I460" s="384" t="s">
        <v>127</v>
      </c>
      <c r="J460" s="367" t="s">
        <v>132</v>
      </c>
      <c r="K460" s="366" t="s">
        <v>83</v>
      </c>
      <c r="L460" s="387">
        <v>16</v>
      </c>
      <c r="M460" s="388" t="s">
        <v>5934</v>
      </c>
      <c r="N460" s="389">
        <v>1000</v>
      </c>
      <c r="O460" s="390" t="s">
        <v>1348</v>
      </c>
      <c r="P460" s="373" t="s">
        <v>1349</v>
      </c>
      <c r="Q460" s="372" t="s">
        <v>3638</v>
      </c>
      <c r="R460" s="374">
        <v>35</v>
      </c>
      <c r="S460" s="375">
        <v>30</v>
      </c>
      <c r="T460" s="392">
        <v>25</v>
      </c>
      <c r="U460" s="391" t="s">
        <v>5932</v>
      </c>
      <c r="V460" s="376">
        <v>128.85752504852331</v>
      </c>
      <c r="W460" s="378">
        <v>129.36290195667002</v>
      </c>
      <c r="X460" s="377">
        <v>64.254786497403344</v>
      </c>
      <c r="Y460" s="387">
        <v>66.78</v>
      </c>
      <c r="Z460" s="395" t="s">
        <v>3639</v>
      </c>
      <c r="AA460" s="380">
        <v>66</v>
      </c>
      <c r="AB460" s="379" t="s">
        <v>3630</v>
      </c>
      <c r="AC460" s="380">
        <v>0</v>
      </c>
      <c r="AD460" s="379" t="s">
        <v>3630</v>
      </c>
      <c r="AE460" s="394">
        <v>0</v>
      </c>
      <c r="AF460" s="396">
        <v>0</v>
      </c>
      <c r="AG460" s="393">
        <v>0</v>
      </c>
      <c r="AH460" s="397" t="s">
        <v>3653</v>
      </c>
      <c r="AI460" s="351"/>
      <c r="AL460" s="525" t="s">
        <v>15409</v>
      </c>
      <c r="AM460" s="513" t="s">
        <v>83</v>
      </c>
      <c r="AN460" s="508">
        <v>100</v>
      </c>
      <c r="AO460" s="514">
        <v>984</v>
      </c>
      <c r="AP460" s="498">
        <v>984</v>
      </c>
      <c r="AQ460" s="515">
        <v>0</v>
      </c>
      <c r="AR460" s="512" t="s">
        <v>15410</v>
      </c>
      <c r="BA460" s="338" t="s">
        <v>5935</v>
      </c>
    </row>
    <row r="461" spans="2:53" ht="16.5" customHeight="1">
      <c r="B461" s="398" t="s">
        <v>5936</v>
      </c>
      <c r="C461" s="381" t="s">
        <v>5937</v>
      </c>
      <c r="D461" s="383">
        <v>985</v>
      </c>
      <c r="E461" s="382" t="s">
        <v>5938</v>
      </c>
      <c r="F461" s="369" t="s">
        <v>5939</v>
      </c>
      <c r="G461" s="385" t="s">
        <v>5940</v>
      </c>
      <c r="H461" s="386"/>
      <c r="I461" s="384" t="s">
        <v>350</v>
      </c>
      <c r="J461" s="367" t="s">
        <v>352</v>
      </c>
      <c r="K461" s="366" t="s">
        <v>84</v>
      </c>
      <c r="L461" s="387">
        <v>48</v>
      </c>
      <c r="M461" s="388" t="s">
        <v>5941</v>
      </c>
      <c r="N461" s="389">
        <v>1000</v>
      </c>
      <c r="O461" s="390" t="s">
        <v>1348</v>
      </c>
      <c r="P461" s="373" t="s">
        <v>1349</v>
      </c>
      <c r="Q461" s="372" t="s">
        <v>3638</v>
      </c>
      <c r="R461" s="374">
        <v>40</v>
      </c>
      <c r="S461" s="375">
        <v>40</v>
      </c>
      <c r="T461" s="392">
        <v>20</v>
      </c>
      <c r="U461" s="391" t="s">
        <v>5939</v>
      </c>
      <c r="V461" s="376">
        <v>127.84788751809222</v>
      </c>
      <c r="W461" s="378">
        <v>128.57516024536494</v>
      </c>
      <c r="X461" s="377">
        <v>63.903476118271442</v>
      </c>
      <c r="Y461" s="387">
        <v>66.190000000000012</v>
      </c>
      <c r="Z461" s="395" t="s">
        <v>3639</v>
      </c>
      <c r="AA461" s="380">
        <v>100</v>
      </c>
      <c r="AB461" s="379" t="s">
        <v>3630</v>
      </c>
      <c r="AC461" s="380">
        <v>10</v>
      </c>
      <c r="AD461" s="379" t="s">
        <v>3630</v>
      </c>
      <c r="AE461" s="394">
        <v>0</v>
      </c>
      <c r="AF461" s="396">
        <v>0</v>
      </c>
      <c r="AG461" s="393">
        <v>0</v>
      </c>
      <c r="AH461" s="397" t="s">
        <v>633</v>
      </c>
      <c r="AI461" s="351"/>
      <c r="AL461" s="525" t="s">
        <v>15411</v>
      </c>
      <c r="AM461" s="513" t="s">
        <v>84</v>
      </c>
      <c r="AN461" s="508">
        <v>100</v>
      </c>
      <c r="AO461" s="514">
        <v>985</v>
      </c>
      <c r="AP461" s="498">
        <v>798</v>
      </c>
      <c r="AQ461" s="515">
        <v>187</v>
      </c>
      <c r="AR461" s="512" t="s">
        <v>15412</v>
      </c>
      <c r="BA461" s="338" t="s">
        <v>5942</v>
      </c>
    </row>
    <row r="462" spans="2:53" ht="16.5" customHeight="1">
      <c r="B462" s="398" t="s">
        <v>5936</v>
      </c>
      <c r="C462" s="381" t="s">
        <v>5937</v>
      </c>
      <c r="D462" s="383">
        <v>986</v>
      </c>
      <c r="E462" s="382" t="s">
        <v>5943</v>
      </c>
      <c r="F462" s="369" t="s">
        <v>5939</v>
      </c>
      <c r="G462" s="385" t="s">
        <v>5944</v>
      </c>
      <c r="H462" s="386"/>
      <c r="I462" s="384" t="s">
        <v>137</v>
      </c>
      <c r="J462" s="367" t="s">
        <v>1376</v>
      </c>
      <c r="K462" s="366" t="s">
        <v>84</v>
      </c>
      <c r="L462" s="387">
        <v>6</v>
      </c>
      <c r="M462" s="388" t="s">
        <v>5945</v>
      </c>
      <c r="N462" s="389">
        <v>1000</v>
      </c>
      <c r="O462" s="390" t="s">
        <v>1350</v>
      </c>
      <c r="P462" s="373" t="s">
        <v>1351</v>
      </c>
      <c r="Q462" s="372" t="s">
        <v>3638</v>
      </c>
      <c r="R462" s="374">
        <v>30</v>
      </c>
      <c r="S462" s="375">
        <v>30</v>
      </c>
      <c r="T462" s="392">
        <v>30</v>
      </c>
      <c r="U462" s="391" t="s">
        <v>5939</v>
      </c>
      <c r="V462" s="376">
        <v>127.84561641684739</v>
      </c>
      <c r="W462" s="378">
        <v>128.57288914412013</v>
      </c>
      <c r="X462" s="377">
        <v>63.900747219516248</v>
      </c>
      <c r="Y462" s="387">
        <v>63.97</v>
      </c>
      <c r="Z462" s="395" t="s">
        <v>3639</v>
      </c>
      <c r="AA462" s="380">
        <v>100</v>
      </c>
      <c r="AB462" s="379" t="s">
        <v>3630</v>
      </c>
      <c r="AC462" s="380">
        <v>0</v>
      </c>
      <c r="AD462" s="379" t="s">
        <v>3630</v>
      </c>
      <c r="AE462" s="394">
        <v>0</v>
      </c>
      <c r="AF462" s="396">
        <v>0</v>
      </c>
      <c r="AG462" s="393">
        <v>0</v>
      </c>
      <c r="AH462" s="397" t="s">
        <v>633</v>
      </c>
      <c r="AI462" s="351"/>
      <c r="AL462" s="525" t="s">
        <v>15413</v>
      </c>
      <c r="AM462" s="513" t="s">
        <v>84</v>
      </c>
      <c r="AN462" s="508">
        <v>100</v>
      </c>
      <c r="AO462" s="514">
        <v>986</v>
      </c>
      <c r="AP462" s="498">
        <v>799</v>
      </c>
      <c r="AQ462" s="515">
        <v>187</v>
      </c>
      <c r="AR462" s="512" t="s">
        <v>15414</v>
      </c>
      <c r="BA462" s="338" t="s">
        <v>5946</v>
      </c>
    </row>
    <row r="463" spans="2:53" ht="16.5" customHeight="1">
      <c r="B463" s="398" t="s">
        <v>5947</v>
      </c>
      <c r="C463" s="381" t="s">
        <v>5948</v>
      </c>
      <c r="D463" s="383">
        <v>987</v>
      </c>
      <c r="E463" s="382" t="s">
        <v>633</v>
      </c>
      <c r="F463" s="369" t="s">
        <v>5949</v>
      </c>
      <c r="G463" s="385" t="s">
        <v>5950</v>
      </c>
      <c r="H463" s="386"/>
      <c r="I463" s="384" t="s">
        <v>173</v>
      </c>
      <c r="J463" s="367" t="s">
        <v>71</v>
      </c>
      <c r="K463" s="366" t="s">
        <v>83</v>
      </c>
      <c r="L463" s="387">
        <v>12</v>
      </c>
      <c r="M463" s="388" t="s">
        <v>5951</v>
      </c>
      <c r="N463" s="389">
        <v>1000</v>
      </c>
      <c r="O463" s="390" t="s">
        <v>1350</v>
      </c>
      <c r="P463" s="373" t="s">
        <v>1351</v>
      </c>
      <c r="Q463" s="372" t="s">
        <v>3638</v>
      </c>
      <c r="R463" s="374">
        <v>20</v>
      </c>
      <c r="S463" s="375">
        <v>40</v>
      </c>
      <c r="T463" s="392">
        <v>30</v>
      </c>
      <c r="U463" s="391" t="s">
        <v>5949</v>
      </c>
      <c r="V463" s="376">
        <v>127.83730573916607</v>
      </c>
      <c r="W463" s="378">
        <v>128.5645784664388</v>
      </c>
      <c r="X463" s="377">
        <v>63.949057897197562</v>
      </c>
      <c r="Y463" s="387">
        <v>64.440000000000012</v>
      </c>
      <c r="Z463" s="395" t="s">
        <v>3639</v>
      </c>
      <c r="AA463" s="380">
        <v>100</v>
      </c>
      <c r="AB463" s="379" t="s">
        <v>3630</v>
      </c>
      <c r="AC463" s="380">
        <v>0</v>
      </c>
      <c r="AD463" s="379" t="s">
        <v>3630</v>
      </c>
      <c r="AE463" s="394">
        <v>0</v>
      </c>
      <c r="AF463" s="396">
        <v>0</v>
      </c>
      <c r="AG463" s="393">
        <v>0</v>
      </c>
      <c r="AH463" s="397" t="s">
        <v>633</v>
      </c>
      <c r="AI463" s="351"/>
      <c r="AL463" s="525" t="s">
        <v>15415</v>
      </c>
      <c r="AM463" s="513" t="s">
        <v>83</v>
      </c>
      <c r="AN463" s="508">
        <v>100</v>
      </c>
      <c r="AO463" s="514">
        <v>987</v>
      </c>
      <c r="AP463" s="498">
        <v>987</v>
      </c>
      <c r="AQ463" s="515">
        <v>0</v>
      </c>
      <c r="AR463" s="512" t="s">
        <v>15416</v>
      </c>
      <c r="BA463" s="338" t="s">
        <v>5952</v>
      </c>
    </row>
    <row r="464" spans="2:53" ht="16.5" customHeight="1">
      <c r="B464" s="398" t="s">
        <v>5947</v>
      </c>
      <c r="C464" s="381" t="s">
        <v>5948</v>
      </c>
      <c r="D464" s="383">
        <v>988</v>
      </c>
      <c r="E464" s="382" t="s">
        <v>633</v>
      </c>
      <c r="F464" s="369" t="s">
        <v>5949</v>
      </c>
      <c r="G464" s="385" t="s">
        <v>5950</v>
      </c>
      <c r="H464" s="386"/>
      <c r="I464" s="384" t="s">
        <v>333</v>
      </c>
      <c r="J464" s="367" t="s">
        <v>365</v>
      </c>
      <c r="K464" s="366" t="s">
        <v>83</v>
      </c>
      <c r="L464" s="387">
        <v>60</v>
      </c>
      <c r="M464" s="388" t="s">
        <v>5953</v>
      </c>
      <c r="N464" s="389">
        <v>1000</v>
      </c>
      <c r="O464" s="390" t="s">
        <v>1348</v>
      </c>
      <c r="P464" s="373" t="s">
        <v>1349</v>
      </c>
      <c r="Q464" s="372" t="s">
        <v>3638</v>
      </c>
      <c r="R464" s="374">
        <v>25</v>
      </c>
      <c r="S464" s="375">
        <v>40</v>
      </c>
      <c r="T464" s="392">
        <v>25</v>
      </c>
      <c r="U464" s="391" t="s">
        <v>5949</v>
      </c>
      <c r="V464" s="376">
        <v>127.83685503685501</v>
      </c>
      <c r="W464" s="378">
        <v>128.56412776412773</v>
      </c>
      <c r="X464" s="377">
        <v>63.949508599508633</v>
      </c>
      <c r="Y464" s="387">
        <v>64.650000000000006</v>
      </c>
      <c r="Z464" s="395" t="s">
        <v>3639</v>
      </c>
      <c r="AA464" s="380">
        <v>100</v>
      </c>
      <c r="AB464" s="379" t="s">
        <v>3630</v>
      </c>
      <c r="AC464" s="380">
        <v>0</v>
      </c>
      <c r="AD464" s="379" t="s">
        <v>3630</v>
      </c>
      <c r="AE464" s="394">
        <v>0</v>
      </c>
      <c r="AF464" s="396">
        <v>0</v>
      </c>
      <c r="AG464" s="393">
        <v>0</v>
      </c>
      <c r="AH464" s="397" t="s">
        <v>633</v>
      </c>
      <c r="AI464" s="351"/>
      <c r="AL464" s="525" t="s">
        <v>15417</v>
      </c>
      <c r="AM464" s="513" t="s">
        <v>83</v>
      </c>
      <c r="AN464" s="508">
        <v>100</v>
      </c>
      <c r="AO464" s="514">
        <v>988</v>
      </c>
      <c r="AP464" s="498">
        <v>988</v>
      </c>
      <c r="AQ464" s="515">
        <v>0</v>
      </c>
      <c r="AR464" s="512" t="s">
        <v>15416</v>
      </c>
      <c r="BA464" s="338" t="s">
        <v>5954</v>
      </c>
    </row>
    <row r="465" spans="2:53" ht="16.5" customHeight="1">
      <c r="B465" s="398" t="s">
        <v>5947</v>
      </c>
      <c r="C465" s="381" t="s">
        <v>5948</v>
      </c>
      <c r="D465" s="383">
        <v>989</v>
      </c>
      <c r="E465" s="382" t="s">
        <v>5955</v>
      </c>
      <c r="F465" s="369" t="s">
        <v>5956</v>
      </c>
      <c r="G465" s="385" t="s">
        <v>5957</v>
      </c>
      <c r="H465" s="386"/>
      <c r="I465" s="384" t="s">
        <v>150</v>
      </c>
      <c r="J465" s="367" t="s">
        <v>154</v>
      </c>
      <c r="K465" s="366" t="s">
        <v>84</v>
      </c>
      <c r="L465" s="387">
        <v>12</v>
      </c>
      <c r="M465" s="388" t="s">
        <v>5958</v>
      </c>
      <c r="N465" s="389">
        <v>800</v>
      </c>
      <c r="O465" s="390" t="s">
        <v>1348</v>
      </c>
      <c r="P465" s="373" t="s">
        <v>1349</v>
      </c>
      <c r="Q465" s="372" t="s">
        <v>3638</v>
      </c>
      <c r="R465" s="374">
        <v>25</v>
      </c>
      <c r="S465" s="375">
        <v>35</v>
      </c>
      <c r="T465" s="392">
        <v>25</v>
      </c>
      <c r="U465" s="391" t="s">
        <v>5956</v>
      </c>
      <c r="V465" s="376">
        <v>127.82813575475195</v>
      </c>
      <c r="W465" s="378">
        <v>128.55540848202469</v>
      </c>
      <c r="X465" s="377">
        <v>63.893227881611693</v>
      </c>
      <c r="Y465" s="387">
        <v>64.45</v>
      </c>
      <c r="Z465" s="395" t="s">
        <v>3639</v>
      </c>
      <c r="AA465" s="380">
        <v>120</v>
      </c>
      <c r="AB465" s="379" t="s">
        <v>3630</v>
      </c>
      <c r="AC465" s="380">
        <v>0</v>
      </c>
      <c r="AD465" s="379" t="s">
        <v>3630</v>
      </c>
      <c r="AE465" s="394">
        <v>0</v>
      </c>
      <c r="AF465" s="396">
        <v>0</v>
      </c>
      <c r="AG465" s="393">
        <v>0</v>
      </c>
      <c r="AH465" s="397" t="s">
        <v>633</v>
      </c>
      <c r="AI465" s="351"/>
      <c r="AL465" s="525" t="s">
        <v>15418</v>
      </c>
      <c r="AM465" s="513" t="s">
        <v>84</v>
      </c>
      <c r="AN465" s="508">
        <v>100</v>
      </c>
      <c r="AO465" s="514">
        <v>989</v>
      </c>
      <c r="AP465" s="498">
        <v>801</v>
      </c>
      <c r="AQ465" s="515">
        <v>188</v>
      </c>
      <c r="AR465" s="512" t="s">
        <v>15419</v>
      </c>
      <c r="BA465" s="338" t="s">
        <v>5959</v>
      </c>
    </row>
    <row r="466" spans="2:53" ht="16.5" customHeight="1">
      <c r="B466" s="398" t="s">
        <v>5960</v>
      </c>
      <c r="C466" s="381" t="s">
        <v>5961</v>
      </c>
      <c r="D466" s="383">
        <v>990</v>
      </c>
      <c r="E466" s="382" t="s">
        <v>633</v>
      </c>
      <c r="F466" s="369" t="s">
        <v>5962</v>
      </c>
      <c r="G466" s="385" t="s">
        <v>5963</v>
      </c>
      <c r="H466" s="386"/>
      <c r="I466" s="384" t="s">
        <v>333</v>
      </c>
      <c r="J466" s="367" t="s">
        <v>695</v>
      </c>
      <c r="K466" s="366" t="s">
        <v>83</v>
      </c>
      <c r="L466" s="387">
        <v>16</v>
      </c>
      <c r="M466" s="388" t="s">
        <v>5964</v>
      </c>
      <c r="N466" s="389">
        <v>1000</v>
      </c>
      <c r="O466" s="390" t="s">
        <v>1348</v>
      </c>
      <c r="P466" s="373" t="s">
        <v>1349</v>
      </c>
      <c r="Q466" s="372" t="s">
        <v>3638</v>
      </c>
      <c r="R466" s="374">
        <v>25</v>
      </c>
      <c r="S466" s="375">
        <v>35</v>
      </c>
      <c r="T466" s="392">
        <v>30</v>
      </c>
      <c r="U466" s="391" t="s">
        <v>5962</v>
      </c>
      <c r="V466" s="376">
        <v>127.79511241446725</v>
      </c>
      <c r="W466" s="378">
        <v>128.52238514173996</v>
      </c>
      <c r="X466" s="377">
        <v>63.931251221896389</v>
      </c>
      <c r="Y466" s="387">
        <v>64.63000000000001</v>
      </c>
      <c r="Z466" s="395" t="s">
        <v>3639</v>
      </c>
      <c r="AA466" s="380">
        <v>100</v>
      </c>
      <c r="AB466" s="379" t="s">
        <v>3630</v>
      </c>
      <c r="AC466" s="380">
        <v>0</v>
      </c>
      <c r="AD466" s="379" t="s">
        <v>3630</v>
      </c>
      <c r="AE466" s="394">
        <v>0</v>
      </c>
      <c r="AF466" s="396">
        <v>0</v>
      </c>
      <c r="AG466" s="393">
        <v>0</v>
      </c>
      <c r="AH466" s="397" t="s">
        <v>633</v>
      </c>
      <c r="AI466" s="351"/>
      <c r="AL466" s="525" t="s">
        <v>15420</v>
      </c>
      <c r="AM466" s="513" t="s">
        <v>83</v>
      </c>
      <c r="AN466" s="508">
        <v>100</v>
      </c>
      <c r="AO466" s="514">
        <v>990</v>
      </c>
      <c r="AP466" s="498">
        <v>990</v>
      </c>
      <c r="AQ466" s="515">
        <v>0</v>
      </c>
      <c r="AR466" s="512" t="s">
        <v>15421</v>
      </c>
      <c r="BA466" s="338" t="s">
        <v>5965</v>
      </c>
    </row>
    <row r="467" spans="2:53" ht="16.5" customHeight="1">
      <c r="B467" s="398" t="s">
        <v>5966</v>
      </c>
      <c r="C467" s="381" t="s">
        <v>5967</v>
      </c>
      <c r="D467" s="383">
        <v>991</v>
      </c>
      <c r="E467" s="382" t="s">
        <v>5968</v>
      </c>
      <c r="F467" s="369" t="s">
        <v>5969</v>
      </c>
      <c r="G467" s="385" t="s">
        <v>5970</v>
      </c>
      <c r="H467" s="386"/>
      <c r="I467" s="384" t="s">
        <v>381</v>
      </c>
      <c r="J467" s="367" t="s">
        <v>387</v>
      </c>
      <c r="K467" s="366" t="s">
        <v>84</v>
      </c>
      <c r="L467" s="387">
        <v>28</v>
      </c>
      <c r="M467" s="388" t="s">
        <v>5971</v>
      </c>
      <c r="N467" s="389">
        <v>1000</v>
      </c>
      <c r="O467" s="390" t="s">
        <v>1348</v>
      </c>
      <c r="P467" s="373" t="s">
        <v>1349</v>
      </c>
      <c r="Q467" s="372" t="s">
        <v>3638</v>
      </c>
      <c r="R467" s="374">
        <v>35</v>
      </c>
      <c r="S467" s="375">
        <v>25</v>
      </c>
      <c r="T467" s="392">
        <v>25</v>
      </c>
      <c r="U467" s="391" t="s">
        <v>5969</v>
      </c>
      <c r="V467" s="376">
        <v>127.78044499509573</v>
      </c>
      <c r="W467" s="378">
        <v>128.50771772236845</v>
      </c>
      <c r="X467" s="377">
        <v>63.87591864126793</v>
      </c>
      <c r="Y467" s="387">
        <v>64.63000000000001</v>
      </c>
      <c r="Z467" s="395" t="s">
        <v>3639</v>
      </c>
      <c r="AA467" s="380">
        <v>150</v>
      </c>
      <c r="AB467" s="379" t="s">
        <v>3630</v>
      </c>
      <c r="AC467" s="380">
        <v>0</v>
      </c>
      <c r="AD467" s="379" t="s">
        <v>3630</v>
      </c>
      <c r="AE467" s="394">
        <v>0</v>
      </c>
      <c r="AF467" s="396">
        <v>0</v>
      </c>
      <c r="AG467" s="393">
        <v>0</v>
      </c>
      <c r="AH467" s="397" t="s">
        <v>633</v>
      </c>
      <c r="AI467" s="351"/>
      <c r="AL467" s="525" t="s">
        <v>15422</v>
      </c>
      <c r="AM467" s="513" t="s">
        <v>84</v>
      </c>
      <c r="AN467" s="508">
        <v>100</v>
      </c>
      <c r="AO467" s="514">
        <v>991</v>
      </c>
      <c r="AP467" s="498">
        <v>801</v>
      </c>
      <c r="AQ467" s="515">
        <v>190</v>
      </c>
      <c r="AR467" s="512" t="s">
        <v>15423</v>
      </c>
      <c r="BA467" s="338" t="s">
        <v>5972</v>
      </c>
    </row>
    <row r="468" spans="2:53" ht="16.5" customHeight="1">
      <c r="B468" s="398" t="s">
        <v>5966</v>
      </c>
      <c r="C468" s="381" t="s">
        <v>5967</v>
      </c>
      <c r="D468" s="383">
        <v>992</v>
      </c>
      <c r="E468" s="382" t="s">
        <v>5973</v>
      </c>
      <c r="F468" s="369" t="s">
        <v>5969</v>
      </c>
      <c r="G468" s="385" t="s">
        <v>5970</v>
      </c>
      <c r="H468" s="386"/>
      <c r="I468" s="384" t="s">
        <v>350</v>
      </c>
      <c r="J468" s="367" t="s">
        <v>78</v>
      </c>
      <c r="K468" s="366" t="s">
        <v>84</v>
      </c>
      <c r="L468" s="387">
        <v>19</v>
      </c>
      <c r="M468" s="388" t="s">
        <v>5974</v>
      </c>
      <c r="N468" s="389">
        <v>1000</v>
      </c>
      <c r="O468" s="390" t="s">
        <v>1348</v>
      </c>
      <c r="P468" s="373" t="s">
        <v>1349</v>
      </c>
      <c r="Q468" s="372" t="s">
        <v>3638</v>
      </c>
      <c r="R468" s="374">
        <v>40</v>
      </c>
      <c r="S468" s="375">
        <v>40</v>
      </c>
      <c r="T468" s="392">
        <v>20</v>
      </c>
      <c r="U468" s="391" t="s">
        <v>5969</v>
      </c>
      <c r="V468" s="376">
        <v>127.77965400785719</v>
      </c>
      <c r="W468" s="378">
        <v>128.50692673512992</v>
      </c>
      <c r="X468" s="377">
        <v>63.876709628506461</v>
      </c>
      <c r="Y468" s="387">
        <v>66.150000000000006</v>
      </c>
      <c r="Z468" s="395" t="s">
        <v>3639</v>
      </c>
      <c r="AA468" s="380">
        <v>100</v>
      </c>
      <c r="AB468" s="379" t="s">
        <v>3630</v>
      </c>
      <c r="AC468" s="380">
        <v>10</v>
      </c>
      <c r="AD468" s="379" t="s">
        <v>3630</v>
      </c>
      <c r="AE468" s="394">
        <v>0</v>
      </c>
      <c r="AF468" s="396">
        <v>0</v>
      </c>
      <c r="AG468" s="393">
        <v>0</v>
      </c>
      <c r="AH468" s="397" t="s">
        <v>633</v>
      </c>
      <c r="AI468" s="351"/>
      <c r="AL468" s="525" t="s">
        <v>15424</v>
      </c>
      <c r="AM468" s="513" t="s">
        <v>84</v>
      </c>
      <c r="AN468" s="508">
        <v>100</v>
      </c>
      <c r="AO468" s="514">
        <v>992</v>
      </c>
      <c r="AP468" s="498">
        <v>802</v>
      </c>
      <c r="AQ468" s="515">
        <v>190</v>
      </c>
      <c r="AR468" s="512" t="s">
        <v>15425</v>
      </c>
      <c r="BA468" s="338" t="s">
        <v>5975</v>
      </c>
    </row>
    <row r="469" spans="2:53" ht="16.5" customHeight="1">
      <c r="B469" s="398" t="s">
        <v>5976</v>
      </c>
      <c r="C469" s="381" t="s">
        <v>5977</v>
      </c>
      <c r="D469" s="383">
        <v>993</v>
      </c>
      <c r="E469" s="382" t="s">
        <v>633</v>
      </c>
      <c r="F469" s="369" t="s">
        <v>5978</v>
      </c>
      <c r="G469" s="385" t="s">
        <v>5979</v>
      </c>
      <c r="H469" s="386"/>
      <c r="I469" s="384" t="s">
        <v>173</v>
      </c>
      <c r="J469" s="367" t="s">
        <v>98</v>
      </c>
      <c r="K469" s="366" t="s">
        <v>83</v>
      </c>
      <c r="L469" s="387">
        <v>10</v>
      </c>
      <c r="M469" s="388" t="s">
        <v>5980</v>
      </c>
      <c r="N469" s="389">
        <v>1000</v>
      </c>
      <c r="O469" s="390" t="s">
        <v>1350</v>
      </c>
      <c r="P469" s="373" t="s">
        <v>1351</v>
      </c>
      <c r="Q469" s="372" t="s">
        <v>3638</v>
      </c>
      <c r="R469" s="374">
        <v>20</v>
      </c>
      <c r="S469" s="375">
        <v>40</v>
      </c>
      <c r="T469" s="392">
        <v>30</v>
      </c>
      <c r="U469" s="391" t="s">
        <v>5978</v>
      </c>
      <c r="V469" s="376">
        <v>127.71113288398563</v>
      </c>
      <c r="W469" s="378">
        <v>128.43840561125836</v>
      </c>
      <c r="X469" s="377">
        <v>63.890230752378017</v>
      </c>
      <c r="Y469" s="387">
        <v>64.34</v>
      </c>
      <c r="Z469" s="395" t="s">
        <v>3639</v>
      </c>
      <c r="AA469" s="380">
        <v>100</v>
      </c>
      <c r="AB469" s="379" t="s">
        <v>3630</v>
      </c>
      <c r="AC469" s="380">
        <v>0</v>
      </c>
      <c r="AD469" s="379" t="s">
        <v>3630</v>
      </c>
      <c r="AE469" s="394">
        <v>0</v>
      </c>
      <c r="AF469" s="396">
        <v>0</v>
      </c>
      <c r="AG469" s="393">
        <v>0</v>
      </c>
      <c r="AH469" s="397" t="s">
        <v>633</v>
      </c>
      <c r="AI469" s="351"/>
      <c r="AL469" s="525" t="s">
        <v>15426</v>
      </c>
      <c r="AM469" s="513" t="s">
        <v>83</v>
      </c>
      <c r="AN469" s="508">
        <v>100</v>
      </c>
      <c r="AO469" s="514">
        <v>993</v>
      </c>
      <c r="AP469" s="498">
        <v>993</v>
      </c>
      <c r="AQ469" s="515">
        <v>0</v>
      </c>
      <c r="AR469" s="512" t="s">
        <v>15427</v>
      </c>
      <c r="BA469" s="338" t="s">
        <v>5981</v>
      </c>
    </row>
    <row r="470" spans="2:53" ht="16.5" customHeight="1">
      <c r="B470" s="398" t="s">
        <v>5982</v>
      </c>
      <c r="C470" s="381" t="s">
        <v>5983</v>
      </c>
      <c r="D470" s="383">
        <v>994</v>
      </c>
      <c r="E470" s="382" t="s">
        <v>633</v>
      </c>
      <c r="F470" s="369" t="s">
        <v>5978</v>
      </c>
      <c r="G470" s="385" t="s">
        <v>5984</v>
      </c>
      <c r="H470" s="386"/>
      <c r="I470" s="384" t="s">
        <v>333</v>
      </c>
      <c r="J470" s="367" t="s">
        <v>766</v>
      </c>
      <c r="K470" s="366" t="s">
        <v>83</v>
      </c>
      <c r="L470" s="387">
        <v>11</v>
      </c>
      <c r="M470" s="388" t="s">
        <v>5985</v>
      </c>
      <c r="N470" s="389">
        <v>1000</v>
      </c>
      <c r="O470" s="390" t="s">
        <v>1348</v>
      </c>
      <c r="P470" s="373" t="s">
        <v>1349</v>
      </c>
      <c r="Q470" s="372" t="s">
        <v>3638</v>
      </c>
      <c r="R470" s="374">
        <v>25</v>
      </c>
      <c r="S470" s="375">
        <v>35</v>
      </c>
      <c r="T470" s="392">
        <v>30</v>
      </c>
      <c r="U470" s="391" t="s">
        <v>5978</v>
      </c>
      <c r="V470" s="376">
        <v>127.70555311906105</v>
      </c>
      <c r="W470" s="378">
        <v>128.43282584633377</v>
      </c>
      <c r="X470" s="377">
        <v>63.890810517302597</v>
      </c>
      <c r="Y470" s="387">
        <v>64.59</v>
      </c>
      <c r="Z470" s="395" t="s">
        <v>3639</v>
      </c>
      <c r="AA470" s="380">
        <v>100</v>
      </c>
      <c r="AB470" s="379" t="s">
        <v>3630</v>
      </c>
      <c r="AC470" s="380">
        <v>0</v>
      </c>
      <c r="AD470" s="379" t="s">
        <v>3630</v>
      </c>
      <c r="AE470" s="394">
        <v>0</v>
      </c>
      <c r="AF470" s="396">
        <v>0</v>
      </c>
      <c r="AG470" s="393">
        <v>0</v>
      </c>
      <c r="AH470" s="397" t="s">
        <v>633</v>
      </c>
      <c r="AI470" s="351"/>
      <c r="AL470" s="525" t="s">
        <v>15428</v>
      </c>
      <c r="AM470" s="513" t="s">
        <v>83</v>
      </c>
      <c r="AN470" s="508">
        <v>100</v>
      </c>
      <c r="AO470" s="514">
        <v>994</v>
      </c>
      <c r="AP470" s="498">
        <v>994</v>
      </c>
      <c r="AQ470" s="515">
        <v>0</v>
      </c>
      <c r="AR470" s="512" t="s">
        <v>15429</v>
      </c>
      <c r="BA470" s="338" t="s">
        <v>5986</v>
      </c>
    </row>
    <row r="471" spans="2:53" ht="16.5" customHeight="1">
      <c r="B471" s="398" t="s">
        <v>5987</v>
      </c>
      <c r="C471" s="381" t="s">
        <v>5988</v>
      </c>
      <c r="D471" s="383">
        <v>995</v>
      </c>
      <c r="E471" s="382" t="s">
        <v>633</v>
      </c>
      <c r="F471" s="369" t="s">
        <v>5989</v>
      </c>
      <c r="G471" s="385" t="s">
        <v>5990</v>
      </c>
      <c r="H471" s="386"/>
      <c r="I471" s="384" t="s">
        <v>333</v>
      </c>
      <c r="J471" s="367" t="s">
        <v>763</v>
      </c>
      <c r="K471" s="366" t="s">
        <v>83</v>
      </c>
      <c r="L471" s="387">
        <v>93</v>
      </c>
      <c r="M471" s="388" t="s">
        <v>5991</v>
      </c>
      <c r="N471" s="389">
        <v>1000</v>
      </c>
      <c r="O471" s="390" t="s">
        <v>1348</v>
      </c>
      <c r="P471" s="373" t="s">
        <v>1349</v>
      </c>
      <c r="Q471" s="372" t="s">
        <v>3638</v>
      </c>
      <c r="R471" s="374">
        <v>25</v>
      </c>
      <c r="S471" s="375">
        <v>40</v>
      </c>
      <c r="T471" s="392">
        <v>25</v>
      </c>
      <c r="U471" s="391" t="s">
        <v>5989</v>
      </c>
      <c r="V471" s="376">
        <v>127.61460983334197</v>
      </c>
      <c r="W471" s="378">
        <v>128.34188256061469</v>
      </c>
      <c r="X471" s="377">
        <v>63.846753803021642</v>
      </c>
      <c r="Y471" s="387">
        <v>64.550000000000011</v>
      </c>
      <c r="Z471" s="395" t="s">
        <v>3639</v>
      </c>
      <c r="AA471" s="380">
        <v>100</v>
      </c>
      <c r="AB471" s="379" t="s">
        <v>3630</v>
      </c>
      <c r="AC471" s="380">
        <v>0</v>
      </c>
      <c r="AD471" s="379" t="s">
        <v>3630</v>
      </c>
      <c r="AE471" s="394">
        <v>0</v>
      </c>
      <c r="AF471" s="396">
        <v>0</v>
      </c>
      <c r="AG471" s="393">
        <v>0</v>
      </c>
      <c r="AH471" s="397" t="s">
        <v>633</v>
      </c>
      <c r="AI471" s="351"/>
      <c r="AL471" s="525" t="s">
        <v>15430</v>
      </c>
      <c r="AM471" s="513" t="s">
        <v>83</v>
      </c>
      <c r="AN471" s="508">
        <v>100</v>
      </c>
      <c r="AO471" s="514">
        <v>995</v>
      </c>
      <c r="AP471" s="498">
        <v>995</v>
      </c>
      <c r="AQ471" s="515">
        <v>0</v>
      </c>
      <c r="AR471" s="512" t="s">
        <v>15431</v>
      </c>
      <c r="BA471" s="338" t="s">
        <v>5992</v>
      </c>
    </row>
    <row r="472" spans="2:53" ht="16.5" customHeight="1">
      <c r="B472" s="398" t="s">
        <v>5993</v>
      </c>
      <c r="C472" s="381" t="s">
        <v>5994</v>
      </c>
      <c r="D472" s="383">
        <v>996</v>
      </c>
      <c r="E472" s="382" t="s">
        <v>633</v>
      </c>
      <c r="F472" s="369" t="s">
        <v>5995</v>
      </c>
      <c r="G472" s="385" t="s">
        <v>5996</v>
      </c>
      <c r="H472" s="386"/>
      <c r="I472" s="384" t="s">
        <v>327</v>
      </c>
      <c r="J472" s="367" t="s">
        <v>480</v>
      </c>
      <c r="K472" s="366" t="s">
        <v>83</v>
      </c>
      <c r="L472" s="387">
        <v>16</v>
      </c>
      <c r="M472" s="388" t="s">
        <v>5997</v>
      </c>
      <c r="N472" s="389">
        <v>800</v>
      </c>
      <c r="O472" s="390" t="s">
        <v>1350</v>
      </c>
      <c r="P472" s="373" t="s">
        <v>1350</v>
      </c>
      <c r="Q472" s="372" t="s">
        <v>3638</v>
      </c>
      <c r="R472" s="374">
        <v>30</v>
      </c>
      <c r="S472" s="375">
        <v>40</v>
      </c>
      <c r="T472" s="392">
        <v>30</v>
      </c>
      <c r="U472" s="391" t="s">
        <v>5995</v>
      </c>
      <c r="V472" s="376">
        <v>127.55474623967935</v>
      </c>
      <c r="W472" s="378">
        <v>128.28201896695208</v>
      </c>
      <c r="X472" s="377">
        <v>63.816617396684308</v>
      </c>
      <c r="Y472" s="387" t="s">
        <v>633</v>
      </c>
      <c r="Z472" s="395" t="s">
        <v>4557</v>
      </c>
      <c r="AA472" s="380">
        <v>190</v>
      </c>
      <c r="AB472" s="379" t="s">
        <v>3630</v>
      </c>
      <c r="AC472" s="380">
        <v>10</v>
      </c>
      <c r="AD472" s="379" t="s">
        <v>3630</v>
      </c>
      <c r="AE472" s="394">
        <v>0</v>
      </c>
      <c r="AF472" s="396">
        <v>0</v>
      </c>
      <c r="AG472" s="393">
        <v>0</v>
      </c>
      <c r="AH472" s="397" t="s">
        <v>633</v>
      </c>
      <c r="AI472" s="351"/>
      <c r="AL472" s="525" t="s">
        <v>15432</v>
      </c>
      <c r="AM472" s="513" t="s">
        <v>83</v>
      </c>
      <c r="AN472" s="508">
        <v>100</v>
      </c>
      <c r="AO472" s="514">
        <v>996</v>
      </c>
      <c r="AP472" s="498">
        <v>996</v>
      </c>
      <c r="AQ472" s="515">
        <v>0</v>
      </c>
      <c r="AR472" s="512" t="s">
        <v>15433</v>
      </c>
      <c r="BA472" s="338" t="s">
        <v>5998</v>
      </c>
    </row>
    <row r="473" spans="2:53" ht="16.5" customHeight="1">
      <c r="B473" s="398" t="s">
        <v>5999</v>
      </c>
      <c r="C473" s="381" t="s">
        <v>6000</v>
      </c>
      <c r="D473" s="383">
        <v>997</v>
      </c>
      <c r="E473" s="382" t="s">
        <v>633</v>
      </c>
      <c r="F473" s="369" t="s">
        <v>6001</v>
      </c>
      <c r="G473" s="385" t="s">
        <v>6002</v>
      </c>
      <c r="H473" s="386"/>
      <c r="I473" s="384" t="s">
        <v>357</v>
      </c>
      <c r="J473" s="367" t="s">
        <v>727</v>
      </c>
      <c r="K473" s="366" t="s">
        <v>83</v>
      </c>
      <c r="L473" s="387">
        <v>18</v>
      </c>
      <c r="M473" s="388" t="s">
        <v>6003</v>
      </c>
      <c r="N473" s="389">
        <v>700</v>
      </c>
      <c r="O473" s="390" t="s">
        <v>1350</v>
      </c>
      <c r="P473" s="373" t="s">
        <v>1351</v>
      </c>
      <c r="Q473" s="372" t="s">
        <v>3638</v>
      </c>
      <c r="R473" s="374">
        <v>20</v>
      </c>
      <c r="S473" s="375">
        <v>35</v>
      </c>
      <c r="T473" s="392">
        <v>30</v>
      </c>
      <c r="U473" s="391" t="s">
        <v>6001</v>
      </c>
      <c r="V473" s="376">
        <v>127.53862014845993</v>
      </c>
      <c r="W473" s="378">
        <v>128.26589287573265</v>
      </c>
      <c r="X473" s="377">
        <v>63.812743487903717</v>
      </c>
      <c r="Y473" s="387">
        <v>66.440000000000012</v>
      </c>
      <c r="Z473" s="395" t="s">
        <v>3639</v>
      </c>
      <c r="AA473" s="380">
        <v>105</v>
      </c>
      <c r="AB473" s="379" t="s">
        <v>3630</v>
      </c>
      <c r="AC473" s="380">
        <v>0</v>
      </c>
      <c r="AD473" s="379" t="s">
        <v>3630</v>
      </c>
      <c r="AE473" s="394">
        <v>0</v>
      </c>
      <c r="AF473" s="396">
        <v>0</v>
      </c>
      <c r="AG473" s="393">
        <v>0</v>
      </c>
      <c r="AH473" s="397" t="s">
        <v>633</v>
      </c>
      <c r="AI473" s="351"/>
      <c r="AL473" s="525" t="s">
        <v>15434</v>
      </c>
      <c r="AM473" s="513" t="s">
        <v>83</v>
      </c>
      <c r="AN473" s="508">
        <v>100</v>
      </c>
      <c r="AO473" s="514">
        <v>997</v>
      </c>
      <c r="AP473" s="498">
        <v>997</v>
      </c>
      <c r="AQ473" s="515">
        <v>0</v>
      </c>
      <c r="AR473" s="512" t="s">
        <v>15435</v>
      </c>
      <c r="BA473" s="338" t="s">
        <v>6004</v>
      </c>
    </row>
    <row r="474" spans="2:53" ht="16.5" customHeight="1">
      <c r="B474" s="398" t="s">
        <v>6005</v>
      </c>
      <c r="C474" s="381" t="s">
        <v>6006</v>
      </c>
      <c r="D474" s="383">
        <v>998</v>
      </c>
      <c r="E474" s="382" t="s">
        <v>633</v>
      </c>
      <c r="F474" s="369" t="s">
        <v>6001</v>
      </c>
      <c r="G474" s="385" t="s">
        <v>6007</v>
      </c>
      <c r="H474" s="386"/>
      <c r="I474" s="384" t="s">
        <v>173</v>
      </c>
      <c r="J474" s="367" t="s">
        <v>716</v>
      </c>
      <c r="K474" s="366" t="s">
        <v>83</v>
      </c>
      <c r="L474" s="387">
        <v>5</v>
      </c>
      <c r="M474" s="388" t="s">
        <v>6008</v>
      </c>
      <c r="N474" s="389">
        <v>1000</v>
      </c>
      <c r="O474" s="390" t="s">
        <v>1350</v>
      </c>
      <c r="P474" s="373" t="s">
        <v>1351</v>
      </c>
      <c r="Q474" s="372" t="s">
        <v>3638</v>
      </c>
      <c r="R474" s="374">
        <v>20</v>
      </c>
      <c r="S474" s="375">
        <v>40</v>
      </c>
      <c r="T474" s="392">
        <v>30</v>
      </c>
      <c r="U474" s="391" t="s">
        <v>6001</v>
      </c>
      <c r="V474" s="376">
        <v>127.53568488866497</v>
      </c>
      <c r="W474" s="378">
        <v>128.26295761593769</v>
      </c>
      <c r="X474" s="377">
        <v>63.810678747698674</v>
      </c>
      <c r="Y474" s="387">
        <v>64.240000000000009</v>
      </c>
      <c r="Z474" s="395" t="s">
        <v>3639</v>
      </c>
      <c r="AA474" s="380">
        <v>100</v>
      </c>
      <c r="AB474" s="379" t="s">
        <v>3630</v>
      </c>
      <c r="AC474" s="380">
        <v>0</v>
      </c>
      <c r="AD474" s="379" t="s">
        <v>3630</v>
      </c>
      <c r="AE474" s="394">
        <v>0</v>
      </c>
      <c r="AF474" s="396">
        <v>0</v>
      </c>
      <c r="AG474" s="393">
        <v>0</v>
      </c>
      <c r="AH474" s="397" t="s">
        <v>633</v>
      </c>
      <c r="AI474" s="351"/>
      <c r="AL474" s="525" t="s">
        <v>15436</v>
      </c>
      <c r="AM474" s="513" t="s">
        <v>83</v>
      </c>
      <c r="AN474" s="508">
        <v>100</v>
      </c>
      <c r="AO474" s="514">
        <v>998</v>
      </c>
      <c r="AP474" s="498">
        <v>998</v>
      </c>
      <c r="AQ474" s="515">
        <v>0</v>
      </c>
      <c r="AR474" s="512" t="s">
        <v>15437</v>
      </c>
      <c r="BA474" s="338" t="s">
        <v>6009</v>
      </c>
    </row>
    <row r="475" spans="2:53" ht="16.5" customHeight="1">
      <c r="B475" s="398" t="s">
        <v>6010</v>
      </c>
      <c r="C475" s="381" t="s">
        <v>6011</v>
      </c>
      <c r="D475" s="383">
        <v>999</v>
      </c>
      <c r="E475" s="382" t="s">
        <v>633</v>
      </c>
      <c r="F475" s="369" t="s">
        <v>6012</v>
      </c>
      <c r="G475" s="385" t="s">
        <v>6013</v>
      </c>
      <c r="H475" s="386"/>
      <c r="I475" s="384" t="s">
        <v>150</v>
      </c>
      <c r="J475" s="367" t="s">
        <v>72</v>
      </c>
      <c r="K475" s="366" t="s">
        <v>83</v>
      </c>
      <c r="L475" s="387">
        <v>16</v>
      </c>
      <c r="M475" s="388" t="s">
        <v>6014</v>
      </c>
      <c r="N475" s="389">
        <v>800</v>
      </c>
      <c r="O475" s="390" t="s">
        <v>1348</v>
      </c>
      <c r="P475" s="373" t="s">
        <v>1349</v>
      </c>
      <c r="Q475" s="372" t="s">
        <v>3638</v>
      </c>
      <c r="R475" s="374">
        <v>20</v>
      </c>
      <c r="S475" s="375">
        <v>35</v>
      </c>
      <c r="T475" s="392">
        <v>30</v>
      </c>
      <c r="U475" s="391" t="s">
        <v>6012</v>
      </c>
      <c r="V475" s="376">
        <v>127.52115544307803</v>
      </c>
      <c r="W475" s="378">
        <v>128.24842817035076</v>
      </c>
      <c r="X475" s="377">
        <v>63.800208193285599</v>
      </c>
      <c r="Y475" s="387">
        <v>64.23</v>
      </c>
      <c r="Z475" s="395" t="s">
        <v>3639</v>
      </c>
      <c r="AA475" s="380">
        <v>120</v>
      </c>
      <c r="AB475" s="379" t="s">
        <v>3630</v>
      </c>
      <c r="AC475" s="380">
        <v>0</v>
      </c>
      <c r="AD475" s="379" t="s">
        <v>3630</v>
      </c>
      <c r="AE475" s="394">
        <v>0</v>
      </c>
      <c r="AF475" s="396">
        <v>0</v>
      </c>
      <c r="AG475" s="393">
        <v>0</v>
      </c>
      <c r="AH475" s="397" t="s">
        <v>633</v>
      </c>
      <c r="AI475" s="351"/>
      <c r="AL475" s="525" t="s">
        <v>15438</v>
      </c>
      <c r="AM475" s="513" t="s">
        <v>83</v>
      </c>
      <c r="AN475" s="508">
        <v>100</v>
      </c>
      <c r="AO475" s="514">
        <v>999</v>
      </c>
      <c r="AP475" s="498">
        <v>999</v>
      </c>
      <c r="AQ475" s="515">
        <v>0</v>
      </c>
      <c r="AR475" s="512" t="s">
        <v>15439</v>
      </c>
      <c r="BA475" s="338" t="s">
        <v>6015</v>
      </c>
    </row>
    <row r="476" spans="2:53" ht="16.5" customHeight="1">
      <c r="B476" s="398" t="s">
        <v>6016</v>
      </c>
      <c r="C476" s="381" t="s">
        <v>6017</v>
      </c>
      <c r="D476" s="383">
        <v>1000</v>
      </c>
      <c r="E476" s="382" t="s">
        <v>633</v>
      </c>
      <c r="F476" s="369" t="s">
        <v>6018</v>
      </c>
      <c r="G476" s="385" t="s">
        <v>6019</v>
      </c>
      <c r="H476" s="386"/>
      <c r="I476" s="384" t="s">
        <v>150</v>
      </c>
      <c r="J476" s="367" t="s">
        <v>97</v>
      </c>
      <c r="K476" s="366" t="s">
        <v>83</v>
      </c>
      <c r="L476" s="387">
        <v>19</v>
      </c>
      <c r="M476" s="388" t="s">
        <v>6020</v>
      </c>
      <c r="N476" s="389">
        <v>800</v>
      </c>
      <c r="O476" s="390" t="s">
        <v>1348</v>
      </c>
      <c r="P476" s="373" t="s">
        <v>1349</v>
      </c>
      <c r="Q476" s="372" t="s">
        <v>3638</v>
      </c>
      <c r="R476" s="374">
        <v>20</v>
      </c>
      <c r="S476" s="375">
        <v>35</v>
      </c>
      <c r="T476" s="392">
        <v>30</v>
      </c>
      <c r="U476" s="391" t="s">
        <v>6018</v>
      </c>
      <c r="V476" s="376">
        <v>127.51028114990707</v>
      </c>
      <c r="W476" s="378">
        <v>128.23755387717981</v>
      </c>
      <c r="X476" s="377">
        <v>63.796082486456541</v>
      </c>
      <c r="Y476" s="387">
        <v>64.22</v>
      </c>
      <c r="Z476" s="395" t="s">
        <v>3639</v>
      </c>
      <c r="AA476" s="380">
        <v>120</v>
      </c>
      <c r="AB476" s="379" t="s">
        <v>3630</v>
      </c>
      <c r="AC476" s="380">
        <v>0</v>
      </c>
      <c r="AD476" s="379" t="s">
        <v>3630</v>
      </c>
      <c r="AE476" s="394">
        <v>0</v>
      </c>
      <c r="AF476" s="396">
        <v>0</v>
      </c>
      <c r="AG476" s="393">
        <v>0</v>
      </c>
      <c r="AH476" s="397" t="s">
        <v>633</v>
      </c>
      <c r="AI476" s="351"/>
      <c r="AL476" s="525" t="s">
        <v>15440</v>
      </c>
      <c r="AM476" s="513" t="s">
        <v>83</v>
      </c>
      <c r="AN476" s="508">
        <v>100</v>
      </c>
      <c r="AO476" s="514">
        <v>1000</v>
      </c>
      <c r="AP476" s="498">
        <v>1000</v>
      </c>
      <c r="AQ476" s="515">
        <v>0</v>
      </c>
      <c r="AR476" s="512" t="s">
        <v>15441</v>
      </c>
      <c r="BA476" s="338" t="s">
        <v>6021</v>
      </c>
    </row>
    <row r="477" spans="2:53" ht="16.5" customHeight="1">
      <c r="B477" s="398" t="s">
        <v>6022</v>
      </c>
      <c r="C477" s="381" t="s">
        <v>6023</v>
      </c>
      <c r="D477" s="383">
        <v>1001</v>
      </c>
      <c r="E477" s="382" t="s">
        <v>633</v>
      </c>
      <c r="F477" s="369" t="s">
        <v>6024</v>
      </c>
      <c r="G477" s="385" t="s">
        <v>6025</v>
      </c>
      <c r="H477" s="386"/>
      <c r="I477" s="384" t="s">
        <v>150</v>
      </c>
      <c r="J477" s="367" t="s">
        <v>156</v>
      </c>
      <c r="K477" s="366" t="s">
        <v>83</v>
      </c>
      <c r="L477" s="387">
        <v>19</v>
      </c>
      <c r="M477" s="388" t="s">
        <v>6026</v>
      </c>
      <c r="N477" s="389">
        <v>800</v>
      </c>
      <c r="O477" s="390" t="s">
        <v>1348</v>
      </c>
      <c r="P477" s="373" t="s">
        <v>1349</v>
      </c>
      <c r="Q477" s="372" t="s">
        <v>3638</v>
      </c>
      <c r="R477" s="374">
        <v>20</v>
      </c>
      <c r="S477" s="375">
        <v>35</v>
      </c>
      <c r="T477" s="392">
        <v>30</v>
      </c>
      <c r="U477" s="391" t="s">
        <v>6024</v>
      </c>
      <c r="V477" s="376">
        <v>127.49125113685794</v>
      </c>
      <c r="W477" s="378">
        <v>128.21852386413067</v>
      </c>
      <c r="X477" s="377">
        <v>63.785112499505672</v>
      </c>
      <c r="Y477" s="387">
        <v>64.210000000000008</v>
      </c>
      <c r="Z477" s="395" t="s">
        <v>3639</v>
      </c>
      <c r="AA477" s="380">
        <v>120</v>
      </c>
      <c r="AB477" s="379" t="s">
        <v>3630</v>
      </c>
      <c r="AC477" s="380">
        <v>0</v>
      </c>
      <c r="AD477" s="379" t="s">
        <v>3630</v>
      </c>
      <c r="AE477" s="394">
        <v>0</v>
      </c>
      <c r="AF477" s="396">
        <v>0</v>
      </c>
      <c r="AG477" s="393">
        <v>0</v>
      </c>
      <c r="AH477" s="397" t="s">
        <v>633</v>
      </c>
      <c r="AI477" s="351"/>
      <c r="AL477" s="525" t="s">
        <v>15442</v>
      </c>
      <c r="AM477" s="513" t="s">
        <v>83</v>
      </c>
      <c r="AN477" s="508">
        <v>100</v>
      </c>
      <c r="AO477" s="514">
        <v>1001</v>
      </c>
      <c r="AP477" s="498">
        <v>1001</v>
      </c>
      <c r="AQ477" s="515">
        <v>0</v>
      </c>
      <c r="AR477" s="512" t="s">
        <v>15443</v>
      </c>
      <c r="BA477" s="338" t="s">
        <v>6027</v>
      </c>
    </row>
    <row r="478" spans="2:53" ht="16.5" customHeight="1">
      <c r="B478" s="398" t="s">
        <v>6028</v>
      </c>
      <c r="C478" s="381" t="s">
        <v>6029</v>
      </c>
      <c r="D478" s="383">
        <v>1002</v>
      </c>
      <c r="E478" s="382" t="s">
        <v>6030</v>
      </c>
      <c r="F478" s="369" t="s">
        <v>6031</v>
      </c>
      <c r="G478" s="385" t="s">
        <v>6032</v>
      </c>
      <c r="H478" s="386"/>
      <c r="I478" s="384" t="s">
        <v>173</v>
      </c>
      <c r="J478" s="367" t="s">
        <v>176</v>
      </c>
      <c r="K478" s="366" t="s">
        <v>84</v>
      </c>
      <c r="L478" s="387">
        <v>15</v>
      </c>
      <c r="M478" s="388" t="s">
        <v>6033</v>
      </c>
      <c r="N478" s="389">
        <v>1000</v>
      </c>
      <c r="O478" s="390" t="s">
        <v>1350</v>
      </c>
      <c r="P478" s="373" t="s">
        <v>1351</v>
      </c>
      <c r="Q478" s="372" t="s">
        <v>3638</v>
      </c>
      <c r="R478" s="374">
        <v>35</v>
      </c>
      <c r="S478" s="375">
        <v>30</v>
      </c>
      <c r="T478" s="392">
        <v>20</v>
      </c>
      <c r="U478" s="391" t="s">
        <v>6031</v>
      </c>
      <c r="V478" s="376">
        <v>127.68018101490702</v>
      </c>
      <c r="W478" s="378">
        <v>128.40745374217974</v>
      </c>
      <c r="X478" s="377">
        <v>63.836182621456615</v>
      </c>
      <c r="Y478" s="387">
        <v>63.919999999999995</v>
      </c>
      <c r="Z478" s="395" t="s">
        <v>3639</v>
      </c>
      <c r="AA478" s="380">
        <v>150</v>
      </c>
      <c r="AB478" s="379" t="s">
        <v>3630</v>
      </c>
      <c r="AC478" s="380">
        <v>0</v>
      </c>
      <c r="AD478" s="379" t="s">
        <v>3630</v>
      </c>
      <c r="AE478" s="394">
        <v>0</v>
      </c>
      <c r="AF478" s="396">
        <v>0</v>
      </c>
      <c r="AG478" s="393">
        <v>0</v>
      </c>
      <c r="AH478" s="397" t="s">
        <v>633</v>
      </c>
      <c r="AI478" s="351"/>
      <c r="AL478" s="525" t="s">
        <v>15444</v>
      </c>
      <c r="AM478" s="513" t="s">
        <v>84</v>
      </c>
      <c r="AN478" s="508">
        <v>100</v>
      </c>
      <c r="AO478" s="514">
        <v>1002</v>
      </c>
      <c r="AP478" s="498">
        <v>808</v>
      </c>
      <c r="AQ478" s="515">
        <v>194</v>
      </c>
      <c r="AR478" s="512" t="s">
        <v>15445</v>
      </c>
      <c r="BA478" s="338" t="s">
        <v>6034</v>
      </c>
    </row>
    <row r="479" spans="2:53" ht="16.5" customHeight="1">
      <c r="B479" s="398" t="s">
        <v>6035</v>
      </c>
      <c r="C479" s="381" t="s">
        <v>6036</v>
      </c>
      <c r="D479" s="383">
        <v>1003</v>
      </c>
      <c r="E479" s="382" t="s">
        <v>633</v>
      </c>
      <c r="F479" s="369" t="s">
        <v>6037</v>
      </c>
      <c r="G479" s="385" t="s">
        <v>6038</v>
      </c>
      <c r="H479" s="386"/>
      <c r="I479" s="384" t="s">
        <v>150</v>
      </c>
      <c r="J479" s="367" t="s">
        <v>1430</v>
      </c>
      <c r="K479" s="366" t="s">
        <v>83</v>
      </c>
      <c r="L479" s="387">
        <v>34</v>
      </c>
      <c r="M479" s="388" t="s">
        <v>6039</v>
      </c>
      <c r="N479" s="389">
        <v>800</v>
      </c>
      <c r="O479" s="390" t="s">
        <v>1348</v>
      </c>
      <c r="P479" s="373" t="s">
        <v>1349</v>
      </c>
      <c r="Q479" s="372" t="s">
        <v>3638</v>
      </c>
      <c r="R479" s="374">
        <v>20</v>
      </c>
      <c r="S479" s="375">
        <v>35</v>
      </c>
      <c r="T479" s="392">
        <v>30</v>
      </c>
      <c r="U479" s="391" t="s">
        <v>6037</v>
      </c>
      <c r="V479" s="376">
        <v>127.43416109771049</v>
      </c>
      <c r="W479" s="378">
        <v>128.16143382498322</v>
      </c>
      <c r="X479" s="377">
        <v>63.762202538653142</v>
      </c>
      <c r="Y479" s="387">
        <v>64.180000000000007</v>
      </c>
      <c r="Z479" s="395" t="s">
        <v>3639</v>
      </c>
      <c r="AA479" s="380">
        <v>120</v>
      </c>
      <c r="AB479" s="379" t="s">
        <v>3630</v>
      </c>
      <c r="AC479" s="380">
        <v>0</v>
      </c>
      <c r="AD479" s="379" t="s">
        <v>3630</v>
      </c>
      <c r="AE479" s="394">
        <v>0</v>
      </c>
      <c r="AF479" s="396">
        <v>0</v>
      </c>
      <c r="AG479" s="393">
        <v>0</v>
      </c>
      <c r="AH479" s="397" t="s">
        <v>633</v>
      </c>
      <c r="AI479" s="351"/>
      <c r="AL479" s="525" t="s">
        <v>15446</v>
      </c>
      <c r="AM479" s="513" t="s">
        <v>83</v>
      </c>
      <c r="AN479" s="508">
        <v>100</v>
      </c>
      <c r="AO479" s="514">
        <v>1003</v>
      </c>
      <c r="AP479" s="498">
        <v>1003</v>
      </c>
      <c r="AQ479" s="515">
        <v>0</v>
      </c>
      <c r="AR479" s="512" t="s">
        <v>15447</v>
      </c>
      <c r="BA479" s="338" t="s">
        <v>6040</v>
      </c>
    </row>
    <row r="480" spans="2:53" ht="16.5" customHeight="1">
      <c r="B480" s="398" t="s">
        <v>6041</v>
      </c>
      <c r="C480" s="381" t="s">
        <v>6042</v>
      </c>
      <c r="D480" s="383">
        <v>1004</v>
      </c>
      <c r="E480" s="382" t="s">
        <v>6043</v>
      </c>
      <c r="F480" s="369" t="s">
        <v>6044</v>
      </c>
      <c r="G480" s="385" t="s">
        <v>6045</v>
      </c>
      <c r="H480" s="386"/>
      <c r="I480" s="384" t="s">
        <v>350</v>
      </c>
      <c r="J480" s="367" t="s">
        <v>675</v>
      </c>
      <c r="K480" s="366" t="s">
        <v>84</v>
      </c>
      <c r="L480" s="387">
        <v>23</v>
      </c>
      <c r="M480" s="388" t="s">
        <v>6046</v>
      </c>
      <c r="N480" s="389">
        <v>1000</v>
      </c>
      <c r="O480" s="390" t="s">
        <v>1348</v>
      </c>
      <c r="P480" s="373" t="s">
        <v>1349</v>
      </c>
      <c r="Q480" s="372" t="s">
        <v>3638</v>
      </c>
      <c r="R480" s="374">
        <v>40</v>
      </c>
      <c r="S480" s="375">
        <v>40</v>
      </c>
      <c r="T480" s="392">
        <v>20</v>
      </c>
      <c r="U480" s="391" t="s">
        <v>6044</v>
      </c>
      <c r="V480" s="376">
        <v>127.3499449900167</v>
      </c>
      <c r="W480" s="378">
        <v>128.07721771728944</v>
      </c>
      <c r="X480" s="377">
        <v>63.701418646346923</v>
      </c>
      <c r="Y480" s="387">
        <v>66.03</v>
      </c>
      <c r="Z480" s="395" t="s">
        <v>3639</v>
      </c>
      <c r="AA480" s="380">
        <v>100</v>
      </c>
      <c r="AB480" s="379" t="s">
        <v>3630</v>
      </c>
      <c r="AC480" s="380">
        <v>10</v>
      </c>
      <c r="AD480" s="379" t="s">
        <v>3630</v>
      </c>
      <c r="AE480" s="394">
        <v>0</v>
      </c>
      <c r="AF480" s="396">
        <v>0</v>
      </c>
      <c r="AG480" s="393">
        <v>0</v>
      </c>
      <c r="AH480" s="397" t="s">
        <v>633</v>
      </c>
      <c r="AI480" s="351"/>
      <c r="AL480" s="525" t="s">
        <v>15448</v>
      </c>
      <c r="AM480" s="513" t="s">
        <v>84</v>
      </c>
      <c r="AN480" s="508">
        <v>100</v>
      </c>
      <c r="AO480" s="514">
        <v>1004</v>
      </c>
      <c r="AP480" s="498">
        <v>802</v>
      </c>
      <c r="AQ480" s="515">
        <v>202</v>
      </c>
      <c r="AR480" s="512" t="s">
        <v>15449</v>
      </c>
      <c r="BA480" s="338" t="s">
        <v>6047</v>
      </c>
    </row>
    <row r="481" spans="2:53" ht="16.5" customHeight="1">
      <c r="B481" s="398" t="s">
        <v>6048</v>
      </c>
      <c r="C481" s="381" t="s">
        <v>6049</v>
      </c>
      <c r="D481" s="383">
        <v>1005</v>
      </c>
      <c r="E481" s="382" t="s">
        <v>633</v>
      </c>
      <c r="F481" s="369" t="s">
        <v>6050</v>
      </c>
      <c r="G481" s="385" t="s">
        <v>6051</v>
      </c>
      <c r="H481" s="386"/>
      <c r="I481" s="384" t="s">
        <v>333</v>
      </c>
      <c r="J481" s="367" t="s">
        <v>764</v>
      </c>
      <c r="K481" s="366" t="s">
        <v>83</v>
      </c>
      <c r="L481" s="387">
        <v>19</v>
      </c>
      <c r="M481" s="388" t="s">
        <v>6052</v>
      </c>
      <c r="N481" s="389">
        <v>1000</v>
      </c>
      <c r="O481" s="390" t="s">
        <v>1348</v>
      </c>
      <c r="P481" s="373" t="s">
        <v>1349</v>
      </c>
      <c r="Q481" s="372" t="s">
        <v>3638</v>
      </c>
      <c r="R481" s="374">
        <v>25</v>
      </c>
      <c r="S481" s="375">
        <v>40</v>
      </c>
      <c r="T481" s="392">
        <v>25</v>
      </c>
      <c r="U481" s="391" t="s">
        <v>6050</v>
      </c>
      <c r="V481" s="376">
        <v>127.34048076423863</v>
      </c>
      <c r="W481" s="378">
        <v>128.06775349151135</v>
      </c>
      <c r="X481" s="377">
        <v>63.715882872124993</v>
      </c>
      <c r="Y481" s="387">
        <v>64.42</v>
      </c>
      <c r="Z481" s="395" t="s">
        <v>3639</v>
      </c>
      <c r="AA481" s="380">
        <v>100</v>
      </c>
      <c r="AB481" s="379" t="s">
        <v>3630</v>
      </c>
      <c r="AC481" s="380">
        <v>0</v>
      </c>
      <c r="AD481" s="379" t="s">
        <v>3630</v>
      </c>
      <c r="AE481" s="394">
        <v>0</v>
      </c>
      <c r="AF481" s="396">
        <v>0</v>
      </c>
      <c r="AG481" s="393">
        <v>0</v>
      </c>
      <c r="AH481" s="397" t="s">
        <v>633</v>
      </c>
      <c r="AI481" s="351"/>
      <c r="AL481" s="525" t="s">
        <v>15450</v>
      </c>
      <c r="AM481" s="513" t="s">
        <v>83</v>
      </c>
      <c r="AN481" s="508">
        <v>100</v>
      </c>
      <c r="AO481" s="514">
        <v>1005</v>
      </c>
      <c r="AP481" s="498">
        <v>1005</v>
      </c>
      <c r="AQ481" s="515">
        <v>0</v>
      </c>
      <c r="AR481" s="512" t="s">
        <v>15451</v>
      </c>
      <c r="BA481" s="338" t="s">
        <v>6053</v>
      </c>
    </row>
    <row r="482" spans="2:53" ht="16.5" customHeight="1">
      <c r="B482" s="398" t="s">
        <v>6054</v>
      </c>
      <c r="C482" s="381" t="s">
        <v>6055</v>
      </c>
      <c r="D482" s="383">
        <v>1006</v>
      </c>
      <c r="E482" s="382" t="s">
        <v>6056</v>
      </c>
      <c r="F482" s="369" t="s">
        <v>6057</v>
      </c>
      <c r="G482" s="385" t="s">
        <v>6058</v>
      </c>
      <c r="H482" s="386"/>
      <c r="I482" s="384" t="s">
        <v>350</v>
      </c>
      <c r="J482" s="367" t="s">
        <v>104</v>
      </c>
      <c r="K482" s="366" t="s">
        <v>84</v>
      </c>
      <c r="L482" s="387">
        <v>10</v>
      </c>
      <c r="M482" s="388" t="s">
        <v>6059</v>
      </c>
      <c r="N482" s="389">
        <v>1000</v>
      </c>
      <c r="O482" s="390" t="s">
        <v>1348</v>
      </c>
      <c r="P482" s="373" t="s">
        <v>1349</v>
      </c>
      <c r="Q482" s="372" t="s">
        <v>3638</v>
      </c>
      <c r="R482" s="374">
        <v>40</v>
      </c>
      <c r="S482" s="375">
        <v>40</v>
      </c>
      <c r="T482" s="392">
        <v>20</v>
      </c>
      <c r="U482" s="391" t="s">
        <v>6057</v>
      </c>
      <c r="V482" s="376">
        <v>127.31408663053665</v>
      </c>
      <c r="W482" s="378">
        <v>128.0413593578094</v>
      </c>
      <c r="X482" s="377">
        <v>63.687277005826985</v>
      </c>
      <c r="Y482" s="387">
        <v>66.02000000000001</v>
      </c>
      <c r="Z482" s="395" t="s">
        <v>3639</v>
      </c>
      <c r="AA482" s="380">
        <v>100</v>
      </c>
      <c r="AB482" s="379" t="s">
        <v>3630</v>
      </c>
      <c r="AC482" s="380">
        <v>10</v>
      </c>
      <c r="AD482" s="379" t="s">
        <v>3630</v>
      </c>
      <c r="AE482" s="394">
        <v>0</v>
      </c>
      <c r="AF482" s="396">
        <v>0</v>
      </c>
      <c r="AG482" s="393">
        <v>0</v>
      </c>
      <c r="AH482" s="397" t="s">
        <v>633</v>
      </c>
      <c r="AI482" s="351"/>
      <c r="AL482" s="525" t="s">
        <v>15452</v>
      </c>
      <c r="AM482" s="513" t="s">
        <v>84</v>
      </c>
      <c r="AN482" s="508">
        <v>100</v>
      </c>
      <c r="AO482" s="514">
        <v>1006</v>
      </c>
      <c r="AP482" s="498">
        <v>803</v>
      </c>
      <c r="AQ482" s="515">
        <v>203</v>
      </c>
      <c r="AR482" s="512" t="s">
        <v>15453</v>
      </c>
      <c r="BA482" s="338" t="s">
        <v>6060</v>
      </c>
    </row>
    <row r="483" spans="2:53" ht="16.5" customHeight="1">
      <c r="B483" s="398" t="s">
        <v>6061</v>
      </c>
      <c r="C483" s="381" t="s">
        <v>6062</v>
      </c>
      <c r="D483" s="383">
        <v>1007</v>
      </c>
      <c r="E483" s="382" t="s">
        <v>633</v>
      </c>
      <c r="F483" s="369" t="s">
        <v>6063</v>
      </c>
      <c r="G483" s="385" t="s">
        <v>6058</v>
      </c>
      <c r="H483" s="386"/>
      <c r="I483" s="384" t="s">
        <v>173</v>
      </c>
      <c r="J483" s="367" t="s">
        <v>68</v>
      </c>
      <c r="K483" s="366" t="s">
        <v>83</v>
      </c>
      <c r="L483" s="387">
        <v>12</v>
      </c>
      <c r="M483" s="388" t="s">
        <v>6064</v>
      </c>
      <c r="N483" s="389">
        <v>1000</v>
      </c>
      <c r="O483" s="390" t="s">
        <v>1350</v>
      </c>
      <c r="P483" s="373" t="s">
        <v>1351</v>
      </c>
      <c r="Q483" s="372" t="s">
        <v>3638</v>
      </c>
      <c r="R483" s="374">
        <v>20</v>
      </c>
      <c r="S483" s="375">
        <v>40</v>
      </c>
      <c r="T483" s="392">
        <v>30</v>
      </c>
      <c r="U483" s="391" t="s">
        <v>6063</v>
      </c>
      <c r="V483" s="376">
        <v>127.30276255004965</v>
      </c>
      <c r="W483" s="378">
        <v>128.03003527732238</v>
      </c>
      <c r="X483" s="377">
        <v>63.698601086314</v>
      </c>
      <c r="Y483" s="387">
        <v>64.09</v>
      </c>
      <c r="Z483" s="395" t="s">
        <v>3639</v>
      </c>
      <c r="AA483" s="380">
        <v>100</v>
      </c>
      <c r="AB483" s="379" t="s">
        <v>3630</v>
      </c>
      <c r="AC483" s="380">
        <v>0</v>
      </c>
      <c r="AD483" s="379" t="s">
        <v>3630</v>
      </c>
      <c r="AE483" s="394">
        <v>0</v>
      </c>
      <c r="AF483" s="396">
        <v>0</v>
      </c>
      <c r="AG483" s="393">
        <v>0</v>
      </c>
      <c r="AH483" s="397" t="s">
        <v>633</v>
      </c>
      <c r="AI483" s="351"/>
      <c r="AL483" s="525" t="s">
        <v>15454</v>
      </c>
      <c r="AM483" s="513" t="s">
        <v>83</v>
      </c>
      <c r="AN483" s="508">
        <v>100</v>
      </c>
      <c r="AO483" s="514">
        <v>1007</v>
      </c>
      <c r="AP483" s="498">
        <v>1007</v>
      </c>
      <c r="AQ483" s="515">
        <v>0</v>
      </c>
      <c r="AR483" s="512" t="s">
        <v>15455</v>
      </c>
      <c r="BA483" s="338" t="s">
        <v>6065</v>
      </c>
    </row>
    <row r="484" spans="2:53" ht="16.5" customHeight="1">
      <c r="B484" s="398" t="s">
        <v>6066</v>
      </c>
      <c r="C484" s="381" t="s">
        <v>6067</v>
      </c>
      <c r="D484" s="383">
        <v>1008</v>
      </c>
      <c r="E484" s="382" t="s">
        <v>6068</v>
      </c>
      <c r="F484" s="369" t="s">
        <v>6069</v>
      </c>
      <c r="G484" s="385" t="s">
        <v>6070</v>
      </c>
      <c r="H484" s="386"/>
      <c r="I484" s="384" t="s">
        <v>350</v>
      </c>
      <c r="J484" s="367" t="s">
        <v>105</v>
      </c>
      <c r="K484" s="366" t="s">
        <v>84</v>
      </c>
      <c r="L484" s="387">
        <v>17</v>
      </c>
      <c r="M484" s="388" t="s">
        <v>6071</v>
      </c>
      <c r="N484" s="389">
        <v>1000</v>
      </c>
      <c r="O484" s="390" t="s">
        <v>1348</v>
      </c>
      <c r="P484" s="373" t="s">
        <v>1349</v>
      </c>
      <c r="Q484" s="372" t="s">
        <v>3638</v>
      </c>
      <c r="R484" s="374">
        <v>40</v>
      </c>
      <c r="S484" s="375">
        <v>40</v>
      </c>
      <c r="T484" s="392">
        <v>20</v>
      </c>
      <c r="U484" s="391" t="s">
        <v>6069</v>
      </c>
      <c r="V484" s="376">
        <v>127.28046941852412</v>
      </c>
      <c r="W484" s="378">
        <v>128.00774214579684</v>
      </c>
      <c r="X484" s="377">
        <v>63.670894217839518</v>
      </c>
      <c r="Y484" s="387">
        <v>66.010000000000005</v>
      </c>
      <c r="Z484" s="395" t="s">
        <v>3639</v>
      </c>
      <c r="AA484" s="380">
        <v>100</v>
      </c>
      <c r="AB484" s="379" t="s">
        <v>3630</v>
      </c>
      <c r="AC484" s="380">
        <v>10</v>
      </c>
      <c r="AD484" s="379" t="s">
        <v>3630</v>
      </c>
      <c r="AE484" s="394">
        <v>0</v>
      </c>
      <c r="AF484" s="396">
        <v>0</v>
      </c>
      <c r="AG484" s="393">
        <v>0</v>
      </c>
      <c r="AH484" s="397" t="s">
        <v>633</v>
      </c>
      <c r="AI484" s="351"/>
      <c r="AL484" s="525" t="s">
        <v>15456</v>
      </c>
      <c r="AM484" s="513" t="s">
        <v>84</v>
      </c>
      <c r="AN484" s="508">
        <v>100</v>
      </c>
      <c r="AO484" s="514">
        <v>1008</v>
      </c>
      <c r="AP484" s="498">
        <v>804</v>
      </c>
      <c r="AQ484" s="515">
        <v>204</v>
      </c>
      <c r="AR484" s="512" t="s">
        <v>15457</v>
      </c>
      <c r="BA484" s="338" t="s">
        <v>6072</v>
      </c>
    </row>
    <row r="485" spans="2:53" ht="16.5" customHeight="1">
      <c r="B485" s="398" t="s">
        <v>6073</v>
      </c>
      <c r="C485" s="381" t="s">
        <v>6074</v>
      </c>
      <c r="D485" s="383">
        <v>1009</v>
      </c>
      <c r="E485" s="382" t="s">
        <v>6075</v>
      </c>
      <c r="F485" s="369" t="s">
        <v>6076</v>
      </c>
      <c r="G485" s="385" t="s">
        <v>6077</v>
      </c>
      <c r="H485" s="386"/>
      <c r="I485" s="384" t="s">
        <v>350</v>
      </c>
      <c r="J485" s="367" t="s">
        <v>106</v>
      </c>
      <c r="K485" s="366" t="s">
        <v>84</v>
      </c>
      <c r="L485" s="387">
        <v>13</v>
      </c>
      <c r="M485" s="388" t="s">
        <v>6078</v>
      </c>
      <c r="N485" s="389">
        <v>1000</v>
      </c>
      <c r="O485" s="390" t="s">
        <v>1348</v>
      </c>
      <c r="P485" s="373" t="s">
        <v>1349</v>
      </c>
      <c r="Q485" s="372" t="s">
        <v>3638</v>
      </c>
      <c r="R485" s="374">
        <v>40</v>
      </c>
      <c r="S485" s="375">
        <v>40</v>
      </c>
      <c r="T485" s="392">
        <v>20</v>
      </c>
      <c r="U485" s="391" t="s">
        <v>6076</v>
      </c>
      <c r="V485" s="376">
        <v>127.25123420444767</v>
      </c>
      <c r="W485" s="378">
        <v>127.97373069432494</v>
      </c>
      <c r="X485" s="377">
        <v>63.662517550613707</v>
      </c>
      <c r="Y485" s="387">
        <v>66.010000000000005</v>
      </c>
      <c r="Z485" s="395" t="s">
        <v>3639</v>
      </c>
      <c r="AA485" s="380">
        <v>100</v>
      </c>
      <c r="AB485" s="379" t="s">
        <v>3630</v>
      </c>
      <c r="AC485" s="380">
        <v>10</v>
      </c>
      <c r="AD485" s="379" t="s">
        <v>3630</v>
      </c>
      <c r="AE485" s="394">
        <v>0</v>
      </c>
      <c r="AF485" s="396">
        <v>0</v>
      </c>
      <c r="AG485" s="393">
        <v>0</v>
      </c>
      <c r="AH485" s="397" t="s">
        <v>633</v>
      </c>
      <c r="AI485" s="351"/>
      <c r="AL485" s="525" t="s">
        <v>15458</v>
      </c>
      <c r="AM485" s="513" t="s">
        <v>84</v>
      </c>
      <c r="AN485" s="508">
        <v>100</v>
      </c>
      <c r="AO485" s="514">
        <v>1009</v>
      </c>
      <c r="AP485" s="498">
        <v>804</v>
      </c>
      <c r="AQ485" s="515">
        <v>205</v>
      </c>
      <c r="AR485" s="512" t="s">
        <v>15459</v>
      </c>
      <c r="BA485" s="338" t="s">
        <v>6079</v>
      </c>
    </row>
    <row r="486" spans="2:53" ht="16.5" customHeight="1">
      <c r="B486" s="398" t="s">
        <v>6073</v>
      </c>
      <c r="C486" s="381" t="s">
        <v>6074</v>
      </c>
      <c r="D486" s="383">
        <v>1010</v>
      </c>
      <c r="E486" s="382" t="s">
        <v>6080</v>
      </c>
      <c r="F486" s="369" t="s">
        <v>6081</v>
      </c>
      <c r="G486" s="385" t="s">
        <v>6082</v>
      </c>
      <c r="H486" s="386"/>
      <c r="I486" s="384" t="s">
        <v>173</v>
      </c>
      <c r="J486" s="367" t="s">
        <v>75</v>
      </c>
      <c r="K486" s="366" t="s">
        <v>84</v>
      </c>
      <c r="L486" s="387">
        <v>39</v>
      </c>
      <c r="M486" s="388" t="s">
        <v>6083</v>
      </c>
      <c r="N486" s="389">
        <v>1000</v>
      </c>
      <c r="O486" s="390" t="s">
        <v>1350</v>
      </c>
      <c r="P486" s="373" t="s">
        <v>1351</v>
      </c>
      <c r="Q486" s="372" t="s">
        <v>3638</v>
      </c>
      <c r="R486" s="374">
        <v>35</v>
      </c>
      <c r="S486" s="375">
        <v>40</v>
      </c>
      <c r="T486" s="392">
        <v>10</v>
      </c>
      <c r="U486" s="391" t="s">
        <v>6081</v>
      </c>
      <c r="V486" s="376">
        <v>127.44804885247065</v>
      </c>
      <c r="W486" s="378">
        <v>128.17532157974338</v>
      </c>
      <c r="X486" s="377">
        <v>63.743314783892984</v>
      </c>
      <c r="Y486" s="387">
        <v>63.809999999999995</v>
      </c>
      <c r="Z486" s="395" t="s">
        <v>3639</v>
      </c>
      <c r="AA486" s="380">
        <v>150</v>
      </c>
      <c r="AB486" s="379" t="s">
        <v>3630</v>
      </c>
      <c r="AC486" s="380">
        <v>0</v>
      </c>
      <c r="AD486" s="379" t="s">
        <v>3630</v>
      </c>
      <c r="AE486" s="394">
        <v>0</v>
      </c>
      <c r="AF486" s="396">
        <v>0</v>
      </c>
      <c r="AG486" s="393">
        <v>0</v>
      </c>
      <c r="AH486" s="397" t="s">
        <v>633</v>
      </c>
      <c r="AI486" s="351"/>
      <c r="AL486" s="525" t="s">
        <v>15460</v>
      </c>
      <c r="AM486" s="513" t="s">
        <v>84</v>
      </c>
      <c r="AN486" s="508">
        <v>100</v>
      </c>
      <c r="AO486" s="514">
        <v>1010</v>
      </c>
      <c r="AP486" s="498">
        <v>809</v>
      </c>
      <c r="AQ486" s="515">
        <v>201</v>
      </c>
      <c r="AR486" s="512" t="s">
        <v>15461</v>
      </c>
      <c r="BA486" s="338" t="s">
        <v>6084</v>
      </c>
    </row>
    <row r="487" spans="2:53" ht="16.5" customHeight="1">
      <c r="B487" s="398" t="s">
        <v>6085</v>
      </c>
      <c r="C487" s="381" t="s">
        <v>6086</v>
      </c>
      <c r="D487" s="383">
        <v>1011</v>
      </c>
      <c r="E487" s="382" t="s">
        <v>6087</v>
      </c>
      <c r="F487" s="369" t="s">
        <v>6037</v>
      </c>
      <c r="G487" s="385" t="s">
        <v>6088</v>
      </c>
      <c r="H487" s="386"/>
      <c r="I487" s="384" t="s">
        <v>173</v>
      </c>
      <c r="J487" s="367" t="s">
        <v>76</v>
      </c>
      <c r="K487" s="366" t="s">
        <v>84</v>
      </c>
      <c r="L487" s="387">
        <v>81</v>
      </c>
      <c r="M487" s="388" t="s">
        <v>6089</v>
      </c>
      <c r="N487" s="389">
        <v>1000</v>
      </c>
      <c r="O487" s="390" t="s">
        <v>1350</v>
      </c>
      <c r="P487" s="373" t="s">
        <v>1351</v>
      </c>
      <c r="Q487" s="372" t="s">
        <v>3638</v>
      </c>
      <c r="R487" s="374">
        <v>35</v>
      </c>
      <c r="S487" s="375">
        <v>40</v>
      </c>
      <c r="T487" s="392">
        <v>10</v>
      </c>
      <c r="U487" s="391" t="s">
        <v>6037</v>
      </c>
      <c r="V487" s="376">
        <v>127.43925392775137</v>
      </c>
      <c r="W487" s="378">
        <v>128.16652665502409</v>
      </c>
      <c r="X487" s="377">
        <v>63.737109708612266</v>
      </c>
      <c r="Y487" s="387">
        <v>63.809999999999995</v>
      </c>
      <c r="Z487" s="395" t="s">
        <v>3639</v>
      </c>
      <c r="AA487" s="380">
        <v>150</v>
      </c>
      <c r="AB487" s="379" t="s">
        <v>3630</v>
      </c>
      <c r="AC487" s="380">
        <v>0</v>
      </c>
      <c r="AD487" s="379" t="s">
        <v>3630</v>
      </c>
      <c r="AE487" s="394">
        <v>0</v>
      </c>
      <c r="AF487" s="396">
        <v>0</v>
      </c>
      <c r="AG487" s="393">
        <v>0</v>
      </c>
      <c r="AH487" s="397" t="s">
        <v>633</v>
      </c>
      <c r="AI487" s="351"/>
      <c r="AL487" s="525" t="s">
        <v>15462</v>
      </c>
      <c r="AM487" s="513" t="s">
        <v>84</v>
      </c>
      <c r="AN487" s="508">
        <v>100</v>
      </c>
      <c r="AO487" s="514">
        <v>1011</v>
      </c>
      <c r="AP487" s="498">
        <v>810</v>
      </c>
      <c r="AQ487" s="515">
        <v>201</v>
      </c>
      <c r="AR487" s="512" t="s">
        <v>15463</v>
      </c>
      <c r="BA487" s="338" t="s">
        <v>6090</v>
      </c>
    </row>
    <row r="488" spans="2:53" ht="16.5" customHeight="1">
      <c r="B488" s="398" t="s">
        <v>6091</v>
      </c>
      <c r="C488" s="381" t="s">
        <v>6092</v>
      </c>
      <c r="D488" s="383">
        <v>1012</v>
      </c>
      <c r="E488" s="382" t="s">
        <v>6093</v>
      </c>
      <c r="F488" s="369" t="s">
        <v>6094</v>
      </c>
      <c r="G488" s="385" t="s">
        <v>6095</v>
      </c>
      <c r="H488" s="386"/>
      <c r="I488" s="384" t="s">
        <v>150</v>
      </c>
      <c r="J488" s="367" t="s">
        <v>153</v>
      </c>
      <c r="K488" s="366" t="s">
        <v>84</v>
      </c>
      <c r="L488" s="387">
        <v>30</v>
      </c>
      <c r="M488" s="388" t="s">
        <v>6096</v>
      </c>
      <c r="N488" s="389">
        <v>800</v>
      </c>
      <c r="O488" s="390" t="s">
        <v>1348</v>
      </c>
      <c r="P488" s="373" t="s">
        <v>1349</v>
      </c>
      <c r="Q488" s="372" t="s">
        <v>3638</v>
      </c>
      <c r="R488" s="374">
        <v>25</v>
      </c>
      <c r="S488" s="375">
        <v>35</v>
      </c>
      <c r="T488" s="392">
        <v>25</v>
      </c>
      <c r="U488" s="391" t="s">
        <v>6094</v>
      </c>
      <c r="V488" s="376">
        <v>127.21891222274658</v>
      </c>
      <c r="W488" s="378">
        <v>127.93422605002361</v>
      </c>
      <c r="X488" s="377">
        <v>63.648430863614898</v>
      </c>
      <c r="Y488" s="387">
        <v>64.13000000000001</v>
      </c>
      <c r="Z488" s="395" t="s">
        <v>3639</v>
      </c>
      <c r="AA488" s="380">
        <v>120</v>
      </c>
      <c r="AB488" s="379" t="s">
        <v>3630</v>
      </c>
      <c r="AC488" s="380">
        <v>0</v>
      </c>
      <c r="AD488" s="379" t="s">
        <v>3630</v>
      </c>
      <c r="AE488" s="394">
        <v>0</v>
      </c>
      <c r="AF488" s="396">
        <v>0</v>
      </c>
      <c r="AG488" s="393">
        <v>0</v>
      </c>
      <c r="AH488" s="397" t="s">
        <v>633</v>
      </c>
      <c r="AI488" s="351"/>
      <c r="AL488" s="525" t="s">
        <v>15464</v>
      </c>
      <c r="AM488" s="513" t="s">
        <v>84</v>
      </c>
      <c r="AN488" s="508">
        <v>100</v>
      </c>
      <c r="AO488" s="514">
        <v>1012</v>
      </c>
      <c r="AP488" s="498">
        <v>806</v>
      </c>
      <c r="AQ488" s="515">
        <v>206</v>
      </c>
      <c r="AR488" s="512" t="s">
        <v>15465</v>
      </c>
      <c r="BA488" s="338" t="s">
        <v>6097</v>
      </c>
    </row>
    <row r="489" spans="2:53" ht="16.5" customHeight="1">
      <c r="B489" s="398" t="s">
        <v>6098</v>
      </c>
      <c r="C489" s="381" t="s">
        <v>6099</v>
      </c>
      <c r="D489" s="383">
        <v>1013</v>
      </c>
      <c r="E489" s="382" t="s">
        <v>633</v>
      </c>
      <c r="F489" s="369" t="s">
        <v>6100</v>
      </c>
      <c r="G489" s="385" t="s">
        <v>6101</v>
      </c>
      <c r="H489" s="386"/>
      <c r="I489" s="384" t="s">
        <v>150</v>
      </c>
      <c r="J489" s="367" t="s">
        <v>88</v>
      </c>
      <c r="K489" s="366" t="s">
        <v>83</v>
      </c>
      <c r="L489" s="387">
        <v>68</v>
      </c>
      <c r="M489" s="388" t="s">
        <v>6102</v>
      </c>
      <c r="N489" s="389">
        <v>800</v>
      </c>
      <c r="O489" s="390" t="s">
        <v>1348</v>
      </c>
      <c r="P489" s="373" t="s">
        <v>1349</v>
      </c>
      <c r="Q489" s="372" t="s">
        <v>3638</v>
      </c>
      <c r="R489" s="374">
        <v>20</v>
      </c>
      <c r="S489" s="375">
        <v>35</v>
      </c>
      <c r="T489" s="392">
        <v>30</v>
      </c>
      <c r="U489" s="391" t="s">
        <v>6100</v>
      </c>
      <c r="V489" s="376">
        <v>127.2060068624393</v>
      </c>
      <c r="W489" s="378">
        <v>127.91845283187025</v>
      </c>
      <c r="X489" s="377">
        <v>63.652770152845228</v>
      </c>
      <c r="Y489" s="387">
        <v>64.040000000000006</v>
      </c>
      <c r="Z489" s="395" t="s">
        <v>3639</v>
      </c>
      <c r="AA489" s="380">
        <v>120</v>
      </c>
      <c r="AB489" s="379" t="s">
        <v>3630</v>
      </c>
      <c r="AC489" s="380">
        <v>0</v>
      </c>
      <c r="AD489" s="379" t="s">
        <v>3630</v>
      </c>
      <c r="AE489" s="394">
        <v>0</v>
      </c>
      <c r="AF489" s="396">
        <v>0</v>
      </c>
      <c r="AG489" s="393">
        <v>0</v>
      </c>
      <c r="AH489" s="397" t="s">
        <v>633</v>
      </c>
      <c r="AI489" s="351"/>
      <c r="AL489" s="525" t="s">
        <v>15466</v>
      </c>
      <c r="AM489" s="513" t="s">
        <v>83</v>
      </c>
      <c r="AN489" s="508">
        <v>100</v>
      </c>
      <c r="AO489" s="514">
        <v>1013</v>
      </c>
      <c r="AP489" s="498">
        <v>1013</v>
      </c>
      <c r="AQ489" s="515">
        <v>0</v>
      </c>
      <c r="AR489" s="512" t="s">
        <v>15467</v>
      </c>
      <c r="BA489" s="338" t="s">
        <v>6103</v>
      </c>
    </row>
    <row r="490" spans="2:53" ht="16.5" customHeight="1">
      <c r="B490" s="398" t="s">
        <v>6104</v>
      </c>
      <c r="C490" s="381" t="s">
        <v>6105</v>
      </c>
      <c r="D490" s="383">
        <v>1014</v>
      </c>
      <c r="E490" s="382" t="s">
        <v>6106</v>
      </c>
      <c r="F490" s="369" t="s">
        <v>6107</v>
      </c>
      <c r="G490" s="385" t="s">
        <v>6108</v>
      </c>
      <c r="H490" s="386"/>
      <c r="I490" s="384" t="s">
        <v>341</v>
      </c>
      <c r="J490" s="367" t="s">
        <v>1106</v>
      </c>
      <c r="K490" s="366" t="s">
        <v>84</v>
      </c>
      <c r="L490" s="387">
        <v>16</v>
      </c>
      <c r="M490" s="388" t="s">
        <v>6109</v>
      </c>
      <c r="N490" s="389">
        <v>1000</v>
      </c>
      <c r="O490" s="390" t="s">
        <v>1350</v>
      </c>
      <c r="P490" s="373" t="s">
        <v>1351</v>
      </c>
      <c r="Q490" s="372" t="s">
        <v>3638</v>
      </c>
      <c r="R490" s="374">
        <v>30</v>
      </c>
      <c r="S490" s="375">
        <v>30</v>
      </c>
      <c r="T490" s="392">
        <v>20</v>
      </c>
      <c r="U490" s="391" t="s">
        <v>6107</v>
      </c>
      <c r="V490" s="376">
        <v>127.54600535812564</v>
      </c>
      <c r="W490" s="378">
        <v>128.27327808539837</v>
      </c>
      <c r="X490" s="377">
        <v>63.780358278237998</v>
      </c>
      <c r="Y490" s="387">
        <v>64.61</v>
      </c>
      <c r="Z490" s="395" t="s">
        <v>4557</v>
      </c>
      <c r="AA490" s="380">
        <v>196</v>
      </c>
      <c r="AB490" s="379" t="s">
        <v>3630</v>
      </c>
      <c r="AC490" s="380">
        <v>10</v>
      </c>
      <c r="AD490" s="379" t="s">
        <v>3630</v>
      </c>
      <c r="AE490" s="394">
        <v>0</v>
      </c>
      <c r="AF490" s="396">
        <v>0</v>
      </c>
      <c r="AG490" s="393">
        <v>0</v>
      </c>
      <c r="AH490" s="397" t="s">
        <v>633</v>
      </c>
      <c r="AI490" s="351"/>
      <c r="AL490" s="525" t="s">
        <v>15468</v>
      </c>
      <c r="AM490" s="513" t="s">
        <v>84</v>
      </c>
      <c r="AN490" s="508">
        <v>100</v>
      </c>
      <c r="AO490" s="514">
        <v>1014</v>
      </c>
      <c r="AP490" s="498">
        <v>814</v>
      </c>
      <c r="AQ490" s="515">
        <v>200</v>
      </c>
      <c r="AR490" s="512" t="s">
        <v>15469</v>
      </c>
      <c r="BA490" s="338" t="s">
        <v>6110</v>
      </c>
    </row>
    <row r="491" spans="2:53" ht="16.5" customHeight="1">
      <c r="B491" s="398" t="s">
        <v>6104</v>
      </c>
      <c r="C491" s="381" t="s">
        <v>6105</v>
      </c>
      <c r="D491" s="383">
        <v>1015</v>
      </c>
      <c r="E491" s="382" t="s">
        <v>6111</v>
      </c>
      <c r="F491" s="369" t="s">
        <v>6112</v>
      </c>
      <c r="G491" s="385" t="s">
        <v>6113</v>
      </c>
      <c r="H491" s="386"/>
      <c r="I491" s="384" t="s">
        <v>350</v>
      </c>
      <c r="J491" s="367" t="s">
        <v>174</v>
      </c>
      <c r="K491" s="366" t="s">
        <v>84</v>
      </c>
      <c r="L491" s="387">
        <v>20</v>
      </c>
      <c r="M491" s="388" t="s">
        <v>6114</v>
      </c>
      <c r="N491" s="389">
        <v>1000</v>
      </c>
      <c r="O491" s="390" t="s">
        <v>1348</v>
      </c>
      <c r="P491" s="373" t="s">
        <v>1349</v>
      </c>
      <c r="Q491" s="372" t="s">
        <v>3638</v>
      </c>
      <c r="R491" s="374">
        <v>40</v>
      </c>
      <c r="S491" s="375">
        <v>40</v>
      </c>
      <c r="T491" s="392">
        <v>20</v>
      </c>
      <c r="U491" s="391" t="s">
        <v>6112</v>
      </c>
      <c r="V491" s="376">
        <v>127.17989945196793</v>
      </c>
      <c r="W491" s="378">
        <v>127.88654377462747</v>
      </c>
      <c r="X491" s="377">
        <v>63.631778386702301</v>
      </c>
      <c r="Y491" s="387">
        <v>65.990000000000009</v>
      </c>
      <c r="Z491" s="395" t="s">
        <v>3639</v>
      </c>
      <c r="AA491" s="380">
        <v>100</v>
      </c>
      <c r="AB491" s="379" t="s">
        <v>3630</v>
      </c>
      <c r="AC491" s="380">
        <v>10</v>
      </c>
      <c r="AD491" s="379" t="s">
        <v>3630</v>
      </c>
      <c r="AE491" s="394">
        <v>0</v>
      </c>
      <c r="AF491" s="396">
        <v>0</v>
      </c>
      <c r="AG491" s="393">
        <v>0</v>
      </c>
      <c r="AH491" s="397" t="s">
        <v>633</v>
      </c>
      <c r="AI491" s="351"/>
      <c r="AL491" s="525" t="s">
        <v>15470</v>
      </c>
      <c r="AM491" s="513" t="s">
        <v>84</v>
      </c>
      <c r="AN491" s="508">
        <v>100</v>
      </c>
      <c r="AO491" s="514">
        <v>1015</v>
      </c>
      <c r="AP491" s="498">
        <v>804</v>
      </c>
      <c r="AQ491" s="515">
        <v>211</v>
      </c>
      <c r="AR491" s="512" t="s">
        <v>15471</v>
      </c>
      <c r="BA491" s="338" t="s">
        <v>6115</v>
      </c>
    </row>
    <row r="492" spans="2:53" ht="16.5" customHeight="1">
      <c r="B492" s="398" t="s">
        <v>6116</v>
      </c>
      <c r="C492" s="381" t="s">
        <v>6117</v>
      </c>
      <c r="D492" s="383">
        <v>1016</v>
      </c>
      <c r="E492" s="382" t="s">
        <v>633</v>
      </c>
      <c r="F492" s="369" t="s">
        <v>6118</v>
      </c>
      <c r="G492" s="385" t="s">
        <v>6119</v>
      </c>
      <c r="H492" s="386"/>
      <c r="I492" s="384" t="s">
        <v>341</v>
      </c>
      <c r="J492" s="367" t="s">
        <v>718</v>
      </c>
      <c r="K492" s="366" t="s">
        <v>83</v>
      </c>
      <c r="L492" s="387">
        <v>22</v>
      </c>
      <c r="M492" s="388" t="s">
        <v>6120</v>
      </c>
      <c r="N492" s="389">
        <v>1000</v>
      </c>
      <c r="O492" s="390" t="s">
        <v>1350</v>
      </c>
      <c r="P492" s="373" t="s">
        <v>1351</v>
      </c>
      <c r="Q492" s="372" t="s">
        <v>3638</v>
      </c>
      <c r="R492" s="374">
        <v>25</v>
      </c>
      <c r="S492" s="375">
        <v>30</v>
      </c>
      <c r="T492" s="392">
        <v>25</v>
      </c>
      <c r="U492" s="391" t="s">
        <v>6118</v>
      </c>
      <c r="V492" s="376">
        <v>127.17111982693845</v>
      </c>
      <c r="W492" s="378">
        <v>127.87581312181366</v>
      </c>
      <c r="X492" s="377">
        <v>63.636533525623939</v>
      </c>
      <c r="Y492" s="387">
        <v>65.100000000000009</v>
      </c>
      <c r="Z492" s="395" t="s">
        <v>3639</v>
      </c>
      <c r="AA492" s="380">
        <v>200</v>
      </c>
      <c r="AB492" s="379" t="s">
        <v>3630</v>
      </c>
      <c r="AC492" s="380">
        <v>10</v>
      </c>
      <c r="AD492" s="379" t="s">
        <v>3630</v>
      </c>
      <c r="AE492" s="394">
        <v>0</v>
      </c>
      <c r="AF492" s="396">
        <v>0</v>
      </c>
      <c r="AG492" s="393">
        <v>0</v>
      </c>
      <c r="AH492" s="397" t="s">
        <v>633</v>
      </c>
      <c r="AI492" s="351"/>
      <c r="AL492" s="525" t="s">
        <v>15472</v>
      </c>
      <c r="AM492" s="513" t="s">
        <v>83</v>
      </c>
      <c r="AN492" s="508">
        <v>100</v>
      </c>
      <c r="AO492" s="514">
        <v>1016</v>
      </c>
      <c r="AP492" s="498">
        <v>1016</v>
      </c>
      <c r="AQ492" s="515">
        <v>0</v>
      </c>
      <c r="AR492" s="512" t="s">
        <v>15473</v>
      </c>
      <c r="BA492" s="338" t="s">
        <v>6121</v>
      </c>
    </row>
    <row r="493" spans="2:53" ht="16.5" customHeight="1">
      <c r="B493" s="398" t="s">
        <v>6122</v>
      </c>
      <c r="C493" s="381" t="s">
        <v>6123</v>
      </c>
      <c r="D493" s="383">
        <v>1017</v>
      </c>
      <c r="E493" s="382" t="s">
        <v>633</v>
      </c>
      <c r="F493" s="369" t="s">
        <v>6124</v>
      </c>
      <c r="G493" s="385" t="s">
        <v>6125</v>
      </c>
      <c r="H493" s="386"/>
      <c r="I493" s="384" t="s">
        <v>333</v>
      </c>
      <c r="J493" s="367" t="s">
        <v>363</v>
      </c>
      <c r="K493" s="366" t="s">
        <v>83</v>
      </c>
      <c r="L493" s="387">
        <v>15</v>
      </c>
      <c r="M493" s="388" t="s">
        <v>6126</v>
      </c>
      <c r="N493" s="389">
        <v>1000</v>
      </c>
      <c r="O493" s="390" t="s">
        <v>1348</v>
      </c>
      <c r="P493" s="373" t="s">
        <v>1349</v>
      </c>
      <c r="Q493" s="372" t="s">
        <v>3638</v>
      </c>
      <c r="R493" s="374">
        <v>25</v>
      </c>
      <c r="S493" s="375">
        <v>35</v>
      </c>
      <c r="T493" s="392">
        <v>30</v>
      </c>
      <c r="U493" s="391" t="s">
        <v>6124</v>
      </c>
      <c r="V493" s="376">
        <v>127.15549359139582</v>
      </c>
      <c r="W493" s="378">
        <v>127.8567143894838</v>
      </c>
      <c r="X493" s="377">
        <v>63.628896009560172</v>
      </c>
      <c r="Y493" s="387">
        <v>64.34</v>
      </c>
      <c r="Z493" s="395" t="s">
        <v>3639</v>
      </c>
      <c r="AA493" s="380">
        <v>100</v>
      </c>
      <c r="AB493" s="379" t="s">
        <v>3630</v>
      </c>
      <c r="AC493" s="380">
        <v>0</v>
      </c>
      <c r="AD493" s="379" t="s">
        <v>3630</v>
      </c>
      <c r="AE493" s="394">
        <v>0</v>
      </c>
      <c r="AF493" s="396">
        <v>0</v>
      </c>
      <c r="AG493" s="393">
        <v>0</v>
      </c>
      <c r="AH493" s="397" t="s">
        <v>633</v>
      </c>
      <c r="AI493" s="351"/>
      <c r="AL493" s="525" t="s">
        <v>15474</v>
      </c>
      <c r="AM493" s="513" t="s">
        <v>83</v>
      </c>
      <c r="AN493" s="508">
        <v>100</v>
      </c>
      <c r="AO493" s="514">
        <v>1017</v>
      </c>
      <c r="AP493" s="498">
        <v>1017</v>
      </c>
      <c r="AQ493" s="515">
        <v>0</v>
      </c>
      <c r="AR493" s="512" t="s">
        <v>15475</v>
      </c>
      <c r="BA493" s="338" t="s">
        <v>6127</v>
      </c>
    </row>
    <row r="494" spans="2:53" ht="16.5" customHeight="1">
      <c r="B494" s="398" t="s">
        <v>6128</v>
      </c>
      <c r="C494" s="381" t="s">
        <v>6129</v>
      </c>
      <c r="D494" s="383">
        <v>1019</v>
      </c>
      <c r="E494" s="382" t="s">
        <v>6130</v>
      </c>
      <c r="F494" s="369" t="s">
        <v>6131</v>
      </c>
      <c r="G494" s="385" t="s">
        <v>6132</v>
      </c>
      <c r="H494" s="386"/>
      <c r="I494" s="384" t="s">
        <v>350</v>
      </c>
      <c r="J494" s="367" t="s">
        <v>701</v>
      </c>
      <c r="K494" s="366" t="s">
        <v>84</v>
      </c>
      <c r="L494" s="387">
        <v>12</v>
      </c>
      <c r="M494" s="388" t="s">
        <v>6133</v>
      </c>
      <c r="N494" s="389">
        <v>1000</v>
      </c>
      <c r="O494" s="390" t="s">
        <v>1348</v>
      </c>
      <c r="P494" s="373" t="s">
        <v>1349</v>
      </c>
      <c r="Q494" s="372" t="s">
        <v>3638</v>
      </c>
      <c r="R494" s="374">
        <v>40</v>
      </c>
      <c r="S494" s="375">
        <v>40</v>
      </c>
      <c r="T494" s="392">
        <v>20</v>
      </c>
      <c r="U494" s="391" t="s">
        <v>6131</v>
      </c>
      <c r="V494" s="376">
        <v>127.09837402056253</v>
      </c>
      <c r="W494" s="378">
        <v>127.78690158068756</v>
      </c>
      <c r="X494" s="377">
        <v>63.597362199374956</v>
      </c>
      <c r="Y494" s="387">
        <v>65.97</v>
      </c>
      <c r="Z494" s="395" t="s">
        <v>3639</v>
      </c>
      <c r="AA494" s="380">
        <v>100</v>
      </c>
      <c r="AB494" s="379" t="s">
        <v>3630</v>
      </c>
      <c r="AC494" s="380">
        <v>10</v>
      </c>
      <c r="AD494" s="379" t="s">
        <v>3630</v>
      </c>
      <c r="AE494" s="394">
        <v>0</v>
      </c>
      <c r="AF494" s="396">
        <v>0</v>
      </c>
      <c r="AG494" s="393">
        <v>0</v>
      </c>
      <c r="AH494" s="397" t="s">
        <v>633</v>
      </c>
      <c r="AI494" s="351"/>
      <c r="AL494" s="525" t="s">
        <v>15476</v>
      </c>
      <c r="AM494" s="513" t="s">
        <v>84</v>
      </c>
      <c r="AN494" s="508">
        <v>100</v>
      </c>
      <c r="AO494" s="514">
        <v>1019</v>
      </c>
      <c r="AP494" s="498">
        <v>791</v>
      </c>
      <c r="AQ494" s="515">
        <v>228</v>
      </c>
      <c r="AR494" s="512" t="s">
        <v>15477</v>
      </c>
      <c r="BA494" s="338" t="s">
        <v>6134</v>
      </c>
    </row>
    <row r="495" spans="2:53" ht="16.5" customHeight="1">
      <c r="B495" s="398" t="s">
        <v>6128</v>
      </c>
      <c r="C495" s="381" t="s">
        <v>6129</v>
      </c>
      <c r="D495" s="383">
        <v>1018</v>
      </c>
      <c r="E495" s="382" t="s">
        <v>6135</v>
      </c>
      <c r="F495" s="369" t="s">
        <v>6131</v>
      </c>
      <c r="G495" s="385" t="s">
        <v>6132</v>
      </c>
      <c r="H495" s="386"/>
      <c r="I495" s="384" t="s">
        <v>357</v>
      </c>
      <c r="J495" s="367" t="s">
        <v>359</v>
      </c>
      <c r="K495" s="366" t="s">
        <v>84</v>
      </c>
      <c r="L495" s="387">
        <v>7</v>
      </c>
      <c r="M495" s="388" t="s">
        <v>6136</v>
      </c>
      <c r="N495" s="389">
        <v>700</v>
      </c>
      <c r="O495" s="390" t="s">
        <v>1350</v>
      </c>
      <c r="P495" s="373" t="s">
        <v>1351</v>
      </c>
      <c r="Q495" s="372" t="s">
        <v>3638</v>
      </c>
      <c r="R495" s="374">
        <v>30</v>
      </c>
      <c r="S495" s="375">
        <v>35</v>
      </c>
      <c r="T495" s="392">
        <v>20</v>
      </c>
      <c r="U495" s="391" t="s">
        <v>6131</v>
      </c>
      <c r="V495" s="376">
        <v>127.09649711899581</v>
      </c>
      <c r="W495" s="378">
        <v>127.78460758988381</v>
      </c>
      <c r="X495" s="377">
        <v>63.599447645560183</v>
      </c>
      <c r="Y495" s="387">
        <v>66.39</v>
      </c>
      <c r="Z495" s="395" t="s">
        <v>3639</v>
      </c>
      <c r="AA495" s="380">
        <v>105</v>
      </c>
      <c r="AB495" s="379" t="s">
        <v>3630</v>
      </c>
      <c r="AC495" s="380">
        <v>10</v>
      </c>
      <c r="AD495" s="379" t="s">
        <v>3630</v>
      </c>
      <c r="AE495" s="394">
        <v>0</v>
      </c>
      <c r="AF495" s="396">
        <v>0</v>
      </c>
      <c r="AG495" s="393">
        <v>0</v>
      </c>
      <c r="AH495" s="397" t="s">
        <v>633</v>
      </c>
      <c r="AI495" s="351"/>
      <c r="AL495" s="525" t="s">
        <v>15478</v>
      </c>
      <c r="AM495" s="513" t="s">
        <v>84</v>
      </c>
      <c r="AN495" s="508">
        <v>100</v>
      </c>
      <c r="AO495" s="514">
        <v>1018</v>
      </c>
      <c r="AP495" s="498">
        <v>790</v>
      </c>
      <c r="AQ495" s="515">
        <v>228</v>
      </c>
      <c r="AR495" s="512" t="s">
        <v>15479</v>
      </c>
      <c r="BA495" s="338" t="s">
        <v>6137</v>
      </c>
    </row>
    <row r="496" spans="2:53" ht="16.5" customHeight="1">
      <c r="B496" s="398" t="s">
        <v>6138</v>
      </c>
      <c r="C496" s="381" t="s">
        <v>6139</v>
      </c>
      <c r="D496" s="383">
        <v>1020</v>
      </c>
      <c r="E496" s="382" t="s">
        <v>633</v>
      </c>
      <c r="F496" s="369" t="s">
        <v>6140</v>
      </c>
      <c r="G496" s="385" t="s">
        <v>6141</v>
      </c>
      <c r="H496" s="386"/>
      <c r="I496" s="384" t="s">
        <v>150</v>
      </c>
      <c r="J496" s="367" t="s">
        <v>68</v>
      </c>
      <c r="K496" s="366" t="s">
        <v>83</v>
      </c>
      <c r="L496" s="387">
        <v>20</v>
      </c>
      <c r="M496" s="388" t="s">
        <v>6142</v>
      </c>
      <c r="N496" s="389">
        <v>800</v>
      </c>
      <c r="O496" s="390" t="s">
        <v>1348</v>
      </c>
      <c r="P496" s="373" t="s">
        <v>1349</v>
      </c>
      <c r="Q496" s="372" t="s">
        <v>3638</v>
      </c>
      <c r="R496" s="374">
        <v>20</v>
      </c>
      <c r="S496" s="375">
        <v>35</v>
      </c>
      <c r="T496" s="392">
        <v>30</v>
      </c>
      <c r="U496" s="391" t="s">
        <v>6140</v>
      </c>
      <c r="V496" s="376">
        <v>127.08318479568646</v>
      </c>
      <c r="W496" s="378">
        <v>127.76833697250569</v>
      </c>
      <c r="X496" s="377">
        <v>63.594239115903932</v>
      </c>
      <c r="Y496" s="387">
        <v>63.96</v>
      </c>
      <c r="Z496" s="395" t="s">
        <v>3639</v>
      </c>
      <c r="AA496" s="380">
        <v>120</v>
      </c>
      <c r="AB496" s="379" t="s">
        <v>3630</v>
      </c>
      <c r="AC496" s="380">
        <v>0</v>
      </c>
      <c r="AD496" s="379" t="s">
        <v>3630</v>
      </c>
      <c r="AE496" s="394">
        <v>0</v>
      </c>
      <c r="AF496" s="396">
        <v>0</v>
      </c>
      <c r="AG496" s="393">
        <v>0</v>
      </c>
      <c r="AH496" s="397" t="s">
        <v>633</v>
      </c>
      <c r="AI496" s="351"/>
      <c r="AL496" s="525" t="s">
        <v>15480</v>
      </c>
      <c r="AM496" s="513" t="s">
        <v>83</v>
      </c>
      <c r="AN496" s="508">
        <v>100</v>
      </c>
      <c r="AO496" s="514">
        <v>1020</v>
      </c>
      <c r="AP496" s="498">
        <v>1020</v>
      </c>
      <c r="AQ496" s="515">
        <v>0</v>
      </c>
      <c r="AR496" s="512" t="s">
        <v>15481</v>
      </c>
      <c r="BA496" s="338" t="s">
        <v>6143</v>
      </c>
    </row>
    <row r="497" spans="2:53" ht="16.5" customHeight="1">
      <c r="B497" s="398" t="s">
        <v>6138</v>
      </c>
      <c r="C497" s="381" t="s">
        <v>6139</v>
      </c>
      <c r="D497" s="383">
        <v>1021</v>
      </c>
      <c r="E497" s="382" t="s">
        <v>6141</v>
      </c>
      <c r="F497" s="369" t="s">
        <v>6144</v>
      </c>
      <c r="G497" s="385" t="s">
        <v>6145</v>
      </c>
      <c r="H497" s="386"/>
      <c r="I497" s="384" t="s">
        <v>173</v>
      </c>
      <c r="J497" s="367" t="s">
        <v>103</v>
      </c>
      <c r="K497" s="366" t="s">
        <v>84</v>
      </c>
      <c r="L497" s="387">
        <v>33</v>
      </c>
      <c r="M497" s="388" t="s">
        <v>6146</v>
      </c>
      <c r="N497" s="389">
        <v>1000</v>
      </c>
      <c r="O497" s="390" t="s">
        <v>1350</v>
      </c>
      <c r="P497" s="373" t="s">
        <v>1351</v>
      </c>
      <c r="Q497" s="372" t="s">
        <v>3638</v>
      </c>
      <c r="R497" s="374">
        <v>35</v>
      </c>
      <c r="S497" s="375">
        <v>30</v>
      </c>
      <c r="T497" s="392">
        <v>20</v>
      </c>
      <c r="U497" s="391" t="s">
        <v>6144</v>
      </c>
      <c r="V497" s="376">
        <v>127.24908480747683</v>
      </c>
      <c r="W497" s="378">
        <v>127.97110365358282</v>
      </c>
      <c r="X497" s="377">
        <v>63.659905769470186</v>
      </c>
      <c r="Y497" s="387">
        <v>63.72</v>
      </c>
      <c r="Z497" s="395" t="s">
        <v>3639</v>
      </c>
      <c r="AA497" s="380">
        <v>150</v>
      </c>
      <c r="AB497" s="379" t="s">
        <v>3630</v>
      </c>
      <c r="AC497" s="380">
        <v>0</v>
      </c>
      <c r="AD497" s="379" t="s">
        <v>3630</v>
      </c>
      <c r="AE497" s="394">
        <v>0</v>
      </c>
      <c r="AF497" s="396">
        <v>0</v>
      </c>
      <c r="AG497" s="393">
        <v>0</v>
      </c>
      <c r="AH497" s="397" t="s">
        <v>633</v>
      </c>
      <c r="AI497" s="351"/>
      <c r="AL497" s="525" t="s">
        <v>15482</v>
      </c>
      <c r="AM497" s="513" t="s">
        <v>84</v>
      </c>
      <c r="AN497" s="508">
        <v>100</v>
      </c>
      <c r="AO497" s="514">
        <v>1021</v>
      </c>
      <c r="AP497" s="498">
        <v>814</v>
      </c>
      <c r="AQ497" s="515">
        <v>207</v>
      </c>
      <c r="AR497" s="512" t="s">
        <v>15483</v>
      </c>
      <c r="BA497" s="338" t="s">
        <v>6147</v>
      </c>
    </row>
    <row r="498" spans="2:53" ht="16.5" customHeight="1">
      <c r="B498" s="398" t="s">
        <v>6148</v>
      </c>
      <c r="C498" s="381" t="s">
        <v>6149</v>
      </c>
      <c r="D498" s="383">
        <v>1022</v>
      </c>
      <c r="E498" s="382" t="s">
        <v>6150</v>
      </c>
      <c r="F498" s="369" t="s">
        <v>6151</v>
      </c>
      <c r="G498" s="385" t="s">
        <v>6152</v>
      </c>
      <c r="H498" s="386"/>
      <c r="I498" s="384" t="s">
        <v>350</v>
      </c>
      <c r="J498" s="367" t="s">
        <v>122</v>
      </c>
      <c r="K498" s="366" t="s">
        <v>84</v>
      </c>
      <c r="L498" s="387">
        <v>11</v>
      </c>
      <c r="M498" s="388" t="s">
        <v>6153</v>
      </c>
      <c r="N498" s="389">
        <v>1000</v>
      </c>
      <c r="O498" s="390" t="s">
        <v>1348</v>
      </c>
      <c r="P498" s="373" t="s">
        <v>1349</v>
      </c>
      <c r="Q498" s="372" t="s">
        <v>3638</v>
      </c>
      <c r="R498" s="374">
        <v>40</v>
      </c>
      <c r="S498" s="375">
        <v>40</v>
      </c>
      <c r="T498" s="392">
        <v>20</v>
      </c>
      <c r="U498" s="391" t="s">
        <v>6151</v>
      </c>
      <c r="V498" s="376">
        <v>127.0739163911409</v>
      </c>
      <c r="W498" s="378">
        <v>127.75700892250556</v>
      </c>
      <c r="X498" s="377">
        <v>63.58453734317677</v>
      </c>
      <c r="Y498" s="387">
        <v>65.960000000000008</v>
      </c>
      <c r="Z498" s="395" t="s">
        <v>3639</v>
      </c>
      <c r="AA498" s="380">
        <v>100</v>
      </c>
      <c r="AB498" s="379" t="s">
        <v>3630</v>
      </c>
      <c r="AC498" s="380">
        <v>10</v>
      </c>
      <c r="AD498" s="379" t="s">
        <v>3630</v>
      </c>
      <c r="AE498" s="394">
        <v>0</v>
      </c>
      <c r="AF498" s="396">
        <v>0</v>
      </c>
      <c r="AG498" s="393">
        <v>0</v>
      </c>
      <c r="AH498" s="397" t="s">
        <v>633</v>
      </c>
      <c r="AI498" s="351"/>
      <c r="AL498" s="525" t="s">
        <v>15484</v>
      </c>
      <c r="AM498" s="513" t="s">
        <v>84</v>
      </c>
      <c r="AN498" s="508">
        <v>100</v>
      </c>
      <c r="AO498" s="514">
        <v>1022</v>
      </c>
      <c r="AP498" s="498">
        <v>793</v>
      </c>
      <c r="AQ498" s="515">
        <v>229</v>
      </c>
      <c r="AR498" s="512" t="s">
        <v>15485</v>
      </c>
      <c r="BA498" s="338" t="s">
        <v>6154</v>
      </c>
    </row>
    <row r="499" spans="2:53" ht="16.5" customHeight="1">
      <c r="B499" s="398" t="s">
        <v>6155</v>
      </c>
      <c r="C499" s="381" t="s">
        <v>6156</v>
      </c>
      <c r="D499" s="383">
        <v>1024</v>
      </c>
      <c r="E499" s="382" t="s">
        <v>633</v>
      </c>
      <c r="F499" s="369" t="s">
        <v>6157</v>
      </c>
      <c r="G499" s="385" t="s">
        <v>6158</v>
      </c>
      <c r="H499" s="386"/>
      <c r="I499" s="384" t="s">
        <v>173</v>
      </c>
      <c r="J499" s="367" t="s">
        <v>715</v>
      </c>
      <c r="K499" s="366" t="s">
        <v>83</v>
      </c>
      <c r="L499" s="387">
        <v>12</v>
      </c>
      <c r="M499" s="388" t="s">
        <v>6159</v>
      </c>
      <c r="N499" s="389">
        <v>1000</v>
      </c>
      <c r="O499" s="390" t="s">
        <v>1350</v>
      </c>
      <c r="P499" s="373" t="s">
        <v>1351</v>
      </c>
      <c r="Q499" s="372" t="s">
        <v>3638</v>
      </c>
      <c r="R499" s="374">
        <v>20</v>
      </c>
      <c r="S499" s="375">
        <v>40</v>
      </c>
      <c r="T499" s="392">
        <v>30</v>
      </c>
      <c r="U499" s="391" t="s">
        <v>6157</v>
      </c>
      <c r="V499" s="376">
        <v>127.06455116457481</v>
      </c>
      <c r="W499" s="378">
        <v>127.74556253448034</v>
      </c>
      <c r="X499" s="377">
        <v>63.589943150472422</v>
      </c>
      <c r="Y499" s="387">
        <v>63.949999999999996</v>
      </c>
      <c r="Z499" s="395" t="s">
        <v>3639</v>
      </c>
      <c r="AA499" s="380">
        <v>100</v>
      </c>
      <c r="AB499" s="379" t="s">
        <v>3630</v>
      </c>
      <c r="AC499" s="380">
        <v>0</v>
      </c>
      <c r="AD499" s="379" t="s">
        <v>3630</v>
      </c>
      <c r="AE499" s="394">
        <v>0</v>
      </c>
      <c r="AF499" s="396">
        <v>0</v>
      </c>
      <c r="AG499" s="393">
        <v>0</v>
      </c>
      <c r="AH499" s="397" t="s">
        <v>633</v>
      </c>
      <c r="AI499" s="351"/>
      <c r="AL499" s="525" t="s">
        <v>15486</v>
      </c>
      <c r="AM499" s="513" t="s">
        <v>83</v>
      </c>
      <c r="AN499" s="508">
        <v>100</v>
      </c>
      <c r="AO499" s="514">
        <v>1024</v>
      </c>
      <c r="AP499" s="498">
        <v>1024</v>
      </c>
      <c r="AQ499" s="515">
        <v>0</v>
      </c>
      <c r="AR499" s="512" t="s">
        <v>15487</v>
      </c>
      <c r="BA499" s="338" t="s">
        <v>6160</v>
      </c>
    </row>
    <row r="500" spans="2:53" ht="16.5" customHeight="1">
      <c r="B500" s="398" t="s">
        <v>6155</v>
      </c>
      <c r="C500" s="381" t="s">
        <v>6156</v>
      </c>
      <c r="D500" s="383">
        <v>1023</v>
      </c>
      <c r="E500" s="382" t="s">
        <v>6158</v>
      </c>
      <c r="F500" s="369" t="s">
        <v>6157</v>
      </c>
      <c r="G500" s="385" t="s">
        <v>6161</v>
      </c>
      <c r="H500" s="386"/>
      <c r="I500" s="384" t="s">
        <v>350</v>
      </c>
      <c r="J500" s="367" t="s">
        <v>102</v>
      </c>
      <c r="K500" s="366" t="s">
        <v>84</v>
      </c>
      <c r="L500" s="387">
        <v>44</v>
      </c>
      <c r="M500" s="388" t="s">
        <v>6162</v>
      </c>
      <c r="N500" s="389">
        <v>1000</v>
      </c>
      <c r="O500" s="390" t="s">
        <v>1348</v>
      </c>
      <c r="P500" s="373" t="s">
        <v>1349</v>
      </c>
      <c r="Q500" s="372" t="s">
        <v>3638</v>
      </c>
      <c r="R500" s="374">
        <v>40</v>
      </c>
      <c r="S500" s="375">
        <v>40</v>
      </c>
      <c r="T500" s="392">
        <v>20</v>
      </c>
      <c r="U500" s="391" t="s">
        <v>6157</v>
      </c>
      <c r="V500" s="376">
        <v>127.05964944064495</v>
      </c>
      <c r="W500" s="378">
        <v>127.73957153856607</v>
      </c>
      <c r="X500" s="377">
        <v>63.58038951039449</v>
      </c>
      <c r="Y500" s="387">
        <v>65.960000000000008</v>
      </c>
      <c r="Z500" s="395" t="s">
        <v>3639</v>
      </c>
      <c r="AA500" s="380">
        <v>100</v>
      </c>
      <c r="AB500" s="379" t="s">
        <v>3630</v>
      </c>
      <c r="AC500" s="380">
        <v>10</v>
      </c>
      <c r="AD500" s="379" t="s">
        <v>3630</v>
      </c>
      <c r="AE500" s="394">
        <v>0</v>
      </c>
      <c r="AF500" s="396">
        <v>0</v>
      </c>
      <c r="AG500" s="393">
        <v>0</v>
      </c>
      <c r="AH500" s="397" t="s">
        <v>633</v>
      </c>
      <c r="AI500" s="351"/>
      <c r="AL500" s="525" t="s">
        <v>15488</v>
      </c>
      <c r="AM500" s="513" t="s">
        <v>84</v>
      </c>
      <c r="AN500" s="508">
        <v>100</v>
      </c>
      <c r="AO500" s="514">
        <v>1023</v>
      </c>
      <c r="AP500" s="498">
        <v>794</v>
      </c>
      <c r="AQ500" s="515">
        <v>229</v>
      </c>
      <c r="AR500" s="512" t="s">
        <v>15489</v>
      </c>
      <c r="BA500" s="338" t="s">
        <v>6163</v>
      </c>
    </row>
    <row r="501" spans="2:53" ht="16.5" customHeight="1">
      <c r="B501" s="398" t="s">
        <v>6164</v>
      </c>
      <c r="C501" s="381" t="s">
        <v>6165</v>
      </c>
      <c r="D501" s="383">
        <v>1025</v>
      </c>
      <c r="E501" s="382" t="s">
        <v>633</v>
      </c>
      <c r="F501" s="369" t="s">
        <v>6166</v>
      </c>
      <c r="G501" s="385" t="s">
        <v>6161</v>
      </c>
      <c r="H501" s="386"/>
      <c r="I501" s="384" t="s">
        <v>173</v>
      </c>
      <c r="J501" s="367" t="s">
        <v>119</v>
      </c>
      <c r="K501" s="366" t="s">
        <v>83</v>
      </c>
      <c r="L501" s="387">
        <v>14</v>
      </c>
      <c r="M501" s="388" t="s">
        <v>6167</v>
      </c>
      <c r="N501" s="389">
        <v>1000</v>
      </c>
      <c r="O501" s="390" t="s">
        <v>1350</v>
      </c>
      <c r="P501" s="373" t="s">
        <v>1351</v>
      </c>
      <c r="Q501" s="372" t="s">
        <v>3638</v>
      </c>
      <c r="R501" s="374">
        <v>20</v>
      </c>
      <c r="S501" s="375">
        <v>35</v>
      </c>
      <c r="T501" s="392">
        <v>35</v>
      </c>
      <c r="U501" s="391" t="s">
        <v>6166</v>
      </c>
      <c r="V501" s="376">
        <v>127.05743560021521</v>
      </c>
      <c r="W501" s="378">
        <v>127.73686573359639</v>
      </c>
      <c r="X501" s="377">
        <v>63.582849333094181</v>
      </c>
      <c r="Y501" s="387">
        <v>63.94</v>
      </c>
      <c r="Z501" s="395" t="s">
        <v>3639</v>
      </c>
      <c r="AA501" s="380">
        <v>100</v>
      </c>
      <c r="AB501" s="379" t="s">
        <v>3630</v>
      </c>
      <c r="AC501" s="380">
        <v>0</v>
      </c>
      <c r="AD501" s="379" t="s">
        <v>3630</v>
      </c>
      <c r="AE501" s="394">
        <v>0</v>
      </c>
      <c r="AF501" s="396">
        <v>0</v>
      </c>
      <c r="AG501" s="393">
        <v>0</v>
      </c>
      <c r="AH501" s="397" t="s">
        <v>633</v>
      </c>
      <c r="AI501" s="351"/>
      <c r="AL501" s="525" t="s">
        <v>15490</v>
      </c>
      <c r="AM501" s="513" t="s">
        <v>83</v>
      </c>
      <c r="AN501" s="508">
        <v>100</v>
      </c>
      <c r="AO501" s="514">
        <v>1025</v>
      </c>
      <c r="AP501" s="498">
        <v>1025</v>
      </c>
      <c r="AQ501" s="515">
        <v>0</v>
      </c>
      <c r="AR501" s="512" t="s">
        <v>15491</v>
      </c>
      <c r="BA501" s="338" t="s">
        <v>6168</v>
      </c>
    </row>
    <row r="502" spans="2:53" ht="16.5" customHeight="1">
      <c r="B502" s="398" t="s">
        <v>6169</v>
      </c>
      <c r="C502" s="381" t="s">
        <v>6170</v>
      </c>
      <c r="D502" s="383">
        <v>1026</v>
      </c>
      <c r="E502" s="382" t="s">
        <v>6171</v>
      </c>
      <c r="F502" s="369" t="s">
        <v>6172</v>
      </c>
      <c r="G502" s="385" t="s">
        <v>6171</v>
      </c>
      <c r="H502" s="386"/>
      <c r="I502" s="384" t="s">
        <v>150</v>
      </c>
      <c r="J502" s="367" t="s">
        <v>1382</v>
      </c>
      <c r="K502" s="366" t="s">
        <v>84</v>
      </c>
      <c r="L502" s="387">
        <v>29</v>
      </c>
      <c r="M502" s="388" t="s">
        <v>6173</v>
      </c>
      <c r="N502" s="389">
        <v>800</v>
      </c>
      <c r="O502" s="390" t="s">
        <v>1348</v>
      </c>
      <c r="P502" s="373" t="s">
        <v>1349</v>
      </c>
      <c r="Q502" s="372" t="s">
        <v>3638</v>
      </c>
      <c r="R502" s="374">
        <v>25</v>
      </c>
      <c r="S502" s="375">
        <v>35</v>
      </c>
      <c r="T502" s="392">
        <v>25</v>
      </c>
      <c r="U502" s="391" t="s">
        <v>6172</v>
      </c>
      <c r="V502" s="376">
        <v>127.04902076451154</v>
      </c>
      <c r="W502" s="378">
        <v>127.726580934403</v>
      </c>
      <c r="X502" s="377">
        <v>63.577199150542732</v>
      </c>
      <c r="Y502" s="387">
        <v>64.03</v>
      </c>
      <c r="Z502" s="395" t="s">
        <v>3639</v>
      </c>
      <c r="AA502" s="380">
        <v>120</v>
      </c>
      <c r="AB502" s="379" t="s">
        <v>3630</v>
      </c>
      <c r="AC502" s="380">
        <v>0</v>
      </c>
      <c r="AD502" s="379" t="s">
        <v>3630</v>
      </c>
      <c r="AE502" s="394">
        <v>0</v>
      </c>
      <c r="AF502" s="396">
        <v>0</v>
      </c>
      <c r="AG502" s="393">
        <v>0</v>
      </c>
      <c r="AH502" s="397" t="s">
        <v>633</v>
      </c>
      <c r="AI502" s="351"/>
      <c r="AL502" s="525" t="s">
        <v>15492</v>
      </c>
      <c r="AM502" s="513" t="s">
        <v>84</v>
      </c>
      <c r="AN502" s="508">
        <v>100</v>
      </c>
      <c r="AO502" s="514">
        <v>1026</v>
      </c>
      <c r="AP502" s="498">
        <v>796</v>
      </c>
      <c r="AQ502" s="515">
        <v>230</v>
      </c>
      <c r="AR502" s="512" t="s">
        <v>15493</v>
      </c>
      <c r="BA502" s="338" t="s">
        <v>6174</v>
      </c>
    </row>
    <row r="503" spans="2:53" ht="16.5" customHeight="1">
      <c r="B503" s="398" t="s">
        <v>6169</v>
      </c>
      <c r="C503" s="381" t="s">
        <v>6170</v>
      </c>
      <c r="D503" s="383">
        <v>1027</v>
      </c>
      <c r="E503" s="382" t="s">
        <v>633</v>
      </c>
      <c r="F503" s="369" t="s">
        <v>6172</v>
      </c>
      <c r="G503" s="385" t="s">
        <v>6175</v>
      </c>
      <c r="H503" s="386"/>
      <c r="I503" s="384" t="s">
        <v>333</v>
      </c>
      <c r="J503" s="367" t="s">
        <v>670</v>
      </c>
      <c r="K503" s="366" t="s">
        <v>83</v>
      </c>
      <c r="L503" s="387">
        <v>12</v>
      </c>
      <c r="M503" s="388" t="s">
        <v>6176</v>
      </c>
      <c r="N503" s="389">
        <v>1000</v>
      </c>
      <c r="O503" s="390" t="s">
        <v>1348</v>
      </c>
      <c r="P503" s="373" t="s">
        <v>1349</v>
      </c>
      <c r="Q503" s="372" t="s">
        <v>3638</v>
      </c>
      <c r="R503" s="374">
        <v>25</v>
      </c>
      <c r="S503" s="375">
        <v>40</v>
      </c>
      <c r="T503" s="392">
        <v>25</v>
      </c>
      <c r="U503" s="391" t="s">
        <v>6172</v>
      </c>
      <c r="V503" s="376">
        <v>127.04182268563858</v>
      </c>
      <c r="W503" s="378">
        <v>127.71778328244716</v>
      </c>
      <c r="X503" s="377">
        <v>63.575197015957144</v>
      </c>
      <c r="Y503" s="387">
        <v>64.290000000000006</v>
      </c>
      <c r="Z503" s="395" t="s">
        <v>3639</v>
      </c>
      <c r="AA503" s="380">
        <v>100</v>
      </c>
      <c r="AB503" s="379" t="s">
        <v>3630</v>
      </c>
      <c r="AC503" s="380">
        <v>0</v>
      </c>
      <c r="AD503" s="379" t="s">
        <v>3630</v>
      </c>
      <c r="AE503" s="394">
        <v>0</v>
      </c>
      <c r="AF503" s="396">
        <v>0</v>
      </c>
      <c r="AG503" s="393">
        <v>0</v>
      </c>
      <c r="AH503" s="397" t="s">
        <v>633</v>
      </c>
      <c r="AI503" s="351"/>
      <c r="AL503" s="525" t="s">
        <v>15494</v>
      </c>
      <c r="AM503" s="513" t="s">
        <v>83</v>
      </c>
      <c r="AN503" s="508">
        <v>100</v>
      </c>
      <c r="AO503" s="514">
        <v>1027</v>
      </c>
      <c r="AP503" s="498">
        <v>1027</v>
      </c>
      <c r="AQ503" s="515">
        <v>0</v>
      </c>
      <c r="AR503" s="512" t="s">
        <v>15495</v>
      </c>
      <c r="BA503" s="338" t="s">
        <v>6177</v>
      </c>
    </row>
    <row r="504" spans="2:53" ht="16.5" customHeight="1">
      <c r="B504" s="398" t="s">
        <v>6178</v>
      </c>
      <c r="C504" s="381" t="s">
        <v>6179</v>
      </c>
      <c r="D504" s="383">
        <v>1028</v>
      </c>
      <c r="E504" s="382" t="s">
        <v>633</v>
      </c>
      <c r="F504" s="369" t="s">
        <v>6180</v>
      </c>
      <c r="G504" s="385" t="s">
        <v>6181</v>
      </c>
      <c r="H504" s="386"/>
      <c r="I504" s="384" t="s">
        <v>350</v>
      </c>
      <c r="J504" s="367" t="s">
        <v>839</v>
      </c>
      <c r="K504" s="366" t="s">
        <v>83</v>
      </c>
      <c r="L504" s="387">
        <v>50</v>
      </c>
      <c r="M504" s="388" t="s">
        <v>6182</v>
      </c>
      <c r="N504" s="389">
        <v>1000</v>
      </c>
      <c r="O504" s="390" t="s">
        <v>1348</v>
      </c>
      <c r="P504" s="373" t="s">
        <v>1349</v>
      </c>
      <c r="Q504" s="372" t="s">
        <v>3638</v>
      </c>
      <c r="R504" s="374">
        <v>25</v>
      </c>
      <c r="S504" s="375">
        <v>40</v>
      </c>
      <c r="T504" s="392">
        <v>35</v>
      </c>
      <c r="U504" s="391" t="s">
        <v>6180</v>
      </c>
      <c r="V504" s="376">
        <v>127.02558210202452</v>
      </c>
      <c r="W504" s="378">
        <v>127.69793368025221</v>
      </c>
      <c r="X504" s="377">
        <v>63.568242108861646</v>
      </c>
      <c r="Y504" s="387">
        <v>64.92</v>
      </c>
      <c r="Z504" s="395" t="s">
        <v>3639</v>
      </c>
      <c r="AA504" s="380">
        <v>100</v>
      </c>
      <c r="AB504" s="379" t="s">
        <v>3630</v>
      </c>
      <c r="AC504" s="380">
        <v>10</v>
      </c>
      <c r="AD504" s="379" t="s">
        <v>3630</v>
      </c>
      <c r="AE504" s="394">
        <v>0</v>
      </c>
      <c r="AF504" s="396">
        <v>0</v>
      </c>
      <c r="AG504" s="393">
        <v>0</v>
      </c>
      <c r="AH504" s="397" t="s">
        <v>633</v>
      </c>
      <c r="AI504" s="351"/>
      <c r="AL504" s="525" t="s">
        <v>15496</v>
      </c>
      <c r="AM504" s="513" t="s">
        <v>83</v>
      </c>
      <c r="AN504" s="508">
        <v>100</v>
      </c>
      <c r="AO504" s="514">
        <v>1028</v>
      </c>
      <c r="AP504" s="498">
        <v>1028</v>
      </c>
      <c r="AQ504" s="515">
        <v>0</v>
      </c>
      <c r="AR504" s="512" t="s">
        <v>15497</v>
      </c>
      <c r="BA504" s="338" t="s">
        <v>6183</v>
      </c>
    </row>
    <row r="505" spans="2:53" ht="16.5" customHeight="1">
      <c r="B505" s="398" t="s">
        <v>6184</v>
      </c>
      <c r="C505" s="381" t="s">
        <v>6185</v>
      </c>
      <c r="D505" s="383">
        <v>1029</v>
      </c>
      <c r="E505" s="382" t="s">
        <v>633</v>
      </c>
      <c r="F505" s="369" t="s">
        <v>6186</v>
      </c>
      <c r="G505" s="385" t="s">
        <v>6187</v>
      </c>
      <c r="H505" s="386"/>
      <c r="I505" s="384" t="s">
        <v>173</v>
      </c>
      <c r="J505" s="367" t="s">
        <v>161</v>
      </c>
      <c r="K505" s="366" t="s">
        <v>83</v>
      </c>
      <c r="L505" s="387">
        <v>8</v>
      </c>
      <c r="M505" s="388" t="s">
        <v>6188</v>
      </c>
      <c r="N505" s="389">
        <v>1000</v>
      </c>
      <c r="O505" s="390" t="s">
        <v>1350</v>
      </c>
      <c r="P505" s="373" t="s">
        <v>1351</v>
      </c>
      <c r="Q505" s="372" t="s">
        <v>3638</v>
      </c>
      <c r="R505" s="374">
        <v>20</v>
      </c>
      <c r="S505" s="375">
        <v>35</v>
      </c>
      <c r="T505" s="392">
        <v>35</v>
      </c>
      <c r="U505" s="391" t="s">
        <v>6186</v>
      </c>
      <c r="V505" s="376">
        <v>126.99656629051364</v>
      </c>
      <c r="W505" s="378">
        <v>127.66246991062779</v>
      </c>
      <c r="X505" s="377">
        <v>63.555481899429275</v>
      </c>
      <c r="Y505" s="387">
        <v>63.91</v>
      </c>
      <c r="Z505" s="395" t="s">
        <v>3639</v>
      </c>
      <c r="AA505" s="380">
        <v>100</v>
      </c>
      <c r="AB505" s="379" t="s">
        <v>3630</v>
      </c>
      <c r="AC505" s="380">
        <v>0</v>
      </c>
      <c r="AD505" s="379" t="s">
        <v>3630</v>
      </c>
      <c r="AE505" s="394">
        <v>0</v>
      </c>
      <c r="AF505" s="396">
        <v>0</v>
      </c>
      <c r="AG505" s="393">
        <v>0</v>
      </c>
      <c r="AH505" s="397" t="s">
        <v>633</v>
      </c>
      <c r="AI505" s="351"/>
      <c r="AL505" s="525" t="s">
        <v>15498</v>
      </c>
      <c r="AM505" s="513" t="s">
        <v>83</v>
      </c>
      <c r="AN505" s="508">
        <v>100</v>
      </c>
      <c r="AO505" s="514">
        <v>1029</v>
      </c>
      <c r="AP505" s="498">
        <v>1029</v>
      </c>
      <c r="AQ505" s="515">
        <v>0</v>
      </c>
      <c r="AR505" s="512" t="s">
        <v>15499</v>
      </c>
      <c r="BA505" s="338" t="s">
        <v>6189</v>
      </c>
    </row>
    <row r="506" spans="2:53" ht="16.5" customHeight="1">
      <c r="B506" s="398" t="s">
        <v>6190</v>
      </c>
      <c r="C506" s="381" t="s">
        <v>6191</v>
      </c>
      <c r="D506" s="383">
        <v>1030</v>
      </c>
      <c r="E506" s="382" t="s">
        <v>6192</v>
      </c>
      <c r="F506" s="369" t="s">
        <v>6193</v>
      </c>
      <c r="G506" s="385" t="s">
        <v>6192</v>
      </c>
      <c r="H506" s="386"/>
      <c r="I506" s="384" t="s">
        <v>350</v>
      </c>
      <c r="J506" s="367" t="s">
        <v>108</v>
      </c>
      <c r="K506" s="366" t="s">
        <v>84</v>
      </c>
      <c r="L506" s="387">
        <v>10</v>
      </c>
      <c r="M506" s="388" t="s">
        <v>6194</v>
      </c>
      <c r="N506" s="389">
        <v>1000</v>
      </c>
      <c r="O506" s="390" t="s">
        <v>1348</v>
      </c>
      <c r="P506" s="373" t="s">
        <v>1349</v>
      </c>
      <c r="Q506" s="372" t="s">
        <v>3638</v>
      </c>
      <c r="R506" s="374">
        <v>40</v>
      </c>
      <c r="S506" s="375">
        <v>40</v>
      </c>
      <c r="T506" s="392">
        <v>20</v>
      </c>
      <c r="U506" s="391" t="s">
        <v>6193</v>
      </c>
      <c r="V506" s="376">
        <v>126.99035282395035</v>
      </c>
      <c r="W506" s="378">
        <v>127.65487567371709</v>
      </c>
      <c r="X506" s="377">
        <v>63.552385751166291</v>
      </c>
      <c r="Y506" s="387">
        <v>65.940000000000012</v>
      </c>
      <c r="Z506" s="395" t="s">
        <v>3639</v>
      </c>
      <c r="AA506" s="380">
        <v>100</v>
      </c>
      <c r="AB506" s="379" t="s">
        <v>3630</v>
      </c>
      <c r="AC506" s="380">
        <v>10</v>
      </c>
      <c r="AD506" s="379" t="s">
        <v>3630</v>
      </c>
      <c r="AE506" s="394">
        <v>0</v>
      </c>
      <c r="AF506" s="396">
        <v>0</v>
      </c>
      <c r="AG506" s="393">
        <v>0</v>
      </c>
      <c r="AH506" s="397" t="s">
        <v>633</v>
      </c>
      <c r="AI506" s="351"/>
      <c r="AL506" s="525" t="s">
        <v>15500</v>
      </c>
      <c r="AM506" s="513" t="s">
        <v>84</v>
      </c>
      <c r="AN506" s="508">
        <v>100</v>
      </c>
      <c r="AO506" s="514">
        <v>1030</v>
      </c>
      <c r="AP506" s="498">
        <v>799</v>
      </c>
      <c r="AQ506" s="515">
        <v>231</v>
      </c>
      <c r="AR506" s="512" t="s">
        <v>15501</v>
      </c>
      <c r="BA506" s="338" t="s">
        <v>6195</v>
      </c>
    </row>
    <row r="507" spans="2:53" ht="16.5" customHeight="1">
      <c r="B507" s="398" t="s">
        <v>6190</v>
      </c>
      <c r="C507" s="381" t="s">
        <v>6191</v>
      </c>
      <c r="D507" s="383">
        <v>1031</v>
      </c>
      <c r="E507" s="382" t="s">
        <v>6196</v>
      </c>
      <c r="F507" s="369" t="s">
        <v>6063</v>
      </c>
      <c r="G507" s="385" t="s">
        <v>6197</v>
      </c>
      <c r="H507" s="386"/>
      <c r="I507" s="384" t="s">
        <v>341</v>
      </c>
      <c r="J507" s="367" t="s">
        <v>722</v>
      </c>
      <c r="K507" s="366" t="s">
        <v>84</v>
      </c>
      <c r="L507" s="387">
        <v>8</v>
      </c>
      <c r="M507" s="388" t="s">
        <v>6198</v>
      </c>
      <c r="N507" s="389">
        <v>1000</v>
      </c>
      <c r="O507" s="390" t="s">
        <v>1350</v>
      </c>
      <c r="P507" s="373" t="s">
        <v>1351</v>
      </c>
      <c r="Q507" s="372" t="s">
        <v>3638</v>
      </c>
      <c r="R507" s="374">
        <v>30</v>
      </c>
      <c r="S507" s="375">
        <v>30</v>
      </c>
      <c r="T507" s="392">
        <v>20</v>
      </c>
      <c r="U507" s="391" t="s">
        <v>6063</v>
      </c>
      <c r="V507" s="376">
        <v>127.29838049158668</v>
      </c>
      <c r="W507" s="378">
        <v>128.02565321885942</v>
      </c>
      <c r="X507" s="377">
        <v>63.67798314477696</v>
      </c>
      <c r="Y507" s="387">
        <v>64.490000000000009</v>
      </c>
      <c r="Z507" s="395" t="s">
        <v>3639</v>
      </c>
      <c r="AA507" s="380">
        <v>200</v>
      </c>
      <c r="AB507" s="379" t="s">
        <v>3630</v>
      </c>
      <c r="AC507" s="380">
        <v>10</v>
      </c>
      <c r="AD507" s="379" t="s">
        <v>3630</v>
      </c>
      <c r="AE507" s="394">
        <v>0</v>
      </c>
      <c r="AF507" s="396">
        <v>0</v>
      </c>
      <c r="AG507" s="393">
        <v>0</v>
      </c>
      <c r="AH507" s="397" t="s">
        <v>633</v>
      </c>
      <c r="AI507" s="351"/>
      <c r="AL507" s="525" t="s">
        <v>15502</v>
      </c>
      <c r="AM507" s="513" t="s">
        <v>84</v>
      </c>
      <c r="AN507" s="508">
        <v>100</v>
      </c>
      <c r="AO507" s="514">
        <v>1031</v>
      </c>
      <c r="AP507" s="498">
        <v>823</v>
      </c>
      <c r="AQ507" s="515">
        <v>208</v>
      </c>
      <c r="AR507" s="512" t="s">
        <v>15503</v>
      </c>
      <c r="BA507" s="338" t="s">
        <v>6199</v>
      </c>
    </row>
    <row r="508" spans="2:53" ht="16.5" customHeight="1">
      <c r="B508" s="398" t="s">
        <v>6190</v>
      </c>
      <c r="C508" s="381" t="s">
        <v>6191</v>
      </c>
      <c r="D508" s="383">
        <v>1032</v>
      </c>
      <c r="E508" s="382" t="s">
        <v>6200</v>
      </c>
      <c r="F508" s="369" t="s">
        <v>6201</v>
      </c>
      <c r="G508" s="385" t="s">
        <v>6202</v>
      </c>
      <c r="H508" s="386"/>
      <c r="I508" s="384" t="s">
        <v>357</v>
      </c>
      <c r="J508" s="367" t="s">
        <v>358</v>
      </c>
      <c r="K508" s="366" t="s">
        <v>84</v>
      </c>
      <c r="L508" s="387">
        <v>16</v>
      </c>
      <c r="M508" s="388" t="s">
        <v>6203</v>
      </c>
      <c r="N508" s="389">
        <v>700</v>
      </c>
      <c r="O508" s="390" t="s">
        <v>1350</v>
      </c>
      <c r="P508" s="373" t="s">
        <v>1351</v>
      </c>
      <c r="Q508" s="372" t="s">
        <v>3638</v>
      </c>
      <c r="R508" s="374">
        <v>30</v>
      </c>
      <c r="S508" s="375">
        <v>35</v>
      </c>
      <c r="T508" s="392">
        <v>20</v>
      </c>
      <c r="U508" s="391" t="s">
        <v>6201</v>
      </c>
      <c r="V508" s="376">
        <v>126.9722950852245</v>
      </c>
      <c r="W508" s="378">
        <v>127.63280510416328</v>
      </c>
      <c r="X508" s="377">
        <v>63.547449905306095</v>
      </c>
      <c r="Y508" s="387">
        <v>66.38000000000001</v>
      </c>
      <c r="Z508" s="395" t="s">
        <v>3639</v>
      </c>
      <c r="AA508" s="380">
        <v>105</v>
      </c>
      <c r="AB508" s="379" t="s">
        <v>3630</v>
      </c>
      <c r="AC508" s="380">
        <v>10</v>
      </c>
      <c r="AD508" s="379" t="s">
        <v>3630</v>
      </c>
      <c r="AE508" s="394">
        <v>0</v>
      </c>
      <c r="AF508" s="396">
        <v>0</v>
      </c>
      <c r="AG508" s="393">
        <v>0</v>
      </c>
      <c r="AH508" s="397" t="s">
        <v>633</v>
      </c>
      <c r="AI508" s="351"/>
      <c r="AL508" s="525" t="s">
        <v>15504</v>
      </c>
      <c r="AM508" s="513" t="s">
        <v>84</v>
      </c>
      <c r="AN508" s="508">
        <v>100</v>
      </c>
      <c r="AO508" s="514">
        <v>1032</v>
      </c>
      <c r="AP508" s="498">
        <v>800</v>
      </c>
      <c r="AQ508" s="515">
        <v>232</v>
      </c>
      <c r="AR508" s="512" t="s">
        <v>15505</v>
      </c>
      <c r="BA508" s="338" t="s">
        <v>6204</v>
      </c>
    </row>
    <row r="509" spans="2:53" ht="16.5" customHeight="1">
      <c r="B509" s="398" t="s">
        <v>6205</v>
      </c>
      <c r="C509" s="381" t="s">
        <v>6206</v>
      </c>
      <c r="D509" s="383">
        <v>1033</v>
      </c>
      <c r="E509" s="382" t="s">
        <v>6202</v>
      </c>
      <c r="F509" s="369" t="s">
        <v>6201</v>
      </c>
      <c r="G509" s="385" t="s">
        <v>6207</v>
      </c>
      <c r="H509" s="386"/>
      <c r="I509" s="384" t="s">
        <v>86</v>
      </c>
      <c r="J509" s="367" t="s">
        <v>1370</v>
      </c>
      <c r="K509" s="366" t="s">
        <v>84</v>
      </c>
      <c r="L509" s="387">
        <v>5</v>
      </c>
      <c r="M509" s="388" t="s">
        <v>6208</v>
      </c>
      <c r="N509" s="389">
        <v>1000</v>
      </c>
      <c r="O509" s="390" t="s">
        <v>1348</v>
      </c>
      <c r="P509" s="373" t="s">
        <v>1349</v>
      </c>
      <c r="Q509" s="372" t="s">
        <v>3638</v>
      </c>
      <c r="R509" s="374">
        <v>33</v>
      </c>
      <c r="S509" s="375">
        <v>33</v>
      </c>
      <c r="T509" s="392">
        <v>17</v>
      </c>
      <c r="U509" s="391" t="s">
        <v>6201</v>
      </c>
      <c r="V509" s="376">
        <v>126.97617606716821</v>
      </c>
      <c r="W509" s="378">
        <v>127.63754852653894</v>
      </c>
      <c r="X509" s="377">
        <v>63.548137703146416</v>
      </c>
      <c r="Y509" s="387">
        <v>64.25</v>
      </c>
      <c r="Z509" s="395" t="s">
        <v>3639</v>
      </c>
      <c r="AA509" s="380">
        <v>166.67</v>
      </c>
      <c r="AB509" s="379" t="s">
        <v>3630</v>
      </c>
      <c r="AC509" s="380">
        <v>10</v>
      </c>
      <c r="AD509" s="379" t="s">
        <v>3630</v>
      </c>
      <c r="AE509" s="394">
        <v>0</v>
      </c>
      <c r="AF509" s="396">
        <v>0</v>
      </c>
      <c r="AG509" s="393">
        <v>0</v>
      </c>
      <c r="AH509" s="397" t="s">
        <v>633</v>
      </c>
      <c r="AI509" s="351"/>
      <c r="AL509" s="525" t="s">
        <v>15506</v>
      </c>
      <c r="AM509" s="513" t="s">
        <v>84</v>
      </c>
      <c r="AN509" s="508">
        <v>100</v>
      </c>
      <c r="AO509" s="514">
        <v>1033</v>
      </c>
      <c r="AP509" s="498">
        <v>801</v>
      </c>
      <c r="AQ509" s="515">
        <v>232</v>
      </c>
      <c r="AR509" s="512" t="s">
        <v>15507</v>
      </c>
      <c r="BA509" s="338" t="s">
        <v>6209</v>
      </c>
    </row>
    <row r="510" spans="2:53" ht="16.5" customHeight="1">
      <c r="B510" s="398" t="s">
        <v>6210</v>
      </c>
      <c r="C510" s="381" t="s">
        <v>6211</v>
      </c>
      <c r="D510" s="383">
        <v>1035</v>
      </c>
      <c r="E510" s="382" t="s">
        <v>6212</v>
      </c>
      <c r="F510" s="369" t="s">
        <v>6213</v>
      </c>
      <c r="G510" s="385" t="s">
        <v>6214</v>
      </c>
      <c r="H510" s="386"/>
      <c r="I510" s="384" t="s">
        <v>350</v>
      </c>
      <c r="J510" s="367" t="s">
        <v>109</v>
      </c>
      <c r="K510" s="366" t="s">
        <v>84</v>
      </c>
      <c r="L510" s="387">
        <v>13</v>
      </c>
      <c r="M510" s="388" t="s">
        <v>6215</v>
      </c>
      <c r="N510" s="389">
        <v>1000</v>
      </c>
      <c r="O510" s="390" t="s">
        <v>1348</v>
      </c>
      <c r="P510" s="373" t="s">
        <v>1349</v>
      </c>
      <c r="Q510" s="372" t="s">
        <v>3638</v>
      </c>
      <c r="R510" s="374">
        <v>40</v>
      </c>
      <c r="S510" s="375">
        <v>40</v>
      </c>
      <c r="T510" s="392">
        <v>20</v>
      </c>
      <c r="U510" s="391" t="s">
        <v>6213</v>
      </c>
      <c r="V510" s="376">
        <v>126.95774265138819</v>
      </c>
      <c r="W510" s="378">
        <v>127.61501879614113</v>
      </c>
      <c r="X510" s="377">
        <v>63.538619276235337</v>
      </c>
      <c r="Y510" s="387">
        <v>65.940000000000012</v>
      </c>
      <c r="Z510" s="395" t="s">
        <v>3639</v>
      </c>
      <c r="AA510" s="380">
        <v>100</v>
      </c>
      <c r="AB510" s="379" t="s">
        <v>3630</v>
      </c>
      <c r="AC510" s="380">
        <v>10</v>
      </c>
      <c r="AD510" s="379" t="s">
        <v>3630</v>
      </c>
      <c r="AE510" s="394">
        <v>0</v>
      </c>
      <c r="AF510" s="396">
        <v>0</v>
      </c>
      <c r="AG510" s="393">
        <v>0</v>
      </c>
      <c r="AH510" s="397" t="s">
        <v>633</v>
      </c>
      <c r="AI510" s="351"/>
      <c r="AL510" s="525" t="s">
        <v>15508</v>
      </c>
      <c r="AM510" s="513" t="s">
        <v>84</v>
      </c>
      <c r="AN510" s="508">
        <v>100</v>
      </c>
      <c r="AO510" s="514">
        <v>1035</v>
      </c>
      <c r="AP510" s="498">
        <v>802</v>
      </c>
      <c r="AQ510" s="515">
        <v>233</v>
      </c>
      <c r="AR510" s="512" t="s">
        <v>15509</v>
      </c>
      <c r="BA510" s="338" t="s">
        <v>6216</v>
      </c>
    </row>
    <row r="511" spans="2:53" ht="16.5" customHeight="1">
      <c r="B511" s="398" t="s">
        <v>6210</v>
      </c>
      <c r="C511" s="381" t="s">
        <v>6211</v>
      </c>
      <c r="D511" s="383">
        <v>1034</v>
      </c>
      <c r="E511" s="382" t="s">
        <v>6217</v>
      </c>
      <c r="F511" s="369" t="s">
        <v>6213</v>
      </c>
      <c r="G511" s="385" t="s">
        <v>6218</v>
      </c>
      <c r="H511" s="386"/>
      <c r="I511" s="384" t="s">
        <v>350</v>
      </c>
      <c r="J511" s="367" t="s">
        <v>658</v>
      </c>
      <c r="K511" s="366" t="s">
        <v>84</v>
      </c>
      <c r="L511" s="387">
        <v>13</v>
      </c>
      <c r="M511" s="388" t="s">
        <v>6219</v>
      </c>
      <c r="N511" s="389">
        <v>1000</v>
      </c>
      <c r="O511" s="390" t="s">
        <v>1348</v>
      </c>
      <c r="P511" s="373" t="s">
        <v>1349</v>
      </c>
      <c r="Q511" s="372" t="s">
        <v>3638</v>
      </c>
      <c r="R511" s="374">
        <v>40</v>
      </c>
      <c r="S511" s="375">
        <v>40</v>
      </c>
      <c r="T511" s="392">
        <v>20</v>
      </c>
      <c r="U511" s="391" t="s">
        <v>6213</v>
      </c>
      <c r="V511" s="376">
        <v>126.95366637981792</v>
      </c>
      <c r="W511" s="378">
        <v>127.61003668644413</v>
      </c>
      <c r="X511" s="377">
        <v>63.538148466868968</v>
      </c>
      <c r="Y511" s="387">
        <v>65.940000000000012</v>
      </c>
      <c r="Z511" s="395" t="s">
        <v>3639</v>
      </c>
      <c r="AA511" s="380">
        <v>100</v>
      </c>
      <c r="AB511" s="379" t="s">
        <v>3630</v>
      </c>
      <c r="AC511" s="380">
        <v>10</v>
      </c>
      <c r="AD511" s="379" t="s">
        <v>3630</v>
      </c>
      <c r="AE511" s="394">
        <v>0</v>
      </c>
      <c r="AF511" s="396">
        <v>0</v>
      </c>
      <c r="AG511" s="393">
        <v>0</v>
      </c>
      <c r="AH511" s="397" t="s">
        <v>633</v>
      </c>
      <c r="AI511" s="351"/>
      <c r="AL511" s="525" t="s">
        <v>15510</v>
      </c>
      <c r="AM511" s="513" t="s">
        <v>84</v>
      </c>
      <c r="AN511" s="508">
        <v>100</v>
      </c>
      <c r="AO511" s="514">
        <v>1034</v>
      </c>
      <c r="AP511" s="498">
        <v>801</v>
      </c>
      <c r="AQ511" s="515">
        <v>233</v>
      </c>
      <c r="AR511" s="512" t="s">
        <v>15509</v>
      </c>
      <c r="BA511" s="338" t="s">
        <v>6220</v>
      </c>
    </row>
    <row r="512" spans="2:53" ht="16.5" customHeight="1">
      <c r="B512" s="398" t="s">
        <v>6221</v>
      </c>
      <c r="C512" s="381" t="s">
        <v>6222</v>
      </c>
      <c r="D512" s="383">
        <v>1036</v>
      </c>
      <c r="E512" s="382" t="s">
        <v>633</v>
      </c>
      <c r="F512" s="369" t="s">
        <v>6223</v>
      </c>
      <c r="G512" s="385" t="s">
        <v>6224</v>
      </c>
      <c r="H512" s="386"/>
      <c r="I512" s="384" t="s">
        <v>150</v>
      </c>
      <c r="J512" s="367" t="s">
        <v>709</v>
      </c>
      <c r="K512" s="366" t="s">
        <v>83</v>
      </c>
      <c r="L512" s="387">
        <v>25</v>
      </c>
      <c r="M512" s="388" t="s">
        <v>6225</v>
      </c>
      <c r="N512" s="389">
        <v>800</v>
      </c>
      <c r="O512" s="390" t="s">
        <v>1348</v>
      </c>
      <c r="P512" s="373" t="s">
        <v>1349</v>
      </c>
      <c r="Q512" s="372" t="s">
        <v>3638</v>
      </c>
      <c r="R512" s="374">
        <v>20</v>
      </c>
      <c r="S512" s="375">
        <v>35</v>
      </c>
      <c r="T512" s="392">
        <v>30</v>
      </c>
      <c r="U512" s="391" t="s">
        <v>6223</v>
      </c>
      <c r="V512" s="376">
        <v>126.94532329218841</v>
      </c>
      <c r="W512" s="378">
        <v>127.59983957934139</v>
      </c>
      <c r="X512" s="377">
        <v>63.532418564235115</v>
      </c>
      <c r="Y512" s="387">
        <v>63.87</v>
      </c>
      <c r="Z512" s="395" t="s">
        <v>3639</v>
      </c>
      <c r="AA512" s="380">
        <v>120</v>
      </c>
      <c r="AB512" s="379" t="s">
        <v>3630</v>
      </c>
      <c r="AC512" s="380">
        <v>0</v>
      </c>
      <c r="AD512" s="379" t="s">
        <v>3630</v>
      </c>
      <c r="AE512" s="394">
        <v>0</v>
      </c>
      <c r="AF512" s="396">
        <v>0</v>
      </c>
      <c r="AG512" s="393">
        <v>0</v>
      </c>
      <c r="AH512" s="397" t="s">
        <v>633</v>
      </c>
      <c r="AI512" s="351"/>
      <c r="AL512" s="525" t="s">
        <v>15511</v>
      </c>
      <c r="AM512" s="513" t="s">
        <v>83</v>
      </c>
      <c r="AN512" s="508">
        <v>100</v>
      </c>
      <c r="AO512" s="514">
        <v>1036</v>
      </c>
      <c r="AP512" s="498">
        <v>1036</v>
      </c>
      <c r="AQ512" s="515">
        <v>0</v>
      </c>
      <c r="AR512" s="512" t="s">
        <v>15512</v>
      </c>
      <c r="BA512" s="338" t="s">
        <v>6226</v>
      </c>
    </row>
    <row r="513" spans="2:53" ht="16.5" customHeight="1">
      <c r="B513" s="398" t="s">
        <v>6221</v>
      </c>
      <c r="C513" s="381" t="s">
        <v>6222</v>
      </c>
      <c r="D513" s="383">
        <v>1037</v>
      </c>
      <c r="E513" s="382" t="s">
        <v>6227</v>
      </c>
      <c r="F513" s="369" t="s">
        <v>6228</v>
      </c>
      <c r="G513" s="385" t="s">
        <v>6227</v>
      </c>
      <c r="H513" s="386"/>
      <c r="I513" s="384" t="s">
        <v>333</v>
      </c>
      <c r="J513" s="367" t="s">
        <v>121</v>
      </c>
      <c r="K513" s="366" t="s">
        <v>84</v>
      </c>
      <c r="L513" s="387">
        <v>8</v>
      </c>
      <c r="M513" s="388" t="s">
        <v>6229</v>
      </c>
      <c r="N513" s="389">
        <v>1000</v>
      </c>
      <c r="O513" s="390" t="s">
        <v>1348</v>
      </c>
      <c r="P513" s="373" t="s">
        <v>1349</v>
      </c>
      <c r="Q513" s="372" t="s">
        <v>3638</v>
      </c>
      <c r="R513" s="374">
        <v>40</v>
      </c>
      <c r="S513" s="375">
        <v>25</v>
      </c>
      <c r="T513" s="392">
        <v>25</v>
      </c>
      <c r="U513" s="391" t="s">
        <v>6228</v>
      </c>
      <c r="V513" s="376">
        <v>126.94021122978697</v>
      </c>
      <c r="W513" s="378">
        <v>127.59359150307296</v>
      </c>
      <c r="X513" s="377">
        <v>63.533098633570049</v>
      </c>
      <c r="Y513" s="387">
        <v>64.240000000000009</v>
      </c>
      <c r="Z513" s="395" t="s">
        <v>3639</v>
      </c>
      <c r="AA513" s="380">
        <v>100</v>
      </c>
      <c r="AB513" s="379" t="s">
        <v>3630</v>
      </c>
      <c r="AC513" s="380">
        <v>0</v>
      </c>
      <c r="AD513" s="379" t="s">
        <v>3630</v>
      </c>
      <c r="AE513" s="394">
        <v>0</v>
      </c>
      <c r="AF513" s="396">
        <v>0</v>
      </c>
      <c r="AG513" s="393">
        <v>0</v>
      </c>
      <c r="AH513" s="397" t="s">
        <v>633</v>
      </c>
      <c r="AI513" s="351"/>
      <c r="AL513" s="525" t="s">
        <v>15513</v>
      </c>
      <c r="AM513" s="513" t="s">
        <v>84</v>
      </c>
      <c r="AN513" s="508">
        <v>100</v>
      </c>
      <c r="AO513" s="514">
        <v>1037</v>
      </c>
      <c r="AP513" s="498">
        <v>803</v>
      </c>
      <c r="AQ513" s="515">
        <v>234</v>
      </c>
      <c r="AR513" s="512" t="s">
        <v>15514</v>
      </c>
      <c r="BA513" s="338" t="s">
        <v>6230</v>
      </c>
    </row>
    <row r="514" spans="2:53" ht="16.5" customHeight="1">
      <c r="B514" s="398" t="s">
        <v>6231</v>
      </c>
      <c r="C514" s="381" t="s">
        <v>6232</v>
      </c>
      <c r="D514" s="383">
        <v>1038</v>
      </c>
      <c r="E514" s="382" t="s">
        <v>6233</v>
      </c>
      <c r="F514" s="369" t="s">
        <v>6151</v>
      </c>
      <c r="G514" s="385" t="s">
        <v>6158</v>
      </c>
      <c r="H514" s="386"/>
      <c r="I514" s="384" t="s">
        <v>173</v>
      </c>
      <c r="J514" s="367" t="s">
        <v>186</v>
      </c>
      <c r="K514" s="366" t="s">
        <v>84</v>
      </c>
      <c r="L514" s="387">
        <v>10</v>
      </c>
      <c r="M514" s="388" t="s">
        <v>6234</v>
      </c>
      <c r="N514" s="389">
        <v>1000</v>
      </c>
      <c r="O514" s="390" t="s">
        <v>1350</v>
      </c>
      <c r="P514" s="373" t="s">
        <v>1351</v>
      </c>
      <c r="Q514" s="372" t="s">
        <v>3638</v>
      </c>
      <c r="R514" s="374">
        <v>35</v>
      </c>
      <c r="S514" s="375">
        <v>30</v>
      </c>
      <c r="T514" s="392">
        <v>20</v>
      </c>
      <c r="U514" s="391" t="s">
        <v>6151</v>
      </c>
      <c r="V514" s="376">
        <v>127.07065756786427</v>
      </c>
      <c r="W514" s="378">
        <v>127.75302591627857</v>
      </c>
      <c r="X514" s="377">
        <v>63.583158257928588</v>
      </c>
      <c r="Y514" s="387">
        <v>63.64</v>
      </c>
      <c r="Z514" s="395" t="s">
        <v>3639</v>
      </c>
      <c r="AA514" s="380">
        <v>150</v>
      </c>
      <c r="AB514" s="379" t="s">
        <v>3630</v>
      </c>
      <c r="AC514" s="380">
        <v>0</v>
      </c>
      <c r="AD514" s="379" t="s">
        <v>3630</v>
      </c>
      <c r="AE514" s="394">
        <v>0</v>
      </c>
      <c r="AF514" s="396">
        <v>0</v>
      </c>
      <c r="AG514" s="393">
        <v>0</v>
      </c>
      <c r="AH514" s="397" t="s">
        <v>633</v>
      </c>
      <c r="AI514" s="351"/>
      <c r="AL514" s="525" t="s">
        <v>15515</v>
      </c>
      <c r="AM514" s="513" t="s">
        <v>84</v>
      </c>
      <c r="AN514" s="508">
        <v>100</v>
      </c>
      <c r="AO514" s="514">
        <v>1038</v>
      </c>
      <c r="AP514" s="498">
        <v>806</v>
      </c>
      <c r="AQ514" s="515">
        <v>232</v>
      </c>
      <c r="AR514" s="512" t="s">
        <v>15516</v>
      </c>
      <c r="BA514" s="338" t="s">
        <v>6235</v>
      </c>
    </row>
    <row r="515" spans="2:53" ht="16.5" customHeight="1">
      <c r="B515" s="398" t="s">
        <v>6236</v>
      </c>
      <c r="C515" s="381" t="s">
        <v>6237</v>
      </c>
      <c r="D515" s="383">
        <v>1039</v>
      </c>
      <c r="E515" s="382" t="s">
        <v>6238</v>
      </c>
      <c r="F515" s="369" t="s">
        <v>6239</v>
      </c>
      <c r="G515" s="385" t="s">
        <v>6240</v>
      </c>
      <c r="H515" s="386"/>
      <c r="I515" s="384" t="s">
        <v>350</v>
      </c>
      <c r="J515" s="367" t="s">
        <v>111</v>
      </c>
      <c r="K515" s="366" t="s">
        <v>84</v>
      </c>
      <c r="L515" s="387">
        <v>15</v>
      </c>
      <c r="M515" s="388" t="s">
        <v>6241</v>
      </c>
      <c r="N515" s="389">
        <v>1000</v>
      </c>
      <c r="O515" s="390" t="s">
        <v>1348</v>
      </c>
      <c r="P515" s="373" t="s">
        <v>1349</v>
      </c>
      <c r="Q515" s="372" t="s">
        <v>3638</v>
      </c>
      <c r="R515" s="374">
        <v>40</v>
      </c>
      <c r="S515" s="375">
        <v>40</v>
      </c>
      <c r="T515" s="392">
        <v>20</v>
      </c>
      <c r="U515" s="391" t="s">
        <v>6239</v>
      </c>
      <c r="V515" s="376">
        <v>126.89659857783414</v>
      </c>
      <c r="W515" s="378">
        <v>127.54028715068618</v>
      </c>
      <c r="X515" s="377">
        <v>63.516557135739852</v>
      </c>
      <c r="Y515" s="387">
        <v>65.92</v>
      </c>
      <c r="Z515" s="395" t="s">
        <v>3639</v>
      </c>
      <c r="AA515" s="380">
        <v>100</v>
      </c>
      <c r="AB515" s="379" t="s">
        <v>3630</v>
      </c>
      <c r="AC515" s="380">
        <v>10</v>
      </c>
      <c r="AD515" s="379" t="s">
        <v>3630</v>
      </c>
      <c r="AE515" s="394">
        <v>0</v>
      </c>
      <c r="AF515" s="396">
        <v>0</v>
      </c>
      <c r="AG515" s="393">
        <v>0</v>
      </c>
      <c r="AH515" s="397" t="s">
        <v>633</v>
      </c>
      <c r="AI515" s="351"/>
      <c r="AL515" s="525" t="s">
        <v>15517</v>
      </c>
      <c r="AM515" s="513" t="s">
        <v>84</v>
      </c>
      <c r="AN515" s="508">
        <v>100</v>
      </c>
      <c r="AO515" s="514">
        <v>1039</v>
      </c>
      <c r="AP515" s="498">
        <v>804</v>
      </c>
      <c r="AQ515" s="515">
        <v>235</v>
      </c>
      <c r="AR515" s="512" t="s">
        <v>15518</v>
      </c>
      <c r="BA515" s="338" t="s">
        <v>6242</v>
      </c>
    </row>
    <row r="516" spans="2:53" ht="16.5" customHeight="1">
      <c r="B516" s="398" t="s">
        <v>6236</v>
      </c>
      <c r="C516" s="381" t="s">
        <v>6237</v>
      </c>
      <c r="D516" s="383">
        <v>1040</v>
      </c>
      <c r="E516" s="382" t="s">
        <v>633</v>
      </c>
      <c r="F516" s="369" t="s">
        <v>6239</v>
      </c>
      <c r="G516" s="385" t="s">
        <v>6238</v>
      </c>
      <c r="H516" s="386"/>
      <c r="I516" s="384" t="s">
        <v>173</v>
      </c>
      <c r="J516" s="367" t="s">
        <v>97</v>
      </c>
      <c r="K516" s="366" t="s">
        <v>83</v>
      </c>
      <c r="L516" s="387">
        <v>15</v>
      </c>
      <c r="M516" s="388" t="s">
        <v>6243</v>
      </c>
      <c r="N516" s="389">
        <v>1000</v>
      </c>
      <c r="O516" s="390" t="s">
        <v>1350</v>
      </c>
      <c r="P516" s="373" t="s">
        <v>1351</v>
      </c>
      <c r="Q516" s="372" t="s">
        <v>3638</v>
      </c>
      <c r="R516" s="374">
        <v>20</v>
      </c>
      <c r="S516" s="375">
        <v>40</v>
      </c>
      <c r="T516" s="392">
        <v>30</v>
      </c>
      <c r="U516" s="391" t="s">
        <v>6239</v>
      </c>
      <c r="V516" s="376">
        <v>126.90094055898197</v>
      </c>
      <c r="W516" s="378">
        <v>127.54559401653353</v>
      </c>
      <c r="X516" s="377">
        <v>63.50673271224224</v>
      </c>
      <c r="Y516" s="387">
        <v>63.85</v>
      </c>
      <c r="Z516" s="395" t="s">
        <v>3639</v>
      </c>
      <c r="AA516" s="380">
        <v>100</v>
      </c>
      <c r="AB516" s="379" t="s">
        <v>3630</v>
      </c>
      <c r="AC516" s="380">
        <v>0</v>
      </c>
      <c r="AD516" s="379" t="s">
        <v>3630</v>
      </c>
      <c r="AE516" s="394">
        <v>0</v>
      </c>
      <c r="AF516" s="396">
        <v>0</v>
      </c>
      <c r="AG516" s="393">
        <v>0</v>
      </c>
      <c r="AH516" s="397" t="s">
        <v>633</v>
      </c>
      <c r="AI516" s="351"/>
      <c r="AL516" s="525" t="s">
        <v>15519</v>
      </c>
      <c r="AM516" s="513" t="s">
        <v>83</v>
      </c>
      <c r="AN516" s="508">
        <v>100</v>
      </c>
      <c r="AO516" s="514">
        <v>1040</v>
      </c>
      <c r="AP516" s="498">
        <v>1040</v>
      </c>
      <c r="AQ516" s="515">
        <v>0</v>
      </c>
      <c r="AR516" s="512" t="s">
        <v>15520</v>
      </c>
      <c r="BA516" s="338" t="s">
        <v>6244</v>
      </c>
    </row>
    <row r="517" spans="2:53" ht="16.5" customHeight="1">
      <c r="B517" s="398" t="s">
        <v>6236</v>
      </c>
      <c r="C517" s="381" t="s">
        <v>6237</v>
      </c>
      <c r="D517" s="383">
        <v>1041</v>
      </c>
      <c r="E517" s="382" t="s">
        <v>6238</v>
      </c>
      <c r="F517" s="369" t="s">
        <v>6245</v>
      </c>
      <c r="G517" s="385" t="s">
        <v>6246</v>
      </c>
      <c r="H517" s="386"/>
      <c r="I517" s="384" t="s">
        <v>341</v>
      </c>
      <c r="J517" s="367" t="s">
        <v>724</v>
      </c>
      <c r="K517" s="366" t="s">
        <v>84</v>
      </c>
      <c r="L517" s="387">
        <v>10</v>
      </c>
      <c r="M517" s="388" t="s">
        <v>6247</v>
      </c>
      <c r="N517" s="389">
        <v>1000</v>
      </c>
      <c r="O517" s="390" t="s">
        <v>1350</v>
      </c>
      <c r="P517" s="373" t="s">
        <v>1351</v>
      </c>
      <c r="Q517" s="372" t="s">
        <v>3638</v>
      </c>
      <c r="R517" s="374">
        <v>30</v>
      </c>
      <c r="S517" s="375">
        <v>30</v>
      </c>
      <c r="T517" s="392">
        <v>20</v>
      </c>
      <c r="U517" s="391" t="s">
        <v>6245</v>
      </c>
      <c r="V517" s="376">
        <v>127.1998492609622</v>
      </c>
      <c r="W517" s="378">
        <v>127.91092687450936</v>
      </c>
      <c r="X517" s="377">
        <v>63.639611932264216</v>
      </c>
      <c r="Y517" s="387">
        <v>64.440000000000012</v>
      </c>
      <c r="Z517" s="395" t="s">
        <v>3639</v>
      </c>
      <c r="AA517" s="380">
        <v>200</v>
      </c>
      <c r="AB517" s="379" t="s">
        <v>3630</v>
      </c>
      <c r="AC517" s="380">
        <v>10</v>
      </c>
      <c r="AD517" s="379" t="s">
        <v>3630</v>
      </c>
      <c r="AE517" s="394">
        <v>0</v>
      </c>
      <c r="AF517" s="396">
        <v>0</v>
      </c>
      <c r="AG517" s="393">
        <v>0</v>
      </c>
      <c r="AH517" s="397" t="s">
        <v>633</v>
      </c>
      <c r="AI517" s="351"/>
      <c r="AL517" s="525" t="s">
        <v>15521</v>
      </c>
      <c r="AM517" s="513" t="s">
        <v>84</v>
      </c>
      <c r="AN517" s="508">
        <v>100</v>
      </c>
      <c r="AO517" s="514">
        <v>1041</v>
      </c>
      <c r="AP517" s="498">
        <v>829</v>
      </c>
      <c r="AQ517" s="515">
        <v>212</v>
      </c>
      <c r="AR517" s="512" t="s">
        <v>15522</v>
      </c>
      <c r="BA517" s="338" t="s">
        <v>6248</v>
      </c>
    </row>
    <row r="518" spans="2:53" ht="16.5" customHeight="1">
      <c r="B518" s="398" t="s">
        <v>6249</v>
      </c>
      <c r="C518" s="381" t="s">
        <v>6250</v>
      </c>
      <c r="D518" s="383">
        <v>1042</v>
      </c>
      <c r="E518" s="382" t="s">
        <v>633</v>
      </c>
      <c r="F518" s="369" t="s">
        <v>6251</v>
      </c>
      <c r="G518" s="385" t="s">
        <v>6252</v>
      </c>
      <c r="H518" s="386"/>
      <c r="I518" s="384" t="s">
        <v>150</v>
      </c>
      <c r="J518" s="367" t="s">
        <v>708</v>
      </c>
      <c r="K518" s="366" t="s">
        <v>83</v>
      </c>
      <c r="L518" s="387">
        <v>24</v>
      </c>
      <c r="M518" s="388" t="s">
        <v>6253</v>
      </c>
      <c r="N518" s="389">
        <v>800</v>
      </c>
      <c r="O518" s="390" t="s">
        <v>1348</v>
      </c>
      <c r="P518" s="373" t="s">
        <v>1349</v>
      </c>
      <c r="Q518" s="372" t="s">
        <v>3638</v>
      </c>
      <c r="R518" s="374">
        <v>20</v>
      </c>
      <c r="S518" s="375">
        <v>35</v>
      </c>
      <c r="T518" s="392">
        <v>30</v>
      </c>
      <c r="U518" s="391" t="s">
        <v>6251</v>
      </c>
      <c r="V518" s="376">
        <v>126.89017869078917</v>
      </c>
      <c r="W518" s="378">
        <v>127.53244062207565</v>
      </c>
      <c r="X518" s="377">
        <v>63.503690343567584</v>
      </c>
      <c r="Y518" s="387">
        <v>63.839999999999996</v>
      </c>
      <c r="Z518" s="395" t="s">
        <v>3639</v>
      </c>
      <c r="AA518" s="380">
        <v>120</v>
      </c>
      <c r="AB518" s="379" t="s">
        <v>3630</v>
      </c>
      <c r="AC518" s="380">
        <v>0</v>
      </c>
      <c r="AD518" s="379" t="s">
        <v>3630</v>
      </c>
      <c r="AE518" s="394">
        <v>0</v>
      </c>
      <c r="AF518" s="396">
        <v>0</v>
      </c>
      <c r="AG518" s="393">
        <v>0</v>
      </c>
      <c r="AH518" s="397" t="s">
        <v>633</v>
      </c>
      <c r="AI518" s="351"/>
      <c r="AL518" s="525" t="s">
        <v>15523</v>
      </c>
      <c r="AM518" s="513" t="s">
        <v>83</v>
      </c>
      <c r="AN518" s="508">
        <v>100</v>
      </c>
      <c r="AO518" s="514">
        <v>1042</v>
      </c>
      <c r="AP518" s="498">
        <v>1042</v>
      </c>
      <c r="AQ518" s="515">
        <v>0</v>
      </c>
      <c r="AR518" s="512" t="s">
        <v>15524</v>
      </c>
      <c r="BA518" s="338" t="s">
        <v>6254</v>
      </c>
    </row>
    <row r="519" spans="2:53" ht="16.5" customHeight="1">
      <c r="B519" s="398" t="s">
        <v>6249</v>
      </c>
      <c r="C519" s="381" t="s">
        <v>6250</v>
      </c>
      <c r="D519" s="383">
        <v>1043</v>
      </c>
      <c r="E519" s="382" t="s">
        <v>633</v>
      </c>
      <c r="F519" s="369" t="s">
        <v>6251</v>
      </c>
      <c r="G519" s="385" t="s">
        <v>6252</v>
      </c>
      <c r="H519" s="386"/>
      <c r="I519" s="384" t="s">
        <v>173</v>
      </c>
      <c r="J519" s="367" t="s">
        <v>180</v>
      </c>
      <c r="K519" s="366" t="s">
        <v>83</v>
      </c>
      <c r="L519" s="387">
        <v>13</v>
      </c>
      <c r="M519" s="388" t="s">
        <v>6255</v>
      </c>
      <c r="N519" s="389">
        <v>1000</v>
      </c>
      <c r="O519" s="390" t="s">
        <v>1350</v>
      </c>
      <c r="P519" s="373" t="s">
        <v>1351</v>
      </c>
      <c r="Q519" s="372" t="s">
        <v>3638</v>
      </c>
      <c r="R519" s="374">
        <v>20</v>
      </c>
      <c r="S519" s="375">
        <v>35</v>
      </c>
      <c r="T519" s="392">
        <v>35</v>
      </c>
      <c r="U519" s="391" t="s">
        <v>6251</v>
      </c>
      <c r="V519" s="376">
        <v>126.89004499853586</v>
      </c>
      <c r="W519" s="378">
        <v>127.5322772204327</v>
      </c>
      <c r="X519" s="377">
        <v>63.503838890515716</v>
      </c>
      <c r="Y519" s="387">
        <v>63.839999999999996</v>
      </c>
      <c r="Z519" s="395" t="s">
        <v>3639</v>
      </c>
      <c r="AA519" s="380">
        <v>100</v>
      </c>
      <c r="AB519" s="379" t="s">
        <v>3630</v>
      </c>
      <c r="AC519" s="380">
        <v>0</v>
      </c>
      <c r="AD519" s="379" t="s">
        <v>3630</v>
      </c>
      <c r="AE519" s="394">
        <v>0</v>
      </c>
      <c r="AF519" s="396">
        <v>0</v>
      </c>
      <c r="AG519" s="393">
        <v>0</v>
      </c>
      <c r="AH519" s="397" t="s">
        <v>633</v>
      </c>
      <c r="AI519" s="351"/>
      <c r="AL519" s="525" t="s">
        <v>15525</v>
      </c>
      <c r="AM519" s="513" t="s">
        <v>83</v>
      </c>
      <c r="AN519" s="508">
        <v>100</v>
      </c>
      <c r="AO519" s="514">
        <v>1043</v>
      </c>
      <c r="AP519" s="498">
        <v>1043</v>
      </c>
      <c r="AQ519" s="515">
        <v>0</v>
      </c>
      <c r="AR519" s="512" t="s">
        <v>15524</v>
      </c>
      <c r="BA519" s="338" t="s">
        <v>6256</v>
      </c>
    </row>
    <row r="520" spans="2:53" ht="16.5" customHeight="1">
      <c r="B520" s="398" t="s">
        <v>6257</v>
      </c>
      <c r="C520" s="381" t="s">
        <v>6258</v>
      </c>
      <c r="D520" s="383">
        <v>1044</v>
      </c>
      <c r="E520" s="382" t="s">
        <v>6259</v>
      </c>
      <c r="F520" s="369" t="s">
        <v>6260</v>
      </c>
      <c r="G520" s="385" t="s">
        <v>6261</v>
      </c>
      <c r="H520" s="386"/>
      <c r="I520" s="384" t="s">
        <v>150</v>
      </c>
      <c r="J520" s="367" t="s">
        <v>76</v>
      </c>
      <c r="K520" s="366" t="s">
        <v>84</v>
      </c>
      <c r="L520" s="387">
        <v>76</v>
      </c>
      <c r="M520" s="388" t="s">
        <v>6262</v>
      </c>
      <c r="N520" s="389">
        <v>800</v>
      </c>
      <c r="O520" s="390" t="s">
        <v>1348</v>
      </c>
      <c r="P520" s="373" t="s">
        <v>1349</v>
      </c>
      <c r="Q520" s="372" t="s">
        <v>3638</v>
      </c>
      <c r="R520" s="374">
        <v>25</v>
      </c>
      <c r="S520" s="375">
        <v>35</v>
      </c>
      <c r="T520" s="392">
        <v>25</v>
      </c>
      <c r="U520" s="391" t="s">
        <v>6260</v>
      </c>
      <c r="V520" s="376">
        <v>126.87912930627654</v>
      </c>
      <c r="W520" s="378">
        <v>127.51893581878244</v>
      </c>
      <c r="X520" s="377">
        <v>63.510967437470526</v>
      </c>
      <c r="Y520" s="387">
        <v>63.949999999999996</v>
      </c>
      <c r="Z520" s="395" t="s">
        <v>3639</v>
      </c>
      <c r="AA520" s="380">
        <v>120</v>
      </c>
      <c r="AB520" s="379" t="s">
        <v>3630</v>
      </c>
      <c r="AC520" s="380">
        <v>0</v>
      </c>
      <c r="AD520" s="379" t="s">
        <v>3630</v>
      </c>
      <c r="AE520" s="394">
        <v>0</v>
      </c>
      <c r="AF520" s="396">
        <v>0</v>
      </c>
      <c r="AG520" s="393">
        <v>0</v>
      </c>
      <c r="AH520" s="397" t="s">
        <v>633</v>
      </c>
      <c r="AI520" s="351"/>
      <c r="AL520" s="525" t="s">
        <v>15526</v>
      </c>
      <c r="AM520" s="513" t="s">
        <v>84</v>
      </c>
      <c r="AN520" s="508">
        <v>100</v>
      </c>
      <c r="AO520" s="514">
        <v>1044</v>
      </c>
      <c r="AP520" s="498">
        <v>808</v>
      </c>
      <c r="AQ520" s="515">
        <v>236</v>
      </c>
      <c r="AR520" s="512" t="s">
        <v>15527</v>
      </c>
      <c r="BA520" s="338" t="s">
        <v>6263</v>
      </c>
    </row>
    <row r="521" spans="2:53" ht="16.5" customHeight="1">
      <c r="B521" s="398" t="s">
        <v>6264</v>
      </c>
      <c r="C521" s="381" t="s">
        <v>6265</v>
      </c>
      <c r="D521" s="383">
        <v>1045</v>
      </c>
      <c r="E521" s="382" t="s">
        <v>6266</v>
      </c>
      <c r="F521" s="369" t="s">
        <v>6267</v>
      </c>
      <c r="G521" s="385" t="s">
        <v>6268</v>
      </c>
      <c r="H521" s="386"/>
      <c r="I521" s="384" t="s">
        <v>173</v>
      </c>
      <c r="J521" s="367" t="s">
        <v>177</v>
      </c>
      <c r="K521" s="366" t="s">
        <v>84</v>
      </c>
      <c r="L521" s="387">
        <v>13</v>
      </c>
      <c r="M521" s="388" t="s">
        <v>6269</v>
      </c>
      <c r="N521" s="389">
        <v>1000</v>
      </c>
      <c r="O521" s="390" t="s">
        <v>1350</v>
      </c>
      <c r="P521" s="373" t="s">
        <v>1351</v>
      </c>
      <c r="Q521" s="372" t="s">
        <v>3638</v>
      </c>
      <c r="R521" s="374">
        <v>35</v>
      </c>
      <c r="S521" s="375">
        <v>40</v>
      </c>
      <c r="T521" s="392">
        <v>10</v>
      </c>
      <c r="U521" s="391" t="s">
        <v>6267</v>
      </c>
      <c r="V521" s="376">
        <v>127.02084117826087</v>
      </c>
      <c r="W521" s="378">
        <v>127.6921392178744</v>
      </c>
      <c r="X521" s="377">
        <v>63.568509801932379</v>
      </c>
      <c r="Y521" s="387">
        <v>63.62</v>
      </c>
      <c r="Z521" s="395" t="s">
        <v>3639</v>
      </c>
      <c r="AA521" s="380">
        <v>150</v>
      </c>
      <c r="AB521" s="379" t="s">
        <v>3630</v>
      </c>
      <c r="AC521" s="380">
        <v>0</v>
      </c>
      <c r="AD521" s="379" t="s">
        <v>3630</v>
      </c>
      <c r="AE521" s="394">
        <v>0</v>
      </c>
      <c r="AF521" s="396">
        <v>0</v>
      </c>
      <c r="AG521" s="393">
        <v>0</v>
      </c>
      <c r="AH521" s="397" t="s">
        <v>633</v>
      </c>
      <c r="AI521" s="351"/>
      <c r="AL521" s="525" t="s">
        <v>15528</v>
      </c>
      <c r="AM521" s="513" t="s">
        <v>84</v>
      </c>
      <c r="AN521" s="508">
        <v>100</v>
      </c>
      <c r="AO521" s="514">
        <v>1045</v>
      </c>
      <c r="AP521" s="498">
        <v>811</v>
      </c>
      <c r="AQ521" s="515">
        <v>234</v>
      </c>
      <c r="AR521" s="512" t="s">
        <v>15529</v>
      </c>
      <c r="BA521" s="338" t="s">
        <v>6270</v>
      </c>
    </row>
    <row r="522" spans="2:53" ht="16.5" customHeight="1">
      <c r="B522" s="398" t="s">
        <v>6271</v>
      </c>
      <c r="C522" s="381" t="s">
        <v>6272</v>
      </c>
      <c r="D522" s="383">
        <v>1046</v>
      </c>
      <c r="E522" s="382" t="s">
        <v>6273</v>
      </c>
      <c r="F522" s="369" t="s">
        <v>6274</v>
      </c>
      <c r="G522" s="385" t="s">
        <v>6275</v>
      </c>
      <c r="H522" s="386"/>
      <c r="I522" s="384" t="s">
        <v>150</v>
      </c>
      <c r="J522" s="367" t="s">
        <v>105</v>
      </c>
      <c r="K522" s="366" t="s">
        <v>84</v>
      </c>
      <c r="L522" s="387">
        <v>18</v>
      </c>
      <c r="M522" s="388" t="s">
        <v>6276</v>
      </c>
      <c r="N522" s="389">
        <v>800</v>
      </c>
      <c r="O522" s="390" t="s">
        <v>1348</v>
      </c>
      <c r="P522" s="373" t="s">
        <v>1349</v>
      </c>
      <c r="Q522" s="372" t="s">
        <v>3638</v>
      </c>
      <c r="R522" s="374">
        <v>35</v>
      </c>
      <c r="S522" s="375">
        <v>25</v>
      </c>
      <c r="T522" s="392">
        <v>25</v>
      </c>
      <c r="U522" s="391" t="s">
        <v>6274</v>
      </c>
      <c r="V522" s="376">
        <v>126.84267762203963</v>
      </c>
      <c r="W522" s="378">
        <v>127.47438376027067</v>
      </c>
      <c r="X522" s="377">
        <v>63.496469308844858</v>
      </c>
      <c r="Y522" s="387">
        <v>63.93</v>
      </c>
      <c r="Z522" s="395" t="s">
        <v>3639</v>
      </c>
      <c r="AA522" s="380">
        <v>120</v>
      </c>
      <c r="AB522" s="379" t="s">
        <v>3630</v>
      </c>
      <c r="AC522" s="380">
        <v>0</v>
      </c>
      <c r="AD522" s="379" t="s">
        <v>3630</v>
      </c>
      <c r="AE522" s="394">
        <v>0</v>
      </c>
      <c r="AF522" s="396">
        <v>0</v>
      </c>
      <c r="AG522" s="393">
        <v>0</v>
      </c>
      <c r="AH522" s="397" t="s">
        <v>633</v>
      </c>
      <c r="AI522" s="351"/>
      <c r="AL522" s="525" t="s">
        <v>15530</v>
      </c>
      <c r="AM522" s="513" t="s">
        <v>84</v>
      </c>
      <c r="AN522" s="508">
        <v>100</v>
      </c>
      <c r="AO522" s="514">
        <v>1046</v>
      </c>
      <c r="AP522" s="498">
        <v>809</v>
      </c>
      <c r="AQ522" s="515">
        <v>237</v>
      </c>
      <c r="AR522" s="512" t="s">
        <v>15531</v>
      </c>
      <c r="BA522" s="338" t="s">
        <v>6277</v>
      </c>
    </row>
    <row r="523" spans="2:53" ht="16.5" customHeight="1">
      <c r="B523" s="398" t="s">
        <v>6278</v>
      </c>
      <c r="C523" s="381" t="s">
        <v>6279</v>
      </c>
      <c r="D523" s="383">
        <v>1047</v>
      </c>
      <c r="E523" s="382" t="s">
        <v>633</v>
      </c>
      <c r="F523" s="369" t="s">
        <v>6280</v>
      </c>
      <c r="G523" s="385" t="s">
        <v>6281</v>
      </c>
      <c r="H523" s="386"/>
      <c r="I523" s="384" t="s">
        <v>333</v>
      </c>
      <c r="J523" s="367" t="s">
        <v>688</v>
      </c>
      <c r="K523" s="366" t="s">
        <v>83</v>
      </c>
      <c r="L523" s="387">
        <v>55</v>
      </c>
      <c r="M523" s="388" t="s">
        <v>6282</v>
      </c>
      <c r="N523" s="389">
        <v>1000</v>
      </c>
      <c r="O523" s="390" t="s">
        <v>1348</v>
      </c>
      <c r="P523" s="373" t="s">
        <v>1349</v>
      </c>
      <c r="Q523" s="372" t="s">
        <v>3638</v>
      </c>
      <c r="R523" s="374">
        <v>25</v>
      </c>
      <c r="S523" s="375">
        <v>40</v>
      </c>
      <c r="T523" s="392">
        <v>25</v>
      </c>
      <c r="U523" s="391" t="s">
        <v>6280</v>
      </c>
      <c r="V523" s="376">
        <v>126.83236361541562</v>
      </c>
      <c r="W523" s="378">
        <v>127.46177775217464</v>
      </c>
      <c r="X523" s="377">
        <v>63.477929316204879</v>
      </c>
      <c r="Y523" s="387">
        <v>64.190000000000012</v>
      </c>
      <c r="Z523" s="395" t="s">
        <v>3639</v>
      </c>
      <c r="AA523" s="380">
        <v>100</v>
      </c>
      <c r="AB523" s="379" t="s">
        <v>3630</v>
      </c>
      <c r="AC523" s="380">
        <v>0</v>
      </c>
      <c r="AD523" s="379" t="s">
        <v>3630</v>
      </c>
      <c r="AE523" s="394">
        <v>0</v>
      </c>
      <c r="AF523" s="396">
        <v>0</v>
      </c>
      <c r="AG523" s="393">
        <v>0</v>
      </c>
      <c r="AH523" s="397" t="s">
        <v>633</v>
      </c>
      <c r="AI523" s="351"/>
      <c r="AL523" s="525" t="s">
        <v>15532</v>
      </c>
      <c r="AM523" s="513" t="s">
        <v>83</v>
      </c>
      <c r="AN523" s="508">
        <v>100</v>
      </c>
      <c r="AO523" s="514">
        <v>1047</v>
      </c>
      <c r="AP523" s="498">
        <v>1047</v>
      </c>
      <c r="AQ523" s="515">
        <v>0</v>
      </c>
      <c r="AR523" s="512" t="s">
        <v>15533</v>
      </c>
      <c r="BA523" s="338" t="s">
        <v>6283</v>
      </c>
    </row>
    <row r="524" spans="2:53" ht="16.5" customHeight="1">
      <c r="B524" s="398" t="s">
        <v>6284</v>
      </c>
      <c r="C524" s="381" t="s">
        <v>6285</v>
      </c>
      <c r="D524" s="383">
        <v>1048</v>
      </c>
      <c r="E524" s="382" t="s">
        <v>6286</v>
      </c>
      <c r="F524" s="369" t="s">
        <v>6287</v>
      </c>
      <c r="G524" s="385" t="s">
        <v>6288</v>
      </c>
      <c r="H524" s="386"/>
      <c r="I524" s="384" t="s">
        <v>173</v>
      </c>
      <c r="J524" s="367" t="s">
        <v>102</v>
      </c>
      <c r="K524" s="366" t="s">
        <v>84</v>
      </c>
      <c r="L524" s="387">
        <v>15</v>
      </c>
      <c r="M524" s="388" t="s">
        <v>6289</v>
      </c>
      <c r="N524" s="389">
        <v>1000</v>
      </c>
      <c r="O524" s="390" t="s">
        <v>1350</v>
      </c>
      <c r="P524" s="373" t="s">
        <v>1351</v>
      </c>
      <c r="Q524" s="372" t="s">
        <v>3638</v>
      </c>
      <c r="R524" s="374">
        <v>35</v>
      </c>
      <c r="S524" s="375">
        <v>25</v>
      </c>
      <c r="T524" s="392">
        <v>0</v>
      </c>
      <c r="U524" s="391" t="s">
        <v>6287</v>
      </c>
      <c r="V524" s="376">
        <v>126.98000239845715</v>
      </c>
      <c r="W524" s="378">
        <v>127.64222515366986</v>
      </c>
      <c r="X524" s="377">
        <v>63.548886223936513</v>
      </c>
      <c r="Y524" s="387">
        <v>63.6</v>
      </c>
      <c r="Z524" s="395" t="s">
        <v>3639</v>
      </c>
      <c r="AA524" s="380">
        <v>250</v>
      </c>
      <c r="AB524" s="379" t="s">
        <v>3630</v>
      </c>
      <c r="AC524" s="380">
        <v>0</v>
      </c>
      <c r="AD524" s="379" t="s">
        <v>3630</v>
      </c>
      <c r="AE524" s="394">
        <v>0</v>
      </c>
      <c r="AF524" s="396">
        <v>0</v>
      </c>
      <c r="AG524" s="393">
        <v>0</v>
      </c>
      <c r="AH524" s="397" t="s">
        <v>633</v>
      </c>
      <c r="AI524" s="351"/>
      <c r="AL524" s="525" t="s">
        <v>15534</v>
      </c>
      <c r="AM524" s="513" t="s">
        <v>84</v>
      </c>
      <c r="AN524" s="508">
        <v>100</v>
      </c>
      <c r="AO524" s="514">
        <v>1048</v>
      </c>
      <c r="AP524" s="498">
        <v>812</v>
      </c>
      <c r="AQ524" s="515">
        <v>236</v>
      </c>
      <c r="AR524" s="512" t="s">
        <v>15507</v>
      </c>
      <c r="BA524" s="338" t="s">
        <v>6290</v>
      </c>
    </row>
    <row r="525" spans="2:53" ht="16.5" customHeight="1">
      <c r="B525" s="398" t="s">
        <v>6291</v>
      </c>
      <c r="C525" s="381" t="s">
        <v>6292</v>
      </c>
      <c r="D525" s="383">
        <v>1049</v>
      </c>
      <c r="E525" s="382" t="s">
        <v>633</v>
      </c>
      <c r="F525" s="369" t="s">
        <v>6293</v>
      </c>
      <c r="G525" s="385" t="s">
        <v>6294</v>
      </c>
      <c r="H525" s="386"/>
      <c r="I525" s="384" t="s">
        <v>173</v>
      </c>
      <c r="J525" s="367" t="s">
        <v>179</v>
      </c>
      <c r="K525" s="366" t="s">
        <v>83</v>
      </c>
      <c r="L525" s="387">
        <v>14</v>
      </c>
      <c r="M525" s="388" t="s">
        <v>6295</v>
      </c>
      <c r="N525" s="389">
        <v>1000</v>
      </c>
      <c r="O525" s="390" t="s">
        <v>1350</v>
      </c>
      <c r="P525" s="373" t="s">
        <v>1351</v>
      </c>
      <c r="Q525" s="372" t="s">
        <v>3638</v>
      </c>
      <c r="R525" s="374">
        <v>20</v>
      </c>
      <c r="S525" s="375">
        <v>35</v>
      </c>
      <c r="T525" s="392">
        <v>35</v>
      </c>
      <c r="U525" s="391" t="s">
        <v>6293</v>
      </c>
      <c r="V525" s="376">
        <v>126.80153166323709</v>
      </c>
      <c r="W525" s="378">
        <v>127.42409425506756</v>
      </c>
      <c r="X525" s="377">
        <v>63.467187040847691</v>
      </c>
      <c r="Y525" s="387">
        <v>63.79</v>
      </c>
      <c r="Z525" s="395" t="s">
        <v>3639</v>
      </c>
      <c r="AA525" s="380">
        <v>100</v>
      </c>
      <c r="AB525" s="379" t="s">
        <v>3630</v>
      </c>
      <c r="AC525" s="380">
        <v>0</v>
      </c>
      <c r="AD525" s="379" t="s">
        <v>3630</v>
      </c>
      <c r="AE525" s="394">
        <v>0</v>
      </c>
      <c r="AF525" s="396">
        <v>0</v>
      </c>
      <c r="AG525" s="393">
        <v>0</v>
      </c>
      <c r="AH525" s="397" t="s">
        <v>633</v>
      </c>
      <c r="AI525" s="351"/>
      <c r="AL525" s="525" t="s">
        <v>15535</v>
      </c>
      <c r="AM525" s="513" t="s">
        <v>83</v>
      </c>
      <c r="AN525" s="508">
        <v>100</v>
      </c>
      <c r="AO525" s="514">
        <v>1049</v>
      </c>
      <c r="AP525" s="498">
        <v>1049</v>
      </c>
      <c r="AQ525" s="515">
        <v>0</v>
      </c>
      <c r="AR525" s="512" t="s">
        <v>15536</v>
      </c>
      <c r="BA525" s="338" t="s">
        <v>6296</v>
      </c>
    </row>
    <row r="526" spans="2:53" ht="16.5" customHeight="1">
      <c r="B526" s="398" t="s">
        <v>6297</v>
      </c>
      <c r="C526" s="381" t="s">
        <v>6298</v>
      </c>
      <c r="D526" s="383">
        <v>1050</v>
      </c>
      <c r="E526" s="382" t="s">
        <v>6299</v>
      </c>
      <c r="F526" s="369" t="s">
        <v>6223</v>
      </c>
      <c r="G526" s="385" t="s">
        <v>6300</v>
      </c>
      <c r="H526" s="386"/>
      <c r="I526" s="384" t="s">
        <v>173</v>
      </c>
      <c r="J526" s="367" t="s">
        <v>124</v>
      </c>
      <c r="K526" s="366" t="s">
        <v>84</v>
      </c>
      <c r="L526" s="387">
        <v>10</v>
      </c>
      <c r="M526" s="388" t="s">
        <v>6301</v>
      </c>
      <c r="N526" s="389">
        <v>1000</v>
      </c>
      <c r="O526" s="390" t="s">
        <v>1350</v>
      </c>
      <c r="P526" s="373" t="s">
        <v>1351</v>
      </c>
      <c r="Q526" s="372" t="s">
        <v>3638</v>
      </c>
      <c r="R526" s="374">
        <v>35</v>
      </c>
      <c r="S526" s="375">
        <v>25</v>
      </c>
      <c r="T526" s="392">
        <v>0</v>
      </c>
      <c r="U526" s="391" t="s">
        <v>6223</v>
      </c>
      <c r="V526" s="376">
        <v>126.9464921391492</v>
      </c>
      <c r="W526" s="378">
        <v>127.60126817007125</v>
      </c>
      <c r="X526" s="377">
        <v>63.536119845389777</v>
      </c>
      <c r="Y526" s="387">
        <v>63.589999999999996</v>
      </c>
      <c r="Z526" s="395" t="s">
        <v>3639</v>
      </c>
      <c r="AA526" s="380">
        <v>250</v>
      </c>
      <c r="AB526" s="379" t="s">
        <v>3630</v>
      </c>
      <c r="AC526" s="380">
        <v>0</v>
      </c>
      <c r="AD526" s="379" t="s">
        <v>3630</v>
      </c>
      <c r="AE526" s="394">
        <v>0</v>
      </c>
      <c r="AF526" s="396">
        <v>0</v>
      </c>
      <c r="AG526" s="393">
        <v>0</v>
      </c>
      <c r="AH526" s="397" t="s">
        <v>633</v>
      </c>
      <c r="AI526" s="351"/>
      <c r="AL526" s="525" t="s">
        <v>15537</v>
      </c>
      <c r="AM526" s="513" t="s">
        <v>84</v>
      </c>
      <c r="AN526" s="508">
        <v>100</v>
      </c>
      <c r="AO526" s="514">
        <v>1050</v>
      </c>
      <c r="AP526" s="498">
        <v>814</v>
      </c>
      <c r="AQ526" s="515">
        <v>236</v>
      </c>
      <c r="AR526" s="512" t="s">
        <v>15514</v>
      </c>
      <c r="BA526" s="338" t="s">
        <v>6302</v>
      </c>
    </row>
    <row r="527" spans="2:53" ht="16.5" customHeight="1">
      <c r="B527" s="398" t="s">
        <v>6303</v>
      </c>
      <c r="C527" s="381" t="s">
        <v>6304</v>
      </c>
      <c r="D527" s="383">
        <v>1051</v>
      </c>
      <c r="E527" s="382" t="s">
        <v>633</v>
      </c>
      <c r="F527" s="369" t="s">
        <v>6305</v>
      </c>
      <c r="G527" s="385" t="s">
        <v>6306</v>
      </c>
      <c r="H527" s="386"/>
      <c r="I527" s="384" t="s">
        <v>333</v>
      </c>
      <c r="J527" s="367" t="s">
        <v>765</v>
      </c>
      <c r="K527" s="366" t="s">
        <v>83</v>
      </c>
      <c r="L527" s="387">
        <v>21</v>
      </c>
      <c r="M527" s="388" t="s">
        <v>6307</v>
      </c>
      <c r="N527" s="389">
        <v>1000</v>
      </c>
      <c r="O527" s="390" t="s">
        <v>1348</v>
      </c>
      <c r="P527" s="373" t="s">
        <v>1349</v>
      </c>
      <c r="Q527" s="372" t="s">
        <v>3638</v>
      </c>
      <c r="R527" s="374">
        <v>25</v>
      </c>
      <c r="S527" s="375">
        <v>40</v>
      </c>
      <c r="T527" s="392">
        <v>25</v>
      </c>
      <c r="U527" s="391" t="s">
        <v>6305</v>
      </c>
      <c r="V527" s="376">
        <v>126.77636960654414</v>
      </c>
      <c r="W527" s="378">
        <v>127.39334063022062</v>
      </c>
      <c r="X527" s="377">
        <v>63.455144881617613</v>
      </c>
      <c r="Y527" s="387">
        <v>64.160000000000011</v>
      </c>
      <c r="Z527" s="395" t="s">
        <v>3639</v>
      </c>
      <c r="AA527" s="380">
        <v>100</v>
      </c>
      <c r="AB527" s="379" t="s">
        <v>3630</v>
      </c>
      <c r="AC527" s="380">
        <v>0</v>
      </c>
      <c r="AD527" s="379" t="s">
        <v>3630</v>
      </c>
      <c r="AE527" s="394">
        <v>0</v>
      </c>
      <c r="AF527" s="396">
        <v>0</v>
      </c>
      <c r="AG527" s="393">
        <v>0</v>
      </c>
      <c r="AH527" s="397" t="s">
        <v>633</v>
      </c>
      <c r="AI527" s="351"/>
      <c r="AL527" s="525" t="s">
        <v>15538</v>
      </c>
      <c r="AM527" s="513" t="s">
        <v>83</v>
      </c>
      <c r="AN527" s="508">
        <v>100</v>
      </c>
      <c r="AO527" s="514">
        <v>1051</v>
      </c>
      <c r="AP527" s="498">
        <v>1051</v>
      </c>
      <c r="AQ527" s="515">
        <v>0</v>
      </c>
      <c r="AR527" s="512" t="s">
        <v>15539</v>
      </c>
      <c r="BA527" s="338" t="s">
        <v>6308</v>
      </c>
    </row>
    <row r="528" spans="2:53" ht="16.5" customHeight="1">
      <c r="B528" s="398" t="s">
        <v>6309</v>
      </c>
      <c r="C528" s="381" t="s">
        <v>6310</v>
      </c>
      <c r="D528" s="383">
        <v>1053</v>
      </c>
      <c r="E528" s="382" t="s">
        <v>633</v>
      </c>
      <c r="F528" s="369" t="s">
        <v>6311</v>
      </c>
      <c r="G528" s="385" t="s">
        <v>6312</v>
      </c>
      <c r="H528" s="386"/>
      <c r="I528" s="384" t="s">
        <v>341</v>
      </c>
      <c r="J528" s="367" t="s">
        <v>717</v>
      </c>
      <c r="K528" s="366" t="s">
        <v>83</v>
      </c>
      <c r="L528" s="387">
        <v>36</v>
      </c>
      <c r="M528" s="388" t="s">
        <v>6313</v>
      </c>
      <c r="N528" s="389">
        <v>1000</v>
      </c>
      <c r="O528" s="390" t="s">
        <v>1350</v>
      </c>
      <c r="P528" s="373" t="s">
        <v>1351</v>
      </c>
      <c r="Q528" s="372" t="s">
        <v>3638</v>
      </c>
      <c r="R528" s="374">
        <v>25</v>
      </c>
      <c r="S528" s="375">
        <v>30</v>
      </c>
      <c r="T528" s="392">
        <v>25</v>
      </c>
      <c r="U528" s="391" t="s">
        <v>6311</v>
      </c>
      <c r="V528" s="376">
        <v>126.74075893039813</v>
      </c>
      <c r="W528" s="378">
        <v>127.3498164704866</v>
      </c>
      <c r="X528" s="377">
        <v>63.439712299557648</v>
      </c>
      <c r="Y528" s="387">
        <v>64.81</v>
      </c>
      <c r="Z528" s="395" t="s">
        <v>3639</v>
      </c>
      <c r="AA528" s="380">
        <v>200</v>
      </c>
      <c r="AB528" s="379" t="s">
        <v>3630</v>
      </c>
      <c r="AC528" s="380">
        <v>10</v>
      </c>
      <c r="AD528" s="379" t="s">
        <v>3630</v>
      </c>
      <c r="AE528" s="394">
        <v>0</v>
      </c>
      <c r="AF528" s="396">
        <v>0</v>
      </c>
      <c r="AG528" s="393">
        <v>0</v>
      </c>
      <c r="AH528" s="397" t="s">
        <v>633</v>
      </c>
      <c r="AI528" s="351"/>
      <c r="AL528" s="525" t="s">
        <v>15540</v>
      </c>
      <c r="AM528" s="513" t="s">
        <v>83</v>
      </c>
      <c r="AN528" s="508">
        <v>100</v>
      </c>
      <c r="AO528" s="514">
        <v>1053</v>
      </c>
      <c r="AP528" s="498">
        <v>1053</v>
      </c>
      <c r="AQ528" s="515">
        <v>0</v>
      </c>
      <c r="AR528" s="512" t="s">
        <v>15541</v>
      </c>
      <c r="BA528" s="338" t="s">
        <v>6314</v>
      </c>
    </row>
    <row r="529" spans="2:53" ht="16.5" customHeight="1">
      <c r="B529" s="398" t="s">
        <v>6309</v>
      </c>
      <c r="C529" s="381" t="s">
        <v>6310</v>
      </c>
      <c r="D529" s="383">
        <v>1052</v>
      </c>
      <c r="E529" s="382" t="s">
        <v>6315</v>
      </c>
      <c r="F529" s="369" t="s">
        <v>6311</v>
      </c>
      <c r="G529" s="385" t="s">
        <v>6316</v>
      </c>
      <c r="H529" s="386"/>
      <c r="I529" s="384" t="s">
        <v>150</v>
      </c>
      <c r="J529" s="367" t="s">
        <v>107</v>
      </c>
      <c r="K529" s="366" t="s">
        <v>84</v>
      </c>
      <c r="L529" s="387">
        <v>12</v>
      </c>
      <c r="M529" s="388" t="s">
        <v>6317</v>
      </c>
      <c r="N529" s="389">
        <v>800</v>
      </c>
      <c r="O529" s="390" t="s">
        <v>1348</v>
      </c>
      <c r="P529" s="373" t="s">
        <v>1349</v>
      </c>
      <c r="Q529" s="372" t="s">
        <v>3638</v>
      </c>
      <c r="R529" s="374">
        <v>35</v>
      </c>
      <c r="S529" s="375">
        <v>25</v>
      </c>
      <c r="T529" s="392">
        <v>25</v>
      </c>
      <c r="U529" s="391" t="s">
        <v>6311</v>
      </c>
      <c r="V529" s="376">
        <v>126.7320094502267</v>
      </c>
      <c r="W529" s="378">
        <v>127.33912266138817</v>
      </c>
      <c r="X529" s="377">
        <v>63.454433944192566</v>
      </c>
      <c r="Y529" s="387">
        <v>63.879999999999995</v>
      </c>
      <c r="Z529" s="395" t="s">
        <v>3639</v>
      </c>
      <c r="AA529" s="380">
        <v>120</v>
      </c>
      <c r="AB529" s="379" t="s">
        <v>3630</v>
      </c>
      <c r="AC529" s="380">
        <v>0</v>
      </c>
      <c r="AD529" s="379" t="s">
        <v>3630</v>
      </c>
      <c r="AE529" s="394">
        <v>0</v>
      </c>
      <c r="AF529" s="396">
        <v>0</v>
      </c>
      <c r="AG529" s="393">
        <v>0</v>
      </c>
      <c r="AH529" s="397" t="s">
        <v>633</v>
      </c>
      <c r="AI529" s="351"/>
      <c r="AL529" s="525" t="s">
        <v>15542</v>
      </c>
      <c r="AM529" s="513" t="s">
        <v>84</v>
      </c>
      <c r="AN529" s="508">
        <v>100</v>
      </c>
      <c r="AO529" s="514">
        <v>1052</v>
      </c>
      <c r="AP529" s="498">
        <v>812</v>
      </c>
      <c r="AQ529" s="515">
        <v>240</v>
      </c>
      <c r="AR529" s="512" t="s">
        <v>15543</v>
      </c>
      <c r="BA529" s="338" t="s">
        <v>6318</v>
      </c>
    </row>
    <row r="530" spans="2:53" ht="16.5" customHeight="1">
      <c r="B530" s="398" t="s">
        <v>6319</v>
      </c>
      <c r="C530" s="381" t="s">
        <v>6320</v>
      </c>
      <c r="D530" s="383">
        <v>1054</v>
      </c>
      <c r="E530" s="382" t="s">
        <v>633</v>
      </c>
      <c r="F530" s="369" t="s">
        <v>6321</v>
      </c>
      <c r="G530" s="385" t="s">
        <v>6322</v>
      </c>
      <c r="H530" s="386"/>
      <c r="I530" s="384" t="s">
        <v>341</v>
      </c>
      <c r="J530" s="367" t="s">
        <v>354</v>
      </c>
      <c r="K530" s="366" t="s">
        <v>83</v>
      </c>
      <c r="L530" s="387">
        <v>141</v>
      </c>
      <c r="M530" s="388" t="s">
        <v>6323</v>
      </c>
      <c r="N530" s="389">
        <v>1000</v>
      </c>
      <c r="O530" s="390" t="s">
        <v>1350</v>
      </c>
      <c r="P530" s="373" t="s">
        <v>1351</v>
      </c>
      <c r="Q530" s="372" t="s">
        <v>3638</v>
      </c>
      <c r="R530" s="374">
        <v>25</v>
      </c>
      <c r="S530" s="375">
        <v>30</v>
      </c>
      <c r="T530" s="392">
        <v>25</v>
      </c>
      <c r="U530" s="391" t="s">
        <v>6321</v>
      </c>
      <c r="V530" s="376">
        <v>126.72120596178239</v>
      </c>
      <c r="W530" s="378">
        <v>127.32591839773404</v>
      </c>
      <c r="X530" s="377">
        <v>63.43143782024179</v>
      </c>
      <c r="Y530" s="387">
        <v>64.800000000000011</v>
      </c>
      <c r="Z530" s="395" t="s">
        <v>3639</v>
      </c>
      <c r="AA530" s="380">
        <v>200</v>
      </c>
      <c r="AB530" s="379" t="s">
        <v>3630</v>
      </c>
      <c r="AC530" s="380">
        <v>10</v>
      </c>
      <c r="AD530" s="379" t="s">
        <v>3630</v>
      </c>
      <c r="AE530" s="394">
        <v>0</v>
      </c>
      <c r="AF530" s="396">
        <v>0</v>
      </c>
      <c r="AG530" s="393">
        <v>0</v>
      </c>
      <c r="AH530" s="397" t="s">
        <v>633</v>
      </c>
      <c r="AI530" s="351"/>
      <c r="AL530" s="525" t="s">
        <v>15544</v>
      </c>
      <c r="AM530" s="513" t="s">
        <v>83</v>
      </c>
      <c r="AN530" s="508">
        <v>100</v>
      </c>
      <c r="AO530" s="514">
        <v>1054</v>
      </c>
      <c r="AP530" s="498">
        <v>1054</v>
      </c>
      <c r="AQ530" s="515">
        <v>0</v>
      </c>
      <c r="AR530" s="512" t="s">
        <v>15545</v>
      </c>
      <c r="BA530" s="338" t="s">
        <v>6324</v>
      </c>
    </row>
    <row r="531" spans="2:53" ht="16.5" customHeight="1">
      <c r="B531" s="398" t="s">
        <v>6325</v>
      </c>
      <c r="C531" s="381" t="s">
        <v>6326</v>
      </c>
      <c r="D531" s="383">
        <v>1055</v>
      </c>
      <c r="E531" s="382" t="s">
        <v>633</v>
      </c>
      <c r="F531" s="369" t="s">
        <v>6327</v>
      </c>
      <c r="G531" s="385" t="s">
        <v>6328</v>
      </c>
      <c r="H531" s="386"/>
      <c r="I531" s="384" t="s">
        <v>333</v>
      </c>
      <c r="J531" s="367" t="s">
        <v>369</v>
      </c>
      <c r="K531" s="366" t="s">
        <v>83</v>
      </c>
      <c r="L531" s="387">
        <v>10</v>
      </c>
      <c r="M531" s="388" t="s">
        <v>4993</v>
      </c>
      <c r="N531" s="389">
        <v>1000</v>
      </c>
      <c r="O531" s="390" t="s">
        <v>1348</v>
      </c>
      <c r="P531" s="373" t="s">
        <v>1349</v>
      </c>
      <c r="Q531" s="372" t="s">
        <v>3638</v>
      </c>
      <c r="R531" s="374">
        <v>25</v>
      </c>
      <c r="S531" s="375">
        <v>35</v>
      </c>
      <c r="T531" s="392">
        <v>30</v>
      </c>
      <c r="U531" s="391" t="s">
        <v>6327</v>
      </c>
      <c r="V531" s="376">
        <v>126.70208777561683</v>
      </c>
      <c r="W531" s="378">
        <v>127.3025517257539</v>
      </c>
      <c r="X531" s="377">
        <v>63.422680249314645</v>
      </c>
      <c r="Y531" s="387">
        <v>64.13000000000001</v>
      </c>
      <c r="Z531" s="395" t="s">
        <v>3639</v>
      </c>
      <c r="AA531" s="380">
        <v>100</v>
      </c>
      <c r="AB531" s="379" t="s">
        <v>3630</v>
      </c>
      <c r="AC531" s="380">
        <v>0</v>
      </c>
      <c r="AD531" s="379" t="s">
        <v>3630</v>
      </c>
      <c r="AE531" s="394">
        <v>0</v>
      </c>
      <c r="AF531" s="396">
        <v>0</v>
      </c>
      <c r="AG531" s="393">
        <v>0</v>
      </c>
      <c r="AH531" s="397" t="s">
        <v>633</v>
      </c>
      <c r="AI531" s="351"/>
      <c r="AL531" s="525" t="s">
        <v>15546</v>
      </c>
      <c r="AM531" s="513" t="s">
        <v>83</v>
      </c>
      <c r="AN531" s="508">
        <v>100</v>
      </c>
      <c r="AO531" s="514">
        <v>1055</v>
      </c>
      <c r="AP531" s="498">
        <v>1055</v>
      </c>
      <c r="AQ531" s="515">
        <v>0</v>
      </c>
      <c r="AR531" s="512" t="s">
        <v>15547</v>
      </c>
      <c r="BA531" s="338" t="s">
        <v>6329</v>
      </c>
    </row>
    <row r="532" spans="2:53" ht="16.5" customHeight="1">
      <c r="B532" s="398" t="s">
        <v>6325</v>
      </c>
      <c r="C532" s="381" t="s">
        <v>6326</v>
      </c>
      <c r="D532" s="383">
        <v>1056</v>
      </c>
      <c r="E532" s="382" t="s">
        <v>6330</v>
      </c>
      <c r="F532" s="369" t="s">
        <v>6327</v>
      </c>
      <c r="G532" s="385" t="s">
        <v>6331</v>
      </c>
      <c r="H532" s="386"/>
      <c r="I532" s="384" t="s">
        <v>357</v>
      </c>
      <c r="J532" s="367" t="s">
        <v>76</v>
      </c>
      <c r="K532" s="366" t="s">
        <v>84</v>
      </c>
      <c r="L532" s="387">
        <v>64</v>
      </c>
      <c r="M532" s="388" t="s">
        <v>6332</v>
      </c>
      <c r="N532" s="389">
        <v>700</v>
      </c>
      <c r="O532" s="390" t="s">
        <v>1350</v>
      </c>
      <c r="P532" s="373" t="s">
        <v>1351</v>
      </c>
      <c r="Q532" s="372" t="s">
        <v>3638</v>
      </c>
      <c r="R532" s="374">
        <v>30</v>
      </c>
      <c r="S532" s="375">
        <v>35</v>
      </c>
      <c r="T532" s="392">
        <v>20</v>
      </c>
      <c r="U532" s="391" t="s">
        <v>6327</v>
      </c>
      <c r="V532" s="376">
        <v>126.69548322230953</v>
      </c>
      <c r="W532" s="378">
        <v>127.29447949393386</v>
      </c>
      <c r="X532" s="377">
        <v>63.440018641878311</v>
      </c>
      <c r="Y532" s="387">
        <v>66.25</v>
      </c>
      <c r="Z532" s="395" t="s">
        <v>3639</v>
      </c>
      <c r="AA532" s="380">
        <v>105</v>
      </c>
      <c r="AB532" s="379" t="s">
        <v>3630</v>
      </c>
      <c r="AC532" s="380">
        <v>10</v>
      </c>
      <c r="AD532" s="379" t="s">
        <v>3630</v>
      </c>
      <c r="AE532" s="394">
        <v>0</v>
      </c>
      <c r="AF532" s="396">
        <v>0</v>
      </c>
      <c r="AG532" s="393">
        <v>0</v>
      </c>
      <c r="AH532" s="397" t="s">
        <v>633</v>
      </c>
      <c r="AI532" s="351"/>
      <c r="AL532" s="525" t="s">
        <v>15548</v>
      </c>
      <c r="AM532" s="513" t="s">
        <v>84</v>
      </c>
      <c r="AN532" s="508">
        <v>100</v>
      </c>
      <c r="AO532" s="514">
        <v>1056</v>
      </c>
      <c r="AP532" s="498">
        <v>815</v>
      </c>
      <c r="AQ532" s="515">
        <v>241</v>
      </c>
      <c r="AR532" s="512" t="s">
        <v>15549</v>
      </c>
      <c r="BA532" s="338" t="s">
        <v>6333</v>
      </c>
    </row>
    <row r="533" spans="2:53" ht="16.5" customHeight="1">
      <c r="B533" s="398" t="s">
        <v>6325</v>
      </c>
      <c r="C533" s="381" t="s">
        <v>6326</v>
      </c>
      <c r="D533" s="383">
        <v>1057</v>
      </c>
      <c r="E533" s="382" t="s">
        <v>633</v>
      </c>
      <c r="F533" s="369" t="s">
        <v>6334</v>
      </c>
      <c r="G533" s="385" t="s">
        <v>6335</v>
      </c>
      <c r="H533" s="386"/>
      <c r="I533" s="384" t="s">
        <v>150</v>
      </c>
      <c r="J533" s="367" t="s">
        <v>89</v>
      </c>
      <c r="K533" s="366" t="s">
        <v>83</v>
      </c>
      <c r="L533" s="387">
        <v>35</v>
      </c>
      <c r="M533" s="388" t="s">
        <v>6336</v>
      </c>
      <c r="N533" s="389">
        <v>800</v>
      </c>
      <c r="O533" s="390" t="s">
        <v>1348</v>
      </c>
      <c r="P533" s="373" t="s">
        <v>1349</v>
      </c>
      <c r="Q533" s="372" t="s">
        <v>3638</v>
      </c>
      <c r="R533" s="374">
        <v>20</v>
      </c>
      <c r="S533" s="375">
        <v>35</v>
      </c>
      <c r="T533" s="392">
        <v>30</v>
      </c>
      <c r="U533" s="391" t="s">
        <v>6334</v>
      </c>
      <c r="V533" s="376">
        <v>126.67376731165898</v>
      </c>
      <c r="W533" s="378">
        <v>127.26793782536097</v>
      </c>
      <c r="X533" s="377">
        <v>63.409147431490013</v>
      </c>
      <c r="Y533" s="387">
        <v>63.73</v>
      </c>
      <c r="Z533" s="395" t="s">
        <v>3639</v>
      </c>
      <c r="AA533" s="380">
        <v>120</v>
      </c>
      <c r="AB533" s="379" t="s">
        <v>3630</v>
      </c>
      <c r="AC533" s="380">
        <v>0</v>
      </c>
      <c r="AD533" s="379" t="s">
        <v>3630</v>
      </c>
      <c r="AE533" s="394">
        <v>0</v>
      </c>
      <c r="AF533" s="396">
        <v>0</v>
      </c>
      <c r="AG533" s="393">
        <v>0</v>
      </c>
      <c r="AH533" s="397" t="s">
        <v>633</v>
      </c>
      <c r="AI533" s="351"/>
      <c r="AL533" s="525" t="s">
        <v>15550</v>
      </c>
      <c r="AM533" s="513" t="s">
        <v>83</v>
      </c>
      <c r="AN533" s="508">
        <v>100</v>
      </c>
      <c r="AO533" s="514">
        <v>1057</v>
      </c>
      <c r="AP533" s="498">
        <v>1057</v>
      </c>
      <c r="AQ533" s="515">
        <v>0</v>
      </c>
      <c r="AR533" s="512" t="s">
        <v>15551</v>
      </c>
      <c r="BA533" s="338" t="s">
        <v>6337</v>
      </c>
    </row>
    <row r="534" spans="2:53" ht="16.5" customHeight="1">
      <c r="B534" s="398" t="s">
        <v>6338</v>
      </c>
      <c r="C534" s="381" t="s">
        <v>6339</v>
      </c>
      <c r="D534" s="383">
        <v>1058</v>
      </c>
      <c r="E534" s="382" t="s">
        <v>633</v>
      </c>
      <c r="F534" s="369" t="s">
        <v>6340</v>
      </c>
      <c r="G534" s="385" t="s">
        <v>6341</v>
      </c>
      <c r="H534" s="386"/>
      <c r="I534" s="384" t="s">
        <v>404</v>
      </c>
      <c r="J534" s="367" t="s">
        <v>847</v>
      </c>
      <c r="K534" s="366" t="s">
        <v>84</v>
      </c>
      <c r="L534" s="387">
        <v>16</v>
      </c>
      <c r="M534" s="388" t="s">
        <v>5387</v>
      </c>
      <c r="N534" s="389">
        <v>1000</v>
      </c>
      <c r="O534" s="390" t="s">
        <v>1348</v>
      </c>
      <c r="P534" s="373" t="s">
        <v>1349</v>
      </c>
      <c r="Q534" s="372" t="s">
        <v>3638</v>
      </c>
      <c r="R534" s="374">
        <v>30</v>
      </c>
      <c r="S534" s="375">
        <v>40</v>
      </c>
      <c r="T534" s="392">
        <v>30</v>
      </c>
      <c r="U534" s="391" t="s">
        <v>6340</v>
      </c>
      <c r="V534" s="376">
        <v>126.62895736597719</v>
      </c>
      <c r="W534" s="378">
        <v>127.21317011397211</v>
      </c>
      <c r="X534" s="377">
        <v>63.388936260025353</v>
      </c>
      <c r="Y534" s="387">
        <v>64.100000000000009</v>
      </c>
      <c r="Z534" s="395" t="s">
        <v>4557</v>
      </c>
      <c r="AA534" s="380">
        <v>19.5</v>
      </c>
      <c r="AB534" s="379" t="s">
        <v>3630</v>
      </c>
      <c r="AC534" s="380">
        <v>10</v>
      </c>
      <c r="AD534" s="379" t="s">
        <v>3630</v>
      </c>
      <c r="AE534" s="394">
        <v>0</v>
      </c>
      <c r="AF534" s="396">
        <v>0</v>
      </c>
      <c r="AG534" s="393">
        <v>0</v>
      </c>
      <c r="AH534" s="397" t="s">
        <v>633</v>
      </c>
      <c r="AI534" s="351"/>
      <c r="AL534" s="525" t="s">
        <v>15552</v>
      </c>
      <c r="AM534" s="513" t="s">
        <v>84</v>
      </c>
      <c r="AN534" s="508">
        <v>100</v>
      </c>
      <c r="AO534" s="514">
        <v>1058</v>
      </c>
      <c r="AP534" s="498">
        <v>816</v>
      </c>
      <c r="AQ534" s="515">
        <v>242</v>
      </c>
      <c r="AR534" s="512" t="s">
        <v>15553</v>
      </c>
      <c r="BA534" s="338" t="s">
        <v>6342</v>
      </c>
    </row>
    <row r="535" spans="2:53" ht="16.5" customHeight="1">
      <c r="B535" s="398" t="s">
        <v>6343</v>
      </c>
      <c r="C535" s="381" t="s">
        <v>6344</v>
      </c>
      <c r="D535" s="383">
        <v>1059</v>
      </c>
      <c r="E535" s="382" t="s">
        <v>633</v>
      </c>
      <c r="F535" s="369" t="s">
        <v>6345</v>
      </c>
      <c r="G535" s="385" t="s">
        <v>6346</v>
      </c>
      <c r="H535" s="386"/>
      <c r="I535" s="384" t="s">
        <v>173</v>
      </c>
      <c r="J535" s="367" t="s">
        <v>714</v>
      </c>
      <c r="K535" s="366" t="s">
        <v>83</v>
      </c>
      <c r="L535" s="387">
        <v>17</v>
      </c>
      <c r="M535" s="388" t="s">
        <v>6347</v>
      </c>
      <c r="N535" s="389">
        <v>1000</v>
      </c>
      <c r="O535" s="390" t="s">
        <v>1350</v>
      </c>
      <c r="P535" s="373" t="s">
        <v>1351</v>
      </c>
      <c r="Q535" s="372" t="s">
        <v>3638</v>
      </c>
      <c r="R535" s="374">
        <v>20</v>
      </c>
      <c r="S535" s="375">
        <v>40</v>
      </c>
      <c r="T535" s="392">
        <v>30</v>
      </c>
      <c r="U535" s="391" t="s">
        <v>6345</v>
      </c>
      <c r="V535" s="376">
        <v>126.62088688312295</v>
      </c>
      <c r="W535" s="378">
        <v>127.20330619048362</v>
      </c>
      <c r="X535" s="377">
        <v>63.382903463196705</v>
      </c>
      <c r="Y535" s="387">
        <v>63.699999999999996</v>
      </c>
      <c r="Z535" s="395" t="s">
        <v>3639</v>
      </c>
      <c r="AA535" s="380">
        <v>100</v>
      </c>
      <c r="AB535" s="379" t="s">
        <v>3630</v>
      </c>
      <c r="AC535" s="380">
        <v>0</v>
      </c>
      <c r="AD535" s="379" t="s">
        <v>3630</v>
      </c>
      <c r="AE535" s="394">
        <v>0</v>
      </c>
      <c r="AF535" s="396">
        <v>0</v>
      </c>
      <c r="AG535" s="393">
        <v>0</v>
      </c>
      <c r="AH535" s="397" t="s">
        <v>633</v>
      </c>
      <c r="AI535" s="351"/>
      <c r="AL535" s="525" t="s">
        <v>15554</v>
      </c>
      <c r="AM535" s="513" t="s">
        <v>83</v>
      </c>
      <c r="AN535" s="508">
        <v>100</v>
      </c>
      <c r="AO535" s="514">
        <v>1059</v>
      </c>
      <c r="AP535" s="498">
        <v>1059</v>
      </c>
      <c r="AQ535" s="515">
        <v>0</v>
      </c>
      <c r="AR535" s="512" t="s">
        <v>15555</v>
      </c>
      <c r="BA535" s="338" t="s">
        <v>6348</v>
      </c>
    </row>
    <row r="536" spans="2:53" ht="16.5" customHeight="1">
      <c r="B536" s="398" t="s">
        <v>6349</v>
      </c>
      <c r="C536" s="381" t="s">
        <v>6350</v>
      </c>
      <c r="D536" s="383">
        <v>1060</v>
      </c>
      <c r="E536" s="382" t="s">
        <v>633</v>
      </c>
      <c r="F536" s="369" t="s">
        <v>6351</v>
      </c>
      <c r="G536" s="385" t="s">
        <v>6352</v>
      </c>
      <c r="H536" s="386"/>
      <c r="I536" s="384" t="s">
        <v>333</v>
      </c>
      <c r="J536" s="367" t="s">
        <v>767</v>
      </c>
      <c r="K536" s="366" t="s">
        <v>83</v>
      </c>
      <c r="L536" s="387">
        <v>12</v>
      </c>
      <c r="M536" s="388" t="s">
        <v>6353</v>
      </c>
      <c r="N536" s="389">
        <v>1000</v>
      </c>
      <c r="O536" s="390" t="s">
        <v>1348</v>
      </c>
      <c r="P536" s="373" t="s">
        <v>1349</v>
      </c>
      <c r="Q536" s="372" t="s">
        <v>3638</v>
      </c>
      <c r="R536" s="374">
        <v>25</v>
      </c>
      <c r="S536" s="375">
        <v>40</v>
      </c>
      <c r="T536" s="392">
        <v>25</v>
      </c>
      <c r="U536" s="391" t="s">
        <v>6351</v>
      </c>
      <c r="V536" s="376">
        <v>126.58557520594503</v>
      </c>
      <c r="W536" s="378">
        <v>127.16014747393282</v>
      </c>
      <c r="X536" s="377">
        <v>63.372138660061083</v>
      </c>
      <c r="Y536" s="387">
        <v>64.08</v>
      </c>
      <c r="Z536" s="395" t="s">
        <v>3639</v>
      </c>
      <c r="AA536" s="380">
        <v>100</v>
      </c>
      <c r="AB536" s="379" t="s">
        <v>3630</v>
      </c>
      <c r="AC536" s="380">
        <v>0</v>
      </c>
      <c r="AD536" s="379" t="s">
        <v>3630</v>
      </c>
      <c r="AE536" s="394">
        <v>0</v>
      </c>
      <c r="AF536" s="396">
        <v>0</v>
      </c>
      <c r="AG536" s="393">
        <v>0</v>
      </c>
      <c r="AH536" s="397" t="s">
        <v>633</v>
      </c>
      <c r="AI536" s="351"/>
      <c r="AL536" s="525" t="s">
        <v>15556</v>
      </c>
      <c r="AM536" s="513" t="s">
        <v>83</v>
      </c>
      <c r="AN536" s="508">
        <v>100</v>
      </c>
      <c r="AO536" s="514">
        <v>1060</v>
      </c>
      <c r="AP536" s="498">
        <v>1060</v>
      </c>
      <c r="AQ536" s="515">
        <v>0</v>
      </c>
      <c r="AR536" s="512" t="s">
        <v>15557</v>
      </c>
      <c r="BA536" s="338" t="s">
        <v>6354</v>
      </c>
    </row>
    <row r="537" spans="2:53" ht="16.5" customHeight="1">
      <c r="B537" s="398" t="s">
        <v>6355</v>
      </c>
      <c r="C537" s="381" t="s">
        <v>6356</v>
      </c>
      <c r="D537" s="383">
        <v>1061</v>
      </c>
      <c r="E537" s="382" t="s">
        <v>6357</v>
      </c>
      <c r="F537" s="369" t="s">
        <v>6280</v>
      </c>
      <c r="G537" s="385" t="s">
        <v>6273</v>
      </c>
      <c r="H537" s="386"/>
      <c r="I537" s="384" t="s">
        <v>341</v>
      </c>
      <c r="J537" s="367" t="s">
        <v>355</v>
      </c>
      <c r="K537" s="366" t="s">
        <v>84</v>
      </c>
      <c r="L537" s="387">
        <v>173</v>
      </c>
      <c r="M537" s="388" t="s">
        <v>6358</v>
      </c>
      <c r="N537" s="389">
        <v>1000</v>
      </c>
      <c r="O537" s="390" t="s">
        <v>1350</v>
      </c>
      <c r="P537" s="373" t="s">
        <v>1351</v>
      </c>
      <c r="Q537" s="372" t="s">
        <v>3638</v>
      </c>
      <c r="R537" s="374">
        <v>30</v>
      </c>
      <c r="S537" s="375">
        <v>30</v>
      </c>
      <c r="T537" s="392">
        <v>20</v>
      </c>
      <c r="U537" s="391" t="s">
        <v>6280</v>
      </c>
      <c r="V537" s="376">
        <v>126.83896965481986</v>
      </c>
      <c r="W537" s="378">
        <v>127.46985180033539</v>
      </c>
      <c r="X537" s="377">
        <v>63.495589272422379</v>
      </c>
      <c r="Y537" s="387">
        <v>64.260000000000005</v>
      </c>
      <c r="Z537" s="395" t="s">
        <v>3639</v>
      </c>
      <c r="AA537" s="380">
        <v>200</v>
      </c>
      <c r="AB537" s="379" t="s">
        <v>3630</v>
      </c>
      <c r="AC537" s="380">
        <v>10</v>
      </c>
      <c r="AD537" s="379" t="s">
        <v>3630</v>
      </c>
      <c r="AE537" s="394">
        <v>0</v>
      </c>
      <c r="AF537" s="396">
        <v>0</v>
      </c>
      <c r="AG537" s="393">
        <v>0</v>
      </c>
      <c r="AH537" s="397" t="s">
        <v>633</v>
      </c>
      <c r="AI537" s="351"/>
      <c r="AL537" s="525" t="s">
        <v>15558</v>
      </c>
      <c r="AM537" s="513" t="s">
        <v>84</v>
      </c>
      <c r="AN537" s="508">
        <v>100</v>
      </c>
      <c r="AO537" s="514">
        <v>1061</v>
      </c>
      <c r="AP537" s="498">
        <v>821</v>
      </c>
      <c r="AQ537" s="515">
        <v>240</v>
      </c>
      <c r="AR537" s="512" t="s">
        <v>15559</v>
      </c>
      <c r="BA537" s="338" t="s">
        <v>6359</v>
      </c>
    </row>
    <row r="538" spans="2:53" ht="16.5" customHeight="1">
      <c r="B538" s="398" t="s">
        <v>6360</v>
      </c>
      <c r="C538" s="381" t="s">
        <v>6361</v>
      </c>
      <c r="D538" s="383">
        <v>1062</v>
      </c>
      <c r="E538" s="382" t="s">
        <v>6362</v>
      </c>
      <c r="F538" s="369" t="s">
        <v>6363</v>
      </c>
      <c r="G538" s="385" t="s">
        <v>6364</v>
      </c>
      <c r="H538" s="386"/>
      <c r="I538" s="384" t="s">
        <v>350</v>
      </c>
      <c r="J538" s="367" t="s">
        <v>699</v>
      </c>
      <c r="K538" s="366" t="s">
        <v>84</v>
      </c>
      <c r="L538" s="387">
        <v>10</v>
      </c>
      <c r="M538" s="388" t="s">
        <v>6365</v>
      </c>
      <c r="N538" s="389">
        <v>1000</v>
      </c>
      <c r="O538" s="390" t="s">
        <v>1348</v>
      </c>
      <c r="P538" s="373" t="s">
        <v>1349</v>
      </c>
      <c r="Q538" s="372" t="s">
        <v>3638</v>
      </c>
      <c r="R538" s="374">
        <v>40</v>
      </c>
      <c r="S538" s="375">
        <v>40</v>
      </c>
      <c r="T538" s="392">
        <v>20</v>
      </c>
      <c r="U538" s="391" t="s">
        <v>6363</v>
      </c>
      <c r="V538" s="376">
        <v>126.55285501589475</v>
      </c>
      <c r="W538" s="378">
        <v>127.12015613053802</v>
      </c>
      <c r="X538" s="377">
        <v>63.383494426783614</v>
      </c>
      <c r="Y538" s="387">
        <v>65.760000000000005</v>
      </c>
      <c r="Z538" s="395" t="s">
        <v>3639</v>
      </c>
      <c r="AA538" s="380">
        <v>100</v>
      </c>
      <c r="AB538" s="379" t="s">
        <v>3630</v>
      </c>
      <c r="AC538" s="380">
        <v>10</v>
      </c>
      <c r="AD538" s="379" t="s">
        <v>3630</v>
      </c>
      <c r="AE538" s="394">
        <v>0</v>
      </c>
      <c r="AF538" s="396">
        <v>0</v>
      </c>
      <c r="AG538" s="393">
        <v>0</v>
      </c>
      <c r="AH538" s="397" t="s">
        <v>633</v>
      </c>
      <c r="AI538" s="351"/>
      <c r="AL538" s="525" t="s">
        <v>15560</v>
      </c>
      <c r="AM538" s="513" t="s">
        <v>84</v>
      </c>
      <c r="AN538" s="508">
        <v>100</v>
      </c>
      <c r="AO538" s="514">
        <v>1062</v>
      </c>
      <c r="AP538" s="498">
        <v>818</v>
      </c>
      <c r="AQ538" s="515">
        <v>244</v>
      </c>
      <c r="AR538" s="512" t="s">
        <v>15561</v>
      </c>
      <c r="BA538" s="338" t="s">
        <v>6366</v>
      </c>
    </row>
    <row r="539" spans="2:53" ht="16.5" customHeight="1">
      <c r="B539" s="398" t="s">
        <v>6367</v>
      </c>
      <c r="C539" s="381" t="s">
        <v>6368</v>
      </c>
      <c r="D539" s="383">
        <v>1064</v>
      </c>
      <c r="E539" s="382" t="s">
        <v>6369</v>
      </c>
      <c r="F539" s="369" t="s">
        <v>6370</v>
      </c>
      <c r="G539" s="385" t="s">
        <v>6371</v>
      </c>
      <c r="H539" s="386"/>
      <c r="I539" s="384" t="s">
        <v>150</v>
      </c>
      <c r="J539" s="367" t="s">
        <v>75</v>
      </c>
      <c r="K539" s="366" t="s">
        <v>84</v>
      </c>
      <c r="L539" s="387">
        <v>44</v>
      </c>
      <c r="M539" s="388" t="s">
        <v>6372</v>
      </c>
      <c r="N539" s="389">
        <v>800</v>
      </c>
      <c r="O539" s="390" t="s">
        <v>1348</v>
      </c>
      <c r="P539" s="373" t="s">
        <v>1349</v>
      </c>
      <c r="Q539" s="372" t="s">
        <v>3638</v>
      </c>
      <c r="R539" s="374">
        <v>25</v>
      </c>
      <c r="S539" s="375">
        <v>35</v>
      </c>
      <c r="T539" s="392">
        <v>25</v>
      </c>
      <c r="U539" s="391" t="s">
        <v>6370</v>
      </c>
      <c r="V539" s="376">
        <v>126.52107589813835</v>
      </c>
      <c r="W539" s="378">
        <v>127.08131498661355</v>
      </c>
      <c r="X539" s="377">
        <v>63.373804557624062</v>
      </c>
      <c r="Y539" s="387">
        <v>63.79</v>
      </c>
      <c r="Z539" s="395" t="s">
        <v>3639</v>
      </c>
      <c r="AA539" s="380">
        <v>120</v>
      </c>
      <c r="AB539" s="379" t="s">
        <v>3630</v>
      </c>
      <c r="AC539" s="380">
        <v>0</v>
      </c>
      <c r="AD539" s="379" t="s">
        <v>3630</v>
      </c>
      <c r="AE539" s="394">
        <v>0</v>
      </c>
      <c r="AF539" s="396">
        <v>0</v>
      </c>
      <c r="AG539" s="393">
        <v>0</v>
      </c>
      <c r="AH539" s="397" t="s">
        <v>633</v>
      </c>
      <c r="AI539" s="351"/>
      <c r="AL539" s="525" t="s">
        <v>15562</v>
      </c>
      <c r="AM539" s="513" t="s">
        <v>84</v>
      </c>
      <c r="AN539" s="508">
        <v>100</v>
      </c>
      <c r="AO539" s="514">
        <v>1064</v>
      </c>
      <c r="AP539" s="498">
        <v>819</v>
      </c>
      <c r="AQ539" s="515">
        <v>245</v>
      </c>
      <c r="AR539" s="512" t="s">
        <v>15563</v>
      </c>
      <c r="BA539" s="338" t="s">
        <v>6373</v>
      </c>
    </row>
    <row r="540" spans="2:53" ht="16.5" customHeight="1">
      <c r="B540" s="398" t="s">
        <v>6374</v>
      </c>
      <c r="C540" s="381" t="s">
        <v>6375</v>
      </c>
      <c r="D540" s="383">
        <v>1063</v>
      </c>
      <c r="E540" s="382" t="s">
        <v>633</v>
      </c>
      <c r="F540" s="369" t="s">
        <v>6376</v>
      </c>
      <c r="G540" s="385" t="s">
        <v>6377</v>
      </c>
      <c r="H540" s="386"/>
      <c r="I540" s="384" t="s">
        <v>173</v>
      </c>
      <c r="J540" s="367" t="s">
        <v>182</v>
      </c>
      <c r="K540" s="366" t="s">
        <v>83</v>
      </c>
      <c r="L540" s="387">
        <v>31</v>
      </c>
      <c r="M540" s="388" t="s">
        <v>6378</v>
      </c>
      <c r="N540" s="389">
        <v>1000</v>
      </c>
      <c r="O540" s="390" t="s">
        <v>1350</v>
      </c>
      <c r="P540" s="373" t="s">
        <v>1351</v>
      </c>
      <c r="Q540" s="372" t="s">
        <v>3638</v>
      </c>
      <c r="R540" s="374">
        <v>20</v>
      </c>
      <c r="S540" s="375">
        <v>35</v>
      </c>
      <c r="T540" s="392">
        <v>35</v>
      </c>
      <c r="U540" s="391" t="s">
        <v>6376</v>
      </c>
      <c r="V540" s="376">
        <v>126.52435468121611</v>
      </c>
      <c r="W540" s="378">
        <v>127.08532238815303</v>
      </c>
      <c r="X540" s="377">
        <v>63.340161465315447</v>
      </c>
      <c r="Y540" s="387">
        <v>63.65</v>
      </c>
      <c r="Z540" s="395" t="s">
        <v>3639</v>
      </c>
      <c r="AA540" s="380">
        <v>100</v>
      </c>
      <c r="AB540" s="379" t="s">
        <v>3630</v>
      </c>
      <c r="AC540" s="380">
        <v>0</v>
      </c>
      <c r="AD540" s="379" t="s">
        <v>3630</v>
      </c>
      <c r="AE540" s="394">
        <v>0</v>
      </c>
      <c r="AF540" s="396">
        <v>0</v>
      </c>
      <c r="AG540" s="393">
        <v>0</v>
      </c>
      <c r="AH540" s="397" t="s">
        <v>633</v>
      </c>
      <c r="AI540" s="351"/>
      <c r="AL540" s="525" t="s">
        <v>15564</v>
      </c>
      <c r="AM540" s="513" t="s">
        <v>83</v>
      </c>
      <c r="AN540" s="508">
        <v>100</v>
      </c>
      <c r="AO540" s="514">
        <v>1063</v>
      </c>
      <c r="AP540" s="498">
        <v>1063</v>
      </c>
      <c r="AQ540" s="515">
        <v>0</v>
      </c>
      <c r="AR540" s="512" t="s">
        <v>15565</v>
      </c>
      <c r="BA540" s="338" t="s">
        <v>6379</v>
      </c>
    </row>
    <row r="541" spans="2:53" ht="16.5" customHeight="1">
      <c r="B541" s="398" t="s">
        <v>6374</v>
      </c>
      <c r="C541" s="381" t="s">
        <v>6375</v>
      </c>
      <c r="D541" s="383">
        <v>1065</v>
      </c>
      <c r="E541" s="382" t="s">
        <v>6380</v>
      </c>
      <c r="F541" s="369" t="s">
        <v>6370</v>
      </c>
      <c r="G541" s="385" t="s">
        <v>6381</v>
      </c>
      <c r="H541" s="386"/>
      <c r="I541" s="384" t="s">
        <v>350</v>
      </c>
      <c r="J541" s="367" t="s">
        <v>700</v>
      </c>
      <c r="K541" s="366" t="s">
        <v>84</v>
      </c>
      <c r="L541" s="387">
        <v>10</v>
      </c>
      <c r="M541" s="388" t="s">
        <v>6382</v>
      </c>
      <c r="N541" s="389">
        <v>1000</v>
      </c>
      <c r="O541" s="390" t="s">
        <v>1348</v>
      </c>
      <c r="P541" s="373" t="s">
        <v>1349</v>
      </c>
      <c r="Q541" s="372" t="s">
        <v>3638</v>
      </c>
      <c r="R541" s="374">
        <v>40</v>
      </c>
      <c r="S541" s="375">
        <v>40</v>
      </c>
      <c r="T541" s="392">
        <v>20</v>
      </c>
      <c r="U541" s="391" t="s">
        <v>6370</v>
      </c>
      <c r="V541" s="376">
        <v>126.51482837712769</v>
      </c>
      <c r="W541" s="378">
        <v>127.0736791276005</v>
      </c>
      <c r="X541" s="377">
        <v>63.3707462476359</v>
      </c>
      <c r="Y541" s="387">
        <v>65.740000000000009</v>
      </c>
      <c r="Z541" s="395" t="s">
        <v>3639</v>
      </c>
      <c r="AA541" s="380">
        <v>100</v>
      </c>
      <c r="AB541" s="379" t="s">
        <v>3630</v>
      </c>
      <c r="AC541" s="380">
        <v>10</v>
      </c>
      <c r="AD541" s="379" t="s">
        <v>3630</v>
      </c>
      <c r="AE541" s="394">
        <v>0</v>
      </c>
      <c r="AF541" s="396">
        <v>0</v>
      </c>
      <c r="AG541" s="393">
        <v>0</v>
      </c>
      <c r="AH541" s="397" t="s">
        <v>633</v>
      </c>
      <c r="AI541" s="351"/>
      <c r="AL541" s="525" t="s">
        <v>15566</v>
      </c>
      <c r="AM541" s="513" t="s">
        <v>84</v>
      </c>
      <c r="AN541" s="508">
        <v>100</v>
      </c>
      <c r="AO541" s="514">
        <v>1065</v>
      </c>
      <c r="AP541" s="498">
        <v>820</v>
      </c>
      <c r="AQ541" s="515">
        <v>245</v>
      </c>
      <c r="AR541" s="512" t="s">
        <v>15567</v>
      </c>
      <c r="BA541" s="338" t="s">
        <v>6383</v>
      </c>
    </row>
    <row r="542" spans="2:53" ht="16.5" customHeight="1">
      <c r="B542" s="398" t="s">
        <v>6384</v>
      </c>
      <c r="C542" s="381" t="s">
        <v>6385</v>
      </c>
      <c r="D542" s="383">
        <v>1066</v>
      </c>
      <c r="E542" s="382" t="s">
        <v>6386</v>
      </c>
      <c r="F542" s="369" t="s">
        <v>6387</v>
      </c>
      <c r="G542" s="385" t="s">
        <v>6380</v>
      </c>
      <c r="H542" s="386"/>
      <c r="I542" s="384" t="s">
        <v>150</v>
      </c>
      <c r="J542" s="367" t="s">
        <v>109</v>
      </c>
      <c r="K542" s="366" t="s">
        <v>84</v>
      </c>
      <c r="L542" s="387">
        <v>14</v>
      </c>
      <c r="M542" s="388" t="s">
        <v>6388</v>
      </c>
      <c r="N542" s="389">
        <v>800</v>
      </c>
      <c r="O542" s="390" t="s">
        <v>1348</v>
      </c>
      <c r="P542" s="373" t="s">
        <v>1349</v>
      </c>
      <c r="Q542" s="372" t="s">
        <v>3638</v>
      </c>
      <c r="R542" s="374">
        <v>35</v>
      </c>
      <c r="S542" s="375">
        <v>25</v>
      </c>
      <c r="T542" s="392">
        <v>25</v>
      </c>
      <c r="U542" s="391" t="s">
        <v>6387</v>
      </c>
      <c r="V542" s="376">
        <v>126.49639231211292</v>
      </c>
      <c r="W542" s="378">
        <v>127.05114615924911</v>
      </c>
      <c r="X542" s="377">
        <v>63.361230764318982</v>
      </c>
      <c r="Y542" s="387">
        <v>63.78</v>
      </c>
      <c r="Z542" s="395" t="s">
        <v>3639</v>
      </c>
      <c r="AA542" s="380">
        <v>120</v>
      </c>
      <c r="AB542" s="379" t="s">
        <v>3630</v>
      </c>
      <c r="AC542" s="380">
        <v>0</v>
      </c>
      <c r="AD542" s="379" t="s">
        <v>3630</v>
      </c>
      <c r="AE542" s="394">
        <v>0</v>
      </c>
      <c r="AF542" s="396">
        <v>0</v>
      </c>
      <c r="AG542" s="393">
        <v>0</v>
      </c>
      <c r="AH542" s="397" t="s">
        <v>633</v>
      </c>
      <c r="AI542" s="351"/>
      <c r="AL542" s="525" t="s">
        <v>15568</v>
      </c>
      <c r="AM542" s="513" t="s">
        <v>84</v>
      </c>
      <c r="AN542" s="508">
        <v>100</v>
      </c>
      <c r="AO542" s="514">
        <v>1066</v>
      </c>
      <c r="AP542" s="498">
        <v>820</v>
      </c>
      <c r="AQ542" s="515">
        <v>246</v>
      </c>
      <c r="AR542" s="512" t="s">
        <v>15569</v>
      </c>
      <c r="BA542" s="338" t="s">
        <v>6389</v>
      </c>
    </row>
    <row r="543" spans="2:53" ht="16.5" customHeight="1">
      <c r="B543" s="398" t="s">
        <v>6390</v>
      </c>
      <c r="C543" s="381" t="s">
        <v>6391</v>
      </c>
      <c r="D543" s="383">
        <v>1067</v>
      </c>
      <c r="E543" s="382" t="s">
        <v>633</v>
      </c>
      <c r="F543" s="369" t="s">
        <v>6392</v>
      </c>
      <c r="G543" s="385" t="s">
        <v>6393</v>
      </c>
      <c r="H543" s="386"/>
      <c r="I543" s="384" t="s">
        <v>173</v>
      </c>
      <c r="J543" s="367" t="s">
        <v>96</v>
      </c>
      <c r="K543" s="366" t="s">
        <v>83</v>
      </c>
      <c r="L543" s="387">
        <v>16</v>
      </c>
      <c r="M543" s="388" t="s">
        <v>6394</v>
      </c>
      <c r="N543" s="389">
        <v>1000</v>
      </c>
      <c r="O543" s="390" t="s">
        <v>1350</v>
      </c>
      <c r="P543" s="373" t="s">
        <v>1351</v>
      </c>
      <c r="Q543" s="372" t="s">
        <v>3638</v>
      </c>
      <c r="R543" s="374">
        <v>20</v>
      </c>
      <c r="S543" s="375">
        <v>35</v>
      </c>
      <c r="T543" s="392">
        <v>35</v>
      </c>
      <c r="U543" s="391" t="s">
        <v>6392</v>
      </c>
      <c r="V543" s="376">
        <v>126.49121395510491</v>
      </c>
      <c r="W543" s="378">
        <v>127.04481705623932</v>
      </c>
      <c r="X543" s="377">
        <v>63.326984494327881</v>
      </c>
      <c r="Y543" s="387">
        <v>63.629999999999995</v>
      </c>
      <c r="Z543" s="395" t="s">
        <v>3639</v>
      </c>
      <c r="AA543" s="380">
        <v>100</v>
      </c>
      <c r="AB543" s="379" t="s">
        <v>3630</v>
      </c>
      <c r="AC543" s="380">
        <v>0</v>
      </c>
      <c r="AD543" s="379" t="s">
        <v>3630</v>
      </c>
      <c r="AE543" s="394">
        <v>0</v>
      </c>
      <c r="AF543" s="396">
        <v>0</v>
      </c>
      <c r="AG543" s="393">
        <v>0</v>
      </c>
      <c r="AH543" s="397" t="s">
        <v>633</v>
      </c>
      <c r="AI543" s="351"/>
      <c r="AL543" s="525" t="s">
        <v>15570</v>
      </c>
      <c r="AM543" s="513" t="s">
        <v>83</v>
      </c>
      <c r="AN543" s="508">
        <v>100</v>
      </c>
      <c r="AO543" s="514">
        <v>1067</v>
      </c>
      <c r="AP543" s="498">
        <v>1067</v>
      </c>
      <c r="AQ543" s="515">
        <v>0</v>
      </c>
      <c r="AR543" s="512" t="s">
        <v>15571</v>
      </c>
      <c r="BA543" s="338" t="s">
        <v>6395</v>
      </c>
    </row>
    <row r="544" spans="2:53" ht="16.5" customHeight="1">
      <c r="B544" s="398" t="s">
        <v>6396</v>
      </c>
      <c r="C544" s="381" t="s">
        <v>6397</v>
      </c>
      <c r="D544" s="383">
        <v>1068</v>
      </c>
      <c r="E544" s="382" t="s">
        <v>633</v>
      </c>
      <c r="F544" s="369" t="s">
        <v>6398</v>
      </c>
      <c r="G544" s="385" t="s">
        <v>6399</v>
      </c>
      <c r="H544" s="386"/>
      <c r="I544" s="384" t="s">
        <v>801</v>
      </c>
      <c r="J544" s="367" t="s">
        <v>383</v>
      </c>
      <c r="K544" s="366" t="s">
        <v>83</v>
      </c>
      <c r="L544" s="387">
        <v>79</v>
      </c>
      <c r="M544" s="388" t="s">
        <v>6400</v>
      </c>
      <c r="N544" s="389">
        <v>200</v>
      </c>
      <c r="O544" s="390" t="s">
        <v>1348</v>
      </c>
      <c r="P544" s="373" t="s">
        <v>1348</v>
      </c>
      <c r="Q544" s="372" t="s">
        <v>3638</v>
      </c>
      <c r="R544" s="374">
        <v>20</v>
      </c>
      <c r="S544" s="375">
        <v>35</v>
      </c>
      <c r="T544" s="392">
        <v>30</v>
      </c>
      <c r="U544" s="391" t="s">
        <v>6398</v>
      </c>
      <c r="V544" s="376">
        <v>126.47891493685253</v>
      </c>
      <c r="W544" s="378">
        <v>127.02978492281976</v>
      </c>
      <c r="X544" s="377">
        <v>63.320650070163843</v>
      </c>
      <c r="Y544" s="387" t="s">
        <v>633</v>
      </c>
      <c r="Z544" s="395" t="s">
        <v>4557</v>
      </c>
      <c r="AA544" s="380">
        <v>14.25</v>
      </c>
      <c r="AB544" s="379" t="s">
        <v>3630</v>
      </c>
      <c r="AC544" s="380">
        <v>10</v>
      </c>
      <c r="AD544" s="379" t="s">
        <v>3630</v>
      </c>
      <c r="AE544" s="394">
        <v>0</v>
      </c>
      <c r="AF544" s="396">
        <v>0</v>
      </c>
      <c r="AG544" s="393">
        <v>0</v>
      </c>
      <c r="AH544" s="397" t="s">
        <v>633</v>
      </c>
      <c r="AI544" s="351"/>
      <c r="AL544" s="525" t="s">
        <v>15572</v>
      </c>
      <c r="AM544" s="513" t="s">
        <v>83</v>
      </c>
      <c r="AN544" s="508">
        <v>100</v>
      </c>
      <c r="AO544" s="514">
        <v>1068</v>
      </c>
      <c r="AP544" s="498">
        <v>1068</v>
      </c>
      <c r="AQ544" s="515">
        <v>0</v>
      </c>
      <c r="AR544" s="512" t="s">
        <v>15573</v>
      </c>
      <c r="BA544" s="338" t="s">
        <v>6401</v>
      </c>
    </row>
    <row r="545" spans="2:53" ht="16.5" customHeight="1">
      <c r="B545" s="398" t="s">
        <v>6402</v>
      </c>
      <c r="C545" s="381" t="s">
        <v>6403</v>
      </c>
      <c r="D545" s="383">
        <v>1069</v>
      </c>
      <c r="E545" s="382" t="s">
        <v>633</v>
      </c>
      <c r="F545" s="369" t="s">
        <v>6404</v>
      </c>
      <c r="G545" s="385" t="s">
        <v>6405</v>
      </c>
      <c r="H545" s="386"/>
      <c r="I545" s="384" t="s">
        <v>150</v>
      </c>
      <c r="J545" s="367" t="s">
        <v>839</v>
      </c>
      <c r="K545" s="366" t="s">
        <v>83</v>
      </c>
      <c r="L545" s="387">
        <v>19</v>
      </c>
      <c r="M545" s="388" t="s">
        <v>6406</v>
      </c>
      <c r="N545" s="389">
        <v>800</v>
      </c>
      <c r="O545" s="390" t="s">
        <v>1348</v>
      </c>
      <c r="P545" s="373" t="s">
        <v>1349</v>
      </c>
      <c r="Q545" s="372" t="s">
        <v>3638</v>
      </c>
      <c r="R545" s="374">
        <v>20</v>
      </c>
      <c r="S545" s="375">
        <v>35</v>
      </c>
      <c r="T545" s="392">
        <v>30</v>
      </c>
      <c r="U545" s="391" t="s">
        <v>6404</v>
      </c>
      <c r="V545" s="376">
        <v>126.47210490128673</v>
      </c>
      <c r="W545" s="378">
        <v>127.02146154601712</v>
      </c>
      <c r="X545" s="377">
        <v>63.318216776348066</v>
      </c>
      <c r="Y545" s="387">
        <v>63.64</v>
      </c>
      <c r="Z545" s="395" t="s">
        <v>3639</v>
      </c>
      <c r="AA545" s="380">
        <v>120</v>
      </c>
      <c r="AB545" s="379" t="s">
        <v>3630</v>
      </c>
      <c r="AC545" s="380">
        <v>0</v>
      </c>
      <c r="AD545" s="379" t="s">
        <v>3630</v>
      </c>
      <c r="AE545" s="394">
        <v>0</v>
      </c>
      <c r="AF545" s="396">
        <v>0</v>
      </c>
      <c r="AG545" s="393">
        <v>0</v>
      </c>
      <c r="AH545" s="397" t="s">
        <v>633</v>
      </c>
      <c r="AI545" s="351"/>
      <c r="AL545" s="525" t="s">
        <v>15574</v>
      </c>
      <c r="AM545" s="513" t="s">
        <v>83</v>
      </c>
      <c r="AN545" s="508">
        <v>100</v>
      </c>
      <c r="AO545" s="514">
        <v>1069</v>
      </c>
      <c r="AP545" s="498">
        <v>1069</v>
      </c>
      <c r="AQ545" s="515">
        <v>0</v>
      </c>
      <c r="AR545" s="512" t="s">
        <v>15575</v>
      </c>
      <c r="BA545" s="338" t="s">
        <v>6407</v>
      </c>
    </row>
    <row r="546" spans="2:53" ht="16.5" customHeight="1">
      <c r="B546" s="398" t="s">
        <v>6408</v>
      </c>
      <c r="C546" s="381" t="s">
        <v>6409</v>
      </c>
      <c r="D546" s="383">
        <v>1070</v>
      </c>
      <c r="E546" s="382" t="s">
        <v>633</v>
      </c>
      <c r="F546" s="369" t="s">
        <v>6410</v>
      </c>
      <c r="G546" s="385" t="s">
        <v>6411</v>
      </c>
      <c r="H546" s="386"/>
      <c r="I546" s="384" t="s">
        <v>341</v>
      </c>
      <c r="J546" s="367" t="s">
        <v>82</v>
      </c>
      <c r="K546" s="366" t="s">
        <v>84</v>
      </c>
      <c r="L546" s="387">
        <v>29</v>
      </c>
      <c r="M546" s="388" t="s">
        <v>6412</v>
      </c>
      <c r="N546" s="389">
        <v>1000</v>
      </c>
      <c r="O546" s="390" t="s">
        <v>1350</v>
      </c>
      <c r="P546" s="373" t="s">
        <v>1351</v>
      </c>
      <c r="Q546" s="372" t="s">
        <v>3638</v>
      </c>
      <c r="R546" s="374">
        <v>25</v>
      </c>
      <c r="S546" s="375">
        <v>30</v>
      </c>
      <c r="T546" s="392">
        <v>25</v>
      </c>
      <c r="U546" s="391" t="s">
        <v>6410</v>
      </c>
      <c r="V546" s="376">
        <v>126.46538795572651</v>
      </c>
      <c r="W546" s="378">
        <v>127.01325194588796</v>
      </c>
      <c r="X546" s="377">
        <v>63.315680049192778</v>
      </c>
      <c r="Y546" s="387">
        <v>64.650000000000006</v>
      </c>
      <c r="Z546" s="395" t="s">
        <v>3639</v>
      </c>
      <c r="AA546" s="380">
        <v>200</v>
      </c>
      <c r="AB546" s="379" t="s">
        <v>3630</v>
      </c>
      <c r="AC546" s="380">
        <v>10</v>
      </c>
      <c r="AD546" s="379" t="s">
        <v>3630</v>
      </c>
      <c r="AE546" s="394">
        <v>0</v>
      </c>
      <c r="AF546" s="396">
        <v>0</v>
      </c>
      <c r="AG546" s="393">
        <v>0</v>
      </c>
      <c r="AH546" s="397" t="s">
        <v>633</v>
      </c>
      <c r="AI546" s="351"/>
      <c r="AL546" s="525" t="s">
        <v>15576</v>
      </c>
      <c r="AM546" s="513" t="s">
        <v>84</v>
      </c>
      <c r="AN546" s="508">
        <v>100</v>
      </c>
      <c r="AO546" s="514">
        <v>1070</v>
      </c>
      <c r="AP546" s="498">
        <v>823</v>
      </c>
      <c r="AQ546" s="515">
        <v>247</v>
      </c>
      <c r="AR546" s="512" t="s">
        <v>15577</v>
      </c>
      <c r="BA546" s="338" t="s">
        <v>6413</v>
      </c>
    </row>
    <row r="547" spans="2:53" ht="16.5" customHeight="1">
      <c r="B547" s="398" t="s">
        <v>6414</v>
      </c>
      <c r="C547" s="381" t="s">
        <v>6415</v>
      </c>
      <c r="D547" s="383">
        <v>1071</v>
      </c>
      <c r="E547" s="382" t="s">
        <v>6416</v>
      </c>
      <c r="F547" s="369" t="s">
        <v>6417</v>
      </c>
      <c r="G547" s="385" t="s">
        <v>6418</v>
      </c>
      <c r="H547" s="386"/>
      <c r="I547" s="384" t="s">
        <v>150</v>
      </c>
      <c r="J547" s="367" t="s">
        <v>102</v>
      </c>
      <c r="K547" s="366" t="s">
        <v>84</v>
      </c>
      <c r="L547" s="387">
        <v>19</v>
      </c>
      <c r="M547" s="388" t="s">
        <v>6419</v>
      </c>
      <c r="N547" s="389">
        <v>800</v>
      </c>
      <c r="O547" s="390" t="s">
        <v>1348</v>
      </c>
      <c r="P547" s="373" t="s">
        <v>1349</v>
      </c>
      <c r="Q547" s="372" t="s">
        <v>3638</v>
      </c>
      <c r="R547" s="374">
        <v>35</v>
      </c>
      <c r="S547" s="375">
        <v>25</v>
      </c>
      <c r="T547" s="392">
        <v>25</v>
      </c>
      <c r="U547" s="391" t="s">
        <v>6417</v>
      </c>
      <c r="V547" s="376">
        <v>126.44305772230891</v>
      </c>
      <c r="W547" s="378">
        <v>126.99157566302652</v>
      </c>
      <c r="X547" s="377">
        <v>63.342683307332287</v>
      </c>
      <c r="Y547" s="387">
        <v>63.76</v>
      </c>
      <c r="Z547" s="395" t="s">
        <v>3639</v>
      </c>
      <c r="AA547" s="380">
        <v>120</v>
      </c>
      <c r="AB547" s="379" t="s">
        <v>3630</v>
      </c>
      <c r="AC547" s="380">
        <v>0</v>
      </c>
      <c r="AD547" s="379" t="s">
        <v>3630</v>
      </c>
      <c r="AE547" s="394">
        <v>0</v>
      </c>
      <c r="AF547" s="396">
        <v>0</v>
      </c>
      <c r="AG547" s="393">
        <v>0</v>
      </c>
      <c r="AH547" s="397" t="s">
        <v>633</v>
      </c>
      <c r="AI547" s="351"/>
      <c r="AL547" s="525" t="s">
        <v>15578</v>
      </c>
      <c r="AM547" s="513" t="s">
        <v>84</v>
      </c>
      <c r="AN547" s="508">
        <v>100</v>
      </c>
      <c r="AO547" s="514">
        <v>1071</v>
      </c>
      <c r="AP547" s="498">
        <v>824</v>
      </c>
      <c r="AQ547" s="515">
        <v>247</v>
      </c>
      <c r="AR547" s="512" t="s">
        <v>15577</v>
      </c>
      <c r="BA547" s="338" t="s">
        <v>6420</v>
      </c>
    </row>
    <row r="548" spans="2:53" ht="16.5" customHeight="1">
      <c r="B548" s="398" t="s">
        <v>6414</v>
      </c>
      <c r="C548" s="381" t="s">
        <v>6415</v>
      </c>
      <c r="D548" s="383">
        <v>1072</v>
      </c>
      <c r="E548" s="382" t="s">
        <v>633</v>
      </c>
      <c r="F548" s="369" t="s">
        <v>6417</v>
      </c>
      <c r="G548" s="385" t="s">
        <v>6421</v>
      </c>
      <c r="H548" s="386"/>
      <c r="I548" s="384" t="s">
        <v>333</v>
      </c>
      <c r="J548" s="367" t="s">
        <v>384</v>
      </c>
      <c r="K548" s="366" t="s">
        <v>83</v>
      </c>
      <c r="L548" s="387">
        <v>8</v>
      </c>
      <c r="M548" s="388" t="s">
        <v>6422</v>
      </c>
      <c r="N548" s="389">
        <v>1000</v>
      </c>
      <c r="O548" s="390" t="s">
        <v>1348</v>
      </c>
      <c r="P548" s="373" t="s">
        <v>1349</v>
      </c>
      <c r="Q548" s="372" t="s">
        <v>3638</v>
      </c>
      <c r="R548" s="374">
        <v>25</v>
      </c>
      <c r="S548" s="375">
        <v>40</v>
      </c>
      <c r="T548" s="392">
        <v>25</v>
      </c>
      <c r="U548" s="391" t="s">
        <v>6417</v>
      </c>
      <c r="V548" s="376">
        <v>126.44981573813138</v>
      </c>
      <c r="W548" s="378">
        <v>126.99653154129633</v>
      </c>
      <c r="X548" s="377">
        <v>63.31182636028614</v>
      </c>
      <c r="Y548" s="387">
        <v>64.02000000000001</v>
      </c>
      <c r="Z548" s="395" t="s">
        <v>3639</v>
      </c>
      <c r="AA548" s="380">
        <v>100</v>
      </c>
      <c r="AB548" s="379" t="s">
        <v>3630</v>
      </c>
      <c r="AC548" s="380">
        <v>0</v>
      </c>
      <c r="AD548" s="379" t="s">
        <v>3630</v>
      </c>
      <c r="AE548" s="394">
        <v>0</v>
      </c>
      <c r="AF548" s="396">
        <v>0</v>
      </c>
      <c r="AG548" s="393">
        <v>0</v>
      </c>
      <c r="AH548" s="397" t="s">
        <v>633</v>
      </c>
      <c r="AI548" s="351"/>
      <c r="AL548" s="525" t="s">
        <v>15579</v>
      </c>
      <c r="AM548" s="513" t="s">
        <v>83</v>
      </c>
      <c r="AN548" s="508">
        <v>100</v>
      </c>
      <c r="AO548" s="514">
        <v>1072</v>
      </c>
      <c r="AP548" s="498">
        <v>1072</v>
      </c>
      <c r="AQ548" s="515">
        <v>0</v>
      </c>
      <c r="AR548" s="512" t="s">
        <v>15580</v>
      </c>
      <c r="BA548" s="338" t="s">
        <v>6423</v>
      </c>
    </row>
    <row r="549" spans="2:53" ht="16.5" customHeight="1">
      <c r="B549" s="398" t="s">
        <v>6424</v>
      </c>
      <c r="C549" s="381" t="s">
        <v>6425</v>
      </c>
      <c r="D549" s="383">
        <v>1073</v>
      </c>
      <c r="E549" s="382" t="s">
        <v>633</v>
      </c>
      <c r="F549" s="369" t="s">
        <v>6426</v>
      </c>
      <c r="G549" s="385" t="s">
        <v>6427</v>
      </c>
      <c r="H549" s="386"/>
      <c r="I549" s="384" t="s">
        <v>150</v>
      </c>
      <c r="J549" s="367" t="s">
        <v>145</v>
      </c>
      <c r="K549" s="366" t="s">
        <v>83</v>
      </c>
      <c r="L549" s="387">
        <v>15</v>
      </c>
      <c r="M549" s="388" t="s">
        <v>6428</v>
      </c>
      <c r="N549" s="389">
        <v>800</v>
      </c>
      <c r="O549" s="390" t="s">
        <v>1348</v>
      </c>
      <c r="P549" s="373" t="s">
        <v>1349</v>
      </c>
      <c r="Q549" s="372" t="s">
        <v>3638</v>
      </c>
      <c r="R549" s="374">
        <v>20</v>
      </c>
      <c r="S549" s="375">
        <v>35</v>
      </c>
      <c r="T549" s="392">
        <v>30</v>
      </c>
      <c r="U549" s="391" t="s">
        <v>6426</v>
      </c>
      <c r="V549" s="376">
        <v>126.43531976744188</v>
      </c>
      <c r="W549" s="378">
        <v>126.98590116279071</v>
      </c>
      <c r="X549" s="377">
        <v>63.30438953488369</v>
      </c>
      <c r="Y549" s="387">
        <v>63.62</v>
      </c>
      <c r="Z549" s="395" t="s">
        <v>3639</v>
      </c>
      <c r="AA549" s="380">
        <v>120</v>
      </c>
      <c r="AB549" s="379" t="s">
        <v>3630</v>
      </c>
      <c r="AC549" s="380">
        <v>0</v>
      </c>
      <c r="AD549" s="379" t="s">
        <v>3630</v>
      </c>
      <c r="AE549" s="394">
        <v>0</v>
      </c>
      <c r="AF549" s="396">
        <v>0</v>
      </c>
      <c r="AG549" s="393">
        <v>0</v>
      </c>
      <c r="AH549" s="397" t="s">
        <v>633</v>
      </c>
      <c r="AI549" s="351"/>
      <c r="AL549" s="525" t="s">
        <v>15581</v>
      </c>
      <c r="AM549" s="513" t="s">
        <v>83</v>
      </c>
      <c r="AN549" s="508">
        <v>100</v>
      </c>
      <c r="AO549" s="514">
        <v>1073</v>
      </c>
      <c r="AP549" s="498">
        <v>1073</v>
      </c>
      <c r="AQ549" s="515">
        <v>0</v>
      </c>
      <c r="AR549" s="512" t="s">
        <v>15582</v>
      </c>
      <c r="BA549" s="338" t="s">
        <v>6429</v>
      </c>
    </row>
    <row r="550" spans="2:53" ht="16.5" customHeight="1">
      <c r="B550" s="398" t="s">
        <v>6430</v>
      </c>
      <c r="C550" s="381" t="s">
        <v>6431</v>
      </c>
      <c r="D550" s="383">
        <v>1074</v>
      </c>
      <c r="E550" s="382" t="s">
        <v>633</v>
      </c>
      <c r="F550" s="369" t="s">
        <v>6432</v>
      </c>
      <c r="G550" s="385" t="s">
        <v>6433</v>
      </c>
      <c r="H550" s="386"/>
      <c r="I550" s="384" t="s">
        <v>333</v>
      </c>
      <c r="J550" s="367" t="s">
        <v>367</v>
      </c>
      <c r="K550" s="366" t="s">
        <v>83</v>
      </c>
      <c r="L550" s="387">
        <v>90</v>
      </c>
      <c r="M550" s="388" t="s">
        <v>6434</v>
      </c>
      <c r="N550" s="389">
        <v>1000</v>
      </c>
      <c r="O550" s="390" t="s">
        <v>1348</v>
      </c>
      <c r="P550" s="373" t="s">
        <v>1349</v>
      </c>
      <c r="Q550" s="372" t="s">
        <v>3638</v>
      </c>
      <c r="R550" s="374">
        <v>25</v>
      </c>
      <c r="S550" s="375">
        <v>40</v>
      </c>
      <c r="T550" s="392">
        <v>25</v>
      </c>
      <c r="U550" s="391" t="s">
        <v>6432</v>
      </c>
      <c r="V550" s="376">
        <v>126.40039020160415</v>
      </c>
      <c r="W550" s="378">
        <v>126.96028614784305</v>
      </c>
      <c r="X550" s="377">
        <v>63.289661825276397</v>
      </c>
      <c r="Y550" s="387">
        <v>64</v>
      </c>
      <c r="Z550" s="395" t="s">
        <v>3639</v>
      </c>
      <c r="AA550" s="380">
        <v>100</v>
      </c>
      <c r="AB550" s="379" t="s">
        <v>3630</v>
      </c>
      <c r="AC550" s="380">
        <v>0</v>
      </c>
      <c r="AD550" s="379" t="s">
        <v>3630</v>
      </c>
      <c r="AE550" s="394">
        <v>0</v>
      </c>
      <c r="AF550" s="396">
        <v>0</v>
      </c>
      <c r="AG550" s="393">
        <v>0</v>
      </c>
      <c r="AH550" s="397" t="s">
        <v>633</v>
      </c>
      <c r="AI550" s="351"/>
      <c r="AL550" s="525" t="s">
        <v>15583</v>
      </c>
      <c r="AM550" s="513" t="s">
        <v>83</v>
      </c>
      <c r="AN550" s="508">
        <v>100</v>
      </c>
      <c r="AO550" s="514">
        <v>1074</v>
      </c>
      <c r="AP550" s="498">
        <v>1074</v>
      </c>
      <c r="AQ550" s="515">
        <v>0</v>
      </c>
      <c r="AR550" s="512" t="s">
        <v>15584</v>
      </c>
      <c r="BA550" s="338" t="s">
        <v>6435</v>
      </c>
    </row>
    <row r="551" spans="2:53" ht="16.5" customHeight="1">
      <c r="B551" s="398" t="s">
        <v>6430</v>
      </c>
      <c r="C551" s="381" t="s">
        <v>6431</v>
      </c>
      <c r="D551" s="383">
        <v>1075</v>
      </c>
      <c r="E551" s="382" t="s">
        <v>6433</v>
      </c>
      <c r="F551" s="369" t="s">
        <v>6436</v>
      </c>
      <c r="G551" s="385" t="s">
        <v>6433</v>
      </c>
      <c r="H551" s="386"/>
      <c r="I551" s="384" t="s">
        <v>801</v>
      </c>
      <c r="J551" s="367" t="s">
        <v>806</v>
      </c>
      <c r="K551" s="366" t="s">
        <v>84</v>
      </c>
      <c r="L551" s="387">
        <v>78</v>
      </c>
      <c r="M551" s="388" t="s">
        <v>6437</v>
      </c>
      <c r="N551" s="389">
        <v>200</v>
      </c>
      <c r="O551" s="390" t="s">
        <v>1348</v>
      </c>
      <c r="P551" s="373" t="s">
        <v>1348</v>
      </c>
      <c r="Q551" s="372" t="s">
        <v>3638</v>
      </c>
      <c r="R551" s="374">
        <v>30</v>
      </c>
      <c r="S551" s="375">
        <v>30</v>
      </c>
      <c r="T551" s="392">
        <v>25</v>
      </c>
      <c r="U551" s="391" t="s">
        <v>6436</v>
      </c>
      <c r="V551" s="376">
        <v>126.37041242729487</v>
      </c>
      <c r="W551" s="378">
        <v>126.9383024466829</v>
      </c>
      <c r="X551" s="377">
        <v>63.315642563011117</v>
      </c>
      <c r="Y551" s="387" t="s">
        <v>633</v>
      </c>
      <c r="Z551" s="395" t="s">
        <v>4557</v>
      </c>
      <c r="AA551" s="380">
        <v>14.25</v>
      </c>
      <c r="AB551" s="379" t="s">
        <v>3630</v>
      </c>
      <c r="AC551" s="380">
        <v>10</v>
      </c>
      <c r="AD551" s="379" t="s">
        <v>3630</v>
      </c>
      <c r="AE551" s="394">
        <v>0</v>
      </c>
      <c r="AF551" s="396">
        <v>0</v>
      </c>
      <c r="AG551" s="393">
        <v>0</v>
      </c>
      <c r="AH551" s="397" t="s">
        <v>633</v>
      </c>
      <c r="AI551" s="351"/>
      <c r="AL551" s="525" t="s">
        <v>15585</v>
      </c>
      <c r="AM551" s="513" t="s">
        <v>84</v>
      </c>
      <c r="AN551" s="508">
        <v>100</v>
      </c>
      <c r="AO551" s="514">
        <v>1075</v>
      </c>
      <c r="AP551" s="498">
        <v>826</v>
      </c>
      <c r="AQ551" s="515">
        <v>249</v>
      </c>
      <c r="AR551" s="512" t="s">
        <v>15586</v>
      </c>
      <c r="BA551" s="338" t="s">
        <v>6438</v>
      </c>
    </row>
    <row r="552" spans="2:53" ht="16.5" customHeight="1">
      <c r="B552" s="398" t="s">
        <v>6439</v>
      </c>
      <c r="C552" s="381" t="s">
        <v>6440</v>
      </c>
      <c r="D552" s="383">
        <v>1076</v>
      </c>
      <c r="E552" s="382" t="s">
        <v>633</v>
      </c>
      <c r="F552" s="369" t="s">
        <v>6441</v>
      </c>
      <c r="G552" s="385" t="s">
        <v>6442</v>
      </c>
      <c r="H552" s="386"/>
      <c r="I552" s="384" t="s">
        <v>333</v>
      </c>
      <c r="J552" s="367" t="s">
        <v>502</v>
      </c>
      <c r="K552" s="366" t="s">
        <v>83</v>
      </c>
      <c r="L552" s="387">
        <v>22</v>
      </c>
      <c r="M552" s="388" t="s">
        <v>6443</v>
      </c>
      <c r="N552" s="389">
        <v>1000</v>
      </c>
      <c r="O552" s="390" t="s">
        <v>1348</v>
      </c>
      <c r="P552" s="373" t="s">
        <v>1349</v>
      </c>
      <c r="Q552" s="372" t="s">
        <v>3638</v>
      </c>
      <c r="R552" s="374">
        <v>25</v>
      </c>
      <c r="S552" s="375">
        <v>40</v>
      </c>
      <c r="T552" s="392">
        <v>25</v>
      </c>
      <c r="U552" s="391" t="s">
        <v>6441</v>
      </c>
      <c r="V552" s="376">
        <v>126.38478213743768</v>
      </c>
      <c r="W552" s="378">
        <v>126.94884023412096</v>
      </c>
      <c r="X552" s="377">
        <v>63.283188814220658</v>
      </c>
      <c r="Y552" s="387">
        <v>63.989999999999995</v>
      </c>
      <c r="Z552" s="395" t="s">
        <v>3639</v>
      </c>
      <c r="AA552" s="380">
        <v>100</v>
      </c>
      <c r="AB552" s="379" t="s">
        <v>3630</v>
      </c>
      <c r="AC552" s="380">
        <v>0</v>
      </c>
      <c r="AD552" s="379" t="s">
        <v>3630</v>
      </c>
      <c r="AE552" s="394">
        <v>0</v>
      </c>
      <c r="AF552" s="396">
        <v>0</v>
      </c>
      <c r="AG552" s="393">
        <v>0</v>
      </c>
      <c r="AH552" s="397" t="s">
        <v>633</v>
      </c>
      <c r="AI552" s="351"/>
      <c r="AL552" s="525" t="s">
        <v>15587</v>
      </c>
      <c r="AM552" s="513" t="s">
        <v>83</v>
      </c>
      <c r="AN552" s="508">
        <v>100</v>
      </c>
      <c r="AO552" s="514">
        <v>1076</v>
      </c>
      <c r="AP552" s="498">
        <v>1076</v>
      </c>
      <c r="AQ552" s="515">
        <v>0</v>
      </c>
      <c r="AR552" s="512" t="s">
        <v>15588</v>
      </c>
      <c r="BA552" s="338" t="s">
        <v>6444</v>
      </c>
    </row>
    <row r="553" spans="2:53" ht="16.5" customHeight="1">
      <c r="B553" s="398" t="s">
        <v>6445</v>
      </c>
      <c r="C553" s="381" t="s">
        <v>6446</v>
      </c>
      <c r="D553" s="383">
        <v>1078</v>
      </c>
      <c r="E553" s="382" t="s">
        <v>633</v>
      </c>
      <c r="F553" s="369" t="s">
        <v>6447</v>
      </c>
      <c r="G553" s="385" t="s">
        <v>6448</v>
      </c>
      <c r="H553" s="386"/>
      <c r="I553" s="384" t="s">
        <v>381</v>
      </c>
      <c r="J553" s="367" t="s">
        <v>780</v>
      </c>
      <c r="K553" s="366" t="s">
        <v>83</v>
      </c>
      <c r="L553" s="387">
        <v>83</v>
      </c>
      <c r="M553" s="388" t="s">
        <v>6449</v>
      </c>
      <c r="N553" s="389">
        <v>1000</v>
      </c>
      <c r="O553" s="390" t="s">
        <v>1348</v>
      </c>
      <c r="P553" s="373" t="s">
        <v>1349</v>
      </c>
      <c r="Q553" s="372" t="s">
        <v>3638</v>
      </c>
      <c r="R553" s="374">
        <v>25</v>
      </c>
      <c r="S553" s="375">
        <v>35</v>
      </c>
      <c r="T553" s="392">
        <v>25</v>
      </c>
      <c r="U553" s="391" t="s">
        <v>6447</v>
      </c>
      <c r="V553" s="376">
        <v>126.35892935498028</v>
      </c>
      <c r="W553" s="378">
        <v>126.92988152698553</v>
      </c>
      <c r="X553" s="377">
        <v>63.270594559017098</v>
      </c>
      <c r="Y553" s="387">
        <v>64.56</v>
      </c>
      <c r="Z553" s="395" t="s">
        <v>3639</v>
      </c>
      <c r="AA553" s="380">
        <v>150</v>
      </c>
      <c r="AB553" s="379" t="s">
        <v>3630</v>
      </c>
      <c r="AC553" s="380">
        <v>0</v>
      </c>
      <c r="AD553" s="379" t="s">
        <v>3630</v>
      </c>
      <c r="AE553" s="394">
        <v>0</v>
      </c>
      <c r="AF553" s="396">
        <v>0</v>
      </c>
      <c r="AG553" s="393">
        <v>0</v>
      </c>
      <c r="AH553" s="397" t="s">
        <v>633</v>
      </c>
      <c r="AI553" s="351"/>
      <c r="AL553" s="525" t="s">
        <v>15589</v>
      </c>
      <c r="AM553" s="513" t="s">
        <v>83</v>
      </c>
      <c r="AN553" s="508">
        <v>100</v>
      </c>
      <c r="AO553" s="514">
        <v>1078</v>
      </c>
      <c r="AP553" s="498">
        <v>1078</v>
      </c>
      <c r="AQ553" s="515">
        <v>0</v>
      </c>
      <c r="AR553" s="512" t="s">
        <v>15590</v>
      </c>
      <c r="BA553" s="338" t="s">
        <v>6450</v>
      </c>
    </row>
    <row r="554" spans="2:53" ht="16.5" customHeight="1">
      <c r="B554" s="398" t="s">
        <v>6445</v>
      </c>
      <c r="C554" s="381" t="s">
        <v>6446</v>
      </c>
      <c r="D554" s="383">
        <v>1077</v>
      </c>
      <c r="E554" s="382" t="s">
        <v>633</v>
      </c>
      <c r="F554" s="369" t="s">
        <v>6451</v>
      </c>
      <c r="G554" s="385" t="s">
        <v>6448</v>
      </c>
      <c r="H554" s="386"/>
      <c r="I554" s="384" t="s">
        <v>150</v>
      </c>
      <c r="J554" s="367" t="s">
        <v>1379</v>
      </c>
      <c r="K554" s="366" t="s">
        <v>83</v>
      </c>
      <c r="L554" s="387">
        <v>12</v>
      </c>
      <c r="M554" s="388" t="s">
        <v>6452</v>
      </c>
      <c r="N554" s="389">
        <v>800</v>
      </c>
      <c r="O554" s="390" t="s">
        <v>1348</v>
      </c>
      <c r="P554" s="373" t="s">
        <v>1349</v>
      </c>
      <c r="Q554" s="372" t="s">
        <v>3638</v>
      </c>
      <c r="R554" s="374">
        <v>20</v>
      </c>
      <c r="S554" s="375">
        <v>35</v>
      </c>
      <c r="T554" s="392">
        <v>30</v>
      </c>
      <c r="U554" s="391" t="s">
        <v>6451</v>
      </c>
      <c r="V554" s="376">
        <v>126.36037427325583</v>
      </c>
      <c r="W554" s="378">
        <v>126.93094113372094</v>
      </c>
      <c r="X554" s="377">
        <v>63.269342296511603</v>
      </c>
      <c r="Y554" s="387">
        <v>63.58</v>
      </c>
      <c r="Z554" s="395" t="s">
        <v>3639</v>
      </c>
      <c r="AA554" s="380">
        <v>120</v>
      </c>
      <c r="AB554" s="379" t="s">
        <v>3630</v>
      </c>
      <c r="AC554" s="380">
        <v>0</v>
      </c>
      <c r="AD554" s="379" t="s">
        <v>3630</v>
      </c>
      <c r="AE554" s="394">
        <v>0</v>
      </c>
      <c r="AF554" s="396">
        <v>0</v>
      </c>
      <c r="AG554" s="393">
        <v>0</v>
      </c>
      <c r="AH554" s="397" t="s">
        <v>633</v>
      </c>
      <c r="AI554" s="351"/>
      <c r="AL554" s="525" t="s">
        <v>15591</v>
      </c>
      <c r="AM554" s="513" t="s">
        <v>83</v>
      </c>
      <c r="AN554" s="508">
        <v>100</v>
      </c>
      <c r="AO554" s="514">
        <v>1077</v>
      </c>
      <c r="AP554" s="498">
        <v>1077</v>
      </c>
      <c r="AQ554" s="515">
        <v>0</v>
      </c>
      <c r="AR554" s="512" t="s">
        <v>15590</v>
      </c>
      <c r="BA554" s="338" t="s">
        <v>6453</v>
      </c>
    </row>
    <row r="555" spans="2:53" ht="16.5" customHeight="1">
      <c r="B555" s="398" t="s">
        <v>6454</v>
      </c>
      <c r="C555" s="381" t="s">
        <v>6455</v>
      </c>
      <c r="D555" s="383">
        <v>1079</v>
      </c>
      <c r="E555" s="382" t="s">
        <v>6456</v>
      </c>
      <c r="F555" s="369" t="s">
        <v>6457</v>
      </c>
      <c r="G555" s="385" t="s">
        <v>6456</v>
      </c>
      <c r="H555" s="386"/>
      <c r="I555" s="384" t="s">
        <v>1109</v>
      </c>
      <c r="J555" s="367" t="s">
        <v>1120</v>
      </c>
      <c r="K555" s="366" t="s">
        <v>84</v>
      </c>
      <c r="L555" s="387">
        <v>4</v>
      </c>
      <c r="M555" s="388" t="s">
        <v>6458</v>
      </c>
      <c r="N555" s="389">
        <v>1000</v>
      </c>
      <c r="O555" s="390" t="s">
        <v>1350</v>
      </c>
      <c r="P555" s="373" t="s">
        <v>1350</v>
      </c>
      <c r="Q555" s="372" t="s">
        <v>3638</v>
      </c>
      <c r="R555" s="374">
        <v>30</v>
      </c>
      <c r="S555" s="375">
        <v>25</v>
      </c>
      <c r="T555" s="392">
        <v>25</v>
      </c>
      <c r="U555" s="391" t="s">
        <v>6457</v>
      </c>
      <c r="V555" s="376">
        <v>126.28685953287915</v>
      </c>
      <c r="W555" s="378">
        <v>126.87703032411136</v>
      </c>
      <c r="X555" s="377">
        <v>63.283055071504762</v>
      </c>
      <c r="Y555" s="387" t="s">
        <v>633</v>
      </c>
      <c r="Z555" s="395" t="s">
        <v>4557</v>
      </c>
      <c r="AA555" s="380">
        <v>195.56</v>
      </c>
      <c r="AB555" s="379" t="s">
        <v>3630</v>
      </c>
      <c r="AC555" s="380">
        <v>0</v>
      </c>
      <c r="AD555" s="379" t="s">
        <v>3630</v>
      </c>
      <c r="AE555" s="394">
        <v>0</v>
      </c>
      <c r="AF555" s="396">
        <v>0</v>
      </c>
      <c r="AG555" s="393">
        <v>0</v>
      </c>
      <c r="AH555" s="397" t="s">
        <v>633</v>
      </c>
      <c r="AI555" s="351"/>
      <c r="AL555" s="525" t="s">
        <v>15592</v>
      </c>
      <c r="AM555" s="513" t="s">
        <v>84</v>
      </c>
      <c r="AN555" s="508">
        <v>100</v>
      </c>
      <c r="AO555" s="514">
        <v>1079</v>
      </c>
      <c r="AP555" s="498">
        <v>828</v>
      </c>
      <c r="AQ555" s="515">
        <v>251</v>
      </c>
      <c r="AR555" s="512" t="s">
        <v>15593</v>
      </c>
      <c r="BA555" s="338" t="s">
        <v>6459</v>
      </c>
    </row>
    <row r="556" spans="2:53" ht="16.5" customHeight="1">
      <c r="B556" s="398" t="s">
        <v>6460</v>
      </c>
      <c r="C556" s="381" t="s">
        <v>6461</v>
      </c>
      <c r="D556" s="383">
        <v>1080</v>
      </c>
      <c r="E556" s="382" t="s">
        <v>6462</v>
      </c>
      <c r="F556" s="369" t="s">
        <v>6463</v>
      </c>
      <c r="G556" s="385" t="s">
        <v>6464</v>
      </c>
      <c r="H556" s="386"/>
      <c r="I556" s="384" t="s">
        <v>173</v>
      </c>
      <c r="J556" s="367" t="s">
        <v>174</v>
      </c>
      <c r="K556" s="366" t="s">
        <v>84</v>
      </c>
      <c r="L556" s="387">
        <v>15</v>
      </c>
      <c r="M556" s="388" t="s">
        <v>6465</v>
      </c>
      <c r="N556" s="389">
        <v>1000</v>
      </c>
      <c r="O556" s="390" t="s">
        <v>1350</v>
      </c>
      <c r="P556" s="373" t="s">
        <v>1351</v>
      </c>
      <c r="Q556" s="372" t="s">
        <v>3638</v>
      </c>
      <c r="R556" s="374">
        <v>35</v>
      </c>
      <c r="S556" s="375">
        <v>30</v>
      </c>
      <c r="T556" s="392">
        <v>20</v>
      </c>
      <c r="U556" s="391" t="s">
        <v>6463</v>
      </c>
      <c r="V556" s="376">
        <v>126.45750467016872</v>
      </c>
      <c r="W556" s="378">
        <v>127.0036168190951</v>
      </c>
      <c r="X556" s="377">
        <v>63.349439255368111</v>
      </c>
      <c r="Y556" s="387">
        <v>63.37</v>
      </c>
      <c r="Z556" s="395" t="s">
        <v>3639</v>
      </c>
      <c r="AA556" s="380">
        <v>150</v>
      </c>
      <c r="AB556" s="379" t="s">
        <v>3630</v>
      </c>
      <c r="AC556" s="380">
        <v>0</v>
      </c>
      <c r="AD556" s="379" t="s">
        <v>3630</v>
      </c>
      <c r="AE556" s="394">
        <v>0</v>
      </c>
      <c r="AF556" s="396">
        <v>0</v>
      </c>
      <c r="AG556" s="393">
        <v>0</v>
      </c>
      <c r="AH556" s="397" t="s">
        <v>633</v>
      </c>
      <c r="AI556" s="351"/>
      <c r="AL556" s="525" t="s">
        <v>15594</v>
      </c>
      <c r="AM556" s="513" t="s">
        <v>84</v>
      </c>
      <c r="AN556" s="508">
        <v>100</v>
      </c>
      <c r="AO556" s="514">
        <v>1080</v>
      </c>
      <c r="AP556" s="498">
        <v>831</v>
      </c>
      <c r="AQ556" s="515">
        <v>249</v>
      </c>
      <c r="AR556" s="512" t="s">
        <v>15595</v>
      </c>
      <c r="BA556" s="338" t="s">
        <v>6466</v>
      </c>
    </row>
    <row r="557" spans="2:53" ht="16.5" customHeight="1">
      <c r="B557" s="398" t="s">
        <v>6460</v>
      </c>
      <c r="C557" s="381" t="s">
        <v>6461</v>
      </c>
      <c r="D557" s="383">
        <v>1081</v>
      </c>
      <c r="E557" s="382" t="s">
        <v>633</v>
      </c>
      <c r="F557" s="369" t="s">
        <v>6467</v>
      </c>
      <c r="G557" s="385" t="s">
        <v>6468</v>
      </c>
      <c r="H557" s="386"/>
      <c r="I557" s="384" t="s">
        <v>341</v>
      </c>
      <c r="J557" s="367" t="s">
        <v>720</v>
      </c>
      <c r="K557" s="366" t="s">
        <v>83</v>
      </c>
      <c r="L557" s="387">
        <v>20</v>
      </c>
      <c r="M557" s="388" t="s">
        <v>5696</v>
      </c>
      <c r="N557" s="389">
        <v>1000</v>
      </c>
      <c r="O557" s="390" t="s">
        <v>1350</v>
      </c>
      <c r="P557" s="373" t="s">
        <v>1351</v>
      </c>
      <c r="Q557" s="372" t="s">
        <v>3638</v>
      </c>
      <c r="R557" s="374">
        <v>25</v>
      </c>
      <c r="S557" s="375">
        <v>30</v>
      </c>
      <c r="T557" s="392">
        <v>25</v>
      </c>
      <c r="U557" s="391" t="s">
        <v>6467</v>
      </c>
      <c r="V557" s="376">
        <v>126.31007771040977</v>
      </c>
      <c r="W557" s="378">
        <v>126.89405698763382</v>
      </c>
      <c r="X557" s="377">
        <v>63.252932650978202</v>
      </c>
      <c r="Y557" s="387">
        <v>64.56</v>
      </c>
      <c r="Z557" s="395" t="s">
        <v>3639</v>
      </c>
      <c r="AA557" s="380">
        <v>200</v>
      </c>
      <c r="AB557" s="379" t="s">
        <v>3630</v>
      </c>
      <c r="AC557" s="380">
        <v>10</v>
      </c>
      <c r="AD557" s="379" t="s">
        <v>3630</v>
      </c>
      <c r="AE557" s="394">
        <v>0</v>
      </c>
      <c r="AF557" s="396">
        <v>0</v>
      </c>
      <c r="AG557" s="393">
        <v>0</v>
      </c>
      <c r="AH557" s="397" t="s">
        <v>633</v>
      </c>
      <c r="AI557" s="351"/>
      <c r="AL557" s="525" t="s">
        <v>15596</v>
      </c>
      <c r="AM557" s="513" t="s">
        <v>83</v>
      </c>
      <c r="AN557" s="508">
        <v>100</v>
      </c>
      <c r="AO557" s="514">
        <v>1081</v>
      </c>
      <c r="AP557" s="498">
        <v>1081</v>
      </c>
      <c r="AQ557" s="515">
        <v>0</v>
      </c>
      <c r="AR557" s="512" t="s">
        <v>15597</v>
      </c>
      <c r="BA557" s="338" t="s">
        <v>6469</v>
      </c>
    </row>
    <row r="558" spans="2:53" ht="16.5" customHeight="1">
      <c r="B558" s="398" t="s">
        <v>6470</v>
      </c>
      <c r="C558" s="381" t="s">
        <v>6471</v>
      </c>
      <c r="D558" s="383">
        <v>1082</v>
      </c>
      <c r="E558" s="382" t="s">
        <v>6472</v>
      </c>
      <c r="F558" s="369" t="s">
        <v>6473</v>
      </c>
      <c r="G558" s="385" t="s">
        <v>6474</v>
      </c>
      <c r="H558" s="386"/>
      <c r="I558" s="384" t="s">
        <v>421</v>
      </c>
      <c r="J558" s="367" t="s">
        <v>71</v>
      </c>
      <c r="K558" s="366" t="s">
        <v>83</v>
      </c>
      <c r="L558" s="387">
        <v>18</v>
      </c>
      <c r="M558" s="388" t="s">
        <v>6475</v>
      </c>
      <c r="N558" s="389">
        <v>1000</v>
      </c>
      <c r="O558" s="390" t="s">
        <v>1350</v>
      </c>
      <c r="P558" s="373" t="s">
        <v>1351</v>
      </c>
      <c r="Q558" s="372" t="s">
        <v>3638</v>
      </c>
      <c r="R558" s="374">
        <v>20</v>
      </c>
      <c r="S558" s="375">
        <v>50</v>
      </c>
      <c r="T558" s="392">
        <v>10</v>
      </c>
      <c r="U558" s="391" t="s">
        <v>6473</v>
      </c>
      <c r="V558" s="376">
        <v>126.25533734310007</v>
      </c>
      <c r="W558" s="378">
        <v>126.85391405160671</v>
      </c>
      <c r="X558" s="377">
        <v>63.275374302646632</v>
      </c>
      <c r="Y558" s="387">
        <v>63.93</v>
      </c>
      <c r="Z558" s="395" t="s">
        <v>4557</v>
      </c>
      <c r="AA558" s="380">
        <v>196</v>
      </c>
      <c r="AB558" s="379" t="s">
        <v>3630</v>
      </c>
      <c r="AC558" s="380">
        <v>3</v>
      </c>
      <c r="AD558" s="379" t="s">
        <v>3630</v>
      </c>
      <c r="AE558" s="394">
        <v>0</v>
      </c>
      <c r="AF558" s="396">
        <v>0</v>
      </c>
      <c r="AG558" s="393">
        <v>0</v>
      </c>
      <c r="AH558" s="397" t="s">
        <v>633</v>
      </c>
      <c r="AI558" s="351"/>
      <c r="AL558" s="525" t="s">
        <v>15598</v>
      </c>
      <c r="AM558" s="513" t="s">
        <v>83</v>
      </c>
      <c r="AN558" s="508">
        <v>100</v>
      </c>
      <c r="AO558" s="514">
        <v>1082</v>
      </c>
      <c r="AP558" s="498">
        <v>1082</v>
      </c>
      <c r="AQ558" s="515">
        <v>0</v>
      </c>
      <c r="AR558" s="512" t="s">
        <v>15599</v>
      </c>
      <c r="BA558" s="338" t="s">
        <v>6476</v>
      </c>
    </row>
    <row r="559" spans="2:53" ht="16.5" customHeight="1">
      <c r="B559" s="398" t="s">
        <v>6477</v>
      </c>
      <c r="C559" s="381" t="s">
        <v>6478</v>
      </c>
      <c r="D559" s="383">
        <v>1083</v>
      </c>
      <c r="E559" s="382" t="s">
        <v>633</v>
      </c>
      <c r="F559" s="369" t="s">
        <v>6479</v>
      </c>
      <c r="G559" s="385" t="s">
        <v>6480</v>
      </c>
      <c r="H559" s="386"/>
      <c r="I559" s="384" t="s">
        <v>150</v>
      </c>
      <c r="J559" s="367" t="s">
        <v>161</v>
      </c>
      <c r="K559" s="366" t="s">
        <v>83</v>
      </c>
      <c r="L559" s="387">
        <v>25</v>
      </c>
      <c r="M559" s="388" t="s">
        <v>6481</v>
      </c>
      <c r="N559" s="389">
        <v>800</v>
      </c>
      <c r="O559" s="390" t="s">
        <v>1348</v>
      </c>
      <c r="P559" s="373" t="s">
        <v>1349</v>
      </c>
      <c r="Q559" s="372" t="s">
        <v>3638</v>
      </c>
      <c r="R559" s="374">
        <v>20</v>
      </c>
      <c r="S559" s="375">
        <v>35</v>
      </c>
      <c r="T559" s="392">
        <v>30</v>
      </c>
      <c r="U559" s="391" t="s">
        <v>6479</v>
      </c>
      <c r="V559" s="376">
        <v>126.24454941860466</v>
      </c>
      <c r="W559" s="378">
        <v>126.84600290697674</v>
      </c>
      <c r="X559" s="377">
        <v>63.224723837209311</v>
      </c>
      <c r="Y559" s="387">
        <v>63.53</v>
      </c>
      <c r="Z559" s="395" t="s">
        <v>3639</v>
      </c>
      <c r="AA559" s="380">
        <v>120</v>
      </c>
      <c r="AB559" s="379" t="s">
        <v>3630</v>
      </c>
      <c r="AC559" s="380">
        <v>0</v>
      </c>
      <c r="AD559" s="379" t="s">
        <v>3630</v>
      </c>
      <c r="AE559" s="394">
        <v>0</v>
      </c>
      <c r="AF559" s="396">
        <v>0</v>
      </c>
      <c r="AG559" s="393">
        <v>0</v>
      </c>
      <c r="AH559" s="397" t="s">
        <v>633</v>
      </c>
      <c r="AI559" s="351"/>
      <c r="AL559" s="525" t="s">
        <v>15600</v>
      </c>
      <c r="AM559" s="513" t="s">
        <v>83</v>
      </c>
      <c r="AN559" s="508">
        <v>100</v>
      </c>
      <c r="AO559" s="514">
        <v>1083</v>
      </c>
      <c r="AP559" s="498">
        <v>1083</v>
      </c>
      <c r="AQ559" s="515">
        <v>0</v>
      </c>
      <c r="AR559" s="512" t="s">
        <v>15601</v>
      </c>
      <c r="BA559" s="338" t="s">
        <v>6482</v>
      </c>
    </row>
    <row r="560" spans="2:53" ht="16.5" customHeight="1">
      <c r="B560" s="398" t="s">
        <v>6483</v>
      </c>
      <c r="C560" s="381" t="s">
        <v>6484</v>
      </c>
      <c r="D560" s="383">
        <v>1084</v>
      </c>
      <c r="E560" s="382" t="s">
        <v>6485</v>
      </c>
      <c r="F560" s="369" t="s">
        <v>6486</v>
      </c>
      <c r="G560" s="385" t="s">
        <v>6487</v>
      </c>
      <c r="H560" s="386"/>
      <c r="I560" s="384" t="s">
        <v>150</v>
      </c>
      <c r="J560" s="367" t="s">
        <v>351</v>
      </c>
      <c r="K560" s="366" t="s">
        <v>84</v>
      </c>
      <c r="L560" s="387">
        <v>56</v>
      </c>
      <c r="M560" s="388" t="s">
        <v>6488</v>
      </c>
      <c r="N560" s="389">
        <v>800</v>
      </c>
      <c r="O560" s="390" t="s">
        <v>1348</v>
      </c>
      <c r="P560" s="373" t="s">
        <v>1349</v>
      </c>
      <c r="Q560" s="372" t="s">
        <v>3638</v>
      </c>
      <c r="R560" s="374">
        <v>35</v>
      </c>
      <c r="S560" s="375">
        <v>25</v>
      </c>
      <c r="T560" s="392">
        <v>25</v>
      </c>
      <c r="U560" s="391" t="s">
        <v>6486</v>
      </c>
      <c r="V560" s="376">
        <v>126.22576331624695</v>
      </c>
      <c r="W560" s="378">
        <v>126.83222643191442</v>
      </c>
      <c r="X560" s="377">
        <v>63.261005125919297</v>
      </c>
      <c r="Y560" s="387">
        <v>63.66</v>
      </c>
      <c r="Z560" s="395" t="s">
        <v>3639</v>
      </c>
      <c r="AA560" s="380">
        <v>120</v>
      </c>
      <c r="AB560" s="379" t="s">
        <v>3630</v>
      </c>
      <c r="AC560" s="380">
        <v>0</v>
      </c>
      <c r="AD560" s="379" t="s">
        <v>3630</v>
      </c>
      <c r="AE560" s="394">
        <v>0</v>
      </c>
      <c r="AF560" s="396">
        <v>0</v>
      </c>
      <c r="AG560" s="393">
        <v>0</v>
      </c>
      <c r="AH560" s="397" t="s">
        <v>633</v>
      </c>
      <c r="AI560" s="351"/>
      <c r="AL560" s="525" t="s">
        <v>15602</v>
      </c>
      <c r="AM560" s="513" t="s">
        <v>84</v>
      </c>
      <c r="AN560" s="508">
        <v>100</v>
      </c>
      <c r="AO560" s="514">
        <v>1084</v>
      </c>
      <c r="AP560" s="498">
        <v>831</v>
      </c>
      <c r="AQ560" s="515">
        <v>253</v>
      </c>
      <c r="AR560" s="512" t="s">
        <v>15603</v>
      </c>
      <c r="BA560" s="338" t="s">
        <v>6489</v>
      </c>
    </row>
    <row r="561" spans="2:53" ht="16.5" customHeight="1">
      <c r="B561" s="398" t="s">
        <v>6490</v>
      </c>
      <c r="C561" s="381" t="s">
        <v>6491</v>
      </c>
      <c r="D561" s="383">
        <v>1085</v>
      </c>
      <c r="E561" s="382" t="s">
        <v>6492</v>
      </c>
      <c r="F561" s="369" t="s">
        <v>6493</v>
      </c>
      <c r="G561" s="385" t="s">
        <v>6494</v>
      </c>
      <c r="H561" s="386"/>
      <c r="I561" s="384" t="s">
        <v>333</v>
      </c>
      <c r="J561" s="367" t="s">
        <v>773</v>
      </c>
      <c r="K561" s="366" t="s">
        <v>84</v>
      </c>
      <c r="L561" s="387">
        <v>9</v>
      </c>
      <c r="M561" s="388" t="s">
        <v>6495</v>
      </c>
      <c r="N561" s="389">
        <v>1000</v>
      </c>
      <c r="O561" s="390" t="s">
        <v>1348</v>
      </c>
      <c r="P561" s="373" t="s">
        <v>1349</v>
      </c>
      <c r="Q561" s="372" t="s">
        <v>3638</v>
      </c>
      <c r="R561" s="374">
        <v>40</v>
      </c>
      <c r="S561" s="375">
        <v>25</v>
      </c>
      <c r="T561" s="392">
        <v>25</v>
      </c>
      <c r="U561" s="391" t="s">
        <v>6493</v>
      </c>
      <c r="V561" s="376">
        <v>126.20502781784465</v>
      </c>
      <c r="W561" s="378">
        <v>126.81702039975274</v>
      </c>
      <c r="X561" s="377">
        <v>63.253975891201286</v>
      </c>
      <c r="Y561" s="387">
        <v>63.91</v>
      </c>
      <c r="Z561" s="395" t="s">
        <v>3639</v>
      </c>
      <c r="AA561" s="380">
        <v>100</v>
      </c>
      <c r="AB561" s="379" t="s">
        <v>3630</v>
      </c>
      <c r="AC561" s="380">
        <v>0</v>
      </c>
      <c r="AD561" s="379" t="s">
        <v>3630</v>
      </c>
      <c r="AE561" s="394">
        <v>0</v>
      </c>
      <c r="AF561" s="396">
        <v>0</v>
      </c>
      <c r="AG561" s="393">
        <v>0</v>
      </c>
      <c r="AH561" s="397" t="s">
        <v>633</v>
      </c>
      <c r="AI561" s="351"/>
      <c r="AL561" s="525" t="s">
        <v>15604</v>
      </c>
      <c r="AM561" s="513" t="s">
        <v>84</v>
      </c>
      <c r="AN561" s="508">
        <v>100</v>
      </c>
      <c r="AO561" s="514">
        <v>1085</v>
      </c>
      <c r="AP561" s="498">
        <v>832</v>
      </c>
      <c r="AQ561" s="515">
        <v>253</v>
      </c>
      <c r="AR561" s="512" t="s">
        <v>15605</v>
      </c>
      <c r="BA561" s="338" t="s">
        <v>6496</v>
      </c>
    </row>
    <row r="562" spans="2:53" ht="16.5" customHeight="1">
      <c r="B562" s="398" t="s">
        <v>6497</v>
      </c>
      <c r="C562" s="381" t="s">
        <v>6498</v>
      </c>
      <c r="D562" s="383">
        <v>1086</v>
      </c>
      <c r="E562" s="382" t="s">
        <v>633</v>
      </c>
      <c r="F562" s="369" t="s">
        <v>6499</v>
      </c>
      <c r="G562" s="385" t="s">
        <v>6500</v>
      </c>
      <c r="H562" s="386"/>
      <c r="I562" s="384" t="s">
        <v>381</v>
      </c>
      <c r="J562" s="367" t="s">
        <v>781</v>
      </c>
      <c r="K562" s="366" t="s">
        <v>83</v>
      </c>
      <c r="L562" s="387">
        <v>17</v>
      </c>
      <c r="M562" s="388" t="s">
        <v>6501</v>
      </c>
      <c r="N562" s="389">
        <v>1000</v>
      </c>
      <c r="O562" s="390" t="s">
        <v>1348</v>
      </c>
      <c r="P562" s="373" t="s">
        <v>1349</v>
      </c>
      <c r="Q562" s="372" t="s">
        <v>3638</v>
      </c>
      <c r="R562" s="374">
        <v>25</v>
      </c>
      <c r="S562" s="375">
        <v>35</v>
      </c>
      <c r="T562" s="392">
        <v>25</v>
      </c>
      <c r="U562" s="391" t="s">
        <v>6499</v>
      </c>
      <c r="V562" s="376">
        <v>126.18516893374287</v>
      </c>
      <c r="W562" s="378">
        <v>126.8024572180781</v>
      </c>
      <c r="X562" s="377">
        <v>63.206186924089494</v>
      </c>
      <c r="Y562" s="387">
        <v>64.47</v>
      </c>
      <c r="Z562" s="395" t="s">
        <v>3639</v>
      </c>
      <c r="AA562" s="380">
        <v>150</v>
      </c>
      <c r="AB562" s="379" t="s">
        <v>3630</v>
      </c>
      <c r="AC562" s="380">
        <v>0</v>
      </c>
      <c r="AD562" s="379" t="s">
        <v>3630</v>
      </c>
      <c r="AE562" s="394">
        <v>0</v>
      </c>
      <c r="AF562" s="396">
        <v>0</v>
      </c>
      <c r="AG562" s="393">
        <v>0</v>
      </c>
      <c r="AH562" s="397" t="s">
        <v>633</v>
      </c>
      <c r="AI562" s="351"/>
      <c r="AL562" s="525" t="s">
        <v>15606</v>
      </c>
      <c r="AM562" s="513" t="s">
        <v>83</v>
      </c>
      <c r="AN562" s="508">
        <v>100</v>
      </c>
      <c r="AO562" s="514">
        <v>1086</v>
      </c>
      <c r="AP562" s="498">
        <v>1086</v>
      </c>
      <c r="AQ562" s="515">
        <v>0</v>
      </c>
      <c r="AR562" s="512" t="s">
        <v>15607</v>
      </c>
      <c r="BA562" s="338" t="s">
        <v>6502</v>
      </c>
    </row>
    <row r="563" spans="2:53" ht="16.5" customHeight="1">
      <c r="B563" s="398" t="s">
        <v>6497</v>
      </c>
      <c r="C563" s="381" t="s">
        <v>6498</v>
      </c>
      <c r="D563" s="383">
        <v>1087</v>
      </c>
      <c r="E563" s="382" t="s">
        <v>633</v>
      </c>
      <c r="F563" s="369" t="s">
        <v>6499</v>
      </c>
      <c r="G563" s="385" t="s">
        <v>6503</v>
      </c>
      <c r="H563" s="386"/>
      <c r="I563" s="384" t="s">
        <v>324</v>
      </c>
      <c r="J563" s="367" t="s">
        <v>510</v>
      </c>
      <c r="K563" s="366" t="s">
        <v>83</v>
      </c>
      <c r="L563" s="387">
        <v>22</v>
      </c>
      <c r="M563" s="388" t="s">
        <v>6504</v>
      </c>
      <c r="N563" s="389">
        <v>1000</v>
      </c>
      <c r="O563" s="390" t="s">
        <v>1348</v>
      </c>
      <c r="P563" s="373" t="s">
        <v>1348</v>
      </c>
      <c r="Q563" s="372" t="s">
        <v>3638</v>
      </c>
      <c r="R563" s="374">
        <v>20</v>
      </c>
      <c r="S563" s="375">
        <v>30</v>
      </c>
      <c r="T563" s="392">
        <v>30</v>
      </c>
      <c r="U563" s="391" t="s">
        <v>6499</v>
      </c>
      <c r="V563" s="376">
        <v>126.18435433671293</v>
      </c>
      <c r="W563" s="378">
        <v>126.80185984692281</v>
      </c>
      <c r="X563" s="377">
        <v>63.201892908182117</v>
      </c>
      <c r="Y563" s="387" t="s">
        <v>633</v>
      </c>
      <c r="Z563" s="395" t="s">
        <v>4557</v>
      </c>
      <c r="AA563" s="380">
        <v>198</v>
      </c>
      <c r="AB563" s="379" t="s">
        <v>3630</v>
      </c>
      <c r="AC563" s="380">
        <v>10</v>
      </c>
      <c r="AD563" s="379" t="s">
        <v>3630</v>
      </c>
      <c r="AE563" s="394">
        <v>0</v>
      </c>
      <c r="AF563" s="396">
        <v>0</v>
      </c>
      <c r="AG563" s="393">
        <v>0</v>
      </c>
      <c r="AH563" s="397" t="s">
        <v>633</v>
      </c>
      <c r="AI563" s="351"/>
      <c r="AL563" s="525" t="s">
        <v>15608</v>
      </c>
      <c r="AM563" s="513" t="s">
        <v>83</v>
      </c>
      <c r="AN563" s="508">
        <v>100</v>
      </c>
      <c r="AO563" s="514">
        <v>1087</v>
      </c>
      <c r="AP563" s="498">
        <v>1087</v>
      </c>
      <c r="AQ563" s="515">
        <v>0</v>
      </c>
      <c r="AR563" s="512" t="s">
        <v>15607</v>
      </c>
      <c r="BA563" s="338" t="s">
        <v>6505</v>
      </c>
    </row>
    <row r="564" spans="2:53" ht="16.5" customHeight="1">
      <c r="B564" s="398" t="s">
        <v>6506</v>
      </c>
      <c r="C564" s="381" t="s">
        <v>6507</v>
      </c>
      <c r="D564" s="383">
        <v>1088</v>
      </c>
      <c r="E564" s="382" t="s">
        <v>6508</v>
      </c>
      <c r="F564" s="369" t="s">
        <v>6509</v>
      </c>
      <c r="G564" s="385" t="s">
        <v>6492</v>
      </c>
      <c r="H564" s="386"/>
      <c r="I564" s="384" t="s">
        <v>150</v>
      </c>
      <c r="J564" s="367" t="s">
        <v>121</v>
      </c>
      <c r="K564" s="366" t="s">
        <v>84</v>
      </c>
      <c r="L564" s="387">
        <v>22</v>
      </c>
      <c r="M564" s="388" t="s">
        <v>6510</v>
      </c>
      <c r="N564" s="389">
        <v>800</v>
      </c>
      <c r="O564" s="390" t="s">
        <v>1348</v>
      </c>
      <c r="P564" s="373" t="s">
        <v>1349</v>
      </c>
      <c r="Q564" s="372" t="s">
        <v>3638</v>
      </c>
      <c r="R564" s="374">
        <v>25</v>
      </c>
      <c r="S564" s="375">
        <v>35</v>
      </c>
      <c r="T564" s="392">
        <v>25</v>
      </c>
      <c r="U564" s="391" t="s">
        <v>6509</v>
      </c>
      <c r="V564" s="376">
        <v>126.16940143286344</v>
      </c>
      <c r="W564" s="378">
        <v>126.79089438409986</v>
      </c>
      <c r="X564" s="377">
        <v>63.244852091518354</v>
      </c>
      <c r="Y564" s="387">
        <v>63.64</v>
      </c>
      <c r="Z564" s="395" t="s">
        <v>3639</v>
      </c>
      <c r="AA564" s="380">
        <v>120</v>
      </c>
      <c r="AB564" s="379" t="s">
        <v>3630</v>
      </c>
      <c r="AC564" s="380">
        <v>0</v>
      </c>
      <c r="AD564" s="379" t="s">
        <v>3630</v>
      </c>
      <c r="AE564" s="394">
        <v>0</v>
      </c>
      <c r="AF564" s="396">
        <v>0</v>
      </c>
      <c r="AG564" s="393">
        <v>0</v>
      </c>
      <c r="AH564" s="397" t="s">
        <v>633</v>
      </c>
      <c r="AI564" s="351"/>
      <c r="AL564" s="525" t="s">
        <v>15609</v>
      </c>
      <c r="AM564" s="513" t="s">
        <v>84</v>
      </c>
      <c r="AN564" s="508">
        <v>100</v>
      </c>
      <c r="AO564" s="514">
        <v>1088</v>
      </c>
      <c r="AP564" s="498">
        <v>834</v>
      </c>
      <c r="AQ564" s="515">
        <v>254</v>
      </c>
      <c r="AR564" s="512" t="s">
        <v>15610</v>
      </c>
      <c r="BA564" s="338" t="s">
        <v>6511</v>
      </c>
    </row>
    <row r="565" spans="2:53" ht="16.5" customHeight="1">
      <c r="B565" s="398" t="s">
        <v>6506</v>
      </c>
      <c r="C565" s="381" t="s">
        <v>6507</v>
      </c>
      <c r="D565" s="383">
        <v>1089</v>
      </c>
      <c r="E565" s="382" t="s">
        <v>633</v>
      </c>
      <c r="F565" s="369" t="s">
        <v>6512</v>
      </c>
      <c r="G565" s="385" t="s">
        <v>6513</v>
      </c>
      <c r="H565" s="386"/>
      <c r="I565" s="384" t="s">
        <v>333</v>
      </c>
      <c r="J565" s="367" t="s">
        <v>97</v>
      </c>
      <c r="K565" s="366" t="s">
        <v>83</v>
      </c>
      <c r="L565" s="387">
        <v>8</v>
      </c>
      <c r="M565" s="388" t="s">
        <v>6514</v>
      </c>
      <c r="N565" s="389">
        <v>1000</v>
      </c>
      <c r="O565" s="390" t="s">
        <v>1348</v>
      </c>
      <c r="P565" s="373" t="s">
        <v>1349</v>
      </c>
      <c r="Q565" s="372" t="s">
        <v>3638</v>
      </c>
      <c r="R565" s="374">
        <v>25</v>
      </c>
      <c r="S565" s="375">
        <v>40</v>
      </c>
      <c r="T565" s="392">
        <v>25</v>
      </c>
      <c r="U565" s="391" t="s">
        <v>6512</v>
      </c>
      <c r="V565" s="376">
        <v>126.16626923910687</v>
      </c>
      <c r="W565" s="378">
        <v>126.78859744201171</v>
      </c>
      <c r="X565" s="377">
        <v>63.197566659440724</v>
      </c>
      <c r="Y565" s="387">
        <v>63.89</v>
      </c>
      <c r="Z565" s="395" t="s">
        <v>3639</v>
      </c>
      <c r="AA565" s="380">
        <v>100</v>
      </c>
      <c r="AB565" s="379" t="s">
        <v>3630</v>
      </c>
      <c r="AC565" s="380">
        <v>0</v>
      </c>
      <c r="AD565" s="379" t="s">
        <v>3630</v>
      </c>
      <c r="AE565" s="394">
        <v>0</v>
      </c>
      <c r="AF565" s="396">
        <v>0</v>
      </c>
      <c r="AG565" s="393">
        <v>0</v>
      </c>
      <c r="AH565" s="397" t="s">
        <v>633</v>
      </c>
      <c r="AI565" s="351"/>
      <c r="AL565" s="525" t="s">
        <v>15611</v>
      </c>
      <c r="AM565" s="513" t="s">
        <v>83</v>
      </c>
      <c r="AN565" s="508">
        <v>100</v>
      </c>
      <c r="AO565" s="514">
        <v>1089</v>
      </c>
      <c r="AP565" s="498">
        <v>1089</v>
      </c>
      <c r="AQ565" s="515">
        <v>0</v>
      </c>
      <c r="AR565" s="512" t="s">
        <v>15612</v>
      </c>
      <c r="BA565" s="338" t="s">
        <v>6515</v>
      </c>
    </row>
    <row r="566" spans="2:53" ht="16.5" customHeight="1">
      <c r="B566" s="398" t="s">
        <v>6516</v>
      </c>
      <c r="C566" s="381" t="s">
        <v>6517</v>
      </c>
      <c r="D566" s="383">
        <v>1090</v>
      </c>
      <c r="E566" s="382" t="s">
        <v>6518</v>
      </c>
      <c r="F566" s="369" t="s">
        <v>6519</v>
      </c>
      <c r="G566" s="385" t="s">
        <v>6520</v>
      </c>
      <c r="H566" s="386"/>
      <c r="I566" s="384" t="s">
        <v>150</v>
      </c>
      <c r="J566" s="367" t="s">
        <v>77</v>
      </c>
      <c r="K566" s="366" t="s">
        <v>84</v>
      </c>
      <c r="L566" s="387">
        <v>16</v>
      </c>
      <c r="M566" s="388" t="s">
        <v>6488</v>
      </c>
      <c r="N566" s="389">
        <v>800</v>
      </c>
      <c r="O566" s="390" t="s">
        <v>1348</v>
      </c>
      <c r="P566" s="373" t="s">
        <v>1349</v>
      </c>
      <c r="Q566" s="372" t="s">
        <v>3638</v>
      </c>
      <c r="R566" s="374">
        <v>25</v>
      </c>
      <c r="S566" s="375">
        <v>35</v>
      </c>
      <c r="T566" s="392">
        <v>25</v>
      </c>
      <c r="U566" s="391" t="s">
        <v>6519</v>
      </c>
      <c r="V566" s="376">
        <v>126.14166859255836</v>
      </c>
      <c r="W566" s="378">
        <v>126.77055696787613</v>
      </c>
      <c r="X566" s="377">
        <v>63.233887219782758</v>
      </c>
      <c r="Y566" s="387">
        <v>63.629999999999995</v>
      </c>
      <c r="Z566" s="395" t="s">
        <v>3639</v>
      </c>
      <c r="AA566" s="380">
        <v>120</v>
      </c>
      <c r="AB566" s="379" t="s">
        <v>3630</v>
      </c>
      <c r="AC566" s="380">
        <v>0</v>
      </c>
      <c r="AD566" s="379" t="s">
        <v>3630</v>
      </c>
      <c r="AE566" s="394">
        <v>0</v>
      </c>
      <c r="AF566" s="396">
        <v>0</v>
      </c>
      <c r="AG566" s="393">
        <v>0</v>
      </c>
      <c r="AH566" s="397" t="s">
        <v>633</v>
      </c>
      <c r="AI566" s="351"/>
      <c r="AL566" s="525" t="s">
        <v>15613</v>
      </c>
      <c r="AM566" s="513" t="s">
        <v>84</v>
      </c>
      <c r="AN566" s="508">
        <v>100</v>
      </c>
      <c r="AO566" s="514">
        <v>1090</v>
      </c>
      <c r="AP566" s="498">
        <v>835</v>
      </c>
      <c r="AQ566" s="515">
        <v>255</v>
      </c>
      <c r="AR566" s="512" t="s">
        <v>15614</v>
      </c>
      <c r="BA566" s="338" t="s">
        <v>6521</v>
      </c>
    </row>
    <row r="567" spans="2:53" ht="16.5" customHeight="1">
      <c r="B567" s="398" t="s">
        <v>6522</v>
      </c>
      <c r="C567" s="381" t="s">
        <v>6523</v>
      </c>
      <c r="D567" s="383">
        <v>1091</v>
      </c>
      <c r="E567" s="382" t="s">
        <v>633</v>
      </c>
      <c r="F567" s="369" t="s">
        <v>6519</v>
      </c>
      <c r="G567" s="385" t="s">
        <v>6524</v>
      </c>
      <c r="H567" s="386"/>
      <c r="I567" s="384" t="s">
        <v>404</v>
      </c>
      <c r="J567" s="367" t="s">
        <v>839</v>
      </c>
      <c r="K567" s="366" t="s">
        <v>83</v>
      </c>
      <c r="L567" s="387">
        <v>16</v>
      </c>
      <c r="M567" s="388" t="s">
        <v>6525</v>
      </c>
      <c r="N567" s="389">
        <v>1000</v>
      </c>
      <c r="O567" s="390" t="s">
        <v>1348</v>
      </c>
      <c r="P567" s="373" t="s">
        <v>1349</v>
      </c>
      <c r="Q567" s="372" t="s">
        <v>3638</v>
      </c>
      <c r="R567" s="374">
        <v>30</v>
      </c>
      <c r="S567" s="375">
        <v>40</v>
      </c>
      <c r="T567" s="392">
        <v>30</v>
      </c>
      <c r="U567" s="391" t="s">
        <v>6519</v>
      </c>
      <c r="V567" s="376">
        <v>126.14241117883158</v>
      </c>
      <c r="W567" s="378">
        <v>126.77110153114316</v>
      </c>
      <c r="X567" s="377">
        <v>63.188243645012633</v>
      </c>
      <c r="Y567" s="387">
        <v>64.45</v>
      </c>
      <c r="Z567" s="395" t="s">
        <v>4557</v>
      </c>
      <c r="AA567" s="380">
        <v>19.5</v>
      </c>
      <c r="AB567" s="379" t="s">
        <v>3630</v>
      </c>
      <c r="AC567" s="380">
        <v>10</v>
      </c>
      <c r="AD567" s="379" t="s">
        <v>3630</v>
      </c>
      <c r="AE567" s="394">
        <v>0</v>
      </c>
      <c r="AF567" s="396">
        <v>0</v>
      </c>
      <c r="AG567" s="393">
        <v>0</v>
      </c>
      <c r="AH567" s="397" t="s">
        <v>633</v>
      </c>
      <c r="AI567" s="351"/>
      <c r="AL567" s="525" t="s">
        <v>15615</v>
      </c>
      <c r="AM567" s="513" t="s">
        <v>83</v>
      </c>
      <c r="AN567" s="508">
        <v>100</v>
      </c>
      <c r="AO567" s="514">
        <v>1091</v>
      </c>
      <c r="AP567" s="498">
        <v>1091</v>
      </c>
      <c r="AQ567" s="515">
        <v>0</v>
      </c>
      <c r="AR567" s="512" t="s">
        <v>15616</v>
      </c>
      <c r="BA567" s="338" t="s">
        <v>6526</v>
      </c>
    </row>
    <row r="568" spans="2:53" ht="16.5" customHeight="1">
      <c r="B568" s="398" t="s">
        <v>6522</v>
      </c>
      <c r="C568" s="381" t="s">
        <v>6523</v>
      </c>
      <c r="D568" s="383">
        <v>1092</v>
      </c>
      <c r="E568" s="382" t="s">
        <v>6527</v>
      </c>
      <c r="F568" s="369" t="s">
        <v>6528</v>
      </c>
      <c r="G568" s="385" t="s">
        <v>6513</v>
      </c>
      <c r="H568" s="386"/>
      <c r="I568" s="384" t="s">
        <v>150</v>
      </c>
      <c r="J568" s="367" t="s">
        <v>132</v>
      </c>
      <c r="K568" s="366" t="s">
        <v>84</v>
      </c>
      <c r="L568" s="387">
        <v>16</v>
      </c>
      <c r="M568" s="388" t="s">
        <v>6529</v>
      </c>
      <c r="N568" s="389">
        <v>800</v>
      </c>
      <c r="O568" s="390" t="s">
        <v>1348</v>
      </c>
      <c r="P568" s="373" t="s">
        <v>1349</v>
      </c>
      <c r="Q568" s="372" t="s">
        <v>3638</v>
      </c>
      <c r="R568" s="374">
        <v>35</v>
      </c>
      <c r="S568" s="375">
        <v>25</v>
      </c>
      <c r="T568" s="392">
        <v>25</v>
      </c>
      <c r="U568" s="391" t="s">
        <v>6528</v>
      </c>
      <c r="V568" s="376">
        <v>126.1288165812347</v>
      </c>
      <c r="W568" s="378">
        <v>126.76113215957211</v>
      </c>
      <c r="X568" s="377">
        <v>63.230025629596604</v>
      </c>
      <c r="Y568" s="387">
        <v>63.62</v>
      </c>
      <c r="Z568" s="395" t="s">
        <v>3639</v>
      </c>
      <c r="AA568" s="380">
        <v>120</v>
      </c>
      <c r="AB568" s="379" t="s">
        <v>3630</v>
      </c>
      <c r="AC568" s="380">
        <v>0</v>
      </c>
      <c r="AD568" s="379" t="s">
        <v>3630</v>
      </c>
      <c r="AE568" s="394">
        <v>0</v>
      </c>
      <c r="AF568" s="396">
        <v>0</v>
      </c>
      <c r="AG568" s="393">
        <v>0</v>
      </c>
      <c r="AH568" s="397" t="s">
        <v>633</v>
      </c>
      <c r="AI568" s="351"/>
      <c r="AL568" s="525" t="s">
        <v>15617</v>
      </c>
      <c r="AM568" s="513" t="s">
        <v>84</v>
      </c>
      <c r="AN568" s="508">
        <v>100</v>
      </c>
      <c r="AO568" s="514">
        <v>1092</v>
      </c>
      <c r="AP568" s="498">
        <v>837</v>
      </c>
      <c r="AQ568" s="515">
        <v>255</v>
      </c>
      <c r="AR568" s="512" t="s">
        <v>15618</v>
      </c>
      <c r="BA568" s="338" t="s">
        <v>6530</v>
      </c>
    </row>
    <row r="569" spans="2:53" ht="16.5" customHeight="1">
      <c r="B569" s="398" t="s">
        <v>6531</v>
      </c>
      <c r="C569" s="381" t="s">
        <v>6532</v>
      </c>
      <c r="D569" s="383">
        <v>1093</v>
      </c>
      <c r="E569" s="382" t="s">
        <v>633</v>
      </c>
      <c r="F569" s="369" t="s">
        <v>6533</v>
      </c>
      <c r="G569" s="385" t="s">
        <v>6534</v>
      </c>
      <c r="H569" s="386"/>
      <c r="I569" s="384" t="s">
        <v>150</v>
      </c>
      <c r="J569" s="367" t="s">
        <v>1429</v>
      </c>
      <c r="K569" s="366" t="s">
        <v>83</v>
      </c>
      <c r="L569" s="387">
        <v>20</v>
      </c>
      <c r="M569" s="388" t="s">
        <v>6535</v>
      </c>
      <c r="N569" s="389">
        <v>800</v>
      </c>
      <c r="O569" s="390" t="s">
        <v>1348</v>
      </c>
      <c r="P569" s="373" t="s">
        <v>1349</v>
      </c>
      <c r="Q569" s="372" t="s">
        <v>3638</v>
      </c>
      <c r="R569" s="374">
        <v>20</v>
      </c>
      <c r="S569" s="375">
        <v>35</v>
      </c>
      <c r="T569" s="392">
        <v>30</v>
      </c>
      <c r="U569" s="391" t="s">
        <v>6533</v>
      </c>
      <c r="V569" s="376">
        <v>126.12191133720931</v>
      </c>
      <c r="W569" s="378">
        <v>126.75606831395349</v>
      </c>
      <c r="X569" s="377">
        <v>63.181010174418596</v>
      </c>
      <c r="Y569" s="387">
        <v>63.47</v>
      </c>
      <c r="Z569" s="395" t="s">
        <v>3639</v>
      </c>
      <c r="AA569" s="380">
        <v>120</v>
      </c>
      <c r="AB569" s="379" t="s">
        <v>3630</v>
      </c>
      <c r="AC569" s="380">
        <v>0</v>
      </c>
      <c r="AD569" s="379" t="s">
        <v>3630</v>
      </c>
      <c r="AE569" s="394">
        <v>0</v>
      </c>
      <c r="AF569" s="396">
        <v>0</v>
      </c>
      <c r="AG569" s="393">
        <v>0</v>
      </c>
      <c r="AH569" s="397" t="s">
        <v>633</v>
      </c>
      <c r="AI569" s="351"/>
      <c r="AL569" s="525" t="s">
        <v>15619</v>
      </c>
      <c r="AM569" s="513" t="s">
        <v>83</v>
      </c>
      <c r="AN569" s="508">
        <v>100</v>
      </c>
      <c r="AO569" s="514">
        <v>1093</v>
      </c>
      <c r="AP569" s="498">
        <v>1093</v>
      </c>
      <c r="AQ569" s="515">
        <v>0</v>
      </c>
      <c r="AR569" s="512" t="s">
        <v>15620</v>
      </c>
      <c r="BA569" s="338" t="s">
        <v>6536</v>
      </c>
    </row>
    <row r="570" spans="2:53" ht="16.5" customHeight="1">
      <c r="B570" s="398" t="s">
        <v>6537</v>
      </c>
      <c r="C570" s="381" t="s">
        <v>6538</v>
      </c>
      <c r="D570" s="383">
        <v>1094</v>
      </c>
      <c r="E570" s="382" t="s">
        <v>633</v>
      </c>
      <c r="F570" s="369" t="s">
        <v>6539</v>
      </c>
      <c r="G570" s="385" t="s">
        <v>6540</v>
      </c>
      <c r="H570" s="386"/>
      <c r="I570" s="384" t="s">
        <v>150</v>
      </c>
      <c r="J570" s="367" t="s">
        <v>159</v>
      </c>
      <c r="K570" s="366" t="s">
        <v>83</v>
      </c>
      <c r="L570" s="387">
        <v>17</v>
      </c>
      <c r="M570" s="388" t="s">
        <v>6541</v>
      </c>
      <c r="N570" s="389">
        <v>800</v>
      </c>
      <c r="O570" s="390" t="s">
        <v>1348</v>
      </c>
      <c r="P570" s="373" t="s">
        <v>1349</v>
      </c>
      <c r="Q570" s="372" t="s">
        <v>3638</v>
      </c>
      <c r="R570" s="374">
        <v>20</v>
      </c>
      <c r="S570" s="375">
        <v>35</v>
      </c>
      <c r="T570" s="392">
        <v>30</v>
      </c>
      <c r="U570" s="391" t="s">
        <v>6539</v>
      </c>
      <c r="V570" s="376">
        <v>126.06740552325581</v>
      </c>
      <c r="W570" s="378">
        <v>126.71609738372094</v>
      </c>
      <c r="X570" s="377">
        <v>63.163248546511632</v>
      </c>
      <c r="Y570" s="387">
        <v>63.449999999999996</v>
      </c>
      <c r="Z570" s="395" t="s">
        <v>3639</v>
      </c>
      <c r="AA570" s="380">
        <v>120</v>
      </c>
      <c r="AB570" s="379" t="s">
        <v>3630</v>
      </c>
      <c r="AC570" s="380">
        <v>0</v>
      </c>
      <c r="AD570" s="379" t="s">
        <v>3630</v>
      </c>
      <c r="AE570" s="394">
        <v>0</v>
      </c>
      <c r="AF570" s="396">
        <v>0</v>
      </c>
      <c r="AG570" s="393">
        <v>0</v>
      </c>
      <c r="AH570" s="397" t="s">
        <v>633</v>
      </c>
      <c r="AI570" s="351"/>
      <c r="AL570" s="525" t="s">
        <v>15621</v>
      </c>
      <c r="AM570" s="513" t="s">
        <v>83</v>
      </c>
      <c r="AN570" s="508">
        <v>100</v>
      </c>
      <c r="AO570" s="514">
        <v>1094</v>
      </c>
      <c r="AP570" s="498">
        <v>1094</v>
      </c>
      <c r="AQ570" s="515">
        <v>0</v>
      </c>
      <c r="AR570" s="512" t="s">
        <v>15622</v>
      </c>
      <c r="BA570" s="338" t="s">
        <v>6542</v>
      </c>
    </row>
    <row r="571" spans="2:53" ht="16.5" customHeight="1">
      <c r="B571" s="398" t="s">
        <v>6537</v>
      </c>
      <c r="C571" s="381" t="s">
        <v>6538</v>
      </c>
      <c r="D571" s="383">
        <v>1095</v>
      </c>
      <c r="E571" s="382" t="s">
        <v>633</v>
      </c>
      <c r="F571" s="369" t="s">
        <v>6539</v>
      </c>
      <c r="G571" s="385" t="s">
        <v>6543</v>
      </c>
      <c r="H571" s="386"/>
      <c r="I571" s="384" t="s">
        <v>150</v>
      </c>
      <c r="J571" s="367" t="s">
        <v>160</v>
      </c>
      <c r="K571" s="366" t="s">
        <v>83</v>
      </c>
      <c r="L571" s="387">
        <v>19</v>
      </c>
      <c r="M571" s="388" t="s">
        <v>6544</v>
      </c>
      <c r="N571" s="389">
        <v>800</v>
      </c>
      <c r="O571" s="390" t="s">
        <v>1348</v>
      </c>
      <c r="P571" s="373" t="s">
        <v>1349</v>
      </c>
      <c r="Q571" s="372" t="s">
        <v>3638</v>
      </c>
      <c r="R571" s="374">
        <v>20</v>
      </c>
      <c r="S571" s="375">
        <v>35</v>
      </c>
      <c r="T571" s="392">
        <v>30</v>
      </c>
      <c r="U571" s="391" t="s">
        <v>6539</v>
      </c>
      <c r="V571" s="376">
        <v>126.06059229651164</v>
      </c>
      <c r="W571" s="378">
        <v>126.71110101744186</v>
      </c>
      <c r="X571" s="377">
        <v>63.159153343023242</v>
      </c>
      <c r="Y571" s="387">
        <v>63.449999999999996</v>
      </c>
      <c r="Z571" s="395" t="s">
        <v>3639</v>
      </c>
      <c r="AA571" s="380">
        <v>120</v>
      </c>
      <c r="AB571" s="379" t="s">
        <v>3630</v>
      </c>
      <c r="AC571" s="380">
        <v>0</v>
      </c>
      <c r="AD571" s="379" t="s">
        <v>3630</v>
      </c>
      <c r="AE571" s="394">
        <v>0</v>
      </c>
      <c r="AF571" s="396">
        <v>0</v>
      </c>
      <c r="AG571" s="393">
        <v>0</v>
      </c>
      <c r="AH571" s="397" t="s">
        <v>633</v>
      </c>
      <c r="AI571" s="351"/>
      <c r="AL571" s="525" t="s">
        <v>15623</v>
      </c>
      <c r="AM571" s="513" t="s">
        <v>83</v>
      </c>
      <c r="AN571" s="508">
        <v>100</v>
      </c>
      <c r="AO571" s="514">
        <v>1095</v>
      </c>
      <c r="AP571" s="498">
        <v>1095</v>
      </c>
      <c r="AQ571" s="515">
        <v>0</v>
      </c>
      <c r="AR571" s="512" t="s">
        <v>15624</v>
      </c>
      <c r="BA571" s="338" t="s">
        <v>6545</v>
      </c>
    </row>
    <row r="572" spans="2:53" ht="16.5" customHeight="1">
      <c r="B572" s="398" t="s">
        <v>6546</v>
      </c>
      <c r="C572" s="381" t="s">
        <v>6547</v>
      </c>
      <c r="D572" s="383">
        <v>1096</v>
      </c>
      <c r="E572" s="382" t="s">
        <v>6548</v>
      </c>
      <c r="F572" s="369" t="s">
        <v>6549</v>
      </c>
      <c r="G572" s="385" t="s">
        <v>6550</v>
      </c>
      <c r="H572" s="386"/>
      <c r="I572" s="384" t="s">
        <v>150</v>
      </c>
      <c r="J572" s="367" t="s">
        <v>704</v>
      </c>
      <c r="K572" s="366" t="s">
        <v>84</v>
      </c>
      <c r="L572" s="387">
        <v>17</v>
      </c>
      <c r="M572" s="388" t="s">
        <v>6551</v>
      </c>
      <c r="N572" s="389">
        <v>800</v>
      </c>
      <c r="O572" s="390" t="s">
        <v>1348</v>
      </c>
      <c r="P572" s="373" t="s">
        <v>1349</v>
      </c>
      <c r="Q572" s="372" t="s">
        <v>3638</v>
      </c>
      <c r="R572" s="374">
        <v>35</v>
      </c>
      <c r="S572" s="375">
        <v>25</v>
      </c>
      <c r="T572" s="392">
        <v>25</v>
      </c>
      <c r="U572" s="391" t="s">
        <v>6549</v>
      </c>
      <c r="V572" s="376">
        <v>126.0352128370849</v>
      </c>
      <c r="W572" s="378">
        <v>126.69248941386226</v>
      </c>
      <c r="X572" s="377">
        <v>63.196148874526429</v>
      </c>
      <c r="Y572" s="387">
        <v>63.58</v>
      </c>
      <c r="Z572" s="395" t="s">
        <v>3639</v>
      </c>
      <c r="AA572" s="380">
        <v>120</v>
      </c>
      <c r="AB572" s="379" t="s">
        <v>3630</v>
      </c>
      <c r="AC572" s="380">
        <v>0</v>
      </c>
      <c r="AD572" s="379" t="s">
        <v>3630</v>
      </c>
      <c r="AE572" s="394">
        <v>0</v>
      </c>
      <c r="AF572" s="396">
        <v>0</v>
      </c>
      <c r="AG572" s="393">
        <v>0</v>
      </c>
      <c r="AH572" s="397" t="s">
        <v>633</v>
      </c>
      <c r="AI572" s="351"/>
      <c r="AL572" s="525" t="s">
        <v>15625</v>
      </c>
      <c r="AM572" s="513" t="s">
        <v>84</v>
      </c>
      <c r="AN572" s="508">
        <v>100</v>
      </c>
      <c r="AO572" s="514">
        <v>1096</v>
      </c>
      <c r="AP572" s="498">
        <v>839</v>
      </c>
      <c r="AQ572" s="515">
        <v>257</v>
      </c>
      <c r="AR572" s="512" t="s">
        <v>15626</v>
      </c>
      <c r="BA572" s="338" t="s">
        <v>6552</v>
      </c>
    </row>
    <row r="573" spans="2:53" ht="16.5" customHeight="1">
      <c r="B573" s="398" t="s">
        <v>6553</v>
      </c>
      <c r="C573" s="381" t="s">
        <v>6554</v>
      </c>
      <c r="D573" s="383">
        <v>1097</v>
      </c>
      <c r="E573" s="382" t="s">
        <v>633</v>
      </c>
      <c r="F573" s="369" t="s">
        <v>6555</v>
      </c>
      <c r="G573" s="385" t="s">
        <v>6556</v>
      </c>
      <c r="H573" s="386"/>
      <c r="I573" s="384" t="s">
        <v>150</v>
      </c>
      <c r="J573" s="367" t="s">
        <v>690</v>
      </c>
      <c r="K573" s="366" t="s">
        <v>83</v>
      </c>
      <c r="L573" s="387">
        <v>28</v>
      </c>
      <c r="M573" s="388" t="s">
        <v>6557</v>
      </c>
      <c r="N573" s="389">
        <v>800</v>
      </c>
      <c r="O573" s="390" t="s">
        <v>1348</v>
      </c>
      <c r="P573" s="373" t="s">
        <v>1349</v>
      </c>
      <c r="Q573" s="372" t="s">
        <v>3638</v>
      </c>
      <c r="R573" s="374">
        <v>20</v>
      </c>
      <c r="S573" s="375">
        <v>35</v>
      </c>
      <c r="T573" s="392">
        <v>30</v>
      </c>
      <c r="U573" s="391" t="s">
        <v>6555</v>
      </c>
      <c r="V573" s="376">
        <v>126.00608648255815</v>
      </c>
      <c r="W573" s="378">
        <v>126.67113008720932</v>
      </c>
      <c r="X573" s="377">
        <v>63.141391715116256</v>
      </c>
      <c r="Y573" s="387">
        <v>63.419999999999995</v>
      </c>
      <c r="Z573" s="395" t="s">
        <v>3639</v>
      </c>
      <c r="AA573" s="380">
        <v>120</v>
      </c>
      <c r="AB573" s="379" t="s">
        <v>3630</v>
      </c>
      <c r="AC573" s="380">
        <v>0</v>
      </c>
      <c r="AD573" s="379" t="s">
        <v>3630</v>
      </c>
      <c r="AE573" s="394">
        <v>0</v>
      </c>
      <c r="AF573" s="396">
        <v>0</v>
      </c>
      <c r="AG573" s="393">
        <v>0</v>
      </c>
      <c r="AH573" s="397" t="s">
        <v>633</v>
      </c>
      <c r="AI573" s="351"/>
      <c r="AL573" s="525" t="s">
        <v>15627</v>
      </c>
      <c r="AM573" s="513" t="s">
        <v>83</v>
      </c>
      <c r="AN573" s="508">
        <v>100</v>
      </c>
      <c r="AO573" s="514">
        <v>1097</v>
      </c>
      <c r="AP573" s="498">
        <v>1097</v>
      </c>
      <c r="AQ573" s="515">
        <v>0</v>
      </c>
      <c r="AR573" s="512" t="s">
        <v>15628</v>
      </c>
      <c r="BA573" s="338" t="s">
        <v>6558</v>
      </c>
    </row>
    <row r="574" spans="2:53" ht="16.5" customHeight="1">
      <c r="B574" s="398" t="s">
        <v>6553</v>
      </c>
      <c r="C574" s="381" t="s">
        <v>6554</v>
      </c>
      <c r="D574" s="383">
        <v>1098</v>
      </c>
      <c r="E574" s="382" t="s">
        <v>6559</v>
      </c>
      <c r="F574" s="369" t="s">
        <v>6560</v>
      </c>
      <c r="G574" s="385" t="s">
        <v>6561</v>
      </c>
      <c r="H574" s="386"/>
      <c r="I574" s="384" t="s">
        <v>333</v>
      </c>
      <c r="J574" s="367" t="s">
        <v>379</v>
      </c>
      <c r="K574" s="366" t="s">
        <v>84</v>
      </c>
      <c r="L574" s="387">
        <v>20</v>
      </c>
      <c r="M574" s="388" t="s">
        <v>6562</v>
      </c>
      <c r="N574" s="389">
        <v>1000</v>
      </c>
      <c r="O574" s="390" t="s">
        <v>1348</v>
      </c>
      <c r="P574" s="373" t="s">
        <v>1349</v>
      </c>
      <c r="Q574" s="372" t="s">
        <v>3638</v>
      </c>
      <c r="R574" s="374">
        <v>30</v>
      </c>
      <c r="S574" s="375">
        <v>35</v>
      </c>
      <c r="T574" s="392">
        <v>25</v>
      </c>
      <c r="U574" s="391" t="s">
        <v>6560</v>
      </c>
      <c r="V574" s="376">
        <v>125.98870658427444</v>
      </c>
      <c r="W574" s="378">
        <v>126.65838482846793</v>
      </c>
      <c r="X574" s="377">
        <v>63.181454293628811</v>
      </c>
      <c r="Y574" s="387">
        <v>63.809999999999995</v>
      </c>
      <c r="Z574" s="395" t="s">
        <v>3639</v>
      </c>
      <c r="AA574" s="380">
        <v>100</v>
      </c>
      <c r="AB574" s="379" t="s">
        <v>3630</v>
      </c>
      <c r="AC574" s="380">
        <v>0</v>
      </c>
      <c r="AD574" s="379" t="s">
        <v>3630</v>
      </c>
      <c r="AE574" s="394">
        <v>0</v>
      </c>
      <c r="AF574" s="396">
        <v>0</v>
      </c>
      <c r="AG574" s="393">
        <v>0</v>
      </c>
      <c r="AH574" s="397" t="s">
        <v>633</v>
      </c>
      <c r="AI574" s="351"/>
      <c r="AL574" s="525" t="s">
        <v>15629</v>
      </c>
      <c r="AM574" s="513" t="s">
        <v>84</v>
      </c>
      <c r="AN574" s="508">
        <v>100</v>
      </c>
      <c r="AO574" s="514">
        <v>1098</v>
      </c>
      <c r="AP574" s="498">
        <v>840</v>
      </c>
      <c r="AQ574" s="515">
        <v>258</v>
      </c>
      <c r="AR574" s="512" t="s">
        <v>15630</v>
      </c>
      <c r="BA574" s="338" t="s">
        <v>6563</v>
      </c>
    </row>
    <row r="575" spans="2:53" ht="16.5" customHeight="1">
      <c r="B575" s="398" t="s">
        <v>6564</v>
      </c>
      <c r="C575" s="381" t="s">
        <v>6565</v>
      </c>
      <c r="D575" s="383">
        <v>1099</v>
      </c>
      <c r="E575" s="382" t="s">
        <v>6566</v>
      </c>
      <c r="F575" s="369" t="s">
        <v>6567</v>
      </c>
      <c r="G575" s="385" t="s">
        <v>6556</v>
      </c>
      <c r="H575" s="386"/>
      <c r="I575" s="384" t="s">
        <v>150</v>
      </c>
      <c r="J575" s="367" t="s">
        <v>155</v>
      </c>
      <c r="K575" s="366" t="s">
        <v>84</v>
      </c>
      <c r="L575" s="387">
        <v>16</v>
      </c>
      <c r="M575" s="388" t="s">
        <v>6568</v>
      </c>
      <c r="N575" s="389">
        <v>800</v>
      </c>
      <c r="O575" s="390" t="s">
        <v>1348</v>
      </c>
      <c r="P575" s="373" t="s">
        <v>1349</v>
      </c>
      <c r="Q575" s="372" t="s">
        <v>3638</v>
      </c>
      <c r="R575" s="374">
        <v>35</v>
      </c>
      <c r="S575" s="375">
        <v>25</v>
      </c>
      <c r="T575" s="392">
        <v>25</v>
      </c>
      <c r="U575" s="391" t="s">
        <v>6567</v>
      </c>
      <c r="V575" s="376">
        <v>125.96835301983509</v>
      </c>
      <c r="W575" s="378">
        <v>126.6434588812124</v>
      </c>
      <c r="X575" s="377">
        <v>63.174094049476246</v>
      </c>
      <c r="Y575" s="387">
        <v>63.55</v>
      </c>
      <c r="Z575" s="395" t="s">
        <v>3639</v>
      </c>
      <c r="AA575" s="380">
        <v>120</v>
      </c>
      <c r="AB575" s="379" t="s">
        <v>3630</v>
      </c>
      <c r="AC575" s="380">
        <v>0</v>
      </c>
      <c r="AD575" s="379" t="s">
        <v>3630</v>
      </c>
      <c r="AE575" s="394">
        <v>0</v>
      </c>
      <c r="AF575" s="396">
        <v>0</v>
      </c>
      <c r="AG575" s="393">
        <v>0</v>
      </c>
      <c r="AH575" s="397" t="s">
        <v>633</v>
      </c>
      <c r="AI575" s="351"/>
      <c r="AL575" s="525" t="s">
        <v>15631</v>
      </c>
      <c r="AM575" s="513" t="s">
        <v>84</v>
      </c>
      <c r="AN575" s="508">
        <v>100</v>
      </c>
      <c r="AO575" s="514">
        <v>1099</v>
      </c>
      <c r="AP575" s="498">
        <v>840</v>
      </c>
      <c r="AQ575" s="515">
        <v>259</v>
      </c>
      <c r="AR575" s="512" t="s">
        <v>15632</v>
      </c>
      <c r="BA575" s="338" t="s">
        <v>6569</v>
      </c>
    </row>
    <row r="576" spans="2:53" ht="16.5" customHeight="1">
      <c r="B576" s="398" t="s">
        <v>6564</v>
      </c>
      <c r="C576" s="381" t="s">
        <v>6565</v>
      </c>
      <c r="D576" s="383">
        <v>1100</v>
      </c>
      <c r="E576" s="382" t="s">
        <v>6570</v>
      </c>
      <c r="F576" s="369" t="s">
        <v>6567</v>
      </c>
      <c r="G576" s="385" t="s">
        <v>6571</v>
      </c>
      <c r="H576" s="386"/>
      <c r="I576" s="384" t="s">
        <v>333</v>
      </c>
      <c r="J576" s="367" t="s">
        <v>377</v>
      </c>
      <c r="K576" s="366" t="s">
        <v>84</v>
      </c>
      <c r="L576" s="387">
        <v>4</v>
      </c>
      <c r="M576" s="388" t="s">
        <v>6572</v>
      </c>
      <c r="N576" s="389">
        <v>1000</v>
      </c>
      <c r="O576" s="390" t="s">
        <v>1348</v>
      </c>
      <c r="P576" s="373" t="s">
        <v>1349</v>
      </c>
      <c r="Q576" s="372" t="s">
        <v>3638</v>
      </c>
      <c r="R576" s="374">
        <v>40</v>
      </c>
      <c r="S576" s="375">
        <v>25</v>
      </c>
      <c r="T576" s="392">
        <v>25</v>
      </c>
      <c r="U576" s="391" t="s">
        <v>6567</v>
      </c>
      <c r="V576" s="376">
        <v>125.97012157428394</v>
      </c>
      <c r="W576" s="378">
        <v>126.64475582114156</v>
      </c>
      <c r="X576" s="377">
        <v>63.177561302287259</v>
      </c>
      <c r="Y576" s="387">
        <v>63.8</v>
      </c>
      <c r="Z576" s="395" t="s">
        <v>3639</v>
      </c>
      <c r="AA576" s="380">
        <v>100</v>
      </c>
      <c r="AB576" s="379" t="s">
        <v>3630</v>
      </c>
      <c r="AC576" s="380">
        <v>0</v>
      </c>
      <c r="AD576" s="379" t="s">
        <v>3630</v>
      </c>
      <c r="AE576" s="394">
        <v>0</v>
      </c>
      <c r="AF576" s="396">
        <v>0</v>
      </c>
      <c r="AG576" s="393">
        <v>0</v>
      </c>
      <c r="AH576" s="397" t="s">
        <v>633</v>
      </c>
      <c r="AI576" s="351"/>
      <c r="AL576" s="525" t="s">
        <v>15633</v>
      </c>
      <c r="AM576" s="513" t="s">
        <v>84</v>
      </c>
      <c r="AN576" s="508">
        <v>100</v>
      </c>
      <c r="AO576" s="514">
        <v>1100</v>
      </c>
      <c r="AP576" s="498">
        <v>841</v>
      </c>
      <c r="AQ576" s="515">
        <v>259</v>
      </c>
      <c r="AR576" s="512" t="s">
        <v>15634</v>
      </c>
      <c r="BA576" s="338" t="s">
        <v>6573</v>
      </c>
    </row>
    <row r="577" spans="2:53" ht="16.5" customHeight="1">
      <c r="B577" s="398" t="s">
        <v>6564</v>
      </c>
      <c r="C577" s="381" t="s">
        <v>6565</v>
      </c>
      <c r="D577" s="383">
        <v>1101</v>
      </c>
      <c r="E577" s="382" t="s">
        <v>633</v>
      </c>
      <c r="F577" s="369" t="s">
        <v>6574</v>
      </c>
      <c r="G577" s="385" t="s">
        <v>6575</v>
      </c>
      <c r="H577" s="386"/>
      <c r="I577" s="384" t="s">
        <v>333</v>
      </c>
      <c r="J577" s="367" t="s">
        <v>72</v>
      </c>
      <c r="K577" s="366" t="s">
        <v>83</v>
      </c>
      <c r="L577" s="387">
        <v>9</v>
      </c>
      <c r="M577" s="388" t="s">
        <v>6576</v>
      </c>
      <c r="N577" s="389">
        <v>1000</v>
      </c>
      <c r="O577" s="390" t="s">
        <v>1348</v>
      </c>
      <c r="P577" s="373" t="s">
        <v>1349</v>
      </c>
      <c r="Q577" s="372" t="s">
        <v>3638</v>
      </c>
      <c r="R577" s="374">
        <v>25</v>
      </c>
      <c r="S577" s="375">
        <v>40</v>
      </c>
      <c r="T577" s="392">
        <v>25</v>
      </c>
      <c r="U577" s="391" t="s">
        <v>6574</v>
      </c>
      <c r="V577" s="376">
        <v>125.96596574897029</v>
      </c>
      <c r="W577" s="378">
        <v>126.64170821591155</v>
      </c>
      <c r="X577" s="377">
        <v>63.126163017559087</v>
      </c>
      <c r="Y577" s="387">
        <v>63.8</v>
      </c>
      <c r="Z577" s="395" t="s">
        <v>3639</v>
      </c>
      <c r="AA577" s="380">
        <v>100</v>
      </c>
      <c r="AB577" s="379" t="s">
        <v>3630</v>
      </c>
      <c r="AC577" s="380">
        <v>0</v>
      </c>
      <c r="AD577" s="379" t="s">
        <v>3630</v>
      </c>
      <c r="AE577" s="394">
        <v>0</v>
      </c>
      <c r="AF577" s="396">
        <v>0</v>
      </c>
      <c r="AG577" s="393">
        <v>0</v>
      </c>
      <c r="AH577" s="397" t="s">
        <v>633</v>
      </c>
      <c r="AI577" s="351"/>
      <c r="AL577" s="525" t="s">
        <v>15635</v>
      </c>
      <c r="AM577" s="513" t="s">
        <v>83</v>
      </c>
      <c r="AN577" s="508">
        <v>100</v>
      </c>
      <c r="AO577" s="514">
        <v>1101</v>
      </c>
      <c r="AP577" s="498">
        <v>1101</v>
      </c>
      <c r="AQ577" s="515">
        <v>0</v>
      </c>
      <c r="AR577" s="512" t="s">
        <v>15636</v>
      </c>
      <c r="BA577" s="338" t="s">
        <v>6577</v>
      </c>
    </row>
    <row r="578" spans="2:53" ht="16.5" customHeight="1">
      <c r="B578" s="398" t="s">
        <v>6564</v>
      </c>
      <c r="C578" s="381" t="s">
        <v>6565</v>
      </c>
      <c r="D578" s="383">
        <v>1102</v>
      </c>
      <c r="E578" s="382" t="s">
        <v>6578</v>
      </c>
      <c r="F578" s="369" t="s">
        <v>6579</v>
      </c>
      <c r="G578" s="385" t="s">
        <v>6580</v>
      </c>
      <c r="H578" s="386"/>
      <c r="I578" s="384" t="s">
        <v>150</v>
      </c>
      <c r="J578" s="367" t="s">
        <v>656</v>
      </c>
      <c r="K578" s="366" t="s">
        <v>84</v>
      </c>
      <c r="L578" s="387">
        <v>11</v>
      </c>
      <c r="M578" s="388" t="s">
        <v>6581</v>
      </c>
      <c r="N578" s="389">
        <v>800</v>
      </c>
      <c r="O578" s="390" t="s">
        <v>1348</v>
      </c>
      <c r="P578" s="373" t="s">
        <v>1349</v>
      </c>
      <c r="Q578" s="372" t="s">
        <v>3638</v>
      </c>
      <c r="R578" s="374">
        <v>35</v>
      </c>
      <c r="S578" s="375">
        <v>25</v>
      </c>
      <c r="T578" s="392">
        <v>25</v>
      </c>
      <c r="U578" s="391" t="s">
        <v>6579</v>
      </c>
      <c r="V578" s="376">
        <v>125.95832404724759</v>
      </c>
      <c r="W578" s="378">
        <v>126.6361043013149</v>
      </c>
      <c r="X578" s="377">
        <v>63.172785825718762</v>
      </c>
      <c r="Y578" s="387">
        <v>63.54</v>
      </c>
      <c r="Z578" s="395" t="s">
        <v>3639</v>
      </c>
      <c r="AA578" s="380">
        <v>120</v>
      </c>
      <c r="AB578" s="379" t="s">
        <v>3630</v>
      </c>
      <c r="AC578" s="380">
        <v>0</v>
      </c>
      <c r="AD578" s="379" t="s">
        <v>3630</v>
      </c>
      <c r="AE578" s="394">
        <v>0</v>
      </c>
      <c r="AF578" s="396">
        <v>0</v>
      </c>
      <c r="AG578" s="393">
        <v>0</v>
      </c>
      <c r="AH578" s="397" t="s">
        <v>633</v>
      </c>
      <c r="AI578" s="351"/>
      <c r="AL578" s="525" t="s">
        <v>15637</v>
      </c>
      <c r="AM578" s="513" t="s">
        <v>84</v>
      </c>
      <c r="AN578" s="508">
        <v>100</v>
      </c>
      <c r="AO578" s="514">
        <v>1102</v>
      </c>
      <c r="AP578" s="498">
        <v>843</v>
      </c>
      <c r="AQ578" s="515">
        <v>259</v>
      </c>
      <c r="AR578" s="512" t="s">
        <v>15638</v>
      </c>
      <c r="BA578" s="338" t="s">
        <v>6582</v>
      </c>
    </row>
    <row r="579" spans="2:53" ht="16.5" customHeight="1">
      <c r="B579" s="398" t="s">
        <v>6583</v>
      </c>
      <c r="C579" s="381" t="s">
        <v>6584</v>
      </c>
      <c r="D579" s="383">
        <v>1103</v>
      </c>
      <c r="E579" s="382" t="s">
        <v>6585</v>
      </c>
      <c r="F579" s="369" t="s">
        <v>6586</v>
      </c>
      <c r="G579" s="385" t="s">
        <v>6587</v>
      </c>
      <c r="H579" s="386"/>
      <c r="I579" s="384" t="s">
        <v>150</v>
      </c>
      <c r="J579" s="367" t="s">
        <v>103</v>
      </c>
      <c r="K579" s="366" t="s">
        <v>84</v>
      </c>
      <c r="L579" s="387">
        <v>29</v>
      </c>
      <c r="M579" s="388" t="s">
        <v>6588</v>
      </c>
      <c r="N579" s="389">
        <v>800</v>
      </c>
      <c r="O579" s="390" t="s">
        <v>1348</v>
      </c>
      <c r="P579" s="373" t="s">
        <v>1349</v>
      </c>
      <c r="Q579" s="372" t="s">
        <v>3638</v>
      </c>
      <c r="R579" s="374">
        <v>25</v>
      </c>
      <c r="S579" s="375">
        <v>35</v>
      </c>
      <c r="T579" s="392">
        <v>25</v>
      </c>
      <c r="U579" s="391" t="s">
        <v>6586</v>
      </c>
      <c r="V579" s="376">
        <v>125.9475387104229</v>
      </c>
      <c r="W579" s="378">
        <v>126.62819505431013</v>
      </c>
      <c r="X579" s="377">
        <v>63.16713311763349</v>
      </c>
      <c r="Y579" s="387">
        <v>63.54</v>
      </c>
      <c r="Z579" s="395" t="s">
        <v>3639</v>
      </c>
      <c r="AA579" s="380">
        <v>120</v>
      </c>
      <c r="AB579" s="379" t="s">
        <v>3630</v>
      </c>
      <c r="AC579" s="380">
        <v>0</v>
      </c>
      <c r="AD579" s="379" t="s">
        <v>3630</v>
      </c>
      <c r="AE579" s="394">
        <v>0</v>
      </c>
      <c r="AF579" s="396">
        <v>0</v>
      </c>
      <c r="AG579" s="393">
        <v>0</v>
      </c>
      <c r="AH579" s="397" t="s">
        <v>633</v>
      </c>
      <c r="AI579" s="351"/>
      <c r="AL579" s="525" t="s">
        <v>15639</v>
      </c>
      <c r="AM579" s="513" t="s">
        <v>84</v>
      </c>
      <c r="AN579" s="508">
        <v>100</v>
      </c>
      <c r="AO579" s="514">
        <v>1103</v>
      </c>
      <c r="AP579" s="498">
        <v>843</v>
      </c>
      <c r="AQ579" s="515">
        <v>260</v>
      </c>
      <c r="AR579" s="512" t="s">
        <v>15640</v>
      </c>
      <c r="BA579" s="338" t="s">
        <v>6589</v>
      </c>
    </row>
    <row r="580" spans="2:53" ht="16.5" customHeight="1">
      <c r="B580" s="398" t="s">
        <v>6590</v>
      </c>
      <c r="C580" s="381" t="s">
        <v>6591</v>
      </c>
      <c r="D580" s="383">
        <v>1104</v>
      </c>
      <c r="E580" s="382" t="s">
        <v>6592</v>
      </c>
      <c r="F580" s="369" t="s">
        <v>6539</v>
      </c>
      <c r="G580" s="385" t="s">
        <v>6593</v>
      </c>
      <c r="H580" s="386"/>
      <c r="I580" s="384" t="s">
        <v>173</v>
      </c>
      <c r="J580" s="367" t="s">
        <v>196</v>
      </c>
      <c r="K580" s="366" t="s">
        <v>84</v>
      </c>
      <c r="L580" s="387">
        <v>9</v>
      </c>
      <c r="M580" s="388" t="s">
        <v>6594</v>
      </c>
      <c r="N580" s="389">
        <v>1000</v>
      </c>
      <c r="O580" s="390" t="s">
        <v>1350</v>
      </c>
      <c r="P580" s="373" t="s">
        <v>1351</v>
      </c>
      <c r="Q580" s="372" t="s">
        <v>3638</v>
      </c>
      <c r="R580" s="374">
        <v>35</v>
      </c>
      <c r="S580" s="375">
        <v>25</v>
      </c>
      <c r="T580" s="392">
        <v>0</v>
      </c>
      <c r="U580" s="391" t="s">
        <v>6539</v>
      </c>
      <c r="V580" s="376">
        <v>126.06815108021526</v>
      </c>
      <c r="W580" s="378">
        <v>126.71664412549119</v>
      </c>
      <c r="X580" s="377">
        <v>63.207602397146765</v>
      </c>
      <c r="Y580" s="387">
        <v>63.19</v>
      </c>
      <c r="Z580" s="395" t="s">
        <v>3639</v>
      </c>
      <c r="AA580" s="380">
        <v>250</v>
      </c>
      <c r="AB580" s="379" t="s">
        <v>3630</v>
      </c>
      <c r="AC580" s="380">
        <v>0</v>
      </c>
      <c r="AD580" s="379" t="s">
        <v>3630</v>
      </c>
      <c r="AE580" s="394">
        <v>0</v>
      </c>
      <c r="AF580" s="396">
        <v>0</v>
      </c>
      <c r="AG580" s="393">
        <v>0</v>
      </c>
      <c r="AH580" s="397" t="s">
        <v>633</v>
      </c>
      <c r="AI580" s="351"/>
      <c r="AL580" s="525" t="s">
        <v>15641</v>
      </c>
      <c r="AM580" s="513" t="s">
        <v>84</v>
      </c>
      <c r="AN580" s="508">
        <v>100</v>
      </c>
      <c r="AO580" s="514">
        <v>1104</v>
      </c>
      <c r="AP580" s="498">
        <v>846</v>
      </c>
      <c r="AQ580" s="515">
        <v>258</v>
      </c>
      <c r="AR580" s="512" t="s">
        <v>15642</v>
      </c>
      <c r="BA580" s="338" t="s">
        <v>6595</v>
      </c>
    </row>
    <row r="581" spans="2:53" ht="16.5" customHeight="1">
      <c r="B581" s="398" t="s">
        <v>6596</v>
      </c>
      <c r="C581" s="381" t="s">
        <v>6597</v>
      </c>
      <c r="D581" s="383">
        <v>1105</v>
      </c>
      <c r="E581" s="382" t="s">
        <v>6598</v>
      </c>
      <c r="F581" s="369" t="s">
        <v>6599</v>
      </c>
      <c r="G581" s="385" t="s">
        <v>6600</v>
      </c>
      <c r="H581" s="386"/>
      <c r="I581" s="384" t="s">
        <v>150</v>
      </c>
      <c r="J581" s="367" t="s">
        <v>152</v>
      </c>
      <c r="K581" s="366" t="s">
        <v>84</v>
      </c>
      <c r="L581" s="387">
        <v>30</v>
      </c>
      <c r="M581" s="388" t="s">
        <v>6601</v>
      </c>
      <c r="N581" s="389">
        <v>800</v>
      </c>
      <c r="O581" s="390" t="s">
        <v>1348</v>
      </c>
      <c r="P581" s="373" t="s">
        <v>1349</v>
      </c>
      <c r="Q581" s="372" t="s">
        <v>3638</v>
      </c>
      <c r="R581" s="374">
        <v>25</v>
      </c>
      <c r="S581" s="375">
        <v>35</v>
      </c>
      <c r="T581" s="392">
        <v>25</v>
      </c>
      <c r="U581" s="391" t="s">
        <v>6599</v>
      </c>
      <c r="V581" s="376">
        <v>125.91287266004161</v>
      </c>
      <c r="W581" s="378">
        <v>126.60277328403052</v>
      </c>
      <c r="X581" s="377">
        <v>63.157177027963925</v>
      </c>
      <c r="Y581" s="387">
        <v>63.52</v>
      </c>
      <c r="Z581" s="395" t="s">
        <v>3639</v>
      </c>
      <c r="AA581" s="380">
        <v>120</v>
      </c>
      <c r="AB581" s="379" t="s">
        <v>3630</v>
      </c>
      <c r="AC581" s="380">
        <v>0</v>
      </c>
      <c r="AD581" s="379" t="s">
        <v>3630</v>
      </c>
      <c r="AE581" s="394">
        <v>0</v>
      </c>
      <c r="AF581" s="396">
        <v>0</v>
      </c>
      <c r="AG581" s="393">
        <v>0</v>
      </c>
      <c r="AH581" s="397" t="s">
        <v>633</v>
      </c>
      <c r="AI581" s="351"/>
      <c r="AL581" s="525" t="s">
        <v>15643</v>
      </c>
      <c r="AM581" s="513" t="s">
        <v>84</v>
      </c>
      <c r="AN581" s="508">
        <v>100</v>
      </c>
      <c r="AO581" s="514">
        <v>1105</v>
      </c>
      <c r="AP581" s="498">
        <v>845</v>
      </c>
      <c r="AQ581" s="515">
        <v>260</v>
      </c>
      <c r="AR581" s="512" t="s">
        <v>15644</v>
      </c>
      <c r="BA581" s="338" t="s">
        <v>6602</v>
      </c>
    </row>
    <row r="582" spans="2:53" ht="16.5" customHeight="1">
      <c r="B582" s="398" t="s">
        <v>6596</v>
      </c>
      <c r="C582" s="381" t="s">
        <v>6597</v>
      </c>
      <c r="D582" s="383">
        <v>1106</v>
      </c>
      <c r="E582" s="382" t="s">
        <v>633</v>
      </c>
      <c r="F582" s="369" t="s">
        <v>6603</v>
      </c>
      <c r="G582" s="385" t="s">
        <v>6604</v>
      </c>
      <c r="H582" s="386"/>
      <c r="I582" s="384" t="s">
        <v>150</v>
      </c>
      <c r="J582" s="367" t="s">
        <v>847</v>
      </c>
      <c r="K582" s="366" t="s">
        <v>128</v>
      </c>
      <c r="L582" s="387">
        <v>18</v>
      </c>
      <c r="M582" s="388" t="s">
        <v>6605</v>
      </c>
      <c r="N582" s="389">
        <v>800</v>
      </c>
      <c r="O582" s="390" t="s">
        <v>1348</v>
      </c>
      <c r="P582" s="373" t="s">
        <v>1349</v>
      </c>
      <c r="Q582" s="372" t="s">
        <v>3638</v>
      </c>
      <c r="R582" s="374">
        <v>35</v>
      </c>
      <c r="S582" s="375">
        <v>25</v>
      </c>
      <c r="T582" s="392">
        <v>0</v>
      </c>
      <c r="U582" s="391" t="s">
        <v>6603</v>
      </c>
      <c r="V582" s="376">
        <v>125.86439155814998</v>
      </c>
      <c r="W582" s="378">
        <v>126.56722047597664</v>
      </c>
      <c r="X582" s="377">
        <v>63.139193982936682</v>
      </c>
      <c r="Y582" s="387">
        <v>63.51</v>
      </c>
      <c r="Z582" s="395" t="s">
        <v>3639</v>
      </c>
      <c r="AA582" s="380">
        <v>120</v>
      </c>
      <c r="AB582" s="379" t="s">
        <v>3630</v>
      </c>
      <c r="AC582" s="380">
        <v>0</v>
      </c>
      <c r="AD582" s="379" t="s">
        <v>3630</v>
      </c>
      <c r="AE582" s="394">
        <v>0</v>
      </c>
      <c r="AF582" s="396">
        <v>0</v>
      </c>
      <c r="AG582" s="393">
        <v>0</v>
      </c>
      <c r="AH582" s="397" t="s">
        <v>633</v>
      </c>
      <c r="AI582" s="351"/>
      <c r="AL582" s="525" t="s">
        <v>15645</v>
      </c>
      <c r="AM582" s="513" t="s">
        <v>128</v>
      </c>
      <c r="AN582" s="508">
        <v>100</v>
      </c>
      <c r="AO582" s="514">
        <v>1106</v>
      </c>
      <c r="AP582" s="498">
        <v>845</v>
      </c>
      <c r="AQ582" s="515">
        <v>261</v>
      </c>
      <c r="AR582" s="512" t="s">
        <v>15646</v>
      </c>
      <c r="BA582" s="338" t="s">
        <v>6606</v>
      </c>
    </row>
    <row r="583" spans="2:53" ht="16.5" customHeight="1">
      <c r="B583" s="398" t="s">
        <v>6607</v>
      </c>
      <c r="C583" s="381" t="s">
        <v>6608</v>
      </c>
      <c r="D583" s="383">
        <v>1107</v>
      </c>
      <c r="E583" s="382" t="s">
        <v>6609</v>
      </c>
      <c r="F583" s="369" t="s">
        <v>6610</v>
      </c>
      <c r="G583" s="385" t="s">
        <v>6611</v>
      </c>
      <c r="H583" s="386"/>
      <c r="I583" s="384" t="s">
        <v>357</v>
      </c>
      <c r="J583" s="367" t="s">
        <v>187</v>
      </c>
      <c r="K583" s="366" t="s">
        <v>84</v>
      </c>
      <c r="L583" s="387">
        <v>23</v>
      </c>
      <c r="M583" s="388" t="s">
        <v>6612</v>
      </c>
      <c r="N583" s="389">
        <v>700</v>
      </c>
      <c r="O583" s="390" t="s">
        <v>1350</v>
      </c>
      <c r="P583" s="373" t="s">
        <v>1351</v>
      </c>
      <c r="Q583" s="372" t="s">
        <v>3638</v>
      </c>
      <c r="R583" s="374">
        <v>30</v>
      </c>
      <c r="S583" s="375">
        <v>35</v>
      </c>
      <c r="T583" s="392">
        <v>20</v>
      </c>
      <c r="U583" s="391" t="s">
        <v>6610</v>
      </c>
      <c r="V583" s="376">
        <v>125.85592997433787</v>
      </c>
      <c r="W583" s="378">
        <v>126.56101531451444</v>
      </c>
      <c r="X583" s="377">
        <v>63.136527355573847</v>
      </c>
      <c r="Y583" s="387">
        <v>65.48</v>
      </c>
      <c r="Z583" s="395" t="s">
        <v>3639</v>
      </c>
      <c r="AA583" s="380">
        <v>105</v>
      </c>
      <c r="AB583" s="379" t="s">
        <v>3630</v>
      </c>
      <c r="AC583" s="380">
        <v>10</v>
      </c>
      <c r="AD583" s="379" t="s">
        <v>3630</v>
      </c>
      <c r="AE583" s="394">
        <v>0</v>
      </c>
      <c r="AF583" s="396">
        <v>0</v>
      </c>
      <c r="AG583" s="393">
        <v>0</v>
      </c>
      <c r="AH583" s="397" t="s">
        <v>633</v>
      </c>
      <c r="AI583" s="351"/>
      <c r="AL583" s="525" t="s">
        <v>15647</v>
      </c>
      <c r="AM583" s="513" t="s">
        <v>84</v>
      </c>
      <c r="AN583" s="508">
        <v>100</v>
      </c>
      <c r="AO583" s="514">
        <v>1107</v>
      </c>
      <c r="AP583" s="498">
        <v>846</v>
      </c>
      <c r="AQ583" s="515">
        <v>261</v>
      </c>
      <c r="AR583" s="512" t="s">
        <v>15648</v>
      </c>
      <c r="BA583" s="338" t="s">
        <v>6613</v>
      </c>
    </row>
    <row r="584" spans="2:53" ht="16.5" customHeight="1">
      <c r="B584" s="398" t="s">
        <v>6614</v>
      </c>
      <c r="C584" s="381" t="s">
        <v>6615</v>
      </c>
      <c r="D584" s="383">
        <v>1108</v>
      </c>
      <c r="E584" s="382" t="s">
        <v>6616</v>
      </c>
      <c r="F584" s="369" t="s">
        <v>6617</v>
      </c>
      <c r="G584" s="385" t="s">
        <v>6618</v>
      </c>
      <c r="H584" s="386"/>
      <c r="I584" s="384" t="s">
        <v>173</v>
      </c>
      <c r="J584" s="367" t="s">
        <v>109</v>
      </c>
      <c r="K584" s="366" t="s">
        <v>84</v>
      </c>
      <c r="L584" s="387">
        <v>10</v>
      </c>
      <c r="M584" s="388" t="s">
        <v>6619</v>
      </c>
      <c r="N584" s="389">
        <v>1000</v>
      </c>
      <c r="O584" s="390" t="s">
        <v>1350</v>
      </c>
      <c r="P584" s="373" t="s">
        <v>1351</v>
      </c>
      <c r="Q584" s="372" t="s">
        <v>3638</v>
      </c>
      <c r="R584" s="374">
        <v>35</v>
      </c>
      <c r="S584" s="375">
        <v>25</v>
      </c>
      <c r="T584" s="392">
        <v>0</v>
      </c>
      <c r="U584" s="391" t="s">
        <v>6617</v>
      </c>
      <c r="V584" s="376">
        <v>125.97992468195014</v>
      </c>
      <c r="W584" s="378">
        <v>126.65194476676344</v>
      </c>
      <c r="X584" s="377">
        <v>63.179065275643218</v>
      </c>
      <c r="Y584" s="387">
        <v>63.16</v>
      </c>
      <c r="Z584" s="395" t="s">
        <v>3639</v>
      </c>
      <c r="AA584" s="380">
        <v>250</v>
      </c>
      <c r="AB584" s="379" t="s">
        <v>3630</v>
      </c>
      <c r="AC584" s="380">
        <v>0</v>
      </c>
      <c r="AD584" s="379" t="s">
        <v>3630</v>
      </c>
      <c r="AE584" s="394">
        <v>0</v>
      </c>
      <c r="AF584" s="396">
        <v>0</v>
      </c>
      <c r="AG584" s="393">
        <v>0</v>
      </c>
      <c r="AH584" s="397" t="s">
        <v>633</v>
      </c>
      <c r="AI584" s="351"/>
      <c r="AL584" s="525" t="s">
        <v>15649</v>
      </c>
      <c r="AM584" s="513" t="s">
        <v>84</v>
      </c>
      <c r="AN584" s="508">
        <v>100</v>
      </c>
      <c r="AO584" s="514">
        <v>1108</v>
      </c>
      <c r="AP584" s="498">
        <v>848</v>
      </c>
      <c r="AQ584" s="515">
        <v>260</v>
      </c>
      <c r="AR584" s="512" t="s">
        <v>15650</v>
      </c>
      <c r="BA584" s="338" t="s">
        <v>6620</v>
      </c>
    </row>
    <row r="585" spans="2:53" ht="16.5" customHeight="1">
      <c r="B585" s="398" t="s">
        <v>6621</v>
      </c>
      <c r="C585" s="381" t="s">
        <v>6622</v>
      </c>
      <c r="D585" s="383">
        <v>1109</v>
      </c>
      <c r="E585" s="382" t="s">
        <v>633</v>
      </c>
      <c r="F585" s="369" t="s">
        <v>6623</v>
      </c>
      <c r="G585" s="385" t="s">
        <v>6624</v>
      </c>
      <c r="H585" s="386"/>
      <c r="I585" s="384" t="s">
        <v>173</v>
      </c>
      <c r="J585" s="367" t="s">
        <v>181</v>
      </c>
      <c r="K585" s="366" t="s">
        <v>83</v>
      </c>
      <c r="L585" s="387">
        <v>12</v>
      </c>
      <c r="M585" s="388" t="s">
        <v>6625</v>
      </c>
      <c r="N585" s="389">
        <v>1000</v>
      </c>
      <c r="O585" s="390" t="s">
        <v>1350</v>
      </c>
      <c r="P585" s="373" t="s">
        <v>1351</v>
      </c>
      <c r="Q585" s="372" t="s">
        <v>3638</v>
      </c>
      <c r="R585" s="374">
        <v>20</v>
      </c>
      <c r="S585" s="375">
        <v>35</v>
      </c>
      <c r="T585" s="392">
        <v>35</v>
      </c>
      <c r="U585" s="391" t="s">
        <v>6623</v>
      </c>
      <c r="V585" s="376">
        <v>125.84345828627865</v>
      </c>
      <c r="W585" s="378">
        <v>126.55186940993768</v>
      </c>
      <c r="X585" s="377">
        <v>63.082336151891845</v>
      </c>
      <c r="Y585" s="387">
        <v>63.309999999999995</v>
      </c>
      <c r="Z585" s="395" t="s">
        <v>3639</v>
      </c>
      <c r="AA585" s="380">
        <v>100</v>
      </c>
      <c r="AB585" s="379" t="s">
        <v>3630</v>
      </c>
      <c r="AC585" s="380">
        <v>0</v>
      </c>
      <c r="AD585" s="379" t="s">
        <v>3630</v>
      </c>
      <c r="AE585" s="394">
        <v>0</v>
      </c>
      <c r="AF585" s="396">
        <v>0</v>
      </c>
      <c r="AG585" s="393">
        <v>0</v>
      </c>
      <c r="AH585" s="397" t="s">
        <v>633</v>
      </c>
      <c r="AI585" s="351"/>
      <c r="AL585" s="525" t="s">
        <v>15651</v>
      </c>
      <c r="AM585" s="513" t="s">
        <v>83</v>
      </c>
      <c r="AN585" s="508">
        <v>100</v>
      </c>
      <c r="AO585" s="514">
        <v>1109</v>
      </c>
      <c r="AP585" s="498">
        <v>1109</v>
      </c>
      <c r="AQ585" s="515">
        <v>0</v>
      </c>
      <c r="AR585" s="512" t="s">
        <v>15652</v>
      </c>
      <c r="BA585" s="338" t="s">
        <v>6626</v>
      </c>
    </row>
    <row r="586" spans="2:53" ht="16.5" customHeight="1">
      <c r="B586" s="398" t="s">
        <v>6627</v>
      </c>
      <c r="C586" s="381" t="s">
        <v>6628</v>
      </c>
      <c r="D586" s="383">
        <v>1110</v>
      </c>
      <c r="E586" s="382" t="s">
        <v>633</v>
      </c>
      <c r="F586" s="369" t="s">
        <v>6629</v>
      </c>
      <c r="G586" s="385" t="s">
        <v>6630</v>
      </c>
      <c r="H586" s="386"/>
      <c r="I586" s="384" t="s">
        <v>341</v>
      </c>
      <c r="J586" s="367" t="s">
        <v>384</v>
      </c>
      <c r="K586" s="366" t="s">
        <v>83</v>
      </c>
      <c r="L586" s="387">
        <v>13</v>
      </c>
      <c r="M586" s="388" t="s">
        <v>5780</v>
      </c>
      <c r="N586" s="389">
        <v>1000</v>
      </c>
      <c r="O586" s="390" t="s">
        <v>1350</v>
      </c>
      <c r="P586" s="373" t="s">
        <v>1351</v>
      </c>
      <c r="Q586" s="372" t="s">
        <v>3638</v>
      </c>
      <c r="R586" s="374">
        <v>25</v>
      </c>
      <c r="S586" s="375">
        <v>30</v>
      </c>
      <c r="T586" s="392">
        <v>25</v>
      </c>
      <c r="U586" s="391" t="s">
        <v>6629</v>
      </c>
      <c r="V586" s="376">
        <v>125.83130540817518</v>
      </c>
      <c r="W586" s="378">
        <v>126.54295729932846</v>
      </c>
      <c r="X586" s="377">
        <v>63.077868646248163</v>
      </c>
      <c r="Y586" s="387">
        <v>64.300000000000011</v>
      </c>
      <c r="Z586" s="395" t="s">
        <v>3639</v>
      </c>
      <c r="AA586" s="380">
        <v>200</v>
      </c>
      <c r="AB586" s="379" t="s">
        <v>3630</v>
      </c>
      <c r="AC586" s="380">
        <v>10</v>
      </c>
      <c r="AD586" s="379" t="s">
        <v>3630</v>
      </c>
      <c r="AE586" s="394">
        <v>0</v>
      </c>
      <c r="AF586" s="396">
        <v>0</v>
      </c>
      <c r="AG586" s="393">
        <v>0</v>
      </c>
      <c r="AH586" s="397" t="s">
        <v>633</v>
      </c>
      <c r="AI586" s="351"/>
      <c r="AL586" s="525" t="s">
        <v>15653</v>
      </c>
      <c r="AM586" s="513" t="s">
        <v>83</v>
      </c>
      <c r="AN586" s="508">
        <v>100</v>
      </c>
      <c r="AO586" s="514">
        <v>1110</v>
      </c>
      <c r="AP586" s="498">
        <v>1110</v>
      </c>
      <c r="AQ586" s="515">
        <v>0</v>
      </c>
      <c r="AR586" s="512" t="s">
        <v>15654</v>
      </c>
      <c r="BA586" s="338" t="s">
        <v>6631</v>
      </c>
    </row>
    <row r="587" spans="2:53" ht="16.5" customHeight="1">
      <c r="B587" s="398" t="s">
        <v>6632</v>
      </c>
      <c r="C587" s="381" t="s">
        <v>6633</v>
      </c>
      <c r="D587" s="383">
        <v>1111</v>
      </c>
      <c r="E587" s="382" t="s">
        <v>6634</v>
      </c>
      <c r="F587" s="369" t="s">
        <v>6635</v>
      </c>
      <c r="G587" s="385" t="s">
        <v>6636</v>
      </c>
      <c r="H587" s="386"/>
      <c r="I587" s="384" t="s">
        <v>333</v>
      </c>
      <c r="J587" s="367" t="s">
        <v>109</v>
      </c>
      <c r="K587" s="366" t="s">
        <v>84</v>
      </c>
      <c r="L587" s="387">
        <v>3</v>
      </c>
      <c r="M587" s="388" t="s">
        <v>6637</v>
      </c>
      <c r="N587" s="389">
        <v>1000</v>
      </c>
      <c r="O587" s="390" t="s">
        <v>1348</v>
      </c>
      <c r="P587" s="373" t="s">
        <v>1349</v>
      </c>
      <c r="Q587" s="372" t="s">
        <v>3638</v>
      </c>
      <c r="R587" s="374">
        <v>40</v>
      </c>
      <c r="S587" s="375">
        <v>25</v>
      </c>
      <c r="T587" s="392">
        <v>25</v>
      </c>
      <c r="U587" s="391" t="s">
        <v>6635</v>
      </c>
      <c r="V587" s="376">
        <v>125.80732015145144</v>
      </c>
      <c r="W587" s="378">
        <v>126.5253681110644</v>
      </c>
      <c r="X587" s="377">
        <v>63.118655868742074</v>
      </c>
      <c r="Y587" s="387">
        <v>63.73</v>
      </c>
      <c r="Z587" s="395" t="s">
        <v>3639</v>
      </c>
      <c r="AA587" s="380">
        <v>100</v>
      </c>
      <c r="AB587" s="379" t="s">
        <v>3630</v>
      </c>
      <c r="AC587" s="380">
        <v>0</v>
      </c>
      <c r="AD587" s="379" t="s">
        <v>3630</v>
      </c>
      <c r="AE587" s="394">
        <v>0</v>
      </c>
      <c r="AF587" s="396">
        <v>0</v>
      </c>
      <c r="AG587" s="393">
        <v>0</v>
      </c>
      <c r="AH587" s="397" t="s">
        <v>633</v>
      </c>
      <c r="AI587" s="351"/>
      <c r="AL587" s="525" t="s">
        <v>15655</v>
      </c>
      <c r="AM587" s="513" t="s">
        <v>84</v>
      </c>
      <c r="AN587" s="508">
        <v>100</v>
      </c>
      <c r="AO587" s="514">
        <v>1111</v>
      </c>
      <c r="AP587" s="498">
        <v>848</v>
      </c>
      <c r="AQ587" s="515">
        <v>263</v>
      </c>
      <c r="AR587" s="512" t="s">
        <v>15656</v>
      </c>
      <c r="BA587" s="338" t="s">
        <v>6638</v>
      </c>
    </row>
    <row r="588" spans="2:53" ht="16.5" customHeight="1">
      <c r="B588" s="398" t="s">
        <v>6632</v>
      </c>
      <c r="C588" s="381" t="s">
        <v>6633</v>
      </c>
      <c r="D588" s="383">
        <v>1112</v>
      </c>
      <c r="E588" s="382" t="s">
        <v>633</v>
      </c>
      <c r="F588" s="369" t="s">
        <v>6639</v>
      </c>
      <c r="G588" s="385" t="s">
        <v>6640</v>
      </c>
      <c r="H588" s="386"/>
      <c r="I588" s="384" t="s">
        <v>331</v>
      </c>
      <c r="J588" s="367" t="s">
        <v>964</v>
      </c>
      <c r="K588" s="366" t="s">
        <v>83</v>
      </c>
      <c r="L588" s="387">
        <v>8</v>
      </c>
      <c r="M588" s="388" t="s">
        <v>6641</v>
      </c>
      <c r="N588" s="389">
        <v>1000</v>
      </c>
      <c r="O588" s="390" t="s">
        <v>1348</v>
      </c>
      <c r="P588" s="373" t="s">
        <v>1349</v>
      </c>
      <c r="Q588" s="372" t="s">
        <v>3638</v>
      </c>
      <c r="R588" s="374">
        <v>25</v>
      </c>
      <c r="S588" s="375">
        <v>38</v>
      </c>
      <c r="T588" s="392">
        <v>25</v>
      </c>
      <c r="U588" s="391" t="s">
        <v>6639</v>
      </c>
      <c r="V588" s="376">
        <v>125.80312907431549</v>
      </c>
      <c r="W588" s="378">
        <v>126.52229465449804</v>
      </c>
      <c r="X588" s="377">
        <v>63.067288135593216</v>
      </c>
      <c r="Y588" s="387">
        <v>64.28</v>
      </c>
      <c r="Z588" s="395" t="s">
        <v>4557</v>
      </c>
      <c r="AA588" s="380">
        <v>121.25</v>
      </c>
      <c r="AB588" s="379" t="s">
        <v>3630</v>
      </c>
      <c r="AC588" s="380">
        <v>10</v>
      </c>
      <c r="AD588" s="379" t="s">
        <v>3630</v>
      </c>
      <c r="AE588" s="394">
        <v>0</v>
      </c>
      <c r="AF588" s="396">
        <v>0</v>
      </c>
      <c r="AG588" s="393">
        <v>0</v>
      </c>
      <c r="AH588" s="397" t="s">
        <v>633</v>
      </c>
      <c r="AI588" s="351"/>
      <c r="AL588" s="525" t="s">
        <v>15657</v>
      </c>
      <c r="AM588" s="513" t="s">
        <v>83</v>
      </c>
      <c r="AN588" s="508">
        <v>100</v>
      </c>
      <c r="AO588" s="514">
        <v>1112</v>
      </c>
      <c r="AP588" s="498">
        <v>1112</v>
      </c>
      <c r="AQ588" s="515">
        <v>0</v>
      </c>
      <c r="AR588" s="512" t="s">
        <v>15658</v>
      </c>
      <c r="BA588" s="338" t="s">
        <v>6642</v>
      </c>
    </row>
    <row r="589" spans="2:53" ht="16.5" customHeight="1">
      <c r="B589" s="398" t="s">
        <v>6643</v>
      </c>
      <c r="C589" s="381" t="s">
        <v>6644</v>
      </c>
      <c r="D589" s="383">
        <v>1113</v>
      </c>
      <c r="E589" s="382" t="s">
        <v>633</v>
      </c>
      <c r="F589" s="369" t="s">
        <v>6639</v>
      </c>
      <c r="G589" s="385" t="s">
        <v>6645</v>
      </c>
      <c r="H589" s="386"/>
      <c r="I589" s="384" t="s">
        <v>333</v>
      </c>
      <c r="J589" s="367" t="s">
        <v>771</v>
      </c>
      <c r="K589" s="366" t="s">
        <v>83</v>
      </c>
      <c r="L589" s="387">
        <v>14</v>
      </c>
      <c r="M589" s="388" t="s">
        <v>6646</v>
      </c>
      <c r="N589" s="389">
        <v>1000</v>
      </c>
      <c r="O589" s="390" t="s">
        <v>1348</v>
      </c>
      <c r="P589" s="373" t="s">
        <v>1349</v>
      </c>
      <c r="Q589" s="372" t="s">
        <v>3638</v>
      </c>
      <c r="R589" s="374">
        <v>25</v>
      </c>
      <c r="S589" s="375">
        <v>35</v>
      </c>
      <c r="T589" s="392">
        <v>30</v>
      </c>
      <c r="U589" s="391" t="s">
        <v>6639</v>
      </c>
      <c r="V589" s="376">
        <v>125.79651469811654</v>
      </c>
      <c r="W589" s="378">
        <v>126.51744411195213</v>
      </c>
      <c r="X589" s="377">
        <v>63.06802059496566</v>
      </c>
      <c r="Y589" s="387">
        <v>63.73</v>
      </c>
      <c r="Z589" s="395" t="s">
        <v>3639</v>
      </c>
      <c r="AA589" s="380">
        <v>100</v>
      </c>
      <c r="AB589" s="379" t="s">
        <v>3630</v>
      </c>
      <c r="AC589" s="380">
        <v>0</v>
      </c>
      <c r="AD589" s="379" t="s">
        <v>3630</v>
      </c>
      <c r="AE589" s="394">
        <v>0</v>
      </c>
      <c r="AF589" s="396">
        <v>0</v>
      </c>
      <c r="AG589" s="393">
        <v>0</v>
      </c>
      <c r="AH589" s="397" t="s">
        <v>633</v>
      </c>
      <c r="AI589" s="351"/>
      <c r="AL589" s="525" t="s">
        <v>15659</v>
      </c>
      <c r="AM589" s="513" t="s">
        <v>83</v>
      </c>
      <c r="AN589" s="508">
        <v>100</v>
      </c>
      <c r="AO589" s="514">
        <v>1113</v>
      </c>
      <c r="AP589" s="498">
        <v>1113</v>
      </c>
      <c r="AQ589" s="515">
        <v>0</v>
      </c>
      <c r="AR589" s="512" t="s">
        <v>15658</v>
      </c>
      <c r="BA589" s="338" t="s">
        <v>6647</v>
      </c>
    </row>
    <row r="590" spans="2:53" ht="16.5" customHeight="1">
      <c r="B590" s="398" t="s">
        <v>6648</v>
      </c>
      <c r="C590" s="381" t="s">
        <v>6649</v>
      </c>
      <c r="D590" s="383">
        <v>1114</v>
      </c>
      <c r="E590" s="382" t="s">
        <v>6650</v>
      </c>
      <c r="F590" s="369" t="s">
        <v>6651</v>
      </c>
      <c r="G590" s="385" t="s">
        <v>6652</v>
      </c>
      <c r="H590" s="386"/>
      <c r="I590" s="384" t="s">
        <v>173</v>
      </c>
      <c r="J590" s="367" t="s">
        <v>105</v>
      </c>
      <c r="K590" s="366" t="s">
        <v>84</v>
      </c>
      <c r="L590" s="387">
        <v>11</v>
      </c>
      <c r="M590" s="388" t="s">
        <v>6653</v>
      </c>
      <c r="N590" s="389">
        <v>1000</v>
      </c>
      <c r="O590" s="390" t="s">
        <v>1350</v>
      </c>
      <c r="P590" s="373" t="s">
        <v>1351</v>
      </c>
      <c r="Q590" s="372" t="s">
        <v>3638</v>
      </c>
      <c r="R590" s="374">
        <v>35</v>
      </c>
      <c r="S590" s="375">
        <v>25</v>
      </c>
      <c r="T590" s="392">
        <v>0</v>
      </c>
      <c r="U590" s="391" t="s">
        <v>6651</v>
      </c>
      <c r="V590" s="376">
        <v>125.90264214350398</v>
      </c>
      <c r="W590" s="378">
        <v>126.59527090523625</v>
      </c>
      <c r="X590" s="377">
        <v>63.151043475629891</v>
      </c>
      <c r="Y590" s="387">
        <v>63.12</v>
      </c>
      <c r="Z590" s="395" t="s">
        <v>3639</v>
      </c>
      <c r="AA590" s="380">
        <v>250</v>
      </c>
      <c r="AB590" s="379" t="s">
        <v>3630</v>
      </c>
      <c r="AC590" s="380">
        <v>0</v>
      </c>
      <c r="AD590" s="379" t="s">
        <v>3630</v>
      </c>
      <c r="AE590" s="394">
        <v>0</v>
      </c>
      <c r="AF590" s="396">
        <v>0</v>
      </c>
      <c r="AG590" s="393">
        <v>0</v>
      </c>
      <c r="AH590" s="397" t="s">
        <v>633</v>
      </c>
      <c r="AI590" s="351"/>
      <c r="AL590" s="525" t="s">
        <v>15660</v>
      </c>
      <c r="AM590" s="513" t="s">
        <v>84</v>
      </c>
      <c r="AN590" s="508">
        <v>100</v>
      </c>
      <c r="AO590" s="514">
        <v>1114</v>
      </c>
      <c r="AP590" s="498">
        <v>852</v>
      </c>
      <c r="AQ590" s="515">
        <v>262</v>
      </c>
      <c r="AR590" s="512" t="s">
        <v>15661</v>
      </c>
      <c r="BA590" s="338" t="s">
        <v>6654</v>
      </c>
    </row>
    <row r="591" spans="2:53" ht="16.5" customHeight="1">
      <c r="B591" s="398" t="s">
        <v>6648</v>
      </c>
      <c r="C591" s="381" t="s">
        <v>6649</v>
      </c>
      <c r="D591" s="383">
        <v>1115</v>
      </c>
      <c r="E591" s="382" t="s">
        <v>6655</v>
      </c>
      <c r="F591" s="369" t="s">
        <v>6656</v>
      </c>
      <c r="G591" s="385" t="s">
        <v>6657</v>
      </c>
      <c r="H591" s="386"/>
      <c r="I591" s="384" t="s">
        <v>341</v>
      </c>
      <c r="J591" s="367" t="s">
        <v>675</v>
      </c>
      <c r="K591" s="366" t="s">
        <v>84</v>
      </c>
      <c r="L591" s="387">
        <v>18</v>
      </c>
      <c r="M591" s="388" t="s">
        <v>6658</v>
      </c>
      <c r="N591" s="389">
        <v>1000</v>
      </c>
      <c r="O591" s="390" t="s">
        <v>1350</v>
      </c>
      <c r="P591" s="373" t="s">
        <v>1351</v>
      </c>
      <c r="Q591" s="372" t="s">
        <v>3638</v>
      </c>
      <c r="R591" s="374">
        <v>30</v>
      </c>
      <c r="S591" s="375">
        <v>30</v>
      </c>
      <c r="T591" s="392">
        <v>20</v>
      </c>
      <c r="U591" s="391" t="s">
        <v>6656</v>
      </c>
      <c r="V591" s="376">
        <v>126.07284408375655</v>
      </c>
      <c r="W591" s="378">
        <v>126.72008566142146</v>
      </c>
      <c r="X591" s="377">
        <v>63.20853512741099</v>
      </c>
      <c r="Y591" s="387">
        <v>63.89</v>
      </c>
      <c r="Z591" s="395" t="s">
        <v>3639</v>
      </c>
      <c r="AA591" s="380">
        <v>200</v>
      </c>
      <c r="AB591" s="379" t="s">
        <v>3630</v>
      </c>
      <c r="AC591" s="380">
        <v>10</v>
      </c>
      <c r="AD591" s="379" t="s">
        <v>3630</v>
      </c>
      <c r="AE591" s="394">
        <v>0</v>
      </c>
      <c r="AF591" s="396">
        <v>0</v>
      </c>
      <c r="AG591" s="393">
        <v>0</v>
      </c>
      <c r="AH591" s="397" t="s">
        <v>633</v>
      </c>
      <c r="AI591" s="351"/>
      <c r="AL591" s="525" t="s">
        <v>15662</v>
      </c>
      <c r="AM591" s="513" t="s">
        <v>84</v>
      </c>
      <c r="AN591" s="508">
        <v>100</v>
      </c>
      <c r="AO591" s="514">
        <v>1115</v>
      </c>
      <c r="AP591" s="498">
        <v>854</v>
      </c>
      <c r="AQ591" s="515">
        <v>261</v>
      </c>
      <c r="AR591" s="512" t="s">
        <v>15642</v>
      </c>
      <c r="BA591" s="338" t="s">
        <v>6659</v>
      </c>
    </row>
    <row r="592" spans="2:53" ht="16.5" customHeight="1">
      <c r="B592" s="398" t="s">
        <v>6660</v>
      </c>
      <c r="C592" s="381" t="s">
        <v>6661</v>
      </c>
      <c r="D592" s="383">
        <v>1116</v>
      </c>
      <c r="E592" s="382" t="s">
        <v>633</v>
      </c>
      <c r="F592" s="369" t="s">
        <v>6662</v>
      </c>
      <c r="G592" s="385" t="s">
        <v>6663</v>
      </c>
      <c r="H592" s="386"/>
      <c r="I592" s="384" t="s">
        <v>341</v>
      </c>
      <c r="J592" s="367" t="s">
        <v>721</v>
      </c>
      <c r="K592" s="366" t="s">
        <v>83</v>
      </c>
      <c r="L592" s="387">
        <v>42</v>
      </c>
      <c r="M592" s="388" t="s">
        <v>6664</v>
      </c>
      <c r="N592" s="389">
        <v>1000</v>
      </c>
      <c r="O592" s="390" t="s">
        <v>1350</v>
      </c>
      <c r="P592" s="373" t="s">
        <v>1351</v>
      </c>
      <c r="Q592" s="372" t="s">
        <v>3638</v>
      </c>
      <c r="R592" s="374">
        <v>25</v>
      </c>
      <c r="S592" s="375">
        <v>30</v>
      </c>
      <c r="T592" s="392">
        <v>25</v>
      </c>
      <c r="U592" s="391" t="s">
        <v>6662</v>
      </c>
      <c r="V592" s="376">
        <v>125.7631174517104</v>
      </c>
      <c r="W592" s="378">
        <v>126.49295279792096</v>
      </c>
      <c r="X592" s="377">
        <v>63.05696487518432</v>
      </c>
      <c r="Y592" s="387">
        <v>64.260000000000005</v>
      </c>
      <c r="Z592" s="395" t="s">
        <v>3639</v>
      </c>
      <c r="AA592" s="380">
        <v>200</v>
      </c>
      <c r="AB592" s="379" t="s">
        <v>3630</v>
      </c>
      <c r="AC592" s="380">
        <v>10</v>
      </c>
      <c r="AD592" s="379" t="s">
        <v>3630</v>
      </c>
      <c r="AE592" s="394">
        <v>0</v>
      </c>
      <c r="AF592" s="396">
        <v>0</v>
      </c>
      <c r="AG592" s="393">
        <v>0</v>
      </c>
      <c r="AH592" s="397" t="s">
        <v>633</v>
      </c>
      <c r="AI592" s="351"/>
      <c r="AL592" s="525" t="s">
        <v>15663</v>
      </c>
      <c r="AM592" s="513" t="s">
        <v>83</v>
      </c>
      <c r="AN592" s="508">
        <v>100</v>
      </c>
      <c r="AO592" s="514">
        <v>1116</v>
      </c>
      <c r="AP592" s="498">
        <v>1116</v>
      </c>
      <c r="AQ592" s="515">
        <v>0</v>
      </c>
      <c r="AR592" s="512" t="s">
        <v>15664</v>
      </c>
      <c r="BA592" s="338" t="s">
        <v>6665</v>
      </c>
    </row>
    <row r="593" spans="2:53" ht="16.5" customHeight="1">
      <c r="B593" s="398" t="s">
        <v>6666</v>
      </c>
      <c r="C593" s="381" t="s">
        <v>6667</v>
      </c>
      <c r="D593" s="383">
        <v>1117</v>
      </c>
      <c r="E593" s="382" t="s">
        <v>633</v>
      </c>
      <c r="F593" s="369" t="s">
        <v>6668</v>
      </c>
      <c r="G593" s="385" t="s">
        <v>6669</v>
      </c>
      <c r="H593" s="386"/>
      <c r="I593" s="384" t="s">
        <v>381</v>
      </c>
      <c r="J593" s="367" t="s">
        <v>383</v>
      </c>
      <c r="K593" s="366" t="s">
        <v>83</v>
      </c>
      <c r="L593" s="387">
        <v>71</v>
      </c>
      <c r="M593" s="388" t="s">
        <v>6670</v>
      </c>
      <c r="N593" s="389">
        <v>1000</v>
      </c>
      <c r="O593" s="390" t="s">
        <v>1348</v>
      </c>
      <c r="P593" s="373" t="s">
        <v>1349</v>
      </c>
      <c r="Q593" s="372" t="s">
        <v>3638</v>
      </c>
      <c r="R593" s="374">
        <v>25</v>
      </c>
      <c r="S593" s="375">
        <v>35</v>
      </c>
      <c r="T593" s="392">
        <v>25</v>
      </c>
      <c r="U593" s="391" t="s">
        <v>6668</v>
      </c>
      <c r="V593" s="376">
        <v>125.75111308993765</v>
      </c>
      <c r="W593" s="378">
        <v>126.4841495992876</v>
      </c>
      <c r="X593" s="377">
        <v>63.052368655387369</v>
      </c>
      <c r="Y593" s="387">
        <v>64.260000000000005</v>
      </c>
      <c r="Z593" s="395" t="s">
        <v>3639</v>
      </c>
      <c r="AA593" s="380">
        <v>150</v>
      </c>
      <c r="AB593" s="379" t="s">
        <v>3630</v>
      </c>
      <c r="AC593" s="380">
        <v>0</v>
      </c>
      <c r="AD593" s="379" t="s">
        <v>3630</v>
      </c>
      <c r="AE593" s="394">
        <v>0</v>
      </c>
      <c r="AF593" s="396">
        <v>0</v>
      </c>
      <c r="AG593" s="393">
        <v>0</v>
      </c>
      <c r="AH593" s="397" t="s">
        <v>633</v>
      </c>
      <c r="AI593" s="351"/>
      <c r="AL593" s="525" t="s">
        <v>15665</v>
      </c>
      <c r="AM593" s="513" t="s">
        <v>83</v>
      </c>
      <c r="AN593" s="508">
        <v>100</v>
      </c>
      <c r="AO593" s="514">
        <v>1117</v>
      </c>
      <c r="AP593" s="498">
        <v>1117</v>
      </c>
      <c r="AQ593" s="515">
        <v>0</v>
      </c>
      <c r="AR593" s="512" t="s">
        <v>15666</v>
      </c>
      <c r="BA593" s="338" t="s">
        <v>6671</v>
      </c>
    </row>
    <row r="594" spans="2:53" ht="16.5" customHeight="1">
      <c r="B594" s="398" t="s">
        <v>6666</v>
      </c>
      <c r="C594" s="381" t="s">
        <v>6667</v>
      </c>
      <c r="D594" s="383">
        <v>1118</v>
      </c>
      <c r="E594" s="382" t="s">
        <v>633</v>
      </c>
      <c r="F594" s="369" t="s">
        <v>6672</v>
      </c>
      <c r="G594" s="385" t="s">
        <v>6673</v>
      </c>
      <c r="H594" s="386"/>
      <c r="I594" s="384" t="s">
        <v>333</v>
      </c>
      <c r="J594" s="367" t="s">
        <v>68</v>
      </c>
      <c r="K594" s="366" t="s">
        <v>83</v>
      </c>
      <c r="L594" s="387">
        <v>12</v>
      </c>
      <c r="M594" s="388" t="s">
        <v>6674</v>
      </c>
      <c r="N594" s="389">
        <v>1000</v>
      </c>
      <c r="O594" s="390" t="s">
        <v>1348</v>
      </c>
      <c r="P594" s="373" t="s">
        <v>1349</v>
      </c>
      <c r="Q594" s="372" t="s">
        <v>3638</v>
      </c>
      <c r="R594" s="374">
        <v>25</v>
      </c>
      <c r="S594" s="375">
        <v>40</v>
      </c>
      <c r="T594" s="392">
        <v>25</v>
      </c>
      <c r="U594" s="391" t="s">
        <v>6672</v>
      </c>
      <c r="V594" s="376">
        <v>125.74922463447051</v>
      </c>
      <c r="W594" s="378">
        <v>126.48276473194505</v>
      </c>
      <c r="X594" s="377">
        <v>63.049005316792204</v>
      </c>
      <c r="Y594" s="387">
        <v>63.71</v>
      </c>
      <c r="Z594" s="395" t="s">
        <v>3639</v>
      </c>
      <c r="AA594" s="380">
        <v>100</v>
      </c>
      <c r="AB594" s="379" t="s">
        <v>3630</v>
      </c>
      <c r="AC594" s="380">
        <v>0</v>
      </c>
      <c r="AD594" s="379" t="s">
        <v>3630</v>
      </c>
      <c r="AE594" s="394">
        <v>0</v>
      </c>
      <c r="AF594" s="396">
        <v>0</v>
      </c>
      <c r="AG594" s="393">
        <v>0</v>
      </c>
      <c r="AH594" s="397" t="s">
        <v>633</v>
      </c>
      <c r="AI594" s="351"/>
      <c r="AL594" s="525" t="s">
        <v>15667</v>
      </c>
      <c r="AM594" s="513" t="s">
        <v>83</v>
      </c>
      <c r="AN594" s="508">
        <v>100</v>
      </c>
      <c r="AO594" s="514">
        <v>1118</v>
      </c>
      <c r="AP594" s="498">
        <v>1118</v>
      </c>
      <c r="AQ594" s="515">
        <v>0</v>
      </c>
      <c r="AR594" s="512" t="s">
        <v>15666</v>
      </c>
      <c r="BA594" s="338" t="s">
        <v>6675</v>
      </c>
    </row>
    <row r="595" spans="2:53" ht="16.5" customHeight="1">
      <c r="B595" s="398" t="s">
        <v>6676</v>
      </c>
      <c r="C595" s="381" t="s">
        <v>6677</v>
      </c>
      <c r="D595" s="383">
        <v>1119</v>
      </c>
      <c r="E595" s="382" t="s">
        <v>6673</v>
      </c>
      <c r="F595" s="369" t="s">
        <v>6672</v>
      </c>
      <c r="G595" s="385" t="s">
        <v>6678</v>
      </c>
      <c r="H595" s="386"/>
      <c r="I595" s="384" t="s">
        <v>357</v>
      </c>
      <c r="J595" s="367" t="s">
        <v>75</v>
      </c>
      <c r="K595" s="366" t="s">
        <v>84</v>
      </c>
      <c r="L595" s="387">
        <v>38</v>
      </c>
      <c r="M595" s="388" t="s">
        <v>6679</v>
      </c>
      <c r="N595" s="389">
        <v>700</v>
      </c>
      <c r="O595" s="390" t="s">
        <v>1350</v>
      </c>
      <c r="P595" s="373" t="s">
        <v>1351</v>
      </c>
      <c r="Q595" s="372" t="s">
        <v>3638</v>
      </c>
      <c r="R595" s="374">
        <v>30</v>
      </c>
      <c r="S595" s="375">
        <v>35</v>
      </c>
      <c r="T595" s="392">
        <v>20</v>
      </c>
      <c r="U595" s="391" t="s">
        <v>6672</v>
      </c>
      <c r="V595" s="376">
        <v>125.7470514826083</v>
      </c>
      <c r="W595" s="378">
        <v>126.4811710872461</v>
      </c>
      <c r="X595" s="377">
        <v>63.100888715072806</v>
      </c>
      <c r="Y595" s="387">
        <v>65.410000000000011</v>
      </c>
      <c r="Z595" s="395" t="s">
        <v>3639</v>
      </c>
      <c r="AA595" s="380">
        <v>105</v>
      </c>
      <c r="AB595" s="379" t="s">
        <v>3630</v>
      </c>
      <c r="AC595" s="380">
        <v>10</v>
      </c>
      <c r="AD595" s="379" t="s">
        <v>3630</v>
      </c>
      <c r="AE595" s="394">
        <v>0</v>
      </c>
      <c r="AF595" s="396">
        <v>0</v>
      </c>
      <c r="AG595" s="393">
        <v>0</v>
      </c>
      <c r="AH595" s="397" t="s">
        <v>633</v>
      </c>
      <c r="AI595" s="351"/>
      <c r="AL595" s="525" t="s">
        <v>15668</v>
      </c>
      <c r="AM595" s="513" t="s">
        <v>84</v>
      </c>
      <c r="AN595" s="508">
        <v>100</v>
      </c>
      <c r="AO595" s="514">
        <v>1119</v>
      </c>
      <c r="AP595" s="498">
        <v>854</v>
      </c>
      <c r="AQ595" s="515">
        <v>265</v>
      </c>
      <c r="AR595" s="512" t="s">
        <v>15669</v>
      </c>
      <c r="BA595" s="338" t="s">
        <v>6680</v>
      </c>
    </row>
    <row r="596" spans="2:53" ht="16.5" customHeight="1">
      <c r="B596" s="398" t="s">
        <v>6681</v>
      </c>
      <c r="C596" s="381" t="s">
        <v>6682</v>
      </c>
      <c r="D596" s="383">
        <v>1120</v>
      </c>
      <c r="E596" s="382" t="s">
        <v>633</v>
      </c>
      <c r="F596" s="369" t="s">
        <v>6683</v>
      </c>
      <c r="G596" s="385" t="s">
        <v>6684</v>
      </c>
      <c r="H596" s="386"/>
      <c r="I596" s="384" t="s">
        <v>381</v>
      </c>
      <c r="J596" s="367" t="s">
        <v>778</v>
      </c>
      <c r="K596" s="366" t="s">
        <v>83</v>
      </c>
      <c r="L596" s="387">
        <v>8</v>
      </c>
      <c r="M596" s="388" t="s">
        <v>6685</v>
      </c>
      <c r="N596" s="389">
        <v>1000</v>
      </c>
      <c r="O596" s="390" t="s">
        <v>1348</v>
      </c>
      <c r="P596" s="373" t="s">
        <v>1349</v>
      </c>
      <c r="Q596" s="372" t="s">
        <v>3638</v>
      </c>
      <c r="R596" s="374">
        <v>25</v>
      </c>
      <c r="S596" s="375">
        <v>35</v>
      </c>
      <c r="T596" s="392">
        <v>25</v>
      </c>
      <c r="U596" s="391" t="s">
        <v>6683</v>
      </c>
      <c r="V596" s="376">
        <v>125.72974176313446</v>
      </c>
      <c r="W596" s="378">
        <v>126.46847729296528</v>
      </c>
      <c r="X596" s="377">
        <v>63.045890471950145</v>
      </c>
      <c r="Y596" s="387">
        <v>64.25</v>
      </c>
      <c r="Z596" s="395" t="s">
        <v>3639</v>
      </c>
      <c r="AA596" s="380">
        <v>150</v>
      </c>
      <c r="AB596" s="379" t="s">
        <v>3630</v>
      </c>
      <c r="AC596" s="380">
        <v>0</v>
      </c>
      <c r="AD596" s="379" t="s">
        <v>3630</v>
      </c>
      <c r="AE596" s="394">
        <v>0</v>
      </c>
      <c r="AF596" s="396">
        <v>0</v>
      </c>
      <c r="AG596" s="393">
        <v>0</v>
      </c>
      <c r="AH596" s="397" t="s">
        <v>633</v>
      </c>
      <c r="AI596" s="351"/>
      <c r="AL596" s="525" t="s">
        <v>15670</v>
      </c>
      <c r="AM596" s="513" t="s">
        <v>83</v>
      </c>
      <c r="AN596" s="508">
        <v>100</v>
      </c>
      <c r="AO596" s="514">
        <v>1120</v>
      </c>
      <c r="AP596" s="498">
        <v>1120</v>
      </c>
      <c r="AQ596" s="515">
        <v>0</v>
      </c>
      <c r="AR596" s="512" t="s">
        <v>15671</v>
      </c>
      <c r="BA596" s="338" t="s">
        <v>6686</v>
      </c>
    </row>
    <row r="597" spans="2:53" ht="16.5" customHeight="1">
      <c r="B597" s="398" t="s">
        <v>6681</v>
      </c>
      <c r="C597" s="381" t="s">
        <v>6682</v>
      </c>
      <c r="D597" s="383">
        <v>1121</v>
      </c>
      <c r="E597" s="382" t="s">
        <v>633</v>
      </c>
      <c r="F597" s="369" t="s">
        <v>6687</v>
      </c>
      <c r="G597" s="385" t="s">
        <v>6688</v>
      </c>
      <c r="H597" s="386"/>
      <c r="I597" s="384" t="s">
        <v>150</v>
      </c>
      <c r="J597" s="367" t="s">
        <v>710</v>
      </c>
      <c r="K597" s="366" t="s">
        <v>83</v>
      </c>
      <c r="L597" s="387">
        <v>18</v>
      </c>
      <c r="M597" s="388" t="s">
        <v>6689</v>
      </c>
      <c r="N597" s="389">
        <v>800</v>
      </c>
      <c r="O597" s="390" t="s">
        <v>1348</v>
      </c>
      <c r="P597" s="373" t="s">
        <v>1349</v>
      </c>
      <c r="Q597" s="372" t="s">
        <v>3638</v>
      </c>
      <c r="R597" s="374">
        <v>20</v>
      </c>
      <c r="S597" s="375">
        <v>35</v>
      </c>
      <c r="T597" s="392">
        <v>30</v>
      </c>
      <c r="U597" s="391" t="s">
        <v>6687</v>
      </c>
      <c r="V597" s="376">
        <v>125.71993095930233</v>
      </c>
      <c r="W597" s="378">
        <v>126.46128270348838</v>
      </c>
      <c r="X597" s="377">
        <v>63.03939316860464</v>
      </c>
      <c r="Y597" s="387">
        <v>63.29</v>
      </c>
      <c r="Z597" s="395" t="s">
        <v>3639</v>
      </c>
      <c r="AA597" s="380">
        <v>120</v>
      </c>
      <c r="AB597" s="379" t="s">
        <v>3630</v>
      </c>
      <c r="AC597" s="380">
        <v>0</v>
      </c>
      <c r="AD597" s="379" t="s">
        <v>3630</v>
      </c>
      <c r="AE597" s="394">
        <v>0</v>
      </c>
      <c r="AF597" s="396">
        <v>0</v>
      </c>
      <c r="AG597" s="393">
        <v>0</v>
      </c>
      <c r="AH597" s="397" t="s">
        <v>633</v>
      </c>
      <c r="AI597" s="351"/>
      <c r="AL597" s="525" t="s">
        <v>15672</v>
      </c>
      <c r="AM597" s="513" t="s">
        <v>83</v>
      </c>
      <c r="AN597" s="508">
        <v>100</v>
      </c>
      <c r="AO597" s="514">
        <v>1121</v>
      </c>
      <c r="AP597" s="498">
        <v>1121</v>
      </c>
      <c r="AQ597" s="515">
        <v>0</v>
      </c>
      <c r="AR597" s="512" t="s">
        <v>15673</v>
      </c>
      <c r="BA597" s="338" t="s">
        <v>6690</v>
      </c>
    </row>
    <row r="598" spans="2:53" ht="16.5" customHeight="1">
      <c r="B598" s="398" t="s">
        <v>6691</v>
      </c>
      <c r="C598" s="381" t="s">
        <v>6692</v>
      </c>
      <c r="D598" s="383">
        <v>1123</v>
      </c>
      <c r="E598" s="382" t="s">
        <v>6693</v>
      </c>
      <c r="F598" s="369" t="s">
        <v>6694</v>
      </c>
      <c r="G598" s="385" t="s">
        <v>6695</v>
      </c>
      <c r="H598" s="386"/>
      <c r="I598" s="384" t="s">
        <v>333</v>
      </c>
      <c r="J598" s="367" t="s">
        <v>373</v>
      </c>
      <c r="K598" s="366" t="s">
        <v>84</v>
      </c>
      <c r="L598" s="387">
        <v>16</v>
      </c>
      <c r="M598" s="388" t="s">
        <v>6637</v>
      </c>
      <c r="N598" s="389">
        <v>1000</v>
      </c>
      <c r="O598" s="390" t="s">
        <v>1348</v>
      </c>
      <c r="P598" s="373" t="s">
        <v>1349</v>
      </c>
      <c r="Q598" s="372" t="s">
        <v>3638</v>
      </c>
      <c r="R598" s="374">
        <v>30</v>
      </c>
      <c r="S598" s="375">
        <v>35</v>
      </c>
      <c r="T598" s="392">
        <v>25</v>
      </c>
      <c r="U598" s="391" t="s">
        <v>6694</v>
      </c>
      <c r="V598" s="376">
        <v>125.71353939921637</v>
      </c>
      <c r="W598" s="378">
        <v>126.45659555942535</v>
      </c>
      <c r="X598" s="377">
        <v>63.089932520679156</v>
      </c>
      <c r="Y598" s="387">
        <v>63.69</v>
      </c>
      <c r="Z598" s="395" t="s">
        <v>3639</v>
      </c>
      <c r="AA598" s="380">
        <v>100</v>
      </c>
      <c r="AB598" s="379" t="s">
        <v>3630</v>
      </c>
      <c r="AC598" s="380">
        <v>0</v>
      </c>
      <c r="AD598" s="379" t="s">
        <v>3630</v>
      </c>
      <c r="AE598" s="394">
        <v>0</v>
      </c>
      <c r="AF598" s="396">
        <v>0</v>
      </c>
      <c r="AG598" s="393">
        <v>0</v>
      </c>
      <c r="AH598" s="397" t="s">
        <v>633</v>
      </c>
      <c r="AI598" s="351"/>
      <c r="AL598" s="525" t="s">
        <v>15674</v>
      </c>
      <c r="AM598" s="513" t="s">
        <v>84</v>
      </c>
      <c r="AN598" s="508">
        <v>100</v>
      </c>
      <c r="AO598" s="514">
        <v>1123</v>
      </c>
      <c r="AP598" s="498">
        <v>857</v>
      </c>
      <c r="AQ598" s="515">
        <v>266</v>
      </c>
      <c r="AR598" s="512" t="s">
        <v>15675</v>
      </c>
      <c r="BA598" s="338" t="s">
        <v>6696</v>
      </c>
    </row>
    <row r="599" spans="2:53" ht="16.5" customHeight="1">
      <c r="B599" s="398" t="s">
        <v>6691</v>
      </c>
      <c r="C599" s="381" t="s">
        <v>6692</v>
      </c>
      <c r="D599" s="383">
        <v>1122</v>
      </c>
      <c r="E599" s="382" t="s">
        <v>633</v>
      </c>
      <c r="F599" s="369" t="s">
        <v>6697</v>
      </c>
      <c r="G599" s="385" t="s">
        <v>6693</v>
      </c>
      <c r="H599" s="386"/>
      <c r="I599" s="384" t="s">
        <v>150</v>
      </c>
      <c r="J599" s="367" t="s">
        <v>1383</v>
      </c>
      <c r="K599" s="366" t="s">
        <v>128</v>
      </c>
      <c r="L599" s="387">
        <v>12</v>
      </c>
      <c r="M599" s="388" t="s">
        <v>6698</v>
      </c>
      <c r="N599" s="389">
        <v>800</v>
      </c>
      <c r="O599" s="390" t="s">
        <v>1348</v>
      </c>
      <c r="P599" s="373" t="s">
        <v>1349</v>
      </c>
      <c r="Q599" s="372" t="s">
        <v>3638</v>
      </c>
      <c r="R599" s="374">
        <v>25</v>
      </c>
      <c r="S599" s="375">
        <v>35</v>
      </c>
      <c r="T599" s="392">
        <v>0</v>
      </c>
      <c r="U599" s="391" t="s">
        <v>6697</v>
      </c>
      <c r="V599" s="376">
        <v>125.67186772240333</v>
      </c>
      <c r="W599" s="378">
        <v>126.42603632976245</v>
      </c>
      <c r="X599" s="377">
        <v>63.076047973917106</v>
      </c>
      <c r="Y599" s="387">
        <v>63.43</v>
      </c>
      <c r="Z599" s="395" t="s">
        <v>3639</v>
      </c>
      <c r="AA599" s="380">
        <v>120</v>
      </c>
      <c r="AB599" s="379" t="s">
        <v>3630</v>
      </c>
      <c r="AC599" s="380">
        <v>0</v>
      </c>
      <c r="AD599" s="379" t="s">
        <v>3630</v>
      </c>
      <c r="AE599" s="394">
        <v>0</v>
      </c>
      <c r="AF599" s="396">
        <v>0</v>
      </c>
      <c r="AG599" s="393">
        <v>0</v>
      </c>
      <c r="AH599" s="397" t="s">
        <v>633</v>
      </c>
      <c r="AI599" s="351"/>
      <c r="AL599" s="525" t="s">
        <v>15676</v>
      </c>
      <c r="AM599" s="513" t="s">
        <v>128</v>
      </c>
      <c r="AN599" s="508">
        <v>100</v>
      </c>
      <c r="AO599" s="514">
        <v>1122</v>
      </c>
      <c r="AP599" s="498">
        <v>856</v>
      </c>
      <c r="AQ599" s="515">
        <v>266</v>
      </c>
      <c r="AR599" s="512" t="s">
        <v>15677</v>
      </c>
      <c r="BA599" s="338" t="s">
        <v>6699</v>
      </c>
    </row>
    <row r="600" spans="2:53" ht="16.5" customHeight="1">
      <c r="B600" s="398" t="s">
        <v>6700</v>
      </c>
      <c r="C600" s="381" t="s">
        <v>6701</v>
      </c>
      <c r="D600" s="383">
        <v>1124</v>
      </c>
      <c r="E600" s="382" t="s">
        <v>6702</v>
      </c>
      <c r="F600" s="369" t="s">
        <v>6703</v>
      </c>
      <c r="G600" s="385" t="s">
        <v>6704</v>
      </c>
      <c r="H600" s="386"/>
      <c r="I600" s="384" t="s">
        <v>333</v>
      </c>
      <c r="J600" s="367" t="s">
        <v>132</v>
      </c>
      <c r="K600" s="366" t="s">
        <v>84</v>
      </c>
      <c r="L600" s="387">
        <v>17</v>
      </c>
      <c r="M600" s="388" t="s">
        <v>6705</v>
      </c>
      <c r="N600" s="389">
        <v>1000</v>
      </c>
      <c r="O600" s="390" t="s">
        <v>1348</v>
      </c>
      <c r="P600" s="373" t="s">
        <v>1349</v>
      </c>
      <c r="Q600" s="372" t="s">
        <v>3638</v>
      </c>
      <c r="R600" s="374">
        <v>40</v>
      </c>
      <c r="S600" s="375">
        <v>25</v>
      </c>
      <c r="T600" s="392">
        <v>25</v>
      </c>
      <c r="U600" s="391" t="s">
        <v>6703</v>
      </c>
      <c r="V600" s="376">
        <v>125.6811106436685</v>
      </c>
      <c r="W600" s="378">
        <v>126.43281447202358</v>
      </c>
      <c r="X600" s="377">
        <v>63.078037442153956</v>
      </c>
      <c r="Y600" s="387">
        <v>63.68</v>
      </c>
      <c r="Z600" s="395" t="s">
        <v>3639</v>
      </c>
      <c r="AA600" s="380">
        <v>100</v>
      </c>
      <c r="AB600" s="379" t="s">
        <v>3630</v>
      </c>
      <c r="AC600" s="380">
        <v>0</v>
      </c>
      <c r="AD600" s="379" t="s">
        <v>3630</v>
      </c>
      <c r="AE600" s="394">
        <v>0</v>
      </c>
      <c r="AF600" s="396">
        <v>0</v>
      </c>
      <c r="AG600" s="393">
        <v>0</v>
      </c>
      <c r="AH600" s="397" t="s">
        <v>633</v>
      </c>
      <c r="AI600" s="351"/>
      <c r="AL600" s="525" t="s">
        <v>15678</v>
      </c>
      <c r="AM600" s="513" t="s">
        <v>84</v>
      </c>
      <c r="AN600" s="508">
        <v>100</v>
      </c>
      <c r="AO600" s="514">
        <v>1124</v>
      </c>
      <c r="AP600" s="498">
        <v>857</v>
      </c>
      <c r="AQ600" s="515">
        <v>267</v>
      </c>
      <c r="AR600" s="512" t="s">
        <v>15677</v>
      </c>
      <c r="BA600" s="338" t="s">
        <v>6706</v>
      </c>
    </row>
    <row r="601" spans="2:53" ht="16.5" customHeight="1">
      <c r="B601" s="398" t="s">
        <v>6700</v>
      </c>
      <c r="C601" s="381" t="s">
        <v>6701</v>
      </c>
      <c r="D601" s="383">
        <v>1125</v>
      </c>
      <c r="E601" s="382" t="s">
        <v>633</v>
      </c>
      <c r="F601" s="369" t="s">
        <v>6703</v>
      </c>
      <c r="G601" s="385" t="s">
        <v>6702</v>
      </c>
      <c r="H601" s="386"/>
      <c r="I601" s="384" t="s">
        <v>150</v>
      </c>
      <c r="J601" s="367" t="s">
        <v>1432</v>
      </c>
      <c r="K601" s="366" t="s">
        <v>83</v>
      </c>
      <c r="L601" s="387">
        <v>10</v>
      </c>
      <c r="M601" s="388" t="s">
        <v>6707</v>
      </c>
      <c r="N601" s="389">
        <v>800</v>
      </c>
      <c r="O601" s="390" t="s">
        <v>1348</v>
      </c>
      <c r="P601" s="373" t="s">
        <v>1349</v>
      </c>
      <c r="Q601" s="372" t="s">
        <v>3638</v>
      </c>
      <c r="R601" s="374">
        <v>20</v>
      </c>
      <c r="S601" s="375">
        <v>35</v>
      </c>
      <c r="T601" s="392">
        <v>30</v>
      </c>
      <c r="U601" s="391" t="s">
        <v>6703</v>
      </c>
      <c r="V601" s="376">
        <v>125.6824582122093</v>
      </c>
      <c r="W601" s="378">
        <v>126.43380268895349</v>
      </c>
      <c r="X601" s="377">
        <v>63.026869549418613</v>
      </c>
      <c r="Y601" s="387">
        <v>63.269999999999996</v>
      </c>
      <c r="Z601" s="395" t="s">
        <v>3639</v>
      </c>
      <c r="AA601" s="380">
        <v>120</v>
      </c>
      <c r="AB601" s="379" t="s">
        <v>3630</v>
      </c>
      <c r="AC601" s="380">
        <v>0</v>
      </c>
      <c r="AD601" s="379" t="s">
        <v>3630</v>
      </c>
      <c r="AE601" s="394">
        <v>0</v>
      </c>
      <c r="AF601" s="396">
        <v>0</v>
      </c>
      <c r="AG601" s="393">
        <v>0</v>
      </c>
      <c r="AH601" s="397" t="s">
        <v>633</v>
      </c>
      <c r="AI601" s="351"/>
      <c r="AL601" s="525" t="s">
        <v>15679</v>
      </c>
      <c r="AM601" s="513" t="s">
        <v>83</v>
      </c>
      <c r="AN601" s="508">
        <v>100</v>
      </c>
      <c r="AO601" s="514">
        <v>1125</v>
      </c>
      <c r="AP601" s="498">
        <v>1125</v>
      </c>
      <c r="AQ601" s="515">
        <v>0</v>
      </c>
      <c r="AR601" s="512" t="s">
        <v>15680</v>
      </c>
      <c r="BA601" s="338" t="s">
        <v>6708</v>
      </c>
    </row>
    <row r="602" spans="2:53" ht="16.5" customHeight="1">
      <c r="B602" s="398" t="s">
        <v>6709</v>
      </c>
      <c r="C602" s="381" t="s">
        <v>6710</v>
      </c>
      <c r="D602" s="383">
        <v>1127</v>
      </c>
      <c r="E602" s="382" t="s">
        <v>6711</v>
      </c>
      <c r="F602" s="369" t="s">
        <v>6697</v>
      </c>
      <c r="G602" s="385" t="s">
        <v>6693</v>
      </c>
      <c r="H602" s="386"/>
      <c r="I602" s="384" t="s">
        <v>333</v>
      </c>
      <c r="J602" s="367" t="s">
        <v>348</v>
      </c>
      <c r="K602" s="366" t="s">
        <v>84</v>
      </c>
      <c r="L602" s="387">
        <v>3</v>
      </c>
      <c r="M602" s="388" t="s">
        <v>6712</v>
      </c>
      <c r="N602" s="389">
        <v>1000</v>
      </c>
      <c r="O602" s="390" t="s">
        <v>1348</v>
      </c>
      <c r="P602" s="373" t="s">
        <v>1349</v>
      </c>
      <c r="Q602" s="372" t="s">
        <v>3638</v>
      </c>
      <c r="R602" s="374">
        <v>40</v>
      </c>
      <c r="S602" s="375">
        <v>25</v>
      </c>
      <c r="T602" s="392">
        <v>25</v>
      </c>
      <c r="U602" s="391" t="s">
        <v>6697</v>
      </c>
      <c r="V602" s="376">
        <v>125.67353807320151</v>
      </c>
      <c r="W602" s="378">
        <v>126.42726125368111</v>
      </c>
      <c r="X602" s="377">
        <v>63.074600336558689</v>
      </c>
      <c r="Y602" s="387">
        <v>63.68</v>
      </c>
      <c r="Z602" s="395" t="s">
        <v>3639</v>
      </c>
      <c r="AA602" s="380">
        <v>100</v>
      </c>
      <c r="AB602" s="379" t="s">
        <v>3630</v>
      </c>
      <c r="AC602" s="380">
        <v>0</v>
      </c>
      <c r="AD602" s="379" t="s">
        <v>3630</v>
      </c>
      <c r="AE602" s="394">
        <v>0</v>
      </c>
      <c r="AF602" s="396">
        <v>0</v>
      </c>
      <c r="AG602" s="393">
        <v>0</v>
      </c>
      <c r="AH602" s="397" t="s">
        <v>633</v>
      </c>
      <c r="AI602" s="351"/>
      <c r="AL602" s="525" t="s">
        <v>15681</v>
      </c>
      <c r="AM602" s="513" t="s">
        <v>84</v>
      </c>
      <c r="AN602" s="508">
        <v>100</v>
      </c>
      <c r="AO602" s="514">
        <v>1127</v>
      </c>
      <c r="AP602" s="498">
        <v>859</v>
      </c>
      <c r="AQ602" s="515">
        <v>268</v>
      </c>
      <c r="AR602" s="512" t="s">
        <v>15682</v>
      </c>
      <c r="BA602" s="338" t="s">
        <v>6713</v>
      </c>
    </row>
    <row r="603" spans="2:53" ht="16.5" customHeight="1">
      <c r="B603" s="398" t="s">
        <v>6709</v>
      </c>
      <c r="C603" s="381" t="s">
        <v>6710</v>
      </c>
      <c r="D603" s="383">
        <v>1128</v>
      </c>
      <c r="E603" s="382" t="s">
        <v>6711</v>
      </c>
      <c r="F603" s="369" t="s">
        <v>6697</v>
      </c>
      <c r="G603" s="385" t="s">
        <v>6688</v>
      </c>
      <c r="H603" s="386"/>
      <c r="I603" s="384" t="s">
        <v>506</v>
      </c>
      <c r="J603" s="367" t="s">
        <v>1426</v>
      </c>
      <c r="K603" s="366" t="s">
        <v>84</v>
      </c>
      <c r="L603" s="387">
        <v>32</v>
      </c>
      <c r="M603" s="388" t="s">
        <v>6714</v>
      </c>
      <c r="N603" s="389">
        <v>600</v>
      </c>
      <c r="O603" s="390" t="s">
        <v>1348</v>
      </c>
      <c r="P603" s="373" t="s">
        <v>1349</v>
      </c>
      <c r="Q603" s="372" t="s">
        <v>3638</v>
      </c>
      <c r="R603" s="374">
        <v>37</v>
      </c>
      <c r="S603" s="375">
        <v>43</v>
      </c>
      <c r="T603" s="392">
        <v>20</v>
      </c>
      <c r="U603" s="391" t="s">
        <v>6697</v>
      </c>
      <c r="V603" s="376">
        <v>125.67562473071951</v>
      </c>
      <c r="W603" s="378">
        <v>126.42879146919431</v>
      </c>
      <c r="X603" s="377">
        <v>63.077791900043088</v>
      </c>
      <c r="Y603" s="387">
        <v>64.010000000000005</v>
      </c>
      <c r="Z603" s="395" t="s">
        <v>3639</v>
      </c>
      <c r="AA603" s="380">
        <v>100</v>
      </c>
      <c r="AB603" s="379" t="s">
        <v>3630</v>
      </c>
      <c r="AC603" s="380">
        <v>10</v>
      </c>
      <c r="AD603" s="379" t="s">
        <v>3630</v>
      </c>
      <c r="AE603" s="394">
        <v>0</v>
      </c>
      <c r="AF603" s="396">
        <v>0</v>
      </c>
      <c r="AG603" s="393">
        <v>0</v>
      </c>
      <c r="AH603" s="397" t="s">
        <v>633</v>
      </c>
      <c r="AI603" s="351"/>
      <c r="AL603" s="525" t="s">
        <v>15683</v>
      </c>
      <c r="AM603" s="513" t="s">
        <v>84</v>
      </c>
      <c r="AN603" s="508">
        <v>100</v>
      </c>
      <c r="AO603" s="514">
        <v>1128</v>
      </c>
      <c r="AP603" s="498">
        <v>860</v>
      </c>
      <c r="AQ603" s="515">
        <v>268</v>
      </c>
      <c r="AR603" s="512" t="s">
        <v>15677</v>
      </c>
      <c r="BA603" s="338" t="s">
        <v>6715</v>
      </c>
    </row>
    <row r="604" spans="2:53" ht="16.5" customHeight="1">
      <c r="B604" s="398" t="s">
        <v>6709</v>
      </c>
      <c r="C604" s="381" t="s">
        <v>6710</v>
      </c>
      <c r="D604" s="383">
        <v>1126</v>
      </c>
      <c r="E604" s="382" t="s">
        <v>633</v>
      </c>
      <c r="F604" s="369" t="s">
        <v>6703</v>
      </c>
      <c r="G604" s="385" t="s">
        <v>6711</v>
      </c>
      <c r="H604" s="386"/>
      <c r="I604" s="384" t="s">
        <v>506</v>
      </c>
      <c r="J604" s="367" t="s">
        <v>1423</v>
      </c>
      <c r="K604" s="366" t="s">
        <v>83</v>
      </c>
      <c r="L604" s="387">
        <v>19</v>
      </c>
      <c r="M604" s="388" t="s">
        <v>6716</v>
      </c>
      <c r="N604" s="389">
        <v>600</v>
      </c>
      <c r="O604" s="390" t="s">
        <v>1348</v>
      </c>
      <c r="P604" s="373" t="s">
        <v>1349</v>
      </c>
      <c r="Q604" s="372" t="s">
        <v>3638</v>
      </c>
      <c r="R604" s="374">
        <v>37</v>
      </c>
      <c r="S604" s="375">
        <v>43</v>
      </c>
      <c r="T604" s="392">
        <v>20</v>
      </c>
      <c r="U604" s="391" t="s">
        <v>6703</v>
      </c>
      <c r="V604" s="376">
        <v>125.67775271468288</v>
      </c>
      <c r="W604" s="378">
        <v>126.43035199076745</v>
      </c>
      <c r="X604" s="377">
        <v>63.025947647274855</v>
      </c>
      <c r="Y604" s="387">
        <v>64.600000000000009</v>
      </c>
      <c r="Z604" s="395" t="s">
        <v>3639</v>
      </c>
      <c r="AA604" s="380">
        <v>100</v>
      </c>
      <c r="AB604" s="379" t="s">
        <v>3630</v>
      </c>
      <c r="AC604" s="380">
        <v>10</v>
      </c>
      <c r="AD604" s="379" t="s">
        <v>3630</v>
      </c>
      <c r="AE604" s="394">
        <v>0</v>
      </c>
      <c r="AF604" s="396">
        <v>0.3</v>
      </c>
      <c r="AG604" s="393">
        <v>0</v>
      </c>
      <c r="AH604" s="397" t="s">
        <v>4230</v>
      </c>
      <c r="AI604" s="351"/>
      <c r="AL604" s="525" t="s">
        <v>15684</v>
      </c>
      <c r="AM604" s="513" t="s">
        <v>83</v>
      </c>
      <c r="AN604" s="508">
        <v>100</v>
      </c>
      <c r="AO604" s="514">
        <v>1126</v>
      </c>
      <c r="AP604" s="498">
        <v>1126</v>
      </c>
      <c r="AQ604" s="515">
        <v>0</v>
      </c>
      <c r="AR604" s="512" t="s">
        <v>15685</v>
      </c>
      <c r="BA604" s="338" t="s">
        <v>6717</v>
      </c>
    </row>
    <row r="605" spans="2:53" ht="16.5" customHeight="1">
      <c r="B605" s="398" t="s">
        <v>6718</v>
      </c>
      <c r="C605" s="381" t="s">
        <v>6719</v>
      </c>
      <c r="D605" s="383">
        <v>1129</v>
      </c>
      <c r="E605" s="382" t="s">
        <v>633</v>
      </c>
      <c r="F605" s="369" t="s">
        <v>6720</v>
      </c>
      <c r="G605" s="385" t="s">
        <v>6721</v>
      </c>
      <c r="H605" s="386"/>
      <c r="I605" s="384" t="s">
        <v>333</v>
      </c>
      <c r="J605" s="367" t="s">
        <v>769</v>
      </c>
      <c r="K605" s="366" t="s">
        <v>83</v>
      </c>
      <c r="L605" s="387">
        <v>44</v>
      </c>
      <c r="M605" s="388" t="s">
        <v>6722</v>
      </c>
      <c r="N605" s="389">
        <v>1000</v>
      </c>
      <c r="O605" s="390" t="s">
        <v>1348</v>
      </c>
      <c r="P605" s="373" t="s">
        <v>1349</v>
      </c>
      <c r="Q605" s="372" t="s">
        <v>3638</v>
      </c>
      <c r="R605" s="374">
        <v>25</v>
      </c>
      <c r="S605" s="375">
        <v>40</v>
      </c>
      <c r="T605" s="392">
        <v>25</v>
      </c>
      <c r="U605" s="391" t="s">
        <v>6720</v>
      </c>
      <c r="V605" s="376">
        <v>125.66149756313692</v>
      </c>
      <c r="W605" s="378">
        <v>126.41843154630041</v>
      </c>
      <c r="X605" s="377">
        <v>63.020035445281337</v>
      </c>
      <c r="Y605" s="387">
        <v>63.669999999999995</v>
      </c>
      <c r="Z605" s="395" t="s">
        <v>3639</v>
      </c>
      <c r="AA605" s="380">
        <v>100</v>
      </c>
      <c r="AB605" s="379" t="s">
        <v>3630</v>
      </c>
      <c r="AC605" s="380">
        <v>0</v>
      </c>
      <c r="AD605" s="379" t="s">
        <v>3630</v>
      </c>
      <c r="AE605" s="394">
        <v>0</v>
      </c>
      <c r="AF605" s="396">
        <v>0</v>
      </c>
      <c r="AG605" s="393">
        <v>0</v>
      </c>
      <c r="AH605" s="397" t="s">
        <v>633</v>
      </c>
      <c r="AI605" s="351"/>
      <c r="AL605" s="525" t="s">
        <v>15686</v>
      </c>
      <c r="AM605" s="513" t="s">
        <v>83</v>
      </c>
      <c r="AN605" s="508">
        <v>100</v>
      </c>
      <c r="AO605" s="514">
        <v>1129</v>
      </c>
      <c r="AP605" s="498">
        <v>1129</v>
      </c>
      <c r="AQ605" s="515">
        <v>0</v>
      </c>
      <c r="AR605" s="512" t="s">
        <v>15687</v>
      </c>
      <c r="BA605" s="338" t="s">
        <v>6723</v>
      </c>
    </row>
    <row r="606" spans="2:53" ht="16.5" customHeight="1">
      <c r="B606" s="398" t="s">
        <v>6718</v>
      </c>
      <c r="C606" s="381" t="s">
        <v>6719</v>
      </c>
      <c r="D606" s="383">
        <v>1130</v>
      </c>
      <c r="E606" s="382" t="s">
        <v>6724</v>
      </c>
      <c r="F606" s="369" t="s">
        <v>6725</v>
      </c>
      <c r="G606" s="385" t="s">
        <v>6726</v>
      </c>
      <c r="H606" s="386"/>
      <c r="I606" s="384" t="s">
        <v>632</v>
      </c>
      <c r="J606" s="367" t="s">
        <v>356</v>
      </c>
      <c r="K606" s="366" t="s">
        <v>84</v>
      </c>
      <c r="L606" s="387">
        <v>46</v>
      </c>
      <c r="M606" s="388" t="s">
        <v>6727</v>
      </c>
      <c r="N606" s="389">
        <v>400</v>
      </c>
      <c r="O606" s="390" t="s">
        <v>1182</v>
      </c>
      <c r="P606" s="373" t="s">
        <v>1182</v>
      </c>
      <c r="Q606" s="372" t="s">
        <v>3638</v>
      </c>
      <c r="R606" s="374">
        <v>28</v>
      </c>
      <c r="S606" s="375">
        <v>25</v>
      </c>
      <c r="T606" s="392">
        <v>23</v>
      </c>
      <c r="U606" s="391" t="s">
        <v>6725</v>
      </c>
      <c r="V606" s="376">
        <v>125.65151515151514</v>
      </c>
      <c r="W606" s="378">
        <v>126.41111111111111</v>
      </c>
      <c r="X606" s="377">
        <v>63.068686868686875</v>
      </c>
      <c r="Y606" s="387" t="s">
        <v>633</v>
      </c>
      <c r="Z606" s="395" t="s">
        <v>4557</v>
      </c>
      <c r="AA606" s="380">
        <v>95</v>
      </c>
      <c r="AB606" s="379" t="s">
        <v>3630</v>
      </c>
      <c r="AC606" s="380">
        <v>0</v>
      </c>
      <c r="AD606" s="379" t="s">
        <v>3630</v>
      </c>
      <c r="AE606" s="394">
        <v>0</v>
      </c>
      <c r="AF606" s="396">
        <v>0</v>
      </c>
      <c r="AG606" s="393">
        <v>0</v>
      </c>
      <c r="AH606" s="397" t="s">
        <v>4389</v>
      </c>
      <c r="AI606" s="351"/>
      <c r="AL606" s="525" t="s">
        <v>15688</v>
      </c>
      <c r="AM606" s="513" t="s">
        <v>84</v>
      </c>
      <c r="AN606" s="508">
        <v>100</v>
      </c>
      <c r="AO606" s="514">
        <v>1130</v>
      </c>
      <c r="AP606" s="498">
        <v>862</v>
      </c>
      <c r="AQ606" s="515">
        <v>268</v>
      </c>
      <c r="AR606" s="512" t="s">
        <v>15689</v>
      </c>
      <c r="BA606" s="338" t="s">
        <v>6728</v>
      </c>
    </row>
    <row r="607" spans="2:53" ht="16.5" customHeight="1">
      <c r="B607" s="398" t="s">
        <v>6729</v>
      </c>
      <c r="C607" s="381" t="s">
        <v>6730</v>
      </c>
      <c r="D607" s="383">
        <v>1131</v>
      </c>
      <c r="E607" s="382" t="s">
        <v>6731</v>
      </c>
      <c r="F607" s="369" t="s">
        <v>6732</v>
      </c>
      <c r="G607" s="385" t="s">
        <v>6733</v>
      </c>
      <c r="H607" s="386"/>
      <c r="I607" s="384" t="s">
        <v>150</v>
      </c>
      <c r="J607" s="367" t="s">
        <v>1380</v>
      </c>
      <c r="K607" s="366" t="s">
        <v>84</v>
      </c>
      <c r="L607" s="387">
        <v>33</v>
      </c>
      <c r="M607" s="388" t="s">
        <v>6734</v>
      </c>
      <c r="N607" s="389">
        <v>800</v>
      </c>
      <c r="O607" s="390" t="s">
        <v>1348</v>
      </c>
      <c r="P607" s="373" t="s">
        <v>1349</v>
      </c>
      <c r="Q607" s="372" t="s">
        <v>3638</v>
      </c>
      <c r="R607" s="374">
        <v>35</v>
      </c>
      <c r="S607" s="375">
        <v>25</v>
      </c>
      <c r="T607" s="392">
        <v>25</v>
      </c>
      <c r="U607" s="391" t="s">
        <v>6732</v>
      </c>
      <c r="V607" s="376">
        <v>125.56466097889539</v>
      </c>
      <c r="W607" s="378">
        <v>126.34741805118995</v>
      </c>
      <c r="X607" s="377">
        <v>63.038960484957329</v>
      </c>
      <c r="Y607" s="387">
        <v>63.379999999999995</v>
      </c>
      <c r="Z607" s="395" t="s">
        <v>3639</v>
      </c>
      <c r="AA607" s="380">
        <v>120</v>
      </c>
      <c r="AB607" s="379" t="s">
        <v>3630</v>
      </c>
      <c r="AC607" s="380">
        <v>0</v>
      </c>
      <c r="AD607" s="379" t="s">
        <v>3630</v>
      </c>
      <c r="AE607" s="394">
        <v>0</v>
      </c>
      <c r="AF607" s="396">
        <v>0</v>
      </c>
      <c r="AG607" s="393">
        <v>0</v>
      </c>
      <c r="AH607" s="397" t="s">
        <v>633</v>
      </c>
      <c r="AI607" s="351"/>
      <c r="AL607" s="525" t="s">
        <v>15690</v>
      </c>
      <c r="AM607" s="513" t="s">
        <v>84</v>
      </c>
      <c r="AN607" s="508">
        <v>100</v>
      </c>
      <c r="AO607" s="514">
        <v>1131</v>
      </c>
      <c r="AP607" s="498">
        <v>862</v>
      </c>
      <c r="AQ607" s="515">
        <v>269</v>
      </c>
      <c r="AR607" s="512" t="s">
        <v>15691</v>
      </c>
      <c r="BA607" s="338" t="s">
        <v>6735</v>
      </c>
    </row>
    <row r="608" spans="2:53" ht="16.5" customHeight="1">
      <c r="B608" s="398" t="s">
        <v>6736</v>
      </c>
      <c r="C608" s="381" t="s">
        <v>6737</v>
      </c>
      <c r="D608" s="383">
        <v>1132</v>
      </c>
      <c r="E608" s="382" t="s">
        <v>6738</v>
      </c>
      <c r="F608" s="369" t="s">
        <v>6623</v>
      </c>
      <c r="G608" s="385" t="s">
        <v>6739</v>
      </c>
      <c r="H608" s="386"/>
      <c r="I608" s="384" t="s">
        <v>341</v>
      </c>
      <c r="J608" s="367" t="s">
        <v>144</v>
      </c>
      <c r="K608" s="366" t="s">
        <v>84</v>
      </c>
      <c r="L608" s="387">
        <v>13</v>
      </c>
      <c r="M608" s="388" t="s">
        <v>6740</v>
      </c>
      <c r="N608" s="389">
        <v>1000</v>
      </c>
      <c r="O608" s="390" t="s">
        <v>1350</v>
      </c>
      <c r="P608" s="373" t="s">
        <v>1351</v>
      </c>
      <c r="Q608" s="372" t="s">
        <v>3638</v>
      </c>
      <c r="R608" s="374">
        <v>30</v>
      </c>
      <c r="S608" s="375">
        <v>30</v>
      </c>
      <c r="T608" s="392">
        <v>20</v>
      </c>
      <c r="U608" s="391" t="s">
        <v>6623</v>
      </c>
      <c r="V608" s="376">
        <v>125.84233399984049</v>
      </c>
      <c r="W608" s="378">
        <v>126.55104493321636</v>
      </c>
      <c r="X608" s="377">
        <v>63.133310533471587</v>
      </c>
      <c r="Y608" s="387">
        <v>63.78</v>
      </c>
      <c r="Z608" s="395" t="s">
        <v>3639</v>
      </c>
      <c r="AA608" s="380">
        <v>200</v>
      </c>
      <c r="AB608" s="379" t="s">
        <v>3630</v>
      </c>
      <c r="AC608" s="380">
        <v>10</v>
      </c>
      <c r="AD608" s="379" t="s">
        <v>3630</v>
      </c>
      <c r="AE608" s="394">
        <v>0</v>
      </c>
      <c r="AF608" s="396">
        <v>0</v>
      </c>
      <c r="AG608" s="393">
        <v>0</v>
      </c>
      <c r="AH608" s="397" t="s">
        <v>633</v>
      </c>
      <c r="AI608" s="351"/>
      <c r="AL608" s="525" t="s">
        <v>15692</v>
      </c>
      <c r="AM608" s="513" t="s">
        <v>84</v>
      </c>
      <c r="AN608" s="508">
        <v>100</v>
      </c>
      <c r="AO608" s="514">
        <v>1132</v>
      </c>
      <c r="AP608" s="498">
        <v>865</v>
      </c>
      <c r="AQ608" s="515">
        <v>267</v>
      </c>
      <c r="AR608" s="512" t="s">
        <v>15693</v>
      </c>
      <c r="BA608" s="338" t="s">
        <v>6741</v>
      </c>
    </row>
    <row r="609" spans="2:53" ht="16.5" customHeight="1">
      <c r="B609" s="398" t="s">
        <v>6736</v>
      </c>
      <c r="C609" s="381" t="s">
        <v>6737</v>
      </c>
      <c r="D609" s="383">
        <v>1133</v>
      </c>
      <c r="E609" s="382" t="s">
        <v>633</v>
      </c>
      <c r="F609" s="369" t="s">
        <v>6742</v>
      </c>
      <c r="G609" s="385" t="s">
        <v>6743</v>
      </c>
      <c r="H609" s="386"/>
      <c r="I609" s="384" t="s">
        <v>150</v>
      </c>
      <c r="J609" s="367" t="s">
        <v>162</v>
      </c>
      <c r="K609" s="366" t="s">
        <v>83</v>
      </c>
      <c r="L609" s="387">
        <v>19</v>
      </c>
      <c r="M609" s="388" t="s">
        <v>6744</v>
      </c>
      <c r="N609" s="389">
        <v>800</v>
      </c>
      <c r="O609" s="390" t="s">
        <v>1348</v>
      </c>
      <c r="P609" s="373" t="s">
        <v>1349</v>
      </c>
      <c r="Q609" s="372" t="s">
        <v>3638</v>
      </c>
      <c r="R609" s="374">
        <v>20</v>
      </c>
      <c r="S609" s="375">
        <v>35</v>
      </c>
      <c r="T609" s="392">
        <v>30</v>
      </c>
      <c r="U609" s="391" t="s">
        <v>6742</v>
      </c>
      <c r="V609" s="376">
        <v>125.5461936773256</v>
      </c>
      <c r="W609" s="378">
        <v>126.3338753633721</v>
      </c>
      <c r="X609" s="377">
        <v>62.979965479651128</v>
      </c>
      <c r="Y609" s="387">
        <v>63.21</v>
      </c>
      <c r="Z609" s="395" t="s">
        <v>3639</v>
      </c>
      <c r="AA609" s="380">
        <v>120</v>
      </c>
      <c r="AB609" s="379" t="s">
        <v>3630</v>
      </c>
      <c r="AC609" s="380">
        <v>0</v>
      </c>
      <c r="AD609" s="379" t="s">
        <v>3630</v>
      </c>
      <c r="AE609" s="394">
        <v>0</v>
      </c>
      <c r="AF609" s="396">
        <v>0</v>
      </c>
      <c r="AG609" s="393">
        <v>0</v>
      </c>
      <c r="AH609" s="397" t="s">
        <v>633</v>
      </c>
      <c r="AI609" s="351"/>
      <c r="AL609" s="525" t="s">
        <v>15694</v>
      </c>
      <c r="AM609" s="513" t="s">
        <v>83</v>
      </c>
      <c r="AN609" s="508">
        <v>100</v>
      </c>
      <c r="AO609" s="514">
        <v>1133</v>
      </c>
      <c r="AP609" s="498">
        <v>1133</v>
      </c>
      <c r="AQ609" s="515">
        <v>0</v>
      </c>
      <c r="AR609" s="512" t="s">
        <v>15695</v>
      </c>
      <c r="BA609" s="338" t="s">
        <v>6745</v>
      </c>
    </row>
    <row r="610" spans="2:53" ht="16.5" customHeight="1">
      <c r="B610" s="398" t="s">
        <v>6746</v>
      </c>
      <c r="C610" s="381" t="s">
        <v>6747</v>
      </c>
      <c r="D610" s="383">
        <v>1134</v>
      </c>
      <c r="E610" s="382" t="s">
        <v>6748</v>
      </c>
      <c r="F610" s="369" t="s">
        <v>6749</v>
      </c>
      <c r="G610" s="385" t="s">
        <v>6750</v>
      </c>
      <c r="H610" s="386"/>
      <c r="I610" s="384" t="s">
        <v>150</v>
      </c>
      <c r="J610" s="367" t="s">
        <v>78</v>
      </c>
      <c r="K610" s="366" t="s">
        <v>84</v>
      </c>
      <c r="L610" s="387">
        <v>12</v>
      </c>
      <c r="M610" s="388" t="s">
        <v>6751</v>
      </c>
      <c r="N610" s="389">
        <v>800</v>
      </c>
      <c r="O610" s="390" t="s">
        <v>1348</v>
      </c>
      <c r="P610" s="373" t="s">
        <v>1349</v>
      </c>
      <c r="Q610" s="372" t="s">
        <v>3638</v>
      </c>
      <c r="R610" s="374">
        <v>25</v>
      </c>
      <c r="S610" s="375">
        <v>35</v>
      </c>
      <c r="T610" s="392">
        <v>25</v>
      </c>
      <c r="U610" s="391" t="s">
        <v>6749</v>
      </c>
      <c r="V610" s="376">
        <v>125.52515137401028</v>
      </c>
      <c r="W610" s="378">
        <v>126.31844434094086</v>
      </c>
      <c r="X610" s="377">
        <v>63.028202142524421</v>
      </c>
      <c r="Y610" s="387">
        <v>63.37</v>
      </c>
      <c r="Z610" s="395" t="s">
        <v>3639</v>
      </c>
      <c r="AA610" s="380">
        <v>120</v>
      </c>
      <c r="AB610" s="379" t="s">
        <v>3630</v>
      </c>
      <c r="AC610" s="380">
        <v>0</v>
      </c>
      <c r="AD610" s="379" t="s">
        <v>3630</v>
      </c>
      <c r="AE610" s="394">
        <v>0</v>
      </c>
      <c r="AF610" s="396">
        <v>0</v>
      </c>
      <c r="AG610" s="393">
        <v>0</v>
      </c>
      <c r="AH610" s="397" t="s">
        <v>633</v>
      </c>
      <c r="AI610" s="351"/>
      <c r="AL610" s="525" t="s">
        <v>15696</v>
      </c>
      <c r="AM610" s="513" t="s">
        <v>84</v>
      </c>
      <c r="AN610" s="508">
        <v>100</v>
      </c>
      <c r="AO610" s="514">
        <v>1134</v>
      </c>
      <c r="AP610" s="498">
        <v>863</v>
      </c>
      <c r="AQ610" s="515">
        <v>271</v>
      </c>
      <c r="AR610" s="512" t="s">
        <v>15697</v>
      </c>
      <c r="BA610" s="338" t="s">
        <v>6752</v>
      </c>
    </row>
    <row r="611" spans="2:53" ht="16.5" customHeight="1">
      <c r="B611" s="398" t="s">
        <v>6746</v>
      </c>
      <c r="C611" s="381" t="s">
        <v>6747</v>
      </c>
      <c r="D611" s="383">
        <v>1135</v>
      </c>
      <c r="E611" s="382" t="s">
        <v>633</v>
      </c>
      <c r="F611" s="369" t="s">
        <v>6753</v>
      </c>
      <c r="G611" s="385" t="s">
        <v>6754</v>
      </c>
      <c r="H611" s="386"/>
      <c r="I611" s="384" t="s">
        <v>150</v>
      </c>
      <c r="J611" s="367" t="s">
        <v>1431</v>
      </c>
      <c r="K611" s="366" t="s">
        <v>83</v>
      </c>
      <c r="L611" s="387">
        <v>14</v>
      </c>
      <c r="M611" s="388" t="s">
        <v>6755</v>
      </c>
      <c r="N611" s="389">
        <v>800</v>
      </c>
      <c r="O611" s="390" t="s">
        <v>1348</v>
      </c>
      <c r="P611" s="373" t="s">
        <v>1349</v>
      </c>
      <c r="Q611" s="372" t="s">
        <v>3638</v>
      </c>
      <c r="R611" s="374">
        <v>20</v>
      </c>
      <c r="S611" s="375">
        <v>35</v>
      </c>
      <c r="T611" s="392">
        <v>30</v>
      </c>
      <c r="U611" s="391" t="s">
        <v>6753</v>
      </c>
      <c r="V611" s="376">
        <v>125.52234738372094</v>
      </c>
      <c r="W611" s="378">
        <v>126.31638808139535</v>
      </c>
      <c r="X611" s="377">
        <v>62.97563226744186</v>
      </c>
      <c r="Y611" s="387">
        <v>63.19</v>
      </c>
      <c r="Z611" s="395" t="s">
        <v>3639</v>
      </c>
      <c r="AA611" s="380">
        <v>120</v>
      </c>
      <c r="AB611" s="379" t="s">
        <v>3630</v>
      </c>
      <c r="AC611" s="380">
        <v>0</v>
      </c>
      <c r="AD611" s="379" t="s">
        <v>3630</v>
      </c>
      <c r="AE611" s="394">
        <v>0</v>
      </c>
      <c r="AF611" s="396">
        <v>0</v>
      </c>
      <c r="AG611" s="393">
        <v>0</v>
      </c>
      <c r="AH611" s="397" t="s">
        <v>633</v>
      </c>
      <c r="AI611" s="351"/>
      <c r="AL611" s="525" t="s">
        <v>15698</v>
      </c>
      <c r="AM611" s="513" t="s">
        <v>83</v>
      </c>
      <c r="AN611" s="508">
        <v>100</v>
      </c>
      <c r="AO611" s="514">
        <v>1135</v>
      </c>
      <c r="AP611" s="498">
        <v>1135</v>
      </c>
      <c r="AQ611" s="515">
        <v>0</v>
      </c>
      <c r="AR611" s="512" t="s">
        <v>15699</v>
      </c>
      <c r="BA611" s="338" t="s">
        <v>6756</v>
      </c>
    </row>
    <row r="612" spans="2:53" ht="16.5" customHeight="1">
      <c r="B612" s="398" t="s">
        <v>6746</v>
      </c>
      <c r="C612" s="381" t="s">
        <v>6747</v>
      </c>
      <c r="D612" s="383">
        <v>1136</v>
      </c>
      <c r="E612" s="382" t="s">
        <v>6754</v>
      </c>
      <c r="F612" s="369" t="s">
        <v>6753</v>
      </c>
      <c r="G612" s="385" t="s">
        <v>6757</v>
      </c>
      <c r="H612" s="386"/>
      <c r="I612" s="384" t="s">
        <v>333</v>
      </c>
      <c r="J612" s="367" t="s">
        <v>144</v>
      </c>
      <c r="K612" s="366" t="s">
        <v>84</v>
      </c>
      <c r="L612" s="387">
        <v>13</v>
      </c>
      <c r="M612" s="388" t="s">
        <v>6758</v>
      </c>
      <c r="N612" s="389">
        <v>1000</v>
      </c>
      <c r="O612" s="390" t="s">
        <v>1348</v>
      </c>
      <c r="P612" s="373" t="s">
        <v>1349</v>
      </c>
      <c r="Q612" s="372" t="s">
        <v>3638</v>
      </c>
      <c r="R612" s="374">
        <v>40</v>
      </c>
      <c r="S612" s="375">
        <v>25</v>
      </c>
      <c r="T612" s="392">
        <v>25</v>
      </c>
      <c r="U612" s="391" t="s">
        <v>6753</v>
      </c>
      <c r="V612" s="376">
        <v>125.51956247370634</v>
      </c>
      <c r="W612" s="378">
        <v>126.31434581405132</v>
      </c>
      <c r="X612" s="377">
        <v>63.023045856121165</v>
      </c>
      <c r="Y612" s="387">
        <v>63.61</v>
      </c>
      <c r="Z612" s="395" t="s">
        <v>3639</v>
      </c>
      <c r="AA612" s="380">
        <v>100</v>
      </c>
      <c r="AB612" s="379" t="s">
        <v>3630</v>
      </c>
      <c r="AC612" s="380">
        <v>0</v>
      </c>
      <c r="AD612" s="379" t="s">
        <v>3630</v>
      </c>
      <c r="AE612" s="394">
        <v>0</v>
      </c>
      <c r="AF612" s="396">
        <v>0</v>
      </c>
      <c r="AG612" s="393">
        <v>0</v>
      </c>
      <c r="AH612" s="397" t="s">
        <v>633</v>
      </c>
      <c r="AI612" s="351"/>
      <c r="AL612" s="525" t="s">
        <v>15700</v>
      </c>
      <c r="AM612" s="513" t="s">
        <v>84</v>
      </c>
      <c r="AN612" s="508">
        <v>100</v>
      </c>
      <c r="AO612" s="514">
        <v>1136</v>
      </c>
      <c r="AP612" s="498">
        <v>865</v>
      </c>
      <c r="AQ612" s="515">
        <v>271</v>
      </c>
      <c r="AR612" s="512" t="s">
        <v>15701</v>
      </c>
      <c r="BA612" s="338" t="s">
        <v>6759</v>
      </c>
    </row>
    <row r="613" spans="2:53" ht="16.5" customHeight="1">
      <c r="B613" s="398" t="s">
        <v>6760</v>
      </c>
      <c r="C613" s="381" t="s">
        <v>6761</v>
      </c>
      <c r="D613" s="383">
        <v>1137</v>
      </c>
      <c r="E613" s="382" t="s">
        <v>633</v>
      </c>
      <c r="F613" s="369" t="s">
        <v>6762</v>
      </c>
      <c r="G613" s="385" t="s">
        <v>6763</v>
      </c>
      <c r="H613" s="386"/>
      <c r="I613" s="384" t="s">
        <v>333</v>
      </c>
      <c r="J613" s="367" t="s">
        <v>762</v>
      </c>
      <c r="K613" s="366" t="s">
        <v>83</v>
      </c>
      <c r="L613" s="387">
        <v>12</v>
      </c>
      <c r="M613" s="388" t="s">
        <v>6705</v>
      </c>
      <c r="N613" s="389">
        <v>1000</v>
      </c>
      <c r="O613" s="390" t="s">
        <v>1348</v>
      </c>
      <c r="P613" s="373" t="s">
        <v>1349</v>
      </c>
      <c r="Q613" s="372" t="s">
        <v>3638</v>
      </c>
      <c r="R613" s="374">
        <v>25</v>
      </c>
      <c r="S613" s="375">
        <v>35</v>
      </c>
      <c r="T613" s="392">
        <v>30</v>
      </c>
      <c r="U613" s="391" t="s">
        <v>6762</v>
      </c>
      <c r="V613" s="376">
        <v>125.47174793170218</v>
      </c>
      <c r="W613" s="378">
        <v>126.2792818165816</v>
      </c>
      <c r="X613" s="377">
        <v>62.959485125858123</v>
      </c>
      <c r="Y613" s="387">
        <v>63.589999999999996</v>
      </c>
      <c r="Z613" s="395" t="s">
        <v>3639</v>
      </c>
      <c r="AA613" s="380">
        <v>100</v>
      </c>
      <c r="AB613" s="379" t="s">
        <v>3630</v>
      </c>
      <c r="AC613" s="380">
        <v>0</v>
      </c>
      <c r="AD613" s="379" t="s">
        <v>3630</v>
      </c>
      <c r="AE613" s="394">
        <v>0</v>
      </c>
      <c r="AF613" s="396">
        <v>0</v>
      </c>
      <c r="AG613" s="393">
        <v>0</v>
      </c>
      <c r="AH613" s="397" t="s">
        <v>633</v>
      </c>
      <c r="AI613" s="351"/>
      <c r="AL613" s="525" t="s">
        <v>15702</v>
      </c>
      <c r="AM613" s="513" t="s">
        <v>83</v>
      </c>
      <c r="AN613" s="508">
        <v>100</v>
      </c>
      <c r="AO613" s="514">
        <v>1137</v>
      </c>
      <c r="AP613" s="498">
        <v>1137</v>
      </c>
      <c r="AQ613" s="515">
        <v>0</v>
      </c>
      <c r="AR613" s="512" t="s">
        <v>15703</v>
      </c>
      <c r="BA613" s="338" t="s">
        <v>6764</v>
      </c>
    </row>
    <row r="614" spans="2:53" ht="16.5" customHeight="1">
      <c r="B614" s="398" t="s">
        <v>6765</v>
      </c>
      <c r="C614" s="381" t="s">
        <v>6766</v>
      </c>
      <c r="D614" s="383">
        <v>1138</v>
      </c>
      <c r="E614" s="382" t="s">
        <v>633</v>
      </c>
      <c r="F614" s="369" t="s">
        <v>6767</v>
      </c>
      <c r="G614" s="385" t="s">
        <v>6768</v>
      </c>
      <c r="H614" s="386"/>
      <c r="I614" s="384" t="s">
        <v>801</v>
      </c>
      <c r="J614" s="367" t="s">
        <v>802</v>
      </c>
      <c r="K614" s="366" t="s">
        <v>83</v>
      </c>
      <c r="L614" s="387">
        <v>108</v>
      </c>
      <c r="M614" s="388" t="s">
        <v>6769</v>
      </c>
      <c r="N614" s="389">
        <v>200</v>
      </c>
      <c r="O614" s="390" t="s">
        <v>1348</v>
      </c>
      <c r="P614" s="373" t="s">
        <v>1348</v>
      </c>
      <c r="Q614" s="372" t="s">
        <v>3638</v>
      </c>
      <c r="R614" s="374">
        <v>20</v>
      </c>
      <c r="S614" s="375">
        <v>35</v>
      </c>
      <c r="T614" s="392">
        <v>30</v>
      </c>
      <c r="U614" s="391" t="s">
        <v>6767</v>
      </c>
      <c r="V614" s="376">
        <v>125.44694860569993</v>
      </c>
      <c r="W614" s="378">
        <v>126.26109564417995</v>
      </c>
      <c r="X614" s="377">
        <v>62.950977875060069</v>
      </c>
      <c r="Y614" s="387" t="s">
        <v>633</v>
      </c>
      <c r="Z614" s="395" t="s">
        <v>4557</v>
      </c>
      <c r="AA614" s="380">
        <v>14.25</v>
      </c>
      <c r="AB614" s="379" t="s">
        <v>3630</v>
      </c>
      <c r="AC614" s="380">
        <v>10</v>
      </c>
      <c r="AD614" s="379" t="s">
        <v>3630</v>
      </c>
      <c r="AE614" s="394">
        <v>0</v>
      </c>
      <c r="AF614" s="396">
        <v>0</v>
      </c>
      <c r="AG614" s="393">
        <v>0</v>
      </c>
      <c r="AH614" s="397" t="s">
        <v>633</v>
      </c>
      <c r="AI614" s="351"/>
      <c r="AL614" s="525" t="s">
        <v>15704</v>
      </c>
      <c r="AM614" s="513" t="s">
        <v>83</v>
      </c>
      <c r="AN614" s="508">
        <v>100</v>
      </c>
      <c r="AO614" s="514">
        <v>1138</v>
      </c>
      <c r="AP614" s="498">
        <v>1138</v>
      </c>
      <c r="AQ614" s="515">
        <v>0</v>
      </c>
      <c r="AR614" s="512" t="s">
        <v>15705</v>
      </c>
      <c r="BA614" s="338" t="s">
        <v>6770</v>
      </c>
    </row>
    <row r="615" spans="2:53" ht="16.5" customHeight="1">
      <c r="B615" s="398" t="s">
        <v>6771</v>
      </c>
      <c r="C615" s="381" t="s">
        <v>6772</v>
      </c>
      <c r="D615" s="383">
        <v>1140</v>
      </c>
      <c r="E615" s="382" t="s">
        <v>633</v>
      </c>
      <c r="F615" s="369" t="s">
        <v>6773</v>
      </c>
      <c r="G615" s="385" t="s">
        <v>6774</v>
      </c>
      <c r="H615" s="386"/>
      <c r="I615" s="384" t="s">
        <v>381</v>
      </c>
      <c r="J615" s="367" t="s">
        <v>777</v>
      </c>
      <c r="K615" s="366" t="s">
        <v>83</v>
      </c>
      <c r="L615" s="387">
        <v>16</v>
      </c>
      <c r="M615" s="388" t="s">
        <v>6775</v>
      </c>
      <c r="N615" s="389">
        <v>1000</v>
      </c>
      <c r="O615" s="390" t="s">
        <v>1348</v>
      </c>
      <c r="P615" s="373" t="s">
        <v>1349</v>
      </c>
      <c r="Q615" s="372" t="s">
        <v>3638</v>
      </c>
      <c r="R615" s="374">
        <v>25</v>
      </c>
      <c r="S615" s="375">
        <v>35</v>
      </c>
      <c r="T615" s="392">
        <v>25</v>
      </c>
      <c r="U615" s="391" t="s">
        <v>6773</v>
      </c>
      <c r="V615" s="376">
        <v>125.42252894033841</v>
      </c>
      <c r="W615" s="378">
        <v>126.24318788958151</v>
      </c>
      <c r="X615" s="377">
        <v>62.942141585040055</v>
      </c>
      <c r="Y615" s="387">
        <v>64.100000000000009</v>
      </c>
      <c r="Z615" s="395" t="s">
        <v>3639</v>
      </c>
      <c r="AA615" s="380">
        <v>150</v>
      </c>
      <c r="AB615" s="379" t="s">
        <v>3630</v>
      </c>
      <c r="AC615" s="380">
        <v>0</v>
      </c>
      <c r="AD615" s="379" t="s">
        <v>3630</v>
      </c>
      <c r="AE615" s="394">
        <v>0</v>
      </c>
      <c r="AF615" s="396">
        <v>0</v>
      </c>
      <c r="AG615" s="393">
        <v>0</v>
      </c>
      <c r="AH615" s="397" t="s">
        <v>633</v>
      </c>
      <c r="AI615" s="351"/>
      <c r="AL615" s="525" t="s">
        <v>15706</v>
      </c>
      <c r="AM615" s="513" t="s">
        <v>83</v>
      </c>
      <c r="AN615" s="508">
        <v>100</v>
      </c>
      <c r="AO615" s="514">
        <v>1140</v>
      </c>
      <c r="AP615" s="498">
        <v>1140</v>
      </c>
      <c r="AQ615" s="515">
        <v>0</v>
      </c>
      <c r="AR615" s="512" t="s">
        <v>15707</v>
      </c>
      <c r="BA615" s="338" t="s">
        <v>6776</v>
      </c>
    </row>
    <row r="616" spans="2:53" ht="16.5" customHeight="1">
      <c r="B616" s="398" t="s">
        <v>6771</v>
      </c>
      <c r="C616" s="381" t="s">
        <v>6772</v>
      </c>
      <c r="D616" s="383">
        <v>1139</v>
      </c>
      <c r="E616" s="382" t="s">
        <v>633</v>
      </c>
      <c r="F616" s="369" t="s">
        <v>6777</v>
      </c>
      <c r="G616" s="385" t="s">
        <v>6774</v>
      </c>
      <c r="H616" s="386"/>
      <c r="I616" s="384" t="s">
        <v>173</v>
      </c>
      <c r="J616" s="367" t="s">
        <v>178</v>
      </c>
      <c r="K616" s="366" t="s">
        <v>83</v>
      </c>
      <c r="L616" s="387">
        <v>13</v>
      </c>
      <c r="M616" s="388" t="s">
        <v>6778</v>
      </c>
      <c r="N616" s="389">
        <v>1000</v>
      </c>
      <c r="O616" s="390" t="s">
        <v>1350</v>
      </c>
      <c r="P616" s="373" t="s">
        <v>1351</v>
      </c>
      <c r="Q616" s="372" t="s">
        <v>3638</v>
      </c>
      <c r="R616" s="374">
        <v>20</v>
      </c>
      <c r="S616" s="375">
        <v>35</v>
      </c>
      <c r="T616" s="392">
        <v>35</v>
      </c>
      <c r="U616" s="391" t="s">
        <v>6777</v>
      </c>
      <c r="V616" s="376">
        <v>125.42345610051285</v>
      </c>
      <c r="W616" s="378">
        <v>126.24386780704276</v>
      </c>
      <c r="X616" s="377">
        <v>62.941338046222199</v>
      </c>
      <c r="Y616" s="387">
        <v>63.11</v>
      </c>
      <c r="Z616" s="395" t="s">
        <v>3639</v>
      </c>
      <c r="AA616" s="380">
        <v>100</v>
      </c>
      <c r="AB616" s="379" t="s">
        <v>3630</v>
      </c>
      <c r="AC616" s="380">
        <v>0</v>
      </c>
      <c r="AD616" s="379" t="s">
        <v>3630</v>
      </c>
      <c r="AE616" s="394">
        <v>0</v>
      </c>
      <c r="AF616" s="396">
        <v>0</v>
      </c>
      <c r="AG616" s="393">
        <v>0</v>
      </c>
      <c r="AH616" s="397" t="s">
        <v>633</v>
      </c>
      <c r="AI616" s="351"/>
      <c r="AL616" s="525" t="s">
        <v>15708</v>
      </c>
      <c r="AM616" s="513" t="s">
        <v>83</v>
      </c>
      <c r="AN616" s="508">
        <v>100</v>
      </c>
      <c r="AO616" s="514">
        <v>1139</v>
      </c>
      <c r="AP616" s="498">
        <v>1139</v>
      </c>
      <c r="AQ616" s="515">
        <v>0</v>
      </c>
      <c r="AR616" s="512" t="s">
        <v>15707</v>
      </c>
      <c r="BA616" s="338" t="s">
        <v>6779</v>
      </c>
    </row>
    <row r="617" spans="2:53" ht="16.5" customHeight="1">
      <c r="B617" s="398" t="s">
        <v>6771</v>
      </c>
      <c r="C617" s="381" t="s">
        <v>6772</v>
      </c>
      <c r="D617" s="383">
        <v>1141</v>
      </c>
      <c r="E617" s="382" t="s">
        <v>6780</v>
      </c>
      <c r="F617" s="369" t="s">
        <v>6781</v>
      </c>
      <c r="G617" s="385" t="s">
        <v>6782</v>
      </c>
      <c r="H617" s="386"/>
      <c r="I617" s="384" t="s">
        <v>333</v>
      </c>
      <c r="J617" s="367" t="s">
        <v>107</v>
      </c>
      <c r="K617" s="366" t="s">
        <v>84</v>
      </c>
      <c r="L617" s="387">
        <v>7</v>
      </c>
      <c r="M617" s="388" t="s">
        <v>5314</v>
      </c>
      <c r="N617" s="389">
        <v>1000</v>
      </c>
      <c r="O617" s="390" t="s">
        <v>1348</v>
      </c>
      <c r="P617" s="373" t="s">
        <v>1349</v>
      </c>
      <c r="Q617" s="372" t="s">
        <v>3638</v>
      </c>
      <c r="R617" s="374">
        <v>40</v>
      </c>
      <c r="S617" s="375">
        <v>25</v>
      </c>
      <c r="T617" s="392">
        <v>25</v>
      </c>
      <c r="U617" s="391" t="s">
        <v>6781</v>
      </c>
      <c r="V617" s="376">
        <v>125.41354648716867</v>
      </c>
      <c r="W617" s="378">
        <v>126.23660075725704</v>
      </c>
      <c r="X617" s="377">
        <v>62.989926377787143</v>
      </c>
      <c r="Y617" s="387">
        <v>63.57</v>
      </c>
      <c r="Z617" s="395" t="s">
        <v>3639</v>
      </c>
      <c r="AA617" s="380">
        <v>100</v>
      </c>
      <c r="AB617" s="379" t="s">
        <v>3630</v>
      </c>
      <c r="AC617" s="380">
        <v>0</v>
      </c>
      <c r="AD617" s="379" t="s">
        <v>3630</v>
      </c>
      <c r="AE617" s="394">
        <v>0</v>
      </c>
      <c r="AF617" s="396">
        <v>0</v>
      </c>
      <c r="AG617" s="393">
        <v>0</v>
      </c>
      <c r="AH617" s="397" t="s">
        <v>633</v>
      </c>
      <c r="AI617" s="351"/>
      <c r="AL617" s="525" t="s">
        <v>15709</v>
      </c>
      <c r="AM617" s="513" t="s">
        <v>84</v>
      </c>
      <c r="AN617" s="508">
        <v>100</v>
      </c>
      <c r="AO617" s="514">
        <v>1141</v>
      </c>
      <c r="AP617" s="498">
        <v>868</v>
      </c>
      <c r="AQ617" s="515">
        <v>273</v>
      </c>
      <c r="AR617" s="512" t="s">
        <v>15710</v>
      </c>
      <c r="BA617" s="338" t="s">
        <v>6783</v>
      </c>
    </row>
    <row r="618" spans="2:53" ht="16.5" customHeight="1">
      <c r="B618" s="398" t="s">
        <v>6784</v>
      </c>
      <c r="C618" s="381" t="s">
        <v>6785</v>
      </c>
      <c r="D618" s="383">
        <v>1142</v>
      </c>
      <c r="E618" s="382" t="s">
        <v>6786</v>
      </c>
      <c r="F618" s="369" t="s">
        <v>6787</v>
      </c>
      <c r="G618" s="385" t="s">
        <v>6684</v>
      </c>
      <c r="H618" s="386"/>
      <c r="I618" s="384" t="s">
        <v>341</v>
      </c>
      <c r="J618" s="367" t="s">
        <v>395</v>
      </c>
      <c r="K618" s="366" t="s">
        <v>84</v>
      </c>
      <c r="L618" s="387">
        <v>12</v>
      </c>
      <c r="M618" s="388" t="s">
        <v>6788</v>
      </c>
      <c r="N618" s="389">
        <v>1000</v>
      </c>
      <c r="O618" s="390" t="s">
        <v>1350</v>
      </c>
      <c r="P618" s="373" t="s">
        <v>1351</v>
      </c>
      <c r="Q618" s="372" t="s">
        <v>3638</v>
      </c>
      <c r="R618" s="374">
        <v>30</v>
      </c>
      <c r="S618" s="375">
        <v>30</v>
      </c>
      <c r="T618" s="392">
        <v>20</v>
      </c>
      <c r="U618" s="391" t="s">
        <v>6787</v>
      </c>
      <c r="V618" s="376">
        <v>125.68990683373742</v>
      </c>
      <c r="W618" s="378">
        <v>126.43926501140746</v>
      </c>
      <c r="X618" s="377">
        <v>63.080414077427562</v>
      </c>
      <c r="Y618" s="387">
        <v>63.72</v>
      </c>
      <c r="Z618" s="395" t="s">
        <v>3639</v>
      </c>
      <c r="AA618" s="380">
        <v>200</v>
      </c>
      <c r="AB618" s="379" t="s">
        <v>3630</v>
      </c>
      <c r="AC618" s="380">
        <v>10</v>
      </c>
      <c r="AD618" s="379" t="s">
        <v>3630</v>
      </c>
      <c r="AE618" s="394">
        <v>0</v>
      </c>
      <c r="AF618" s="396">
        <v>0</v>
      </c>
      <c r="AG618" s="393">
        <v>0</v>
      </c>
      <c r="AH618" s="397" t="s">
        <v>633</v>
      </c>
      <c r="AI618" s="351"/>
      <c r="AL618" s="525" t="s">
        <v>15711</v>
      </c>
      <c r="AM618" s="513" t="s">
        <v>84</v>
      </c>
      <c r="AN618" s="508">
        <v>100</v>
      </c>
      <c r="AO618" s="514">
        <v>1142</v>
      </c>
      <c r="AP618" s="498">
        <v>871</v>
      </c>
      <c r="AQ618" s="515">
        <v>271</v>
      </c>
      <c r="AR618" s="512" t="s">
        <v>15712</v>
      </c>
      <c r="BA618" s="338" t="s">
        <v>6789</v>
      </c>
    </row>
    <row r="619" spans="2:53" ht="16.5" customHeight="1">
      <c r="B619" s="398" t="s">
        <v>6790</v>
      </c>
      <c r="C619" s="381" t="s">
        <v>6791</v>
      </c>
      <c r="D619" s="383">
        <v>1144</v>
      </c>
      <c r="E619" s="382" t="s">
        <v>633</v>
      </c>
      <c r="F619" s="369" t="s">
        <v>6792</v>
      </c>
      <c r="G619" s="385" t="s">
        <v>6793</v>
      </c>
      <c r="H619" s="386"/>
      <c r="I619" s="384" t="s">
        <v>150</v>
      </c>
      <c r="J619" s="367" t="s">
        <v>182</v>
      </c>
      <c r="K619" s="366" t="s">
        <v>83</v>
      </c>
      <c r="L619" s="387">
        <v>22</v>
      </c>
      <c r="M619" s="388" t="s">
        <v>6794</v>
      </c>
      <c r="N619" s="389">
        <v>800</v>
      </c>
      <c r="O619" s="390" t="s">
        <v>1348</v>
      </c>
      <c r="P619" s="373" t="s">
        <v>1349</v>
      </c>
      <c r="Q619" s="372" t="s">
        <v>3638</v>
      </c>
      <c r="R619" s="374">
        <v>20</v>
      </c>
      <c r="S619" s="375">
        <v>35</v>
      </c>
      <c r="T619" s="392">
        <v>30</v>
      </c>
      <c r="U619" s="391" t="s">
        <v>6792</v>
      </c>
      <c r="V619" s="376">
        <v>125.4031159156977</v>
      </c>
      <c r="W619" s="378">
        <v>126.22895167151164</v>
      </c>
      <c r="X619" s="377">
        <v>62.933966206395333</v>
      </c>
      <c r="Y619" s="387">
        <v>63.14</v>
      </c>
      <c r="Z619" s="395" t="s">
        <v>3639</v>
      </c>
      <c r="AA619" s="380">
        <v>120</v>
      </c>
      <c r="AB619" s="379" t="s">
        <v>3630</v>
      </c>
      <c r="AC619" s="380">
        <v>0</v>
      </c>
      <c r="AD619" s="379" t="s">
        <v>3630</v>
      </c>
      <c r="AE619" s="394">
        <v>0</v>
      </c>
      <c r="AF619" s="396">
        <v>0</v>
      </c>
      <c r="AG619" s="393">
        <v>0</v>
      </c>
      <c r="AH619" s="397" t="s">
        <v>633</v>
      </c>
      <c r="AI619" s="351"/>
      <c r="AL619" s="525" t="s">
        <v>15713</v>
      </c>
      <c r="AM619" s="513" t="s">
        <v>83</v>
      </c>
      <c r="AN619" s="508">
        <v>100</v>
      </c>
      <c r="AO619" s="514">
        <v>1144</v>
      </c>
      <c r="AP619" s="498">
        <v>1144</v>
      </c>
      <c r="AQ619" s="515">
        <v>0</v>
      </c>
      <c r="AR619" s="512" t="s">
        <v>15714</v>
      </c>
      <c r="BA619" s="338" t="s">
        <v>6795</v>
      </c>
    </row>
    <row r="620" spans="2:53" ht="16.5" customHeight="1">
      <c r="B620" s="398" t="s">
        <v>6784</v>
      </c>
      <c r="C620" s="381" t="s">
        <v>6785</v>
      </c>
      <c r="D620" s="383">
        <v>1143</v>
      </c>
      <c r="E620" s="382" t="s">
        <v>6793</v>
      </c>
      <c r="F620" s="369" t="s">
        <v>6792</v>
      </c>
      <c r="G620" s="385" t="s">
        <v>6796</v>
      </c>
      <c r="H620" s="386"/>
      <c r="I620" s="384" t="s">
        <v>357</v>
      </c>
      <c r="J620" s="367" t="s">
        <v>77</v>
      </c>
      <c r="K620" s="366" t="s">
        <v>84</v>
      </c>
      <c r="L620" s="387">
        <v>22</v>
      </c>
      <c r="M620" s="388" t="s">
        <v>6797</v>
      </c>
      <c r="N620" s="389">
        <v>700</v>
      </c>
      <c r="O620" s="390" t="s">
        <v>1350</v>
      </c>
      <c r="P620" s="373" t="s">
        <v>1351</v>
      </c>
      <c r="Q620" s="372" t="s">
        <v>3638</v>
      </c>
      <c r="R620" s="374">
        <v>30</v>
      </c>
      <c r="S620" s="375">
        <v>35</v>
      </c>
      <c r="T620" s="392">
        <v>20</v>
      </c>
      <c r="U620" s="391" t="s">
        <v>6792</v>
      </c>
      <c r="V620" s="376">
        <v>125.40226959213126</v>
      </c>
      <c r="W620" s="378">
        <v>126.2283310342296</v>
      </c>
      <c r="X620" s="377">
        <v>62.984699686819582</v>
      </c>
      <c r="Y620" s="387">
        <v>65.2</v>
      </c>
      <c r="Z620" s="395" t="s">
        <v>3639</v>
      </c>
      <c r="AA620" s="380">
        <v>105</v>
      </c>
      <c r="AB620" s="379" t="s">
        <v>3630</v>
      </c>
      <c r="AC620" s="380">
        <v>10</v>
      </c>
      <c r="AD620" s="379" t="s">
        <v>3630</v>
      </c>
      <c r="AE620" s="394">
        <v>0</v>
      </c>
      <c r="AF620" s="396">
        <v>0</v>
      </c>
      <c r="AG620" s="393">
        <v>0</v>
      </c>
      <c r="AH620" s="397" t="s">
        <v>633</v>
      </c>
      <c r="AI620" s="351"/>
      <c r="AL620" s="525" t="s">
        <v>15715</v>
      </c>
      <c r="AM620" s="513" t="s">
        <v>84</v>
      </c>
      <c r="AN620" s="508">
        <v>100</v>
      </c>
      <c r="AO620" s="514">
        <v>1143</v>
      </c>
      <c r="AP620" s="498">
        <v>869</v>
      </c>
      <c r="AQ620" s="515">
        <v>274</v>
      </c>
      <c r="AR620" s="512" t="s">
        <v>15716</v>
      </c>
      <c r="BA620" s="338" t="s">
        <v>6798</v>
      </c>
    </row>
    <row r="621" spans="2:53" ht="16.5" customHeight="1">
      <c r="B621" s="398" t="s">
        <v>6790</v>
      </c>
      <c r="C621" s="381" t="s">
        <v>6791</v>
      </c>
      <c r="D621" s="383">
        <v>1145</v>
      </c>
      <c r="E621" s="382" t="s">
        <v>6799</v>
      </c>
      <c r="F621" s="369" t="s">
        <v>6800</v>
      </c>
      <c r="G621" s="385" t="s">
        <v>6801</v>
      </c>
      <c r="H621" s="386"/>
      <c r="I621" s="384" t="s">
        <v>381</v>
      </c>
      <c r="J621" s="367" t="s">
        <v>397</v>
      </c>
      <c r="K621" s="366" t="s">
        <v>84</v>
      </c>
      <c r="L621" s="387">
        <v>27</v>
      </c>
      <c r="M621" s="388" t="s">
        <v>6802</v>
      </c>
      <c r="N621" s="389">
        <v>1000</v>
      </c>
      <c r="O621" s="390" t="s">
        <v>1348</v>
      </c>
      <c r="P621" s="373" t="s">
        <v>1349</v>
      </c>
      <c r="Q621" s="372" t="s">
        <v>3638</v>
      </c>
      <c r="R621" s="374">
        <v>35</v>
      </c>
      <c r="S621" s="375">
        <v>25</v>
      </c>
      <c r="T621" s="392">
        <v>25</v>
      </c>
      <c r="U621" s="391" t="s">
        <v>6800</v>
      </c>
      <c r="V621" s="376">
        <v>125.39001560062403</v>
      </c>
      <c r="W621" s="378">
        <v>126.21934477379097</v>
      </c>
      <c r="X621" s="377">
        <v>62.980319812792501</v>
      </c>
      <c r="Y621" s="387">
        <v>63.559999999999995</v>
      </c>
      <c r="Z621" s="395" t="s">
        <v>3639</v>
      </c>
      <c r="AA621" s="380">
        <v>150</v>
      </c>
      <c r="AB621" s="379" t="s">
        <v>3630</v>
      </c>
      <c r="AC621" s="380">
        <v>0</v>
      </c>
      <c r="AD621" s="379" t="s">
        <v>3630</v>
      </c>
      <c r="AE621" s="394">
        <v>0</v>
      </c>
      <c r="AF621" s="396">
        <v>0</v>
      </c>
      <c r="AG621" s="393">
        <v>0</v>
      </c>
      <c r="AH621" s="397" t="s">
        <v>633</v>
      </c>
      <c r="AI621" s="351"/>
      <c r="AL621" s="525" t="s">
        <v>15717</v>
      </c>
      <c r="AM621" s="513" t="s">
        <v>84</v>
      </c>
      <c r="AN621" s="508">
        <v>100</v>
      </c>
      <c r="AO621" s="514">
        <v>1145</v>
      </c>
      <c r="AP621" s="498">
        <v>871</v>
      </c>
      <c r="AQ621" s="515">
        <v>274</v>
      </c>
      <c r="AR621" s="512" t="s">
        <v>15718</v>
      </c>
      <c r="BA621" s="338" t="s">
        <v>6803</v>
      </c>
    </row>
    <row r="622" spans="2:53" ht="16.5" customHeight="1">
      <c r="B622" s="398" t="s">
        <v>6804</v>
      </c>
      <c r="C622" s="381" t="s">
        <v>6805</v>
      </c>
      <c r="D622" s="383">
        <v>1147</v>
      </c>
      <c r="E622" s="382" t="s">
        <v>6806</v>
      </c>
      <c r="F622" s="369" t="s">
        <v>6807</v>
      </c>
      <c r="G622" s="385" t="s">
        <v>6808</v>
      </c>
      <c r="H622" s="386"/>
      <c r="I622" s="384" t="s">
        <v>357</v>
      </c>
      <c r="J622" s="367" t="s">
        <v>692</v>
      </c>
      <c r="K622" s="366" t="s">
        <v>84</v>
      </c>
      <c r="L622" s="387">
        <v>10</v>
      </c>
      <c r="M622" s="388" t="s">
        <v>6809</v>
      </c>
      <c r="N622" s="389">
        <v>700</v>
      </c>
      <c r="O622" s="390" t="s">
        <v>1350</v>
      </c>
      <c r="P622" s="373" t="s">
        <v>1351</v>
      </c>
      <c r="Q622" s="372" t="s">
        <v>3638</v>
      </c>
      <c r="R622" s="374">
        <v>30</v>
      </c>
      <c r="S622" s="375">
        <v>35</v>
      </c>
      <c r="T622" s="392">
        <v>20</v>
      </c>
      <c r="U622" s="391" t="s">
        <v>6807</v>
      </c>
      <c r="V622" s="376">
        <v>125.38412317684302</v>
      </c>
      <c r="W622" s="378">
        <v>126.21502366301821</v>
      </c>
      <c r="X622" s="377">
        <v>62.980426580069384</v>
      </c>
      <c r="Y622" s="387">
        <v>65.190000000000012</v>
      </c>
      <c r="Z622" s="395" t="s">
        <v>3639</v>
      </c>
      <c r="AA622" s="380">
        <v>105</v>
      </c>
      <c r="AB622" s="379" t="s">
        <v>3630</v>
      </c>
      <c r="AC622" s="380">
        <v>10</v>
      </c>
      <c r="AD622" s="379" t="s">
        <v>3630</v>
      </c>
      <c r="AE622" s="394">
        <v>0</v>
      </c>
      <c r="AF622" s="396">
        <v>0</v>
      </c>
      <c r="AG622" s="393">
        <v>0</v>
      </c>
      <c r="AH622" s="397" t="s">
        <v>633</v>
      </c>
      <c r="AI622" s="351"/>
      <c r="AL622" s="525" t="s">
        <v>15719</v>
      </c>
      <c r="AM622" s="513" t="s">
        <v>84</v>
      </c>
      <c r="AN622" s="508">
        <v>100</v>
      </c>
      <c r="AO622" s="514">
        <v>1147</v>
      </c>
      <c r="AP622" s="498">
        <v>872</v>
      </c>
      <c r="AQ622" s="515">
        <v>275</v>
      </c>
      <c r="AR622" s="512" t="s">
        <v>15720</v>
      </c>
      <c r="BA622" s="338" t="s">
        <v>6810</v>
      </c>
    </row>
    <row r="623" spans="2:53" ht="16.5" customHeight="1">
      <c r="B623" s="398" t="s">
        <v>6804</v>
      </c>
      <c r="C623" s="381" t="s">
        <v>6805</v>
      </c>
      <c r="D623" s="383">
        <v>1146</v>
      </c>
      <c r="E623" s="382" t="s">
        <v>633</v>
      </c>
      <c r="F623" s="369" t="s">
        <v>6800</v>
      </c>
      <c r="G623" s="385" t="s">
        <v>6806</v>
      </c>
      <c r="H623" s="386"/>
      <c r="I623" s="384" t="s">
        <v>421</v>
      </c>
      <c r="J623" s="367" t="s">
        <v>97</v>
      </c>
      <c r="K623" s="366" t="s">
        <v>83</v>
      </c>
      <c r="L623" s="387">
        <v>16</v>
      </c>
      <c r="M623" s="388" t="s">
        <v>6811</v>
      </c>
      <c r="N623" s="389">
        <v>1000</v>
      </c>
      <c r="O623" s="390" t="s">
        <v>1350</v>
      </c>
      <c r="P623" s="373" t="s">
        <v>1351</v>
      </c>
      <c r="Q623" s="372" t="s">
        <v>3638</v>
      </c>
      <c r="R623" s="374">
        <v>15</v>
      </c>
      <c r="S623" s="375">
        <v>50</v>
      </c>
      <c r="T623" s="392">
        <v>15</v>
      </c>
      <c r="U623" s="391" t="s">
        <v>6800</v>
      </c>
      <c r="V623" s="376">
        <v>125.38814280377599</v>
      </c>
      <c r="W623" s="378">
        <v>126.21797138943573</v>
      </c>
      <c r="X623" s="377">
        <v>62.926942903394128</v>
      </c>
      <c r="Y623" s="387">
        <v>63.559999999999995</v>
      </c>
      <c r="Z623" s="395" t="s">
        <v>4557</v>
      </c>
      <c r="AA623" s="380">
        <v>196</v>
      </c>
      <c r="AB623" s="379" t="s">
        <v>3630</v>
      </c>
      <c r="AC623" s="380">
        <v>3</v>
      </c>
      <c r="AD623" s="379" t="s">
        <v>3630</v>
      </c>
      <c r="AE623" s="394">
        <v>0</v>
      </c>
      <c r="AF623" s="396">
        <v>0</v>
      </c>
      <c r="AG623" s="393">
        <v>0</v>
      </c>
      <c r="AH623" s="397" t="s">
        <v>633</v>
      </c>
      <c r="AI623" s="351"/>
      <c r="AL623" s="525" t="s">
        <v>15721</v>
      </c>
      <c r="AM623" s="513" t="s">
        <v>83</v>
      </c>
      <c r="AN623" s="508">
        <v>100</v>
      </c>
      <c r="AO623" s="514">
        <v>1146</v>
      </c>
      <c r="AP623" s="498">
        <v>1146</v>
      </c>
      <c r="AQ623" s="515">
        <v>0</v>
      </c>
      <c r="AR623" s="512" t="s">
        <v>15722</v>
      </c>
      <c r="BA623" s="338" t="s">
        <v>6812</v>
      </c>
    </row>
    <row r="624" spans="2:53" ht="16.5" customHeight="1">
      <c r="B624" s="398" t="s">
        <v>6813</v>
      </c>
      <c r="C624" s="381" t="s">
        <v>6814</v>
      </c>
      <c r="D624" s="383">
        <v>1148</v>
      </c>
      <c r="E624" s="382" t="s">
        <v>6815</v>
      </c>
      <c r="F624" s="369" t="s">
        <v>6816</v>
      </c>
      <c r="G624" s="385" t="s">
        <v>6786</v>
      </c>
      <c r="H624" s="386"/>
      <c r="I624" s="384" t="s">
        <v>381</v>
      </c>
      <c r="J624" s="367" t="s">
        <v>75</v>
      </c>
      <c r="K624" s="366" t="s">
        <v>84</v>
      </c>
      <c r="L624" s="387">
        <v>42</v>
      </c>
      <c r="M624" s="388" t="s">
        <v>6817</v>
      </c>
      <c r="N624" s="389">
        <v>1000</v>
      </c>
      <c r="O624" s="390" t="s">
        <v>1348</v>
      </c>
      <c r="P624" s="373" t="s">
        <v>1349</v>
      </c>
      <c r="Q624" s="372" t="s">
        <v>3638</v>
      </c>
      <c r="R624" s="374">
        <v>35</v>
      </c>
      <c r="S624" s="375">
        <v>25</v>
      </c>
      <c r="T624" s="392">
        <v>25</v>
      </c>
      <c r="U624" s="391" t="s">
        <v>6816</v>
      </c>
      <c r="V624" s="376">
        <v>125.36327167372409</v>
      </c>
      <c r="W624" s="378">
        <v>126.19973256073101</v>
      </c>
      <c r="X624" s="377">
        <v>62.973497882772449</v>
      </c>
      <c r="Y624" s="387">
        <v>63.55</v>
      </c>
      <c r="Z624" s="395" t="s">
        <v>3639</v>
      </c>
      <c r="AA624" s="380">
        <v>150</v>
      </c>
      <c r="AB624" s="379" t="s">
        <v>3630</v>
      </c>
      <c r="AC624" s="380">
        <v>0</v>
      </c>
      <c r="AD624" s="379" t="s">
        <v>3630</v>
      </c>
      <c r="AE624" s="394">
        <v>0</v>
      </c>
      <c r="AF624" s="396">
        <v>0</v>
      </c>
      <c r="AG624" s="393">
        <v>0</v>
      </c>
      <c r="AH624" s="397" t="s">
        <v>633</v>
      </c>
      <c r="AI624" s="351"/>
      <c r="AL624" s="525" t="s">
        <v>15723</v>
      </c>
      <c r="AM624" s="513" t="s">
        <v>84</v>
      </c>
      <c r="AN624" s="508">
        <v>100</v>
      </c>
      <c r="AO624" s="514">
        <v>1148</v>
      </c>
      <c r="AP624" s="498">
        <v>873</v>
      </c>
      <c r="AQ624" s="515">
        <v>275</v>
      </c>
      <c r="AR624" s="512" t="s">
        <v>15724</v>
      </c>
      <c r="BA624" s="338" t="s">
        <v>6818</v>
      </c>
    </row>
    <row r="625" spans="2:53" ht="16.5" customHeight="1">
      <c r="B625" s="398" t="s">
        <v>6819</v>
      </c>
      <c r="C625" s="381" t="s">
        <v>6820</v>
      </c>
      <c r="D625" s="383">
        <v>1150</v>
      </c>
      <c r="E625" s="382" t="s">
        <v>6821</v>
      </c>
      <c r="F625" s="369" t="s">
        <v>6822</v>
      </c>
      <c r="G625" s="385" t="s">
        <v>6799</v>
      </c>
      <c r="H625" s="386"/>
      <c r="I625" s="384" t="s">
        <v>381</v>
      </c>
      <c r="J625" s="367" t="s">
        <v>76</v>
      </c>
      <c r="K625" s="366" t="s">
        <v>84</v>
      </c>
      <c r="L625" s="387">
        <v>48</v>
      </c>
      <c r="M625" s="388" t="s">
        <v>6823</v>
      </c>
      <c r="N625" s="389">
        <v>1000</v>
      </c>
      <c r="O625" s="390" t="s">
        <v>1348</v>
      </c>
      <c r="P625" s="373" t="s">
        <v>1349</v>
      </c>
      <c r="Q625" s="372" t="s">
        <v>3638</v>
      </c>
      <c r="R625" s="374">
        <v>35</v>
      </c>
      <c r="S625" s="375">
        <v>25</v>
      </c>
      <c r="T625" s="392">
        <v>25</v>
      </c>
      <c r="U625" s="391" t="s">
        <v>6822</v>
      </c>
      <c r="V625" s="376">
        <v>125.34989971027413</v>
      </c>
      <c r="W625" s="378">
        <v>126.18992645420104</v>
      </c>
      <c r="X625" s="377">
        <v>62.970086917762416</v>
      </c>
      <c r="Y625" s="387">
        <v>63.54</v>
      </c>
      <c r="Z625" s="395" t="s">
        <v>3639</v>
      </c>
      <c r="AA625" s="380">
        <v>150</v>
      </c>
      <c r="AB625" s="379" t="s">
        <v>3630</v>
      </c>
      <c r="AC625" s="380">
        <v>0</v>
      </c>
      <c r="AD625" s="379" t="s">
        <v>3630</v>
      </c>
      <c r="AE625" s="394">
        <v>0</v>
      </c>
      <c r="AF625" s="396">
        <v>0</v>
      </c>
      <c r="AG625" s="393">
        <v>0</v>
      </c>
      <c r="AH625" s="397" t="s">
        <v>633</v>
      </c>
      <c r="AI625" s="351"/>
      <c r="AL625" s="525" t="s">
        <v>15725</v>
      </c>
      <c r="AM625" s="513" t="s">
        <v>84</v>
      </c>
      <c r="AN625" s="508">
        <v>100</v>
      </c>
      <c r="AO625" s="514">
        <v>1150</v>
      </c>
      <c r="AP625" s="498">
        <v>874</v>
      </c>
      <c r="AQ625" s="515">
        <v>276</v>
      </c>
      <c r="AR625" s="512" t="s">
        <v>15726</v>
      </c>
      <c r="BA625" s="338" t="s">
        <v>6824</v>
      </c>
    </row>
    <row r="626" spans="2:53" ht="16.5" customHeight="1">
      <c r="B626" s="398" t="s">
        <v>6819</v>
      </c>
      <c r="C626" s="381" t="s">
        <v>6820</v>
      </c>
      <c r="D626" s="383">
        <v>1149</v>
      </c>
      <c r="E626" s="382" t="s">
        <v>6821</v>
      </c>
      <c r="F626" s="369" t="s">
        <v>6825</v>
      </c>
      <c r="G626" s="385" t="s">
        <v>6826</v>
      </c>
      <c r="H626" s="386"/>
      <c r="I626" s="384" t="s">
        <v>341</v>
      </c>
      <c r="J626" s="367" t="s">
        <v>725</v>
      </c>
      <c r="K626" s="366" t="s">
        <v>84</v>
      </c>
      <c r="L626" s="387">
        <v>35</v>
      </c>
      <c r="M626" s="388" t="s">
        <v>6827</v>
      </c>
      <c r="N626" s="389">
        <v>1000</v>
      </c>
      <c r="O626" s="390" t="s">
        <v>1350</v>
      </c>
      <c r="P626" s="373" t="s">
        <v>1351</v>
      </c>
      <c r="Q626" s="372" t="s">
        <v>3638</v>
      </c>
      <c r="R626" s="374">
        <v>30</v>
      </c>
      <c r="S626" s="375">
        <v>30</v>
      </c>
      <c r="T626" s="392">
        <v>20</v>
      </c>
      <c r="U626" s="391" t="s">
        <v>6825</v>
      </c>
      <c r="V626" s="376">
        <v>125.62335412741074</v>
      </c>
      <c r="W626" s="378">
        <v>126.39045969343454</v>
      </c>
      <c r="X626" s="377">
        <v>63.058093089577369</v>
      </c>
      <c r="Y626" s="387">
        <v>63.699999999999996</v>
      </c>
      <c r="Z626" s="395" t="s">
        <v>3639</v>
      </c>
      <c r="AA626" s="380">
        <v>200</v>
      </c>
      <c r="AB626" s="379" t="s">
        <v>3630</v>
      </c>
      <c r="AC626" s="380">
        <v>10</v>
      </c>
      <c r="AD626" s="379" t="s">
        <v>3630</v>
      </c>
      <c r="AE626" s="394">
        <v>0</v>
      </c>
      <c r="AF626" s="396">
        <v>0</v>
      </c>
      <c r="AG626" s="393">
        <v>0</v>
      </c>
      <c r="AH626" s="397" t="s">
        <v>633</v>
      </c>
      <c r="AI626" s="351"/>
      <c r="AL626" s="525" t="s">
        <v>15727</v>
      </c>
      <c r="AM626" s="513" t="s">
        <v>84</v>
      </c>
      <c r="AN626" s="508">
        <v>100</v>
      </c>
      <c r="AO626" s="514">
        <v>1149</v>
      </c>
      <c r="AP626" s="498">
        <v>876</v>
      </c>
      <c r="AQ626" s="515">
        <v>273</v>
      </c>
      <c r="AR626" s="512" t="s">
        <v>15728</v>
      </c>
      <c r="BA626" s="338" t="s">
        <v>6828</v>
      </c>
    </row>
    <row r="627" spans="2:53" ht="16.5" customHeight="1">
      <c r="B627" s="398" t="s">
        <v>6819</v>
      </c>
      <c r="C627" s="381" t="s">
        <v>6820</v>
      </c>
      <c r="D627" s="383">
        <v>1151</v>
      </c>
      <c r="E627" s="382" t="s">
        <v>6829</v>
      </c>
      <c r="F627" s="369" t="s">
        <v>6830</v>
      </c>
      <c r="G627" s="385" t="s">
        <v>6831</v>
      </c>
      <c r="H627" s="386"/>
      <c r="I627" s="384" t="s">
        <v>150</v>
      </c>
      <c r="J627" s="367" t="s">
        <v>705</v>
      </c>
      <c r="K627" s="366" t="s">
        <v>84</v>
      </c>
      <c r="L627" s="387">
        <v>27</v>
      </c>
      <c r="M627" s="388" t="s">
        <v>6832</v>
      </c>
      <c r="N627" s="389">
        <v>800</v>
      </c>
      <c r="O627" s="390" t="s">
        <v>1348</v>
      </c>
      <c r="P627" s="373" t="s">
        <v>1349</v>
      </c>
      <c r="Q627" s="372" t="s">
        <v>3638</v>
      </c>
      <c r="R627" s="374">
        <v>25</v>
      </c>
      <c r="S627" s="375">
        <v>35</v>
      </c>
      <c r="T627" s="392">
        <v>25</v>
      </c>
      <c r="U627" s="391" t="s">
        <v>6830</v>
      </c>
      <c r="V627" s="376">
        <v>125.34000931532367</v>
      </c>
      <c r="W627" s="378">
        <v>126.18267349790403</v>
      </c>
      <c r="X627" s="377">
        <v>62.963658593386143</v>
      </c>
      <c r="Y627" s="387">
        <v>63.29</v>
      </c>
      <c r="Z627" s="395" t="s">
        <v>3639</v>
      </c>
      <c r="AA627" s="380">
        <v>120</v>
      </c>
      <c r="AB627" s="379" t="s">
        <v>3630</v>
      </c>
      <c r="AC627" s="380">
        <v>0</v>
      </c>
      <c r="AD627" s="379" t="s">
        <v>3630</v>
      </c>
      <c r="AE627" s="394">
        <v>0</v>
      </c>
      <c r="AF627" s="396">
        <v>0</v>
      </c>
      <c r="AG627" s="393">
        <v>0</v>
      </c>
      <c r="AH627" s="397" t="s">
        <v>633</v>
      </c>
      <c r="AI627" s="351"/>
      <c r="AL627" s="525" t="s">
        <v>15729</v>
      </c>
      <c r="AM627" s="513" t="s">
        <v>84</v>
      </c>
      <c r="AN627" s="508">
        <v>100</v>
      </c>
      <c r="AO627" s="514">
        <v>1151</v>
      </c>
      <c r="AP627" s="498">
        <v>875</v>
      </c>
      <c r="AQ627" s="515">
        <v>276</v>
      </c>
      <c r="AR627" s="512" t="s">
        <v>15730</v>
      </c>
      <c r="BA627" s="338" t="s">
        <v>6833</v>
      </c>
    </row>
    <row r="628" spans="2:53" ht="16.5" customHeight="1">
      <c r="B628" s="398" t="s">
        <v>6819</v>
      </c>
      <c r="C628" s="381" t="s">
        <v>6820</v>
      </c>
      <c r="D628" s="383">
        <v>1152</v>
      </c>
      <c r="E628" s="382" t="s">
        <v>6834</v>
      </c>
      <c r="F628" s="369" t="s">
        <v>6830</v>
      </c>
      <c r="G628" s="385" t="s">
        <v>6835</v>
      </c>
      <c r="H628" s="386"/>
      <c r="I628" s="384" t="s">
        <v>150</v>
      </c>
      <c r="J628" s="367" t="s">
        <v>1381</v>
      </c>
      <c r="K628" s="366" t="s">
        <v>84</v>
      </c>
      <c r="L628" s="387">
        <v>5</v>
      </c>
      <c r="M628" s="388" t="s">
        <v>6836</v>
      </c>
      <c r="N628" s="389">
        <v>800</v>
      </c>
      <c r="O628" s="390" t="s">
        <v>1348</v>
      </c>
      <c r="P628" s="373" t="s">
        <v>1349</v>
      </c>
      <c r="Q628" s="372" t="s">
        <v>3638</v>
      </c>
      <c r="R628" s="374">
        <v>35</v>
      </c>
      <c r="S628" s="375">
        <v>25</v>
      </c>
      <c r="T628" s="392">
        <v>25</v>
      </c>
      <c r="U628" s="391" t="s">
        <v>6830</v>
      </c>
      <c r="V628" s="376">
        <v>125.33228558599014</v>
      </c>
      <c r="W628" s="378">
        <v>126.1770094297261</v>
      </c>
      <c r="X628" s="377">
        <v>62.960352492141894</v>
      </c>
      <c r="Y628" s="387">
        <v>63.29</v>
      </c>
      <c r="Z628" s="395" t="s">
        <v>3639</v>
      </c>
      <c r="AA628" s="380">
        <v>120</v>
      </c>
      <c r="AB628" s="379" t="s">
        <v>3630</v>
      </c>
      <c r="AC628" s="380">
        <v>0</v>
      </c>
      <c r="AD628" s="379" t="s">
        <v>3630</v>
      </c>
      <c r="AE628" s="394">
        <v>0</v>
      </c>
      <c r="AF628" s="396">
        <v>0</v>
      </c>
      <c r="AG628" s="393">
        <v>0</v>
      </c>
      <c r="AH628" s="397" t="s">
        <v>633</v>
      </c>
      <c r="AI628" s="351"/>
      <c r="AL628" s="525" t="s">
        <v>15731</v>
      </c>
      <c r="AM628" s="513" t="s">
        <v>84</v>
      </c>
      <c r="AN628" s="508">
        <v>100</v>
      </c>
      <c r="AO628" s="514">
        <v>1152</v>
      </c>
      <c r="AP628" s="498">
        <v>876</v>
      </c>
      <c r="AQ628" s="515">
        <v>276</v>
      </c>
      <c r="AR628" s="512" t="s">
        <v>15730</v>
      </c>
      <c r="BA628" s="338" t="s">
        <v>6837</v>
      </c>
    </row>
    <row r="629" spans="2:53" ht="16.5" customHeight="1">
      <c r="B629" s="398" t="s">
        <v>6838</v>
      </c>
      <c r="C629" s="381" t="s">
        <v>6839</v>
      </c>
      <c r="D629" s="383">
        <v>1153</v>
      </c>
      <c r="E629" s="382" t="s">
        <v>633</v>
      </c>
      <c r="F629" s="369" t="s">
        <v>6840</v>
      </c>
      <c r="G629" s="385" t="s">
        <v>6841</v>
      </c>
      <c r="H629" s="386"/>
      <c r="I629" s="384" t="s">
        <v>150</v>
      </c>
      <c r="J629" s="367" t="s">
        <v>157</v>
      </c>
      <c r="K629" s="366" t="s">
        <v>83</v>
      </c>
      <c r="L629" s="387">
        <v>36</v>
      </c>
      <c r="M629" s="388" t="s">
        <v>6842</v>
      </c>
      <c r="N629" s="389">
        <v>800</v>
      </c>
      <c r="O629" s="390" t="s">
        <v>1348</v>
      </c>
      <c r="P629" s="373" t="s">
        <v>1349</v>
      </c>
      <c r="Q629" s="372" t="s">
        <v>3638</v>
      </c>
      <c r="R629" s="374">
        <v>20</v>
      </c>
      <c r="S629" s="375">
        <v>35</v>
      </c>
      <c r="T629" s="392">
        <v>30</v>
      </c>
      <c r="U629" s="391" t="s">
        <v>6840</v>
      </c>
      <c r="V629" s="376">
        <v>125.31795058139535</v>
      </c>
      <c r="W629" s="378">
        <v>126.16649709302327</v>
      </c>
      <c r="X629" s="377">
        <v>62.907776162790704</v>
      </c>
      <c r="Y629" s="387">
        <v>63.1</v>
      </c>
      <c r="Z629" s="395" t="s">
        <v>3639</v>
      </c>
      <c r="AA629" s="380">
        <v>120</v>
      </c>
      <c r="AB629" s="379" t="s">
        <v>3630</v>
      </c>
      <c r="AC629" s="380">
        <v>0</v>
      </c>
      <c r="AD629" s="379" t="s">
        <v>3630</v>
      </c>
      <c r="AE629" s="394">
        <v>0</v>
      </c>
      <c r="AF629" s="396">
        <v>0</v>
      </c>
      <c r="AG629" s="393">
        <v>0</v>
      </c>
      <c r="AH629" s="397" t="s">
        <v>633</v>
      </c>
      <c r="AI629" s="351"/>
      <c r="AL629" s="525" t="s">
        <v>15732</v>
      </c>
      <c r="AM629" s="513" t="s">
        <v>83</v>
      </c>
      <c r="AN629" s="508">
        <v>100</v>
      </c>
      <c r="AO629" s="514">
        <v>1153</v>
      </c>
      <c r="AP629" s="498">
        <v>1153</v>
      </c>
      <c r="AQ629" s="515">
        <v>0</v>
      </c>
      <c r="AR629" s="512" t="s">
        <v>15733</v>
      </c>
      <c r="BA629" s="338" t="s">
        <v>6843</v>
      </c>
    </row>
    <row r="630" spans="2:53" ht="16.5" customHeight="1">
      <c r="B630" s="398" t="s">
        <v>6844</v>
      </c>
      <c r="C630" s="381" t="s">
        <v>6845</v>
      </c>
      <c r="D630" s="383">
        <v>1154</v>
      </c>
      <c r="E630" s="382" t="s">
        <v>6846</v>
      </c>
      <c r="F630" s="369" t="s">
        <v>6847</v>
      </c>
      <c r="G630" s="385" t="s">
        <v>6848</v>
      </c>
      <c r="H630" s="386"/>
      <c r="I630" s="384" t="s">
        <v>381</v>
      </c>
      <c r="J630" s="367" t="s">
        <v>121</v>
      </c>
      <c r="K630" s="366" t="s">
        <v>84</v>
      </c>
      <c r="L630" s="387">
        <v>21</v>
      </c>
      <c r="M630" s="388" t="s">
        <v>6849</v>
      </c>
      <c r="N630" s="389">
        <v>1000</v>
      </c>
      <c r="O630" s="390" t="s">
        <v>1348</v>
      </c>
      <c r="P630" s="373" t="s">
        <v>1349</v>
      </c>
      <c r="Q630" s="372" t="s">
        <v>3638</v>
      </c>
      <c r="R630" s="374">
        <v>35</v>
      </c>
      <c r="S630" s="375">
        <v>25</v>
      </c>
      <c r="T630" s="392">
        <v>25</v>
      </c>
      <c r="U630" s="391" t="s">
        <v>6847</v>
      </c>
      <c r="V630" s="376">
        <v>125.30978381992421</v>
      </c>
      <c r="W630" s="378">
        <v>126.16050813461109</v>
      </c>
      <c r="X630" s="377">
        <v>62.954854022732349</v>
      </c>
      <c r="Y630" s="387">
        <v>63.53</v>
      </c>
      <c r="Z630" s="395" t="s">
        <v>3639</v>
      </c>
      <c r="AA630" s="380">
        <v>150</v>
      </c>
      <c r="AB630" s="379" t="s">
        <v>3630</v>
      </c>
      <c r="AC630" s="380">
        <v>0</v>
      </c>
      <c r="AD630" s="379" t="s">
        <v>3630</v>
      </c>
      <c r="AE630" s="394">
        <v>0</v>
      </c>
      <c r="AF630" s="396">
        <v>0</v>
      </c>
      <c r="AG630" s="393">
        <v>0</v>
      </c>
      <c r="AH630" s="397" t="s">
        <v>633</v>
      </c>
      <c r="AI630" s="351"/>
      <c r="AL630" s="525" t="s">
        <v>15734</v>
      </c>
      <c r="AM630" s="513" t="s">
        <v>84</v>
      </c>
      <c r="AN630" s="508">
        <v>100</v>
      </c>
      <c r="AO630" s="514">
        <v>1154</v>
      </c>
      <c r="AP630" s="498">
        <v>877</v>
      </c>
      <c r="AQ630" s="515">
        <v>277</v>
      </c>
      <c r="AR630" s="512" t="s">
        <v>15735</v>
      </c>
      <c r="BA630" s="338" t="s">
        <v>6850</v>
      </c>
    </row>
    <row r="631" spans="2:53" ht="16.5" customHeight="1">
      <c r="B631" s="398" t="s">
        <v>6844</v>
      </c>
      <c r="C631" s="381" t="s">
        <v>6845</v>
      </c>
      <c r="D631" s="383">
        <v>1155</v>
      </c>
      <c r="E631" s="382" t="s">
        <v>6851</v>
      </c>
      <c r="F631" s="369" t="s">
        <v>6852</v>
      </c>
      <c r="G631" s="385" t="s">
        <v>6829</v>
      </c>
      <c r="H631" s="386"/>
      <c r="I631" s="384" t="s">
        <v>357</v>
      </c>
      <c r="J631" s="367" t="s">
        <v>185</v>
      </c>
      <c r="K631" s="366" t="s">
        <v>84</v>
      </c>
      <c r="L631" s="387">
        <v>29</v>
      </c>
      <c r="M631" s="388" t="s">
        <v>6853</v>
      </c>
      <c r="N631" s="389">
        <v>700</v>
      </c>
      <c r="O631" s="390" t="s">
        <v>1350</v>
      </c>
      <c r="P631" s="373" t="s">
        <v>1351</v>
      </c>
      <c r="Q631" s="372" t="s">
        <v>3638</v>
      </c>
      <c r="R631" s="374">
        <v>30</v>
      </c>
      <c r="S631" s="375">
        <v>35</v>
      </c>
      <c r="T631" s="392">
        <v>20</v>
      </c>
      <c r="U631" s="391" t="s">
        <v>6852</v>
      </c>
      <c r="V631" s="376">
        <v>125.30116813552523</v>
      </c>
      <c r="W631" s="378">
        <v>126.15418996605185</v>
      </c>
      <c r="X631" s="377">
        <v>62.952320949211462</v>
      </c>
      <c r="Y631" s="387">
        <v>65.14</v>
      </c>
      <c r="Z631" s="395" t="s">
        <v>3639</v>
      </c>
      <c r="AA631" s="380">
        <v>105</v>
      </c>
      <c r="AB631" s="379" t="s">
        <v>3630</v>
      </c>
      <c r="AC631" s="380">
        <v>10</v>
      </c>
      <c r="AD631" s="379" t="s">
        <v>3630</v>
      </c>
      <c r="AE631" s="394">
        <v>0</v>
      </c>
      <c r="AF631" s="396">
        <v>0</v>
      </c>
      <c r="AG631" s="393">
        <v>0</v>
      </c>
      <c r="AH631" s="397" t="s">
        <v>633</v>
      </c>
      <c r="AI631" s="351"/>
      <c r="AL631" s="525" t="s">
        <v>15736</v>
      </c>
      <c r="AM631" s="513" t="s">
        <v>84</v>
      </c>
      <c r="AN631" s="508">
        <v>100</v>
      </c>
      <c r="AO631" s="514">
        <v>1155</v>
      </c>
      <c r="AP631" s="498">
        <v>878</v>
      </c>
      <c r="AQ631" s="515">
        <v>277</v>
      </c>
      <c r="AR631" s="512" t="s">
        <v>15737</v>
      </c>
      <c r="BA631" s="338" t="s">
        <v>6854</v>
      </c>
    </row>
    <row r="632" spans="2:53" ht="16.5" customHeight="1">
      <c r="B632" s="398" t="s">
        <v>6855</v>
      </c>
      <c r="C632" s="381" t="s">
        <v>6856</v>
      </c>
      <c r="D632" s="383">
        <v>1156</v>
      </c>
      <c r="E632" s="382" t="s">
        <v>633</v>
      </c>
      <c r="F632" s="369" t="s">
        <v>6857</v>
      </c>
      <c r="G632" s="385" t="s">
        <v>6858</v>
      </c>
      <c r="H632" s="386"/>
      <c r="I632" s="384" t="s">
        <v>401</v>
      </c>
      <c r="J632" s="367" t="s">
        <v>87</v>
      </c>
      <c r="K632" s="366" t="s">
        <v>83</v>
      </c>
      <c r="L632" s="387">
        <v>28</v>
      </c>
      <c r="M632" s="388" t="s">
        <v>6859</v>
      </c>
      <c r="N632" s="389">
        <v>1000</v>
      </c>
      <c r="O632" s="390" t="s">
        <v>1350</v>
      </c>
      <c r="P632" s="373" t="s">
        <v>1351</v>
      </c>
      <c r="Q632" s="372" t="s">
        <v>3638</v>
      </c>
      <c r="R632" s="374">
        <v>20</v>
      </c>
      <c r="S632" s="375">
        <v>35</v>
      </c>
      <c r="T632" s="392">
        <v>25</v>
      </c>
      <c r="U632" s="391" t="s">
        <v>6857</v>
      </c>
      <c r="V632" s="376">
        <v>125.29473801227107</v>
      </c>
      <c r="W632" s="378">
        <v>126.14947454233213</v>
      </c>
      <c r="X632" s="377">
        <v>62.897893722698406</v>
      </c>
      <c r="Y632" s="387">
        <v>63.519999999999996</v>
      </c>
      <c r="Z632" s="395" t="s">
        <v>4557</v>
      </c>
      <c r="AA632" s="380">
        <v>194</v>
      </c>
      <c r="AB632" s="379" t="s">
        <v>3630</v>
      </c>
      <c r="AC632" s="380">
        <v>4</v>
      </c>
      <c r="AD632" s="379" t="s">
        <v>3630</v>
      </c>
      <c r="AE632" s="394">
        <v>0</v>
      </c>
      <c r="AF632" s="396">
        <v>9.4830000000000005</v>
      </c>
      <c r="AG632" s="393">
        <v>0</v>
      </c>
      <c r="AH632" s="397" t="s">
        <v>6860</v>
      </c>
      <c r="AI632" s="351"/>
      <c r="AL632" s="525" t="s">
        <v>15738</v>
      </c>
      <c r="AM632" s="513" t="s">
        <v>83</v>
      </c>
      <c r="AN632" s="508">
        <v>100</v>
      </c>
      <c r="AO632" s="514">
        <v>1156</v>
      </c>
      <c r="AP632" s="498">
        <v>1156</v>
      </c>
      <c r="AQ632" s="515">
        <v>0</v>
      </c>
      <c r="AR632" s="512" t="s">
        <v>15739</v>
      </c>
      <c r="BA632" s="338" t="s">
        <v>6861</v>
      </c>
    </row>
    <row r="633" spans="2:53" ht="16.5" customHeight="1">
      <c r="B633" s="398" t="s">
        <v>6862</v>
      </c>
      <c r="C633" s="381" t="s">
        <v>6863</v>
      </c>
      <c r="D633" s="383">
        <v>1158</v>
      </c>
      <c r="E633" s="382" t="s">
        <v>633</v>
      </c>
      <c r="F633" s="369" t="s">
        <v>6864</v>
      </c>
      <c r="G633" s="385" t="s">
        <v>6865</v>
      </c>
      <c r="H633" s="386"/>
      <c r="I633" s="384" t="s">
        <v>150</v>
      </c>
      <c r="J633" s="367" t="s">
        <v>96</v>
      </c>
      <c r="K633" s="366" t="s">
        <v>83</v>
      </c>
      <c r="L633" s="387">
        <v>36</v>
      </c>
      <c r="M633" s="388" t="s">
        <v>6866</v>
      </c>
      <c r="N633" s="389">
        <v>800</v>
      </c>
      <c r="O633" s="390" t="s">
        <v>1348</v>
      </c>
      <c r="P633" s="373" t="s">
        <v>1349</v>
      </c>
      <c r="Q633" s="372" t="s">
        <v>3638</v>
      </c>
      <c r="R633" s="374">
        <v>20</v>
      </c>
      <c r="S633" s="375">
        <v>35</v>
      </c>
      <c r="T633" s="392">
        <v>30</v>
      </c>
      <c r="U633" s="391" t="s">
        <v>6864</v>
      </c>
      <c r="V633" s="376">
        <v>125.25663154069765</v>
      </c>
      <c r="W633" s="378">
        <v>126.12152979651162</v>
      </c>
      <c r="X633" s="377">
        <v>62.885919331395357</v>
      </c>
      <c r="Y633" s="387">
        <v>63.07</v>
      </c>
      <c r="Z633" s="395" t="s">
        <v>3639</v>
      </c>
      <c r="AA633" s="380">
        <v>120</v>
      </c>
      <c r="AB633" s="379" t="s">
        <v>3630</v>
      </c>
      <c r="AC633" s="380">
        <v>0</v>
      </c>
      <c r="AD633" s="379" t="s">
        <v>3630</v>
      </c>
      <c r="AE633" s="394">
        <v>0</v>
      </c>
      <c r="AF633" s="396">
        <v>0</v>
      </c>
      <c r="AG633" s="393">
        <v>0</v>
      </c>
      <c r="AH633" s="397" t="s">
        <v>633</v>
      </c>
      <c r="AI633" s="351"/>
      <c r="AL633" s="525" t="s">
        <v>15740</v>
      </c>
      <c r="AM633" s="513" t="s">
        <v>83</v>
      </c>
      <c r="AN633" s="508">
        <v>100</v>
      </c>
      <c r="AO633" s="514">
        <v>1158</v>
      </c>
      <c r="AP633" s="498">
        <v>1158</v>
      </c>
      <c r="AQ633" s="515">
        <v>0</v>
      </c>
      <c r="AR633" s="512" t="s">
        <v>15741</v>
      </c>
      <c r="BA633" s="338" t="s">
        <v>6867</v>
      </c>
    </row>
    <row r="634" spans="2:53" ht="16.5" customHeight="1">
      <c r="B634" s="398" t="s">
        <v>6862</v>
      </c>
      <c r="C634" s="381" t="s">
        <v>6863</v>
      </c>
      <c r="D634" s="383">
        <v>1157</v>
      </c>
      <c r="E634" s="382" t="s">
        <v>6868</v>
      </c>
      <c r="F634" s="369" t="s">
        <v>6864</v>
      </c>
      <c r="G634" s="385" t="s">
        <v>6869</v>
      </c>
      <c r="H634" s="386"/>
      <c r="I634" s="384" t="s">
        <v>381</v>
      </c>
      <c r="J634" s="367" t="s">
        <v>388</v>
      </c>
      <c r="K634" s="366" t="s">
        <v>84</v>
      </c>
      <c r="L634" s="387">
        <v>39</v>
      </c>
      <c r="M634" s="388" t="s">
        <v>6870</v>
      </c>
      <c r="N634" s="389">
        <v>1000</v>
      </c>
      <c r="O634" s="390" t="s">
        <v>1348</v>
      </c>
      <c r="P634" s="373" t="s">
        <v>1349</v>
      </c>
      <c r="Q634" s="372" t="s">
        <v>3638</v>
      </c>
      <c r="R634" s="374">
        <v>35</v>
      </c>
      <c r="S634" s="375">
        <v>25</v>
      </c>
      <c r="T634" s="392">
        <v>25</v>
      </c>
      <c r="U634" s="391" t="s">
        <v>6864</v>
      </c>
      <c r="V634" s="376">
        <v>125.25362157343437</v>
      </c>
      <c r="W634" s="378">
        <v>126.11932248718522</v>
      </c>
      <c r="X634" s="377">
        <v>62.938527969690206</v>
      </c>
      <c r="Y634" s="387">
        <v>63.5</v>
      </c>
      <c r="Z634" s="395" t="s">
        <v>3639</v>
      </c>
      <c r="AA634" s="380">
        <v>150</v>
      </c>
      <c r="AB634" s="379" t="s">
        <v>3630</v>
      </c>
      <c r="AC634" s="380">
        <v>0</v>
      </c>
      <c r="AD634" s="379" t="s">
        <v>3630</v>
      </c>
      <c r="AE634" s="394">
        <v>0</v>
      </c>
      <c r="AF634" s="396">
        <v>0</v>
      </c>
      <c r="AG634" s="393">
        <v>0</v>
      </c>
      <c r="AH634" s="397" t="s">
        <v>633</v>
      </c>
      <c r="AI634" s="351"/>
      <c r="AL634" s="525" t="s">
        <v>15742</v>
      </c>
      <c r="AM634" s="513" t="s">
        <v>84</v>
      </c>
      <c r="AN634" s="508">
        <v>100</v>
      </c>
      <c r="AO634" s="514">
        <v>1157</v>
      </c>
      <c r="AP634" s="498">
        <v>879</v>
      </c>
      <c r="AQ634" s="515">
        <v>278</v>
      </c>
      <c r="AR634" s="512" t="s">
        <v>15743</v>
      </c>
      <c r="BA634" s="338" t="s">
        <v>6871</v>
      </c>
    </row>
    <row r="635" spans="2:53" ht="16.5" customHeight="1">
      <c r="B635" s="398" t="s">
        <v>6872</v>
      </c>
      <c r="C635" s="381" t="s">
        <v>6873</v>
      </c>
      <c r="D635" s="383">
        <v>1160</v>
      </c>
      <c r="E635" s="382" t="s">
        <v>6874</v>
      </c>
      <c r="F635" s="369" t="s">
        <v>6875</v>
      </c>
      <c r="G635" s="385" t="s">
        <v>6876</v>
      </c>
      <c r="H635" s="386"/>
      <c r="I635" s="384" t="s">
        <v>333</v>
      </c>
      <c r="J635" s="367" t="s">
        <v>102</v>
      </c>
      <c r="K635" s="366" t="s">
        <v>84</v>
      </c>
      <c r="L635" s="387">
        <v>18</v>
      </c>
      <c r="M635" s="388" t="s">
        <v>6877</v>
      </c>
      <c r="N635" s="389">
        <v>1000</v>
      </c>
      <c r="O635" s="390" t="s">
        <v>1348</v>
      </c>
      <c r="P635" s="373" t="s">
        <v>1349</v>
      </c>
      <c r="Q635" s="372" t="s">
        <v>3638</v>
      </c>
      <c r="R635" s="374">
        <v>40</v>
      </c>
      <c r="S635" s="375">
        <v>25</v>
      </c>
      <c r="T635" s="392">
        <v>25</v>
      </c>
      <c r="U635" s="391" t="s">
        <v>6875</v>
      </c>
      <c r="V635" s="376">
        <v>125.22928060580561</v>
      </c>
      <c r="W635" s="378">
        <v>126.10147244425745</v>
      </c>
      <c r="X635" s="377">
        <v>62.929623474968459</v>
      </c>
      <c r="Y635" s="387">
        <v>63.489999999999995</v>
      </c>
      <c r="Z635" s="395" t="s">
        <v>3639</v>
      </c>
      <c r="AA635" s="380">
        <v>100</v>
      </c>
      <c r="AB635" s="379" t="s">
        <v>3630</v>
      </c>
      <c r="AC635" s="380">
        <v>0</v>
      </c>
      <c r="AD635" s="379" t="s">
        <v>3630</v>
      </c>
      <c r="AE635" s="394">
        <v>0</v>
      </c>
      <c r="AF635" s="396">
        <v>0</v>
      </c>
      <c r="AG635" s="393">
        <v>0</v>
      </c>
      <c r="AH635" s="397" t="s">
        <v>633</v>
      </c>
      <c r="AI635" s="351"/>
      <c r="AL635" s="525" t="s">
        <v>15744</v>
      </c>
      <c r="AM635" s="513" t="s">
        <v>84</v>
      </c>
      <c r="AN635" s="508">
        <v>100</v>
      </c>
      <c r="AO635" s="514">
        <v>1160</v>
      </c>
      <c r="AP635" s="498">
        <v>881</v>
      </c>
      <c r="AQ635" s="515">
        <v>279</v>
      </c>
      <c r="AR635" s="512" t="s">
        <v>15745</v>
      </c>
      <c r="BA635" s="338" t="s">
        <v>6878</v>
      </c>
    </row>
    <row r="636" spans="2:53" ht="16.5" customHeight="1">
      <c r="B636" s="398" t="s">
        <v>6872</v>
      </c>
      <c r="C636" s="381" t="s">
        <v>6873</v>
      </c>
      <c r="D636" s="383">
        <v>1159</v>
      </c>
      <c r="E636" s="382" t="s">
        <v>633</v>
      </c>
      <c r="F636" s="369" t="s">
        <v>6879</v>
      </c>
      <c r="G636" s="385" t="s">
        <v>6874</v>
      </c>
      <c r="H636" s="386"/>
      <c r="I636" s="384" t="s">
        <v>381</v>
      </c>
      <c r="J636" s="367" t="s">
        <v>90</v>
      </c>
      <c r="K636" s="366" t="s">
        <v>83</v>
      </c>
      <c r="L636" s="387">
        <v>28</v>
      </c>
      <c r="M636" s="388" t="s">
        <v>6880</v>
      </c>
      <c r="N636" s="389">
        <v>1000</v>
      </c>
      <c r="O636" s="390" t="s">
        <v>1348</v>
      </c>
      <c r="P636" s="373" t="s">
        <v>1349</v>
      </c>
      <c r="Q636" s="372" t="s">
        <v>3638</v>
      </c>
      <c r="R636" s="374">
        <v>25</v>
      </c>
      <c r="S636" s="375">
        <v>35</v>
      </c>
      <c r="T636" s="392">
        <v>25</v>
      </c>
      <c r="U636" s="391" t="s">
        <v>6879</v>
      </c>
      <c r="V636" s="376">
        <v>125.23285841495992</v>
      </c>
      <c r="W636" s="378">
        <v>126.10409617097061</v>
      </c>
      <c r="X636" s="377">
        <v>62.876522707034717</v>
      </c>
      <c r="Y636" s="387">
        <v>64.010000000000005</v>
      </c>
      <c r="Z636" s="395" t="s">
        <v>3639</v>
      </c>
      <c r="AA636" s="380">
        <v>150</v>
      </c>
      <c r="AB636" s="379" t="s">
        <v>3630</v>
      </c>
      <c r="AC636" s="380">
        <v>0</v>
      </c>
      <c r="AD636" s="379" t="s">
        <v>3630</v>
      </c>
      <c r="AE636" s="394">
        <v>0</v>
      </c>
      <c r="AF636" s="396">
        <v>0</v>
      </c>
      <c r="AG636" s="393">
        <v>0</v>
      </c>
      <c r="AH636" s="397" t="s">
        <v>633</v>
      </c>
      <c r="AI636" s="351"/>
      <c r="AL636" s="525" t="s">
        <v>15746</v>
      </c>
      <c r="AM636" s="513" t="s">
        <v>83</v>
      </c>
      <c r="AN636" s="508">
        <v>100</v>
      </c>
      <c r="AO636" s="514">
        <v>1159</v>
      </c>
      <c r="AP636" s="498">
        <v>1159</v>
      </c>
      <c r="AQ636" s="515">
        <v>0</v>
      </c>
      <c r="AR636" s="512" t="s">
        <v>15747</v>
      </c>
      <c r="BA636" s="338" t="s">
        <v>6881</v>
      </c>
    </row>
    <row r="637" spans="2:53" ht="16.5" customHeight="1">
      <c r="B637" s="398" t="s">
        <v>6872</v>
      </c>
      <c r="C637" s="381" t="s">
        <v>6873</v>
      </c>
      <c r="D637" s="383">
        <v>1161</v>
      </c>
      <c r="E637" s="382" t="s">
        <v>633</v>
      </c>
      <c r="F637" s="369" t="s">
        <v>6875</v>
      </c>
      <c r="G637" s="385" t="s">
        <v>6882</v>
      </c>
      <c r="H637" s="386"/>
      <c r="I637" s="384" t="s">
        <v>324</v>
      </c>
      <c r="J637" s="367" t="s">
        <v>685</v>
      </c>
      <c r="K637" s="366" t="s">
        <v>83</v>
      </c>
      <c r="L637" s="387">
        <v>15</v>
      </c>
      <c r="M637" s="388" t="s">
        <v>6883</v>
      </c>
      <c r="N637" s="389">
        <v>1000</v>
      </c>
      <c r="O637" s="390" t="s">
        <v>1348</v>
      </c>
      <c r="P637" s="373" t="s">
        <v>1348</v>
      </c>
      <c r="Q637" s="372" t="s">
        <v>3638</v>
      </c>
      <c r="R637" s="374">
        <v>20</v>
      </c>
      <c r="S637" s="375">
        <v>30</v>
      </c>
      <c r="T637" s="392">
        <v>30</v>
      </c>
      <c r="U637" s="391" t="s">
        <v>6875</v>
      </c>
      <c r="V637" s="376">
        <v>125.22638459822234</v>
      </c>
      <c r="W637" s="378">
        <v>126.09934870536306</v>
      </c>
      <c r="X637" s="377">
        <v>62.877133348207288</v>
      </c>
      <c r="Y637" s="387" t="s">
        <v>633</v>
      </c>
      <c r="Z637" s="395" t="s">
        <v>4557</v>
      </c>
      <c r="AA637" s="380">
        <v>198</v>
      </c>
      <c r="AB637" s="379" t="s">
        <v>3630</v>
      </c>
      <c r="AC637" s="380">
        <v>10</v>
      </c>
      <c r="AD637" s="379" t="s">
        <v>3630</v>
      </c>
      <c r="AE637" s="394">
        <v>0</v>
      </c>
      <c r="AF637" s="396">
        <v>0</v>
      </c>
      <c r="AG637" s="393">
        <v>0</v>
      </c>
      <c r="AH637" s="397" t="s">
        <v>633</v>
      </c>
      <c r="AI637" s="351"/>
      <c r="AL637" s="525" t="s">
        <v>15748</v>
      </c>
      <c r="AM637" s="513" t="s">
        <v>83</v>
      </c>
      <c r="AN637" s="508">
        <v>100</v>
      </c>
      <c r="AO637" s="514">
        <v>1161</v>
      </c>
      <c r="AP637" s="498">
        <v>1161</v>
      </c>
      <c r="AQ637" s="515">
        <v>0</v>
      </c>
      <c r="AR637" s="512" t="s">
        <v>15749</v>
      </c>
      <c r="BA637" s="338" t="s">
        <v>6884</v>
      </c>
    </row>
    <row r="638" spans="2:53" ht="16.5" customHeight="1">
      <c r="B638" s="398" t="s">
        <v>6885</v>
      </c>
      <c r="C638" s="381" t="s">
        <v>6886</v>
      </c>
      <c r="D638" s="383">
        <v>1162</v>
      </c>
      <c r="E638" s="382" t="s">
        <v>6887</v>
      </c>
      <c r="F638" s="369" t="s">
        <v>6888</v>
      </c>
      <c r="G638" s="385" t="s">
        <v>6889</v>
      </c>
      <c r="H638" s="386"/>
      <c r="I638" s="384" t="s">
        <v>333</v>
      </c>
      <c r="J638" s="367" t="s">
        <v>105</v>
      </c>
      <c r="K638" s="366" t="s">
        <v>84</v>
      </c>
      <c r="L638" s="387">
        <v>13</v>
      </c>
      <c r="M638" s="388" t="s">
        <v>6890</v>
      </c>
      <c r="N638" s="389">
        <v>1000</v>
      </c>
      <c r="O638" s="390" t="s">
        <v>1348</v>
      </c>
      <c r="P638" s="373" t="s">
        <v>1349</v>
      </c>
      <c r="Q638" s="372" t="s">
        <v>3638</v>
      </c>
      <c r="R638" s="374">
        <v>40</v>
      </c>
      <c r="S638" s="375">
        <v>25</v>
      </c>
      <c r="T638" s="392">
        <v>25</v>
      </c>
      <c r="U638" s="391" t="s">
        <v>6888</v>
      </c>
      <c r="V638" s="376">
        <v>125.1939419436264</v>
      </c>
      <c r="W638" s="378">
        <v>126.07555742532602</v>
      </c>
      <c r="X638" s="377">
        <v>62.915250315523807</v>
      </c>
      <c r="Y638" s="387">
        <v>63.47</v>
      </c>
      <c r="Z638" s="395" t="s">
        <v>3639</v>
      </c>
      <c r="AA638" s="380">
        <v>100</v>
      </c>
      <c r="AB638" s="379" t="s">
        <v>3630</v>
      </c>
      <c r="AC638" s="380">
        <v>0</v>
      </c>
      <c r="AD638" s="379" t="s">
        <v>3630</v>
      </c>
      <c r="AE638" s="394">
        <v>0</v>
      </c>
      <c r="AF638" s="396">
        <v>0</v>
      </c>
      <c r="AG638" s="393">
        <v>0</v>
      </c>
      <c r="AH638" s="397" t="s">
        <v>633</v>
      </c>
      <c r="AI638" s="351"/>
      <c r="AL638" s="525" t="s">
        <v>15750</v>
      </c>
      <c r="AM638" s="513" t="s">
        <v>84</v>
      </c>
      <c r="AN638" s="508">
        <v>100</v>
      </c>
      <c r="AO638" s="514">
        <v>1162</v>
      </c>
      <c r="AP638" s="498">
        <v>882</v>
      </c>
      <c r="AQ638" s="515">
        <v>280</v>
      </c>
      <c r="AR638" s="512" t="s">
        <v>15751</v>
      </c>
      <c r="BA638" s="338" t="s">
        <v>6891</v>
      </c>
    </row>
    <row r="639" spans="2:53" ht="16.5" customHeight="1">
      <c r="B639" s="398" t="s">
        <v>6892</v>
      </c>
      <c r="C639" s="381" t="s">
        <v>6893</v>
      </c>
      <c r="D639" s="383">
        <v>1163</v>
      </c>
      <c r="E639" s="382" t="s">
        <v>6894</v>
      </c>
      <c r="F639" s="369" t="s">
        <v>6895</v>
      </c>
      <c r="G639" s="385" t="s">
        <v>6896</v>
      </c>
      <c r="H639" s="386"/>
      <c r="I639" s="384" t="s">
        <v>341</v>
      </c>
      <c r="J639" s="367" t="s">
        <v>104</v>
      </c>
      <c r="K639" s="366" t="s">
        <v>84</v>
      </c>
      <c r="L639" s="387">
        <v>12</v>
      </c>
      <c r="M639" s="388" t="s">
        <v>6664</v>
      </c>
      <c r="N639" s="389">
        <v>1000</v>
      </c>
      <c r="O639" s="390" t="s">
        <v>1350</v>
      </c>
      <c r="P639" s="373" t="s">
        <v>1351</v>
      </c>
      <c r="Q639" s="372" t="s">
        <v>3638</v>
      </c>
      <c r="R639" s="374">
        <v>30</v>
      </c>
      <c r="S639" s="375">
        <v>30</v>
      </c>
      <c r="T639" s="392">
        <v>20</v>
      </c>
      <c r="U639" s="391" t="s">
        <v>6895</v>
      </c>
      <c r="V639" s="376">
        <v>125.4408709003859</v>
      </c>
      <c r="W639" s="378">
        <v>126.25663866028299</v>
      </c>
      <c r="X639" s="377">
        <v>62.996245219665553</v>
      </c>
      <c r="Y639" s="387">
        <v>63.62</v>
      </c>
      <c r="Z639" s="395" t="s">
        <v>3639</v>
      </c>
      <c r="AA639" s="380">
        <v>200</v>
      </c>
      <c r="AB639" s="379" t="s">
        <v>3630</v>
      </c>
      <c r="AC639" s="380">
        <v>10</v>
      </c>
      <c r="AD639" s="379" t="s">
        <v>3630</v>
      </c>
      <c r="AE639" s="394">
        <v>0</v>
      </c>
      <c r="AF639" s="396">
        <v>0</v>
      </c>
      <c r="AG639" s="393">
        <v>0</v>
      </c>
      <c r="AH639" s="397" t="s">
        <v>633</v>
      </c>
      <c r="AI639" s="351"/>
      <c r="AL639" s="525" t="s">
        <v>15752</v>
      </c>
      <c r="AM639" s="513" t="s">
        <v>84</v>
      </c>
      <c r="AN639" s="508">
        <v>100</v>
      </c>
      <c r="AO639" s="514">
        <v>1163</v>
      </c>
      <c r="AP639" s="498">
        <v>885</v>
      </c>
      <c r="AQ639" s="515">
        <v>278</v>
      </c>
      <c r="AR639" s="512" t="s">
        <v>15753</v>
      </c>
      <c r="BA639" s="338" t="s">
        <v>6897</v>
      </c>
    </row>
    <row r="640" spans="2:53" ht="16.5" customHeight="1">
      <c r="B640" s="398" t="s">
        <v>6892</v>
      </c>
      <c r="C640" s="381" t="s">
        <v>6893</v>
      </c>
      <c r="D640" s="383">
        <v>1164</v>
      </c>
      <c r="E640" s="382" t="s">
        <v>633</v>
      </c>
      <c r="F640" s="369" t="s">
        <v>6898</v>
      </c>
      <c r="G640" s="385" t="s">
        <v>6899</v>
      </c>
      <c r="H640" s="386"/>
      <c r="I640" s="384" t="s">
        <v>150</v>
      </c>
      <c r="J640" s="367" t="s">
        <v>163</v>
      </c>
      <c r="K640" s="366" t="s">
        <v>83</v>
      </c>
      <c r="L640" s="387">
        <v>17</v>
      </c>
      <c r="M640" s="388" t="s">
        <v>6900</v>
      </c>
      <c r="N640" s="389">
        <v>800</v>
      </c>
      <c r="O640" s="390" t="s">
        <v>1348</v>
      </c>
      <c r="P640" s="373" t="s">
        <v>1349</v>
      </c>
      <c r="Q640" s="372" t="s">
        <v>3638</v>
      </c>
      <c r="R640" s="374">
        <v>20</v>
      </c>
      <c r="S640" s="375">
        <v>35</v>
      </c>
      <c r="T640" s="392">
        <v>30</v>
      </c>
      <c r="U640" s="391" t="s">
        <v>6898</v>
      </c>
      <c r="V640" s="376">
        <v>125.16805959302324</v>
      </c>
      <c r="W640" s="378">
        <v>126.05657703488372</v>
      </c>
      <c r="X640" s="377">
        <v>62.857681686046512</v>
      </c>
      <c r="Y640" s="387">
        <v>63.03</v>
      </c>
      <c r="Z640" s="395" t="s">
        <v>3639</v>
      </c>
      <c r="AA640" s="380">
        <v>120</v>
      </c>
      <c r="AB640" s="379" t="s">
        <v>3630</v>
      </c>
      <c r="AC640" s="380">
        <v>0</v>
      </c>
      <c r="AD640" s="379" t="s">
        <v>3630</v>
      </c>
      <c r="AE640" s="394">
        <v>0</v>
      </c>
      <c r="AF640" s="396">
        <v>0</v>
      </c>
      <c r="AG640" s="393">
        <v>0</v>
      </c>
      <c r="AH640" s="397" t="s">
        <v>633</v>
      </c>
      <c r="AI640" s="351"/>
      <c r="AL640" s="525" t="s">
        <v>15754</v>
      </c>
      <c r="AM640" s="513" t="s">
        <v>83</v>
      </c>
      <c r="AN640" s="508">
        <v>100</v>
      </c>
      <c r="AO640" s="514">
        <v>1164</v>
      </c>
      <c r="AP640" s="498">
        <v>1164</v>
      </c>
      <c r="AQ640" s="515">
        <v>0</v>
      </c>
      <c r="AR640" s="512" t="s">
        <v>15755</v>
      </c>
      <c r="BA640" s="338" t="s">
        <v>6901</v>
      </c>
    </row>
    <row r="641" spans="2:53" ht="16.5" customHeight="1">
      <c r="B641" s="398" t="s">
        <v>6902</v>
      </c>
      <c r="C641" s="381" t="s">
        <v>6903</v>
      </c>
      <c r="D641" s="383">
        <v>1165</v>
      </c>
      <c r="E641" s="382" t="s">
        <v>6904</v>
      </c>
      <c r="F641" s="369" t="s">
        <v>6905</v>
      </c>
      <c r="G641" s="385" t="s">
        <v>6906</v>
      </c>
      <c r="H641" s="386"/>
      <c r="I641" s="384" t="s">
        <v>333</v>
      </c>
      <c r="J641" s="367" t="s">
        <v>774</v>
      </c>
      <c r="K641" s="366" t="s">
        <v>84</v>
      </c>
      <c r="L641" s="387">
        <v>3</v>
      </c>
      <c r="M641" s="388" t="s">
        <v>6907</v>
      </c>
      <c r="N641" s="389">
        <v>1000</v>
      </c>
      <c r="O641" s="390" t="s">
        <v>1348</v>
      </c>
      <c r="P641" s="373" t="s">
        <v>1349</v>
      </c>
      <c r="Q641" s="372" t="s">
        <v>3638</v>
      </c>
      <c r="R641" s="374">
        <v>40</v>
      </c>
      <c r="S641" s="375">
        <v>25</v>
      </c>
      <c r="T641" s="392">
        <v>25</v>
      </c>
      <c r="U641" s="391" t="s">
        <v>6905</v>
      </c>
      <c r="V641" s="376">
        <v>125.15607909129153</v>
      </c>
      <c r="W641" s="378">
        <v>126.04779133361379</v>
      </c>
      <c r="X641" s="377">
        <v>62.903064787547336</v>
      </c>
      <c r="Y641" s="387">
        <v>63.46</v>
      </c>
      <c r="Z641" s="395" t="s">
        <v>3639</v>
      </c>
      <c r="AA641" s="380">
        <v>100</v>
      </c>
      <c r="AB641" s="379" t="s">
        <v>3630</v>
      </c>
      <c r="AC641" s="380">
        <v>0</v>
      </c>
      <c r="AD641" s="379" t="s">
        <v>3630</v>
      </c>
      <c r="AE641" s="394">
        <v>0</v>
      </c>
      <c r="AF641" s="396">
        <v>0</v>
      </c>
      <c r="AG641" s="393">
        <v>0</v>
      </c>
      <c r="AH641" s="397" t="s">
        <v>633</v>
      </c>
      <c r="AI641" s="351"/>
      <c r="AL641" s="525" t="s">
        <v>15756</v>
      </c>
      <c r="AM641" s="513" t="s">
        <v>84</v>
      </c>
      <c r="AN641" s="508">
        <v>100</v>
      </c>
      <c r="AO641" s="514">
        <v>1165</v>
      </c>
      <c r="AP641" s="498">
        <v>884</v>
      </c>
      <c r="AQ641" s="515">
        <v>281</v>
      </c>
      <c r="AR641" s="512" t="s">
        <v>15757</v>
      </c>
      <c r="BA641" s="338" t="s">
        <v>6908</v>
      </c>
    </row>
    <row r="642" spans="2:53" ht="16.5" customHeight="1">
      <c r="B642" s="398" t="s">
        <v>6909</v>
      </c>
      <c r="C642" s="381" t="s">
        <v>6910</v>
      </c>
      <c r="D642" s="383">
        <v>1166</v>
      </c>
      <c r="E642" s="382" t="s">
        <v>633</v>
      </c>
      <c r="F642" s="369" t="s">
        <v>6911</v>
      </c>
      <c r="G642" s="385" t="s">
        <v>6912</v>
      </c>
      <c r="H642" s="386"/>
      <c r="I642" s="384" t="s">
        <v>801</v>
      </c>
      <c r="J642" s="367" t="s">
        <v>804</v>
      </c>
      <c r="K642" s="366" t="s">
        <v>83</v>
      </c>
      <c r="L642" s="387">
        <v>28</v>
      </c>
      <c r="M642" s="388" t="s">
        <v>6913</v>
      </c>
      <c r="N642" s="389">
        <v>200</v>
      </c>
      <c r="O642" s="390" t="s">
        <v>1348</v>
      </c>
      <c r="P642" s="373" t="s">
        <v>1348</v>
      </c>
      <c r="Q642" s="372" t="s">
        <v>3638</v>
      </c>
      <c r="R642" s="374">
        <v>20</v>
      </c>
      <c r="S642" s="375">
        <v>35</v>
      </c>
      <c r="T642" s="392">
        <v>30</v>
      </c>
      <c r="U642" s="391" t="s">
        <v>6911</v>
      </c>
      <c r="V642" s="376">
        <v>125.14281556167568</v>
      </c>
      <c r="W642" s="378">
        <v>126.03806474522882</v>
      </c>
      <c r="X642" s="377">
        <v>62.849559846547756</v>
      </c>
      <c r="Y642" s="387" t="s">
        <v>633</v>
      </c>
      <c r="Z642" s="395" t="s">
        <v>4557</v>
      </c>
      <c r="AA642" s="380">
        <v>14.25</v>
      </c>
      <c r="AB642" s="379" t="s">
        <v>3630</v>
      </c>
      <c r="AC642" s="380">
        <v>10</v>
      </c>
      <c r="AD642" s="379" t="s">
        <v>3630</v>
      </c>
      <c r="AE642" s="394">
        <v>0</v>
      </c>
      <c r="AF642" s="396">
        <v>0</v>
      </c>
      <c r="AG642" s="393">
        <v>0</v>
      </c>
      <c r="AH642" s="397" t="s">
        <v>633</v>
      </c>
      <c r="AI642" s="351"/>
      <c r="AL642" s="525" t="s">
        <v>15758</v>
      </c>
      <c r="AM642" s="513" t="s">
        <v>83</v>
      </c>
      <c r="AN642" s="508">
        <v>100</v>
      </c>
      <c r="AO642" s="514">
        <v>1166</v>
      </c>
      <c r="AP642" s="498">
        <v>1166</v>
      </c>
      <c r="AQ642" s="515">
        <v>0</v>
      </c>
      <c r="AR642" s="512" t="s">
        <v>15759</v>
      </c>
      <c r="BA642" s="338" t="s">
        <v>6914</v>
      </c>
    </row>
    <row r="643" spans="2:53" ht="16.5" customHeight="1">
      <c r="B643" s="398" t="s">
        <v>6915</v>
      </c>
      <c r="C643" s="381" t="s">
        <v>6916</v>
      </c>
      <c r="D643" s="383">
        <v>1167</v>
      </c>
      <c r="E643" s="382" t="s">
        <v>633</v>
      </c>
      <c r="F643" s="369" t="s">
        <v>6917</v>
      </c>
      <c r="G643" s="385" t="s">
        <v>6918</v>
      </c>
      <c r="H643" s="386"/>
      <c r="I643" s="384" t="s">
        <v>333</v>
      </c>
      <c r="J643" s="367" t="s">
        <v>69</v>
      </c>
      <c r="K643" s="366" t="s">
        <v>83</v>
      </c>
      <c r="L643" s="387">
        <v>39</v>
      </c>
      <c r="M643" s="388" t="s">
        <v>6919</v>
      </c>
      <c r="N643" s="389">
        <v>1000</v>
      </c>
      <c r="O643" s="390" t="s">
        <v>1348</v>
      </c>
      <c r="P643" s="373" t="s">
        <v>1349</v>
      </c>
      <c r="Q643" s="372" t="s">
        <v>3638</v>
      </c>
      <c r="R643" s="374">
        <v>25</v>
      </c>
      <c r="S643" s="375">
        <v>35</v>
      </c>
      <c r="T643" s="392">
        <v>30</v>
      </c>
      <c r="U643" s="391" t="s">
        <v>6917</v>
      </c>
      <c r="V643" s="376">
        <v>125.13113888399927</v>
      </c>
      <c r="W643" s="378">
        <v>126.02950184826614</v>
      </c>
      <c r="X643" s="377">
        <v>62.844679633867315</v>
      </c>
      <c r="Y643" s="387">
        <v>63.449999999999996</v>
      </c>
      <c r="Z643" s="395" t="s">
        <v>3639</v>
      </c>
      <c r="AA643" s="380">
        <v>100</v>
      </c>
      <c r="AB643" s="379" t="s">
        <v>3630</v>
      </c>
      <c r="AC643" s="380">
        <v>0</v>
      </c>
      <c r="AD643" s="379" t="s">
        <v>3630</v>
      </c>
      <c r="AE643" s="394">
        <v>0</v>
      </c>
      <c r="AF643" s="396">
        <v>0</v>
      </c>
      <c r="AG643" s="393">
        <v>0</v>
      </c>
      <c r="AH643" s="397" t="s">
        <v>633</v>
      </c>
      <c r="AI643" s="351"/>
      <c r="AL643" s="525" t="s">
        <v>15760</v>
      </c>
      <c r="AM643" s="513" t="s">
        <v>83</v>
      </c>
      <c r="AN643" s="508">
        <v>100</v>
      </c>
      <c r="AO643" s="514">
        <v>1167</v>
      </c>
      <c r="AP643" s="498">
        <v>1167</v>
      </c>
      <c r="AQ643" s="515">
        <v>0</v>
      </c>
      <c r="AR643" s="512" t="s">
        <v>15761</v>
      </c>
      <c r="BA643" s="338" t="s">
        <v>6920</v>
      </c>
    </row>
    <row r="644" spans="2:53" ht="16.5" customHeight="1">
      <c r="B644" s="398" t="s">
        <v>6921</v>
      </c>
      <c r="C644" s="381" t="s">
        <v>6922</v>
      </c>
      <c r="D644" s="383">
        <v>1168</v>
      </c>
      <c r="E644" s="382" t="s">
        <v>6923</v>
      </c>
      <c r="F644" s="369" t="s">
        <v>6924</v>
      </c>
      <c r="G644" s="385" t="s">
        <v>6925</v>
      </c>
      <c r="H644" s="386"/>
      <c r="I644" s="384" t="s">
        <v>150</v>
      </c>
      <c r="J644" s="367" t="s">
        <v>706</v>
      </c>
      <c r="K644" s="366" t="s">
        <v>84</v>
      </c>
      <c r="L644" s="387">
        <v>12</v>
      </c>
      <c r="M644" s="388" t="s">
        <v>6926</v>
      </c>
      <c r="N644" s="389">
        <v>800</v>
      </c>
      <c r="O644" s="390" t="s">
        <v>1348</v>
      </c>
      <c r="P644" s="373" t="s">
        <v>1349</v>
      </c>
      <c r="Q644" s="372" t="s">
        <v>3638</v>
      </c>
      <c r="R644" s="374">
        <v>35</v>
      </c>
      <c r="S644" s="375">
        <v>25</v>
      </c>
      <c r="T644" s="392">
        <v>25</v>
      </c>
      <c r="U644" s="391" t="s">
        <v>6924</v>
      </c>
      <c r="V644" s="376">
        <v>125.11674898967219</v>
      </c>
      <c r="W644" s="378">
        <v>126.01894925909293</v>
      </c>
      <c r="X644" s="377">
        <v>62.892150875617439</v>
      </c>
      <c r="Y644" s="387">
        <v>63.19</v>
      </c>
      <c r="Z644" s="395" t="s">
        <v>3639</v>
      </c>
      <c r="AA644" s="380">
        <v>120</v>
      </c>
      <c r="AB644" s="379" t="s">
        <v>3630</v>
      </c>
      <c r="AC644" s="380">
        <v>0</v>
      </c>
      <c r="AD644" s="379" t="s">
        <v>3630</v>
      </c>
      <c r="AE644" s="394">
        <v>0</v>
      </c>
      <c r="AF644" s="396">
        <v>0</v>
      </c>
      <c r="AG644" s="393">
        <v>0</v>
      </c>
      <c r="AH644" s="397" t="s">
        <v>633</v>
      </c>
      <c r="AI644" s="351"/>
      <c r="AL644" s="525" t="s">
        <v>15762</v>
      </c>
      <c r="AM644" s="513" t="s">
        <v>84</v>
      </c>
      <c r="AN644" s="508">
        <v>100</v>
      </c>
      <c r="AO644" s="514">
        <v>1168</v>
      </c>
      <c r="AP644" s="498">
        <v>886</v>
      </c>
      <c r="AQ644" s="515">
        <v>282</v>
      </c>
      <c r="AR644" s="512" t="s">
        <v>15763</v>
      </c>
      <c r="BA644" s="338" t="s">
        <v>6927</v>
      </c>
    </row>
    <row r="645" spans="2:53" ht="16.5" customHeight="1">
      <c r="B645" s="398" t="s">
        <v>6928</v>
      </c>
      <c r="C645" s="381" t="s">
        <v>6929</v>
      </c>
      <c r="D645" s="383">
        <v>1169</v>
      </c>
      <c r="E645" s="382" t="s">
        <v>633</v>
      </c>
      <c r="F645" s="369" t="s">
        <v>6930</v>
      </c>
      <c r="G645" s="385" t="s">
        <v>6931</v>
      </c>
      <c r="H645" s="386"/>
      <c r="I645" s="384" t="s">
        <v>150</v>
      </c>
      <c r="J645" s="367" t="s">
        <v>711</v>
      </c>
      <c r="K645" s="366" t="s">
        <v>83</v>
      </c>
      <c r="L645" s="387">
        <v>12</v>
      </c>
      <c r="M645" s="388" t="s">
        <v>6932</v>
      </c>
      <c r="N645" s="389">
        <v>800</v>
      </c>
      <c r="O645" s="390" t="s">
        <v>1348</v>
      </c>
      <c r="P645" s="373" t="s">
        <v>1349</v>
      </c>
      <c r="Q645" s="372" t="s">
        <v>3638</v>
      </c>
      <c r="R645" s="374">
        <v>20</v>
      </c>
      <c r="S645" s="375">
        <v>35</v>
      </c>
      <c r="T645" s="392">
        <v>30</v>
      </c>
      <c r="U645" s="391" t="s">
        <v>6930</v>
      </c>
      <c r="V645" s="376">
        <v>125.11014716569767</v>
      </c>
      <c r="W645" s="378">
        <v>126.01410792151164</v>
      </c>
      <c r="X645" s="377">
        <v>62.837872456395353</v>
      </c>
      <c r="Y645" s="387">
        <v>63.01</v>
      </c>
      <c r="Z645" s="395" t="s">
        <v>3639</v>
      </c>
      <c r="AA645" s="380">
        <v>120</v>
      </c>
      <c r="AB645" s="379" t="s">
        <v>3630</v>
      </c>
      <c r="AC645" s="380">
        <v>0</v>
      </c>
      <c r="AD645" s="379" t="s">
        <v>3630</v>
      </c>
      <c r="AE645" s="394">
        <v>0</v>
      </c>
      <c r="AF645" s="396">
        <v>0</v>
      </c>
      <c r="AG645" s="393">
        <v>0</v>
      </c>
      <c r="AH645" s="397" t="s">
        <v>633</v>
      </c>
      <c r="AI645" s="351"/>
      <c r="AL645" s="525" t="s">
        <v>15764</v>
      </c>
      <c r="AM645" s="513" t="s">
        <v>83</v>
      </c>
      <c r="AN645" s="508">
        <v>100</v>
      </c>
      <c r="AO645" s="514">
        <v>1169</v>
      </c>
      <c r="AP645" s="498">
        <v>1169</v>
      </c>
      <c r="AQ645" s="515">
        <v>0</v>
      </c>
      <c r="AR645" s="512" t="s">
        <v>15765</v>
      </c>
      <c r="BA645" s="338" t="s">
        <v>6933</v>
      </c>
    </row>
    <row r="646" spans="2:53" ht="16.5" customHeight="1">
      <c r="B646" s="398" t="s">
        <v>6928</v>
      </c>
      <c r="C646" s="381" t="s">
        <v>6929</v>
      </c>
      <c r="D646" s="383">
        <v>1170</v>
      </c>
      <c r="E646" s="382" t="s">
        <v>6934</v>
      </c>
      <c r="F646" s="369" t="s">
        <v>6935</v>
      </c>
      <c r="G646" s="385" t="s">
        <v>6936</v>
      </c>
      <c r="H646" s="386"/>
      <c r="I646" s="384" t="s">
        <v>357</v>
      </c>
      <c r="J646" s="367" t="s">
        <v>103</v>
      </c>
      <c r="K646" s="366" t="s">
        <v>84</v>
      </c>
      <c r="L646" s="387">
        <v>22</v>
      </c>
      <c r="M646" s="388" t="s">
        <v>6937</v>
      </c>
      <c r="N646" s="389">
        <v>700</v>
      </c>
      <c r="O646" s="390" t="s">
        <v>1350</v>
      </c>
      <c r="P646" s="373" t="s">
        <v>1351</v>
      </c>
      <c r="Q646" s="372" t="s">
        <v>3638</v>
      </c>
      <c r="R646" s="374">
        <v>30</v>
      </c>
      <c r="S646" s="375">
        <v>35</v>
      </c>
      <c r="T646" s="392">
        <v>20</v>
      </c>
      <c r="U646" s="391" t="s">
        <v>6935</v>
      </c>
      <c r="V646" s="376">
        <v>125.10414991239551</v>
      </c>
      <c r="W646" s="378">
        <v>126.00970993575672</v>
      </c>
      <c r="X646" s="377">
        <v>62.888070075923878</v>
      </c>
      <c r="Y646" s="387">
        <v>65.02000000000001</v>
      </c>
      <c r="Z646" s="395" t="s">
        <v>3639</v>
      </c>
      <c r="AA646" s="380">
        <v>105</v>
      </c>
      <c r="AB646" s="379" t="s">
        <v>3630</v>
      </c>
      <c r="AC646" s="380">
        <v>10</v>
      </c>
      <c r="AD646" s="379" t="s">
        <v>3630</v>
      </c>
      <c r="AE646" s="394">
        <v>0</v>
      </c>
      <c r="AF646" s="396">
        <v>0</v>
      </c>
      <c r="AG646" s="393">
        <v>0</v>
      </c>
      <c r="AH646" s="397" t="s">
        <v>633</v>
      </c>
      <c r="AI646" s="351"/>
      <c r="AL646" s="525" t="s">
        <v>15766</v>
      </c>
      <c r="AM646" s="513" t="s">
        <v>84</v>
      </c>
      <c r="AN646" s="508">
        <v>100</v>
      </c>
      <c r="AO646" s="514">
        <v>1170</v>
      </c>
      <c r="AP646" s="498">
        <v>887</v>
      </c>
      <c r="AQ646" s="515">
        <v>283</v>
      </c>
      <c r="AR646" s="512" t="s">
        <v>15767</v>
      </c>
      <c r="BA646" s="338" t="s">
        <v>6938</v>
      </c>
    </row>
    <row r="647" spans="2:53" ht="16.5" customHeight="1">
      <c r="B647" s="398" t="s">
        <v>6939</v>
      </c>
      <c r="C647" s="381" t="s">
        <v>6940</v>
      </c>
      <c r="D647" s="383">
        <v>1171</v>
      </c>
      <c r="E647" s="382" t="s">
        <v>6941</v>
      </c>
      <c r="F647" s="369" t="s">
        <v>6942</v>
      </c>
      <c r="G647" s="385" t="s">
        <v>6918</v>
      </c>
      <c r="H647" s="386"/>
      <c r="I647" s="384" t="s">
        <v>357</v>
      </c>
      <c r="J647" s="367" t="s">
        <v>121</v>
      </c>
      <c r="K647" s="366" t="s">
        <v>84</v>
      </c>
      <c r="L647" s="387">
        <v>26</v>
      </c>
      <c r="M647" s="388" t="s">
        <v>6943</v>
      </c>
      <c r="N647" s="389">
        <v>700</v>
      </c>
      <c r="O647" s="390" t="s">
        <v>1350</v>
      </c>
      <c r="P647" s="373" t="s">
        <v>1351</v>
      </c>
      <c r="Q647" s="372" t="s">
        <v>3638</v>
      </c>
      <c r="R647" s="374">
        <v>30</v>
      </c>
      <c r="S647" s="375">
        <v>35</v>
      </c>
      <c r="T647" s="392">
        <v>20</v>
      </c>
      <c r="U647" s="391" t="s">
        <v>6942</v>
      </c>
      <c r="V647" s="376">
        <v>125.08623003630463</v>
      </c>
      <c r="W647" s="378">
        <v>125.99604079995008</v>
      </c>
      <c r="X647" s="377">
        <v>62.88386458187265</v>
      </c>
      <c r="Y647" s="387">
        <v>65.010000000000005</v>
      </c>
      <c r="Z647" s="395" t="s">
        <v>3639</v>
      </c>
      <c r="AA647" s="380">
        <v>105</v>
      </c>
      <c r="AB647" s="379" t="s">
        <v>3630</v>
      </c>
      <c r="AC647" s="380">
        <v>10</v>
      </c>
      <c r="AD647" s="379" t="s">
        <v>3630</v>
      </c>
      <c r="AE647" s="394">
        <v>0</v>
      </c>
      <c r="AF647" s="396">
        <v>0</v>
      </c>
      <c r="AG647" s="393">
        <v>0</v>
      </c>
      <c r="AH647" s="397" t="s">
        <v>633</v>
      </c>
      <c r="AI647" s="351"/>
      <c r="AL647" s="525" t="s">
        <v>15768</v>
      </c>
      <c r="AM647" s="513" t="s">
        <v>84</v>
      </c>
      <c r="AN647" s="508">
        <v>100</v>
      </c>
      <c r="AO647" s="514">
        <v>1171</v>
      </c>
      <c r="AP647" s="498">
        <v>888</v>
      </c>
      <c r="AQ647" s="515">
        <v>283</v>
      </c>
      <c r="AR647" s="512" t="s">
        <v>15769</v>
      </c>
      <c r="BA647" s="338" t="s">
        <v>6944</v>
      </c>
    </row>
    <row r="648" spans="2:53" ht="16.5" customHeight="1">
      <c r="B648" s="398" t="s">
        <v>6945</v>
      </c>
      <c r="C648" s="381" t="s">
        <v>6946</v>
      </c>
      <c r="D648" s="383">
        <v>1172</v>
      </c>
      <c r="E648" s="382" t="s">
        <v>633</v>
      </c>
      <c r="F648" s="369" t="s">
        <v>6947</v>
      </c>
      <c r="G648" s="385" t="s">
        <v>6948</v>
      </c>
      <c r="H648" s="386"/>
      <c r="I648" s="384" t="s">
        <v>1282</v>
      </c>
      <c r="J648" s="367" t="s">
        <v>146</v>
      </c>
      <c r="K648" s="366" t="s">
        <v>83</v>
      </c>
      <c r="L648" s="387">
        <v>9</v>
      </c>
      <c r="M648" s="388" t="s">
        <v>6949</v>
      </c>
      <c r="N648" s="389">
        <v>1000</v>
      </c>
      <c r="O648" s="390" t="s">
        <v>1348</v>
      </c>
      <c r="P648" s="373" t="s">
        <v>1349</v>
      </c>
      <c r="Q648" s="372" t="s">
        <v>3638</v>
      </c>
      <c r="R648" s="374">
        <v>22</v>
      </c>
      <c r="S648" s="375">
        <v>33</v>
      </c>
      <c r="T648" s="392">
        <v>33</v>
      </c>
      <c r="U648" s="391" t="s">
        <v>6947</v>
      </c>
      <c r="V648" s="376">
        <v>125.06928251606067</v>
      </c>
      <c r="W648" s="378">
        <v>125.98170059051287</v>
      </c>
      <c r="X648" s="377">
        <v>62.824508446713224</v>
      </c>
      <c r="Y648" s="387">
        <v>63.43</v>
      </c>
      <c r="Z648" s="395" t="s">
        <v>4557</v>
      </c>
      <c r="AA648" s="380">
        <v>105.56</v>
      </c>
      <c r="AB648" s="379" t="s">
        <v>3630</v>
      </c>
      <c r="AC648" s="380">
        <v>10</v>
      </c>
      <c r="AD648" s="379" t="s">
        <v>3630</v>
      </c>
      <c r="AE648" s="394">
        <v>0</v>
      </c>
      <c r="AF648" s="396">
        <v>0</v>
      </c>
      <c r="AG648" s="393">
        <v>0</v>
      </c>
      <c r="AH648" s="397" t="s">
        <v>633</v>
      </c>
      <c r="AI648" s="351"/>
      <c r="AL648" s="525" t="s">
        <v>15770</v>
      </c>
      <c r="AM648" s="513" t="s">
        <v>83</v>
      </c>
      <c r="AN648" s="508">
        <v>100</v>
      </c>
      <c r="AO648" s="514">
        <v>1172</v>
      </c>
      <c r="AP648" s="498">
        <v>1172</v>
      </c>
      <c r="AQ648" s="515">
        <v>0</v>
      </c>
      <c r="AR648" s="512" t="s">
        <v>15771</v>
      </c>
      <c r="BA648" s="338" t="s">
        <v>6950</v>
      </c>
    </row>
    <row r="649" spans="2:53" ht="16.5" customHeight="1">
      <c r="B649" s="398" t="s">
        <v>6945</v>
      </c>
      <c r="C649" s="381" t="s">
        <v>6946</v>
      </c>
      <c r="D649" s="383">
        <v>1173</v>
      </c>
      <c r="E649" s="382" t="s">
        <v>6951</v>
      </c>
      <c r="F649" s="369" t="s">
        <v>6952</v>
      </c>
      <c r="G649" s="385" t="s">
        <v>6931</v>
      </c>
      <c r="H649" s="386"/>
      <c r="I649" s="384" t="s">
        <v>381</v>
      </c>
      <c r="J649" s="367" t="s">
        <v>1385</v>
      </c>
      <c r="K649" s="366" t="s">
        <v>84</v>
      </c>
      <c r="L649" s="387">
        <v>6</v>
      </c>
      <c r="M649" s="388" t="s">
        <v>6953</v>
      </c>
      <c r="N649" s="389">
        <v>1000</v>
      </c>
      <c r="O649" s="390" t="s">
        <v>1348</v>
      </c>
      <c r="P649" s="373" t="s">
        <v>1349</v>
      </c>
      <c r="Q649" s="372" t="s">
        <v>3638</v>
      </c>
      <c r="R649" s="374">
        <v>35</v>
      </c>
      <c r="S649" s="375">
        <v>25</v>
      </c>
      <c r="T649" s="392">
        <v>25</v>
      </c>
      <c r="U649" s="391" t="s">
        <v>6952</v>
      </c>
      <c r="V649" s="376">
        <v>125.06730435644545</v>
      </c>
      <c r="W649" s="378">
        <v>125.98002676314616</v>
      </c>
      <c r="X649" s="377">
        <v>62.876334440204204</v>
      </c>
      <c r="Y649" s="387">
        <v>63.419999999999995</v>
      </c>
      <c r="Z649" s="395" t="s">
        <v>3639</v>
      </c>
      <c r="AA649" s="380">
        <v>150</v>
      </c>
      <c r="AB649" s="379" t="s">
        <v>3630</v>
      </c>
      <c r="AC649" s="380">
        <v>0</v>
      </c>
      <c r="AD649" s="379" t="s">
        <v>3630</v>
      </c>
      <c r="AE649" s="394">
        <v>0</v>
      </c>
      <c r="AF649" s="396">
        <v>0</v>
      </c>
      <c r="AG649" s="393">
        <v>0</v>
      </c>
      <c r="AH649" s="397" t="s">
        <v>633</v>
      </c>
      <c r="AI649" s="351"/>
      <c r="AL649" s="525" t="s">
        <v>15772</v>
      </c>
      <c r="AM649" s="513" t="s">
        <v>84</v>
      </c>
      <c r="AN649" s="508">
        <v>100</v>
      </c>
      <c r="AO649" s="514">
        <v>1173</v>
      </c>
      <c r="AP649" s="498">
        <v>889</v>
      </c>
      <c r="AQ649" s="515">
        <v>284</v>
      </c>
      <c r="AR649" s="512" t="s">
        <v>15773</v>
      </c>
      <c r="BA649" s="338" t="s">
        <v>6954</v>
      </c>
    </row>
    <row r="650" spans="2:53" ht="16.5" customHeight="1">
      <c r="B650" s="398" t="s">
        <v>6955</v>
      </c>
      <c r="C650" s="381" t="s">
        <v>6956</v>
      </c>
      <c r="D650" s="383">
        <v>1174</v>
      </c>
      <c r="E650" s="382" t="s">
        <v>6957</v>
      </c>
      <c r="F650" s="369" t="s">
        <v>6958</v>
      </c>
      <c r="G650" s="385" t="s">
        <v>6959</v>
      </c>
      <c r="H650" s="386"/>
      <c r="I650" s="384" t="s">
        <v>333</v>
      </c>
      <c r="J650" s="367" t="s">
        <v>375</v>
      </c>
      <c r="K650" s="366" t="s">
        <v>84</v>
      </c>
      <c r="L650" s="387">
        <v>18</v>
      </c>
      <c r="M650" s="388" t="s">
        <v>6960</v>
      </c>
      <c r="N650" s="389">
        <v>1000</v>
      </c>
      <c r="O650" s="390" t="s">
        <v>1348</v>
      </c>
      <c r="P650" s="373" t="s">
        <v>1349</v>
      </c>
      <c r="Q650" s="372" t="s">
        <v>3638</v>
      </c>
      <c r="R650" s="374">
        <v>30</v>
      </c>
      <c r="S650" s="375">
        <v>35</v>
      </c>
      <c r="T650" s="392">
        <v>25</v>
      </c>
      <c r="U650" s="391" t="s">
        <v>6958</v>
      </c>
      <c r="V650" s="376">
        <v>125.03964841884014</v>
      </c>
      <c r="W650" s="378">
        <v>125.95662558517243</v>
      </c>
      <c r="X650" s="377">
        <v>62.866862997993714</v>
      </c>
      <c r="Y650" s="387">
        <v>63.41</v>
      </c>
      <c r="Z650" s="395" t="s">
        <v>3639</v>
      </c>
      <c r="AA650" s="380">
        <v>100</v>
      </c>
      <c r="AB650" s="379" t="s">
        <v>3630</v>
      </c>
      <c r="AC650" s="380">
        <v>0</v>
      </c>
      <c r="AD650" s="379" t="s">
        <v>3630</v>
      </c>
      <c r="AE650" s="394">
        <v>0</v>
      </c>
      <c r="AF650" s="396">
        <v>0</v>
      </c>
      <c r="AG650" s="393">
        <v>0</v>
      </c>
      <c r="AH650" s="397" t="s">
        <v>633</v>
      </c>
      <c r="AI650" s="351"/>
      <c r="AL650" s="525" t="s">
        <v>15774</v>
      </c>
      <c r="AM650" s="513" t="s">
        <v>84</v>
      </c>
      <c r="AN650" s="508">
        <v>100</v>
      </c>
      <c r="AO650" s="514">
        <v>1174</v>
      </c>
      <c r="AP650" s="498">
        <v>889</v>
      </c>
      <c r="AQ650" s="515">
        <v>285</v>
      </c>
      <c r="AR650" s="512" t="s">
        <v>15775</v>
      </c>
      <c r="BA650" s="338" t="s">
        <v>6961</v>
      </c>
    </row>
    <row r="651" spans="2:53" ht="16.5" customHeight="1">
      <c r="B651" s="398" t="s">
        <v>6962</v>
      </c>
      <c r="C651" s="381" t="s">
        <v>6963</v>
      </c>
      <c r="D651" s="383">
        <v>1175</v>
      </c>
      <c r="E651" s="382" t="s">
        <v>633</v>
      </c>
      <c r="F651" s="369" t="s">
        <v>6964</v>
      </c>
      <c r="G651" s="385" t="s">
        <v>6965</v>
      </c>
      <c r="H651" s="386"/>
      <c r="I651" s="384" t="s">
        <v>381</v>
      </c>
      <c r="J651" s="367" t="s">
        <v>776</v>
      </c>
      <c r="K651" s="366" t="s">
        <v>83</v>
      </c>
      <c r="L651" s="387">
        <v>40</v>
      </c>
      <c r="M651" s="388" t="s">
        <v>6966</v>
      </c>
      <c r="N651" s="389">
        <v>1000</v>
      </c>
      <c r="O651" s="390" t="s">
        <v>1348</v>
      </c>
      <c r="P651" s="373" t="s">
        <v>1349</v>
      </c>
      <c r="Q651" s="372" t="s">
        <v>3638</v>
      </c>
      <c r="R651" s="374">
        <v>25</v>
      </c>
      <c r="S651" s="375">
        <v>35</v>
      </c>
      <c r="T651" s="392">
        <v>25</v>
      </c>
      <c r="U651" s="391" t="s">
        <v>6964</v>
      </c>
      <c r="V651" s="376">
        <v>125.02020300605112</v>
      </c>
      <c r="W651" s="378">
        <v>125.94017177435094</v>
      </c>
      <c r="X651" s="377">
        <v>62.804812609798958</v>
      </c>
      <c r="Y651" s="387">
        <v>63.9</v>
      </c>
      <c r="Z651" s="395" t="s">
        <v>3639</v>
      </c>
      <c r="AA651" s="380">
        <v>150</v>
      </c>
      <c r="AB651" s="379" t="s">
        <v>3630</v>
      </c>
      <c r="AC651" s="380">
        <v>0</v>
      </c>
      <c r="AD651" s="379" t="s">
        <v>3630</v>
      </c>
      <c r="AE651" s="394">
        <v>0</v>
      </c>
      <c r="AF651" s="396">
        <v>0</v>
      </c>
      <c r="AG651" s="393">
        <v>0</v>
      </c>
      <c r="AH651" s="397" t="s">
        <v>633</v>
      </c>
      <c r="AI651" s="351"/>
      <c r="AL651" s="525" t="s">
        <v>15776</v>
      </c>
      <c r="AM651" s="513" t="s">
        <v>83</v>
      </c>
      <c r="AN651" s="508">
        <v>100</v>
      </c>
      <c r="AO651" s="514">
        <v>1175</v>
      </c>
      <c r="AP651" s="498">
        <v>1175</v>
      </c>
      <c r="AQ651" s="515">
        <v>0</v>
      </c>
      <c r="AR651" s="512" t="s">
        <v>15777</v>
      </c>
      <c r="BA651" s="338" t="s">
        <v>6967</v>
      </c>
    </row>
    <row r="652" spans="2:53" ht="16.5" customHeight="1">
      <c r="B652" s="398" t="s">
        <v>6962</v>
      </c>
      <c r="C652" s="381" t="s">
        <v>6963</v>
      </c>
      <c r="D652" s="383">
        <v>1176</v>
      </c>
      <c r="E652" s="382" t="s">
        <v>633</v>
      </c>
      <c r="F652" s="369" t="s">
        <v>6964</v>
      </c>
      <c r="G652" s="385" t="s">
        <v>6965</v>
      </c>
      <c r="H652" s="386"/>
      <c r="I652" s="384" t="s">
        <v>381</v>
      </c>
      <c r="J652" s="367" t="s">
        <v>382</v>
      </c>
      <c r="K652" s="366" t="s">
        <v>83</v>
      </c>
      <c r="L652" s="387">
        <v>36</v>
      </c>
      <c r="M652" s="388" t="s">
        <v>6968</v>
      </c>
      <c r="N652" s="389">
        <v>1000</v>
      </c>
      <c r="O652" s="390" t="s">
        <v>1348</v>
      </c>
      <c r="P652" s="373" t="s">
        <v>1349</v>
      </c>
      <c r="Q652" s="372" t="s">
        <v>3638</v>
      </c>
      <c r="R652" s="374">
        <v>25</v>
      </c>
      <c r="S652" s="375">
        <v>35</v>
      </c>
      <c r="T652" s="392">
        <v>25</v>
      </c>
      <c r="U652" s="391" t="s">
        <v>6964</v>
      </c>
      <c r="V652" s="376">
        <v>125.01766543041184</v>
      </c>
      <c r="W652" s="378">
        <v>125.93802459496386</v>
      </c>
      <c r="X652" s="377">
        <v>62.807154987312138</v>
      </c>
      <c r="Y652" s="387">
        <v>63.9</v>
      </c>
      <c r="Z652" s="395" t="s">
        <v>3639</v>
      </c>
      <c r="AA652" s="380">
        <v>150</v>
      </c>
      <c r="AB652" s="379" t="s">
        <v>3630</v>
      </c>
      <c r="AC652" s="380">
        <v>0</v>
      </c>
      <c r="AD652" s="379" t="s">
        <v>3630</v>
      </c>
      <c r="AE652" s="394">
        <v>0</v>
      </c>
      <c r="AF652" s="396">
        <v>0</v>
      </c>
      <c r="AG652" s="393">
        <v>0</v>
      </c>
      <c r="AH652" s="397" t="s">
        <v>633</v>
      </c>
      <c r="AI652" s="351"/>
      <c r="AL652" s="525" t="s">
        <v>15778</v>
      </c>
      <c r="AM652" s="513" t="s">
        <v>83</v>
      </c>
      <c r="AN652" s="508">
        <v>100</v>
      </c>
      <c r="AO652" s="514">
        <v>1176</v>
      </c>
      <c r="AP652" s="498">
        <v>1176</v>
      </c>
      <c r="AQ652" s="515">
        <v>0</v>
      </c>
      <c r="AR652" s="512" t="s">
        <v>15777</v>
      </c>
      <c r="BA652" s="338" t="s">
        <v>6969</v>
      </c>
    </row>
    <row r="653" spans="2:53" ht="16.5" customHeight="1">
      <c r="B653" s="398" t="s">
        <v>6962</v>
      </c>
      <c r="C653" s="381" t="s">
        <v>6963</v>
      </c>
      <c r="D653" s="383">
        <v>1177</v>
      </c>
      <c r="E653" s="382" t="s">
        <v>633</v>
      </c>
      <c r="F653" s="369" t="s">
        <v>6970</v>
      </c>
      <c r="G653" s="385" t="s">
        <v>6971</v>
      </c>
      <c r="H653" s="386"/>
      <c r="I653" s="384" t="s">
        <v>506</v>
      </c>
      <c r="J653" s="367" t="s">
        <v>1424</v>
      </c>
      <c r="K653" s="366" t="s">
        <v>83</v>
      </c>
      <c r="L653" s="387">
        <v>10</v>
      </c>
      <c r="M653" s="388" t="s">
        <v>6972</v>
      </c>
      <c r="N653" s="389">
        <v>600</v>
      </c>
      <c r="O653" s="390" t="s">
        <v>1348</v>
      </c>
      <c r="P653" s="373" t="s">
        <v>1349</v>
      </c>
      <c r="Q653" s="372" t="s">
        <v>3638</v>
      </c>
      <c r="R653" s="374">
        <v>37</v>
      </c>
      <c r="S653" s="375">
        <v>43</v>
      </c>
      <c r="T653" s="392">
        <v>20</v>
      </c>
      <c r="U653" s="391" t="s">
        <v>6970</v>
      </c>
      <c r="V653" s="376">
        <v>125.01339086445472</v>
      </c>
      <c r="W653" s="378">
        <v>125.9344076545386</v>
      </c>
      <c r="X653" s="377">
        <v>62.801100740503344</v>
      </c>
      <c r="Y653" s="387">
        <v>64.33</v>
      </c>
      <c r="Z653" s="395" t="s">
        <v>3639</v>
      </c>
      <c r="AA653" s="380">
        <v>100</v>
      </c>
      <c r="AB653" s="379" t="s">
        <v>3630</v>
      </c>
      <c r="AC653" s="380">
        <v>10</v>
      </c>
      <c r="AD653" s="379" t="s">
        <v>3630</v>
      </c>
      <c r="AE653" s="394">
        <v>0</v>
      </c>
      <c r="AF653" s="396">
        <v>0.3</v>
      </c>
      <c r="AG653" s="393">
        <v>0</v>
      </c>
      <c r="AH653" s="397" t="s">
        <v>4230</v>
      </c>
      <c r="AI653" s="351"/>
      <c r="AL653" s="525" t="s">
        <v>15779</v>
      </c>
      <c r="AM653" s="513" t="s">
        <v>83</v>
      </c>
      <c r="AN653" s="508">
        <v>100</v>
      </c>
      <c r="AO653" s="514">
        <v>1177</v>
      </c>
      <c r="AP653" s="498">
        <v>1177</v>
      </c>
      <c r="AQ653" s="515">
        <v>0</v>
      </c>
      <c r="AR653" s="512" t="s">
        <v>15780</v>
      </c>
      <c r="BA653" s="338" t="s">
        <v>6973</v>
      </c>
    </row>
    <row r="654" spans="2:53" ht="16.5" customHeight="1">
      <c r="B654" s="398" t="s">
        <v>6974</v>
      </c>
      <c r="C654" s="381" t="s">
        <v>6975</v>
      </c>
      <c r="D654" s="383">
        <v>1178</v>
      </c>
      <c r="E654" s="382" t="s">
        <v>633</v>
      </c>
      <c r="F654" s="369" t="s">
        <v>6976</v>
      </c>
      <c r="G654" s="385" t="s">
        <v>6977</v>
      </c>
      <c r="H654" s="386"/>
      <c r="I654" s="384" t="s">
        <v>801</v>
      </c>
      <c r="J654" s="367" t="s">
        <v>805</v>
      </c>
      <c r="K654" s="366" t="s">
        <v>83</v>
      </c>
      <c r="L654" s="387">
        <v>59</v>
      </c>
      <c r="M654" s="388" t="s">
        <v>6978</v>
      </c>
      <c r="N654" s="389">
        <v>200</v>
      </c>
      <c r="O654" s="390" t="s">
        <v>1348</v>
      </c>
      <c r="P654" s="373" t="s">
        <v>1348</v>
      </c>
      <c r="Q654" s="372" t="s">
        <v>3638</v>
      </c>
      <c r="R654" s="374">
        <v>20</v>
      </c>
      <c r="S654" s="375">
        <v>35</v>
      </c>
      <c r="T654" s="392">
        <v>30</v>
      </c>
      <c r="U654" s="391" t="s">
        <v>6976</v>
      </c>
      <c r="V654" s="376">
        <v>124.99645243635904</v>
      </c>
      <c r="W654" s="378">
        <v>125.92007513845763</v>
      </c>
      <c r="X654" s="377">
        <v>62.796736212591654</v>
      </c>
      <c r="Y654" s="387" t="s">
        <v>633</v>
      </c>
      <c r="Z654" s="395" t="s">
        <v>4557</v>
      </c>
      <c r="AA654" s="380">
        <v>14.25</v>
      </c>
      <c r="AB654" s="379" t="s">
        <v>3630</v>
      </c>
      <c r="AC654" s="380">
        <v>10</v>
      </c>
      <c r="AD654" s="379" t="s">
        <v>3630</v>
      </c>
      <c r="AE654" s="394">
        <v>0</v>
      </c>
      <c r="AF654" s="396">
        <v>0</v>
      </c>
      <c r="AG654" s="393">
        <v>0</v>
      </c>
      <c r="AH654" s="397" t="s">
        <v>633</v>
      </c>
      <c r="AI654" s="351"/>
      <c r="AL654" s="525" t="s">
        <v>15781</v>
      </c>
      <c r="AM654" s="513" t="s">
        <v>83</v>
      </c>
      <c r="AN654" s="508">
        <v>100</v>
      </c>
      <c r="AO654" s="514">
        <v>1178</v>
      </c>
      <c r="AP654" s="498">
        <v>1178</v>
      </c>
      <c r="AQ654" s="515">
        <v>0</v>
      </c>
      <c r="AR654" s="512" t="s">
        <v>15782</v>
      </c>
      <c r="BA654" s="338" t="s">
        <v>6979</v>
      </c>
    </row>
    <row r="655" spans="2:53" ht="16.5" customHeight="1">
      <c r="B655" s="398" t="s">
        <v>6974</v>
      </c>
      <c r="C655" s="381" t="s">
        <v>6975</v>
      </c>
      <c r="D655" s="383">
        <v>1179</v>
      </c>
      <c r="E655" s="382" t="s">
        <v>633</v>
      </c>
      <c r="F655" s="369" t="s">
        <v>6976</v>
      </c>
      <c r="G655" s="385" t="s">
        <v>6977</v>
      </c>
      <c r="H655" s="386"/>
      <c r="I655" s="384" t="s">
        <v>801</v>
      </c>
      <c r="J655" s="367" t="s">
        <v>803</v>
      </c>
      <c r="K655" s="366" t="s">
        <v>83</v>
      </c>
      <c r="L655" s="387">
        <v>51</v>
      </c>
      <c r="M655" s="388" t="s">
        <v>6978</v>
      </c>
      <c r="N655" s="389">
        <v>200</v>
      </c>
      <c r="O655" s="390" t="s">
        <v>1348</v>
      </c>
      <c r="P655" s="373" t="s">
        <v>1348</v>
      </c>
      <c r="Q655" s="372" t="s">
        <v>3638</v>
      </c>
      <c r="R655" s="374">
        <v>20</v>
      </c>
      <c r="S655" s="375">
        <v>35</v>
      </c>
      <c r="T655" s="392">
        <v>30</v>
      </c>
      <c r="U655" s="391" t="s">
        <v>6976</v>
      </c>
      <c r="V655" s="376">
        <v>124.99645243635904</v>
      </c>
      <c r="W655" s="378">
        <v>125.92007513845763</v>
      </c>
      <c r="X655" s="377">
        <v>62.796736212591654</v>
      </c>
      <c r="Y655" s="387" t="s">
        <v>633</v>
      </c>
      <c r="Z655" s="395" t="s">
        <v>4557</v>
      </c>
      <c r="AA655" s="380">
        <v>14.25</v>
      </c>
      <c r="AB655" s="379" t="s">
        <v>3630</v>
      </c>
      <c r="AC655" s="380">
        <v>10</v>
      </c>
      <c r="AD655" s="379" t="s">
        <v>3630</v>
      </c>
      <c r="AE655" s="394">
        <v>0</v>
      </c>
      <c r="AF655" s="396">
        <v>0</v>
      </c>
      <c r="AG655" s="393">
        <v>0</v>
      </c>
      <c r="AH655" s="397" t="s">
        <v>633</v>
      </c>
      <c r="AI655" s="351"/>
      <c r="AL655" s="525" t="s">
        <v>15783</v>
      </c>
      <c r="AM655" s="513" t="s">
        <v>83</v>
      </c>
      <c r="AN655" s="508">
        <v>100</v>
      </c>
      <c r="AO655" s="514">
        <v>1179</v>
      </c>
      <c r="AP655" s="498">
        <v>1179</v>
      </c>
      <c r="AQ655" s="515">
        <v>0</v>
      </c>
      <c r="AR655" s="512" t="s">
        <v>15782</v>
      </c>
      <c r="BA655" s="338" t="s">
        <v>6980</v>
      </c>
    </row>
    <row r="656" spans="2:53" ht="16.5" customHeight="1">
      <c r="B656" s="398" t="s">
        <v>6981</v>
      </c>
      <c r="C656" s="381" t="s">
        <v>6982</v>
      </c>
      <c r="D656" s="383">
        <v>1180</v>
      </c>
      <c r="E656" s="382" t="s">
        <v>6983</v>
      </c>
      <c r="F656" s="369" t="s">
        <v>6984</v>
      </c>
      <c r="G656" s="385" t="s">
        <v>6985</v>
      </c>
      <c r="H656" s="386"/>
      <c r="I656" s="384" t="s">
        <v>333</v>
      </c>
      <c r="J656" s="367" t="s">
        <v>76</v>
      </c>
      <c r="K656" s="366" t="s">
        <v>84</v>
      </c>
      <c r="L656" s="387">
        <v>65</v>
      </c>
      <c r="M656" s="388" t="s">
        <v>6986</v>
      </c>
      <c r="N656" s="389">
        <v>1000</v>
      </c>
      <c r="O656" s="390" t="s">
        <v>1348</v>
      </c>
      <c r="P656" s="373" t="s">
        <v>1349</v>
      </c>
      <c r="Q656" s="372" t="s">
        <v>3638</v>
      </c>
      <c r="R656" s="374">
        <v>30</v>
      </c>
      <c r="S656" s="375">
        <v>35</v>
      </c>
      <c r="T656" s="392">
        <v>25</v>
      </c>
      <c r="U656" s="391" t="s">
        <v>6984</v>
      </c>
      <c r="V656" s="376">
        <v>124.98510224415237</v>
      </c>
      <c r="W656" s="378">
        <v>125.91047112966739</v>
      </c>
      <c r="X656" s="377">
        <v>62.847213313090116</v>
      </c>
      <c r="Y656" s="387">
        <v>63.39</v>
      </c>
      <c r="Z656" s="395" t="s">
        <v>3639</v>
      </c>
      <c r="AA656" s="380">
        <v>100</v>
      </c>
      <c r="AB656" s="379" t="s">
        <v>3630</v>
      </c>
      <c r="AC656" s="380">
        <v>0</v>
      </c>
      <c r="AD656" s="379" t="s">
        <v>3630</v>
      </c>
      <c r="AE656" s="394">
        <v>0</v>
      </c>
      <c r="AF656" s="396">
        <v>0</v>
      </c>
      <c r="AG656" s="393">
        <v>0</v>
      </c>
      <c r="AH656" s="397" t="s">
        <v>633</v>
      </c>
      <c r="AI656" s="351"/>
      <c r="AL656" s="525" t="s">
        <v>15784</v>
      </c>
      <c r="AM656" s="513" t="s">
        <v>84</v>
      </c>
      <c r="AN656" s="508">
        <v>100</v>
      </c>
      <c r="AO656" s="514">
        <v>1180</v>
      </c>
      <c r="AP656" s="498">
        <v>894</v>
      </c>
      <c r="AQ656" s="515">
        <v>286</v>
      </c>
      <c r="AR656" s="512" t="s">
        <v>15785</v>
      </c>
      <c r="BA656" s="338" t="s">
        <v>6987</v>
      </c>
    </row>
    <row r="657" spans="2:53" ht="16.5" customHeight="1">
      <c r="B657" s="398" t="s">
        <v>6988</v>
      </c>
      <c r="C657" s="381" t="s">
        <v>6989</v>
      </c>
      <c r="D657" s="383">
        <v>1181</v>
      </c>
      <c r="E657" s="382" t="s">
        <v>633</v>
      </c>
      <c r="F657" s="369" t="s">
        <v>6990</v>
      </c>
      <c r="G657" s="385" t="s">
        <v>6991</v>
      </c>
      <c r="H657" s="386"/>
      <c r="I657" s="384" t="s">
        <v>381</v>
      </c>
      <c r="J657" s="367" t="s">
        <v>72</v>
      </c>
      <c r="K657" s="366" t="s">
        <v>83</v>
      </c>
      <c r="L657" s="387">
        <v>14</v>
      </c>
      <c r="M657" s="388" t="s">
        <v>6992</v>
      </c>
      <c r="N657" s="389">
        <v>1000</v>
      </c>
      <c r="O657" s="390" t="s">
        <v>1348</v>
      </c>
      <c r="P657" s="373" t="s">
        <v>1349</v>
      </c>
      <c r="Q657" s="372" t="s">
        <v>3638</v>
      </c>
      <c r="R657" s="374">
        <v>25</v>
      </c>
      <c r="S657" s="375">
        <v>35</v>
      </c>
      <c r="T657" s="392">
        <v>25</v>
      </c>
      <c r="U657" s="391" t="s">
        <v>6990</v>
      </c>
      <c r="V657" s="376">
        <v>124.95267912623679</v>
      </c>
      <c r="W657" s="378">
        <v>125.88303618373881</v>
      </c>
      <c r="X657" s="377">
        <v>62.782142345012197</v>
      </c>
      <c r="Y657" s="387">
        <v>63.87</v>
      </c>
      <c r="Z657" s="395" t="s">
        <v>3639</v>
      </c>
      <c r="AA657" s="380">
        <v>150</v>
      </c>
      <c r="AB657" s="379" t="s">
        <v>3630</v>
      </c>
      <c r="AC657" s="380">
        <v>0</v>
      </c>
      <c r="AD657" s="379" t="s">
        <v>3630</v>
      </c>
      <c r="AE657" s="394">
        <v>0</v>
      </c>
      <c r="AF657" s="396">
        <v>0</v>
      </c>
      <c r="AG657" s="393">
        <v>0</v>
      </c>
      <c r="AH657" s="397" t="s">
        <v>633</v>
      </c>
      <c r="AI657" s="351"/>
      <c r="AL657" s="525" t="s">
        <v>15786</v>
      </c>
      <c r="AM657" s="513" t="s">
        <v>83</v>
      </c>
      <c r="AN657" s="508">
        <v>100</v>
      </c>
      <c r="AO657" s="514">
        <v>1181</v>
      </c>
      <c r="AP657" s="498">
        <v>1181</v>
      </c>
      <c r="AQ657" s="515">
        <v>0</v>
      </c>
      <c r="AR657" s="512" t="s">
        <v>15787</v>
      </c>
      <c r="BA657" s="338" t="s">
        <v>6993</v>
      </c>
    </row>
    <row r="658" spans="2:53" ht="16.5" customHeight="1">
      <c r="B658" s="398" t="s">
        <v>6988</v>
      </c>
      <c r="C658" s="381" t="s">
        <v>6989</v>
      </c>
      <c r="D658" s="383">
        <v>1182</v>
      </c>
      <c r="E658" s="382" t="s">
        <v>6994</v>
      </c>
      <c r="F658" s="369" t="s">
        <v>6995</v>
      </c>
      <c r="G658" s="385" t="s">
        <v>6996</v>
      </c>
      <c r="H658" s="386"/>
      <c r="I658" s="384" t="s">
        <v>333</v>
      </c>
      <c r="J658" s="367" t="s">
        <v>111</v>
      </c>
      <c r="K658" s="366" t="s">
        <v>84</v>
      </c>
      <c r="L658" s="387">
        <v>15</v>
      </c>
      <c r="M658" s="388" t="s">
        <v>6997</v>
      </c>
      <c r="N658" s="389">
        <v>1000</v>
      </c>
      <c r="O658" s="390" t="s">
        <v>1348</v>
      </c>
      <c r="P658" s="373" t="s">
        <v>1349</v>
      </c>
      <c r="Q658" s="372" t="s">
        <v>3638</v>
      </c>
      <c r="R658" s="374">
        <v>40</v>
      </c>
      <c r="S658" s="375">
        <v>25</v>
      </c>
      <c r="T658" s="392">
        <v>25</v>
      </c>
      <c r="U658" s="391" t="s">
        <v>6995</v>
      </c>
      <c r="V658" s="376">
        <v>124.93974949946453</v>
      </c>
      <c r="W658" s="378">
        <v>125.87209573031613</v>
      </c>
      <c r="X658" s="377">
        <v>62.834077385109673</v>
      </c>
      <c r="Y658" s="387">
        <v>63.37</v>
      </c>
      <c r="Z658" s="395" t="s">
        <v>3639</v>
      </c>
      <c r="AA658" s="380">
        <v>100</v>
      </c>
      <c r="AB658" s="379" t="s">
        <v>3630</v>
      </c>
      <c r="AC658" s="380">
        <v>0</v>
      </c>
      <c r="AD658" s="379" t="s">
        <v>3630</v>
      </c>
      <c r="AE658" s="394">
        <v>0</v>
      </c>
      <c r="AF658" s="396">
        <v>0</v>
      </c>
      <c r="AG658" s="393">
        <v>0</v>
      </c>
      <c r="AH658" s="397" t="s">
        <v>633</v>
      </c>
      <c r="AI658" s="351"/>
      <c r="AL658" s="525" t="s">
        <v>15788</v>
      </c>
      <c r="AM658" s="513" t="s">
        <v>84</v>
      </c>
      <c r="AN658" s="508">
        <v>100</v>
      </c>
      <c r="AO658" s="514">
        <v>1182</v>
      </c>
      <c r="AP658" s="498">
        <v>895</v>
      </c>
      <c r="AQ658" s="515">
        <v>287</v>
      </c>
      <c r="AR658" s="512" t="s">
        <v>15789</v>
      </c>
      <c r="BA658" s="338" t="s">
        <v>6998</v>
      </c>
    </row>
    <row r="659" spans="2:53" ht="16.5" customHeight="1">
      <c r="B659" s="398" t="s">
        <v>6999</v>
      </c>
      <c r="C659" s="381" t="s">
        <v>7000</v>
      </c>
      <c r="D659" s="383">
        <v>1183</v>
      </c>
      <c r="E659" s="382" t="s">
        <v>7001</v>
      </c>
      <c r="F659" s="369" t="s">
        <v>7002</v>
      </c>
      <c r="G659" s="385" t="s">
        <v>7003</v>
      </c>
      <c r="H659" s="386"/>
      <c r="I659" s="384" t="s">
        <v>333</v>
      </c>
      <c r="J659" s="367" t="s">
        <v>376</v>
      </c>
      <c r="K659" s="366" t="s">
        <v>84</v>
      </c>
      <c r="L659" s="387">
        <v>15</v>
      </c>
      <c r="M659" s="388" t="s">
        <v>7004</v>
      </c>
      <c r="N659" s="389">
        <v>1000</v>
      </c>
      <c r="O659" s="390" t="s">
        <v>1348</v>
      </c>
      <c r="P659" s="373" t="s">
        <v>1349</v>
      </c>
      <c r="Q659" s="372" t="s">
        <v>3638</v>
      </c>
      <c r="R659" s="374">
        <v>40</v>
      </c>
      <c r="S659" s="375">
        <v>25</v>
      </c>
      <c r="T659" s="392">
        <v>25</v>
      </c>
      <c r="U659" s="391" t="s">
        <v>7002</v>
      </c>
      <c r="V659" s="376">
        <v>124.92280113609905</v>
      </c>
      <c r="W659" s="378">
        <v>125.85775480746842</v>
      </c>
      <c r="X659" s="377">
        <v>62.82972202821626</v>
      </c>
      <c r="Y659" s="387">
        <v>63.36</v>
      </c>
      <c r="Z659" s="395" t="s">
        <v>3639</v>
      </c>
      <c r="AA659" s="380">
        <v>100</v>
      </c>
      <c r="AB659" s="379" t="s">
        <v>3630</v>
      </c>
      <c r="AC659" s="380">
        <v>0</v>
      </c>
      <c r="AD659" s="379" t="s">
        <v>3630</v>
      </c>
      <c r="AE659" s="394">
        <v>0</v>
      </c>
      <c r="AF659" s="396">
        <v>0</v>
      </c>
      <c r="AG659" s="393">
        <v>0</v>
      </c>
      <c r="AH659" s="397" t="s">
        <v>633</v>
      </c>
      <c r="AI659" s="351"/>
      <c r="AL659" s="525" t="s">
        <v>15790</v>
      </c>
      <c r="AM659" s="513" t="s">
        <v>84</v>
      </c>
      <c r="AN659" s="508">
        <v>100</v>
      </c>
      <c r="AO659" s="514">
        <v>1183</v>
      </c>
      <c r="AP659" s="498">
        <v>895</v>
      </c>
      <c r="AQ659" s="515">
        <v>288</v>
      </c>
      <c r="AR659" s="512" t="s">
        <v>15791</v>
      </c>
      <c r="BA659" s="338" t="s">
        <v>7005</v>
      </c>
    </row>
    <row r="660" spans="2:53" ht="16.5" customHeight="1">
      <c r="B660" s="398" t="s">
        <v>7006</v>
      </c>
      <c r="C660" s="381" t="s">
        <v>7007</v>
      </c>
      <c r="D660" s="383">
        <v>1184</v>
      </c>
      <c r="E660" s="382" t="s">
        <v>7008</v>
      </c>
      <c r="F660" s="369" t="s">
        <v>7009</v>
      </c>
      <c r="G660" s="385" t="s">
        <v>7010</v>
      </c>
      <c r="H660" s="386"/>
      <c r="I660" s="384" t="s">
        <v>357</v>
      </c>
      <c r="J660" s="367" t="s">
        <v>184</v>
      </c>
      <c r="K660" s="366" t="s">
        <v>84</v>
      </c>
      <c r="L660" s="387">
        <v>26</v>
      </c>
      <c r="M660" s="388" t="s">
        <v>7011</v>
      </c>
      <c r="N660" s="389">
        <v>700</v>
      </c>
      <c r="O660" s="390" t="s">
        <v>1350</v>
      </c>
      <c r="P660" s="373" t="s">
        <v>1351</v>
      </c>
      <c r="Q660" s="372" t="s">
        <v>3638</v>
      </c>
      <c r="R660" s="374">
        <v>30</v>
      </c>
      <c r="S660" s="375">
        <v>30</v>
      </c>
      <c r="T660" s="392">
        <v>20</v>
      </c>
      <c r="U660" s="391" t="s">
        <v>7009</v>
      </c>
      <c r="V660" s="376">
        <v>124.8586392682126</v>
      </c>
      <c r="W660" s="378">
        <v>125.80346399617989</v>
      </c>
      <c r="X660" s="377">
        <v>62.808948367803751</v>
      </c>
      <c r="Y660" s="387">
        <v>64.940000000000012</v>
      </c>
      <c r="Z660" s="395" t="s">
        <v>3639</v>
      </c>
      <c r="AA660" s="380">
        <v>140</v>
      </c>
      <c r="AB660" s="379" t="s">
        <v>3630</v>
      </c>
      <c r="AC660" s="380">
        <v>10</v>
      </c>
      <c r="AD660" s="379" t="s">
        <v>3630</v>
      </c>
      <c r="AE660" s="394">
        <v>0</v>
      </c>
      <c r="AF660" s="396">
        <v>0</v>
      </c>
      <c r="AG660" s="393">
        <v>0</v>
      </c>
      <c r="AH660" s="397" t="s">
        <v>633</v>
      </c>
      <c r="AI660" s="351"/>
      <c r="AL660" s="525" t="s">
        <v>15792</v>
      </c>
      <c r="AM660" s="513" t="s">
        <v>84</v>
      </c>
      <c r="AN660" s="508">
        <v>100</v>
      </c>
      <c r="AO660" s="514">
        <v>1184</v>
      </c>
      <c r="AP660" s="498">
        <v>896</v>
      </c>
      <c r="AQ660" s="515">
        <v>288</v>
      </c>
      <c r="AR660" s="512" t="s">
        <v>15793</v>
      </c>
      <c r="BA660" s="338" t="s">
        <v>7012</v>
      </c>
    </row>
    <row r="661" spans="2:53" ht="16.5" customHeight="1">
      <c r="B661" s="398" t="s">
        <v>7013</v>
      </c>
      <c r="C661" s="381" t="s">
        <v>7014</v>
      </c>
      <c r="D661" s="383">
        <v>1185</v>
      </c>
      <c r="E661" s="382" t="s">
        <v>7015</v>
      </c>
      <c r="F661" s="369" t="s">
        <v>6935</v>
      </c>
      <c r="G661" s="385" t="s">
        <v>6912</v>
      </c>
      <c r="H661" s="386"/>
      <c r="I661" s="384" t="s">
        <v>341</v>
      </c>
      <c r="J661" s="367" t="s">
        <v>726</v>
      </c>
      <c r="K661" s="366" t="s">
        <v>84</v>
      </c>
      <c r="L661" s="387">
        <v>15</v>
      </c>
      <c r="M661" s="388" t="s">
        <v>7016</v>
      </c>
      <c r="N661" s="389">
        <v>1000</v>
      </c>
      <c r="O661" s="390" t="s">
        <v>1350</v>
      </c>
      <c r="P661" s="373" t="s">
        <v>1351</v>
      </c>
      <c r="Q661" s="372" t="s">
        <v>3638</v>
      </c>
      <c r="R661" s="374">
        <v>30</v>
      </c>
      <c r="S661" s="375">
        <v>30</v>
      </c>
      <c r="T661" s="392">
        <v>20</v>
      </c>
      <c r="U661" s="391" t="s">
        <v>6935</v>
      </c>
      <c r="V661" s="376">
        <v>125.10166678426921</v>
      </c>
      <c r="W661" s="378">
        <v>126.00788897513077</v>
      </c>
      <c r="X661" s="377">
        <v>62.885222120300007</v>
      </c>
      <c r="Y661" s="387">
        <v>63.48</v>
      </c>
      <c r="Z661" s="395" t="s">
        <v>3639</v>
      </c>
      <c r="AA661" s="380">
        <v>200</v>
      </c>
      <c r="AB661" s="379" t="s">
        <v>3630</v>
      </c>
      <c r="AC661" s="380">
        <v>10</v>
      </c>
      <c r="AD661" s="379" t="s">
        <v>3630</v>
      </c>
      <c r="AE661" s="394">
        <v>0</v>
      </c>
      <c r="AF661" s="396">
        <v>0</v>
      </c>
      <c r="AG661" s="393">
        <v>0</v>
      </c>
      <c r="AH661" s="397" t="s">
        <v>633</v>
      </c>
      <c r="AI661" s="351"/>
      <c r="AL661" s="525" t="s">
        <v>15794</v>
      </c>
      <c r="AM661" s="513" t="s">
        <v>84</v>
      </c>
      <c r="AN661" s="508">
        <v>100</v>
      </c>
      <c r="AO661" s="514">
        <v>1185</v>
      </c>
      <c r="AP661" s="498">
        <v>899</v>
      </c>
      <c r="AQ661" s="515">
        <v>286</v>
      </c>
      <c r="AR661" s="512" t="s">
        <v>15795</v>
      </c>
      <c r="BA661" s="338" t="s">
        <v>7017</v>
      </c>
    </row>
    <row r="662" spans="2:53" ht="16.5" customHeight="1">
      <c r="B662" s="398" t="s">
        <v>7018</v>
      </c>
      <c r="C662" s="381" t="s">
        <v>7019</v>
      </c>
      <c r="D662" s="383">
        <v>1186</v>
      </c>
      <c r="E662" s="382" t="s">
        <v>7020</v>
      </c>
      <c r="F662" s="369" t="s">
        <v>6947</v>
      </c>
      <c r="G662" s="385" t="s">
        <v>7021</v>
      </c>
      <c r="H662" s="386"/>
      <c r="I662" s="384" t="s">
        <v>341</v>
      </c>
      <c r="J662" s="367" t="s">
        <v>699</v>
      </c>
      <c r="K662" s="366" t="s">
        <v>84</v>
      </c>
      <c r="L662" s="387">
        <v>15</v>
      </c>
      <c r="M662" s="388" t="s">
        <v>7022</v>
      </c>
      <c r="N662" s="389">
        <v>1000</v>
      </c>
      <c r="O662" s="390" t="s">
        <v>1350</v>
      </c>
      <c r="P662" s="373" t="s">
        <v>1351</v>
      </c>
      <c r="Q662" s="372" t="s">
        <v>3638</v>
      </c>
      <c r="R662" s="374">
        <v>30</v>
      </c>
      <c r="S662" s="375">
        <v>30</v>
      </c>
      <c r="T662" s="392">
        <v>20</v>
      </c>
      <c r="U662" s="391" t="s">
        <v>6947</v>
      </c>
      <c r="V662" s="376">
        <v>125.07660664800653</v>
      </c>
      <c r="W662" s="378">
        <v>125.9878979329286</v>
      </c>
      <c r="X662" s="377">
        <v>62.877747709532429</v>
      </c>
      <c r="Y662" s="387">
        <v>63.47</v>
      </c>
      <c r="Z662" s="395" t="s">
        <v>3639</v>
      </c>
      <c r="AA662" s="380">
        <v>200</v>
      </c>
      <c r="AB662" s="379" t="s">
        <v>3630</v>
      </c>
      <c r="AC662" s="380">
        <v>10</v>
      </c>
      <c r="AD662" s="379" t="s">
        <v>3630</v>
      </c>
      <c r="AE662" s="394">
        <v>0</v>
      </c>
      <c r="AF662" s="396">
        <v>0</v>
      </c>
      <c r="AG662" s="393">
        <v>0</v>
      </c>
      <c r="AH662" s="397" t="s">
        <v>633</v>
      </c>
      <c r="AI662" s="351"/>
      <c r="AL662" s="525" t="s">
        <v>15796</v>
      </c>
      <c r="AM662" s="513" t="s">
        <v>84</v>
      </c>
      <c r="AN662" s="508">
        <v>100</v>
      </c>
      <c r="AO662" s="514">
        <v>1186</v>
      </c>
      <c r="AP662" s="498">
        <v>899</v>
      </c>
      <c r="AQ662" s="515">
        <v>287</v>
      </c>
      <c r="AR662" s="512" t="s">
        <v>15797</v>
      </c>
      <c r="BA662" s="338" t="s">
        <v>7023</v>
      </c>
    </row>
    <row r="663" spans="2:53" ht="16.5" customHeight="1">
      <c r="B663" s="398" t="s">
        <v>7024</v>
      </c>
      <c r="C663" s="381" t="s">
        <v>7025</v>
      </c>
      <c r="D663" s="383">
        <v>1187</v>
      </c>
      <c r="E663" s="382" t="s">
        <v>7026</v>
      </c>
      <c r="F663" s="369" t="s">
        <v>7027</v>
      </c>
      <c r="G663" s="385" t="s">
        <v>7008</v>
      </c>
      <c r="H663" s="386"/>
      <c r="I663" s="384" t="s">
        <v>333</v>
      </c>
      <c r="J663" s="367" t="s">
        <v>675</v>
      </c>
      <c r="K663" s="366" t="s">
        <v>84</v>
      </c>
      <c r="L663" s="387">
        <v>8</v>
      </c>
      <c r="M663" s="388" t="s">
        <v>7028</v>
      </c>
      <c r="N663" s="389">
        <v>1000</v>
      </c>
      <c r="O663" s="390" t="s">
        <v>1348</v>
      </c>
      <c r="P663" s="373" t="s">
        <v>1349</v>
      </c>
      <c r="Q663" s="372" t="s">
        <v>3638</v>
      </c>
      <c r="R663" s="374">
        <v>40</v>
      </c>
      <c r="S663" s="375">
        <v>25</v>
      </c>
      <c r="T663" s="392">
        <v>25</v>
      </c>
      <c r="U663" s="391" t="s">
        <v>7027</v>
      </c>
      <c r="V663" s="376">
        <v>124.83321692973881</v>
      </c>
      <c r="W663" s="378">
        <v>125.78195278670208</v>
      </c>
      <c r="X663" s="377">
        <v>62.797415141779553</v>
      </c>
      <c r="Y663" s="387">
        <v>63.32</v>
      </c>
      <c r="Z663" s="395" t="s">
        <v>3639</v>
      </c>
      <c r="AA663" s="380">
        <v>100</v>
      </c>
      <c r="AB663" s="379" t="s">
        <v>3630</v>
      </c>
      <c r="AC663" s="380">
        <v>0</v>
      </c>
      <c r="AD663" s="379" t="s">
        <v>3630</v>
      </c>
      <c r="AE663" s="394">
        <v>0</v>
      </c>
      <c r="AF663" s="396">
        <v>0</v>
      </c>
      <c r="AG663" s="393">
        <v>0</v>
      </c>
      <c r="AH663" s="397" t="s">
        <v>633</v>
      </c>
      <c r="AI663" s="351"/>
      <c r="AL663" s="525" t="s">
        <v>15798</v>
      </c>
      <c r="AM663" s="513" t="s">
        <v>84</v>
      </c>
      <c r="AN663" s="508">
        <v>100</v>
      </c>
      <c r="AO663" s="514">
        <v>1187</v>
      </c>
      <c r="AP663" s="498">
        <v>898</v>
      </c>
      <c r="AQ663" s="515">
        <v>289</v>
      </c>
      <c r="AR663" s="512" t="s">
        <v>15799</v>
      </c>
      <c r="BA663" s="338" t="s">
        <v>7029</v>
      </c>
    </row>
    <row r="664" spans="2:53" ht="16.5" customHeight="1">
      <c r="B664" s="398" t="s">
        <v>7030</v>
      </c>
      <c r="C664" s="381" t="s">
        <v>7031</v>
      </c>
      <c r="D664" s="383">
        <v>1188</v>
      </c>
      <c r="E664" s="382" t="s">
        <v>633</v>
      </c>
      <c r="F664" s="369" t="s">
        <v>7032</v>
      </c>
      <c r="G664" s="385" t="s">
        <v>7033</v>
      </c>
      <c r="H664" s="386"/>
      <c r="I664" s="384" t="s">
        <v>333</v>
      </c>
      <c r="J664" s="367" t="s">
        <v>770</v>
      </c>
      <c r="K664" s="366" t="s">
        <v>83</v>
      </c>
      <c r="L664" s="387">
        <v>11</v>
      </c>
      <c r="M664" s="388" t="s">
        <v>7034</v>
      </c>
      <c r="N664" s="389">
        <v>1000</v>
      </c>
      <c r="O664" s="390" t="s">
        <v>1348</v>
      </c>
      <c r="P664" s="373" t="s">
        <v>1349</v>
      </c>
      <c r="Q664" s="372" t="s">
        <v>3638</v>
      </c>
      <c r="R664" s="374">
        <v>25</v>
      </c>
      <c r="S664" s="375">
        <v>35</v>
      </c>
      <c r="T664" s="392">
        <v>30</v>
      </c>
      <c r="U664" s="391" t="s">
        <v>7032</v>
      </c>
      <c r="V664" s="376">
        <v>124.81696693534489</v>
      </c>
      <c r="W664" s="378">
        <v>125.76820279144569</v>
      </c>
      <c r="X664" s="377">
        <v>62.737415136604703</v>
      </c>
      <c r="Y664" s="387">
        <v>63.32</v>
      </c>
      <c r="Z664" s="395" t="s">
        <v>3639</v>
      </c>
      <c r="AA664" s="380">
        <v>100</v>
      </c>
      <c r="AB664" s="379" t="s">
        <v>3630</v>
      </c>
      <c r="AC664" s="380">
        <v>0</v>
      </c>
      <c r="AD664" s="379" t="s">
        <v>3630</v>
      </c>
      <c r="AE664" s="394">
        <v>0</v>
      </c>
      <c r="AF664" s="396">
        <v>0</v>
      </c>
      <c r="AG664" s="393">
        <v>0</v>
      </c>
      <c r="AH664" s="397" t="s">
        <v>633</v>
      </c>
      <c r="AI664" s="351"/>
      <c r="AL664" s="525" t="s">
        <v>15800</v>
      </c>
      <c r="AM664" s="513" t="s">
        <v>83</v>
      </c>
      <c r="AN664" s="508">
        <v>100</v>
      </c>
      <c r="AO664" s="514">
        <v>1188</v>
      </c>
      <c r="AP664" s="498">
        <v>1188</v>
      </c>
      <c r="AQ664" s="515">
        <v>0</v>
      </c>
      <c r="AR664" s="512" t="s">
        <v>15801</v>
      </c>
      <c r="BA664" s="338" t="s">
        <v>7035</v>
      </c>
    </row>
    <row r="665" spans="2:53" ht="16.5" customHeight="1">
      <c r="B665" s="398" t="s">
        <v>7036</v>
      </c>
      <c r="C665" s="381" t="s">
        <v>7037</v>
      </c>
      <c r="D665" s="383">
        <v>1189</v>
      </c>
      <c r="E665" s="382" t="s">
        <v>7038</v>
      </c>
      <c r="F665" s="369" t="s">
        <v>7039</v>
      </c>
      <c r="G665" s="385" t="s">
        <v>7040</v>
      </c>
      <c r="H665" s="386"/>
      <c r="I665" s="384" t="s">
        <v>381</v>
      </c>
      <c r="J665" s="367" t="s">
        <v>389</v>
      </c>
      <c r="K665" s="366" t="s">
        <v>84</v>
      </c>
      <c r="L665" s="387">
        <v>21</v>
      </c>
      <c r="M665" s="388" t="s">
        <v>7041</v>
      </c>
      <c r="N665" s="389">
        <v>1000</v>
      </c>
      <c r="O665" s="390" t="s">
        <v>1348</v>
      </c>
      <c r="P665" s="373" t="s">
        <v>1349</v>
      </c>
      <c r="Q665" s="372" t="s">
        <v>3638</v>
      </c>
      <c r="R665" s="374">
        <v>35</v>
      </c>
      <c r="S665" s="375">
        <v>25</v>
      </c>
      <c r="T665" s="392">
        <v>25</v>
      </c>
      <c r="U665" s="391" t="s">
        <v>7039</v>
      </c>
      <c r="V665" s="376">
        <v>124.78639044456557</v>
      </c>
      <c r="W665" s="378">
        <v>125.74233037617087</v>
      </c>
      <c r="X665" s="377">
        <v>62.780639589631768</v>
      </c>
      <c r="Y665" s="387">
        <v>63.309999999999995</v>
      </c>
      <c r="Z665" s="395" t="s">
        <v>3639</v>
      </c>
      <c r="AA665" s="380">
        <v>150</v>
      </c>
      <c r="AB665" s="379" t="s">
        <v>3630</v>
      </c>
      <c r="AC665" s="380">
        <v>0</v>
      </c>
      <c r="AD665" s="379" t="s">
        <v>3630</v>
      </c>
      <c r="AE665" s="394">
        <v>0</v>
      </c>
      <c r="AF665" s="396">
        <v>0</v>
      </c>
      <c r="AG665" s="393">
        <v>0</v>
      </c>
      <c r="AH665" s="397" t="s">
        <v>633</v>
      </c>
      <c r="AI665" s="351"/>
      <c r="AL665" s="525" t="s">
        <v>15802</v>
      </c>
      <c r="AM665" s="513" t="s">
        <v>84</v>
      </c>
      <c r="AN665" s="508">
        <v>100</v>
      </c>
      <c r="AO665" s="514">
        <v>1189</v>
      </c>
      <c r="AP665" s="498">
        <v>899</v>
      </c>
      <c r="AQ665" s="515">
        <v>290</v>
      </c>
      <c r="AR665" s="512" t="s">
        <v>15803</v>
      </c>
      <c r="BA665" s="338" t="s">
        <v>7042</v>
      </c>
    </row>
    <row r="666" spans="2:53" ht="16.5" customHeight="1">
      <c r="B666" s="398" t="s">
        <v>7043</v>
      </c>
      <c r="C666" s="381" t="s">
        <v>7044</v>
      </c>
      <c r="D666" s="383">
        <v>1190</v>
      </c>
      <c r="E666" s="382" t="s">
        <v>633</v>
      </c>
      <c r="F666" s="369" t="s">
        <v>7045</v>
      </c>
      <c r="G666" s="385" t="s">
        <v>7046</v>
      </c>
      <c r="H666" s="386"/>
      <c r="I666" s="384" t="s">
        <v>150</v>
      </c>
      <c r="J666" s="367" t="s">
        <v>1433</v>
      </c>
      <c r="K666" s="366" t="s">
        <v>128</v>
      </c>
      <c r="L666" s="387">
        <v>11</v>
      </c>
      <c r="M666" s="388" t="s">
        <v>7047</v>
      </c>
      <c r="N666" s="389">
        <v>800</v>
      </c>
      <c r="O666" s="390" t="s">
        <v>1348</v>
      </c>
      <c r="P666" s="373" t="s">
        <v>1349</v>
      </c>
      <c r="Q666" s="372" t="s">
        <v>3638</v>
      </c>
      <c r="R666" s="374">
        <v>35</v>
      </c>
      <c r="S666" s="375">
        <v>25</v>
      </c>
      <c r="T666" s="392">
        <v>0</v>
      </c>
      <c r="U666" s="391" t="s">
        <v>7045</v>
      </c>
      <c r="V666" s="376">
        <v>124.72214244686958</v>
      </c>
      <c r="W666" s="378">
        <v>125.68796668581274</v>
      </c>
      <c r="X666" s="377">
        <v>62.759945433658842</v>
      </c>
      <c r="Y666" s="387">
        <v>63.01</v>
      </c>
      <c r="Z666" s="395" t="s">
        <v>3639</v>
      </c>
      <c r="AA666" s="380">
        <v>120</v>
      </c>
      <c r="AB666" s="379" t="s">
        <v>3630</v>
      </c>
      <c r="AC666" s="380">
        <v>0</v>
      </c>
      <c r="AD666" s="379" t="s">
        <v>3630</v>
      </c>
      <c r="AE666" s="394">
        <v>0</v>
      </c>
      <c r="AF666" s="396">
        <v>0</v>
      </c>
      <c r="AG666" s="393">
        <v>0</v>
      </c>
      <c r="AH666" s="397" t="s">
        <v>633</v>
      </c>
      <c r="AI666" s="351"/>
      <c r="AL666" s="525" t="s">
        <v>15804</v>
      </c>
      <c r="AM666" s="513" t="s">
        <v>128</v>
      </c>
      <c r="AN666" s="508">
        <v>100</v>
      </c>
      <c r="AO666" s="514">
        <v>1190</v>
      </c>
      <c r="AP666" s="498">
        <v>899</v>
      </c>
      <c r="AQ666" s="515">
        <v>291</v>
      </c>
      <c r="AR666" s="512" t="s">
        <v>15805</v>
      </c>
      <c r="BA666" s="338" t="s">
        <v>7048</v>
      </c>
    </row>
    <row r="667" spans="2:53" ht="16.5" customHeight="1">
      <c r="B667" s="398" t="s">
        <v>7049</v>
      </c>
      <c r="C667" s="381" t="s">
        <v>7050</v>
      </c>
      <c r="D667" s="383">
        <v>1191</v>
      </c>
      <c r="E667" s="382" t="s">
        <v>633</v>
      </c>
      <c r="F667" s="369" t="s">
        <v>7051</v>
      </c>
      <c r="G667" s="385" t="s">
        <v>7052</v>
      </c>
      <c r="H667" s="386"/>
      <c r="I667" s="384" t="s">
        <v>381</v>
      </c>
      <c r="J667" s="367" t="s">
        <v>775</v>
      </c>
      <c r="K667" s="366" t="s">
        <v>83</v>
      </c>
      <c r="L667" s="387">
        <v>26</v>
      </c>
      <c r="M667" s="388" t="s">
        <v>7053</v>
      </c>
      <c r="N667" s="389">
        <v>1000</v>
      </c>
      <c r="O667" s="390" t="s">
        <v>1348</v>
      </c>
      <c r="P667" s="373" t="s">
        <v>1349</v>
      </c>
      <c r="Q667" s="372" t="s">
        <v>3638</v>
      </c>
      <c r="R667" s="374">
        <v>25</v>
      </c>
      <c r="S667" s="375">
        <v>35</v>
      </c>
      <c r="T667" s="392">
        <v>25</v>
      </c>
      <c r="U667" s="391" t="s">
        <v>7051</v>
      </c>
      <c r="V667" s="376">
        <v>124.7563213995507</v>
      </c>
      <c r="W667" s="378">
        <v>125.71688733808138</v>
      </c>
      <c r="X667" s="377">
        <v>62.718395631183974</v>
      </c>
      <c r="Y667" s="387">
        <v>63.769999999999996</v>
      </c>
      <c r="Z667" s="395" t="s">
        <v>3639</v>
      </c>
      <c r="AA667" s="380">
        <v>150</v>
      </c>
      <c r="AB667" s="379" t="s">
        <v>3630</v>
      </c>
      <c r="AC667" s="380">
        <v>0</v>
      </c>
      <c r="AD667" s="379" t="s">
        <v>3630</v>
      </c>
      <c r="AE667" s="394">
        <v>0</v>
      </c>
      <c r="AF667" s="396">
        <v>0</v>
      </c>
      <c r="AG667" s="393">
        <v>0</v>
      </c>
      <c r="AH667" s="397" t="s">
        <v>633</v>
      </c>
      <c r="AI667" s="351"/>
      <c r="AL667" s="525" t="s">
        <v>15806</v>
      </c>
      <c r="AM667" s="513" t="s">
        <v>83</v>
      </c>
      <c r="AN667" s="508">
        <v>100</v>
      </c>
      <c r="AO667" s="514">
        <v>1191</v>
      </c>
      <c r="AP667" s="498">
        <v>1191</v>
      </c>
      <c r="AQ667" s="515">
        <v>0</v>
      </c>
      <c r="AR667" s="512" t="s">
        <v>15807</v>
      </c>
      <c r="BA667" s="338" t="s">
        <v>7054</v>
      </c>
    </row>
    <row r="668" spans="2:53" ht="16.5" customHeight="1">
      <c r="B668" s="398" t="s">
        <v>7055</v>
      </c>
      <c r="C668" s="381" t="s">
        <v>7056</v>
      </c>
      <c r="D668" s="383">
        <v>1192</v>
      </c>
      <c r="E668" s="382" t="s">
        <v>633</v>
      </c>
      <c r="F668" s="369" t="s">
        <v>7057</v>
      </c>
      <c r="G668" s="385" t="s">
        <v>7058</v>
      </c>
      <c r="H668" s="386"/>
      <c r="I668" s="384" t="s">
        <v>1109</v>
      </c>
      <c r="J668" s="367" t="s">
        <v>1111</v>
      </c>
      <c r="K668" s="366" t="s">
        <v>83</v>
      </c>
      <c r="L668" s="387">
        <v>19</v>
      </c>
      <c r="M668" s="388" t="s">
        <v>7059</v>
      </c>
      <c r="N668" s="389">
        <v>1000</v>
      </c>
      <c r="O668" s="390" t="s">
        <v>1350</v>
      </c>
      <c r="P668" s="373" t="s">
        <v>1350</v>
      </c>
      <c r="Q668" s="372" t="s">
        <v>3638</v>
      </c>
      <c r="R668" s="374">
        <v>20</v>
      </c>
      <c r="S668" s="375">
        <v>35</v>
      </c>
      <c r="T668" s="392">
        <v>25</v>
      </c>
      <c r="U668" s="391" t="s">
        <v>7057</v>
      </c>
      <c r="V668" s="376">
        <v>124.74436448103616</v>
      </c>
      <c r="W668" s="378">
        <v>125.70676994549214</v>
      </c>
      <c r="X668" s="377">
        <v>62.714432786735856</v>
      </c>
      <c r="Y668" s="387" t="s">
        <v>633</v>
      </c>
      <c r="Z668" s="395" t="s">
        <v>4557</v>
      </c>
      <c r="AA668" s="380">
        <v>195.56</v>
      </c>
      <c r="AB668" s="379" t="s">
        <v>3630</v>
      </c>
      <c r="AC668" s="380">
        <v>0</v>
      </c>
      <c r="AD668" s="379" t="s">
        <v>3630</v>
      </c>
      <c r="AE668" s="394">
        <v>0</v>
      </c>
      <c r="AF668" s="396">
        <v>1.881</v>
      </c>
      <c r="AG668" s="393">
        <v>0</v>
      </c>
      <c r="AH668" s="397" t="s">
        <v>7060</v>
      </c>
      <c r="AI668" s="351"/>
      <c r="AL668" s="525" t="s">
        <v>15808</v>
      </c>
      <c r="AM668" s="513" t="s">
        <v>83</v>
      </c>
      <c r="AN668" s="508">
        <v>100</v>
      </c>
      <c r="AO668" s="514">
        <v>1192</v>
      </c>
      <c r="AP668" s="498">
        <v>1192</v>
      </c>
      <c r="AQ668" s="515">
        <v>0</v>
      </c>
      <c r="AR668" s="512" t="s">
        <v>15809</v>
      </c>
      <c r="BA668" s="338" t="s">
        <v>7061</v>
      </c>
    </row>
    <row r="669" spans="2:53" ht="16.5" customHeight="1">
      <c r="B669" s="398" t="s">
        <v>7062</v>
      </c>
      <c r="C669" s="381" t="s">
        <v>7063</v>
      </c>
      <c r="D669" s="383">
        <v>1193</v>
      </c>
      <c r="E669" s="382" t="s">
        <v>633</v>
      </c>
      <c r="F669" s="369" t="s">
        <v>7064</v>
      </c>
      <c r="G669" s="385" t="s">
        <v>7065</v>
      </c>
      <c r="H669" s="386"/>
      <c r="I669" s="384" t="s">
        <v>381</v>
      </c>
      <c r="J669" s="367" t="s">
        <v>97</v>
      </c>
      <c r="K669" s="366" t="s">
        <v>83</v>
      </c>
      <c r="L669" s="387">
        <v>13</v>
      </c>
      <c r="M669" s="388" t="s">
        <v>7066</v>
      </c>
      <c r="N669" s="389">
        <v>1000</v>
      </c>
      <c r="O669" s="390" t="s">
        <v>1348</v>
      </c>
      <c r="P669" s="373" t="s">
        <v>1349</v>
      </c>
      <c r="Q669" s="372" t="s">
        <v>3638</v>
      </c>
      <c r="R669" s="374">
        <v>25</v>
      </c>
      <c r="S669" s="375">
        <v>35</v>
      </c>
      <c r="T669" s="392">
        <v>25</v>
      </c>
      <c r="U669" s="391" t="s">
        <v>7064</v>
      </c>
      <c r="V669" s="376">
        <v>124.7289804502653</v>
      </c>
      <c r="W669" s="378">
        <v>125.69375268868603</v>
      </c>
      <c r="X669" s="377">
        <v>62.70863343052433</v>
      </c>
      <c r="Y669" s="387">
        <v>63.75</v>
      </c>
      <c r="Z669" s="395" t="s">
        <v>3639</v>
      </c>
      <c r="AA669" s="380">
        <v>150</v>
      </c>
      <c r="AB669" s="379" t="s">
        <v>3630</v>
      </c>
      <c r="AC669" s="380">
        <v>0</v>
      </c>
      <c r="AD669" s="379" t="s">
        <v>3630</v>
      </c>
      <c r="AE669" s="394">
        <v>0</v>
      </c>
      <c r="AF669" s="396">
        <v>0</v>
      </c>
      <c r="AG669" s="393">
        <v>0</v>
      </c>
      <c r="AH669" s="397" t="s">
        <v>633</v>
      </c>
      <c r="AI669" s="351"/>
      <c r="AL669" s="525" t="s">
        <v>15810</v>
      </c>
      <c r="AM669" s="513" t="s">
        <v>83</v>
      </c>
      <c r="AN669" s="508">
        <v>100</v>
      </c>
      <c r="AO669" s="514">
        <v>1193</v>
      </c>
      <c r="AP669" s="498">
        <v>1193</v>
      </c>
      <c r="AQ669" s="515">
        <v>0</v>
      </c>
      <c r="AR669" s="512" t="s">
        <v>15811</v>
      </c>
      <c r="BA669" s="338" t="s">
        <v>7067</v>
      </c>
    </row>
    <row r="670" spans="2:53" ht="16.5" customHeight="1">
      <c r="B670" s="398" t="s">
        <v>7062</v>
      </c>
      <c r="C670" s="381" t="s">
        <v>7063</v>
      </c>
      <c r="D670" s="383">
        <v>1194</v>
      </c>
      <c r="E670" s="382" t="s">
        <v>633</v>
      </c>
      <c r="F670" s="369" t="s">
        <v>7064</v>
      </c>
      <c r="G670" s="385" t="s">
        <v>7065</v>
      </c>
      <c r="H670" s="386"/>
      <c r="I670" s="384" t="s">
        <v>333</v>
      </c>
      <c r="J670" s="367" t="s">
        <v>368</v>
      </c>
      <c r="K670" s="366" t="s">
        <v>83</v>
      </c>
      <c r="L670" s="387">
        <v>20</v>
      </c>
      <c r="M670" s="388" t="s">
        <v>7068</v>
      </c>
      <c r="N670" s="389">
        <v>1000</v>
      </c>
      <c r="O670" s="390" t="s">
        <v>1348</v>
      </c>
      <c r="P670" s="373" t="s">
        <v>1349</v>
      </c>
      <c r="Q670" s="372" t="s">
        <v>3638</v>
      </c>
      <c r="R670" s="374">
        <v>25</v>
      </c>
      <c r="S670" s="375">
        <v>35</v>
      </c>
      <c r="T670" s="392">
        <v>30</v>
      </c>
      <c r="U670" s="391" t="s">
        <v>7064</v>
      </c>
      <c r="V670" s="376">
        <v>124.7273649748234</v>
      </c>
      <c r="W670" s="378">
        <v>125.6923857479275</v>
      </c>
      <c r="X670" s="377">
        <v>62.710124638624542</v>
      </c>
      <c r="Y670" s="387">
        <v>63.28</v>
      </c>
      <c r="Z670" s="395" t="s">
        <v>3639</v>
      </c>
      <c r="AA670" s="380">
        <v>100</v>
      </c>
      <c r="AB670" s="379" t="s">
        <v>3630</v>
      </c>
      <c r="AC670" s="380">
        <v>0</v>
      </c>
      <c r="AD670" s="379" t="s">
        <v>3630</v>
      </c>
      <c r="AE670" s="394">
        <v>0</v>
      </c>
      <c r="AF670" s="396">
        <v>0</v>
      </c>
      <c r="AG670" s="393">
        <v>0</v>
      </c>
      <c r="AH670" s="397" t="s">
        <v>633</v>
      </c>
      <c r="AI670" s="351"/>
      <c r="AL670" s="525" t="s">
        <v>15812</v>
      </c>
      <c r="AM670" s="513" t="s">
        <v>83</v>
      </c>
      <c r="AN670" s="508">
        <v>100</v>
      </c>
      <c r="AO670" s="514">
        <v>1194</v>
      </c>
      <c r="AP670" s="498">
        <v>1194</v>
      </c>
      <c r="AQ670" s="515">
        <v>0</v>
      </c>
      <c r="AR670" s="512" t="s">
        <v>15811</v>
      </c>
      <c r="BA670" s="338" t="s">
        <v>7069</v>
      </c>
    </row>
    <row r="671" spans="2:53" ht="16.5" customHeight="1">
      <c r="B671" s="398" t="s">
        <v>7070</v>
      </c>
      <c r="C671" s="381" t="s">
        <v>7071</v>
      </c>
      <c r="D671" s="383">
        <v>1195</v>
      </c>
      <c r="E671" s="382" t="s">
        <v>633</v>
      </c>
      <c r="F671" s="369" t="s">
        <v>7072</v>
      </c>
      <c r="G671" s="385" t="s">
        <v>7073</v>
      </c>
      <c r="H671" s="386"/>
      <c r="I671" s="384" t="s">
        <v>801</v>
      </c>
      <c r="J671" s="367" t="s">
        <v>98</v>
      </c>
      <c r="K671" s="366" t="s">
        <v>83</v>
      </c>
      <c r="L671" s="387">
        <v>20</v>
      </c>
      <c r="M671" s="388" t="s">
        <v>7074</v>
      </c>
      <c r="N671" s="389">
        <v>200</v>
      </c>
      <c r="O671" s="390" t="s">
        <v>1348</v>
      </c>
      <c r="P671" s="373" t="s">
        <v>1348</v>
      </c>
      <c r="Q671" s="372" t="s">
        <v>3638</v>
      </c>
      <c r="R671" s="374">
        <v>20</v>
      </c>
      <c r="S671" s="375">
        <v>35</v>
      </c>
      <c r="T671" s="392">
        <v>30</v>
      </c>
      <c r="U671" s="391" t="s">
        <v>7072</v>
      </c>
      <c r="V671" s="376">
        <v>124.70960551532431</v>
      </c>
      <c r="W671" s="378">
        <v>125.67735851296673</v>
      </c>
      <c r="X671" s="377">
        <v>62.701517985854487</v>
      </c>
      <c r="Y671" s="387" t="s">
        <v>633</v>
      </c>
      <c r="Z671" s="395" t="s">
        <v>4557</v>
      </c>
      <c r="AA671" s="380">
        <v>14.25</v>
      </c>
      <c r="AB671" s="379" t="s">
        <v>3630</v>
      </c>
      <c r="AC671" s="380">
        <v>10</v>
      </c>
      <c r="AD671" s="379" t="s">
        <v>3630</v>
      </c>
      <c r="AE671" s="394">
        <v>0</v>
      </c>
      <c r="AF671" s="396">
        <v>0</v>
      </c>
      <c r="AG671" s="393">
        <v>0</v>
      </c>
      <c r="AH671" s="397" t="s">
        <v>633</v>
      </c>
      <c r="AI671" s="351"/>
      <c r="AL671" s="525" t="s">
        <v>15813</v>
      </c>
      <c r="AM671" s="513" t="s">
        <v>83</v>
      </c>
      <c r="AN671" s="508">
        <v>100</v>
      </c>
      <c r="AO671" s="514">
        <v>1195</v>
      </c>
      <c r="AP671" s="498">
        <v>1195</v>
      </c>
      <c r="AQ671" s="515">
        <v>0</v>
      </c>
      <c r="AR671" s="512" t="s">
        <v>15814</v>
      </c>
      <c r="BA671" s="338" t="s">
        <v>7075</v>
      </c>
    </row>
    <row r="672" spans="2:53" ht="16.5" customHeight="1">
      <c r="B672" s="398" t="s">
        <v>7070</v>
      </c>
      <c r="C672" s="381" t="s">
        <v>7071</v>
      </c>
      <c r="D672" s="383">
        <v>1196</v>
      </c>
      <c r="E672" s="382" t="s">
        <v>7076</v>
      </c>
      <c r="F672" s="369" t="s">
        <v>7077</v>
      </c>
      <c r="G672" s="385" t="s">
        <v>7078</v>
      </c>
      <c r="H672" s="386"/>
      <c r="I672" s="384" t="s">
        <v>381</v>
      </c>
      <c r="J672" s="367" t="s">
        <v>187</v>
      </c>
      <c r="K672" s="366" t="s">
        <v>84</v>
      </c>
      <c r="L672" s="387">
        <v>30</v>
      </c>
      <c r="M672" s="388" t="s">
        <v>7079</v>
      </c>
      <c r="N672" s="389">
        <v>1000</v>
      </c>
      <c r="O672" s="390" t="s">
        <v>1348</v>
      </c>
      <c r="P672" s="373" t="s">
        <v>1349</v>
      </c>
      <c r="Q672" s="372" t="s">
        <v>3638</v>
      </c>
      <c r="R672" s="374">
        <v>35</v>
      </c>
      <c r="S672" s="375">
        <v>25</v>
      </c>
      <c r="T672" s="392">
        <v>25</v>
      </c>
      <c r="U672" s="391" t="s">
        <v>7077</v>
      </c>
      <c r="V672" s="376">
        <v>124.6987659215939</v>
      </c>
      <c r="W672" s="378">
        <v>125.668186549041</v>
      </c>
      <c r="X672" s="377">
        <v>62.751523764682545</v>
      </c>
      <c r="Y672" s="387">
        <v>63.269999999999996</v>
      </c>
      <c r="Z672" s="395" t="s">
        <v>3639</v>
      </c>
      <c r="AA672" s="380">
        <v>150</v>
      </c>
      <c r="AB672" s="379" t="s">
        <v>3630</v>
      </c>
      <c r="AC672" s="380">
        <v>0</v>
      </c>
      <c r="AD672" s="379" t="s">
        <v>3630</v>
      </c>
      <c r="AE672" s="394">
        <v>0</v>
      </c>
      <c r="AF672" s="396">
        <v>0</v>
      </c>
      <c r="AG672" s="393">
        <v>0</v>
      </c>
      <c r="AH672" s="397" t="s">
        <v>633</v>
      </c>
      <c r="AI672" s="351"/>
      <c r="AL672" s="525" t="s">
        <v>15815</v>
      </c>
      <c r="AM672" s="513" t="s">
        <v>84</v>
      </c>
      <c r="AN672" s="508">
        <v>100</v>
      </c>
      <c r="AO672" s="514">
        <v>1196</v>
      </c>
      <c r="AP672" s="498">
        <v>903</v>
      </c>
      <c r="AQ672" s="515">
        <v>293</v>
      </c>
      <c r="AR672" s="512" t="s">
        <v>15816</v>
      </c>
      <c r="BA672" s="338" t="s">
        <v>7080</v>
      </c>
    </row>
    <row r="673" spans="2:53" ht="16.5" customHeight="1">
      <c r="B673" s="398" t="s">
        <v>7070</v>
      </c>
      <c r="C673" s="381" t="s">
        <v>7071</v>
      </c>
      <c r="D673" s="383">
        <v>1197</v>
      </c>
      <c r="E673" s="382" t="s">
        <v>633</v>
      </c>
      <c r="F673" s="369" t="s">
        <v>7077</v>
      </c>
      <c r="G673" s="385" t="s">
        <v>7081</v>
      </c>
      <c r="H673" s="386"/>
      <c r="I673" s="384" t="s">
        <v>333</v>
      </c>
      <c r="J673" s="367" t="s">
        <v>768</v>
      </c>
      <c r="K673" s="366" t="s">
        <v>83</v>
      </c>
      <c r="L673" s="387">
        <v>22</v>
      </c>
      <c r="M673" s="388" t="s">
        <v>7082</v>
      </c>
      <c r="N673" s="389">
        <v>1000</v>
      </c>
      <c r="O673" s="390" t="s">
        <v>1348</v>
      </c>
      <c r="P673" s="373" t="s">
        <v>1349</v>
      </c>
      <c r="Q673" s="372" t="s">
        <v>3638</v>
      </c>
      <c r="R673" s="374">
        <v>25</v>
      </c>
      <c r="S673" s="375">
        <v>35</v>
      </c>
      <c r="T673" s="392">
        <v>30</v>
      </c>
      <c r="U673" s="391" t="s">
        <v>7077</v>
      </c>
      <c r="V673" s="376">
        <v>124.70247554134519</v>
      </c>
      <c r="W673" s="378">
        <v>125.67132545806132</v>
      </c>
      <c r="X673" s="377">
        <v>62.698099500296735</v>
      </c>
      <c r="Y673" s="387">
        <v>63.269999999999996</v>
      </c>
      <c r="Z673" s="395" t="s">
        <v>3639</v>
      </c>
      <c r="AA673" s="380">
        <v>100</v>
      </c>
      <c r="AB673" s="379" t="s">
        <v>3630</v>
      </c>
      <c r="AC673" s="380">
        <v>0</v>
      </c>
      <c r="AD673" s="379" t="s">
        <v>3630</v>
      </c>
      <c r="AE673" s="394">
        <v>0</v>
      </c>
      <c r="AF673" s="396">
        <v>0</v>
      </c>
      <c r="AG673" s="393">
        <v>0</v>
      </c>
      <c r="AH673" s="397" t="s">
        <v>633</v>
      </c>
      <c r="AI673" s="351"/>
      <c r="AL673" s="525" t="s">
        <v>15817</v>
      </c>
      <c r="AM673" s="513" t="s">
        <v>83</v>
      </c>
      <c r="AN673" s="508">
        <v>100</v>
      </c>
      <c r="AO673" s="514">
        <v>1197</v>
      </c>
      <c r="AP673" s="498">
        <v>1197</v>
      </c>
      <c r="AQ673" s="515">
        <v>0</v>
      </c>
      <c r="AR673" s="512" t="s">
        <v>15818</v>
      </c>
      <c r="BA673" s="338" t="s">
        <v>7083</v>
      </c>
    </row>
    <row r="674" spans="2:53" ht="16.5" customHeight="1">
      <c r="B674" s="398" t="s">
        <v>7084</v>
      </c>
      <c r="C674" s="381" t="s">
        <v>7085</v>
      </c>
      <c r="D674" s="383">
        <v>1198</v>
      </c>
      <c r="E674" s="382" t="s">
        <v>633</v>
      </c>
      <c r="F674" s="369" t="s">
        <v>7077</v>
      </c>
      <c r="G674" s="385" t="s">
        <v>7086</v>
      </c>
      <c r="H674" s="386"/>
      <c r="I674" s="384" t="s">
        <v>381</v>
      </c>
      <c r="J674" s="367" t="s">
        <v>369</v>
      </c>
      <c r="K674" s="366" t="s">
        <v>83</v>
      </c>
      <c r="L674" s="387">
        <v>15</v>
      </c>
      <c r="M674" s="388" t="s">
        <v>7087</v>
      </c>
      <c r="N674" s="389">
        <v>1000</v>
      </c>
      <c r="O674" s="390" t="s">
        <v>1348</v>
      </c>
      <c r="P674" s="373" t="s">
        <v>1349</v>
      </c>
      <c r="Q674" s="372" t="s">
        <v>3638</v>
      </c>
      <c r="R674" s="374">
        <v>25</v>
      </c>
      <c r="S674" s="375">
        <v>35</v>
      </c>
      <c r="T674" s="392">
        <v>25</v>
      </c>
      <c r="U674" s="391" t="s">
        <v>7077</v>
      </c>
      <c r="V674" s="376">
        <v>124.69666841929164</v>
      </c>
      <c r="W674" s="378">
        <v>125.66641173940062</v>
      </c>
      <c r="X674" s="377">
        <v>62.69845992065386</v>
      </c>
      <c r="Y674" s="387">
        <v>63.739999999999995</v>
      </c>
      <c r="Z674" s="395" t="s">
        <v>3639</v>
      </c>
      <c r="AA674" s="380">
        <v>150</v>
      </c>
      <c r="AB674" s="379" t="s">
        <v>3630</v>
      </c>
      <c r="AC674" s="380">
        <v>0</v>
      </c>
      <c r="AD674" s="379" t="s">
        <v>3630</v>
      </c>
      <c r="AE674" s="394">
        <v>0</v>
      </c>
      <c r="AF674" s="396">
        <v>0</v>
      </c>
      <c r="AG674" s="393">
        <v>0</v>
      </c>
      <c r="AH674" s="397" t="s">
        <v>633</v>
      </c>
      <c r="AI674" s="351"/>
      <c r="AL674" s="525" t="s">
        <v>15819</v>
      </c>
      <c r="AM674" s="513" t="s">
        <v>83</v>
      </c>
      <c r="AN674" s="508">
        <v>100</v>
      </c>
      <c r="AO674" s="514">
        <v>1198</v>
      </c>
      <c r="AP674" s="498">
        <v>1198</v>
      </c>
      <c r="AQ674" s="515">
        <v>0</v>
      </c>
      <c r="AR674" s="512" t="s">
        <v>15818</v>
      </c>
      <c r="BA674" s="338" t="s">
        <v>7088</v>
      </c>
    </row>
    <row r="675" spans="2:53" ht="16.5" customHeight="1">
      <c r="B675" s="398" t="s">
        <v>7084</v>
      </c>
      <c r="C675" s="381" t="s">
        <v>7085</v>
      </c>
      <c r="D675" s="383">
        <v>1200</v>
      </c>
      <c r="E675" s="382" t="s">
        <v>633</v>
      </c>
      <c r="F675" s="369" t="s">
        <v>7089</v>
      </c>
      <c r="G675" s="385" t="s">
        <v>7090</v>
      </c>
      <c r="H675" s="386"/>
      <c r="I675" s="384" t="s">
        <v>331</v>
      </c>
      <c r="J675" s="367" t="s">
        <v>509</v>
      </c>
      <c r="K675" s="366" t="s">
        <v>83</v>
      </c>
      <c r="L675" s="387">
        <v>98</v>
      </c>
      <c r="M675" s="388" t="s">
        <v>7091</v>
      </c>
      <c r="N675" s="389">
        <v>1000</v>
      </c>
      <c r="O675" s="390" t="s">
        <v>1348</v>
      </c>
      <c r="P675" s="373" t="s">
        <v>1349</v>
      </c>
      <c r="Q675" s="372" t="s">
        <v>3638</v>
      </c>
      <c r="R675" s="374">
        <v>25</v>
      </c>
      <c r="S675" s="375">
        <v>38</v>
      </c>
      <c r="T675" s="392">
        <v>25</v>
      </c>
      <c r="U675" s="391" t="s">
        <v>7089</v>
      </c>
      <c r="V675" s="376">
        <v>124.69465791067022</v>
      </c>
      <c r="W675" s="378">
        <v>125.66471053979788</v>
      </c>
      <c r="X675" s="377">
        <v>62.695315774765945</v>
      </c>
      <c r="Y675" s="387">
        <v>63.739999999999995</v>
      </c>
      <c r="Z675" s="395" t="s">
        <v>4557</v>
      </c>
      <c r="AA675" s="380">
        <v>121.25</v>
      </c>
      <c r="AB675" s="379" t="s">
        <v>3630</v>
      </c>
      <c r="AC675" s="380">
        <v>10</v>
      </c>
      <c r="AD675" s="379" t="s">
        <v>3630</v>
      </c>
      <c r="AE675" s="394">
        <v>0</v>
      </c>
      <c r="AF675" s="396">
        <v>0</v>
      </c>
      <c r="AG675" s="393">
        <v>0</v>
      </c>
      <c r="AH675" s="397" t="s">
        <v>633</v>
      </c>
      <c r="AI675" s="351"/>
      <c r="AL675" s="525" t="s">
        <v>15820</v>
      </c>
      <c r="AM675" s="513" t="s">
        <v>83</v>
      </c>
      <c r="AN675" s="508">
        <v>100</v>
      </c>
      <c r="AO675" s="514">
        <v>1200</v>
      </c>
      <c r="AP675" s="498">
        <v>1200</v>
      </c>
      <c r="AQ675" s="515">
        <v>0</v>
      </c>
      <c r="AR675" s="512" t="s">
        <v>15818</v>
      </c>
      <c r="BA675" s="338" t="s">
        <v>7092</v>
      </c>
    </row>
    <row r="676" spans="2:53" ht="16.5" customHeight="1">
      <c r="B676" s="398" t="s">
        <v>7084</v>
      </c>
      <c r="C676" s="381" t="s">
        <v>7085</v>
      </c>
      <c r="D676" s="383">
        <v>1199</v>
      </c>
      <c r="E676" s="382" t="s">
        <v>7090</v>
      </c>
      <c r="F676" s="369" t="s">
        <v>7089</v>
      </c>
      <c r="G676" s="385" t="s">
        <v>7093</v>
      </c>
      <c r="H676" s="386"/>
      <c r="I676" s="384" t="s">
        <v>381</v>
      </c>
      <c r="J676" s="367" t="s">
        <v>195</v>
      </c>
      <c r="K676" s="366" t="s">
        <v>84</v>
      </c>
      <c r="L676" s="387">
        <v>16</v>
      </c>
      <c r="M676" s="388" t="s">
        <v>7094</v>
      </c>
      <c r="N676" s="389">
        <v>1000</v>
      </c>
      <c r="O676" s="390" t="s">
        <v>1348</v>
      </c>
      <c r="P676" s="373" t="s">
        <v>1349</v>
      </c>
      <c r="Q676" s="372" t="s">
        <v>3638</v>
      </c>
      <c r="R676" s="374">
        <v>35</v>
      </c>
      <c r="S676" s="375">
        <v>25</v>
      </c>
      <c r="T676" s="392">
        <v>25</v>
      </c>
      <c r="U676" s="391" t="s">
        <v>7089</v>
      </c>
      <c r="V676" s="376">
        <v>124.69103434603755</v>
      </c>
      <c r="W676" s="378">
        <v>125.66164444664716</v>
      </c>
      <c r="X676" s="377">
        <v>62.748660603657655</v>
      </c>
      <c r="Y676" s="387">
        <v>63.26</v>
      </c>
      <c r="Z676" s="395" t="s">
        <v>3639</v>
      </c>
      <c r="AA676" s="380">
        <v>150</v>
      </c>
      <c r="AB676" s="379" t="s">
        <v>3630</v>
      </c>
      <c r="AC676" s="380">
        <v>0</v>
      </c>
      <c r="AD676" s="379" t="s">
        <v>3630</v>
      </c>
      <c r="AE676" s="394">
        <v>0</v>
      </c>
      <c r="AF676" s="396">
        <v>0</v>
      </c>
      <c r="AG676" s="393">
        <v>0</v>
      </c>
      <c r="AH676" s="397" t="s">
        <v>633</v>
      </c>
      <c r="AI676" s="351"/>
      <c r="AL676" s="525" t="s">
        <v>15821</v>
      </c>
      <c r="AM676" s="513" t="s">
        <v>84</v>
      </c>
      <c r="AN676" s="508">
        <v>100</v>
      </c>
      <c r="AO676" s="514">
        <v>1199</v>
      </c>
      <c r="AP676" s="498">
        <v>905</v>
      </c>
      <c r="AQ676" s="515">
        <v>294</v>
      </c>
      <c r="AR676" s="512" t="s">
        <v>15822</v>
      </c>
      <c r="BA676" s="338" t="s">
        <v>7095</v>
      </c>
    </row>
    <row r="677" spans="2:53" ht="16.5" customHeight="1">
      <c r="B677" s="398" t="s">
        <v>7096</v>
      </c>
      <c r="C677" s="381" t="s">
        <v>7097</v>
      </c>
      <c r="D677" s="383">
        <v>1201</v>
      </c>
      <c r="E677" s="382" t="s">
        <v>7098</v>
      </c>
      <c r="F677" s="369" t="s">
        <v>7099</v>
      </c>
      <c r="G677" s="385" t="s">
        <v>7090</v>
      </c>
      <c r="H677" s="386"/>
      <c r="I677" s="384" t="s">
        <v>381</v>
      </c>
      <c r="J677" s="367" t="s">
        <v>390</v>
      </c>
      <c r="K677" s="366" t="s">
        <v>84</v>
      </c>
      <c r="L677" s="387">
        <v>56</v>
      </c>
      <c r="M677" s="388" t="s">
        <v>7100</v>
      </c>
      <c r="N677" s="389">
        <v>1000</v>
      </c>
      <c r="O677" s="390" t="s">
        <v>1348</v>
      </c>
      <c r="P677" s="373" t="s">
        <v>1349</v>
      </c>
      <c r="Q677" s="372" t="s">
        <v>3638</v>
      </c>
      <c r="R677" s="374">
        <v>35</v>
      </c>
      <c r="S677" s="375">
        <v>25</v>
      </c>
      <c r="T677" s="392">
        <v>25</v>
      </c>
      <c r="U677" s="391" t="s">
        <v>7099</v>
      </c>
      <c r="V677" s="376">
        <v>124.65237646825594</v>
      </c>
      <c r="W677" s="378">
        <v>125.62893393467809</v>
      </c>
      <c r="X677" s="377">
        <v>62.734344798532987</v>
      </c>
      <c r="Y677" s="387">
        <v>63.25</v>
      </c>
      <c r="Z677" s="395" t="s">
        <v>3639</v>
      </c>
      <c r="AA677" s="380">
        <v>150</v>
      </c>
      <c r="AB677" s="379" t="s">
        <v>3630</v>
      </c>
      <c r="AC677" s="380">
        <v>0</v>
      </c>
      <c r="AD677" s="379" t="s">
        <v>3630</v>
      </c>
      <c r="AE677" s="394">
        <v>0</v>
      </c>
      <c r="AF677" s="396">
        <v>0</v>
      </c>
      <c r="AG677" s="393">
        <v>0</v>
      </c>
      <c r="AH677" s="397" t="s">
        <v>633</v>
      </c>
      <c r="AI677" s="351"/>
      <c r="AL677" s="525" t="s">
        <v>15823</v>
      </c>
      <c r="AM677" s="513" t="s">
        <v>84</v>
      </c>
      <c r="AN677" s="508">
        <v>100</v>
      </c>
      <c r="AO677" s="514">
        <v>1201</v>
      </c>
      <c r="AP677" s="498">
        <v>907</v>
      </c>
      <c r="AQ677" s="515">
        <v>294</v>
      </c>
      <c r="AR677" s="512" t="s">
        <v>15824</v>
      </c>
      <c r="BA677" s="338" t="s">
        <v>7101</v>
      </c>
    </row>
    <row r="678" spans="2:53" ht="16.5" customHeight="1">
      <c r="B678" s="398" t="s">
        <v>7096</v>
      </c>
      <c r="C678" s="381" t="s">
        <v>7097</v>
      </c>
      <c r="D678" s="383">
        <v>1202</v>
      </c>
      <c r="E678" s="382" t="s">
        <v>7102</v>
      </c>
      <c r="F678" s="369" t="s">
        <v>7103</v>
      </c>
      <c r="G678" s="385" t="s">
        <v>7104</v>
      </c>
      <c r="H678" s="386"/>
      <c r="I678" s="384" t="s">
        <v>381</v>
      </c>
      <c r="J678" s="367" t="s">
        <v>398</v>
      </c>
      <c r="K678" s="366" t="s">
        <v>84</v>
      </c>
      <c r="L678" s="387">
        <v>24</v>
      </c>
      <c r="M678" s="388" t="s">
        <v>7105</v>
      </c>
      <c r="N678" s="389">
        <v>1000</v>
      </c>
      <c r="O678" s="390" t="s">
        <v>1348</v>
      </c>
      <c r="P678" s="373" t="s">
        <v>1349</v>
      </c>
      <c r="Q678" s="372" t="s">
        <v>3638</v>
      </c>
      <c r="R678" s="374">
        <v>35</v>
      </c>
      <c r="S678" s="375">
        <v>25</v>
      </c>
      <c r="T678" s="392">
        <v>25</v>
      </c>
      <c r="U678" s="391" t="s">
        <v>7103</v>
      </c>
      <c r="V678" s="376">
        <v>124.64722208455171</v>
      </c>
      <c r="W678" s="378">
        <v>125.62457253308222</v>
      </c>
      <c r="X678" s="377">
        <v>62.73410269118304</v>
      </c>
      <c r="Y678" s="387">
        <v>63.239999999999995</v>
      </c>
      <c r="Z678" s="395" t="s">
        <v>3639</v>
      </c>
      <c r="AA678" s="380">
        <v>150</v>
      </c>
      <c r="AB678" s="379" t="s">
        <v>3630</v>
      </c>
      <c r="AC678" s="380">
        <v>0</v>
      </c>
      <c r="AD678" s="379" t="s">
        <v>3630</v>
      </c>
      <c r="AE678" s="394">
        <v>0</v>
      </c>
      <c r="AF678" s="396">
        <v>0</v>
      </c>
      <c r="AG678" s="393">
        <v>0</v>
      </c>
      <c r="AH678" s="397" t="s">
        <v>633</v>
      </c>
      <c r="AI678" s="351"/>
      <c r="AL678" s="525" t="s">
        <v>15825</v>
      </c>
      <c r="AM678" s="513" t="s">
        <v>84</v>
      </c>
      <c r="AN678" s="508">
        <v>100</v>
      </c>
      <c r="AO678" s="514">
        <v>1202</v>
      </c>
      <c r="AP678" s="498">
        <v>907</v>
      </c>
      <c r="AQ678" s="515">
        <v>295</v>
      </c>
      <c r="AR678" s="512" t="s">
        <v>15826</v>
      </c>
      <c r="BA678" s="338" t="s">
        <v>7106</v>
      </c>
    </row>
    <row r="679" spans="2:53" ht="16.5" customHeight="1">
      <c r="B679" s="398" t="s">
        <v>7107</v>
      </c>
      <c r="C679" s="381" t="s">
        <v>7108</v>
      </c>
      <c r="D679" s="383">
        <v>1203</v>
      </c>
      <c r="E679" s="382" t="s">
        <v>633</v>
      </c>
      <c r="F679" s="369" t="s">
        <v>7109</v>
      </c>
      <c r="G679" s="385" t="s">
        <v>7110</v>
      </c>
      <c r="H679" s="386"/>
      <c r="I679" s="384" t="s">
        <v>801</v>
      </c>
      <c r="J679" s="367" t="s">
        <v>643</v>
      </c>
      <c r="K679" s="366" t="s">
        <v>83</v>
      </c>
      <c r="L679" s="387">
        <v>20</v>
      </c>
      <c r="M679" s="388" t="s">
        <v>7111</v>
      </c>
      <c r="N679" s="389">
        <v>200</v>
      </c>
      <c r="O679" s="390" t="s">
        <v>1348</v>
      </c>
      <c r="P679" s="373" t="s">
        <v>1348</v>
      </c>
      <c r="Q679" s="372" t="s">
        <v>3638</v>
      </c>
      <c r="R679" s="374">
        <v>20</v>
      </c>
      <c r="S679" s="375">
        <v>35</v>
      </c>
      <c r="T679" s="392">
        <v>30</v>
      </c>
      <c r="U679" s="391" t="s">
        <v>7109</v>
      </c>
      <c r="V679" s="376">
        <v>124.63789378506561</v>
      </c>
      <c r="W679" s="378">
        <v>125.61667935659398</v>
      </c>
      <c r="X679" s="377">
        <v>62.677713429170211</v>
      </c>
      <c r="Y679" s="387" t="s">
        <v>633</v>
      </c>
      <c r="Z679" s="395" t="s">
        <v>4557</v>
      </c>
      <c r="AA679" s="380">
        <v>14.25</v>
      </c>
      <c r="AB679" s="379" t="s">
        <v>3630</v>
      </c>
      <c r="AC679" s="380">
        <v>10</v>
      </c>
      <c r="AD679" s="379" t="s">
        <v>3630</v>
      </c>
      <c r="AE679" s="394">
        <v>0</v>
      </c>
      <c r="AF679" s="396">
        <v>0</v>
      </c>
      <c r="AG679" s="393">
        <v>0</v>
      </c>
      <c r="AH679" s="397" t="s">
        <v>633</v>
      </c>
      <c r="AI679" s="351"/>
      <c r="AL679" s="525" t="s">
        <v>15827</v>
      </c>
      <c r="AM679" s="513" t="s">
        <v>83</v>
      </c>
      <c r="AN679" s="508">
        <v>100</v>
      </c>
      <c r="AO679" s="514">
        <v>1203</v>
      </c>
      <c r="AP679" s="498">
        <v>1203</v>
      </c>
      <c r="AQ679" s="515">
        <v>0</v>
      </c>
      <c r="AR679" s="512" t="s">
        <v>15828</v>
      </c>
      <c r="BA679" s="338" t="s">
        <v>7112</v>
      </c>
    </row>
    <row r="680" spans="2:53" ht="16.5" customHeight="1">
      <c r="B680" s="398" t="s">
        <v>7113</v>
      </c>
      <c r="C680" s="381" t="s">
        <v>7114</v>
      </c>
      <c r="D680" s="383">
        <v>1204</v>
      </c>
      <c r="E680" s="382" t="s">
        <v>633</v>
      </c>
      <c r="F680" s="369" t="s">
        <v>7115</v>
      </c>
      <c r="G680" s="385" t="s">
        <v>7116</v>
      </c>
      <c r="H680" s="386"/>
      <c r="I680" s="384" t="s">
        <v>381</v>
      </c>
      <c r="J680" s="367" t="s">
        <v>71</v>
      </c>
      <c r="K680" s="366" t="s">
        <v>83</v>
      </c>
      <c r="L680" s="387">
        <v>16</v>
      </c>
      <c r="M680" s="388" t="s">
        <v>7117</v>
      </c>
      <c r="N680" s="389">
        <v>1000</v>
      </c>
      <c r="O680" s="390" t="s">
        <v>1348</v>
      </c>
      <c r="P680" s="373" t="s">
        <v>1349</v>
      </c>
      <c r="Q680" s="372" t="s">
        <v>3638</v>
      </c>
      <c r="R680" s="374">
        <v>25</v>
      </c>
      <c r="S680" s="375">
        <v>35</v>
      </c>
      <c r="T680" s="392">
        <v>25</v>
      </c>
      <c r="U680" s="391" t="s">
        <v>7115</v>
      </c>
      <c r="V680" s="376">
        <v>124.60718894890302</v>
      </c>
      <c r="W680" s="378">
        <v>125.59069834137946</v>
      </c>
      <c r="X680" s="377">
        <v>62.666056354858753</v>
      </c>
      <c r="Y680" s="387">
        <v>63.69</v>
      </c>
      <c r="Z680" s="395" t="s">
        <v>3639</v>
      </c>
      <c r="AA680" s="380">
        <v>150</v>
      </c>
      <c r="AB680" s="379" t="s">
        <v>3630</v>
      </c>
      <c r="AC680" s="380">
        <v>0</v>
      </c>
      <c r="AD680" s="379" t="s">
        <v>3630</v>
      </c>
      <c r="AE680" s="394">
        <v>0</v>
      </c>
      <c r="AF680" s="396">
        <v>0</v>
      </c>
      <c r="AG680" s="393">
        <v>0</v>
      </c>
      <c r="AH680" s="397" t="s">
        <v>633</v>
      </c>
      <c r="AI680" s="351"/>
      <c r="AL680" s="525" t="s">
        <v>15829</v>
      </c>
      <c r="AM680" s="513" t="s">
        <v>83</v>
      </c>
      <c r="AN680" s="508">
        <v>100</v>
      </c>
      <c r="AO680" s="514">
        <v>1204</v>
      </c>
      <c r="AP680" s="498">
        <v>1204</v>
      </c>
      <c r="AQ680" s="515">
        <v>0</v>
      </c>
      <c r="AR680" s="512" t="s">
        <v>15830</v>
      </c>
      <c r="BA680" s="338" t="s">
        <v>7118</v>
      </c>
    </row>
    <row r="681" spans="2:53" ht="16.5" customHeight="1">
      <c r="B681" s="398" t="s">
        <v>7119</v>
      </c>
      <c r="C681" s="381" t="s">
        <v>7120</v>
      </c>
      <c r="D681" s="383">
        <v>1205</v>
      </c>
      <c r="E681" s="382" t="s">
        <v>633</v>
      </c>
      <c r="F681" s="369" t="s">
        <v>7121</v>
      </c>
      <c r="G681" s="385" t="s">
        <v>7122</v>
      </c>
      <c r="H681" s="386"/>
      <c r="I681" s="384" t="s">
        <v>337</v>
      </c>
      <c r="J681" s="367" t="s">
        <v>842</v>
      </c>
      <c r="K681" s="366" t="s">
        <v>83</v>
      </c>
      <c r="L681" s="387">
        <v>17</v>
      </c>
      <c r="M681" s="388" t="s">
        <v>7123</v>
      </c>
      <c r="N681" s="389">
        <v>1000</v>
      </c>
      <c r="O681" s="390" t="s">
        <v>1350</v>
      </c>
      <c r="P681" s="373" t="s">
        <v>1351</v>
      </c>
      <c r="Q681" s="372" t="s">
        <v>3638</v>
      </c>
      <c r="R681" s="374">
        <v>20</v>
      </c>
      <c r="S681" s="375">
        <v>35</v>
      </c>
      <c r="T681" s="392">
        <v>30</v>
      </c>
      <c r="U681" s="391" t="s">
        <v>7121</v>
      </c>
      <c r="V681" s="376">
        <v>124.57695267318013</v>
      </c>
      <c r="W681" s="378">
        <v>125.56511380038317</v>
      </c>
      <c r="X681" s="377">
        <v>62.658966763218338</v>
      </c>
      <c r="Y681" s="387">
        <v>63.669999999999995</v>
      </c>
      <c r="Z681" s="395" t="s">
        <v>4557</v>
      </c>
      <c r="AA681" s="380">
        <v>144</v>
      </c>
      <c r="AB681" s="379" t="s">
        <v>3630</v>
      </c>
      <c r="AC681" s="380">
        <v>0</v>
      </c>
      <c r="AD681" s="379" t="s">
        <v>3630</v>
      </c>
      <c r="AE681" s="394">
        <v>0</v>
      </c>
      <c r="AF681" s="396">
        <v>0</v>
      </c>
      <c r="AG681" s="393">
        <v>0</v>
      </c>
      <c r="AH681" s="397" t="s">
        <v>633</v>
      </c>
      <c r="AI681" s="351"/>
      <c r="AL681" s="525" t="s">
        <v>15831</v>
      </c>
      <c r="AM681" s="513" t="s">
        <v>83</v>
      </c>
      <c r="AN681" s="508">
        <v>100</v>
      </c>
      <c r="AO681" s="514">
        <v>1205</v>
      </c>
      <c r="AP681" s="498">
        <v>1205</v>
      </c>
      <c r="AQ681" s="515">
        <v>0</v>
      </c>
      <c r="AR681" s="512" t="s">
        <v>15832</v>
      </c>
      <c r="BA681" s="338" t="s">
        <v>7124</v>
      </c>
    </row>
    <row r="682" spans="2:53" ht="16.5" customHeight="1">
      <c r="B682" s="398" t="s">
        <v>7125</v>
      </c>
      <c r="C682" s="381" t="s">
        <v>7126</v>
      </c>
      <c r="D682" s="383">
        <v>1206</v>
      </c>
      <c r="E682" s="382" t="s">
        <v>633</v>
      </c>
      <c r="F682" s="369" t="s">
        <v>7127</v>
      </c>
      <c r="G682" s="385" t="s">
        <v>7128</v>
      </c>
      <c r="H682" s="386"/>
      <c r="I682" s="384" t="s">
        <v>333</v>
      </c>
      <c r="J682" s="367" t="s">
        <v>371</v>
      </c>
      <c r="K682" s="366" t="s">
        <v>83</v>
      </c>
      <c r="L682" s="387">
        <v>15</v>
      </c>
      <c r="M682" s="388" t="s">
        <v>7129</v>
      </c>
      <c r="N682" s="389">
        <v>1000</v>
      </c>
      <c r="O682" s="390" t="s">
        <v>1348</v>
      </c>
      <c r="P682" s="373" t="s">
        <v>1349</v>
      </c>
      <c r="Q682" s="372" t="s">
        <v>3638</v>
      </c>
      <c r="R682" s="374">
        <v>25</v>
      </c>
      <c r="S682" s="375">
        <v>35</v>
      </c>
      <c r="T682" s="392">
        <v>30</v>
      </c>
      <c r="U682" s="391" t="s">
        <v>7127</v>
      </c>
      <c r="V682" s="376">
        <v>124.56558365721506</v>
      </c>
      <c r="W682" s="378">
        <v>125.55549386379735</v>
      </c>
      <c r="X682" s="377">
        <v>62.654461239493799</v>
      </c>
      <c r="Y682" s="387">
        <v>63.21</v>
      </c>
      <c r="Z682" s="395" t="s">
        <v>3639</v>
      </c>
      <c r="AA682" s="380">
        <v>100</v>
      </c>
      <c r="AB682" s="379" t="s">
        <v>3630</v>
      </c>
      <c r="AC682" s="380">
        <v>0</v>
      </c>
      <c r="AD682" s="379" t="s">
        <v>3630</v>
      </c>
      <c r="AE682" s="394">
        <v>0</v>
      </c>
      <c r="AF682" s="396">
        <v>0</v>
      </c>
      <c r="AG682" s="393">
        <v>0</v>
      </c>
      <c r="AH682" s="397" t="s">
        <v>633</v>
      </c>
      <c r="AI682" s="351"/>
      <c r="AL682" s="525" t="s">
        <v>15833</v>
      </c>
      <c r="AM682" s="513" t="s">
        <v>83</v>
      </c>
      <c r="AN682" s="508">
        <v>100</v>
      </c>
      <c r="AO682" s="514">
        <v>1206</v>
      </c>
      <c r="AP682" s="498">
        <v>1206</v>
      </c>
      <c r="AQ682" s="515">
        <v>0</v>
      </c>
      <c r="AR682" s="512" t="s">
        <v>15834</v>
      </c>
      <c r="BA682" s="338" t="s">
        <v>7130</v>
      </c>
    </row>
    <row r="683" spans="2:53" ht="16.5" customHeight="1">
      <c r="B683" s="398" t="s">
        <v>7131</v>
      </c>
      <c r="C683" s="381" t="s">
        <v>7132</v>
      </c>
      <c r="D683" s="383">
        <v>1207</v>
      </c>
      <c r="E683" s="382" t="s">
        <v>633</v>
      </c>
      <c r="F683" s="369" t="s">
        <v>7133</v>
      </c>
      <c r="G683" s="385" t="s">
        <v>7134</v>
      </c>
      <c r="H683" s="386"/>
      <c r="I683" s="384" t="s">
        <v>333</v>
      </c>
      <c r="J683" s="367" t="s">
        <v>372</v>
      </c>
      <c r="K683" s="366" t="s">
        <v>83</v>
      </c>
      <c r="L683" s="387">
        <v>12</v>
      </c>
      <c r="M683" s="388" t="s">
        <v>7135</v>
      </c>
      <c r="N683" s="389">
        <v>1000</v>
      </c>
      <c r="O683" s="390" t="s">
        <v>1348</v>
      </c>
      <c r="P683" s="373" t="s">
        <v>1349</v>
      </c>
      <c r="Q683" s="372" t="s">
        <v>3638</v>
      </c>
      <c r="R683" s="374">
        <v>25</v>
      </c>
      <c r="S683" s="375">
        <v>35</v>
      </c>
      <c r="T683" s="392">
        <v>30</v>
      </c>
      <c r="U683" s="391" t="s">
        <v>7133</v>
      </c>
      <c r="V683" s="376">
        <v>124.55562788382377</v>
      </c>
      <c r="W683" s="378">
        <v>125.54706974785088</v>
      </c>
      <c r="X683" s="377">
        <v>62.648651184162659</v>
      </c>
      <c r="Y683" s="387">
        <v>63.199999999999996</v>
      </c>
      <c r="Z683" s="395" t="s">
        <v>3639</v>
      </c>
      <c r="AA683" s="380">
        <v>100</v>
      </c>
      <c r="AB683" s="379" t="s">
        <v>3630</v>
      </c>
      <c r="AC683" s="380">
        <v>0</v>
      </c>
      <c r="AD683" s="379" t="s">
        <v>3630</v>
      </c>
      <c r="AE683" s="394">
        <v>0</v>
      </c>
      <c r="AF683" s="396">
        <v>0</v>
      </c>
      <c r="AG683" s="393">
        <v>0</v>
      </c>
      <c r="AH683" s="397" t="s">
        <v>633</v>
      </c>
      <c r="AI683" s="351"/>
      <c r="AL683" s="525" t="s">
        <v>15835</v>
      </c>
      <c r="AM683" s="513" t="s">
        <v>83</v>
      </c>
      <c r="AN683" s="508">
        <v>100</v>
      </c>
      <c r="AO683" s="514">
        <v>1207</v>
      </c>
      <c r="AP683" s="498">
        <v>1207</v>
      </c>
      <c r="AQ683" s="515">
        <v>0</v>
      </c>
      <c r="AR683" s="512" t="s">
        <v>15836</v>
      </c>
      <c r="BA683" s="338" t="s">
        <v>7136</v>
      </c>
    </row>
    <row r="684" spans="2:53" ht="16.5" customHeight="1">
      <c r="B684" s="398" t="s">
        <v>7131</v>
      </c>
      <c r="C684" s="381" t="s">
        <v>7132</v>
      </c>
      <c r="D684" s="383">
        <v>1208</v>
      </c>
      <c r="E684" s="382" t="s">
        <v>7134</v>
      </c>
      <c r="F684" s="369" t="s">
        <v>7133</v>
      </c>
      <c r="G684" s="385" t="s">
        <v>7137</v>
      </c>
      <c r="H684" s="386"/>
      <c r="I684" s="384" t="s">
        <v>381</v>
      </c>
      <c r="J684" s="367" t="s">
        <v>103</v>
      </c>
      <c r="K684" s="366" t="s">
        <v>84</v>
      </c>
      <c r="L684" s="387">
        <v>18</v>
      </c>
      <c r="M684" s="388" t="s">
        <v>7138</v>
      </c>
      <c r="N684" s="389">
        <v>1000</v>
      </c>
      <c r="O684" s="390" t="s">
        <v>1348</v>
      </c>
      <c r="P684" s="373" t="s">
        <v>1349</v>
      </c>
      <c r="Q684" s="372" t="s">
        <v>3638</v>
      </c>
      <c r="R684" s="374">
        <v>35</v>
      </c>
      <c r="S684" s="375">
        <v>25</v>
      </c>
      <c r="T684" s="392">
        <v>25</v>
      </c>
      <c r="U684" s="391" t="s">
        <v>7133</v>
      </c>
      <c r="V684" s="376">
        <v>124.5518659860237</v>
      </c>
      <c r="W684" s="378">
        <v>125.54388660355851</v>
      </c>
      <c r="X684" s="377">
        <v>62.702123705208898</v>
      </c>
      <c r="Y684" s="387">
        <v>63.199999999999996</v>
      </c>
      <c r="Z684" s="395" t="s">
        <v>3639</v>
      </c>
      <c r="AA684" s="380">
        <v>150</v>
      </c>
      <c r="AB684" s="379" t="s">
        <v>3630</v>
      </c>
      <c r="AC684" s="380">
        <v>0</v>
      </c>
      <c r="AD684" s="379" t="s">
        <v>3630</v>
      </c>
      <c r="AE684" s="394">
        <v>0</v>
      </c>
      <c r="AF684" s="396">
        <v>0</v>
      </c>
      <c r="AG684" s="393">
        <v>0</v>
      </c>
      <c r="AH684" s="397" t="s">
        <v>633</v>
      </c>
      <c r="AI684" s="351"/>
      <c r="AL684" s="525" t="s">
        <v>15837</v>
      </c>
      <c r="AM684" s="513" t="s">
        <v>84</v>
      </c>
      <c r="AN684" s="508">
        <v>100</v>
      </c>
      <c r="AO684" s="514">
        <v>1208</v>
      </c>
      <c r="AP684" s="498">
        <v>911</v>
      </c>
      <c r="AQ684" s="515">
        <v>297</v>
      </c>
      <c r="AR684" s="512" t="s">
        <v>15838</v>
      </c>
      <c r="BA684" s="338" t="s">
        <v>7139</v>
      </c>
    </row>
    <row r="685" spans="2:53" ht="16.5" customHeight="1">
      <c r="B685" s="398" t="s">
        <v>7140</v>
      </c>
      <c r="C685" s="381" t="s">
        <v>7141</v>
      </c>
      <c r="D685" s="383">
        <v>1209</v>
      </c>
      <c r="E685" s="382" t="s">
        <v>7142</v>
      </c>
      <c r="F685" s="369" t="s">
        <v>7143</v>
      </c>
      <c r="G685" s="385" t="s">
        <v>7122</v>
      </c>
      <c r="H685" s="386"/>
      <c r="I685" s="384" t="s">
        <v>333</v>
      </c>
      <c r="J685" s="367" t="s">
        <v>374</v>
      </c>
      <c r="K685" s="366" t="s">
        <v>84</v>
      </c>
      <c r="L685" s="387">
        <v>33</v>
      </c>
      <c r="M685" s="388" t="s">
        <v>7144</v>
      </c>
      <c r="N685" s="389">
        <v>1000</v>
      </c>
      <c r="O685" s="390" t="s">
        <v>1348</v>
      </c>
      <c r="P685" s="373" t="s">
        <v>1349</v>
      </c>
      <c r="Q685" s="372" t="s">
        <v>3638</v>
      </c>
      <c r="R685" s="374">
        <v>30</v>
      </c>
      <c r="S685" s="375">
        <v>35</v>
      </c>
      <c r="T685" s="392">
        <v>25</v>
      </c>
      <c r="U685" s="391" t="s">
        <v>7143</v>
      </c>
      <c r="V685" s="376">
        <v>124.53608198510224</v>
      </c>
      <c r="W685" s="378">
        <v>125.53053091047113</v>
      </c>
      <c r="X685" s="377">
        <v>62.696693552213304</v>
      </c>
      <c r="Y685" s="387">
        <v>63.199999999999996</v>
      </c>
      <c r="Z685" s="395" t="s">
        <v>3639</v>
      </c>
      <c r="AA685" s="380">
        <v>100</v>
      </c>
      <c r="AB685" s="379" t="s">
        <v>3630</v>
      </c>
      <c r="AC685" s="380">
        <v>0</v>
      </c>
      <c r="AD685" s="379" t="s">
        <v>3630</v>
      </c>
      <c r="AE685" s="394">
        <v>0</v>
      </c>
      <c r="AF685" s="396">
        <v>0</v>
      </c>
      <c r="AG685" s="393">
        <v>0</v>
      </c>
      <c r="AH685" s="397" t="s">
        <v>633</v>
      </c>
      <c r="AI685" s="351"/>
      <c r="AL685" s="525" t="s">
        <v>15839</v>
      </c>
      <c r="AM685" s="513" t="s">
        <v>84</v>
      </c>
      <c r="AN685" s="508">
        <v>100</v>
      </c>
      <c r="AO685" s="514">
        <v>1209</v>
      </c>
      <c r="AP685" s="498">
        <v>912</v>
      </c>
      <c r="AQ685" s="515">
        <v>297</v>
      </c>
      <c r="AR685" s="512" t="s">
        <v>15840</v>
      </c>
      <c r="BA685" s="338" t="s">
        <v>7145</v>
      </c>
    </row>
    <row r="686" spans="2:53" ht="16.5" customHeight="1">
      <c r="B686" s="398" t="s">
        <v>7146</v>
      </c>
      <c r="C686" s="381" t="s">
        <v>7147</v>
      </c>
      <c r="D686" s="383">
        <v>1210</v>
      </c>
      <c r="E686" s="382" t="s">
        <v>7148</v>
      </c>
      <c r="F686" s="369" t="s">
        <v>7149</v>
      </c>
      <c r="G686" s="385" t="s">
        <v>7150</v>
      </c>
      <c r="H686" s="386"/>
      <c r="I686" s="384" t="s">
        <v>150</v>
      </c>
      <c r="J686" s="367" t="s">
        <v>712</v>
      </c>
      <c r="K686" s="366" t="s">
        <v>84</v>
      </c>
      <c r="L686" s="387">
        <v>33</v>
      </c>
      <c r="M686" s="388" t="s">
        <v>7151</v>
      </c>
      <c r="N686" s="389">
        <v>800</v>
      </c>
      <c r="O686" s="390" t="s">
        <v>1348</v>
      </c>
      <c r="P686" s="373" t="s">
        <v>1349</v>
      </c>
      <c r="Q686" s="372" t="s">
        <v>3638</v>
      </c>
      <c r="R686" s="374">
        <v>35</v>
      </c>
      <c r="S686" s="375">
        <v>25</v>
      </c>
      <c r="T686" s="392">
        <v>25</v>
      </c>
      <c r="U686" s="391" t="s">
        <v>7149</v>
      </c>
      <c r="V686" s="376">
        <v>124.52924564426579</v>
      </c>
      <c r="W686" s="378">
        <v>125.52474631437873</v>
      </c>
      <c r="X686" s="377">
        <v>62.693004020677741</v>
      </c>
      <c r="Y686" s="387">
        <v>62.919999999999995</v>
      </c>
      <c r="Z686" s="395" t="s">
        <v>3639</v>
      </c>
      <c r="AA686" s="380">
        <v>120</v>
      </c>
      <c r="AB686" s="379" t="s">
        <v>3630</v>
      </c>
      <c r="AC686" s="380">
        <v>0</v>
      </c>
      <c r="AD686" s="379" t="s">
        <v>3630</v>
      </c>
      <c r="AE686" s="394">
        <v>0</v>
      </c>
      <c r="AF686" s="396">
        <v>0</v>
      </c>
      <c r="AG686" s="393">
        <v>0</v>
      </c>
      <c r="AH686" s="397" t="s">
        <v>633</v>
      </c>
      <c r="AI686" s="351"/>
      <c r="AL686" s="525" t="s">
        <v>15841</v>
      </c>
      <c r="AM686" s="513" t="s">
        <v>84</v>
      </c>
      <c r="AN686" s="508">
        <v>100</v>
      </c>
      <c r="AO686" s="514">
        <v>1210</v>
      </c>
      <c r="AP686" s="498">
        <v>912</v>
      </c>
      <c r="AQ686" s="515">
        <v>298</v>
      </c>
      <c r="AR686" s="512" t="s">
        <v>15840</v>
      </c>
      <c r="BA686" s="338" t="s">
        <v>7152</v>
      </c>
    </row>
    <row r="687" spans="2:53" ht="16.5" customHeight="1">
      <c r="B687" s="398" t="s">
        <v>7146</v>
      </c>
      <c r="C687" s="381" t="s">
        <v>7147</v>
      </c>
      <c r="D687" s="383">
        <v>1211</v>
      </c>
      <c r="E687" s="382" t="s">
        <v>633</v>
      </c>
      <c r="F687" s="369" t="s">
        <v>7149</v>
      </c>
      <c r="G687" s="385" t="s">
        <v>7153</v>
      </c>
      <c r="H687" s="386"/>
      <c r="I687" s="384" t="s">
        <v>381</v>
      </c>
      <c r="J687" s="367" t="s">
        <v>68</v>
      </c>
      <c r="K687" s="366" t="s">
        <v>83</v>
      </c>
      <c r="L687" s="387">
        <v>10</v>
      </c>
      <c r="M687" s="388" t="s">
        <v>7154</v>
      </c>
      <c r="N687" s="389">
        <v>1000</v>
      </c>
      <c r="O687" s="390" t="s">
        <v>1348</v>
      </c>
      <c r="P687" s="373" t="s">
        <v>1349</v>
      </c>
      <c r="Q687" s="372" t="s">
        <v>3638</v>
      </c>
      <c r="R687" s="374">
        <v>25</v>
      </c>
      <c r="S687" s="375">
        <v>35</v>
      </c>
      <c r="T687" s="392">
        <v>25</v>
      </c>
      <c r="U687" s="391" t="s">
        <v>7149</v>
      </c>
      <c r="V687" s="376">
        <v>124.53013718273506</v>
      </c>
      <c r="W687" s="378">
        <v>125.5255006930835</v>
      </c>
      <c r="X687" s="377">
        <v>62.6421810620907</v>
      </c>
      <c r="Y687" s="387">
        <v>63.65</v>
      </c>
      <c r="Z687" s="395" t="s">
        <v>3639</v>
      </c>
      <c r="AA687" s="380">
        <v>150</v>
      </c>
      <c r="AB687" s="379" t="s">
        <v>3630</v>
      </c>
      <c r="AC687" s="380">
        <v>0</v>
      </c>
      <c r="AD687" s="379" t="s">
        <v>3630</v>
      </c>
      <c r="AE687" s="394">
        <v>0</v>
      </c>
      <c r="AF687" s="396">
        <v>0</v>
      </c>
      <c r="AG687" s="393">
        <v>0</v>
      </c>
      <c r="AH687" s="397" t="s">
        <v>633</v>
      </c>
      <c r="AI687" s="351"/>
      <c r="AL687" s="525" t="s">
        <v>15842</v>
      </c>
      <c r="AM687" s="513" t="s">
        <v>83</v>
      </c>
      <c r="AN687" s="508">
        <v>100</v>
      </c>
      <c r="AO687" s="514">
        <v>1211</v>
      </c>
      <c r="AP687" s="498">
        <v>1211</v>
      </c>
      <c r="AQ687" s="515">
        <v>0</v>
      </c>
      <c r="AR687" s="512" t="s">
        <v>15843</v>
      </c>
      <c r="BA687" s="338" t="s">
        <v>7155</v>
      </c>
    </row>
    <row r="688" spans="2:53" ht="16.5" customHeight="1">
      <c r="B688" s="398" t="s">
        <v>7156</v>
      </c>
      <c r="C688" s="381" t="s">
        <v>7157</v>
      </c>
      <c r="D688" s="383">
        <v>1212</v>
      </c>
      <c r="E688" s="382" t="s">
        <v>633</v>
      </c>
      <c r="F688" s="369" t="s">
        <v>7158</v>
      </c>
      <c r="G688" s="385" t="s">
        <v>7159</v>
      </c>
      <c r="H688" s="386"/>
      <c r="I688" s="384" t="s">
        <v>401</v>
      </c>
      <c r="J688" s="367" t="s">
        <v>136</v>
      </c>
      <c r="K688" s="366" t="s">
        <v>83</v>
      </c>
      <c r="L688" s="387">
        <v>26</v>
      </c>
      <c r="M688" s="388" t="s">
        <v>7160</v>
      </c>
      <c r="N688" s="389">
        <v>1000</v>
      </c>
      <c r="O688" s="390" t="s">
        <v>1350</v>
      </c>
      <c r="P688" s="373" t="s">
        <v>1351</v>
      </c>
      <c r="Q688" s="372" t="s">
        <v>3638</v>
      </c>
      <c r="R688" s="374">
        <v>20</v>
      </c>
      <c r="S688" s="375">
        <v>35</v>
      </c>
      <c r="T688" s="392">
        <v>25</v>
      </c>
      <c r="U688" s="391" t="s">
        <v>7158</v>
      </c>
      <c r="V688" s="376">
        <v>124.50488529218678</v>
      </c>
      <c r="W688" s="378">
        <v>125.50413370877344</v>
      </c>
      <c r="X688" s="377">
        <v>62.635490499519882</v>
      </c>
      <c r="Y688" s="387">
        <v>63.18</v>
      </c>
      <c r="Z688" s="395" t="s">
        <v>4557</v>
      </c>
      <c r="AA688" s="380">
        <v>194</v>
      </c>
      <c r="AB688" s="379" t="s">
        <v>3630</v>
      </c>
      <c r="AC688" s="380">
        <v>4</v>
      </c>
      <c r="AD688" s="379" t="s">
        <v>3630</v>
      </c>
      <c r="AE688" s="394">
        <v>0</v>
      </c>
      <c r="AF688" s="396">
        <v>9.4339999999999993</v>
      </c>
      <c r="AG688" s="393">
        <v>0</v>
      </c>
      <c r="AH688" s="397" t="s">
        <v>6860</v>
      </c>
      <c r="AI688" s="351"/>
      <c r="AL688" s="525" t="s">
        <v>15844</v>
      </c>
      <c r="AM688" s="513" t="s">
        <v>83</v>
      </c>
      <c r="AN688" s="508">
        <v>100</v>
      </c>
      <c r="AO688" s="514">
        <v>1212</v>
      </c>
      <c r="AP688" s="498">
        <v>1212</v>
      </c>
      <c r="AQ688" s="515">
        <v>0</v>
      </c>
      <c r="AR688" s="512" t="s">
        <v>15845</v>
      </c>
      <c r="BA688" s="338" t="s">
        <v>7161</v>
      </c>
    </row>
    <row r="689" spans="2:53" ht="16.5" customHeight="1">
      <c r="B689" s="398" t="s">
        <v>7162</v>
      </c>
      <c r="C689" s="381" t="s">
        <v>7163</v>
      </c>
      <c r="D689" s="383">
        <v>1213</v>
      </c>
      <c r="E689" s="382" t="s">
        <v>7164</v>
      </c>
      <c r="F689" s="369" t="s">
        <v>7165</v>
      </c>
      <c r="G689" s="385" t="s">
        <v>7166</v>
      </c>
      <c r="H689" s="386"/>
      <c r="I689" s="384" t="s">
        <v>333</v>
      </c>
      <c r="J689" s="367" t="s">
        <v>103</v>
      </c>
      <c r="K689" s="366" t="s">
        <v>84</v>
      </c>
      <c r="L689" s="387">
        <v>26</v>
      </c>
      <c r="M689" s="388" t="s">
        <v>7167</v>
      </c>
      <c r="N689" s="389">
        <v>1000</v>
      </c>
      <c r="O689" s="390" t="s">
        <v>1348</v>
      </c>
      <c r="P689" s="373" t="s">
        <v>1349</v>
      </c>
      <c r="Q689" s="372" t="s">
        <v>3638</v>
      </c>
      <c r="R689" s="374">
        <v>30</v>
      </c>
      <c r="S689" s="375">
        <v>35</v>
      </c>
      <c r="T689" s="392">
        <v>25</v>
      </c>
      <c r="U689" s="391" t="s">
        <v>7165</v>
      </c>
      <c r="V689" s="376">
        <v>124.47933766665085</v>
      </c>
      <c r="W689" s="378">
        <v>125.48251648716611</v>
      </c>
      <c r="X689" s="377">
        <v>62.674072923091522</v>
      </c>
      <c r="Y689" s="387">
        <v>63.169999999999995</v>
      </c>
      <c r="Z689" s="395" t="s">
        <v>3639</v>
      </c>
      <c r="AA689" s="380">
        <v>100</v>
      </c>
      <c r="AB689" s="379" t="s">
        <v>3630</v>
      </c>
      <c r="AC689" s="380">
        <v>0</v>
      </c>
      <c r="AD689" s="379" t="s">
        <v>3630</v>
      </c>
      <c r="AE689" s="394">
        <v>0</v>
      </c>
      <c r="AF689" s="396">
        <v>0</v>
      </c>
      <c r="AG689" s="393">
        <v>0</v>
      </c>
      <c r="AH689" s="397" t="s">
        <v>633</v>
      </c>
      <c r="AI689" s="351"/>
      <c r="AL689" s="525" t="s">
        <v>15846</v>
      </c>
      <c r="AM689" s="513" t="s">
        <v>84</v>
      </c>
      <c r="AN689" s="508">
        <v>100</v>
      </c>
      <c r="AO689" s="514">
        <v>1213</v>
      </c>
      <c r="AP689" s="498">
        <v>914</v>
      </c>
      <c r="AQ689" s="515">
        <v>299</v>
      </c>
      <c r="AR689" s="512" t="s">
        <v>15847</v>
      </c>
      <c r="BA689" s="338" t="s">
        <v>7168</v>
      </c>
    </row>
    <row r="690" spans="2:53" ht="16.5" customHeight="1">
      <c r="B690" s="398" t="s">
        <v>7169</v>
      </c>
      <c r="C690" s="381" t="s">
        <v>7170</v>
      </c>
      <c r="D690" s="383">
        <v>1214</v>
      </c>
      <c r="E690" s="382" t="s">
        <v>7171</v>
      </c>
      <c r="F690" s="369" t="s">
        <v>7172</v>
      </c>
      <c r="G690" s="385" t="s">
        <v>7173</v>
      </c>
      <c r="H690" s="386"/>
      <c r="I690" s="384" t="s">
        <v>381</v>
      </c>
      <c r="J690" s="367" t="s">
        <v>391</v>
      </c>
      <c r="K690" s="366" t="s">
        <v>84</v>
      </c>
      <c r="L690" s="387">
        <v>10</v>
      </c>
      <c r="M690" s="388" t="s">
        <v>7174</v>
      </c>
      <c r="N690" s="389">
        <v>1000</v>
      </c>
      <c r="O690" s="390" t="s">
        <v>1348</v>
      </c>
      <c r="P690" s="373" t="s">
        <v>1349</v>
      </c>
      <c r="Q690" s="372" t="s">
        <v>3638</v>
      </c>
      <c r="R690" s="374">
        <v>35</v>
      </c>
      <c r="S690" s="375">
        <v>25</v>
      </c>
      <c r="T690" s="392">
        <v>25</v>
      </c>
      <c r="U690" s="391" t="s">
        <v>7172</v>
      </c>
      <c r="V690" s="376">
        <v>124.47455023046044</v>
      </c>
      <c r="W690" s="378">
        <v>125.47846557962038</v>
      </c>
      <c r="X690" s="377">
        <v>62.673492094959599</v>
      </c>
      <c r="Y690" s="387">
        <v>63.169999999999995</v>
      </c>
      <c r="Z690" s="395" t="s">
        <v>3639</v>
      </c>
      <c r="AA690" s="380">
        <v>150</v>
      </c>
      <c r="AB690" s="379" t="s">
        <v>3630</v>
      </c>
      <c r="AC690" s="380">
        <v>0</v>
      </c>
      <c r="AD690" s="379" t="s">
        <v>3630</v>
      </c>
      <c r="AE690" s="394">
        <v>0</v>
      </c>
      <c r="AF690" s="396">
        <v>0</v>
      </c>
      <c r="AG690" s="393">
        <v>0</v>
      </c>
      <c r="AH690" s="397" t="s">
        <v>633</v>
      </c>
      <c r="AI690" s="351"/>
      <c r="AL690" s="525" t="s">
        <v>15848</v>
      </c>
      <c r="AM690" s="513" t="s">
        <v>84</v>
      </c>
      <c r="AN690" s="508">
        <v>100</v>
      </c>
      <c r="AO690" s="514">
        <v>1214</v>
      </c>
      <c r="AP690" s="498">
        <v>915</v>
      </c>
      <c r="AQ690" s="515">
        <v>299</v>
      </c>
      <c r="AR690" s="512" t="s">
        <v>15849</v>
      </c>
      <c r="BA690" s="338" t="s">
        <v>7175</v>
      </c>
    </row>
    <row r="691" spans="2:53" ht="16.5" customHeight="1">
      <c r="B691" s="398" t="s">
        <v>7176</v>
      </c>
      <c r="C691" s="381" t="s">
        <v>7177</v>
      </c>
      <c r="D691" s="383">
        <v>1215</v>
      </c>
      <c r="E691" s="382" t="s">
        <v>633</v>
      </c>
      <c r="F691" s="369" t="s">
        <v>7172</v>
      </c>
      <c r="G691" s="385" t="s">
        <v>7178</v>
      </c>
      <c r="H691" s="386"/>
      <c r="I691" s="384" t="s">
        <v>333</v>
      </c>
      <c r="J691" s="367" t="s">
        <v>772</v>
      </c>
      <c r="K691" s="366" t="s">
        <v>83</v>
      </c>
      <c r="L691" s="387">
        <v>10</v>
      </c>
      <c r="M691" s="388" t="s">
        <v>7179</v>
      </c>
      <c r="N691" s="389">
        <v>1000</v>
      </c>
      <c r="O691" s="390" t="s">
        <v>1348</v>
      </c>
      <c r="P691" s="373" t="s">
        <v>1349</v>
      </c>
      <c r="Q691" s="372" t="s">
        <v>3638</v>
      </c>
      <c r="R691" s="374">
        <v>25</v>
      </c>
      <c r="S691" s="375">
        <v>35</v>
      </c>
      <c r="T691" s="392">
        <v>30</v>
      </c>
      <c r="U691" s="391" t="s">
        <v>7172</v>
      </c>
      <c r="V691" s="376">
        <v>124.46851486665007</v>
      </c>
      <c r="W691" s="378">
        <v>125.4733587333193</v>
      </c>
      <c r="X691" s="377">
        <v>62.619063200015312</v>
      </c>
      <c r="Y691" s="387">
        <v>63.169999999999995</v>
      </c>
      <c r="Z691" s="395" t="s">
        <v>3639</v>
      </c>
      <c r="AA691" s="380">
        <v>100</v>
      </c>
      <c r="AB691" s="379" t="s">
        <v>3630</v>
      </c>
      <c r="AC691" s="380">
        <v>0</v>
      </c>
      <c r="AD691" s="379" t="s">
        <v>3630</v>
      </c>
      <c r="AE691" s="394">
        <v>0</v>
      </c>
      <c r="AF691" s="396">
        <v>0</v>
      </c>
      <c r="AG691" s="393">
        <v>0</v>
      </c>
      <c r="AH691" s="397" t="s">
        <v>633</v>
      </c>
      <c r="AI691" s="351"/>
      <c r="AL691" s="525" t="s">
        <v>15850</v>
      </c>
      <c r="AM691" s="513" t="s">
        <v>83</v>
      </c>
      <c r="AN691" s="508">
        <v>100</v>
      </c>
      <c r="AO691" s="514">
        <v>1215</v>
      </c>
      <c r="AP691" s="498">
        <v>1215</v>
      </c>
      <c r="AQ691" s="515">
        <v>0</v>
      </c>
      <c r="AR691" s="512" t="s">
        <v>15851</v>
      </c>
      <c r="BA691" s="338" t="s">
        <v>7180</v>
      </c>
    </row>
    <row r="692" spans="2:53" ht="16.5" customHeight="1">
      <c r="B692" s="398" t="s">
        <v>7181</v>
      </c>
      <c r="C692" s="381" t="s">
        <v>7182</v>
      </c>
      <c r="D692" s="383">
        <v>1216</v>
      </c>
      <c r="E692" s="382" t="s">
        <v>633</v>
      </c>
      <c r="F692" s="369" t="s">
        <v>7183</v>
      </c>
      <c r="G692" s="385" t="s">
        <v>7184</v>
      </c>
      <c r="H692" s="386"/>
      <c r="I692" s="384" t="s">
        <v>381</v>
      </c>
      <c r="J692" s="367" t="s">
        <v>141</v>
      </c>
      <c r="K692" s="366" t="s">
        <v>83</v>
      </c>
      <c r="L692" s="387">
        <v>15</v>
      </c>
      <c r="M692" s="388" t="s">
        <v>7185</v>
      </c>
      <c r="N692" s="389">
        <v>1000</v>
      </c>
      <c r="O692" s="390" t="s">
        <v>1348</v>
      </c>
      <c r="P692" s="373" t="s">
        <v>1349</v>
      </c>
      <c r="Q692" s="372" t="s">
        <v>3638</v>
      </c>
      <c r="R692" s="374">
        <v>25</v>
      </c>
      <c r="S692" s="375">
        <v>35</v>
      </c>
      <c r="T692" s="392">
        <v>25</v>
      </c>
      <c r="U692" s="391" t="s">
        <v>7183</v>
      </c>
      <c r="V692" s="376">
        <v>124.45308541656708</v>
      </c>
      <c r="W692" s="378">
        <v>125.46030304478754</v>
      </c>
      <c r="X692" s="377">
        <v>62.618305769322674</v>
      </c>
      <c r="Y692" s="387">
        <v>63.61</v>
      </c>
      <c r="Z692" s="395" t="s">
        <v>3639</v>
      </c>
      <c r="AA692" s="380">
        <v>150</v>
      </c>
      <c r="AB692" s="379" t="s">
        <v>3630</v>
      </c>
      <c r="AC692" s="380">
        <v>0</v>
      </c>
      <c r="AD692" s="379" t="s">
        <v>3630</v>
      </c>
      <c r="AE692" s="394">
        <v>0</v>
      </c>
      <c r="AF692" s="396">
        <v>0</v>
      </c>
      <c r="AG692" s="393">
        <v>0</v>
      </c>
      <c r="AH692" s="397" t="s">
        <v>633</v>
      </c>
      <c r="AI692" s="351"/>
      <c r="AL692" s="525" t="s">
        <v>15852</v>
      </c>
      <c r="AM692" s="513" t="s">
        <v>83</v>
      </c>
      <c r="AN692" s="508">
        <v>100</v>
      </c>
      <c r="AO692" s="514">
        <v>1216</v>
      </c>
      <c r="AP692" s="498">
        <v>1216</v>
      </c>
      <c r="AQ692" s="515">
        <v>0</v>
      </c>
      <c r="AR692" s="512" t="s">
        <v>15853</v>
      </c>
      <c r="BA692" s="338" t="s">
        <v>7186</v>
      </c>
    </row>
    <row r="693" spans="2:53" ht="16.5" customHeight="1">
      <c r="B693" s="398" t="s">
        <v>7187</v>
      </c>
      <c r="C693" s="381" t="s">
        <v>7188</v>
      </c>
      <c r="D693" s="383">
        <v>1217</v>
      </c>
      <c r="E693" s="382" t="s">
        <v>7189</v>
      </c>
      <c r="F693" s="369" t="s">
        <v>7190</v>
      </c>
      <c r="G693" s="385" t="s">
        <v>7191</v>
      </c>
      <c r="H693" s="386"/>
      <c r="I693" s="384" t="s">
        <v>357</v>
      </c>
      <c r="J693" s="367" t="s">
        <v>362</v>
      </c>
      <c r="K693" s="366" t="s">
        <v>84</v>
      </c>
      <c r="L693" s="387">
        <v>9</v>
      </c>
      <c r="M693" s="388" t="s">
        <v>7192</v>
      </c>
      <c r="N693" s="389">
        <v>700</v>
      </c>
      <c r="O693" s="390" t="s">
        <v>1350</v>
      </c>
      <c r="P693" s="373" t="s">
        <v>1351</v>
      </c>
      <c r="Q693" s="372" t="s">
        <v>3638</v>
      </c>
      <c r="R693" s="374">
        <v>30</v>
      </c>
      <c r="S693" s="375">
        <v>30</v>
      </c>
      <c r="T693" s="392">
        <v>20</v>
      </c>
      <c r="U693" s="391" t="s">
        <v>7190</v>
      </c>
      <c r="V693" s="376">
        <v>124.39816483067015</v>
      </c>
      <c r="W693" s="378">
        <v>125.41383177979783</v>
      </c>
      <c r="X693" s="377">
        <v>62.649001694766007</v>
      </c>
      <c r="Y693" s="387">
        <v>64.88000000000001</v>
      </c>
      <c r="Z693" s="395" t="s">
        <v>3639</v>
      </c>
      <c r="AA693" s="380">
        <v>140</v>
      </c>
      <c r="AB693" s="379" t="s">
        <v>3630</v>
      </c>
      <c r="AC693" s="380">
        <v>10</v>
      </c>
      <c r="AD693" s="379" t="s">
        <v>3630</v>
      </c>
      <c r="AE693" s="394">
        <v>0</v>
      </c>
      <c r="AF693" s="396">
        <v>0</v>
      </c>
      <c r="AG693" s="393">
        <v>0</v>
      </c>
      <c r="AH693" s="397" t="s">
        <v>633</v>
      </c>
      <c r="AI693" s="351"/>
      <c r="AL693" s="525" t="s">
        <v>15854</v>
      </c>
      <c r="AM693" s="513" t="s">
        <v>84</v>
      </c>
      <c r="AN693" s="508">
        <v>100</v>
      </c>
      <c r="AO693" s="514">
        <v>1217</v>
      </c>
      <c r="AP693" s="498">
        <v>916</v>
      </c>
      <c r="AQ693" s="515">
        <v>301</v>
      </c>
      <c r="AR693" s="512" t="s">
        <v>15855</v>
      </c>
      <c r="BA693" s="338" t="s">
        <v>7193</v>
      </c>
    </row>
    <row r="694" spans="2:53" ht="16.5" customHeight="1">
      <c r="B694" s="398" t="s">
        <v>7194</v>
      </c>
      <c r="C694" s="381" t="s">
        <v>7195</v>
      </c>
      <c r="D694" s="383">
        <v>1218</v>
      </c>
      <c r="E694" s="382" t="s">
        <v>7196</v>
      </c>
      <c r="F694" s="369" t="s">
        <v>7197</v>
      </c>
      <c r="G694" s="385" t="s">
        <v>7198</v>
      </c>
      <c r="H694" s="386"/>
      <c r="I694" s="384" t="s">
        <v>381</v>
      </c>
      <c r="J694" s="367" t="s">
        <v>400</v>
      </c>
      <c r="K694" s="366" t="s">
        <v>84</v>
      </c>
      <c r="L694" s="387">
        <v>18</v>
      </c>
      <c r="M694" s="388" t="s">
        <v>7199</v>
      </c>
      <c r="N694" s="389">
        <v>1000</v>
      </c>
      <c r="O694" s="390" t="s">
        <v>1348</v>
      </c>
      <c r="P694" s="373" t="s">
        <v>1349</v>
      </c>
      <c r="Q694" s="372" t="s">
        <v>3638</v>
      </c>
      <c r="R694" s="374">
        <v>35</v>
      </c>
      <c r="S694" s="375">
        <v>25</v>
      </c>
      <c r="T694" s="392">
        <v>25</v>
      </c>
      <c r="U694" s="391" t="s">
        <v>7197</v>
      </c>
      <c r="V694" s="376">
        <v>124.35599940526342</v>
      </c>
      <c r="W694" s="378">
        <v>125.37815334291521</v>
      </c>
      <c r="X694" s="377">
        <v>62.632923625910685</v>
      </c>
      <c r="Y694" s="387">
        <v>63.12</v>
      </c>
      <c r="Z694" s="395" t="s">
        <v>3639</v>
      </c>
      <c r="AA694" s="380">
        <v>150</v>
      </c>
      <c r="AB694" s="379" t="s">
        <v>3630</v>
      </c>
      <c r="AC694" s="380">
        <v>0</v>
      </c>
      <c r="AD694" s="379" t="s">
        <v>3630</v>
      </c>
      <c r="AE694" s="394">
        <v>0</v>
      </c>
      <c r="AF694" s="396">
        <v>0</v>
      </c>
      <c r="AG694" s="393">
        <v>0</v>
      </c>
      <c r="AH694" s="397" t="s">
        <v>633</v>
      </c>
      <c r="AI694" s="351"/>
      <c r="AL694" s="525" t="s">
        <v>15856</v>
      </c>
      <c r="AM694" s="513" t="s">
        <v>84</v>
      </c>
      <c r="AN694" s="508">
        <v>100</v>
      </c>
      <c r="AO694" s="514">
        <v>1218</v>
      </c>
      <c r="AP694" s="498">
        <v>917</v>
      </c>
      <c r="AQ694" s="515">
        <v>301</v>
      </c>
      <c r="AR694" s="512" t="s">
        <v>15857</v>
      </c>
      <c r="BA694" s="338" t="s">
        <v>7200</v>
      </c>
    </row>
    <row r="695" spans="2:53" ht="16.5" customHeight="1">
      <c r="B695" s="398" t="s">
        <v>7201</v>
      </c>
      <c r="C695" s="381" t="s">
        <v>7202</v>
      </c>
      <c r="D695" s="383">
        <v>1219</v>
      </c>
      <c r="E695" s="382" t="s">
        <v>633</v>
      </c>
      <c r="F695" s="369" t="s">
        <v>7197</v>
      </c>
      <c r="G695" s="385" t="s">
        <v>7203</v>
      </c>
      <c r="H695" s="386"/>
      <c r="I695" s="384" t="s">
        <v>801</v>
      </c>
      <c r="J695" s="367" t="s">
        <v>384</v>
      </c>
      <c r="K695" s="366" t="s">
        <v>83</v>
      </c>
      <c r="L695" s="387">
        <v>12</v>
      </c>
      <c r="M695" s="388" t="s">
        <v>7204</v>
      </c>
      <c r="N695" s="389">
        <v>200</v>
      </c>
      <c r="O695" s="390" t="s">
        <v>1348</v>
      </c>
      <c r="P695" s="373" t="s">
        <v>1348</v>
      </c>
      <c r="Q695" s="372" t="s">
        <v>3638</v>
      </c>
      <c r="R695" s="374">
        <v>20</v>
      </c>
      <c r="S695" s="375">
        <v>35</v>
      </c>
      <c r="T695" s="392">
        <v>30</v>
      </c>
      <c r="U695" s="391" t="s">
        <v>7197</v>
      </c>
      <c r="V695" s="376">
        <v>124.35104686403091</v>
      </c>
      <c r="W695" s="378">
        <v>125.37396273110308</v>
      </c>
      <c r="X695" s="377">
        <v>62.582495202433002</v>
      </c>
      <c r="Y695" s="387" t="s">
        <v>633</v>
      </c>
      <c r="Z695" s="395" t="s">
        <v>4557</v>
      </c>
      <c r="AA695" s="380">
        <v>14.25</v>
      </c>
      <c r="AB695" s="379" t="s">
        <v>3630</v>
      </c>
      <c r="AC695" s="380">
        <v>10</v>
      </c>
      <c r="AD695" s="379" t="s">
        <v>3630</v>
      </c>
      <c r="AE695" s="394">
        <v>0</v>
      </c>
      <c r="AF695" s="396">
        <v>0</v>
      </c>
      <c r="AG695" s="393">
        <v>0</v>
      </c>
      <c r="AH695" s="397" t="s">
        <v>633</v>
      </c>
      <c r="AI695" s="351"/>
      <c r="AL695" s="525" t="s">
        <v>15858</v>
      </c>
      <c r="AM695" s="513" t="s">
        <v>83</v>
      </c>
      <c r="AN695" s="508">
        <v>100</v>
      </c>
      <c r="AO695" s="514">
        <v>1219</v>
      </c>
      <c r="AP695" s="498">
        <v>1219</v>
      </c>
      <c r="AQ695" s="515">
        <v>0</v>
      </c>
      <c r="AR695" s="512" t="s">
        <v>15859</v>
      </c>
      <c r="BA695" s="338" t="s">
        <v>7205</v>
      </c>
    </row>
    <row r="696" spans="2:53" ht="16.5" customHeight="1">
      <c r="B696" s="398" t="s">
        <v>7201</v>
      </c>
      <c r="C696" s="381" t="s">
        <v>7202</v>
      </c>
      <c r="D696" s="383">
        <v>1220</v>
      </c>
      <c r="E696" s="382" t="s">
        <v>633</v>
      </c>
      <c r="F696" s="369" t="s">
        <v>7197</v>
      </c>
      <c r="G696" s="385" t="s">
        <v>7203</v>
      </c>
      <c r="H696" s="386"/>
      <c r="I696" s="384" t="s">
        <v>801</v>
      </c>
      <c r="J696" s="367" t="s">
        <v>365</v>
      </c>
      <c r="K696" s="366" t="s">
        <v>83</v>
      </c>
      <c r="L696" s="387">
        <v>70</v>
      </c>
      <c r="M696" s="388" t="s">
        <v>7204</v>
      </c>
      <c r="N696" s="389">
        <v>200</v>
      </c>
      <c r="O696" s="390" t="s">
        <v>1348</v>
      </c>
      <c r="P696" s="373" t="s">
        <v>1348</v>
      </c>
      <c r="Q696" s="372" t="s">
        <v>3638</v>
      </c>
      <c r="R696" s="374">
        <v>20</v>
      </c>
      <c r="S696" s="375">
        <v>35</v>
      </c>
      <c r="T696" s="392">
        <v>30</v>
      </c>
      <c r="U696" s="391" t="s">
        <v>7197</v>
      </c>
      <c r="V696" s="376">
        <v>124.35104686403091</v>
      </c>
      <c r="W696" s="378">
        <v>125.37396273110308</v>
      </c>
      <c r="X696" s="377">
        <v>62.582495202433002</v>
      </c>
      <c r="Y696" s="387" t="s">
        <v>633</v>
      </c>
      <c r="Z696" s="395" t="s">
        <v>4557</v>
      </c>
      <c r="AA696" s="380">
        <v>14.25</v>
      </c>
      <c r="AB696" s="379" t="s">
        <v>3630</v>
      </c>
      <c r="AC696" s="380">
        <v>10</v>
      </c>
      <c r="AD696" s="379" t="s">
        <v>3630</v>
      </c>
      <c r="AE696" s="394">
        <v>0</v>
      </c>
      <c r="AF696" s="396">
        <v>0</v>
      </c>
      <c r="AG696" s="393">
        <v>0</v>
      </c>
      <c r="AH696" s="397" t="s">
        <v>633</v>
      </c>
      <c r="AI696" s="351"/>
      <c r="AL696" s="525" t="s">
        <v>15860</v>
      </c>
      <c r="AM696" s="513" t="s">
        <v>83</v>
      </c>
      <c r="AN696" s="508">
        <v>100</v>
      </c>
      <c r="AO696" s="514">
        <v>1220</v>
      </c>
      <c r="AP696" s="498">
        <v>1220</v>
      </c>
      <c r="AQ696" s="515">
        <v>0</v>
      </c>
      <c r="AR696" s="512" t="s">
        <v>15859</v>
      </c>
      <c r="BA696" s="338" t="s">
        <v>7206</v>
      </c>
    </row>
    <row r="697" spans="2:53" ht="16.5" customHeight="1">
      <c r="B697" s="398" t="s">
        <v>7207</v>
      </c>
      <c r="C697" s="381" t="s">
        <v>7208</v>
      </c>
      <c r="D697" s="383">
        <v>1221</v>
      </c>
      <c r="E697" s="382" t="s">
        <v>7209</v>
      </c>
      <c r="F697" s="369" t="s">
        <v>7210</v>
      </c>
      <c r="G697" s="385" t="s">
        <v>7211</v>
      </c>
      <c r="H697" s="386"/>
      <c r="I697" s="384" t="s">
        <v>381</v>
      </c>
      <c r="J697" s="367" t="s">
        <v>104</v>
      </c>
      <c r="K697" s="366" t="s">
        <v>84</v>
      </c>
      <c r="L697" s="387">
        <v>12</v>
      </c>
      <c r="M697" s="388" t="s">
        <v>7212</v>
      </c>
      <c r="N697" s="389">
        <v>1000</v>
      </c>
      <c r="O697" s="390" t="s">
        <v>1348</v>
      </c>
      <c r="P697" s="373" t="s">
        <v>1349</v>
      </c>
      <c r="Q697" s="372" t="s">
        <v>3638</v>
      </c>
      <c r="R697" s="374">
        <v>35</v>
      </c>
      <c r="S697" s="375">
        <v>25</v>
      </c>
      <c r="T697" s="392">
        <v>25</v>
      </c>
      <c r="U697" s="391" t="s">
        <v>7210</v>
      </c>
      <c r="V697" s="376">
        <v>124.33795906229865</v>
      </c>
      <c r="W697" s="378">
        <v>125.36288843732963</v>
      </c>
      <c r="X697" s="377">
        <v>62.629576250185856</v>
      </c>
      <c r="Y697" s="387">
        <v>63.11</v>
      </c>
      <c r="Z697" s="395" t="s">
        <v>3639</v>
      </c>
      <c r="AA697" s="380">
        <v>150</v>
      </c>
      <c r="AB697" s="379" t="s">
        <v>3630</v>
      </c>
      <c r="AC697" s="380">
        <v>0</v>
      </c>
      <c r="AD697" s="379" t="s">
        <v>3630</v>
      </c>
      <c r="AE697" s="394">
        <v>0</v>
      </c>
      <c r="AF697" s="396">
        <v>0</v>
      </c>
      <c r="AG697" s="393">
        <v>0</v>
      </c>
      <c r="AH697" s="397" t="s">
        <v>633</v>
      </c>
      <c r="AI697" s="351"/>
      <c r="AL697" s="525" t="s">
        <v>15861</v>
      </c>
      <c r="AM697" s="513" t="s">
        <v>84</v>
      </c>
      <c r="AN697" s="508">
        <v>100</v>
      </c>
      <c r="AO697" s="514">
        <v>1221</v>
      </c>
      <c r="AP697" s="498">
        <v>919</v>
      </c>
      <c r="AQ697" s="515">
        <v>302</v>
      </c>
      <c r="AR697" s="512" t="s">
        <v>15862</v>
      </c>
      <c r="BA697" s="338" t="s">
        <v>7213</v>
      </c>
    </row>
    <row r="698" spans="2:53" ht="16.5" customHeight="1">
      <c r="B698" s="398" t="s">
        <v>7207</v>
      </c>
      <c r="C698" s="381" t="s">
        <v>7208</v>
      </c>
      <c r="D698" s="383">
        <v>1222</v>
      </c>
      <c r="E698" s="382" t="s">
        <v>633</v>
      </c>
      <c r="F698" s="369" t="s">
        <v>7210</v>
      </c>
      <c r="G698" s="385" t="s">
        <v>7214</v>
      </c>
      <c r="H698" s="386"/>
      <c r="I698" s="384" t="s">
        <v>381</v>
      </c>
      <c r="J698" s="367" t="s">
        <v>384</v>
      </c>
      <c r="K698" s="366" t="s">
        <v>83</v>
      </c>
      <c r="L698" s="387">
        <v>12</v>
      </c>
      <c r="M698" s="388" t="s">
        <v>7215</v>
      </c>
      <c r="N698" s="389">
        <v>1000</v>
      </c>
      <c r="O698" s="390" t="s">
        <v>1348</v>
      </c>
      <c r="P698" s="373" t="s">
        <v>1349</v>
      </c>
      <c r="Q698" s="372" t="s">
        <v>3638</v>
      </c>
      <c r="R698" s="374">
        <v>25</v>
      </c>
      <c r="S698" s="375">
        <v>35</v>
      </c>
      <c r="T698" s="392">
        <v>25</v>
      </c>
      <c r="U698" s="391" t="s">
        <v>7210</v>
      </c>
      <c r="V698" s="376">
        <v>124.33626499689306</v>
      </c>
      <c r="W698" s="378">
        <v>125.36145499737107</v>
      </c>
      <c r="X698" s="377">
        <v>62.576140002867938</v>
      </c>
      <c r="Y698" s="387">
        <v>63.55</v>
      </c>
      <c r="Z698" s="395" t="s">
        <v>3639</v>
      </c>
      <c r="AA698" s="380">
        <v>150</v>
      </c>
      <c r="AB698" s="379" t="s">
        <v>3630</v>
      </c>
      <c r="AC698" s="380">
        <v>0</v>
      </c>
      <c r="AD698" s="379" t="s">
        <v>3630</v>
      </c>
      <c r="AE698" s="394">
        <v>0</v>
      </c>
      <c r="AF698" s="396">
        <v>0</v>
      </c>
      <c r="AG698" s="393">
        <v>0</v>
      </c>
      <c r="AH698" s="397" t="s">
        <v>633</v>
      </c>
      <c r="AI698" s="351"/>
      <c r="AL698" s="525" t="s">
        <v>15863</v>
      </c>
      <c r="AM698" s="513" t="s">
        <v>83</v>
      </c>
      <c r="AN698" s="508">
        <v>100</v>
      </c>
      <c r="AO698" s="514">
        <v>1222</v>
      </c>
      <c r="AP698" s="498">
        <v>1222</v>
      </c>
      <c r="AQ698" s="515">
        <v>0</v>
      </c>
      <c r="AR698" s="512" t="s">
        <v>15864</v>
      </c>
      <c r="BA698" s="338" t="s">
        <v>7216</v>
      </c>
    </row>
    <row r="699" spans="2:53" ht="16.5" customHeight="1">
      <c r="B699" s="398" t="s">
        <v>7217</v>
      </c>
      <c r="C699" s="381" t="s">
        <v>7218</v>
      </c>
      <c r="D699" s="383">
        <v>1224</v>
      </c>
      <c r="E699" s="382" t="s">
        <v>633</v>
      </c>
      <c r="F699" s="369" t="s">
        <v>7219</v>
      </c>
      <c r="G699" s="385" t="s">
        <v>7220</v>
      </c>
      <c r="H699" s="386"/>
      <c r="I699" s="384" t="s">
        <v>381</v>
      </c>
      <c r="J699" s="367" t="s">
        <v>96</v>
      </c>
      <c r="K699" s="366" t="s">
        <v>83</v>
      </c>
      <c r="L699" s="387">
        <v>22</v>
      </c>
      <c r="M699" s="388" t="s">
        <v>7221</v>
      </c>
      <c r="N699" s="389">
        <v>1000</v>
      </c>
      <c r="O699" s="390" t="s">
        <v>1348</v>
      </c>
      <c r="P699" s="373" t="s">
        <v>1349</v>
      </c>
      <c r="Q699" s="372" t="s">
        <v>3638</v>
      </c>
      <c r="R699" s="374">
        <v>25</v>
      </c>
      <c r="S699" s="375">
        <v>35</v>
      </c>
      <c r="T699" s="392">
        <v>25</v>
      </c>
      <c r="U699" s="391" t="s">
        <v>7219</v>
      </c>
      <c r="V699" s="376">
        <v>124.32880837436069</v>
      </c>
      <c r="W699" s="378">
        <v>125.35514554753597</v>
      </c>
      <c r="X699" s="377">
        <v>62.57302303905167</v>
      </c>
      <c r="Y699" s="387">
        <v>63.55</v>
      </c>
      <c r="Z699" s="395" t="s">
        <v>3639</v>
      </c>
      <c r="AA699" s="380">
        <v>150</v>
      </c>
      <c r="AB699" s="379" t="s">
        <v>3630</v>
      </c>
      <c r="AC699" s="380">
        <v>0</v>
      </c>
      <c r="AD699" s="379" t="s">
        <v>3630</v>
      </c>
      <c r="AE699" s="394">
        <v>0</v>
      </c>
      <c r="AF699" s="396">
        <v>0</v>
      </c>
      <c r="AG699" s="393">
        <v>0</v>
      </c>
      <c r="AH699" s="397" t="s">
        <v>633</v>
      </c>
      <c r="AI699" s="351"/>
      <c r="AL699" s="525" t="s">
        <v>15865</v>
      </c>
      <c r="AM699" s="513" t="s">
        <v>83</v>
      </c>
      <c r="AN699" s="508">
        <v>100</v>
      </c>
      <c r="AO699" s="514">
        <v>1224</v>
      </c>
      <c r="AP699" s="498">
        <v>1224</v>
      </c>
      <c r="AQ699" s="515">
        <v>0</v>
      </c>
      <c r="AR699" s="512" t="s">
        <v>15864</v>
      </c>
      <c r="BA699" s="338" t="s">
        <v>7222</v>
      </c>
    </row>
    <row r="700" spans="2:53" ht="16.5" customHeight="1">
      <c r="B700" s="398" t="s">
        <v>7217</v>
      </c>
      <c r="C700" s="381" t="s">
        <v>7218</v>
      </c>
      <c r="D700" s="383">
        <v>1223</v>
      </c>
      <c r="E700" s="382" t="s">
        <v>7220</v>
      </c>
      <c r="F700" s="369" t="s">
        <v>7219</v>
      </c>
      <c r="G700" s="385" t="s">
        <v>7223</v>
      </c>
      <c r="H700" s="386"/>
      <c r="I700" s="384" t="s">
        <v>150</v>
      </c>
      <c r="J700" s="367" t="s">
        <v>186</v>
      </c>
      <c r="K700" s="366" t="s">
        <v>84</v>
      </c>
      <c r="L700" s="387">
        <v>63</v>
      </c>
      <c r="M700" s="388" t="s">
        <v>7224</v>
      </c>
      <c r="N700" s="389">
        <v>800</v>
      </c>
      <c r="O700" s="390" t="s">
        <v>1348</v>
      </c>
      <c r="P700" s="373" t="s">
        <v>1349</v>
      </c>
      <c r="Q700" s="372" t="s">
        <v>3638</v>
      </c>
      <c r="R700" s="374">
        <v>25</v>
      </c>
      <c r="S700" s="375">
        <v>35</v>
      </c>
      <c r="T700" s="392">
        <v>25</v>
      </c>
      <c r="U700" s="391" t="s">
        <v>7219</v>
      </c>
      <c r="V700" s="376">
        <v>124.32363849307049</v>
      </c>
      <c r="W700" s="378">
        <v>125.35077103259812</v>
      </c>
      <c r="X700" s="377">
        <v>62.622795237165704</v>
      </c>
      <c r="Y700" s="387">
        <v>62.82</v>
      </c>
      <c r="Z700" s="395" t="s">
        <v>3639</v>
      </c>
      <c r="AA700" s="380">
        <v>120</v>
      </c>
      <c r="AB700" s="379" t="s">
        <v>3630</v>
      </c>
      <c r="AC700" s="380">
        <v>0</v>
      </c>
      <c r="AD700" s="379" t="s">
        <v>3630</v>
      </c>
      <c r="AE700" s="394">
        <v>0</v>
      </c>
      <c r="AF700" s="396">
        <v>0</v>
      </c>
      <c r="AG700" s="393">
        <v>0</v>
      </c>
      <c r="AH700" s="397" t="s">
        <v>633</v>
      </c>
      <c r="AI700" s="351"/>
      <c r="AL700" s="525" t="s">
        <v>15866</v>
      </c>
      <c r="AM700" s="513" t="s">
        <v>84</v>
      </c>
      <c r="AN700" s="508">
        <v>100</v>
      </c>
      <c r="AO700" s="514">
        <v>1223</v>
      </c>
      <c r="AP700" s="498">
        <v>920</v>
      </c>
      <c r="AQ700" s="515">
        <v>303</v>
      </c>
      <c r="AR700" s="512" t="s">
        <v>15862</v>
      </c>
      <c r="BA700" s="338" t="s">
        <v>7225</v>
      </c>
    </row>
    <row r="701" spans="2:53" ht="16.5" customHeight="1">
      <c r="B701" s="398" t="s">
        <v>7226</v>
      </c>
      <c r="C701" s="381" t="s">
        <v>7227</v>
      </c>
      <c r="D701" s="383">
        <v>1225</v>
      </c>
      <c r="E701" s="382" t="s">
        <v>633</v>
      </c>
      <c r="F701" s="369" t="s">
        <v>7228</v>
      </c>
      <c r="G701" s="385" t="s">
        <v>7229</v>
      </c>
      <c r="H701" s="386"/>
      <c r="I701" s="384" t="s">
        <v>324</v>
      </c>
      <c r="J701" s="367" t="s">
        <v>984</v>
      </c>
      <c r="K701" s="366" t="s">
        <v>83</v>
      </c>
      <c r="L701" s="387">
        <v>29</v>
      </c>
      <c r="M701" s="388" t="s">
        <v>7230</v>
      </c>
      <c r="N701" s="389">
        <v>1000</v>
      </c>
      <c r="O701" s="390" t="s">
        <v>1348</v>
      </c>
      <c r="P701" s="373" t="s">
        <v>1348</v>
      </c>
      <c r="Q701" s="372" t="s">
        <v>3638</v>
      </c>
      <c r="R701" s="374">
        <v>20</v>
      </c>
      <c r="S701" s="375">
        <v>30</v>
      </c>
      <c r="T701" s="392">
        <v>30</v>
      </c>
      <c r="U701" s="391" t="s">
        <v>7228</v>
      </c>
      <c r="V701" s="376">
        <v>124.30325252830035</v>
      </c>
      <c r="W701" s="378">
        <v>125.3335213701003</v>
      </c>
      <c r="X701" s="377">
        <v>62.566613050799674</v>
      </c>
      <c r="Y701" s="387" t="s">
        <v>633</v>
      </c>
      <c r="Z701" s="395" t="s">
        <v>4557</v>
      </c>
      <c r="AA701" s="380">
        <v>198</v>
      </c>
      <c r="AB701" s="379" t="s">
        <v>3630</v>
      </c>
      <c r="AC701" s="380">
        <v>10</v>
      </c>
      <c r="AD701" s="379" t="s">
        <v>3630</v>
      </c>
      <c r="AE701" s="394">
        <v>0</v>
      </c>
      <c r="AF701" s="396">
        <v>0</v>
      </c>
      <c r="AG701" s="393">
        <v>0</v>
      </c>
      <c r="AH701" s="397" t="s">
        <v>633</v>
      </c>
      <c r="AI701" s="351"/>
      <c r="AL701" s="525" t="s">
        <v>15867</v>
      </c>
      <c r="AM701" s="513" t="s">
        <v>83</v>
      </c>
      <c r="AN701" s="508">
        <v>100</v>
      </c>
      <c r="AO701" s="514">
        <v>1225</v>
      </c>
      <c r="AP701" s="498">
        <v>1225</v>
      </c>
      <c r="AQ701" s="515">
        <v>0</v>
      </c>
      <c r="AR701" s="512" t="s">
        <v>15868</v>
      </c>
      <c r="BA701" s="338" t="s">
        <v>7231</v>
      </c>
    </row>
    <row r="702" spans="2:53" ht="16.5" customHeight="1">
      <c r="B702" s="398" t="s">
        <v>7232</v>
      </c>
      <c r="C702" s="381" t="s">
        <v>7233</v>
      </c>
      <c r="D702" s="383">
        <v>1226</v>
      </c>
      <c r="E702" s="382" t="s">
        <v>633</v>
      </c>
      <c r="F702" s="369" t="s">
        <v>7234</v>
      </c>
      <c r="G702" s="385" t="s">
        <v>7235</v>
      </c>
      <c r="H702" s="386"/>
      <c r="I702" s="384" t="s">
        <v>381</v>
      </c>
      <c r="J702" s="367" t="s">
        <v>643</v>
      </c>
      <c r="K702" s="366" t="s">
        <v>83</v>
      </c>
      <c r="L702" s="387">
        <v>18</v>
      </c>
      <c r="M702" s="388" t="s">
        <v>7236</v>
      </c>
      <c r="N702" s="389">
        <v>1000</v>
      </c>
      <c r="O702" s="390" t="s">
        <v>1348</v>
      </c>
      <c r="P702" s="373" t="s">
        <v>1349</v>
      </c>
      <c r="Q702" s="372" t="s">
        <v>3638</v>
      </c>
      <c r="R702" s="374">
        <v>25</v>
      </c>
      <c r="S702" s="375">
        <v>35</v>
      </c>
      <c r="T702" s="392">
        <v>25</v>
      </c>
      <c r="U702" s="391" t="s">
        <v>7234</v>
      </c>
      <c r="V702" s="376">
        <v>124.24429998566032</v>
      </c>
      <c r="W702" s="378">
        <v>125.28363844940489</v>
      </c>
      <c r="X702" s="377">
        <v>62.546030782467398</v>
      </c>
      <c r="Y702" s="387">
        <v>63.5</v>
      </c>
      <c r="Z702" s="395" t="s">
        <v>3639</v>
      </c>
      <c r="AA702" s="380">
        <v>150</v>
      </c>
      <c r="AB702" s="379" t="s">
        <v>3630</v>
      </c>
      <c r="AC702" s="380">
        <v>0</v>
      </c>
      <c r="AD702" s="379" t="s">
        <v>3630</v>
      </c>
      <c r="AE702" s="394">
        <v>0</v>
      </c>
      <c r="AF702" s="396">
        <v>0</v>
      </c>
      <c r="AG702" s="393">
        <v>0</v>
      </c>
      <c r="AH702" s="397" t="s">
        <v>633</v>
      </c>
      <c r="AI702" s="351"/>
      <c r="AL702" s="525" t="s">
        <v>15869</v>
      </c>
      <c r="AM702" s="513" t="s">
        <v>83</v>
      </c>
      <c r="AN702" s="508">
        <v>100</v>
      </c>
      <c r="AO702" s="514">
        <v>1226</v>
      </c>
      <c r="AP702" s="498">
        <v>1226</v>
      </c>
      <c r="AQ702" s="515">
        <v>0</v>
      </c>
      <c r="AR702" s="512" t="s">
        <v>15870</v>
      </c>
      <c r="BA702" s="338" t="s">
        <v>7237</v>
      </c>
    </row>
    <row r="703" spans="2:53" ht="16.5" customHeight="1">
      <c r="B703" s="398" t="s">
        <v>7232</v>
      </c>
      <c r="C703" s="381" t="s">
        <v>7233</v>
      </c>
      <c r="D703" s="383">
        <v>1227</v>
      </c>
      <c r="E703" s="382" t="s">
        <v>7238</v>
      </c>
      <c r="F703" s="369" t="s">
        <v>7239</v>
      </c>
      <c r="G703" s="385" t="s">
        <v>7240</v>
      </c>
      <c r="H703" s="386"/>
      <c r="I703" s="384" t="s">
        <v>357</v>
      </c>
      <c r="J703" s="367" t="s">
        <v>732</v>
      </c>
      <c r="K703" s="366" t="s">
        <v>84</v>
      </c>
      <c r="L703" s="387">
        <v>11</v>
      </c>
      <c r="M703" s="388" t="s">
        <v>7241</v>
      </c>
      <c r="N703" s="389">
        <v>700</v>
      </c>
      <c r="O703" s="390" t="s">
        <v>1350</v>
      </c>
      <c r="P703" s="373" t="s">
        <v>1351</v>
      </c>
      <c r="Q703" s="372" t="s">
        <v>3638</v>
      </c>
      <c r="R703" s="374">
        <v>30</v>
      </c>
      <c r="S703" s="375">
        <v>30</v>
      </c>
      <c r="T703" s="392">
        <v>20</v>
      </c>
      <c r="U703" s="391" t="s">
        <v>7239</v>
      </c>
      <c r="V703" s="376">
        <v>124.22241122855469</v>
      </c>
      <c r="W703" s="378">
        <v>125.26511719339243</v>
      </c>
      <c r="X703" s="377">
        <v>62.58623578902646</v>
      </c>
      <c r="Y703" s="387">
        <v>64.86</v>
      </c>
      <c r="Z703" s="395" t="s">
        <v>3639</v>
      </c>
      <c r="AA703" s="380">
        <v>140</v>
      </c>
      <c r="AB703" s="379" t="s">
        <v>3630</v>
      </c>
      <c r="AC703" s="380">
        <v>10</v>
      </c>
      <c r="AD703" s="379" t="s">
        <v>3630</v>
      </c>
      <c r="AE703" s="394">
        <v>0</v>
      </c>
      <c r="AF703" s="396">
        <v>0</v>
      </c>
      <c r="AG703" s="393">
        <v>0</v>
      </c>
      <c r="AH703" s="397" t="s">
        <v>633</v>
      </c>
      <c r="AI703" s="351"/>
      <c r="AL703" s="525" t="s">
        <v>15871</v>
      </c>
      <c r="AM703" s="513" t="s">
        <v>84</v>
      </c>
      <c r="AN703" s="508">
        <v>100</v>
      </c>
      <c r="AO703" s="514">
        <v>1227</v>
      </c>
      <c r="AP703" s="498">
        <v>922</v>
      </c>
      <c r="AQ703" s="515">
        <v>305</v>
      </c>
      <c r="AR703" s="512" t="s">
        <v>15872</v>
      </c>
      <c r="BA703" s="338" t="s">
        <v>7242</v>
      </c>
    </row>
    <row r="704" spans="2:53" ht="16.5" customHeight="1">
      <c r="B704" s="398" t="s">
        <v>7243</v>
      </c>
      <c r="C704" s="381" t="s">
        <v>7244</v>
      </c>
      <c r="D704" s="383">
        <v>1228</v>
      </c>
      <c r="E704" s="382" t="s">
        <v>7245</v>
      </c>
      <c r="F704" s="369" t="s">
        <v>7246</v>
      </c>
      <c r="G704" s="385" t="s">
        <v>7247</v>
      </c>
      <c r="H704" s="386"/>
      <c r="I704" s="384" t="s">
        <v>381</v>
      </c>
      <c r="J704" s="367" t="s">
        <v>81</v>
      </c>
      <c r="K704" s="366" t="s">
        <v>84</v>
      </c>
      <c r="L704" s="387">
        <v>12</v>
      </c>
      <c r="M704" s="388" t="s">
        <v>7248</v>
      </c>
      <c r="N704" s="389">
        <v>1000</v>
      </c>
      <c r="O704" s="390" t="s">
        <v>1348</v>
      </c>
      <c r="P704" s="373" t="s">
        <v>1349</v>
      </c>
      <c r="Q704" s="372" t="s">
        <v>3638</v>
      </c>
      <c r="R704" s="374">
        <v>35</v>
      </c>
      <c r="S704" s="375">
        <v>25</v>
      </c>
      <c r="T704" s="392">
        <v>25</v>
      </c>
      <c r="U704" s="391" t="s">
        <v>7246</v>
      </c>
      <c r="V704" s="376">
        <v>124.22713981265795</v>
      </c>
      <c r="W704" s="378">
        <v>125.26911830301827</v>
      </c>
      <c r="X704" s="377">
        <v>62.59187094216189</v>
      </c>
      <c r="Y704" s="387">
        <v>63.059999999999995</v>
      </c>
      <c r="Z704" s="395" t="s">
        <v>3639</v>
      </c>
      <c r="AA704" s="380">
        <v>150</v>
      </c>
      <c r="AB704" s="379" t="s">
        <v>3630</v>
      </c>
      <c r="AC704" s="380">
        <v>0</v>
      </c>
      <c r="AD704" s="379" t="s">
        <v>3630</v>
      </c>
      <c r="AE704" s="394">
        <v>0</v>
      </c>
      <c r="AF704" s="396">
        <v>0</v>
      </c>
      <c r="AG704" s="393">
        <v>0</v>
      </c>
      <c r="AH704" s="397" t="s">
        <v>633</v>
      </c>
      <c r="AI704" s="351"/>
      <c r="AL704" s="525" t="s">
        <v>15873</v>
      </c>
      <c r="AM704" s="513" t="s">
        <v>84</v>
      </c>
      <c r="AN704" s="508">
        <v>100</v>
      </c>
      <c r="AO704" s="514">
        <v>1228</v>
      </c>
      <c r="AP704" s="498">
        <v>923</v>
      </c>
      <c r="AQ704" s="515">
        <v>305</v>
      </c>
      <c r="AR704" s="512" t="s">
        <v>15874</v>
      </c>
      <c r="BA704" s="338" t="s">
        <v>7249</v>
      </c>
    </row>
    <row r="705" spans="2:53" ht="16.5" customHeight="1">
      <c r="B705" s="398" t="s">
        <v>7250</v>
      </c>
      <c r="C705" s="381" t="s">
        <v>7251</v>
      </c>
      <c r="D705" s="383">
        <v>1229</v>
      </c>
      <c r="E705" s="382" t="s">
        <v>7252</v>
      </c>
      <c r="F705" s="369" t="s">
        <v>7253</v>
      </c>
      <c r="G705" s="385" t="s">
        <v>7254</v>
      </c>
      <c r="H705" s="386"/>
      <c r="I705" s="384" t="s">
        <v>381</v>
      </c>
      <c r="J705" s="367" t="s">
        <v>395</v>
      </c>
      <c r="K705" s="366" t="s">
        <v>84</v>
      </c>
      <c r="L705" s="387">
        <v>13</v>
      </c>
      <c r="M705" s="388" t="s">
        <v>7255</v>
      </c>
      <c r="N705" s="389">
        <v>1000</v>
      </c>
      <c r="O705" s="390" t="s">
        <v>1348</v>
      </c>
      <c r="P705" s="373" t="s">
        <v>1349</v>
      </c>
      <c r="Q705" s="372" t="s">
        <v>3638</v>
      </c>
      <c r="R705" s="374">
        <v>35</v>
      </c>
      <c r="S705" s="375">
        <v>25</v>
      </c>
      <c r="T705" s="392">
        <v>25</v>
      </c>
      <c r="U705" s="391" t="s">
        <v>7253</v>
      </c>
      <c r="V705" s="376">
        <v>124.19879070228475</v>
      </c>
      <c r="W705" s="378">
        <v>125.24513059424095</v>
      </c>
      <c r="X705" s="377">
        <v>62.578039351737161</v>
      </c>
      <c r="Y705" s="387">
        <v>63.05</v>
      </c>
      <c r="Z705" s="395" t="s">
        <v>3639</v>
      </c>
      <c r="AA705" s="380">
        <v>150</v>
      </c>
      <c r="AB705" s="379" t="s">
        <v>3630</v>
      </c>
      <c r="AC705" s="380">
        <v>0</v>
      </c>
      <c r="AD705" s="379" t="s">
        <v>3630</v>
      </c>
      <c r="AE705" s="394">
        <v>0</v>
      </c>
      <c r="AF705" s="396">
        <v>0</v>
      </c>
      <c r="AG705" s="393">
        <v>0</v>
      </c>
      <c r="AH705" s="397" t="s">
        <v>633</v>
      </c>
      <c r="AI705" s="351"/>
      <c r="AL705" s="525" t="s">
        <v>15875</v>
      </c>
      <c r="AM705" s="513" t="s">
        <v>84</v>
      </c>
      <c r="AN705" s="508">
        <v>100</v>
      </c>
      <c r="AO705" s="514">
        <v>1229</v>
      </c>
      <c r="AP705" s="498">
        <v>924</v>
      </c>
      <c r="AQ705" s="515">
        <v>305</v>
      </c>
      <c r="AR705" s="512" t="s">
        <v>15876</v>
      </c>
      <c r="BA705" s="338" t="s">
        <v>7256</v>
      </c>
    </row>
    <row r="706" spans="2:53" ht="16.5" customHeight="1">
      <c r="B706" s="398" t="s">
        <v>7250</v>
      </c>
      <c r="C706" s="381" t="s">
        <v>7251</v>
      </c>
      <c r="D706" s="383">
        <v>1230</v>
      </c>
      <c r="E706" s="382" t="s">
        <v>7252</v>
      </c>
      <c r="F706" s="369" t="s">
        <v>7253</v>
      </c>
      <c r="G706" s="385" t="s">
        <v>7254</v>
      </c>
      <c r="H706" s="386"/>
      <c r="I706" s="384" t="s">
        <v>381</v>
      </c>
      <c r="J706" s="367" t="s">
        <v>78</v>
      </c>
      <c r="K706" s="366" t="s">
        <v>84</v>
      </c>
      <c r="L706" s="387">
        <v>9</v>
      </c>
      <c r="M706" s="388" t="s">
        <v>7255</v>
      </c>
      <c r="N706" s="389">
        <v>1000</v>
      </c>
      <c r="O706" s="390" t="s">
        <v>1348</v>
      </c>
      <c r="P706" s="373" t="s">
        <v>1349</v>
      </c>
      <c r="Q706" s="372" t="s">
        <v>3638</v>
      </c>
      <c r="R706" s="374">
        <v>35</v>
      </c>
      <c r="S706" s="375">
        <v>25</v>
      </c>
      <c r="T706" s="392">
        <v>25</v>
      </c>
      <c r="U706" s="391" t="s">
        <v>7253</v>
      </c>
      <c r="V706" s="376">
        <v>124.19879070228475</v>
      </c>
      <c r="W706" s="378">
        <v>125.24513059424095</v>
      </c>
      <c r="X706" s="377">
        <v>62.578039351737161</v>
      </c>
      <c r="Y706" s="387">
        <v>63.05</v>
      </c>
      <c r="Z706" s="395" t="s">
        <v>3639</v>
      </c>
      <c r="AA706" s="380">
        <v>150</v>
      </c>
      <c r="AB706" s="379" t="s">
        <v>3630</v>
      </c>
      <c r="AC706" s="380">
        <v>0</v>
      </c>
      <c r="AD706" s="379" t="s">
        <v>3630</v>
      </c>
      <c r="AE706" s="394">
        <v>0</v>
      </c>
      <c r="AF706" s="396">
        <v>0</v>
      </c>
      <c r="AG706" s="393">
        <v>0</v>
      </c>
      <c r="AH706" s="397" t="s">
        <v>633</v>
      </c>
      <c r="AI706" s="351"/>
      <c r="AL706" s="525" t="s">
        <v>15877</v>
      </c>
      <c r="AM706" s="513" t="s">
        <v>84</v>
      </c>
      <c r="AN706" s="508">
        <v>100</v>
      </c>
      <c r="AO706" s="514">
        <v>1230</v>
      </c>
      <c r="AP706" s="498">
        <v>924</v>
      </c>
      <c r="AQ706" s="515">
        <v>306</v>
      </c>
      <c r="AR706" s="512" t="s">
        <v>15876</v>
      </c>
      <c r="BA706" s="338" t="s">
        <v>7257</v>
      </c>
    </row>
    <row r="707" spans="2:53" ht="16.5" customHeight="1">
      <c r="B707" s="398" t="s">
        <v>7250</v>
      </c>
      <c r="C707" s="381" t="s">
        <v>7251</v>
      </c>
      <c r="D707" s="383">
        <v>1231</v>
      </c>
      <c r="E707" s="382" t="s">
        <v>633</v>
      </c>
      <c r="F707" s="369" t="s">
        <v>7258</v>
      </c>
      <c r="G707" s="385" t="s">
        <v>7259</v>
      </c>
      <c r="H707" s="386"/>
      <c r="I707" s="384" t="s">
        <v>1109</v>
      </c>
      <c r="J707" s="367" t="s">
        <v>1110</v>
      </c>
      <c r="K707" s="366" t="s">
        <v>83</v>
      </c>
      <c r="L707" s="387">
        <v>8</v>
      </c>
      <c r="M707" s="388" t="s">
        <v>7260</v>
      </c>
      <c r="N707" s="389">
        <v>1000</v>
      </c>
      <c r="O707" s="390" t="s">
        <v>1350</v>
      </c>
      <c r="P707" s="373" t="s">
        <v>1350</v>
      </c>
      <c r="Q707" s="372" t="s">
        <v>3638</v>
      </c>
      <c r="R707" s="374">
        <v>20</v>
      </c>
      <c r="S707" s="375">
        <v>35</v>
      </c>
      <c r="T707" s="392">
        <v>25</v>
      </c>
      <c r="U707" s="391" t="s">
        <v>7258</v>
      </c>
      <c r="V707" s="376">
        <v>124.19518661500554</v>
      </c>
      <c r="W707" s="378">
        <v>125.24208098192777</v>
      </c>
      <c r="X707" s="377">
        <v>62.531366201533352</v>
      </c>
      <c r="Y707" s="387" t="s">
        <v>633</v>
      </c>
      <c r="Z707" s="395" t="s">
        <v>4557</v>
      </c>
      <c r="AA707" s="380">
        <v>195.56</v>
      </c>
      <c r="AB707" s="379" t="s">
        <v>3630</v>
      </c>
      <c r="AC707" s="380">
        <v>0</v>
      </c>
      <c r="AD707" s="379" t="s">
        <v>3630</v>
      </c>
      <c r="AE707" s="394">
        <v>0</v>
      </c>
      <c r="AF707" s="396">
        <v>1.8759999999999999</v>
      </c>
      <c r="AG707" s="393">
        <v>0</v>
      </c>
      <c r="AH707" s="397" t="s">
        <v>7060</v>
      </c>
      <c r="AI707" s="351"/>
      <c r="AL707" s="525" t="s">
        <v>15878</v>
      </c>
      <c r="AM707" s="513" t="s">
        <v>83</v>
      </c>
      <c r="AN707" s="508">
        <v>100</v>
      </c>
      <c r="AO707" s="514">
        <v>1231</v>
      </c>
      <c r="AP707" s="498">
        <v>1231</v>
      </c>
      <c r="AQ707" s="515">
        <v>0</v>
      </c>
      <c r="AR707" s="512" t="s">
        <v>15879</v>
      </c>
      <c r="BA707" s="338" t="s">
        <v>7261</v>
      </c>
    </row>
    <row r="708" spans="2:53" ht="16.5" customHeight="1">
      <c r="B708" s="398" t="s">
        <v>7250</v>
      </c>
      <c r="C708" s="381" t="s">
        <v>7251</v>
      </c>
      <c r="D708" s="383">
        <v>1232</v>
      </c>
      <c r="E708" s="382" t="s">
        <v>633</v>
      </c>
      <c r="F708" s="369" t="s">
        <v>7258</v>
      </c>
      <c r="G708" s="385" t="s">
        <v>7262</v>
      </c>
      <c r="H708" s="386"/>
      <c r="I708" s="384" t="s">
        <v>1282</v>
      </c>
      <c r="J708" s="367" t="s">
        <v>1224</v>
      </c>
      <c r="K708" s="366" t="s">
        <v>83</v>
      </c>
      <c r="L708" s="387">
        <v>6</v>
      </c>
      <c r="M708" s="388" t="s">
        <v>7263</v>
      </c>
      <c r="N708" s="389">
        <v>1000</v>
      </c>
      <c r="O708" s="390" t="s">
        <v>1348</v>
      </c>
      <c r="P708" s="373" t="s">
        <v>1349</v>
      </c>
      <c r="Q708" s="372" t="s">
        <v>3638</v>
      </c>
      <c r="R708" s="374">
        <v>22</v>
      </c>
      <c r="S708" s="375">
        <v>33</v>
      </c>
      <c r="T708" s="392">
        <v>33</v>
      </c>
      <c r="U708" s="391" t="s">
        <v>7258</v>
      </c>
      <c r="V708" s="376">
        <v>124.19363630464406</v>
      </c>
      <c r="W708" s="378">
        <v>125.24076918085267</v>
      </c>
      <c r="X708" s="377">
        <v>62.527797257251642</v>
      </c>
      <c r="Y708" s="387">
        <v>63.05</v>
      </c>
      <c r="Z708" s="395" t="s">
        <v>4557</v>
      </c>
      <c r="AA708" s="380">
        <v>105.56</v>
      </c>
      <c r="AB708" s="379" t="s">
        <v>3630</v>
      </c>
      <c r="AC708" s="380">
        <v>10</v>
      </c>
      <c r="AD708" s="379" t="s">
        <v>3630</v>
      </c>
      <c r="AE708" s="394">
        <v>0</v>
      </c>
      <c r="AF708" s="396">
        <v>0</v>
      </c>
      <c r="AG708" s="393">
        <v>0</v>
      </c>
      <c r="AH708" s="397" t="s">
        <v>633</v>
      </c>
      <c r="AI708" s="351"/>
      <c r="AL708" s="525" t="s">
        <v>15880</v>
      </c>
      <c r="AM708" s="513" t="s">
        <v>83</v>
      </c>
      <c r="AN708" s="508">
        <v>100</v>
      </c>
      <c r="AO708" s="514">
        <v>1232</v>
      </c>
      <c r="AP708" s="498">
        <v>1232</v>
      </c>
      <c r="AQ708" s="515">
        <v>0</v>
      </c>
      <c r="AR708" s="512" t="s">
        <v>15879</v>
      </c>
      <c r="BA708" s="338" t="s">
        <v>7264</v>
      </c>
    </row>
    <row r="709" spans="2:53" ht="16.5" customHeight="1">
      <c r="B709" s="398" t="s">
        <v>7265</v>
      </c>
      <c r="C709" s="381" t="s">
        <v>7266</v>
      </c>
      <c r="D709" s="383">
        <v>1233</v>
      </c>
      <c r="E709" s="382" t="s">
        <v>7267</v>
      </c>
      <c r="F709" s="369" t="s">
        <v>7268</v>
      </c>
      <c r="G709" s="385" t="s">
        <v>7269</v>
      </c>
      <c r="H709" s="386"/>
      <c r="I709" s="384" t="s">
        <v>381</v>
      </c>
      <c r="J709" s="367" t="s">
        <v>399</v>
      </c>
      <c r="K709" s="366" t="s">
        <v>84</v>
      </c>
      <c r="L709" s="387">
        <v>5</v>
      </c>
      <c r="M709" s="388" t="s">
        <v>7270</v>
      </c>
      <c r="N709" s="389">
        <v>1000</v>
      </c>
      <c r="O709" s="390" t="s">
        <v>1348</v>
      </c>
      <c r="P709" s="373" t="s">
        <v>1349</v>
      </c>
      <c r="Q709" s="372" t="s">
        <v>3638</v>
      </c>
      <c r="R709" s="374">
        <v>35</v>
      </c>
      <c r="S709" s="375">
        <v>25</v>
      </c>
      <c r="T709" s="392">
        <v>25</v>
      </c>
      <c r="U709" s="391" t="s">
        <v>7268</v>
      </c>
      <c r="V709" s="376">
        <v>124.18075035932002</v>
      </c>
      <c r="W709" s="378">
        <v>125.22986568865539</v>
      </c>
      <c r="X709" s="377">
        <v>62.574691976012289</v>
      </c>
      <c r="Y709" s="387">
        <v>63.04</v>
      </c>
      <c r="Z709" s="395" t="s">
        <v>3639</v>
      </c>
      <c r="AA709" s="380">
        <v>150</v>
      </c>
      <c r="AB709" s="379" t="s">
        <v>3630</v>
      </c>
      <c r="AC709" s="380">
        <v>0</v>
      </c>
      <c r="AD709" s="379" t="s">
        <v>3630</v>
      </c>
      <c r="AE709" s="394">
        <v>0</v>
      </c>
      <c r="AF709" s="396">
        <v>0</v>
      </c>
      <c r="AG709" s="393">
        <v>0</v>
      </c>
      <c r="AH709" s="397" t="s">
        <v>633</v>
      </c>
      <c r="AI709" s="351"/>
      <c r="AL709" s="525" t="s">
        <v>15881</v>
      </c>
      <c r="AM709" s="513" t="s">
        <v>84</v>
      </c>
      <c r="AN709" s="508">
        <v>100</v>
      </c>
      <c r="AO709" s="514">
        <v>1233</v>
      </c>
      <c r="AP709" s="498">
        <v>927</v>
      </c>
      <c r="AQ709" s="515">
        <v>306</v>
      </c>
      <c r="AR709" s="512" t="s">
        <v>15882</v>
      </c>
      <c r="BA709" s="338" t="s">
        <v>7271</v>
      </c>
    </row>
    <row r="710" spans="2:53" ht="16.5" customHeight="1">
      <c r="B710" s="398" t="s">
        <v>7272</v>
      </c>
      <c r="C710" s="381" t="s">
        <v>7273</v>
      </c>
      <c r="D710" s="383">
        <v>1234</v>
      </c>
      <c r="E710" s="382" t="s">
        <v>7274</v>
      </c>
      <c r="F710" s="369" t="s">
        <v>7275</v>
      </c>
      <c r="G710" s="385" t="s">
        <v>7276</v>
      </c>
      <c r="H710" s="386"/>
      <c r="I710" s="384" t="s">
        <v>357</v>
      </c>
      <c r="J710" s="367" t="s">
        <v>734</v>
      </c>
      <c r="K710" s="366" t="s">
        <v>84</v>
      </c>
      <c r="L710" s="387">
        <v>30</v>
      </c>
      <c r="M710" s="388" t="s">
        <v>7277</v>
      </c>
      <c r="N710" s="389">
        <v>700</v>
      </c>
      <c r="O710" s="390" t="s">
        <v>1350</v>
      </c>
      <c r="P710" s="373" t="s">
        <v>1351</v>
      </c>
      <c r="Q710" s="372" t="s">
        <v>3638</v>
      </c>
      <c r="R710" s="374">
        <v>30</v>
      </c>
      <c r="S710" s="375">
        <v>30</v>
      </c>
      <c r="T710" s="392">
        <v>20</v>
      </c>
      <c r="U710" s="391" t="s">
        <v>7275</v>
      </c>
      <c r="V710" s="376">
        <v>124.16968514792002</v>
      </c>
      <c r="W710" s="378">
        <v>125.22050281747079</v>
      </c>
      <c r="X710" s="377">
        <v>62.569906017304589</v>
      </c>
      <c r="Y710" s="387">
        <v>64.850000000000009</v>
      </c>
      <c r="Z710" s="395" t="s">
        <v>3639</v>
      </c>
      <c r="AA710" s="380">
        <v>140</v>
      </c>
      <c r="AB710" s="379" t="s">
        <v>3630</v>
      </c>
      <c r="AC710" s="380">
        <v>10</v>
      </c>
      <c r="AD710" s="379" t="s">
        <v>3630</v>
      </c>
      <c r="AE710" s="394">
        <v>0</v>
      </c>
      <c r="AF710" s="396">
        <v>0</v>
      </c>
      <c r="AG710" s="393">
        <v>0</v>
      </c>
      <c r="AH710" s="397" t="s">
        <v>633</v>
      </c>
      <c r="AI710" s="351"/>
      <c r="AL710" s="525" t="s">
        <v>15883</v>
      </c>
      <c r="AM710" s="513" t="s">
        <v>84</v>
      </c>
      <c r="AN710" s="508">
        <v>100</v>
      </c>
      <c r="AO710" s="514">
        <v>1234</v>
      </c>
      <c r="AP710" s="498">
        <v>927</v>
      </c>
      <c r="AQ710" s="515">
        <v>307</v>
      </c>
      <c r="AR710" s="512" t="s">
        <v>15884</v>
      </c>
      <c r="BA710" s="338" t="s">
        <v>7278</v>
      </c>
    </row>
    <row r="711" spans="2:53" ht="16.5" customHeight="1">
      <c r="B711" s="398" t="s">
        <v>7279</v>
      </c>
      <c r="C711" s="381" t="s">
        <v>7280</v>
      </c>
      <c r="D711" s="383">
        <v>1235</v>
      </c>
      <c r="E711" s="382" t="s">
        <v>633</v>
      </c>
      <c r="F711" s="369" t="s">
        <v>7281</v>
      </c>
      <c r="G711" s="385" t="s">
        <v>7282</v>
      </c>
      <c r="H711" s="386"/>
      <c r="I711" s="384" t="s">
        <v>324</v>
      </c>
      <c r="J711" s="367" t="s">
        <v>509</v>
      </c>
      <c r="K711" s="366" t="s">
        <v>83</v>
      </c>
      <c r="L711" s="387">
        <v>30</v>
      </c>
      <c r="M711" s="388" t="s">
        <v>7283</v>
      </c>
      <c r="N711" s="389">
        <v>1000</v>
      </c>
      <c r="O711" s="390" t="s">
        <v>1348</v>
      </c>
      <c r="P711" s="373" t="s">
        <v>1348</v>
      </c>
      <c r="Q711" s="372" t="s">
        <v>3638</v>
      </c>
      <c r="R711" s="374">
        <v>20</v>
      </c>
      <c r="S711" s="375">
        <v>30</v>
      </c>
      <c r="T711" s="392">
        <v>30</v>
      </c>
      <c r="U711" s="391" t="s">
        <v>7281</v>
      </c>
      <c r="V711" s="376">
        <v>124.15056406036057</v>
      </c>
      <c r="W711" s="378">
        <v>125.2043234356897</v>
      </c>
      <c r="X711" s="377">
        <v>62.512556251974857</v>
      </c>
      <c r="Y711" s="387" t="s">
        <v>633</v>
      </c>
      <c r="Z711" s="395" t="s">
        <v>4557</v>
      </c>
      <c r="AA711" s="380">
        <v>198</v>
      </c>
      <c r="AB711" s="379" t="s">
        <v>3630</v>
      </c>
      <c r="AC711" s="380">
        <v>10</v>
      </c>
      <c r="AD711" s="379" t="s">
        <v>3630</v>
      </c>
      <c r="AE711" s="394">
        <v>0</v>
      </c>
      <c r="AF711" s="396">
        <v>0</v>
      </c>
      <c r="AG711" s="393">
        <v>0</v>
      </c>
      <c r="AH711" s="397" t="s">
        <v>633</v>
      </c>
      <c r="AI711" s="351"/>
      <c r="AL711" s="525" t="s">
        <v>15885</v>
      </c>
      <c r="AM711" s="513" t="s">
        <v>83</v>
      </c>
      <c r="AN711" s="508">
        <v>100</v>
      </c>
      <c r="AO711" s="514">
        <v>1235</v>
      </c>
      <c r="AP711" s="498">
        <v>1235</v>
      </c>
      <c r="AQ711" s="515">
        <v>0</v>
      </c>
      <c r="AR711" s="512" t="s">
        <v>15886</v>
      </c>
      <c r="BA711" s="338" t="s">
        <v>7284</v>
      </c>
    </row>
    <row r="712" spans="2:53" ht="16.5" customHeight="1">
      <c r="B712" s="398" t="s">
        <v>7285</v>
      </c>
      <c r="C712" s="381" t="s">
        <v>7286</v>
      </c>
      <c r="D712" s="383">
        <v>1236</v>
      </c>
      <c r="E712" s="382" t="s">
        <v>7287</v>
      </c>
      <c r="F712" s="369" t="s">
        <v>7288</v>
      </c>
      <c r="G712" s="385" t="s">
        <v>7289</v>
      </c>
      <c r="H712" s="386"/>
      <c r="I712" s="384" t="s">
        <v>333</v>
      </c>
      <c r="J712" s="367" t="s">
        <v>195</v>
      </c>
      <c r="K712" s="366" t="s">
        <v>84</v>
      </c>
      <c r="L712" s="387">
        <v>13</v>
      </c>
      <c r="M712" s="388" t="s">
        <v>7290</v>
      </c>
      <c r="N712" s="389">
        <v>1000</v>
      </c>
      <c r="O712" s="390" t="s">
        <v>1348</v>
      </c>
      <c r="P712" s="373" t="s">
        <v>1349</v>
      </c>
      <c r="Q712" s="372" t="s">
        <v>3638</v>
      </c>
      <c r="R712" s="374">
        <v>30</v>
      </c>
      <c r="S712" s="375">
        <v>35</v>
      </c>
      <c r="T712" s="392">
        <v>25</v>
      </c>
      <c r="U712" s="391" t="s">
        <v>7288</v>
      </c>
      <c r="V712" s="376">
        <v>124.09693030317406</v>
      </c>
      <c r="W712" s="378">
        <v>125.15894102576267</v>
      </c>
      <c r="X712" s="377">
        <v>62.547064335531637</v>
      </c>
      <c r="Y712" s="387">
        <v>63.01</v>
      </c>
      <c r="Z712" s="395" t="s">
        <v>3639</v>
      </c>
      <c r="AA712" s="380">
        <v>100</v>
      </c>
      <c r="AB712" s="379" t="s">
        <v>3630</v>
      </c>
      <c r="AC712" s="380">
        <v>0</v>
      </c>
      <c r="AD712" s="379" t="s">
        <v>3630</v>
      </c>
      <c r="AE712" s="394">
        <v>0</v>
      </c>
      <c r="AF712" s="396">
        <v>0</v>
      </c>
      <c r="AG712" s="393">
        <v>0</v>
      </c>
      <c r="AH712" s="397" t="s">
        <v>633</v>
      </c>
      <c r="AI712" s="351"/>
      <c r="AL712" s="525" t="s">
        <v>15887</v>
      </c>
      <c r="AM712" s="513" t="s">
        <v>84</v>
      </c>
      <c r="AN712" s="508">
        <v>100</v>
      </c>
      <c r="AO712" s="514">
        <v>1236</v>
      </c>
      <c r="AP712" s="498">
        <v>928</v>
      </c>
      <c r="AQ712" s="515">
        <v>308</v>
      </c>
      <c r="AR712" s="512" t="s">
        <v>15888</v>
      </c>
      <c r="BA712" s="338" t="s">
        <v>7291</v>
      </c>
    </row>
    <row r="713" spans="2:53" ht="16.5" customHeight="1">
      <c r="B713" s="398" t="s">
        <v>7292</v>
      </c>
      <c r="C713" s="381" t="s">
        <v>7293</v>
      </c>
      <c r="D713" s="383">
        <v>1237</v>
      </c>
      <c r="E713" s="382" t="s">
        <v>7294</v>
      </c>
      <c r="F713" s="369" t="s">
        <v>7295</v>
      </c>
      <c r="G713" s="385" t="s">
        <v>7296</v>
      </c>
      <c r="H713" s="386"/>
      <c r="I713" s="384" t="s">
        <v>333</v>
      </c>
      <c r="J713" s="367" t="s">
        <v>75</v>
      </c>
      <c r="K713" s="366" t="s">
        <v>84</v>
      </c>
      <c r="L713" s="387">
        <v>33</v>
      </c>
      <c r="M713" s="388" t="s">
        <v>7297</v>
      </c>
      <c r="N713" s="389">
        <v>1000</v>
      </c>
      <c r="O713" s="390" t="s">
        <v>1348</v>
      </c>
      <c r="P713" s="373" t="s">
        <v>1349</v>
      </c>
      <c r="Q713" s="372" t="s">
        <v>3638</v>
      </c>
      <c r="R713" s="374">
        <v>30</v>
      </c>
      <c r="S713" s="375">
        <v>35</v>
      </c>
      <c r="T713" s="392">
        <v>25</v>
      </c>
      <c r="U713" s="391" t="s">
        <v>7295</v>
      </c>
      <c r="V713" s="376">
        <v>124.09199601461309</v>
      </c>
      <c r="W713" s="378">
        <v>125.15476585851876</v>
      </c>
      <c r="X713" s="377">
        <v>62.541619063434077</v>
      </c>
      <c r="Y713" s="387">
        <v>63</v>
      </c>
      <c r="Z713" s="395" t="s">
        <v>3639</v>
      </c>
      <c r="AA713" s="380">
        <v>100</v>
      </c>
      <c r="AB713" s="379" t="s">
        <v>3630</v>
      </c>
      <c r="AC713" s="380">
        <v>0</v>
      </c>
      <c r="AD713" s="379" t="s">
        <v>3630</v>
      </c>
      <c r="AE713" s="394">
        <v>0</v>
      </c>
      <c r="AF713" s="396">
        <v>0</v>
      </c>
      <c r="AG713" s="393">
        <v>0</v>
      </c>
      <c r="AH713" s="397" t="s">
        <v>633</v>
      </c>
      <c r="AI713" s="351"/>
      <c r="AL713" s="525" t="s">
        <v>15889</v>
      </c>
      <c r="AM713" s="513" t="s">
        <v>84</v>
      </c>
      <c r="AN713" s="508">
        <v>100</v>
      </c>
      <c r="AO713" s="514">
        <v>1237</v>
      </c>
      <c r="AP713" s="498">
        <v>928</v>
      </c>
      <c r="AQ713" s="515">
        <v>309</v>
      </c>
      <c r="AR713" s="512" t="s">
        <v>15890</v>
      </c>
      <c r="BA713" s="338" t="s">
        <v>7298</v>
      </c>
    </row>
    <row r="714" spans="2:53" ht="16.5" customHeight="1">
      <c r="B714" s="398" t="s">
        <v>7299</v>
      </c>
      <c r="C714" s="381" t="s">
        <v>7300</v>
      </c>
      <c r="D714" s="383">
        <v>1238</v>
      </c>
      <c r="E714" s="382" t="s">
        <v>7301</v>
      </c>
      <c r="F714" s="369" t="s">
        <v>7302</v>
      </c>
      <c r="G714" s="385" t="s">
        <v>7301</v>
      </c>
      <c r="H714" s="386"/>
      <c r="I714" s="384" t="s">
        <v>1109</v>
      </c>
      <c r="J714" s="367" t="s">
        <v>1121</v>
      </c>
      <c r="K714" s="366" t="s">
        <v>84</v>
      </c>
      <c r="L714" s="387">
        <v>10</v>
      </c>
      <c r="M714" s="388" t="s">
        <v>7303</v>
      </c>
      <c r="N714" s="389">
        <v>1000</v>
      </c>
      <c r="O714" s="390" t="s">
        <v>1350</v>
      </c>
      <c r="P714" s="373" t="s">
        <v>1350</v>
      </c>
      <c r="Q714" s="372" t="s">
        <v>3638</v>
      </c>
      <c r="R714" s="374">
        <v>30</v>
      </c>
      <c r="S714" s="375">
        <v>25</v>
      </c>
      <c r="T714" s="392">
        <v>20</v>
      </c>
      <c r="U714" s="391" t="s">
        <v>7302</v>
      </c>
      <c r="V714" s="376">
        <v>124.01924349386262</v>
      </c>
      <c r="W714" s="378">
        <v>125.09320603326837</v>
      </c>
      <c r="X714" s="377">
        <v>62.518775236434486</v>
      </c>
      <c r="Y714" s="387" t="s">
        <v>633</v>
      </c>
      <c r="Z714" s="395" t="s">
        <v>4557</v>
      </c>
      <c r="AA714" s="380">
        <v>244.44</v>
      </c>
      <c r="AB714" s="379" t="s">
        <v>3630</v>
      </c>
      <c r="AC714" s="380">
        <v>0</v>
      </c>
      <c r="AD714" s="379" t="s">
        <v>3630</v>
      </c>
      <c r="AE714" s="394">
        <v>0</v>
      </c>
      <c r="AF714" s="396">
        <v>0</v>
      </c>
      <c r="AG714" s="393">
        <v>0</v>
      </c>
      <c r="AH714" s="397" t="s">
        <v>633</v>
      </c>
      <c r="AI714" s="351"/>
      <c r="AL714" s="525" t="s">
        <v>15891</v>
      </c>
      <c r="AM714" s="513" t="s">
        <v>84</v>
      </c>
      <c r="AN714" s="508">
        <v>100</v>
      </c>
      <c r="AO714" s="514">
        <v>1238</v>
      </c>
      <c r="AP714" s="498">
        <v>928</v>
      </c>
      <c r="AQ714" s="515">
        <v>310</v>
      </c>
      <c r="AR714" s="512" t="s">
        <v>15892</v>
      </c>
      <c r="BA714" s="338" t="s">
        <v>7304</v>
      </c>
    </row>
    <row r="715" spans="2:53" ht="16.5" customHeight="1">
      <c r="B715" s="398" t="s">
        <v>7305</v>
      </c>
      <c r="C715" s="381" t="s">
        <v>7306</v>
      </c>
      <c r="D715" s="383">
        <v>1239</v>
      </c>
      <c r="E715" s="382" t="s">
        <v>633</v>
      </c>
      <c r="F715" s="369" t="s">
        <v>7307</v>
      </c>
      <c r="G715" s="385" t="s">
        <v>7308</v>
      </c>
      <c r="H715" s="386"/>
      <c r="I715" s="384" t="s">
        <v>337</v>
      </c>
      <c r="J715" s="367" t="s">
        <v>839</v>
      </c>
      <c r="K715" s="366" t="s">
        <v>83</v>
      </c>
      <c r="L715" s="387">
        <v>22</v>
      </c>
      <c r="M715" s="388" t="s">
        <v>7309</v>
      </c>
      <c r="N715" s="389">
        <v>1000</v>
      </c>
      <c r="O715" s="390" t="s">
        <v>1350</v>
      </c>
      <c r="P715" s="373" t="s">
        <v>1351</v>
      </c>
      <c r="Q715" s="372" t="s">
        <v>3638</v>
      </c>
      <c r="R715" s="374">
        <v>20</v>
      </c>
      <c r="S715" s="375">
        <v>35</v>
      </c>
      <c r="T715" s="392">
        <v>30</v>
      </c>
      <c r="U715" s="391" t="s">
        <v>7307</v>
      </c>
      <c r="V715" s="376">
        <v>124.0367331251875</v>
      </c>
      <c r="W715" s="378">
        <v>125.10800495208173</v>
      </c>
      <c r="X715" s="377">
        <v>62.477630961365406</v>
      </c>
      <c r="Y715" s="387">
        <v>63.4</v>
      </c>
      <c r="Z715" s="395" t="s">
        <v>4557</v>
      </c>
      <c r="AA715" s="380">
        <v>144</v>
      </c>
      <c r="AB715" s="379" t="s">
        <v>3630</v>
      </c>
      <c r="AC715" s="380">
        <v>0</v>
      </c>
      <c r="AD715" s="379" t="s">
        <v>3630</v>
      </c>
      <c r="AE715" s="394">
        <v>0</v>
      </c>
      <c r="AF715" s="396">
        <v>0</v>
      </c>
      <c r="AG715" s="393">
        <v>0</v>
      </c>
      <c r="AH715" s="397" t="s">
        <v>633</v>
      </c>
      <c r="AI715" s="351"/>
      <c r="AL715" s="525" t="s">
        <v>15893</v>
      </c>
      <c r="AM715" s="513" t="s">
        <v>83</v>
      </c>
      <c r="AN715" s="508">
        <v>100</v>
      </c>
      <c r="AO715" s="514">
        <v>1239</v>
      </c>
      <c r="AP715" s="498">
        <v>1239</v>
      </c>
      <c r="AQ715" s="515">
        <v>0</v>
      </c>
      <c r="AR715" s="512" t="s">
        <v>15894</v>
      </c>
      <c r="BA715" s="338" t="s">
        <v>7310</v>
      </c>
    </row>
    <row r="716" spans="2:53" ht="16.5" customHeight="1">
      <c r="B716" s="398" t="s">
        <v>7305</v>
      </c>
      <c r="C716" s="381" t="s">
        <v>7306</v>
      </c>
      <c r="D716" s="383">
        <v>1240</v>
      </c>
      <c r="E716" s="382" t="s">
        <v>7311</v>
      </c>
      <c r="F716" s="369" t="s">
        <v>7312</v>
      </c>
      <c r="G716" s="385" t="s">
        <v>7313</v>
      </c>
      <c r="H716" s="386"/>
      <c r="I716" s="384" t="s">
        <v>381</v>
      </c>
      <c r="J716" s="367" t="s">
        <v>111</v>
      </c>
      <c r="K716" s="366" t="s">
        <v>84</v>
      </c>
      <c r="L716" s="387">
        <v>17</v>
      </c>
      <c r="M716" s="388" t="s">
        <v>7314</v>
      </c>
      <c r="N716" s="389">
        <v>1000</v>
      </c>
      <c r="O716" s="390" t="s">
        <v>1348</v>
      </c>
      <c r="P716" s="373" t="s">
        <v>1349</v>
      </c>
      <c r="Q716" s="372" t="s">
        <v>3638</v>
      </c>
      <c r="R716" s="374">
        <v>35</v>
      </c>
      <c r="S716" s="375">
        <v>25</v>
      </c>
      <c r="T716" s="392">
        <v>25</v>
      </c>
      <c r="U716" s="391" t="s">
        <v>7312</v>
      </c>
      <c r="V716" s="376">
        <v>124.03041576592429</v>
      </c>
      <c r="W716" s="378">
        <v>125.10265949424362</v>
      </c>
      <c r="X716" s="377">
        <v>62.523462369916047</v>
      </c>
      <c r="Y716" s="387">
        <v>62.98</v>
      </c>
      <c r="Z716" s="395" t="s">
        <v>3639</v>
      </c>
      <c r="AA716" s="380">
        <v>150</v>
      </c>
      <c r="AB716" s="379" t="s">
        <v>3630</v>
      </c>
      <c r="AC716" s="380">
        <v>0</v>
      </c>
      <c r="AD716" s="379" t="s">
        <v>3630</v>
      </c>
      <c r="AE716" s="394">
        <v>0</v>
      </c>
      <c r="AF716" s="396">
        <v>0</v>
      </c>
      <c r="AG716" s="393">
        <v>0</v>
      </c>
      <c r="AH716" s="397" t="s">
        <v>633</v>
      </c>
      <c r="AI716" s="351"/>
      <c r="AL716" s="525" t="s">
        <v>15895</v>
      </c>
      <c r="AM716" s="513" t="s">
        <v>84</v>
      </c>
      <c r="AN716" s="508">
        <v>100</v>
      </c>
      <c r="AO716" s="514">
        <v>1240</v>
      </c>
      <c r="AP716" s="498">
        <v>930</v>
      </c>
      <c r="AQ716" s="515">
        <v>310</v>
      </c>
      <c r="AR716" s="512" t="s">
        <v>15896</v>
      </c>
      <c r="BA716" s="338" t="s">
        <v>7315</v>
      </c>
    </row>
    <row r="717" spans="2:53" ht="16.5" customHeight="1">
      <c r="B717" s="398" t="s">
        <v>7316</v>
      </c>
      <c r="C717" s="381" t="s">
        <v>7317</v>
      </c>
      <c r="D717" s="383">
        <v>1241</v>
      </c>
      <c r="E717" s="382" t="s">
        <v>7318</v>
      </c>
      <c r="F717" s="369" t="s">
        <v>7319</v>
      </c>
      <c r="G717" s="385" t="s">
        <v>7318</v>
      </c>
      <c r="H717" s="386"/>
      <c r="I717" s="384" t="s">
        <v>627</v>
      </c>
      <c r="J717" s="367" t="s">
        <v>1103</v>
      </c>
      <c r="K717" s="366" t="s">
        <v>84</v>
      </c>
      <c r="L717" s="387">
        <v>325</v>
      </c>
      <c r="M717" s="388" t="s">
        <v>7320</v>
      </c>
      <c r="N717" s="389">
        <v>800</v>
      </c>
      <c r="O717" s="390" t="s">
        <v>1348</v>
      </c>
      <c r="P717" s="373" t="s">
        <v>1348</v>
      </c>
      <c r="Q717" s="372" t="s">
        <v>3638</v>
      </c>
      <c r="R717" s="374">
        <v>33</v>
      </c>
      <c r="S717" s="375">
        <v>33</v>
      </c>
      <c r="T717" s="392">
        <v>33</v>
      </c>
      <c r="U717" s="391" t="s">
        <v>7319</v>
      </c>
      <c r="V717" s="376">
        <v>123.97953659064673</v>
      </c>
      <c r="W717" s="378">
        <v>125.0580337759816</v>
      </c>
      <c r="X717" s="377">
        <v>62.501214816685852</v>
      </c>
      <c r="Y717" s="387" t="s">
        <v>633</v>
      </c>
      <c r="Z717" s="395" t="s">
        <v>4557</v>
      </c>
      <c r="AA717" s="380">
        <v>0</v>
      </c>
      <c r="AB717" s="379" t="s">
        <v>3630</v>
      </c>
      <c r="AC717" s="380">
        <v>0</v>
      </c>
      <c r="AD717" s="379" t="s">
        <v>3630</v>
      </c>
      <c r="AE717" s="394">
        <v>0</v>
      </c>
      <c r="AF717" s="396">
        <v>0</v>
      </c>
      <c r="AG717" s="393">
        <v>0</v>
      </c>
      <c r="AH717" s="397" t="s">
        <v>7321</v>
      </c>
      <c r="AI717" s="351"/>
      <c r="AL717" s="525" t="s">
        <v>15897</v>
      </c>
      <c r="AM717" s="513" t="s">
        <v>84</v>
      </c>
      <c r="AN717" s="508">
        <v>100</v>
      </c>
      <c r="AO717" s="514">
        <v>1241</v>
      </c>
      <c r="AP717" s="498">
        <v>930</v>
      </c>
      <c r="AQ717" s="515">
        <v>311</v>
      </c>
      <c r="AR717" s="512" t="s">
        <v>15898</v>
      </c>
      <c r="BA717" s="338" t="s">
        <v>7322</v>
      </c>
    </row>
    <row r="718" spans="2:53" ht="16.5" customHeight="1">
      <c r="B718" s="398" t="s">
        <v>7323</v>
      </c>
      <c r="C718" s="381" t="s">
        <v>7324</v>
      </c>
      <c r="D718" s="383">
        <v>1242</v>
      </c>
      <c r="E718" s="382" t="s">
        <v>7325</v>
      </c>
      <c r="F718" s="369" t="s">
        <v>7326</v>
      </c>
      <c r="G718" s="385" t="s">
        <v>7311</v>
      </c>
      <c r="H718" s="386"/>
      <c r="I718" s="384" t="s">
        <v>381</v>
      </c>
      <c r="J718" s="367" t="s">
        <v>396</v>
      </c>
      <c r="K718" s="366" t="s">
        <v>84</v>
      </c>
      <c r="L718" s="387">
        <v>12</v>
      </c>
      <c r="M718" s="388" t="s">
        <v>7327</v>
      </c>
      <c r="N718" s="389">
        <v>1000</v>
      </c>
      <c r="O718" s="390" t="s">
        <v>1348</v>
      </c>
      <c r="P718" s="373" t="s">
        <v>1349</v>
      </c>
      <c r="Q718" s="372" t="s">
        <v>3638</v>
      </c>
      <c r="R718" s="374">
        <v>35</v>
      </c>
      <c r="S718" s="375">
        <v>25</v>
      </c>
      <c r="T718" s="392">
        <v>25</v>
      </c>
      <c r="U718" s="391" t="s">
        <v>7326</v>
      </c>
      <c r="V718" s="376">
        <v>123.99659831353009</v>
      </c>
      <c r="W718" s="378">
        <v>125.07378305864316</v>
      </c>
      <c r="X718" s="377">
        <v>62.509809313913365</v>
      </c>
      <c r="Y718" s="387">
        <v>62.97</v>
      </c>
      <c r="Z718" s="395" t="s">
        <v>3639</v>
      </c>
      <c r="AA718" s="380">
        <v>150</v>
      </c>
      <c r="AB718" s="379" t="s">
        <v>3630</v>
      </c>
      <c r="AC718" s="380">
        <v>0</v>
      </c>
      <c r="AD718" s="379" t="s">
        <v>3630</v>
      </c>
      <c r="AE718" s="394">
        <v>0</v>
      </c>
      <c r="AF718" s="396">
        <v>0</v>
      </c>
      <c r="AG718" s="393">
        <v>0</v>
      </c>
      <c r="AH718" s="397" t="s">
        <v>633</v>
      </c>
      <c r="AI718" s="351"/>
      <c r="AL718" s="525" t="s">
        <v>15899</v>
      </c>
      <c r="AM718" s="513" t="s">
        <v>84</v>
      </c>
      <c r="AN718" s="508">
        <v>100</v>
      </c>
      <c r="AO718" s="514">
        <v>1242</v>
      </c>
      <c r="AP718" s="498">
        <v>931</v>
      </c>
      <c r="AQ718" s="515">
        <v>311</v>
      </c>
      <c r="AR718" s="512" t="s">
        <v>15900</v>
      </c>
      <c r="BA718" s="338" t="s">
        <v>7328</v>
      </c>
    </row>
    <row r="719" spans="2:53" ht="16.5" customHeight="1">
      <c r="B719" s="398" t="s">
        <v>7323</v>
      </c>
      <c r="C719" s="381" t="s">
        <v>7324</v>
      </c>
      <c r="D719" s="383">
        <v>1243</v>
      </c>
      <c r="E719" s="382" t="s">
        <v>7329</v>
      </c>
      <c r="F719" s="369" t="s">
        <v>7326</v>
      </c>
      <c r="G719" s="385" t="s">
        <v>7311</v>
      </c>
      <c r="H719" s="386"/>
      <c r="I719" s="384" t="s">
        <v>357</v>
      </c>
      <c r="J719" s="367" t="s">
        <v>735</v>
      </c>
      <c r="K719" s="366" t="s">
        <v>84</v>
      </c>
      <c r="L719" s="387">
        <v>13</v>
      </c>
      <c r="M719" s="388" t="s">
        <v>7330</v>
      </c>
      <c r="N719" s="389">
        <v>700</v>
      </c>
      <c r="O719" s="390" t="s">
        <v>1350</v>
      </c>
      <c r="P719" s="373" t="s">
        <v>1351</v>
      </c>
      <c r="Q719" s="372" t="s">
        <v>3638</v>
      </c>
      <c r="R719" s="374">
        <v>30</v>
      </c>
      <c r="S719" s="375">
        <v>30</v>
      </c>
      <c r="T719" s="392">
        <v>20</v>
      </c>
      <c r="U719" s="391" t="s">
        <v>7326</v>
      </c>
      <c r="V719" s="376">
        <v>123.99762951233188</v>
      </c>
      <c r="W719" s="378">
        <v>125.0747349344602</v>
      </c>
      <c r="X719" s="377">
        <v>62.508817776603948</v>
      </c>
      <c r="Y719" s="387">
        <v>64.8</v>
      </c>
      <c r="Z719" s="395" t="s">
        <v>3639</v>
      </c>
      <c r="AA719" s="380">
        <v>140</v>
      </c>
      <c r="AB719" s="379" t="s">
        <v>3630</v>
      </c>
      <c r="AC719" s="380">
        <v>10</v>
      </c>
      <c r="AD719" s="379" t="s">
        <v>3630</v>
      </c>
      <c r="AE719" s="394">
        <v>0</v>
      </c>
      <c r="AF719" s="396">
        <v>0</v>
      </c>
      <c r="AG719" s="393">
        <v>0</v>
      </c>
      <c r="AH719" s="397" t="s">
        <v>633</v>
      </c>
      <c r="AI719" s="351"/>
      <c r="AL719" s="525" t="s">
        <v>15901</v>
      </c>
      <c r="AM719" s="513" t="s">
        <v>84</v>
      </c>
      <c r="AN719" s="508">
        <v>100</v>
      </c>
      <c r="AO719" s="514">
        <v>1243</v>
      </c>
      <c r="AP719" s="498">
        <v>932</v>
      </c>
      <c r="AQ719" s="515">
        <v>311</v>
      </c>
      <c r="AR719" s="512" t="s">
        <v>15900</v>
      </c>
      <c r="BA719" s="338" t="s">
        <v>7331</v>
      </c>
    </row>
    <row r="720" spans="2:53" ht="16.5" customHeight="1">
      <c r="B720" s="398" t="s">
        <v>7332</v>
      </c>
      <c r="C720" s="381" t="s">
        <v>7333</v>
      </c>
      <c r="D720" s="383">
        <v>1244</v>
      </c>
      <c r="E720" s="382" t="s">
        <v>7334</v>
      </c>
      <c r="F720" s="369" t="s">
        <v>7335</v>
      </c>
      <c r="G720" s="385" t="s">
        <v>7329</v>
      </c>
      <c r="H720" s="386"/>
      <c r="I720" s="384" t="s">
        <v>357</v>
      </c>
      <c r="J720" s="367" t="s">
        <v>675</v>
      </c>
      <c r="K720" s="366" t="s">
        <v>84</v>
      </c>
      <c r="L720" s="387">
        <v>9</v>
      </c>
      <c r="M720" s="388" t="s">
        <v>7336</v>
      </c>
      <c r="N720" s="389">
        <v>700</v>
      </c>
      <c r="O720" s="390" t="s">
        <v>1350</v>
      </c>
      <c r="P720" s="373" t="s">
        <v>1351</v>
      </c>
      <c r="Q720" s="372" t="s">
        <v>3638</v>
      </c>
      <c r="R720" s="374">
        <v>30</v>
      </c>
      <c r="S720" s="375">
        <v>30</v>
      </c>
      <c r="T720" s="392">
        <v>20</v>
      </c>
      <c r="U720" s="391" t="s">
        <v>7335</v>
      </c>
      <c r="V720" s="376">
        <v>123.9622916058715</v>
      </c>
      <c r="W720" s="378">
        <v>125.04211532849676</v>
      </c>
      <c r="X720" s="377">
        <v>62.497796532815876</v>
      </c>
      <c r="Y720" s="387">
        <v>64.78</v>
      </c>
      <c r="Z720" s="395" t="s">
        <v>3639</v>
      </c>
      <c r="AA720" s="380">
        <v>140</v>
      </c>
      <c r="AB720" s="379" t="s">
        <v>3630</v>
      </c>
      <c r="AC720" s="380">
        <v>10</v>
      </c>
      <c r="AD720" s="379" t="s">
        <v>3630</v>
      </c>
      <c r="AE720" s="394">
        <v>0</v>
      </c>
      <c r="AF720" s="396">
        <v>0</v>
      </c>
      <c r="AG720" s="393">
        <v>0</v>
      </c>
      <c r="AH720" s="397" t="s">
        <v>633</v>
      </c>
      <c r="AI720" s="351"/>
      <c r="AL720" s="525" t="s">
        <v>15902</v>
      </c>
      <c r="AM720" s="513" t="s">
        <v>84</v>
      </c>
      <c r="AN720" s="508">
        <v>100</v>
      </c>
      <c r="AO720" s="514">
        <v>1244</v>
      </c>
      <c r="AP720" s="498">
        <v>932</v>
      </c>
      <c r="AQ720" s="515">
        <v>312</v>
      </c>
      <c r="AR720" s="512" t="s">
        <v>15903</v>
      </c>
      <c r="BA720" s="338" t="s">
        <v>7337</v>
      </c>
    </row>
    <row r="721" spans="2:53" ht="16.5" customHeight="1">
      <c r="B721" s="398" t="s">
        <v>7338</v>
      </c>
      <c r="C721" s="381" t="s">
        <v>7339</v>
      </c>
      <c r="D721" s="383">
        <v>1245</v>
      </c>
      <c r="E721" s="382" t="s">
        <v>7340</v>
      </c>
      <c r="F721" s="369" t="s">
        <v>7341</v>
      </c>
      <c r="G721" s="385" t="s">
        <v>7342</v>
      </c>
      <c r="H721" s="386"/>
      <c r="I721" s="384" t="s">
        <v>381</v>
      </c>
      <c r="J721" s="367" t="s">
        <v>174</v>
      </c>
      <c r="K721" s="366" t="s">
        <v>84</v>
      </c>
      <c r="L721" s="387">
        <v>5</v>
      </c>
      <c r="M721" s="388" t="s">
        <v>7343</v>
      </c>
      <c r="N721" s="389">
        <v>1000</v>
      </c>
      <c r="O721" s="390" t="s">
        <v>1348</v>
      </c>
      <c r="P721" s="373" t="s">
        <v>1349</v>
      </c>
      <c r="Q721" s="372" t="s">
        <v>3638</v>
      </c>
      <c r="R721" s="374">
        <v>35</v>
      </c>
      <c r="S721" s="375">
        <v>25</v>
      </c>
      <c r="T721" s="392">
        <v>25</v>
      </c>
      <c r="U721" s="391" t="s">
        <v>7341</v>
      </c>
      <c r="V721" s="376">
        <v>123.9442794174013</v>
      </c>
      <c r="W721" s="378">
        <v>125.02548869298582</v>
      </c>
      <c r="X721" s="377">
        <v>62.490115944806433</v>
      </c>
      <c r="Y721" s="387">
        <v>62.94</v>
      </c>
      <c r="Z721" s="395" t="s">
        <v>3639</v>
      </c>
      <c r="AA721" s="380">
        <v>150</v>
      </c>
      <c r="AB721" s="379" t="s">
        <v>3630</v>
      </c>
      <c r="AC721" s="380">
        <v>0</v>
      </c>
      <c r="AD721" s="379" t="s">
        <v>3630</v>
      </c>
      <c r="AE721" s="394">
        <v>0</v>
      </c>
      <c r="AF721" s="396">
        <v>0</v>
      </c>
      <c r="AG721" s="393">
        <v>0</v>
      </c>
      <c r="AH721" s="397" t="s">
        <v>633</v>
      </c>
      <c r="AI721" s="351"/>
      <c r="AL721" s="525" t="s">
        <v>15904</v>
      </c>
      <c r="AM721" s="513" t="s">
        <v>84</v>
      </c>
      <c r="AN721" s="508">
        <v>100</v>
      </c>
      <c r="AO721" s="514">
        <v>1245</v>
      </c>
      <c r="AP721" s="498">
        <v>933</v>
      </c>
      <c r="AQ721" s="515">
        <v>312</v>
      </c>
      <c r="AR721" s="512" t="s">
        <v>15905</v>
      </c>
      <c r="BA721" s="338" t="s">
        <v>7344</v>
      </c>
    </row>
    <row r="722" spans="2:53" ht="16.5" customHeight="1">
      <c r="B722" s="398" t="s">
        <v>7338</v>
      </c>
      <c r="C722" s="381" t="s">
        <v>7339</v>
      </c>
      <c r="D722" s="383">
        <v>1246</v>
      </c>
      <c r="E722" s="382" t="s">
        <v>7340</v>
      </c>
      <c r="F722" s="369" t="s">
        <v>7341</v>
      </c>
      <c r="G722" s="385" t="s">
        <v>7342</v>
      </c>
      <c r="H722" s="386"/>
      <c r="I722" s="384" t="s">
        <v>381</v>
      </c>
      <c r="J722" s="367" t="s">
        <v>107</v>
      </c>
      <c r="K722" s="366" t="s">
        <v>84</v>
      </c>
      <c r="L722" s="387">
        <v>12</v>
      </c>
      <c r="M722" s="388" t="s">
        <v>7343</v>
      </c>
      <c r="N722" s="389">
        <v>1000</v>
      </c>
      <c r="O722" s="390" t="s">
        <v>1348</v>
      </c>
      <c r="P722" s="373" t="s">
        <v>1349</v>
      </c>
      <c r="Q722" s="372" t="s">
        <v>3638</v>
      </c>
      <c r="R722" s="374">
        <v>35</v>
      </c>
      <c r="S722" s="375">
        <v>25</v>
      </c>
      <c r="T722" s="392">
        <v>25</v>
      </c>
      <c r="U722" s="391" t="s">
        <v>7341</v>
      </c>
      <c r="V722" s="376">
        <v>123.9442794174013</v>
      </c>
      <c r="W722" s="378">
        <v>125.02548869298582</v>
      </c>
      <c r="X722" s="377">
        <v>62.490115944806433</v>
      </c>
      <c r="Y722" s="387">
        <v>62.94</v>
      </c>
      <c r="Z722" s="395" t="s">
        <v>3639</v>
      </c>
      <c r="AA722" s="380">
        <v>150</v>
      </c>
      <c r="AB722" s="379" t="s">
        <v>3630</v>
      </c>
      <c r="AC722" s="380">
        <v>0</v>
      </c>
      <c r="AD722" s="379" t="s">
        <v>3630</v>
      </c>
      <c r="AE722" s="394">
        <v>0</v>
      </c>
      <c r="AF722" s="396">
        <v>0</v>
      </c>
      <c r="AG722" s="393">
        <v>0</v>
      </c>
      <c r="AH722" s="397" t="s">
        <v>633</v>
      </c>
      <c r="AI722" s="351"/>
      <c r="AL722" s="525" t="s">
        <v>15906</v>
      </c>
      <c r="AM722" s="513" t="s">
        <v>84</v>
      </c>
      <c r="AN722" s="508">
        <v>100</v>
      </c>
      <c r="AO722" s="514">
        <v>1246</v>
      </c>
      <c r="AP722" s="498">
        <v>933</v>
      </c>
      <c r="AQ722" s="515">
        <v>313</v>
      </c>
      <c r="AR722" s="512" t="s">
        <v>15905</v>
      </c>
      <c r="BA722" s="338" t="s">
        <v>7345</v>
      </c>
    </row>
    <row r="723" spans="2:53" ht="16.5" customHeight="1">
      <c r="B723" s="398" t="s">
        <v>7338</v>
      </c>
      <c r="C723" s="381" t="s">
        <v>7339</v>
      </c>
      <c r="D723" s="383">
        <v>1247</v>
      </c>
      <c r="E723" s="382" t="s">
        <v>633</v>
      </c>
      <c r="F723" s="369" t="s">
        <v>7341</v>
      </c>
      <c r="G723" s="385" t="s">
        <v>7346</v>
      </c>
      <c r="H723" s="386"/>
      <c r="I723" s="384" t="s">
        <v>381</v>
      </c>
      <c r="J723" s="367" t="s">
        <v>779</v>
      </c>
      <c r="K723" s="366" t="s">
        <v>83</v>
      </c>
      <c r="L723" s="387">
        <v>16</v>
      </c>
      <c r="M723" s="388" t="s">
        <v>7091</v>
      </c>
      <c r="N723" s="389">
        <v>1000</v>
      </c>
      <c r="O723" s="390" t="s">
        <v>1348</v>
      </c>
      <c r="P723" s="373" t="s">
        <v>1349</v>
      </c>
      <c r="Q723" s="372" t="s">
        <v>3638</v>
      </c>
      <c r="R723" s="374">
        <v>25</v>
      </c>
      <c r="S723" s="375">
        <v>35</v>
      </c>
      <c r="T723" s="392">
        <v>25</v>
      </c>
      <c r="U723" s="391" t="s">
        <v>7341</v>
      </c>
      <c r="V723" s="376">
        <v>123.94120311650661</v>
      </c>
      <c r="W723" s="378">
        <v>125.02264903062148</v>
      </c>
      <c r="X723" s="377">
        <v>62.443073926435964</v>
      </c>
      <c r="Y723" s="387">
        <v>63.35</v>
      </c>
      <c r="Z723" s="395" t="s">
        <v>3639</v>
      </c>
      <c r="AA723" s="380">
        <v>150</v>
      </c>
      <c r="AB723" s="379" t="s">
        <v>3630</v>
      </c>
      <c r="AC723" s="380">
        <v>0</v>
      </c>
      <c r="AD723" s="379" t="s">
        <v>3630</v>
      </c>
      <c r="AE723" s="394">
        <v>0</v>
      </c>
      <c r="AF723" s="396">
        <v>0</v>
      </c>
      <c r="AG723" s="393">
        <v>0</v>
      </c>
      <c r="AH723" s="397" t="s">
        <v>633</v>
      </c>
      <c r="AI723" s="351"/>
      <c r="AL723" s="525" t="s">
        <v>15907</v>
      </c>
      <c r="AM723" s="513" t="s">
        <v>83</v>
      </c>
      <c r="AN723" s="508">
        <v>100</v>
      </c>
      <c r="AO723" s="514">
        <v>1247</v>
      </c>
      <c r="AP723" s="498">
        <v>1247</v>
      </c>
      <c r="AQ723" s="515">
        <v>0</v>
      </c>
      <c r="AR723" s="512" t="s">
        <v>15908</v>
      </c>
      <c r="BA723" s="338" t="s">
        <v>7347</v>
      </c>
    </row>
    <row r="724" spans="2:53" ht="16.5" customHeight="1">
      <c r="B724" s="398" t="s">
        <v>7348</v>
      </c>
      <c r="C724" s="381" t="s">
        <v>7349</v>
      </c>
      <c r="D724" s="383">
        <v>1248</v>
      </c>
      <c r="E724" s="382" t="s">
        <v>7350</v>
      </c>
      <c r="F724" s="369" t="s">
        <v>7351</v>
      </c>
      <c r="G724" s="385" t="s">
        <v>7334</v>
      </c>
      <c r="H724" s="386"/>
      <c r="I724" s="384" t="s">
        <v>357</v>
      </c>
      <c r="J724" s="367" t="s">
        <v>168</v>
      </c>
      <c r="K724" s="366" t="s">
        <v>84</v>
      </c>
      <c r="L724" s="387">
        <v>38</v>
      </c>
      <c r="M724" s="388" t="s">
        <v>7352</v>
      </c>
      <c r="N724" s="389">
        <v>700</v>
      </c>
      <c r="O724" s="390" t="s">
        <v>1350</v>
      </c>
      <c r="P724" s="373" t="s">
        <v>1351</v>
      </c>
      <c r="Q724" s="372" t="s">
        <v>3638</v>
      </c>
      <c r="R724" s="374">
        <v>30</v>
      </c>
      <c r="S724" s="375">
        <v>30</v>
      </c>
      <c r="T724" s="392">
        <v>20</v>
      </c>
      <c r="U724" s="391" t="s">
        <v>7351</v>
      </c>
      <c r="V724" s="376">
        <v>123.92423539891416</v>
      </c>
      <c r="W724" s="378">
        <v>125.00698652207461</v>
      </c>
      <c r="X724" s="377">
        <v>62.484389039505601</v>
      </c>
      <c r="Y724" s="387">
        <v>64.77000000000001</v>
      </c>
      <c r="Z724" s="395" t="s">
        <v>3639</v>
      </c>
      <c r="AA724" s="380">
        <v>140</v>
      </c>
      <c r="AB724" s="379" t="s">
        <v>3630</v>
      </c>
      <c r="AC724" s="380">
        <v>10</v>
      </c>
      <c r="AD724" s="379" t="s">
        <v>3630</v>
      </c>
      <c r="AE724" s="394">
        <v>0</v>
      </c>
      <c r="AF724" s="396">
        <v>0</v>
      </c>
      <c r="AG724" s="393">
        <v>0</v>
      </c>
      <c r="AH724" s="397" t="s">
        <v>633</v>
      </c>
      <c r="AI724" s="351"/>
      <c r="AL724" s="525" t="s">
        <v>15909</v>
      </c>
      <c r="AM724" s="513" t="s">
        <v>84</v>
      </c>
      <c r="AN724" s="508">
        <v>100</v>
      </c>
      <c r="AO724" s="514">
        <v>1248</v>
      </c>
      <c r="AP724" s="498">
        <v>935</v>
      </c>
      <c r="AQ724" s="515">
        <v>313</v>
      </c>
      <c r="AR724" s="512" t="s">
        <v>15910</v>
      </c>
      <c r="BA724" s="338" t="s">
        <v>7353</v>
      </c>
    </row>
    <row r="725" spans="2:53" ht="16.5" customHeight="1">
      <c r="B725" s="398" t="s">
        <v>7354</v>
      </c>
      <c r="C725" s="381" t="s">
        <v>7355</v>
      </c>
      <c r="D725" s="383">
        <v>1249</v>
      </c>
      <c r="E725" s="382" t="s">
        <v>7356</v>
      </c>
      <c r="F725" s="369" t="s">
        <v>7357</v>
      </c>
      <c r="G725" s="385" t="s">
        <v>7358</v>
      </c>
      <c r="H725" s="386"/>
      <c r="I725" s="384" t="s">
        <v>381</v>
      </c>
      <c r="J725" s="367" t="s">
        <v>102</v>
      </c>
      <c r="K725" s="366" t="s">
        <v>84</v>
      </c>
      <c r="L725" s="387">
        <v>41</v>
      </c>
      <c r="M725" s="388" t="s">
        <v>7359</v>
      </c>
      <c r="N725" s="389">
        <v>1000</v>
      </c>
      <c r="O725" s="390" t="s">
        <v>1348</v>
      </c>
      <c r="P725" s="373" t="s">
        <v>1349</v>
      </c>
      <c r="Q725" s="372" t="s">
        <v>3638</v>
      </c>
      <c r="R725" s="374">
        <v>35</v>
      </c>
      <c r="S725" s="375">
        <v>25</v>
      </c>
      <c r="T725" s="392">
        <v>25</v>
      </c>
      <c r="U725" s="391" t="s">
        <v>7357</v>
      </c>
      <c r="V725" s="376">
        <v>123.89318768833407</v>
      </c>
      <c r="W725" s="378">
        <v>124.97438656909171</v>
      </c>
      <c r="X725" s="377">
        <v>62.471212871287108</v>
      </c>
      <c r="Y725" s="387">
        <v>62.919999999999995</v>
      </c>
      <c r="Z725" s="395" t="s">
        <v>3639</v>
      </c>
      <c r="AA725" s="380">
        <v>150</v>
      </c>
      <c r="AB725" s="379" t="s">
        <v>3630</v>
      </c>
      <c r="AC725" s="380">
        <v>0</v>
      </c>
      <c r="AD725" s="379" t="s">
        <v>3630</v>
      </c>
      <c r="AE725" s="394">
        <v>0</v>
      </c>
      <c r="AF725" s="396">
        <v>0</v>
      </c>
      <c r="AG725" s="393">
        <v>0</v>
      </c>
      <c r="AH725" s="397" t="s">
        <v>633</v>
      </c>
      <c r="AI725" s="351"/>
      <c r="AL725" s="525" t="s">
        <v>15911</v>
      </c>
      <c r="AM725" s="513" t="s">
        <v>84</v>
      </c>
      <c r="AN725" s="508">
        <v>100</v>
      </c>
      <c r="AO725" s="514">
        <v>1249</v>
      </c>
      <c r="AP725" s="498">
        <v>935</v>
      </c>
      <c r="AQ725" s="515">
        <v>314</v>
      </c>
      <c r="AR725" s="512" t="s">
        <v>15912</v>
      </c>
      <c r="BA725" s="338" t="s">
        <v>7360</v>
      </c>
    </row>
    <row r="726" spans="2:53" ht="16.5" customHeight="1">
      <c r="B726" s="398" t="s">
        <v>7361</v>
      </c>
      <c r="C726" s="381" t="s">
        <v>7362</v>
      </c>
      <c r="D726" s="383">
        <v>1250</v>
      </c>
      <c r="E726" s="382" t="s">
        <v>7363</v>
      </c>
      <c r="F726" s="369" t="s">
        <v>7364</v>
      </c>
      <c r="G726" s="385" t="s">
        <v>7365</v>
      </c>
      <c r="H726" s="386"/>
      <c r="I726" s="384" t="s">
        <v>337</v>
      </c>
      <c r="J726" s="367" t="s">
        <v>847</v>
      </c>
      <c r="K726" s="366" t="s">
        <v>84</v>
      </c>
      <c r="L726" s="387">
        <v>12</v>
      </c>
      <c r="M726" s="388" t="s">
        <v>7366</v>
      </c>
      <c r="N726" s="389">
        <v>1000</v>
      </c>
      <c r="O726" s="390" t="s">
        <v>1350</v>
      </c>
      <c r="P726" s="373" t="s">
        <v>1351</v>
      </c>
      <c r="Q726" s="372" t="s">
        <v>3638</v>
      </c>
      <c r="R726" s="374">
        <v>25</v>
      </c>
      <c r="S726" s="375">
        <v>40</v>
      </c>
      <c r="T726" s="392">
        <v>20</v>
      </c>
      <c r="U726" s="391" t="s">
        <v>7364</v>
      </c>
      <c r="V726" s="376">
        <v>124.07407617692942</v>
      </c>
      <c r="W726" s="378">
        <v>125.13960291894028</v>
      </c>
      <c r="X726" s="377">
        <v>62.538160452065156</v>
      </c>
      <c r="Y726" s="387">
        <v>63.03</v>
      </c>
      <c r="Z726" s="395" t="s">
        <v>4557</v>
      </c>
      <c r="AA726" s="380">
        <v>144</v>
      </c>
      <c r="AB726" s="379" t="s">
        <v>3630</v>
      </c>
      <c r="AC726" s="380">
        <v>0</v>
      </c>
      <c r="AD726" s="379" t="s">
        <v>3630</v>
      </c>
      <c r="AE726" s="394">
        <v>0</v>
      </c>
      <c r="AF726" s="396">
        <v>0</v>
      </c>
      <c r="AG726" s="393">
        <v>0</v>
      </c>
      <c r="AH726" s="397" t="s">
        <v>633</v>
      </c>
      <c r="AI726" s="351"/>
      <c r="AL726" s="525" t="s">
        <v>15913</v>
      </c>
      <c r="AM726" s="513" t="s">
        <v>84</v>
      </c>
      <c r="AN726" s="508">
        <v>100</v>
      </c>
      <c r="AO726" s="514">
        <v>1250</v>
      </c>
      <c r="AP726" s="498">
        <v>938</v>
      </c>
      <c r="AQ726" s="515">
        <v>312</v>
      </c>
      <c r="AR726" s="512" t="s">
        <v>15914</v>
      </c>
      <c r="BA726" s="338" t="s">
        <v>7367</v>
      </c>
    </row>
    <row r="727" spans="2:53" ht="16.5" customHeight="1">
      <c r="B727" s="398" t="s">
        <v>7368</v>
      </c>
      <c r="C727" s="381" t="s">
        <v>7369</v>
      </c>
      <c r="D727" s="383">
        <v>1251</v>
      </c>
      <c r="E727" s="382" t="s">
        <v>7370</v>
      </c>
      <c r="F727" s="369" t="s">
        <v>7371</v>
      </c>
      <c r="G727" s="385" t="s">
        <v>7372</v>
      </c>
      <c r="H727" s="386"/>
      <c r="I727" s="384" t="s">
        <v>357</v>
      </c>
      <c r="J727" s="367" t="s">
        <v>737</v>
      </c>
      <c r="K727" s="366" t="s">
        <v>84</v>
      </c>
      <c r="L727" s="387">
        <v>21</v>
      </c>
      <c r="M727" s="388" t="s">
        <v>7373</v>
      </c>
      <c r="N727" s="389">
        <v>700</v>
      </c>
      <c r="O727" s="390" t="s">
        <v>1350</v>
      </c>
      <c r="P727" s="373" t="s">
        <v>1351</v>
      </c>
      <c r="Q727" s="372" t="s">
        <v>3638</v>
      </c>
      <c r="R727" s="374">
        <v>30</v>
      </c>
      <c r="S727" s="375">
        <v>30</v>
      </c>
      <c r="T727" s="392">
        <v>20</v>
      </c>
      <c r="U727" s="391" t="s">
        <v>7371</v>
      </c>
      <c r="V727" s="376">
        <v>123.87271456964142</v>
      </c>
      <c r="W727" s="378">
        <v>124.95205225779064</v>
      </c>
      <c r="X727" s="377">
        <v>62.467616586283974</v>
      </c>
      <c r="Y727" s="387">
        <v>64.739999999999995</v>
      </c>
      <c r="Z727" s="395" t="s">
        <v>3639</v>
      </c>
      <c r="AA727" s="380">
        <v>140</v>
      </c>
      <c r="AB727" s="379" t="s">
        <v>3630</v>
      </c>
      <c r="AC727" s="380">
        <v>10</v>
      </c>
      <c r="AD727" s="379" t="s">
        <v>3630</v>
      </c>
      <c r="AE727" s="394">
        <v>0</v>
      </c>
      <c r="AF727" s="396">
        <v>0</v>
      </c>
      <c r="AG727" s="393">
        <v>0</v>
      </c>
      <c r="AH727" s="397" t="s">
        <v>633</v>
      </c>
      <c r="AI727" s="351"/>
      <c r="AL727" s="525" t="s">
        <v>15915</v>
      </c>
      <c r="AM727" s="513" t="s">
        <v>84</v>
      </c>
      <c r="AN727" s="508">
        <v>100</v>
      </c>
      <c r="AO727" s="514">
        <v>1251</v>
      </c>
      <c r="AP727" s="498">
        <v>936</v>
      </c>
      <c r="AQ727" s="515">
        <v>315</v>
      </c>
      <c r="AR727" s="512" t="s">
        <v>15916</v>
      </c>
      <c r="BA727" s="338" t="s">
        <v>7374</v>
      </c>
    </row>
    <row r="728" spans="2:53" ht="16.5" customHeight="1">
      <c r="B728" s="398" t="s">
        <v>7368</v>
      </c>
      <c r="C728" s="381" t="s">
        <v>7369</v>
      </c>
      <c r="D728" s="383">
        <v>1253</v>
      </c>
      <c r="E728" s="382" t="s">
        <v>7370</v>
      </c>
      <c r="F728" s="369" t="s">
        <v>7375</v>
      </c>
      <c r="G728" s="385" t="s">
        <v>7376</v>
      </c>
      <c r="H728" s="386"/>
      <c r="I728" s="384" t="s">
        <v>357</v>
      </c>
      <c r="J728" s="367" t="s">
        <v>192</v>
      </c>
      <c r="K728" s="366" t="s">
        <v>84</v>
      </c>
      <c r="L728" s="387">
        <v>16</v>
      </c>
      <c r="M728" s="388" t="s">
        <v>7377</v>
      </c>
      <c r="N728" s="389">
        <v>700</v>
      </c>
      <c r="O728" s="390" t="s">
        <v>1350</v>
      </c>
      <c r="P728" s="373" t="s">
        <v>1351</v>
      </c>
      <c r="Q728" s="372" t="s">
        <v>3638</v>
      </c>
      <c r="R728" s="374">
        <v>30</v>
      </c>
      <c r="S728" s="375">
        <v>30</v>
      </c>
      <c r="T728" s="392">
        <v>20</v>
      </c>
      <c r="U728" s="391" t="s">
        <v>7375</v>
      </c>
      <c r="V728" s="376">
        <v>123.87016153636513</v>
      </c>
      <c r="W728" s="378">
        <v>124.94926713058015</v>
      </c>
      <c r="X728" s="377">
        <v>62.465285666527365</v>
      </c>
      <c r="Y728" s="387">
        <v>64.740000000000009</v>
      </c>
      <c r="Z728" s="395" t="s">
        <v>3639</v>
      </c>
      <c r="AA728" s="380">
        <v>140</v>
      </c>
      <c r="AB728" s="379" t="s">
        <v>3630</v>
      </c>
      <c r="AC728" s="380">
        <v>10</v>
      </c>
      <c r="AD728" s="379" t="s">
        <v>3630</v>
      </c>
      <c r="AE728" s="394">
        <v>0</v>
      </c>
      <c r="AF728" s="396">
        <v>0</v>
      </c>
      <c r="AG728" s="393">
        <v>0</v>
      </c>
      <c r="AH728" s="397" t="s">
        <v>633</v>
      </c>
      <c r="AI728" s="351"/>
      <c r="AL728" s="525" t="s">
        <v>15917</v>
      </c>
      <c r="AM728" s="513" t="s">
        <v>84</v>
      </c>
      <c r="AN728" s="508">
        <v>100</v>
      </c>
      <c r="AO728" s="514">
        <v>1253</v>
      </c>
      <c r="AP728" s="498">
        <v>938</v>
      </c>
      <c r="AQ728" s="515">
        <v>315</v>
      </c>
      <c r="AR728" s="512" t="s">
        <v>15918</v>
      </c>
      <c r="BA728" s="338" t="s">
        <v>7378</v>
      </c>
    </row>
    <row r="729" spans="2:53" ht="16.5" customHeight="1">
      <c r="B729" s="398" t="s">
        <v>7379</v>
      </c>
      <c r="C729" s="381" t="s">
        <v>7380</v>
      </c>
      <c r="D729" s="383">
        <v>1252</v>
      </c>
      <c r="E729" s="382" t="s">
        <v>7381</v>
      </c>
      <c r="F729" s="369" t="s">
        <v>7382</v>
      </c>
      <c r="G729" s="385" t="s">
        <v>7381</v>
      </c>
      <c r="H729" s="386"/>
      <c r="I729" s="384" t="s">
        <v>402</v>
      </c>
      <c r="J729" s="367" t="s">
        <v>498</v>
      </c>
      <c r="K729" s="366" t="s">
        <v>84</v>
      </c>
      <c r="L729" s="387">
        <v>8</v>
      </c>
      <c r="M729" s="388" t="s">
        <v>7383</v>
      </c>
      <c r="N729" s="389">
        <v>1000</v>
      </c>
      <c r="O729" s="390" t="s">
        <v>1348</v>
      </c>
      <c r="P729" s="373" t="s">
        <v>1348</v>
      </c>
      <c r="Q729" s="372" t="s">
        <v>3638</v>
      </c>
      <c r="R729" s="374">
        <v>30</v>
      </c>
      <c r="S729" s="375">
        <v>30</v>
      </c>
      <c r="T729" s="392">
        <v>20</v>
      </c>
      <c r="U729" s="391" t="s">
        <v>7382</v>
      </c>
      <c r="V729" s="376">
        <v>123.82999942806757</v>
      </c>
      <c r="W729" s="378">
        <v>124.90545392152826</v>
      </c>
      <c r="X729" s="377">
        <v>62.452273325202079</v>
      </c>
      <c r="Y729" s="387" t="s">
        <v>633</v>
      </c>
      <c r="Z729" s="395" t="s">
        <v>4557</v>
      </c>
      <c r="AA729" s="380">
        <v>196</v>
      </c>
      <c r="AB729" s="379" t="s">
        <v>3630</v>
      </c>
      <c r="AC729" s="380">
        <v>0</v>
      </c>
      <c r="AD729" s="379" t="s">
        <v>3630</v>
      </c>
      <c r="AE729" s="394">
        <v>0</v>
      </c>
      <c r="AF729" s="396">
        <v>0</v>
      </c>
      <c r="AG729" s="393">
        <v>0</v>
      </c>
      <c r="AH729" s="397" t="s">
        <v>633</v>
      </c>
      <c r="AI729" s="351"/>
      <c r="AL729" s="525" t="s">
        <v>15919</v>
      </c>
      <c r="AM729" s="513" t="s">
        <v>84</v>
      </c>
      <c r="AN729" s="508">
        <v>100</v>
      </c>
      <c r="AO729" s="514">
        <v>1252</v>
      </c>
      <c r="AP729" s="498">
        <v>937</v>
      </c>
      <c r="AQ729" s="515">
        <v>315</v>
      </c>
      <c r="AR729" s="512" t="s">
        <v>15920</v>
      </c>
      <c r="BA729" s="338" t="s">
        <v>7384</v>
      </c>
    </row>
    <row r="730" spans="2:53" ht="16.5" customHeight="1">
      <c r="B730" s="398" t="s">
        <v>7385</v>
      </c>
      <c r="C730" s="381" t="s">
        <v>7386</v>
      </c>
      <c r="D730" s="383">
        <v>1254</v>
      </c>
      <c r="E730" s="382" t="s">
        <v>633</v>
      </c>
      <c r="F730" s="369" t="s">
        <v>7387</v>
      </c>
      <c r="G730" s="385" t="s">
        <v>7388</v>
      </c>
      <c r="H730" s="386"/>
      <c r="I730" s="384" t="s">
        <v>324</v>
      </c>
      <c r="J730" s="367" t="s">
        <v>384</v>
      </c>
      <c r="K730" s="366" t="s">
        <v>83</v>
      </c>
      <c r="L730" s="387">
        <v>9</v>
      </c>
      <c r="M730" s="388" t="s">
        <v>7389</v>
      </c>
      <c r="N730" s="389">
        <v>1000</v>
      </c>
      <c r="O730" s="390" t="s">
        <v>1348</v>
      </c>
      <c r="P730" s="373" t="s">
        <v>1348</v>
      </c>
      <c r="Q730" s="372" t="s">
        <v>3638</v>
      </c>
      <c r="R730" s="374">
        <v>20</v>
      </c>
      <c r="S730" s="375">
        <v>30</v>
      </c>
      <c r="T730" s="392">
        <v>30</v>
      </c>
      <c r="U730" s="391" t="s">
        <v>7387</v>
      </c>
      <c r="V730" s="376">
        <v>123.85858267039382</v>
      </c>
      <c r="W730" s="378">
        <v>124.93663564042963</v>
      </c>
      <c r="X730" s="377">
        <v>62.41239084458828</v>
      </c>
      <c r="Y730" s="387" t="s">
        <v>633</v>
      </c>
      <c r="Z730" s="395" t="s">
        <v>4557</v>
      </c>
      <c r="AA730" s="380">
        <v>198</v>
      </c>
      <c r="AB730" s="379" t="s">
        <v>3630</v>
      </c>
      <c r="AC730" s="380">
        <v>10</v>
      </c>
      <c r="AD730" s="379" t="s">
        <v>3630</v>
      </c>
      <c r="AE730" s="394">
        <v>0</v>
      </c>
      <c r="AF730" s="396">
        <v>0</v>
      </c>
      <c r="AG730" s="393">
        <v>0</v>
      </c>
      <c r="AH730" s="397" t="s">
        <v>633</v>
      </c>
      <c r="AI730" s="351"/>
      <c r="AL730" s="525" t="s">
        <v>15921</v>
      </c>
      <c r="AM730" s="513" t="s">
        <v>83</v>
      </c>
      <c r="AN730" s="508">
        <v>100</v>
      </c>
      <c r="AO730" s="514">
        <v>1254</v>
      </c>
      <c r="AP730" s="498">
        <v>1254</v>
      </c>
      <c r="AQ730" s="515">
        <v>0</v>
      </c>
      <c r="AR730" s="512" t="s">
        <v>15922</v>
      </c>
      <c r="BA730" s="338" t="s">
        <v>7390</v>
      </c>
    </row>
    <row r="731" spans="2:53" ht="16.5" customHeight="1">
      <c r="B731" s="398" t="s">
        <v>7391</v>
      </c>
      <c r="C731" s="381" t="s">
        <v>7392</v>
      </c>
      <c r="D731" s="383">
        <v>1255</v>
      </c>
      <c r="E731" s="382" t="s">
        <v>7393</v>
      </c>
      <c r="F731" s="369" t="s">
        <v>7394</v>
      </c>
      <c r="G731" s="385" t="s">
        <v>7395</v>
      </c>
      <c r="H731" s="386"/>
      <c r="I731" s="384" t="s">
        <v>150</v>
      </c>
      <c r="J731" s="367" t="s">
        <v>168</v>
      </c>
      <c r="K731" s="366" t="s">
        <v>84</v>
      </c>
      <c r="L731" s="387">
        <v>17</v>
      </c>
      <c r="M731" s="388" t="s">
        <v>7396</v>
      </c>
      <c r="N731" s="389">
        <v>800</v>
      </c>
      <c r="O731" s="390" t="s">
        <v>1348</v>
      </c>
      <c r="P731" s="373" t="s">
        <v>1349</v>
      </c>
      <c r="Q731" s="372" t="s">
        <v>3638</v>
      </c>
      <c r="R731" s="374">
        <v>35</v>
      </c>
      <c r="S731" s="375">
        <v>25</v>
      </c>
      <c r="T731" s="392">
        <v>25</v>
      </c>
      <c r="U731" s="391" t="s">
        <v>7394</v>
      </c>
      <c r="V731" s="376">
        <v>123.81768198812402</v>
      </c>
      <c r="W731" s="378">
        <v>124.89201671431712</v>
      </c>
      <c r="X731" s="377">
        <v>62.445150648779432</v>
      </c>
      <c r="Y731" s="387">
        <v>62.6</v>
      </c>
      <c r="Z731" s="395" t="s">
        <v>3639</v>
      </c>
      <c r="AA731" s="380">
        <v>120</v>
      </c>
      <c r="AB731" s="379" t="s">
        <v>3630</v>
      </c>
      <c r="AC731" s="380">
        <v>0</v>
      </c>
      <c r="AD731" s="379" t="s">
        <v>3630</v>
      </c>
      <c r="AE731" s="394">
        <v>0</v>
      </c>
      <c r="AF731" s="396">
        <v>0</v>
      </c>
      <c r="AG731" s="393">
        <v>0</v>
      </c>
      <c r="AH731" s="397" t="s">
        <v>633</v>
      </c>
      <c r="AI731" s="351"/>
      <c r="AL731" s="525" t="s">
        <v>15923</v>
      </c>
      <c r="AM731" s="513" t="s">
        <v>84</v>
      </c>
      <c r="AN731" s="508">
        <v>100</v>
      </c>
      <c r="AO731" s="514">
        <v>1255</v>
      </c>
      <c r="AP731" s="498">
        <v>939</v>
      </c>
      <c r="AQ731" s="515">
        <v>316</v>
      </c>
      <c r="AR731" s="512" t="s">
        <v>15924</v>
      </c>
      <c r="BA731" s="338" t="s">
        <v>7397</v>
      </c>
    </row>
    <row r="732" spans="2:53" ht="16.5" customHeight="1">
      <c r="B732" s="398" t="s">
        <v>7398</v>
      </c>
      <c r="C732" s="381" t="s">
        <v>7399</v>
      </c>
      <c r="D732" s="383">
        <v>1256</v>
      </c>
      <c r="E732" s="382" t="s">
        <v>7400</v>
      </c>
      <c r="F732" s="369" t="s">
        <v>7401</v>
      </c>
      <c r="G732" s="385" t="s">
        <v>7402</v>
      </c>
      <c r="H732" s="386"/>
      <c r="I732" s="384" t="s">
        <v>357</v>
      </c>
      <c r="J732" s="367" t="s">
        <v>361</v>
      </c>
      <c r="K732" s="366" t="s">
        <v>84</v>
      </c>
      <c r="L732" s="387">
        <v>20</v>
      </c>
      <c r="M732" s="388" t="s">
        <v>7403</v>
      </c>
      <c r="N732" s="389">
        <v>700</v>
      </c>
      <c r="O732" s="390" t="s">
        <v>1350</v>
      </c>
      <c r="P732" s="373" t="s">
        <v>1351</v>
      </c>
      <c r="Q732" s="372" t="s">
        <v>3638</v>
      </c>
      <c r="R732" s="374">
        <v>30</v>
      </c>
      <c r="S732" s="375">
        <v>30</v>
      </c>
      <c r="T732" s="392">
        <v>20</v>
      </c>
      <c r="U732" s="391" t="s">
        <v>7401</v>
      </c>
      <c r="V732" s="376">
        <v>123.80633570445815</v>
      </c>
      <c r="W732" s="378">
        <v>124.87963895031798</v>
      </c>
      <c r="X732" s="377">
        <v>62.442012672611931</v>
      </c>
      <c r="Y732" s="387">
        <v>64.710000000000008</v>
      </c>
      <c r="Z732" s="395" t="s">
        <v>3639</v>
      </c>
      <c r="AA732" s="380">
        <v>140</v>
      </c>
      <c r="AB732" s="379" t="s">
        <v>3630</v>
      </c>
      <c r="AC732" s="380">
        <v>10</v>
      </c>
      <c r="AD732" s="379" t="s">
        <v>3630</v>
      </c>
      <c r="AE732" s="394">
        <v>0</v>
      </c>
      <c r="AF732" s="396">
        <v>0</v>
      </c>
      <c r="AG732" s="393">
        <v>0</v>
      </c>
      <c r="AH732" s="397" t="s">
        <v>633</v>
      </c>
      <c r="AI732" s="351"/>
      <c r="AL732" s="525" t="s">
        <v>15925</v>
      </c>
      <c r="AM732" s="513" t="s">
        <v>84</v>
      </c>
      <c r="AN732" s="508">
        <v>100</v>
      </c>
      <c r="AO732" s="514">
        <v>1256</v>
      </c>
      <c r="AP732" s="498">
        <v>939</v>
      </c>
      <c r="AQ732" s="515">
        <v>317</v>
      </c>
      <c r="AR732" s="512" t="s">
        <v>15926</v>
      </c>
      <c r="BA732" s="338" t="s">
        <v>7404</v>
      </c>
    </row>
    <row r="733" spans="2:53" ht="16.5" customHeight="1">
      <c r="B733" s="398" t="s">
        <v>7405</v>
      </c>
      <c r="C733" s="381" t="s">
        <v>7406</v>
      </c>
      <c r="D733" s="383">
        <v>1257</v>
      </c>
      <c r="E733" s="382" t="s">
        <v>7407</v>
      </c>
      <c r="F733" s="369" t="s">
        <v>7408</v>
      </c>
      <c r="G733" s="385" t="s">
        <v>7407</v>
      </c>
      <c r="H733" s="386"/>
      <c r="I733" s="384" t="s">
        <v>801</v>
      </c>
      <c r="J733" s="367" t="s">
        <v>102</v>
      </c>
      <c r="K733" s="366" t="s">
        <v>84</v>
      </c>
      <c r="L733" s="387">
        <v>14</v>
      </c>
      <c r="M733" s="388" t="s">
        <v>7409</v>
      </c>
      <c r="N733" s="389">
        <v>200</v>
      </c>
      <c r="O733" s="390" t="s">
        <v>1348</v>
      </c>
      <c r="P733" s="373" t="s">
        <v>1348</v>
      </c>
      <c r="Q733" s="372" t="s">
        <v>3638</v>
      </c>
      <c r="R733" s="374">
        <v>30</v>
      </c>
      <c r="S733" s="375">
        <v>30</v>
      </c>
      <c r="T733" s="392">
        <v>25</v>
      </c>
      <c r="U733" s="391" t="s">
        <v>7408</v>
      </c>
      <c r="V733" s="376">
        <v>123.71334564000404</v>
      </c>
      <c r="W733" s="378">
        <v>124.77819524364077</v>
      </c>
      <c r="X733" s="377">
        <v>62.404229558177605</v>
      </c>
      <c r="Y733" s="387" t="s">
        <v>633</v>
      </c>
      <c r="Z733" s="395" t="s">
        <v>4557</v>
      </c>
      <c r="AA733" s="380">
        <v>14.25</v>
      </c>
      <c r="AB733" s="379" t="s">
        <v>3630</v>
      </c>
      <c r="AC733" s="380">
        <v>10</v>
      </c>
      <c r="AD733" s="379" t="s">
        <v>3630</v>
      </c>
      <c r="AE733" s="394">
        <v>0</v>
      </c>
      <c r="AF733" s="396">
        <v>0</v>
      </c>
      <c r="AG733" s="393">
        <v>0</v>
      </c>
      <c r="AH733" s="397" t="s">
        <v>633</v>
      </c>
      <c r="AI733" s="351"/>
      <c r="AL733" s="525" t="s">
        <v>15927</v>
      </c>
      <c r="AM733" s="513" t="s">
        <v>84</v>
      </c>
      <c r="AN733" s="508">
        <v>100</v>
      </c>
      <c r="AO733" s="514">
        <v>1257</v>
      </c>
      <c r="AP733" s="498">
        <v>939</v>
      </c>
      <c r="AQ733" s="515">
        <v>318</v>
      </c>
      <c r="AR733" s="512" t="s">
        <v>15928</v>
      </c>
      <c r="BA733" s="338" t="s">
        <v>7410</v>
      </c>
    </row>
    <row r="734" spans="2:53" ht="16.5" customHeight="1">
      <c r="B734" s="398" t="s">
        <v>7411</v>
      </c>
      <c r="C734" s="381" t="s">
        <v>7412</v>
      </c>
      <c r="D734" s="383">
        <v>1258</v>
      </c>
      <c r="E734" s="382" t="s">
        <v>7413</v>
      </c>
      <c r="F734" s="369" t="s">
        <v>7414</v>
      </c>
      <c r="G734" s="385" t="s">
        <v>7415</v>
      </c>
      <c r="H734" s="386"/>
      <c r="I734" s="384" t="s">
        <v>357</v>
      </c>
      <c r="J734" s="367" t="s">
        <v>167</v>
      </c>
      <c r="K734" s="366" t="s">
        <v>84</v>
      </c>
      <c r="L734" s="387">
        <v>31</v>
      </c>
      <c r="M734" s="388" t="s">
        <v>7416</v>
      </c>
      <c r="N734" s="389">
        <v>700</v>
      </c>
      <c r="O734" s="390" t="s">
        <v>1350</v>
      </c>
      <c r="P734" s="373" t="s">
        <v>1351</v>
      </c>
      <c r="Q734" s="372" t="s">
        <v>3638</v>
      </c>
      <c r="R734" s="374">
        <v>30</v>
      </c>
      <c r="S734" s="375">
        <v>30</v>
      </c>
      <c r="T734" s="392">
        <v>20</v>
      </c>
      <c r="U734" s="391" t="s">
        <v>7414</v>
      </c>
      <c r="V734" s="376">
        <v>123.73995683927488</v>
      </c>
      <c r="W734" s="378">
        <v>124.80722564284532</v>
      </c>
      <c r="X734" s="377">
        <v>62.416408758939887</v>
      </c>
      <c r="Y734" s="387">
        <v>64.680000000000007</v>
      </c>
      <c r="Z734" s="395" t="s">
        <v>3639</v>
      </c>
      <c r="AA734" s="380">
        <v>140</v>
      </c>
      <c r="AB734" s="379" t="s">
        <v>3630</v>
      </c>
      <c r="AC734" s="380">
        <v>10</v>
      </c>
      <c r="AD734" s="379" t="s">
        <v>3630</v>
      </c>
      <c r="AE734" s="394">
        <v>0</v>
      </c>
      <c r="AF734" s="396">
        <v>0</v>
      </c>
      <c r="AG734" s="393">
        <v>0</v>
      </c>
      <c r="AH734" s="397" t="s">
        <v>633</v>
      </c>
      <c r="AI734" s="351"/>
      <c r="AL734" s="525" t="s">
        <v>15929</v>
      </c>
      <c r="AM734" s="513" t="s">
        <v>84</v>
      </c>
      <c r="AN734" s="508">
        <v>100</v>
      </c>
      <c r="AO734" s="514">
        <v>1258</v>
      </c>
      <c r="AP734" s="498">
        <v>940</v>
      </c>
      <c r="AQ734" s="515">
        <v>318</v>
      </c>
      <c r="AR734" s="512" t="s">
        <v>15930</v>
      </c>
      <c r="BA734" s="338" t="s">
        <v>7417</v>
      </c>
    </row>
    <row r="735" spans="2:53" ht="16.5" customHeight="1">
      <c r="B735" s="398" t="s">
        <v>7411</v>
      </c>
      <c r="C735" s="381" t="s">
        <v>7412</v>
      </c>
      <c r="D735" s="383">
        <v>1259</v>
      </c>
      <c r="E735" s="382" t="s">
        <v>7418</v>
      </c>
      <c r="F735" s="369" t="s">
        <v>7414</v>
      </c>
      <c r="G735" s="385" t="s">
        <v>7415</v>
      </c>
      <c r="H735" s="386"/>
      <c r="I735" s="384" t="s">
        <v>381</v>
      </c>
      <c r="J735" s="367" t="s">
        <v>492</v>
      </c>
      <c r="K735" s="366" t="s">
        <v>84</v>
      </c>
      <c r="L735" s="387">
        <v>12</v>
      </c>
      <c r="M735" s="388" t="s">
        <v>7419</v>
      </c>
      <c r="N735" s="389">
        <v>1000</v>
      </c>
      <c r="O735" s="390" t="s">
        <v>1348</v>
      </c>
      <c r="P735" s="373" t="s">
        <v>1349</v>
      </c>
      <c r="Q735" s="372" t="s">
        <v>3638</v>
      </c>
      <c r="R735" s="374">
        <v>35</v>
      </c>
      <c r="S735" s="375">
        <v>25</v>
      </c>
      <c r="T735" s="392">
        <v>25</v>
      </c>
      <c r="U735" s="391" t="s">
        <v>7414</v>
      </c>
      <c r="V735" s="376">
        <v>123.739291863969</v>
      </c>
      <c r="W735" s="378">
        <v>124.8065002152389</v>
      </c>
      <c r="X735" s="377">
        <v>62.417103960396041</v>
      </c>
      <c r="Y735" s="387">
        <v>62.85</v>
      </c>
      <c r="Z735" s="395" t="s">
        <v>3639</v>
      </c>
      <c r="AA735" s="380">
        <v>150</v>
      </c>
      <c r="AB735" s="379" t="s">
        <v>3630</v>
      </c>
      <c r="AC735" s="380">
        <v>0</v>
      </c>
      <c r="AD735" s="379" t="s">
        <v>3630</v>
      </c>
      <c r="AE735" s="394">
        <v>0</v>
      </c>
      <c r="AF735" s="396">
        <v>0</v>
      </c>
      <c r="AG735" s="393">
        <v>0</v>
      </c>
      <c r="AH735" s="397" t="s">
        <v>633</v>
      </c>
      <c r="AI735" s="351"/>
      <c r="AL735" s="525" t="s">
        <v>15931</v>
      </c>
      <c r="AM735" s="513" t="s">
        <v>84</v>
      </c>
      <c r="AN735" s="508">
        <v>100</v>
      </c>
      <c r="AO735" s="514">
        <v>1259</v>
      </c>
      <c r="AP735" s="498">
        <v>941</v>
      </c>
      <c r="AQ735" s="515">
        <v>318</v>
      </c>
      <c r="AR735" s="512" t="s">
        <v>15930</v>
      </c>
      <c r="BA735" s="338" t="s">
        <v>7420</v>
      </c>
    </row>
    <row r="736" spans="2:53" ht="16.5" customHeight="1">
      <c r="B736" s="398" t="s">
        <v>7411</v>
      </c>
      <c r="C736" s="381" t="s">
        <v>7412</v>
      </c>
      <c r="D736" s="383">
        <v>1260</v>
      </c>
      <c r="E736" s="382" t="s">
        <v>633</v>
      </c>
      <c r="F736" s="369" t="s">
        <v>7414</v>
      </c>
      <c r="G736" s="385" t="s">
        <v>7418</v>
      </c>
      <c r="H736" s="386"/>
      <c r="I736" s="384" t="s">
        <v>403</v>
      </c>
      <c r="J736" s="367" t="s">
        <v>850</v>
      </c>
      <c r="K736" s="366" t="s">
        <v>83</v>
      </c>
      <c r="L736" s="387">
        <v>13</v>
      </c>
      <c r="M736" s="388" t="s">
        <v>7421</v>
      </c>
      <c r="N736" s="389">
        <v>1000</v>
      </c>
      <c r="O736" s="390" t="s">
        <v>1350</v>
      </c>
      <c r="P736" s="373" t="s">
        <v>1351</v>
      </c>
      <c r="Q736" s="372" t="s">
        <v>3638</v>
      </c>
      <c r="R736" s="374">
        <v>20</v>
      </c>
      <c r="S736" s="375">
        <v>30</v>
      </c>
      <c r="T736" s="392">
        <v>25</v>
      </c>
      <c r="U736" s="391" t="s">
        <v>7414</v>
      </c>
      <c r="V736" s="376">
        <v>123.74111720855713</v>
      </c>
      <c r="W736" s="378">
        <v>124.80849150024413</v>
      </c>
      <c r="X736" s="377">
        <v>62.365195645599364</v>
      </c>
      <c r="Y736" s="387">
        <v>63.239999999999995</v>
      </c>
      <c r="Z736" s="395" t="s">
        <v>4557</v>
      </c>
      <c r="AA736" s="380">
        <v>198</v>
      </c>
      <c r="AB736" s="379" t="s">
        <v>3630</v>
      </c>
      <c r="AC736" s="380">
        <v>50</v>
      </c>
      <c r="AD736" s="379" t="s">
        <v>3630</v>
      </c>
      <c r="AE736" s="394">
        <v>0</v>
      </c>
      <c r="AF736" s="396">
        <v>0</v>
      </c>
      <c r="AG736" s="393">
        <v>0</v>
      </c>
      <c r="AH736" s="397" t="s">
        <v>633</v>
      </c>
      <c r="AI736" s="351"/>
      <c r="AL736" s="525" t="s">
        <v>15932</v>
      </c>
      <c r="AM736" s="513" t="s">
        <v>83</v>
      </c>
      <c r="AN736" s="508">
        <v>100</v>
      </c>
      <c r="AO736" s="514">
        <v>1260</v>
      </c>
      <c r="AP736" s="498">
        <v>1260</v>
      </c>
      <c r="AQ736" s="515">
        <v>0</v>
      </c>
      <c r="AR736" s="512" t="s">
        <v>15933</v>
      </c>
      <c r="BA736" s="338" t="s">
        <v>7422</v>
      </c>
    </row>
    <row r="737" spans="2:53" ht="16.5" customHeight="1">
      <c r="B737" s="398" t="s">
        <v>7411</v>
      </c>
      <c r="C737" s="381" t="s">
        <v>7412</v>
      </c>
      <c r="D737" s="383">
        <v>1262</v>
      </c>
      <c r="E737" s="382" t="s">
        <v>7418</v>
      </c>
      <c r="F737" s="369" t="s">
        <v>7423</v>
      </c>
      <c r="G737" s="385" t="s">
        <v>7424</v>
      </c>
      <c r="H737" s="386"/>
      <c r="I737" s="384" t="s">
        <v>150</v>
      </c>
      <c r="J737" s="367" t="s">
        <v>171</v>
      </c>
      <c r="K737" s="366" t="s">
        <v>84</v>
      </c>
      <c r="L737" s="387">
        <v>20</v>
      </c>
      <c r="M737" s="388" t="s">
        <v>7425</v>
      </c>
      <c r="N737" s="389">
        <v>800</v>
      </c>
      <c r="O737" s="390" t="s">
        <v>1348</v>
      </c>
      <c r="P737" s="373" t="s">
        <v>1349</v>
      </c>
      <c r="Q737" s="372" t="s">
        <v>3638</v>
      </c>
      <c r="R737" s="374">
        <v>35</v>
      </c>
      <c r="S737" s="375">
        <v>25</v>
      </c>
      <c r="T737" s="392">
        <v>25</v>
      </c>
      <c r="U737" s="391" t="s">
        <v>7423</v>
      </c>
      <c r="V737" s="376">
        <v>123.73603474818562</v>
      </c>
      <c r="W737" s="378">
        <v>124.80294699802066</v>
      </c>
      <c r="X737" s="377">
        <v>62.415509126896872</v>
      </c>
      <c r="Y737" s="387">
        <v>62.559999999999995</v>
      </c>
      <c r="Z737" s="395" t="s">
        <v>3639</v>
      </c>
      <c r="AA737" s="380">
        <v>120</v>
      </c>
      <c r="AB737" s="379" t="s">
        <v>3630</v>
      </c>
      <c r="AC737" s="380">
        <v>0</v>
      </c>
      <c r="AD737" s="379" t="s">
        <v>3630</v>
      </c>
      <c r="AE737" s="394">
        <v>0</v>
      </c>
      <c r="AF737" s="396">
        <v>0</v>
      </c>
      <c r="AG737" s="393">
        <v>0</v>
      </c>
      <c r="AH737" s="397" t="s">
        <v>633</v>
      </c>
      <c r="AI737" s="351"/>
      <c r="AL737" s="525" t="s">
        <v>15934</v>
      </c>
      <c r="AM737" s="513" t="s">
        <v>84</v>
      </c>
      <c r="AN737" s="508">
        <v>100</v>
      </c>
      <c r="AO737" s="514">
        <v>1262</v>
      </c>
      <c r="AP737" s="498">
        <v>943</v>
      </c>
      <c r="AQ737" s="515">
        <v>319</v>
      </c>
      <c r="AR737" s="512" t="s">
        <v>15935</v>
      </c>
      <c r="BA737" s="338" t="s">
        <v>7426</v>
      </c>
    </row>
    <row r="738" spans="2:53" ht="16.5" customHeight="1">
      <c r="B738" s="398" t="s">
        <v>7411</v>
      </c>
      <c r="C738" s="381" t="s">
        <v>7412</v>
      </c>
      <c r="D738" s="383">
        <v>1261</v>
      </c>
      <c r="E738" s="382" t="s">
        <v>7418</v>
      </c>
      <c r="F738" s="369" t="s">
        <v>7423</v>
      </c>
      <c r="G738" s="385" t="s">
        <v>7427</v>
      </c>
      <c r="H738" s="386"/>
      <c r="I738" s="384" t="s">
        <v>357</v>
      </c>
      <c r="J738" s="367" t="s">
        <v>744</v>
      </c>
      <c r="K738" s="366" t="s">
        <v>84</v>
      </c>
      <c r="L738" s="387">
        <v>3</v>
      </c>
      <c r="M738" s="388" t="s">
        <v>7428</v>
      </c>
      <c r="N738" s="389">
        <v>700</v>
      </c>
      <c r="O738" s="390" t="s">
        <v>1350</v>
      </c>
      <c r="P738" s="373" t="s">
        <v>1351</v>
      </c>
      <c r="Q738" s="372" t="s">
        <v>3638</v>
      </c>
      <c r="R738" s="374">
        <v>30</v>
      </c>
      <c r="S738" s="375">
        <v>30</v>
      </c>
      <c r="T738" s="392">
        <v>20</v>
      </c>
      <c r="U738" s="391" t="s">
        <v>7423</v>
      </c>
      <c r="V738" s="376">
        <v>123.73229773944605</v>
      </c>
      <c r="W738" s="378">
        <v>124.79887026121386</v>
      </c>
      <c r="X738" s="377">
        <v>62.414415999670055</v>
      </c>
      <c r="Y738" s="387">
        <v>64.680000000000007</v>
      </c>
      <c r="Z738" s="395" t="s">
        <v>3639</v>
      </c>
      <c r="AA738" s="380">
        <v>140</v>
      </c>
      <c r="AB738" s="379" t="s">
        <v>3630</v>
      </c>
      <c r="AC738" s="380">
        <v>10</v>
      </c>
      <c r="AD738" s="379" t="s">
        <v>3630</v>
      </c>
      <c r="AE738" s="394">
        <v>0</v>
      </c>
      <c r="AF738" s="396">
        <v>0</v>
      </c>
      <c r="AG738" s="393">
        <v>0</v>
      </c>
      <c r="AH738" s="397" t="s">
        <v>633</v>
      </c>
      <c r="AI738" s="351"/>
      <c r="AL738" s="525" t="s">
        <v>15936</v>
      </c>
      <c r="AM738" s="513" t="s">
        <v>84</v>
      </c>
      <c r="AN738" s="508">
        <v>100</v>
      </c>
      <c r="AO738" s="514">
        <v>1261</v>
      </c>
      <c r="AP738" s="498">
        <v>942</v>
      </c>
      <c r="AQ738" s="515">
        <v>319</v>
      </c>
      <c r="AR738" s="512" t="s">
        <v>15937</v>
      </c>
      <c r="BA738" s="338" t="s">
        <v>7429</v>
      </c>
    </row>
    <row r="739" spans="2:53" ht="16.5" customHeight="1">
      <c r="B739" s="398" t="s">
        <v>7430</v>
      </c>
      <c r="C739" s="381" t="s">
        <v>7431</v>
      </c>
      <c r="D739" s="383">
        <v>1263</v>
      </c>
      <c r="E739" s="382" t="s">
        <v>7432</v>
      </c>
      <c r="F739" s="369" t="s">
        <v>7433</v>
      </c>
      <c r="G739" s="385" t="s">
        <v>7432</v>
      </c>
      <c r="H739" s="386"/>
      <c r="I739" s="384" t="s">
        <v>1109</v>
      </c>
      <c r="J739" s="367" t="s">
        <v>1122</v>
      </c>
      <c r="K739" s="366" t="s">
        <v>84</v>
      </c>
      <c r="L739" s="387">
        <v>12</v>
      </c>
      <c r="M739" s="388" t="s">
        <v>7434</v>
      </c>
      <c r="N739" s="389">
        <v>1000</v>
      </c>
      <c r="O739" s="390" t="s">
        <v>1350</v>
      </c>
      <c r="P739" s="373" t="s">
        <v>1350</v>
      </c>
      <c r="Q739" s="372" t="s">
        <v>3638</v>
      </c>
      <c r="R739" s="374">
        <v>30</v>
      </c>
      <c r="S739" s="375">
        <v>25</v>
      </c>
      <c r="T739" s="392">
        <v>25</v>
      </c>
      <c r="U739" s="391" t="s">
        <v>7433</v>
      </c>
      <c r="V739" s="376">
        <v>123.69937793739858</v>
      </c>
      <c r="W739" s="378">
        <v>124.76295774988935</v>
      </c>
      <c r="X739" s="377">
        <v>62.398832156356022</v>
      </c>
      <c r="Y739" s="387" t="s">
        <v>633</v>
      </c>
      <c r="Z739" s="395" t="s">
        <v>4557</v>
      </c>
      <c r="AA739" s="380">
        <v>195.56</v>
      </c>
      <c r="AB739" s="379" t="s">
        <v>3630</v>
      </c>
      <c r="AC739" s="380">
        <v>0</v>
      </c>
      <c r="AD739" s="379" t="s">
        <v>3630</v>
      </c>
      <c r="AE739" s="394">
        <v>0</v>
      </c>
      <c r="AF739" s="396">
        <v>0</v>
      </c>
      <c r="AG739" s="393">
        <v>0</v>
      </c>
      <c r="AH739" s="397" t="s">
        <v>633</v>
      </c>
      <c r="AI739" s="351"/>
      <c r="AL739" s="525" t="s">
        <v>15938</v>
      </c>
      <c r="AM739" s="513" t="s">
        <v>84</v>
      </c>
      <c r="AN739" s="508">
        <v>100</v>
      </c>
      <c r="AO739" s="514">
        <v>1263</v>
      </c>
      <c r="AP739" s="498">
        <v>943</v>
      </c>
      <c r="AQ739" s="515">
        <v>320</v>
      </c>
      <c r="AR739" s="512" t="s">
        <v>15939</v>
      </c>
      <c r="BA739" s="338" t="s">
        <v>7435</v>
      </c>
    </row>
    <row r="740" spans="2:53" ht="16.5" customHeight="1">
      <c r="B740" s="398" t="s">
        <v>7430</v>
      </c>
      <c r="C740" s="381" t="s">
        <v>7431</v>
      </c>
      <c r="D740" s="383">
        <v>1264</v>
      </c>
      <c r="E740" s="382" t="s">
        <v>633</v>
      </c>
      <c r="F740" s="369" t="s">
        <v>7436</v>
      </c>
      <c r="G740" s="385" t="s">
        <v>7437</v>
      </c>
      <c r="H740" s="386"/>
      <c r="I740" s="384" t="s">
        <v>402</v>
      </c>
      <c r="J740" s="367" t="s">
        <v>495</v>
      </c>
      <c r="K740" s="366" t="s">
        <v>83</v>
      </c>
      <c r="L740" s="387">
        <v>16</v>
      </c>
      <c r="M740" s="388" t="s">
        <v>7383</v>
      </c>
      <c r="N740" s="389">
        <v>1000</v>
      </c>
      <c r="O740" s="390" t="s">
        <v>1348</v>
      </c>
      <c r="P740" s="373" t="s">
        <v>1348</v>
      </c>
      <c r="Q740" s="372" t="s">
        <v>3638</v>
      </c>
      <c r="R740" s="374">
        <v>20</v>
      </c>
      <c r="S740" s="375">
        <v>30</v>
      </c>
      <c r="T740" s="392">
        <v>30</v>
      </c>
      <c r="U740" s="391" t="s">
        <v>7436</v>
      </c>
      <c r="V740" s="376">
        <v>123.72448604566652</v>
      </c>
      <c r="W740" s="378">
        <v>124.79034841345438</v>
      </c>
      <c r="X740" s="377">
        <v>62.362582770439545</v>
      </c>
      <c r="Y740" s="387" t="s">
        <v>633</v>
      </c>
      <c r="Z740" s="395" t="s">
        <v>4557</v>
      </c>
      <c r="AA740" s="380">
        <v>196</v>
      </c>
      <c r="AB740" s="379" t="s">
        <v>3630</v>
      </c>
      <c r="AC740" s="380">
        <v>0</v>
      </c>
      <c r="AD740" s="379" t="s">
        <v>3630</v>
      </c>
      <c r="AE740" s="394">
        <v>0</v>
      </c>
      <c r="AF740" s="396">
        <v>0</v>
      </c>
      <c r="AG740" s="393">
        <v>0</v>
      </c>
      <c r="AH740" s="397" t="s">
        <v>633</v>
      </c>
      <c r="AI740" s="351"/>
      <c r="AL740" s="525" t="s">
        <v>15940</v>
      </c>
      <c r="AM740" s="513" t="s">
        <v>83</v>
      </c>
      <c r="AN740" s="508">
        <v>100</v>
      </c>
      <c r="AO740" s="514">
        <v>1264</v>
      </c>
      <c r="AP740" s="498">
        <v>1264</v>
      </c>
      <c r="AQ740" s="515">
        <v>0</v>
      </c>
      <c r="AR740" s="512" t="s">
        <v>15941</v>
      </c>
      <c r="BA740" s="338" t="s">
        <v>7438</v>
      </c>
    </row>
    <row r="741" spans="2:53" ht="16.5" customHeight="1">
      <c r="B741" s="398" t="s">
        <v>7430</v>
      </c>
      <c r="C741" s="381" t="s">
        <v>7431</v>
      </c>
      <c r="D741" s="383">
        <v>1265</v>
      </c>
      <c r="E741" s="382" t="s">
        <v>633</v>
      </c>
      <c r="F741" s="369" t="s">
        <v>7436</v>
      </c>
      <c r="G741" s="385" t="s">
        <v>7437</v>
      </c>
      <c r="H741" s="386"/>
      <c r="I741" s="384" t="s">
        <v>402</v>
      </c>
      <c r="J741" s="367" t="s">
        <v>488</v>
      </c>
      <c r="K741" s="366" t="s">
        <v>83</v>
      </c>
      <c r="L741" s="387">
        <v>28</v>
      </c>
      <c r="M741" s="388" t="s">
        <v>7383</v>
      </c>
      <c r="N741" s="389">
        <v>1000</v>
      </c>
      <c r="O741" s="390" t="s">
        <v>1348</v>
      </c>
      <c r="P741" s="373" t="s">
        <v>1348</v>
      </c>
      <c r="Q741" s="372" t="s">
        <v>3638</v>
      </c>
      <c r="R741" s="374">
        <v>20</v>
      </c>
      <c r="S741" s="375">
        <v>30</v>
      </c>
      <c r="T741" s="392">
        <v>30</v>
      </c>
      <c r="U741" s="391" t="s">
        <v>7436</v>
      </c>
      <c r="V741" s="376">
        <v>123.72448604566652</v>
      </c>
      <c r="W741" s="378">
        <v>124.79034841345438</v>
      </c>
      <c r="X741" s="377">
        <v>62.362582770439545</v>
      </c>
      <c r="Y741" s="387" t="s">
        <v>633</v>
      </c>
      <c r="Z741" s="395" t="s">
        <v>4557</v>
      </c>
      <c r="AA741" s="380">
        <v>196</v>
      </c>
      <c r="AB741" s="379" t="s">
        <v>3630</v>
      </c>
      <c r="AC741" s="380">
        <v>0</v>
      </c>
      <c r="AD741" s="379" t="s">
        <v>3630</v>
      </c>
      <c r="AE741" s="394">
        <v>0</v>
      </c>
      <c r="AF741" s="396">
        <v>0</v>
      </c>
      <c r="AG741" s="393">
        <v>0</v>
      </c>
      <c r="AH741" s="397" t="s">
        <v>633</v>
      </c>
      <c r="AI741" s="351"/>
      <c r="AL741" s="525" t="s">
        <v>15942</v>
      </c>
      <c r="AM741" s="513" t="s">
        <v>83</v>
      </c>
      <c r="AN741" s="508">
        <v>100</v>
      </c>
      <c r="AO741" s="514">
        <v>1265</v>
      </c>
      <c r="AP741" s="498">
        <v>1265</v>
      </c>
      <c r="AQ741" s="515">
        <v>0</v>
      </c>
      <c r="AR741" s="512" t="s">
        <v>15941</v>
      </c>
      <c r="BA741" s="338" t="s">
        <v>7439</v>
      </c>
    </row>
    <row r="742" spans="2:53" ht="16.5" customHeight="1">
      <c r="B742" s="398" t="s">
        <v>7440</v>
      </c>
      <c r="C742" s="381" t="s">
        <v>7441</v>
      </c>
      <c r="D742" s="383">
        <v>1266</v>
      </c>
      <c r="E742" s="382" t="s">
        <v>633</v>
      </c>
      <c r="F742" s="369" t="s">
        <v>7442</v>
      </c>
      <c r="G742" s="385" t="s">
        <v>7443</v>
      </c>
      <c r="H742" s="386"/>
      <c r="I742" s="384" t="s">
        <v>1109</v>
      </c>
      <c r="J742" s="367" t="s">
        <v>365</v>
      </c>
      <c r="K742" s="366" t="s">
        <v>83</v>
      </c>
      <c r="L742" s="387">
        <v>34</v>
      </c>
      <c r="M742" s="388" t="s">
        <v>7444</v>
      </c>
      <c r="N742" s="389">
        <v>1000</v>
      </c>
      <c r="O742" s="390" t="s">
        <v>1350</v>
      </c>
      <c r="P742" s="373" t="s">
        <v>1350</v>
      </c>
      <c r="Q742" s="372" t="s">
        <v>3638</v>
      </c>
      <c r="R742" s="374">
        <v>20</v>
      </c>
      <c r="S742" s="375">
        <v>35</v>
      </c>
      <c r="T742" s="392">
        <v>25</v>
      </c>
      <c r="U742" s="391" t="s">
        <v>7442</v>
      </c>
      <c r="V742" s="376">
        <v>123.70689871767692</v>
      </c>
      <c r="W742" s="378">
        <v>124.77116223746572</v>
      </c>
      <c r="X742" s="377">
        <v>62.35596952242868</v>
      </c>
      <c r="Y742" s="387" t="s">
        <v>633</v>
      </c>
      <c r="Z742" s="395" t="s">
        <v>4557</v>
      </c>
      <c r="AA742" s="380">
        <v>195.56</v>
      </c>
      <c r="AB742" s="379" t="s">
        <v>3630</v>
      </c>
      <c r="AC742" s="380">
        <v>0</v>
      </c>
      <c r="AD742" s="379" t="s">
        <v>3630</v>
      </c>
      <c r="AE742" s="394">
        <v>0</v>
      </c>
      <c r="AF742" s="396">
        <v>1.871</v>
      </c>
      <c r="AG742" s="393">
        <v>0</v>
      </c>
      <c r="AH742" s="397" t="s">
        <v>7060</v>
      </c>
      <c r="AI742" s="351"/>
      <c r="AL742" s="525" t="s">
        <v>15943</v>
      </c>
      <c r="AM742" s="513" t="s">
        <v>83</v>
      </c>
      <c r="AN742" s="508">
        <v>100</v>
      </c>
      <c r="AO742" s="514">
        <v>1266</v>
      </c>
      <c r="AP742" s="498">
        <v>1266</v>
      </c>
      <c r="AQ742" s="515">
        <v>0</v>
      </c>
      <c r="AR742" s="512" t="s">
        <v>15944</v>
      </c>
      <c r="BA742" s="338" t="s">
        <v>7445</v>
      </c>
    </row>
    <row r="743" spans="2:53" ht="16.5" customHeight="1">
      <c r="B743" s="398" t="s">
        <v>7446</v>
      </c>
      <c r="C743" s="381" t="s">
        <v>7447</v>
      </c>
      <c r="D743" s="383">
        <v>1267</v>
      </c>
      <c r="E743" s="382" t="s">
        <v>633</v>
      </c>
      <c r="F743" s="369" t="s">
        <v>7448</v>
      </c>
      <c r="G743" s="385" t="s">
        <v>7449</v>
      </c>
      <c r="H743" s="386"/>
      <c r="I743" s="384" t="s">
        <v>401</v>
      </c>
      <c r="J743" s="367" t="s">
        <v>483</v>
      </c>
      <c r="K743" s="366" t="s">
        <v>83</v>
      </c>
      <c r="L743" s="387">
        <v>48</v>
      </c>
      <c r="M743" s="388" t="s">
        <v>7450</v>
      </c>
      <c r="N743" s="389">
        <v>1000</v>
      </c>
      <c r="O743" s="390" t="s">
        <v>1350</v>
      </c>
      <c r="P743" s="373" t="s">
        <v>1351</v>
      </c>
      <c r="Q743" s="372" t="s">
        <v>3638</v>
      </c>
      <c r="R743" s="374">
        <v>20</v>
      </c>
      <c r="S743" s="375">
        <v>35</v>
      </c>
      <c r="T743" s="392">
        <v>25</v>
      </c>
      <c r="U743" s="391" t="s">
        <v>7448</v>
      </c>
      <c r="V743" s="376">
        <v>123.69151082050224</v>
      </c>
      <c r="W743" s="378">
        <v>124.75437544054789</v>
      </c>
      <c r="X743" s="377">
        <v>62.352056869474929</v>
      </c>
      <c r="Y743" s="387">
        <v>62.83</v>
      </c>
      <c r="Z743" s="395" t="s">
        <v>4557</v>
      </c>
      <c r="AA743" s="380">
        <v>194</v>
      </c>
      <c r="AB743" s="379" t="s">
        <v>3630</v>
      </c>
      <c r="AC743" s="380">
        <v>4</v>
      </c>
      <c r="AD743" s="379" t="s">
        <v>3630</v>
      </c>
      <c r="AE743" s="394">
        <v>0</v>
      </c>
      <c r="AF743" s="396">
        <v>9.3789999999999996</v>
      </c>
      <c r="AG743" s="393">
        <v>0</v>
      </c>
      <c r="AH743" s="397" t="s">
        <v>6860</v>
      </c>
      <c r="AI743" s="351"/>
      <c r="AL743" s="525" t="s">
        <v>15945</v>
      </c>
      <c r="AM743" s="513" t="s">
        <v>83</v>
      </c>
      <c r="AN743" s="508">
        <v>100</v>
      </c>
      <c r="AO743" s="514">
        <v>1267</v>
      </c>
      <c r="AP743" s="498">
        <v>1267</v>
      </c>
      <c r="AQ743" s="515">
        <v>0</v>
      </c>
      <c r="AR743" s="512" t="s">
        <v>15946</v>
      </c>
      <c r="BA743" s="338" t="s">
        <v>7451</v>
      </c>
    </row>
    <row r="744" spans="2:53" ht="16.5" customHeight="1">
      <c r="B744" s="398" t="s">
        <v>7446</v>
      </c>
      <c r="C744" s="381" t="s">
        <v>7447</v>
      </c>
      <c r="D744" s="383">
        <v>1269</v>
      </c>
      <c r="E744" s="382" t="s">
        <v>7452</v>
      </c>
      <c r="F744" s="369" t="s">
        <v>7453</v>
      </c>
      <c r="G744" s="385" t="s">
        <v>7452</v>
      </c>
      <c r="H744" s="386"/>
      <c r="I744" s="384" t="s">
        <v>801</v>
      </c>
      <c r="J744" s="367" t="s">
        <v>76</v>
      </c>
      <c r="K744" s="366" t="s">
        <v>84</v>
      </c>
      <c r="L744" s="387">
        <v>98</v>
      </c>
      <c r="M744" s="388" t="s">
        <v>7454</v>
      </c>
      <c r="N744" s="389">
        <v>200</v>
      </c>
      <c r="O744" s="390" t="s">
        <v>1348</v>
      </c>
      <c r="P744" s="373" t="s">
        <v>1348</v>
      </c>
      <c r="Q744" s="372" t="s">
        <v>3638</v>
      </c>
      <c r="R744" s="374">
        <v>30</v>
      </c>
      <c r="S744" s="375">
        <v>30</v>
      </c>
      <c r="T744" s="392">
        <v>25</v>
      </c>
      <c r="U744" s="391" t="s">
        <v>7453</v>
      </c>
      <c r="V744" s="376">
        <v>123.65181177011691</v>
      </c>
      <c r="W744" s="378">
        <v>124.71106738558207</v>
      </c>
      <c r="X744" s="377">
        <v>62.383560422150502</v>
      </c>
      <c r="Y744" s="387" t="s">
        <v>633</v>
      </c>
      <c r="Z744" s="395" t="s">
        <v>4557</v>
      </c>
      <c r="AA744" s="380">
        <v>14.25</v>
      </c>
      <c r="AB744" s="379" t="s">
        <v>3630</v>
      </c>
      <c r="AC744" s="380">
        <v>10</v>
      </c>
      <c r="AD744" s="379" t="s">
        <v>3630</v>
      </c>
      <c r="AE744" s="394">
        <v>0</v>
      </c>
      <c r="AF744" s="396">
        <v>0</v>
      </c>
      <c r="AG744" s="393">
        <v>0</v>
      </c>
      <c r="AH744" s="397" t="s">
        <v>633</v>
      </c>
      <c r="AI744" s="351"/>
      <c r="AL744" s="525" t="s">
        <v>15947</v>
      </c>
      <c r="AM744" s="513" t="s">
        <v>84</v>
      </c>
      <c r="AN744" s="508">
        <v>100</v>
      </c>
      <c r="AO744" s="514">
        <v>1269</v>
      </c>
      <c r="AP744" s="498">
        <v>947</v>
      </c>
      <c r="AQ744" s="515">
        <v>322</v>
      </c>
      <c r="AR744" s="512" t="s">
        <v>15948</v>
      </c>
      <c r="BA744" s="338" t="s">
        <v>7455</v>
      </c>
    </row>
    <row r="745" spans="2:53" ht="16.5" customHeight="1">
      <c r="B745" s="398" t="s">
        <v>7456</v>
      </c>
      <c r="C745" s="381" t="s">
        <v>7457</v>
      </c>
      <c r="D745" s="383">
        <v>1268</v>
      </c>
      <c r="E745" s="382" t="s">
        <v>7452</v>
      </c>
      <c r="F745" s="369" t="s">
        <v>7458</v>
      </c>
      <c r="G745" s="385" t="s">
        <v>7459</v>
      </c>
      <c r="H745" s="386"/>
      <c r="I745" s="384" t="s">
        <v>357</v>
      </c>
      <c r="J745" s="367" t="s">
        <v>191</v>
      </c>
      <c r="K745" s="366" t="s">
        <v>84</v>
      </c>
      <c r="L745" s="387">
        <v>11</v>
      </c>
      <c r="M745" s="388" t="s">
        <v>7460</v>
      </c>
      <c r="N745" s="389">
        <v>700</v>
      </c>
      <c r="O745" s="390" t="s">
        <v>1350</v>
      </c>
      <c r="P745" s="373" t="s">
        <v>1351</v>
      </c>
      <c r="Q745" s="372" t="s">
        <v>3638</v>
      </c>
      <c r="R745" s="374">
        <v>30</v>
      </c>
      <c r="S745" s="375">
        <v>30</v>
      </c>
      <c r="T745" s="392">
        <v>20</v>
      </c>
      <c r="U745" s="391" t="s">
        <v>7458</v>
      </c>
      <c r="V745" s="376">
        <v>123.68123707392046</v>
      </c>
      <c r="W745" s="378">
        <v>124.74316771700411</v>
      </c>
      <c r="X745" s="377">
        <v>62.392797604537712</v>
      </c>
      <c r="Y745" s="387">
        <v>64.650000000000006</v>
      </c>
      <c r="Z745" s="395" t="s">
        <v>3639</v>
      </c>
      <c r="AA745" s="380">
        <v>140</v>
      </c>
      <c r="AB745" s="379" t="s">
        <v>3630</v>
      </c>
      <c r="AC745" s="380">
        <v>10</v>
      </c>
      <c r="AD745" s="379" t="s">
        <v>3630</v>
      </c>
      <c r="AE745" s="394">
        <v>0</v>
      </c>
      <c r="AF745" s="396">
        <v>0</v>
      </c>
      <c r="AG745" s="393">
        <v>0</v>
      </c>
      <c r="AH745" s="397" t="s">
        <v>633</v>
      </c>
      <c r="AI745" s="351"/>
      <c r="AL745" s="525" t="s">
        <v>15949</v>
      </c>
      <c r="AM745" s="513" t="s">
        <v>84</v>
      </c>
      <c r="AN745" s="508">
        <v>100</v>
      </c>
      <c r="AO745" s="514">
        <v>1268</v>
      </c>
      <c r="AP745" s="498">
        <v>947</v>
      </c>
      <c r="AQ745" s="515">
        <v>321</v>
      </c>
      <c r="AR745" s="512" t="s">
        <v>15950</v>
      </c>
      <c r="BA745" s="338" t="s">
        <v>7461</v>
      </c>
    </row>
    <row r="746" spans="2:53" ht="16.5" customHeight="1">
      <c r="B746" s="398" t="s">
        <v>7462</v>
      </c>
      <c r="C746" s="381" t="s">
        <v>7463</v>
      </c>
      <c r="D746" s="383">
        <v>1270</v>
      </c>
      <c r="E746" s="382" t="s">
        <v>7464</v>
      </c>
      <c r="F746" s="369" t="s">
        <v>7465</v>
      </c>
      <c r="G746" s="385" t="s">
        <v>7466</v>
      </c>
      <c r="H746" s="386"/>
      <c r="I746" s="384" t="s">
        <v>357</v>
      </c>
      <c r="J746" s="367" t="s">
        <v>189</v>
      </c>
      <c r="K746" s="366" t="s">
        <v>84</v>
      </c>
      <c r="L746" s="387">
        <v>38</v>
      </c>
      <c r="M746" s="388" t="s">
        <v>7467</v>
      </c>
      <c r="N746" s="389">
        <v>700</v>
      </c>
      <c r="O746" s="390" t="s">
        <v>1350</v>
      </c>
      <c r="P746" s="373" t="s">
        <v>1351</v>
      </c>
      <c r="Q746" s="372" t="s">
        <v>3638</v>
      </c>
      <c r="R746" s="374">
        <v>30</v>
      </c>
      <c r="S746" s="375">
        <v>30</v>
      </c>
      <c r="T746" s="392">
        <v>20</v>
      </c>
      <c r="U746" s="391" t="s">
        <v>7465</v>
      </c>
      <c r="V746" s="376">
        <v>123.6276233751186</v>
      </c>
      <c r="W746" s="378">
        <v>124.68468004558393</v>
      </c>
      <c r="X746" s="377">
        <v>62.373848289648727</v>
      </c>
      <c r="Y746" s="387">
        <v>64.62</v>
      </c>
      <c r="Z746" s="395" t="s">
        <v>3639</v>
      </c>
      <c r="AA746" s="380">
        <v>140</v>
      </c>
      <c r="AB746" s="379" t="s">
        <v>3630</v>
      </c>
      <c r="AC746" s="380">
        <v>10</v>
      </c>
      <c r="AD746" s="379" t="s">
        <v>3630</v>
      </c>
      <c r="AE746" s="394">
        <v>0</v>
      </c>
      <c r="AF746" s="396">
        <v>0</v>
      </c>
      <c r="AG746" s="393">
        <v>0</v>
      </c>
      <c r="AH746" s="397" t="s">
        <v>633</v>
      </c>
      <c r="AI746" s="351"/>
      <c r="AL746" s="525" t="s">
        <v>15951</v>
      </c>
      <c r="AM746" s="513" t="s">
        <v>84</v>
      </c>
      <c r="AN746" s="508">
        <v>100</v>
      </c>
      <c r="AO746" s="514">
        <v>1270</v>
      </c>
      <c r="AP746" s="498">
        <v>948</v>
      </c>
      <c r="AQ746" s="515">
        <v>322</v>
      </c>
      <c r="AR746" s="512" t="s">
        <v>15952</v>
      </c>
      <c r="BA746" s="338" t="s">
        <v>7468</v>
      </c>
    </row>
    <row r="747" spans="2:53" ht="16.5" customHeight="1">
      <c r="B747" s="398" t="s">
        <v>7462</v>
      </c>
      <c r="C747" s="381" t="s">
        <v>7463</v>
      </c>
      <c r="D747" s="383">
        <v>1271</v>
      </c>
      <c r="E747" s="382" t="s">
        <v>7469</v>
      </c>
      <c r="F747" s="369" t="s">
        <v>7470</v>
      </c>
      <c r="G747" s="385" t="s">
        <v>7469</v>
      </c>
      <c r="H747" s="386"/>
      <c r="I747" s="384" t="s">
        <v>801</v>
      </c>
      <c r="J747" s="367" t="s">
        <v>108</v>
      </c>
      <c r="K747" s="366" t="s">
        <v>84</v>
      </c>
      <c r="L747" s="387">
        <v>10</v>
      </c>
      <c r="M747" s="388" t="s">
        <v>7471</v>
      </c>
      <c r="N747" s="389">
        <v>200</v>
      </c>
      <c r="O747" s="390" t="s">
        <v>1348</v>
      </c>
      <c r="P747" s="373" t="s">
        <v>1348</v>
      </c>
      <c r="Q747" s="372" t="s">
        <v>3638</v>
      </c>
      <c r="R747" s="374">
        <v>30</v>
      </c>
      <c r="S747" s="375">
        <v>30</v>
      </c>
      <c r="T747" s="392">
        <v>25</v>
      </c>
      <c r="U747" s="391" t="s">
        <v>7470</v>
      </c>
      <c r="V747" s="376">
        <v>123.59012554333488</v>
      </c>
      <c r="W747" s="378">
        <v>124.64377332000169</v>
      </c>
      <c r="X747" s="377">
        <v>62.35805056833172</v>
      </c>
      <c r="Y747" s="387" t="s">
        <v>633</v>
      </c>
      <c r="Z747" s="395" t="s">
        <v>4557</v>
      </c>
      <c r="AA747" s="380">
        <v>14.25</v>
      </c>
      <c r="AB747" s="379" t="s">
        <v>3630</v>
      </c>
      <c r="AC747" s="380">
        <v>10</v>
      </c>
      <c r="AD747" s="379" t="s">
        <v>3630</v>
      </c>
      <c r="AE747" s="394">
        <v>0</v>
      </c>
      <c r="AF747" s="396">
        <v>0</v>
      </c>
      <c r="AG747" s="393">
        <v>0</v>
      </c>
      <c r="AH747" s="397" t="s">
        <v>633</v>
      </c>
      <c r="AI747" s="351"/>
      <c r="AL747" s="525" t="s">
        <v>15953</v>
      </c>
      <c r="AM747" s="513" t="s">
        <v>84</v>
      </c>
      <c r="AN747" s="508">
        <v>100</v>
      </c>
      <c r="AO747" s="514">
        <v>1271</v>
      </c>
      <c r="AP747" s="498">
        <v>948</v>
      </c>
      <c r="AQ747" s="515">
        <v>323</v>
      </c>
      <c r="AR747" s="512" t="s">
        <v>15954</v>
      </c>
      <c r="BA747" s="338" t="s">
        <v>7472</v>
      </c>
    </row>
    <row r="748" spans="2:53" ht="16.5" customHeight="1">
      <c r="B748" s="398" t="s">
        <v>7462</v>
      </c>
      <c r="C748" s="381" t="s">
        <v>7463</v>
      </c>
      <c r="D748" s="383">
        <v>1272</v>
      </c>
      <c r="E748" s="382" t="s">
        <v>7469</v>
      </c>
      <c r="F748" s="369" t="s">
        <v>7470</v>
      </c>
      <c r="G748" s="385" t="s">
        <v>7469</v>
      </c>
      <c r="H748" s="386"/>
      <c r="I748" s="384" t="s">
        <v>801</v>
      </c>
      <c r="J748" s="367" t="s">
        <v>396</v>
      </c>
      <c r="K748" s="366" t="s">
        <v>84</v>
      </c>
      <c r="L748" s="387">
        <v>9</v>
      </c>
      <c r="M748" s="388" t="s">
        <v>7471</v>
      </c>
      <c r="N748" s="389">
        <v>200</v>
      </c>
      <c r="O748" s="390" t="s">
        <v>1348</v>
      </c>
      <c r="P748" s="373" t="s">
        <v>1348</v>
      </c>
      <c r="Q748" s="372" t="s">
        <v>3638</v>
      </c>
      <c r="R748" s="374">
        <v>30</v>
      </c>
      <c r="S748" s="375">
        <v>30</v>
      </c>
      <c r="T748" s="392">
        <v>25</v>
      </c>
      <c r="U748" s="391" t="s">
        <v>7470</v>
      </c>
      <c r="V748" s="376">
        <v>123.59012554333488</v>
      </c>
      <c r="W748" s="378">
        <v>124.64377332000169</v>
      </c>
      <c r="X748" s="377">
        <v>62.35805056833172</v>
      </c>
      <c r="Y748" s="387" t="s">
        <v>633</v>
      </c>
      <c r="Z748" s="395" t="s">
        <v>4557</v>
      </c>
      <c r="AA748" s="380">
        <v>14.25</v>
      </c>
      <c r="AB748" s="379" t="s">
        <v>3630</v>
      </c>
      <c r="AC748" s="380">
        <v>10</v>
      </c>
      <c r="AD748" s="379" t="s">
        <v>3630</v>
      </c>
      <c r="AE748" s="394">
        <v>0</v>
      </c>
      <c r="AF748" s="396">
        <v>0</v>
      </c>
      <c r="AG748" s="393">
        <v>0</v>
      </c>
      <c r="AH748" s="397" t="s">
        <v>633</v>
      </c>
      <c r="AI748" s="351"/>
      <c r="AL748" s="525" t="s">
        <v>15955</v>
      </c>
      <c r="AM748" s="513" t="s">
        <v>84</v>
      </c>
      <c r="AN748" s="508">
        <v>100</v>
      </c>
      <c r="AO748" s="514">
        <v>1272</v>
      </c>
      <c r="AP748" s="498">
        <v>949</v>
      </c>
      <c r="AQ748" s="515">
        <v>323</v>
      </c>
      <c r="AR748" s="512" t="s">
        <v>15954</v>
      </c>
      <c r="BA748" s="338" t="s">
        <v>7473</v>
      </c>
    </row>
    <row r="749" spans="2:53" ht="16.5" customHeight="1">
      <c r="B749" s="398" t="s">
        <v>7474</v>
      </c>
      <c r="C749" s="381" t="s">
        <v>7475</v>
      </c>
      <c r="D749" s="383">
        <v>1273</v>
      </c>
      <c r="E749" s="382" t="s">
        <v>633</v>
      </c>
      <c r="F749" s="369" t="s">
        <v>7476</v>
      </c>
      <c r="G749" s="385" t="s">
        <v>7477</v>
      </c>
      <c r="H749" s="386"/>
      <c r="I749" s="384" t="s">
        <v>801</v>
      </c>
      <c r="J749" s="367" t="s">
        <v>471</v>
      </c>
      <c r="K749" s="366" t="s">
        <v>83</v>
      </c>
      <c r="L749" s="387">
        <v>8</v>
      </c>
      <c r="M749" s="388" t="s">
        <v>7409</v>
      </c>
      <c r="N749" s="389">
        <v>200</v>
      </c>
      <c r="O749" s="390" t="s">
        <v>1348</v>
      </c>
      <c r="P749" s="373" t="s">
        <v>1348</v>
      </c>
      <c r="Q749" s="372" t="s">
        <v>3638</v>
      </c>
      <c r="R749" s="374">
        <v>20</v>
      </c>
      <c r="S749" s="375">
        <v>35</v>
      </c>
      <c r="T749" s="392">
        <v>30</v>
      </c>
      <c r="U749" s="391" t="s">
        <v>7476</v>
      </c>
      <c r="V749" s="376">
        <v>123.61223166470147</v>
      </c>
      <c r="W749" s="378">
        <v>124.66788908876525</v>
      </c>
      <c r="X749" s="377">
        <v>62.319939623266642</v>
      </c>
      <c r="Y749" s="387" t="s">
        <v>633</v>
      </c>
      <c r="Z749" s="395" t="s">
        <v>4557</v>
      </c>
      <c r="AA749" s="380">
        <v>14.25</v>
      </c>
      <c r="AB749" s="379" t="s">
        <v>3630</v>
      </c>
      <c r="AC749" s="380">
        <v>10</v>
      </c>
      <c r="AD749" s="379" t="s">
        <v>3630</v>
      </c>
      <c r="AE749" s="394">
        <v>0</v>
      </c>
      <c r="AF749" s="396">
        <v>0</v>
      </c>
      <c r="AG749" s="393">
        <v>0</v>
      </c>
      <c r="AH749" s="397" t="s">
        <v>633</v>
      </c>
      <c r="AI749" s="351"/>
      <c r="AL749" s="525" t="s">
        <v>15956</v>
      </c>
      <c r="AM749" s="513" t="s">
        <v>83</v>
      </c>
      <c r="AN749" s="508">
        <v>100</v>
      </c>
      <c r="AO749" s="514">
        <v>1273</v>
      </c>
      <c r="AP749" s="498">
        <v>1273</v>
      </c>
      <c r="AQ749" s="515">
        <v>0</v>
      </c>
      <c r="AR749" s="512" t="s">
        <v>15957</v>
      </c>
      <c r="BA749" s="338" t="s">
        <v>7478</v>
      </c>
    </row>
    <row r="750" spans="2:53" ht="16.5" customHeight="1">
      <c r="B750" s="398" t="s">
        <v>7479</v>
      </c>
      <c r="C750" s="381" t="s">
        <v>7480</v>
      </c>
      <c r="D750" s="383">
        <v>1274</v>
      </c>
      <c r="E750" s="382" t="s">
        <v>633</v>
      </c>
      <c r="F750" s="369" t="s">
        <v>7481</v>
      </c>
      <c r="G750" s="385" t="s">
        <v>7482</v>
      </c>
      <c r="H750" s="386"/>
      <c r="I750" s="384" t="s">
        <v>337</v>
      </c>
      <c r="J750" s="367" t="s">
        <v>353</v>
      </c>
      <c r="K750" s="366" t="s">
        <v>83</v>
      </c>
      <c r="L750" s="387">
        <v>26</v>
      </c>
      <c r="M750" s="388" t="s">
        <v>7483</v>
      </c>
      <c r="N750" s="389">
        <v>1000</v>
      </c>
      <c r="O750" s="390" t="s">
        <v>1350</v>
      </c>
      <c r="P750" s="373" t="s">
        <v>1351</v>
      </c>
      <c r="Q750" s="372" t="s">
        <v>3638</v>
      </c>
      <c r="R750" s="374">
        <v>20</v>
      </c>
      <c r="S750" s="375">
        <v>35</v>
      </c>
      <c r="T750" s="392">
        <v>30</v>
      </c>
      <c r="U750" s="391" t="s">
        <v>7481</v>
      </c>
      <c r="V750" s="376">
        <v>123.58531472619946</v>
      </c>
      <c r="W750" s="378">
        <v>124.63852515585396</v>
      </c>
      <c r="X750" s="377">
        <v>62.313080058973313</v>
      </c>
      <c r="Y750" s="387">
        <v>63.15</v>
      </c>
      <c r="Z750" s="395" t="s">
        <v>4557</v>
      </c>
      <c r="AA750" s="380">
        <v>144</v>
      </c>
      <c r="AB750" s="379" t="s">
        <v>3630</v>
      </c>
      <c r="AC750" s="380">
        <v>0</v>
      </c>
      <c r="AD750" s="379" t="s">
        <v>3630</v>
      </c>
      <c r="AE750" s="394">
        <v>0</v>
      </c>
      <c r="AF750" s="396">
        <v>0</v>
      </c>
      <c r="AG750" s="393">
        <v>0</v>
      </c>
      <c r="AH750" s="397" t="s">
        <v>633</v>
      </c>
      <c r="AI750" s="351"/>
      <c r="AL750" s="525" t="s">
        <v>15958</v>
      </c>
      <c r="AM750" s="513" t="s">
        <v>83</v>
      </c>
      <c r="AN750" s="508">
        <v>100</v>
      </c>
      <c r="AO750" s="514">
        <v>1274</v>
      </c>
      <c r="AP750" s="498">
        <v>1274</v>
      </c>
      <c r="AQ750" s="515">
        <v>0</v>
      </c>
      <c r="AR750" s="512" t="s">
        <v>15959</v>
      </c>
      <c r="BA750" s="338" t="s">
        <v>7484</v>
      </c>
    </row>
    <row r="751" spans="2:53" ht="16.5" customHeight="1">
      <c r="B751" s="398" t="s">
        <v>7479</v>
      </c>
      <c r="C751" s="381" t="s">
        <v>7480</v>
      </c>
      <c r="D751" s="383">
        <v>1275</v>
      </c>
      <c r="E751" s="382" t="s">
        <v>633</v>
      </c>
      <c r="F751" s="369" t="s">
        <v>7481</v>
      </c>
      <c r="G751" s="385" t="s">
        <v>7485</v>
      </c>
      <c r="H751" s="386"/>
      <c r="I751" s="384" t="s">
        <v>381</v>
      </c>
      <c r="J751" s="367" t="s">
        <v>386</v>
      </c>
      <c r="K751" s="366" t="s">
        <v>83</v>
      </c>
      <c r="L751" s="387">
        <v>13</v>
      </c>
      <c r="M751" s="388" t="s">
        <v>7486</v>
      </c>
      <c r="N751" s="389">
        <v>1000</v>
      </c>
      <c r="O751" s="390" t="s">
        <v>1348</v>
      </c>
      <c r="P751" s="373" t="s">
        <v>1349</v>
      </c>
      <c r="Q751" s="372" t="s">
        <v>3638</v>
      </c>
      <c r="R751" s="374">
        <v>25</v>
      </c>
      <c r="S751" s="375">
        <v>35</v>
      </c>
      <c r="T751" s="392">
        <v>25</v>
      </c>
      <c r="U751" s="391" t="s">
        <v>7481</v>
      </c>
      <c r="V751" s="376">
        <v>123.58271580212298</v>
      </c>
      <c r="W751" s="378">
        <v>124.63568996595235</v>
      </c>
      <c r="X751" s="377">
        <v>62.310797115962323</v>
      </c>
      <c r="Y751" s="387">
        <v>63.15</v>
      </c>
      <c r="Z751" s="395" t="s">
        <v>3639</v>
      </c>
      <c r="AA751" s="380">
        <v>150</v>
      </c>
      <c r="AB751" s="379" t="s">
        <v>3630</v>
      </c>
      <c r="AC751" s="380">
        <v>0</v>
      </c>
      <c r="AD751" s="379" t="s">
        <v>3630</v>
      </c>
      <c r="AE751" s="394">
        <v>0</v>
      </c>
      <c r="AF751" s="396">
        <v>0</v>
      </c>
      <c r="AG751" s="393">
        <v>0</v>
      </c>
      <c r="AH751" s="397" t="s">
        <v>633</v>
      </c>
      <c r="AI751" s="351"/>
      <c r="AL751" s="525" t="s">
        <v>15960</v>
      </c>
      <c r="AM751" s="513" t="s">
        <v>83</v>
      </c>
      <c r="AN751" s="508">
        <v>100</v>
      </c>
      <c r="AO751" s="514">
        <v>1275</v>
      </c>
      <c r="AP751" s="498">
        <v>1275</v>
      </c>
      <c r="AQ751" s="515">
        <v>0</v>
      </c>
      <c r="AR751" s="512" t="s">
        <v>15959</v>
      </c>
      <c r="BA751" s="338" t="s">
        <v>7487</v>
      </c>
    </row>
    <row r="752" spans="2:53" ht="16.5" customHeight="1">
      <c r="B752" s="398" t="s">
        <v>7479</v>
      </c>
      <c r="C752" s="381" t="s">
        <v>7480</v>
      </c>
      <c r="D752" s="383">
        <v>1276</v>
      </c>
      <c r="E752" s="382" t="s">
        <v>7488</v>
      </c>
      <c r="F752" s="369" t="s">
        <v>7489</v>
      </c>
      <c r="G752" s="385" t="s">
        <v>7477</v>
      </c>
      <c r="H752" s="386"/>
      <c r="I752" s="384" t="s">
        <v>357</v>
      </c>
      <c r="J752" s="367" t="s">
        <v>741</v>
      </c>
      <c r="K752" s="366" t="s">
        <v>84</v>
      </c>
      <c r="L752" s="387">
        <v>17</v>
      </c>
      <c r="M752" s="388" t="s">
        <v>7490</v>
      </c>
      <c r="N752" s="389">
        <v>700</v>
      </c>
      <c r="O752" s="390" t="s">
        <v>1350</v>
      </c>
      <c r="P752" s="373" t="s">
        <v>1351</v>
      </c>
      <c r="Q752" s="372" t="s">
        <v>3638</v>
      </c>
      <c r="R752" s="374">
        <v>30</v>
      </c>
      <c r="S752" s="375">
        <v>30</v>
      </c>
      <c r="T752" s="392">
        <v>20</v>
      </c>
      <c r="U752" s="391" t="s">
        <v>7489</v>
      </c>
      <c r="V752" s="376">
        <v>123.57656270959301</v>
      </c>
      <c r="W752" s="378">
        <v>124.62897750137419</v>
      </c>
      <c r="X752" s="377">
        <v>62.357229894516401</v>
      </c>
      <c r="Y752" s="387">
        <v>64.600000000000009</v>
      </c>
      <c r="Z752" s="395" t="s">
        <v>3639</v>
      </c>
      <c r="AA752" s="380">
        <v>140</v>
      </c>
      <c r="AB752" s="379" t="s">
        <v>3630</v>
      </c>
      <c r="AC752" s="380">
        <v>10</v>
      </c>
      <c r="AD752" s="379" t="s">
        <v>3630</v>
      </c>
      <c r="AE752" s="394">
        <v>0</v>
      </c>
      <c r="AF752" s="396">
        <v>0</v>
      </c>
      <c r="AG752" s="393">
        <v>0</v>
      </c>
      <c r="AH752" s="397" t="s">
        <v>633</v>
      </c>
      <c r="AI752" s="351"/>
      <c r="AL752" s="525" t="s">
        <v>15961</v>
      </c>
      <c r="AM752" s="513" t="s">
        <v>84</v>
      </c>
      <c r="AN752" s="508">
        <v>100</v>
      </c>
      <c r="AO752" s="514">
        <v>1276</v>
      </c>
      <c r="AP752" s="498">
        <v>952</v>
      </c>
      <c r="AQ752" s="515">
        <v>324</v>
      </c>
      <c r="AR752" s="512" t="s">
        <v>15962</v>
      </c>
      <c r="BA752" s="338" t="s">
        <v>7491</v>
      </c>
    </row>
    <row r="753" spans="2:53" ht="16.5" customHeight="1">
      <c r="B753" s="398" t="s">
        <v>7492</v>
      </c>
      <c r="C753" s="381" t="s">
        <v>7493</v>
      </c>
      <c r="D753" s="383">
        <v>1277</v>
      </c>
      <c r="E753" s="382" t="s">
        <v>633</v>
      </c>
      <c r="F753" s="369" t="s">
        <v>7489</v>
      </c>
      <c r="G753" s="385" t="s">
        <v>7494</v>
      </c>
      <c r="H753" s="386"/>
      <c r="I753" s="384" t="s">
        <v>403</v>
      </c>
      <c r="J753" s="367" t="s">
        <v>509</v>
      </c>
      <c r="K753" s="366" t="s">
        <v>83</v>
      </c>
      <c r="L753" s="387">
        <v>24</v>
      </c>
      <c r="M753" s="388" t="s">
        <v>7495</v>
      </c>
      <c r="N753" s="389">
        <v>1000</v>
      </c>
      <c r="O753" s="390" t="s">
        <v>1350</v>
      </c>
      <c r="P753" s="373" t="s">
        <v>1351</v>
      </c>
      <c r="Q753" s="372" t="s">
        <v>3638</v>
      </c>
      <c r="R753" s="374">
        <v>20</v>
      </c>
      <c r="S753" s="375">
        <v>30</v>
      </c>
      <c r="T753" s="392">
        <v>25</v>
      </c>
      <c r="U753" s="391" t="s">
        <v>7489</v>
      </c>
      <c r="V753" s="376">
        <v>123.57425535854897</v>
      </c>
      <c r="W753" s="378">
        <v>124.62646039114433</v>
      </c>
      <c r="X753" s="377">
        <v>62.309642125153353</v>
      </c>
      <c r="Y753" s="387">
        <v>63.14</v>
      </c>
      <c r="Z753" s="395" t="s">
        <v>4557</v>
      </c>
      <c r="AA753" s="380">
        <v>198</v>
      </c>
      <c r="AB753" s="379" t="s">
        <v>3630</v>
      </c>
      <c r="AC753" s="380">
        <v>50</v>
      </c>
      <c r="AD753" s="379" t="s">
        <v>3630</v>
      </c>
      <c r="AE753" s="394">
        <v>0</v>
      </c>
      <c r="AF753" s="396">
        <v>0</v>
      </c>
      <c r="AG753" s="393">
        <v>0</v>
      </c>
      <c r="AH753" s="397" t="s">
        <v>633</v>
      </c>
      <c r="AI753" s="351"/>
      <c r="AL753" s="525" t="s">
        <v>15963</v>
      </c>
      <c r="AM753" s="513" t="s">
        <v>83</v>
      </c>
      <c r="AN753" s="508">
        <v>100</v>
      </c>
      <c r="AO753" s="514">
        <v>1277</v>
      </c>
      <c r="AP753" s="498">
        <v>1277</v>
      </c>
      <c r="AQ753" s="515">
        <v>0</v>
      </c>
      <c r="AR753" s="512" t="s">
        <v>15964</v>
      </c>
      <c r="BA753" s="338" t="s">
        <v>7496</v>
      </c>
    </row>
    <row r="754" spans="2:53" ht="16.5" customHeight="1">
      <c r="B754" s="398" t="s">
        <v>7492</v>
      </c>
      <c r="C754" s="381" t="s">
        <v>7493</v>
      </c>
      <c r="D754" s="383">
        <v>1278</v>
      </c>
      <c r="E754" s="382" t="s">
        <v>633</v>
      </c>
      <c r="F754" s="369" t="s">
        <v>7489</v>
      </c>
      <c r="G754" s="385" t="s">
        <v>7497</v>
      </c>
      <c r="H754" s="386"/>
      <c r="I754" s="384" t="s">
        <v>381</v>
      </c>
      <c r="J754" s="367" t="s">
        <v>710</v>
      </c>
      <c r="K754" s="366" t="s">
        <v>83</v>
      </c>
      <c r="L754" s="387">
        <v>22</v>
      </c>
      <c r="M754" s="388" t="s">
        <v>7498</v>
      </c>
      <c r="N754" s="389">
        <v>1000</v>
      </c>
      <c r="O754" s="390" t="s">
        <v>1348</v>
      </c>
      <c r="P754" s="373" t="s">
        <v>1349</v>
      </c>
      <c r="Q754" s="372" t="s">
        <v>3638</v>
      </c>
      <c r="R754" s="374">
        <v>25</v>
      </c>
      <c r="S754" s="375">
        <v>35</v>
      </c>
      <c r="T754" s="392">
        <v>25</v>
      </c>
      <c r="U754" s="391" t="s">
        <v>7489</v>
      </c>
      <c r="V754" s="376">
        <v>123.57170038053273</v>
      </c>
      <c r="W754" s="378">
        <v>124.62367314239935</v>
      </c>
      <c r="X754" s="377">
        <v>62.307313238533965</v>
      </c>
      <c r="Y754" s="387">
        <v>63.14</v>
      </c>
      <c r="Z754" s="395" t="s">
        <v>3639</v>
      </c>
      <c r="AA754" s="380">
        <v>150</v>
      </c>
      <c r="AB754" s="379" t="s">
        <v>3630</v>
      </c>
      <c r="AC754" s="380">
        <v>0</v>
      </c>
      <c r="AD754" s="379" t="s">
        <v>3630</v>
      </c>
      <c r="AE754" s="394">
        <v>0</v>
      </c>
      <c r="AF754" s="396">
        <v>0</v>
      </c>
      <c r="AG754" s="393">
        <v>0</v>
      </c>
      <c r="AH754" s="397" t="s">
        <v>633</v>
      </c>
      <c r="AI754" s="351"/>
      <c r="AL754" s="525" t="s">
        <v>15965</v>
      </c>
      <c r="AM754" s="513" t="s">
        <v>83</v>
      </c>
      <c r="AN754" s="508">
        <v>100</v>
      </c>
      <c r="AO754" s="514">
        <v>1278</v>
      </c>
      <c r="AP754" s="498">
        <v>1278</v>
      </c>
      <c r="AQ754" s="515">
        <v>0</v>
      </c>
      <c r="AR754" s="512" t="s">
        <v>15964</v>
      </c>
      <c r="BA754" s="338" t="s">
        <v>7499</v>
      </c>
    </row>
    <row r="755" spans="2:53" ht="16.5" customHeight="1">
      <c r="B755" s="398" t="s">
        <v>7492</v>
      </c>
      <c r="C755" s="381" t="s">
        <v>7493</v>
      </c>
      <c r="D755" s="383">
        <v>1279</v>
      </c>
      <c r="E755" s="382" t="s">
        <v>7500</v>
      </c>
      <c r="F755" s="369" t="s">
        <v>7501</v>
      </c>
      <c r="G755" s="385" t="s">
        <v>7502</v>
      </c>
      <c r="H755" s="386"/>
      <c r="I755" s="384" t="s">
        <v>357</v>
      </c>
      <c r="J755" s="367" t="s">
        <v>198</v>
      </c>
      <c r="K755" s="366" t="s">
        <v>84</v>
      </c>
      <c r="L755" s="387">
        <v>11</v>
      </c>
      <c r="M755" s="388" t="s">
        <v>7503</v>
      </c>
      <c r="N755" s="389">
        <v>700</v>
      </c>
      <c r="O755" s="390" t="s">
        <v>1350</v>
      </c>
      <c r="P755" s="373" t="s">
        <v>1351</v>
      </c>
      <c r="Q755" s="372" t="s">
        <v>3638</v>
      </c>
      <c r="R755" s="374">
        <v>30</v>
      </c>
      <c r="S755" s="375">
        <v>30</v>
      </c>
      <c r="T755" s="392">
        <v>20</v>
      </c>
      <c r="U755" s="391" t="s">
        <v>7501</v>
      </c>
      <c r="V755" s="376">
        <v>123.56379754321162</v>
      </c>
      <c r="W755" s="378">
        <v>124.61505186532177</v>
      </c>
      <c r="X755" s="377">
        <v>62.3505752957333</v>
      </c>
      <c r="Y755" s="387">
        <v>64.600000000000009</v>
      </c>
      <c r="Z755" s="395" t="s">
        <v>3639</v>
      </c>
      <c r="AA755" s="380">
        <v>140</v>
      </c>
      <c r="AB755" s="379" t="s">
        <v>3630</v>
      </c>
      <c r="AC755" s="380">
        <v>10</v>
      </c>
      <c r="AD755" s="379" t="s">
        <v>3630</v>
      </c>
      <c r="AE755" s="394">
        <v>0</v>
      </c>
      <c r="AF755" s="396">
        <v>0</v>
      </c>
      <c r="AG755" s="393">
        <v>0</v>
      </c>
      <c r="AH755" s="397" t="s">
        <v>633</v>
      </c>
      <c r="AI755" s="351"/>
      <c r="AL755" s="525" t="s">
        <v>15966</v>
      </c>
      <c r="AM755" s="513" t="s">
        <v>84</v>
      </c>
      <c r="AN755" s="508">
        <v>100</v>
      </c>
      <c r="AO755" s="514">
        <v>1279</v>
      </c>
      <c r="AP755" s="498">
        <v>954</v>
      </c>
      <c r="AQ755" s="515">
        <v>325</v>
      </c>
      <c r="AR755" s="512" t="s">
        <v>15967</v>
      </c>
      <c r="BA755" s="338" t="s">
        <v>7504</v>
      </c>
    </row>
    <row r="756" spans="2:53" ht="16.5" customHeight="1">
      <c r="B756" s="398" t="s">
        <v>7505</v>
      </c>
      <c r="C756" s="381" t="s">
        <v>7506</v>
      </c>
      <c r="D756" s="383">
        <v>1281</v>
      </c>
      <c r="E756" s="382" t="s">
        <v>7507</v>
      </c>
      <c r="F756" s="369" t="s">
        <v>7508</v>
      </c>
      <c r="G756" s="385" t="s">
        <v>7507</v>
      </c>
      <c r="H756" s="386"/>
      <c r="I756" s="384" t="s">
        <v>801</v>
      </c>
      <c r="J756" s="367" t="s">
        <v>105</v>
      </c>
      <c r="K756" s="366" t="s">
        <v>84</v>
      </c>
      <c r="L756" s="387">
        <v>10</v>
      </c>
      <c r="M756" s="388" t="s">
        <v>7509</v>
      </c>
      <c r="N756" s="389">
        <v>200</v>
      </c>
      <c r="O756" s="390" t="s">
        <v>1348</v>
      </c>
      <c r="P756" s="373" t="s">
        <v>1348</v>
      </c>
      <c r="Q756" s="372" t="s">
        <v>3638</v>
      </c>
      <c r="R756" s="374">
        <v>30</v>
      </c>
      <c r="S756" s="375">
        <v>30</v>
      </c>
      <c r="T756" s="392">
        <v>25</v>
      </c>
      <c r="U756" s="391" t="s">
        <v>7508</v>
      </c>
      <c r="V756" s="376">
        <v>123.52843931655282</v>
      </c>
      <c r="W756" s="378">
        <v>124.57647925442126</v>
      </c>
      <c r="X756" s="377">
        <v>62.337540714512954</v>
      </c>
      <c r="Y756" s="387" t="s">
        <v>633</v>
      </c>
      <c r="Z756" s="395" t="s">
        <v>4557</v>
      </c>
      <c r="AA756" s="380">
        <v>14.25</v>
      </c>
      <c r="AB756" s="379" t="s">
        <v>3630</v>
      </c>
      <c r="AC756" s="380">
        <v>10</v>
      </c>
      <c r="AD756" s="379" t="s">
        <v>3630</v>
      </c>
      <c r="AE756" s="394">
        <v>0</v>
      </c>
      <c r="AF756" s="396">
        <v>0</v>
      </c>
      <c r="AG756" s="393">
        <v>0</v>
      </c>
      <c r="AH756" s="397" t="s">
        <v>633</v>
      </c>
      <c r="AI756" s="351"/>
      <c r="AL756" s="525" t="s">
        <v>15968</v>
      </c>
      <c r="AM756" s="513" t="s">
        <v>84</v>
      </c>
      <c r="AN756" s="508">
        <v>100</v>
      </c>
      <c r="AO756" s="514">
        <v>1281</v>
      </c>
      <c r="AP756" s="498">
        <v>955</v>
      </c>
      <c r="AQ756" s="515">
        <v>326</v>
      </c>
      <c r="AR756" s="512" t="s">
        <v>15969</v>
      </c>
      <c r="BA756" s="338" t="s">
        <v>7510</v>
      </c>
    </row>
    <row r="757" spans="2:53" ht="16.5" customHeight="1">
      <c r="B757" s="398" t="s">
        <v>7505</v>
      </c>
      <c r="C757" s="381" t="s">
        <v>7506</v>
      </c>
      <c r="D757" s="383">
        <v>1282</v>
      </c>
      <c r="E757" s="382" t="s">
        <v>7507</v>
      </c>
      <c r="F757" s="369" t="s">
        <v>7508</v>
      </c>
      <c r="G757" s="385" t="s">
        <v>7507</v>
      </c>
      <c r="H757" s="386"/>
      <c r="I757" s="384" t="s">
        <v>801</v>
      </c>
      <c r="J757" s="367" t="s">
        <v>675</v>
      </c>
      <c r="K757" s="366" t="s">
        <v>84</v>
      </c>
      <c r="L757" s="387">
        <v>12</v>
      </c>
      <c r="M757" s="388" t="s">
        <v>7509</v>
      </c>
      <c r="N757" s="389">
        <v>200</v>
      </c>
      <c r="O757" s="390" t="s">
        <v>1348</v>
      </c>
      <c r="P757" s="373" t="s">
        <v>1348</v>
      </c>
      <c r="Q757" s="372" t="s">
        <v>3638</v>
      </c>
      <c r="R757" s="374">
        <v>30</v>
      </c>
      <c r="S757" s="375">
        <v>30</v>
      </c>
      <c r="T757" s="392">
        <v>25</v>
      </c>
      <c r="U757" s="391" t="s">
        <v>7508</v>
      </c>
      <c r="V757" s="376">
        <v>123.52843931655282</v>
      </c>
      <c r="W757" s="378">
        <v>124.57647925442126</v>
      </c>
      <c r="X757" s="377">
        <v>62.337540714512954</v>
      </c>
      <c r="Y757" s="387" t="s">
        <v>633</v>
      </c>
      <c r="Z757" s="395" t="s">
        <v>4557</v>
      </c>
      <c r="AA757" s="380">
        <v>14.25</v>
      </c>
      <c r="AB757" s="379" t="s">
        <v>3630</v>
      </c>
      <c r="AC757" s="380">
        <v>10</v>
      </c>
      <c r="AD757" s="379" t="s">
        <v>3630</v>
      </c>
      <c r="AE757" s="394">
        <v>0</v>
      </c>
      <c r="AF757" s="396">
        <v>0</v>
      </c>
      <c r="AG757" s="393">
        <v>0</v>
      </c>
      <c r="AH757" s="397" t="s">
        <v>633</v>
      </c>
      <c r="AI757" s="351"/>
      <c r="AL757" s="525" t="s">
        <v>15970</v>
      </c>
      <c r="AM757" s="513" t="s">
        <v>84</v>
      </c>
      <c r="AN757" s="508">
        <v>100</v>
      </c>
      <c r="AO757" s="514">
        <v>1282</v>
      </c>
      <c r="AP757" s="498">
        <v>956</v>
      </c>
      <c r="AQ757" s="515">
        <v>326</v>
      </c>
      <c r="AR757" s="512" t="s">
        <v>15969</v>
      </c>
      <c r="BA757" s="338" t="s">
        <v>7511</v>
      </c>
    </row>
    <row r="758" spans="2:53" ht="16.5" customHeight="1">
      <c r="B758" s="398" t="s">
        <v>7505</v>
      </c>
      <c r="C758" s="381" t="s">
        <v>7506</v>
      </c>
      <c r="D758" s="383">
        <v>1280</v>
      </c>
      <c r="E758" s="382" t="s">
        <v>7507</v>
      </c>
      <c r="F758" s="369" t="s">
        <v>7512</v>
      </c>
      <c r="G758" s="385" t="s">
        <v>7513</v>
      </c>
      <c r="H758" s="386"/>
      <c r="I758" s="384" t="s">
        <v>357</v>
      </c>
      <c r="J758" s="367" t="s">
        <v>193</v>
      </c>
      <c r="K758" s="366" t="s">
        <v>84</v>
      </c>
      <c r="L758" s="387">
        <v>11</v>
      </c>
      <c r="M758" s="388" t="s">
        <v>7514</v>
      </c>
      <c r="N758" s="389">
        <v>700</v>
      </c>
      <c r="O758" s="390" t="s">
        <v>1350</v>
      </c>
      <c r="P758" s="373" t="s">
        <v>1351</v>
      </c>
      <c r="Q758" s="372" t="s">
        <v>3638</v>
      </c>
      <c r="R758" s="374">
        <v>30</v>
      </c>
      <c r="S758" s="375">
        <v>30</v>
      </c>
      <c r="T758" s="392">
        <v>20</v>
      </c>
      <c r="U758" s="391" t="s">
        <v>7512</v>
      </c>
      <c r="V758" s="376">
        <v>123.55613844338275</v>
      </c>
      <c r="W758" s="378">
        <v>124.60669648369029</v>
      </c>
      <c r="X758" s="377">
        <v>62.348582536463496</v>
      </c>
      <c r="Y758" s="387">
        <v>64.59</v>
      </c>
      <c r="Z758" s="395" t="s">
        <v>3639</v>
      </c>
      <c r="AA758" s="380">
        <v>140</v>
      </c>
      <c r="AB758" s="379" t="s">
        <v>3630</v>
      </c>
      <c r="AC758" s="380">
        <v>10</v>
      </c>
      <c r="AD758" s="379" t="s">
        <v>3630</v>
      </c>
      <c r="AE758" s="394">
        <v>0</v>
      </c>
      <c r="AF758" s="396">
        <v>0</v>
      </c>
      <c r="AG758" s="393">
        <v>0</v>
      </c>
      <c r="AH758" s="397" t="s">
        <v>633</v>
      </c>
      <c r="AI758" s="351"/>
      <c r="AL758" s="525" t="s">
        <v>15971</v>
      </c>
      <c r="AM758" s="513" t="s">
        <v>84</v>
      </c>
      <c r="AN758" s="508">
        <v>100</v>
      </c>
      <c r="AO758" s="514">
        <v>1280</v>
      </c>
      <c r="AP758" s="498">
        <v>955</v>
      </c>
      <c r="AQ758" s="515">
        <v>325</v>
      </c>
      <c r="AR758" s="512" t="s">
        <v>15972</v>
      </c>
      <c r="BA758" s="338" t="s">
        <v>7515</v>
      </c>
    </row>
    <row r="759" spans="2:53" ht="16.5" customHeight="1">
      <c r="B759" s="398" t="s">
        <v>7516</v>
      </c>
      <c r="C759" s="381" t="s">
        <v>7517</v>
      </c>
      <c r="D759" s="383">
        <v>1284</v>
      </c>
      <c r="E759" s="382" t="s">
        <v>7518</v>
      </c>
      <c r="F759" s="369" t="s">
        <v>7519</v>
      </c>
      <c r="G759" s="385" t="s">
        <v>7500</v>
      </c>
      <c r="H759" s="386"/>
      <c r="I759" s="384" t="s">
        <v>357</v>
      </c>
      <c r="J759" s="367" t="s">
        <v>188</v>
      </c>
      <c r="K759" s="366" t="s">
        <v>84</v>
      </c>
      <c r="L759" s="387">
        <v>11</v>
      </c>
      <c r="M759" s="388" t="s">
        <v>7520</v>
      </c>
      <c r="N759" s="389">
        <v>700</v>
      </c>
      <c r="O759" s="390" t="s">
        <v>1350</v>
      </c>
      <c r="P759" s="373" t="s">
        <v>1351</v>
      </c>
      <c r="Q759" s="372" t="s">
        <v>3638</v>
      </c>
      <c r="R759" s="374">
        <v>30</v>
      </c>
      <c r="S759" s="375">
        <v>30</v>
      </c>
      <c r="T759" s="392">
        <v>20</v>
      </c>
      <c r="U759" s="391" t="s">
        <v>7519</v>
      </c>
      <c r="V759" s="376">
        <v>123.53571417717254</v>
      </c>
      <c r="W759" s="378">
        <v>124.5844154660064</v>
      </c>
      <c r="X759" s="377">
        <v>62.339935178410535</v>
      </c>
      <c r="Y759" s="387">
        <v>64.58</v>
      </c>
      <c r="Z759" s="395" t="s">
        <v>3639</v>
      </c>
      <c r="AA759" s="380">
        <v>140</v>
      </c>
      <c r="AB759" s="379" t="s">
        <v>3630</v>
      </c>
      <c r="AC759" s="380">
        <v>10</v>
      </c>
      <c r="AD759" s="379" t="s">
        <v>3630</v>
      </c>
      <c r="AE759" s="394">
        <v>0</v>
      </c>
      <c r="AF759" s="396">
        <v>0</v>
      </c>
      <c r="AG759" s="393">
        <v>0</v>
      </c>
      <c r="AH759" s="397" t="s">
        <v>633</v>
      </c>
      <c r="AI759" s="351"/>
      <c r="AL759" s="525" t="s">
        <v>15973</v>
      </c>
      <c r="AM759" s="513" t="s">
        <v>84</v>
      </c>
      <c r="AN759" s="508">
        <v>100</v>
      </c>
      <c r="AO759" s="514">
        <v>1284</v>
      </c>
      <c r="AP759" s="498">
        <v>957</v>
      </c>
      <c r="AQ759" s="515">
        <v>327</v>
      </c>
      <c r="AR759" s="512" t="s">
        <v>15969</v>
      </c>
      <c r="BA759" s="338" t="s">
        <v>7521</v>
      </c>
    </row>
    <row r="760" spans="2:53" ht="16.5" customHeight="1">
      <c r="B760" s="398" t="s">
        <v>7516</v>
      </c>
      <c r="C760" s="381" t="s">
        <v>7517</v>
      </c>
      <c r="D760" s="383">
        <v>1283</v>
      </c>
      <c r="E760" s="382" t="s">
        <v>7522</v>
      </c>
      <c r="F760" s="369" t="s">
        <v>7519</v>
      </c>
      <c r="G760" s="385" t="s">
        <v>7523</v>
      </c>
      <c r="H760" s="386"/>
      <c r="I760" s="384" t="s">
        <v>357</v>
      </c>
      <c r="J760" s="367" t="s">
        <v>738</v>
      </c>
      <c r="K760" s="366" t="s">
        <v>84</v>
      </c>
      <c r="L760" s="387">
        <v>21</v>
      </c>
      <c r="M760" s="388" t="s">
        <v>7524</v>
      </c>
      <c r="N760" s="389">
        <v>700</v>
      </c>
      <c r="O760" s="390" t="s">
        <v>1350</v>
      </c>
      <c r="P760" s="373" t="s">
        <v>1351</v>
      </c>
      <c r="Q760" s="372" t="s">
        <v>3638</v>
      </c>
      <c r="R760" s="374">
        <v>30</v>
      </c>
      <c r="S760" s="375">
        <v>30</v>
      </c>
      <c r="T760" s="392">
        <v>20</v>
      </c>
      <c r="U760" s="391" t="s">
        <v>7519</v>
      </c>
      <c r="V760" s="376">
        <v>123.53060811061998</v>
      </c>
      <c r="W760" s="378">
        <v>124.57884521158545</v>
      </c>
      <c r="X760" s="377">
        <v>62.340273338897291</v>
      </c>
      <c r="Y760" s="387">
        <v>64.58</v>
      </c>
      <c r="Z760" s="395" t="s">
        <v>3639</v>
      </c>
      <c r="AA760" s="380">
        <v>140</v>
      </c>
      <c r="AB760" s="379" t="s">
        <v>3630</v>
      </c>
      <c r="AC760" s="380">
        <v>10</v>
      </c>
      <c r="AD760" s="379" t="s">
        <v>3630</v>
      </c>
      <c r="AE760" s="394">
        <v>0</v>
      </c>
      <c r="AF760" s="396">
        <v>0</v>
      </c>
      <c r="AG760" s="393">
        <v>0</v>
      </c>
      <c r="AH760" s="397" t="s">
        <v>633</v>
      </c>
      <c r="AI760" s="351"/>
      <c r="AL760" s="525" t="s">
        <v>15974</v>
      </c>
      <c r="AM760" s="513" t="s">
        <v>84</v>
      </c>
      <c r="AN760" s="508">
        <v>100</v>
      </c>
      <c r="AO760" s="514">
        <v>1283</v>
      </c>
      <c r="AP760" s="498">
        <v>957</v>
      </c>
      <c r="AQ760" s="515">
        <v>326</v>
      </c>
      <c r="AR760" s="512" t="s">
        <v>15969</v>
      </c>
      <c r="BA760" s="338" t="s">
        <v>7525</v>
      </c>
    </row>
    <row r="761" spans="2:53" ht="16.5" customHeight="1">
      <c r="B761" s="398" t="s">
        <v>7526</v>
      </c>
      <c r="C761" s="381" t="s">
        <v>7527</v>
      </c>
      <c r="D761" s="383">
        <v>1285</v>
      </c>
      <c r="E761" s="382" t="s">
        <v>633</v>
      </c>
      <c r="F761" s="369" t="s">
        <v>7508</v>
      </c>
      <c r="G761" s="385" t="s">
        <v>7528</v>
      </c>
      <c r="H761" s="386"/>
      <c r="I761" s="384" t="s">
        <v>337</v>
      </c>
      <c r="J761" s="367" t="s">
        <v>509</v>
      </c>
      <c r="K761" s="366" t="s">
        <v>83</v>
      </c>
      <c r="L761" s="387">
        <v>74</v>
      </c>
      <c r="M761" s="388" t="s">
        <v>7529</v>
      </c>
      <c r="N761" s="389">
        <v>1000</v>
      </c>
      <c r="O761" s="390" t="s">
        <v>1350</v>
      </c>
      <c r="P761" s="373" t="s">
        <v>1351</v>
      </c>
      <c r="Q761" s="372" t="s">
        <v>3638</v>
      </c>
      <c r="R761" s="374">
        <v>20</v>
      </c>
      <c r="S761" s="375">
        <v>35</v>
      </c>
      <c r="T761" s="392">
        <v>30</v>
      </c>
      <c r="U761" s="391" t="s">
        <v>7508</v>
      </c>
      <c r="V761" s="376">
        <v>123.525905366117</v>
      </c>
      <c r="W761" s="378">
        <v>124.57371494485491</v>
      </c>
      <c r="X761" s="377">
        <v>62.290189844514046</v>
      </c>
      <c r="Y761" s="387">
        <v>63.12</v>
      </c>
      <c r="Z761" s="395" t="s">
        <v>4557</v>
      </c>
      <c r="AA761" s="380">
        <v>144</v>
      </c>
      <c r="AB761" s="379" t="s">
        <v>3630</v>
      </c>
      <c r="AC761" s="380">
        <v>0</v>
      </c>
      <c r="AD761" s="379" t="s">
        <v>3630</v>
      </c>
      <c r="AE761" s="394">
        <v>0</v>
      </c>
      <c r="AF761" s="396">
        <v>0</v>
      </c>
      <c r="AG761" s="393">
        <v>0</v>
      </c>
      <c r="AH761" s="397" t="s">
        <v>633</v>
      </c>
      <c r="AI761" s="351"/>
      <c r="AL761" s="525" t="s">
        <v>15975</v>
      </c>
      <c r="AM761" s="513" t="s">
        <v>83</v>
      </c>
      <c r="AN761" s="508">
        <v>100</v>
      </c>
      <c r="AO761" s="514">
        <v>1285</v>
      </c>
      <c r="AP761" s="498">
        <v>1285</v>
      </c>
      <c r="AQ761" s="515">
        <v>0</v>
      </c>
      <c r="AR761" s="512" t="s">
        <v>15976</v>
      </c>
      <c r="BA761" s="338" t="s">
        <v>7530</v>
      </c>
    </row>
    <row r="762" spans="2:53" ht="16.5" customHeight="1">
      <c r="B762" s="398" t="s">
        <v>7531</v>
      </c>
      <c r="C762" s="381" t="s">
        <v>7532</v>
      </c>
      <c r="D762" s="383">
        <v>1286</v>
      </c>
      <c r="E762" s="382" t="s">
        <v>633</v>
      </c>
      <c r="F762" s="369" t="s">
        <v>7533</v>
      </c>
      <c r="G762" s="385" t="s">
        <v>7534</v>
      </c>
      <c r="H762" s="386"/>
      <c r="I762" s="384" t="s">
        <v>401</v>
      </c>
      <c r="J762" s="367" t="s">
        <v>479</v>
      </c>
      <c r="K762" s="366" t="s">
        <v>83</v>
      </c>
      <c r="L762" s="387">
        <v>50</v>
      </c>
      <c r="M762" s="388" t="s">
        <v>7535</v>
      </c>
      <c r="N762" s="389">
        <v>1000</v>
      </c>
      <c r="O762" s="390" t="s">
        <v>1350</v>
      </c>
      <c r="P762" s="373" t="s">
        <v>1351</v>
      </c>
      <c r="Q762" s="372" t="s">
        <v>3638</v>
      </c>
      <c r="R762" s="374">
        <v>20</v>
      </c>
      <c r="S762" s="375">
        <v>35</v>
      </c>
      <c r="T762" s="392">
        <v>25</v>
      </c>
      <c r="U762" s="391" t="s">
        <v>7533</v>
      </c>
      <c r="V762" s="376">
        <v>123.50548121966918</v>
      </c>
      <c r="W762" s="378">
        <v>124.55143405782091</v>
      </c>
      <c r="X762" s="377">
        <v>62.286542361254952</v>
      </c>
      <c r="Y762" s="387">
        <v>62.75</v>
      </c>
      <c r="Z762" s="395" t="s">
        <v>4557</v>
      </c>
      <c r="AA762" s="380">
        <v>194</v>
      </c>
      <c r="AB762" s="379" t="s">
        <v>3630</v>
      </c>
      <c r="AC762" s="380">
        <v>4</v>
      </c>
      <c r="AD762" s="379" t="s">
        <v>3630</v>
      </c>
      <c r="AE762" s="394">
        <v>0</v>
      </c>
      <c r="AF762" s="396">
        <v>9.3650000000000002</v>
      </c>
      <c r="AG762" s="393">
        <v>0</v>
      </c>
      <c r="AH762" s="397" t="s">
        <v>6860</v>
      </c>
      <c r="AI762" s="351"/>
      <c r="AL762" s="525" t="s">
        <v>15977</v>
      </c>
      <c r="AM762" s="513" t="s">
        <v>83</v>
      </c>
      <c r="AN762" s="508">
        <v>100</v>
      </c>
      <c r="AO762" s="514">
        <v>1286</v>
      </c>
      <c r="AP762" s="498">
        <v>1286</v>
      </c>
      <c r="AQ762" s="515">
        <v>0</v>
      </c>
      <c r="AR762" s="512" t="s">
        <v>15978</v>
      </c>
      <c r="BA762" s="338" t="s">
        <v>7536</v>
      </c>
    </row>
    <row r="763" spans="2:53" ht="16.5" customHeight="1">
      <c r="B763" s="398" t="s">
        <v>7537</v>
      </c>
      <c r="C763" s="381" t="s">
        <v>7538</v>
      </c>
      <c r="D763" s="383">
        <v>1287</v>
      </c>
      <c r="E763" s="382" t="s">
        <v>7539</v>
      </c>
      <c r="F763" s="369" t="s">
        <v>7540</v>
      </c>
      <c r="G763" s="385" t="s">
        <v>7541</v>
      </c>
      <c r="H763" s="386"/>
      <c r="I763" s="384" t="s">
        <v>381</v>
      </c>
      <c r="J763" s="367" t="s">
        <v>109</v>
      </c>
      <c r="K763" s="366" t="s">
        <v>84</v>
      </c>
      <c r="L763" s="387">
        <v>5</v>
      </c>
      <c r="M763" s="388" t="s">
        <v>7542</v>
      </c>
      <c r="N763" s="389">
        <v>1000</v>
      </c>
      <c r="O763" s="390" t="s">
        <v>1348</v>
      </c>
      <c r="P763" s="373" t="s">
        <v>1349</v>
      </c>
      <c r="Q763" s="372" t="s">
        <v>3638</v>
      </c>
      <c r="R763" s="374">
        <v>35</v>
      </c>
      <c r="S763" s="375">
        <v>25</v>
      </c>
      <c r="T763" s="392">
        <v>25</v>
      </c>
      <c r="U763" s="391" t="s">
        <v>7540</v>
      </c>
      <c r="V763" s="376">
        <v>123.47885277658202</v>
      </c>
      <c r="W763" s="378">
        <v>124.52238484718038</v>
      </c>
      <c r="X763" s="377">
        <v>62.319381188118797</v>
      </c>
      <c r="Y763" s="387">
        <v>62.73</v>
      </c>
      <c r="Z763" s="395" t="s">
        <v>3639</v>
      </c>
      <c r="AA763" s="380">
        <v>150</v>
      </c>
      <c r="AB763" s="379" t="s">
        <v>3630</v>
      </c>
      <c r="AC763" s="380">
        <v>0</v>
      </c>
      <c r="AD763" s="379" t="s">
        <v>3630</v>
      </c>
      <c r="AE763" s="394">
        <v>0</v>
      </c>
      <c r="AF763" s="396">
        <v>0</v>
      </c>
      <c r="AG763" s="393">
        <v>0</v>
      </c>
      <c r="AH763" s="397" t="s">
        <v>633</v>
      </c>
      <c r="AI763" s="351"/>
      <c r="AL763" s="525" t="s">
        <v>15979</v>
      </c>
      <c r="AM763" s="513" t="s">
        <v>84</v>
      </c>
      <c r="AN763" s="508">
        <v>100</v>
      </c>
      <c r="AO763" s="514">
        <v>1287</v>
      </c>
      <c r="AP763" s="498">
        <v>959</v>
      </c>
      <c r="AQ763" s="515">
        <v>328</v>
      </c>
      <c r="AR763" s="512" t="s">
        <v>15980</v>
      </c>
      <c r="BA763" s="338" t="s">
        <v>7543</v>
      </c>
    </row>
    <row r="764" spans="2:53" ht="16.5" customHeight="1">
      <c r="B764" s="398" t="s">
        <v>7544</v>
      </c>
      <c r="C764" s="381" t="s">
        <v>7545</v>
      </c>
      <c r="D764" s="383">
        <v>1288</v>
      </c>
      <c r="E764" s="382" t="s">
        <v>7546</v>
      </c>
      <c r="F764" s="369" t="s">
        <v>7547</v>
      </c>
      <c r="G764" s="385" t="s">
        <v>7548</v>
      </c>
      <c r="H764" s="386"/>
      <c r="I764" s="384" t="s">
        <v>421</v>
      </c>
      <c r="J764" s="367" t="s">
        <v>94</v>
      </c>
      <c r="K764" s="366" t="s">
        <v>83</v>
      </c>
      <c r="L764" s="387">
        <v>32</v>
      </c>
      <c r="M764" s="388" t="s">
        <v>7549</v>
      </c>
      <c r="N764" s="389">
        <v>1000</v>
      </c>
      <c r="O764" s="390" t="s">
        <v>1350</v>
      </c>
      <c r="P764" s="373" t="s">
        <v>1351</v>
      </c>
      <c r="Q764" s="372" t="s">
        <v>3638</v>
      </c>
      <c r="R764" s="374">
        <v>25</v>
      </c>
      <c r="S764" s="375">
        <v>35</v>
      </c>
      <c r="T764" s="392">
        <v>20</v>
      </c>
      <c r="U764" s="391" t="s">
        <v>7547</v>
      </c>
      <c r="V764" s="376">
        <v>123.44089693786097</v>
      </c>
      <c r="W764" s="378">
        <v>124.48097847766651</v>
      </c>
      <c r="X764" s="377">
        <v>62.304062292236246</v>
      </c>
      <c r="Y764" s="387">
        <v>62.72</v>
      </c>
      <c r="Z764" s="395" t="s">
        <v>4557</v>
      </c>
      <c r="AA764" s="380">
        <v>196</v>
      </c>
      <c r="AB764" s="379" t="s">
        <v>3630</v>
      </c>
      <c r="AC764" s="380">
        <v>3</v>
      </c>
      <c r="AD764" s="379" t="s">
        <v>3630</v>
      </c>
      <c r="AE764" s="394">
        <v>0</v>
      </c>
      <c r="AF764" s="396">
        <v>0</v>
      </c>
      <c r="AG764" s="393">
        <v>0</v>
      </c>
      <c r="AH764" s="397" t="s">
        <v>633</v>
      </c>
      <c r="AI764" s="351"/>
      <c r="AL764" s="525" t="s">
        <v>15981</v>
      </c>
      <c r="AM764" s="513" t="s">
        <v>83</v>
      </c>
      <c r="AN764" s="508">
        <v>100</v>
      </c>
      <c r="AO764" s="514">
        <v>1288</v>
      </c>
      <c r="AP764" s="498">
        <v>1288</v>
      </c>
      <c r="AQ764" s="515">
        <v>0</v>
      </c>
      <c r="AR764" s="512" t="s">
        <v>15982</v>
      </c>
      <c r="BA764" s="338" t="s">
        <v>7550</v>
      </c>
    </row>
    <row r="765" spans="2:53" ht="16.5" customHeight="1">
      <c r="B765" s="398" t="s">
        <v>7551</v>
      </c>
      <c r="C765" s="381" t="s">
        <v>7552</v>
      </c>
      <c r="D765" s="383">
        <v>1289</v>
      </c>
      <c r="E765" s="382" t="s">
        <v>7553</v>
      </c>
      <c r="F765" s="369" t="s">
        <v>7554</v>
      </c>
      <c r="G765" s="385" t="s">
        <v>7553</v>
      </c>
      <c r="H765" s="386"/>
      <c r="I765" s="384" t="s">
        <v>801</v>
      </c>
      <c r="J765" s="367" t="s">
        <v>75</v>
      </c>
      <c r="K765" s="366" t="s">
        <v>84</v>
      </c>
      <c r="L765" s="387">
        <v>18</v>
      </c>
      <c r="M765" s="388" t="s">
        <v>7555</v>
      </c>
      <c r="N765" s="389">
        <v>200</v>
      </c>
      <c r="O765" s="390" t="s">
        <v>1348</v>
      </c>
      <c r="P765" s="373" t="s">
        <v>1348</v>
      </c>
      <c r="Q765" s="372" t="s">
        <v>3638</v>
      </c>
      <c r="R765" s="374">
        <v>30</v>
      </c>
      <c r="S765" s="375">
        <v>30</v>
      </c>
      <c r="T765" s="392">
        <v>25</v>
      </c>
      <c r="U765" s="391" t="s">
        <v>7554</v>
      </c>
      <c r="V765" s="376">
        <v>123.40506686298875</v>
      </c>
      <c r="W765" s="378">
        <v>124.44189112326045</v>
      </c>
      <c r="X765" s="377">
        <v>62.291521006875406</v>
      </c>
      <c r="Y765" s="387" t="s">
        <v>633</v>
      </c>
      <c r="Z765" s="395" t="s">
        <v>4557</v>
      </c>
      <c r="AA765" s="380">
        <v>14.25</v>
      </c>
      <c r="AB765" s="379" t="s">
        <v>3630</v>
      </c>
      <c r="AC765" s="380">
        <v>10</v>
      </c>
      <c r="AD765" s="379" t="s">
        <v>3630</v>
      </c>
      <c r="AE765" s="394">
        <v>0</v>
      </c>
      <c r="AF765" s="396">
        <v>0</v>
      </c>
      <c r="AG765" s="393">
        <v>0</v>
      </c>
      <c r="AH765" s="397" t="s">
        <v>633</v>
      </c>
      <c r="AI765" s="351"/>
      <c r="AL765" s="525" t="s">
        <v>15983</v>
      </c>
      <c r="AM765" s="513" t="s">
        <v>84</v>
      </c>
      <c r="AN765" s="508">
        <v>100</v>
      </c>
      <c r="AO765" s="514">
        <v>1289</v>
      </c>
      <c r="AP765" s="498">
        <v>960</v>
      </c>
      <c r="AQ765" s="515">
        <v>329</v>
      </c>
      <c r="AR765" s="512" t="s">
        <v>15984</v>
      </c>
      <c r="BA765" s="338" t="s">
        <v>7556</v>
      </c>
    </row>
    <row r="766" spans="2:53" ht="16.5" customHeight="1">
      <c r="B766" s="398" t="s">
        <v>7551</v>
      </c>
      <c r="C766" s="381" t="s">
        <v>7552</v>
      </c>
      <c r="D766" s="383">
        <v>1290</v>
      </c>
      <c r="E766" s="382" t="s">
        <v>7553</v>
      </c>
      <c r="F766" s="369" t="s">
        <v>7554</v>
      </c>
      <c r="G766" s="385" t="s">
        <v>7553</v>
      </c>
      <c r="H766" s="386"/>
      <c r="I766" s="384" t="s">
        <v>801</v>
      </c>
      <c r="J766" s="367" t="s">
        <v>390</v>
      </c>
      <c r="K766" s="366" t="s">
        <v>84</v>
      </c>
      <c r="L766" s="387">
        <v>50</v>
      </c>
      <c r="M766" s="388" t="s">
        <v>7555</v>
      </c>
      <c r="N766" s="389">
        <v>200</v>
      </c>
      <c r="O766" s="390" t="s">
        <v>1348</v>
      </c>
      <c r="P766" s="373" t="s">
        <v>1348</v>
      </c>
      <c r="Q766" s="372" t="s">
        <v>3638</v>
      </c>
      <c r="R766" s="374">
        <v>30</v>
      </c>
      <c r="S766" s="375">
        <v>30</v>
      </c>
      <c r="T766" s="392">
        <v>25</v>
      </c>
      <c r="U766" s="391" t="s">
        <v>7554</v>
      </c>
      <c r="V766" s="376">
        <v>123.40506686298875</v>
      </c>
      <c r="W766" s="378">
        <v>124.44189112326045</v>
      </c>
      <c r="X766" s="377">
        <v>62.291521006875406</v>
      </c>
      <c r="Y766" s="387" t="s">
        <v>633</v>
      </c>
      <c r="Z766" s="395" t="s">
        <v>4557</v>
      </c>
      <c r="AA766" s="380">
        <v>14.25</v>
      </c>
      <c r="AB766" s="379" t="s">
        <v>3630</v>
      </c>
      <c r="AC766" s="380">
        <v>10</v>
      </c>
      <c r="AD766" s="379" t="s">
        <v>3630</v>
      </c>
      <c r="AE766" s="394">
        <v>0</v>
      </c>
      <c r="AF766" s="396">
        <v>0</v>
      </c>
      <c r="AG766" s="393">
        <v>0</v>
      </c>
      <c r="AH766" s="397" t="s">
        <v>633</v>
      </c>
      <c r="AI766" s="351"/>
      <c r="AL766" s="525" t="s">
        <v>15985</v>
      </c>
      <c r="AM766" s="513" t="s">
        <v>84</v>
      </c>
      <c r="AN766" s="508">
        <v>100</v>
      </c>
      <c r="AO766" s="514">
        <v>1290</v>
      </c>
      <c r="AP766" s="498">
        <v>961</v>
      </c>
      <c r="AQ766" s="515">
        <v>329</v>
      </c>
      <c r="AR766" s="512" t="s">
        <v>15984</v>
      </c>
      <c r="BA766" s="338" t="s">
        <v>7557</v>
      </c>
    </row>
    <row r="767" spans="2:53" ht="16.5" customHeight="1">
      <c r="B767" s="398" t="s">
        <v>7551</v>
      </c>
      <c r="C767" s="381" t="s">
        <v>7552</v>
      </c>
      <c r="D767" s="383">
        <v>1291</v>
      </c>
      <c r="E767" s="382" t="s">
        <v>7553</v>
      </c>
      <c r="F767" s="369" t="s">
        <v>7554</v>
      </c>
      <c r="G767" s="385" t="s">
        <v>7553</v>
      </c>
      <c r="H767" s="386"/>
      <c r="I767" s="384" t="s">
        <v>801</v>
      </c>
      <c r="J767" s="367" t="s">
        <v>112</v>
      </c>
      <c r="K767" s="366" t="s">
        <v>84</v>
      </c>
      <c r="L767" s="387">
        <v>10</v>
      </c>
      <c r="M767" s="388" t="s">
        <v>7555</v>
      </c>
      <c r="N767" s="389">
        <v>200</v>
      </c>
      <c r="O767" s="390" t="s">
        <v>1348</v>
      </c>
      <c r="P767" s="373" t="s">
        <v>1348</v>
      </c>
      <c r="Q767" s="372" t="s">
        <v>3638</v>
      </c>
      <c r="R767" s="374">
        <v>30</v>
      </c>
      <c r="S767" s="375">
        <v>30</v>
      </c>
      <c r="T767" s="392">
        <v>25</v>
      </c>
      <c r="U767" s="391" t="s">
        <v>7554</v>
      </c>
      <c r="V767" s="376">
        <v>123.40506686298875</v>
      </c>
      <c r="W767" s="378">
        <v>124.44189112326045</v>
      </c>
      <c r="X767" s="377">
        <v>62.291521006875406</v>
      </c>
      <c r="Y767" s="387" t="s">
        <v>633</v>
      </c>
      <c r="Z767" s="395" t="s">
        <v>4557</v>
      </c>
      <c r="AA767" s="380">
        <v>14.25</v>
      </c>
      <c r="AB767" s="379" t="s">
        <v>3630</v>
      </c>
      <c r="AC767" s="380">
        <v>10</v>
      </c>
      <c r="AD767" s="379" t="s">
        <v>3630</v>
      </c>
      <c r="AE767" s="394">
        <v>0</v>
      </c>
      <c r="AF767" s="396">
        <v>0</v>
      </c>
      <c r="AG767" s="393">
        <v>0</v>
      </c>
      <c r="AH767" s="397" t="s">
        <v>633</v>
      </c>
      <c r="AI767" s="351"/>
      <c r="AL767" s="525" t="s">
        <v>15986</v>
      </c>
      <c r="AM767" s="513" t="s">
        <v>84</v>
      </c>
      <c r="AN767" s="508">
        <v>100</v>
      </c>
      <c r="AO767" s="514">
        <v>1291</v>
      </c>
      <c r="AP767" s="498">
        <v>961</v>
      </c>
      <c r="AQ767" s="515">
        <v>330</v>
      </c>
      <c r="AR767" s="512" t="s">
        <v>15984</v>
      </c>
      <c r="BA767" s="338" t="s">
        <v>7558</v>
      </c>
    </row>
    <row r="768" spans="2:53" ht="16.5" customHeight="1">
      <c r="B768" s="398" t="s">
        <v>7559</v>
      </c>
      <c r="C768" s="381" t="s">
        <v>7560</v>
      </c>
      <c r="D768" s="383">
        <v>1293</v>
      </c>
      <c r="E768" s="382" t="s">
        <v>7561</v>
      </c>
      <c r="F768" s="369" t="s">
        <v>7562</v>
      </c>
      <c r="G768" s="385" t="s">
        <v>7563</v>
      </c>
      <c r="H768" s="386"/>
      <c r="I768" s="384" t="s">
        <v>357</v>
      </c>
      <c r="J768" s="367" t="s">
        <v>740</v>
      </c>
      <c r="K768" s="366" t="s">
        <v>84</v>
      </c>
      <c r="L768" s="387">
        <v>11</v>
      </c>
      <c r="M768" s="388" t="s">
        <v>7564</v>
      </c>
      <c r="N768" s="389">
        <v>700</v>
      </c>
      <c r="O768" s="390" t="s">
        <v>1350</v>
      </c>
      <c r="P768" s="373" t="s">
        <v>1351</v>
      </c>
      <c r="Q768" s="372" t="s">
        <v>3638</v>
      </c>
      <c r="R768" s="374">
        <v>30</v>
      </c>
      <c r="S768" s="375">
        <v>30</v>
      </c>
      <c r="T768" s="392">
        <v>20</v>
      </c>
      <c r="U768" s="391" t="s">
        <v>7562</v>
      </c>
      <c r="V768" s="376">
        <v>123.42082767973994</v>
      </c>
      <c r="W768" s="378">
        <v>124.45908474153448</v>
      </c>
      <c r="X768" s="377">
        <v>62.300043789362796</v>
      </c>
      <c r="Y768" s="387">
        <v>64.52</v>
      </c>
      <c r="Z768" s="395" t="s">
        <v>3639</v>
      </c>
      <c r="AA768" s="380">
        <v>140</v>
      </c>
      <c r="AB768" s="379" t="s">
        <v>3630</v>
      </c>
      <c r="AC768" s="380">
        <v>10</v>
      </c>
      <c r="AD768" s="379" t="s">
        <v>3630</v>
      </c>
      <c r="AE768" s="394">
        <v>0</v>
      </c>
      <c r="AF768" s="396">
        <v>0</v>
      </c>
      <c r="AG768" s="393">
        <v>0</v>
      </c>
      <c r="AH768" s="397" t="s">
        <v>633</v>
      </c>
      <c r="AI768" s="351"/>
      <c r="AL768" s="525" t="s">
        <v>15987</v>
      </c>
      <c r="AM768" s="513" t="s">
        <v>84</v>
      </c>
      <c r="AN768" s="508">
        <v>100</v>
      </c>
      <c r="AO768" s="514">
        <v>1293</v>
      </c>
      <c r="AP768" s="498">
        <v>963</v>
      </c>
      <c r="AQ768" s="515">
        <v>330</v>
      </c>
      <c r="AR768" s="512" t="s">
        <v>15988</v>
      </c>
      <c r="BA768" s="338" t="s">
        <v>7565</v>
      </c>
    </row>
    <row r="769" spans="2:53" ht="16.5" customHeight="1">
      <c r="B769" s="398" t="s">
        <v>7559</v>
      </c>
      <c r="C769" s="381" t="s">
        <v>7560</v>
      </c>
      <c r="D769" s="383">
        <v>1292</v>
      </c>
      <c r="E769" s="382" t="s">
        <v>7566</v>
      </c>
      <c r="F769" s="369" t="s">
        <v>7562</v>
      </c>
      <c r="G769" s="385" t="s">
        <v>7567</v>
      </c>
      <c r="H769" s="386"/>
      <c r="I769" s="384" t="s">
        <v>357</v>
      </c>
      <c r="J769" s="367" t="s">
        <v>739</v>
      </c>
      <c r="K769" s="366" t="s">
        <v>84</v>
      </c>
      <c r="L769" s="387">
        <v>11</v>
      </c>
      <c r="M769" s="388" t="s">
        <v>7568</v>
      </c>
      <c r="N769" s="389">
        <v>700</v>
      </c>
      <c r="O769" s="390" t="s">
        <v>1350</v>
      </c>
      <c r="P769" s="373" t="s">
        <v>1351</v>
      </c>
      <c r="Q769" s="372" t="s">
        <v>3638</v>
      </c>
      <c r="R769" s="374">
        <v>30</v>
      </c>
      <c r="S769" s="375">
        <v>30</v>
      </c>
      <c r="T769" s="392">
        <v>20</v>
      </c>
      <c r="U769" s="391" t="s">
        <v>7562</v>
      </c>
      <c r="V769" s="376">
        <v>123.41572161318739</v>
      </c>
      <c r="W769" s="378">
        <v>124.45351448711351</v>
      </c>
      <c r="X769" s="377">
        <v>62.300381949849573</v>
      </c>
      <c r="Y769" s="387">
        <v>64.52</v>
      </c>
      <c r="Z769" s="395" t="s">
        <v>3639</v>
      </c>
      <c r="AA769" s="380">
        <v>140</v>
      </c>
      <c r="AB769" s="379" t="s">
        <v>3630</v>
      </c>
      <c r="AC769" s="380">
        <v>10</v>
      </c>
      <c r="AD769" s="379" t="s">
        <v>3630</v>
      </c>
      <c r="AE769" s="394">
        <v>0</v>
      </c>
      <c r="AF769" s="396">
        <v>0</v>
      </c>
      <c r="AG769" s="393">
        <v>0</v>
      </c>
      <c r="AH769" s="397" t="s">
        <v>633</v>
      </c>
      <c r="AI769" s="351"/>
      <c r="AL769" s="525" t="s">
        <v>15989</v>
      </c>
      <c r="AM769" s="513" t="s">
        <v>84</v>
      </c>
      <c r="AN769" s="508">
        <v>100</v>
      </c>
      <c r="AO769" s="514">
        <v>1292</v>
      </c>
      <c r="AP769" s="498">
        <v>962</v>
      </c>
      <c r="AQ769" s="515">
        <v>330</v>
      </c>
      <c r="AR769" s="512" t="s">
        <v>15984</v>
      </c>
      <c r="BA769" s="338" t="s">
        <v>7569</v>
      </c>
    </row>
    <row r="770" spans="2:53" ht="16.5" customHeight="1">
      <c r="B770" s="398" t="s">
        <v>7570</v>
      </c>
      <c r="C770" s="381" t="s">
        <v>7571</v>
      </c>
      <c r="D770" s="383">
        <v>1294</v>
      </c>
      <c r="E770" s="382" t="s">
        <v>633</v>
      </c>
      <c r="F770" s="369" t="s">
        <v>7572</v>
      </c>
      <c r="G770" s="385" t="s">
        <v>7573</v>
      </c>
      <c r="H770" s="386"/>
      <c r="I770" s="384" t="s">
        <v>1109</v>
      </c>
      <c r="J770" s="367" t="s">
        <v>717</v>
      </c>
      <c r="K770" s="366" t="s">
        <v>83</v>
      </c>
      <c r="L770" s="387">
        <v>9</v>
      </c>
      <c r="M770" s="388" t="s">
        <v>7574</v>
      </c>
      <c r="N770" s="389">
        <v>1000</v>
      </c>
      <c r="O770" s="390" t="s">
        <v>1350</v>
      </c>
      <c r="P770" s="373" t="s">
        <v>1350</v>
      </c>
      <c r="Q770" s="372" t="s">
        <v>3638</v>
      </c>
      <c r="R770" s="374">
        <v>20</v>
      </c>
      <c r="S770" s="375">
        <v>35</v>
      </c>
      <c r="T770" s="392">
        <v>25</v>
      </c>
      <c r="U770" s="391" t="s">
        <v>7572</v>
      </c>
      <c r="V770" s="376">
        <v>123.36803065395898</v>
      </c>
      <c r="W770" s="378">
        <v>124.40148798613707</v>
      </c>
      <c r="X770" s="377">
        <v>62.235240679951978</v>
      </c>
      <c r="Y770" s="387" t="s">
        <v>633</v>
      </c>
      <c r="Z770" s="395" t="s">
        <v>4557</v>
      </c>
      <c r="AA770" s="380">
        <v>195.56</v>
      </c>
      <c r="AB770" s="379" t="s">
        <v>3630</v>
      </c>
      <c r="AC770" s="380">
        <v>0</v>
      </c>
      <c r="AD770" s="379" t="s">
        <v>3630</v>
      </c>
      <c r="AE770" s="394">
        <v>0</v>
      </c>
      <c r="AF770" s="396">
        <v>1.867</v>
      </c>
      <c r="AG770" s="393">
        <v>0</v>
      </c>
      <c r="AH770" s="397" t="s">
        <v>7060</v>
      </c>
      <c r="AI770" s="351"/>
      <c r="AL770" s="525" t="s">
        <v>15990</v>
      </c>
      <c r="AM770" s="513" t="s">
        <v>83</v>
      </c>
      <c r="AN770" s="508">
        <v>100</v>
      </c>
      <c r="AO770" s="514">
        <v>1294</v>
      </c>
      <c r="AP770" s="498">
        <v>1294</v>
      </c>
      <c r="AQ770" s="515">
        <v>0</v>
      </c>
      <c r="AR770" s="512" t="s">
        <v>15991</v>
      </c>
      <c r="BA770" s="338" t="s">
        <v>7575</v>
      </c>
    </row>
    <row r="771" spans="2:53" ht="16.5" customHeight="1">
      <c r="B771" s="398" t="s">
        <v>7576</v>
      </c>
      <c r="C771" s="381" t="s">
        <v>7577</v>
      </c>
      <c r="D771" s="383">
        <v>1295</v>
      </c>
      <c r="E771" s="382" t="s">
        <v>7578</v>
      </c>
      <c r="F771" s="369" t="s">
        <v>7579</v>
      </c>
      <c r="G771" s="385" t="s">
        <v>7580</v>
      </c>
      <c r="H771" s="386"/>
      <c r="I771" s="384" t="s">
        <v>150</v>
      </c>
      <c r="J771" s="367" t="s">
        <v>170</v>
      </c>
      <c r="K771" s="366" t="s">
        <v>84</v>
      </c>
      <c r="L771" s="387">
        <v>21</v>
      </c>
      <c r="M771" s="388" t="s">
        <v>7581</v>
      </c>
      <c r="N771" s="389">
        <v>800</v>
      </c>
      <c r="O771" s="390" t="s">
        <v>1348</v>
      </c>
      <c r="P771" s="373" t="s">
        <v>1349</v>
      </c>
      <c r="Q771" s="372" t="s">
        <v>3638</v>
      </c>
      <c r="R771" s="374">
        <v>35</v>
      </c>
      <c r="S771" s="375">
        <v>25</v>
      </c>
      <c r="T771" s="392">
        <v>25</v>
      </c>
      <c r="U771" s="391" t="s">
        <v>7579</v>
      </c>
      <c r="V771" s="376">
        <v>123.34291840774138</v>
      </c>
      <c r="W771" s="378">
        <v>124.37409280844514</v>
      </c>
      <c r="X771" s="377">
        <v>62.271494391906742</v>
      </c>
      <c r="Y771" s="387">
        <v>62.4</v>
      </c>
      <c r="Z771" s="395" t="s">
        <v>3639</v>
      </c>
      <c r="AA771" s="380">
        <v>120</v>
      </c>
      <c r="AB771" s="379" t="s">
        <v>3630</v>
      </c>
      <c r="AC771" s="380">
        <v>0</v>
      </c>
      <c r="AD771" s="379" t="s">
        <v>3630</v>
      </c>
      <c r="AE771" s="394">
        <v>0</v>
      </c>
      <c r="AF771" s="396">
        <v>0</v>
      </c>
      <c r="AG771" s="393">
        <v>0</v>
      </c>
      <c r="AH771" s="397" t="s">
        <v>633</v>
      </c>
      <c r="AI771" s="351"/>
      <c r="AL771" s="525" t="s">
        <v>15992</v>
      </c>
      <c r="AM771" s="513" t="s">
        <v>84</v>
      </c>
      <c r="AN771" s="508">
        <v>100</v>
      </c>
      <c r="AO771" s="514">
        <v>1295</v>
      </c>
      <c r="AP771" s="498">
        <v>963</v>
      </c>
      <c r="AQ771" s="515">
        <v>332</v>
      </c>
      <c r="AR771" s="512" t="s">
        <v>15993</v>
      </c>
      <c r="BA771" s="338" t="s">
        <v>7582</v>
      </c>
    </row>
    <row r="772" spans="2:53" ht="16.5" customHeight="1">
      <c r="B772" s="398" t="s">
        <v>7576</v>
      </c>
      <c r="C772" s="381" t="s">
        <v>7577</v>
      </c>
      <c r="D772" s="383">
        <v>1296</v>
      </c>
      <c r="E772" s="382" t="s">
        <v>633</v>
      </c>
      <c r="F772" s="369" t="s">
        <v>7579</v>
      </c>
      <c r="G772" s="385" t="s">
        <v>7583</v>
      </c>
      <c r="H772" s="386"/>
      <c r="I772" s="384" t="s">
        <v>421</v>
      </c>
      <c r="J772" s="367" t="s">
        <v>87</v>
      </c>
      <c r="K772" s="366" t="s">
        <v>83</v>
      </c>
      <c r="L772" s="387">
        <v>28</v>
      </c>
      <c r="M772" s="388" t="s">
        <v>7584</v>
      </c>
      <c r="N772" s="389">
        <v>1000</v>
      </c>
      <c r="O772" s="390" t="s">
        <v>1350</v>
      </c>
      <c r="P772" s="373" t="s">
        <v>1351</v>
      </c>
      <c r="Q772" s="372" t="s">
        <v>3638</v>
      </c>
      <c r="R772" s="374">
        <v>25</v>
      </c>
      <c r="S772" s="375">
        <v>35</v>
      </c>
      <c r="T772" s="392">
        <v>20</v>
      </c>
      <c r="U772" s="391" t="s">
        <v>7579</v>
      </c>
      <c r="V772" s="376">
        <v>123.33776648859502</v>
      </c>
      <c r="W772" s="378">
        <v>124.36847253301275</v>
      </c>
      <c r="X772" s="377">
        <v>62.22688048919612</v>
      </c>
      <c r="Y772" s="387">
        <v>62.68</v>
      </c>
      <c r="Z772" s="395" t="s">
        <v>4557</v>
      </c>
      <c r="AA772" s="380">
        <v>196</v>
      </c>
      <c r="AB772" s="379" t="s">
        <v>3630</v>
      </c>
      <c r="AC772" s="380">
        <v>3</v>
      </c>
      <c r="AD772" s="379" t="s">
        <v>3630</v>
      </c>
      <c r="AE772" s="394">
        <v>0</v>
      </c>
      <c r="AF772" s="396">
        <v>0</v>
      </c>
      <c r="AG772" s="393">
        <v>0</v>
      </c>
      <c r="AH772" s="397" t="s">
        <v>633</v>
      </c>
      <c r="AI772" s="351"/>
      <c r="AL772" s="525" t="s">
        <v>15994</v>
      </c>
      <c r="AM772" s="513" t="s">
        <v>83</v>
      </c>
      <c r="AN772" s="508">
        <v>100</v>
      </c>
      <c r="AO772" s="514">
        <v>1296</v>
      </c>
      <c r="AP772" s="498">
        <v>1296</v>
      </c>
      <c r="AQ772" s="515">
        <v>0</v>
      </c>
      <c r="AR772" s="512" t="s">
        <v>15995</v>
      </c>
      <c r="BA772" s="338" t="s">
        <v>7585</v>
      </c>
    </row>
    <row r="773" spans="2:53" ht="16.5" customHeight="1">
      <c r="B773" s="398" t="s">
        <v>7586</v>
      </c>
      <c r="C773" s="381" t="s">
        <v>7587</v>
      </c>
      <c r="D773" s="383">
        <v>1297</v>
      </c>
      <c r="E773" s="382" t="s">
        <v>633</v>
      </c>
      <c r="F773" s="369" t="s">
        <v>7588</v>
      </c>
      <c r="G773" s="385" t="s">
        <v>7589</v>
      </c>
      <c r="H773" s="386"/>
      <c r="I773" s="384" t="s">
        <v>1109</v>
      </c>
      <c r="J773" s="367" t="s">
        <v>509</v>
      </c>
      <c r="K773" s="366" t="s">
        <v>83</v>
      </c>
      <c r="L773" s="387">
        <v>38</v>
      </c>
      <c r="M773" s="388" t="s">
        <v>7590</v>
      </c>
      <c r="N773" s="389">
        <v>1000</v>
      </c>
      <c r="O773" s="390" t="s">
        <v>1350</v>
      </c>
      <c r="P773" s="373" t="s">
        <v>1350</v>
      </c>
      <c r="Q773" s="372" t="s">
        <v>3638</v>
      </c>
      <c r="R773" s="374">
        <v>20</v>
      </c>
      <c r="S773" s="375">
        <v>35</v>
      </c>
      <c r="T773" s="392">
        <v>25</v>
      </c>
      <c r="U773" s="391" t="s">
        <v>7588</v>
      </c>
      <c r="V773" s="376">
        <v>123.32971205391249</v>
      </c>
      <c r="W773" s="378">
        <v>124.35968587699544</v>
      </c>
      <c r="X773" s="377">
        <v>62.220301034546033</v>
      </c>
      <c r="Y773" s="387" t="s">
        <v>633</v>
      </c>
      <c r="Z773" s="395" t="s">
        <v>4557</v>
      </c>
      <c r="AA773" s="380">
        <v>195.56</v>
      </c>
      <c r="AB773" s="379" t="s">
        <v>3630</v>
      </c>
      <c r="AC773" s="380">
        <v>0</v>
      </c>
      <c r="AD773" s="379" t="s">
        <v>3630</v>
      </c>
      <c r="AE773" s="394">
        <v>0</v>
      </c>
      <c r="AF773" s="396">
        <v>1.867</v>
      </c>
      <c r="AG773" s="393">
        <v>0</v>
      </c>
      <c r="AH773" s="397" t="s">
        <v>7060</v>
      </c>
      <c r="AI773" s="351"/>
      <c r="AL773" s="525" t="s">
        <v>15996</v>
      </c>
      <c r="AM773" s="513" t="s">
        <v>83</v>
      </c>
      <c r="AN773" s="508">
        <v>100</v>
      </c>
      <c r="AO773" s="514">
        <v>1297</v>
      </c>
      <c r="AP773" s="498">
        <v>1297</v>
      </c>
      <c r="AQ773" s="515">
        <v>0</v>
      </c>
      <c r="AR773" s="512" t="s">
        <v>15997</v>
      </c>
      <c r="BA773" s="338" t="s">
        <v>7591</v>
      </c>
    </row>
    <row r="774" spans="2:53" ht="16.5" customHeight="1">
      <c r="B774" s="398" t="s">
        <v>7592</v>
      </c>
      <c r="C774" s="381" t="s">
        <v>7593</v>
      </c>
      <c r="D774" s="383">
        <v>1298</v>
      </c>
      <c r="E774" s="382" t="s">
        <v>633</v>
      </c>
      <c r="F774" s="369" t="s">
        <v>7594</v>
      </c>
      <c r="G774" s="385" t="s">
        <v>7595</v>
      </c>
      <c r="H774" s="386"/>
      <c r="I774" s="384" t="s">
        <v>402</v>
      </c>
      <c r="J774" s="367" t="s">
        <v>490</v>
      </c>
      <c r="K774" s="366" t="s">
        <v>83</v>
      </c>
      <c r="L774" s="387">
        <v>11</v>
      </c>
      <c r="M774" s="388" t="s">
        <v>7596</v>
      </c>
      <c r="N774" s="389">
        <v>1000</v>
      </c>
      <c r="O774" s="390" t="s">
        <v>1348</v>
      </c>
      <c r="P774" s="373" t="s">
        <v>1348</v>
      </c>
      <c r="Q774" s="372" t="s">
        <v>3638</v>
      </c>
      <c r="R774" s="374">
        <v>20</v>
      </c>
      <c r="S774" s="375">
        <v>30</v>
      </c>
      <c r="T774" s="392">
        <v>30</v>
      </c>
      <c r="U774" s="391" t="s">
        <v>7594</v>
      </c>
      <c r="V774" s="376">
        <v>123.31957218574271</v>
      </c>
      <c r="W774" s="378">
        <v>124.34862420262841</v>
      </c>
      <c r="X774" s="377">
        <v>62.215901805814447</v>
      </c>
      <c r="Y774" s="387" t="s">
        <v>633</v>
      </c>
      <c r="Z774" s="395" t="s">
        <v>4557</v>
      </c>
      <c r="AA774" s="380">
        <v>196</v>
      </c>
      <c r="AB774" s="379" t="s">
        <v>3630</v>
      </c>
      <c r="AC774" s="380">
        <v>0</v>
      </c>
      <c r="AD774" s="379" t="s">
        <v>3630</v>
      </c>
      <c r="AE774" s="394">
        <v>0</v>
      </c>
      <c r="AF774" s="396">
        <v>0</v>
      </c>
      <c r="AG774" s="393">
        <v>0</v>
      </c>
      <c r="AH774" s="397" t="s">
        <v>633</v>
      </c>
      <c r="AI774" s="351"/>
      <c r="AL774" s="525" t="s">
        <v>15998</v>
      </c>
      <c r="AM774" s="513" t="s">
        <v>83</v>
      </c>
      <c r="AN774" s="508">
        <v>100</v>
      </c>
      <c r="AO774" s="514">
        <v>1298</v>
      </c>
      <c r="AP774" s="498">
        <v>1298</v>
      </c>
      <c r="AQ774" s="515">
        <v>0</v>
      </c>
      <c r="AR774" s="512" t="s">
        <v>15999</v>
      </c>
      <c r="BA774" s="338" t="s">
        <v>7597</v>
      </c>
    </row>
    <row r="775" spans="2:53" ht="16.5" customHeight="1">
      <c r="B775" s="398" t="s">
        <v>7592</v>
      </c>
      <c r="C775" s="381" t="s">
        <v>7593</v>
      </c>
      <c r="D775" s="383">
        <v>1299</v>
      </c>
      <c r="E775" s="382" t="s">
        <v>7598</v>
      </c>
      <c r="F775" s="369" t="s">
        <v>7599</v>
      </c>
      <c r="G775" s="385" t="s">
        <v>7583</v>
      </c>
      <c r="H775" s="386"/>
      <c r="I775" s="384" t="s">
        <v>150</v>
      </c>
      <c r="J775" s="367" t="s">
        <v>167</v>
      </c>
      <c r="K775" s="366" t="s">
        <v>84</v>
      </c>
      <c r="L775" s="387">
        <v>17</v>
      </c>
      <c r="M775" s="388" t="s">
        <v>7600</v>
      </c>
      <c r="N775" s="389">
        <v>800</v>
      </c>
      <c r="O775" s="390" t="s">
        <v>1348</v>
      </c>
      <c r="P775" s="373" t="s">
        <v>1349</v>
      </c>
      <c r="Q775" s="372" t="s">
        <v>3638</v>
      </c>
      <c r="R775" s="374">
        <v>35</v>
      </c>
      <c r="S775" s="375">
        <v>25</v>
      </c>
      <c r="T775" s="392">
        <v>25</v>
      </c>
      <c r="U775" s="391" t="s">
        <v>7599</v>
      </c>
      <c r="V775" s="376">
        <v>123.30663074554653</v>
      </c>
      <c r="W775" s="378">
        <v>124.33450626786893</v>
      </c>
      <c r="X775" s="377">
        <v>62.259431493292283</v>
      </c>
      <c r="Y775" s="387">
        <v>62.39</v>
      </c>
      <c r="Z775" s="395" t="s">
        <v>3639</v>
      </c>
      <c r="AA775" s="380">
        <v>120</v>
      </c>
      <c r="AB775" s="379" t="s">
        <v>3630</v>
      </c>
      <c r="AC775" s="380">
        <v>0</v>
      </c>
      <c r="AD775" s="379" t="s">
        <v>3630</v>
      </c>
      <c r="AE775" s="394">
        <v>0</v>
      </c>
      <c r="AF775" s="396">
        <v>0</v>
      </c>
      <c r="AG775" s="393">
        <v>0</v>
      </c>
      <c r="AH775" s="397" t="s">
        <v>633</v>
      </c>
      <c r="AI775" s="351"/>
      <c r="AL775" s="525" t="s">
        <v>16000</v>
      </c>
      <c r="AM775" s="513" t="s">
        <v>84</v>
      </c>
      <c r="AN775" s="508">
        <v>100</v>
      </c>
      <c r="AO775" s="514">
        <v>1299</v>
      </c>
      <c r="AP775" s="498">
        <v>966</v>
      </c>
      <c r="AQ775" s="515">
        <v>333</v>
      </c>
      <c r="AR775" s="512" t="s">
        <v>16001</v>
      </c>
      <c r="BA775" s="338" t="s">
        <v>7601</v>
      </c>
    </row>
    <row r="776" spans="2:53" ht="16.5" customHeight="1">
      <c r="B776" s="398" t="s">
        <v>7602</v>
      </c>
      <c r="C776" s="381" t="s">
        <v>7603</v>
      </c>
      <c r="D776" s="383">
        <v>1300</v>
      </c>
      <c r="E776" s="382" t="s">
        <v>633</v>
      </c>
      <c r="F776" s="369" t="s">
        <v>7599</v>
      </c>
      <c r="G776" s="385" t="s">
        <v>7604</v>
      </c>
      <c r="H776" s="386"/>
      <c r="I776" s="384" t="s">
        <v>1109</v>
      </c>
      <c r="J776" s="367" t="s">
        <v>69</v>
      </c>
      <c r="K776" s="366" t="s">
        <v>83</v>
      </c>
      <c r="L776" s="387">
        <v>18</v>
      </c>
      <c r="M776" s="388" t="s">
        <v>7605</v>
      </c>
      <c r="N776" s="389">
        <v>1000</v>
      </c>
      <c r="O776" s="390" t="s">
        <v>1350</v>
      </c>
      <c r="P776" s="373" t="s">
        <v>1350</v>
      </c>
      <c r="Q776" s="372" t="s">
        <v>3638</v>
      </c>
      <c r="R776" s="374">
        <v>20</v>
      </c>
      <c r="S776" s="375">
        <v>35</v>
      </c>
      <c r="T776" s="392">
        <v>25</v>
      </c>
      <c r="U776" s="391" t="s">
        <v>7599</v>
      </c>
      <c r="V776" s="376">
        <v>123.30480496388228</v>
      </c>
      <c r="W776" s="378">
        <v>124.33251450605339</v>
      </c>
      <c r="X776" s="377">
        <v>62.21134026503217</v>
      </c>
      <c r="Y776" s="387" t="s">
        <v>633</v>
      </c>
      <c r="Z776" s="395" t="s">
        <v>4557</v>
      </c>
      <c r="AA776" s="380">
        <v>195.56</v>
      </c>
      <c r="AB776" s="379" t="s">
        <v>3630</v>
      </c>
      <c r="AC776" s="380">
        <v>0</v>
      </c>
      <c r="AD776" s="379" t="s">
        <v>3630</v>
      </c>
      <c r="AE776" s="394">
        <v>0</v>
      </c>
      <c r="AF776" s="396">
        <v>1.8660000000000001</v>
      </c>
      <c r="AG776" s="393">
        <v>0</v>
      </c>
      <c r="AH776" s="397" t="s">
        <v>7060</v>
      </c>
      <c r="AI776" s="351"/>
      <c r="AL776" s="525" t="s">
        <v>16002</v>
      </c>
      <c r="AM776" s="513" t="s">
        <v>83</v>
      </c>
      <c r="AN776" s="508">
        <v>100</v>
      </c>
      <c r="AO776" s="514">
        <v>1300</v>
      </c>
      <c r="AP776" s="498">
        <v>1300</v>
      </c>
      <c r="AQ776" s="515">
        <v>0</v>
      </c>
      <c r="AR776" s="512" t="s">
        <v>16003</v>
      </c>
      <c r="BA776" s="338" t="s">
        <v>7606</v>
      </c>
    </row>
    <row r="777" spans="2:53" ht="16.5" customHeight="1">
      <c r="B777" s="398" t="s">
        <v>7607</v>
      </c>
      <c r="C777" s="381" t="s">
        <v>7608</v>
      </c>
      <c r="D777" s="383">
        <v>1301</v>
      </c>
      <c r="E777" s="382" t="s">
        <v>7609</v>
      </c>
      <c r="F777" s="369" t="s">
        <v>7610</v>
      </c>
      <c r="G777" s="385" t="s">
        <v>7611</v>
      </c>
      <c r="H777" s="386"/>
      <c r="I777" s="384" t="s">
        <v>357</v>
      </c>
      <c r="J777" s="367" t="s">
        <v>733</v>
      </c>
      <c r="K777" s="366" t="s">
        <v>84</v>
      </c>
      <c r="L777" s="387">
        <v>11</v>
      </c>
      <c r="M777" s="388" t="s">
        <v>7612</v>
      </c>
      <c r="N777" s="389">
        <v>700</v>
      </c>
      <c r="O777" s="390" t="s">
        <v>1350</v>
      </c>
      <c r="P777" s="373" t="s">
        <v>1351</v>
      </c>
      <c r="Q777" s="372" t="s">
        <v>3638</v>
      </c>
      <c r="R777" s="374">
        <v>30</v>
      </c>
      <c r="S777" s="375">
        <v>30</v>
      </c>
      <c r="T777" s="392">
        <v>20</v>
      </c>
      <c r="U777" s="391" t="s">
        <v>7610</v>
      </c>
      <c r="V777" s="376">
        <v>123.2650926498869</v>
      </c>
      <c r="W777" s="378">
        <v>124.28919198169478</v>
      </c>
      <c r="X777" s="377">
        <v>62.24285768420917</v>
      </c>
      <c r="Y777" s="387">
        <v>64.45</v>
      </c>
      <c r="Z777" s="395" t="s">
        <v>3639</v>
      </c>
      <c r="AA777" s="380">
        <v>140</v>
      </c>
      <c r="AB777" s="379" t="s">
        <v>3630</v>
      </c>
      <c r="AC777" s="380">
        <v>10</v>
      </c>
      <c r="AD777" s="379" t="s">
        <v>3630</v>
      </c>
      <c r="AE777" s="394">
        <v>0</v>
      </c>
      <c r="AF777" s="396">
        <v>0</v>
      </c>
      <c r="AG777" s="393">
        <v>0</v>
      </c>
      <c r="AH777" s="397" t="s">
        <v>633</v>
      </c>
      <c r="AI777" s="351"/>
      <c r="AL777" s="525" t="s">
        <v>16004</v>
      </c>
      <c r="AM777" s="513" t="s">
        <v>84</v>
      </c>
      <c r="AN777" s="508">
        <v>100</v>
      </c>
      <c r="AO777" s="514">
        <v>1301</v>
      </c>
      <c r="AP777" s="498">
        <v>967</v>
      </c>
      <c r="AQ777" s="515">
        <v>334</v>
      </c>
      <c r="AR777" s="512" t="s">
        <v>16005</v>
      </c>
      <c r="BA777" s="338" t="s">
        <v>7613</v>
      </c>
    </row>
    <row r="778" spans="2:53" ht="16.5" customHeight="1">
      <c r="B778" s="398" t="s">
        <v>7614</v>
      </c>
      <c r="C778" s="381" t="s">
        <v>7615</v>
      </c>
      <c r="D778" s="383">
        <v>1301</v>
      </c>
      <c r="E778" s="382" t="s">
        <v>7616</v>
      </c>
      <c r="F778" s="369" t="s">
        <v>7617</v>
      </c>
      <c r="G778" s="385" t="s">
        <v>7618</v>
      </c>
      <c r="H778" s="386"/>
      <c r="I778" s="384" t="s">
        <v>357</v>
      </c>
      <c r="J778" s="367" t="s">
        <v>190</v>
      </c>
      <c r="K778" s="366" t="s">
        <v>84</v>
      </c>
      <c r="L778" s="387">
        <v>7</v>
      </c>
      <c r="M778" s="388" t="s">
        <v>7619</v>
      </c>
      <c r="N778" s="389">
        <v>700</v>
      </c>
      <c r="O778" s="390" t="s">
        <v>1350</v>
      </c>
      <c r="P778" s="373" t="s">
        <v>1351</v>
      </c>
      <c r="Q778" s="372" t="s">
        <v>3638</v>
      </c>
      <c r="R778" s="374">
        <v>30</v>
      </c>
      <c r="S778" s="375">
        <v>30</v>
      </c>
      <c r="T778" s="392">
        <v>20</v>
      </c>
      <c r="U778" s="391" t="s">
        <v>7617</v>
      </c>
      <c r="V778" s="376">
        <v>123.25743355005807</v>
      </c>
      <c r="W778" s="378">
        <v>124.28083660006334</v>
      </c>
      <c r="X778" s="377">
        <v>62.235864924939293</v>
      </c>
      <c r="Y778" s="387">
        <v>64.45</v>
      </c>
      <c r="Z778" s="395" t="s">
        <v>3639</v>
      </c>
      <c r="AA778" s="380">
        <v>140</v>
      </c>
      <c r="AB778" s="379" t="s">
        <v>3630</v>
      </c>
      <c r="AC778" s="380">
        <v>10</v>
      </c>
      <c r="AD778" s="379" t="s">
        <v>3630</v>
      </c>
      <c r="AE778" s="394">
        <v>0</v>
      </c>
      <c r="AF778" s="396">
        <v>0</v>
      </c>
      <c r="AG778" s="393">
        <v>0</v>
      </c>
      <c r="AH778" s="397" t="s">
        <v>633</v>
      </c>
      <c r="AI778" s="351"/>
      <c r="AL778" s="525" t="s">
        <v>16006</v>
      </c>
      <c r="AM778" s="513" t="s">
        <v>84</v>
      </c>
      <c r="AN778" s="508">
        <v>100</v>
      </c>
      <c r="AO778" s="514">
        <v>1301</v>
      </c>
      <c r="AP778" s="498">
        <v>967</v>
      </c>
      <c r="AQ778" s="515">
        <v>334</v>
      </c>
      <c r="AR778" s="512" t="s">
        <v>16007</v>
      </c>
      <c r="BA778" s="338" t="s">
        <v>7620</v>
      </c>
    </row>
    <row r="779" spans="2:53" ht="16.5" customHeight="1">
      <c r="B779" s="398" t="s">
        <v>7621</v>
      </c>
      <c r="C779" s="381" t="s">
        <v>7622</v>
      </c>
      <c r="D779" s="383">
        <v>1302</v>
      </c>
      <c r="E779" s="382" t="s">
        <v>7623</v>
      </c>
      <c r="F779" s="369" t="s">
        <v>7624</v>
      </c>
      <c r="G779" s="385" t="s">
        <v>7609</v>
      </c>
      <c r="H779" s="386"/>
      <c r="I779" s="384" t="s">
        <v>357</v>
      </c>
      <c r="J779" s="367" t="s">
        <v>194</v>
      </c>
      <c r="K779" s="366" t="s">
        <v>84</v>
      </c>
      <c r="L779" s="387">
        <v>11</v>
      </c>
      <c r="M779" s="388" t="s">
        <v>7625</v>
      </c>
      <c r="N779" s="389">
        <v>700</v>
      </c>
      <c r="O779" s="390" t="s">
        <v>1350</v>
      </c>
      <c r="P779" s="373" t="s">
        <v>1351</v>
      </c>
      <c r="Q779" s="372" t="s">
        <v>3638</v>
      </c>
      <c r="R779" s="374">
        <v>30</v>
      </c>
      <c r="S779" s="375">
        <v>30</v>
      </c>
      <c r="T779" s="392">
        <v>20</v>
      </c>
      <c r="U779" s="391" t="s">
        <v>7624</v>
      </c>
      <c r="V779" s="376">
        <v>123.23624299516416</v>
      </c>
      <c r="W779" s="378">
        <v>124.25771963108818</v>
      </c>
      <c r="X779" s="377">
        <v>62.23301868687382</v>
      </c>
      <c r="Y779" s="387">
        <v>64.430000000000007</v>
      </c>
      <c r="Z779" s="395" t="s">
        <v>3639</v>
      </c>
      <c r="AA779" s="380">
        <v>140</v>
      </c>
      <c r="AB779" s="379" t="s">
        <v>3630</v>
      </c>
      <c r="AC779" s="380">
        <v>10</v>
      </c>
      <c r="AD779" s="379" t="s">
        <v>3630</v>
      </c>
      <c r="AE779" s="394">
        <v>0</v>
      </c>
      <c r="AF779" s="396">
        <v>0</v>
      </c>
      <c r="AG779" s="393">
        <v>0</v>
      </c>
      <c r="AH779" s="397" t="s">
        <v>633</v>
      </c>
      <c r="AI779" s="351"/>
      <c r="AL779" s="525" t="s">
        <v>16008</v>
      </c>
      <c r="AM779" s="513" t="s">
        <v>84</v>
      </c>
      <c r="AN779" s="508">
        <v>100</v>
      </c>
      <c r="AO779" s="514">
        <v>1302</v>
      </c>
      <c r="AP779" s="498">
        <v>967</v>
      </c>
      <c r="AQ779" s="515">
        <v>335</v>
      </c>
      <c r="AR779" s="512" t="s">
        <v>16009</v>
      </c>
      <c r="BA779" s="338" t="s">
        <v>7626</v>
      </c>
    </row>
    <row r="780" spans="2:53" ht="16.5" customHeight="1">
      <c r="B780" s="398" t="s">
        <v>7627</v>
      </c>
      <c r="C780" s="381" t="s">
        <v>7628</v>
      </c>
      <c r="D780" s="383">
        <v>1302</v>
      </c>
      <c r="E780" s="382" t="s">
        <v>7629</v>
      </c>
      <c r="F780" s="369" t="s">
        <v>7630</v>
      </c>
      <c r="G780" s="385" t="s">
        <v>7629</v>
      </c>
      <c r="H780" s="386"/>
      <c r="I780" s="384" t="s">
        <v>801</v>
      </c>
      <c r="J780" s="367" t="s">
        <v>395</v>
      </c>
      <c r="K780" s="366" t="s">
        <v>84</v>
      </c>
      <c r="L780" s="387">
        <v>12</v>
      </c>
      <c r="M780" s="388" t="s">
        <v>7631</v>
      </c>
      <c r="N780" s="389">
        <v>200</v>
      </c>
      <c r="O780" s="390" t="s">
        <v>1348</v>
      </c>
      <c r="P780" s="373" t="s">
        <v>1348</v>
      </c>
      <c r="Q780" s="372" t="s">
        <v>3638</v>
      </c>
      <c r="R780" s="374">
        <v>30</v>
      </c>
      <c r="S780" s="375">
        <v>30</v>
      </c>
      <c r="T780" s="392">
        <v>25</v>
      </c>
      <c r="U780" s="391" t="s">
        <v>7630</v>
      </c>
      <c r="V780" s="376">
        <v>123.15832753961479</v>
      </c>
      <c r="W780" s="378">
        <v>124.17272095230703</v>
      </c>
      <c r="X780" s="377">
        <v>62.204475754039095</v>
      </c>
      <c r="Y780" s="387" t="s">
        <v>633</v>
      </c>
      <c r="Z780" s="395" t="s">
        <v>4557</v>
      </c>
      <c r="AA780" s="380">
        <v>14.25</v>
      </c>
      <c r="AB780" s="379" t="s">
        <v>3630</v>
      </c>
      <c r="AC780" s="380">
        <v>10</v>
      </c>
      <c r="AD780" s="379" t="s">
        <v>3630</v>
      </c>
      <c r="AE780" s="394">
        <v>0</v>
      </c>
      <c r="AF780" s="396">
        <v>0</v>
      </c>
      <c r="AG780" s="393">
        <v>0</v>
      </c>
      <c r="AH780" s="397" t="s">
        <v>633</v>
      </c>
      <c r="AI780" s="351"/>
      <c r="AL780" s="525" t="s">
        <v>16010</v>
      </c>
      <c r="AM780" s="513" t="s">
        <v>84</v>
      </c>
      <c r="AN780" s="508">
        <v>100</v>
      </c>
      <c r="AO780" s="514">
        <v>1302</v>
      </c>
      <c r="AP780" s="498">
        <v>966</v>
      </c>
      <c r="AQ780" s="515">
        <v>336</v>
      </c>
      <c r="AR780" s="512" t="s">
        <v>16011</v>
      </c>
      <c r="BA780" s="338" t="s">
        <v>7632</v>
      </c>
    </row>
    <row r="781" spans="2:53" ht="16.5" customHeight="1">
      <c r="B781" s="398" t="s">
        <v>7633</v>
      </c>
      <c r="C781" s="381" t="s">
        <v>7634</v>
      </c>
      <c r="D781" s="383">
        <v>1303</v>
      </c>
      <c r="E781" s="382" t="s">
        <v>7635</v>
      </c>
      <c r="F781" s="369" t="s">
        <v>7636</v>
      </c>
      <c r="G781" s="385" t="s">
        <v>7635</v>
      </c>
      <c r="H781" s="386"/>
      <c r="I781" s="384" t="s">
        <v>402</v>
      </c>
      <c r="J781" s="367" t="s">
        <v>819</v>
      </c>
      <c r="K781" s="366" t="s">
        <v>84</v>
      </c>
      <c r="L781" s="387">
        <v>19</v>
      </c>
      <c r="M781" s="388" t="s">
        <v>7637</v>
      </c>
      <c r="N781" s="389">
        <v>1000</v>
      </c>
      <c r="O781" s="390" t="s">
        <v>1348</v>
      </c>
      <c r="P781" s="373" t="s">
        <v>1348</v>
      </c>
      <c r="Q781" s="372" t="s">
        <v>3638</v>
      </c>
      <c r="R781" s="374">
        <v>30</v>
      </c>
      <c r="S781" s="375">
        <v>30</v>
      </c>
      <c r="T781" s="392">
        <v>20</v>
      </c>
      <c r="U781" s="391" t="s">
        <v>7636</v>
      </c>
      <c r="V781" s="376">
        <v>123.13267585897478</v>
      </c>
      <c r="W781" s="378">
        <v>124.14473730069976</v>
      </c>
      <c r="X781" s="377">
        <v>62.191293420162744</v>
      </c>
      <c r="Y781" s="387" t="s">
        <v>633</v>
      </c>
      <c r="Z781" s="395" t="s">
        <v>4557</v>
      </c>
      <c r="AA781" s="380">
        <v>196</v>
      </c>
      <c r="AB781" s="379" t="s">
        <v>3630</v>
      </c>
      <c r="AC781" s="380">
        <v>0</v>
      </c>
      <c r="AD781" s="379" t="s">
        <v>3630</v>
      </c>
      <c r="AE781" s="394">
        <v>0</v>
      </c>
      <c r="AF781" s="396">
        <v>0</v>
      </c>
      <c r="AG781" s="393">
        <v>0</v>
      </c>
      <c r="AH781" s="397" t="s">
        <v>633</v>
      </c>
      <c r="AI781" s="351"/>
      <c r="AL781" s="525" t="s">
        <v>16012</v>
      </c>
      <c r="AM781" s="513" t="s">
        <v>84</v>
      </c>
      <c r="AN781" s="508">
        <v>100</v>
      </c>
      <c r="AO781" s="514">
        <v>1303</v>
      </c>
      <c r="AP781" s="498">
        <v>967</v>
      </c>
      <c r="AQ781" s="515">
        <v>336</v>
      </c>
      <c r="AR781" s="512" t="s">
        <v>16013</v>
      </c>
      <c r="BA781" s="338" t="s">
        <v>7638</v>
      </c>
    </row>
    <row r="782" spans="2:53" ht="16.5" customHeight="1">
      <c r="B782" s="398" t="s">
        <v>7639</v>
      </c>
      <c r="C782" s="381" t="s">
        <v>7640</v>
      </c>
      <c r="D782" s="383">
        <v>1303</v>
      </c>
      <c r="E782" s="382" t="s">
        <v>7641</v>
      </c>
      <c r="F782" s="369" t="s">
        <v>7642</v>
      </c>
      <c r="G782" s="385" t="s">
        <v>7643</v>
      </c>
      <c r="H782" s="386"/>
      <c r="I782" s="384" t="s">
        <v>357</v>
      </c>
      <c r="J782" s="367" t="s">
        <v>197</v>
      </c>
      <c r="K782" s="366" t="s">
        <v>84</v>
      </c>
      <c r="L782" s="387">
        <v>11</v>
      </c>
      <c r="M782" s="388" t="s">
        <v>7644</v>
      </c>
      <c r="N782" s="389">
        <v>700</v>
      </c>
      <c r="O782" s="390" t="s">
        <v>1350</v>
      </c>
      <c r="P782" s="373" t="s">
        <v>1351</v>
      </c>
      <c r="Q782" s="372" t="s">
        <v>3638</v>
      </c>
      <c r="R782" s="374">
        <v>30</v>
      </c>
      <c r="S782" s="375">
        <v>30</v>
      </c>
      <c r="T782" s="392">
        <v>20</v>
      </c>
      <c r="U782" s="391" t="s">
        <v>7642</v>
      </c>
      <c r="V782" s="376">
        <v>123.12778394016625</v>
      </c>
      <c r="W782" s="378">
        <v>124.13940066199953</v>
      </c>
      <c r="X782" s="377">
        <v>62.191407698917104</v>
      </c>
      <c r="Y782" s="387">
        <v>64.350000000000009</v>
      </c>
      <c r="Z782" s="395" t="s">
        <v>3639</v>
      </c>
      <c r="AA782" s="380">
        <v>140</v>
      </c>
      <c r="AB782" s="379" t="s">
        <v>3630</v>
      </c>
      <c r="AC782" s="380">
        <v>10</v>
      </c>
      <c r="AD782" s="379" t="s">
        <v>3630</v>
      </c>
      <c r="AE782" s="394">
        <v>0</v>
      </c>
      <c r="AF782" s="396">
        <v>0</v>
      </c>
      <c r="AG782" s="393">
        <v>0</v>
      </c>
      <c r="AH782" s="397" t="s">
        <v>633</v>
      </c>
      <c r="AI782" s="351"/>
      <c r="AL782" s="525" t="s">
        <v>16014</v>
      </c>
      <c r="AM782" s="513" t="s">
        <v>84</v>
      </c>
      <c r="AN782" s="508">
        <v>100</v>
      </c>
      <c r="AO782" s="514">
        <v>1303</v>
      </c>
      <c r="AP782" s="498">
        <v>967</v>
      </c>
      <c r="AQ782" s="515">
        <v>336</v>
      </c>
      <c r="AR782" s="512" t="s">
        <v>16015</v>
      </c>
      <c r="BA782" s="338" t="s">
        <v>7645</v>
      </c>
    </row>
    <row r="783" spans="2:53" ht="16.5" customHeight="1">
      <c r="B783" s="398" t="s">
        <v>7646</v>
      </c>
      <c r="C783" s="381" t="s">
        <v>7647</v>
      </c>
      <c r="D783" s="383">
        <v>1304</v>
      </c>
      <c r="E783" s="382" t="s">
        <v>633</v>
      </c>
      <c r="F783" s="369" t="s">
        <v>7648</v>
      </c>
      <c r="G783" s="385" t="s">
        <v>7649</v>
      </c>
      <c r="H783" s="386"/>
      <c r="I783" s="384" t="s">
        <v>1109</v>
      </c>
      <c r="J783" s="367" t="s">
        <v>94</v>
      </c>
      <c r="K783" s="366" t="s">
        <v>83</v>
      </c>
      <c r="L783" s="387">
        <v>20</v>
      </c>
      <c r="M783" s="388" t="s">
        <v>7651</v>
      </c>
      <c r="N783" s="389">
        <v>1000</v>
      </c>
      <c r="O783" s="390" t="s">
        <v>1350</v>
      </c>
      <c r="P783" s="373" t="s">
        <v>1350</v>
      </c>
      <c r="Q783" s="372" t="s">
        <v>3638</v>
      </c>
      <c r="R783" s="374">
        <v>20</v>
      </c>
      <c r="S783" s="375">
        <v>35</v>
      </c>
      <c r="T783" s="392">
        <v>25</v>
      </c>
      <c r="U783" s="391" t="s">
        <v>7648</v>
      </c>
      <c r="V783" s="376">
        <v>123.11900948295323</v>
      </c>
      <c r="W783" s="378">
        <v>124.12982852685805</v>
      </c>
      <c r="X783" s="377">
        <v>62.14558099509437</v>
      </c>
      <c r="Y783" s="387" t="s">
        <v>633</v>
      </c>
      <c r="Z783" s="395" t="s">
        <v>4557</v>
      </c>
      <c r="AA783" s="380">
        <v>195.56</v>
      </c>
      <c r="AB783" s="379" t="s">
        <v>3630</v>
      </c>
      <c r="AC783" s="380">
        <v>0</v>
      </c>
      <c r="AD783" s="379" t="s">
        <v>3630</v>
      </c>
      <c r="AE783" s="394">
        <v>0</v>
      </c>
      <c r="AF783" s="396">
        <v>1.8640000000000001</v>
      </c>
      <c r="AG783" s="393">
        <v>0</v>
      </c>
      <c r="AH783" s="397" t="s">
        <v>7060</v>
      </c>
      <c r="AI783" s="351"/>
      <c r="AL783" s="525" t="s">
        <v>16016</v>
      </c>
      <c r="AM783" s="513" t="s">
        <v>83</v>
      </c>
      <c r="AN783" s="508">
        <v>100</v>
      </c>
      <c r="AO783" s="514">
        <v>1304</v>
      </c>
      <c r="AP783" s="498">
        <v>1304</v>
      </c>
      <c r="AQ783" s="515">
        <v>0</v>
      </c>
      <c r="AR783" s="512" t="s">
        <v>16017</v>
      </c>
      <c r="BA783" s="338" t="s">
        <v>7652</v>
      </c>
    </row>
    <row r="784" spans="2:53" ht="16.5" customHeight="1">
      <c r="B784" s="398" t="s">
        <v>7646</v>
      </c>
      <c r="C784" s="381" t="s">
        <v>7647</v>
      </c>
      <c r="D784" s="383">
        <v>1304</v>
      </c>
      <c r="E784" s="382" t="s">
        <v>7649</v>
      </c>
      <c r="F784" s="369" t="s">
        <v>7648</v>
      </c>
      <c r="G784" s="385" t="s">
        <v>7653</v>
      </c>
      <c r="H784" s="386"/>
      <c r="I784" s="384" t="s">
        <v>506</v>
      </c>
      <c r="J784" s="367" t="s">
        <v>1427</v>
      </c>
      <c r="K784" s="366" t="s">
        <v>84</v>
      </c>
      <c r="L784" s="387">
        <v>16</v>
      </c>
      <c r="M784" s="388" t="s">
        <v>7654</v>
      </c>
      <c r="N784" s="389">
        <v>600</v>
      </c>
      <c r="O784" s="390" t="s">
        <v>1348</v>
      </c>
      <c r="P784" s="373" t="s">
        <v>1349</v>
      </c>
      <c r="Q784" s="372" t="s">
        <v>3638</v>
      </c>
      <c r="R784" s="374">
        <v>37</v>
      </c>
      <c r="S784" s="375">
        <v>43</v>
      </c>
      <c r="T784" s="392">
        <v>20</v>
      </c>
      <c r="U784" s="391" t="s">
        <v>7648</v>
      </c>
      <c r="V784" s="376">
        <v>123.11255660353756</v>
      </c>
      <c r="W784" s="378">
        <v>124.12278902204096</v>
      </c>
      <c r="X784" s="377">
        <v>62.187327187210755</v>
      </c>
      <c r="Y784" s="387">
        <v>63.11</v>
      </c>
      <c r="Z784" s="395" t="s">
        <v>3639</v>
      </c>
      <c r="AA784" s="380">
        <v>100</v>
      </c>
      <c r="AB784" s="379" t="s">
        <v>3630</v>
      </c>
      <c r="AC784" s="380">
        <v>10</v>
      </c>
      <c r="AD784" s="379" t="s">
        <v>3630</v>
      </c>
      <c r="AE784" s="394">
        <v>0</v>
      </c>
      <c r="AF784" s="396">
        <v>0</v>
      </c>
      <c r="AG784" s="393">
        <v>0</v>
      </c>
      <c r="AH784" s="397" t="s">
        <v>633</v>
      </c>
      <c r="AI784" s="351"/>
      <c r="AL784" s="525" t="s">
        <v>16018</v>
      </c>
      <c r="AM784" s="513" t="s">
        <v>84</v>
      </c>
      <c r="AN784" s="508">
        <v>100</v>
      </c>
      <c r="AO784" s="514">
        <v>1304</v>
      </c>
      <c r="AP784" s="498">
        <v>968</v>
      </c>
      <c r="AQ784" s="515">
        <v>336</v>
      </c>
      <c r="AR784" s="512" t="s">
        <v>16019</v>
      </c>
      <c r="BA784" s="338" t="s">
        <v>7655</v>
      </c>
    </row>
    <row r="785" spans="2:53" ht="16.5" customHeight="1">
      <c r="B785" s="398" t="s">
        <v>7646</v>
      </c>
      <c r="C785" s="381" t="s">
        <v>7647</v>
      </c>
      <c r="D785" s="383">
        <v>1305</v>
      </c>
      <c r="E785" s="382" t="s">
        <v>633</v>
      </c>
      <c r="F785" s="369" t="s">
        <v>7648</v>
      </c>
      <c r="G785" s="385" t="s">
        <v>7656</v>
      </c>
      <c r="H785" s="386"/>
      <c r="I785" s="384" t="s">
        <v>401</v>
      </c>
      <c r="J785" s="367" t="s">
        <v>509</v>
      </c>
      <c r="K785" s="366" t="s">
        <v>83</v>
      </c>
      <c r="L785" s="387">
        <v>50</v>
      </c>
      <c r="M785" s="388" t="s">
        <v>7658</v>
      </c>
      <c r="N785" s="389">
        <v>1000</v>
      </c>
      <c r="O785" s="390" t="s">
        <v>1350</v>
      </c>
      <c r="P785" s="373" t="s">
        <v>1351</v>
      </c>
      <c r="Q785" s="372" t="s">
        <v>3638</v>
      </c>
      <c r="R785" s="374">
        <v>20</v>
      </c>
      <c r="S785" s="375">
        <v>35</v>
      </c>
      <c r="T785" s="392">
        <v>25</v>
      </c>
      <c r="U785" s="391" t="s">
        <v>7648</v>
      </c>
      <c r="V785" s="376">
        <v>123.1149466579066</v>
      </c>
      <c r="W785" s="378">
        <v>124.12539635407991</v>
      </c>
      <c r="X785" s="377">
        <v>62.144828494006724</v>
      </c>
      <c r="Y785" s="387">
        <v>62.9</v>
      </c>
      <c r="Z785" s="395" t="s">
        <v>4557</v>
      </c>
      <c r="AA785" s="380">
        <v>194</v>
      </c>
      <c r="AB785" s="379" t="s">
        <v>3630</v>
      </c>
      <c r="AC785" s="380">
        <v>4</v>
      </c>
      <c r="AD785" s="379" t="s">
        <v>3630</v>
      </c>
      <c r="AE785" s="394">
        <v>0</v>
      </c>
      <c r="AF785" s="396">
        <v>0</v>
      </c>
      <c r="AG785" s="393">
        <v>0</v>
      </c>
      <c r="AH785" s="397" t="s">
        <v>633</v>
      </c>
      <c r="AI785" s="351"/>
      <c r="AL785" s="525" t="s">
        <v>16020</v>
      </c>
      <c r="AM785" s="513" t="s">
        <v>83</v>
      </c>
      <c r="AN785" s="508">
        <v>100</v>
      </c>
      <c r="AO785" s="514">
        <v>1305</v>
      </c>
      <c r="AP785" s="498">
        <v>1305</v>
      </c>
      <c r="AQ785" s="515">
        <v>0</v>
      </c>
      <c r="AR785" s="512" t="s">
        <v>16021</v>
      </c>
      <c r="BA785" s="338" t="s">
        <v>7659</v>
      </c>
    </row>
    <row r="786" spans="2:53" ht="16.5" customHeight="1">
      <c r="B786" s="398" t="s">
        <v>7660</v>
      </c>
      <c r="C786" s="381" t="s">
        <v>7661</v>
      </c>
      <c r="D786" s="383">
        <v>1305</v>
      </c>
      <c r="E786" s="382" t="s">
        <v>7662</v>
      </c>
      <c r="F786" s="369" t="s">
        <v>7663</v>
      </c>
      <c r="G786" s="385" t="s">
        <v>7664</v>
      </c>
      <c r="H786" s="386"/>
      <c r="I786" s="384" t="s">
        <v>150</v>
      </c>
      <c r="J786" s="367" t="s">
        <v>169</v>
      </c>
      <c r="K786" s="366" t="s">
        <v>84</v>
      </c>
      <c r="L786" s="387">
        <v>17</v>
      </c>
      <c r="M786" s="388" t="s">
        <v>7665</v>
      </c>
      <c r="N786" s="389">
        <v>800</v>
      </c>
      <c r="O786" s="390" t="s">
        <v>1348</v>
      </c>
      <c r="P786" s="373" t="s">
        <v>1349</v>
      </c>
      <c r="Q786" s="372" t="s">
        <v>3638</v>
      </c>
      <c r="R786" s="374">
        <v>35</v>
      </c>
      <c r="S786" s="375">
        <v>25</v>
      </c>
      <c r="T786" s="392">
        <v>25</v>
      </c>
      <c r="U786" s="391" t="s">
        <v>7663</v>
      </c>
      <c r="V786" s="376">
        <v>123.06335844040761</v>
      </c>
      <c r="W786" s="378">
        <v>124.06911829862648</v>
      </c>
      <c r="X786" s="377">
        <v>62.168761630482962</v>
      </c>
      <c r="Y786" s="387">
        <v>62.29</v>
      </c>
      <c r="Z786" s="395" t="s">
        <v>3639</v>
      </c>
      <c r="AA786" s="380">
        <v>120</v>
      </c>
      <c r="AB786" s="379" t="s">
        <v>3630</v>
      </c>
      <c r="AC786" s="380">
        <v>0</v>
      </c>
      <c r="AD786" s="379" t="s">
        <v>3630</v>
      </c>
      <c r="AE786" s="394">
        <v>0</v>
      </c>
      <c r="AF786" s="396">
        <v>0</v>
      </c>
      <c r="AG786" s="393">
        <v>0</v>
      </c>
      <c r="AH786" s="397" t="s">
        <v>633</v>
      </c>
      <c r="AI786" s="351"/>
      <c r="AL786" s="525" t="s">
        <v>16022</v>
      </c>
      <c r="AM786" s="513" t="s">
        <v>84</v>
      </c>
      <c r="AN786" s="508">
        <v>100</v>
      </c>
      <c r="AO786" s="514">
        <v>1305</v>
      </c>
      <c r="AP786" s="498">
        <v>968</v>
      </c>
      <c r="AQ786" s="515">
        <v>337</v>
      </c>
      <c r="AR786" s="512" t="s">
        <v>16023</v>
      </c>
      <c r="BA786" s="338" t="s">
        <v>7666</v>
      </c>
    </row>
    <row r="787" spans="2:53" ht="16.5" customHeight="1">
      <c r="B787" s="398" t="s">
        <v>7667</v>
      </c>
      <c r="C787" s="381" t="s">
        <v>7668</v>
      </c>
      <c r="D787" s="383">
        <v>1306</v>
      </c>
      <c r="E787" s="382" t="s">
        <v>7669</v>
      </c>
      <c r="F787" s="369" t="s">
        <v>7670</v>
      </c>
      <c r="G787" s="385" t="s">
        <v>7671</v>
      </c>
      <c r="H787" s="386"/>
      <c r="I787" s="384" t="s">
        <v>357</v>
      </c>
      <c r="J787" s="367" t="s">
        <v>743</v>
      </c>
      <c r="K787" s="366" t="s">
        <v>84</v>
      </c>
      <c r="L787" s="387">
        <v>3</v>
      </c>
      <c r="M787" s="388" t="s">
        <v>7672</v>
      </c>
      <c r="N787" s="389">
        <v>700</v>
      </c>
      <c r="O787" s="390" t="s">
        <v>1350</v>
      </c>
      <c r="P787" s="373" t="s">
        <v>1351</v>
      </c>
      <c r="Q787" s="372" t="s">
        <v>3638</v>
      </c>
      <c r="R787" s="374">
        <v>30</v>
      </c>
      <c r="S787" s="375">
        <v>30</v>
      </c>
      <c r="T787" s="392">
        <v>20</v>
      </c>
      <c r="U787" s="391" t="s">
        <v>7670</v>
      </c>
      <c r="V787" s="376">
        <v>123.05773746714678</v>
      </c>
      <c r="W787" s="378">
        <v>124.06298632779648</v>
      </c>
      <c r="X787" s="377">
        <v>62.164638102528365</v>
      </c>
      <c r="Y787" s="387">
        <v>64.300000000000011</v>
      </c>
      <c r="Z787" s="395" t="s">
        <v>3639</v>
      </c>
      <c r="AA787" s="380">
        <v>140</v>
      </c>
      <c r="AB787" s="379" t="s">
        <v>3630</v>
      </c>
      <c r="AC787" s="380">
        <v>10</v>
      </c>
      <c r="AD787" s="379" t="s">
        <v>3630</v>
      </c>
      <c r="AE787" s="394">
        <v>0</v>
      </c>
      <c r="AF787" s="396">
        <v>0</v>
      </c>
      <c r="AG787" s="393">
        <v>0</v>
      </c>
      <c r="AH787" s="397" t="s">
        <v>633</v>
      </c>
      <c r="AI787" s="351"/>
      <c r="AL787" s="525" t="s">
        <v>16024</v>
      </c>
      <c r="AM787" s="513" t="s">
        <v>84</v>
      </c>
      <c r="AN787" s="508">
        <v>100</v>
      </c>
      <c r="AO787" s="514">
        <v>1306</v>
      </c>
      <c r="AP787" s="498">
        <v>968</v>
      </c>
      <c r="AQ787" s="515">
        <v>338</v>
      </c>
      <c r="AR787" s="512" t="s">
        <v>16025</v>
      </c>
      <c r="BA787" s="338" t="s">
        <v>7673</v>
      </c>
    </row>
    <row r="788" spans="2:53" ht="16.5" customHeight="1">
      <c r="B788" s="398" t="s">
        <v>7674</v>
      </c>
      <c r="C788" s="381" t="s">
        <v>7675</v>
      </c>
      <c r="D788" s="383">
        <v>1306</v>
      </c>
      <c r="E788" s="382" t="s">
        <v>633</v>
      </c>
      <c r="F788" s="369" t="s">
        <v>7670</v>
      </c>
      <c r="G788" s="385" t="s">
        <v>7650</v>
      </c>
      <c r="H788" s="386"/>
      <c r="I788" s="384" t="s">
        <v>401</v>
      </c>
      <c r="J788" s="367" t="s">
        <v>1476</v>
      </c>
      <c r="K788" s="366" t="s">
        <v>83</v>
      </c>
      <c r="L788" s="387">
        <v>34</v>
      </c>
      <c r="M788" s="388" t="s">
        <v>7676</v>
      </c>
      <c r="N788" s="389">
        <v>1000</v>
      </c>
      <c r="O788" s="390" t="s">
        <v>1350</v>
      </c>
      <c r="P788" s="373" t="s">
        <v>1351</v>
      </c>
      <c r="Q788" s="372" t="s">
        <v>3638</v>
      </c>
      <c r="R788" s="374">
        <v>20</v>
      </c>
      <c r="S788" s="375">
        <v>35</v>
      </c>
      <c r="T788" s="392">
        <v>25</v>
      </c>
      <c r="U788" s="391" t="s">
        <v>7670</v>
      </c>
      <c r="V788" s="376">
        <v>123.05419135036084</v>
      </c>
      <c r="W788" s="378">
        <v>124.05911783675727</v>
      </c>
      <c r="X788" s="377">
        <v>62.123345406440954</v>
      </c>
      <c r="Y788" s="387">
        <v>62.559999999999995</v>
      </c>
      <c r="Z788" s="395" t="s">
        <v>4557</v>
      </c>
      <c r="AA788" s="380">
        <v>194</v>
      </c>
      <c r="AB788" s="379" t="s">
        <v>3630</v>
      </c>
      <c r="AC788" s="380">
        <v>4</v>
      </c>
      <c r="AD788" s="379" t="s">
        <v>3630</v>
      </c>
      <c r="AE788" s="394">
        <v>0</v>
      </c>
      <c r="AF788" s="396">
        <v>9.3309999999999995</v>
      </c>
      <c r="AG788" s="393">
        <v>0</v>
      </c>
      <c r="AH788" s="397" t="s">
        <v>6860</v>
      </c>
      <c r="AI788" s="351"/>
      <c r="AL788" s="525" t="s">
        <v>16026</v>
      </c>
      <c r="AM788" s="513" t="s">
        <v>83</v>
      </c>
      <c r="AN788" s="508">
        <v>100</v>
      </c>
      <c r="AO788" s="514">
        <v>1306</v>
      </c>
      <c r="AP788" s="498">
        <v>1306</v>
      </c>
      <c r="AQ788" s="515">
        <v>0</v>
      </c>
      <c r="AR788" s="512" t="s">
        <v>16027</v>
      </c>
      <c r="BA788" s="338" t="s">
        <v>7677</v>
      </c>
    </row>
    <row r="789" spans="2:53" ht="16.5" customHeight="1">
      <c r="B789" s="398" t="s">
        <v>7678</v>
      </c>
      <c r="C789" s="381" t="s">
        <v>7679</v>
      </c>
      <c r="D789" s="383">
        <v>1307</v>
      </c>
      <c r="E789" s="382" t="s">
        <v>7680</v>
      </c>
      <c r="F789" s="369" t="s">
        <v>7681</v>
      </c>
      <c r="G789" s="385" t="s">
        <v>7682</v>
      </c>
      <c r="H789" s="386"/>
      <c r="I789" s="384" t="s">
        <v>421</v>
      </c>
      <c r="J789" s="367" t="s">
        <v>796</v>
      </c>
      <c r="K789" s="366" t="s">
        <v>84</v>
      </c>
      <c r="L789" s="387">
        <v>8</v>
      </c>
      <c r="M789" s="388" t="s">
        <v>7683</v>
      </c>
      <c r="N789" s="389">
        <v>1000</v>
      </c>
      <c r="O789" s="390" t="s">
        <v>1350</v>
      </c>
      <c r="P789" s="373" t="s">
        <v>1351</v>
      </c>
      <c r="Q789" s="372" t="s">
        <v>3638</v>
      </c>
      <c r="R789" s="374">
        <v>35</v>
      </c>
      <c r="S789" s="375">
        <v>25</v>
      </c>
      <c r="T789" s="392">
        <v>20</v>
      </c>
      <c r="U789" s="391" t="s">
        <v>7681</v>
      </c>
      <c r="V789" s="376">
        <v>123.03309546002794</v>
      </c>
      <c r="W789" s="378">
        <v>124.03610413821228</v>
      </c>
      <c r="X789" s="377">
        <v>62.155400200879889</v>
      </c>
      <c r="Y789" s="387">
        <v>62.55</v>
      </c>
      <c r="Z789" s="395" t="s">
        <v>4557</v>
      </c>
      <c r="AA789" s="380">
        <v>196</v>
      </c>
      <c r="AB789" s="379" t="s">
        <v>3630</v>
      </c>
      <c r="AC789" s="380">
        <v>3</v>
      </c>
      <c r="AD789" s="379" t="s">
        <v>3630</v>
      </c>
      <c r="AE789" s="394">
        <v>0</v>
      </c>
      <c r="AF789" s="396">
        <v>0</v>
      </c>
      <c r="AG789" s="393">
        <v>0</v>
      </c>
      <c r="AH789" s="397" t="s">
        <v>633</v>
      </c>
      <c r="AI789" s="351"/>
      <c r="AL789" s="525" t="s">
        <v>16028</v>
      </c>
      <c r="AM789" s="513" t="s">
        <v>84</v>
      </c>
      <c r="AN789" s="508">
        <v>100</v>
      </c>
      <c r="AO789" s="514">
        <v>1307</v>
      </c>
      <c r="AP789" s="498">
        <v>969</v>
      </c>
      <c r="AQ789" s="515">
        <v>338</v>
      </c>
      <c r="AR789" s="512" t="s">
        <v>16029</v>
      </c>
      <c r="BA789" s="338" t="s">
        <v>7684</v>
      </c>
    </row>
    <row r="790" spans="2:53" ht="16.5" customHeight="1">
      <c r="B790" s="398" t="s">
        <v>7685</v>
      </c>
      <c r="C790" s="381" t="s">
        <v>7686</v>
      </c>
      <c r="D790" s="383">
        <v>1307</v>
      </c>
      <c r="E790" s="382" t="s">
        <v>7687</v>
      </c>
      <c r="F790" s="369" t="s">
        <v>7688</v>
      </c>
      <c r="G790" s="385" t="s">
        <v>7657</v>
      </c>
      <c r="H790" s="386"/>
      <c r="I790" s="384" t="s">
        <v>357</v>
      </c>
      <c r="J790" s="367" t="s">
        <v>742</v>
      </c>
      <c r="K790" s="366" t="s">
        <v>84</v>
      </c>
      <c r="L790" s="387">
        <v>3</v>
      </c>
      <c r="M790" s="388" t="s">
        <v>7689</v>
      </c>
      <c r="N790" s="389">
        <v>700</v>
      </c>
      <c r="O790" s="390" t="s">
        <v>1350</v>
      </c>
      <c r="P790" s="373" t="s">
        <v>1351</v>
      </c>
      <c r="Q790" s="372" t="s">
        <v>3638</v>
      </c>
      <c r="R790" s="374">
        <v>30</v>
      </c>
      <c r="S790" s="375">
        <v>30</v>
      </c>
      <c r="T790" s="392">
        <v>20</v>
      </c>
      <c r="U790" s="391" t="s">
        <v>7688</v>
      </c>
      <c r="V790" s="376">
        <v>123.01706532152258</v>
      </c>
      <c r="W790" s="378">
        <v>124.01861671438826</v>
      </c>
      <c r="X790" s="377">
        <v>62.152158982044568</v>
      </c>
      <c r="Y790" s="387">
        <v>64.27000000000001</v>
      </c>
      <c r="Z790" s="395" t="s">
        <v>3639</v>
      </c>
      <c r="AA790" s="380">
        <v>140</v>
      </c>
      <c r="AB790" s="379" t="s">
        <v>3630</v>
      </c>
      <c r="AC790" s="380">
        <v>10</v>
      </c>
      <c r="AD790" s="379" t="s">
        <v>3630</v>
      </c>
      <c r="AE790" s="394">
        <v>0</v>
      </c>
      <c r="AF790" s="396">
        <v>0</v>
      </c>
      <c r="AG790" s="393">
        <v>0</v>
      </c>
      <c r="AH790" s="397" t="s">
        <v>633</v>
      </c>
      <c r="AI790" s="351"/>
      <c r="AL790" s="525" t="s">
        <v>16030</v>
      </c>
      <c r="AM790" s="513" t="s">
        <v>84</v>
      </c>
      <c r="AN790" s="508">
        <v>100</v>
      </c>
      <c r="AO790" s="514">
        <v>1307</v>
      </c>
      <c r="AP790" s="498">
        <v>969</v>
      </c>
      <c r="AQ790" s="515">
        <v>338</v>
      </c>
      <c r="AR790" s="512" t="s">
        <v>16031</v>
      </c>
      <c r="BA790" s="338" t="s">
        <v>7690</v>
      </c>
    </row>
    <row r="791" spans="2:53" ht="16.5" customHeight="1">
      <c r="B791" s="398" t="s">
        <v>7691</v>
      </c>
      <c r="C791" s="381" t="s">
        <v>7692</v>
      </c>
      <c r="D791" s="383">
        <v>1308</v>
      </c>
      <c r="E791" s="382" t="s">
        <v>7693</v>
      </c>
      <c r="F791" s="369" t="s">
        <v>7694</v>
      </c>
      <c r="G791" s="385" t="s">
        <v>7693</v>
      </c>
      <c r="H791" s="386"/>
      <c r="I791" s="384" t="s">
        <v>801</v>
      </c>
      <c r="J791" s="367" t="s">
        <v>807</v>
      </c>
      <c r="K791" s="366" t="s">
        <v>84</v>
      </c>
      <c r="L791" s="387">
        <v>12</v>
      </c>
      <c r="M791" s="388" t="s">
        <v>7695</v>
      </c>
      <c r="N791" s="389">
        <v>200</v>
      </c>
      <c r="O791" s="390" t="s">
        <v>1348</v>
      </c>
      <c r="P791" s="373" t="s">
        <v>1348</v>
      </c>
      <c r="Q791" s="372" t="s">
        <v>3638</v>
      </c>
      <c r="R791" s="374">
        <v>30</v>
      </c>
      <c r="S791" s="375">
        <v>30</v>
      </c>
      <c r="T791" s="392">
        <v>25</v>
      </c>
      <c r="U791" s="391" t="s">
        <v>7694</v>
      </c>
      <c r="V791" s="376">
        <v>122.96833589207475</v>
      </c>
      <c r="W791" s="378">
        <v>123.97713147760953</v>
      </c>
      <c r="X791" s="377">
        <v>62.13226631515785</v>
      </c>
      <c r="Y791" s="387" t="s">
        <v>633</v>
      </c>
      <c r="Z791" s="395" t="s">
        <v>4557</v>
      </c>
      <c r="AA791" s="380">
        <v>14.25</v>
      </c>
      <c r="AB791" s="379" t="s">
        <v>3630</v>
      </c>
      <c r="AC791" s="380">
        <v>10</v>
      </c>
      <c r="AD791" s="379" t="s">
        <v>3630</v>
      </c>
      <c r="AE791" s="394">
        <v>0</v>
      </c>
      <c r="AF791" s="396">
        <v>0</v>
      </c>
      <c r="AG791" s="393">
        <v>0</v>
      </c>
      <c r="AH791" s="397" t="s">
        <v>633</v>
      </c>
      <c r="AI791" s="351"/>
      <c r="AL791" s="525" t="s">
        <v>16032</v>
      </c>
      <c r="AM791" s="513" t="s">
        <v>84</v>
      </c>
      <c r="AN791" s="508">
        <v>100</v>
      </c>
      <c r="AO791" s="514">
        <v>1308</v>
      </c>
      <c r="AP791" s="498">
        <v>969</v>
      </c>
      <c r="AQ791" s="515">
        <v>339</v>
      </c>
      <c r="AR791" s="512" t="s">
        <v>16033</v>
      </c>
      <c r="BA791" s="338" t="s">
        <v>7696</v>
      </c>
    </row>
    <row r="792" spans="2:53" ht="16.5" customHeight="1">
      <c r="B792" s="398" t="s">
        <v>7697</v>
      </c>
      <c r="C792" s="381" t="s">
        <v>7698</v>
      </c>
      <c r="D792" s="383">
        <v>1308</v>
      </c>
      <c r="E792" s="382" t="s">
        <v>7699</v>
      </c>
      <c r="F792" s="369" t="s">
        <v>7700</v>
      </c>
      <c r="G792" s="385" t="s">
        <v>7701</v>
      </c>
      <c r="H792" s="386"/>
      <c r="I792" s="384" t="s">
        <v>150</v>
      </c>
      <c r="J792" s="367" t="s">
        <v>172</v>
      </c>
      <c r="K792" s="366" t="s">
        <v>84</v>
      </c>
      <c r="L792" s="387">
        <v>10</v>
      </c>
      <c r="M792" s="388" t="s">
        <v>7702</v>
      </c>
      <c r="N792" s="389">
        <v>800</v>
      </c>
      <c r="O792" s="390" t="s">
        <v>1348</v>
      </c>
      <c r="P792" s="373" t="s">
        <v>1349</v>
      </c>
      <c r="Q792" s="372" t="s">
        <v>3638</v>
      </c>
      <c r="R792" s="374">
        <v>35</v>
      </c>
      <c r="S792" s="375">
        <v>25</v>
      </c>
      <c r="T792" s="392">
        <v>25</v>
      </c>
      <c r="U792" s="391" t="s">
        <v>7700</v>
      </c>
      <c r="V792" s="376">
        <v>122.9758407277608</v>
      </c>
      <c r="W792" s="378">
        <v>123.98255163671612</v>
      </c>
      <c r="X792" s="377">
        <v>62.135803817761555</v>
      </c>
      <c r="Y792" s="387">
        <v>62.26</v>
      </c>
      <c r="Z792" s="395" t="s">
        <v>3639</v>
      </c>
      <c r="AA792" s="380">
        <v>120</v>
      </c>
      <c r="AB792" s="379" t="s">
        <v>3630</v>
      </c>
      <c r="AC792" s="380">
        <v>0</v>
      </c>
      <c r="AD792" s="379" t="s">
        <v>3630</v>
      </c>
      <c r="AE792" s="394">
        <v>0</v>
      </c>
      <c r="AF792" s="396">
        <v>0</v>
      </c>
      <c r="AG792" s="393">
        <v>0</v>
      </c>
      <c r="AH792" s="397" t="s">
        <v>633</v>
      </c>
      <c r="AI792" s="351"/>
      <c r="AL792" s="525" t="s">
        <v>16034</v>
      </c>
      <c r="AM792" s="513" t="s">
        <v>84</v>
      </c>
      <c r="AN792" s="508">
        <v>100</v>
      </c>
      <c r="AO792" s="514">
        <v>1308</v>
      </c>
      <c r="AP792" s="498">
        <v>969</v>
      </c>
      <c r="AQ792" s="515">
        <v>339</v>
      </c>
      <c r="AR792" s="512" t="s">
        <v>16035</v>
      </c>
      <c r="BA792" s="338" t="s">
        <v>7703</v>
      </c>
    </row>
    <row r="793" spans="2:53" ht="16.5" customHeight="1">
      <c r="B793" s="398" t="s">
        <v>7704</v>
      </c>
      <c r="C793" s="381" t="s">
        <v>7705</v>
      </c>
      <c r="D793" s="383">
        <v>1309</v>
      </c>
      <c r="E793" s="382" t="s">
        <v>7706</v>
      </c>
      <c r="F793" s="369" t="s">
        <v>7707</v>
      </c>
      <c r="G793" s="385" t="s">
        <v>7708</v>
      </c>
      <c r="H793" s="386"/>
      <c r="I793" s="384" t="s">
        <v>357</v>
      </c>
      <c r="J793" s="367" t="s">
        <v>745</v>
      </c>
      <c r="K793" s="366" t="s">
        <v>84</v>
      </c>
      <c r="L793" s="387">
        <v>18</v>
      </c>
      <c r="M793" s="388" t="s">
        <v>7709</v>
      </c>
      <c r="N793" s="389">
        <v>700</v>
      </c>
      <c r="O793" s="390" t="s">
        <v>1350</v>
      </c>
      <c r="P793" s="373" t="s">
        <v>1351</v>
      </c>
      <c r="Q793" s="372" t="s">
        <v>3638</v>
      </c>
      <c r="R793" s="374">
        <v>30</v>
      </c>
      <c r="S793" s="375">
        <v>30</v>
      </c>
      <c r="T793" s="392">
        <v>20</v>
      </c>
      <c r="U793" s="391" t="s">
        <v>7707</v>
      </c>
      <c r="V793" s="376">
        <v>122.96411125997327</v>
      </c>
      <c r="W793" s="378">
        <v>123.97408035442514</v>
      </c>
      <c r="X793" s="377">
        <v>62.130904192800791</v>
      </c>
      <c r="Y793" s="387">
        <v>64.23</v>
      </c>
      <c r="Z793" s="395" t="s">
        <v>3639</v>
      </c>
      <c r="AA793" s="380">
        <v>140</v>
      </c>
      <c r="AB793" s="379" t="s">
        <v>3630</v>
      </c>
      <c r="AC793" s="380">
        <v>10</v>
      </c>
      <c r="AD793" s="379" t="s">
        <v>3630</v>
      </c>
      <c r="AE793" s="394">
        <v>0</v>
      </c>
      <c r="AF793" s="396">
        <v>0</v>
      </c>
      <c r="AG793" s="393">
        <v>0</v>
      </c>
      <c r="AH793" s="397" t="s">
        <v>633</v>
      </c>
      <c r="AI793" s="351"/>
      <c r="AL793" s="525" t="s">
        <v>16036</v>
      </c>
      <c r="AM793" s="513" t="s">
        <v>84</v>
      </c>
      <c r="AN793" s="508">
        <v>100</v>
      </c>
      <c r="AO793" s="514">
        <v>1309</v>
      </c>
      <c r="AP793" s="498">
        <v>969</v>
      </c>
      <c r="AQ793" s="515">
        <v>340</v>
      </c>
      <c r="AR793" s="512" t="s">
        <v>16033</v>
      </c>
      <c r="BA793" s="338" t="s">
        <v>7710</v>
      </c>
    </row>
    <row r="794" spans="2:53" ht="16.5" customHeight="1">
      <c r="B794" s="398" t="s">
        <v>7711</v>
      </c>
      <c r="C794" s="381" t="s">
        <v>7712</v>
      </c>
      <c r="D794" s="383">
        <v>1309</v>
      </c>
      <c r="E794" s="382" t="s">
        <v>633</v>
      </c>
      <c r="F794" s="369" t="s">
        <v>7713</v>
      </c>
      <c r="G794" s="385" t="s">
        <v>7714</v>
      </c>
      <c r="H794" s="386"/>
      <c r="I794" s="384" t="s">
        <v>324</v>
      </c>
      <c r="J794" s="367" t="s">
        <v>480</v>
      </c>
      <c r="K794" s="366" t="s">
        <v>83</v>
      </c>
      <c r="L794" s="387">
        <v>26</v>
      </c>
      <c r="M794" s="388" t="s">
        <v>7715</v>
      </c>
      <c r="N794" s="389">
        <v>1000</v>
      </c>
      <c r="O794" s="390" t="s">
        <v>1348</v>
      </c>
      <c r="P794" s="373" t="s">
        <v>1348</v>
      </c>
      <c r="Q794" s="372" t="s">
        <v>3638</v>
      </c>
      <c r="R794" s="374">
        <v>20</v>
      </c>
      <c r="S794" s="375">
        <v>30</v>
      </c>
      <c r="T794" s="392">
        <v>30</v>
      </c>
      <c r="U794" s="391" t="s">
        <v>7713</v>
      </c>
      <c r="V794" s="376">
        <v>122.9021973996992</v>
      </c>
      <c r="W794" s="378">
        <v>123.92936478867165</v>
      </c>
      <c r="X794" s="377">
        <v>62.06921890581458</v>
      </c>
      <c r="Y794" s="387" t="s">
        <v>633</v>
      </c>
      <c r="Z794" s="395" t="s">
        <v>4557</v>
      </c>
      <c r="AA794" s="380">
        <v>198</v>
      </c>
      <c r="AB794" s="379" t="s">
        <v>3630</v>
      </c>
      <c r="AC794" s="380">
        <v>10</v>
      </c>
      <c r="AD794" s="379" t="s">
        <v>3630</v>
      </c>
      <c r="AE794" s="394">
        <v>0</v>
      </c>
      <c r="AF794" s="396">
        <v>0</v>
      </c>
      <c r="AG794" s="393">
        <v>0</v>
      </c>
      <c r="AH794" s="397" t="s">
        <v>633</v>
      </c>
      <c r="AI794" s="351"/>
      <c r="AL794" s="525" t="s">
        <v>16037</v>
      </c>
      <c r="AM794" s="513" t="s">
        <v>83</v>
      </c>
      <c r="AN794" s="508">
        <v>100</v>
      </c>
      <c r="AO794" s="514">
        <v>1309</v>
      </c>
      <c r="AP794" s="498">
        <v>1309</v>
      </c>
      <c r="AQ794" s="515">
        <v>0</v>
      </c>
      <c r="AR794" s="512" t="s">
        <v>16038</v>
      </c>
      <c r="BA794" s="338" t="s">
        <v>7716</v>
      </c>
    </row>
    <row r="795" spans="2:53" ht="16.5" customHeight="1">
      <c r="B795" s="398" t="s">
        <v>7711</v>
      </c>
      <c r="C795" s="381" t="s">
        <v>7712</v>
      </c>
      <c r="D795" s="383">
        <v>1310</v>
      </c>
      <c r="E795" s="382" t="s">
        <v>633</v>
      </c>
      <c r="F795" s="369" t="s">
        <v>7713</v>
      </c>
      <c r="G795" s="385" t="s">
        <v>7717</v>
      </c>
      <c r="H795" s="386"/>
      <c r="I795" s="384" t="s">
        <v>331</v>
      </c>
      <c r="J795" s="367" t="s">
        <v>960</v>
      </c>
      <c r="K795" s="366" t="s">
        <v>83</v>
      </c>
      <c r="L795" s="387">
        <v>14</v>
      </c>
      <c r="M795" s="388" t="s">
        <v>7718</v>
      </c>
      <c r="N795" s="389">
        <v>1000</v>
      </c>
      <c r="O795" s="390" t="s">
        <v>1348</v>
      </c>
      <c r="P795" s="373" t="s">
        <v>1349</v>
      </c>
      <c r="Q795" s="372" t="s">
        <v>3638</v>
      </c>
      <c r="R795" s="374">
        <v>25</v>
      </c>
      <c r="S795" s="375">
        <v>38</v>
      </c>
      <c r="T795" s="392">
        <v>25</v>
      </c>
      <c r="U795" s="391" t="s">
        <v>7713</v>
      </c>
      <c r="V795" s="376">
        <v>122.90010672358592</v>
      </c>
      <c r="W795" s="378">
        <v>123.92785485592317</v>
      </c>
      <c r="X795" s="377">
        <v>62.06601921024545</v>
      </c>
      <c r="Y795" s="387">
        <v>62.79</v>
      </c>
      <c r="Z795" s="395" t="s">
        <v>4557</v>
      </c>
      <c r="AA795" s="380">
        <v>121.25</v>
      </c>
      <c r="AB795" s="379" t="s">
        <v>3630</v>
      </c>
      <c r="AC795" s="380">
        <v>10</v>
      </c>
      <c r="AD795" s="379" t="s">
        <v>3630</v>
      </c>
      <c r="AE795" s="394">
        <v>0</v>
      </c>
      <c r="AF795" s="396">
        <v>0</v>
      </c>
      <c r="AG795" s="393">
        <v>0</v>
      </c>
      <c r="AH795" s="397" t="s">
        <v>633</v>
      </c>
      <c r="AL795" s="525" t="s">
        <v>16039</v>
      </c>
      <c r="AM795" s="513" t="s">
        <v>83</v>
      </c>
      <c r="AN795" s="508">
        <v>100</v>
      </c>
      <c r="AO795" s="514">
        <v>1310</v>
      </c>
      <c r="AP795" s="498">
        <v>1310</v>
      </c>
      <c r="AQ795" s="515">
        <v>0</v>
      </c>
      <c r="AR795" s="512" t="s">
        <v>16038</v>
      </c>
      <c r="BA795" s="338" t="s">
        <v>7719</v>
      </c>
    </row>
    <row r="796" spans="2:53" ht="16.5" customHeight="1">
      <c r="B796" s="398" t="s">
        <v>7720</v>
      </c>
      <c r="C796" s="381" t="s">
        <v>7721</v>
      </c>
      <c r="D796" s="383">
        <v>1310</v>
      </c>
      <c r="E796" s="382" t="s">
        <v>633</v>
      </c>
      <c r="F796" s="369" t="s">
        <v>7722</v>
      </c>
      <c r="G796" s="385" t="s">
        <v>7723</v>
      </c>
      <c r="H796" s="386"/>
      <c r="I796" s="384" t="s">
        <v>337</v>
      </c>
      <c r="J796" s="367" t="s">
        <v>840</v>
      </c>
      <c r="K796" s="366" t="s">
        <v>83</v>
      </c>
      <c r="L796" s="387">
        <v>11</v>
      </c>
      <c r="M796" s="388" t="s">
        <v>7725</v>
      </c>
      <c r="N796" s="389">
        <v>1000</v>
      </c>
      <c r="O796" s="390" t="s">
        <v>1350</v>
      </c>
      <c r="P796" s="373" t="s">
        <v>1351</v>
      </c>
      <c r="Q796" s="372" t="s">
        <v>3638</v>
      </c>
      <c r="R796" s="374">
        <v>20</v>
      </c>
      <c r="S796" s="375">
        <v>35</v>
      </c>
      <c r="T796" s="392">
        <v>30</v>
      </c>
      <c r="U796" s="391" t="s">
        <v>7722</v>
      </c>
      <c r="V796" s="376">
        <v>122.85442877533855</v>
      </c>
      <c r="W796" s="378">
        <v>123.8948652266334</v>
      </c>
      <c r="X796" s="377">
        <v>62.050352999014045</v>
      </c>
      <c r="Y796" s="387">
        <v>62.769999999999996</v>
      </c>
      <c r="Z796" s="395" t="s">
        <v>4557</v>
      </c>
      <c r="AA796" s="380">
        <v>144</v>
      </c>
      <c r="AB796" s="379" t="s">
        <v>3630</v>
      </c>
      <c r="AC796" s="380">
        <v>0</v>
      </c>
      <c r="AD796" s="379" t="s">
        <v>3630</v>
      </c>
      <c r="AE796" s="394">
        <v>0</v>
      </c>
      <c r="AF796" s="396">
        <v>0</v>
      </c>
      <c r="AG796" s="393">
        <v>0</v>
      </c>
      <c r="AH796" s="397" t="s">
        <v>633</v>
      </c>
      <c r="AL796" s="525" t="s">
        <v>16040</v>
      </c>
      <c r="AM796" s="513" t="s">
        <v>83</v>
      </c>
      <c r="AN796" s="508">
        <v>100</v>
      </c>
      <c r="AO796" s="514">
        <v>1310</v>
      </c>
      <c r="AP796" s="498">
        <v>1310</v>
      </c>
      <c r="AQ796" s="515">
        <v>0</v>
      </c>
      <c r="AR796" s="512" t="s">
        <v>16041</v>
      </c>
      <c r="BA796" s="338" t="s">
        <v>7726</v>
      </c>
    </row>
    <row r="797" spans="2:53" ht="16.5" customHeight="1">
      <c r="B797" s="398" t="s">
        <v>7727</v>
      </c>
      <c r="C797" s="381" t="s">
        <v>7728</v>
      </c>
      <c r="D797" s="383">
        <v>1311</v>
      </c>
      <c r="E797" s="382" t="s">
        <v>633</v>
      </c>
      <c r="F797" s="369" t="s">
        <v>7729</v>
      </c>
      <c r="G797" s="385" t="s">
        <v>7730</v>
      </c>
      <c r="H797" s="386"/>
      <c r="I797" s="384" t="s">
        <v>337</v>
      </c>
      <c r="J797" s="367" t="s">
        <v>841</v>
      </c>
      <c r="K797" s="366" t="s">
        <v>83</v>
      </c>
      <c r="L797" s="387">
        <v>13</v>
      </c>
      <c r="M797" s="388" t="s">
        <v>7731</v>
      </c>
      <c r="N797" s="389">
        <v>1000</v>
      </c>
      <c r="O797" s="390" t="s">
        <v>1350</v>
      </c>
      <c r="P797" s="373" t="s">
        <v>1351</v>
      </c>
      <c r="Q797" s="372" t="s">
        <v>3638</v>
      </c>
      <c r="R797" s="374">
        <v>20</v>
      </c>
      <c r="S797" s="375">
        <v>35</v>
      </c>
      <c r="T797" s="392">
        <v>30</v>
      </c>
      <c r="U797" s="391" t="s">
        <v>7729</v>
      </c>
      <c r="V797" s="376">
        <v>122.84485369730508</v>
      </c>
      <c r="W797" s="378">
        <v>123.88794989249811</v>
      </c>
      <c r="X797" s="377">
        <v>62.043598205098391</v>
      </c>
      <c r="Y797" s="387">
        <v>62.76</v>
      </c>
      <c r="Z797" s="395" t="s">
        <v>4557</v>
      </c>
      <c r="AA797" s="380">
        <v>144</v>
      </c>
      <c r="AB797" s="379" t="s">
        <v>3630</v>
      </c>
      <c r="AC797" s="380">
        <v>0</v>
      </c>
      <c r="AD797" s="379" t="s">
        <v>3630</v>
      </c>
      <c r="AE797" s="394">
        <v>0</v>
      </c>
      <c r="AF797" s="396">
        <v>0</v>
      </c>
      <c r="AG797" s="393">
        <v>0</v>
      </c>
      <c r="AH797" s="397" t="s">
        <v>633</v>
      </c>
      <c r="AL797" s="525" t="s">
        <v>16042</v>
      </c>
      <c r="AM797" s="513" t="s">
        <v>83</v>
      </c>
      <c r="AN797" s="508">
        <v>100</v>
      </c>
      <c r="AO797" s="514">
        <v>1311</v>
      </c>
      <c r="AP797" s="498">
        <v>1311</v>
      </c>
      <c r="AQ797" s="515">
        <v>0</v>
      </c>
      <c r="AR797" s="512" t="s">
        <v>16043</v>
      </c>
      <c r="BA797" s="338" t="s">
        <v>7732</v>
      </c>
    </row>
    <row r="798" spans="2:53" ht="16.5" customHeight="1">
      <c r="B798" s="398" t="s">
        <v>7727</v>
      </c>
      <c r="C798" s="381" t="s">
        <v>7728</v>
      </c>
      <c r="D798" s="383">
        <v>1311</v>
      </c>
      <c r="E798" s="382" t="s">
        <v>633</v>
      </c>
      <c r="F798" s="369" t="s">
        <v>7729</v>
      </c>
      <c r="G798" s="385" t="s">
        <v>7730</v>
      </c>
      <c r="H798" s="386"/>
      <c r="I798" s="384" t="s">
        <v>421</v>
      </c>
      <c r="J798" s="367" t="s">
        <v>784</v>
      </c>
      <c r="K798" s="366" t="s">
        <v>83</v>
      </c>
      <c r="L798" s="387">
        <v>13</v>
      </c>
      <c r="M798" s="388" t="s">
        <v>7733</v>
      </c>
      <c r="N798" s="389">
        <v>1000</v>
      </c>
      <c r="O798" s="390" t="s">
        <v>1350</v>
      </c>
      <c r="P798" s="373" t="s">
        <v>1351</v>
      </c>
      <c r="Q798" s="372" t="s">
        <v>3638</v>
      </c>
      <c r="R798" s="374">
        <v>25</v>
      </c>
      <c r="S798" s="375">
        <v>35</v>
      </c>
      <c r="T798" s="392">
        <v>20</v>
      </c>
      <c r="U798" s="391" t="s">
        <v>7729</v>
      </c>
      <c r="V798" s="376">
        <v>122.84436142627754</v>
      </c>
      <c r="W798" s="378">
        <v>123.88759436342268</v>
      </c>
      <c r="X798" s="377">
        <v>62.044022105149885</v>
      </c>
      <c r="Y798" s="387">
        <v>62.47</v>
      </c>
      <c r="Z798" s="395" t="s">
        <v>4557</v>
      </c>
      <c r="AA798" s="380">
        <v>196</v>
      </c>
      <c r="AB798" s="379" t="s">
        <v>3630</v>
      </c>
      <c r="AC798" s="380">
        <v>3</v>
      </c>
      <c r="AD798" s="379" t="s">
        <v>3630</v>
      </c>
      <c r="AE798" s="394">
        <v>0</v>
      </c>
      <c r="AF798" s="396">
        <v>0</v>
      </c>
      <c r="AG798" s="393">
        <v>0</v>
      </c>
      <c r="AH798" s="397" t="s">
        <v>633</v>
      </c>
      <c r="AL798" s="525" t="s">
        <v>16044</v>
      </c>
      <c r="AM798" s="513" t="s">
        <v>83</v>
      </c>
      <c r="AN798" s="508">
        <v>100</v>
      </c>
      <c r="AO798" s="514">
        <v>1311</v>
      </c>
      <c r="AP798" s="498">
        <v>1311</v>
      </c>
      <c r="AQ798" s="515">
        <v>0</v>
      </c>
      <c r="AR798" s="512" t="s">
        <v>16043</v>
      </c>
      <c r="BA798" s="338" t="s">
        <v>7734</v>
      </c>
    </row>
    <row r="799" spans="2:53" ht="16.5" customHeight="1">
      <c r="B799" s="398" t="s">
        <v>7735</v>
      </c>
      <c r="C799" s="381" t="s">
        <v>7736</v>
      </c>
      <c r="D799" s="383">
        <v>1312</v>
      </c>
      <c r="E799" s="382" t="s">
        <v>633</v>
      </c>
      <c r="F799" s="369" t="s">
        <v>7737</v>
      </c>
      <c r="G799" s="385" t="s">
        <v>7738</v>
      </c>
      <c r="H799" s="386"/>
      <c r="I799" s="384" t="s">
        <v>421</v>
      </c>
      <c r="J799" s="367" t="s">
        <v>72</v>
      </c>
      <c r="K799" s="366" t="s">
        <v>83</v>
      </c>
      <c r="L799" s="387">
        <v>18</v>
      </c>
      <c r="M799" s="388" t="s">
        <v>7739</v>
      </c>
      <c r="N799" s="389">
        <v>1000</v>
      </c>
      <c r="O799" s="390" t="s">
        <v>1350</v>
      </c>
      <c r="P799" s="373" t="s">
        <v>1351</v>
      </c>
      <c r="Q799" s="372" t="s">
        <v>3638</v>
      </c>
      <c r="R799" s="374">
        <v>25</v>
      </c>
      <c r="S799" s="375">
        <v>35</v>
      </c>
      <c r="T799" s="392">
        <v>20</v>
      </c>
      <c r="U799" s="391" t="s">
        <v>7737</v>
      </c>
      <c r="V799" s="376">
        <v>122.80533134310068</v>
      </c>
      <c r="W799" s="378">
        <v>123.85940597001715</v>
      </c>
      <c r="X799" s="377">
        <v>62.027631343441101</v>
      </c>
      <c r="Y799" s="387">
        <v>62.449999999999996</v>
      </c>
      <c r="Z799" s="395" t="s">
        <v>4557</v>
      </c>
      <c r="AA799" s="380">
        <v>196</v>
      </c>
      <c r="AB799" s="379" t="s">
        <v>3630</v>
      </c>
      <c r="AC799" s="380">
        <v>3</v>
      </c>
      <c r="AD799" s="379" t="s">
        <v>3630</v>
      </c>
      <c r="AE799" s="394">
        <v>0</v>
      </c>
      <c r="AF799" s="396">
        <v>0</v>
      </c>
      <c r="AG799" s="393">
        <v>0</v>
      </c>
      <c r="AH799" s="397" t="s">
        <v>633</v>
      </c>
      <c r="AL799" s="525" t="s">
        <v>16045</v>
      </c>
      <c r="AM799" s="513" t="s">
        <v>83</v>
      </c>
      <c r="AN799" s="508">
        <v>100</v>
      </c>
      <c r="AO799" s="514">
        <v>1312</v>
      </c>
      <c r="AP799" s="498">
        <v>1312</v>
      </c>
      <c r="AQ799" s="515">
        <v>0</v>
      </c>
      <c r="AR799" s="512" t="s">
        <v>16046</v>
      </c>
      <c r="BA799" s="338" t="s">
        <v>7740</v>
      </c>
    </row>
    <row r="800" spans="2:53" ht="16.5" customHeight="1">
      <c r="B800" s="398" t="s">
        <v>7741</v>
      </c>
      <c r="C800" s="381" t="s">
        <v>7742</v>
      </c>
      <c r="D800" s="383">
        <v>1312</v>
      </c>
      <c r="E800" s="382" t="s">
        <v>633</v>
      </c>
      <c r="F800" s="369" t="s">
        <v>7743</v>
      </c>
      <c r="G800" s="385" t="s">
        <v>7744</v>
      </c>
      <c r="H800" s="386"/>
      <c r="I800" s="384" t="s">
        <v>402</v>
      </c>
      <c r="J800" s="367" t="s">
        <v>158</v>
      </c>
      <c r="K800" s="366" t="s">
        <v>83</v>
      </c>
      <c r="L800" s="387">
        <v>13</v>
      </c>
      <c r="M800" s="388" t="s">
        <v>7745</v>
      </c>
      <c r="N800" s="389">
        <v>1000</v>
      </c>
      <c r="O800" s="390" t="s">
        <v>1348</v>
      </c>
      <c r="P800" s="373" t="s">
        <v>1348</v>
      </c>
      <c r="Q800" s="372" t="s">
        <v>3638</v>
      </c>
      <c r="R800" s="374">
        <v>20</v>
      </c>
      <c r="S800" s="375">
        <v>30</v>
      </c>
      <c r="T800" s="392">
        <v>30</v>
      </c>
      <c r="U800" s="391" t="s">
        <v>7743</v>
      </c>
      <c r="V800" s="376">
        <v>122.74795445070171</v>
      </c>
      <c r="W800" s="378">
        <v>123.81796710328456</v>
      </c>
      <c r="X800" s="377">
        <v>62.007039223006856</v>
      </c>
      <c r="Y800" s="387" t="s">
        <v>633</v>
      </c>
      <c r="Z800" s="395" t="s">
        <v>4557</v>
      </c>
      <c r="AA800" s="380">
        <v>196</v>
      </c>
      <c r="AB800" s="379" t="s">
        <v>3630</v>
      </c>
      <c r="AC800" s="380">
        <v>0</v>
      </c>
      <c r="AD800" s="379" t="s">
        <v>3630</v>
      </c>
      <c r="AE800" s="394">
        <v>0</v>
      </c>
      <c r="AF800" s="396">
        <v>0</v>
      </c>
      <c r="AG800" s="393">
        <v>0</v>
      </c>
      <c r="AH800" s="397" t="s">
        <v>633</v>
      </c>
      <c r="AL800" s="525" t="s">
        <v>16047</v>
      </c>
      <c r="AM800" s="513" t="s">
        <v>83</v>
      </c>
      <c r="AN800" s="508">
        <v>100</v>
      </c>
      <c r="AO800" s="514">
        <v>1312</v>
      </c>
      <c r="AP800" s="498">
        <v>1312</v>
      </c>
      <c r="AQ800" s="515">
        <v>0</v>
      </c>
      <c r="AR800" s="512" t="s">
        <v>16048</v>
      </c>
      <c r="BA800" s="338" t="s">
        <v>7746</v>
      </c>
    </row>
    <row r="801" spans="2:53" ht="16.5" customHeight="1">
      <c r="B801" s="398" t="s">
        <v>7747</v>
      </c>
      <c r="C801" s="381" t="s">
        <v>7748</v>
      </c>
      <c r="D801" s="383">
        <v>1313</v>
      </c>
      <c r="E801" s="382" t="s">
        <v>633</v>
      </c>
      <c r="F801" s="369" t="s">
        <v>7749</v>
      </c>
      <c r="G801" s="385" t="s">
        <v>7750</v>
      </c>
      <c r="H801" s="386"/>
      <c r="I801" s="384" t="s">
        <v>401</v>
      </c>
      <c r="J801" s="367" t="s">
        <v>502</v>
      </c>
      <c r="K801" s="366" t="s">
        <v>83</v>
      </c>
      <c r="L801" s="387">
        <v>36</v>
      </c>
      <c r="M801" s="388" t="s">
        <v>7751</v>
      </c>
      <c r="N801" s="389">
        <v>1000</v>
      </c>
      <c r="O801" s="390" t="s">
        <v>1350</v>
      </c>
      <c r="P801" s="373" t="s">
        <v>1351</v>
      </c>
      <c r="Q801" s="372" t="s">
        <v>3638</v>
      </c>
      <c r="R801" s="374">
        <v>20</v>
      </c>
      <c r="S801" s="375">
        <v>35</v>
      </c>
      <c r="T801" s="392">
        <v>25</v>
      </c>
      <c r="U801" s="391" t="s">
        <v>7749</v>
      </c>
      <c r="V801" s="376">
        <v>122.73706650124265</v>
      </c>
      <c r="W801" s="378">
        <v>123.8101035842308</v>
      </c>
      <c r="X801" s="377">
        <v>62.001414957263279</v>
      </c>
      <c r="Y801" s="387">
        <v>62.43</v>
      </c>
      <c r="Z801" s="395" t="s">
        <v>4557</v>
      </c>
      <c r="AA801" s="380">
        <v>194</v>
      </c>
      <c r="AB801" s="379" t="s">
        <v>3630</v>
      </c>
      <c r="AC801" s="380">
        <v>4</v>
      </c>
      <c r="AD801" s="379" t="s">
        <v>3630</v>
      </c>
      <c r="AE801" s="394">
        <v>0</v>
      </c>
      <c r="AF801" s="396">
        <v>9.3119999999999994</v>
      </c>
      <c r="AG801" s="393">
        <v>0</v>
      </c>
      <c r="AH801" s="397" t="s">
        <v>6860</v>
      </c>
      <c r="AL801" s="525" t="s">
        <v>16049</v>
      </c>
      <c r="AM801" s="513" t="s">
        <v>83</v>
      </c>
      <c r="AN801" s="508">
        <v>100</v>
      </c>
      <c r="AO801" s="514">
        <v>1313</v>
      </c>
      <c r="AP801" s="498">
        <v>1313</v>
      </c>
      <c r="AQ801" s="515">
        <v>0</v>
      </c>
      <c r="AR801" s="512" t="s">
        <v>16050</v>
      </c>
      <c r="BA801" s="338" t="s">
        <v>7752</v>
      </c>
    </row>
    <row r="802" spans="2:53" ht="16.5" customHeight="1">
      <c r="B802" s="398" t="s">
        <v>7747</v>
      </c>
      <c r="C802" s="381" t="s">
        <v>7748</v>
      </c>
      <c r="D802" s="383">
        <v>1313</v>
      </c>
      <c r="E802" s="382" t="s">
        <v>633</v>
      </c>
      <c r="F802" s="369" t="s">
        <v>7753</v>
      </c>
      <c r="G802" s="385" t="s">
        <v>7754</v>
      </c>
      <c r="H802" s="386"/>
      <c r="I802" s="384" t="s">
        <v>331</v>
      </c>
      <c r="J802" s="367" t="s">
        <v>146</v>
      </c>
      <c r="K802" s="366" t="s">
        <v>83</v>
      </c>
      <c r="L802" s="387">
        <v>24</v>
      </c>
      <c r="M802" s="388" t="s">
        <v>7755</v>
      </c>
      <c r="N802" s="389">
        <v>1000</v>
      </c>
      <c r="O802" s="390" t="s">
        <v>1348</v>
      </c>
      <c r="P802" s="373" t="s">
        <v>1349</v>
      </c>
      <c r="Q802" s="372" t="s">
        <v>3638</v>
      </c>
      <c r="R802" s="374">
        <v>25</v>
      </c>
      <c r="S802" s="375">
        <v>38</v>
      </c>
      <c r="T802" s="392">
        <v>25</v>
      </c>
      <c r="U802" s="391" t="s">
        <v>7753</v>
      </c>
      <c r="V802" s="376">
        <v>122.73105656350053</v>
      </c>
      <c r="W802" s="378">
        <v>123.80576307363927</v>
      </c>
      <c r="X802" s="377">
        <v>62.001590181430103</v>
      </c>
      <c r="Y802" s="387">
        <v>62.7</v>
      </c>
      <c r="Z802" s="395" t="s">
        <v>4557</v>
      </c>
      <c r="AA802" s="380">
        <v>121.25</v>
      </c>
      <c r="AB802" s="379" t="s">
        <v>3630</v>
      </c>
      <c r="AC802" s="380">
        <v>10</v>
      </c>
      <c r="AD802" s="379" t="s">
        <v>3630</v>
      </c>
      <c r="AE802" s="394">
        <v>0</v>
      </c>
      <c r="AF802" s="396">
        <v>0</v>
      </c>
      <c r="AG802" s="393">
        <v>0</v>
      </c>
      <c r="AH802" s="397" t="s">
        <v>633</v>
      </c>
      <c r="AL802" s="525" t="s">
        <v>16051</v>
      </c>
      <c r="AM802" s="513" t="s">
        <v>83</v>
      </c>
      <c r="AN802" s="508">
        <v>100</v>
      </c>
      <c r="AO802" s="514">
        <v>1313</v>
      </c>
      <c r="AP802" s="498">
        <v>1313</v>
      </c>
      <c r="AQ802" s="515">
        <v>0</v>
      </c>
      <c r="AR802" s="512" t="s">
        <v>16050</v>
      </c>
      <c r="BA802" s="338" t="s">
        <v>7756</v>
      </c>
    </row>
    <row r="803" spans="2:53" ht="16.5" customHeight="1">
      <c r="B803" s="398" t="s">
        <v>7757</v>
      </c>
      <c r="C803" s="381" t="s">
        <v>7758</v>
      </c>
      <c r="D803" s="383">
        <v>1314</v>
      </c>
      <c r="E803" s="382" t="s">
        <v>633</v>
      </c>
      <c r="F803" s="369" t="s">
        <v>7759</v>
      </c>
      <c r="G803" s="385" t="s">
        <v>7760</v>
      </c>
      <c r="H803" s="386"/>
      <c r="I803" s="384" t="s">
        <v>1109</v>
      </c>
      <c r="J803" s="367" t="s">
        <v>1112</v>
      </c>
      <c r="K803" s="366" t="s">
        <v>83</v>
      </c>
      <c r="L803" s="387">
        <v>25</v>
      </c>
      <c r="M803" s="388" t="s">
        <v>7762</v>
      </c>
      <c r="N803" s="389">
        <v>1000</v>
      </c>
      <c r="O803" s="390" t="s">
        <v>1350</v>
      </c>
      <c r="P803" s="373" t="s">
        <v>1350</v>
      </c>
      <c r="Q803" s="372" t="s">
        <v>3638</v>
      </c>
      <c r="R803" s="374">
        <v>20</v>
      </c>
      <c r="S803" s="375">
        <v>35</v>
      </c>
      <c r="T803" s="392">
        <v>25</v>
      </c>
      <c r="U803" s="391" t="s">
        <v>7759</v>
      </c>
      <c r="V803" s="376">
        <v>122.66977702860339</v>
      </c>
      <c r="W803" s="378">
        <v>123.76150563176911</v>
      </c>
      <c r="X803" s="377">
        <v>61.979358669813742</v>
      </c>
      <c r="Y803" s="387" t="s">
        <v>633</v>
      </c>
      <c r="Z803" s="395" t="s">
        <v>4557</v>
      </c>
      <c r="AA803" s="380">
        <v>195.56</v>
      </c>
      <c r="AB803" s="379" t="s">
        <v>3630</v>
      </c>
      <c r="AC803" s="380">
        <v>0</v>
      </c>
      <c r="AD803" s="379" t="s">
        <v>3630</v>
      </c>
      <c r="AE803" s="394">
        <v>0</v>
      </c>
      <c r="AF803" s="396">
        <v>1.859</v>
      </c>
      <c r="AG803" s="393">
        <v>0</v>
      </c>
      <c r="AH803" s="397" t="s">
        <v>7060</v>
      </c>
      <c r="AL803" s="525" t="s">
        <v>16052</v>
      </c>
      <c r="AM803" s="513" t="s">
        <v>83</v>
      </c>
      <c r="AN803" s="508">
        <v>100</v>
      </c>
      <c r="AO803" s="514">
        <v>1314</v>
      </c>
      <c r="AP803" s="498">
        <v>1314</v>
      </c>
      <c r="AQ803" s="515">
        <v>0</v>
      </c>
      <c r="AR803" s="512" t="s">
        <v>16053</v>
      </c>
      <c r="BA803" s="338" t="s">
        <v>7763</v>
      </c>
    </row>
    <row r="804" spans="2:53" ht="16.5" customHeight="1">
      <c r="B804" s="398" t="s">
        <v>7764</v>
      </c>
      <c r="C804" s="381" t="s">
        <v>7765</v>
      </c>
      <c r="D804" s="383">
        <v>1314</v>
      </c>
      <c r="E804" s="382" t="s">
        <v>633</v>
      </c>
      <c r="F804" s="369" t="s">
        <v>7759</v>
      </c>
      <c r="G804" s="385" t="s">
        <v>7766</v>
      </c>
      <c r="H804" s="386"/>
      <c r="I804" s="384" t="s">
        <v>1109</v>
      </c>
      <c r="J804" s="367" t="s">
        <v>510</v>
      </c>
      <c r="K804" s="366" t="s">
        <v>83</v>
      </c>
      <c r="L804" s="387">
        <v>31</v>
      </c>
      <c r="M804" s="388" t="s">
        <v>7767</v>
      </c>
      <c r="N804" s="389">
        <v>1000</v>
      </c>
      <c r="O804" s="390" t="s">
        <v>1350</v>
      </c>
      <c r="P804" s="373" t="s">
        <v>1350</v>
      </c>
      <c r="Q804" s="372" t="s">
        <v>3638</v>
      </c>
      <c r="R804" s="374">
        <v>20</v>
      </c>
      <c r="S804" s="375">
        <v>35</v>
      </c>
      <c r="T804" s="392">
        <v>25</v>
      </c>
      <c r="U804" s="391" t="s">
        <v>7759</v>
      </c>
      <c r="V804" s="376">
        <v>122.66761961850422</v>
      </c>
      <c r="W804" s="378">
        <v>123.75994750225304</v>
      </c>
      <c r="X804" s="377">
        <v>61.976216439621375</v>
      </c>
      <c r="Y804" s="387" t="s">
        <v>633</v>
      </c>
      <c r="Z804" s="395" t="s">
        <v>4557</v>
      </c>
      <c r="AA804" s="380">
        <v>195.56</v>
      </c>
      <c r="AB804" s="379" t="s">
        <v>3630</v>
      </c>
      <c r="AC804" s="380">
        <v>0</v>
      </c>
      <c r="AD804" s="379" t="s">
        <v>3630</v>
      </c>
      <c r="AE804" s="394">
        <v>0</v>
      </c>
      <c r="AF804" s="396">
        <v>1.859</v>
      </c>
      <c r="AG804" s="393">
        <v>0</v>
      </c>
      <c r="AH804" s="397" t="s">
        <v>7060</v>
      </c>
      <c r="AL804" s="525" t="s">
        <v>16054</v>
      </c>
      <c r="AM804" s="513" t="s">
        <v>83</v>
      </c>
      <c r="AN804" s="508">
        <v>100</v>
      </c>
      <c r="AO804" s="514">
        <v>1314</v>
      </c>
      <c r="AP804" s="498">
        <v>1314</v>
      </c>
      <c r="AQ804" s="515">
        <v>0</v>
      </c>
      <c r="AR804" s="512" t="s">
        <v>16055</v>
      </c>
      <c r="BA804" s="338" t="s">
        <v>7768</v>
      </c>
    </row>
    <row r="805" spans="2:53" ht="16.5" customHeight="1">
      <c r="B805" s="398" t="s">
        <v>7764</v>
      </c>
      <c r="C805" s="381" t="s">
        <v>7765</v>
      </c>
      <c r="D805" s="383">
        <v>1315</v>
      </c>
      <c r="E805" s="382" t="s">
        <v>633</v>
      </c>
      <c r="F805" s="369" t="s">
        <v>7769</v>
      </c>
      <c r="G805" s="385" t="s">
        <v>7770</v>
      </c>
      <c r="H805" s="386"/>
      <c r="I805" s="384" t="s">
        <v>421</v>
      </c>
      <c r="J805" s="367" t="s">
        <v>90</v>
      </c>
      <c r="K805" s="366" t="s">
        <v>83</v>
      </c>
      <c r="L805" s="387">
        <v>29</v>
      </c>
      <c r="M805" s="388" t="s">
        <v>7771</v>
      </c>
      <c r="N805" s="389">
        <v>1000</v>
      </c>
      <c r="O805" s="390" t="s">
        <v>1350</v>
      </c>
      <c r="P805" s="373" t="s">
        <v>1351</v>
      </c>
      <c r="Q805" s="372" t="s">
        <v>3638</v>
      </c>
      <c r="R805" s="374">
        <v>25</v>
      </c>
      <c r="S805" s="375">
        <v>35</v>
      </c>
      <c r="T805" s="392">
        <v>20</v>
      </c>
      <c r="U805" s="391" t="s">
        <v>7769</v>
      </c>
      <c r="V805" s="376">
        <v>122.66005270016456</v>
      </c>
      <c r="W805" s="378">
        <v>123.7544825056744</v>
      </c>
      <c r="X805" s="377">
        <v>61.972732397080527</v>
      </c>
      <c r="Y805" s="387">
        <v>62.39</v>
      </c>
      <c r="Z805" s="395" t="s">
        <v>4557</v>
      </c>
      <c r="AA805" s="380">
        <v>196</v>
      </c>
      <c r="AB805" s="379" t="s">
        <v>3630</v>
      </c>
      <c r="AC805" s="380">
        <v>3</v>
      </c>
      <c r="AD805" s="379" t="s">
        <v>3630</v>
      </c>
      <c r="AE805" s="394">
        <v>0</v>
      </c>
      <c r="AF805" s="396">
        <v>0</v>
      </c>
      <c r="AG805" s="393">
        <v>0</v>
      </c>
      <c r="AH805" s="397" t="s">
        <v>633</v>
      </c>
      <c r="AL805" s="525" t="s">
        <v>16056</v>
      </c>
      <c r="AM805" s="513" t="s">
        <v>83</v>
      </c>
      <c r="AN805" s="508">
        <v>100</v>
      </c>
      <c r="AO805" s="514">
        <v>1315</v>
      </c>
      <c r="AP805" s="498">
        <v>1315</v>
      </c>
      <c r="AQ805" s="515">
        <v>0</v>
      </c>
      <c r="AR805" s="512" t="s">
        <v>16057</v>
      </c>
      <c r="BA805" s="338" t="s">
        <v>7772</v>
      </c>
    </row>
    <row r="806" spans="2:53" ht="16.5" customHeight="1">
      <c r="B806" s="398" t="s">
        <v>7773</v>
      </c>
      <c r="C806" s="381" t="s">
        <v>7774</v>
      </c>
      <c r="D806" s="383">
        <v>1315</v>
      </c>
      <c r="E806" s="382" t="s">
        <v>633</v>
      </c>
      <c r="F806" s="369" t="s">
        <v>7775</v>
      </c>
      <c r="G806" s="385" t="s">
        <v>7776</v>
      </c>
      <c r="H806" s="386"/>
      <c r="I806" s="384" t="s">
        <v>401</v>
      </c>
      <c r="J806" s="367" t="s">
        <v>810</v>
      </c>
      <c r="K806" s="366" t="s">
        <v>83</v>
      </c>
      <c r="L806" s="387">
        <v>22</v>
      </c>
      <c r="M806" s="388" t="s">
        <v>7778</v>
      </c>
      <c r="N806" s="389">
        <v>1000</v>
      </c>
      <c r="O806" s="390" t="s">
        <v>1350</v>
      </c>
      <c r="P806" s="373" t="s">
        <v>1351</v>
      </c>
      <c r="Q806" s="372" t="s">
        <v>3638</v>
      </c>
      <c r="R806" s="374">
        <v>20</v>
      </c>
      <c r="S806" s="375">
        <v>35</v>
      </c>
      <c r="T806" s="392">
        <v>25</v>
      </c>
      <c r="U806" s="391" t="s">
        <v>7775</v>
      </c>
      <c r="V806" s="376">
        <v>122.65425522981205</v>
      </c>
      <c r="W806" s="378">
        <v>123.75029544375315</v>
      </c>
      <c r="X806" s="377">
        <v>61.972724663217406</v>
      </c>
      <c r="Y806" s="387">
        <v>62.66</v>
      </c>
      <c r="Z806" s="395" t="s">
        <v>4557</v>
      </c>
      <c r="AA806" s="380">
        <v>194</v>
      </c>
      <c r="AB806" s="379" t="s">
        <v>3630</v>
      </c>
      <c r="AC806" s="380">
        <v>4</v>
      </c>
      <c r="AD806" s="379" t="s">
        <v>3630</v>
      </c>
      <c r="AE806" s="394">
        <v>0</v>
      </c>
      <c r="AF806" s="396">
        <v>0</v>
      </c>
      <c r="AG806" s="393">
        <v>0</v>
      </c>
      <c r="AH806" s="397" t="s">
        <v>633</v>
      </c>
      <c r="AL806" s="525" t="s">
        <v>16058</v>
      </c>
      <c r="AM806" s="513" t="s">
        <v>83</v>
      </c>
      <c r="AN806" s="508">
        <v>100</v>
      </c>
      <c r="AO806" s="514">
        <v>1315</v>
      </c>
      <c r="AP806" s="498">
        <v>1315</v>
      </c>
      <c r="AQ806" s="515">
        <v>0</v>
      </c>
      <c r="AR806" s="512" t="s">
        <v>16059</v>
      </c>
      <c r="BA806" s="338" t="s">
        <v>7779</v>
      </c>
    </row>
    <row r="807" spans="2:53" ht="16.5" customHeight="1">
      <c r="B807" s="398" t="s">
        <v>7780</v>
      </c>
      <c r="C807" s="381" t="s">
        <v>7781</v>
      </c>
      <c r="D807" s="383">
        <v>1316</v>
      </c>
      <c r="E807" s="382" t="s">
        <v>7782</v>
      </c>
      <c r="F807" s="369" t="s">
        <v>7783</v>
      </c>
      <c r="G807" s="385" t="s">
        <v>7770</v>
      </c>
      <c r="H807" s="386"/>
      <c r="I807" s="384" t="s">
        <v>381</v>
      </c>
      <c r="J807" s="367" t="s">
        <v>782</v>
      </c>
      <c r="K807" s="366" t="s">
        <v>84</v>
      </c>
      <c r="L807" s="387">
        <v>18</v>
      </c>
      <c r="M807" s="388" t="s">
        <v>7785</v>
      </c>
      <c r="N807" s="389">
        <v>1000</v>
      </c>
      <c r="O807" s="390" t="s">
        <v>1348</v>
      </c>
      <c r="P807" s="373" t="s">
        <v>1349</v>
      </c>
      <c r="Q807" s="372" t="s">
        <v>3638</v>
      </c>
      <c r="R807" s="374">
        <v>35</v>
      </c>
      <c r="S807" s="375">
        <v>25</v>
      </c>
      <c r="T807" s="392">
        <v>25</v>
      </c>
      <c r="U807" s="391" t="s">
        <v>7783</v>
      </c>
      <c r="V807" s="376">
        <v>122.63035956070408</v>
      </c>
      <c r="W807" s="378">
        <v>123.73303746050851</v>
      </c>
      <c r="X807" s="377">
        <v>61.998301489393711</v>
      </c>
      <c r="Y807" s="387">
        <v>62.39</v>
      </c>
      <c r="Z807" s="395" t="s">
        <v>3639</v>
      </c>
      <c r="AA807" s="380">
        <v>150</v>
      </c>
      <c r="AB807" s="379" t="s">
        <v>3630</v>
      </c>
      <c r="AC807" s="380">
        <v>0</v>
      </c>
      <c r="AD807" s="379" t="s">
        <v>3630</v>
      </c>
      <c r="AE807" s="394">
        <v>0</v>
      </c>
      <c r="AF807" s="396">
        <v>0</v>
      </c>
      <c r="AG807" s="393">
        <v>0</v>
      </c>
      <c r="AH807" s="397" t="s">
        <v>633</v>
      </c>
      <c r="AL807" s="525" t="s">
        <v>16060</v>
      </c>
      <c r="AM807" s="513" t="s">
        <v>84</v>
      </c>
      <c r="AN807" s="508">
        <v>100</v>
      </c>
      <c r="AO807" s="514">
        <v>1316</v>
      </c>
      <c r="AP807" s="498">
        <v>971</v>
      </c>
      <c r="AQ807" s="515">
        <v>345</v>
      </c>
      <c r="AR807" s="512" t="s">
        <v>16061</v>
      </c>
      <c r="BA807" s="338" t="s">
        <v>7786</v>
      </c>
    </row>
    <row r="808" spans="2:53" ht="16.5" customHeight="1">
      <c r="B808" s="398" t="s">
        <v>7780</v>
      </c>
      <c r="C808" s="381" t="s">
        <v>7781</v>
      </c>
      <c r="D808" s="383">
        <v>1316</v>
      </c>
      <c r="E808" s="382" t="s">
        <v>633</v>
      </c>
      <c r="F808" s="369" t="s">
        <v>7787</v>
      </c>
      <c r="G808" s="385" t="s">
        <v>7782</v>
      </c>
      <c r="H808" s="386"/>
      <c r="I808" s="384" t="s">
        <v>1109</v>
      </c>
      <c r="J808" s="367" t="s">
        <v>639</v>
      </c>
      <c r="K808" s="366" t="s">
        <v>83</v>
      </c>
      <c r="L808" s="387">
        <v>62</v>
      </c>
      <c r="M808" s="388" t="s">
        <v>7788</v>
      </c>
      <c r="N808" s="389">
        <v>1000</v>
      </c>
      <c r="O808" s="390" t="s">
        <v>1350</v>
      </c>
      <c r="P808" s="373" t="s">
        <v>1350</v>
      </c>
      <c r="Q808" s="372" t="s">
        <v>3638</v>
      </c>
      <c r="R808" s="374">
        <v>20</v>
      </c>
      <c r="S808" s="375">
        <v>35</v>
      </c>
      <c r="T808" s="392">
        <v>25</v>
      </c>
      <c r="U808" s="391" t="s">
        <v>7787</v>
      </c>
      <c r="V808" s="376">
        <v>122.63525846701646</v>
      </c>
      <c r="W808" s="378">
        <v>123.73657555951189</v>
      </c>
      <c r="X808" s="377">
        <v>61.964082986735832</v>
      </c>
      <c r="Y808" s="387" t="s">
        <v>633</v>
      </c>
      <c r="Z808" s="395" t="s">
        <v>4557</v>
      </c>
      <c r="AA808" s="380">
        <v>195.56</v>
      </c>
      <c r="AB808" s="379" t="s">
        <v>3630</v>
      </c>
      <c r="AC808" s="380">
        <v>0</v>
      </c>
      <c r="AD808" s="379" t="s">
        <v>3630</v>
      </c>
      <c r="AE808" s="394">
        <v>0</v>
      </c>
      <c r="AF808" s="396">
        <v>1.859</v>
      </c>
      <c r="AG808" s="393">
        <v>0</v>
      </c>
      <c r="AH808" s="397" t="s">
        <v>7060</v>
      </c>
      <c r="AL808" s="525" t="s">
        <v>16062</v>
      </c>
      <c r="AM808" s="513" t="s">
        <v>83</v>
      </c>
      <c r="AN808" s="508">
        <v>100</v>
      </c>
      <c r="AO808" s="514">
        <v>1316</v>
      </c>
      <c r="AP808" s="498">
        <v>1316</v>
      </c>
      <c r="AQ808" s="515">
        <v>0</v>
      </c>
      <c r="AR808" s="512" t="s">
        <v>16063</v>
      </c>
      <c r="BA808" s="338" t="s">
        <v>7789</v>
      </c>
    </row>
    <row r="809" spans="2:53" ht="16.5" customHeight="1">
      <c r="B809" s="398" t="s">
        <v>7790</v>
      </c>
      <c r="C809" s="381" t="s">
        <v>7791</v>
      </c>
      <c r="D809" s="383">
        <v>1317</v>
      </c>
      <c r="E809" s="382" t="s">
        <v>7792</v>
      </c>
      <c r="F809" s="369" t="s">
        <v>7793</v>
      </c>
      <c r="G809" s="385" t="s">
        <v>7782</v>
      </c>
      <c r="H809" s="386"/>
      <c r="I809" s="384" t="s">
        <v>421</v>
      </c>
      <c r="J809" s="367" t="s">
        <v>121</v>
      </c>
      <c r="K809" s="366" t="s">
        <v>84</v>
      </c>
      <c r="L809" s="387">
        <v>25</v>
      </c>
      <c r="M809" s="388" t="s">
        <v>7794</v>
      </c>
      <c r="N809" s="389">
        <v>1000</v>
      </c>
      <c r="O809" s="390" t="s">
        <v>1350</v>
      </c>
      <c r="P809" s="373" t="s">
        <v>1351</v>
      </c>
      <c r="Q809" s="372" t="s">
        <v>3638</v>
      </c>
      <c r="R809" s="374">
        <v>35</v>
      </c>
      <c r="S809" s="375">
        <v>25</v>
      </c>
      <c r="T809" s="392">
        <v>20</v>
      </c>
      <c r="U809" s="391" t="s">
        <v>7793</v>
      </c>
      <c r="V809" s="376">
        <v>122.60463582197515</v>
      </c>
      <c r="W809" s="378">
        <v>123.71445920475983</v>
      </c>
      <c r="X809" s="377">
        <v>61.99045248663252</v>
      </c>
      <c r="Y809" s="387">
        <v>62.37</v>
      </c>
      <c r="Z809" s="395" t="s">
        <v>4557</v>
      </c>
      <c r="AA809" s="380">
        <v>196</v>
      </c>
      <c r="AB809" s="379" t="s">
        <v>3630</v>
      </c>
      <c r="AC809" s="380">
        <v>3</v>
      </c>
      <c r="AD809" s="379" t="s">
        <v>3630</v>
      </c>
      <c r="AE809" s="394">
        <v>0</v>
      </c>
      <c r="AF809" s="396">
        <v>0</v>
      </c>
      <c r="AG809" s="393">
        <v>0</v>
      </c>
      <c r="AH809" s="397" t="s">
        <v>633</v>
      </c>
      <c r="AL809" s="525" t="s">
        <v>16064</v>
      </c>
      <c r="AM809" s="513" t="s">
        <v>84</v>
      </c>
      <c r="AN809" s="508">
        <v>100</v>
      </c>
      <c r="AO809" s="514">
        <v>1317</v>
      </c>
      <c r="AP809" s="498">
        <v>972</v>
      </c>
      <c r="AQ809" s="515">
        <v>345</v>
      </c>
      <c r="AR809" s="512" t="s">
        <v>16065</v>
      </c>
      <c r="BA809" s="338" t="s">
        <v>7795</v>
      </c>
    </row>
    <row r="810" spans="2:53" ht="16.5" customHeight="1">
      <c r="B810" s="398" t="s">
        <v>7796</v>
      </c>
      <c r="C810" s="381" t="s">
        <v>7797</v>
      </c>
      <c r="D810" s="383">
        <v>1317</v>
      </c>
      <c r="E810" s="382" t="s">
        <v>633</v>
      </c>
      <c r="F810" s="369" t="s">
        <v>7798</v>
      </c>
      <c r="G810" s="385" t="s">
        <v>7799</v>
      </c>
      <c r="H810" s="386"/>
      <c r="I810" s="384" t="s">
        <v>331</v>
      </c>
      <c r="J810" s="367" t="s">
        <v>688</v>
      </c>
      <c r="K810" s="366" t="s">
        <v>83</v>
      </c>
      <c r="L810" s="387">
        <v>9</v>
      </c>
      <c r="M810" s="388" t="s">
        <v>7800</v>
      </c>
      <c r="N810" s="389">
        <v>1000</v>
      </c>
      <c r="O810" s="390" t="s">
        <v>1348</v>
      </c>
      <c r="P810" s="373" t="s">
        <v>1349</v>
      </c>
      <c r="Q810" s="372" t="s">
        <v>3638</v>
      </c>
      <c r="R810" s="374">
        <v>25</v>
      </c>
      <c r="S810" s="375">
        <v>38</v>
      </c>
      <c r="T810" s="392">
        <v>25</v>
      </c>
      <c r="U810" s="391" t="s">
        <v>7798</v>
      </c>
      <c r="V810" s="376">
        <v>122.57993596584845</v>
      </c>
      <c r="W810" s="378">
        <v>123.69662041977945</v>
      </c>
      <c r="X810" s="377">
        <v>61.936721807186039</v>
      </c>
      <c r="Y810" s="387">
        <v>62.62</v>
      </c>
      <c r="Z810" s="395" t="s">
        <v>4557</v>
      </c>
      <c r="AA810" s="380">
        <v>121.25</v>
      </c>
      <c r="AB810" s="379" t="s">
        <v>3630</v>
      </c>
      <c r="AC810" s="380">
        <v>10</v>
      </c>
      <c r="AD810" s="379" t="s">
        <v>3630</v>
      </c>
      <c r="AE810" s="394">
        <v>0</v>
      </c>
      <c r="AF810" s="396">
        <v>0</v>
      </c>
      <c r="AG810" s="393">
        <v>0</v>
      </c>
      <c r="AH810" s="397" t="s">
        <v>633</v>
      </c>
      <c r="AL810" s="525" t="s">
        <v>16066</v>
      </c>
      <c r="AM810" s="513" t="s">
        <v>83</v>
      </c>
      <c r="AN810" s="508">
        <v>100</v>
      </c>
      <c r="AO810" s="514">
        <v>1317</v>
      </c>
      <c r="AP810" s="498">
        <v>1317</v>
      </c>
      <c r="AQ810" s="515">
        <v>0</v>
      </c>
      <c r="AR810" s="512" t="s">
        <v>16067</v>
      </c>
      <c r="BA810" s="338" t="s">
        <v>7801</v>
      </c>
    </row>
    <row r="811" spans="2:53" ht="16.5" customHeight="1">
      <c r="B811" s="398" t="s">
        <v>7802</v>
      </c>
      <c r="C811" s="381" t="s">
        <v>7803</v>
      </c>
      <c r="D811" s="383">
        <v>1318</v>
      </c>
      <c r="E811" s="382" t="s">
        <v>633</v>
      </c>
      <c r="F811" s="369" t="s">
        <v>7798</v>
      </c>
      <c r="G811" s="385" t="s">
        <v>7804</v>
      </c>
      <c r="H811" s="386"/>
      <c r="I811" s="384" t="s">
        <v>416</v>
      </c>
      <c r="J811" s="367" t="s">
        <v>1502</v>
      </c>
      <c r="K811" s="366" t="s">
        <v>83</v>
      </c>
      <c r="L811" s="387">
        <v>2</v>
      </c>
      <c r="M811" s="388" t="s">
        <v>7805</v>
      </c>
      <c r="N811" s="389">
        <v>200</v>
      </c>
      <c r="O811" s="390" t="s">
        <v>1182</v>
      </c>
      <c r="P811" s="373" t="s">
        <v>1182</v>
      </c>
      <c r="Q811" s="372" t="s">
        <v>3638</v>
      </c>
      <c r="R811" s="374">
        <v>20</v>
      </c>
      <c r="S811" s="375">
        <v>30</v>
      </c>
      <c r="T811" s="392">
        <v>20</v>
      </c>
      <c r="U811" s="391" t="s">
        <v>7798</v>
      </c>
      <c r="V811" s="376">
        <v>122.57435897435899</v>
      </c>
      <c r="W811" s="378">
        <v>123.6925925925926</v>
      </c>
      <c r="X811" s="377">
        <v>61.936524216524205</v>
      </c>
      <c r="Y811" s="387" t="s">
        <v>633</v>
      </c>
      <c r="Z811" s="395" t="s">
        <v>3639</v>
      </c>
      <c r="AA811" s="380">
        <v>57.6</v>
      </c>
      <c r="AB811" s="379" t="s">
        <v>3630</v>
      </c>
      <c r="AC811" s="380">
        <v>0</v>
      </c>
      <c r="AD811" s="379" t="s">
        <v>3630</v>
      </c>
      <c r="AE811" s="394">
        <v>0</v>
      </c>
      <c r="AF811" s="396">
        <v>8.6150000000000002</v>
      </c>
      <c r="AG811" s="393">
        <v>0</v>
      </c>
      <c r="AH811" s="397" t="s">
        <v>3767</v>
      </c>
      <c r="AL811" s="525" t="s">
        <v>16068</v>
      </c>
      <c r="AM811" s="513" t="s">
        <v>83</v>
      </c>
      <c r="AN811" s="508">
        <v>100</v>
      </c>
      <c r="AO811" s="514">
        <v>1318</v>
      </c>
      <c r="AP811" s="498">
        <v>1318</v>
      </c>
      <c r="AQ811" s="515">
        <v>0</v>
      </c>
      <c r="AR811" s="512" t="s">
        <v>16069</v>
      </c>
      <c r="BA811" s="338" t="s">
        <v>7806</v>
      </c>
    </row>
    <row r="812" spans="2:53" ht="16.5" customHeight="1">
      <c r="B812" s="398" t="s">
        <v>7807</v>
      </c>
      <c r="C812" s="381" t="s">
        <v>7808</v>
      </c>
      <c r="D812" s="383">
        <v>1318</v>
      </c>
      <c r="E812" s="382" t="s">
        <v>7809</v>
      </c>
      <c r="F812" s="369" t="s">
        <v>7810</v>
      </c>
      <c r="G812" s="385" t="s">
        <v>7811</v>
      </c>
      <c r="H812" s="386"/>
      <c r="I812" s="384" t="s">
        <v>421</v>
      </c>
      <c r="J812" s="367" t="s">
        <v>789</v>
      </c>
      <c r="K812" s="366" t="s">
        <v>84</v>
      </c>
      <c r="L812" s="387">
        <v>11</v>
      </c>
      <c r="M812" s="388" t="s">
        <v>7812</v>
      </c>
      <c r="N812" s="389">
        <v>1000</v>
      </c>
      <c r="O812" s="390" t="s">
        <v>1350</v>
      </c>
      <c r="P812" s="373" t="s">
        <v>1351</v>
      </c>
      <c r="Q812" s="372" t="s">
        <v>3638</v>
      </c>
      <c r="R812" s="374">
        <v>35</v>
      </c>
      <c r="S812" s="375">
        <v>25</v>
      </c>
      <c r="T812" s="392">
        <v>20</v>
      </c>
      <c r="U812" s="391" t="s">
        <v>7810</v>
      </c>
      <c r="V812" s="376">
        <v>122.52113733383062</v>
      </c>
      <c r="W812" s="378">
        <v>123.6541547410999</v>
      </c>
      <c r="X812" s="377">
        <v>61.952353962534737</v>
      </c>
      <c r="Y812" s="387">
        <v>62.33</v>
      </c>
      <c r="Z812" s="395" t="s">
        <v>4557</v>
      </c>
      <c r="AA812" s="380">
        <v>196</v>
      </c>
      <c r="AB812" s="379" t="s">
        <v>3630</v>
      </c>
      <c r="AC812" s="380">
        <v>3</v>
      </c>
      <c r="AD812" s="379" t="s">
        <v>3630</v>
      </c>
      <c r="AE812" s="394">
        <v>0</v>
      </c>
      <c r="AF812" s="396">
        <v>0</v>
      </c>
      <c r="AG812" s="393">
        <v>0</v>
      </c>
      <c r="AH812" s="397" t="s">
        <v>633</v>
      </c>
      <c r="AL812" s="525" t="s">
        <v>16070</v>
      </c>
      <c r="AM812" s="513" t="s">
        <v>84</v>
      </c>
      <c r="AN812" s="508">
        <v>100</v>
      </c>
      <c r="AO812" s="514">
        <v>1318</v>
      </c>
      <c r="AP812" s="498">
        <v>971</v>
      </c>
      <c r="AQ812" s="515">
        <v>347</v>
      </c>
      <c r="AR812" s="512" t="s">
        <v>16071</v>
      </c>
      <c r="BA812" s="338" t="s">
        <v>7813</v>
      </c>
    </row>
    <row r="813" spans="2:53" ht="16.5" customHeight="1">
      <c r="B813" s="398" t="s">
        <v>7814</v>
      </c>
      <c r="C813" s="381" t="s">
        <v>7815</v>
      </c>
      <c r="D813" s="383">
        <v>1319</v>
      </c>
      <c r="E813" s="382" t="s">
        <v>7816</v>
      </c>
      <c r="F813" s="369" t="s">
        <v>7817</v>
      </c>
      <c r="G813" s="385" t="s">
        <v>7816</v>
      </c>
      <c r="H813" s="386"/>
      <c r="I813" s="384" t="s">
        <v>1109</v>
      </c>
      <c r="J813" s="367" t="s">
        <v>76</v>
      </c>
      <c r="K813" s="366" t="s">
        <v>84</v>
      </c>
      <c r="L813" s="387">
        <v>20</v>
      </c>
      <c r="M813" s="388" t="s">
        <v>7818</v>
      </c>
      <c r="N813" s="389">
        <v>1000</v>
      </c>
      <c r="O813" s="390" t="s">
        <v>1350</v>
      </c>
      <c r="P813" s="373" t="s">
        <v>1350</v>
      </c>
      <c r="Q813" s="372" t="s">
        <v>3638</v>
      </c>
      <c r="R813" s="374">
        <v>30</v>
      </c>
      <c r="S813" s="375">
        <v>25</v>
      </c>
      <c r="T813" s="392">
        <v>25</v>
      </c>
      <c r="U813" s="391" t="s">
        <v>7817</v>
      </c>
      <c r="V813" s="376">
        <v>122.42954162883451</v>
      </c>
      <c r="W813" s="378">
        <v>123.58800228749159</v>
      </c>
      <c r="X813" s="377">
        <v>61.916228041836966</v>
      </c>
      <c r="Y813" s="387" t="s">
        <v>633</v>
      </c>
      <c r="Z813" s="395" t="s">
        <v>4557</v>
      </c>
      <c r="AA813" s="380">
        <v>195.56</v>
      </c>
      <c r="AB813" s="379" t="s">
        <v>3630</v>
      </c>
      <c r="AC813" s="380">
        <v>0</v>
      </c>
      <c r="AD813" s="379" t="s">
        <v>3630</v>
      </c>
      <c r="AE813" s="394">
        <v>0</v>
      </c>
      <c r="AF813" s="396">
        <v>0</v>
      </c>
      <c r="AG813" s="393">
        <v>0</v>
      </c>
      <c r="AH813" s="397" t="s">
        <v>633</v>
      </c>
      <c r="AL813" s="525" t="s">
        <v>16072</v>
      </c>
      <c r="AM813" s="513" t="s">
        <v>84</v>
      </c>
      <c r="AN813" s="508">
        <v>100</v>
      </c>
      <c r="AO813" s="514">
        <v>1319</v>
      </c>
      <c r="AP813" s="498">
        <v>971</v>
      </c>
      <c r="AQ813" s="515">
        <v>348</v>
      </c>
      <c r="AR813" s="512" t="s">
        <v>16073</v>
      </c>
      <c r="BA813" s="338" t="s">
        <v>7819</v>
      </c>
    </row>
    <row r="814" spans="2:53" ht="16.5" customHeight="1">
      <c r="B814" s="398" t="s">
        <v>7820</v>
      </c>
      <c r="C814" s="381" t="s">
        <v>7821</v>
      </c>
      <c r="D814" s="383">
        <v>1319</v>
      </c>
      <c r="E814" s="382" t="s">
        <v>633</v>
      </c>
      <c r="F814" s="369" t="s">
        <v>7822</v>
      </c>
      <c r="G814" s="385" t="s">
        <v>7724</v>
      </c>
      <c r="H814" s="386"/>
      <c r="I814" s="384" t="s">
        <v>421</v>
      </c>
      <c r="J814" s="367" t="s">
        <v>116</v>
      </c>
      <c r="K814" s="366" t="s">
        <v>83</v>
      </c>
      <c r="L814" s="387">
        <v>18</v>
      </c>
      <c r="M814" s="388" t="s">
        <v>7824</v>
      </c>
      <c r="N814" s="389">
        <v>1000</v>
      </c>
      <c r="O814" s="390" t="s">
        <v>1350</v>
      </c>
      <c r="P814" s="373" t="s">
        <v>1351</v>
      </c>
      <c r="Q814" s="372" t="s">
        <v>3638</v>
      </c>
      <c r="R814" s="374">
        <v>25</v>
      </c>
      <c r="S814" s="375">
        <v>35</v>
      </c>
      <c r="T814" s="392">
        <v>20</v>
      </c>
      <c r="U814" s="391" t="s">
        <v>7822</v>
      </c>
      <c r="V814" s="376">
        <v>122.44589589594936</v>
      </c>
      <c r="W814" s="378">
        <v>123.59981370263009</v>
      </c>
      <c r="X814" s="377">
        <v>61.882145200710269</v>
      </c>
      <c r="Y814" s="387">
        <v>62.3</v>
      </c>
      <c r="Z814" s="395" t="s">
        <v>4557</v>
      </c>
      <c r="AA814" s="380">
        <v>196</v>
      </c>
      <c r="AB814" s="379" t="s">
        <v>3630</v>
      </c>
      <c r="AC814" s="380">
        <v>3</v>
      </c>
      <c r="AD814" s="379" t="s">
        <v>3630</v>
      </c>
      <c r="AE814" s="394">
        <v>0</v>
      </c>
      <c r="AF814" s="396">
        <v>0</v>
      </c>
      <c r="AG814" s="393">
        <v>0</v>
      </c>
      <c r="AH814" s="397" t="s">
        <v>633</v>
      </c>
      <c r="AL814" s="525" t="s">
        <v>16074</v>
      </c>
      <c r="AM814" s="513" t="s">
        <v>83</v>
      </c>
      <c r="AN814" s="508">
        <v>100</v>
      </c>
      <c r="AO814" s="514">
        <v>1319</v>
      </c>
      <c r="AP814" s="498">
        <v>1319</v>
      </c>
      <c r="AQ814" s="515">
        <v>0</v>
      </c>
      <c r="AR814" s="512" t="s">
        <v>16075</v>
      </c>
      <c r="BA814" s="338" t="s">
        <v>7825</v>
      </c>
    </row>
    <row r="815" spans="2:53" ht="16.5" customHeight="1">
      <c r="B815" s="398" t="s">
        <v>7826</v>
      </c>
      <c r="C815" s="381" t="s">
        <v>7827</v>
      </c>
      <c r="D815" s="383">
        <v>1320</v>
      </c>
      <c r="E815" s="382" t="s">
        <v>633</v>
      </c>
      <c r="F815" s="369" t="s">
        <v>7817</v>
      </c>
      <c r="G815" s="385" t="s">
        <v>7828</v>
      </c>
      <c r="H815" s="386"/>
      <c r="I815" s="384" t="s">
        <v>331</v>
      </c>
      <c r="J815" s="367" t="s">
        <v>384</v>
      </c>
      <c r="K815" s="366" t="s">
        <v>83</v>
      </c>
      <c r="L815" s="387">
        <v>6</v>
      </c>
      <c r="M815" s="388" t="s">
        <v>7830</v>
      </c>
      <c r="N815" s="389">
        <v>1000</v>
      </c>
      <c r="O815" s="390" t="s">
        <v>1348</v>
      </c>
      <c r="P815" s="373" t="s">
        <v>1349</v>
      </c>
      <c r="Q815" s="372" t="s">
        <v>3638</v>
      </c>
      <c r="R815" s="374">
        <v>25</v>
      </c>
      <c r="S815" s="375">
        <v>38</v>
      </c>
      <c r="T815" s="392">
        <v>25</v>
      </c>
      <c r="U815" s="391" t="s">
        <v>7817</v>
      </c>
      <c r="V815" s="376">
        <v>122.42871326449563</v>
      </c>
      <c r="W815" s="378">
        <v>123.58740402435795</v>
      </c>
      <c r="X815" s="377">
        <v>61.871941355573206</v>
      </c>
      <c r="Y815" s="387">
        <v>62.55</v>
      </c>
      <c r="Z815" s="395" t="s">
        <v>4557</v>
      </c>
      <c r="AA815" s="380">
        <v>121.25</v>
      </c>
      <c r="AB815" s="379" t="s">
        <v>3630</v>
      </c>
      <c r="AC815" s="380">
        <v>10</v>
      </c>
      <c r="AD815" s="379" t="s">
        <v>3630</v>
      </c>
      <c r="AE815" s="394">
        <v>0</v>
      </c>
      <c r="AF815" s="396">
        <v>0</v>
      </c>
      <c r="AG815" s="393">
        <v>0</v>
      </c>
      <c r="AH815" s="397" t="s">
        <v>633</v>
      </c>
      <c r="AL815" s="525" t="s">
        <v>16076</v>
      </c>
      <c r="AM815" s="513" t="s">
        <v>83</v>
      </c>
      <c r="AN815" s="508">
        <v>100</v>
      </c>
      <c r="AO815" s="514">
        <v>1320</v>
      </c>
      <c r="AP815" s="498">
        <v>1320</v>
      </c>
      <c r="AQ815" s="515">
        <v>0</v>
      </c>
      <c r="AR815" s="512" t="s">
        <v>16077</v>
      </c>
      <c r="BA815" s="338" t="s">
        <v>7831</v>
      </c>
    </row>
    <row r="816" spans="2:53" ht="16.5" customHeight="1">
      <c r="B816" s="398" t="s">
        <v>7832</v>
      </c>
      <c r="C816" s="381" t="s">
        <v>7833</v>
      </c>
      <c r="D816" s="383">
        <v>1320</v>
      </c>
      <c r="E816" s="382" t="s">
        <v>633</v>
      </c>
      <c r="F816" s="369" t="s">
        <v>7834</v>
      </c>
      <c r="G816" s="385" t="s">
        <v>7835</v>
      </c>
      <c r="H816" s="386"/>
      <c r="I816" s="384" t="s">
        <v>331</v>
      </c>
      <c r="J816" s="367" t="s">
        <v>962</v>
      </c>
      <c r="K816" s="366" t="s">
        <v>83</v>
      </c>
      <c r="L816" s="387">
        <v>20</v>
      </c>
      <c r="M816" s="388" t="s">
        <v>7836</v>
      </c>
      <c r="N816" s="389">
        <v>1000</v>
      </c>
      <c r="O816" s="390" t="s">
        <v>1348</v>
      </c>
      <c r="P816" s="373" t="s">
        <v>1349</v>
      </c>
      <c r="Q816" s="372" t="s">
        <v>3638</v>
      </c>
      <c r="R816" s="374">
        <v>25</v>
      </c>
      <c r="S816" s="375">
        <v>38</v>
      </c>
      <c r="T816" s="392">
        <v>25</v>
      </c>
      <c r="U816" s="391" t="s">
        <v>7834</v>
      </c>
      <c r="V816" s="376">
        <v>122.41441620333596</v>
      </c>
      <c r="W816" s="378">
        <v>123.57707836907598</v>
      </c>
      <c r="X816" s="377">
        <v>61.869252713794033</v>
      </c>
      <c r="Y816" s="387">
        <v>62.54</v>
      </c>
      <c r="Z816" s="395" t="s">
        <v>4557</v>
      </c>
      <c r="AA816" s="380">
        <v>121.25</v>
      </c>
      <c r="AB816" s="379" t="s">
        <v>3630</v>
      </c>
      <c r="AC816" s="380">
        <v>10</v>
      </c>
      <c r="AD816" s="379" t="s">
        <v>3630</v>
      </c>
      <c r="AE816" s="394">
        <v>0</v>
      </c>
      <c r="AF816" s="396">
        <v>0</v>
      </c>
      <c r="AG816" s="393">
        <v>0</v>
      </c>
      <c r="AH816" s="397" t="s">
        <v>633</v>
      </c>
      <c r="AL816" s="525" t="s">
        <v>16078</v>
      </c>
      <c r="AM816" s="513" t="s">
        <v>83</v>
      </c>
      <c r="AN816" s="508">
        <v>100</v>
      </c>
      <c r="AO816" s="514">
        <v>1320</v>
      </c>
      <c r="AP816" s="498">
        <v>1320</v>
      </c>
      <c r="AQ816" s="515">
        <v>0</v>
      </c>
      <c r="AR816" s="512" t="s">
        <v>16079</v>
      </c>
      <c r="BA816" s="338" t="s">
        <v>7837</v>
      </c>
    </row>
    <row r="817" spans="2:53" ht="16.5" customHeight="1">
      <c r="B817" s="398" t="s">
        <v>7838</v>
      </c>
      <c r="C817" s="381" t="s">
        <v>7839</v>
      </c>
      <c r="D817" s="383">
        <v>1321</v>
      </c>
      <c r="E817" s="382" t="s">
        <v>633</v>
      </c>
      <c r="F817" s="369" t="s">
        <v>7840</v>
      </c>
      <c r="G817" s="385" t="s">
        <v>7841</v>
      </c>
      <c r="H817" s="386"/>
      <c r="I817" s="384" t="s">
        <v>1109</v>
      </c>
      <c r="J817" s="367" t="s">
        <v>503</v>
      </c>
      <c r="K817" s="366" t="s">
        <v>83</v>
      </c>
      <c r="L817" s="387">
        <v>37</v>
      </c>
      <c r="M817" s="388" t="s">
        <v>7842</v>
      </c>
      <c r="N817" s="389">
        <v>1000</v>
      </c>
      <c r="O817" s="390" t="s">
        <v>1350</v>
      </c>
      <c r="P817" s="373" t="s">
        <v>1350</v>
      </c>
      <c r="Q817" s="372" t="s">
        <v>3638</v>
      </c>
      <c r="R817" s="374">
        <v>20</v>
      </c>
      <c r="S817" s="375">
        <v>35</v>
      </c>
      <c r="T817" s="392">
        <v>25</v>
      </c>
      <c r="U817" s="391" t="s">
        <v>7840</v>
      </c>
      <c r="V817" s="376">
        <v>122.40441558640393</v>
      </c>
      <c r="W817" s="378">
        <v>123.56985570129173</v>
      </c>
      <c r="X817" s="377">
        <v>61.862864356152166</v>
      </c>
      <c r="Y817" s="387" t="s">
        <v>633</v>
      </c>
      <c r="Z817" s="395" t="s">
        <v>4557</v>
      </c>
      <c r="AA817" s="380">
        <v>195.56</v>
      </c>
      <c r="AB817" s="379" t="s">
        <v>3630</v>
      </c>
      <c r="AC817" s="380">
        <v>0</v>
      </c>
      <c r="AD817" s="379" t="s">
        <v>3630</v>
      </c>
      <c r="AE817" s="394">
        <v>0</v>
      </c>
      <c r="AF817" s="396">
        <v>1.8560000000000001</v>
      </c>
      <c r="AG817" s="393">
        <v>0</v>
      </c>
      <c r="AH817" s="397" t="s">
        <v>7060</v>
      </c>
      <c r="AL817" s="525" t="s">
        <v>16080</v>
      </c>
      <c r="AM817" s="513" t="s">
        <v>83</v>
      </c>
      <c r="AN817" s="508">
        <v>100</v>
      </c>
      <c r="AO817" s="514">
        <v>1321</v>
      </c>
      <c r="AP817" s="498">
        <v>1321</v>
      </c>
      <c r="AQ817" s="515">
        <v>0</v>
      </c>
      <c r="AR817" s="512" t="s">
        <v>16081</v>
      </c>
      <c r="BA817" s="338" t="s">
        <v>7843</v>
      </c>
    </row>
    <row r="818" spans="2:53" ht="16.5" customHeight="1">
      <c r="B818" s="398" t="s">
        <v>7838</v>
      </c>
      <c r="C818" s="381" t="s">
        <v>7839</v>
      </c>
      <c r="D818" s="383">
        <v>1321</v>
      </c>
      <c r="E818" s="382" t="s">
        <v>633</v>
      </c>
      <c r="F818" s="369" t="s">
        <v>7844</v>
      </c>
      <c r="G818" s="385" t="s">
        <v>7845</v>
      </c>
      <c r="H818" s="386"/>
      <c r="I818" s="384" t="s">
        <v>331</v>
      </c>
      <c r="J818" s="367" t="s">
        <v>963</v>
      </c>
      <c r="K818" s="366" t="s">
        <v>83</v>
      </c>
      <c r="L818" s="387">
        <v>9</v>
      </c>
      <c r="M818" s="388" t="s">
        <v>7846</v>
      </c>
      <c r="N818" s="389">
        <v>1000</v>
      </c>
      <c r="O818" s="390" t="s">
        <v>1348</v>
      </c>
      <c r="P818" s="373" t="s">
        <v>1349</v>
      </c>
      <c r="Q818" s="372" t="s">
        <v>3638</v>
      </c>
      <c r="R818" s="374">
        <v>25</v>
      </c>
      <c r="S818" s="375">
        <v>38</v>
      </c>
      <c r="T818" s="392">
        <v>25</v>
      </c>
      <c r="U818" s="391" t="s">
        <v>7844</v>
      </c>
      <c r="V818" s="376">
        <v>122.40250198570293</v>
      </c>
      <c r="W818" s="378">
        <v>123.56847365634101</v>
      </c>
      <c r="X818" s="377">
        <v>61.859512178978022</v>
      </c>
      <c r="Y818" s="387">
        <v>62.53</v>
      </c>
      <c r="Z818" s="395" t="s">
        <v>4557</v>
      </c>
      <c r="AA818" s="380">
        <v>121.25</v>
      </c>
      <c r="AB818" s="379" t="s">
        <v>3630</v>
      </c>
      <c r="AC818" s="380">
        <v>10</v>
      </c>
      <c r="AD818" s="379" t="s">
        <v>3630</v>
      </c>
      <c r="AE818" s="394">
        <v>0</v>
      </c>
      <c r="AF818" s="396">
        <v>0</v>
      </c>
      <c r="AG818" s="393">
        <v>0</v>
      </c>
      <c r="AH818" s="397" t="s">
        <v>633</v>
      </c>
      <c r="AL818" s="525" t="s">
        <v>16082</v>
      </c>
      <c r="AM818" s="513" t="s">
        <v>83</v>
      </c>
      <c r="AN818" s="508">
        <v>100</v>
      </c>
      <c r="AO818" s="514">
        <v>1321</v>
      </c>
      <c r="AP818" s="498">
        <v>1321</v>
      </c>
      <c r="AQ818" s="515">
        <v>0</v>
      </c>
      <c r="AR818" s="512" t="s">
        <v>16083</v>
      </c>
      <c r="BA818" s="338" t="s">
        <v>7847</v>
      </c>
    </row>
    <row r="819" spans="2:53" ht="16.5" customHeight="1">
      <c r="B819" s="398" t="s">
        <v>7848</v>
      </c>
      <c r="C819" s="381" t="s">
        <v>7849</v>
      </c>
      <c r="D819" s="383">
        <v>1322</v>
      </c>
      <c r="E819" s="382" t="s">
        <v>7850</v>
      </c>
      <c r="F819" s="369" t="s">
        <v>7851</v>
      </c>
      <c r="G819" s="385" t="s">
        <v>7850</v>
      </c>
      <c r="H819" s="386"/>
      <c r="I819" s="384" t="s">
        <v>330</v>
      </c>
      <c r="J819" s="367" t="s">
        <v>926</v>
      </c>
      <c r="K819" s="366" t="s">
        <v>84</v>
      </c>
      <c r="L819" s="387">
        <v>4</v>
      </c>
      <c r="M819" s="388" t="s">
        <v>7852</v>
      </c>
      <c r="N819" s="389">
        <v>200</v>
      </c>
      <c r="O819" s="390" t="s">
        <v>1350</v>
      </c>
      <c r="P819" s="373" t="s">
        <v>1350</v>
      </c>
      <c r="Q819" s="372" t="s">
        <v>3638</v>
      </c>
      <c r="R819" s="374">
        <v>30</v>
      </c>
      <c r="S819" s="375">
        <v>20</v>
      </c>
      <c r="T819" s="392">
        <v>30</v>
      </c>
      <c r="U819" s="391" t="s">
        <v>7851</v>
      </c>
      <c r="V819" s="376">
        <v>122.36113590643929</v>
      </c>
      <c r="W819" s="378">
        <v>123.5385981546506</v>
      </c>
      <c r="X819" s="377">
        <v>61.885132969455057</v>
      </c>
      <c r="Y819" s="387" t="s">
        <v>633</v>
      </c>
      <c r="Z819" s="395" t="s">
        <v>7853</v>
      </c>
      <c r="AA819" s="380">
        <v>36</v>
      </c>
      <c r="AB819" s="379" t="s">
        <v>3630</v>
      </c>
      <c r="AC819" s="380">
        <v>0</v>
      </c>
      <c r="AD819" s="379" t="s">
        <v>3630</v>
      </c>
      <c r="AE819" s="394">
        <v>0</v>
      </c>
      <c r="AF819" s="396">
        <v>0</v>
      </c>
      <c r="AG819" s="393">
        <v>0</v>
      </c>
      <c r="AH819" s="397" t="s">
        <v>633</v>
      </c>
      <c r="AL819" s="525" t="s">
        <v>16084</v>
      </c>
      <c r="AM819" s="513" t="s">
        <v>84</v>
      </c>
      <c r="AN819" s="508">
        <v>100</v>
      </c>
      <c r="AO819" s="514">
        <v>1322</v>
      </c>
      <c r="AP819" s="498">
        <v>973</v>
      </c>
      <c r="AQ819" s="515">
        <v>349</v>
      </c>
      <c r="AR819" s="512" t="s">
        <v>16085</v>
      </c>
      <c r="BA819" s="338" t="s">
        <v>7854</v>
      </c>
    </row>
    <row r="820" spans="2:53" ht="16.5" customHeight="1">
      <c r="B820" s="398" t="s">
        <v>7855</v>
      </c>
      <c r="C820" s="381" t="s">
        <v>7856</v>
      </c>
      <c r="D820" s="383">
        <v>1322</v>
      </c>
      <c r="E820" s="382" t="s">
        <v>633</v>
      </c>
      <c r="F820" s="369" t="s">
        <v>7857</v>
      </c>
      <c r="G820" s="385" t="s">
        <v>7761</v>
      </c>
      <c r="H820" s="386"/>
      <c r="I820" s="384" t="s">
        <v>331</v>
      </c>
      <c r="J820" s="367" t="s">
        <v>94</v>
      </c>
      <c r="K820" s="366" t="s">
        <v>83</v>
      </c>
      <c r="L820" s="387">
        <v>14</v>
      </c>
      <c r="M820" s="388" t="s">
        <v>7859</v>
      </c>
      <c r="N820" s="389">
        <v>1000</v>
      </c>
      <c r="O820" s="390" t="s">
        <v>1348</v>
      </c>
      <c r="P820" s="373" t="s">
        <v>1349</v>
      </c>
      <c r="Q820" s="372" t="s">
        <v>3638</v>
      </c>
      <c r="R820" s="374">
        <v>25</v>
      </c>
      <c r="S820" s="375">
        <v>38</v>
      </c>
      <c r="T820" s="392">
        <v>25</v>
      </c>
      <c r="U820" s="391" t="s">
        <v>7857</v>
      </c>
      <c r="V820" s="376">
        <v>122.37390786338364</v>
      </c>
      <c r="W820" s="378">
        <v>123.54782234577706</v>
      </c>
      <c r="X820" s="377">
        <v>61.849134895419652</v>
      </c>
      <c r="Y820" s="387">
        <v>62.51</v>
      </c>
      <c r="Z820" s="395" t="s">
        <v>4557</v>
      </c>
      <c r="AA820" s="380">
        <v>121.25</v>
      </c>
      <c r="AB820" s="379" t="s">
        <v>3630</v>
      </c>
      <c r="AC820" s="380">
        <v>10</v>
      </c>
      <c r="AD820" s="379" t="s">
        <v>3630</v>
      </c>
      <c r="AE820" s="394">
        <v>0</v>
      </c>
      <c r="AF820" s="396">
        <v>0</v>
      </c>
      <c r="AG820" s="393">
        <v>0</v>
      </c>
      <c r="AH820" s="397" t="s">
        <v>633</v>
      </c>
      <c r="AL820" s="525" t="s">
        <v>16086</v>
      </c>
      <c r="AM820" s="513" t="s">
        <v>83</v>
      </c>
      <c r="AN820" s="508">
        <v>100</v>
      </c>
      <c r="AO820" s="514">
        <v>1322</v>
      </c>
      <c r="AP820" s="498">
        <v>1322</v>
      </c>
      <c r="AQ820" s="515">
        <v>0</v>
      </c>
      <c r="AR820" s="512" t="s">
        <v>16087</v>
      </c>
      <c r="BA820" s="338" t="s">
        <v>7860</v>
      </c>
    </row>
    <row r="821" spans="2:53" ht="16.5" customHeight="1">
      <c r="B821" s="398" t="s">
        <v>7861</v>
      </c>
      <c r="C821" s="381" t="s">
        <v>7862</v>
      </c>
      <c r="D821" s="383">
        <v>1323</v>
      </c>
      <c r="E821" s="382" t="s">
        <v>7863</v>
      </c>
      <c r="F821" s="369" t="s">
        <v>7851</v>
      </c>
      <c r="G821" s="385" t="s">
        <v>7850</v>
      </c>
      <c r="H821" s="386"/>
      <c r="I821" s="384" t="s">
        <v>401</v>
      </c>
      <c r="J821" s="367" t="s">
        <v>80</v>
      </c>
      <c r="K821" s="366" t="s">
        <v>84</v>
      </c>
      <c r="L821" s="387">
        <v>15</v>
      </c>
      <c r="M821" s="388" t="s">
        <v>7864</v>
      </c>
      <c r="N821" s="389">
        <v>1000</v>
      </c>
      <c r="O821" s="390" t="s">
        <v>1350</v>
      </c>
      <c r="P821" s="373" t="s">
        <v>1351</v>
      </c>
      <c r="Q821" s="372" t="s">
        <v>3638</v>
      </c>
      <c r="R821" s="374">
        <v>35</v>
      </c>
      <c r="S821" s="375">
        <v>25</v>
      </c>
      <c r="T821" s="392">
        <v>20</v>
      </c>
      <c r="U821" s="391" t="s">
        <v>7851</v>
      </c>
      <c r="V821" s="376">
        <v>122.35965939186227</v>
      </c>
      <c r="W821" s="378">
        <v>123.53753178301164</v>
      </c>
      <c r="X821" s="377">
        <v>61.886404412563053</v>
      </c>
      <c r="Y821" s="387">
        <v>62.269999999999996</v>
      </c>
      <c r="Z821" s="395" t="s">
        <v>4557</v>
      </c>
      <c r="AA821" s="380">
        <v>194</v>
      </c>
      <c r="AB821" s="379" t="s">
        <v>3630</v>
      </c>
      <c r="AC821" s="380">
        <v>4</v>
      </c>
      <c r="AD821" s="379" t="s">
        <v>3630</v>
      </c>
      <c r="AE821" s="394">
        <v>0</v>
      </c>
      <c r="AF821" s="396">
        <v>0</v>
      </c>
      <c r="AG821" s="393">
        <v>0</v>
      </c>
      <c r="AH821" s="397" t="s">
        <v>633</v>
      </c>
      <c r="AL821" s="525" t="s">
        <v>16088</v>
      </c>
      <c r="AM821" s="513" t="s">
        <v>84</v>
      </c>
      <c r="AN821" s="508">
        <v>100</v>
      </c>
      <c r="AO821" s="514">
        <v>1323</v>
      </c>
      <c r="AP821" s="498">
        <v>974</v>
      </c>
      <c r="AQ821" s="515">
        <v>349</v>
      </c>
      <c r="AR821" s="512" t="s">
        <v>16085</v>
      </c>
      <c r="BA821" s="338" t="s">
        <v>7865</v>
      </c>
    </row>
    <row r="822" spans="2:53" ht="16.5" customHeight="1">
      <c r="B822" s="398" t="s">
        <v>7866</v>
      </c>
      <c r="C822" s="381" t="s">
        <v>7867</v>
      </c>
      <c r="D822" s="383">
        <v>1323</v>
      </c>
      <c r="E822" s="382" t="s">
        <v>633</v>
      </c>
      <c r="F822" s="369" t="s">
        <v>7868</v>
      </c>
      <c r="G822" s="385" t="s">
        <v>7777</v>
      </c>
      <c r="H822" s="386"/>
      <c r="I822" s="384" t="s">
        <v>331</v>
      </c>
      <c r="J822" s="367" t="s">
        <v>480</v>
      </c>
      <c r="K822" s="366" t="s">
        <v>83</v>
      </c>
      <c r="L822" s="387">
        <v>13</v>
      </c>
      <c r="M822" s="388" t="s">
        <v>7869</v>
      </c>
      <c r="N822" s="389">
        <v>1000</v>
      </c>
      <c r="O822" s="390" t="s">
        <v>1348</v>
      </c>
      <c r="P822" s="373" t="s">
        <v>1349</v>
      </c>
      <c r="Q822" s="372" t="s">
        <v>3638</v>
      </c>
      <c r="R822" s="374">
        <v>25</v>
      </c>
      <c r="S822" s="375">
        <v>38</v>
      </c>
      <c r="T822" s="392">
        <v>25</v>
      </c>
      <c r="U822" s="391" t="s">
        <v>7868</v>
      </c>
      <c r="V822" s="376">
        <v>122.34769658459093</v>
      </c>
      <c r="W822" s="378">
        <v>123.52889197776013</v>
      </c>
      <c r="X822" s="377">
        <v>61.836705718824469</v>
      </c>
      <c r="Y822" s="387">
        <v>62.489999999999995</v>
      </c>
      <c r="Z822" s="395" t="s">
        <v>4557</v>
      </c>
      <c r="AA822" s="380">
        <v>121.25</v>
      </c>
      <c r="AB822" s="379" t="s">
        <v>3630</v>
      </c>
      <c r="AC822" s="380">
        <v>10</v>
      </c>
      <c r="AD822" s="379" t="s">
        <v>3630</v>
      </c>
      <c r="AE822" s="394">
        <v>0</v>
      </c>
      <c r="AF822" s="396">
        <v>0</v>
      </c>
      <c r="AG822" s="393">
        <v>0</v>
      </c>
      <c r="AH822" s="397" t="s">
        <v>633</v>
      </c>
      <c r="AL822" s="525" t="s">
        <v>16089</v>
      </c>
      <c r="AM822" s="513" t="s">
        <v>83</v>
      </c>
      <c r="AN822" s="508">
        <v>100</v>
      </c>
      <c r="AO822" s="514">
        <v>1323</v>
      </c>
      <c r="AP822" s="498">
        <v>1323</v>
      </c>
      <c r="AQ822" s="515">
        <v>0</v>
      </c>
      <c r="AR822" s="512" t="s">
        <v>16090</v>
      </c>
      <c r="BA822" s="338" t="s">
        <v>7870</v>
      </c>
    </row>
    <row r="823" spans="2:53" ht="16.5" customHeight="1">
      <c r="B823" s="398" t="s">
        <v>7871</v>
      </c>
      <c r="C823" s="381" t="s">
        <v>7872</v>
      </c>
      <c r="D823" s="383">
        <v>1324</v>
      </c>
      <c r="E823" s="382" t="s">
        <v>7873</v>
      </c>
      <c r="F823" s="369" t="s">
        <v>7874</v>
      </c>
      <c r="G823" s="385" t="s">
        <v>7784</v>
      </c>
      <c r="H823" s="386"/>
      <c r="I823" s="384" t="s">
        <v>421</v>
      </c>
      <c r="J823" s="367" t="s">
        <v>787</v>
      </c>
      <c r="K823" s="366" t="s">
        <v>84</v>
      </c>
      <c r="L823" s="387">
        <v>7</v>
      </c>
      <c r="M823" s="388" t="s">
        <v>7875</v>
      </c>
      <c r="N823" s="389">
        <v>1000</v>
      </c>
      <c r="O823" s="390" t="s">
        <v>1350</v>
      </c>
      <c r="P823" s="373" t="s">
        <v>1351</v>
      </c>
      <c r="Q823" s="372" t="s">
        <v>3638</v>
      </c>
      <c r="R823" s="374">
        <v>35</v>
      </c>
      <c r="S823" s="375">
        <v>25</v>
      </c>
      <c r="T823" s="392">
        <v>20</v>
      </c>
      <c r="U823" s="391" t="s">
        <v>7874</v>
      </c>
      <c r="V823" s="376">
        <v>122.33513525097237</v>
      </c>
      <c r="W823" s="378">
        <v>123.51981990348006</v>
      </c>
      <c r="X823" s="377">
        <v>61.877522422773794</v>
      </c>
      <c r="Y823" s="387">
        <v>62.25</v>
      </c>
      <c r="Z823" s="395" t="s">
        <v>4557</v>
      </c>
      <c r="AA823" s="380">
        <v>196</v>
      </c>
      <c r="AB823" s="379" t="s">
        <v>3630</v>
      </c>
      <c r="AC823" s="380">
        <v>3</v>
      </c>
      <c r="AD823" s="379" t="s">
        <v>3630</v>
      </c>
      <c r="AE823" s="394">
        <v>0</v>
      </c>
      <c r="AF823" s="396">
        <v>0</v>
      </c>
      <c r="AG823" s="393">
        <v>0</v>
      </c>
      <c r="AH823" s="397" t="s">
        <v>633</v>
      </c>
      <c r="AL823" s="525" t="s">
        <v>16091</v>
      </c>
      <c r="AM823" s="513" t="s">
        <v>84</v>
      </c>
      <c r="AN823" s="508">
        <v>100</v>
      </c>
      <c r="AO823" s="514">
        <v>1324</v>
      </c>
      <c r="AP823" s="498">
        <v>974</v>
      </c>
      <c r="AQ823" s="515">
        <v>350</v>
      </c>
      <c r="AR823" s="512" t="s">
        <v>16092</v>
      </c>
      <c r="BA823" s="338" t="s">
        <v>7876</v>
      </c>
    </row>
    <row r="824" spans="2:53" ht="16.5" customHeight="1">
      <c r="B824" s="398" t="s">
        <v>7877</v>
      </c>
      <c r="C824" s="381" t="s">
        <v>7878</v>
      </c>
      <c r="D824" s="383">
        <v>1324</v>
      </c>
      <c r="E824" s="382" t="s">
        <v>633</v>
      </c>
      <c r="F824" s="369" t="s">
        <v>7879</v>
      </c>
      <c r="G824" s="385" t="s">
        <v>7880</v>
      </c>
      <c r="H824" s="386"/>
      <c r="I824" s="384" t="s">
        <v>403</v>
      </c>
      <c r="J824" s="367" t="s">
        <v>640</v>
      </c>
      <c r="K824" s="366" t="s">
        <v>83</v>
      </c>
      <c r="L824" s="387">
        <v>19</v>
      </c>
      <c r="M824" s="388" t="s">
        <v>7882</v>
      </c>
      <c r="N824" s="389">
        <v>1000</v>
      </c>
      <c r="O824" s="390" t="s">
        <v>1350</v>
      </c>
      <c r="P824" s="373" t="s">
        <v>1351</v>
      </c>
      <c r="Q824" s="372" t="s">
        <v>3638</v>
      </c>
      <c r="R824" s="374">
        <v>20</v>
      </c>
      <c r="S824" s="375">
        <v>30</v>
      </c>
      <c r="T824" s="392">
        <v>25</v>
      </c>
      <c r="U824" s="391" t="s">
        <v>7879</v>
      </c>
      <c r="V824" s="376">
        <v>122.31636042055396</v>
      </c>
      <c r="W824" s="378">
        <v>123.50626030373343</v>
      </c>
      <c r="X824" s="377">
        <v>61.823689637856319</v>
      </c>
      <c r="Y824" s="387">
        <v>62.47</v>
      </c>
      <c r="Z824" s="395" t="s">
        <v>4557</v>
      </c>
      <c r="AA824" s="380">
        <v>198</v>
      </c>
      <c r="AB824" s="379" t="s">
        <v>3630</v>
      </c>
      <c r="AC824" s="380">
        <v>50</v>
      </c>
      <c r="AD824" s="379" t="s">
        <v>3630</v>
      </c>
      <c r="AE824" s="394">
        <v>0</v>
      </c>
      <c r="AF824" s="396">
        <v>0</v>
      </c>
      <c r="AG824" s="393">
        <v>0</v>
      </c>
      <c r="AH824" s="397" t="s">
        <v>633</v>
      </c>
      <c r="AL824" s="525" t="s">
        <v>16093</v>
      </c>
      <c r="AM824" s="513" t="s">
        <v>83</v>
      </c>
      <c r="AN824" s="508">
        <v>100</v>
      </c>
      <c r="AO824" s="514">
        <v>1324</v>
      </c>
      <c r="AP824" s="498">
        <v>1324</v>
      </c>
      <c r="AQ824" s="515">
        <v>0</v>
      </c>
      <c r="AR824" s="512" t="s">
        <v>16094</v>
      </c>
      <c r="BA824" s="338" t="s">
        <v>7883</v>
      </c>
    </row>
    <row r="825" spans="2:53" ht="16.5" customHeight="1">
      <c r="B825" s="398" t="s">
        <v>7884</v>
      </c>
      <c r="C825" s="381" t="s">
        <v>7885</v>
      </c>
      <c r="D825" s="383">
        <v>1325</v>
      </c>
      <c r="E825" s="382" t="s">
        <v>7886</v>
      </c>
      <c r="F825" s="369" t="s">
        <v>7851</v>
      </c>
      <c r="G825" s="385" t="s">
        <v>7850</v>
      </c>
      <c r="H825" s="386"/>
      <c r="I825" s="384" t="s">
        <v>337</v>
      </c>
      <c r="J825" s="367" t="s">
        <v>505</v>
      </c>
      <c r="K825" s="366" t="s">
        <v>84</v>
      </c>
      <c r="L825" s="387">
        <v>15</v>
      </c>
      <c r="M825" s="388" t="s">
        <v>7887</v>
      </c>
      <c r="N825" s="389">
        <v>1000</v>
      </c>
      <c r="O825" s="390" t="s">
        <v>1350</v>
      </c>
      <c r="P825" s="373" t="s">
        <v>1351</v>
      </c>
      <c r="Q825" s="372" t="s">
        <v>3638</v>
      </c>
      <c r="R825" s="374">
        <v>25</v>
      </c>
      <c r="S825" s="375">
        <v>40</v>
      </c>
      <c r="T825" s="392">
        <v>20</v>
      </c>
      <c r="U825" s="391" t="s">
        <v>7851</v>
      </c>
      <c r="V825" s="376">
        <v>122.35903652266212</v>
      </c>
      <c r="W825" s="378">
        <v>123.53708193303376</v>
      </c>
      <c r="X825" s="377">
        <v>61.886940772152073</v>
      </c>
      <c r="Y825" s="387">
        <v>62.28</v>
      </c>
      <c r="Z825" s="395" t="s">
        <v>4557</v>
      </c>
      <c r="AA825" s="380">
        <v>144</v>
      </c>
      <c r="AB825" s="379" t="s">
        <v>3630</v>
      </c>
      <c r="AC825" s="380">
        <v>0</v>
      </c>
      <c r="AD825" s="379" t="s">
        <v>3630</v>
      </c>
      <c r="AE825" s="394">
        <v>0</v>
      </c>
      <c r="AF825" s="396">
        <v>0</v>
      </c>
      <c r="AG825" s="393">
        <v>0</v>
      </c>
      <c r="AH825" s="397" t="s">
        <v>633</v>
      </c>
      <c r="AL825" s="525" t="s">
        <v>16095</v>
      </c>
      <c r="AM825" s="513" t="s">
        <v>84</v>
      </c>
      <c r="AN825" s="508">
        <v>100</v>
      </c>
      <c r="AO825" s="514">
        <v>1325</v>
      </c>
      <c r="AP825" s="498">
        <v>975</v>
      </c>
      <c r="AQ825" s="515">
        <v>350</v>
      </c>
      <c r="AR825" s="512" t="s">
        <v>16085</v>
      </c>
      <c r="BA825" s="338" t="s">
        <v>7888</v>
      </c>
    </row>
    <row r="826" spans="2:53" ht="16.5" customHeight="1">
      <c r="B826" s="398" t="s">
        <v>7889</v>
      </c>
      <c r="C826" s="381" t="s">
        <v>7890</v>
      </c>
      <c r="D826" s="383">
        <v>1325</v>
      </c>
      <c r="E826" s="382" t="s">
        <v>633</v>
      </c>
      <c r="F826" s="369" t="s">
        <v>7891</v>
      </c>
      <c r="G826" s="385" t="s">
        <v>7892</v>
      </c>
      <c r="H826" s="386"/>
      <c r="I826" s="384" t="s">
        <v>401</v>
      </c>
      <c r="J826" s="367" t="s">
        <v>69</v>
      </c>
      <c r="K826" s="366" t="s">
        <v>83</v>
      </c>
      <c r="L826" s="387">
        <v>15</v>
      </c>
      <c r="M826" s="388" t="s">
        <v>7893</v>
      </c>
      <c r="N826" s="389">
        <v>1000</v>
      </c>
      <c r="O826" s="390" t="s">
        <v>1350</v>
      </c>
      <c r="P826" s="373" t="s">
        <v>1351</v>
      </c>
      <c r="Q826" s="372" t="s">
        <v>3638</v>
      </c>
      <c r="R826" s="374">
        <v>20</v>
      </c>
      <c r="S826" s="375">
        <v>35</v>
      </c>
      <c r="T826" s="392">
        <v>25</v>
      </c>
      <c r="U826" s="391" t="s">
        <v>7891</v>
      </c>
      <c r="V826" s="376">
        <v>122.19823804297853</v>
      </c>
      <c r="W826" s="378">
        <v>123.42094969770672</v>
      </c>
      <c r="X826" s="377">
        <v>61.775406129657391</v>
      </c>
      <c r="Y826" s="387">
        <v>62.19</v>
      </c>
      <c r="Z826" s="395" t="s">
        <v>4557</v>
      </c>
      <c r="AA826" s="380">
        <v>194</v>
      </c>
      <c r="AB826" s="379" t="s">
        <v>3630</v>
      </c>
      <c r="AC826" s="380">
        <v>4</v>
      </c>
      <c r="AD826" s="379" t="s">
        <v>3630</v>
      </c>
      <c r="AE826" s="394">
        <v>0</v>
      </c>
      <c r="AF826" s="396">
        <v>9.2810000000000006</v>
      </c>
      <c r="AG826" s="393">
        <v>0</v>
      </c>
      <c r="AH826" s="397" t="s">
        <v>6860</v>
      </c>
      <c r="AL826" s="525" t="s">
        <v>16096</v>
      </c>
      <c r="AM826" s="513" t="s">
        <v>83</v>
      </c>
      <c r="AN826" s="508">
        <v>100</v>
      </c>
      <c r="AO826" s="514">
        <v>1325</v>
      </c>
      <c r="AP826" s="498">
        <v>1325</v>
      </c>
      <c r="AQ826" s="515">
        <v>0</v>
      </c>
      <c r="AR826" s="512" t="s">
        <v>16097</v>
      </c>
      <c r="BA826" s="338" t="s">
        <v>7894</v>
      </c>
    </row>
    <row r="827" spans="2:53" ht="16.5" customHeight="1">
      <c r="B827" s="398" t="s">
        <v>7889</v>
      </c>
      <c r="C827" s="381" t="s">
        <v>7890</v>
      </c>
      <c r="D827" s="383">
        <v>1326</v>
      </c>
      <c r="E827" s="382" t="s">
        <v>633</v>
      </c>
      <c r="F827" s="369" t="s">
        <v>7895</v>
      </c>
      <c r="G827" s="385" t="s">
        <v>7896</v>
      </c>
      <c r="H827" s="386"/>
      <c r="I827" s="384" t="s">
        <v>401</v>
      </c>
      <c r="J827" s="367" t="s">
        <v>482</v>
      </c>
      <c r="K827" s="366" t="s">
        <v>83</v>
      </c>
      <c r="L827" s="387">
        <v>32</v>
      </c>
      <c r="M827" s="388" t="s">
        <v>7897</v>
      </c>
      <c r="N827" s="389">
        <v>1000</v>
      </c>
      <c r="O827" s="390" t="s">
        <v>1350</v>
      </c>
      <c r="P827" s="373" t="s">
        <v>1351</v>
      </c>
      <c r="Q827" s="372" t="s">
        <v>3638</v>
      </c>
      <c r="R827" s="374">
        <v>20</v>
      </c>
      <c r="S827" s="375">
        <v>35</v>
      </c>
      <c r="T827" s="392">
        <v>25</v>
      </c>
      <c r="U827" s="391" t="s">
        <v>7895</v>
      </c>
      <c r="V827" s="376">
        <v>122.19410188956483</v>
      </c>
      <c r="W827" s="378">
        <v>123.41796247579683</v>
      </c>
      <c r="X827" s="377">
        <v>61.773967817319189</v>
      </c>
      <c r="Y827" s="387">
        <v>62.19</v>
      </c>
      <c r="Z827" s="395" t="s">
        <v>4557</v>
      </c>
      <c r="AA827" s="380">
        <v>194</v>
      </c>
      <c r="AB827" s="379" t="s">
        <v>3630</v>
      </c>
      <c r="AC827" s="380">
        <v>4</v>
      </c>
      <c r="AD827" s="379" t="s">
        <v>3630</v>
      </c>
      <c r="AE827" s="394">
        <v>0</v>
      </c>
      <c r="AF827" s="396">
        <v>9.2799999999999994</v>
      </c>
      <c r="AG827" s="393">
        <v>0</v>
      </c>
      <c r="AH827" s="397" t="s">
        <v>6860</v>
      </c>
      <c r="AL827" s="525" t="s">
        <v>16098</v>
      </c>
      <c r="AM827" s="513" t="s">
        <v>83</v>
      </c>
      <c r="AN827" s="508">
        <v>100</v>
      </c>
      <c r="AO827" s="514">
        <v>1326</v>
      </c>
      <c r="AP827" s="498">
        <v>1326</v>
      </c>
      <c r="AQ827" s="515">
        <v>0</v>
      </c>
      <c r="AR827" s="512" t="s">
        <v>16099</v>
      </c>
      <c r="BA827" s="338" t="s">
        <v>7898</v>
      </c>
    </row>
    <row r="828" spans="2:53" ht="16.5" customHeight="1">
      <c r="B828" s="398" t="s">
        <v>7889</v>
      </c>
      <c r="C828" s="381" t="s">
        <v>7890</v>
      </c>
      <c r="D828" s="383">
        <v>1326</v>
      </c>
      <c r="E828" s="382" t="s">
        <v>7896</v>
      </c>
      <c r="F828" s="369" t="s">
        <v>7899</v>
      </c>
      <c r="G828" s="385" t="s">
        <v>7896</v>
      </c>
      <c r="H828" s="386"/>
      <c r="I828" s="384" t="s">
        <v>1109</v>
      </c>
      <c r="J828" s="367" t="s">
        <v>394</v>
      </c>
      <c r="K828" s="366" t="s">
        <v>84</v>
      </c>
      <c r="L828" s="387">
        <v>12</v>
      </c>
      <c r="M828" s="388" t="s">
        <v>7900</v>
      </c>
      <c r="N828" s="389">
        <v>1000</v>
      </c>
      <c r="O828" s="390" t="s">
        <v>1350</v>
      </c>
      <c r="P828" s="373" t="s">
        <v>1350</v>
      </c>
      <c r="Q828" s="372" t="s">
        <v>3638</v>
      </c>
      <c r="R828" s="374">
        <v>30</v>
      </c>
      <c r="S828" s="375">
        <v>25</v>
      </c>
      <c r="T828" s="392">
        <v>25</v>
      </c>
      <c r="U828" s="391" t="s">
        <v>7899</v>
      </c>
      <c r="V828" s="376">
        <v>122.16282523243126</v>
      </c>
      <c r="W828" s="378">
        <v>123.39537377897813</v>
      </c>
      <c r="X828" s="377">
        <v>61.80090049429532</v>
      </c>
      <c r="Y828" s="387" t="s">
        <v>633</v>
      </c>
      <c r="Z828" s="395" t="s">
        <v>4557</v>
      </c>
      <c r="AA828" s="380">
        <v>195.56</v>
      </c>
      <c r="AB828" s="379" t="s">
        <v>3630</v>
      </c>
      <c r="AC828" s="380">
        <v>0</v>
      </c>
      <c r="AD828" s="379" t="s">
        <v>3630</v>
      </c>
      <c r="AE828" s="394">
        <v>0</v>
      </c>
      <c r="AF828" s="396">
        <v>0</v>
      </c>
      <c r="AG828" s="393">
        <v>0</v>
      </c>
      <c r="AH828" s="397" t="s">
        <v>633</v>
      </c>
      <c r="AL828" s="525" t="s">
        <v>16100</v>
      </c>
      <c r="AM828" s="513" t="s">
        <v>84</v>
      </c>
      <c r="AN828" s="508">
        <v>100</v>
      </c>
      <c r="AO828" s="514">
        <v>1326</v>
      </c>
      <c r="AP828" s="498">
        <v>974</v>
      </c>
      <c r="AQ828" s="515">
        <v>352</v>
      </c>
      <c r="AR828" s="512" t="s">
        <v>16101</v>
      </c>
      <c r="BA828" s="338" t="s">
        <v>7901</v>
      </c>
    </row>
    <row r="829" spans="2:53" ht="16.5" customHeight="1">
      <c r="B829" s="398" t="s">
        <v>7902</v>
      </c>
      <c r="C829" s="381" t="s">
        <v>7903</v>
      </c>
      <c r="D829" s="383">
        <v>1327</v>
      </c>
      <c r="E829" s="382" t="s">
        <v>633</v>
      </c>
      <c r="F829" s="369" t="s">
        <v>7904</v>
      </c>
      <c r="G829" s="385" t="s">
        <v>7905</v>
      </c>
      <c r="H829" s="386"/>
      <c r="I829" s="384" t="s">
        <v>308</v>
      </c>
      <c r="J829" s="367" t="s">
        <v>146</v>
      </c>
      <c r="K829" s="366" t="s">
        <v>83</v>
      </c>
      <c r="L829" s="387">
        <v>70</v>
      </c>
      <c r="M829" s="388" t="s">
        <v>7906</v>
      </c>
      <c r="N829" s="389">
        <v>100</v>
      </c>
      <c r="O829" s="390" t="s">
        <v>1182</v>
      </c>
      <c r="P829" s="373" t="s">
        <v>1182</v>
      </c>
      <c r="Q829" s="372" t="s">
        <v>3814</v>
      </c>
      <c r="R829" s="374">
        <v>25</v>
      </c>
      <c r="S829" s="375">
        <v>35</v>
      </c>
      <c r="T829" s="392">
        <v>20</v>
      </c>
      <c r="U829" s="391" t="s">
        <v>7904</v>
      </c>
      <c r="V829" s="376">
        <v>122.17984832069338</v>
      </c>
      <c r="W829" s="378">
        <v>123.40766823161189</v>
      </c>
      <c r="X829" s="377">
        <v>61.766241723847358</v>
      </c>
      <c r="Y829" s="387" t="s">
        <v>633</v>
      </c>
      <c r="Z829" s="395" t="s">
        <v>4557</v>
      </c>
      <c r="AA829" s="380">
        <v>19</v>
      </c>
      <c r="AB829" s="379" t="s">
        <v>3630</v>
      </c>
      <c r="AC829" s="380">
        <v>0</v>
      </c>
      <c r="AD829" s="379" t="s">
        <v>3630</v>
      </c>
      <c r="AE829" s="394">
        <v>0</v>
      </c>
      <c r="AF829" s="396">
        <v>1.413</v>
      </c>
      <c r="AG829" s="393">
        <v>0</v>
      </c>
      <c r="AH829" s="397" t="s">
        <v>7907</v>
      </c>
      <c r="AL829" s="525" t="s">
        <v>16102</v>
      </c>
      <c r="AM829" s="513" t="s">
        <v>83</v>
      </c>
      <c r="AN829" s="508">
        <v>100</v>
      </c>
      <c r="AO829" s="514">
        <v>1327</v>
      </c>
      <c r="AP829" s="498">
        <v>1327</v>
      </c>
      <c r="AQ829" s="515">
        <v>0</v>
      </c>
      <c r="AR829" s="512" t="s">
        <v>16103</v>
      </c>
      <c r="BA829" s="338" t="s">
        <v>7908</v>
      </c>
    </row>
    <row r="830" spans="2:53" ht="16.5" customHeight="1">
      <c r="B830" s="398" t="s">
        <v>7909</v>
      </c>
      <c r="C830" s="381" t="s">
        <v>7910</v>
      </c>
      <c r="D830" s="383">
        <v>1327</v>
      </c>
      <c r="E830" s="382" t="s">
        <v>7911</v>
      </c>
      <c r="F830" s="369" t="s">
        <v>7904</v>
      </c>
      <c r="G830" s="385" t="s">
        <v>7912</v>
      </c>
      <c r="H830" s="386"/>
      <c r="I830" s="384" t="s">
        <v>1208</v>
      </c>
      <c r="J830" s="367" t="s">
        <v>166</v>
      </c>
      <c r="K830" s="366" t="s">
        <v>84</v>
      </c>
      <c r="L830" s="387">
        <v>11</v>
      </c>
      <c r="M830" s="388" t="s">
        <v>7913</v>
      </c>
      <c r="N830" s="389">
        <v>500</v>
      </c>
      <c r="O830" s="390" t="s">
        <v>1182</v>
      </c>
      <c r="P830" s="373" t="s">
        <v>1182</v>
      </c>
      <c r="Q830" s="372" t="s">
        <v>3638</v>
      </c>
      <c r="R830" s="374">
        <v>20</v>
      </c>
      <c r="S830" s="375">
        <v>30</v>
      </c>
      <c r="T830" s="392">
        <v>30</v>
      </c>
      <c r="U830" s="391" t="s">
        <v>7904</v>
      </c>
      <c r="V830" s="376">
        <v>122.17307692307692</v>
      </c>
      <c r="W830" s="378">
        <v>123.40277777777777</v>
      </c>
      <c r="X830" s="377">
        <v>61.80707264957266</v>
      </c>
      <c r="Y830" s="387" t="s">
        <v>633</v>
      </c>
      <c r="Z830" s="395" t="s">
        <v>4557</v>
      </c>
      <c r="AA830" s="380">
        <v>97</v>
      </c>
      <c r="AB830" s="379" t="s">
        <v>3630</v>
      </c>
      <c r="AC830" s="380">
        <v>2</v>
      </c>
      <c r="AD830" s="379" t="s">
        <v>3630</v>
      </c>
      <c r="AE830" s="394">
        <v>0</v>
      </c>
      <c r="AF830" s="396">
        <v>0</v>
      </c>
      <c r="AG830" s="393">
        <v>0</v>
      </c>
      <c r="AH830" s="397" t="s">
        <v>633</v>
      </c>
      <c r="AL830" s="525" t="s">
        <v>16104</v>
      </c>
      <c r="AM830" s="513" t="s">
        <v>84</v>
      </c>
      <c r="AN830" s="508">
        <v>100</v>
      </c>
      <c r="AO830" s="514">
        <v>1327</v>
      </c>
      <c r="AP830" s="498">
        <v>975</v>
      </c>
      <c r="AQ830" s="515">
        <v>352</v>
      </c>
      <c r="AR830" s="512" t="s">
        <v>16105</v>
      </c>
      <c r="BA830" s="338" t="s">
        <v>7914</v>
      </c>
    </row>
    <row r="831" spans="2:53" ht="16.5" customHeight="1">
      <c r="B831" s="398" t="s">
        <v>7915</v>
      </c>
      <c r="C831" s="381" t="s">
        <v>7916</v>
      </c>
      <c r="D831" s="383">
        <v>1328</v>
      </c>
      <c r="E831" s="382" t="s">
        <v>633</v>
      </c>
      <c r="F831" s="369" t="s">
        <v>7917</v>
      </c>
      <c r="G831" s="385" t="s">
        <v>7918</v>
      </c>
      <c r="H831" s="386"/>
      <c r="I831" s="384" t="s">
        <v>402</v>
      </c>
      <c r="J831" s="367" t="s">
        <v>353</v>
      </c>
      <c r="K831" s="366" t="s">
        <v>83</v>
      </c>
      <c r="L831" s="387">
        <v>34</v>
      </c>
      <c r="M831" s="388" t="s">
        <v>7919</v>
      </c>
      <c r="N831" s="389">
        <v>1000</v>
      </c>
      <c r="O831" s="390" t="s">
        <v>1348</v>
      </c>
      <c r="P831" s="373" t="s">
        <v>1348</v>
      </c>
      <c r="Q831" s="372" t="s">
        <v>3638</v>
      </c>
      <c r="R831" s="374">
        <v>20</v>
      </c>
      <c r="S831" s="375">
        <v>30</v>
      </c>
      <c r="T831" s="392">
        <v>30</v>
      </c>
      <c r="U831" s="391" t="s">
        <v>7917</v>
      </c>
      <c r="V831" s="376">
        <v>122.15422258270515</v>
      </c>
      <c r="W831" s="378">
        <v>123.38916075417595</v>
      </c>
      <c r="X831" s="377">
        <v>61.753308331559467</v>
      </c>
      <c r="Y831" s="387" t="s">
        <v>633</v>
      </c>
      <c r="Z831" s="395" t="s">
        <v>4557</v>
      </c>
      <c r="AA831" s="380">
        <v>196</v>
      </c>
      <c r="AB831" s="379" t="s">
        <v>3630</v>
      </c>
      <c r="AC831" s="380">
        <v>0</v>
      </c>
      <c r="AD831" s="379" t="s">
        <v>3630</v>
      </c>
      <c r="AE831" s="394">
        <v>0</v>
      </c>
      <c r="AF831" s="396">
        <v>0</v>
      </c>
      <c r="AG831" s="393">
        <v>0</v>
      </c>
      <c r="AH831" s="397" t="s">
        <v>633</v>
      </c>
      <c r="AL831" s="525" t="s">
        <v>16106</v>
      </c>
      <c r="AM831" s="513" t="s">
        <v>83</v>
      </c>
      <c r="AN831" s="508">
        <v>100</v>
      </c>
      <c r="AO831" s="514">
        <v>1328</v>
      </c>
      <c r="AP831" s="498">
        <v>1328</v>
      </c>
      <c r="AQ831" s="515">
        <v>0</v>
      </c>
      <c r="AR831" s="512" t="s">
        <v>16107</v>
      </c>
      <c r="BA831" s="338" t="s">
        <v>7920</v>
      </c>
    </row>
    <row r="832" spans="2:53" ht="16.5" customHeight="1">
      <c r="B832" s="398" t="s">
        <v>7921</v>
      </c>
      <c r="C832" s="381" t="s">
        <v>7922</v>
      </c>
      <c r="D832" s="383">
        <v>1328</v>
      </c>
      <c r="E832" s="382" t="s">
        <v>633</v>
      </c>
      <c r="F832" s="369" t="s">
        <v>7923</v>
      </c>
      <c r="G832" s="385" t="s">
        <v>7924</v>
      </c>
      <c r="H832" s="386"/>
      <c r="I832" s="384" t="s">
        <v>337</v>
      </c>
      <c r="J832" s="367" t="s">
        <v>843</v>
      </c>
      <c r="K832" s="366" t="s">
        <v>83</v>
      </c>
      <c r="L832" s="387">
        <v>25</v>
      </c>
      <c r="M832" s="388" t="s">
        <v>7925</v>
      </c>
      <c r="N832" s="389">
        <v>1000</v>
      </c>
      <c r="O832" s="390" t="s">
        <v>1350</v>
      </c>
      <c r="P832" s="373" t="s">
        <v>1351</v>
      </c>
      <c r="Q832" s="372" t="s">
        <v>3638</v>
      </c>
      <c r="R832" s="374">
        <v>20</v>
      </c>
      <c r="S832" s="375">
        <v>35</v>
      </c>
      <c r="T832" s="392">
        <v>30</v>
      </c>
      <c r="U832" s="391" t="s">
        <v>7923</v>
      </c>
      <c r="V832" s="376">
        <v>122.12221907908632</v>
      </c>
      <c r="W832" s="378">
        <v>123.36604711267344</v>
      </c>
      <c r="X832" s="377">
        <v>61.740866904120125</v>
      </c>
      <c r="Y832" s="387">
        <v>62.35</v>
      </c>
      <c r="Z832" s="395" t="s">
        <v>4557</v>
      </c>
      <c r="AA832" s="380">
        <v>144</v>
      </c>
      <c r="AB832" s="379" t="s">
        <v>3630</v>
      </c>
      <c r="AC832" s="380">
        <v>0</v>
      </c>
      <c r="AD832" s="379" t="s">
        <v>3630</v>
      </c>
      <c r="AE832" s="394">
        <v>0</v>
      </c>
      <c r="AF832" s="396">
        <v>0</v>
      </c>
      <c r="AG832" s="393">
        <v>0</v>
      </c>
      <c r="AH832" s="397" t="s">
        <v>633</v>
      </c>
      <c r="AL832" s="525" t="s">
        <v>16108</v>
      </c>
      <c r="AM832" s="513" t="s">
        <v>83</v>
      </c>
      <c r="AN832" s="508">
        <v>100</v>
      </c>
      <c r="AO832" s="514">
        <v>1328</v>
      </c>
      <c r="AP832" s="498">
        <v>1328</v>
      </c>
      <c r="AQ832" s="515">
        <v>0</v>
      </c>
      <c r="AR832" s="512" t="s">
        <v>16109</v>
      </c>
      <c r="BA832" s="338" t="s">
        <v>7926</v>
      </c>
    </row>
    <row r="833" spans="2:53" ht="16.5" customHeight="1">
      <c r="B833" s="398" t="s">
        <v>7927</v>
      </c>
      <c r="C833" s="381" t="s">
        <v>7928</v>
      </c>
      <c r="D833" s="383">
        <v>1329</v>
      </c>
      <c r="E833" s="382" t="s">
        <v>633</v>
      </c>
      <c r="F833" s="369" t="s">
        <v>7929</v>
      </c>
      <c r="G833" s="385" t="s">
        <v>7930</v>
      </c>
      <c r="H833" s="386"/>
      <c r="I833" s="384" t="s">
        <v>401</v>
      </c>
      <c r="J833" s="367" t="s">
        <v>809</v>
      </c>
      <c r="K833" s="366" t="s">
        <v>83</v>
      </c>
      <c r="L833" s="387">
        <v>15</v>
      </c>
      <c r="M833" s="388" t="s">
        <v>7932</v>
      </c>
      <c r="N833" s="389">
        <v>1000</v>
      </c>
      <c r="O833" s="390" t="s">
        <v>1350</v>
      </c>
      <c r="P833" s="373" t="s">
        <v>1351</v>
      </c>
      <c r="Q833" s="372" t="s">
        <v>3638</v>
      </c>
      <c r="R833" s="374">
        <v>20</v>
      </c>
      <c r="S833" s="375">
        <v>35</v>
      </c>
      <c r="T833" s="392">
        <v>25</v>
      </c>
      <c r="U833" s="391" t="s">
        <v>7929</v>
      </c>
      <c r="V833" s="376">
        <v>122.08656190080858</v>
      </c>
      <c r="W833" s="378">
        <v>123.34029470613953</v>
      </c>
      <c r="X833" s="377">
        <v>61.726571696525937</v>
      </c>
      <c r="Y833" s="387">
        <v>62.129999999999995</v>
      </c>
      <c r="Z833" s="395" t="s">
        <v>4557</v>
      </c>
      <c r="AA833" s="380">
        <v>194</v>
      </c>
      <c r="AB833" s="379" t="s">
        <v>3630</v>
      </c>
      <c r="AC833" s="380">
        <v>4</v>
      </c>
      <c r="AD833" s="379" t="s">
        <v>3630</v>
      </c>
      <c r="AE833" s="394">
        <v>0</v>
      </c>
      <c r="AF833" s="396">
        <v>9.2739999999999991</v>
      </c>
      <c r="AG833" s="393">
        <v>0</v>
      </c>
      <c r="AH833" s="397" t="s">
        <v>6860</v>
      </c>
      <c r="AL833" s="525" t="s">
        <v>16110</v>
      </c>
      <c r="AM833" s="513" t="s">
        <v>83</v>
      </c>
      <c r="AN833" s="508">
        <v>100</v>
      </c>
      <c r="AO833" s="514">
        <v>1329</v>
      </c>
      <c r="AP833" s="498">
        <v>1329</v>
      </c>
      <c r="AQ833" s="515">
        <v>0</v>
      </c>
      <c r="AR833" s="512" t="s">
        <v>16111</v>
      </c>
      <c r="BA833" s="338" t="s">
        <v>7933</v>
      </c>
    </row>
    <row r="834" spans="2:53" ht="16.5" customHeight="1">
      <c r="B834" s="398" t="s">
        <v>7934</v>
      </c>
      <c r="C834" s="381" t="s">
        <v>7935</v>
      </c>
      <c r="D834" s="383">
        <v>1329</v>
      </c>
      <c r="E834" s="382" t="s">
        <v>633</v>
      </c>
      <c r="F834" s="369" t="s">
        <v>7929</v>
      </c>
      <c r="G834" s="385" t="s">
        <v>7936</v>
      </c>
      <c r="H834" s="386"/>
      <c r="I834" s="384" t="s">
        <v>421</v>
      </c>
      <c r="J834" s="367" t="s">
        <v>785</v>
      </c>
      <c r="K834" s="366" t="s">
        <v>83</v>
      </c>
      <c r="L834" s="387">
        <v>22</v>
      </c>
      <c r="M834" s="388" t="s">
        <v>7937</v>
      </c>
      <c r="N834" s="389">
        <v>1000</v>
      </c>
      <c r="O834" s="390" t="s">
        <v>1350</v>
      </c>
      <c r="P834" s="373" t="s">
        <v>1351</v>
      </c>
      <c r="Q834" s="372" t="s">
        <v>3638</v>
      </c>
      <c r="R834" s="374">
        <v>25</v>
      </c>
      <c r="S834" s="375">
        <v>35</v>
      </c>
      <c r="T834" s="392">
        <v>20</v>
      </c>
      <c r="U834" s="391" t="s">
        <v>7929</v>
      </c>
      <c r="V834" s="376">
        <v>122.0825872295615</v>
      </c>
      <c r="W834" s="378">
        <v>123.33742411023886</v>
      </c>
      <c r="X834" s="377">
        <v>61.724994330099818</v>
      </c>
      <c r="Y834" s="387">
        <v>62.12</v>
      </c>
      <c r="Z834" s="395" t="s">
        <v>4557</v>
      </c>
      <c r="AA834" s="380">
        <v>196</v>
      </c>
      <c r="AB834" s="379" t="s">
        <v>3630</v>
      </c>
      <c r="AC834" s="380">
        <v>3</v>
      </c>
      <c r="AD834" s="379" t="s">
        <v>3630</v>
      </c>
      <c r="AE834" s="394">
        <v>0</v>
      </c>
      <c r="AF834" s="396">
        <v>0</v>
      </c>
      <c r="AG834" s="393">
        <v>0</v>
      </c>
      <c r="AH834" s="397" t="s">
        <v>633</v>
      </c>
      <c r="AL834" s="525" t="s">
        <v>16112</v>
      </c>
      <c r="AM834" s="513" t="s">
        <v>83</v>
      </c>
      <c r="AN834" s="508">
        <v>100</v>
      </c>
      <c r="AO834" s="514">
        <v>1329</v>
      </c>
      <c r="AP834" s="498">
        <v>1329</v>
      </c>
      <c r="AQ834" s="515">
        <v>0</v>
      </c>
      <c r="AR834" s="512" t="s">
        <v>16111</v>
      </c>
      <c r="BA834" s="338" t="s">
        <v>7938</v>
      </c>
    </row>
    <row r="835" spans="2:53" ht="16.5" customHeight="1">
      <c r="B835" s="398" t="s">
        <v>7939</v>
      </c>
      <c r="C835" s="381" t="s">
        <v>7940</v>
      </c>
      <c r="D835" s="383">
        <v>1330</v>
      </c>
      <c r="E835" s="382" t="s">
        <v>7941</v>
      </c>
      <c r="F835" s="369" t="s">
        <v>7942</v>
      </c>
      <c r="G835" s="385" t="s">
        <v>7943</v>
      </c>
      <c r="H835" s="386"/>
      <c r="I835" s="384" t="s">
        <v>421</v>
      </c>
      <c r="J835" s="367" t="s">
        <v>797</v>
      </c>
      <c r="K835" s="366" t="s">
        <v>84</v>
      </c>
      <c r="L835" s="387">
        <v>8</v>
      </c>
      <c r="M835" s="388" t="s">
        <v>7944</v>
      </c>
      <c r="N835" s="389">
        <v>1000</v>
      </c>
      <c r="O835" s="390" t="s">
        <v>1350</v>
      </c>
      <c r="P835" s="373" t="s">
        <v>1351</v>
      </c>
      <c r="Q835" s="372" t="s">
        <v>3638</v>
      </c>
      <c r="R835" s="374">
        <v>35</v>
      </c>
      <c r="S835" s="375">
        <v>25</v>
      </c>
      <c r="T835" s="392">
        <v>20</v>
      </c>
      <c r="U835" s="391" t="s">
        <v>7942</v>
      </c>
      <c r="V835" s="376">
        <v>122.05985778924406</v>
      </c>
      <c r="W835" s="378">
        <v>123.32100840334293</v>
      </c>
      <c r="X835" s="377">
        <v>61.759566903706492</v>
      </c>
      <c r="Y835" s="387">
        <v>62.11</v>
      </c>
      <c r="Z835" s="395" t="s">
        <v>4557</v>
      </c>
      <c r="AA835" s="380">
        <v>196</v>
      </c>
      <c r="AB835" s="379" t="s">
        <v>3630</v>
      </c>
      <c r="AC835" s="380">
        <v>3</v>
      </c>
      <c r="AD835" s="379" t="s">
        <v>3630</v>
      </c>
      <c r="AE835" s="394">
        <v>0</v>
      </c>
      <c r="AF835" s="396">
        <v>0</v>
      </c>
      <c r="AG835" s="393">
        <v>0</v>
      </c>
      <c r="AH835" s="397" t="s">
        <v>633</v>
      </c>
      <c r="AL835" s="525" t="s">
        <v>16113</v>
      </c>
      <c r="AM835" s="513" t="s">
        <v>84</v>
      </c>
      <c r="AN835" s="508">
        <v>100</v>
      </c>
      <c r="AO835" s="514">
        <v>1330</v>
      </c>
      <c r="AP835" s="498">
        <v>976</v>
      </c>
      <c r="AQ835" s="515">
        <v>354</v>
      </c>
      <c r="AR835" s="512" t="s">
        <v>16114</v>
      </c>
      <c r="BA835" s="338" t="s">
        <v>7945</v>
      </c>
    </row>
    <row r="836" spans="2:53" ht="16.5" customHeight="1">
      <c r="B836" s="398" t="s">
        <v>7946</v>
      </c>
      <c r="C836" s="381" t="s">
        <v>7947</v>
      </c>
      <c r="D836" s="383">
        <v>1330</v>
      </c>
      <c r="E836" s="382" t="s">
        <v>633</v>
      </c>
      <c r="F836" s="369" t="s">
        <v>7942</v>
      </c>
      <c r="G836" s="385" t="s">
        <v>7948</v>
      </c>
      <c r="H836" s="386"/>
      <c r="I836" s="384" t="s">
        <v>401</v>
      </c>
      <c r="J836" s="367" t="s">
        <v>503</v>
      </c>
      <c r="K836" s="366" t="s">
        <v>83</v>
      </c>
      <c r="L836" s="387">
        <v>37</v>
      </c>
      <c r="M836" s="388" t="s">
        <v>7949</v>
      </c>
      <c r="N836" s="389">
        <v>1000</v>
      </c>
      <c r="O836" s="390" t="s">
        <v>1350</v>
      </c>
      <c r="P836" s="373" t="s">
        <v>1351</v>
      </c>
      <c r="Q836" s="372" t="s">
        <v>3638</v>
      </c>
      <c r="R836" s="374">
        <v>20</v>
      </c>
      <c r="S836" s="375">
        <v>35</v>
      </c>
      <c r="T836" s="392">
        <v>25</v>
      </c>
      <c r="U836" s="391" t="s">
        <v>7942</v>
      </c>
      <c r="V836" s="376">
        <v>122.06146289556919</v>
      </c>
      <c r="W836" s="378">
        <v>123.32216764679997</v>
      </c>
      <c r="X836" s="377">
        <v>61.713184728815413</v>
      </c>
      <c r="Y836" s="387">
        <v>62.309999999999995</v>
      </c>
      <c r="Z836" s="395" t="s">
        <v>4557</v>
      </c>
      <c r="AA836" s="380">
        <v>194</v>
      </c>
      <c r="AB836" s="379" t="s">
        <v>3630</v>
      </c>
      <c r="AC836" s="380">
        <v>4</v>
      </c>
      <c r="AD836" s="379" t="s">
        <v>3630</v>
      </c>
      <c r="AE836" s="394">
        <v>0</v>
      </c>
      <c r="AF836" s="396">
        <v>0</v>
      </c>
      <c r="AG836" s="393">
        <v>0</v>
      </c>
      <c r="AH836" s="397" t="s">
        <v>633</v>
      </c>
      <c r="AL836" s="525" t="s">
        <v>16115</v>
      </c>
      <c r="AM836" s="513" t="s">
        <v>83</v>
      </c>
      <c r="AN836" s="508">
        <v>100</v>
      </c>
      <c r="AO836" s="514">
        <v>1330</v>
      </c>
      <c r="AP836" s="498">
        <v>1330</v>
      </c>
      <c r="AQ836" s="515">
        <v>0</v>
      </c>
      <c r="AR836" s="512" t="s">
        <v>16116</v>
      </c>
      <c r="BA836" s="338" t="s">
        <v>7950</v>
      </c>
    </row>
    <row r="837" spans="2:53" ht="16.5" customHeight="1">
      <c r="B837" s="398" t="s">
        <v>7951</v>
      </c>
      <c r="C837" s="381" t="s">
        <v>7952</v>
      </c>
      <c r="D837" s="383">
        <v>1331</v>
      </c>
      <c r="E837" s="382" t="s">
        <v>633</v>
      </c>
      <c r="F837" s="369" t="s">
        <v>7953</v>
      </c>
      <c r="G837" s="385" t="s">
        <v>7954</v>
      </c>
      <c r="H837" s="386"/>
      <c r="I837" s="384" t="s">
        <v>331</v>
      </c>
      <c r="J837" s="367" t="s">
        <v>961</v>
      </c>
      <c r="K837" s="366" t="s">
        <v>83</v>
      </c>
      <c r="L837" s="387">
        <v>21</v>
      </c>
      <c r="M837" s="388" t="s">
        <v>7956</v>
      </c>
      <c r="N837" s="389">
        <v>1000</v>
      </c>
      <c r="O837" s="390" t="s">
        <v>1348</v>
      </c>
      <c r="P837" s="373" t="s">
        <v>1349</v>
      </c>
      <c r="Q837" s="372" t="s">
        <v>3638</v>
      </c>
      <c r="R837" s="374">
        <v>25</v>
      </c>
      <c r="S837" s="375">
        <v>38</v>
      </c>
      <c r="T837" s="392">
        <v>25</v>
      </c>
      <c r="U837" s="391" t="s">
        <v>7953</v>
      </c>
      <c r="V837" s="376">
        <v>122.01886417791899</v>
      </c>
      <c r="W837" s="378">
        <v>123.29140190627481</v>
      </c>
      <c r="X837" s="377">
        <v>61.694866957903088</v>
      </c>
      <c r="Y837" s="387">
        <v>62.28</v>
      </c>
      <c r="Z837" s="395" t="s">
        <v>4557</v>
      </c>
      <c r="AA837" s="380">
        <v>121.25</v>
      </c>
      <c r="AB837" s="379" t="s">
        <v>3630</v>
      </c>
      <c r="AC837" s="380">
        <v>10</v>
      </c>
      <c r="AD837" s="379" t="s">
        <v>3630</v>
      </c>
      <c r="AE837" s="394">
        <v>0</v>
      </c>
      <c r="AF837" s="396">
        <v>0</v>
      </c>
      <c r="AG837" s="393">
        <v>0</v>
      </c>
      <c r="AH837" s="397" t="s">
        <v>633</v>
      </c>
      <c r="AL837" s="525" t="s">
        <v>16117</v>
      </c>
      <c r="AM837" s="513" t="s">
        <v>83</v>
      </c>
      <c r="AN837" s="508">
        <v>100</v>
      </c>
      <c r="AO837" s="514">
        <v>1331</v>
      </c>
      <c r="AP837" s="498">
        <v>1331</v>
      </c>
      <c r="AQ837" s="515">
        <v>0</v>
      </c>
      <c r="AR837" s="512" t="s">
        <v>16118</v>
      </c>
      <c r="BA837" s="338" t="s">
        <v>7957</v>
      </c>
    </row>
    <row r="838" spans="2:53" ht="16.5" customHeight="1">
      <c r="B838" s="398" t="s">
        <v>7951</v>
      </c>
      <c r="C838" s="381" t="s">
        <v>7952</v>
      </c>
      <c r="D838" s="383">
        <v>1331</v>
      </c>
      <c r="E838" s="382" t="s">
        <v>7954</v>
      </c>
      <c r="F838" s="369" t="s">
        <v>7953</v>
      </c>
      <c r="G838" s="385" t="s">
        <v>7958</v>
      </c>
      <c r="H838" s="386"/>
      <c r="I838" s="384" t="s">
        <v>401</v>
      </c>
      <c r="J838" s="367" t="s">
        <v>76</v>
      </c>
      <c r="K838" s="366" t="s">
        <v>84</v>
      </c>
      <c r="L838" s="387">
        <v>58</v>
      </c>
      <c r="M838" s="388" t="s">
        <v>7959</v>
      </c>
      <c r="N838" s="389">
        <v>1000</v>
      </c>
      <c r="O838" s="390" t="s">
        <v>1350</v>
      </c>
      <c r="P838" s="373" t="s">
        <v>1351</v>
      </c>
      <c r="Q838" s="372" t="s">
        <v>3638</v>
      </c>
      <c r="R838" s="374">
        <v>25</v>
      </c>
      <c r="S838" s="375">
        <v>35</v>
      </c>
      <c r="T838" s="392">
        <v>20</v>
      </c>
      <c r="U838" s="391" t="s">
        <v>7953</v>
      </c>
      <c r="V838" s="376">
        <v>122.0156293958635</v>
      </c>
      <c r="W838" s="378">
        <v>123.28906567479031</v>
      </c>
      <c r="X838" s="377">
        <v>61.742652464673107</v>
      </c>
      <c r="Y838" s="387">
        <v>62.1</v>
      </c>
      <c r="Z838" s="395" t="s">
        <v>4557</v>
      </c>
      <c r="AA838" s="380">
        <v>194</v>
      </c>
      <c r="AB838" s="379" t="s">
        <v>3630</v>
      </c>
      <c r="AC838" s="380">
        <v>4</v>
      </c>
      <c r="AD838" s="379" t="s">
        <v>3630</v>
      </c>
      <c r="AE838" s="394">
        <v>0</v>
      </c>
      <c r="AF838" s="396">
        <v>0</v>
      </c>
      <c r="AG838" s="393">
        <v>0</v>
      </c>
      <c r="AH838" s="397" t="s">
        <v>633</v>
      </c>
      <c r="AL838" s="525" t="s">
        <v>16119</v>
      </c>
      <c r="AM838" s="513" t="s">
        <v>84</v>
      </c>
      <c r="AN838" s="508">
        <v>100</v>
      </c>
      <c r="AO838" s="514">
        <v>1331</v>
      </c>
      <c r="AP838" s="498">
        <v>976</v>
      </c>
      <c r="AQ838" s="515">
        <v>355</v>
      </c>
      <c r="AR838" s="512" t="s">
        <v>16120</v>
      </c>
      <c r="BA838" s="338" t="s">
        <v>7960</v>
      </c>
    </row>
    <row r="839" spans="2:53" ht="16.5" customHeight="1">
      <c r="B839" s="398" t="s">
        <v>7961</v>
      </c>
      <c r="C839" s="381" t="s">
        <v>7962</v>
      </c>
      <c r="D839" s="383">
        <v>1332</v>
      </c>
      <c r="E839" s="382" t="s">
        <v>7829</v>
      </c>
      <c r="F839" s="369" t="s">
        <v>7963</v>
      </c>
      <c r="G839" s="385" t="s">
        <v>7823</v>
      </c>
      <c r="H839" s="386"/>
      <c r="I839" s="384" t="s">
        <v>401</v>
      </c>
      <c r="J839" s="367" t="s">
        <v>75</v>
      </c>
      <c r="K839" s="366" t="s">
        <v>84</v>
      </c>
      <c r="L839" s="387">
        <v>40</v>
      </c>
      <c r="M839" s="388" t="s">
        <v>7964</v>
      </c>
      <c r="N839" s="389">
        <v>1000</v>
      </c>
      <c r="O839" s="390" t="s">
        <v>1350</v>
      </c>
      <c r="P839" s="373" t="s">
        <v>1351</v>
      </c>
      <c r="Q839" s="372" t="s">
        <v>3638</v>
      </c>
      <c r="R839" s="374">
        <v>25</v>
      </c>
      <c r="S839" s="375">
        <v>35</v>
      </c>
      <c r="T839" s="392">
        <v>20</v>
      </c>
      <c r="U839" s="391" t="s">
        <v>7963</v>
      </c>
      <c r="V839" s="376">
        <v>122.0072291954846</v>
      </c>
      <c r="W839" s="378">
        <v>123.28299886340554</v>
      </c>
      <c r="X839" s="377">
        <v>61.739885970554923</v>
      </c>
      <c r="Y839" s="387">
        <v>62.1</v>
      </c>
      <c r="Z839" s="395" t="s">
        <v>4557</v>
      </c>
      <c r="AA839" s="380">
        <v>194</v>
      </c>
      <c r="AB839" s="379" t="s">
        <v>3630</v>
      </c>
      <c r="AC839" s="380">
        <v>4</v>
      </c>
      <c r="AD839" s="379" t="s">
        <v>3630</v>
      </c>
      <c r="AE839" s="394">
        <v>0</v>
      </c>
      <c r="AF839" s="396">
        <v>0</v>
      </c>
      <c r="AG839" s="393">
        <v>0</v>
      </c>
      <c r="AH839" s="397" t="s">
        <v>633</v>
      </c>
      <c r="AL839" s="525" t="s">
        <v>16121</v>
      </c>
      <c r="AM839" s="513" t="s">
        <v>84</v>
      </c>
      <c r="AN839" s="508">
        <v>100</v>
      </c>
      <c r="AO839" s="514">
        <v>1332</v>
      </c>
      <c r="AP839" s="498">
        <v>977</v>
      </c>
      <c r="AQ839" s="515">
        <v>355</v>
      </c>
      <c r="AR839" s="512" t="s">
        <v>16122</v>
      </c>
      <c r="BA839" s="338" t="s">
        <v>7965</v>
      </c>
    </row>
    <row r="840" spans="2:53" ht="16.5" customHeight="1">
      <c r="B840" s="398" t="s">
        <v>7961</v>
      </c>
      <c r="C840" s="381" t="s">
        <v>7962</v>
      </c>
      <c r="D840" s="383">
        <v>1332</v>
      </c>
      <c r="E840" s="382" t="s">
        <v>633</v>
      </c>
      <c r="F840" s="369" t="s">
        <v>7963</v>
      </c>
      <c r="G840" s="385" t="s">
        <v>7829</v>
      </c>
      <c r="H840" s="386"/>
      <c r="I840" s="384" t="s">
        <v>421</v>
      </c>
      <c r="J840" s="367" t="s">
        <v>783</v>
      </c>
      <c r="K840" s="366" t="s">
        <v>83</v>
      </c>
      <c r="L840" s="387">
        <v>18</v>
      </c>
      <c r="M840" s="388" t="s">
        <v>7967</v>
      </c>
      <c r="N840" s="389">
        <v>1000</v>
      </c>
      <c r="O840" s="390" t="s">
        <v>1350</v>
      </c>
      <c r="P840" s="373" t="s">
        <v>1351</v>
      </c>
      <c r="Q840" s="372" t="s">
        <v>3638</v>
      </c>
      <c r="R840" s="374">
        <v>25</v>
      </c>
      <c r="S840" s="375">
        <v>35</v>
      </c>
      <c r="T840" s="392">
        <v>20</v>
      </c>
      <c r="U840" s="391" t="s">
        <v>7963</v>
      </c>
      <c r="V840" s="376">
        <v>122.00991566323441</v>
      </c>
      <c r="W840" s="378">
        <v>123.28493909011374</v>
      </c>
      <c r="X840" s="377">
        <v>61.69257262332593</v>
      </c>
      <c r="Y840" s="387">
        <v>62.089999999999996</v>
      </c>
      <c r="Z840" s="395" t="s">
        <v>4557</v>
      </c>
      <c r="AA840" s="380">
        <v>196</v>
      </c>
      <c r="AB840" s="379" t="s">
        <v>3630</v>
      </c>
      <c r="AC840" s="380">
        <v>3</v>
      </c>
      <c r="AD840" s="379" t="s">
        <v>3630</v>
      </c>
      <c r="AE840" s="394">
        <v>0</v>
      </c>
      <c r="AF840" s="396">
        <v>4.4770000000000003</v>
      </c>
      <c r="AG840" s="393">
        <v>0</v>
      </c>
      <c r="AH840" s="397" t="s">
        <v>7968</v>
      </c>
      <c r="AL840" s="525" t="s">
        <v>16123</v>
      </c>
      <c r="AM840" s="513" t="s">
        <v>83</v>
      </c>
      <c r="AN840" s="508">
        <v>100</v>
      </c>
      <c r="AO840" s="514">
        <v>1332</v>
      </c>
      <c r="AP840" s="498">
        <v>1332</v>
      </c>
      <c r="AQ840" s="515">
        <v>0</v>
      </c>
      <c r="AR840" s="512" t="s">
        <v>16118</v>
      </c>
      <c r="BA840" s="338" t="s">
        <v>7969</v>
      </c>
    </row>
    <row r="841" spans="2:53" ht="16.5" customHeight="1">
      <c r="B841" s="398" t="s">
        <v>7961</v>
      </c>
      <c r="C841" s="381" t="s">
        <v>7962</v>
      </c>
      <c r="D841" s="383">
        <v>1333</v>
      </c>
      <c r="E841" s="382" t="s">
        <v>633</v>
      </c>
      <c r="F841" s="369" t="s">
        <v>7963</v>
      </c>
      <c r="G841" s="385" t="s">
        <v>7881</v>
      </c>
      <c r="H841" s="386"/>
      <c r="I841" s="384" t="s">
        <v>324</v>
      </c>
      <c r="J841" s="367" t="s">
        <v>94</v>
      </c>
      <c r="K841" s="366" t="s">
        <v>83</v>
      </c>
      <c r="L841" s="387">
        <v>25</v>
      </c>
      <c r="M841" s="388" t="s">
        <v>7971</v>
      </c>
      <c r="N841" s="389">
        <v>1000</v>
      </c>
      <c r="O841" s="390" t="s">
        <v>1348</v>
      </c>
      <c r="P841" s="373" t="s">
        <v>1348</v>
      </c>
      <c r="Q841" s="372" t="s">
        <v>3638</v>
      </c>
      <c r="R841" s="374">
        <v>20</v>
      </c>
      <c r="S841" s="375">
        <v>30</v>
      </c>
      <c r="T841" s="392">
        <v>30</v>
      </c>
      <c r="U841" s="391" t="s">
        <v>7963</v>
      </c>
      <c r="V841" s="376">
        <v>122.00638055865181</v>
      </c>
      <c r="W841" s="378">
        <v>123.2823859590263</v>
      </c>
      <c r="X841" s="377">
        <v>61.690616741160952</v>
      </c>
      <c r="Y841" s="387" t="s">
        <v>633</v>
      </c>
      <c r="Z841" s="395" t="s">
        <v>4557</v>
      </c>
      <c r="AA841" s="380">
        <v>198</v>
      </c>
      <c r="AB841" s="379" t="s">
        <v>3630</v>
      </c>
      <c r="AC841" s="380">
        <v>10</v>
      </c>
      <c r="AD841" s="379" t="s">
        <v>3630</v>
      </c>
      <c r="AE841" s="394">
        <v>0</v>
      </c>
      <c r="AF841" s="396">
        <v>0</v>
      </c>
      <c r="AG841" s="393">
        <v>0</v>
      </c>
      <c r="AH841" s="397" t="s">
        <v>633</v>
      </c>
      <c r="AL841" s="525" t="s">
        <v>16124</v>
      </c>
      <c r="AM841" s="513" t="s">
        <v>83</v>
      </c>
      <c r="AN841" s="508">
        <v>100</v>
      </c>
      <c r="AO841" s="514">
        <v>1333</v>
      </c>
      <c r="AP841" s="498">
        <v>1333</v>
      </c>
      <c r="AQ841" s="515">
        <v>0</v>
      </c>
      <c r="AR841" s="512" t="s">
        <v>16125</v>
      </c>
      <c r="BA841" s="338" t="s">
        <v>7972</v>
      </c>
    </row>
    <row r="842" spans="2:53" ht="16.5" customHeight="1">
      <c r="B842" s="398" t="s">
        <v>7961</v>
      </c>
      <c r="C842" s="381" t="s">
        <v>7962</v>
      </c>
      <c r="D842" s="383">
        <v>1333</v>
      </c>
      <c r="E842" s="382" t="s">
        <v>633</v>
      </c>
      <c r="F842" s="369" t="s">
        <v>7963</v>
      </c>
      <c r="G842" s="385" t="s">
        <v>7881</v>
      </c>
      <c r="H842" s="386"/>
      <c r="I842" s="384" t="s">
        <v>402</v>
      </c>
      <c r="J842" s="367" t="s">
        <v>813</v>
      </c>
      <c r="K842" s="366" t="s">
        <v>83</v>
      </c>
      <c r="L842" s="387">
        <v>12</v>
      </c>
      <c r="M842" s="388" t="s">
        <v>7973</v>
      </c>
      <c r="N842" s="389">
        <v>1000</v>
      </c>
      <c r="O842" s="390" t="s">
        <v>1348</v>
      </c>
      <c r="P842" s="373" t="s">
        <v>1348</v>
      </c>
      <c r="Q842" s="372" t="s">
        <v>3638</v>
      </c>
      <c r="R842" s="374">
        <v>20</v>
      </c>
      <c r="S842" s="375">
        <v>30</v>
      </c>
      <c r="T842" s="392">
        <v>30</v>
      </c>
      <c r="U842" s="391" t="s">
        <v>7963</v>
      </c>
      <c r="V842" s="376">
        <v>122.00638055865181</v>
      </c>
      <c r="W842" s="378">
        <v>123.2823859590263</v>
      </c>
      <c r="X842" s="377">
        <v>61.690616741160952</v>
      </c>
      <c r="Y842" s="387" t="s">
        <v>633</v>
      </c>
      <c r="Z842" s="395" t="s">
        <v>4557</v>
      </c>
      <c r="AA842" s="380">
        <v>196</v>
      </c>
      <c r="AB842" s="379" t="s">
        <v>3630</v>
      </c>
      <c r="AC842" s="380">
        <v>0</v>
      </c>
      <c r="AD842" s="379" t="s">
        <v>3630</v>
      </c>
      <c r="AE842" s="394">
        <v>0</v>
      </c>
      <c r="AF842" s="396">
        <v>0</v>
      </c>
      <c r="AG842" s="393">
        <v>0</v>
      </c>
      <c r="AH842" s="397" t="s">
        <v>633</v>
      </c>
      <c r="AL842" s="525" t="s">
        <v>16126</v>
      </c>
      <c r="AM842" s="513" t="s">
        <v>83</v>
      </c>
      <c r="AN842" s="508">
        <v>100</v>
      </c>
      <c r="AO842" s="514">
        <v>1333</v>
      </c>
      <c r="AP842" s="498">
        <v>1333</v>
      </c>
      <c r="AQ842" s="515">
        <v>0</v>
      </c>
      <c r="AR842" s="512" t="s">
        <v>16125</v>
      </c>
      <c r="BA842" s="338" t="s">
        <v>7974</v>
      </c>
    </row>
    <row r="843" spans="2:53" ht="16.5" customHeight="1">
      <c r="B843" s="398" t="s">
        <v>7975</v>
      </c>
      <c r="C843" s="381" t="s">
        <v>7976</v>
      </c>
      <c r="D843" s="383">
        <v>1334</v>
      </c>
      <c r="E843" s="382" t="s">
        <v>7977</v>
      </c>
      <c r="F843" s="369" t="s">
        <v>7978</v>
      </c>
      <c r="G843" s="385" t="s">
        <v>7979</v>
      </c>
      <c r="H843" s="386"/>
      <c r="I843" s="384" t="s">
        <v>421</v>
      </c>
      <c r="J843" s="367" t="s">
        <v>76</v>
      </c>
      <c r="K843" s="366" t="s">
        <v>84</v>
      </c>
      <c r="L843" s="387">
        <v>70</v>
      </c>
      <c r="M843" s="388" t="s">
        <v>7980</v>
      </c>
      <c r="N843" s="389">
        <v>1000</v>
      </c>
      <c r="O843" s="390" t="s">
        <v>1350</v>
      </c>
      <c r="P843" s="373" t="s">
        <v>1351</v>
      </c>
      <c r="Q843" s="372" t="s">
        <v>3638</v>
      </c>
      <c r="R843" s="374">
        <v>30</v>
      </c>
      <c r="S843" s="375">
        <v>30</v>
      </c>
      <c r="T843" s="392">
        <v>20</v>
      </c>
      <c r="U843" s="391" t="s">
        <v>7978</v>
      </c>
      <c r="V843" s="376">
        <v>121.99017541719252</v>
      </c>
      <c r="W843" s="378">
        <v>123.27122805590612</v>
      </c>
      <c r="X843" s="377">
        <v>61.729298263450694</v>
      </c>
      <c r="Y843" s="387">
        <v>62.08</v>
      </c>
      <c r="Z843" s="395" t="s">
        <v>4557</v>
      </c>
      <c r="AA843" s="380">
        <v>196</v>
      </c>
      <c r="AB843" s="379" t="s">
        <v>3630</v>
      </c>
      <c r="AC843" s="380">
        <v>3</v>
      </c>
      <c r="AD843" s="379" t="s">
        <v>3630</v>
      </c>
      <c r="AE843" s="394">
        <v>0</v>
      </c>
      <c r="AF843" s="396">
        <v>0</v>
      </c>
      <c r="AG843" s="393">
        <v>0</v>
      </c>
      <c r="AH843" s="397" t="s">
        <v>633</v>
      </c>
      <c r="AL843" s="525" t="s">
        <v>16127</v>
      </c>
      <c r="AM843" s="513" t="s">
        <v>84</v>
      </c>
      <c r="AN843" s="508">
        <v>100</v>
      </c>
      <c r="AO843" s="514">
        <v>1334</v>
      </c>
      <c r="AP843" s="498">
        <v>978</v>
      </c>
      <c r="AQ843" s="515">
        <v>356</v>
      </c>
      <c r="AR843" s="512" t="s">
        <v>16128</v>
      </c>
      <c r="BA843" s="338" t="s">
        <v>7981</v>
      </c>
    </row>
    <row r="844" spans="2:53" ht="16.5" customHeight="1">
      <c r="B844" s="398" t="s">
        <v>7982</v>
      </c>
      <c r="C844" s="381" t="s">
        <v>7983</v>
      </c>
      <c r="D844" s="383">
        <v>1334</v>
      </c>
      <c r="E844" s="382" t="s">
        <v>7984</v>
      </c>
      <c r="F844" s="369" t="s">
        <v>7985</v>
      </c>
      <c r="G844" s="385" t="s">
        <v>7881</v>
      </c>
      <c r="H844" s="386"/>
      <c r="I844" s="384" t="s">
        <v>421</v>
      </c>
      <c r="J844" s="367" t="s">
        <v>102</v>
      </c>
      <c r="K844" s="366" t="s">
        <v>84</v>
      </c>
      <c r="L844" s="387">
        <v>38</v>
      </c>
      <c r="M844" s="388" t="s">
        <v>7986</v>
      </c>
      <c r="N844" s="389">
        <v>1000</v>
      </c>
      <c r="O844" s="390" t="s">
        <v>1350</v>
      </c>
      <c r="P844" s="373" t="s">
        <v>1351</v>
      </c>
      <c r="Q844" s="372" t="s">
        <v>3638</v>
      </c>
      <c r="R844" s="374">
        <v>35</v>
      </c>
      <c r="S844" s="375">
        <v>25</v>
      </c>
      <c r="T844" s="392">
        <v>20</v>
      </c>
      <c r="U844" s="391" t="s">
        <v>7985</v>
      </c>
      <c r="V844" s="376">
        <v>121.96956185548173</v>
      </c>
      <c r="W844" s="378">
        <v>123.25748568143226</v>
      </c>
      <c r="X844" s="377">
        <v>61.721476231543008</v>
      </c>
      <c r="Y844" s="387">
        <v>62.07</v>
      </c>
      <c r="Z844" s="395" t="s">
        <v>4557</v>
      </c>
      <c r="AA844" s="380">
        <v>196</v>
      </c>
      <c r="AB844" s="379" t="s">
        <v>3630</v>
      </c>
      <c r="AC844" s="380">
        <v>3</v>
      </c>
      <c r="AD844" s="379" t="s">
        <v>3630</v>
      </c>
      <c r="AE844" s="394">
        <v>0</v>
      </c>
      <c r="AF844" s="396">
        <v>0</v>
      </c>
      <c r="AG844" s="393">
        <v>0</v>
      </c>
      <c r="AH844" s="397" t="s">
        <v>633</v>
      </c>
      <c r="AL844" s="525" t="s">
        <v>16129</v>
      </c>
      <c r="AM844" s="513" t="s">
        <v>84</v>
      </c>
      <c r="AN844" s="508">
        <v>100</v>
      </c>
      <c r="AO844" s="514">
        <v>1334</v>
      </c>
      <c r="AP844" s="498">
        <v>978</v>
      </c>
      <c r="AQ844" s="515">
        <v>356</v>
      </c>
      <c r="AR844" s="512" t="s">
        <v>16130</v>
      </c>
      <c r="BA844" s="338" t="s">
        <v>7987</v>
      </c>
    </row>
    <row r="845" spans="2:53" ht="16.5" customHeight="1">
      <c r="B845" s="398" t="s">
        <v>7988</v>
      </c>
      <c r="C845" s="381" t="s">
        <v>7989</v>
      </c>
      <c r="D845" s="383">
        <v>1335</v>
      </c>
      <c r="E845" s="382" t="s">
        <v>633</v>
      </c>
      <c r="F845" s="369" t="s">
        <v>7985</v>
      </c>
      <c r="G845" s="385" t="s">
        <v>7990</v>
      </c>
      <c r="H845" s="386"/>
      <c r="I845" s="384" t="s">
        <v>501</v>
      </c>
      <c r="J845" s="367" t="s">
        <v>821</v>
      </c>
      <c r="K845" s="366" t="s">
        <v>83</v>
      </c>
      <c r="L845" s="387">
        <v>193</v>
      </c>
      <c r="M845" s="388" t="s">
        <v>7992</v>
      </c>
      <c r="N845" s="389">
        <v>1000</v>
      </c>
      <c r="O845" s="390" t="s">
        <v>1348</v>
      </c>
      <c r="P845" s="373" t="s">
        <v>1349</v>
      </c>
      <c r="Q845" s="372" t="s">
        <v>3638</v>
      </c>
      <c r="R845" s="374">
        <v>20</v>
      </c>
      <c r="S845" s="375">
        <v>35</v>
      </c>
      <c r="T845" s="392">
        <v>25</v>
      </c>
      <c r="U845" s="391" t="s">
        <v>7985</v>
      </c>
      <c r="V845" s="376">
        <v>121.96669721967613</v>
      </c>
      <c r="W845" s="378">
        <v>123.25557592422854</v>
      </c>
      <c r="X845" s="377">
        <v>61.673863428047667</v>
      </c>
      <c r="Y845" s="387">
        <v>62.25</v>
      </c>
      <c r="Z845" s="395" t="s">
        <v>4557</v>
      </c>
      <c r="AA845" s="380">
        <v>195</v>
      </c>
      <c r="AB845" s="379" t="s">
        <v>3630</v>
      </c>
      <c r="AC845" s="380">
        <v>10</v>
      </c>
      <c r="AD845" s="379" t="s">
        <v>3630</v>
      </c>
      <c r="AE845" s="394">
        <v>0</v>
      </c>
      <c r="AF845" s="396">
        <v>0</v>
      </c>
      <c r="AG845" s="393">
        <v>0</v>
      </c>
      <c r="AH845" s="397" t="s">
        <v>633</v>
      </c>
      <c r="AL845" s="525" t="s">
        <v>16131</v>
      </c>
      <c r="AM845" s="513" t="s">
        <v>83</v>
      </c>
      <c r="AN845" s="508">
        <v>100</v>
      </c>
      <c r="AO845" s="514">
        <v>1335</v>
      </c>
      <c r="AP845" s="498">
        <v>1335</v>
      </c>
      <c r="AQ845" s="515">
        <v>0</v>
      </c>
      <c r="AR845" s="512" t="s">
        <v>16132</v>
      </c>
      <c r="BA845" s="338" t="s">
        <v>7993</v>
      </c>
    </row>
    <row r="846" spans="2:53" ht="16.5" customHeight="1">
      <c r="B846" s="398" t="s">
        <v>7988</v>
      </c>
      <c r="C846" s="381" t="s">
        <v>7989</v>
      </c>
      <c r="D846" s="383">
        <v>1335</v>
      </c>
      <c r="E846" s="382" t="s">
        <v>633</v>
      </c>
      <c r="F846" s="369" t="s">
        <v>7994</v>
      </c>
      <c r="G846" s="385" t="s">
        <v>7995</v>
      </c>
      <c r="H846" s="386"/>
      <c r="I846" s="384" t="s">
        <v>401</v>
      </c>
      <c r="J846" s="367" t="s">
        <v>480</v>
      </c>
      <c r="K846" s="366" t="s">
        <v>83</v>
      </c>
      <c r="L846" s="387">
        <v>52</v>
      </c>
      <c r="M846" s="388" t="s">
        <v>7996</v>
      </c>
      <c r="N846" s="389">
        <v>1000</v>
      </c>
      <c r="O846" s="390" t="s">
        <v>1350</v>
      </c>
      <c r="P846" s="373" t="s">
        <v>1351</v>
      </c>
      <c r="Q846" s="372" t="s">
        <v>3638</v>
      </c>
      <c r="R846" s="374">
        <v>20</v>
      </c>
      <c r="S846" s="375">
        <v>35</v>
      </c>
      <c r="T846" s="392">
        <v>25</v>
      </c>
      <c r="U846" s="391" t="s">
        <v>7994</v>
      </c>
      <c r="V846" s="376">
        <v>121.96034118508486</v>
      </c>
      <c r="W846" s="378">
        <v>123.25133856783434</v>
      </c>
      <c r="X846" s="377">
        <v>61.674160123540396</v>
      </c>
      <c r="Y846" s="387">
        <v>62.25</v>
      </c>
      <c r="Z846" s="395" t="s">
        <v>4557</v>
      </c>
      <c r="AA846" s="380">
        <v>194</v>
      </c>
      <c r="AB846" s="379" t="s">
        <v>3630</v>
      </c>
      <c r="AC846" s="380">
        <v>4</v>
      </c>
      <c r="AD846" s="379" t="s">
        <v>3630</v>
      </c>
      <c r="AE846" s="394">
        <v>0</v>
      </c>
      <c r="AF846" s="396">
        <v>0</v>
      </c>
      <c r="AG846" s="393">
        <v>0</v>
      </c>
      <c r="AH846" s="397" t="s">
        <v>633</v>
      </c>
      <c r="AL846" s="525" t="s">
        <v>16133</v>
      </c>
      <c r="AM846" s="513" t="s">
        <v>83</v>
      </c>
      <c r="AN846" s="508">
        <v>100</v>
      </c>
      <c r="AO846" s="514">
        <v>1335</v>
      </c>
      <c r="AP846" s="498">
        <v>1335</v>
      </c>
      <c r="AQ846" s="515">
        <v>0</v>
      </c>
      <c r="AR846" s="512" t="s">
        <v>16134</v>
      </c>
      <c r="BA846" s="338" t="s">
        <v>7997</v>
      </c>
    </row>
    <row r="847" spans="2:53" ht="16.5" customHeight="1">
      <c r="B847" s="398" t="s">
        <v>7998</v>
      </c>
      <c r="C847" s="381" t="s">
        <v>7999</v>
      </c>
      <c r="D847" s="383">
        <v>1336</v>
      </c>
      <c r="E847" s="382" t="s">
        <v>633</v>
      </c>
      <c r="F847" s="369" t="s">
        <v>7994</v>
      </c>
      <c r="G847" s="385" t="s">
        <v>8000</v>
      </c>
      <c r="H847" s="386"/>
      <c r="I847" s="384" t="s">
        <v>332</v>
      </c>
      <c r="J847" s="367" t="s">
        <v>509</v>
      </c>
      <c r="K847" s="366" t="s">
        <v>83</v>
      </c>
      <c r="L847" s="387">
        <v>12</v>
      </c>
      <c r="M847" s="388" t="s">
        <v>8001</v>
      </c>
      <c r="N847" s="389">
        <v>300</v>
      </c>
      <c r="O847" s="390" t="s">
        <v>1348</v>
      </c>
      <c r="P847" s="373" t="s">
        <v>1348</v>
      </c>
      <c r="Q847" s="372" t="s">
        <v>3638</v>
      </c>
      <c r="R847" s="374">
        <v>25</v>
      </c>
      <c r="S847" s="375">
        <v>45</v>
      </c>
      <c r="T847" s="392">
        <v>30</v>
      </c>
      <c r="U847" s="391" t="s">
        <v>7994</v>
      </c>
      <c r="V847" s="376">
        <v>121.9569262861817</v>
      </c>
      <c r="W847" s="378">
        <v>123.24906196856557</v>
      </c>
      <c r="X847" s="377">
        <v>61.672005872626372</v>
      </c>
      <c r="Y847" s="387" t="s">
        <v>633</v>
      </c>
      <c r="Z847" s="395" t="s">
        <v>4557</v>
      </c>
      <c r="AA847" s="380">
        <v>-2</v>
      </c>
      <c r="AB847" s="379" t="s">
        <v>3630</v>
      </c>
      <c r="AC847" s="380">
        <v>0</v>
      </c>
      <c r="AD847" s="379" t="s">
        <v>3630</v>
      </c>
      <c r="AE847" s="394">
        <v>0</v>
      </c>
      <c r="AF847" s="396">
        <v>0</v>
      </c>
      <c r="AG847" s="393">
        <v>0</v>
      </c>
      <c r="AH847" s="397" t="s">
        <v>633</v>
      </c>
      <c r="AL847" s="525" t="s">
        <v>16135</v>
      </c>
      <c r="AM847" s="513" t="s">
        <v>83</v>
      </c>
      <c r="AN847" s="508">
        <v>100</v>
      </c>
      <c r="AO847" s="514">
        <v>1336</v>
      </c>
      <c r="AP847" s="498">
        <v>1336</v>
      </c>
      <c r="AQ847" s="515">
        <v>0</v>
      </c>
      <c r="AR847" s="512" t="s">
        <v>16136</v>
      </c>
      <c r="BA847" s="338" t="s">
        <v>8002</v>
      </c>
    </row>
    <row r="848" spans="2:53" ht="16.5" customHeight="1">
      <c r="B848" s="398" t="s">
        <v>7998</v>
      </c>
      <c r="C848" s="381" t="s">
        <v>7999</v>
      </c>
      <c r="D848" s="383">
        <v>1336</v>
      </c>
      <c r="E848" s="382" t="s">
        <v>8000</v>
      </c>
      <c r="F848" s="369" t="s">
        <v>7994</v>
      </c>
      <c r="G848" s="385" t="s">
        <v>7977</v>
      </c>
      <c r="H848" s="386"/>
      <c r="I848" s="384" t="s">
        <v>421</v>
      </c>
      <c r="J848" s="367" t="s">
        <v>104</v>
      </c>
      <c r="K848" s="366" t="s">
        <v>84</v>
      </c>
      <c r="L848" s="387">
        <v>23</v>
      </c>
      <c r="M848" s="388" t="s">
        <v>8003</v>
      </c>
      <c r="N848" s="389">
        <v>1000</v>
      </c>
      <c r="O848" s="390" t="s">
        <v>1350</v>
      </c>
      <c r="P848" s="373" t="s">
        <v>1351</v>
      </c>
      <c r="Q848" s="372" t="s">
        <v>3638</v>
      </c>
      <c r="R848" s="374">
        <v>35</v>
      </c>
      <c r="S848" s="375">
        <v>25</v>
      </c>
      <c r="T848" s="392">
        <v>20</v>
      </c>
      <c r="U848" s="391" t="s">
        <v>7994</v>
      </c>
      <c r="V848" s="376">
        <v>121.95690341635789</v>
      </c>
      <c r="W848" s="378">
        <v>123.24904672201636</v>
      </c>
      <c r="X848" s="377">
        <v>61.717024930812876</v>
      </c>
      <c r="Y848" s="387">
        <v>62.059999999999995</v>
      </c>
      <c r="Z848" s="395" t="s">
        <v>4557</v>
      </c>
      <c r="AA848" s="380">
        <v>196</v>
      </c>
      <c r="AB848" s="379" t="s">
        <v>3630</v>
      </c>
      <c r="AC848" s="380">
        <v>3</v>
      </c>
      <c r="AD848" s="379" t="s">
        <v>3630</v>
      </c>
      <c r="AE848" s="394">
        <v>0</v>
      </c>
      <c r="AF848" s="396">
        <v>0</v>
      </c>
      <c r="AG848" s="393">
        <v>0</v>
      </c>
      <c r="AH848" s="397" t="s">
        <v>633</v>
      </c>
      <c r="AL848" s="525" t="s">
        <v>16137</v>
      </c>
      <c r="AM848" s="513" t="s">
        <v>84</v>
      </c>
      <c r="AN848" s="508">
        <v>100</v>
      </c>
      <c r="AO848" s="514">
        <v>1336</v>
      </c>
      <c r="AP848" s="498">
        <v>979</v>
      </c>
      <c r="AQ848" s="515">
        <v>357</v>
      </c>
      <c r="AR848" s="512" t="s">
        <v>16138</v>
      </c>
      <c r="BA848" s="338" t="s">
        <v>8004</v>
      </c>
    </row>
    <row r="849" spans="2:53" ht="16.5" customHeight="1">
      <c r="B849" s="398" t="s">
        <v>8005</v>
      </c>
      <c r="C849" s="381" t="s">
        <v>8006</v>
      </c>
      <c r="D849" s="383">
        <v>1337</v>
      </c>
      <c r="E849" s="382" t="s">
        <v>8007</v>
      </c>
      <c r="F849" s="369" t="s">
        <v>8008</v>
      </c>
      <c r="G849" s="385" t="s">
        <v>7984</v>
      </c>
      <c r="H849" s="386"/>
      <c r="I849" s="384" t="s">
        <v>421</v>
      </c>
      <c r="J849" s="367" t="s">
        <v>390</v>
      </c>
      <c r="K849" s="366" t="s">
        <v>84</v>
      </c>
      <c r="L849" s="387">
        <v>54</v>
      </c>
      <c r="M849" s="388" t="s">
        <v>8009</v>
      </c>
      <c r="N849" s="389">
        <v>1000</v>
      </c>
      <c r="O849" s="390" t="s">
        <v>1350</v>
      </c>
      <c r="P849" s="373" t="s">
        <v>1351</v>
      </c>
      <c r="Q849" s="372" t="s">
        <v>3638</v>
      </c>
      <c r="R849" s="374">
        <v>35</v>
      </c>
      <c r="S849" s="375">
        <v>25</v>
      </c>
      <c r="T849" s="392">
        <v>20</v>
      </c>
      <c r="U849" s="391" t="s">
        <v>8008</v>
      </c>
      <c r="V849" s="376">
        <v>121.9379157576721</v>
      </c>
      <c r="W849" s="378">
        <v>123.23638828289249</v>
      </c>
      <c r="X849" s="377">
        <v>61.707847979717691</v>
      </c>
      <c r="Y849" s="387">
        <v>62.059999999999995</v>
      </c>
      <c r="Z849" s="395" t="s">
        <v>4557</v>
      </c>
      <c r="AA849" s="380">
        <v>196</v>
      </c>
      <c r="AB849" s="379" t="s">
        <v>3630</v>
      </c>
      <c r="AC849" s="380">
        <v>3</v>
      </c>
      <c r="AD849" s="379" t="s">
        <v>3630</v>
      </c>
      <c r="AE849" s="394">
        <v>0</v>
      </c>
      <c r="AF849" s="396">
        <v>0</v>
      </c>
      <c r="AG849" s="393">
        <v>0</v>
      </c>
      <c r="AH849" s="397" t="s">
        <v>633</v>
      </c>
      <c r="AL849" s="525" t="s">
        <v>16139</v>
      </c>
      <c r="AM849" s="513" t="s">
        <v>84</v>
      </c>
      <c r="AN849" s="508">
        <v>100</v>
      </c>
      <c r="AO849" s="514">
        <v>1337</v>
      </c>
      <c r="AP849" s="498">
        <v>980</v>
      </c>
      <c r="AQ849" s="515">
        <v>357</v>
      </c>
      <c r="AR849" s="512" t="s">
        <v>16140</v>
      </c>
      <c r="BA849" s="338" t="s">
        <v>8010</v>
      </c>
    </row>
    <row r="850" spans="2:53" ht="16.5" customHeight="1">
      <c r="B850" s="398" t="s">
        <v>8011</v>
      </c>
      <c r="C850" s="381" t="s">
        <v>8012</v>
      </c>
      <c r="D850" s="383">
        <v>1337</v>
      </c>
      <c r="E850" s="382" t="s">
        <v>633</v>
      </c>
      <c r="F850" s="369" t="s">
        <v>8013</v>
      </c>
      <c r="G850" s="385" t="s">
        <v>8014</v>
      </c>
      <c r="H850" s="386"/>
      <c r="I850" s="384" t="s">
        <v>1208</v>
      </c>
      <c r="J850" s="367" t="s">
        <v>74</v>
      </c>
      <c r="K850" s="366" t="s">
        <v>83</v>
      </c>
      <c r="L850" s="387">
        <v>15</v>
      </c>
      <c r="M850" s="388" t="s">
        <v>8016</v>
      </c>
      <c r="N850" s="389">
        <v>500</v>
      </c>
      <c r="O850" s="390" t="s">
        <v>1182</v>
      </c>
      <c r="P850" s="373" t="s">
        <v>1182</v>
      </c>
      <c r="Q850" s="372" t="s">
        <v>3638</v>
      </c>
      <c r="R850" s="374">
        <v>20</v>
      </c>
      <c r="S850" s="375">
        <v>30</v>
      </c>
      <c r="T850" s="392">
        <v>30</v>
      </c>
      <c r="U850" s="391" t="s">
        <v>8013</v>
      </c>
      <c r="V850" s="376">
        <v>121.92708333333334</v>
      </c>
      <c r="W850" s="378">
        <v>123.22916666666666</v>
      </c>
      <c r="X850" s="377">
        <v>61.656875000000014</v>
      </c>
      <c r="Y850" s="387" t="s">
        <v>633</v>
      </c>
      <c r="Z850" s="395" t="s">
        <v>4557</v>
      </c>
      <c r="AA850" s="380">
        <v>97</v>
      </c>
      <c r="AB850" s="379" t="s">
        <v>3630</v>
      </c>
      <c r="AC850" s="380">
        <v>2</v>
      </c>
      <c r="AD850" s="379" t="s">
        <v>3630</v>
      </c>
      <c r="AE850" s="394">
        <v>0</v>
      </c>
      <c r="AF850" s="396">
        <v>0</v>
      </c>
      <c r="AG850" s="393">
        <v>0</v>
      </c>
      <c r="AH850" s="397" t="s">
        <v>633</v>
      </c>
      <c r="AL850" s="525" t="s">
        <v>16141</v>
      </c>
      <c r="AM850" s="513" t="s">
        <v>83</v>
      </c>
      <c r="AN850" s="508">
        <v>100</v>
      </c>
      <c r="AO850" s="514">
        <v>1337</v>
      </c>
      <c r="AP850" s="498">
        <v>1337</v>
      </c>
      <c r="AQ850" s="515">
        <v>0</v>
      </c>
      <c r="AR850" s="512" t="s">
        <v>16142</v>
      </c>
      <c r="BA850" s="338" t="s">
        <v>8017</v>
      </c>
    </row>
    <row r="851" spans="2:53" ht="16.5" customHeight="1">
      <c r="B851" s="398" t="s">
        <v>8011</v>
      </c>
      <c r="C851" s="381" t="s">
        <v>8012</v>
      </c>
      <c r="D851" s="383">
        <v>1338</v>
      </c>
      <c r="E851" s="382" t="s">
        <v>633</v>
      </c>
      <c r="F851" s="369" t="s">
        <v>8013</v>
      </c>
      <c r="G851" s="385" t="s">
        <v>8014</v>
      </c>
      <c r="H851" s="386"/>
      <c r="I851" s="384" t="s">
        <v>401</v>
      </c>
      <c r="J851" s="367" t="s">
        <v>688</v>
      </c>
      <c r="K851" s="366" t="s">
        <v>83</v>
      </c>
      <c r="L851" s="387">
        <v>48</v>
      </c>
      <c r="M851" s="388" t="s">
        <v>8018</v>
      </c>
      <c r="N851" s="389">
        <v>1000</v>
      </c>
      <c r="O851" s="390" t="s">
        <v>1350</v>
      </c>
      <c r="P851" s="373" t="s">
        <v>1351</v>
      </c>
      <c r="Q851" s="372" t="s">
        <v>3638</v>
      </c>
      <c r="R851" s="374">
        <v>20</v>
      </c>
      <c r="S851" s="375">
        <v>35</v>
      </c>
      <c r="T851" s="392">
        <v>25</v>
      </c>
      <c r="U851" s="391" t="s">
        <v>8013</v>
      </c>
      <c r="V851" s="376">
        <v>121.92404127814106</v>
      </c>
      <c r="W851" s="378">
        <v>123.22713862987182</v>
      </c>
      <c r="X851" s="377">
        <v>61.659410045993575</v>
      </c>
      <c r="Y851" s="387">
        <v>62.23</v>
      </c>
      <c r="Z851" s="395" t="s">
        <v>4557</v>
      </c>
      <c r="AA851" s="380">
        <v>194</v>
      </c>
      <c r="AB851" s="379" t="s">
        <v>3630</v>
      </c>
      <c r="AC851" s="380">
        <v>4</v>
      </c>
      <c r="AD851" s="379" t="s">
        <v>3630</v>
      </c>
      <c r="AE851" s="394">
        <v>0</v>
      </c>
      <c r="AF851" s="396">
        <v>0</v>
      </c>
      <c r="AG851" s="393">
        <v>0</v>
      </c>
      <c r="AH851" s="397" t="s">
        <v>633</v>
      </c>
      <c r="AL851" s="525" t="s">
        <v>16143</v>
      </c>
      <c r="AM851" s="513" t="s">
        <v>83</v>
      </c>
      <c r="AN851" s="508">
        <v>100</v>
      </c>
      <c r="AO851" s="514">
        <v>1338</v>
      </c>
      <c r="AP851" s="498">
        <v>1338</v>
      </c>
      <c r="AQ851" s="515">
        <v>0</v>
      </c>
      <c r="AR851" s="512" t="s">
        <v>16142</v>
      </c>
      <c r="BA851" s="338" t="s">
        <v>8019</v>
      </c>
    </row>
    <row r="852" spans="2:53" ht="16.5" customHeight="1">
      <c r="B852" s="398" t="s">
        <v>8011</v>
      </c>
      <c r="C852" s="381" t="s">
        <v>8012</v>
      </c>
      <c r="D852" s="383">
        <v>1338</v>
      </c>
      <c r="E852" s="382" t="s">
        <v>8020</v>
      </c>
      <c r="F852" s="369" t="s">
        <v>8021</v>
      </c>
      <c r="G852" s="385" t="s">
        <v>8020</v>
      </c>
      <c r="H852" s="386"/>
      <c r="I852" s="384" t="s">
        <v>402</v>
      </c>
      <c r="J852" s="367" t="s">
        <v>388</v>
      </c>
      <c r="K852" s="366" t="s">
        <v>84</v>
      </c>
      <c r="L852" s="387">
        <v>23</v>
      </c>
      <c r="M852" s="388" t="s">
        <v>8022</v>
      </c>
      <c r="N852" s="389">
        <v>1000</v>
      </c>
      <c r="O852" s="390" t="s">
        <v>1348</v>
      </c>
      <c r="P852" s="373" t="s">
        <v>1348</v>
      </c>
      <c r="Q852" s="372" t="s">
        <v>3638</v>
      </c>
      <c r="R852" s="374">
        <v>30</v>
      </c>
      <c r="S852" s="375">
        <v>30</v>
      </c>
      <c r="T852" s="392">
        <v>20</v>
      </c>
      <c r="U852" s="391" t="s">
        <v>8021</v>
      </c>
      <c r="V852" s="376">
        <v>121.88210977027114</v>
      </c>
      <c r="W852" s="378">
        <v>123.19918429129187</v>
      </c>
      <c r="X852" s="377">
        <v>61.689352969218483</v>
      </c>
      <c r="Y852" s="387" t="s">
        <v>633</v>
      </c>
      <c r="Z852" s="395" t="s">
        <v>4557</v>
      </c>
      <c r="AA852" s="380">
        <v>196</v>
      </c>
      <c r="AB852" s="379" t="s">
        <v>3630</v>
      </c>
      <c r="AC852" s="380">
        <v>0</v>
      </c>
      <c r="AD852" s="379" t="s">
        <v>3630</v>
      </c>
      <c r="AE852" s="394">
        <v>0</v>
      </c>
      <c r="AF852" s="396">
        <v>0</v>
      </c>
      <c r="AG852" s="393">
        <v>0</v>
      </c>
      <c r="AH852" s="397" t="s">
        <v>633</v>
      </c>
      <c r="AL852" s="525" t="s">
        <v>16144</v>
      </c>
      <c r="AM852" s="513" t="s">
        <v>84</v>
      </c>
      <c r="AN852" s="508">
        <v>100</v>
      </c>
      <c r="AO852" s="514">
        <v>1338</v>
      </c>
      <c r="AP852" s="498">
        <v>980</v>
      </c>
      <c r="AQ852" s="515">
        <v>358</v>
      </c>
      <c r="AR852" s="512" t="s">
        <v>16145</v>
      </c>
      <c r="BA852" s="338" t="s">
        <v>8023</v>
      </c>
    </row>
    <row r="853" spans="2:53" ht="16.5" customHeight="1">
      <c r="B853" s="398" t="s">
        <v>8024</v>
      </c>
      <c r="C853" s="381" t="s">
        <v>8025</v>
      </c>
      <c r="D853" s="383">
        <v>1339</v>
      </c>
      <c r="E853" s="382" t="s">
        <v>8026</v>
      </c>
      <c r="F853" s="369" t="s">
        <v>8021</v>
      </c>
      <c r="G853" s="385" t="s">
        <v>8020</v>
      </c>
      <c r="H853" s="386"/>
      <c r="I853" s="384" t="s">
        <v>421</v>
      </c>
      <c r="J853" s="367" t="s">
        <v>798</v>
      </c>
      <c r="K853" s="366" t="s">
        <v>84</v>
      </c>
      <c r="L853" s="387">
        <v>13</v>
      </c>
      <c r="M853" s="388" t="s">
        <v>8027</v>
      </c>
      <c r="N853" s="389">
        <v>1000</v>
      </c>
      <c r="O853" s="390" t="s">
        <v>1350</v>
      </c>
      <c r="P853" s="373" t="s">
        <v>1351</v>
      </c>
      <c r="Q853" s="372" t="s">
        <v>3638</v>
      </c>
      <c r="R853" s="374">
        <v>35</v>
      </c>
      <c r="S853" s="375">
        <v>25</v>
      </c>
      <c r="T853" s="392">
        <v>20</v>
      </c>
      <c r="U853" s="391" t="s">
        <v>8021</v>
      </c>
      <c r="V853" s="376">
        <v>121.88306252146872</v>
      </c>
      <c r="W853" s="378">
        <v>123.19981945875692</v>
      </c>
      <c r="X853" s="377">
        <v>61.688559009887165</v>
      </c>
      <c r="Y853" s="387">
        <v>62.03</v>
      </c>
      <c r="Z853" s="395" t="s">
        <v>4557</v>
      </c>
      <c r="AA853" s="380">
        <v>196</v>
      </c>
      <c r="AB853" s="379" t="s">
        <v>3630</v>
      </c>
      <c r="AC853" s="380">
        <v>3</v>
      </c>
      <c r="AD853" s="379" t="s">
        <v>3630</v>
      </c>
      <c r="AE853" s="394">
        <v>0</v>
      </c>
      <c r="AF853" s="396">
        <v>0</v>
      </c>
      <c r="AG853" s="393">
        <v>0</v>
      </c>
      <c r="AH853" s="397" t="s">
        <v>633</v>
      </c>
      <c r="AL853" s="525" t="s">
        <v>16146</v>
      </c>
      <c r="AM853" s="513" t="s">
        <v>84</v>
      </c>
      <c r="AN853" s="508">
        <v>100</v>
      </c>
      <c r="AO853" s="514">
        <v>1339</v>
      </c>
      <c r="AP853" s="498">
        <v>981</v>
      </c>
      <c r="AQ853" s="515">
        <v>358</v>
      </c>
      <c r="AR853" s="512" t="s">
        <v>16145</v>
      </c>
      <c r="BA853" s="338" t="s">
        <v>8028</v>
      </c>
    </row>
    <row r="854" spans="2:53" ht="16.5" customHeight="1">
      <c r="B854" s="398" t="s">
        <v>8024</v>
      </c>
      <c r="C854" s="381" t="s">
        <v>8025</v>
      </c>
      <c r="D854" s="383">
        <v>1339</v>
      </c>
      <c r="E854" s="382" t="s">
        <v>633</v>
      </c>
      <c r="F854" s="369" t="s">
        <v>8029</v>
      </c>
      <c r="G854" s="385" t="s">
        <v>8030</v>
      </c>
      <c r="H854" s="386"/>
      <c r="I854" s="384" t="s">
        <v>337</v>
      </c>
      <c r="J854" s="367" t="s">
        <v>504</v>
      </c>
      <c r="K854" s="366" t="s">
        <v>83</v>
      </c>
      <c r="L854" s="387">
        <v>17</v>
      </c>
      <c r="M854" s="388" t="s">
        <v>8031</v>
      </c>
      <c r="N854" s="389">
        <v>1000</v>
      </c>
      <c r="O854" s="390" t="s">
        <v>1350</v>
      </c>
      <c r="P854" s="373" t="s">
        <v>1351</v>
      </c>
      <c r="Q854" s="372" t="s">
        <v>3638</v>
      </c>
      <c r="R854" s="374">
        <v>20</v>
      </c>
      <c r="S854" s="375">
        <v>35</v>
      </c>
      <c r="T854" s="392">
        <v>30</v>
      </c>
      <c r="U854" s="391" t="s">
        <v>8029</v>
      </c>
      <c r="V854" s="376">
        <v>121.87502555217547</v>
      </c>
      <c r="W854" s="378">
        <v>123.1944614792281</v>
      </c>
      <c r="X854" s="377">
        <v>61.64025648429822</v>
      </c>
      <c r="Y854" s="387">
        <v>62.199999999999996</v>
      </c>
      <c r="Z854" s="395" t="s">
        <v>4557</v>
      </c>
      <c r="AA854" s="380">
        <v>144</v>
      </c>
      <c r="AB854" s="379" t="s">
        <v>3630</v>
      </c>
      <c r="AC854" s="380">
        <v>0</v>
      </c>
      <c r="AD854" s="379" t="s">
        <v>3630</v>
      </c>
      <c r="AE854" s="394">
        <v>0</v>
      </c>
      <c r="AF854" s="396">
        <v>0</v>
      </c>
      <c r="AG854" s="393">
        <v>0</v>
      </c>
      <c r="AH854" s="397" t="s">
        <v>633</v>
      </c>
      <c r="AL854" s="525" t="s">
        <v>16147</v>
      </c>
      <c r="AM854" s="513" t="s">
        <v>83</v>
      </c>
      <c r="AN854" s="508">
        <v>100</v>
      </c>
      <c r="AO854" s="514">
        <v>1339</v>
      </c>
      <c r="AP854" s="498">
        <v>1339</v>
      </c>
      <c r="AQ854" s="515">
        <v>0</v>
      </c>
      <c r="AR854" s="512" t="s">
        <v>16148</v>
      </c>
      <c r="BA854" s="338" t="s">
        <v>8032</v>
      </c>
    </row>
    <row r="855" spans="2:53" ht="16.5" customHeight="1">
      <c r="B855" s="398" t="s">
        <v>8033</v>
      </c>
      <c r="C855" s="381" t="s">
        <v>8034</v>
      </c>
      <c r="D855" s="383">
        <v>1340</v>
      </c>
      <c r="E855" s="382" t="s">
        <v>633</v>
      </c>
      <c r="F855" s="369" t="s">
        <v>8035</v>
      </c>
      <c r="G855" s="385" t="s">
        <v>8036</v>
      </c>
      <c r="H855" s="386"/>
      <c r="I855" s="384" t="s">
        <v>402</v>
      </c>
      <c r="J855" s="367" t="s">
        <v>496</v>
      </c>
      <c r="K855" s="366" t="s">
        <v>83</v>
      </c>
      <c r="L855" s="387">
        <v>10</v>
      </c>
      <c r="M855" s="388" t="s">
        <v>8037</v>
      </c>
      <c r="N855" s="389">
        <v>1000</v>
      </c>
      <c r="O855" s="390" t="s">
        <v>1348</v>
      </c>
      <c r="P855" s="373" t="s">
        <v>1348</v>
      </c>
      <c r="Q855" s="372" t="s">
        <v>3638</v>
      </c>
      <c r="R855" s="374">
        <v>20</v>
      </c>
      <c r="S855" s="375">
        <v>30</v>
      </c>
      <c r="T855" s="392">
        <v>30</v>
      </c>
      <c r="U855" s="391" t="s">
        <v>8035</v>
      </c>
      <c r="V855" s="376">
        <v>121.8504354013144</v>
      </c>
      <c r="W855" s="378">
        <v>123.17806804532071</v>
      </c>
      <c r="X855" s="377">
        <v>61.62574827668243</v>
      </c>
      <c r="Y855" s="387" t="s">
        <v>633</v>
      </c>
      <c r="Z855" s="395" t="s">
        <v>4557</v>
      </c>
      <c r="AA855" s="380">
        <v>196</v>
      </c>
      <c r="AB855" s="379" t="s">
        <v>3630</v>
      </c>
      <c r="AC855" s="380">
        <v>0</v>
      </c>
      <c r="AD855" s="379" t="s">
        <v>3630</v>
      </c>
      <c r="AE855" s="394">
        <v>0</v>
      </c>
      <c r="AF855" s="396">
        <v>0</v>
      </c>
      <c r="AG855" s="393">
        <v>0</v>
      </c>
      <c r="AH855" s="397" t="s">
        <v>633</v>
      </c>
      <c r="AL855" s="525" t="s">
        <v>16149</v>
      </c>
      <c r="AM855" s="513" t="s">
        <v>83</v>
      </c>
      <c r="AN855" s="508">
        <v>100</v>
      </c>
      <c r="AO855" s="514">
        <v>1340</v>
      </c>
      <c r="AP855" s="498">
        <v>1340</v>
      </c>
      <c r="AQ855" s="515">
        <v>0</v>
      </c>
      <c r="AR855" s="512" t="s">
        <v>16150</v>
      </c>
      <c r="BA855" s="338" t="s">
        <v>8038</v>
      </c>
    </row>
    <row r="856" spans="2:53" ht="16.5" customHeight="1">
      <c r="B856" s="398" t="s">
        <v>8039</v>
      </c>
      <c r="C856" s="381" t="s">
        <v>8040</v>
      </c>
      <c r="D856" s="383">
        <v>1340</v>
      </c>
      <c r="E856" s="382" t="s">
        <v>633</v>
      </c>
      <c r="F856" s="369" t="s">
        <v>8041</v>
      </c>
      <c r="G856" s="385" t="s">
        <v>8042</v>
      </c>
      <c r="H856" s="386"/>
      <c r="I856" s="384" t="s">
        <v>501</v>
      </c>
      <c r="J856" s="367" t="s">
        <v>730</v>
      </c>
      <c r="K856" s="366" t="s">
        <v>83</v>
      </c>
      <c r="L856" s="387">
        <v>63</v>
      </c>
      <c r="M856" s="388" t="s">
        <v>8044</v>
      </c>
      <c r="N856" s="389">
        <v>1000</v>
      </c>
      <c r="O856" s="390" t="s">
        <v>1348</v>
      </c>
      <c r="P856" s="373" t="s">
        <v>1349</v>
      </c>
      <c r="Q856" s="372" t="s">
        <v>3638</v>
      </c>
      <c r="R856" s="374">
        <v>20</v>
      </c>
      <c r="S856" s="375">
        <v>35</v>
      </c>
      <c r="T856" s="392">
        <v>25</v>
      </c>
      <c r="U856" s="391" t="s">
        <v>8041</v>
      </c>
      <c r="V856" s="376">
        <v>121.78246257256339</v>
      </c>
      <c r="W856" s="378">
        <v>123.13275282615338</v>
      </c>
      <c r="X856" s="377">
        <v>61.602392300641618</v>
      </c>
      <c r="Y856" s="387">
        <v>62.14</v>
      </c>
      <c r="Z856" s="395" t="s">
        <v>4557</v>
      </c>
      <c r="AA856" s="380">
        <v>195</v>
      </c>
      <c r="AB856" s="379" t="s">
        <v>3630</v>
      </c>
      <c r="AC856" s="380">
        <v>10</v>
      </c>
      <c r="AD856" s="379" t="s">
        <v>3630</v>
      </c>
      <c r="AE856" s="394">
        <v>0</v>
      </c>
      <c r="AF856" s="396">
        <v>0</v>
      </c>
      <c r="AG856" s="393">
        <v>0</v>
      </c>
      <c r="AH856" s="397" t="s">
        <v>633</v>
      </c>
      <c r="AL856" s="525" t="s">
        <v>16151</v>
      </c>
      <c r="AM856" s="513" t="s">
        <v>83</v>
      </c>
      <c r="AN856" s="508">
        <v>100</v>
      </c>
      <c r="AO856" s="514">
        <v>1340</v>
      </c>
      <c r="AP856" s="498">
        <v>1340</v>
      </c>
      <c r="AQ856" s="515">
        <v>0</v>
      </c>
      <c r="AR856" s="512" t="s">
        <v>16152</v>
      </c>
      <c r="BA856" s="338" t="s">
        <v>8045</v>
      </c>
    </row>
    <row r="857" spans="2:53" ht="16.5" customHeight="1">
      <c r="B857" s="398" t="s">
        <v>8039</v>
      </c>
      <c r="C857" s="381" t="s">
        <v>8040</v>
      </c>
      <c r="D857" s="383">
        <v>1341</v>
      </c>
      <c r="E857" s="382" t="s">
        <v>633</v>
      </c>
      <c r="F857" s="369" t="s">
        <v>8046</v>
      </c>
      <c r="G857" s="385" t="s">
        <v>7858</v>
      </c>
      <c r="H857" s="386"/>
      <c r="I857" s="384" t="s">
        <v>501</v>
      </c>
      <c r="J857" s="367" t="s">
        <v>822</v>
      </c>
      <c r="K857" s="366" t="s">
        <v>83</v>
      </c>
      <c r="L857" s="387">
        <v>9</v>
      </c>
      <c r="M857" s="388" t="s">
        <v>8047</v>
      </c>
      <c r="N857" s="389">
        <v>1000</v>
      </c>
      <c r="O857" s="390" t="s">
        <v>1348</v>
      </c>
      <c r="P857" s="373" t="s">
        <v>1349</v>
      </c>
      <c r="Q857" s="372" t="s">
        <v>3638</v>
      </c>
      <c r="R857" s="374">
        <v>20</v>
      </c>
      <c r="S857" s="375">
        <v>35</v>
      </c>
      <c r="T857" s="392">
        <v>25</v>
      </c>
      <c r="U857" s="391" t="s">
        <v>8046</v>
      </c>
      <c r="V857" s="376">
        <v>121.77421326000612</v>
      </c>
      <c r="W857" s="378">
        <v>123.12725328444853</v>
      </c>
      <c r="X857" s="377">
        <v>61.599266727772687</v>
      </c>
      <c r="Y857" s="387">
        <v>62.14</v>
      </c>
      <c r="Z857" s="395" t="s">
        <v>4557</v>
      </c>
      <c r="AA857" s="380">
        <v>195</v>
      </c>
      <c r="AB857" s="379" t="s">
        <v>3630</v>
      </c>
      <c r="AC857" s="380">
        <v>10</v>
      </c>
      <c r="AD857" s="379" t="s">
        <v>3630</v>
      </c>
      <c r="AE857" s="394">
        <v>0</v>
      </c>
      <c r="AF857" s="396">
        <v>0</v>
      </c>
      <c r="AG857" s="393">
        <v>0</v>
      </c>
      <c r="AH857" s="397" t="s">
        <v>633</v>
      </c>
      <c r="AL857" s="525" t="s">
        <v>16153</v>
      </c>
      <c r="AM857" s="513" t="s">
        <v>83</v>
      </c>
      <c r="AN857" s="508">
        <v>100</v>
      </c>
      <c r="AO857" s="514">
        <v>1341</v>
      </c>
      <c r="AP857" s="498">
        <v>1341</v>
      </c>
      <c r="AQ857" s="515">
        <v>0</v>
      </c>
      <c r="AR857" s="512" t="s">
        <v>16154</v>
      </c>
      <c r="BA857" s="338" t="s">
        <v>8048</v>
      </c>
    </row>
    <row r="858" spans="2:53" ht="16.5" customHeight="1">
      <c r="B858" s="398" t="s">
        <v>8049</v>
      </c>
      <c r="C858" s="381" t="s">
        <v>8050</v>
      </c>
      <c r="D858" s="383">
        <v>1342</v>
      </c>
      <c r="E858" s="382" t="s">
        <v>8051</v>
      </c>
      <c r="F858" s="369" t="s">
        <v>8052</v>
      </c>
      <c r="G858" s="385" t="s">
        <v>8051</v>
      </c>
      <c r="H858" s="386"/>
      <c r="I858" s="384" t="s">
        <v>324</v>
      </c>
      <c r="J858" s="367" t="s">
        <v>76</v>
      </c>
      <c r="K858" s="366" t="s">
        <v>84</v>
      </c>
      <c r="L858" s="387">
        <v>116</v>
      </c>
      <c r="M858" s="388" t="s">
        <v>8053</v>
      </c>
      <c r="N858" s="389">
        <v>1000</v>
      </c>
      <c r="O858" s="390" t="s">
        <v>1348</v>
      </c>
      <c r="P858" s="373" t="s">
        <v>1348</v>
      </c>
      <c r="Q858" s="372" t="s">
        <v>3638</v>
      </c>
      <c r="R858" s="374">
        <v>30</v>
      </c>
      <c r="S858" s="375">
        <v>25</v>
      </c>
      <c r="T858" s="392">
        <v>25</v>
      </c>
      <c r="U858" s="391" t="s">
        <v>8052</v>
      </c>
      <c r="V858" s="376">
        <v>121.71727024320482</v>
      </c>
      <c r="W858" s="378">
        <v>123.08929127324767</v>
      </c>
      <c r="X858" s="377">
        <v>61.621719241773754</v>
      </c>
      <c r="Y858" s="387" t="s">
        <v>633</v>
      </c>
      <c r="Z858" s="395" t="s">
        <v>4557</v>
      </c>
      <c r="AA858" s="380">
        <v>198</v>
      </c>
      <c r="AB858" s="379" t="s">
        <v>3630</v>
      </c>
      <c r="AC858" s="380">
        <v>10</v>
      </c>
      <c r="AD858" s="379" t="s">
        <v>3630</v>
      </c>
      <c r="AE858" s="394">
        <v>0</v>
      </c>
      <c r="AF858" s="396">
        <v>0</v>
      </c>
      <c r="AG858" s="393">
        <v>0</v>
      </c>
      <c r="AH858" s="397" t="s">
        <v>633</v>
      </c>
      <c r="AL858" s="525" t="s">
        <v>16155</v>
      </c>
      <c r="AM858" s="513" t="s">
        <v>84</v>
      </c>
      <c r="AN858" s="508">
        <v>100</v>
      </c>
      <c r="AO858" s="514">
        <v>1342</v>
      </c>
      <c r="AP858" s="498">
        <v>982</v>
      </c>
      <c r="AQ858" s="515">
        <v>360</v>
      </c>
      <c r="AR858" s="512" t="s">
        <v>16156</v>
      </c>
      <c r="BA858" s="338" t="s">
        <v>8054</v>
      </c>
    </row>
    <row r="859" spans="2:53" ht="16.5" customHeight="1">
      <c r="B859" s="398" t="s">
        <v>8049</v>
      </c>
      <c r="C859" s="381" t="s">
        <v>8050</v>
      </c>
      <c r="D859" s="383">
        <v>1341</v>
      </c>
      <c r="E859" s="382" t="s">
        <v>633</v>
      </c>
      <c r="F859" s="369" t="s">
        <v>8055</v>
      </c>
      <c r="G859" s="385" t="s">
        <v>8051</v>
      </c>
      <c r="H859" s="386"/>
      <c r="I859" s="384" t="s">
        <v>403</v>
      </c>
      <c r="J859" s="367" t="s">
        <v>101</v>
      </c>
      <c r="K859" s="366" t="s">
        <v>83</v>
      </c>
      <c r="L859" s="387">
        <v>15</v>
      </c>
      <c r="M859" s="388" t="s">
        <v>8056</v>
      </c>
      <c r="N859" s="389">
        <v>1000</v>
      </c>
      <c r="O859" s="390" t="s">
        <v>1350</v>
      </c>
      <c r="P859" s="373" t="s">
        <v>1351</v>
      </c>
      <c r="Q859" s="372" t="s">
        <v>3638</v>
      </c>
      <c r="R859" s="374">
        <v>20</v>
      </c>
      <c r="S859" s="375">
        <v>30</v>
      </c>
      <c r="T859" s="392">
        <v>25</v>
      </c>
      <c r="U859" s="391" t="s">
        <v>8055</v>
      </c>
      <c r="V859" s="376">
        <v>121.75709141898923</v>
      </c>
      <c r="W859" s="378">
        <v>123.11583872377061</v>
      </c>
      <c r="X859" s="377">
        <v>61.588534928620085</v>
      </c>
      <c r="Y859" s="387">
        <v>62.129999999999995</v>
      </c>
      <c r="Z859" s="395" t="s">
        <v>4557</v>
      </c>
      <c r="AA859" s="380">
        <v>198</v>
      </c>
      <c r="AB859" s="379" t="s">
        <v>3630</v>
      </c>
      <c r="AC859" s="380">
        <v>50</v>
      </c>
      <c r="AD859" s="379" t="s">
        <v>3630</v>
      </c>
      <c r="AE859" s="394">
        <v>0</v>
      </c>
      <c r="AF859" s="396">
        <v>12.478</v>
      </c>
      <c r="AG859" s="393">
        <v>0</v>
      </c>
      <c r="AH859" s="397" t="s">
        <v>8057</v>
      </c>
      <c r="AL859" s="525" t="s">
        <v>16157</v>
      </c>
      <c r="AM859" s="513" t="s">
        <v>83</v>
      </c>
      <c r="AN859" s="508">
        <v>100</v>
      </c>
      <c r="AO859" s="514">
        <v>1341</v>
      </c>
      <c r="AP859" s="498">
        <v>1341</v>
      </c>
      <c r="AQ859" s="515">
        <v>0</v>
      </c>
      <c r="AR859" s="512" t="s">
        <v>16158</v>
      </c>
      <c r="BA859" s="338" t="s">
        <v>8058</v>
      </c>
    </row>
    <row r="860" spans="2:53" ht="16.5" customHeight="1">
      <c r="B860" s="398" t="s">
        <v>8059</v>
      </c>
      <c r="C860" s="381" t="s">
        <v>8060</v>
      </c>
      <c r="D860" s="383">
        <v>1342</v>
      </c>
      <c r="E860" s="382" t="s">
        <v>8061</v>
      </c>
      <c r="F860" s="369" t="s">
        <v>8062</v>
      </c>
      <c r="G860" s="385" t="s">
        <v>8063</v>
      </c>
      <c r="H860" s="386"/>
      <c r="I860" s="384" t="s">
        <v>421</v>
      </c>
      <c r="J860" s="367" t="s">
        <v>790</v>
      </c>
      <c r="K860" s="366" t="s">
        <v>84</v>
      </c>
      <c r="L860" s="387">
        <v>15</v>
      </c>
      <c r="M860" s="388" t="s">
        <v>8064</v>
      </c>
      <c r="N860" s="389">
        <v>1000</v>
      </c>
      <c r="O860" s="390" t="s">
        <v>1350</v>
      </c>
      <c r="P860" s="373" t="s">
        <v>1351</v>
      </c>
      <c r="Q860" s="372" t="s">
        <v>3638</v>
      </c>
      <c r="R860" s="374">
        <v>35</v>
      </c>
      <c r="S860" s="375">
        <v>25</v>
      </c>
      <c r="T860" s="392">
        <v>20</v>
      </c>
      <c r="U860" s="391" t="s">
        <v>8062</v>
      </c>
      <c r="V860" s="376">
        <v>121.69529567446482</v>
      </c>
      <c r="W860" s="378">
        <v>123.07464156075433</v>
      </c>
      <c r="X860" s="377">
        <v>61.61503138239042</v>
      </c>
      <c r="Y860" s="387">
        <v>61.949999999999996</v>
      </c>
      <c r="Z860" s="395" t="s">
        <v>4557</v>
      </c>
      <c r="AA860" s="380">
        <v>196</v>
      </c>
      <c r="AB860" s="379" t="s">
        <v>3630</v>
      </c>
      <c r="AC860" s="380">
        <v>3</v>
      </c>
      <c r="AD860" s="379" t="s">
        <v>3630</v>
      </c>
      <c r="AE860" s="394">
        <v>0</v>
      </c>
      <c r="AF860" s="396">
        <v>0</v>
      </c>
      <c r="AG860" s="393">
        <v>0</v>
      </c>
      <c r="AH860" s="397" t="s">
        <v>633</v>
      </c>
      <c r="AL860" s="525" t="s">
        <v>16159</v>
      </c>
      <c r="AM860" s="513" t="s">
        <v>84</v>
      </c>
      <c r="AN860" s="508">
        <v>100</v>
      </c>
      <c r="AO860" s="514">
        <v>1342</v>
      </c>
      <c r="AP860" s="498">
        <v>981</v>
      </c>
      <c r="AQ860" s="515">
        <v>361</v>
      </c>
      <c r="AR860" s="512" t="s">
        <v>16160</v>
      </c>
      <c r="BA860" s="338" t="s">
        <v>8065</v>
      </c>
    </row>
    <row r="861" spans="2:53" ht="16.5" customHeight="1">
      <c r="B861" s="398" t="s">
        <v>8066</v>
      </c>
      <c r="C861" s="381" t="s">
        <v>8067</v>
      </c>
      <c r="D861" s="383">
        <v>1343</v>
      </c>
      <c r="E861" s="382" t="s">
        <v>633</v>
      </c>
      <c r="F861" s="369" t="s">
        <v>8062</v>
      </c>
      <c r="G861" s="385" t="s">
        <v>8068</v>
      </c>
      <c r="H861" s="386"/>
      <c r="I861" s="384" t="s">
        <v>324</v>
      </c>
      <c r="J861" s="367" t="s">
        <v>493</v>
      </c>
      <c r="K861" s="366" t="s">
        <v>83</v>
      </c>
      <c r="L861" s="387">
        <v>111</v>
      </c>
      <c r="M861" s="388" t="s">
        <v>8070</v>
      </c>
      <c r="N861" s="389">
        <v>1000</v>
      </c>
      <c r="O861" s="390" t="s">
        <v>1348</v>
      </c>
      <c r="P861" s="373" t="s">
        <v>1348</v>
      </c>
      <c r="Q861" s="372" t="s">
        <v>3638</v>
      </c>
      <c r="R861" s="374">
        <v>20</v>
      </c>
      <c r="S861" s="375">
        <v>30</v>
      </c>
      <c r="T861" s="392">
        <v>30</v>
      </c>
      <c r="U861" s="391" t="s">
        <v>8062</v>
      </c>
      <c r="V861" s="376">
        <v>121.69415253625388</v>
      </c>
      <c r="W861" s="378">
        <v>123.0738794686137</v>
      </c>
      <c r="X861" s="377">
        <v>61.5659839975662</v>
      </c>
      <c r="Y861" s="387" t="s">
        <v>633</v>
      </c>
      <c r="Z861" s="395" t="s">
        <v>4557</v>
      </c>
      <c r="AA861" s="380">
        <v>198</v>
      </c>
      <c r="AB861" s="379" t="s">
        <v>3630</v>
      </c>
      <c r="AC861" s="380">
        <v>10</v>
      </c>
      <c r="AD861" s="379" t="s">
        <v>3630</v>
      </c>
      <c r="AE861" s="394">
        <v>0</v>
      </c>
      <c r="AF861" s="396">
        <v>0</v>
      </c>
      <c r="AG861" s="393">
        <v>0</v>
      </c>
      <c r="AH861" s="397" t="s">
        <v>633</v>
      </c>
      <c r="AL861" s="525" t="s">
        <v>16161</v>
      </c>
      <c r="AM861" s="513" t="s">
        <v>83</v>
      </c>
      <c r="AN861" s="508">
        <v>100</v>
      </c>
      <c r="AO861" s="514">
        <v>1343</v>
      </c>
      <c r="AP861" s="498">
        <v>1343</v>
      </c>
      <c r="AQ861" s="515">
        <v>0</v>
      </c>
      <c r="AR861" s="512" t="s">
        <v>16162</v>
      </c>
      <c r="BA861" s="338" t="s">
        <v>8071</v>
      </c>
    </row>
    <row r="862" spans="2:53" ht="16.5" customHeight="1">
      <c r="B862" s="398" t="s">
        <v>8072</v>
      </c>
      <c r="C862" s="381" t="s">
        <v>8073</v>
      </c>
      <c r="D862" s="383">
        <v>1343</v>
      </c>
      <c r="E862" s="382" t="s">
        <v>633</v>
      </c>
      <c r="F862" s="369" t="s">
        <v>8062</v>
      </c>
      <c r="G862" s="385" t="s">
        <v>8074</v>
      </c>
      <c r="H862" s="386"/>
      <c r="I862" s="384" t="s">
        <v>403</v>
      </c>
      <c r="J862" s="367" t="s">
        <v>849</v>
      </c>
      <c r="K862" s="366" t="s">
        <v>83</v>
      </c>
      <c r="L862" s="387">
        <v>17</v>
      </c>
      <c r="M862" s="388" t="s">
        <v>8076</v>
      </c>
      <c r="N862" s="389">
        <v>1000</v>
      </c>
      <c r="O862" s="390" t="s">
        <v>1350</v>
      </c>
      <c r="P862" s="373" t="s">
        <v>1351</v>
      </c>
      <c r="Q862" s="372" t="s">
        <v>3638</v>
      </c>
      <c r="R862" s="374">
        <v>20</v>
      </c>
      <c r="S862" s="375">
        <v>30</v>
      </c>
      <c r="T862" s="392">
        <v>25</v>
      </c>
      <c r="U862" s="391" t="s">
        <v>8062</v>
      </c>
      <c r="V862" s="376">
        <v>121.68813640032398</v>
      </c>
      <c r="W862" s="378">
        <v>123.0698687113271</v>
      </c>
      <c r="X862" s="377">
        <v>61.560997444174461</v>
      </c>
      <c r="Y862" s="387">
        <v>62.089999999999996</v>
      </c>
      <c r="Z862" s="395" t="s">
        <v>4557</v>
      </c>
      <c r="AA862" s="380">
        <v>198</v>
      </c>
      <c r="AB862" s="379" t="s">
        <v>3630</v>
      </c>
      <c r="AC862" s="380">
        <v>50</v>
      </c>
      <c r="AD862" s="379" t="s">
        <v>3630</v>
      </c>
      <c r="AE862" s="394">
        <v>0</v>
      </c>
      <c r="AF862" s="396">
        <v>12.473000000000001</v>
      </c>
      <c r="AG862" s="393">
        <v>0</v>
      </c>
      <c r="AH862" s="397" t="s">
        <v>8057</v>
      </c>
      <c r="AL862" s="525" t="s">
        <v>16163</v>
      </c>
      <c r="AM862" s="513" t="s">
        <v>83</v>
      </c>
      <c r="AN862" s="508">
        <v>100</v>
      </c>
      <c r="AO862" s="514">
        <v>1343</v>
      </c>
      <c r="AP862" s="498">
        <v>1343</v>
      </c>
      <c r="AQ862" s="515">
        <v>0</v>
      </c>
      <c r="AR862" s="512" t="s">
        <v>16164</v>
      </c>
      <c r="BA862" s="338" t="s">
        <v>8077</v>
      </c>
    </row>
    <row r="863" spans="2:53" ht="16.5" customHeight="1">
      <c r="B863" s="398" t="s">
        <v>8078</v>
      </c>
      <c r="C863" s="381" t="s">
        <v>8079</v>
      </c>
      <c r="D863" s="383">
        <v>1344</v>
      </c>
      <c r="E863" s="382" t="s">
        <v>633</v>
      </c>
      <c r="F863" s="369" t="s">
        <v>8080</v>
      </c>
      <c r="G863" s="385" t="s">
        <v>8081</v>
      </c>
      <c r="H863" s="386"/>
      <c r="I863" s="384" t="s">
        <v>421</v>
      </c>
      <c r="J863" s="367" t="s">
        <v>347</v>
      </c>
      <c r="K863" s="366" t="s">
        <v>83</v>
      </c>
      <c r="L863" s="387">
        <v>18</v>
      </c>
      <c r="M863" s="388" t="s">
        <v>8082</v>
      </c>
      <c r="N863" s="389">
        <v>1000</v>
      </c>
      <c r="O863" s="390" t="s">
        <v>1350</v>
      </c>
      <c r="P863" s="373" t="s">
        <v>1351</v>
      </c>
      <c r="Q863" s="372" t="s">
        <v>3638</v>
      </c>
      <c r="R863" s="374">
        <v>25</v>
      </c>
      <c r="S863" s="375">
        <v>35</v>
      </c>
      <c r="T863" s="392">
        <v>20</v>
      </c>
      <c r="U863" s="391" t="s">
        <v>8080</v>
      </c>
      <c r="V863" s="376">
        <v>121.64279043599359</v>
      </c>
      <c r="W863" s="378">
        <v>123.03963806844017</v>
      </c>
      <c r="X863" s="377">
        <v>61.543785747783112</v>
      </c>
      <c r="Y863" s="387">
        <v>61.919999999999995</v>
      </c>
      <c r="Z863" s="395" t="s">
        <v>4557</v>
      </c>
      <c r="AA863" s="380">
        <v>196</v>
      </c>
      <c r="AB863" s="379" t="s">
        <v>3630</v>
      </c>
      <c r="AC863" s="380">
        <v>3</v>
      </c>
      <c r="AD863" s="379" t="s">
        <v>3630</v>
      </c>
      <c r="AE863" s="394">
        <v>0</v>
      </c>
      <c r="AF863" s="396">
        <v>0</v>
      </c>
      <c r="AG863" s="393">
        <v>0</v>
      </c>
      <c r="AH863" s="397" t="s">
        <v>633</v>
      </c>
      <c r="AL863" s="525" t="s">
        <v>16165</v>
      </c>
      <c r="AM863" s="513" t="s">
        <v>83</v>
      </c>
      <c r="AN863" s="508">
        <v>100</v>
      </c>
      <c r="AO863" s="514">
        <v>1344</v>
      </c>
      <c r="AP863" s="498">
        <v>1344</v>
      </c>
      <c r="AQ863" s="515">
        <v>0</v>
      </c>
      <c r="AR863" s="512" t="s">
        <v>16166</v>
      </c>
      <c r="BA863" s="338" t="s">
        <v>8083</v>
      </c>
    </row>
    <row r="864" spans="2:53" ht="16.5" customHeight="1">
      <c r="B864" s="398" t="s">
        <v>8084</v>
      </c>
      <c r="C864" s="381" t="s">
        <v>8085</v>
      </c>
      <c r="D864" s="383">
        <v>1344</v>
      </c>
      <c r="E864" s="382" t="s">
        <v>8086</v>
      </c>
      <c r="F864" s="369" t="s">
        <v>8087</v>
      </c>
      <c r="G864" s="385" t="s">
        <v>8088</v>
      </c>
      <c r="H864" s="386"/>
      <c r="I864" s="384" t="s">
        <v>401</v>
      </c>
      <c r="J864" s="367" t="s">
        <v>174</v>
      </c>
      <c r="K864" s="366" t="s">
        <v>84</v>
      </c>
      <c r="L864" s="387">
        <v>21</v>
      </c>
      <c r="M864" s="388" t="s">
        <v>8089</v>
      </c>
      <c r="N864" s="389">
        <v>1000</v>
      </c>
      <c r="O864" s="390" t="s">
        <v>1350</v>
      </c>
      <c r="P864" s="373" t="s">
        <v>1351</v>
      </c>
      <c r="Q864" s="372" t="s">
        <v>3638</v>
      </c>
      <c r="R864" s="374">
        <v>35</v>
      </c>
      <c r="S864" s="375">
        <v>25</v>
      </c>
      <c r="T864" s="392">
        <v>20</v>
      </c>
      <c r="U864" s="391" t="s">
        <v>8087</v>
      </c>
      <c r="V864" s="376">
        <v>121.6306643526022</v>
      </c>
      <c r="W864" s="378">
        <v>123.0315540128459</v>
      </c>
      <c r="X864" s="377">
        <v>61.588890817275939</v>
      </c>
      <c r="Y864" s="387">
        <v>61.93</v>
      </c>
      <c r="Z864" s="395" t="s">
        <v>4557</v>
      </c>
      <c r="AA864" s="380">
        <v>194</v>
      </c>
      <c r="AB864" s="379" t="s">
        <v>3630</v>
      </c>
      <c r="AC864" s="380">
        <v>4</v>
      </c>
      <c r="AD864" s="379" t="s">
        <v>3630</v>
      </c>
      <c r="AE864" s="394">
        <v>0</v>
      </c>
      <c r="AF864" s="396">
        <v>0</v>
      </c>
      <c r="AG864" s="393">
        <v>0</v>
      </c>
      <c r="AH864" s="397" t="s">
        <v>633</v>
      </c>
      <c r="AL864" s="525" t="s">
        <v>16167</v>
      </c>
      <c r="AM864" s="513" t="s">
        <v>84</v>
      </c>
      <c r="AN864" s="508">
        <v>100</v>
      </c>
      <c r="AO864" s="514">
        <v>1344</v>
      </c>
      <c r="AP864" s="498">
        <v>982</v>
      </c>
      <c r="AQ864" s="515">
        <v>362</v>
      </c>
      <c r="AR864" s="512" t="s">
        <v>16168</v>
      </c>
      <c r="BA864" s="338" t="s">
        <v>8090</v>
      </c>
    </row>
    <row r="865" spans="2:53" ht="16.5" customHeight="1">
      <c r="B865" s="398" t="s">
        <v>8084</v>
      </c>
      <c r="C865" s="381" t="s">
        <v>8085</v>
      </c>
      <c r="D865" s="383">
        <v>1345</v>
      </c>
      <c r="E865" s="382" t="s">
        <v>633</v>
      </c>
      <c r="F865" s="369" t="s">
        <v>8087</v>
      </c>
      <c r="G865" s="385" t="s">
        <v>8086</v>
      </c>
      <c r="H865" s="386"/>
      <c r="I865" s="384" t="s">
        <v>401</v>
      </c>
      <c r="J865" s="367" t="s">
        <v>493</v>
      </c>
      <c r="K865" s="366" t="s">
        <v>83</v>
      </c>
      <c r="L865" s="387">
        <v>40</v>
      </c>
      <c r="M865" s="388" t="s">
        <v>8092</v>
      </c>
      <c r="N865" s="389">
        <v>1000</v>
      </c>
      <c r="O865" s="390" t="s">
        <v>1350</v>
      </c>
      <c r="P865" s="373" t="s">
        <v>1351</v>
      </c>
      <c r="Q865" s="372" t="s">
        <v>3638</v>
      </c>
      <c r="R865" s="374">
        <v>20</v>
      </c>
      <c r="S865" s="375">
        <v>35</v>
      </c>
      <c r="T865" s="392">
        <v>25</v>
      </c>
      <c r="U865" s="391" t="s">
        <v>8087</v>
      </c>
      <c r="V865" s="376">
        <v>121.63220649970224</v>
      </c>
      <c r="W865" s="378">
        <v>123.0325821109126</v>
      </c>
      <c r="X865" s="377">
        <v>61.542605694692575</v>
      </c>
      <c r="Y865" s="387">
        <v>62.05</v>
      </c>
      <c r="Z865" s="395" t="s">
        <v>4557</v>
      </c>
      <c r="AA865" s="380">
        <v>194</v>
      </c>
      <c r="AB865" s="379" t="s">
        <v>3630</v>
      </c>
      <c r="AC865" s="380">
        <v>4</v>
      </c>
      <c r="AD865" s="379" t="s">
        <v>3630</v>
      </c>
      <c r="AE865" s="394">
        <v>0</v>
      </c>
      <c r="AF865" s="396">
        <v>0</v>
      </c>
      <c r="AG865" s="393">
        <v>0</v>
      </c>
      <c r="AH865" s="397" t="s">
        <v>633</v>
      </c>
      <c r="AL865" s="525" t="s">
        <v>16169</v>
      </c>
      <c r="AM865" s="513" t="s">
        <v>83</v>
      </c>
      <c r="AN865" s="508">
        <v>100</v>
      </c>
      <c r="AO865" s="514">
        <v>1345</v>
      </c>
      <c r="AP865" s="498">
        <v>1345</v>
      </c>
      <c r="AQ865" s="515">
        <v>0</v>
      </c>
      <c r="AR865" s="512" t="s">
        <v>16170</v>
      </c>
      <c r="BA865" s="338" t="s">
        <v>8093</v>
      </c>
    </row>
    <row r="866" spans="2:53" ht="16.5" customHeight="1">
      <c r="B866" s="398" t="s">
        <v>8084</v>
      </c>
      <c r="C866" s="381" t="s">
        <v>8085</v>
      </c>
      <c r="D866" s="383">
        <v>1345</v>
      </c>
      <c r="E866" s="382" t="s">
        <v>633</v>
      </c>
      <c r="F866" s="369" t="s">
        <v>8087</v>
      </c>
      <c r="G866" s="385" t="s">
        <v>8094</v>
      </c>
      <c r="H866" s="386"/>
      <c r="I866" s="384" t="s">
        <v>1109</v>
      </c>
      <c r="J866" s="367" t="s">
        <v>1115</v>
      </c>
      <c r="K866" s="366" t="s">
        <v>83</v>
      </c>
      <c r="L866" s="387">
        <v>22</v>
      </c>
      <c r="M866" s="388" t="s">
        <v>8096</v>
      </c>
      <c r="N866" s="389">
        <v>1000</v>
      </c>
      <c r="O866" s="390" t="s">
        <v>1350</v>
      </c>
      <c r="P866" s="373" t="s">
        <v>1350</v>
      </c>
      <c r="Q866" s="372" t="s">
        <v>3638</v>
      </c>
      <c r="R866" s="374">
        <v>20</v>
      </c>
      <c r="S866" s="375">
        <v>35</v>
      </c>
      <c r="T866" s="392">
        <v>25</v>
      </c>
      <c r="U866" s="391" t="s">
        <v>8087</v>
      </c>
      <c r="V866" s="376">
        <v>121.62917585835062</v>
      </c>
      <c r="W866" s="378">
        <v>123.03056168334486</v>
      </c>
      <c r="X866" s="377">
        <v>61.540131229152273</v>
      </c>
      <c r="Y866" s="387" t="s">
        <v>633</v>
      </c>
      <c r="Z866" s="395" t="s">
        <v>4557</v>
      </c>
      <c r="AA866" s="380">
        <v>195.56</v>
      </c>
      <c r="AB866" s="379" t="s">
        <v>3630</v>
      </c>
      <c r="AC866" s="380">
        <v>0</v>
      </c>
      <c r="AD866" s="379" t="s">
        <v>3630</v>
      </c>
      <c r="AE866" s="394">
        <v>0</v>
      </c>
      <c r="AF866" s="396">
        <v>1.8460000000000001</v>
      </c>
      <c r="AG866" s="393">
        <v>0</v>
      </c>
      <c r="AH866" s="397" t="s">
        <v>7060</v>
      </c>
      <c r="AL866" s="525" t="s">
        <v>16171</v>
      </c>
      <c r="AM866" s="513" t="s">
        <v>83</v>
      </c>
      <c r="AN866" s="508">
        <v>100</v>
      </c>
      <c r="AO866" s="514">
        <v>1345</v>
      </c>
      <c r="AP866" s="498">
        <v>1345</v>
      </c>
      <c r="AQ866" s="515">
        <v>0</v>
      </c>
      <c r="AR866" s="512" t="s">
        <v>16172</v>
      </c>
      <c r="BA866" s="338" t="s">
        <v>8097</v>
      </c>
    </row>
    <row r="867" spans="2:53" ht="16.5" customHeight="1">
      <c r="B867" s="398" t="s">
        <v>8098</v>
      </c>
      <c r="C867" s="381" t="s">
        <v>8099</v>
      </c>
      <c r="D867" s="383">
        <v>1346</v>
      </c>
      <c r="E867" s="382" t="s">
        <v>8100</v>
      </c>
      <c r="F867" s="369" t="s">
        <v>8101</v>
      </c>
      <c r="G867" s="385" t="s">
        <v>8100</v>
      </c>
      <c r="H867" s="386"/>
      <c r="I867" s="384" t="s">
        <v>402</v>
      </c>
      <c r="J867" s="367" t="s">
        <v>390</v>
      </c>
      <c r="K867" s="366" t="s">
        <v>84</v>
      </c>
      <c r="L867" s="387">
        <v>44</v>
      </c>
      <c r="M867" s="388" t="s">
        <v>6817</v>
      </c>
      <c r="N867" s="389">
        <v>1000</v>
      </c>
      <c r="O867" s="390" t="s">
        <v>1348</v>
      </c>
      <c r="P867" s="373" t="s">
        <v>1348</v>
      </c>
      <c r="Q867" s="372" t="s">
        <v>3638</v>
      </c>
      <c r="R867" s="374">
        <v>30</v>
      </c>
      <c r="S867" s="375">
        <v>30</v>
      </c>
      <c r="T867" s="392">
        <v>20</v>
      </c>
      <c r="U867" s="391" t="s">
        <v>8101</v>
      </c>
      <c r="V867" s="376">
        <v>121.57749574711751</v>
      </c>
      <c r="W867" s="378">
        <v>122.99499635467215</v>
      </c>
      <c r="X867" s="377">
        <v>61.568753949105165</v>
      </c>
      <c r="Y867" s="387" t="s">
        <v>633</v>
      </c>
      <c r="Z867" s="395" t="s">
        <v>4557</v>
      </c>
      <c r="AA867" s="380">
        <v>196</v>
      </c>
      <c r="AB867" s="379" t="s">
        <v>3630</v>
      </c>
      <c r="AC867" s="380">
        <v>0</v>
      </c>
      <c r="AD867" s="379" t="s">
        <v>3630</v>
      </c>
      <c r="AE867" s="394">
        <v>0</v>
      </c>
      <c r="AF867" s="396">
        <v>0</v>
      </c>
      <c r="AG867" s="393">
        <v>0</v>
      </c>
      <c r="AH867" s="397" t="s">
        <v>633</v>
      </c>
      <c r="AL867" s="525" t="s">
        <v>16173</v>
      </c>
      <c r="AM867" s="513" t="s">
        <v>84</v>
      </c>
      <c r="AN867" s="508">
        <v>100</v>
      </c>
      <c r="AO867" s="514">
        <v>1346</v>
      </c>
      <c r="AP867" s="498">
        <v>983</v>
      </c>
      <c r="AQ867" s="515">
        <v>363</v>
      </c>
      <c r="AR867" s="512" t="s">
        <v>16174</v>
      </c>
      <c r="BA867" s="338" t="s">
        <v>8102</v>
      </c>
    </row>
    <row r="868" spans="2:53" ht="16.5" customHeight="1">
      <c r="B868" s="398" t="s">
        <v>8098</v>
      </c>
      <c r="C868" s="381" t="s">
        <v>8099</v>
      </c>
      <c r="D868" s="383">
        <v>1346</v>
      </c>
      <c r="E868" s="382" t="s">
        <v>633</v>
      </c>
      <c r="F868" s="369" t="s">
        <v>8103</v>
      </c>
      <c r="G868" s="385" t="s">
        <v>8104</v>
      </c>
      <c r="H868" s="386"/>
      <c r="I868" s="384" t="s">
        <v>327</v>
      </c>
      <c r="J868" s="367" t="s">
        <v>1406</v>
      </c>
      <c r="K868" s="366" t="s">
        <v>83</v>
      </c>
      <c r="L868" s="387">
        <v>10</v>
      </c>
      <c r="M868" s="388" t="s">
        <v>8106</v>
      </c>
      <c r="N868" s="389">
        <v>800</v>
      </c>
      <c r="O868" s="390" t="s">
        <v>1350</v>
      </c>
      <c r="P868" s="373" t="s">
        <v>1350</v>
      </c>
      <c r="Q868" s="372" t="s">
        <v>3638</v>
      </c>
      <c r="R868" s="374">
        <v>30</v>
      </c>
      <c r="S868" s="375">
        <v>40</v>
      </c>
      <c r="T868" s="392">
        <v>30</v>
      </c>
      <c r="U868" s="391" t="s">
        <v>8103</v>
      </c>
      <c r="V868" s="376">
        <v>121.61159922378732</v>
      </c>
      <c r="W868" s="378">
        <v>123.01884392696932</v>
      </c>
      <c r="X868" s="377">
        <v>61.53477842462167</v>
      </c>
      <c r="Y868" s="387" t="s">
        <v>633</v>
      </c>
      <c r="Z868" s="395" t="s">
        <v>4557</v>
      </c>
      <c r="AA868" s="380">
        <v>190</v>
      </c>
      <c r="AB868" s="379" t="s">
        <v>3630</v>
      </c>
      <c r="AC868" s="380">
        <v>10</v>
      </c>
      <c r="AD868" s="379" t="s">
        <v>3630</v>
      </c>
      <c r="AE868" s="394">
        <v>0</v>
      </c>
      <c r="AF868" s="396">
        <v>0</v>
      </c>
      <c r="AG868" s="393">
        <v>0</v>
      </c>
      <c r="AH868" s="397" t="s">
        <v>633</v>
      </c>
      <c r="AL868" s="525" t="s">
        <v>16175</v>
      </c>
      <c r="AM868" s="513" t="s">
        <v>83</v>
      </c>
      <c r="AN868" s="508">
        <v>100</v>
      </c>
      <c r="AO868" s="514">
        <v>1346</v>
      </c>
      <c r="AP868" s="498">
        <v>1346</v>
      </c>
      <c r="AQ868" s="515">
        <v>0</v>
      </c>
      <c r="AR868" s="512" t="s">
        <v>16176</v>
      </c>
      <c r="BA868" s="338" t="s">
        <v>8107</v>
      </c>
    </row>
    <row r="869" spans="2:53" ht="16.5" customHeight="1">
      <c r="B869" s="398" t="s">
        <v>8098</v>
      </c>
      <c r="C869" s="381" t="s">
        <v>8099</v>
      </c>
      <c r="D869" s="383">
        <v>1347</v>
      </c>
      <c r="E869" s="382" t="s">
        <v>633</v>
      </c>
      <c r="F869" s="369" t="s">
        <v>8103</v>
      </c>
      <c r="G869" s="385" t="s">
        <v>8108</v>
      </c>
      <c r="H869" s="386"/>
      <c r="I869" s="384" t="s">
        <v>337</v>
      </c>
      <c r="J869" s="367" t="s">
        <v>688</v>
      </c>
      <c r="K869" s="366" t="s">
        <v>83</v>
      </c>
      <c r="L869" s="387">
        <v>10</v>
      </c>
      <c r="M869" s="388" t="s">
        <v>8110</v>
      </c>
      <c r="N869" s="389">
        <v>1000</v>
      </c>
      <c r="O869" s="390" t="s">
        <v>1350</v>
      </c>
      <c r="P869" s="373" t="s">
        <v>1351</v>
      </c>
      <c r="Q869" s="372" t="s">
        <v>3638</v>
      </c>
      <c r="R869" s="374">
        <v>20</v>
      </c>
      <c r="S869" s="375">
        <v>35</v>
      </c>
      <c r="T869" s="392">
        <v>30</v>
      </c>
      <c r="U869" s="391" t="s">
        <v>8103</v>
      </c>
      <c r="V869" s="376">
        <v>121.61007144354033</v>
      </c>
      <c r="W869" s="378">
        <v>123.01782540680468</v>
      </c>
      <c r="X869" s="377">
        <v>61.531051574827494</v>
      </c>
      <c r="Y869" s="387">
        <v>62.04</v>
      </c>
      <c r="Z869" s="395" t="s">
        <v>4557</v>
      </c>
      <c r="AA869" s="380">
        <v>144</v>
      </c>
      <c r="AB869" s="379" t="s">
        <v>3630</v>
      </c>
      <c r="AC869" s="380">
        <v>0</v>
      </c>
      <c r="AD869" s="379" t="s">
        <v>3630</v>
      </c>
      <c r="AE869" s="394">
        <v>0</v>
      </c>
      <c r="AF869" s="396">
        <v>0</v>
      </c>
      <c r="AG869" s="393">
        <v>0</v>
      </c>
      <c r="AH869" s="397" t="s">
        <v>633</v>
      </c>
      <c r="AL869" s="525" t="s">
        <v>16177</v>
      </c>
      <c r="AM869" s="513" t="s">
        <v>83</v>
      </c>
      <c r="AN869" s="508">
        <v>100</v>
      </c>
      <c r="AO869" s="514">
        <v>1347</v>
      </c>
      <c r="AP869" s="498">
        <v>1347</v>
      </c>
      <c r="AQ869" s="515">
        <v>0</v>
      </c>
      <c r="AR869" s="512" t="s">
        <v>16176</v>
      </c>
      <c r="BA869" s="338" t="s">
        <v>8111</v>
      </c>
    </row>
    <row r="870" spans="2:53" ht="16.5" customHeight="1">
      <c r="B870" s="398" t="s">
        <v>8112</v>
      </c>
      <c r="C870" s="381" t="s">
        <v>8113</v>
      </c>
      <c r="D870" s="383">
        <v>1347</v>
      </c>
      <c r="E870" s="382" t="s">
        <v>633</v>
      </c>
      <c r="F870" s="369" t="s">
        <v>8101</v>
      </c>
      <c r="G870" s="385" t="s">
        <v>7970</v>
      </c>
      <c r="H870" s="386"/>
      <c r="I870" s="384" t="s">
        <v>1109</v>
      </c>
      <c r="J870" s="367" t="s">
        <v>1113</v>
      </c>
      <c r="K870" s="366" t="s">
        <v>83</v>
      </c>
      <c r="L870" s="387">
        <v>8</v>
      </c>
      <c r="M870" s="388" t="s">
        <v>8114</v>
      </c>
      <c r="N870" s="389">
        <v>1000</v>
      </c>
      <c r="O870" s="390" t="s">
        <v>1350</v>
      </c>
      <c r="P870" s="373" t="s">
        <v>1350</v>
      </c>
      <c r="Q870" s="372" t="s">
        <v>3638</v>
      </c>
      <c r="R870" s="374">
        <v>20</v>
      </c>
      <c r="S870" s="375">
        <v>35</v>
      </c>
      <c r="T870" s="392">
        <v>25</v>
      </c>
      <c r="U870" s="391" t="s">
        <v>8101</v>
      </c>
      <c r="V870" s="376">
        <v>121.57320048082437</v>
      </c>
      <c r="W870" s="378">
        <v>122.99131469784946</v>
      </c>
      <c r="X870" s="377">
        <v>61.517742410663097</v>
      </c>
      <c r="Y870" s="387" t="s">
        <v>633</v>
      </c>
      <c r="Z870" s="395" t="s">
        <v>4557</v>
      </c>
      <c r="AA870" s="380">
        <v>195.56</v>
      </c>
      <c r="AB870" s="379" t="s">
        <v>3630</v>
      </c>
      <c r="AC870" s="380">
        <v>0</v>
      </c>
      <c r="AD870" s="379" t="s">
        <v>3630</v>
      </c>
      <c r="AE870" s="394">
        <v>0</v>
      </c>
      <c r="AF870" s="396">
        <v>1.8460000000000001</v>
      </c>
      <c r="AG870" s="393">
        <v>0</v>
      </c>
      <c r="AH870" s="397" t="s">
        <v>7060</v>
      </c>
      <c r="AL870" s="525" t="s">
        <v>16178</v>
      </c>
      <c r="AM870" s="513" t="s">
        <v>83</v>
      </c>
      <c r="AN870" s="508">
        <v>100</v>
      </c>
      <c r="AO870" s="514">
        <v>1347</v>
      </c>
      <c r="AP870" s="498">
        <v>1347</v>
      </c>
      <c r="AQ870" s="515">
        <v>0</v>
      </c>
      <c r="AR870" s="512" t="s">
        <v>16179</v>
      </c>
      <c r="BA870" s="338" t="s">
        <v>8115</v>
      </c>
    </row>
    <row r="871" spans="2:53" ht="16.5" customHeight="1">
      <c r="B871" s="398" t="s">
        <v>8116</v>
      </c>
      <c r="C871" s="381" t="s">
        <v>8117</v>
      </c>
      <c r="D871" s="383">
        <v>1348</v>
      </c>
      <c r="E871" s="382" t="s">
        <v>633</v>
      </c>
      <c r="F871" s="369" t="s">
        <v>8118</v>
      </c>
      <c r="G871" s="385" t="s">
        <v>8119</v>
      </c>
      <c r="H871" s="386"/>
      <c r="I871" s="384" t="s">
        <v>402</v>
      </c>
      <c r="J871" s="367" t="s">
        <v>1386</v>
      </c>
      <c r="K871" s="366" t="s">
        <v>83</v>
      </c>
      <c r="L871" s="387">
        <v>31</v>
      </c>
      <c r="M871" s="388" t="s">
        <v>8120</v>
      </c>
      <c r="N871" s="389">
        <v>1000</v>
      </c>
      <c r="O871" s="390" t="s">
        <v>1348</v>
      </c>
      <c r="P871" s="373" t="s">
        <v>1348</v>
      </c>
      <c r="Q871" s="372" t="s">
        <v>3638</v>
      </c>
      <c r="R871" s="374">
        <v>20</v>
      </c>
      <c r="S871" s="375">
        <v>30</v>
      </c>
      <c r="T871" s="392">
        <v>30</v>
      </c>
      <c r="U871" s="391" t="s">
        <v>8118</v>
      </c>
      <c r="V871" s="376">
        <v>121.54164166995285</v>
      </c>
      <c r="W871" s="378">
        <v>122.96426428853101</v>
      </c>
      <c r="X871" s="377">
        <v>61.502047020758056</v>
      </c>
      <c r="Y871" s="387" t="s">
        <v>633</v>
      </c>
      <c r="Z871" s="395" t="s">
        <v>4557</v>
      </c>
      <c r="AA871" s="380">
        <v>196</v>
      </c>
      <c r="AB871" s="379" t="s">
        <v>3630</v>
      </c>
      <c r="AC871" s="380">
        <v>0</v>
      </c>
      <c r="AD871" s="379" t="s">
        <v>3630</v>
      </c>
      <c r="AE871" s="394">
        <v>0</v>
      </c>
      <c r="AF871" s="396">
        <v>0</v>
      </c>
      <c r="AG871" s="393">
        <v>0</v>
      </c>
      <c r="AH871" s="397" t="s">
        <v>633</v>
      </c>
      <c r="AL871" s="525" t="s">
        <v>16180</v>
      </c>
      <c r="AM871" s="513" t="s">
        <v>83</v>
      </c>
      <c r="AN871" s="508">
        <v>100</v>
      </c>
      <c r="AO871" s="514">
        <v>1348</v>
      </c>
      <c r="AP871" s="498">
        <v>1348</v>
      </c>
      <c r="AQ871" s="515">
        <v>0</v>
      </c>
      <c r="AR871" s="512" t="s">
        <v>16181</v>
      </c>
      <c r="BA871" s="338" t="s">
        <v>8121</v>
      </c>
    </row>
    <row r="872" spans="2:53" ht="16.5" customHeight="1">
      <c r="B872" s="398" t="s">
        <v>8116</v>
      </c>
      <c r="C872" s="381" t="s">
        <v>8117</v>
      </c>
      <c r="D872" s="383">
        <v>1348</v>
      </c>
      <c r="E872" s="382" t="s">
        <v>633</v>
      </c>
      <c r="F872" s="369" t="s">
        <v>8118</v>
      </c>
      <c r="G872" s="385" t="s">
        <v>8119</v>
      </c>
      <c r="H872" s="386"/>
      <c r="I872" s="384" t="s">
        <v>402</v>
      </c>
      <c r="J872" s="367" t="s">
        <v>812</v>
      </c>
      <c r="K872" s="366" t="s">
        <v>83</v>
      </c>
      <c r="L872" s="387">
        <v>18</v>
      </c>
      <c r="M872" s="388" t="s">
        <v>8120</v>
      </c>
      <c r="N872" s="389">
        <v>1000</v>
      </c>
      <c r="O872" s="390" t="s">
        <v>1348</v>
      </c>
      <c r="P872" s="373" t="s">
        <v>1348</v>
      </c>
      <c r="Q872" s="372" t="s">
        <v>3638</v>
      </c>
      <c r="R872" s="374">
        <v>20</v>
      </c>
      <c r="S872" s="375">
        <v>30</v>
      </c>
      <c r="T872" s="392">
        <v>30</v>
      </c>
      <c r="U872" s="391" t="s">
        <v>8118</v>
      </c>
      <c r="V872" s="376">
        <v>121.54164166995285</v>
      </c>
      <c r="W872" s="378">
        <v>122.96426428853101</v>
      </c>
      <c r="X872" s="377">
        <v>61.502047020758056</v>
      </c>
      <c r="Y872" s="387" t="s">
        <v>633</v>
      </c>
      <c r="Z872" s="395" t="s">
        <v>4557</v>
      </c>
      <c r="AA872" s="380">
        <v>196</v>
      </c>
      <c r="AB872" s="379" t="s">
        <v>3630</v>
      </c>
      <c r="AC872" s="380">
        <v>0</v>
      </c>
      <c r="AD872" s="379" t="s">
        <v>3630</v>
      </c>
      <c r="AE872" s="394">
        <v>0</v>
      </c>
      <c r="AF872" s="396">
        <v>0</v>
      </c>
      <c r="AG872" s="393">
        <v>0</v>
      </c>
      <c r="AH872" s="397" t="s">
        <v>633</v>
      </c>
      <c r="AL872" s="525" t="s">
        <v>16182</v>
      </c>
      <c r="AM872" s="513" t="s">
        <v>83</v>
      </c>
      <c r="AN872" s="508">
        <v>100</v>
      </c>
      <c r="AO872" s="514">
        <v>1348</v>
      </c>
      <c r="AP872" s="498">
        <v>1348</v>
      </c>
      <c r="AQ872" s="515">
        <v>0</v>
      </c>
      <c r="AR872" s="512" t="s">
        <v>16181</v>
      </c>
      <c r="BA872" s="338" t="s">
        <v>8122</v>
      </c>
    </row>
    <row r="873" spans="2:53" ht="16.5" customHeight="1">
      <c r="B873" s="398" t="s">
        <v>8116</v>
      </c>
      <c r="C873" s="381" t="s">
        <v>8117</v>
      </c>
      <c r="D873" s="383">
        <v>1349</v>
      </c>
      <c r="E873" s="382" t="s">
        <v>8123</v>
      </c>
      <c r="F873" s="369" t="s">
        <v>8124</v>
      </c>
      <c r="G873" s="385" t="s">
        <v>7970</v>
      </c>
      <c r="H873" s="386"/>
      <c r="I873" s="384" t="s">
        <v>401</v>
      </c>
      <c r="J873" s="367" t="s">
        <v>473</v>
      </c>
      <c r="K873" s="366" t="s">
        <v>84</v>
      </c>
      <c r="L873" s="387">
        <v>21</v>
      </c>
      <c r="M873" s="388" t="s">
        <v>8125</v>
      </c>
      <c r="N873" s="389">
        <v>1000</v>
      </c>
      <c r="O873" s="390" t="s">
        <v>1350</v>
      </c>
      <c r="P873" s="373" t="s">
        <v>1351</v>
      </c>
      <c r="Q873" s="372" t="s">
        <v>3638</v>
      </c>
      <c r="R873" s="374">
        <v>35</v>
      </c>
      <c r="S873" s="375">
        <v>25</v>
      </c>
      <c r="T873" s="392">
        <v>20</v>
      </c>
      <c r="U873" s="391" t="s">
        <v>8124</v>
      </c>
      <c r="V873" s="376">
        <v>121.53609416860323</v>
      </c>
      <c r="W873" s="378">
        <v>122.9595092873742</v>
      </c>
      <c r="X873" s="377">
        <v>61.552198272011296</v>
      </c>
      <c r="Y873" s="387">
        <v>61.879999999999995</v>
      </c>
      <c r="Z873" s="395" t="s">
        <v>4557</v>
      </c>
      <c r="AA873" s="380">
        <v>194</v>
      </c>
      <c r="AB873" s="379" t="s">
        <v>3630</v>
      </c>
      <c r="AC873" s="380">
        <v>4</v>
      </c>
      <c r="AD873" s="379" t="s">
        <v>3630</v>
      </c>
      <c r="AE873" s="394">
        <v>0</v>
      </c>
      <c r="AF873" s="396">
        <v>0</v>
      </c>
      <c r="AG873" s="393">
        <v>0</v>
      </c>
      <c r="AH873" s="397" t="s">
        <v>633</v>
      </c>
      <c r="AL873" s="525" t="s">
        <v>16183</v>
      </c>
      <c r="AM873" s="513" t="s">
        <v>84</v>
      </c>
      <c r="AN873" s="508">
        <v>100</v>
      </c>
      <c r="AO873" s="514">
        <v>1349</v>
      </c>
      <c r="AP873" s="498">
        <v>985</v>
      </c>
      <c r="AQ873" s="515">
        <v>364</v>
      </c>
      <c r="AR873" s="512" t="s">
        <v>16184</v>
      </c>
      <c r="BA873" s="338" t="s">
        <v>8126</v>
      </c>
    </row>
    <row r="874" spans="2:53" ht="16.5" customHeight="1">
      <c r="B874" s="398" t="s">
        <v>8127</v>
      </c>
      <c r="C874" s="381" t="s">
        <v>8128</v>
      </c>
      <c r="D874" s="383">
        <v>1349</v>
      </c>
      <c r="E874" s="382" t="s">
        <v>7991</v>
      </c>
      <c r="F874" s="369" t="s">
        <v>8129</v>
      </c>
      <c r="G874" s="385" t="s">
        <v>8130</v>
      </c>
      <c r="H874" s="386"/>
      <c r="I874" s="384" t="s">
        <v>421</v>
      </c>
      <c r="J874" s="367" t="s">
        <v>701</v>
      </c>
      <c r="K874" s="366" t="s">
        <v>84</v>
      </c>
      <c r="L874" s="387">
        <v>10</v>
      </c>
      <c r="M874" s="388" t="s">
        <v>8131</v>
      </c>
      <c r="N874" s="389">
        <v>1000</v>
      </c>
      <c r="O874" s="390" t="s">
        <v>1350</v>
      </c>
      <c r="P874" s="373" t="s">
        <v>1351</v>
      </c>
      <c r="Q874" s="372" t="s">
        <v>3638</v>
      </c>
      <c r="R874" s="374">
        <v>35</v>
      </c>
      <c r="S874" s="375">
        <v>25</v>
      </c>
      <c r="T874" s="392">
        <v>20</v>
      </c>
      <c r="U874" s="391" t="s">
        <v>8129</v>
      </c>
      <c r="V874" s="376">
        <v>121.52124421230336</v>
      </c>
      <c r="W874" s="378">
        <v>122.94678075340288</v>
      </c>
      <c r="X874" s="377">
        <v>61.550987517146872</v>
      </c>
      <c r="Y874" s="387">
        <v>61.87</v>
      </c>
      <c r="Z874" s="395" t="s">
        <v>4557</v>
      </c>
      <c r="AA874" s="380">
        <v>196</v>
      </c>
      <c r="AB874" s="379" t="s">
        <v>3630</v>
      </c>
      <c r="AC874" s="380">
        <v>3</v>
      </c>
      <c r="AD874" s="379" t="s">
        <v>3630</v>
      </c>
      <c r="AE874" s="394">
        <v>0</v>
      </c>
      <c r="AF874" s="396">
        <v>0</v>
      </c>
      <c r="AG874" s="393">
        <v>0</v>
      </c>
      <c r="AH874" s="397" t="s">
        <v>633</v>
      </c>
      <c r="AL874" s="525" t="s">
        <v>16185</v>
      </c>
      <c r="AM874" s="513" t="s">
        <v>84</v>
      </c>
      <c r="AN874" s="508">
        <v>100</v>
      </c>
      <c r="AO874" s="514">
        <v>1349</v>
      </c>
      <c r="AP874" s="498">
        <v>985</v>
      </c>
      <c r="AQ874" s="515">
        <v>364</v>
      </c>
      <c r="AR874" s="512" t="s">
        <v>16186</v>
      </c>
      <c r="BA874" s="338" t="s">
        <v>8132</v>
      </c>
    </row>
    <row r="875" spans="2:53" ht="16.5" customHeight="1">
      <c r="B875" s="398" t="s">
        <v>8133</v>
      </c>
      <c r="C875" s="381" t="s">
        <v>8134</v>
      </c>
      <c r="D875" s="383">
        <v>1350</v>
      </c>
      <c r="E875" s="382" t="s">
        <v>633</v>
      </c>
      <c r="F875" s="369" t="s">
        <v>8135</v>
      </c>
      <c r="G875" s="385" t="s">
        <v>8015</v>
      </c>
      <c r="H875" s="386"/>
      <c r="I875" s="384" t="s">
        <v>337</v>
      </c>
      <c r="J875" s="367" t="s">
        <v>493</v>
      </c>
      <c r="K875" s="366" t="s">
        <v>83</v>
      </c>
      <c r="L875" s="387">
        <v>57</v>
      </c>
      <c r="M875" s="388" t="s">
        <v>8136</v>
      </c>
      <c r="N875" s="389">
        <v>1000</v>
      </c>
      <c r="O875" s="390" t="s">
        <v>1350</v>
      </c>
      <c r="P875" s="373" t="s">
        <v>1351</v>
      </c>
      <c r="Q875" s="372" t="s">
        <v>3638</v>
      </c>
      <c r="R875" s="374">
        <v>20</v>
      </c>
      <c r="S875" s="375">
        <v>35</v>
      </c>
      <c r="T875" s="392">
        <v>30</v>
      </c>
      <c r="U875" s="391" t="s">
        <v>8135</v>
      </c>
      <c r="V875" s="376">
        <v>121.50511620129346</v>
      </c>
      <c r="W875" s="378">
        <v>122.93295674396583</v>
      </c>
      <c r="X875" s="377">
        <v>61.490963527370369</v>
      </c>
      <c r="Y875" s="387">
        <v>61.98</v>
      </c>
      <c r="Z875" s="395" t="s">
        <v>4557</v>
      </c>
      <c r="AA875" s="380">
        <v>144</v>
      </c>
      <c r="AB875" s="379" t="s">
        <v>3630</v>
      </c>
      <c r="AC875" s="380">
        <v>0</v>
      </c>
      <c r="AD875" s="379" t="s">
        <v>3630</v>
      </c>
      <c r="AE875" s="394">
        <v>0</v>
      </c>
      <c r="AF875" s="396">
        <v>0</v>
      </c>
      <c r="AG875" s="393">
        <v>0</v>
      </c>
      <c r="AH875" s="397" t="s">
        <v>633</v>
      </c>
      <c r="AL875" s="525" t="s">
        <v>16187</v>
      </c>
      <c r="AM875" s="513" t="s">
        <v>83</v>
      </c>
      <c r="AN875" s="508">
        <v>100</v>
      </c>
      <c r="AO875" s="514">
        <v>1350</v>
      </c>
      <c r="AP875" s="498">
        <v>1350</v>
      </c>
      <c r="AQ875" s="515">
        <v>0</v>
      </c>
      <c r="AR875" s="512" t="s">
        <v>16188</v>
      </c>
      <c r="BA875" s="338" t="s">
        <v>8137</v>
      </c>
    </row>
    <row r="876" spans="2:53" ht="16.5" customHeight="1">
      <c r="B876" s="398" t="s">
        <v>8138</v>
      </c>
      <c r="C876" s="381" t="s">
        <v>8139</v>
      </c>
      <c r="D876" s="383">
        <v>1350</v>
      </c>
      <c r="E876" s="382" t="s">
        <v>8140</v>
      </c>
      <c r="F876" s="369" t="s">
        <v>8141</v>
      </c>
      <c r="G876" s="385" t="s">
        <v>8123</v>
      </c>
      <c r="H876" s="386"/>
      <c r="I876" s="384" t="s">
        <v>401</v>
      </c>
      <c r="J876" s="367" t="s">
        <v>477</v>
      </c>
      <c r="K876" s="366" t="s">
        <v>84</v>
      </c>
      <c r="L876" s="387">
        <v>43</v>
      </c>
      <c r="M876" s="388" t="s">
        <v>8143</v>
      </c>
      <c r="N876" s="389">
        <v>1000</v>
      </c>
      <c r="O876" s="390" t="s">
        <v>1350</v>
      </c>
      <c r="P876" s="373" t="s">
        <v>1351</v>
      </c>
      <c r="Q876" s="372" t="s">
        <v>3638</v>
      </c>
      <c r="R876" s="374">
        <v>25</v>
      </c>
      <c r="S876" s="375">
        <v>35</v>
      </c>
      <c r="T876" s="392">
        <v>20</v>
      </c>
      <c r="U876" s="391" t="s">
        <v>8141</v>
      </c>
      <c r="V876" s="376">
        <v>121.49511229139353</v>
      </c>
      <c r="W876" s="378">
        <v>122.92438196405159</v>
      </c>
      <c r="X876" s="377">
        <v>61.540252872277442</v>
      </c>
      <c r="Y876" s="387">
        <v>61.86</v>
      </c>
      <c r="Z876" s="395" t="s">
        <v>4557</v>
      </c>
      <c r="AA876" s="380">
        <v>194</v>
      </c>
      <c r="AB876" s="379" t="s">
        <v>3630</v>
      </c>
      <c r="AC876" s="380">
        <v>4</v>
      </c>
      <c r="AD876" s="379" t="s">
        <v>3630</v>
      </c>
      <c r="AE876" s="394">
        <v>0</v>
      </c>
      <c r="AF876" s="396">
        <v>0</v>
      </c>
      <c r="AG876" s="393">
        <v>0</v>
      </c>
      <c r="AH876" s="397" t="s">
        <v>633</v>
      </c>
      <c r="AL876" s="525" t="s">
        <v>16189</v>
      </c>
      <c r="AM876" s="513" t="s">
        <v>84</v>
      </c>
      <c r="AN876" s="508">
        <v>100</v>
      </c>
      <c r="AO876" s="514">
        <v>1350</v>
      </c>
      <c r="AP876" s="498">
        <v>985</v>
      </c>
      <c r="AQ876" s="515">
        <v>365</v>
      </c>
      <c r="AR876" s="512" t="s">
        <v>16190</v>
      </c>
      <c r="BA876" s="338" t="s">
        <v>8144</v>
      </c>
    </row>
    <row r="877" spans="2:53" ht="16.5" customHeight="1">
      <c r="B877" s="398" t="s">
        <v>8145</v>
      </c>
      <c r="C877" s="381" t="s">
        <v>8146</v>
      </c>
      <c r="D877" s="383">
        <v>1351</v>
      </c>
      <c r="E877" s="382" t="s">
        <v>8147</v>
      </c>
      <c r="F877" s="369" t="s">
        <v>8148</v>
      </c>
      <c r="G877" s="385" t="s">
        <v>7991</v>
      </c>
      <c r="H877" s="386"/>
      <c r="I877" s="384" t="s">
        <v>421</v>
      </c>
      <c r="J877" s="367" t="s">
        <v>795</v>
      </c>
      <c r="K877" s="366" t="s">
        <v>84</v>
      </c>
      <c r="L877" s="387">
        <v>23</v>
      </c>
      <c r="M877" s="388" t="s">
        <v>8150</v>
      </c>
      <c r="N877" s="389">
        <v>1000</v>
      </c>
      <c r="O877" s="390" t="s">
        <v>1350</v>
      </c>
      <c r="P877" s="373" t="s">
        <v>1351</v>
      </c>
      <c r="Q877" s="372" t="s">
        <v>3638</v>
      </c>
      <c r="R877" s="374">
        <v>35</v>
      </c>
      <c r="S877" s="375">
        <v>25</v>
      </c>
      <c r="T877" s="392">
        <v>20</v>
      </c>
      <c r="U877" s="391" t="s">
        <v>8148</v>
      </c>
      <c r="V877" s="376">
        <v>121.48592431996045</v>
      </c>
      <c r="W877" s="378">
        <v>122.91650655996609</v>
      </c>
      <c r="X877" s="377">
        <v>61.533784560036743</v>
      </c>
      <c r="Y877" s="387">
        <v>61.85</v>
      </c>
      <c r="Z877" s="395" t="s">
        <v>4557</v>
      </c>
      <c r="AA877" s="380">
        <v>196</v>
      </c>
      <c r="AB877" s="379" t="s">
        <v>3630</v>
      </c>
      <c r="AC877" s="380">
        <v>3</v>
      </c>
      <c r="AD877" s="379" t="s">
        <v>3630</v>
      </c>
      <c r="AE877" s="394">
        <v>0</v>
      </c>
      <c r="AF877" s="396">
        <v>0</v>
      </c>
      <c r="AG877" s="393">
        <v>0</v>
      </c>
      <c r="AH877" s="397" t="s">
        <v>633</v>
      </c>
      <c r="AL877" s="525" t="s">
        <v>16191</v>
      </c>
      <c r="AM877" s="513" t="s">
        <v>84</v>
      </c>
      <c r="AN877" s="508">
        <v>100</v>
      </c>
      <c r="AO877" s="514">
        <v>1351</v>
      </c>
      <c r="AP877" s="498">
        <v>986</v>
      </c>
      <c r="AQ877" s="515">
        <v>365</v>
      </c>
      <c r="AR877" s="512" t="s">
        <v>16192</v>
      </c>
      <c r="BA877" s="338" t="s">
        <v>8151</v>
      </c>
    </row>
    <row r="878" spans="2:53" ht="16.5" customHeight="1">
      <c r="B878" s="398" t="s">
        <v>8145</v>
      </c>
      <c r="C878" s="381" t="s">
        <v>8146</v>
      </c>
      <c r="D878" s="383">
        <v>1351</v>
      </c>
      <c r="E878" s="382" t="s">
        <v>633</v>
      </c>
      <c r="F878" s="369" t="s">
        <v>8148</v>
      </c>
      <c r="G878" s="385" t="s">
        <v>8152</v>
      </c>
      <c r="H878" s="386"/>
      <c r="I878" s="384" t="s">
        <v>402</v>
      </c>
      <c r="J878" s="367" t="s">
        <v>491</v>
      </c>
      <c r="K878" s="366" t="s">
        <v>83</v>
      </c>
      <c r="L878" s="387">
        <v>12</v>
      </c>
      <c r="M878" s="388" t="s">
        <v>8154</v>
      </c>
      <c r="N878" s="389">
        <v>1000</v>
      </c>
      <c r="O878" s="390" t="s">
        <v>1348</v>
      </c>
      <c r="P878" s="373" t="s">
        <v>1348</v>
      </c>
      <c r="Q878" s="372" t="s">
        <v>3638</v>
      </c>
      <c r="R878" s="374">
        <v>20</v>
      </c>
      <c r="S878" s="375">
        <v>30</v>
      </c>
      <c r="T878" s="392">
        <v>30</v>
      </c>
      <c r="U878" s="391" t="s">
        <v>8148</v>
      </c>
      <c r="V878" s="376">
        <v>121.48427037550189</v>
      </c>
      <c r="W878" s="378">
        <v>122.91508889328735</v>
      </c>
      <c r="X878" s="377">
        <v>61.480320365605387</v>
      </c>
      <c r="Y878" s="387" t="s">
        <v>633</v>
      </c>
      <c r="Z878" s="395" t="s">
        <v>4557</v>
      </c>
      <c r="AA878" s="380">
        <v>196</v>
      </c>
      <c r="AB878" s="379" t="s">
        <v>3630</v>
      </c>
      <c r="AC878" s="380">
        <v>0</v>
      </c>
      <c r="AD878" s="379" t="s">
        <v>3630</v>
      </c>
      <c r="AE878" s="394">
        <v>0</v>
      </c>
      <c r="AF878" s="396">
        <v>0</v>
      </c>
      <c r="AG878" s="393">
        <v>0</v>
      </c>
      <c r="AH878" s="397" t="s">
        <v>633</v>
      </c>
      <c r="AL878" s="525" t="s">
        <v>16193</v>
      </c>
      <c r="AM878" s="513" t="s">
        <v>83</v>
      </c>
      <c r="AN878" s="508">
        <v>100</v>
      </c>
      <c r="AO878" s="514">
        <v>1351</v>
      </c>
      <c r="AP878" s="498">
        <v>1351</v>
      </c>
      <c r="AQ878" s="515">
        <v>0</v>
      </c>
      <c r="AR878" s="512" t="s">
        <v>16194</v>
      </c>
      <c r="BA878" s="338" t="s">
        <v>8155</v>
      </c>
    </row>
    <row r="879" spans="2:53" ht="16.5" customHeight="1">
      <c r="B879" s="398" t="s">
        <v>8145</v>
      </c>
      <c r="C879" s="381" t="s">
        <v>8146</v>
      </c>
      <c r="D879" s="383">
        <v>1352</v>
      </c>
      <c r="E879" s="382" t="s">
        <v>633</v>
      </c>
      <c r="F879" s="369" t="s">
        <v>8148</v>
      </c>
      <c r="G879" s="385" t="s">
        <v>8156</v>
      </c>
      <c r="H879" s="386"/>
      <c r="I879" s="384" t="s">
        <v>421</v>
      </c>
      <c r="J879" s="367" t="s">
        <v>786</v>
      </c>
      <c r="K879" s="366" t="s">
        <v>83</v>
      </c>
      <c r="L879" s="387">
        <v>22</v>
      </c>
      <c r="M879" s="388" t="s">
        <v>8157</v>
      </c>
      <c r="N879" s="389">
        <v>1000</v>
      </c>
      <c r="O879" s="390" t="s">
        <v>1350</v>
      </c>
      <c r="P879" s="373" t="s">
        <v>1351</v>
      </c>
      <c r="Q879" s="372" t="s">
        <v>3638</v>
      </c>
      <c r="R879" s="374">
        <v>25</v>
      </c>
      <c r="S879" s="375">
        <v>35</v>
      </c>
      <c r="T879" s="392">
        <v>20</v>
      </c>
      <c r="U879" s="391" t="s">
        <v>8148</v>
      </c>
      <c r="V879" s="376">
        <v>121.48171621274642</v>
      </c>
      <c r="W879" s="378">
        <v>122.91289961092551</v>
      </c>
      <c r="X879" s="377">
        <v>61.477692088164048</v>
      </c>
      <c r="Y879" s="387">
        <v>61.85</v>
      </c>
      <c r="Z879" s="395" t="s">
        <v>4557</v>
      </c>
      <c r="AA879" s="380">
        <v>196</v>
      </c>
      <c r="AB879" s="379" t="s">
        <v>3630</v>
      </c>
      <c r="AC879" s="380">
        <v>3</v>
      </c>
      <c r="AD879" s="379" t="s">
        <v>3630</v>
      </c>
      <c r="AE879" s="394">
        <v>0</v>
      </c>
      <c r="AF879" s="396">
        <v>0</v>
      </c>
      <c r="AG879" s="393">
        <v>0</v>
      </c>
      <c r="AH879" s="397" t="s">
        <v>633</v>
      </c>
      <c r="AL879" s="525" t="s">
        <v>16195</v>
      </c>
      <c r="AM879" s="513" t="s">
        <v>83</v>
      </c>
      <c r="AN879" s="508">
        <v>100</v>
      </c>
      <c r="AO879" s="514">
        <v>1352</v>
      </c>
      <c r="AP879" s="498">
        <v>1352</v>
      </c>
      <c r="AQ879" s="515">
        <v>0</v>
      </c>
      <c r="AR879" s="512" t="s">
        <v>16194</v>
      </c>
      <c r="BA879" s="338" t="s">
        <v>8158</v>
      </c>
    </row>
    <row r="880" spans="2:53" ht="16.5" customHeight="1">
      <c r="B880" s="398" t="s">
        <v>8145</v>
      </c>
      <c r="C880" s="381" t="s">
        <v>8146</v>
      </c>
      <c r="D880" s="383">
        <v>1352</v>
      </c>
      <c r="E880" s="382" t="s">
        <v>633</v>
      </c>
      <c r="F880" s="369" t="s">
        <v>8159</v>
      </c>
      <c r="G880" s="385" t="s">
        <v>8160</v>
      </c>
      <c r="H880" s="386"/>
      <c r="I880" s="384" t="s">
        <v>403</v>
      </c>
      <c r="J880" s="367" t="s">
        <v>365</v>
      </c>
      <c r="K880" s="366" t="s">
        <v>83</v>
      </c>
      <c r="L880" s="387">
        <v>54</v>
      </c>
      <c r="M880" s="388" t="s">
        <v>8161</v>
      </c>
      <c r="N880" s="389">
        <v>1000</v>
      </c>
      <c r="O880" s="390" t="s">
        <v>1350</v>
      </c>
      <c r="P880" s="373" t="s">
        <v>1351</v>
      </c>
      <c r="Q880" s="372" t="s">
        <v>3638</v>
      </c>
      <c r="R880" s="374">
        <v>20</v>
      </c>
      <c r="S880" s="375">
        <v>30</v>
      </c>
      <c r="T880" s="392">
        <v>25</v>
      </c>
      <c r="U880" s="391" t="s">
        <v>8159</v>
      </c>
      <c r="V880" s="376">
        <v>121.47628103024338</v>
      </c>
      <c r="W880" s="378">
        <v>122.90824088306576</v>
      </c>
      <c r="X880" s="377">
        <v>61.477739043345409</v>
      </c>
      <c r="Y880" s="387">
        <v>61.96</v>
      </c>
      <c r="Z880" s="395" t="s">
        <v>4557</v>
      </c>
      <c r="AA880" s="380">
        <v>198</v>
      </c>
      <c r="AB880" s="379" t="s">
        <v>3630</v>
      </c>
      <c r="AC880" s="380">
        <v>50</v>
      </c>
      <c r="AD880" s="379" t="s">
        <v>3630</v>
      </c>
      <c r="AE880" s="394">
        <v>0</v>
      </c>
      <c r="AF880" s="396">
        <v>0</v>
      </c>
      <c r="AG880" s="393">
        <v>0</v>
      </c>
      <c r="AH880" s="397" t="s">
        <v>633</v>
      </c>
      <c r="AL880" s="525" t="s">
        <v>16196</v>
      </c>
      <c r="AM880" s="513" t="s">
        <v>83</v>
      </c>
      <c r="AN880" s="508">
        <v>100</v>
      </c>
      <c r="AO880" s="514">
        <v>1352</v>
      </c>
      <c r="AP880" s="498">
        <v>1352</v>
      </c>
      <c r="AQ880" s="515">
        <v>0</v>
      </c>
      <c r="AR880" s="512" t="s">
        <v>16197</v>
      </c>
      <c r="BA880" s="338" t="s">
        <v>8162</v>
      </c>
    </row>
    <row r="881" spans="2:53" ht="16.5" customHeight="1">
      <c r="B881" s="398" t="s">
        <v>8163</v>
      </c>
      <c r="C881" s="381" t="s">
        <v>8164</v>
      </c>
      <c r="D881" s="383">
        <v>1353</v>
      </c>
      <c r="E881" s="382" t="s">
        <v>8165</v>
      </c>
      <c r="F881" s="369" t="s">
        <v>8141</v>
      </c>
      <c r="G881" s="385" t="s">
        <v>8166</v>
      </c>
      <c r="H881" s="386"/>
      <c r="I881" s="384" t="s">
        <v>337</v>
      </c>
      <c r="J881" s="367" t="s">
        <v>79</v>
      </c>
      <c r="K881" s="366" t="s">
        <v>84</v>
      </c>
      <c r="L881" s="387">
        <v>15</v>
      </c>
      <c r="M881" s="388" t="s">
        <v>8167</v>
      </c>
      <c r="N881" s="389">
        <v>1000</v>
      </c>
      <c r="O881" s="390" t="s">
        <v>1350</v>
      </c>
      <c r="P881" s="373" t="s">
        <v>1351</v>
      </c>
      <c r="Q881" s="372" t="s">
        <v>3638</v>
      </c>
      <c r="R881" s="374">
        <v>35</v>
      </c>
      <c r="S881" s="375">
        <v>25</v>
      </c>
      <c r="T881" s="392">
        <v>25</v>
      </c>
      <c r="U881" s="391" t="s">
        <v>8141</v>
      </c>
      <c r="V881" s="376">
        <v>121.49379001607701</v>
      </c>
      <c r="W881" s="378">
        <v>122.92324858520887</v>
      </c>
      <c r="X881" s="377">
        <v>61.536480699357064</v>
      </c>
      <c r="Y881" s="387">
        <v>61.87</v>
      </c>
      <c r="Z881" s="395" t="s">
        <v>4557</v>
      </c>
      <c r="AA881" s="380">
        <v>144</v>
      </c>
      <c r="AB881" s="379" t="s">
        <v>3630</v>
      </c>
      <c r="AC881" s="380">
        <v>0</v>
      </c>
      <c r="AD881" s="379" t="s">
        <v>3630</v>
      </c>
      <c r="AE881" s="394">
        <v>0</v>
      </c>
      <c r="AF881" s="396">
        <v>0</v>
      </c>
      <c r="AG881" s="393">
        <v>0</v>
      </c>
      <c r="AH881" s="397" t="s">
        <v>633</v>
      </c>
      <c r="AL881" s="525" t="s">
        <v>16198</v>
      </c>
      <c r="AM881" s="513" t="s">
        <v>84</v>
      </c>
      <c r="AN881" s="508">
        <v>100</v>
      </c>
      <c r="AO881" s="514">
        <v>1353</v>
      </c>
      <c r="AP881" s="498">
        <v>987</v>
      </c>
      <c r="AQ881" s="515">
        <v>366</v>
      </c>
      <c r="AR881" s="512" t="s">
        <v>16199</v>
      </c>
      <c r="BA881" s="338" t="s">
        <v>8168</v>
      </c>
    </row>
    <row r="882" spans="2:53" ht="16.5" customHeight="1">
      <c r="B882" s="398" t="s">
        <v>8163</v>
      </c>
      <c r="C882" s="381" t="s">
        <v>8164</v>
      </c>
      <c r="D882" s="383">
        <v>1353</v>
      </c>
      <c r="E882" s="382" t="s">
        <v>633</v>
      </c>
      <c r="F882" s="369" t="s">
        <v>8169</v>
      </c>
      <c r="G882" s="385" t="s">
        <v>8170</v>
      </c>
      <c r="H882" s="386"/>
      <c r="I882" s="384" t="s">
        <v>1109</v>
      </c>
      <c r="J882" s="367" t="s">
        <v>1116</v>
      </c>
      <c r="K882" s="366" t="s">
        <v>83</v>
      </c>
      <c r="L882" s="387">
        <v>70</v>
      </c>
      <c r="M882" s="388" t="s">
        <v>8171</v>
      </c>
      <c r="N882" s="389">
        <v>1000</v>
      </c>
      <c r="O882" s="390" t="s">
        <v>1350</v>
      </c>
      <c r="P882" s="373" t="s">
        <v>1350</v>
      </c>
      <c r="Q882" s="372" t="s">
        <v>3638</v>
      </c>
      <c r="R882" s="374">
        <v>20</v>
      </c>
      <c r="S882" s="375">
        <v>35</v>
      </c>
      <c r="T882" s="392">
        <v>25</v>
      </c>
      <c r="U882" s="391" t="s">
        <v>8169</v>
      </c>
      <c r="V882" s="376">
        <v>121.44083665323572</v>
      </c>
      <c r="W882" s="378">
        <v>122.87785998848776</v>
      </c>
      <c r="X882" s="377">
        <v>61.465651679138261</v>
      </c>
      <c r="Y882" s="387" t="s">
        <v>633</v>
      </c>
      <c r="Z882" s="395" t="s">
        <v>4557</v>
      </c>
      <c r="AA882" s="380">
        <v>195.56</v>
      </c>
      <c r="AB882" s="379" t="s">
        <v>3630</v>
      </c>
      <c r="AC882" s="380">
        <v>0</v>
      </c>
      <c r="AD882" s="379" t="s">
        <v>3630</v>
      </c>
      <c r="AE882" s="394">
        <v>0</v>
      </c>
      <c r="AF882" s="396">
        <v>1.8440000000000001</v>
      </c>
      <c r="AG882" s="393">
        <v>0</v>
      </c>
      <c r="AH882" s="397" t="s">
        <v>7060</v>
      </c>
      <c r="AL882" s="525" t="s">
        <v>16200</v>
      </c>
      <c r="AM882" s="513" t="s">
        <v>83</v>
      </c>
      <c r="AN882" s="508">
        <v>100</v>
      </c>
      <c r="AO882" s="514">
        <v>1353</v>
      </c>
      <c r="AP882" s="498">
        <v>1353</v>
      </c>
      <c r="AQ882" s="515">
        <v>0</v>
      </c>
      <c r="AR882" s="512" t="s">
        <v>16201</v>
      </c>
      <c r="BA882" s="338" t="s">
        <v>8172</v>
      </c>
    </row>
    <row r="883" spans="2:53" ht="16.5" customHeight="1">
      <c r="B883" s="398" t="s">
        <v>8173</v>
      </c>
      <c r="C883" s="381" t="s">
        <v>8174</v>
      </c>
      <c r="D883" s="383">
        <v>1354</v>
      </c>
      <c r="E883" s="382" t="s">
        <v>7931</v>
      </c>
      <c r="F883" s="369" t="s">
        <v>8175</v>
      </c>
      <c r="G883" s="385" t="s">
        <v>8176</v>
      </c>
      <c r="H883" s="386"/>
      <c r="I883" s="384" t="s">
        <v>421</v>
      </c>
      <c r="J883" s="367" t="s">
        <v>393</v>
      </c>
      <c r="K883" s="366" t="s">
        <v>84</v>
      </c>
      <c r="L883" s="387">
        <v>10</v>
      </c>
      <c r="M883" s="388" t="s">
        <v>8177</v>
      </c>
      <c r="N883" s="389">
        <v>1000</v>
      </c>
      <c r="O883" s="390" t="s">
        <v>1350</v>
      </c>
      <c r="P883" s="373" t="s">
        <v>1351</v>
      </c>
      <c r="Q883" s="372" t="s">
        <v>3638</v>
      </c>
      <c r="R883" s="374">
        <v>35</v>
      </c>
      <c r="S883" s="375">
        <v>25</v>
      </c>
      <c r="T883" s="392">
        <v>20</v>
      </c>
      <c r="U883" s="391" t="s">
        <v>8175</v>
      </c>
      <c r="V883" s="376">
        <v>121.43294448144606</v>
      </c>
      <c r="W883" s="378">
        <v>122.87109526981091</v>
      </c>
      <c r="X883" s="377">
        <v>61.512980124371516</v>
      </c>
      <c r="Y883" s="387">
        <v>61.83</v>
      </c>
      <c r="Z883" s="395" t="s">
        <v>4557</v>
      </c>
      <c r="AA883" s="380">
        <v>196</v>
      </c>
      <c r="AB883" s="379" t="s">
        <v>3630</v>
      </c>
      <c r="AC883" s="380">
        <v>3</v>
      </c>
      <c r="AD883" s="379" t="s">
        <v>3630</v>
      </c>
      <c r="AE883" s="394">
        <v>0</v>
      </c>
      <c r="AF883" s="396">
        <v>0</v>
      </c>
      <c r="AG883" s="393">
        <v>0</v>
      </c>
      <c r="AH883" s="397" t="s">
        <v>633</v>
      </c>
      <c r="AL883" s="525" t="s">
        <v>16202</v>
      </c>
      <c r="AM883" s="513" t="s">
        <v>84</v>
      </c>
      <c r="AN883" s="508">
        <v>100</v>
      </c>
      <c r="AO883" s="514">
        <v>1354</v>
      </c>
      <c r="AP883" s="498">
        <v>988</v>
      </c>
      <c r="AQ883" s="515">
        <v>366</v>
      </c>
      <c r="AR883" s="512" t="s">
        <v>16203</v>
      </c>
      <c r="BA883" s="338" t="s">
        <v>8178</v>
      </c>
    </row>
    <row r="884" spans="2:53" ht="16.5" customHeight="1">
      <c r="B884" s="398" t="s">
        <v>8179</v>
      </c>
      <c r="C884" s="381" t="s">
        <v>8180</v>
      </c>
      <c r="D884" s="383">
        <v>1354</v>
      </c>
      <c r="E884" s="382" t="s">
        <v>8181</v>
      </c>
      <c r="F884" s="369" t="s">
        <v>8182</v>
      </c>
      <c r="G884" s="385" t="s">
        <v>8165</v>
      </c>
      <c r="H884" s="386"/>
      <c r="I884" s="384" t="s">
        <v>421</v>
      </c>
      <c r="J884" s="367" t="s">
        <v>791</v>
      </c>
      <c r="K884" s="366" t="s">
        <v>84</v>
      </c>
      <c r="L884" s="387">
        <v>15</v>
      </c>
      <c r="M884" s="388" t="s">
        <v>8183</v>
      </c>
      <c r="N884" s="389">
        <v>1000</v>
      </c>
      <c r="O884" s="390" t="s">
        <v>1350</v>
      </c>
      <c r="P884" s="373" t="s">
        <v>1351</v>
      </c>
      <c r="Q884" s="372" t="s">
        <v>3638</v>
      </c>
      <c r="R884" s="374">
        <v>35</v>
      </c>
      <c r="S884" s="375">
        <v>25</v>
      </c>
      <c r="T884" s="392">
        <v>20</v>
      </c>
      <c r="U884" s="391" t="s">
        <v>8182</v>
      </c>
      <c r="V884" s="376">
        <v>121.4054734540682</v>
      </c>
      <c r="W884" s="378">
        <v>122.8475486749156</v>
      </c>
      <c r="X884" s="377">
        <v>61.503488935508088</v>
      </c>
      <c r="Y884" s="387">
        <v>61.82</v>
      </c>
      <c r="Z884" s="395" t="s">
        <v>4557</v>
      </c>
      <c r="AA884" s="380">
        <v>196</v>
      </c>
      <c r="AB884" s="379" t="s">
        <v>3630</v>
      </c>
      <c r="AC884" s="380">
        <v>3</v>
      </c>
      <c r="AD884" s="379" t="s">
        <v>3630</v>
      </c>
      <c r="AE884" s="394">
        <v>0</v>
      </c>
      <c r="AF884" s="396">
        <v>0</v>
      </c>
      <c r="AG884" s="393">
        <v>0</v>
      </c>
      <c r="AH884" s="397" t="s">
        <v>633</v>
      </c>
      <c r="AL884" s="525" t="s">
        <v>16204</v>
      </c>
      <c r="AM884" s="513" t="s">
        <v>84</v>
      </c>
      <c r="AN884" s="508">
        <v>100</v>
      </c>
      <c r="AO884" s="514">
        <v>1354</v>
      </c>
      <c r="AP884" s="498">
        <v>987</v>
      </c>
      <c r="AQ884" s="515">
        <v>367</v>
      </c>
      <c r="AR884" s="512" t="s">
        <v>16205</v>
      </c>
      <c r="BA884" s="338" t="s">
        <v>8184</v>
      </c>
    </row>
    <row r="885" spans="2:53" ht="16.5" customHeight="1">
      <c r="B885" s="398" t="s">
        <v>8185</v>
      </c>
      <c r="C885" s="381" t="s">
        <v>8186</v>
      </c>
      <c r="D885" s="383">
        <v>1355</v>
      </c>
      <c r="E885" s="382" t="s">
        <v>633</v>
      </c>
      <c r="F885" s="369" t="s">
        <v>8187</v>
      </c>
      <c r="G885" s="385" t="s">
        <v>7955</v>
      </c>
      <c r="H885" s="386"/>
      <c r="I885" s="384" t="s">
        <v>1109</v>
      </c>
      <c r="J885" s="367" t="s">
        <v>1114</v>
      </c>
      <c r="K885" s="366" t="s">
        <v>83</v>
      </c>
      <c r="L885" s="387">
        <v>77</v>
      </c>
      <c r="M885" s="388" t="s">
        <v>8188</v>
      </c>
      <c r="N885" s="389">
        <v>1000</v>
      </c>
      <c r="O885" s="390" t="s">
        <v>1350</v>
      </c>
      <c r="P885" s="373" t="s">
        <v>1350</v>
      </c>
      <c r="Q885" s="372" t="s">
        <v>3638</v>
      </c>
      <c r="R885" s="374">
        <v>20</v>
      </c>
      <c r="S885" s="375">
        <v>35</v>
      </c>
      <c r="T885" s="392">
        <v>25</v>
      </c>
      <c r="U885" s="391" t="s">
        <v>8187</v>
      </c>
      <c r="V885" s="376">
        <v>121.34717966885459</v>
      </c>
      <c r="W885" s="378">
        <v>122.79758257330394</v>
      </c>
      <c r="X885" s="377">
        <v>61.42261887892073</v>
      </c>
      <c r="Y885" s="387" t="s">
        <v>633</v>
      </c>
      <c r="Z885" s="395" t="s">
        <v>4557</v>
      </c>
      <c r="AA885" s="380">
        <v>195.56</v>
      </c>
      <c r="AB885" s="379" t="s">
        <v>3630</v>
      </c>
      <c r="AC885" s="380">
        <v>0</v>
      </c>
      <c r="AD885" s="379" t="s">
        <v>3630</v>
      </c>
      <c r="AE885" s="394">
        <v>0</v>
      </c>
      <c r="AF885" s="396">
        <v>1.843</v>
      </c>
      <c r="AG885" s="393">
        <v>0</v>
      </c>
      <c r="AH885" s="397" t="s">
        <v>7060</v>
      </c>
      <c r="AL885" s="525" t="s">
        <v>16206</v>
      </c>
      <c r="AM885" s="513" t="s">
        <v>83</v>
      </c>
      <c r="AN885" s="508">
        <v>100</v>
      </c>
      <c r="AO885" s="514">
        <v>1355</v>
      </c>
      <c r="AP885" s="498">
        <v>1355</v>
      </c>
      <c r="AQ885" s="515">
        <v>0</v>
      </c>
      <c r="AR885" s="512" t="s">
        <v>16207</v>
      </c>
      <c r="BA885" s="338" t="s">
        <v>8189</v>
      </c>
    </row>
    <row r="886" spans="2:53" ht="16.5" customHeight="1">
      <c r="B886" s="398" t="s">
        <v>8190</v>
      </c>
      <c r="C886" s="381" t="s">
        <v>8191</v>
      </c>
      <c r="D886" s="383">
        <v>1356</v>
      </c>
      <c r="E886" s="382" t="s">
        <v>633</v>
      </c>
      <c r="F886" s="369" t="s">
        <v>8192</v>
      </c>
      <c r="G886" s="385" t="s">
        <v>8193</v>
      </c>
      <c r="H886" s="386"/>
      <c r="I886" s="384" t="s">
        <v>403</v>
      </c>
      <c r="J886" s="367" t="s">
        <v>146</v>
      </c>
      <c r="K886" s="366" t="s">
        <v>83</v>
      </c>
      <c r="L886" s="387">
        <v>28</v>
      </c>
      <c r="M886" s="388" t="s">
        <v>8188</v>
      </c>
      <c r="N886" s="389">
        <v>1000</v>
      </c>
      <c r="O886" s="390" t="s">
        <v>1350</v>
      </c>
      <c r="P886" s="373" t="s">
        <v>1351</v>
      </c>
      <c r="Q886" s="372" t="s">
        <v>3638</v>
      </c>
      <c r="R886" s="374">
        <v>20</v>
      </c>
      <c r="S886" s="375">
        <v>30</v>
      </c>
      <c r="T886" s="392">
        <v>25</v>
      </c>
      <c r="U886" s="391" t="s">
        <v>8192</v>
      </c>
      <c r="V886" s="376">
        <v>121.33747943798589</v>
      </c>
      <c r="W886" s="378">
        <v>122.7892680897022</v>
      </c>
      <c r="X886" s="377">
        <v>61.421626236155959</v>
      </c>
      <c r="Y886" s="387">
        <v>61.87</v>
      </c>
      <c r="Z886" s="395" t="s">
        <v>4557</v>
      </c>
      <c r="AA886" s="380">
        <v>198</v>
      </c>
      <c r="AB886" s="379" t="s">
        <v>3630</v>
      </c>
      <c r="AC886" s="380">
        <v>50</v>
      </c>
      <c r="AD886" s="379" t="s">
        <v>3630</v>
      </c>
      <c r="AE886" s="394">
        <v>0</v>
      </c>
      <c r="AF886" s="396">
        <v>0</v>
      </c>
      <c r="AG886" s="393">
        <v>0</v>
      </c>
      <c r="AH886" s="397" t="s">
        <v>633</v>
      </c>
      <c r="AL886" s="525" t="s">
        <v>16208</v>
      </c>
      <c r="AM886" s="513" t="s">
        <v>83</v>
      </c>
      <c r="AN886" s="508">
        <v>100</v>
      </c>
      <c r="AO886" s="514">
        <v>1356</v>
      </c>
      <c r="AP886" s="498">
        <v>1356</v>
      </c>
      <c r="AQ886" s="515">
        <v>0</v>
      </c>
      <c r="AR886" s="512" t="s">
        <v>16209</v>
      </c>
      <c r="BA886" s="338" t="s">
        <v>8195</v>
      </c>
    </row>
    <row r="887" spans="2:53" ht="16.5" customHeight="1">
      <c r="B887" s="398" t="s">
        <v>8190</v>
      </c>
      <c r="C887" s="381" t="s">
        <v>8191</v>
      </c>
      <c r="D887" s="383">
        <v>1355</v>
      </c>
      <c r="E887" s="382" t="s">
        <v>8193</v>
      </c>
      <c r="F887" s="369" t="s">
        <v>8196</v>
      </c>
      <c r="G887" s="385" t="s">
        <v>8193</v>
      </c>
      <c r="H887" s="386"/>
      <c r="I887" s="384" t="s">
        <v>402</v>
      </c>
      <c r="J887" s="367" t="s">
        <v>187</v>
      </c>
      <c r="K887" s="366" t="s">
        <v>84</v>
      </c>
      <c r="L887" s="387">
        <v>22</v>
      </c>
      <c r="M887" s="388" t="s">
        <v>8197</v>
      </c>
      <c r="N887" s="389">
        <v>1000</v>
      </c>
      <c r="O887" s="390" t="s">
        <v>1348</v>
      </c>
      <c r="P887" s="373" t="s">
        <v>1348</v>
      </c>
      <c r="Q887" s="372" t="s">
        <v>3638</v>
      </c>
      <c r="R887" s="374">
        <v>30</v>
      </c>
      <c r="S887" s="375">
        <v>30</v>
      </c>
      <c r="T887" s="392">
        <v>20</v>
      </c>
      <c r="U887" s="391" t="s">
        <v>8196</v>
      </c>
      <c r="V887" s="376">
        <v>121.29783150708633</v>
      </c>
      <c r="W887" s="378">
        <v>122.75528414893115</v>
      </c>
      <c r="X887" s="377">
        <v>61.458442171991273</v>
      </c>
      <c r="Y887" s="387" t="s">
        <v>633</v>
      </c>
      <c r="Z887" s="395" t="s">
        <v>4557</v>
      </c>
      <c r="AA887" s="380">
        <v>196</v>
      </c>
      <c r="AB887" s="379" t="s">
        <v>3630</v>
      </c>
      <c r="AC887" s="380">
        <v>0</v>
      </c>
      <c r="AD887" s="379" t="s">
        <v>3630</v>
      </c>
      <c r="AE887" s="394">
        <v>0</v>
      </c>
      <c r="AF887" s="396">
        <v>0</v>
      </c>
      <c r="AG887" s="393">
        <v>0</v>
      </c>
      <c r="AH887" s="397" t="s">
        <v>633</v>
      </c>
      <c r="AL887" s="525" t="s">
        <v>16210</v>
      </c>
      <c r="AM887" s="513" t="s">
        <v>84</v>
      </c>
      <c r="AN887" s="508">
        <v>100</v>
      </c>
      <c r="AO887" s="514">
        <v>1355</v>
      </c>
      <c r="AP887" s="498">
        <v>987</v>
      </c>
      <c r="AQ887" s="515">
        <v>368</v>
      </c>
      <c r="AR887" s="512" t="s">
        <v>16211</v>
      </c>
      <c r="BA887" s="338" t="s">
        <v>8198</v>
      </c>
    </row>
    <row r="888" spans="2:53" ht="16.5" customHeight="1">
      <c r="B888" s="398" t="s">
        <v>8190</v>
      </c>
      <c r="C888" s="381" t="s">
        <v>8191</v>
      </c>
      <c r="D888" s="383">
        <v>1356</v>
      </c>
      <c r="E888" s="382" t="s">
        <v>8193</v>
      </c>
      <c r="F888" s="369" t="s">
        <v>8196</v>
      </c>
      <c r="G888" s="385" t="s">
        <v>8193</v>
      </c>
      <c r="H888" s="386"/>
      <c r="I888" s="384" t="s">
        <v>402</v>
      </c>
      <c r="J888" s="367" t="s">
        <v>121</v>
      </c>
      <c r="K888" s="366" t="s">
        <v>84</v>
      </c>
      <c r="L888" s="387">
        <v>7</v>
      </c>
      <c r="M888" s="388" t="s">
        <v>8197</v>
      </c>
      <c r="N888" s="389">
        <v>1000</v>
      </c>
      <c r="O888" s="390" t="s">
        <v>1348</v>
      </c>
      <c r="P888" s="373" t="s">
        <v>1348</v>
      </c>
      <c r="Q888" s="372" t="s">
        <v>3638</v>
      </c>
      <c r="R888" s="374">
        <v>30</v>
      </c>
      <c r="S888" s="375">
        <v>30</v>
      </c>
      <c r="T888" s="392">
        <v>20</v>
      </c>
      <c r="U888" s="391" t="s">
        <v>8196</v>
      </c>
      <c r="V888" s="376">
        <v>121.29783150708633</v>
      </c>
      <c r="W888" s="378">
        <v>122.75528414893115</v>
      </c>
      <c r="X888" s="377">
        <v>61.458442171991273</v>
      </c>
      <c r="Y888" s="387" t="s">
        <v>633</v>
      </c>
      <c r="Z888" s="395" t="s">
        <v>4557</v>
      </c>
      <c r="AA888" s="380">
        <v>196</v>
      </c>
      <c r="AB888" s="379" t="s">
        <v>3630</v>
      </c>
      <c r="AC888" s="380">
        <v>0</v>
      </c>
      <c r="AD888" s="379" t="s">
        <v>3630</v>
      </c>
      <c r="AE888" s="394">
        <v>0</v>
      </c>
      <c r="AF888" s="396">
        <v>0</v>
      </c>
      <c r="AG888" s="393">
        <v>0</v>
      </c>
      <c r="AH888" s="397" t="s">
        <v>633</v>
      </c>
      <c r="AL888" s="525" t="s">
        <v>16212</v>
      </c>
      <c r="AM888" s="513" t="s">
        <v>84</v>
      </c>
      <c r="AN888" s="508">
        <v>100</v>
      </c>
      <c r="AO888" s="514">
        <v>1356</v>
      </c>
      <c r="AP888" s="498">
        <v>988</v>
      </c>
      <c r="AQ888" s="515">
        <v>368</v>
      </c>
      <c r="AR888" s="512" t="s">
        <v>16211</v>
      </c>
      <c r="BA888" s="338" t="s">
        <v>8199</v>
      </c>
    </row>
    <row r="889" spans="2:53" ht="16.5" customHeight="1">
      <c r="B889" s="398" t="s">
        <v>8190</v>
      </c>
      <c r="C889" s="381" t="s">
        <v>8191</v>
      </c>
      <c r="D889" s="383">
        <v>1357</v>
      </c>
      <c r="E889" s="382" t="s">
        <v>7966</v>
      </c>
      <c r="F889" s="369" t="s">
        <v>8200</v>
      </c>
      <c r="G889" s="385" t="s">
        <v>7966</v>
      </c>
      <c r="H889" s="386"/>
      <c r="I889" s="384" t="s">
        <v>1109</v>
      </c>
      <c r="J889" s="367" t="s">
        <v>103</v>
      </c>
      <c r="K889" s="366" t="s">
        <v>84</v>
      </c>
      <c r="L889" s="387">
        <v>22</v>
      </c>
      <c r="M889" s="388" t="s">
        <v>8201</v>
      </c>
      <c r="N889" s="389">
        <v>1000</v>
      </c>
      <c r="O889" s="390" t="s">
        <v>1350</v>
      </c>
      <c r="P889" s="373" t="s">
        <v>1350</v>
      </c>
      <c r="Q889" s="372" t="s">
        <v>3638</v>
      </c>
      <c r="R889" s="374">
        <v>30</v>
      </c>
      <c r="S889" s="375">
        <v>25</v>
      </c>
      <c r="T889" s="392">
        <v>25</v>
      </c>
      <c r="U889" s="391" t="s">
        <v>8200</v>
      </c>
      <c r="V889" s="376">
        <v>121.29429009376368</v>
      </c>
      <c r="W889" s="378">
        <v>122.75224865179744</v>
      </c>
      <c r="X889" s="377">
        <v>61.456730627219436</v>
      </c>
      <c r="Y889" s="387" t="s">
        <v>633</v>
      </c>
      <c r="Z889" s="395" t="s">
        <v>4557</v>
      </c>
      <c r="AA889" s="380">
        <v>195.56</v>
      </c>
      <c r="AB889" s="379" t="s">
        <v>3630</v>
      </c>
      <c r="AC889" s="380">
        <v>0</v>
      </c>
      <c r="AD889" s="379" t="s">
        <v>3630</v>
      </c>
      <c r="AE889" s="394">
        <v>0</v>
      </c>
      <c r="AF889" s="396">
        <v>0</v>
      </c>
      <c r="AG889" s="393">
        <v>0</v>
      </c>
      <c r="AH889" s="397" t="s">
        <v>633</v>
      </c>
      <c r="AL889" s="525" t="s">
        <v>16213</v>
      </c>
      <c r="AM889" s="513" t="s">
        <v>84</v>
      </c>
      <c r="AN889" s="508">
        <v>100</v>
      </c>
      <c r="AO889" s="514">
        <v>1357</v>
      </c>
      <c r="AP889" s="498">
        <v>989</v>
      </c>
      <c r="AQ889" s="515">
        <v>368</v>
      </c>
      <c r="AR889" s="512" t="s">
        <v>16211</v>
      </c>
      <c r="BA889" s="338" t="s">
        <v>8202</v>
      </c>
    </row>
    <row r="890" spans="2:53" ht="16.5" customHeight="1">
      <c r="B890" s="398" t="s">
        <v>8190</v>
      </c>
      <c r="C890" s="381" t="s">
        <v>8191</v>
      </c>
      <c r="D890" s="383">
        <v>1357</v>
      </c>
      <c r="E890" s="382" t="s">
        <v>633</v>
      </c>
      <c r="F890" s="369" t="s">
        <v>8203</v>
      </c>
      <c r="G890" s="385" t="s">
        <v>8204</v>
      </c>
      <c r="H890" s="386"/>
      <c r="I890" s="384" t="s">
        <v>1282</v>
      </c>
      <c r="J890" s="367" t="s">
        <v>1225</v>
      </c>
      <c r="K890" s="366" t="s">
        <v>83</v>
      </c>
      <c r="L890" s="387">
        <v>5</v>
      </c>
      <c r="M890" s="388" t="s">
        <v>8206</v>
      </c>
      <c r="N890" s="389">
        <v>1000</v>
      </c>
      <c r="O890" s="390" t="s">
        <v>1348</v>
      </c>
      <c r="P890" s="373" t="s">
        <v>1349</v>
      </c>
      <c r="Q890" s="372" t="s">
        <v>3814</v>
      </c>
      <c r="R890" s="374">
        <v>25</v>
      </c>
      <c r="S890" s="375">
        <v>38</v>
      </c>
      <c r="T890" s="392">
        <v>25</v>
      </c>
      <c r="U890" s="391" t="s">
        <v>8203</v>
      </c>
      <c r="V890" s="376">
        <v>121.32839659453707</v>
      </c>
      <c r="W890" s="378">
        <v>122.78148279531749</v>
      </c>
      <c r="X890" s="377">
        <v>61.42006030507271</v>
      </c>
      <c r="Y890" s="387">
        <v>61.79</v>
      </c>
      <c r="Z890" s="395" t="s">
        <v>4557</v>
      </c>
      <c r="AA890" s="380">
        <v>118.75</v>
      </c>
      <c r="AB890" s="379" t="s">
        <v>3630</v>
      </c>
      <c r="AC890" s="380">
        <v>10</v>
      </c>
      <c r="AD890" s="379" t="s">
        <v>3630</v>
      </c>
      <c r="AE890" s="394">
        <v>0</v>
      </c>
      <c r="AF890" s="396">
        <v>0</v>
      </c>
      <c r="AG890" s="393">
        <v>0</v>
      </c>
      <c r="AH890" s="397" t="s">
        <v>633</v>
      </c>
      <c r="AL890" s="525" t="s">
        <v>16214</v>
      </c>
      <c r="AM890" s="513" t="s">
        <v>83</v>
      </c>
      <c r="AN890" s="508">
        <v>100</v>
      </c>
      <c r="AO890" s="514">
        <v>1357</v>
      </c>
      <c r="AP890" s="498">
        <v>1357</v>
      </c>
      <c r="AQ890" s="515">
        <v>0</v>
      </c>
      <c r="AR890" s="512" t="s">
        <v>16215</v>
      </c>
      <c r="BA890" s="338" t="s">
        <v>8207</v>
      </c>
    </row>
    <row r="891" spans="2:53" ht="16.5" customHeight="1">
      <c r="B891" s="398" t="s">
        <v>8208</v>
      </c>
      <c r="C891" s="381" t="s">
        <v>8209</v>
      </c>
      <c r="D891" s="383">
        <v>1358</v>
      </c>
      <c r="E891" s="382" t="s">
        <v>633</v>
      </c>
      <c r="F891" s="369" t="s">
        <v>8210</v>
      </c>
      <c r="G891" s="385" t="s">
        <v>8069</v>
      </c>
      <c r="H891" s="386"/>
      <c r="I891" s="384" t="s">
        <v>1109</v>
      </c>
      <c r="J891" s="367" t="s">
        <v>1117</v>
      </c>
      <c r="K891" s="366" t="s">
        <v>83</v>
      </c>
      <c r="L891" s="387">
        <v>19</v>
      </c>
      <c r="M891" s="388" t="s">
        <v>8212</v>
      </c>
      <c r="N891" s="389">
        <v>1000</v>
      </c>
      <c r="O891" s="390" t="s">
        <v>1350</v>
      </c>
      <c r="P891" s="373" t="s">
        <v>1350</v>
      </c>
      <c r="Q891" s="372" t="s">
        <v>3638</v>
      </c>
      <c r="R891" s="374">
        <v>20</v>
      </c>
      <c r="S891" s="375">
        <v>35</v>
      </c>
      <c r="T891" s="392">
        <v>25</v>
      </c>
      <c r="U891" s="391" t="s">
        <v>8210</v>
      </c>
      <c r="V891" s="376">
        <v>121.28440258903503</v>
      </c>
      <c r="W891" s="378">
        <v>122.74377364774431</v>
      </c>
      <c r="X891" s="377">
        <v>61.395911881610324</v>
      </c>
      <c r="Y891" s="387" t="s">
        <v>633</v>
      </c>
      <c r="Z891" s="395" t="s">
        <v>4557</v>
      </c>
      <c r="AA891" s="380">
        <v>195.56</v>
      </c>
      <c r="AB891" s="379" t="s">
        <v>3630</v>
      </c>
      <c r="AC891" s="380">
        <v>0</v>
      </c>
      <c r="AD891" s="379" t="s">
        <v>3630</v>
      </c>
      <c r="AE891" s="394">
        <v>0</v>
      </c>
      <c r="AF891" s="396">
        <v>1.8420000000000001</v>
      </c>
      <c r="AG891" s="393">
        <v>0</v>
      </c>
      <c r="AH891" s="397" t="s">
        <v>7060</v>
      </c>
      <c r="AL891" s="525" t="s">
        <v>16216</v>
      </c>
      <c r="AM891" s="513" t="s">
        <v>83</v>
      </c>
      <c r="AN891" s="508">
        <v>100</v>
      </c>
      <c r="AO891" s="514">
        <v>1358</v>
      </c>
      <c r="AP891" s="498">
        <v>1358</v>
      </c>
      <c r="AQ891" s="515">
        <v>0</v>
      </c>
      <c r="AR891" s="512" t="s">
        <v>16217</v>
      </c>
      <c r="BA891" s="338" t="s">
        <v>8213</v>
      </c>
    </row>
    <row r="892" spans="2:53" ht="16.5" customHeight="1">
      <c r="B892" s="398" t="s">
        <v>8214</v>
      </c>
      <c r="C892" s="381" t="s">
        <v>8215</v>
      </c>
      <c r="D892" s="383">
        <v>1358</v>
      </c>
      <c r="E892" s="382" t="s">
        <v>8075</v>
      </c>
      <c r="F892" s="369" t="s">
        <v>8216</v>
      </c>
      <c r="G892" s="385" t="s">
        <v>8217</v>
      </c>
      <c r="H892" s="386"/>
      <c r="I892" s="384" t="s">
        <v>401</v>
      </c>
      <c r="J892" s="367" t="s">
        <v>103</v>
      </c>
      <c r="K892" s="366" t="s">
        <v>84</v>
      </c>
      <c r="L892" s="387">
        <v>42</v>
      </c>
      <c r="M892" s="388" t="s">
        <v>8219</v>
      </c>
      <c r="N892" s="389">
        <v>1000</v>
      </c>
      <c r="O892" s="390" t="s">
        <v>1350</v>
      </c>
      <c r="P892" s="373" t="s">
        <v>1351</v>
      </c>
      <c r="Q892" s="372" t="s">
        <v>3638</v>
      </c>
      <c r="R892" s="374">
        <v>35</v>
      </c>
      <c r="S892" s="375">
        <v>25</v>
      </c>
      <c r="T892" s="392">
        <v>20</v>
      </c>
      <c r="U892" s="391" t="s">
        <v>8216</v>
      </c>
      <c r="V892" s="376">
        <v>121.27687964481737</v>
      </c>
      <c r="W892" s="378">
        <v>122.73732540984348</v>
      </c>
      <c r="X892" s="377">
        <v>61.452897472669584</v>
      </c>
      <c r="Y892" s="387">
        <v>61.76</v>
      </c>
      <c r="Z892" s="395" t="s">
        <v>4557</v>
      </c>
      <c r="AA892" s="380">
        <v>194</v>
      </c>
      <c r="AB892" s="379" t="s">
        <v>3630</v>
      </c>
      <c r="AC892" s="380">
        <v>4</v>
      </c>
      <c r="AD892" s="379" t="s">
        <v>3630</v>
      </c>
      <c r="AE892" s="394">
        <v>0</v>
      </c>
      <c r="AF892" s="396">
        <v>0</v>
      </c>
      <c r="AG892" s="393">
        <v>0</v>
      </c>
      <c r="AH892" s="397" t="s">
        <v>633</v>
      </c>
      <c r="AL892" s="525" t="s">
        <v>16218</v>
      </c>
      <c r="AM892" s="513" t="s">
        <v>84</v>
      </c>
      <c r="AN892" s="508">
        <v>100</v>
      </c>
      <c r="AO892" s="514">
        <v>1358</v>
      </c>
      <c r="AP892" s="498">
        <v>989</v>
      </c>
      <c r="AQ892" s="515">
        <v>369</v>
      </c>
      <c r="AR892" s="512" t="s">
        <v>16219</v>
      </c>
      <c r="BA892" s="338" t="s">
        <v>8220</v>
      </c>
    </row>
    <row r="893" spans="2:53" ht="16.5" customHeight="1">
      <c r="B893" s="398" t="s">
        <v>8214</v>
      </c>
      <c r="C893" s="381" t="s">
        <v>8215</v>
      </c>
      <c r="D893" s="383">
        <v>1359</v>
      </c>
      <c r="E893" s="382" t="s">
        <v>633</v>
      </c>
      <c r="F893" s="369" t="s">
        <v>8216</v>
      </c>
      <c r="G893" s="385" t="s">
        <v>8043</v>
      </c>
      <c r="H893" s="386"/>
      <c r="I893" s="384" t="s">
        <v>403</v>
      </c>
      <c r="J893" s="367" t="s">
        <v>480</v>
      </c>
      <c r="K893" s="366" t="s">
        <v>83</v>
      </c>
      <c r="L893" s="387">
        <v>25</v>
      </c>
      <c r="M893" s="388" t="s">
        <v>8221</v>
      </c>
      <c r="N893" s="389">
        <v>1000</v>
      </c>
      <c r="O893" s="390" t="s">
        <v>1350</v>
      </c>
      <c r="P893" s="373" t="s">
        <v>1351</v>
      </c>
      <c r="Q893" s="372" t="s">
        <v>3638</v>
      </c>
      <c r="R893" s="374">
        <v>20</v>
      </c>
      <c r="S893" s="375">
        <v>30</v>
      </c>
      <c r="T893" s="392">
        <v>25</v>
      </c>
      <c r="U893" s="391" t="s">
        <v>8216</v>
      </c>
      <c r="V893" s="376">
        <v>121.27578984142704</v>
      </c>
      <c r="W893" s="378">
        <v>122.73639129265176</v>
      </c>
      <c r="X893" s="377">
        <v>61.393909432960605</v>
      </c>
      <c r="Y893" s="387">
        <v>61.839999999999996</v>
      </c>
      <c r="Z893" s="395" t="s">
        <v>4557</v>
      </c>
      <c r="AA893" s="380">
        <v>198</v>
      </c>
      <c r="AB893" s="379" t="s">
        <v>3630</v>
      </c>
      <c r="AC893" s="380">
        <v>50</v>
      </c>
      <c r="AD893" s="379" t="s">
        <v>3630</v>
      </c>
      <c r="AE893" s="394">
        <v>0</v>
      </c>
      <c r="AF893" s="396">
        <v>0</v>
      </c>
      <c r="AG893" s="393">
        <v>0</v>
      </c>
      <c r="AH893" s="397" t="s">
        <v>633</v>
      </c>
      <c r="AL893" s="525" t="s">
        <v>16220</v>
      </c>
      <c r="AM893" s="513" t="s">
        <v>83</v>
      </c>
      <c r="AN893" s="508">
        <v>100</v>
      </c>
      <c r="AO893" s="514">
        <v>1359</v>
      </c>
      <c r="AP893" s="498">
        <v>1359</v>
      </c>
      <c r="AQ893" s="515">
        <v>0</v>
      </c>
      <c r="AR893" s="512" t="s">
        <v>16221</v>
      </c>
      <c r="BA893" s="338" t="s">
        <v>8222</v>
      </c>
    </row>
    <row r="894" spans="2:53" ht="16.5" customHeight="1">
      <c r="B894" s="398" t="s">
        <v>8223</v>
      </c>
      <c r="C894" s="381" t="s">
        <v>8224</v>
      </c>
      <c r="D894" s="383">
        <v>1359</v>
      </c>
      <c r="E894" s="382" t="s">
        <v>633</v>
      </c>
      <c r="F894" s="369" t="s">
        <v>8225</v>
      </c>
      <c r="G894" s="385" t="s">
        <v>8226</v>
      </c>
      <c r="H894" s="386"/>
      <c r="I894" s="384" t="s">
        <v>324</v>
      </c>
      <c r="J894" s="367" t="s">
        <v>146</v>
      </c>
      <c r="K894" s="366" t="s">
        <v>83</v>
      </c>
      <c r="L894" s="387">
        <v>24</v>
      </c>
      <c r="M894" s="388" t="s">
        <v>8227</v>
      </c>
      <c r="N894" s="389">
        <v>1000</v>
      </c>
      <c r="O894" s="390" t="s">
        <v>1348</v>
      </c>
      <c r="P894" s="373" t="s">
        <v>1348</v>
      </c>
      <c r="Q894" s="372" t="s">
        <v>3638</v>
      </c>
      <c r="R894" s="374">
        <v>20</v>
      </c>
      <c r="S894" s="375">
        <v>30</v>
      </c>
      <c r="T894" s="392">
        <v>30</v>
      </c>
      <c r="U894" s="391" t="s">
        <v>8225</v>
      </c>
      <c r="V894" s="376">
        <v>121.25865038275282</v>
      </c>
      <c r="W894" s="378">
        <v>122.72170032807385</v>
      </c>
      <c r="X894" s="377">
        <v>61.384824644586665</v>
      </c>
      <c r="Y894" s="387" t="s">
        <v>633</v>
      </c>
      <c r="Z894" s="395" t="s">
        <v>4557</v>
      </c>
      <c r="AA894" s="380">
        <v>198</v>
      </c>
      <c r="AB894" s="379" t="s">
        <v>3630</v>
      </c>
      <c r="AC894" s="380">
        <v>10</v>
      </c>
      <c r="AD894" s="379" t="s">
        <v>3630</v>
      </c>
      <c r="AE894" s="394">
        <v>0</v>
      </c>
      <c r="AF894" s="396">
        <v>0</v>
      </c>
      <c r="AG894" s="393">
        <v>0</v>
      </c>
      <c r="AH894" s="397" t="s">
        <v>633</v>
      </c>
      <c r="AL894" s="525" t="s">
        <v>16222</v>
      </c>
      <c r="AM894" s="513" t="s">
        <v>83</v>
      </c>
      <c r="AN894" s="508">
        <v>100</v>
      </c>
      <c r="AO894" s="514">
        <v>1359</v>
      </c>
      <c r="AP894" s="498">
        <v>1359</v>
      </c>
      <c r="AQ894" s="515">
        <v>0</v>
      </c>
      <c r="AR894" s="512" t="s">
        <v>16223</v>
      </c>
      <c r="BA894" s="338" t="s">
        <v>8228</v>
      </c>
    </row>
    <row r="895" spans="2:53" ht="16.5" customHeight="1">
      <c r="B895" s="398" t="s">
        <v>8229</v>
      </c>
      <c r="C895" s="381" t="s">
        <v>8230</v>
      </c>
      <c r="D895" s="383">
        <v>1360</v>
      </c>
      <c r="E895" s="382" t="s">
        <v>8091</v>
      </c>
      <c r="F895" s="369" t="s">
        <v>8231</v>
      </c>
      <c r="G895" s="385" t="s">
        <v>8043</v>
      </c>
      <c r="H895" s="386"/>
      <c r="I895" s="384" t="s">
        <v>421</v>
      </c>
      <c r="J895" s="367" t="s">
        <v>75</v>
      </c>
      <c r="K895" s="366" t="s">
        <v>84</v>
      </c>
      <c r="L895" s="387">
        <v>34</v>
      </c>
      <c r="M895" s="388" t="s">
        <v>8232</v>
      </c>
      <c r="N895" s="389">
        <v>1000</v>
      </c>
      <c r="O895" s="390" t="s">
        <v>1350</v>
      </c>
      <c r="P895" s="373" t="s">
        <v>1351</v>
      </c>
      <c r="Q895" s="372" t="s">
        <v>3638</v>
      </c>
      <c r="R895" s="374">
        <v>30</v>
      </c>
      <c r="S895" s="375">
        <v>30</v>
      </c>
      <c r="T895" s="392">
        <v>20</v>
      </c>
      <c r="U895" s="391" t="s">
        <v>8231</v>
      </c>
      <c r="V895" s="376">
        <v>121.23445799302711</v>
      </c>
      <c r="W895" s="378">
        <v>122.70096399402324</v>
      </c>
      <c r="X895" s="377">
        <v>61.432289006474839</v>
      </c>
      <c r="Y895" s="387">
        <v>61.739999999999995</v>
      </c>
      <c r="Z895" s="395" t="s">
        <v>4557</v>
      </c>
      <c r="AA895" s="380">
        <v>196</v>
      </c>
      <c r="AB895" s="379" t="s">
        <v>3630</v>
      </c>
      <c r="AC895" s="380">
        <v>3</v>
      </c>
      <c r="AD895" s="379" t="s">
        <v>3630</v>
      </c>
      <c r="AE895" s="394">
        <v>0</v>
      </c>
      <c r="AF895" s="396">
        <v>0</v>
      </c>
      <c r="AG895" s="393">
        <v>0</v>
      </c>
      <c r="AH895" s="397" t="s">
        <v>633</v>
      </c>
      <c r="AL895" s="525" t="s">
        <v>16224</v>
      </c>
      <c r="AM895" s="513" t="s">
        <v>84</v>
      </c>
      <c r="AN895" s="508">
        <v>100</v>
      </c>
      <c r="AO895" s="514">
        <v>1360</v>
      </c>
      <c r="AP895" s="498">
        <v>990</v>
      </c>
      <c r="AQ895" s="515">
        <v>370</v>
      </c>
      <c r="AR895" s="512" t="s">
        <v>16225</v>
      </c>
      <c r="BA895" s="338" t="s">
        <v>8233</v>
      </c>
    </row>
    <row r="896" spans="2:53" ht="16.5" customHeight="1">
      <c r="B896" s="398" t="s">
        <v>8229</v>
      </c>
      <c r="C896" s="381" t="s">
        <v>8230</v>
      </c>
      <c r="D896" s="383">
        <v>1360</v>
      </c>
      <c r="E896" s="382" t="s">
        <v>8234</v>
      </c>
      <c r="F896" s="369" t="s">
        <v>8231</v>
      </c>
      <c r="G896" s="385" t="s">
        <v>8235</v>
      </c>
      <c r="H896" s="386"/>
      <c r="I896" s="384" t="s">
        <v>421</v>
      </c>
      <c r="J896" s="367" t="s">
        <v>103</v>
      </c>
      <c r="K896" s="366" t="s">
        <v>84</v>
      </c>
      <c r="L896" s="387">
        <v>14</v>
      </c>
      <c r="M896" s="388" t="s">
        <v>8237</v>
      </c>
      <c r="N896" s="389">
        <v>1000</v>
      </c>
      <c r="O896" s="390" t="s">
        <v>1350</v>
      </c>
      <c r="P896" s="373" t="s">
        <v>1351</v>
      </c>
      <c r="Q896" s="372" t="s">
        <v>3638</v>
      </c>
      <c r="R896" s="374">
        <v>35</v>
      </c>
      <c r="S896" s="375">
        <v>25</v>
      </c>
      <c r="T896" s="392">
        <v>20</v>
      </c>
      <c r="U896" s="391" t="s">
        <v>8231</v>
      </c>
      <c r="V896" s="376">
        <v>121.23083620859487</v>
      </c>
      <c r="W896" s="378">
        <v>122.69785960736702</v>
      </c>
      <c r="X896" s="377">
        <v>61.430652092019066</v>
      </c>
      <c r="Y896" s="387">
        <v>61.739999999999995</v>
      </c>
      <c r="Z896" s="395" t="s">
        <v>4557</v>
      </c>
      <c r="AA896" s="380">
        <v>196</v>
      </c>
      <c r="AB896" s="379" t="s">
        <v>3630</v>
      </c>
      <c r="AC896" s="380">
        <v>3</v>
      </c>
      <c r="AD896" s="379" t="s">
        <v>3630</v>
      </c>
      <c r="AE896" s="394">
        <v>0</v>
      </c>
      <c r="AF896" s="396">
        <v>0</v>
      </c>
      <c r="AG896" s="393">
        <v>0</v>
      </c>
      <c r="AH896" s="397" t="s">
        <v>633</v>
      </c>
      <c r="AL896" s="525" t="s">
        <v>16226</v>
      </c>
      <c r="AM896" s="513" t="s">
        <v>84</v>
      </c>
      <c r="AN896" s="508">
        <v>100</v>
      </c>
      <c r="AO896" s="514">
        <v>1360</v>
      </c>
      <c r="AP896" s="498">
        <v>990</v>
      </c>
      <c r="AQ896" s="515">
        <v>370</v>
      </c>
      <c r="AR896" s="512" t="s">
        <v>16227</v>
      </c>
      <c r="BA896" s="338" t="s">
        <v>8238</v>
      </c>
    </row>
    <row r="897" spans="2:53" ht="16.5" customHeight="1">
      <c r="B897" s="398" t="s">
        <v>8239</v>
      </c>
      <c r="C897" s="381" t="s">
        <v>8240</v>
      </c>
      <c r="D897" s="383">
        <v>1361</v>
      </c>
      <c r="E897" s="382" t="s">
        <v>8095</v>
      </c>
      <c r="F897" s="369" t="s">
        <v>8241</v>
      </c>
      <c r="G897" s="385" t="s">
        <v>8242</v>
      </c>
      <c r="H897" s="386"/>
      <c r="I897" s="384" t="s">
        <v>331</v>
      </c>
      <c r="J897" s="367" t="s">
        <v>977</v>
      </c>
      <c r="K897" s="366" t="s">
        <v>84</v>
      </c>
      <c r="L897" s="387">
        <v>20</v>
      </c>
      <c r="M897" s="388" t="s">
        <v>8243</v>
      </c>
      <c r="N897" s="389">
        <v>1000</v>
      </c>
      <c r="O897" s="390" t="s">
        <v>1348</v>
      </c>
      <c r="P897" s="373" t="s">
        <v>1349</v>
      </c>
      <c r="Q897" s="372" t="s">
        <v>3638</v>
      </c>
      <c r="R897" s="374">
        <v>38</v>
      </c>
      <c r="S897" s="375">
        <v>25</v>
      </c>
      <c r="T897" s="392">
        <v>25</v>
      </c>
      <c r="U897" s="391" t="s">
        <v>8241</v>
      </c>
      <c r="V897" s="376">
        <v>121.26322614107882</v>
      </c>
      <c r="W897" s="378">
        <v>122.72562240663899</v>
      </c>
      <c r="X897" s="377">
        <v>61.445575726141101</v>
      </c>
      <c r="Y897" s="387">
        <v>61.76</v>
      </c>
      <c r="Z897" s="395" t="s">
        <v>4557</v>
      </c>
      <c r="AA897" s="380">
        <v>121.25</v>
      </c>
      <c r="AB897" s="379" t="s">
        <v>3630</v>
      </c>
      <c r="AC897" s="380">
        <v>10</v>
      </c>
      <c r="AD897" s="379" t="s">
        <v>3630</v>
      </c>
      <c r="AE897" s="394">
        <v>0</v>
      </c>
      <c r="AF897" s="396">
        <v>0</v>
      </c>
      <c r="AG897" s="393">
        <v>0</v>
      </c>
      <c r="AH897" s="397" t="s">
        <v>633</v>
      </c>
      <c r="AL897" s="525" t="s">
        <v>16228</v>
      </c>
      <c r="AM897" s="513" t="s">
        <v>84</v>
      </c>
      <c r="AN897" s="508">
        <v>100</v>
      </c>
      <c r="AO897" s="514">
        <v>1361</v>
      </c>
      <c r="AP897" s="498">
        <v>991</v>
      </c>
      <c r="AQ897" s="515">
        <v>370</v>
      </c>
      <c r="AR897" s="512" t="s">
        <v>16229</v>
      </c>
      <c r="BA897" s="338" t="s">
        <v>8244</v>
      </c>
    </row>
    <row r="898" spans="2:53" ht="16.5" customHeight="1">
      <c r="B898" s="398" t="s">
        <v>8245</v>
      </c>
      <c r="C898" s="381" t="s">
        <v>8246</v>
      </c>
      <c r="D898" s="383">
        <v>1361</v>
      </c>
      <c r="E898" s="382" t="s">
        <v>8105</v>
      </c>
      <c r="F898" s="369" t="s">
        <v>8247</v>
      </c>
      <c r="G898" s="385" t="s">
        <v>8248</v>
      </c>
      <c r="H898" s="386"/>
      <c r="I898" s="384" t="s">
        <v>421</v>
      </c>
      <c r="J898" s="367" t="s">
        <v>392</v>
      </c>
      <c r="K898" s="366" t="s">
        <v>84</v>
      </c>
      <c r="L898" s="387">
        <v>34</v>
      </c>
      <c r="M898" s="388" t="s">
        <v>8249</v>
      </c>
      <c r="N898" s="389">
        <v>1000</v>
      </c>
      <c r="O898" s="390" t="s">
        <v>1350</v>
      </c>
      <c r="P898" s="373" t="s">
        <v>1351</v>
      </c>
      <c r="Q898" s="372" t="s">
        <v>3638</v>
      </c>
      <c r="R898" s="374">
        <v>35</v>
      </c>
      <c r="S898" s="375">
        <v>25</v>
      </c>
      <c r="T898" s="392">
        <v>20</v>
      </c>
      <c r="U898" s="391" t="s">
        <v>8247</v>
      </c>
      <c r="V898" s="376">
        <v>121.22298734362977</v>
      </c>
      <c r="W898" s="378">
        <v>122.69113200882552</v>
      </c>
      <c r="X898" s="377">
        <v>61.427940323772347</v>
      </c>
      <c r="Y898" s="387">
        <v>61.73</v>
      </c>
      <c r="Z898" s="395" t="s">
        <v>4557</v>
      </c>
      <c r="AA898" s="380">
        <v>196</v>
      </c>
      <c r="AB898" s="379" t="s">
        <v>3630</v>
      </c>
      <c r="AC898" s="380">
        <v>3</v>
      </c>
      <c r="AD898" s="379" t="s">
        <v>3630</v>
      </c>
      <c r="AE898" s="394">
        <v>0</v>
      </c>
      <c r="AF898" s="396">
        <v>0</v>
      </c>
      <c r="AG898" s="393">
        <v>0</v>
      </c>
      <c r="AH898" s="397" t="s">
        <v>633</v>
      </c>
      <c r="AL898" s="525" t="s">
        <v>16230</v>
      </c>
      <c r="AM898" s="513" t="s">
        <v>84</v>
      </c>
      <c r="AN898" s="508">
        <v>100</v>
      </c>
      <c r="AO898" s="514">
        <v>1361</v>
      </c>
      <c r="AP898" s="498">
        <v>991</v>
      </c>
      <c r="AQ898" s="515">
        <v>370</v>
      </c>
      <c r="AR898" s="512" t="s">
        <v>16231</v>
      </c>
      <c r="BA898" s="338" t="s">
        <v>8250</v>
      </c>
    </row>
    <row r="899" spans="2:53" ht="16.5" customHeight="1">
      <c r="B899" s="398" t="s">
        <v>8245</v>
      </c>
      <c r="C899" s="381" t="s">
        <v>8246</v>
      </c>
      <c r="D899" s="383">
        <v>1362</v>
      </c>
      <c r="E899" s="382" t="s">
        <v>8109</v>
      </c>
      <c r="F899" s="369" t="s">
        <v>8251</v>
      </c>
      <c r="G899" s="385" t="s">
        <v>8248</v>
      </c>
      <c r="H899" s="386"/>
      <c r="I899" s="384" t="s">
        <v>401</v>
      </c>
      <c r="J899" s="367" t="s">
        <v>390</v>
      </c>
      <c r="K899" s="366" t="s">
        <v>84</v>
      </c>
      <c r="L899" s="387">
        <v>29</v>
      </c>
      <c r="M899" s="388" t="s">
        <v>8252</v>
      </c>
      <c r="N899" s="389">
        <v>1000</v>
      </c>
      <c r="O899" s="390" t="s">
        <v>1350</v>
      </c>
      <c r="P899" s="373" t="s">
        <v>1351</v>
      </c>
      <c r="Q899" s="372" t="s">
        <v>3638</v>
      </c>
      <c r="R899" s="374">
        <v>35</v>
      </c>
      <c r="S899" s="375">
        <v>25</v>
      </c>
      <c r="T899" s="392">
        <v>20</v>
      </c>
      <c r="U899" s="391" t="s">
        <v>8251</v>
      </c>
      <c r="V899" s="376">
        <v>121.22035918474378</v>
      </c>
      <c r="W899" s="378">
        <v>122.68887930120896</v>
      </c>
      <c r="X899" s="377">
        <v>61.43038075702362</v>
      </c>
      <c r="Y899" s="387">
        <v>61.73</v>
      </c>
      <c r="Z899" s="395" t="s">
        <v>4557</v>
      </c>
      <c r="AA899" s="380">
        <v>194</v>
      </c>
      <c r="AB899" s="379" t="s">
        <v>3630</v>
      </c>
      <c r="AC899" s="380">
        <v>4</v>
      </c>
      <c r="AD899" s="379" t="s">
        <v>3630</v>
      </c>
      <c r="AE899" s="394">
        <v>0</v>
      </c>
      <c r="AF899" s="396">
        <v>0</v>
      </c>
      <c r="AG899" s="393">
        <v>0</v>
      </c>
      <c r="AH899" s="397" t="s">
        <v>633</v>
      </c>
      <c r="AL899" s="525" t="s">
        <v>16232</v>
      </c>
      <c r="AM899" s="513" t="s">
        <v>84</v>
      </c>
      <c r="AN899" s="508">
        <v>100</v>
      </c>
      <c r="AO899" s="514">
        <v>1362</v>
      </c>
      <c r="AP899" s="498">
        <v>991</v>
      </c>
      <c r="AQ899" s="515">
        <v>371</v>
      </c>
      <c r="AR899" s="512" t="s">
        <v>16231</v>
      </c>
      <c r="BA899" s="338" t="s">
        <v>8253</v>
      </c>
    </row>
    <row r="900" spans="2:53" ht="16.5" customHeight="1">
      <c r="B900" s="398" t="s">
        <v>8254</v>
      </c>
      <c r="C900" s="381" t="s">
        <v>8255</v>
      </c>
      <c r="D900" s="383">
        <v>1362</v>
      </c>
      <c r="E900" s="382" t="s">
        <v>8256</v>
      </c>
      <c r="F900" s="369" t="s">
        <v>8257</v>
      </c>
      <c r="G900" s="385" t="s">
        <v>8256</v>
      </c>
      <c r="H900" s="386"/>
      <c r="I900" s="384" t="s">
        <v>402</v>
      </c>
      <c r="J900" s="367" t="s">
        <v>485</v>
      </c>
      <c r="K900" s="366" t="s">
        <v>84</v>
      </c>
      <c r="L900" s="387">
        <v>22</v>
      </c>
      <c r="M900" s="388" t="s">
        <v>8258</v>
      </c>
      <c r="N900" s="389">
        <v>1000</v>
      </c>
      <c r="O900" s="390" t="s">
        <v>1348</v>
      </c>
      <c r="P900" s="373" t="s">
        <v>1348</v>
      </c>
      <c r="Q900" s="372" t="s">
        <v>3638</v>
      </c>
      <c r="R900" s="374">
        <v>30</v>
      </c>
      <c r="S900" s="375">
        <v>30</v>
      </c>
      <c r="T900" s="392">
        <v>20</v>
      </c>
      <c r="U900" s="391" t="s">
        <v>8257</v>
      </c>
      <c r="V900" s="376">
        <v>121.15863997196068</v>
      </c>
      <c r="W900" s="378">
        <v>122.63597711882343</v>
      </c>
      <c r="X900" s="377">
        <v>61.402691454607961</v>
      </c>
      <c r="Y900" s="387" t="s">
        <v>633</v>
      </c>
      <c r="Z900" s="395" t="s">
        <v>4557</v>
      </c>
      <c r="AA900" s="380">
        <v>196</v>
      </c>
      <c r="AB900" s="379" t="s">
        <v>3630</v>
      </c>
      <c r="AC900" s="380">
        <v>0</v>
      </c>
      <c r="AD900" s="379" t="s">
        <v>3630</v>
      </c>
      <c r="AE900" s="394">
        <v>0</v>
      </c>
      <c r="AF900" s="396">
        <v>0</v>
      </c>
      <c r="AG900" s="393">
        <v>0</v>
      </c>
      <c r="AH900" s="397" t="s">
        <v>633</v>
      </c>
      <c r="AL900" s="525" t="s">
        <v>16233</v>
      </c>
      <c r="AM900" s="513" t="s">
        <v>84</v>
      </c>
      <c r="AN900" s="508">
        <v>100</v>
      </c>
      <c r="AO900" s="514">
        <v>1362</v>
      </c>
      <c r="AP900" s="498">
        <v>991</v>
      </c>
      <c r="AQ900" s="515">
        <v>371</v>
      </c>
      <c r="AR900" s="512" t="s">
        <v>16234</v>
      </c>
      <c r="BA900" s="338" t="s">
        <v>8259</v>
      </c>
    </row>
    <row r="901" spans="2:53" ht="16.5" customHeight="1">
      <c r="B901" s="398" t="s">
        <v>8260</v>
      </c>
      <c r="C901" s="381" t="s">
        <v>8261</v>
      </c>
      <c r="D901" s="383">
        <v>1363</v>
      </c>
      <c r="E901" s="382" t="s">
        <v>8262</v>
      </c>
      <c r="F901" s="369" t="s">
        <v>8263</v>
      </c>
      <c r="G901" s="385" t="s">
        <v>8262</v>
      </c>
      <c r="H901" s="386"/>
      <c r="I901" s="384" t="s">
        <v>324</v>
      </c>
      <c r="J901" s="367" t="s">
        <v>75</v>
      </c>
      <c r="K901" s="366" t="s">
        <v>84</v>
      </c>
      <c r="L901" s="387">
        <v>32</v>
      </c>
      <c r="M901" s="388" t="s">
        <v>8265</v>
      </c>
      <c r="N901" s="389">
        <v>1000</v>
      </c>
      <c r="O901" s="390" t="s">
        <v>1348</v>
      </c>
      <c r="P901" s="373" t="s">
        <v>1348</v>
      </c>
      <c r="Q901" s="372" t="s">
        <v>3638</v>
      </c>
      <c r="R901" s="374">
        <v>30</v>
      </c>
      <c r="S901" s="375">
        <v>25</v>
      </c>
      <c r="T901" s="392">
        <v>25</v>
      </c>
      <c r="U901" s="391" t="s">
        <v>8263</v>
      </c>
      <c r="V901" s="376">
        <v>121.14662033355842</v>
      </c>
      <c r="W901" s="378">
        <v>122.6256745716215</v>
      </c>
      <c r="X901" s="377">
        <v>61.398852547410037</v>
      </c>
      <c r="Y901" s="387" t="s">
        <v>633</v>
      </c>
      <c r="Z901" s="395" t="s">
        <v>4557</v>
      </c>
      <c r="AA901" s="380">
        <v>198</v>
      </c>
      <c r="AB901" s="379" t="s">
        <v>3630</v>
      </c>
      <c r="AC901" s="380">
        <v>10</v>
      </c>
      <c r="AD901" s="379" t="s">
        <v>3630</v>
      </c>
      <c r="AE901" s="394">
        <v>0</v>
      </c>
      <c r="AF901" s="396">
        <v>0</v>
      </c>
      <c r="AG901" s="393">
        <v>0</v>
      </c>
      <c r="AH901" s="397" t="s">
        <v>633</v>
      </c>
      <c r="AL901" s="525" t="s">
        <v>16235</v>
      </c>
      <c r="AM901" s="513" t="s">
        <v>84</v>
      </c>
      <c r="AN901" s="508">
        <v>100</v>
      </c>
      <c r="AO901" s="514">
        <v>1363</v>
      </c>
      <c r="AP901" s="498">
        <v>991</v>
      </c>
      <c r="AQ901" s="515">
        <v>372</v>
      </c>
      <c r="AR901" s="512" t="s">
        <v>16236</v>
      </c>
      <c r="BA901" s="338" t="s">
        <v>8266</v>
      </c>
    </row>
    <row r="902" spans="2:53" ht="16.5" customHeight="1">
      <c r="B902" s="398" t="s">
        <v>8260</v>
      </c>
      <c r="C902" s="381" t="s">
        <v>8261</v>
      </c>
      <c r="D902" s="383">
        <v>1363</v>
      </c>
      <c r="E902" s="382" t="s">
        <v>633</v>
      </c>
      <c r="F902" s="369" t="s">
        <v>8267</v>
      </c>
      <c r="G902" s="385" t="s">
        <v>8268</v>
      </c>
      <c r="H902" s="386"/>
      <c r="I902" s="384" t="s">
        <v>401</v>
      </c>
      <c r="J902" s="367" t="s">
        <v>97</v>
      </c>
      <c r="K902" s="366" t="s">
        <v>83</v>
      </c>
      <c r="L902" s="387">
        <v>12</v>
      </c>
      <c r="M902" s="388" t="s">
        <v>8269</v>
      </c>
      <c r="N902" s="389">
        <v>1000</v>
      </c>
      <c r="O902" s="390" t="s">
        <v>1350</v>
      </c>
      <c r="P902" s="373" t="s">
        <v>1351</v>
      </c>
      <c r="Q902" s="372" t="s">
        <v>3638</v>
      </c>
      <c r="R902" s="374">
        <v>20</v>
      </c>
      <c r="S902" s="375">
        <v>35</v>
      </c>
      <c r="T902" s="392">
        <v>25</v>
      </c>
      <c r="U902" s="391" t="s">
        <v>8267</v>
      </c>
      <c r="V902" s="376">
        <v>121.18579833469536</v>
      </c>
      <c r="W902" s="378">
        <v>122.65925571545317</v>
      </c>
      <c r="X902" s="377">
        <v>61.357472974925734</v>
      </c>
      <c r="Y902" s="387">
        <v>61.78</v>
      </c>
      <c r="Z902" s="395" t="s">
        <v>4557</v>
      </c>
      <c r="AA902" s="380">
        <v>194</v>
      </c>
      <c r="AB902" s="379" t="s">
        <v>3630</v>
      </c>
      <c r="AC902" s="380">
        <v>4</v>
      </c>
      <c r="AD902" s="379" t="s">
        <v>3630</v>
      </c>
      <c r="AE902" s="394">
        <v>0</v>
      </c>
      <c r="AF902" s="396">
        <v>0</v>
      </c>
      <c r="AG902" s="393">
        <v>0</v>
      </c>
      <c r="AH902" s="397" t="s">
        <v>633</v>
      </c>
      <c r="AL902" s="525" t="s">
        <v>16237</v>
      </c>
      <c r="AM902" s="513" t="s">
        <v>83</v>
      </c>
      <c r="AN902" s="508">
        <v>100</v>
      </c>
      <c r="AO902" s="514">
        <v>1363</v>
      </c>
      <c r="AP902" s="498">
        <v>1363</v>
      </c>
      <c r="AQ902" s="515">
        <v>0</v>
      </c>
      <c r="AR902" s="512" t="s">
        <v>16238</v>
      </c>
      <c r="BA902" s="338" t="s">
        <v>8270</v>
      </c>
    </row>
    <row r="903" spans="2:53" ht="16.5" customHeight="1">
      <c r="B903" s="398" t="s">
        <v>8271</v>
      </c>
      <c r="C903" s="381" t="s">
        <v>8272</v>
      </c>
      <c r="D903" s="383">
        <v>1364</v>
      </c>
      <c r="E903" s="382" t="s">
        <v>8273</v>
      </c>
      <c r="F903" s="369" t="s">
        <v>8257</v>
      </c>
      <c r="G903" s="385" t="s">
        <v>8256</v>
      </c>
      <c r="H903" s="386"/>
      <c r="I903" s="384" t="s">
        <v>401</v>
      </c>
      <c r="J903" s="367" t="s">
        <v>811</v>
      </c>
      <c r="K903" s="366" t="s">
        <v>84</v>
      </c>
      <c r="L903" s="387">
        <v>33</v>
      </c>
      <c r="M903" s="388" t="s">
        <v>8274</v>
      </c>
      <c r="N903" s="389">
        <v>1000</v>
      </c>
      <c r="O903" s="390" t="s">
        <v>1350</v>
      </c>
      <c r="P903" s="373" t="s">
        <v>1351</v>
      </c>
      <c r="Q903" s="372" t="s">
        <v>3638</v>
      </c>
      <c r="R903" s="374">
        <v>25</v>
      </c>
      <c r="S903" s="375">
        <v>35</v>
      </c>
      <c r="T903" s="392">
        <v>20</v>
      </c>
      <c r="U903" s="391" t="s">
        <v>8257</v>
      </c>
      <c r="V903" s="376">
        <v>121.16001884187506</v>
      </c>
      <c r="W903" s="378">
        <v>122.63715900732147</v>
      </c>
      <c r="X903" s="377">
        <v>61.401411075401747</v>
      </c>
      <c r="Y903" s="387">
        <v>61.71</v>
      </c>
      <c r="Z903" s="395" t="s">
        <v>4557</v>
      </c>
      <c r="AA903" s="380">
        <v>194</v>
      </c>
      <c r="AB903" s="379" t="s">
        <v>3630</v>
      </c>
      <c r="AC903" s="380">
        <v>4</v>
      </c>
      <c r="AD903" s="379" t="s">
        <v>3630</v>
      </c>
      <c r="AE903" s="394">
        <v>0</v>
      </c>
      <c r="AF903" s="396">
        <v>0</v>
      </c>
      <c r="AG903" s="393">
        <v>0</v>
      </c>
      <c r="AH903" s="397" t="s">
        <v>633</v>
      </c>
      <c r="AL903" s="525" t="s">
        <v>16239</v>
      </c>
      <c r="AM903" s="513" t="s">
        <v>84</v>
      </c>
      <c r="AN903" s="508">
        <v>100</v>
      </c>
      <c r="AO903" s="514">
        <v>1364</v>
      </c>
      <c r="AP903" s="498">
        <v>992</v>
      </c>
      <c r="AQ903" s="515">
        <v>372</v>
      </c>
      <c r="AR903" s="512" t="s">
        <v>16234</v>
      </c>
      <c r="BA903" s="338" t="s">
        <v>8275</v>
      </c>
    </row>
    <row r="904" spans="2:53" ht="16.5" customHeight="1">
      <c r="B904" s="398" t="s">
        <v>8276</v>
      </c>
      <c r="C904" s="381" t="s">
        <v>8277</v>
      </c>
      <c r="D904" s="383">
        <v>1364</v>
      </c>
      <c r="E904" s="382" t="s">
        <v>633</v>
      </c>
      <c r="F904" s="369" t="s">
        <v>8257</v>
      </c>
      <c r="G904" s="385" t="s">
        <v>8278</v>
      </c>
      <c r="H904" s="386"/>
      <c r="I904" s="384" t="s">
        <v>401</v>
      </c>
      <c r="J904" s="367" t="s">
        <v>72</v>
      </c>
      <c r="K904" s="366" t="s">
        <v>83</v>
      </c>
      <c r="L904" s="387">
        <v>19</v>
      </c>
      <c r="M904" s="388" t="s">
        <v>8279</v>
      </c>
      <c r="N904" s="389">
        <v>1000</v>
      </c>
      <c r="O904" s="390" t="s">
        <v>1350</v>
      </c>
      <c r="P904" s="373" t="s">
        <v>1351</v>
      </c>
      <c r="Q904" s="372" t="s">
        <v>3638</v>
      </c>
      <c r="R904" s="374">
        <v>20</v>
      </c>
      <c r="S904" s="375">
        <v>35</v>
      </c>
      <c r="T904" s="392">
        <v>25</v>
      </c>
      <c r="U904" s="391" t="s">
        <v>8257</v>
      </c>
      <c r="V904" s="376">
        <v>121.15666910499877</v>
      </c>
      <c r="W904" s="378">
        <v>122.63428780428465</v>
      </c>
      <c r="X904" s="377">
        <v>61.344521545358297</v>
      </c>
      <c r="Y904" s="387">
        <v>61.76</v>
      </c>
      <c r="Z904" s="395" t="s">
        <v>4557</v>
      </c>
      <c r="AA904" s="380">
        <v>194</v>
      </c>
      <c r="AB904" s="379" t="s">
        <v>3630</v>
      </c>
      <c r="AC904" s="380">
        <v>4</v>
      </c>
      <c r="AD904" s="379" t="s">
        <v>3630</v>
      </c>
      <c r="AE904" s="394">
        <v>0</v>
      </c>
      <c r="AF904" s="396">
        <v>0</v>
      </c>
      <c r="AG904" s="393">
        <v>0</v>
      </c>
      <c r="AH904" s="397" t="s">
        <v>633</v>
      </c>
      <c r="AL904" s="525" t="s">
        <v>16240</v>
      </c>
      <c r="AM904" s="513" t="s">
        <v>83</v>
      </c>
      <c r="AN904" s="508">
        <v>100</v>
      </c>
      <c r="AO904" s="514">
        <v>1364</v>
      </c>
      <c r="AP904" s="498">
        <v>1364</v>
      </c>
      <c r="AQ904" s="515">
        <v>0</v>
      </c>
      <c r="AR904" s="512" t="s">
        <v>16241</v>
      </c>
      <c r="BA904" s="338" t="s">
        <v>8280</v>
      </c>
    </row>
    <row r="905" spans="2:53" ht="16.5" customHeight="1">
      <c r="B905" s="398" t="s">
        <v>8276</v>
      </c>
      <c r="C905" s="381" t="s">
        <v>8277</v>
      </c>
      <c r="D905" s="383">
        <v>1365</v>
      </c>
      <c r="E905" s="382" t="s">
        <v>8281</v>
      </c>
      <c r="F905" s="369" t="s">
        <v>8267</v>
      </c>
      <c r="G905" s="385" t="s">
        <v>8282</v>
      </c>
      <c r="H905" s="386"/>
      <c r="I905" s="384" t="s">
        <v>331</v>
      </c>
      <c r="J905" s="367" t="s">
        <v>926</v>
      </c>
      <c r="K905" s="366" t="s">
        <v>84</v>
      </c>
      <c r="L905" s="387">
        <v>4</v>
      </c>
      <c r="M905" s="388" t="s">
        <v>8283</v>
      </c>
      <c r="N905" s="389">
        <v>1000</v>
      </c>
      <c r="O905" s="390" t="s">
        <v>1348</v>
      </c>
      <c r="P905" s="373" t="s">
        <v>1349</v>
      </c>
      <c r="Q905" s="372" t="s">
        <v>3638</v>
      </c>
      <c r="R905" s="374">
        <v>38</v>
      </c>
      <c r="S905" s="375">
        <v>25</v>
      </c>
      <c r="T905" s="392">
        <v>25</v>
      </c>
      <c r="U905" s="391" t="s">
        <v>8267</v>
      </c>
      <c r="V905" s="376">
        <v>121.18577109266944</v>
      </c>
      <c r="W905" s="378">
        <v>122.65923236514523</v>
      </c>
      <c r="X905" s="377">
        <v>61.41249827109268</v>
      </c>
      <c r="Y905" s="387">
        <v>61.72</v>
      </c>
      <c r="Z905" s="395" t="s">
        <v>4557</v>
      </c>
      <c r="AA905" s="380">
        <v>121.25</v>
      </c>
      <c r="AB905" s="379" t="s">
        <v>3630</v>
      </c>
      <c r="AC905" s="380">
        <v>10</v>
      </c>
      <c r="AD905" s="379" t="s">
        <v>3630</v>
      </c>
      <c r="AE905" s="394">
        <v>0</v>
      </c>
      <c r="AF905" s="396">
        <v>0</v>
      </c>
      <c r="AG905" s="393">
        <v>0</v>
      </c>
      <c r="AH905" s="397" t="s">
        <v>633</v>
      </c>
      <c r="AL905" s="525" t="s">
        <v>16242</v>
      </c>
      <c r="AM905" s="513" t="s">
        <v>84</v>
      </c>
      <c r="AN905" s="508">
        <v>100</v>
      </c>
      <c r="AO905" s="514">
        <v>1365</v>
      </c>
      <c r="AP905" s="498">
        <v>993</v>
      </c>
      <c r="AQ905" s="515">
        <v>372</v>
      </c>
      <c r="AR905" s="512" t="s">
        <v>16243</v>
      </c>
      <c r="BA905" s="338" t="s">
        <v>8284</v>
      </c>
    </row>
    <row r="906" spans="2:53" ht="16.5" customHeight="1">
      <c r="B906" s="398" t="s">
        <v>8285</v>
      </c>
      <c r="C906" s="381" t="s">
        <v>8286</v>
      </c>
      <c r="D906" s="383">
        <v>1365</v>
      </c>
      <c r="E906" s="382" t="s">
        <v>633</v>
      </c>
      <c r="F906" s="369" t="s">
        <v>8287</v>
      </c>
      <c r="G906" s="385" t="s">
        <v>8288</v>
      </c>
      <c r="H906" s="386"/>
      <c r="I906" s="384" t="s">
        <v>324</v>
      </c>
      <c r="J906" s="367" t="s">
        <v>933</v>
      </c>
      <c r="K906" s="366" t="s">
        <v>83</v>
      </c>
      <c r="L906" s="387">
        <v>5</v>
      </c>
      <c r="M906" s="388" t="s">
        <v>8290</v>
      </c>
      <c r="N906" s="389">
        <v>1000</v>
      </c>
      <c r="O906" s="390" t="s">
        <v>1348</v>
      </c>
      <c r="P906" s="373" t="s">
        <v>1348</v>
      </c>
      <c r="Q906" s="372" t="s">
        <v>3638</v>
      </c>
      <c r="R906" s="374">
        <v>20</v>
      </c>
      <c r="S906" s="375">
        <v>30</v>
      </c>
      <c r="T906" s="392">
        <v>30</v>
      </c>
      <c r="U906" s="391" t="s">
        <v>8287</v>
      </c>
      <c r="V906" s="376">
        <v>121.11864673054004</v>
      </c>
      <c r="W906" s="378">
        <v>122.60169719760574</v>
      </c>
      <c r="X906" s="377">
        <v>61.324828035927112</v>
      </c>
      <c r="Y906" s="387" t="s">
        <v>633</v>
      </c>
      <c r="Z906" s="395" t="s">
        <v>4557</v>
      </c>
      <c r="AA906" s="380">
        <v>198</v>
      </c>
      <c r="AB906" s="379" t="s">
        <v>3630</v>
      </c>
      <c r="AC906" s="380">
        <v>10</v>
      </c>
      <c r="AD906" s="379" t="s">
        <v>3630</v>
      </c>
      <c r="AE906" s="394">
        <v>0</v>
      </c>
      <c r="AF906" s="396">
        <v>0</v>
      </c>
      <c r="AG906" s="393">
        <v>0</v>
      </c>
      <c r="AH906" s="397" t="s">
        <v>633</v>
      </c>
      <c r="AL906" s="525" t="s">
        <v>16244</v>
      </c>
      <c r="AM906" s="513" t="s">
        <v>83</v>
      </c>
      <c r="AN906" s="508">
        <v>100</v>
      </c>
      <c r="AO906" s="514">
        <v>1365</v>
      </c>
      <c r="AP906" s="498">
        <v>1365</v>
      </c>
      <c r="AQ906" s="515">
        <v>0</v>
      </c>
      <c r="AR906" s="512" t="s">
        <v>16245</v>
      </c>
      <c r="BA906" s="338" t="s">
        <v>8291</v>
      </c>
    </row>
    <row r="907" spans="2:53" ht="16.5" customHeight="1">
      <c r="B907" s="398" t="s">
        <v>8285</v>
      </c>
      <c r="C907" s="381" t="s">
        <v>8286</v>
      </c>
      <c r="D907" s="383">
        <v>1366</v>
      </c>
      <c r="E907" s="382" t="s">
        <v>633</v>
      </c>
      <c r="F907" s="369" t="s">
        <v>8287</v>
      </c>
      <c r="G907" s="385" t="s">
        <v>8288</v>
      </c>
      <c r="H907" s="386"/>
      <c r="I907" s="384" t="s">
        <v>402</v>
      </c>
      <c r="J907" s="367" t="s">
        <v>494</v>
      </c>
      <c r="K907" s="366" t="s">
        <v>83</v>
      </c>
      <c r="L907" s="387">
        <v>18</v>
      </c>
      <c r="M907" s="388" t="s">
        <v>8197</v>
      </c>
      <c r="N907" s="389">
        <v>1000</v>
      </c>
      <c r="O907" s="390" t="s">
        <v>1348</v>
      </c>
      <c r="P907" s="373" t="s">
        <v>1348</v>
      </c>
      <c r="Q907" s="372" t="s">
        <v>3638</v>
      </c>
      <c r="R907" s="374">
        <v>20</v>
      </c>
      <c r="S907" s="375">
        <v>30</v>
      </c>
      <c r="T907" s="392">
        <v>30</v>
      </c>
      <c r="U907" s="391" t="s">
        <v>8287</v>
      </c>
      <c r="V907" s="376">
        <v>121.11864673054004</v>
      </c>
      <c r="W907" s="378">
        <v>122.60169719760574</v>
      </c>
      <c r="X907" s="377">
        <v>61.324828035927112</v>
      </c>
      <c r="Y907" s="387" t="s">
        <v>633</v>
      </c>
      <c r="Z907" s="395" t="s">
        <v>4557</v>
      </c>
      <c r="AA907" s="380">
        <v>196</v>
      </c>
      <c r="AB907" s="379" t="s">
        <v>3630</v>
      </c>
      <c r="AC907" s="380">
        <v>0</v>
      </c>
      <c r="AD907" s="379" t="s">
        <v>3630</v>
      </c>
      <c r="AE907" s="394">
        <v>0</v>
      </c>
      <c r="AF907" s="396">
        <v>0</v>
      </c>
      <c r="AG907" s="393">
        <v>0</v>
      </c>
      <c r="AH907" s="397" t="s">
        <v>633</v>
      </c>
      <c r="AL907" s="525" t="s">
        <v>16246</v>
      </c>
      <c r="AM907" s="513" t="s">
        <v>83</v>
      </c>
      <c r="AN907" s="508">
        <v>100</v>
      </c>
      <c r="AO907" s="514">
        <v>1366</v>
      </c>
      <c r="AP907" s="498">
        <v>1366</v>
      </c>
      <c r="AQ907" s="515">
        <v>0</v>
      </c>
      <c r="AR907" s="512" t="s">
        <v>16245</v>
      </c>
      <c r="BA907" s="338" t="s">
        <v>8292</v>
      </c>
    </row>
    <row r="908" spans="2:53" ht="16.5" customHeight="1">
      <c r="B908" s="398" t="s">
        <v>8285</v>
      </c>
      <c r="C908" s="381" t="s">
        <v>8286</v>
      </c>
      <c r="D908" s="383">
        <v>1366</v>
      </c>
      <c r="E908" s="382" t="s">
        <v>633</v>
      </c>
      <c r="F908" s="369" t="s">
        <v>8287</v>
      </c>
      <c r="G908" s="385" t="s">
        <v>8293</v>
      </c>
      <c r="H908" s="386"/>
      <c r="I908" s="384" t="s">
        <v>1109</v>
      </c>
      <c r="J908" s="367" t="s">
        <v>710</v>
      </c>
      <c r="K908" s="366" t="s">
        <v>83</v>
      </c>
      <c r="L908" s="387">
        <v>20</v>
      </c>
      <c r="M908" s="388" t="s">
        <v>8294</v>
      </c>
      <c r="N908" s="389">
        <v>1000</v>
      </c>
      <c r="O908" s="390" t="s">
        <v>1350</v>
      </c>
      <c r="P908" s="373" t="s">
        <v>1350</v>
      </c>
      <c r="Q908" s="372" t="s">
        <v>3638</v>
      </c>
      <c r="R908" s="374">
        <v>20</v>
      </c>
      <c r="S908" s="375">
        <v>35</v>
      </c>
      <c r="T908" s="392">
        <v>25</v>
      </c>
      <c r="U908" s="391" t="s">
        <v>8287</v>
      </c>
      <c r="V908" s="376">
        <v>121.11429695339486</v>
      </c>
      <c r="W908" s="378">
        <v>122.59796881719559</v>
      </c>
      <c r="X908" s="377">
        <v>61.32386711470479</v>
      </c>
      <c r="Y908" s="387" t="s">
        <v>633</v>
      </c>
      <c r="Z908" s="395" t="s">
        <v>4557</v>
      </c>
      <c r="AA908" s="380">
        <v>195.56</v>
      </c>
      <c r="AB908" s="379" t="s">
        <v>3630</v>
      </c>
      <c r="AC908" s="380">
        <v>0</v>
      </c>
      <c r="AD908" s="379" t="s">
        <v>3630</v>
      </c>
      <c r="AE908" s="394">
        <v>0</v>
      </c>
      <c r="AF908" s="396">
        <v>1.84</v>
      </c>
      <c r="AG908" s="393">
        <v>0</v>
      </c>
      <c r="AH908" s="397" t="s">
        <v>7060</v>
      </c>
      <c r="AL908" s="525" t="s">
        <v>16247</v>
      </c>
      <c r="AM908" s="513" t="s">
        <v>83</v>
      </c>
      <c r="AN908" s="508">
        <v>100</v>
      </c>
      <c r="AO908" s="514">
        <v>1366</v>
      </c>
      <c r="AP908" s="498">
        <v>1366</v>
      </c>
      <c r="AQ908" s="515">
        <v>0</v>
      </c>
      <c r="AR908" s="512" t="s">
        <v>16245</v>
      </c>
      <c r="BA908" s="338" t="s">
        <v>8295</v>
      </c>
    </row>
    <row r="909" spans="2:53" ht="16.5" customHeight="1">
      <c r="B909" s="398" t="s">
        <v>8296</v>
      </c>
      <c r="C909" s="381" t="s">
        <v>8297</v>
      </c>
      <c r="D909" s="383">
        <v>1367</v>
      </c>
      <c r="E909" s="382" t="s">
        <v>8298</v>
      </c>
      <c r="F909" s="369" t="s">
        <v>8299</v>
      </c>
      <c r="G909" s="385" t="s">
        <v>8300</v>
      </c>
      <c r="H909" s="386"/>
      <c r="I909" s="384" t="s">
        <v>401</v>
      </c>
      <c r="J909" s="367" t="s">
        <v>388</v>
      </c>
      <c r="K909" s="366" t="s">
        <v>84</v>
      </c>
      <c r="L909" s="387">
        <v>26</v>
      </c>
      <c r="M909" s="388" t="s">
        <v>8301</v>
      </c>
      <c r="N909" s="389">
        <v>1000</v>
      </c>
      <c r="O909" s="390" t="s">
        <v>1350</v>
      </c>
      <c r="P909" s="373" t="s">
        <v>1351</v>
      </c>
      <c r="Q909" s="372" t="s">
        <v>3638</v>
      </c>
      <c r="R909" s="374">
        <v>25</v>
      </c>
      <c r="S909" s="375">
        <v>35</v>
      </c>
      <c r="T909" s="392">
        <v>20</v>
      </c>
      <c r="U909" s="391" t="s">
        <v>8299</v>
      </c>
      <c r="V909" s="376">
        <v>121.10450040053475</v>
      </c>
      <c r="W909" s="378">
        <v>122.58957177188692</v>
      </c>
      <c r="X909" s="377">
        <v>61.382963913789162</v>
      </c>
      <c r="Y909" s="387">
        <v>61.68</v>
      </c>
      <c r="Z909" s="395" t="s">
        <v>4557</v>
      </c>
      <c r="AA909" s="380">
        <v>194</v>
      </c>
      <c r="AB909" s="379" t="s">
        <v>3630</v>
      </c>
      <c r="AC909" s="380">
        <v>4</v>
      </c>
      <c r="AD909" s="379" t="s">
        <v>3630</v>
      </c>
      <c r="AE909" s="394">
        <v>0</v>
      </c>
      <c r="AF909" s="396">
        <v>0</v>
      </c>
      <c r="AG909" s="393">
        <v>0</v>
      </c>
      <c r="AH909" s="397" t="s">
        <v>633</v>
      </c>
      <c r="AL909" s="525" t="s">
        <v>16248</v>
      </c>
      <c r="AM909" s="513" t="s">
        <v>84</v>
      </c>
      <c r="AN909" s="508">
        <v>100</v>
      </c>
      <c r="AO909" s="514">
        <v>1367</v>
      </c>
      <c r="AP909" s="498">
        <v>994</v>
      </c>
      <c r="AQ909" s="515">
        <v>373</v>
      </c>
      <c r="AR909" s="512" t="s">
        <v>16249</v>
      </c>
      <c r="BA909" s="338" t="s">
        <v>8302</v>
      </c>
    </row>
    <row r="910" spans="2:53" ht="16.5" customHeight="1">
      <c r="B910" s="398" t="s">
        <v>8303</v>
      </c>
      <c r="C910" s="381" t="s">
        <v>8304</v>
      </c>
      <c r="D910" s="383">
        <v>1367</v>
      </c>
      <c r="E910" s="382" t="s">
        <v>8305</v>
      </c>
      <c r="F910" s="369" t="s">
        <v>8306</v>
      </c>
      <c r="G910" s="385" t="s">
        <v>8305</v>
      </c>
      <c r="H910" s="386"/>
      <c r="I910" s="384" t="s">
        <v>1109</v>
      </c>
      <c r="J910" s="367" t="s">
        <v>1123</v>
      </c>
      <c r="K910" s="366" t="s">
        <v>84</v>
      </c>
      <c r="L910" s="387">
        <v>15</v>
      </c>
      <c r="M910" s="388" t="s">
        <v>8308</v>
      </c>
      <c r="N910" s="389">
        <v>1000</v>
      </c>
      <c r="O910" s="390" t="s">
        <v>1350</v>
      </c>
      <c r="P910" s="373" t="s">
        <v>1350</v>
      </c>
      <c r="Q910" s="372" t="s">
        <v>3638</v>
      </c>
      <c r="R910" s="374">
        <v>30</v>
      </c>
      <c r="S910" s="375">
        <v>25</v>
      </c>
      <c r="T910" s="392">
        <v>25</v>
      </c>
      <c r="U910" s="391" t="s">
        <v>8306</v>
      </c>
      <c r="V910" s="376">
        <v>121.02866338118109</v>
      </c>
      <c r="W910" s="378">
        <v>122.52456861244093</v>
      </c>
      <c r="X910" s="377">
        <v>61.353384003188978</v>
      </c>
      <c r="Y910" s="387" t="s">
        <v>633</v>
      </c>
      <c r="Z910" s="395" t="s">
        <v>4557</v>
      </c>
      <c r="AA910" s="380">
        <v>195.56</v>
      </c>
      <c r="AB910" s="379" t="s">
        <v>3630</v>
      </c>
      <c r="AC910" s="380">
        <v>0</v>
      </c>
      <c r="AD910" s="379" t="s">
        <v>3630</v>
      </c>
      <c r="AE910" s="394">
        <v>0</v>
      </c>
      <c r="AF910" s="396">
        <v>0</v>
      </c>
      <c r="AG910" s="393">
        <v>0</v>
      </c>
      <c r="AH910" s="397" t="s">
        <v>633</v>
      </c>
      <c r="AL910" s="525" t="s">
        <v>16250</v>
      </c>
      <c r="AM910" s="513" t="s">
        <v>84</v>
      </c>
      <c r="AN910" s="508">
        <v>100</v>
      </c>
      <c r="AO910" s="514">
        <v>1367</v>
      </c>
      <c r="AP910" s="498">
        <v>993</v>
      </c>
      <c r="AQ910" s="515">
        <v>374</v>
      </c>
      <c r="AR910" s="512" t="s">
        <v>16251</v>
      </c>
      <c r="BA910" s="338" t="s">
        <v>8309</v>
      </c>
    </row>
    <row r="911" spans="2:53" ht="16.5" customHeight="1">
      <c r="B911" s="398" t="s">
        <v>8310</v>
      </c>
      <c r="C911" s="381" t="s">
        <v>8311</v>
      </c>
      <c r="D911" s="383">
        <v>1368</v>
      </c>
      <c r="E911" s="382" t="s">
        <v>8312</v>
      </c>
      <c r="F911" s="369" t="s">
        <v>8313</v>
      </c>
      <c r="G911" s="385" t="s">
        <v>8312</v>
      </c>
      <c r="H911" s="386"/>
      <c r="I911" s="384" t="s">
        <v>402</v>
      </c>
      <c r="J911" s="367" t="s">
        <v>103</v>
      </c>
      <c r="K911" s="366" t="s">
        <v>84</v>
      </c>
      <c r="L911" s="387">
        <v>27</v>
      </c>
      <c r="M911" s="388" t="s">
        <v>8314</v>
      </c>
      <c r="N911" s="389">
        <v>1000</v>
      </c>
      <c r="O911" s="390" t="s">
        <v>1348</v>
      </c>
      <c r="P911" s="373" t="s">
        <v>1348</v>
      </c>
      <c r="Q911" s="372" t="s">
        <v>3638</v>
      </c>
      <c r="R911" s="374">
        <v>30</v>
      </c>
      <c r="S911" s="375">
        <v>30</v>
      </c>
      <c r="T911" s="392">
        <v>20</v>
      </c>
      <c r="U911" s="391" t="s">
        <v>8313</v>
      </c>
      <c r="V911" s="376">
        <v>121.01944843683502</v>
      </c>
      <c r="W911" s="378">
        <v>122.51667008871573</v>
      </c>
      <c r="X911" s="377">
        <v>61.346940737224628</v>
      </c>
      <c r="Y911" s="387" t="s">
        <v>633</v>
      </c>
      <c r="Z911" s="395" t="s">
        <v>4557</v>
      </c>
      <c r="AA911" s="380">
        <v>196</v>
      </c>
      <c r="AB911" s="379" t="s">
        <v>3630</v>
      </c>
      <c r="AC911" s="380">
        <v>0</v>
      </c>
      <c r="AD911" s="379" t="s">
        <v>3630</v>
      </c>
      <c r="AE911" s="394">
        <v>0</v>
      </c>
      <c r="AF911" s="396">
        <v>0</v>
      </c>
      <c r="AG911" s="393">
        <v>0</v>
      </c>
      <c r="AH911" s="397" t="s">
        <v>633</v>
      </c>
      <c r="AL911" s="525" t="s">
        <v>16252</v>
      </c>
      <c r="AM911" s="513" t="s">
        <v>84</v>
      </c>
      <c r="AN911" s="508">
        <v>100</v>
      </c>
      <c r="AO911" s="514">
        <v>1368</v>
      </c>
      <c r="AP911" s="498">
        <v>994</v>
      </c>
      <c r="AQ911" s="515">
        <v>374</v>
      </c>
      <c r="AR911" s="512" t="s">
        <v>16253</v>
      </c>
      <c r="BA911" s="338" t="s">
        <v>8315</v>
      </c>
    </row>
    <row r="912" spans="2:53" ht="16.5" customHeight="1">
      <c r="B912" s="398" t="s">
        <v>8310</v>
      </c>
      <c r="C912" s="381" t="s">
        <v>8311</v>
      </c>
      <c r="D912" s="383">
        <v>1368</v>
      </c>
      <c r="E912" s="382" t="s">
        <v>633</v>
      </c>
      <c r="F912" s="369" t="s">
        <v>8316</v>
      </c>
      <c r="G912" s="385" t="s">
        <v>8317</v>
      </c>
      <c r="H912" s="386"/>
      <c r="I912" s="384" t="s">
        <v>875</v>
      </c>
      <c r="J912" s="367" t="s">
        <v>876</v>
      </c>
      <c r="K912" s="366" t="s">
        <v>83</v>
      </c>
      <c r="L912" s="387">
        <v>20</v>
      </c>
      <c r="M912" s="388" t="s">
        <v>8318</v>
      </c>
      <c r="N912" s="389">
        <v>1000</v>
      </c>
      <c r="O912" s="390" t="s">
        <v>1182</v>
      </c>
      <c r="P912" s="373" t="s">
        <v>1182</v>
      </c>
      <c r="Q912" s="372" t="s">
        <v>3814</v>
      </c>
      <c r="R912" s="374">
        <v>25</v>
      </c>
      <c r="S912" s="375">
        <v>35</v>
      </c>
      <c r="T912" s="392">
        <v>20</v>
      </c>
      <c r="U912" s="391" t="s">
        <v>8316</v>
      </c>
      <c r="V912" s="376">
        <v>121.0569105691057</v>
      </c>
      <c r="W912" s="378">
        <v>122.54878048780488</v>
      </c>
      <c r="X912" s="377">
        <v>61.302154471544704</v>
      </c>
      <c r="Y912" s="387" t="s">
        <v>633</v>
      </c>
      <c r="Z912" s="395" t="s">
        <v>4557</v>
      </c>
      <c r="AA912" s="380">
        <v>196</v>
      </c>
      <c r="AB912" s="379" t="s">
        <v>3630</v>
      </c>
      <c r="AC912" s="380">
        <v>3</v>
      </c>
      <c r="AD912" s="379" t="s">
        <v>3630</v>
      </c>
      <c r="AE912" s="394">
        <v>0</v>
      </c>
      <c r="AF912" s="396">
        <v>16.853999999999999</v>
      </c>
      <c r="AG912" s="393">
        <v>0</v>
      </c>
      <c r="AH912" s="397" t="s">
        <v>8319</v>
      </c>
      <c r="AL912" s="525" t="s">
        <v>16254</v>
      </c>
      <c r="AM912" s="513" t="s">
        <v>83</v>
      </c>
      <c r="AN912" s="508">
        <v>100</v>
      </c>
      <c r="AO912" s="514">
        <v>1368</v>
      </c>
      <c r="AP912" s="498">
        <v>1368</v>
      </c>
      <c r="AQ912" s="515">
        <v>0</v>
      </c>
      <c r="AR912" s="512" t="s">
        <v>16255</v>
      </c>
      <c r="BA912" s="338" t="s">
        <v>8320</v>
      </c>
    </row>
    <row r="913" spans="2:53" ht="16.5" customHeight="1">
      <c r="B913" s="398" t="s">
        <v>8321</v>
      </c>
      <c r="C913" s="381" t="s">
        <v>8322</v>
      </c>
      <c r="D913" s="383">
        <v>1369</v>
      </c>
      <c r="E913" s="382" t="s">
        <v>633</v>
      </c>
      <c r="F913" s="369" t="s">
        <v>8323</v>
      </c>
      <c r="G913" s="385" t="s">
        <v>8324</v>
      </c>
      <c r="H913" s="386"/>
      <c r="I913" s="384" t="s">
        <v>337</v>
      </c>
      <c r="J913" s="367" t="s">
        <v>502</v>
      </c>
      <c r="K913" s="366" t="s">
        <v>83</v>
      </c>
      <c r="L913" s="387">
        <v>39</v>
      </c>
      <c r="M913" s="388" t="s">
        <v>8325</v>
      </c>
      <c r="N913" s="389">
        <v>1000</v>
      </c>
      <c r="O913" s="390" t="s">
        <v>1350</v>
      </c>
      <c r="P913" s="373" t="s">
        <v>1351</v>
      </c>
      <c r="Q913" s="372" t="s">
        <v>3638</v>
      </c>
      <c r="R913" s="374">
        <v>20</v>
      </c>
      <c r="S913" s="375">
        <v>35</v>
      </c>
      <c r="T913" s="392">
        <v>30</v>
      </c>
      <c r="U913" s="391" t="s">
        <v>8323</v>
      </c>
      <c r="V913" s="376">
        <v>121.04618054726308</v>
      </c>
      <c r="W913" s="378">
        <v>122.5395833262255</v>
      </c>
      <c r="X913" s="377">
        <v>61.297118063255716</v>
      </c>
      <c r="Y913" s="387">
        <v>61.699999999999996</v>
      </c>
      <c r="Z913" s="395" t="s">
        <v>4557</v>
      </c>
      <c r="AA913" s="380">
        <v>144</v>
      </c>
      <c r="AB913" s="379" t="s">
        <v>3630</v>
      </c>
      <c r="AC913" s="380">
        <v>0</v>
      </c>
      <c r="AD913" s="379" t="s">
        <v>3630</v>
      </c>
      <c r="AE913" s="394">
        <v>0</v>
      </c>
      <c r="AF913" s="396">
        <v>0</v>
      </c>
      <c r="AG913" s="393">
        <v>0</v>
      </c>
      <c r="AH913" s="397" t="s">
        <v>633</v>
      </c>
      <c r="AL913" s="525" t="s">
        <v>16256</v>
      </c>
      <c r="AM913" s="513" t="s">
        <v>83</v>
      </c>
      <c r="AN913" s="508">
        <v>100</v>
      </c>
      <c r="AO913" s="514">
        <v>1369</v>
      </c>
      <c r="AP913" s="498">
        <v>1369</v>
      </c>
      <c r="AQ913" s="515">
        <v>0</v>
      </c>
      <c r="AR913" s="512" t="s">
        <v>16257</v>
      </c>
      <c r="BA913" s="338" t="s">
        <v>8326</v>
      </c>
    </row>
    <row r="914" spans="2:53" ht="16.5" customHeight="1">
      <c r="B914" s="398" t="s">
        <v>8327</v>
      </c>
      <c r="C914" s="381" t="s">
        <v>8328</v>
      </c>
      <c r="D914" s="383">
        <v>1369</v>
      </c>
      <c r="E914" s="382" t="s">
        <v>633</v>
      </c>
      <c r="F914" s="369" t="s">
        <v>8329</v>
      </c>
      <c r="G914" s="385" t="s">
        <v>8153</v>
      </c>
      <c r="H914" s="386"/>
      <c r="I914" s="384" t="s">
        <v>1109</v>
      </c>
      <c r="J914" s="367" t="s">
        <v>385</v>
      </c>
      <c r="K914" s="366" t="s">
        <v>83</v>
      </c>
      <c r="L914" s="387">
        <v>29</v>
      </c>
      <c r="M914" s="388" t="s">
        <v>8330</v>
      </c>
      <c r="N914" s="389">
        <v>1000</v>
      </c>
      <c r="O914" s="390" t="s">
        <v>1350</v>
      </c>
      <c r="P914" s="373" t="s">
        <v>1350</v>
      </c>
      <c r="Q914" s="372" t="s">
        <v>3638</v>
      </c>
      <c r="R914" s="374">
        <v>20</v>
      </c>
      <c r="S914" s="375">
        <v>35</v>
      </c>
      <c r="T914" s="392">
        <v>25</v>
      </c>
      <c r="U914" s="391" t="s">
        <v>8329</v>
      </c>
      <c r="V914" s="376">
        <v>121.03531933684762</v>
      </c>
      <c r="W914" s="378">
        <v>122.53027371729796</v>
      </c>
      <c r="X914" s="377">
        <v>61.292203472927191</v>
      </c>
      <c r="Y914" s="387" t="s">
        <v>633</v>
      </c>
      <c r="Z914" s="395" t="s">
        <v>4557</v>
      </c>
      <c r="AA914" s="380">
        <v>195.56</v>
      </c>
      <c r="AB914" s="379" t="s">
        <v>3630</v>
      </c>
      <c r="AC914" s="380">
        <v>0</v>
      </c>
      <c r="AD914" s="379" t="s">
        <v>3630</v>
      </c>
      <c r="AE914" s="394">
        <v>0</v>
      </c>
      <c r="AF914" s="396">
        <v>1.839</v>
      </c>
      <c r="AG914" s="393">
        <v>0</v>
      </c>
      <c r="AH914" s="397" t="s">
        <v>7060</v>
      </c>
      <c r="AL914" s="525" t="s">
        <v>16258</v>
      </c>
      <c r="AM914" s="513" t="s">
        <v>83</v>
      </c>
      <c r="AN914" s="508">
        <v>100</v>
      </c>
      <c r="AO914" s="514">
        <v>1369</v>
      </c>
      <c r="AP914" s="498">
        <v>1369</v>
      </c>
      <c r="AQ914" s="515">
        <v>0</v>
      </c>
      <c r="AR914" s="512" t="s">
        <v>16257</v>
      </c>
      <c r="BA914" s="338" t="s">
        <v>8331</v>
      </c>
    </row>
    <row r="915" spans="2:53" ht="16.5" customHeight="1">
      <c r="B915" s="398" t="s">
        <v>8332</v>
      </c>
      <c r="C915" s="381" t="s">
        <v>8333</v>
      </c>
      <c r="D915" s="383">
        <v>1370</v>
      </c>
      <c r="E915" s="382" t="s">
        <v>633</v>
      </c>
      <c r="F915" s="369" t="s">
        <v>8334</v>
      </c>
      <c r="G915" s="385" t="s">
        <v>8335</v>
      </c>
      <c r="H915" s="386"/>
      <c r="I915" s="384" t="s">
        <v>501</v>
      </c>
      <c r="J915" s="367" t="s">
        <v>820</v>
      </c>
      <c r="K915" s="366" t="s">
        <v>83</v>
      </c>
      <c r="L915" s="387">
        <v>81</v>
      </c>
      <c r="M915" s="388" t="s">
        <v>8336</v>
      </c>
      <c r="N915" s="389">
        <v>1000</v>
      </c>
      <c r="O915" s="390" t="s">
        <v>1348</v>
      </c>
      <c r="P915" s="373" t="s">
        <v>1349</v>
      </c>
      <c r="Q915" s="372" t="s">
        <v>3638</v>
      </c>
      <c r="R915" s="374">
        <v>20</v>
      </c>
      <c r="S915" s="375">
        <v>35</v>
      </c>
      <c r="T915" s="392">
        <v>25</v>
      </c>
      <c r="U915" s="391" t="s">
        <v>8334</v>
      </c>
      <c r="V915" s="376">
        <v>120.98955613577023</v>
      </c>
      <c r="W915" s="378">
        <v>122.48881014546811</v>
      </c>
      <c r="X915" s="377">
        <v>61.27081685938083</v>
      </c>
      <c r="Y915" s="387">
        <v>61.66</v>
      </c>
      <c r="Z915" s="395" t="s">
        <v>4557</v>
      </c>
      <c r="AA915" s="380">
        <v>195</v>
      </c>
      <c r="AB915" s="379" t="s">
        <v>3630</v>
      </c>
      <c r="AC915" s="380">
        <v>10</v>
      </c>
      <c r="AD915" s="379" t="s">
        <v>3630</v>
      </c>
      <c r="AE915" s="394">
        <v>0</v>
      </c>
      <c r="AF915" s="396">
        <v>0</v>
      </c>
      <c r="AG915" s="393">
        <v>0</v>
      </c>
      <c r="AH915" s="397" t="s">
        <v>633</v>
      </c>
      <c r="AL915" s="525" t="s">
        <v>16259</v>
      </c>
      <c r="AM915" s="513" t="s">
        <v>83</v>
      </c>
      <c r="AN915" s="508">
        <v>100</v>
      </c>
      <c r="AO915" s="514">
        <v>1370</v>
      </c>
      <c r="AP915" s="498">
        <v>1370</v>
      </c>
      <c r="AQ915" s="515">
        <v>0</v>
      </c>
      <c r="AR915" s="512" t="s">
        <v>16260</v>
      </c>
      <c r="BA915" s="338" t="s">
        <v>8337</v>
      </c>
    </row>
    <row r="916" spans="2:53" ht="16.5" customHeight="1">
      <c r="B916" s="398" t="s">
        <v>8338</v>
      </c>
      <c r="C916" s="381" t="s">
        <v>8339</v>
      </c>
      <c r="D916" s="383">
        <v>1370</v>
      </c>
      <c r="E916" s="382" t="s">
        <v>8340</v>
      </c>
      <c r="F916" s="369" t="s">
        <v>8334</v>
      </c>
      <c r="G916" s="385" t="s">
        <v>8142</v>
      </c>
      <c r="H916" s="386"/>
      <c r="I916" s="384" t="s">
        <v>421</v>
      </c>
      <c r="J916" s="367" t="s">
        <v>793</v>
      </c>
      <c r="K916" s="366" t="s">
        <v>84</v>
      </c>
      <c r="L916" s="387">
        <v>29</v>
      </c>
      <c r="M916" s="388" t="s">
        <v>8341</v>
      </c>
      <c r="N916" s="389">
        <v>1000</v>
      </c>
      <c r="O916" s="390" t="s">
        <v>1350</v>
      </c>
      <c r="P916" s="373" t="s">
        <v>1351</v>
      </c>
      <c r="Q916" s="372" t="s">
        <v>3638</v>
      </c>
      <c r="R916" s="374">
        <v>35</v>
      </c>
      <c r="S916" s="375">
        <v>25</v>
      </c>
      <c r="T916" s="392">
        <v>20</v>
      </c>
      <c r="U916" s="391" t="s">
        <v>8334</v>
      </c>
      <c r="V916" s="376">
        <v>120.98382681691108</v>
      </c>
      <c r="W916" s="378">
        <v>122.48267158954759</v>
      </c>
      <c r="X916" s="377">
        <v>61.33175079677067</v>
      </c>
      <c r="Y916" s="387">
        <v>61.62</v>
      </c>
      <c r="Z916" s="395" t="s">
        <v>4557</v>
      </c>
      <c r="AA916" s="380">
        <v>196</v>
      </c>
      <c r="AB916" s="379" t="s">
        <v>3630</v>
      </c>
      <c r="AC916" s="380">
        <v>3</v>
      </c>
      <c r="AD916" s="379" t="s">
        <v>3630</v>
      </c>
      <c r="AE916" s="394">
        <v>0</v>
      </c>
      <c r="AF916" s="396">
        <v>0</v>
      </c>
      <c r="AG916" s="393">
        <v>0</v>
      </c>
      <c r="AH916" s="397" t="s">
        <v>633</v>
      </c>
      <c r="AL916" s="525" t="s">
        <v>16261</v>
      </c>
      <c r="AM916" s="513" t="s">
        <v>84</v>
      </c>
      <c r="AN916" s="508">
        <v>100</v>
      </c>
      <c r="AO916" s="514">
        <v>1370</v>
      </c>
      <c r="AP916" s="498">
        <v>995</v>
      </c>
      <c r="AQ916" s="515">
        <v>375</v>
      </c>
      <c r="AR916" s="512" t="s">
        <v>16262</v>
      </c>
      <c r="BA916" s="338" t="s">
        <v>8342</v>
      </c>
    </row>
    <row r="917" spans="2:53" ht="16.5" customHeight="1">
      <c r="B917" s="398" t="s">
        <v>8343</v>
      </c>
      <c r="C917" s="381" t="s">
        <v>8344</v>
      </c>
      <c r="D917" s="383">
        <v>1371</v>
      </c>
      <c r="E917" s="382" t="s">
        <v>8345</v>
      </c>
      <c r="F917" s="369" t="s">
        <v>8346</v>
      </c>
      <c r="G917" s="385" t="s">
        <v>8149</v>
      </c>
      <c r="H917" s="386"/>
      <c r="I917" s="384" t="s">
        <v>403</v>
      </c>
      <c r="J917" s="367" t="s">
        <v>857</v>
      </c>
      <c r="K917" s="366" t="s">
        <v>84</v>
      </c>
      <c r="L917" s="387">
        <v>24</v>
      </c>
      <c r="M917" s="388" t="s">
        <v>8347</v>
      </c>
      <c r="N917" s="389">
        <v>1000</v>
      </c>
      <c r="O917" s="390" t="s">
        <v>1350</v>
      </c>
      <c r="P917" s="373" t="s">
        <v>1351</v>
      </c>
      <c r="Q917" s="372" t="s">
        <v>3638</v>
      </c>
      <c r="R917" s="374">
        <v>30</v>
      </c>
      <c r="S917" s="375">
        <v>25</v>
      </c>
      <c r="T917" s="392">
        <v>20</v>
      </c>
      <c r="U917" s="391" t="s">
        <v>8346</v>
      </c>
      <c r="V917" s="376">
        <v>120.97330459451621</v>
      </c>
      <c r="W917" s="378">
        <v>122.4713977798388</v>
      </c>
      <c r="X917" s="377">
        <v>61.32764881282251</v>
      </c>
      <c r="Y917" s="387">
        <v>61.62</v>
      </c>
      <c r="Z917" s="395" t="s">
        <v>4557</v>
      </c>
      <c r="AA917" s="380">
        <v>198</v>
      </c>
      <c r="AB917" s="379" t="s">
        <v>3630</v>
      </c>
      <c r="AC917" s="380">
        <v>50</v>
      </c>
      <c r="AD917" s="379" t="s">
        <v>3630</v>
      </c>
      <c r="AE917" s="394">
        <v>0</v>
      </c>
      <c r="AF917" s="396">
        <v>0</v>
      </c>
      <c r="AG917" s="393">
        <v>0</v>
      </c>
      <c r="AH917" s="397" t="s">
        <v>633</v>
      </c>
      <c r="AL917" s="525" t="s">
        <v>16263</v>
      </c>
      <c r="AM917" s="513" t="s">
        <v>84</v>
      </c>
      <c r="AN917" s="508">
        <v>100</v>
      </c>
      <c r="AO917" s="514">
        <v>1371</v>
      </c>
      <c r="AP917" s="498">
        <v>996</v>
      </c>
      <c r="AQ917" s="515">
        <v>375</v>
      </c>
      <c r="AR917" s="512" t="s">
        <v>16264</v>
      </c>
      <c r="BA917" s="338" t="s">
        <v>8348</v>
      </c>
    </row>
    <row r="918" spans="2:53" ht="16.5" customHeight="1">
      <c r="B918" s="398" t="s">
        <v>8349</v>
      </c>
      <c r="C918" s="381" t="s">
        <v>8350</v>
      </c>
      <c r="D918" s="383">
        <v>1371</v>
      </c>
      <c r="E918" s="382" t="s">
        <v>633</v>
      </c>
      <c r="F918" s="369" t="s">
        <v>8346</v>
      </c>
      <c r="G918" s="385" t="s">
        <v>8351</v>
      </c>
      <c r="H918" s="386"/>
      <c r="I918" s="384" t="s">
        <v>401</v>
      </c>
      <c r="J918" s="367" t="s">
        <v>68</v>
      </c>
      <c r="K918" s="366" t="s">
        <v>83</v>
      </c>
      <c r="L918" s="387">
        <v>14</v>
      </c>
      <c r="M918" s="388" t="s">
        <v>8353</v>
      </c>
      <c r="N918" s="389">
        <v>1000</v>
      </c>
      <c r="O918" s="390" t="s">
        <v>1350</v>
      </c>
      <c r="P918" s="373" t="s">
        <v>1351</v>
      </c>
      <c r="Q918" s="372" t="s">
        <v>3638</v>
      </c>
      <c r="R918" s="374">
        <v>20</v>
      </c>
      <c r="S918" s="375">
        <v>35</v>
      </c>
      <c r="T918" s="392">
        <v>25</v>
      </c>
      <c r="U918" s="391" t="s">
        <v>8346</v>
      </c>
      <c r="V918" s="376">
        <v>120.97406041764022</v>
      </c>
      <c r="W918" s="378">
        <v>122.47220759032879</v>
      </c>
      <c r="X918" s="377">
        <v>61.261865996015516</v>
      </c>
      <c r="Y918" s="387">
        <v>61.65</v>
      </c>
      <c r="Z918" s="395" t="s">
        <v>4557</v>
      </c>
      <c r="AA918" s="380">
        <v>194</v>
      </c>
      <c r="AB918" s="379" t="s">
        <v>3630</v>
      </c>
      <c r="AC918" s="380">
        <v>4</v>
      </c>
      <c r="AD918" s="379" t="s">
        <v>3630</v>
      </c>
      <c r="AE918" s="394">
        <v>0</v>
      </c>
      <c r="AF918" s="396">
        <v>0</v>
      </c>
      <c r="AG918" s="393">
        <v>0</v>
      </c>
      <c r="AH918" s="397" t="s">
        <v>633</v>
      </c>
      <c r="AL918" s="525" t="s">
        <v>16265</v>
      </c>
      <c r="AM918" s="513" t="s">
        <v>83</v>
      </c>
      <c r="AN918" s="508">
        <v>100</v>
      </c>
      <c r="AO918" s="514">
        <v>1371</v>
      </c>
      <c r="AP918" s="498">
        <v>1371</v>
      </c>
      <c r="AQ918" s="515">
        <v>0</v>
      </c>
      <c r="AR918" s="512" t="s">
        <v>16266</v>
      </c>
      <c r="BA918" s="338" t="s">
        <v>8354</v>
      </c>
    </row>
    <row r="919" spans="2:53" ht="16.5" customHeight="1">
      <c r="B919" s="398" t="s">
        <v>8355</v>
      </c>
      <c r="C919" s="381" t="s">
        <v>8356</v>
      </c>
      <c r="D919" s="383">
        <v>1372</v>
      </c>
      <c r="E919" s="382" t="s">
        <v>633</v>
      </c>
      <c r="F919" s="369" t="s">
        <v>8357</v>
      </c>
      <c r="G919" s="385" t="s">
        <v>8358</v>
      </c>
      <c r="H919" s="386"/>
      <c r="I919" s="384" t="s">
        <v>1109</v>
      </c>
      <c r="J919" s="367" t="s">
        <v>182</v>
      </c>
      <c r="K919" s="366" t="s">
        <v>83</v>
      </c>
      <c r="L919" s="387">
        <v>18</v>
      </c>
      <c r="M919" s="388" t="s">
        <v>8359</v>
      </c>
      <c r="N919" s="389">
        <v>1000</v>
      </c>
      <c r="O919" s="390" t="s">
        <v>1350</v>
      </c>
      <c r="P919" s="373" t="s">
        <v>1350</v>
      </c>
      <c r="Q919" s="372" t="s">
        <v>3638</v>
      </c>
      <c r="R919" s="374">
        <v>20</v>
      </c>
      <c r="S919" s="375">
        <v>35</v>
      </c>
      <c r="T919" s="392">
        <v>25</v>
      </c>
      <c r="U919" s="391" t="s">
        <v>8357</v>
      </c>
      <c r="V919" s="376">
        <v>120.95965454197997</v>
      </c>
      <c r="W919" s="378">
        <v>122.45677272354997</v>
      </c>
      <c r="X919" s="377">
        <v>61.251786367235034</v>
      </c>
      <c r="Y919" s="387" t="s">
        <v>633</v>
      </c>
      <c r="Z919" s="395" t="s">
        <v>4557</v>
      </c>
      <c r="AA919" s="380">
        <v>195.56</v>
      </c>
      <c r="AB919" s="379" t="s">
        <v>3630</v>
      </c>
      <c r="AC919" s="380">
        <v>0</v>
      </c>
      <c r="AD919" s="379" t="s">
        <v>3630</v>
      </c>
      <c r="AE919" s="394">
        <v>0</v>
      </c>
      <c r="AF919" s="396">
        <v>1.8380000000000001</v>
      </c>
      <c r="AG919" s="393">
        <v>0</v>
      </c>
      <c r="AH919" s="397" t="s">
        <v>7060</v>
      </c>
      <c r="AL919" s="525" t="s">
        <v>16267</v>
      </c>
      <c r="AM919" s="513" t="s">
        <v>83</v>
      </c>
      <c r="AN919" s="508">
        <v>100</v>
      </c>
      <c r="AO919" s="514">
        <v>1372</v>
      </c>
      <c r="AP919" s="498">
        <v>1372</v>
      </c>
      <c r="AQ919" s="515">
        <v>0</v>
      </c>
      <c r="AR919" s="512" t="s">
        <v>16268</v>
      </c>
      <c r="BA919" s="338" t="s">
        <v>8360</v>
      </c>
    </row>
    <row r="920" spans="2:53" ht="16.5" customHeight="1">
      <c r="B920" s="398" t="s">
        <v>8361</v>
      </c>
      <c r="C920" s="381" t="s">
        <v>8362</v>
      </c>
      <c r="D920" s="383">
        <v>1372</v>
      </c>
      <c r="E920" s="382" t="s">
        <v>633</v>
      </c>
      <c r="F920" s="369" t="s">
        <v>8363</v>
      </c>
      <c r="G920" s="385" t="s">
        <v>8364</v>
      </c>
      <c r="H920" s="386"/>
      <c r="I920" s="384" t="s">
        <v>404</v>
      </c>
      <c r="J920" s="367" t="s">
        <v>810</v>
      </c>
      <c r="K920" s="366" t="s">
        <v>83</v>
      </c>
      <c r="L920" s="387">
        <v>17</v>
      </c>
      <c r="M920" s="388" t="s">
        <v>8366</v>
      </c>
      <c r="N920" s="389">
        <v>1000</v>
      </c>
      <c r="O920" s="390" t="s">
        <v>1182</v>
      </c>
      <c r="P920" s="373" t="s">
        <v>1182</v>
      </c>
      <c r="Q920" s="372" t="s">
        <v>3814</v>
      </c>
      <c r="R920" s="374">
        <v>30</v>
      </c>
      <c r="S920" s="375">
        <v>30</v>
      </c>
      <c r="T920" s="392">
        <v>20</v>
      </c>
      <c r="U920" s="391" t="s">
        <v>8363</v>
      </c>
      <c r="V920" s="376">
        <v>120.95</v>
      </c>
      <c r="W920" s="378">
        <v>122.44642857142857</v>
      </c>
      <c r="X920" s="377">
        <v>61.246785714285714</v>
      </c>
      <c r="Y920" s="387" t="s">
        <v>633</v>
      </c>
      <c r="Z920" s="395" t="s">
        <v>4557</v>
      </c>
      <c r="AA920" s="380">
        <v>195</v>
      </c>
      <c r="AB920" s="379" t="s">
        <v>3630</v>
      </c>
      <c r="AC920" s="380">
        <v>10</v>
      </c>
      <c r="AD920" s="379" t="s">
        <v>3630</v>
      </c>
      <c r="AE920" s="394">
        <v>0</v>
      </c>
      <c r="AF920" s="396">
        <v>0</v>
      </c>
      <c r="AG920" s="393">
        <v>0</v>
      </c>
      <c r="AH920" s="397" t="s">
        <v>633</v>
      </c>
      <c r="AL920" s="525" t="s">
        <v>16269</v>
      </c>
      <c r="AM920" s="513" t="s">
        <v>83</v>
      </c>
      <c r="AN920" s="508">
        <v>100</v>
      </c>
      <c r="AO920" s="514">
        <v>1372</v>
      </c>
      <c r="AP920" s="498">
        <v>1372</v>
      </c>
      <c r="AQ920" s="515">
        <v>0</v>
      </c>
      <c r="AR920" s="512" t="s">
        <v>16270</v>
      </c>
      <c r="BA920" s="338" t="s">
        <v>8367</v>
      </c>
    </row>
    <row r="921" spans="2:53" ht="16.5" customHeight="1">
      <c r="B921" s="398" t="s">
        <v>8368</v>
      </c>
      <c r="C921" s="381" t="s">
        <v>8369</v>
      </c>
      <c r="D921" s="383">
        <v>1373</v>
      </c>
      <c r="E921" s="382" t="s">
        <v>633</v>
      </c>
      <c r="F921" s="369" t="s">
        <v>8370</v>
      </c>
      <c r="G921" s="385" t="s">
        <v>8371</v>
      </c>
      <c r="H921" s="386"/>
      <c r="I921" s="384" t="s">
        <v>501</v>
      </c>
      <c r="J921" s="367" t="s">
        <v>823</v>
      </c>
      <c r="K921" s="366" t="s">
        <v>83</v>
      </c>
      <c r="L921" s="387">
        <v>212</v>
      </c>
      <c r="M921" s="388" t="s">
        <v>8372</v>
      </c>
      <c r="N921" s="389">
        <v>1000</v>
      </c>
      <c r="O921" s="390" t="s">
        <v>1348</v>
      </c>
      <c r="P921" s="373" t="s">
        <v>1349</v>
      </c>
      <c r="Q921" s="372" t="s">
        <v>3638</v>
      </c>
      <c r="R921" s="374">
        <v>20</v>
      </c>
      <c r="S921" s="375">
        <v>35</v>
      </c>
      <c r="T921" s="392">
        <v>25</v>
      </c>
      <c r="U921" s="391" t="s">
        <v>8370</v>
      </c>
      <c r="V921" s="376">
        <v>120.94151436031332</v>
      </c>
      <c r="W921" s="378">
        <v>122.43733681462142</v>
      </c>
      <c r="X921" s="377">
        <v>61.24557441253264</v>
      </c>
      <c r="Y921" s="387">
        <v>61.62</v>
      </c>
      <c r="Z921" s="395" t="s">
        <v>4557</v>
      </c>
      <c r="AA921" s="380">
        <v>195</v>
      </c>
      <c r="AB921" s="379" t="s">
        <v>3630</v>
      </c>
      <c r="AC921" s="380">
        <v>10</v>
      </c>
      <c r="AD921" s="379" t="s">
        <v>3630</v>
      </c>
      <c r="AE921" s="394">
        <v>0</v>
      </c>
      <c r="AF921" s="396">
        <v>0</v>
      </c>
      <c r="AG921" s="393">
        <v>0</v>
      </c>
      <c r="AH921" s="397" t="s">
        <v>633</v>
      </c>
      <c r="AL921" s="525" t="s">
        <v>16271</v>
      </c>
      <c r="AM921" s="513" t="s">
        <v>83</v>
      </c>
      <c r="AN921" s="508">
        <v>100</v>
      </c>
      <c r="AO921" s="514">
        <v>1373</v>
      </c>
      <c r="AP921" s="498">
        <v>1373</v>
      </c>
      <c r="AQ921" s="515">
        <v>0</v>
      </c>
      <c r="AR921" s="512" t="s">
        <v>16272</v>
      </c>
      <c r="BA921" s="338" t="s">
        <v>8373</v>
      </c>
    </row>
    <row r="922" spans="2:53" ht="16.5" customHeight="1">
      <c r="B922" s="398" t="s">
        <v>8368</v>
      </c>
      <c r="C922" s="381" t="s">
        <v>8369</v>
      </c>
      <c r="D922" s="383">
        <v>1374</v>
      </c>
      <c r="E922" s="382" t="s">
        <v>8374</v>
      </c>
      <c r="F922" s="369" t="s">
        <v>8375</v>
      </c>
      <c r="G922" s="385" t="s">
        <v>8374</v>
      </c>
      <c r="H922" s="386"/>
      <c r="I922" s="384" t="s">
        <v>402</v>
      </c>
      <c r="J922" s="367" t="s">
        <v>484</v>
      </c>
      <c r="K922" s="366" t="s">
        <v>84</v>
      </c>
      <c r="L922" s="387">
        <v>12</v>
      </c>
      <c r="M922" s="388" t="s">
        <v>8376</v>
      </c>
      <c r="N922" s="389">
        <v>1000</v>
      </c>
      <c r="O922" s="390" t="s">
        <v>1348</v>
      </c>
      <c r="P922" s="373" t="s">
        <v>1348</v>
      </c>
      <c r="Q922" s="372" t="s">
        <v>3638</v>
      </c>
      <c r="R922" s="374">
        <v>30</v>
      </c>
      <c r="S922" s="375">
        <v>30</v>
      </c>
      <c r="T922" s="392">
        <v>20</v>
      </c>
      <c r="U922" s="391" t="s">
        <v>8375</v>
      </c>
      <c r="V922" s="376">
        <v>120.89547622668891</v>
      </c>
      <c r="W922" s="378">
        <v>122.38801024288098</v>
      </c>
      <c r="X922" s="377">
        <v>61.28825676521506</v>
      </c>
      <c r="Y922" s="387" t="s">
        <v>633</v>
      </c>
      <c r="Z922" s="395" t="s">
        <v>4557</v>
      </c>
      <c r="AA922" s="380">
        <v>196</v>
      </c>
      <c r="AB922" s="379" t="s">
        <v>3630</v>
      </c>
      <c r="AC922" s="380">
        <v>0</v>
      </c>
      <c r="AD922" s="379" t="s">
        <v>3630</v>
      </c>
      <c r="AE922" s="394">
        <v>0</v>
      </c>
      <c r="AF922" s="396">
        <v>0</v>
      </c>
      <c r="AG922" s="393">
        <v>0</v>
      </c>
      <c r="AH922" s="397" t="s">
        <v>633</v>
      </c>
      <c r="AL922" s="525" t="s">
        <v>16273</v>
      </c>
      <c r="AM922" s="513" t="s">
        <v>84</v>
      </c>
      <c r="AN922" s="508">
        <v>100</v>
      </c>
      <c r="AO922" s="514">
        <v>1374</v>
      </c>
      <c r="AP922" s="498">
        <v>997</v>
      </c>
      <c r="AQ922" s="515">
        <v>377</v>
      </c>
      <c r="AR922" s="512" t="s">
        <v>16274</v>
      </c>
      <c r="BA922" s="338" t="s">
        <v>8377</v>
      </c>
    </row>
    <row r="923" spans="2:53" ht="16.5" customHeight="1">
      <c r="B923" s="398" t="s">
        <v>8368</v>
      </c>
      <c r="C923" s="381" t="s">
        <v>8369</v>
      </c>
      <c r="D923" s="383">
        <v>1374</v>
      </c>
      <c r="E923" s="382" t="s">
        <v>8374</v>
      </c>
      <c r="F923" s="369" t="s">
        <v>8378</v>
      </c>
      <c r="G923" s="385" t="s">
        <v>8335</v>
      </c>
      <c r="H923" s="386"/>
      <c r="I923" s="384" t="s">
        <v>337</v>
      </c>
      <c r="J923" s="367" t="s">
        <v>78</v>
      </c>
      <c r="K923" s="366" t="s">
        <v>84</v>
      </c>
      <c r="L923" s="387">
        <v>7</v>
      </c>
      <c r="M923" s="388" t="s">
        <v>8379</v>
      </c>
      <c r="N923" s="389">
        <v>1000</v>
      </c>
      <c r="O923" s="390" t="s">
        <v>1350</v>
      </c>
      <c r="P923" s="373" t="s">
        <v>1351</v>
      </c>
      <c r="Q923" s="372" t="s">
        <v>3638</v>
      </c>
      <c r="R923" s="374">
        <v>35</v>
      </c>
      <c r="S923" s="375">
        <v>25</v>
      </c>
      <c r="T923" s="392">
        <v>25</v>
      </c>
      <c r="U923" s="391" t="s">
        <v>8378</v>
      </c>
      <c r="V923" s="376">
        <v>120.94751799769705</v>
      </c>
      <c r="W923" s="378">
        <v>122.44376928324684</v>
      </c>
      <c r="X923" s="377">
        <v>61.314356359528048</v>
      </c>
      <c r="Y923" s="387">
        <v>61.6</v>
      </c>
      <c r="Z923" s="395" t="s">
        <v>4557</v>
      </c>
      <c r="AA923" s="380">
        <v>144</v>
      </c>
      <c r="AB923" s="379" t="s">
        <v>3630</v>
      </c>
      <c r="AC923" s="380">
        <v>0</v>
      </c>
      <c r="AD923" s="379" t="s">
        <v>3630</v>
      </c>
      <c r="AE923" s="394">
        <v>0</v>
      </c>
      <c r="AF923" s="396">
        <v>0</v>
      </c>
      <c r="AG923" s="393">
        <v>0</v>
      </c>
      <c r="AH923" s="397" t="s">
        <v>633</v>
      </c>
      <c r="AL923" s="525" t="s">
        <v>16275</v>
      </c>
      <c r="AM923" s="513" t="s">
        <v>84</v>
      </c>
      <c r="AN923" s="508">
        <v>100</v>
      </c>
      <c r="AO923" s="514">
        <v>1374</v>
      </c>
      <c r="AP923" s="498">
        <v>998</v>
      </c>
      <c r="AQ923" s="515">
        <v>376</v>
      </c>
      <c r="AR923" s="512" t="s">
        <v>16276</v>
      </c>
      <c r="BA923" s="338" t="s">
        <v>8380</v>
      </c>
    </row>
    <row r="924" spans="2:53" ht="16.5" customHeight="1">
      <c r="B924" s="398" t="s">
        <v>8381</v>
      </c>
      <c r="C924" s="381" t="s">
        <v>8382</v>
      </c>
      <c r="D924" s="383">
        <v>1373</v>
      </c>
      <c r="E924" s="382" t="s">
        <v>633</v>
      </c>
      <c r="F924" s="369" t="s">
        <v>8370</v>
      </c>
      <c r="G924" s="385" t="s">
        <v>8383</v>
      </c>
      <c r="H924" s="386"/>
      <c r="I924" s="384" t="s">
        <v>403</v>
      </c>
      <c r="J924" s="367" t="s">
        <v>1374</v>
      </c>
      <c r="K924" s="366" t="s">
        <v>83</v>
      </c>
      <c r="L924" s="387">
        <v>70</v>
      </c>
      <c r="M924" s="388" t="s">
        <v>8384</v>
      </c>
      <c r="N924" s="389">
        <v>1000</v>
      </c>
      <c r="O924" s="390" t="s">
        <v>1350</v>
      </c>
      <c r="P924" s="373" t="s">
        <v>1351</v>
      </c>
      <c r="Q924" s="372" t="s">
        <v>3638</v>
      </c>
      <c r="R924" s="374">
        <v>20</v>
      </c>
      <c r="S924" s="375">
        <v>30</v>
      </c>
      <c r="T924" s="392">
        <v>25</v>
      </c>
      <c r="U924" s="391" t="s">
        <v>8370</v>
      </c>
      <c r="V924" s="376">
        <v>120.937453407248</v>
      </c>
      <c r="W924" s="378">
        <v>122.43298579348</v>
      </c>
      <c r="X924" s="377">
        <v>61.239780399636011</v>
      </c>
      <c r="Y924" s="387">
        <v>61.6</v>
      </c>
      <c r="Z924" s="395" t="s">
        <v>4557</v>
      </c>
      <c r="AA924" s="380">
        <v>198</v>
      </c>
      <c r="AB924" s="379" t="s">
        <v>3630</v>
      </c>
      <c r="AC924" s="380">
        <v>50</v>
      </c>
      <c r="AD924" s="379" t="s">
        <v>3630</v>
      </c>
      <c r="AE924" s="394">
        <v>0</v>
      </c>
      <c r="AF924" s="396">
        <v>0</v>
      </c>
      <c r="AG924" s="393">
        <v>0</v>
      </c>
      <c r="AH924" s="397" t="s">
        <v>633</v>
      </c>
      <c r="AL924" s="525" t="s">
        <v>16277</v>
      </c>
      <c r="AM924" s="513" t="s">
        <v>83</v>
      </c>
      <c r="AN924" s="508">
        <v>100</v>
      </c>
      <c r="AO924" s="514">
        <v>1373</v>
      </c>
      <c r="AP924" s="498">
        <v>1373</v>
      </c>
      <c r="AQ924" s="515">
        <v>0</v>
      </c>
      <c r="AR924" s="512" t="s">
        <v>16278</v>
      </c>
      <c r="BA924" s="338" t="s">
        <v>8385</v>
      </c>
    </row>
    <row r="925" spans="2:53" ht="16.5" customHeight="1">
      <c r="B925" s="398" t="s">
        <v>8381</v>
      </c>
      <c r="C925" s="381" t="s">
        <v>8382</v>
      </c>
      <c r="D925" s="383">
        <v>1375</v>
      </c>
      <c r="E925" s="382" t="s">
        <v>633</v>
      </c>
      <c r="F925" s="369" t="s">
        <v>8386</v>
      </c>
      <c r="G925" s="385" t="s">
        <v>8387</v>
      </c>
      <c r="H925" s="386"/>
      <c r="I925" s="384" t="s">
        <v>1109</v>
      </c>
      <c r="J925" s="367" t="s">
        <v>1119</v>
      </c>
      <c r="K925" s="366" t="s">
        <v>83</v>
      </c>
      <c r="L925" s="387">
        <v>4</v>
      </c>
      <c r="M925" s="388" t="s">
        <v>8388</v>
      </c>
      <c r="N925" s="389">
        <v>1000</v>
      </c>
      <c r="O925" s="390" t="s">
        <v>1350</v>
      </c>
      <c r="P925" s="373" t="s">
        <v>1350</v>
      </c>
      <c r="Q925" s="372" t="s">
        <v>3638</v>
      </c>
      <c r="R925" s="374">
        <v>20</v>
      </c>
      <c r="S925" s="375">
        <v>35</v>
      </c>
      <c r="T925" s="392">
        <v>25</v>
      </c>
      <c r="U925" s="391" t="s">
        <v>8386</v>
      </c>
      <c r="V925" s="376">
        <v>120.93054147165972</v>
      </c>
      <c r="W925" s="378">
        <v>122.42558014820685</v>
      </c>
      <c r="X925" s="377">
        <v>61.236939190066707</v>
      </c>
      <c r="Y925" s="387" t="s">
        <v>633</v>
      </c>
      <c r="Z925" s="395" t="s">
        <v>4557</v>
      </c>
      <c r="AA925" s="380">
        <v>195.56</v>
      </c>
      <c r="AB925" s="379" t="s">
        <v>3630</v>
      </c>
      <c r="AC925" s="380">
        <v>0</v>
      </c>
      <c r="AD925" s="379" t="s">
        <v>3630</v>
      </c>
      <c r="AE925" s="394">
        <v>0</v>
      </c>
      <c r="AF925" s="396">
        <v>1.837</v>
      </c>
      <c r="AG925" s="393">
        <v>0</v>
      </c>
      <c r="AH925" s="397" t="s">
        <v>7060</v>
      </c>
      <c r="AL925" s="525" t="s">
        <v>16279</v>
      </c>
      <c r="AM925" s="513" t="s">
        <v>83</v>
      </c>
      <c r="AN925" s="508">
        <v>100</v>
      </c>
      <c r="AO925" s="514">
        <v>1375</v>
      </c>
      <c r="AP925" s="498">
        <v>1375</v>
      </c>
      <c r="AQ925" s="515">
        <v>0</v>
      </c>
      <c r="AR925" s="512" t="s">
        <v>16280</v>
      </c>
      <c r="BA925" s="338" t="s">
        <v>8389</v>
      </c>
    </row>
    <row r="926" spans="2:53" ht="16.5" customHeight="1">
      <c r="B926" s="398" t="s">
        <v>8381</v>
      </c>
      <c r="C926" s="381" t="s">
        <v>8382</v>
      </c>
      <c r="D926" s="383">
        <v>1375</v>
      </c>
      <c r="E926" s="382" t="s">
        <v>8390</v>
      </c>
      <c r="F926" s="369" t="s">
        <v>8391</v>
      </c>
      <c r="G926" s="385" t="s">
        <v>8392</v>
      </c>
      <c r="H926" s="386"/>
      <c r="I926" s="384" t="s">
        <v>421</v>
      </c>
      <c r="J926" s="367" t="s">
        <v>792</v>
      </c>
      <c r="K926" s="366" t="s">
        <v>84</v>
      </c>
      <c r="L926" s="387">
        <v>15</v>
      </c>
      <c r="M926" s="388" t="s">
        <v>8394</v>
      </c>
      <c r="N926" s="389">
        <v>1000</v>
      </c>
      <c r="O926" s="390" t="s">
        <v>1350</v>
      </c>
      <c r="P926" s="373" t="s">
        <v>1351</v>
      </c>
      <c r="Q926" s="372" t="s">
        <v>3638</v>
      </c>
      <c r="R926" s="374">
        <v>35</v>
      </c>
      <c r="S926" s="375">
        <v>25</v>
      </c>
      <c r="T926" s="392">
        <v>20</v>
      </c>
      <c r="U926" s="391" t="s">
        <v>8391</v>
      </c>
      <c r="V926" s="376">
        <v>120.92161857475068</v>
      </c>
      <c r="W926" s="378">
        <v>122.41601990151858</v>
      </c>
      <c r="X926" s="377">
        <v>61.301180761865368</v>
      </c>
      <c r="Y926" s="387">
        <v>61.589999999999996</v>
      </c>
      <c r="Z926" s="395" t="s">
        <v>4557</v>
      </c>
      <c r="AA926" s="380">
        <v>196</v>
      </c>
      <c r="AB926" s="379" t="s">
        <v>3630</v>
      </c>
      <c r="AC926" s="380">
        <v>3</v>
      </c>
      <c r="AD926" s="379" t="s">
        <v>3630</v>
      </c>
      <c r="AE926" s="394">
        <v>0</v>
      </c>
      <c r="AF926" s="396">
        <v>0</v>
      </c>
      <c r="AG926" s="393">
        <v>0</v>
      </c>
      <c r="AH926" s="397" t="s">
        <v>633</v>
      </c>
      <c r="AL926" s="525" t="s">
        <v>16281</v>
      </c>
      <c r="AM926" s="513" t="s">
        <v>84</v>
      </c>
      <c r="AN926" s="508">
        <v>100</v>
      </c>
      <c r="AO926" s="514">
        <v>1375</v>
      </c>
      <c r="AP926" s="498">
        <v>998</v>
      </c>
      <c r="AQ926" s="515">
        <v>377</v>
      </c>
      <c r="AR926" s="512" t="s">
        <v>16282</v>
      </c>
      <c r="BA926" s="338" t="s">
        <v>8395</v>
      </c>
    </row>
    <row r="927" spans="2:53" ht="16.5" customHeight="1">
      <c r="B927" s="398" t="s">
        <v>8396</v>
      </c>
      <c r="C927" s="381" t="s">
        <v>8397</v>
      </c>
      <c r="D927" s="383">
        <v>1376</v>
      </c>
      <c r="E927" s="382" t="s">
        <v>633</v>
      </c>
      <c r="F927" s="369" t="s">
        <v>8398</v>
      </c>
      <c r="G927" s="385" t="s">
        <v>8399</v>
      </c>
      <c r="H927" s="386"/>
      <c r="I927" s="384" t="s">
        <v>331</v>
      </c>
      <c r="J927" s="367" t="s">
        <v>503</v>
      </c>
      <c r="K927" s="366" t="s">
        <v>83</v>
      </c>
      <c r="L927" s="387">
        <v>8</v>
      </c>
      <c r="M927" s="388" t="s">
        <v>8400</v>
      </c>
      <c r="N927" s="389">
        <v>1000</v>
      </c>
      <c r="O927" s="390" t="s">
        <v>1348</v>
      </c>
      <c r="P927" s="373" t="s">
        <v>1349</v>
      </c>
      <c r="Q927" s="372" t="s">
        <v>3638</v>
      </c>
      <c r="R927" s="374">
        <v>25</v>
      </c>
      <c r="S927" s="375">
        <v>38</v>
      </c>
      <c r="T927" s="392">
        <v>25</v>
      </c>
      <c r="U927" s="391" t="s">
        <v>8398</v>
      </c>
      <c r="V927" s="376">
        <v>120.92410220994476</v>
      </c>
      <c r="W927" s="378">
        <v>122.41868093922653</v>
      </c>
      <c r="X927" s="377">
        <v>61.23360842541436</v>
      </c>
      <c r="Y927" s="387">
        <v>61.61</v>
      </c>
      <c r="Z927" s="395" t="s">
        <v>4557</v>
      </c>
      <c r="AA927" s="380">
        <v>121.25</v>
      </c>
      <c r="AB927" s="379" t="s">
        <v>3630</v>
      </c>
      <c r="AC927" s="380">
        <v>10</v>
      </c>
      <c r="AD927" s="379" t="s">
        <v>3630</v>
      </c>
      <c r="AE927" s="394">
        <v>0</v>
      </c>
      <c r="AF927" s="396">
        <v>0</v>
      </c>
      <c r="AG927" s="393">
        <v>0</v>
      </c>
      <c r="AH927" s="397" t="s">
        <v>633</v>
      </c>
      <c r="AL927" s="525" t="s">
        <v>16283</v>
      </c>
      <c r="AM927" s="513" t="s">
        <v>83</v>
      </c>
      <c r="AN927" s="508">
        <v>100</v>
      </c>
      <c r="AO927" s="514">
        <v>1376</v>
      </c>
      <c r="AP927" s="498">
        <v>1376</v>
      </c>
      <c r="AQ927" s="515">
        <v>0</v>
      </c>
      <c r="AR927" s="512" t="s">
        <v>16280</v>
      </c>
      <c r="BA927" s="338" t="s">
        <v>8401</v>
      </c>
    </row>
    <row r="928" spans="2:53" ht="16.5" customHeight="1">
      <c r="B928" s="398" t="s">
        <v>8396</v>
      </c>
      <c r="C928" s="381" t="s">
        <v>8397</v>
      </c>
      <c r="D928" s="383">
        <v>1376</v>
      </c>
      <c r="E928" s="382" t="s">
        <v>633</v>
      </c>
      <c r="F928" s="369" t="s">
        <v>8402</v>
      </c>
      <c r="G928" s="385" t="s">
        <v>8236</v>
      </c>
      <c r="H928" s="386"/>
      <c r="I928" s="384" t="s">
        <v>501</v>
      </c>
      <c r="J928" s="367" t="s">
        <v>824</v>
      </c>
      <c r="K928" s="366" t="s">
        <v>83</v>
      </c>
      <c r="L928" s="387">
        <v>124</v>
      </c>
      <c r="M928" s="388" t="s">
        <v>8403</v>
      </c>
      <c r="N928" s="389">
        <v>1000</v>
      </c>
      <c r="O928" s="390" t="s">
        <v>1348</v>
      </c>
      <c r="P928" s="373" t="s">
        <v>1349</v>
      </c>
      <c r="Q928" s="372" t="s">
        <v>3638</v>
      </c>
      <c r="R928" s="374">
        <v>20</v>
      </c>
      <c r="S928" s="375">
        <v>35</v>
      </c>
      <c r="T928" s="392">
        <v>25</v>
      </c>
      <c r="U928" s="391" t="s">
        <v>8402</v>
      </c>
      <c r="V928" s="376">
        <v>120.91227154046999</v>
      </c>
      <c r="W928" s="378">
        <v>122.40600522193212</v>
      </c>
      <c r="X928" s="377">
        <v>61.230861618798933</v>
      </c>
      <c r="Y928" s="387">
        <v>61.6</v>
      </c>
      <c r="Z928" s="395" t="s">
        <v>4557</v>
      </c>
      <c r="AA928" s="380">
        <v>195</v>
      </c>
      <c r="AB928" s="379" t="s">
        <v>3630</v>
      </c>
      <c r="AC928" s="380">
        <v>10</v>
      </c>
      <c r="AD928" s="379" t="s">
        <v>3630</v>
      </c>
      <c r="AE928" s="394">
        <v>0</v>
      </c>
      <c r="AF928" s="396">
        <v>0</v>
      </c>
      <c r="AG928" s="393">
        <v>0</v>
      </c>
      <c r="AH928" s="397" t="s">
        <v>633</v>
      </c>
      <c r="AL928" s="525" t="s">
        <v>16284</v>
      </c>
      <c r="AM928" s="513" t="s">
        <v>83</v>
      </c>
      <c r="AN928" s="508">
        <v>100</v>
      </c>
      <c r="AO928" s="514">
        <v>1376</v>
      </c>
      <c r="AP928" s="498">
        <v>1376</v>
      </c>
      <c r="AQ928" s="515">
        <v>0</v>
      </c>
      <c r="AR928" s="512" t="s">
        <v>16285</v>
      </c>
      <c r="BA928" s="338" t="s">
        <v>8404</v>
      </c>
    </row>
    <row r="929" spans="2:53" ht="16.5" customHeight="1">
      <c r="B929" s="398" t="s">
        <v>8405</v>
      </c>
      <c r="C929" s="381" t="s">
        <v>8406</v>
      </c>
      <c r="D929" s="383">
        <v>1377</v>
      </c>
      <c r="E929" s="382" t="s">
        <v>8211</v>
      </c>
      <c r="F929" s="369" t="s">
        <v>8407</v>
      </c>
      <c r="G929" s="385" t="s">
        <v>8364</v>
      </c>
      <c r="H929" s="386"/>
      <c r="I929" s="384" t="s">
        <v>401</v>
      </c>
      <c r="J929" s="367" t="s">
        <v>474</v>
      </c>
      <c r="K929" s="366" t="s">
        <v>84</v>
      </c>
      <c r="L929" s="387">
        <v>13</v>
      </c>
      <c r="M929" s="388" t="s">
        <v>8408</v>
      </c>
      <c r="N929" s="389">
        <v>1000</v>
      </c>
      <c r="O929" s="390" t="s">
        <v>1350</v>
      </c>
      <c r="P929" s="373" t="s">
        <v>1351</v>
      </c>
      <c r="Q929" s="372" t="s">
        <v>3638</v>
      </c>
      <c r="R929" s="374">
        <v>35</v>
      </c>
      <c r="S929" s="375">
        <v>25</v>
      </c>
      <c r="T929" s="392">
        <v>20</v>
      </c>
      <c r="U929" s="391" t="s">
        <v>8407</v>
      </c>
      <c r="V929" s="376">
        <v>120.90405899403092</v>
      </c>
      <c r="W929" s="378">
        <v>122.39720606503313</v>
      </c>
      <c r="X929" s="377">
        <v>61.294367470467968</v>
      </c>
      <c r="Y929" s="387">
        <v>61.58</v>
      </c>
      <c r="Z929" s="395" t="s">
        <v>4557</v>
      </c>
      <c r="AA929" s="380">
        <v>194</v>
      </c>
      <c r="AB929" s="379" t="s">
        <v>3630</v>
      </c>
      <c r="AC929" s="380">
        <v>4</v>
      </c>
      <c r="AD929" s="379" t="s">
        <v>3630</v>
      </c>
      <c r="AE929" s="394">
        <v>0</v>
      </c>
      <c r="AF929" s="396">
        <v>0</v>
      </c>
      <c r="AG929" s="393">
        <v>0</v>
      </c>
      <c r="AH929" s="397" t="s">
        <v>633</v>
      </c>
      <c r="AL929" s="525" t="s">
        <v>16286</v>
      </c>
      <c r="AM929" s="513" t="s">
        <v>84</v>
      </c>
      <c r="AN929" s="508">
        <v>100</v>
      </c>
      <c r="AO929" s="514">
        <v>1377</v>
      </c>
      <c r="AP929" s="498">
        <v>999</v>
      </c>
      <c r="AQ929" s="515">
        <v>378</v>
      </c>
      <c r="AR929" s="512" t="s">
        <v>16287</v>
      </c>
      <c r="BA929" s="338" t="s">
        <v>8409</v>
      </c>
    </row>
    <row r="930" spans="2:53" ht="16.5" customHeight="1">
      <c r="B930" s="398" t="s">
        <v>8410</v>
      </c>
      <c r="C930" s="381" t="s">
        <v>8411</v>
      </c>
      <c r="D930" s="383">
        <v>1377</v>
      </c>
      <c r="E930" s="382" t="s">
        <v>8307</v>
      </c>
      <c r="F930" s="369" t="s">
        <v>8412</v>
      </c>
      <c r="G930" s="385" t="s">
        <v>8413</v>
      </c>
      <c r="H930" s="386"/>
      <c r="I930" s="384" t="s">
        <v>401</v>
      </c>
      <c r="J930" s="367" t="s">
        <v>102</v>
      </c>
      <c r="K930" s="366" t="s">
        <v>84</v>
      </c>
      <c r="L930" s="387">
        <v>27</v>
      </c>
      <c r="M930" s="388" t="s">
        <v>8414</v>
      </c>
      <c r="N930" s="389">
        <v>1000</v>
      </c>
      <c r="O930" s="390" t="s">
        <v>1350</v>
      </c>
      <c r="P930" s="373" t="s">
        <v>1351</v>
      </c>
      <c r="Q930" s="372" t="s">
        <v>3638</v>
      </c>
      <c r="R930" s="374">
        <v>35</v>
      </c>
      <c r="S930" s="375">
        <v>25</v>
      </c>
      <c r="T930" s="392">
        <v>20</v>
      </c>
      <c r="U930" s="391" t="s">
        <v>8412</v>
      </c>
      <c r="V930" s="376">
        <v>120.88862232498879</v>
      </c>
      <c r="W930" s="378">
        <v>122.38066677677371</v>
      </c>
      <c r="X930" s="377">
        <v>61.285355449118747</v>
      </c>
      <c r="Y930" s="387">
        <v>61.57</v>
      </c>
      <c r="Z930" s="395" t="s">
        <v>4557</v>
      </c>
      <c r="AA930" s="380">
        <v>194</v>
      </c>
      <c r="AB930" s="379" t="s">
        <v>3630</v>
      </c>
      <c r="AC930" s="380">
        <v>4</v>
      </c>
      <c r="AD930" s="379" t="s">
        <v>3630</v>
      </c>
      <c r="AE930" s="394">
        <v>0</v>
      </c>
      <c r="AF930" s="396">
        <v>0</v>
      </c>
      <c r="AG930" s="393">
        <v>0</v>
      </c>
      <c r="AH930" s="397" t="s">
        <v>633</v>
      </c>
      <c r="AL930" s="525" t="s">
        <v>16288</v>
      </c>
      <c r="AM930" s="513" t="s">
        <v>84</v>
      </c>
      <c r="AN930" s="508">
        <v>100</v>
      </c>
      <c r="AO930" s="514">
        <v>1377</v>
      </c>
      <c r="AP930" s="498">
        <v>999</v>
      </c>
      <c r="AQ930" s="515">
        <v>378</v>
      </c>
      <c r="AR930" s="512" t="s">
        <v>16289</v>
      </c>
      <c r="BA930" s="338" t="s">
        <v>8415</v>
      </c>
    </row>
    <row r="931" spans="2:53" ht="16.5" customHeight="1">
      <c r="B931" s="398" t="s">
        <v>8410</v>
      </c>
      <c r="C931" s="381" t="s">
        <v>8411</v>
      </c>
      <c r="D931" s="383">
        <v>1378</v>
      </c>
      <c r="E931" s="382" t="s">
        <v>633</v>
      </c>
      <c r="F931" s="369" t="s">
        <v>8412</v>
      </c>
      <c r="G931" s="385" t="s">
        <v>8416</v>
      </c>
      <c r="H931" s="386"/>
      <c r="I931" s="384" t="s">
        <v>501</v>
      </c>
      <c r="J931" s="367" t="s">
        <v>1435</v>
      </c>
      <c r="K931" s="366" t="s">
        <v>83</v>
      </c>
      <c r="L931" s="387">
        <v>32</v>
      </c>
      <c r="M931" s="388" t="s">
        <v>8417</v>
      </c>
      <c r="N931" s="389">
        <v>1000</v>
      </c>
      <c r="O931" s="390" t="s">
        <v>1348</v>
      </c>
      <c r="P931" s="373" t="s">
        <v>1349</v>
      </c>
      <c r="Q931" s="372" t="s">
        <v>3638</v>
      </c>
      <c r="R931" s="374">
        <v>20</v>
      </c>
      <c r="S931" s="375">
        <v>35</v>
      </c>
      <c r="T931" s="392">
        <v>25</v>
      </c>
      <c r="U931" s="391" t="s">
        <v>8412</v>
      </c>
      <c r="V931" s="376">
        <v>120.88720626631854</v>
      </c>
      <c r="W931" s="378">
        <v>122.37914957105559</v>
      </c>
      <c r="X931" s="377">
        <v>61.216822081312927</v>
      </c>
      <c r="Y931" s="387">
        <v>61.58</v>
      </c>
      <c r="Z931" s="395" t="s">
        <v>4557</v>
      </c>
      <c r="AA931" s="380">
        <v>195</v>
      </c>
      <c r="AB931" s="379" t="s">
        <v>3630</v>
      </c>
      <c r="AC931" s="380">
        <v>10</v>
      </c>
      <c r="AD931" s="379" t="s">
        <v>3630</v>
      </c>
      <c r="AE931" s="394">
        <v>0</v>
      </c>
      <c r="AF931" s="396">
        <v>0</v>
      </c>
      <c r="AG931" s="393">
        <v>0</v>
      </c>
      <c r="AH931" s="397" t="s">
        <v>633</v>
      </c>
      <c r="AL931" s="525" t="s">
        <v>16290</v>
      </c>
      <c r="AM931" s="513" t="s">
        <v>83</v>
      </c>
      <c r="AN931" s="508">
        <v>100</v>
      </c>
      <c r="AO931" s="514">
        <v>1378</v>
      </c>
      <c r="AP931" s="498">
        <v>1378</v>
      </c>
      <c r="AQ931" s="515">
        <v>0</v>
      </c>
      <c r="AR931" s="512" t="s">
        <v>16291</v>
      </c>
      <c r="BA931" s="338" t="s">
        <v>8418</v>
      </c>
    </row>
    <row r="932" spans="2:53" ht="16.5" customHeight="1">
      <c r="B932" s="398" t="s">
        <v>8419</v>
      </c>
      <c r="C932" s="381" t="s">
        <v>8420</v>
      </c>
      <c r="D932" s="383">
        <v>1378</v>
      </c>
      <c r="E932" s="382" t="s">
        <v>8421</v>
      </c>
      <c r="F932" s="369" t="s">
        <v>8422</v>
      </c>
      <c r="G932" s="385" t="s">
        <v>8390</v>
      </c>
      <c r="H932" s="386"/>
      <c r="I932" s="384" t="s">
        <v>421</v>
      </c>
      <c r="J932" s="367" t="s">
        <v>788</v>
      </c>
      <c r="K932" s="366" t="s">
        <v>84</v>
      </c>
      <c r="L932" s="387">
        <v>10</v>
      </c>
      <c r="M932" s="388" t="s">
        <v>8423</v>
      </c>
      <c r="N932" s="389">
        <v>1000</v>
      </c>
      <c r="O932" s="390" t="s">
        <v>1350</v>
      </c>
      <c r="P932" s="373" t="s">
        <v>1351</v>
      </c>
      <c r="Q932" s="372" t="s">
        <v>3638</v>
      </c>
      <c r="R932" s="374">
        <v>35</v>
      </c>
      <c r="S932" s="375">
        <v>25</v>
      </c>
      <c r="T932" s="392">
        <v>20</v>
      </c>
      <c r="U932" s="391" t="s">
        <v>8422</v>
      </c>
      <c r="V932" s="376">
        <v>120.88187442003708</v>
      </c>
      <c r="W932" s="378">
        <v>122.37343687861116</v>
      </c>
      <c r="X932" s="377">
        <v>61.282344350675871</v>
      </c>
      <c r="Y932" s="387">
        <v>61.559999999999995</v>
      </c>
      <c r="Z932" s="395" t="s">
        <v>4557</v>
      </c>
      <c r="AA932" s="380">
        <v>196</v>
      </c>
      <c r="AB932" s="379" t="s">
        <v>3630</v>
      </c>
      <c r="AC932" s="380">
        <v>3</v>
      </c>
      <c r="AD932" s="379" t="s">
        <v>3630</v>
      </c>
      <c r="AE932" s="394">
        <v>0</v>
      </c>
      <c r="AF932" s="396">
        <v>0</v>
      </c>
      <c r="AG932" s="393">
        <v>0</v>
      </c>
      <c r="AH932" s="397" t="s">
        <v>633</v>
      </c>
      <c r="AL932" s="525" t="s">
        <v>16292</v>
      </c>
      <c r="AM932" s="513" t="s">
        <v>84</v>
      </c>
      <c r="AN932" s="508">
        <v>100</v>
      </c>
      <c r="AO932" s="514">
        <v>1378</v>
      </c>
      <c r="AP932" s="498">
        <v>1000</v>
      </c>
      <c r="AQ932" s="515">
        <v>378</v>
      </c>
      <c r="AR932" s="512" t="s">
        <v>16289</v>
      </c>
      <c r="BA932" s="338" t="s">
        <v>8424</v>
      </c>
    </row>
    <row r="933" spans="2:53" ht="16.5" customHeight="1">
      <c r="B933" s="398" t="s">
        <v>8425</v>
      </c>
      <c r="C933" s="381" t="s">
        <v>8426</v>
      </c>
      <c r="D933" s="383">
        <v>1379</v>
      </c>
      <c r="E933" s="382" t="s">
        <v>8427</v>
      </c>
      <c r="F933" s="369" t="s">
        <v>8428</v>
      </c>
      <c r="G933" s="385" t="s">
        <v>8211</v>
      </c>
      <c r="H933" s="386"/>
      <c r="I933" s="384" t="s">
        <v>401</v>
      </c>
      <c r="J933" s="367" t="s">
        <v>478</v>
      </c>
      <c r="K933" s="366" t="s">
        <v>84</v>
      </c>
      <c r="L933" s="387">
        <v>24</v>
      </c>
      <c r="M933" s="388" t="s">
        <v>8429</v>
      </c>
      <c r="N933" s="389">
        <v>1000</v>
      </c>
      <c r="O933" s="390" t="s">
        <v>1350</v>
      </c>
      <c r="P933" s="373" t="s">
        <v>1351</v>
      </c>
      <c r="Q933" s="372" t="s">
        <v>3638</v>
      </c>
      <c r="R933" s="374">
        <v>25</v>
      </c>
      <c r="S933" s="375">
        <v>35</v>
      </c>
      <c r="T933" s="392">
        <v>20</v>
      </c>
      <c r="U933" s="391" t="s">
        <v>8428</v>
      </c>
      <c r="V933" s="376">
        <v>120.86701317671132</v>
      </c>
      <c r="W933" s="378">
        <v>122.357514117905</v>
      </c>
      <c r="X933" s="377">
        <v>61.272736352691823</v>
      </c>
      <c r="Y933" s="387">
        <v>61.55</v>
      </c>
      <c r="Z933" s="395" t="s">
        <v>4557</v>
      </c>
      <c r="AA933" s="380">
        <v>194</v>
      </c>
      <c r="AB933" s="379" t="s">
        <v>3630</v>
      </c>
      <c r="AC933" s="380">
        <v>4</v>
      </c>
      <c r="AD933" s="379" t="s">
        <v>3630</v>
      </c>
      <c r="AE933" s="394">
        <v>0</v>
      </c>
      <c r="AF933" s="396">
        <v>0</v>
      </c>
      <c r="AG933" s="393">
        <v>0</v>
      </c>
      <c r="AH933" s="397" t="s">
        <v>633</v>
      </c>
      <c r="AL933" s="525" t="s">
        <v>16293</v>
      </c>
      <c r="AM933" s="513" t="s">
        <v>84</v>
      </c>
      <c r="AN933" s="508">
        <v>100</v>
      </c>
      <c r="AO933" s="514">
        <v>1379</v>
      </c>
      <c r="AP933" s="498">
        <v>1000</v>
      </c>
      <c r="AQ933" s="515">
        <v>379</v>
      </c>
      <c r="AR933" s="512" t="s">
        <v>16294</v>
      </c>
      <c r="BA933" s="338" t="s">
        <v>8430</v>
      </c>
    </row>
    <row r="934" spans="2:53" ht="16.5" customHeight="1">
      <c r="B934" s="398" t="s">
        <v>8431</v>
      </c>
      <c r="C934" s="381" t="s">
        <v>8432</v>
      </c>
      <c r="D934" s="383">
        <v>1379</v>
      </c>
      <c r="E934" s="382" t="s">
        <v>633</v>
      </c>
      <c r="F934" s="369" t="s">
        <v>8433</v>
      </c>
      <c r="G934" s="385" t="s">
        <v>8434</v>
      </c>
      <c r="H934" s="386"/>
      <c r="I934" s="384" t="s">
        <v>1109</v>
      </c>
      <c r="J934" s="367" t="s">
        <v>1387</v>
      </c>
      <c r="K934" s="366" t="s">
        <v>83</v>
      </c>
      <c r="L934" s="387">
        <v>25</v>
      </c>
      <c r="M934" s="388" t="s">
        <v>8435</v>
      </c>
      <c r="N934" s="389">
        <v>1000</v>
      </c>
      <c r="O934" s="390" t="s">
        <v>1350</v>
      </c>
      <c r="P934" s="373" t="s">
        <v>1350</v>
      </c>
      <c r="Q934" s="372" t="s">
        <v>3638</v>
      </c>
      <c r="R934" s="374">
        <v>20</v>
      </c>
      <c r="S934" s="375">
        <v>35</v>
      </c>
      <c r="T934" s="392">
        <v>25</v>
      </c>
      <c r="U934" s="391" t="s">
        <v>8433</v>
      </c>
      <c r="V934" s="376">
        <v>120.85861506263323</v>
      </c>
      <c r="W934" s="378">
        <v>122.34851613853563</v>
      </c>
      <c r="X934" s="377">
        <v>61.201434399415568</v>
      </c>
      <c r="Y934" s="387" t="s">
        <v>633</v>
      </c>
      <c r="Z934" s="395" t="s">
        <v>4557</v>
      </c>
      <c r="AA934" s="380">
        <v>195.56</v>
      </c>
      <c r="AB934" s="379" t="s">
        <v>3630</v>
      </c>
      <c r="AC934" s="380">
        <v>0</v>
      </c>
      <c r="AD934" s="379" t="s">
        <v>3630</v>
      </c>
      <c r="AE934" s="394">
        <v>0</v>
      </c>
      <c r="AF934" s="396">
        <v>1.8360000000000001</v>
      </c>
      <c r="AG934" s="393">
        <v>0</v>
      </c>
      <c r="AH934" s="397" t="s">
        <v>7060</v>
      </c>
      <c r="AL934" s="525" t="s">
        <v>16295</v>
      </c>
      <c r="AM934" s="513" t="s">
        <v>83</v>
      </c>
      <c r="AN934" s="508">
        <v>100</v>
      </c>
      <c r="AO934" s="514">
        <v>1379</v>
      </c>
      <c r="AP934" s="498">
        <v>1379</v>
      </c>
      <c r="AQ934" s="515">
        <v>0</v>
      </c>
      <c r="AR934" s="512" t="s">
        <v>16296</v>
      </c>
      <c r="BA934" s="338" t="s">
        <v>8436</v>
      </c>
    </row>
    <row r="935" spans="2:53" ht="16.5" customHeight="1">
      <c r="B935" s="398" t="s">
        <v>8437</v>
      </c>
      <c r="C935" s="381" t="s">
        <v>8438</v>
      </c>
      <c r="D935" s="383">
        <v>1380</v>
      </c>
      <c r="E935" s="382" t="s">
        <v>8439</v>
      </c>
      <c r="F935" s="369" t="s">
        <v>8440</v>
      </c>
      <c r="G935" s="385" t="s">
        <v>8421</v>
      </c>
      <c r="H935" s="386"/>
      <c r="I935" s="384" t="s">
        <v>331</v>
      </c>
      <c r="J935" s="367" t="s">
        <v>976</v>
      </c>
      <c r="K935" s="366" t="s">
        <v>84</v>
      </c>
      <c r="L935" s="387">
        <v>10</v>
      </c>
      <c r="M935" s="388" t="s">
        <v>8441</v>
      </c>
      <c r="N935" s="389">
        <v>1000</v>
      </c>
      <c r="O935" s="390" t="s">
        <v>1348</v>
      </c>
      <c r="P935" s="373" t="s">
        <v>1349</v>
      </c>
      <c r="Q935" s="372" t="s">
        <v>3638</v>
      </c>
      <c r="R935" s="374">
        <v>38</v>
      </c>
      <c r="S935" s="375">
        <v>25</v>
      </c>
      <c r="T935" s="392">
        <v>25</v>
      </c>
      <c r="U935" s="391" t="s">
        <v>8440</v>
      </c>
      <c r="V935" s="376">
        <v>120.83621169916434</v>
      </c>
      <c r="W935" s="378">
        <v>122.32451253481894</v>
      </c>
      <c r="X935" s="377">
        <v>61.259637883008374</v>
      </c>
      <c r="Y935" s="387">
        <v>61.53</v>
      </c>
      <c r="Z935" s="395" t="s">
        <v>4557</v>
      </c>
      <c r="AA935" s="380">
        <v>121.25</v>
      </c>
      <c r="AB935" s="379" t="s">
        <v>3630</v>
      </c>
      <c r="AC935" s="380">
        <v>10</v>
      </c>
      <c r="AD935" s="379" t="s">
        <v>3630</v>
      </c>
      <c r="AE935" s="394">
        <v>0</v>
      </c>
      <c r="AF935" s="396">
        <v>0</v>
      </c>
      <c r="AG935" s="393">
        <v>0</v>
      </c>
      <c r="AH935" s="397" t="s">
        <v>633</v>
      </c>
      <c r="AL935" s="525" t="s">
        <v>16297</v>
      </c>
      <c r="AM935" s="513" t="s">
        <v>84</v>
      </c>
      <c r="AN935" s="508">
        <v>100</v>
      </c>
      <c r="AO935" s="514">
        <v>1380</v>
      </c>
      <c r="AP935" s="498">
        <v>1001</v>
      </c>
      <c r="AQ935" s="515">
        <v>379</v>
      </c>
      <c r="AR935" s="512" t="s">
        <v>16298</v>
      </c>
      <c r="BA935" s="338" t="s">
        <v>8442</v>
      </c>
    </row>
    <row r="936" spans="2:53" ht="16.5" customHeight="1">
      <c r="B936" s="398" t="s">
        <v>8437</v>
      </c>
      <c r="C936" s="381" t="s">
        <v>8438</v>
      </c>
      <c r="D936" s="383">
        <v>1380</v>
      </c>
      <c r="E936" s="382" t="s">
        <v>633</v>
      </c>
      <c r="F936" s="369" t="s">
        <v>8440</v>
      </c>
      <c r="G936" s="385" t="s">
        <v>8439</v>
      </c>
      <c r="H936" s="386"/>
      <c r="I936" s="384" t="s">
        <v>331</v>
      </c>
      <c r="J936" s="367" t="s">
        <v>493</v>
      </c>
      <c r="K936" s="366" t="s">
        <v>83</v>
      </c>
      <c r="L936" s="387">
        <v>27</v>
      </c>
      <c r="M936" s="388" t="s">
        <v>8443</v>
      </c>
      <c r="N936" s="389">
        <v>1000</v>
      </c>
      <c r="O936" s="390" t="s">
        <v>1348</v>
      </c>
      <c r="P936" s="373" t="s">
        <v>1349</v>
      </c>
      <c r="Q936" s="372" t="s">
        <v>3638</v>
      </c>
      <c r="R936" s="374">
        <v>25</v>
      </c>
      <c r="S936" s="375">
        <v>38</v>
      </c>
      <c r="T936" s="392">
        <v>25</v>
      </c>
      <c r="U936" s="391" t="s">
        <v>8440</v>
      </c>
      <c r="V936" s="376">
        <v>120.83483404534998</v>
      </c>
      <c r="W936" s="378">
        <v>122.32303647716071</v>
      </c>
      <c r="X936" s="377">
        <v>61.186064738744648</v>
      </c>
      <c r="Y936" s="387">
        <v>61.54</v>
      </c>
      <c r="Z936" s="395" t="s">
        <v>4557</v>
      </c>
      <c r="AA936" s="380">
        <v>121.25</v>
      </c>
      <c r="AB936" s="379" t="s">
        <v>3630</v>
      </c>
      <c r="AC936" s="380">
        <v>10</v>
      </c>
      <c r="AD936" s="379" t="s">
        <v>3630</v>
      </c>
      <c r="AE936" s="394">
        <v>0</v>
      </c>
      <c r="AF936" s="396">
        <v>0</v>
      </c>
      <c r="AG936" s="393">
        <v>0</v>
      </c>
      <c r="AH936" s="397" t="s">
        <v>633</v>
      </c>
      <c r="AL936" s="525" t="s">
        <v>16299</v>
      </c>
      <c r="AM936" s="513" t="s">
        <v>83</v>
      </c>
      <c r="AN936" s="508">
        <v>100</v>
      </c>
      <c r="AO936" s="514">
        <v>1380</v>
      </c>
      <c r="AP936" s="498">
        <v>1380</v>
      </c>
      <c r="AQ936" s="515">
        <v>0</v>
      </c>
      <c r="AR936" s="512" t="s">
        <v>16300</v>
      </c>
      <c r="BA936" s="338" t="s">
        <v>8444</v>
      </c>
    </row>
    <row r="937" spans="2:53" ht="16.5" customHeight="1">
      <c r="B937" s="398" t="s">
        <v>8445</v>
      </c>
      <c r="C937" s="381" t="s">
        <v>8446</v>
      </c>
      <c r="D937" s="383">
        <v>1381</v>
      </c>
      <c r="E937" s="382" t="s">
        <v>8447</v>
      </c>
      <c r="F937" s="369" t="s">
        <v>8448</v>
      </c>
      <c r="G937" s="385" t="s">
        <v>8449</v>
      </c>
      <c r="H937" s="386"/>
      <c r="I937" s="384" t="s">
        <v>401</v>
      </c>
      <c r="J937" s="367" t="s">
        <v>111</v>
      </c>
      <c r="K937" s="366" t="s">
        <v>84</v>
      </c>
      <c r="L937" s="387">
        <v>14</v>
      </c>
      <c r="M937" s="388" t="s">
        <v>8451</v>
      </c>
      <c r="N937" s="389">
        <v>1000</v>
      </c>
      <c r="O937" s="390" t="s">
        <v>1350</v>
      </c>
      <c r="P937" s="373" t="s">
        <v>1351</v>
      </c>
      <c r="Q937" s="372" t="s">
        <v>3638</v>
      </c>
      <c r="R937" s="374">
        <v>35</v>
      </c>
      <c r="S937" s="375">
        <v>25</v>
      </c>
      <c r="T937" s="392">
        <v>20</v>
      </c>
      <c r="U937" s="391" t="s">
        <v>8448</v>
      </c>
      <c r="V937" s="376">
        <v>120.81767504435817</v>
      </c>
      <c r="W937" s="378">
        <v>122.3046518332409</v>
      </c>
      <c r="X937" s="377">
        <v>61.24883656120047</v>
      </c>
      <c r="Y937" s="387">
        <v>61.53</v>
      </c>
      <c r="Z937" s="395" t="s">
        <v>4557</v>
      </c>
      <c r="AA937" s="380">
        <v>194</v>
      </c>
      <c r="AB937" s="379" t="s">
        <v>3630</v>
      </c>
      <c r="AC937" s="380">
        <v>4</v>
      </c>
      <c r="AD937" s="379" t="s">
        <v>3630</v>
      </c>
      <c r="AE937" s="394">
        <v>0</v>
      </c>
      <c r="AF937" s="396">
        <v>0</v>
      </c>
      <c r="AG937" s="393">
        <v>0</v>
      </c>
      <c r="AH937" s="397" t="s">
        <v>633</v>
      </c>
      <c r="AL937" s="525" t="s">
        <v>16301</v>
      </c>
      <c r="AM937" s="513" t="s">
        <v>84</v>
      </c>
      <c r="AN937" s="508">
        <v>100</v>
      </c>
      <c r="AO937" s="514">
        <v>1381</v>
      </c>
      <c r="AP937" s="498">
        <v>1001</v>
      </c>
      <c r="AQ937" s="515">
        <v>380</v>
      </c>
      <c r="AR937" s="512" t="s">
        <v>16302</v>
      </c>
      <c r="BA937" s="338" t="s">
        <v>8452</v>
      </c>
    </row>
    <row r="938" spans="2:53" ht="16.5" customHeight="1">
      <c r="B938" s="398" t="s">
        <v>8445</v>
      </c>
      <c r="C938" s="381" t="s">
        <v>8446</v>
      </c>
      <c r="D938" s="383">
        <v>1381</v>
      </c>
      <c r="E938" s="382" t="s">
        <v>633</v>
      </c>
      <c r="F938" s="369" t="s">
        <v>8448</v>
      </c>
      <c r="G938" s="385" t="s">
        <v>8447</v>
      </c>
      <c r="H938" s="386"/>
      <c r="I938" s="384" t="s">
        <v>327</v>
      </c>
      <c r="J938" s="367" t="s">
        <v>146</v>
      </c>
      <c r="K938" s="366" t="s">
        <v>83</v>
      </c>
      <c r="L938" s="387">
        <v>20</v>
      </c>
      <c r="M938" s="388" t="s">
        <v>8453</v>
      </c>
      <c r="N938" s="389">
        <v>800</v>
      </c>
      <c r="O938" s="390" t="s">
        <v>1350</v>
      </c>
      <c r="P938" s="373" t="s">
        <v>1350</v>
      </c>
      <c r="Q938" s="372" t="s">
        <v>3638</v>
      </c>
      <c r="R938" s="374">
        <v>30</v>
      </c>
      <c r="S938" s="375">
        <v>40</v>
      </c>
      <c r="T938" s="392">
        <v>30</v>
      </c>
      <c r="U938" s="391" t="s">
        <v>8448</v>
      </c>
      <c r="V938" s="376">
        <v>120.82288113260252</v>
      </c>
      <c r="W938" s="378">
        <v>122.31022978493128</v>
      </c>
      <c r="X938" s="377">
        <v>61.178444541233112</v>
      </c>
      <c r="Y938" s="387" t="s">
        <v>633</v>
      </c>
      <c r="Z938" s="395" t="s">
        <v>4557</v>
      </c>
      <c r="AA938" s="380">
        <v>190</v>
      </c>
      <c r="AB938" s="379" t="s">
        <v>3630</v>
      </c>
      <c r="AC938" s="380">
        <v>10</v>
      </c>
      <c r="AD938" s="379" t="s">
        <v>3630</v>
      </c>
      <c r="AE938" s="394">
        <v>0</v>
      </c>
      <c r="AF938" s="396">
        <v>0</v>
      </c>
      <c r="AG938" s="393">
        <v>0</v>
      </c>
      <c r="AH938" s="397" t="s">
        <v>633</v>
      </c>
      <c r="AL938" s="525" t="s">
        <v>16303</v>
      </c>
      <c r="AM938" s="513" t="s">
        <v>83</v>
      </c>
      <c r="AN938" s="508">
        <v>100</v>
      </c>
      <c r="AO938" s="514">
        <v>1381</v>
      </c>
      <c r="AP938" s="498">
        <v>1381</v>
      </c>
      <c r="AQ938" s="515">
        <v>0</v>
      </c>
      <c r="AR938" s="512" t="s">
        <v>16304</v>
      </c>
      <c r="BA938" s="338" t="s">
        <v>8454</v>
      </c>
    </row>
    <row r="939" spans="2:53" ht="16.5" customHeight="1">
      <c r="B939" s="398" t="s">
        <v>8455</v>
      </c>
      <c r="C939" s="381" t="s">
        <v>8456</v>
      </c>
      <c r="D939" s="383">
        <v>1382</v>
      </c>
      <c r="E939" s="382" t="s">
        <v>633</v>
      </c>
      <c r="F939" s="369" t="s">
        <v>8457</v>
      </c>
      <c r="G939" s="385" t="s">
        <v>8218</v>
      </c>
      <c r="H939" s="386"/>
      <c r="I939" s="384" t="s">
        <v>308</v>
      </c>
      <c r="J939" s="367" t="s">
        <v>353</v>
      </c>
      <c r="K939" s="366" t="s">
        <v>83</v>
      </c>
      <c r="L939" s="387">
        <v>37</v>
      </c>
      <c r="M939" s="388" t="s">
        <v>8458</v>
      </c>
      <c r="N939" s="389">
        <v>100</v>
      </c>
      <c r="O939" s="390" t="s">
        <v>1182</v>
      </c>
      <c r="P939" s="373" t="s">
        <v>1182</v>
      </c>
      <c r="Q939" s="372" t="s">
        <v>3814</v>
      </c>
      <c r="R939" s="374">
        <v>25</v>
      </c>
      <c r="S939" s="375">
        <v>35</v>
      </c>
      <c r="T939" s="392">
        <v>20</v>
      </c>
      <c r="U939" s="391" t="s">
        <v>8457</v>
      </c>
      <c r="V939" s="376">
        <v>120.80461318636456</v>
      </c>
      <c r="W939" s="378">
        <v>122.29065698539061</v>
      </c>
      <c r="X939" s="377">
        <v>61.172364914122404</v>
      </c>
      <c r="Y939" s="387" t="s">
        <v>633</v>
      </c>
      <c r="Z939" s="395" t="s">
        <v>4557</v>
      </c>
      <c r="AA939" s="380">
        <v>19</v>
      </c>
      <c r="AB939" s="379" t="s">
        <v>3630</v>
      </c>
      <c r="AC939" s="380">
        <v>0</v>
      </c>
      <c r="AD939" s="379" t="s">
        <v>3630</v>
      </c>
      <c r="AE939" s="394">
        <v>0</v>
      </c>
      <c r="AF939" s="396">
        <v>1.385</v>
      </c>
      <c r="AG939" s="393">
        <v>0</v>
      </c>
      <c r="AH939" s="397" t="s">
        <v>7907</v>
      </c>
      <c r="AL939" s="525" t="s">
        <v>16305</v>
      </c>
      <c r="AM939" s="513" t="s">
        <v>83</v>
      </c>
      <c r="AN939" s="508">
        <v>100</v>
      </c>
      <c r="AO939" s="514">
        <v>1382</v>
      </c>
      <c r="AP939" s="498">
        <v>1382</v>
      </c>
      <c r="AQ939" s="515">
        <v>0</v>
      </c>
      <c r="AR939" s="512" t="s">
        <v>16306</v>
      </c>
      <c r="BA939" s="338" t="s">
        <v>8459</v>
      </c>
    </row>
    <row r="940" spans="2:53" ht="16.5" customHeight="1">
      <c r="B940" s="398" t="s">
        <v>8460</v>
      </c>
      <c r="C940" s="381" t="s">
        <v>8461</v>
      </c>
      <c r="D940" s="383">
        <v>1382</v>
      </c>
      <c r="E940" s="382" t="s">
        <v>8462</v>
      </c>
      <c r="F940" s="369" t="s">
        <v>8463</v>
      </c>
      <c r="G940" s="385" t="s">
        <v>8439</v>
      </c>
      <c r="H940" s="386"/>
      <c r="I940" s="384" t="s">
        <v>337</v>
      </c>
      <c r="J940" s="367" t="s">
        <v>1108</v>
      </c>
      <c r="K940" s="366" t="s">
        <v>84</v>
      </c>
      <c r="L940" s="387">
        <v>19</v>
      </c>
      <c r="M940" s="388" t="s">
        <v>8464</v>
      </c>
      <c r="N940" s="389">
        <v>1000</v>
      </c>
      <c r="O940" s="390" t="s">
        <v>1350</v>
      </c>
      <c r="P940" s="373" t="s">
        <v>1351</v>
      </c>
      <c r="Q940" s="372" t="s">
        <v>3638</v>
      </c>
      <c r="R940" s="374">
        <v>25</v>
      </c>
      <c r="S940" s="375">
        <v>40</v>
      </c>
      <c r="T940" s="392">
        <v>20</v>
      </c>
      <c r="U940" s="391" t="s">
        <v>8463</v>
      </c>
      <c r="V940" s="376">
        <v>120.78884335324719</v>
      </c>
      <c r="W940" s="378">
        <v>122.27376073562199</v>
      </c>
      <c r="X940" s="377">
        <v>61.233697955565397</v>
      </c>
      <c r="Y940" s="387">
        <v>61.5</v>
      </c>
      <c r="Z940" s="395" t="s">
        <v>4557</v>
      </c>
      <c r="AA940" s="380">
        <v>144</v>
      </c>
      <c r="AB940" s="379" t="s">
        <v>3630</v>
      </c>
      <c r="AC940" s="380">
        <v>0</v>
      </c>
      <c r="AD940" s="379" t="s">
        <v>3630</v>
      </c>
      <c r="AE940" s="394">
        <v>0</v>
      </c>
      <c r="AF940" s="396">
        <v>0</v>
      </c>
      <c r="AG940" s="393">
        <v>0</v>
      </c>
      <c r="AH940" s="397" t="s">
        <v>633</v>
      </c>
      <c r="AL940" s="525" t="s">
        <v>16307</v>
      </c>
      <c r="AM940" s="513" t="s">
        <v>84</v>
      </c>
      <c r="AN940" s="508">
        <v>100</v>
      </c>
      <c r="AO940" s="514">
        <v>1382</v>
      </c>
      <c r="AP940" s="498">
        <v>1002</v>
      </c>
      <c r="AQ940" s="515">
        <v>380</v>
      </c>
      <c r="AR940" s="512" t="s">
        <v>16308</v>
      </c>
      <c r="BA940" s="338" t="s">
        <v>8465</v>
      </c>
    </row>
    <row r="941" spans="2:53" ht="16.5" customHeight="1">
      <c r="B941" s="398" t="s">
        <v>8466</v>
      </c>
      <c r="C941" s="381" t="s">
        <v>8467</v>
      </c>
      <c r="D941" s="383">
        <v>1383</v>
      </c>
      <c r="E941" s="382" t="s">
        <v>633</v>
      </c>
      <c r="F941" s="369" t="s">
        <v>8468</v>
      </c>
      <c r="G941" s="385" t="s">
        <v>8469</v>
      </c>
      <c r="H941" s="386"/>
      <c r="I941" s="384" t="s">
        <v>1207</v>
      </c>
      <c r="J941" s="367" t="s">
        <v>1126</v>
      </c>
      <c r="K941" s="366" t="s">
        <v>83</v>
      </c>
      <c r="L941" s="387">
        <v>12</v>
      </c>
      <c r="M941" s="388" t="s">
        <v>8471</v>
      </c>
      <c r="N941" s="389">
        <v>1000</v>
      </c>
      <c r="O941" s="390" t="s">
        <v>1350</v>
      </c>
      <c r="P941" s="373" t="s">
        <v>1351</v>
      </c>
      <c r="Q941" s="372" t="s">
        <v>3638</v>
      </c>
      <c r="R941" s="374">
        <v>25</v>
      </c>
      <c r="S941" s="375">
        <v>30</v>
      </c>
      <c r="T941" s="392">
        <v>25</v>
      </c>
      <c r="U941" s="391" t="s">
        <v>8468</v>
      </c>
      <c r="V941" s="376">
        <v>120.7792623799134</v>
      </c>
      <c r="W941" s="378">
        <v>122.26349540705009</v>
      </c>
      <c r="X941" s="377">
        <v>61.158621106518261</v>
      </c>
      <c r="Y941" s="387">
        <v>61.489999999999995</v>
      </c>
      <c r="Z941" s="395" t="s">
        <v>4557</v>
      </c>
      <c r="AA941" s="380">
        <v>199</v>
      </c>
      <c r="AB941" s="379" t="s">
        <v>3630</v>
      </c>
      <c r="AC941" s="380">
        <v>10</v>
      </c>
      <c r="AD941" s="379" t="s">
        <v>3630</v>
      </c>
      <c r="AE941" s="394">
        <v>0</v>
      </c>
      <c r="AF941" s="396">
        <v>0</v>
      </c>
      <c r="AG941" s="393">
        <v>0</v>
      </c>
      <c r="AH941" s="397" t="s">
        <v>633</v>
      </c>
      <c r="AL941" s="525" t="s">
        <v>16309</v>
      </c>
      <c r="AM941" s="513" t="s">
        <v>83</v>
      </c>
      <c r="AN941" s="508">
        <v>100</v>
      </c>
      <c r="AO941" s="514">
        <v>1383</v>
      </c>
      <c r="AP941" s="498">
        <v>1383</v>
      </c>
      <c r="AQ941" s="515">
        <v>0</v>
      </c>
      <c r="AR941" s="512" t="s">
        <v>16310</v>
      </c>
      <c r="BA941" s="338" t="s">
        <v>8472</v>
      </c>
    </row>
    <row r="942" spans="2:53" ht="16.5" customHeight="1">
      <c r="B942" s="398" t="s">
        <v>8473</v>
      </c>
      <c r="C942" s="381" t="s">
        <v>8474</v>
      </c>
      <c r="D942" s="383">
        <v>1383</v>
      </c>
      <c r="E942" s="382" t="s">
        <v>8475</v>
      </c>
      <c r="F942" s="369" t="s">
        <v>8476</v>
      </c>
      <c r="G942" s="385" t="s">
        <v>8477</v>
      </c>
      <c r="H942" s="386"/>
      <c r="I942" s="384" t="s">
        <v>337</v>
      </c>
      <c r="J942" s="367" t="s">
        <v>75</v>
      </c>
      <c r="K942" s="366" t="s">
        <v>84</v>
      </c>
      <c r="L942" s="387">
        <v>21</v>
      </c>
      <c r="M942" s="388" t="s">
        <v>8479</v>
      </c>
      <c r="N942" s="389">
        <v>1000</v>
      </c>
      <c r="O942" s="390" t="s">
        <v>1350</v>
      </c>
      <c r="P942" s="373" t="s">
        <v>1351</v>
      </c>
      <c r="Q942" s="372" t="s">
        <v>3638</v>
      </c>
      <c r="R942" s="374">
        <v>35</v>
      </c>
      <c r="S942" s="375">
        <v>25</v>
      </c>
      <c r="T942" s="392">
        <v>25</v>
      </c>
      <c r="U942" s="391" t="s">
        <v>8476</v>
      </c>
      <c r="V942" s="376">
        <v>120.76381411297935</v>
      </c>
      <c r="W942" s="378">
        <v>122.24694369247788</v>
      </c>
      <c r="X942" s="377">
        <v>61.219621097271386</v>
      </c>
      <c r="Y942" s="387">
        <v>61.489999999999995</v>
      </c>
      <c r="Z942" s="395" t="s">
        <v>4557</v>
      </c>
      <c r="AA942" s="380">
        <v>144</v>
      </c>
      <c r="AB942" s="379" t="s">
        <v>3630</v>
      </c>
      <c r="AC942" s="380">
        <v>0</v>
      </c>
      <c r="AD942" s="379" t="s">
        <v>3630</v>
      </c>
      <c r="AE942" s="394">
        <v>0</v>
      </c>
      <c r="AF942" s="396">
        <v>0</v>
      </c>
      <c r="AG942" s="393">
        <v>0</v>
      </c>
      <c r="AH942" s="397" t="s">
        <v>633</v>
      </c>
      <c r="AL942" s="525" t="s">
        <v>16311</v>
      </c>
      <c r="AM942" s="513" t="s">
        <v>84</v>
      </c>
      <c r="AN942" s="508">
        <v>100</v>
      </c>
      <c r="AO942" s="514">
        <v>1383</v>
      </c>
      <c r="AP942" s="498">
        <v>1002</v>
      </c>
      <c r="AQ942" s="515">
        <v>381</v>
      </c>
      <c r="AR942" s="512" t="s">
        <v>16312</v>
      </c>
      <c r="BA942" s="338" t="s">
        <v>8480</v>
      </c>
    </row>
    <row r="943" spans="2:53" ht="16.5" customHeight="1">
      <c r="B943" s="398" t="s">
        <v>8481</v>
      </c>
      <c r="C943" s="381" t="s">
        <v>8482</v>
      </c>
      <c r="D943" s="383">
        <v>1384</v>
      </c>
      <c r="E943" s="382" t="s">
        <v>633</v>
      </c>
      <c r="F943" s="369" t="s">
        <v>8483</v>
      </c>
      <c r="G943" s="385" t="s">
        <v>8484</v>
      </c>
      <c r="H943" s="386"/>
      <c r="I943" s="384" t="s">
        <v>337</v>
      </c>
      <c r="J943" s="367" t="s">
        <v>72</v>
      </c>
      <c r="K943" s="366" t="s">
        <v>83</v>
      </c>
      <c r="L943" s="387">
        <v>12</v>
      </c>
      <c r="M943" s="388" t="s">
        <v>8485</v>
      </c>
      <c r="N943" s="389">
        <v>1000</v>
      </c>
      <c r="O943" s="390" t="s">
        <v>1350</v>
      </c>
      <c r="P943" s="373" t="s">
        <v>1351</v>
      </c>
      <c r="Q943" s="372" t="s">
        <v>3638</v>
      </c>
      <c r="R943" s="374">
        <v>20</v>
      </c>
      <c r="S943" s="375">
        <v>35</v>
      </c>
      <c r="T943" s="392">
        <v>30</v>
      </c>
      <c r="U943" s="391" t="s">
        <v>8483</v>
      </c>
      <c r="V943" s="376">
        <v>120.76248750220867</v>
      </c>
      <c r="W943" s="378">
        <v>122.24552232379502</v>
      </c>
      <c r="X943" s="377">
        <v>61.145995086998163</v>
      </c>
      <c r="Y943" s="387">
        <v>61.47</v>
      </c>
      <c r="Z943" s="395" t="s">
        <v>4557</v>
      </c>
      <c r="AA943" s="380">
        <v>144</v>
      </c>
      <c r="AB943" s="379" t="s">
        <v>3630</v>
      </c>
      <c r="AC943" s="380">
        <v>0</v>
      </c>
      <c r="AD943" s="379" t="s">
        <v>3630</v>
      </c>
      <c r="AE943" s="394">
        <v>0</v>
      </c>
      <c r="AF943" s="396">
        <v>0</v>
      </c>
      <c r="AG943" s="393">
        <v>0</v>
      </c>
      <c r="AH943" s="397" t="s">
        <v>633</v>
      </c>
      <c r="AL943" s="525" t="s">
        <v>16313</v>
      </c>
      <c r="AM943" s="513" t="s">
        <v>83</v>
      </c>
      <c r="AN943" s="508">
        <v>100</v>
      </c>
      <c r="AO943" s="514">
        <v>1384</v>
      </c>
      <c r="AP943" s="498">
        <v>1384</v>
      </c>
      <c r="AQ943" s="515">
        <v>0</v>
      </c>
      <c r="AR943" s="512" t="s">
        <v>16314</v>
      </c>
      <c r="BA943" s="338" t="s">
        <v>8486</v>
      </c>
    </row>
    <row r="944" spans="2:53" ht="16.5" customHeight="1">
      <c r="B944" s="398" t="s">
        <v>8481</v>
      </c>
      <c r="C944" s="381" t="s">
        <v>8482</v>
      </c>
      <c r="D944" s="383">
        <v>1384</v>
      </c>
      <c r="E944" s="382" t="s">
        <v>633</v>
      </c>
      <c r="F944" s="369" t="s">
        <v>8487</v>
      </c>
      <c r="G944" s="385" t="s">
        <v>8194</v>
      </c>
      <c r="H944" s="386"/>
      <c r="I944" s="384" t="s">
        <v>337</v>
      </c>
      <c r="J944" s="367" t="s">
        <v>845</v>
      </c>
      <c r="K944" s="366" t="s">
        <v>83</v>
      </c>
      <c r="L944" s="387">
        <v>14</v>
      </c>
      <c r="M944" s="388" t="s">
        <v>8488</v>
      </c>
      <c r="N944" s="389">
        <v>1000</v>
      </c>
      <c r="O944" s="390" t="s">
        <v>1350</v>
      </c>
      <c r="P944" s="373" t="s">
        <v>1351</v>
      </c>
      <c r="Q944" s="372" t="s">
        <v>3638</v>
      </c>
      <c r="R944" s="374">
        <v>20</v>
      </c>
      <c r="S944" s="375">
        <v>35</v>
      </c>
      <c r="T944" s="392">
        <v>30</v>
      </c>
      <c r="U944" s="391" t="s">
        <v>8487</v>
      </c>
      <c r="V944" s="376">
        <v>120.75583451918074</v>
      </c>
      <c r="W944" s="378">
        <v>122.23839412769365</v>
      </c>
      <c r="X944" s="377">
        <v>61.142885676562798</v>
      </c>
      <c r="Y944" s="387">
        <v>61.47</v>
      </c>
      <c r="Z944" s="395" t="s">
        <v>4557</v>
      </c>
      <c r="AA944" s="380">
        <v>144</v>
      </c>
      <c r="AB944" s="379" t="s">
        <v>3630</v>
      </c>
      <c r="AC944" s="380">
        <v>0</v>
      </c>
      <c r="AD944" s="379" t="s">
        <v>3630</v>
      </c>
      <c r="AE944" s="394">
        <v>0</v>
      </c>
      <c r="AF944" s="396">
        <v>0</v>
      </c>
      <c r="AG944" s="393">
        <v>0</v>
      </c>
      <c r="AH944" s="397" t="s">
        <v>633</v>
      </c>
      <c r="AL944" s="525" t="s">
        <v>16315</v>
      </c>
      <c r="AM944" s="513" t="s">
        <v>83</v>
      </c>
      <c r="AN944" s="508">
        <v>100</v>
      </c>
      <c r="AO944" s="514">
        <v>1384</v>
      </c>
      <c r="AP944" s="498">
        <v>1384</v>
      </c>
      <c r="AQ944" s="515">
        <v>0</v>
      </c>
      <c r="AR944" s="512" t="s">
        <v>16316</v>
      </c>
      <c r="BA944" s="338" t="s">
        <v>8489</v>
      </c>
    </row>
    <row r="945" spans="2:53" ht="16.5" customHeight="1">
      <c r="B945" s="398" t="s">
        <v>8490</v>
      </c>
      <c r="C945" s="381" t="s">
        <v>8491</v>
      </c>
      <c r="D945" s="383">
        <v>1385</v>
      </c>
      <c r="E945" s="382" t="s">
        <v>8393</v>
      </c>
      <c r="F945" s="369" t="s">
        <v>8492</v>
      </c>
      <c r="G945" s="385" t="s">
        <v>8493</v>
      </c>
      <c r="H945" s="386"/>
      <c r="I945" s="384" t="s">
        <v>401</v>
      </c>
      <c r="J945" s="367" t="s">
        <v>107</v>
      </c>
      <c r="K945" s="366" t="s">
        <v>84</v>
      </c>
      <c r="L945" s="387">
        <v>13</v>
      </c>
      <c r="M945" s="388" t="s">
        <v>8494</v>
      </c>
      <c r="N945" s="389">
        <v>1000</v>
      </c>
      <c r="O945" s="390" t="s">
        <v>1350</v>
      </c>
      <c r="P945" s="373" t="s">
        <v>1351</v>
      </c>
      <c r="Q945" s="372" t="s">
        <v>3638</v>
      </c>
      <c r="R945" s="374">
        <v>35</v>
      </c>
      <c r="S945" s="375">
        <v>25</v>
      </c>
      <c r="T945" s="392">
        <v>20</v>
      </c>
      <c r="U945" s="391" t="s">
        <v>8492</v>
      </c>
      <c r="V945" s="376">
        <v>120.74888367328454</v>
      </c>
      <c r="W945" s="378">
        <v>122.23094679280487</v>
      </c>
      <c r="X945" s="377">
        <v>61.215084766955314</v>
      </c>
      <c r="Y945" s="387">
        <v>61.48</v>
      </c>
      <c r="Z945" s="395" t="s">
        <v>4557</v>
      </c>
      <c r="AA945" s="380">
        <v>194</v>
      </c>
      <c r="AB945" s="379" t="s">
        <v>3630</v>
      </c>
      <c r="AC945" s="380">
        <v>4</v>
      </c>
      <c r="AD945" s="379" t="s">
        <v>3630</v>
      </c>
      <c r="AE945" s="394">
        <v>0</v>
      </c>
      <c r="AF945" s="396">
        <v>0</v>
      </c>
      <c r="AG945" s="393">
        <v>0</v>
      </c>
      <c r="AH945" s="397" t="s">
        <v>633</v>
      </c>
      <c r="AL945" s="525" t="s">
        <v>16317</v>
      </c>
      <c r="AM945" s="513" t="s">
        <v>84</v>
      </c>
      <c r="AN945" s="508">
        <v>100</v>
      </c>
      <c r="AO945" s="514">
        <v>1385</v>
      </c>
      <c r="AP945" s="498">
        <v>1004</v>
      </c>
      <c r="AQ945" s="515">
        <v>381</v>
      </c>
      <c r="AR945" s="512" t="s">
        <v>16318</v>
      </c>
      <c r="BA945" s="338" t="s">
        <v>8495</v>
      </c>
    </row>
    <row r="946" spans="2:53" ht="16.5" customHeight="1">
      <c r="B946" s="398" t="s">
        <v>8490</v>
      </c>
      <c r="C946" s="381" t="s">
        <v>8491</v>
      </c>
      <c r="D946" s="383">
        <v>1385</v>
      </c>
      <c r="E946" s="382" t="s">
        <v>8205</v>
      </c>
      <c r="F946" s="369" t="s">
        <v>8496</v>
      </c>
      <c r="G946" s="385" t="s">
        <v>8497</v>
      </c>
      <c r="H946" s="386"/>
      <c r="I946" s="384" t="s">
        <v>337</v>
      </c>
      <c r="J946" s="367" t="s">
        <v>837</v>
      </c>
      <c r="K946" s="366" t="s">
        <v>84</v>
      </c>
      <c r="L946" s="387">
        <v>6</v>
      </c>
      <c r="M946" s="388" t="s">
        <v>8498</v>
      </c>
      <c r="N946" s="389">
        <v>1000</v>
      </c>
      <c r="O946" s="390" t="s">
        <v>1350</v>
      </c>
      <c r="P946" s="373" t="s">
        <v>1351</v>
      </c>
      <c r="Q946" s="372" t="s">
        <v>3638</v>
      </c>
      <c r="R946" s="374">
        <v>35</v>
      </c>
      <c r="S946" s="375">
        <v>25</v>
      </c>
      <c r="T946" s="392">
        <v>25</v>
      </c>
      <c r="U946" s="391" t="s">
        <v>8496</v>
      </c>
      <c r="V946" s="376">
        <v>120.74052331093822</v>
      </c>
      <c r="W946" s="378">
        <v>122.22198926171951</v>
      </c>
      <c r="X946" s="377">
        <v>61.208743713671133</v>
      </c>
      <c r="Y946" s="387">
        <v>61.47</v>
      </c>
      <c r="Z946" s="395" t="s">
        <v>4557</v>
      </c>
      <c r="AA946" s="380">
        <v>144</v>
      </c>
      <c r="AB946" s="379" t="s">
        <v>3630</v>
      </c>
      <c r="AC946" s="380">
        <v>0</v>
      </c>
      <c r="AD946" s="379" t="s">
        <v>3630</v>
      </c>
      <c r="AE946" s="394">
        <v>0</v>
      </c>
      <c r="AF946" s="396">
        <v>0</v>
      </c>
      <c r="AG946" s="393">
        <v>0</v>
      </c>
      <c r="AH946" s="397" t="s">
        <v>633</v>
      </c>
      <c r="AL946" s="525" t="s">
        <v>16319</v>
      </c>
      <c r="AM946" s="513" t="s">
        <v>84</v>
      </c>
      <c r="AN946" s="508">
        <v>100</v>
      </c>
      <c r="AO946" s="514">
        <v>1385</v>
      </c>
      <c r="AP946" s="498">
        <v>1003</v>
      </c>
      <c r="AQ946" s="515">
        <v>382</v>
      </c>
      <c r="AR946" s="512" t="s">
        <v>16320</v>
      </c>
      <c r="BA946" s="338" t="s">
        <v>8499</v>
      </c>
    </row>
    <row r="947" spans="2:53" ht="16.5" customHeight="1">
      <c r="B947" s="398" t="s">
        <v>8500</v>
      </c>
      <c r="C947" s="381" t="s">
        <v>8501</v>
      </c>
      <c r="D947" s="383">
        <v>1386</v>
      </c>
      <c r="E947" s="382" t="s">
        <v>633</v>
      </c>
      <c r="F947" s="369" t="s">
        <v>8492</v>
      </c>
      <c r="G947" s="385" t="s">
        <v>8502</v>
      </c>
      <c r="H947" s="386"/>
      <c r="I947" s="384" t="s">
        <v>324</v>
      </c>
      <c r="J947" s="367" t="s">
        <v>642</v>
      </c>
      <c r="K947" s="366" t="s">
        <v>83</v>
      </c>
      <c r="L947" s="387">
        <v>35</v>
      </c>
      <c r="M947" s="388" t="s">
        <v>8503</v>
      </c>
      <c r="N947" s="389">
        <v>1000</v>
      </c>
      <c r="O947" s="390" t="s">
        <v>1348</v>
      </c>
      <c r="P947" s="373" t="s">
        <v>1348</v>
      </c>
      <c r="Q947" s="372" t="s">
        <v>3638</v>
      </c>
      <c r="R947" s="374">
        <v>20</v>
      </c>
      <c r="S947" s="375">
        <v>30</v>
      </c>
      <c r="T947" s="392">
        <v>30</v>
      </c>
      <c r="U947" s="391" t="s">
        <v>8492</v>
      </c>
      <c r="V947" s="376">
        <v>120.74513579929314</v>
      </c>
      <c r="W947" s="378">
        <v>122.22693121352837</v>
      </c>
      <c r="X947" s="377">
        <v>61.138966493589244</v>
      </c>
      <c r="Y947" s="387" t="s">
        <v>633</v>
      </c>
      <c r="Z947" s="395" t="s">
        <v>4557</v>
      </c>
      <c r="AA947" s="380">
        <v>198</v>
      </c>
      <c r="AB947" s="379" t="s">
        <v>3630</v>
      </c>
      <c r="AC947" s="380">
        <v>10</v>
      </c>
      <c r="AD947" s="379" t="s">
        <v>3630</v>
      </c>
      <c r="AE947" s="394">
        <v>0</v>
      </c>
      <c r="AF947" s="396">
        <v>0</v>
      </c>
      <c r="AG947" s="393">
        <v>0</v>
      </c>
      <c r="AH947" s="397" t="s">
        <v>633</v>
      </c>
      <c r="AL947" s="525" t="s">
        <v>16321</v>
      </c>
      <c r="AM947" s="513" t="s">
        <v>83</v>
      </c>
      <c r="AN947" s="508">
        <v>100</v>
      </c>
      <c r="AO947" s="514">
        <v>1386</v>
      </c>
      <c r="AP947" s="498">
        <v>1386</v>
      </c>
      <c r="AQ947" s="515">
        <v>0</v>
      </c>
      <c r="AR947" s="512" t="s">
        <v>16322</v>
      </c>
      <c r="BA947" s="338" t="s">
        <v>8504</v>
      </c>
    </row>
    <row r="948" spans="2:53" ht="16.5" customHeight="1">
      <c r="B948" s="398" t="s">
        <v>8500</v>
      </c>
      <c r="C948" s="381" t="s">
        <v>8501</v>
      </c>
      <c r="D948" s="383">
        <v>1386</v>
      </c>
      <c r="E948" s="382" t="s">
        <v>633</v>
      </c>
      <c r="F948" s="369" t="s">
        <v>8492</v>
      </c>
      <c r="G948" s="385" t="s">
        <v>8502</v>
      </c>
      <c r="H948" s="386"/>
      <c r="I948" s="384" t="s">
        <v>402</v>
      </c>
      <c r="J948" s="367" t="s">
        <v>487</v>
      </c>
      <c r="K948" s="366" t="s">
        <v>83</v>
      </c>
      <c r="L948" s="387">
        <v>20</v>
      </c>
      <c r="M948" s="388" t="s">
        <v>8376</v>
      </c>
      <c r="N948" s="389">
        <v>1000</v>
      </c>
      <c r="O948" s="390" t="s">
        <v>1348</v>
      </c>
      <c r="P948" s="373" t="s">
        <v>1348</v>
      </c>
      <c r="Q948" s="372" t="s">
        <v>3638</v>
      </c>
      <c r="R948" s="374">
        <v>20</v>
      </c>
      <c r="S948" s="375">
        <v>30</v>
      </c>
      <c r="T948" s="392">
        <v>30</v>
      </c>
      <c r="U948" s="391" t="s">
        <v>8492</v>
      </c>
      <c r="V948" s="376">
        <v>120.74513579929314</v>
      </c>
      <c r="W948" s="378">
        <v>122.22693121352837</v>
      </c>
      <c r="X948" s="377">
        <v>61.138966493589244</v>
      </c>
      <c r="Y948" s="387" t="s">
        <v>633</v>
      </c>
      <c r="Z948" s="395" t="s">
        <v>4557</v>
      </c>
      <c r="AA948" s="380">
        <v>196</v>
      </c>
      <c r="AB948" s="379" t="s">
        <v>3630</v>
      </c>
      <c r="AC948" s="380">
        <v>0</v>
      </c>
      <c r="AD948" s="379" t="s">
        <v>3630</v>
      </c>
      <c r="AE948" s="394">
        <v>0</v>
      </c>
      <c r="AF948" s="396">
        <v>0</v>
      </c>
      <c r="AG948" s="393">
        <v>0</v>
      </c>
      <c r="AH948" s="397" t="s">
        <v>633</v>
      </c>
      <c r="AL948" s="525" t="s">
        <v>16323</v>
      </c>
      <c r="AM948" s="513" t="s">
        <v>83</v>
      </c>
      <c r="AN948" s="508">
        <v>100</v>
      </c>
      <c r="AO948" s="514">
        <v>1386</v>
      </c>
      <c r="AP948" s="498">
        <v>1386</v>
      </c>
      <c r="AQ948" s="515">
        <v>0</v>
      </c>
      <c r="AR948" s="512" t="s">
        <v>16322</v>
      </c>
      <c r="BA948" s="338" t="s">
        <v>8505</v>
      </c>
    </row>
    <row r="949" spans="2:53" ht="16.5" customHeight="1">
      <c r="B949" s="398" t="s">
        <v>8506</v>
      </c>
      <c r="C949" s="381" t="s">
        <v>8507</v>
      </c>
      <c r="D949" s="383">
        <v>1387</v>
      </c>
      <c r="E949" s="382" t="s">
        <v>8508</v>
      </c>
      <c r="F949" s="369" t="s">
        <v>8509</v>
      </c>
      <c r="G949" s="385" t="s">
        <v>8264</v>
      </c>
      <c r="H949" s="386"/>
      <c r="I949" s="384" t="s">
        <v>401</v>
      </c>
      <c r="J949" s="367" t="s">
        <v>476</v>
      </c>
      <c r="K949" s="366" t="s">
        <v>84</v>
      </c>
      <c r="L949" s="387">
        <v>10</v>
      </c>
      <c r="M949" s="388" t="s">
        <v>8510</v>
      </c>
      <c r="N949" s="389">
        <v>1000</v>
      </c>
      <c r="O949" s="390" t="s">
        <v>1350</v>
      </c>
      <c r="P949" s="373" t="s">
        <v>1351</v>
      </c>
      <c r="Q949" s="372" t="s">
        <v>3638</v>
      </c>
      <c r="R949" s="374">
        <v>35</v>
      </c>
      <c r="S949" s="375">
        <v>25</v>
      </c>
      <c r="T949" s="392">
        <v>20</v>
      </c>
      <c r="U949" s="391" t="s">
        <v>8509</v>
      </c>
      <c r="V949" s="376">
        <v>120.7186825835449</v>
      </c>
      <c r="W949" s="378">
        <v>122.19858848236954</v>
      </c>
      <c r="X949" s="377">
        <v>61.196364467042777</v>
      </c>
      <c r="Y949" s="387">
        <v>61.46</v>
      </c>
      <c r="Z949" s="395" t="s">
        <v>4557</v>
      </c>
      <c r="AA949" s="380">
        <v>194</v>
      </c>
      <c r="AB949" s="379" t="s">
        <v>3630</v>
      </c>
      <c r="AC949" s="380">
        <v>4</v>
      </c>
      <c r="AD949" s="379" t="s">
        <v>3630</v>
      </c>
      <c r="AE949" s="394">
        <v>0</v>
      </c>
      <c r="AF949" s="396">
        <v>0</v>
      </c>
      <c r="AG949" s="393">
        <v>0</v>
      </c>
      <c r="AH949" s="397" t="s">
        <v>633</v>
      </c>
      <c r="AL949" s="525" t="s">
        <v>16324</v>
      </c>
      <c r="AM949" s="513" t="s">
        <v>84</v>
      </c>
      <c r="AN949" s="508">
        <v>100</v>
      </c>
      <c r="AO949" s="514">
        <v>1387</v>
      </c>
      <c r="AP949" s="498">
        <v>1005</v>
      </c>
      <c r="AQ949" s="515">
        <v>382</v>
      </c>
      <c r="AR949" s="512" t="s">
        <v>16325</v>
      </c>
      <c r="BA949" s="338" t="s">
        <v>8511</v>
      </c>
    </row>
    <row r="950" spans="2:53" ht="16.5" customHeight="1">
      <c r="B950" s="398" t="s">
        <v>8512</v>
      </c>
      <c r="C950" s="381" t="s">
        <v>8513</v>
      </c>
      <c r="D950" s="383">
        <v>1387</v>
      </c>
      <c r="E950" s="382" t="s">
        <v>8289</v>
      </c>
      <c r="F950" s="369" t="s">
        <v>8514</v>
      </c>
      <c r="G950" s="385" t="s">
        <v>8502</v>
      </c>
      <c r="H950" s="386"/>
      <c r="I950" s="384" t="s">
        <v>401</v>
      </c>
      <c r="J950" s="367" t="s">
        <v>122</v>
      </c>
      <c r="K950" s="366" t="s">
        <v>84</v>
      </c>
      <c r="L950" s="387">
        <v>13</v>
      </c>
      <c r="M950" s="388" t="s">
        <v>8515</v>
      </c>
      <c r="N950" s="389">
        <v>1000</v>
      </c>
      <c r="O950" s="390" t="s">
        <v>1350</v>
      </c>
      <c r="P950" s="373" t="s">
        <v>1351</v>
      </c>
      <c r="Q950" s="372" t="s">
        <v>3638</v>
      </c>
      <c r="R950" s="374">
        <v>35</v>
      </c>
      <c r="S950" s="375">
        <v>25</v>
      </c>
      <c r="T950" s="392">
        <v>20</v>
      </c>
      <c r="U950" s="391" t="s">
        <v>8514</v>
      </c>
      <c r="V950" s="376">
        <v>120.69854852371849</v>
      </c>
      <c r="W950" s="378">
        <v>122.17701627541267</v>
      </c>
      <c r="X950" s="377">
        <v>61.187217600434415</v>
      </c>
      <c r="Y950" s="387">
        <v>61.449999999999996</v>
      </c>
      <c r="Z950" s="395" t="s">
        <v>4557</v>
      </c>
      <c r="AA950" s="380">
        <v>194</v>
      </c>
      <c r="AB950" s="379" t="s">
        <v>3630</v>
      </c>
      <c r="AC950" s="380">
        <v>4</v>
      </c>
      <c r="AD950" s="379" t="s">
        <v>3630</v>
      </c>
      <c r="AE950" s="394">
        <v>0</v>
      </c>
      <c r="AF950" s="396">
        <v>0</v>
      </c>
      <c r="AG950" s="393">
        <v>0</v>
      </c>
      <c r="AH950" s="397" t="s">
        <v>633</v>
      </c>
      <c r="AL950" s="525" t="s">
        <v>16326</v>
      </c>
      <c r="AM950" s="513" t="s">
        <v>84</v>
      </c>
      <c r="AN950" s="508">
        <v>100</v>
      </c>
      <c r="AO950" s="514">
        <v>1387</v>
      </c>
      <c r="AP950" s="498">
        <v>1005</v>
      </c>
      <c r="AQ950" s="515">
        <v>382</v>
      </c>
      <c r="AR950" s="512" t="s">
        <v>16327</v>
      </c>
      <c r="BA950" s="338" t="s">
        <v>8516</v>
      </c>
    </row>
    <row r="951" spans="2:53" ht="16.5" customHeight="1">
      <c r="B951" s="398" t="s">
        <v>8517</v>
      </c>
      <c r="C951" s="381" t="s">
        <v>8518</v>
      </c>
      <c r="D951" s="383">
        <v>1388</v>
      </c>
      <c r="E951" s="382" t="s">
        <v>8519</v>
      </c>
      <c r="F951" s="369" t="s">
        <v>8520</v>
      </c>
      <c r="G951" s="385" t="s">
        <v>8521</v>
      </c>
      <c r="H951" s="386"/>
      <c r="I951" s="384" t="s">
        <v>401</v>
      </c>
      <c r="J951" s="367" t="s">
        <v>105</v>
      </c>
      <c r="K951" s="366" t="s">
        <v>84</v>
      </c>
      <c r="L951" s="387">
        <v>12</v>
      </c>
      <c r="M951" s="388" t="s">
        <v>8522</v>
      </c>
      <c r="N951" s="389">
        <v>1000</v>
      </c>
      <c r="O951" s="390" t="s">
        <v>1350</v>
      </c>
      <c r="P951" s="373" t="s">
        <v>1351</v>
      </c>
      <c r="Q951" s="372" t="s">
        <v>3638</v>
      </c>
      <c r="R951" s="374">
        <v>35</v>
      </c>
      <c r="S951" s="375">
        <v>25</v>
      </c>
      <c r="T951" s="392">
        <v>20</v>
      </c>
      <c r="U951" s="391" t="s">
        <v>8520</v>
      </c>
      <c r="V951" s="376">
        <v>120.68848149380526</v>
      </c>
      <c r="W951" s="378">
        <v>122.16623017193422</v>
      </c>
      <c r="X951" s="377">
        <v>61.182644167130277</v>
      </c>
      <c r="Y951" s="387">
        <v>61.44</v>
      </c>
      <c r="Z951" s="395" t="s">
        <v>4557</v>
      </c>
      <c r="AA951" s="380">
        <v>194</v>
      </c>
      <c r="AB951" s="379" t="s">
        <v>3630</v>
      </c>
      <c r="AC951" s="380">
        <v>4</v>
      </c>
      <c r="AD951" s="379" t="s">
        <v>3630</v>
      </c>
      <c r="AE951" s="394">
        <v>0</v>
      </c>
      <c r="AF951" s="396">
        <v>0</v>
      </c>
      <c r="AG951" s="393">
        <v>0</v>
      </c>
      <c r="AH951" s="397" t="s">
        <v>633</v>
      </c>
      <c r="AL951" s="525" t="s">
        <v>16328</v>
      </c>
      <c r="AM951" s="513" t="s">
        <v>84</v>
      </c>
      <c r="AN951" s="508">
        <v>100</v>
      </c>
      <c r="AO951" s="514">
        <v>1388</v>
      </c>
      <c r="AP951" s="498">
        <v>1005</v>
      </c>
      <c r="AQ951" s="515">
        <v>383</v>
      </c>
      <c r="AR951" s="512" t="s">
        <v>16329</v>
      </c>
      <c r="BA951" s="338" t="s">
        <v>8523</v>
      </c>
    </row>
    <row r="952" spans="2:53" ht="16.5" customHeight="1">
      <c r="B952" s="398" t="s">
        <v>8517</v>
      </c>
      <c r="C952" s="381" t="s">
        <v>8518</v>
      </c>
      <c r="D952" s="383">
        <v>1388</v>
      </c>
      <c r="E952" s="382" t="s">
        <v>8519</v>
      </c>
      <c r="F952" s="369" t="s">
        <v>8524</v>
      </c>
      <c r="G952" s="385" t="s">
        <v>8519</v>
      </c>
      <c r="H952" s="386"/>
      <c r="I952" s="384" t="s">
        <v>324</v>
      </c>
      <c r="J952" s="367" t="s">
        <v>395</v>
      </c>
      <c r="K952" s="366" t="s">
        <v>84</v>
      </c>
      <c r="L952" s="387">
        <v>9</v>
      </c>
      <c r="M952" s="388" t="s">
        <v>8525</v>
      </c>
      <c r="N952" s="389">
        <v>1000</v>
      </c>
      <c r="O952" s="390" t="s">
        <v>1348</v>
      </c>
      <c r="P952" s="373" t="s">
        <v>1348</v>
      </c>
      <c r="Q952" s="372" t="s">
        <v>3638</v>
      </c>
      <c r="R952" s="374">
        <v>30</v>
      </c>
      <c r="S952" s="375">
        <v>25</v>
      </c>
      <c r="T952" s="392">
        <v>25</v>
      </c>
      <c r="U952" s="391" t="s">
        <v>8524</v>
      </c>
      <c r="V952" s="376">
        <v>120.64111355092396</v>
      </c>
      <c r="W952" s="378">
        <v>122.11547880456139</v>
      </c>
      <c r="X952" s="377">
        <v>61.15670382225732</v>
      </c>
      <c r="Y952" s="387" t="s">
        <v>633</v>
      </c>
      <c r="Z952" s="395" t="s">
        <v>4557</v>
      </c>
      <c r="AA952" s="380">
        <v>198</v>
      </c>
      <c r="AB952" s="379" t="s">
        <v>3630</v>
      </c>
      <c r="AC952" s="380">
        <v>10</v>
      </c>
      <c r="AD952" s="379" t="s">
        <v>3630</v>
      </c>
      <c r="AE952" s="394">
        <v>0</v>
      </c>
      <c r="AF952" s="396">
        <v>0</v>
      </c>
      <c r="AG952" s="393">
        <v>0</v>
      </c>
      <c r="AH952" s="397" t="s">
        <v>633</v>
      </c>
      <c r="AL952" s="525" t="s">
        <v>16330</v>
      </c>
      <c r="AM952" s="513" t="s">
        <v>84</v>
      </c>
      <c r="AN952" s="508">
        <v>100</v>
      </c>
      <c r="AO952" s="514">
        <v>1388</v>
      </c>
      <c r="AP952" s="498">
        <v>1005</v>
      </c>
      <c r="AQ952" s="515">
        <v>383</v>
      </c>
      <c r="AR952" s="512" t="s">
        <v>16331</v>
      </c>
      <c r="BA952" s="338" t="s">
        <v>8526</v>
      </c>
    </row>
    <row r="953" spans="2:53" ht="16.5" customHeight="1">
      <c r="B953" s="398" t="s">
        <v>8527</v>
      </c>
      <c r="C953" s="381" t="s">
        <v>8528</v>
      </c>
      <c r="D953" s="383">
        <v>1389</v>
      </c>
      <c r="E953" s="382" t="s">
        <v>633</v>
      </c>
      <c r="F953" s="369" t="s">
        <v>8529</v>
      </c>
      <c r="G953" s="385" t="s">
        <v>8530</v>
      </c>
      <c r="H953" s="386"/>
      <c r="I953" s="384" t="s">
        <v>403</v>
      </c>
      <c r="J953" s="367" t="s">
        <v>688</v>
      </c>
      <c r="K953" s="366" t="s">
        <v>83</v>
      </c>
      <c r="L953" s="387">
        <v>35</v>
      </c>
      <c r="M953" s="388" t="s">
        <v>8531</v>
      </c>
      <c r="N953" s="389">
        <v>1000</v>
      </c>
      <c r="O953" s="390" t="s">
        <v>1350</v>
      </c>
      <c r="P953" s="373" t="s">
        <v>1351</v>
      </c>
      <c r="Q953" s="372" t="s">
        <v>3638</v>
      </c>
      <c r="R953" s="374">
        <v>20</v>
      </c>
      <c r="S953" s="375">
        <v>30</v>
      </c>
      <c r="T953" s="392">
        <v>25</v>
      </c>
      <c r="U953" s="391" t="s">
        <v>8529</v>
      </c>
      <c r="V953" s="376">
        <v>120.66577902294139</v>
      </c>
      <c r="W953" s="378">
        <v>122.14190609600864</v>
      </c>
      <c r="X953" s="377">
        <v>61.096157440524983</v>
      </c>
      <c r="Y953" s="387">
        <v>61.39</v>
      </c>
      <c r="Z953" s="395" t="s">
        <v>4557</v>
      </c>
      <c r="AA953" s="380">
        <v>198</v>
      </c>
      <c r="AB953" s="379" t="s">
        <v>3630</v>
      </c>
      <c r="AC953" s="380">
        <v>50</v>
      </c>
      <c r="AD953" s="379" t="s">
        <v>3630</v>
      </c>
      <c r="AE953" s="394">
        <v>0</v>
      </c>
      <c r="AF953" s="396">
        <v>12.379</v>
      </c>
      <c r="AG953" s="393">
        <v>0</v>
      </c>
      <c r="AH953" s="397" t="s">
        <v>8057</v>
      </c>
      <c r="AL953" s="525" t="s">
        <v>16332</v>
      </c>
      <c r="AM953" s="513" t="s">
        <v>83</v>
      </c>
      <c r="AN953" s="508">
        <v>100</v>
      </c>
      <c r="AO953" s="514">
        <v>1389</v>
      </c>
      <c r="AP953" s="498">
        <v>1389</v>
      </c>
      <c r="AQ953" s="515">
        <v>0</v>
      </c>
      <c r="AR953" s="512" t="s">
        <v>16333</v>
      </c>
      <c r="BA953" s="338" t="s">
        <v>8532</v>
      </c>
    </row>
    <row r="954" spans="2:53" ht="16.5" customHeight="1">
      <c r="B954" s="398" t="s">
        <v>8533</v>
      </c>
      <c r="C954" s="381" t="s">
        <v>8534</v>
      </c>
      <c r="D954" s="383">
        <v>1389</v>
      </c>
      <c r="E954" s="382" t="s">
        <v>8535</v>
      </c>
      <c r="F954" s="369" t="s">
        <v>8536</v>
      </c>
      <c r="G954" s="385" t="s">
        <v>8535</v>
      </c>
      <c r="H954" s="386"/>
      <c r="I954" s="384" t="s">
        <v>402</v>
      </c>
      <c r="J954" s="367" t="s">
        <v>195</v>
      </c>
      <c r="K954" s="366" t="s">
        <v>84</v>
      </c>
      <c r="L954" s="387">
        <v>18</v>
      </c>
      <c r="M954" s="388" t="s">
        <v>8537</v>
      </c>
      <c r="N954" s="389">
        <v>1000</v>
      </c>
      <c r="O954" s="390" t="s">
        <v>1348</v>
      </c>
      <c r="P954" s="373" t="s">
        <v>1348</v>
      </c>
      <c r="Q954" s="372" t="s">
        <v>3638</v>
      </c>
      <c r="R954" s="374">
        <v>30</v>
      </c>
      <c r="S954" s="375">
        <v>30</v>
      </c>
      <c r="T954" s="392">
        <v>20</v>
      </c>
      <c r="U954" s="391" t="s">
        <v>8536</v>
      </c>
      <c r="V954" s="376">
        <v>120.60457196551836</v>
      </c>
      <c r="W954" s="378">
        <v>122.07632710591253</v>
      </c>
      <c r="X954" s="377">
        <v>61.139550464284554</v>
      </c>
      <c r="Y954" s="387" t="s">
        <v>633</v>
      </c>
      <c r="Z954" s="395" t="s">
        <v>4557</v>
      </c>
      <c r="AA954" s="380">
        <v>196</v>
      </c>
      <c r="AB954" s="379" t="s">
        <v>3630</v>
      </c>
      <c r="AC954" s="380">
        <v>0</v>
      </c>
      <c r="AD954" s="379" t="s">
        <v>3630</v>
      </c>
      <c r="AE954" s="394">
        <v>0</v>
      </c>
      <c r="AF954" s="396">
        <v>0</v>
      </c>
      <c r="AG954" s="393">
        <v>0</v>
      </c>
      <c r="AH954" s="397" t="s">
        <v>633</v>
      </c>
      <c r="AL954" s="525" t="s">
        <v>16334</v>
      </c>
      <c r="AM954" s="513" t="s">
        <v>84</v>
      </c>
      <c r="AN954" s="508">
        <v>100</v>
      </c>
      <c r="AO954" s="514">
        <v>1389</v>
      </c>
      <c r="AP954" s="498">
        <v>1005</v>
      </c>
      <c r="AQ954" s="515">
        <v>384</v>
      </c>
      <c r="AR954" s="512" t="s">
        <v>16335</v>
      </c>
      <c r="BA954" s="338" t="s">
        <v>8538</v>
      </c>
    </row>
    <row r="955" spans="2:53" ht="16.5" customHeight="1">
      <c r="B955" s="398" t="s">
        <v>8539</v>
      </c>
      <c r="C955" s="381" t="s">
        <v>8540</v>
      </c>
      <c r="D955" s="383">
        <v>1390</v>
      </c>
      <c r="E955" s="382" t="s">
        <v>8541</v>
      </c>
      <c r="F955" s="369" t="s">
        <v>8524</v>
      </c>
      <c r="G955" s="385" t="s">
        <v>8519</v>
      </c>
      <c r="H955" s="386"/>
      <c r="I955" s="384" t="s">
        <v>421</v>
      </c>
      <c r="J955" s="367" t="s">
        <v>800</v>
      </c>
      <c r="K955" s="366" t="s">
        <v>84</v>
      </c>
      <c r="L955" s="387">
        <v>7</v>
      </c>
      <c r="M955" s="388" t="s">
        <v>8542</v>
      </c>
      <c r="N955" s="389">
        <v>1000</v>
      </c>
      <c r="O955" s="390" t="s">
        <v>1350</v>
      </c>
      <c r="P955" s="373" t="s">
        <v>1351</v>
      </c>
      <c r="Q955" s="372" t="s">
        <v>3638</v>
      </c>
      <c r="R955" s="374">
        <v>35</v>
      </c>
      <c r="S955" s="375">
        <v>25</v>
      </c>
      <c r="T955" s="392">
        <v>20</v>
      </c>
      <c r="U955" s="391" t="s">
        <v>8524</v>
      </c>
      <c r="V955" s="376">
        <v>120.64150202087693</v>
      </c>
      <c r="W955" s="378">
        <v>122.11589502236815</v>
      </c>
      <c r="X955" s="377">
        <v>61.156301478377451</v>
      </c>
      <c r="Y955" s="387">
        <v>61.41</v>
      </c>
      <c r="Z955" s="395" t="s">
        <v>4557</v>
      </c>
      <c r="AA955" s="380">
        <v>196</v>
      </c>
      <c r="AB955" s="379" t="s">
        <v>3630</v>
      </c>
      <c r="AC955" s="380">
        <v>3</v>
      </c>
      <c r="AD955" s="379" t="s">
        <v>3630</v>
      </c>
      <c r="AE955" s="394">
        <v>0</v>
      </c>
      <c r="AF955" s="396">
        <v>0</v>
      </c>
      <c r="AG955" s="393">
        <v>0</v>
      </c>
      <c r="AH955" s="397" t="s">
        <v>633</v>
      </c>
      <c r="AL955" s="525" t="s">
        <v>16336</v>
      </c>
      <c r="AM955" s="513" t="s">
        <v>84</v>
      </c>
      <c r="AN955" s="508">
        <v>100</v>
      </c>
      <c r="AO955" s="514">
        <v>1390</v>
      </c>
      <c r="AP955" s="498">
        <v>1006</v>
      </c>
      <c r="AQ955" s="515">
        <v>384</v>
      </c>
      <c r="AR955" s="512" t="s">
        <v>16331</v>
      </c>
      <c r="BA955" s="338" t="s">
        <v>8543</v>
      </c>
    </row>
    <row r="956" spans="2:53" ht="16.5" customHeight="1">
      <c r="B956" s="398" t="s">
        <v>8544</v>
      </c>
      <c r="C956" s="381" t="s">
        <v>8545</v>
      </c>
      <c r="D956" s="383">
        <v>1390</v>
      </c>
      <c r="E956" s="382" t="s">
        <v>633</v>
      </c>
      <c r="F956" s="369" t="s">
        <v>8546</v>
      </c>
      <c r="G956" s="385" t="s">
        <v>8547</v>
      </c>
      <c r="H956" s="386"/>
      <c r="I956" s="384" t="s">
        <v>324</v>
      </c>
      <c r="J956" s="367" t="s">
        <v>854</v>
      </c>
      <c r="K956" s="366" t="s">
        <v>83</v>
      </c>
      <c r="L956" s="387">
        <v>18</v>
      </c>
      <c r="M956" s="388" t="s">
        <v>8549</v>
      </c>
      <c r="N956" s="389">
        <v>1000</v>
      </c>
      <c r="O956" s="390" t="s">
        <v>1348</v>
      </c>
      <c r="P956" s="373" t="s">
        <v>1348</v>
      </c>
      <c r="Q956" s="372" t="s">
        <v>3638</v>
      </c>
      <c r="R956" s="374">
        <v>20</v>
      </c>
      <c r="S956" s="375">
        <v>30</v>
      </c>
      <c r="T956" s="392">
        <v>30</v>
      </c>
      <c r="U956" s="391" t="s">
        <v>8546</v>
      </c>
      <c r="V956" s="376">
        <v>120.62691223494205</v>
      </c>
      <c r="W956" s="378">
        <v>122.1002631088665</v>
      </c>
      <c r="X956" s="377">
        <v>61.076412328095728</v>
      </c>
      <c r="Y956" s="387" t="s">
        <v>633</v>
      </c>
      <c r="Z956" s="395" t="s">
        <v>4557</v>
      </c>
      <c r="AA956" s="380">
        <v>198</v>
      </c>
      <c r="AB956" s="379" t="s">
        <v>3630</v>
      </c>
      <c r="AC956" s="380">
        <v>10</v>
      </c>
      <c r="AD956" s="379" t="s">
        <v>3630</v>
      </c>
      <c r="AE956" s="394">
        <v>0</v>
      </c>
      <c r="AF956" s="396">
        <v>0</v>
      </c>
      <c r="AG956" s="393">
        <v>0</v>
      </c>
      <c r="AH956" s="397" t="s">
        <v>633</v>
      </c>
      <c r="AL956" s="525" t="s">
        <v>16337</v>
      </c>
      <c r="AM956" s="513" t="s">
        <v>83</v>
      </c>
      <c r="AN956" s="508">
        <v>100</v>
      </c>
      <c r="AO956" s="514">
        <v>1390</v>
      </c>
      <c r="AP956" s="498">
        <v>1390</v>
      </c>
      <c r="AQ956" s="515">
        <v>0</v>
      </c>
      <c r="AR956" s="512" t="s">
        <v>16338</v>
      </c>
      <c r="BA956" s="338" t="s">
        <v>8550</v>
      </c>
    </row>
    <row r="957" spans="2:53" ht="16.5" customHeight="1">
      <c r="B957" s="398" t="s">
        <v>8544</v>
      </c>
      <c r="C957" s="381" t="s">
        <v>8545</v>
      </c>
      <c r="D957" s="383">
        <v>1391</v>
      </c>
      <c r="E957" s="382" t="s">
        <v>633</v>
      </c>
      <c r="F957" s="369" t="s">
        <v>8546</v>
      </c>
      <c r="G957" s="385" t="s">
        <v>8547</v>
      </c>
      <c r="H957" s="386"/>
      <c r="I957" s="384" t="s">
        <v>402</v>
      </c>
      <c r="J957" s="367" t="s">
        <v>500</v>
      </c>
      <c r="K957" s="366" t="s">
        <v>83</v>
      </c>
      <c r="L957" s="387">
        <v>10</v>
      </c>
      <c r="M957" s="388" t="s">
        <v>8551</v>
      </c>
      <c r="N957" s="389">
        <v>1000</v>
      </c>
      <c r="O957" s="390" t="s">
        <v>1348</v>
      </c>
      <c r="P957" s="373" t="s">
        <v>1348</v>
      </c>
      <c r="Q957" s="372" t="s">
        <v>3638</v>
      </c>
      <c r="R957" s="374">
        <v>20</v>
      </c>
      <c r="S957" s="375">
        <v>30</v>
      </c>
      <c r="T957" s="392">
        <v>30</v>
      </c>
      <c r="U957" s="391" t="s">
        <v>8546</v>
      </c>
      <c r="V957" s="376">
        <v>120.62691223494205</v>
      </c>
      <c r="W957" s="378">
        <v>122.1002631088665</v>
      </c>
      <c r="X957" s="377">
        <v>61.076412328095728</v>
      </c>
      <c r="Y957" s="387" t="s">
        <v>633</v>
      </c>
      <c r="Z957" s="395" t="s">
        <v>4557</v>
      </c>
      <c r="AA957" s="380">
        <v>196</v>
      </c>
      <c r="AB957" s="379" t="s">
        <v>3630</v>
      </c>
      <c r="AC957" s="380">
        <v>0</v>
      </c>
      <c r="AD957" s="379" t="s">
        <v>3630</v>
      </c>
      <c r="AE957" s="394">
        <v>0</v>
      </c>
      <c r="AF957" s="396">
        <v>0</v>
      </c>
      <c r="AG957" s="393">
        <v>0</v>
      </c>
      <c r="AH957" s="397" t="s">
        <v>633</v>
      </c>
      <c r="AL957" s="525" t="s">
        <v>16339</v>
      </c>
      <c r="AM957" s="513" t="s">
        <v>83</v>
      </c>
      <c r="AN957" s="508">
        <v>100</v>
      </c>
      <c r="AO957" s="514">
        <v>1391</v>
      </c>
      <c r="AP957" s="498">
        <v>1391</v>
      </c>
      <c r="AQ957" s="515">
        <v>0</v>
      </c>
      <c r="AR957" s="512" t="s">
        <v>16338</v>
      </c>
      <c r="BA957" s="338" t="s">
        <v>8552</v>
      </c>
    </row>
    <row r="958" spans="2:53" ht="16.5" customHeight="1">
      <c r="B958" s="398" t="s">
        <v>8544</v>
      </c>
      <c r="C958" s="381" t="s">
        <v>8545</v>
      </c>
      <c r="D958" s="383">
        <v>1391</v>
      </c>
      <c r="E958" s="382" t="s">
        <v>633</v>
      </c>
      <c r="F958" s="369" t="s">
        <v>8546</v>
      </c>
      <c r="G958" s="385" t="s">
        <v>8547</v>
      </c>
      <c r="H958" s="386"/>
      <c r="I958" s="384" t="s">
        <v>402</v>
      </c>
      <c r="J958" s="367" t="s">
        <v>94</v>
      </c>
      <c r="K958" s="366" t="s">
        <v>83</v>
      </c>
      <c r="L958" s="387">
        <v>18</v>
      </c>
      <c r="M958" s="388" t="s">
        <v>8551</v>
      </c>
      <c r="N958" s="389">
        <v>1000</v>
      </c>
      <c r="O958" s="390" t="s">
        <v>1348</v>
      </c>
      <c r="P958" s="373" t="s">
        <v>1348</v>
      </c>
      <c r="Q958" s="372" t="s">
        <v>3638</v>
      </c>
      <c r="R958" s="374">
        <v>20</v>
      </c>
      <c r="S958" s="375">
        <v>30</v>
      </c>
      <c r="T958" s="392">
        <v>30</v>
      </c>
      <c r="U958" s="391" t="s">
        <v>8546</v>
      </c>
      <c r="V958" s="376">
        <v>120.62691223494205</v>
      </c>
      <c r="W958" s="378">
        <v>122.1002631088665</v>
      </c>
      <c r="X958" s="377">
        <v>61.076412328095728</v>
      </c>
      <c r="Y958" s="387" t="s">
        <v>633</v>
      </c>
      <c r="Z958" s="395" t="s">
        <v>4557</v>
      </c>
      <c r="AA958" s="380">
        <v>196</v>
      </c>
      <c r="AB958" s="379" t="s">
        <v>3630</v>
      </c>
      <c r="AC958" s="380">
        <v>0</v>
      </c>
      <c r="AD958" s="379" t="s">
        <v>3630</v>
      </c>
      <c r="AE958" s="394">
        <v>0</v>
      </c>
      <c r="AF958" s="396">
        <v>0</v>
      </c>
      <c r="AG958" s="393">
        <v>0</v>
      </c>
      <c r="AH958" s="397" t="s">
        <v>633</v>
      </c>
      <c r="AL958" s="525" t="s">
        <v>16340</v>
      </c>
      <c r="AM958" s="513" t="s">
        <v>83</v>
      </c>
      <c r="AN958" s="508">
        <v>100</v>
      </c>
      <c r="AO958" s="514">
        <v>1391</v>
      </c>
      <c r="AP958" s="498">
        <v>1391</v>
      </c>
      <c r="AQ958" s="515">
        <v>0</v>
      </c>
      <c r="AR958" s="512" t="s">
        <v>16338</v>
      </c>
      <c r="BA958" s="338" t="s">
        <v>8553</v>
      </c>
    </row>
    <row r="959" spans="2:53" ht="16.5" customHeight="1">
      <c r="B959" s="398" t="s">
        <v>8544</v>
      </c>
      <c r="C959" s="381" t="s">
        <v>8545</v>
      </c>
      <c r="D959" s="383">
        <v>1392</v>
      </c>
      <c r="E959" s="382" t="s">
        <v>8547</v>
      </c>
      <c r="F959" s="369" t="s">
        <v>8554</v>
      </c>
      <c r="G959" s="385" t="s">
        <v>8547</v>
      </c>
      <c r="H959" s="386"/>
      <c r="I959" s="384" t="s">
        <v>324</v>
      </c>
      <c r="J959" s="367" t="s">
        <v>675</v>
      </c>
      <c r="K959" s="366" t="s">
        <v>84</v>
      </c>
      <c r="L959" s="387">
        <v>8</v>
      </c>
      <c r="M959" s="388" t="s">
        <v>8372</v>
      </c>
      <c r="N959" s="389">
        <v>1000</v>
      </c>
      <c r="O959" s="390" t="s">
        <v>1348</v>
      </c>
      <c r="P959" s="373" t="s">
        <v>1348</v>
      </c>
      <c r="Q959" s="372" t="s">
        <v>3638</v>
      </c>
      <c r="R959" s="374">
        <v>30</v>
      </c>
      <c r="S959" s="375">
        <v>25</v>
      </c>
      <c r="T959" s="392">
        <v>25</v>
      </c>
      <c r="U959" s="391" t="s">
        <v>8554</v>
      </c>
      <c r="V959" s="376">
        <v>120.58040102893447</v>
      </c>
      <c r="W959" s="378">
        <v>122.05042967385836</v>
      </c>
      <c r="X959" s="377">
        <v>61.124584648603573</v>
      </c>
      <c r="Y959" s="387" t="s">
        <v>633</v>
      </c>
      <c r="Z959" s="395" t="s">
        <v>4557</v>
      </c>
      <c r="AA959" s="380">
        <v>198</v>
      </c>
      <c r="AB959" s="379" t="s">
        <v>3630</v>
      </c>
      <c r="AC959" s="380">
        <v>10</v>
      </c>
      <c r="AD959" s="379" t="s">
        <v>3630</v>
      </c>
      <c r="AE959" s="394">
        <v>0</v>
      </c>
      <c r="AF959" s="396">
        <v>0</v>
      </c>
      <c r="AG959" s="393">
        <v>0</v>
      </c>
      <c r="AH959" s="397" t="s">
        <v>633</v>
      </c>
      <c r="AL959" s="525" t="s">
        <v>16341</v>
      </c>
      <c r="AM959" s="513" t="s">
        <v>84</v>
      </c>
      <c r="AN959" s="508">
        <v>100</v>
      </c>
      <c r="AO959" s="514">
        <v>1392</v>
      </c>
      <c r="AP959" s="498">
        <v>1007</v>
      </c>
      <c r="AQ959" s="515">
        <v>385</v>
      </c>
      <c r="AR959" s="512" t="s">
        <v>16342</v>
      </c>
      <c r="BA959" s="338" t="s">
        <v>8555</v>
      </c>
    </row>
    <row r="960" spans="2:53" ht="16.5" customHeight="1">
      <c r="B960" s="398" t="s">
        <v>8544</v>
      </c>
      <c r="C960" s="381" t="s">
        <v>8545</v>
      </c>
      <c r="D960" s="383">
        <v>1392</v>
      </c>
      <c r="E960" s="382" t="s">
        <v>8365</v>
      </c>
      <c r="F960" s="369" t="s">
        <v>8556</v>
      </c>
      <c r="G960" s="385" t="s">
        <v>8557</v>
      </c>
      <c r="H960" s="386"/>
      <c r="I960" s="384" t="s">
        <v>421</v>
      </c>
      <c r="J960" s="367" t="s">
        <v>799</v>
      </c>
      <c r="K960" s="366" t="s">
        <v>84</v>
      </c>
      <c r="L960" s="387">
        <v>21</v>
      </c>
      <c r="M960" s="388" t="s">
        <v>8558</v>
      </c>
      <c r="N960" s="389">
        <v>1000</v>
      </c>
      <c r="O960" s="390" t="s">
        <v>1350</v>
      </c>
      <c r="P960" s="373" t="s">
        <v>1351</v>
      </c>
      <c r="Q960" s="372" t="s">
        <v>3638</v>
      </c>
      <c r="R960" s="374">
        <v>35</v>
      </c>
      <c r="S960" s="375">
        <v>25</v>
      </c>
      <c r="T960" s="392">
        <v>20</v>
      </c>
      <c r="U960" s="391" t="s">
        <v>8556</v>
      </c>
      <c r="V960" s="376">
        <v>120.62136796105051</v>
      </c>
      <c r="W960" s="378">
        <v>122.09432281541126</v>
      </c>
      <c r="X960" s="377">
        <v>61.14715461176911</v>
      </c>
      <c r="Y960" s="387">
        <v>61.4</v>
      </c>
      <c r="Z960" s="395" t="s">
        <v>4557</v>
      </c>
      <c r="AA960" s="380">
        <v>196</v>
      </c>
      <c r="AB960" s="379" t="s">
        <v>3630</v>
      </c>
      <c r="AC960" s="380">
        <v>3</v>
      </c>
      <c r="AD960" s="379" t="s">
        <v>3630</v>
      </c>
      <c r="AE960" s="394">
        <v>0</v>
      </c>
      <c r="AF960" s="396">
        <v>0</v>
      </c>
      <c r="AG960" s="393">
        <v>0</v>
      </c>
      <c r="AH960" s="397" t="s">
        <v>633</v>
      </c>
      <c r="AL960" s="525" t="s">
        <v>16343</v>
      </c>
      <c r="AM960" s="513" t="s">
        <v>84</v>
      </c>
      <c r="AN960" s="508">
        <v>100</v>
      </c>
      <c r="AO960" s="514">
        <v>1392</v>
      </c>
      <c r="AP960" s="498">
        <v>1007</v>
      </c>
      <c r="AQ960" s="515">
        <v>385</v>
      </c>
      <c r="AR960" s="512" t="s">
        <v>16344</v>
      </c>
      <c r="BA960" s="338" t="s">
        <v>8559</v>
      </c>
    </row>
    <row r="961" spans="2:53" ht="16.5" customHeight="1">
      <c r="B961" s="398" t="s">
        <v>8544</v>
      </c>
      <c r="C961" s="381" t="s">
        <v>8545</v>
      </c>
      <c r="D961" s="383">
        <v>1393</v>
      </c>
      <c r="E961" s="382" t="s">
        <v>633</v>
      </c>
      <c r="F961" s="369" t="s">
        <v>8556</v>
      </c>
      <c r="G961" s="385" t="s">
        <v>8365</v>
      </c>
      <c r="H961" s="386"/>
      <c r="I961" s="384" t="s">
        <v>1109</v>
      </c>
      <c r="J961" s="367" t="s">
        <v>487</v>
      </c>
      <c r="K961" s="366" t="s">
        <v>83</v>
      </c>
      <c r="L961" s="387">
        <v>46</v>
      </c>
      <c r="M961" s="388" t="s">
        <v>8560</v>
      </c>
      <c r="N961" s="389">
        <v>1000</v>
      </c>
      <c r="O961" s="390" t="s">
        <v>1350</v>
      </c>
      <c r="P961" s="373" t="s">
        <v>1350</v>
      </c>
      <c r="Q961" s="372" t="s">
        <v>3638</v>
      </c>
      <c r="R961" s="374">
        <v>20</v>
      </c>
      <c r="S961" s="375">
        <v>35</v>
      </c>
      <c r="T961" s="392">
        <v>25</v>
      </c>
      <c r="U961" s="391" t="s">
        <v>8556</v>
      </c>
      <c r="V961" s="376">
        <v>120.62143948187651</v>
      </c>
      <c r="W961" s="378">
        <v>122.09439944486769</v>
      </c>
      <c r="X961" s="377">
        <v>61.072080536627908</v>
      </c>
      <c r="Y961" s="387" t="s">
        <v>633</v>
      </c>
      <c r="Z961" s="395" t="s">
        <v>4557</v>
      </c>
      <c r="AA961" s="380">
        <v>195.56</v>
      </c>
      <c r="AB961" s="379" t="s">
        <v>3630</v>
      </c>
      <c r="AC961" s="380">
        <v>0</v>
      </c>
      <c r="AD961" s="379" t="s">
        <v>3630</v>
      </c>
      <c r="AE961" s="394">
        <v>0</v>
      </c>
      <c r="AF961" s="396">
        <v>1.8320000000000001</v>
      </c>
      <c r="AG961" s="393">
        <v>0</v>
      </c>
      <c r="AH961" s="397" t="s">
        <v>7060</v>
      </c>
      <c r="AL961" s="525" t="s">
        <v>16345</v>
      </c>
      <c r="AM961" s="513" t="s">
        <v>83</v>
      </c>
      <c r="AN961" s="508">
        <v>100</v>
      </c>
      <c r="AO961" s="514">
        <v>1393</v>
      </c>
      <c r="AP961" s="498">
        <v>1393</v>
      </c>
      <c r="AQ961" s="515">
        <v>0</v>
      </c>
      <c r="AR961" s="512" t="s">
        <v>16346</v>
      </c>
      <c r="BA961" s="338" t="s">
        <v>8561</v>
      </c>
    </row>
    <row r="962" spans="2:53" ht="16.5" customHeight="1">
      <c r="B962" s="398" t="s">
        <v>8562</v>
      </c>
      <c r="C962" s="381" t="s">
        <v>8563</v>
      </c>
      <c r="D962" s="383">
        <v>1393</v>
      </c>
      <c r="E962" s="382" t="s">
        <v>633</v>
      </c>
      <c r="F962" s="369" t="s">
        <v>8564</v>
      </c>
      <c r="G962" s="385" t="s">
        <v>8450</v>
      </c>
      <c r="H962" s="386"/>
      <c r="I962" s="384" t="s">
        <v>879</v>
      </c>
      <c r="J962" s="367" t="s">
        <v>384</v>
      </c>
      <c r="K962" s="366" t="s">
        <v>83</v>
      </c>
      <c r="L962" s="387">
        <v>13</v>
      </c>
      <c r="M962" s="388" t="s">
        <v>8565</v>
      </c>
      <c r="N962" s="389">
        <v>1000</v>
      </c>
      <c r="O962" s="390" t="s">
        <v>1182</v>
      </c>
      <c r="P962" s="373" t="s">
        <v>1182</v>
      </c>
      <c r="Q962" s="372" t="s">
        <v>3814</v>
      </c>
      <c r="R962" s="374">
        <v>25</v>
      </c>
      <c r="S962" s="375">
        <v>35</v>
      </c>
      <c r="T962" s="392">
        <v>20</v>
      </c>
      <c r="U962" s="391" t="s">
        <v>8564</v>
      </c>
      <c r="V962" s="376">
        <v>120.59842209072977</v>
      </c>
      <c r="W962" s="378">
        <v>122.06973795435333</v>
      </c>
      <c r="X962" s="377">
        <v>61.060919977458461</v>
      </c>
      <c r="Y962" s="387" t="s">
        <v>633</v>
      </c>
      <c r="Z962" s="395" t="s">
        <v>4557</v>
      </c>
      <c r="AA962" s="380">
        <v>196</v>
      </c>
      <c r="AB962" s="379" t="s">
        <v>3630</v>
      </c>
      <c r="AC962" s="380">
        <v>10</v>
      </c>
      <c r="AD962" s="379" t="s">
        <v>3630</v>
      </c>
      <c r="AE962" s="394">
        <v>0</v>
      </c>
      <c r="AF962" s="396">
        <v>37.619999999999997</v>
      </c>
      <c r="AG962" s="393">
        <v>0</v>
      </c>
      <c r="AH962" s="397" t="s">
        <v>8566</v>
      </c>
      <c r="AL962" s="525" t="s">
        <v>16347</v>
      </c>
      <c r="AM962" s="513" t="s">
        <v>83</v>
      </c>
      <c r="AN962" s="508">
        <v>100</v>
      </c>
      <c r="AO962" s="514">
        <v>1393</v>
      </c>
      <c r="AP962" s="498">
        <v>1393</v>
      </c>
      <c r="AQ962" s="515">
        <v>0</v>
      </c>
      <c r="AR962" s="512" t="s">
        <v>16348</v>
      </c>
      <c r="BA962" s="338" t="s">
        <v>8567</v>
      </c>
    </row>
    <row r="963" spans="2:53" ht="16.5" customHeight="1">
      <c r="B963" s="398" t="s">
        <v>8568</v>
      </c>
      <c r="C963" s="381" t="s">
        <v>8569</v>
      </c>
      <c r="D963" s="383">
        <v>1394</v>
      </c>
      <c r="E963" s="382" t="s">
        <v>633</v>
      </c>
      <c r="F963" s="369" t="s">
        <v>8570</v>
      </c>
      <c r="G963" s="385" t="s">
        <v>8571</v>
      </c>
      <c r="H963" s="386"/>
      <c r="I963" s="384" t="s">
        <v>337</v>
      </c>
      <c r="J963" s="367" t="s">
        <v>844</v>
      </c>
      <c r="K963" s="366" t="s">
        <v>83</v>
      </c>
      <c r="L963" s="387">
        <v>26</v>
      </c>
      <c r="M963" s="388" t="s">
        <v>8572</v>
      </c>
      <c r="N963" s="389">
        <v>1000</v>
      </c>
      <c r="O963" s="390" t="s">
        <v>1350</v>
      </c>
      <c r="P963" s="373" t="s">
        <v>1351</v>
      </c>
      <c r="Q963" s="372" t="s">
        <v>3638</v>
      </c>
      <c r="R963" s="374">
        <v>20</v>
      </c>
      <c r="S963" s="375">
        <v>35</v>
      </c>
      <c r="T963" s="392">
        <v>30</v>
      </c>
      <c r="U963" s="391" t="s">
        <v>8570</v>
      </c>
      <c r="V963" s="376">
        <v>120.5908405400879</v>
      </c>
      <c r="W963" s="378">
        <v>122.06161486437989</v>
      </c>
      <c r="X963" s="377">
        <v>61.053772297766102</v>
      </c>
      <c r="Y963" s="387">
        <v>61.33</v>
      </c>
      <c r="Z963" s="395" t="s">
        <v>4557</v>
      </c>
      <c r="AA963" s="380">
        <v>144</v>
      </c>
      <c r="AB963" s="379" t="s">
        <v>3630</v>
      </c>
      <c r="AC963" s="380">
        <v>0</v>
      </c>
      <c r="AD963" s="379" t="s">
        <v>3630</v>
      </c>
      <c r="AE963" s="394">
        <v>0</v>
      </c>
      <c r="AF963" s="396">
        <v>0</v>
      </c>
      <c r="AG963" s="393">
        <v>0</v>
      </c>
      <c r="AH963" s="397" t="s">
        <v>633</v>
      </c>
      <c r="AL963" s="525" t="s">
        <v>16349</v>
      </c>
      <c r="AM963" s="513" t="s">
        <v>83</v>
      </c>
      <c r="AN963" s="508">
        <v>100</v>
      </c>
      <c r="AO963" s="514">
        <v>1394</v>
      </c>
      <c r="AP963" s="498">
        <v>1394</v>
      </c>
      <c r="AQ963" s="515">
        <v>0</v>
      </c>
      <c r="AR963" s="512" t="s">
        <v>16350</v>
      </c>
      <c r="BA963" s="338" t="s">
        <v>8573</v>
      </c>
    </row>
    <row r="964" spans="2:53" ht="16.5" customHeight="1">
      <c r="B964" s="398" t="s">
        <v>8574</v>
      </c>
      <c r="C964" s="381" t="s">
        <v>8575</v>
      </c>
      <c r="D964" s="383">
        <v>1394</v>
      </c>
      <c r="E964" s="382" t="s">
        <v>633</v>
      </c>
      <c r="F964" s="369" t="s">
        <v>8576</v>
      </c>
      <c r="G964" s="385" t="s">
        <v>8577</v>
      </c>
      <c r="H964" s="386"/>
      <c r="I964" s="384" t="s">
        <v>403</v>
      </c>
      <c r="J964" s="367" t="s">
        <v>503</v>
      </c>
      <c r="K964" s="366" t="s">
        <v>83</v>
      </c>
      <c r="L964" s="387">
        <v>34</v>
      </c>
      <c r="M964" s="388" t="s">
        <v>8579</v>
      </c>
      <c r="N964" s="389">
        <v>1000</v>
      </c>
      <c r="O964" s="390" t="s">
        <v>1350</v>
      </c>
      <c r="P964" s="373" t="s">
        <v>1351</v>
      </c>
      <c r="Q964" s="372" t="s">
        <v>3638</v>
      </c>
      <c r="R964" s="374">
        <v>20</v>
      </c>
      <c r="S964" s="375">
        <v>30</v>
      </c>
      <c r="T964" s="392">
        <v>25</v>
      </c>
      <c r="U964" s="391" t="s">
        <v>8576</v>
      </c>
      <c r="V964" s="376">
        <v>120.56158803304331</v>
      </c>
      <c r="W964" s="378">
        <v>122.03027289254641</v>
      </c>
      <c r="X964" s="377">
        <v>61.034069537205156</v>
      </c>
      <c r="Y964" s="387">
        <v>61.3</v>
      </c>
      <c r="Z964" s="395" t="s">
        <v>4557</v>
      </c>
      <c r="AA964" s="380">
        <v>198</v>
      </c>
      <c r="AB964" s="379" t="s">
        <v>3630</v>
      </c>
      <c r="AC964" s="380">
        <v>50</v>
      </c>
      <c r="AD964" s="379" t="s">
        <v>3630</v>
      </c>
      <c r="AE964" s="394">
        <v>0</v>
      </c>
      <c r="AF964" s="396">
        <v>12.368</v>
      </c>
      <c r="AG964" s="393">
        <v>0</v>
      </c>
      <c r="AH964" s="397" t="s">
        <v>8057</v>
      </c>
      <c r="AL964" s="525" t="s">
        <v>16351</v>
      </c>
      <c r="AM964" s="513" t="s">
        <v>83</v>
      </c>
      <c r="AN964" s="508">
        <v>100</v>
      </c>
      <c r="AO964" s="514">
        <v>1394</v>
      </c>
      <c r="AP964" s="498">
        <v>1394</v>
      </c>
      <c r="AQ964" s="515">
        <v>0</v>
      </c>
      <c r="AR964" s="512" t="s">
        <v>16352</v>
      </c>
      <c r="BA964" s="338" t="s">
        <v>8580</v>
      </c>
    </row>
    <row r="965" spans="2:53" ht="16.5" customHeight="1">
      <c r="B965" s="398" t="s">
        <v>8574</v>
      </c>
      <c r="C965" s="381" t="s">
        <v>8575</v>
      </c>
      <c r="D965" s="383">
        <v>1395</v>
      </c>
      <c r="E965" s="382" t="s">
        <v>633</v>
      </c>
      <c r="F965" s="369" t="s">
        <v>8576</v>
      </c>
      <c r="G965" s="385" t="s">
        <v>8581</v>
      </c>
      <c r="H965" s="386"/>
      <c r="I965" s="384" t="s">
        <v>403</v>
      </c>
      <c r="J965" s="367" t="s">
        <v>851</v>
      </c>
      <c r="K965" s="366" t="s">
        <v>83</v>
      </c>
      <c r="L965" s="387">
        <v>7</v>
      </c>
      <c r="M965" s="388" t="s">
        <v>8582</v>
      </c>
      <c r="N965" s="389">
        <v>1000</v>
      </c>
      <c r="O965" s="390" t="s">
        <v>1350</v>
      </c>
      <c r="P965" s="373" t="s">
        <v>1351</v>
      </c>
      <c r="Q965" s="372" t="s">
        <v>3638</v>
      </c>
      <c r="R965" s="374">
        <v>20</v>
      </c>
      <c r="S965" s="375">
        <v>30</v>
      </c>
      <c r="T965" s="392">
        <v>25</v>
      </c>
      <c r="U965" s="391" t="s">
        <v>8576</v>
      </c>
      <c r="V965" s="376">
        <v>120.55705799000424</v>
      </c>
      <c r="W965" s="378">
        <v>122.02541927500455</v>
      </c>
      <c r="X965" s="377">
        <v>61.033761367495593</v>
      </c>
      <c r="Y965" s="387">
        <v>61.3</v>
      </c>
      <c r="Z965" s="395" t="s">
        <v>4557</v>
      </c>
      <c r="AA965" s="380">
        <v>198</v>
      </c>
      <c r="AB965" s="379" t="s">
        <v>3630</v>
      </c>
      <c r="AC965" s="380">
        <v>50</v>
      </c>
      <c r="AD965" s="379" t="s">
        <v>3630</v>
      </c>
      <c r="AE965" s="394">
        <v>0</v>
      </c>
      <c r="AF965" s="396">
        <v>12.367000000000001</v>
      </c>
      <c r="AG965" s="393">
        <v>0</v>
      </c>
      <c r="AH965" s="397" t="s">
        <v>8057</v>
      </c>
      <c r="AL965" s="525" t="s">
        <v>16353</v>
      </c>
      <c r="AM965" s="513" t="s">
        <v>83</v>
      </c>
      <c r="AN965" s="508">
        <v>100</v>
      </c>
      <c r="AO965" s="514">
        <v>1395</v>
      </c>
      <c r="AP965" s="498">
        <v>1395</v>
      </c>
      <c r="AQ965" s="515">
        <v>0</v>
      </c>
      <c r="AR965" s="512" t="s">
        <v>16354</v>
      </c>
      <c r="BA965" s="338" t="s">
        <v>8583</v>
      </c>
    </row>
    <row r="966" spans="2:53" ht="16.5" customHeight="1">
      <c r="B966" s="398" t="s">
        <v>8584</v>
      </c>
      <c r="C966" s="381" t="s">
        <v>8585</v>
      </c>
      <c r="D966" s="383">
        <v>1395</v>
      </c>
      <c r="E966" s="382" t="s">
        <v>8586</v>
      </c>
      <c r="F966" s="369" t="s">
        <v>8587</v>
      </c>
      <c r="G966" s="385" t="s">
        <v>8586</v>
      </c>
      <c r="H966" s="386"/>
      <c r="I966" s="384" t="s">
        <v>625</v>
      </c>
      <c r="J966" s="367" t="s">
        <v>1100</v>
      </c>
      <c r="K966" s="366" t="s">
        <v>84</v>
      </c>
      <c r="L966" s="387">
        <v>3</v>
      </c>
      <c r="M966" s="388" t="s">
        <v>8589</v>
      </c>
      <c r="N966" s="389">
        <v>1000</v>
      </c>
      <c r="O966" s="390" t="s">
        <v>1350</v>
      </c>
      <c r="P966" s="373" t="s">
        <v>1350</v>
      </c>
      <c r="Q966" s="372" t="s">
        <v>3638</v>
      </c>
      <c r="R966" s="374">
        <v>30</v>
      </c>
      <c r="S966" s="375">
        <v>30</v>
      </c>
      <c r="T966" s="392">
        <v>20</v>
      </c>
      <c r="U966" s="391" t="s">
        <v>8587</v>
      </c>
      <c r="V966" s="376">
        <v>120.50576440721666</v>
      </c>
      <c r="W966" s="378">
        <v>121.9681897006346</v>
      </c>
      <c r="X966" s="377">
        <v>61.083022946074372</v>
      </c>
      <c r="Y966" s="387" t="s">
        <v>633</v>
      </c>
      <c r="Z966" s="395" t="s">
        <v>4557</v>
      </c>
      <c r="AA966" s="380">
        <v>195</v>
      </c>
      <c r="AB966" s="379" t="s">
        <v>3630</v>
      </c>
      <c r="AC966" s="380">
        <v>0</v>
      </c>
      <c r="AD966" s="379" t="s">
        <v>3630</v>
      </c>
      <c r="AE966" s="394">
        <v>0</v>
      </c>
      <c r="AF966" s="396">
        <v>0</v>
      </c>
      <c r="AG966" s="393">
        <v>0</v>
      </c>
      <c r="AH966" s="397" t="s">
        <v>633</v>
      </c>
      <c r="AL966" s="525" t="s">
        <v>16355</v>
      </c>
      <c r="AM966" s="513" t="s">
        <v>84</v>
      </c>
      <c r="AN966" s="508">
        <v>100</v>
      </c>
      <c r="AO966" s="514">
        <v>1395</v>
      </c>
      <c r="AP966" s="498">
        <v>1009</v>
      </c>
      <c r="AQ966" s="515">
        <v>386</v>
      </c>
      <c r="AR966" s="512" t="s">
        <v>16356</v>
      </c>
      <c r="BA966" s="338" t="s">
        <v>8590</v>
      </c>
    </row>
    <row r="967" spans="2:53" ht="16.5" customHeight="1">
      <c r="B967" s="398" t="s">
        <v>8591</v>
      </c>
      <c r="C967" s="381" t="s">
        <v>8592</v>
      </c>
      <c r="D967" s="383">
        <v>1396</v>
      </c>
      <c r="E967" s="382" t="s">
        <v>633</v>
      </c>
      <c r="F967" s="369" t="s">
        <v>8593</v>
      </c>
      <c r="G967" s="385" t="s">
        <v>8594</v>
      </c>
      <c r="H967" s="386"/>
      <c r="I967" s="384" t="s">
        <v>403</v>
      </c>
      <c r="J967" s="367" t="s">
        <v>493</v>
      </c>
      <c r="K967" s="366" t="s">
        <v>83</v>
      </c>
      <c r="L967" s="387">
        <v>46</v>
      </c>
      <c r="M967" s="388" t="s">
        <v>8595</v>
      </c>
      <c r="N967" s="389">
        <v>1000</v>
      </c>
      <c r="O967" s="390" t="s">
        <v>1350</v>
      </c>
      <c r="P967" s="373" t="s">
        <v>1351</v>
      </c>
      <c r="Q967" s="372" t="s">
        <v>3638</v>
      </c>
      <c r="R967" s="374">
        <v>20</v>
      </c>
      <c r="S967" s="375">
        <v>30</v>
      </c>
      <c r="T967" s="392">
        <v>25</v>
      </c>
      <c r="U967" s="391" t="s">
        <v>8593</v>
      </c>
      <c r="V967" s="376">
        <v>120.52464895335272</v>
      </c>
      <c r="W967" s="378">
        <v>121.98997956156084</v>
      </c>
      <c r="X967" s="377">
        <v>61.012685742543233</v>
      </c>
      <c r="Y967" s="387">
        <v>61.269999999999996</v>
      </c>
      <c r="Z967" s="395" t="s">
        <v>4557</v>
      </c>
      <c r="AA967" s="380">
        <v>198</v>
      </c>
      <c r="AB967" s="379" t="s">
        <v>3630</v>
      </c>
      <c r="AC967" s="380">
        <v>50</v>
      </c>
      <c r="AD967" s="379" t="s">
        <v>3630</v>
      </c>
      <c r="AE967" s="394">
        <v>0</v>
      </c>
      <c r="AF967" s="396">
        <v>0</v>
      </c>
      <c r="AG967" s="393">
        <v>0</v>
      </c>
      <c r="AH967" s="397" t="s">
        <v>633</v>
      </c>
      <c r="AL967" s="525" t="s">
        <v>16357</v>
      </c>
      <c r="AM967" s="513" t="s">
        <v>83</v>
      </c>
      <c r="AN967" s="508">
        <v>100</v>
      </c>
      <c r="AO967" s="514">
        <v>1396</v>
      </c>
      <c r="AP967" s="498">
        <v>1396</v>
      </c>
      <c r="AQ967" s="515">
        <v>0</v>
      </c>
      <c r="AR967" s="512" t="s">
        <v>16358</v>
      </c>
      <c r="BA967" s="338" t="s">
        <v>8596</v>
      </c>
    </row>
    <row r="968" spans="2:53" ht="16.5" customHeight="1">
      <c r="B968" s="398" t="s">
        <v>8597</v>
      </c>
      <c r="C968" s="381" t="s">
        <v>8598</v>
      </c>
      <c r="D968" s="383">
        <v>1396</v>
      </c>
      <c r="E968" s="382" t="s">
        <v>633</v>
      </c>
      <c r="F968" s="369" t="s">
        <v>8599</v>
      </c>
      <c r="G968" s="385" t="s">
        <v>8600</v>
      </c>
      <c r="H968" s="386"/>
      <c r="I968" s="384" t="s">
        <v>324</v>
      </c>
      <c r="J968" s="367" t="s">
        <v>640</v>
      </c>
      <c r="K968" s="366" t="s">
        <v>83</v>
      </c>
      <c r="L968" s="387">
        <v>15</v>
      </c>
      <c r="M968" s="388" t="s">
        <v>8525</v>
      </c>
      <c r="N968" s="389">
        <v>1000</v>
      </c>
      <c r="O968" s="390" t="s">
        <v>1348</v>
      </c>
      <c r="P968" s="373" t="s">
        <v>1348</v>
      </c>
      <c r="Q968" s="372" t="s">
        <v>3638</v>
      </c>
      <c r="R968" s="374">
        <v>20</v>
      </c>
      <c r="S968" s="375">
        <v>30</v>
      </c>
      <c r="T968" s="392">
        <v>30</v>
      </c>
      <c r="U968" s="391" t="s">
        <v>8599</v>
      </c>
      <c r="V968" s="376">
        <v>120.51389524983483</v>
      </c>
      <c r="W968" s="378">
        <v>121.97757144211711</v>
      </c>
      <c r="X968" s="377">
        <v>61.009266654024024</v>
      </c>
      <c r="Y968" s="387" t="s">
        <v>633</v>
      </c>
      <c r="Z968" s="395" t="s">
        <v>4557</v>
      </c>
      <c r="AA968" s="380">
        <v>198</v>
      </c>
      <c r="AB968" s="379" t="s">
        <v>3630</v>
      </c>
      <c r="AC968" s="380">
        <v>10</v>
      </c>
      <c r="AD968" s="379" t="s">
        <v>3630</v>
      </c>
      <c r="AE968" s="394">
        <v>0</v>
      </c>
      <c r="AF968" s="396">
        <v>0</v>
      </c>
      <c r="AG968" s="393">
        <v>0</v>
      </c>
      <c r="AH968" s="397" t="s">
        <v>633</v>
      </c>
      <c r="AL968" s="525" t="s">
        <v>16359</v>
      </c>
      <c r="AM968" s="513" t="s">
        <v>83</v>
      </c>
      <c r="AN968" s="508">
        <v>100</v>
      </c>
      <c r="AO968" s="514">
        <v>1396</v>
      </c>
      <c r="AP968" s="498">
        <v>1396</v>
      </c>
      <c r="AQ968" s="515">
        <v>0</v>
      </c>
      <c r="AR968" s="512" t="s">
        <v>16360</v>
      </c>
      <c r="BA968" s="338" t="s">
        <v>8601</v>
      </c>
    </row>
    <row r="969" spans="2:53" ht="16.5" customHeight="1">
      <c r="B969" s="398" t="s">
        <v>8597</v>
      </c>
      <c r="C969" s="381" t="s">
        <v>8598</v>
      </c>
      <c r="D969" s="383">
        <v>1397</v>
      </c>
      <c r="E969" s="382" t="s">
        <v>633</v>
      </c>
      <c r="F969" s="369" t="s">
        <v>8599</v>
      </c>
      <c r="G969" s="385" t="s">
        <v>8600</v>
      </c>
      <c r="H969" s="386"/>
      <c r="I969" s="384" t="s">
        <v>402</v>
      </c>
      <c r="J969" s="367" t="s">
        <v>816</v>
      </c>
      <c r="K969" s="366" t="s">
        <v>83</v>
      </c>
      <c r="L969" s="387">
        <v>14</v>
      </c>
      <c r="M969" s="388" t="s">
        <v>8602</v>
      </c>
      <c r="N969" s="389">
        <v>1000</v>
      </c>
      <c r="O969" s="390" t="s">
        <v>1348</v>
      </c>
      <c r="P969" s="373" t="s">
        <v>1348</v>
      </c>
      <c r="Q969" s="372" t="s">
        <v>3638</v>
      </c>
      <c r="R969" s="374">
        <v>20</v>
      </c>
      <c r="S969" s="375">
        <v>30</v>
      </c>
      <c r="T969" s="392">
        <v>30</v>
      </c>
      <c r="U969" s="391" t="s">
        <v>8599</v>
      </c>
      <c r="V969" s="376">
        <v>120.51389524983483</v>
      </c>
      <c r="W969" s="378">
        <v>121.97757144211711</v>
      </c>
      <c r="X969" s="377">
        <v>61.009266654024024</v>
      </c>
      <c r="Y969" s="387" t="s">
        <v>633</v>
      </c>
      <c r="Z969" s="395" t="s">
        <v>4557</v>
      </c>
      <c r="AA969" s="380">
        <v>196</v>
      </c>
      <c r="AB969" s="379" t="s">
        <v>3630</v>
      </c>
      <c r="AC969" s="380">
        <v>0</v>
      </c>
      <c r="AD969" s="379" t="s">
        <v>3630</v>
      </c>
      <c r="AE969" s="394">
        <v>0</v>
      </c>
      <c r="AF969" s="396">
        <v>0</v>
      </c>
      <c r="AG969" s="393">
        <v>0</v>
      </c>
      <c r="AH969" s="397" t="s">
        <v>633</v>
      </c>
      <c r="AL969" s="525" t="s">
        <v>16361</v>
      </c>
      <c r="AM969" s="513" t="s">
        <v>83</v>
      </c>
      <c r="AN969" s="508">
        <v>100</v>
      </c>
      <c r="AO969" s="514">
        <v>1397</v>
      </c>
      <c r="AP969" s="498">
        <v>1397</v>
      </c>
      <c r="AQ969" s="515">
        <v>0</v>
      </c>
      <c r="AR969" s="512" t="s">
        <v>16360</v>
      </c>
      <c r="BA969" s="338" t="s">
        <v>8603</v>
      </c>
    </row>
    <row r="970" spans="2:53" ht="16.5" customHeight="1">
      <c r="B970" s="398" t="s">
        <v>8604</v>
      </c>
      <c r="C970" s="381" t="s">
        <v>8605</v>
      </c>
      <c r="D970" s="383">
        <v>1398</v>
      </c>
      <c r="E970" s="382" t="s">
        <v>8606</v>
      </c>
      <c r="F970" s="369" t="s">
        <v>8607</v>
      </c>
      <c r="G970" s="385" t="s">
        <v>8606</v>
      </c>
      <c r="H970" s="386"/>
      <c r="I970" s="384" t="s">
        <v>324</v>
      </c>
      <c r="J970" s="367" t="s">
        <v>985</v>
      </c>
      <c r="K970" s="366" t="s">
        <v>84</v>
      </c>
      <c r="L970" s="387">
        <v>14</v>
      </c>
      <c r="M970" s="388" t="s">
        <v>8608</v>
      </c>
      <c r="N970" s="389">
        <v>1000</v>
      </c>
      <c r="O970" s="390" t="s">
        <v>1348</v>
      </c>
      <c r="P970" s="373" t="s">
        <v>1348</v>
      </c>
      <c r="Q970" s="372" t="s">
        <v>3638</v>
      </c>
      <c r="R970" s="374">
        <v>30</v>
      </c>
      <c r="S970" s="375">
        <v>25</v>
      </c>
      <c r="T970" s="392">
        <v>25</v>
      </c>
      <c r="U970" s="391" t="s">
        <v>8607</v>
      </c>
      <c r="V970" s="376">
        <v>120.46247549787361</v>
      </c>
      <c r="W970" s="378">
        <v>121.91824095908494</v>
      </c>
      <c r="X970" s="377">
        <v>61.059641771520724</v>
      </c>
      <c r="Y970" s="387" t="s">
        <v>633</v>
      </c>
      <c r="Z970" s="395" t="s">
        <v>4557</v>
      </c>
      <c r="AA970" s="380">
        <v>198</v>
      </c>
      <c r="AB970" s="379" t="s">
        <v>3630</v>
      </c>
      <c r="AC970" s="380">
        <v>10</v>
      </c>
      <c r="AD970" s="379" t="s">
        <v>3630</v>
      </c>
      <c r="AE970" s="394">
        <v>0</v>
      </c>
      <c r="AF970" s="396">
        <v>0</v>
      </c>
      <c r="AG970" s="393">
        <v>0</v>
      </c>
      <c r="AH970" s="397" t="s">
        <v>633</v>
      </c>
      <c r="AL970" s="525" t="s">
        <v>16362</v>
      </c>
      <c r="AM970" s="513" t="s">
        <v>84</v>
      </c>
      <c r="AN970" s="508">
        <v>100</v>
      </c>
      <c r="AO970" s="514">
        <v>1398</v>
      </c>
      <c r="AP970" s="498">
        <v>1010</v>
      </c>
      <c r="AQ970" s="515">
        <v>388</v>
      </c>
      <c r="AR970" s="512" t="s">
        <v>16363</v>
      </c>
      <c r="BA970" s="338" t="s">
        <v>8609</v>
      </c>
    </row>
    <row r="971" spans="2:53" ht="16.5" customHeight="1">
      <c r="B971" s="398" t="s">
        <v>8604</v>
      </c>
      <c r="C971" s="381" t="s">
        <v>8605</v>
      </c>
      <c r="D971" s="383">
        <v>1397</v>
      </c>
      <c r="E971" s="382" t="s">
        <v>633</v>
      </c>
      <c r="F971" s="369" t="s">
        <v>8599</v>
      </c>
      <c r="G971" s="385" t="s">
        <v>8606</v>
      </c>
      <c r="H971" s="386"/>
      <c r="I971" s="384" t="s">
        <v>308</v>
      </c>
      <c r="J971" s="367" t="s">
        <v>1225</v>
      </c>
      <c r="K971" s="366" t="s">
        <v>83</v>
      </c>
      <c r="L971" s="387">
        <v>13</v>
      </c>
      <c r="M971" s="388" t="s">
        <v>8610</v>
      </c>
      <c r="N971" s="389">
        <v>100</v>
      </c>
      <c r="O971" s="390" t="s">
        <v>1182</v>
      </c>
      <c r="P971" s="373" t="s">
        <v>1182</v>
      </c>
      <c r="Q971" s="372" t="s">
        <v>3814</v>
      </c>
      <c r="R971" s="374">
        <v>25</v>
      </c>
      <c r="S971" s="375">
        <v>35</v>
      </c>
      <c r="T971" s="392">
        <v>20</v>
      </c>
      <c r="U971" s="391" t="s">
        <v>8599</v>
      </c>
      <c r="V971" s="376">
        <v>120.51067564809145</v>
      </c>
      <c r="W971" s="378">
        <v>121.97385651702861</v>
      </c>
      <c r="X971" s="377">
        <v>61.007733917439971</v>
      </c>
      <c r="Y971" s="387" t="s">
        <v>633</v>
      </c>
      <c r="Z971" s="395" t="s">
        <v>4557</v>
      </c>
      <c r="AA971" s="380">
        <v>19</v>
      </c>
      <c r="AB971" s="379" t="s">
        <v>3630</v>
      </c>
      <c r="AC971" s="380">
        <v>0</v>
      </c>
      <c r="AD971" s="379" t="s">
        <v>3630</v>
      </c>
      <c r="AE971" s="394">
        <v>0</v>
      </c>
      <c r="AF971" s="396">
        <v>1.377</v>
      </c>
      <c r="AG971" s="393">
        <v>0</v>
      </c>
      <c r="AH971" s="397" t="s">
        <v>7907</v>
      </c>
      <c r="AL971" s="525" t="s">
        <v>16364</v>
      </c>
      <c r="AM971" s="513" t="s">
        <v>83</v>
      </c>
      <c r="AN971" s="508">
        <v>100</v>
      </c>
      <c r="AO971" s="514">
        <v>1397</v>
      </c>
      <c r="AP971" s="498">
        <v>1397</v>
      </c>
      <c r="AQ971" s="515">
        <v>0</v>
      </c>
      <c r="AR971" s="512" t="s">
        <v>16365</v>
      </c>
      <c r="BA971" s="338" t="s">
        <v>8611</v>
      </c>
    </row>
    <row r="972" spans="2:53" ht="16.5" customHeight="1">
      <c r="B972" s="398" t="s">
        <v>8612</v>
      </c>
      <c r="C972" s="381" t="s">
        <v>8613</v>
      </c>
      <c r="D972" s="383">
        <v>1398</v>
      </c>
      <c r="E972" s="382" t="s">
        <v>633</v>
      </c>
      <c r="F972" s="369" t="s">
        <v>8614</v>
      </c>
      <c r="G972" s="385" t="s">
        <v>8615</v>
      </c>
      <c r="H972" s="386"/>
      <c r="I972" s="384" t="s">
        <v>403</v>
      </c>
      <c r="J972" s="367" t="s">
        <v>852</v>
      </c>
      <c r="K972" s="366" t="s">
        <v>83</v>
      </c>
      <c r="L972" s="387">
        <v>13</v>
      </c>
      <c r="M972" s="388" t="s">
        <v>8616</v>
      </c>
      <c r="N972" s="389">
        <v>1000</v>
      </c>
      <c r="O972" s="390" t="s">
        <v>1350</v>
      </c>
      <c r="P972" s="373" t="s">
        <v>1351</v>
      </c>
      <c r="Q972" s="372" t="s">
        <v>3638</v>
      </c>
      <c r="R972" s="374">
        <v>20</v>
      </c>
      <c r="S972" s="375">
        <v>30</v>
      </c>
      <c r="T972" s="392">
        <v>25</v>
      </c>
      <c r="U972" s="391" t="s">
        <v>8614</v>
      </c>
      <c r="V972" s="376">
        <v>120.49022258569279</v>
      </c>
      <c r="W972" s="378">
        <v>121.95025682964553</v>
      </c>
      <c r="X972" s="377">
        <v>60.994760292330852</v>
      </c>
      <c r="Y972" s="387">
        <v>61.239999999999995</v>
      </c>
      <c r="Z972" s="395" t="s">
        <v>4557</v>
      </c>
      <c r="AA972" s="380">
        <v>198</v>
      </c>
      <c r="AB972" s="379" t="s">
        <v>3630</v>
      </c>
      <c r="AC972" s="380">
        <v>50</v>
      </c>
      <c r="AD972" s="379" t="s">
        <v>3630</v>
      </c>
      <c r="AE972" s="394">
        <v>0</v>
      </c>
      <c r="AF972" s="396">
        <v>0</v>
      </c>
      <c r="AG972" s="393">
        <v>0</v>
      </c>
      <c r="AH972" s="397" t="s">
        <v>633</v>
      </c>
      <c r="AL972" s="525" t="s">
        <v>16366</v>
      </c>
      <c r="AM972" s="513" t="s">
        <v>83</v>
      </c>
      <c r="AN972" s="508">
        <v>100</v>
      </c>
      <c r="AO972" s="514">
        <v>1398</v>
      </c>
      <c r="AP972" s="498">
        <v>1398</v>
      </c>
      <c r="AQ972" s="515">
        <v>0</v>
      </c>
      <c r="AR972" s="512" t="s">
        <v>16367</v>
      </c>
      <c r="BA972" s="338" t="s">
        <v>8617</v>
      </c>
    </row>
    <row r="973" spans="2:53" ht="16.5" customHeight="1">
      <c r="B973" s="398" t="s">
        <v>8618</v>
      </c>
      <c r="C973" s="381" t="s">
        <v>8619</v>
      </c>
      <c r="D973" s="383">
        <v>1399</v>
      </c>
      <c r="E973" s="382" t="s">
        <v>8620</v>
      </c>
      <c r="F973" s="369" t="s">
        <v>8621</v>
      </c>
      <c r="G973" s="385" t="s">
        <v>8622</v>
      </c>
      <c r="H973" s="386"/>
      <c r="I973" s="384" t="s">
        <v>401</v>
      </c>
      <c r="J973" s="367" t="s">
        <v>112</v>
      </c>
      <c r="K973" s="366" t="s">
        <v>84</v>
      </c>
      <c r="L973" s="387">
        <v>10</v>
      </c>
      <c r="M973" s="388" t="s">
        <v>8623</v>
      </c>
      <c r="N973" s="389">
        <v>1000</v>
      </c>
      <c r="O973" s="390" t="s">
        <v>1350</v>
      </c>
      <c r="P973" s="373" t="s">
        <v>1351</v>
      </c>
      <c r="Q973" s="372" t="s">
        <v>3638</v>
      </c>
      <c r="R973" s="374">
        <v>35</v>
      </c>
      <c r="S973" s="375">
        <v>25</v>
      </c>
      <c r="T973" s="392">
        <v>20</v>
      </c>
      <c r="U973" s="391" t="s">
        <v>8621</v>
      </c>
      <c r="V973" s="376">
        <v>120.48163709801649</v>
      </c>
      <c r="W973" s="378">
        <v>121.94035049771134</v>
      </c>
      <c r="X973" s="377">
        <v>61.074006202136076</v>
      </c>
      <c r="Y973" s="387">
        <v>61.309999999999995</v>
      </c>
      <c r="Z973" s="395" t="s">
        <v>4557</v>
      </c>
      <c r="AA973" s="380">
        <v>194</v>
      </c>
      <c r="AB973" s="379" t="s">
        <v>3630</v>
      </c>
      <c r="AC973" s="380">
        <v>4</v>
      </c>
      <c r="AD973" s="379" t="s">
        <v>3630</v>
      </c>
      <c r="AE973" s="394">
        <v>0</v>
      </c>
      <c r="AF973" s="396">
        <v>0</v>
      </c>
      <c r="AG973" s="393">
        <v>0</v>
      </c>
      <c r="AH973" s="397" t="s">
        <v>633</v>
      </c>
      <c r="AL973" s="525" t="s">
        <v>16368</v>
      </c>
      <c r="AM973" s="513" t="s">
        <v>84</v>
      </c>
      <c r="AN973" s="508">
        <v>100</v>
      </c>
      <c r="AO973" s="514">
        <v>1399</v>
      </c>
      <c r="AP973" s="498">
        <v>1011</v>
      </c>
      <c r="AQ973" s="515">
        <v>388</v>
      </c>
      <c r="AR973" s="512" t="s">
        <v>16369</v>
      </c>
      <c r="BA973" s="338" t="s">
        <v>8624</v>
      </c>
    </row>
    <row r="974" spans="2:53" ht="16.5" customHeight="1">
      <c r="B974" s="398" t="s">
        <v>8625</v>
      </c>
      <c r="C974" s="381" t="s">
        <v>8626</v>
      </c>
      <c r="D974" s="383">
        <v>1399</v>
      </c>
      <c r="E974" s="382" t="s">
        <v>633</v>
      </c>
      <c r="F974" s="369" t="s">
        <v>8621</v>
      </c>
      <c r="G974" s="385" t="s">
        <v>8627</v>
      </c>
      <c r="H974" s="386"/>
      <c r="I974" s="384" t="s">
        <v>401</v>
      </c>
      <c r="J974" s="367" t="s">
        <v>471</v>
      </c>
      <c r="K974" s="366" t="s">
        <v>83</v>
      </c>
      <c r="L974" s="387">
        <v>10</v>
      </c>
      <c r="M974" s="388" t="s">
        <v>8629</v>
      </c>
      <c r="N974" s="389">
        <v>1000</v>
      </c>
      <c r="O974" s="390" t="s">
        <v>1350</v>
      </c>
      <c r="P974" s="373" t="s">
        <v>1351</v>
      </c>
      <c r="Q974" s="372" t="s">
        <v>3638</v>
      </c>
      <c r="R974" s="374">
        <v>20</v>
      </c>
      <c r="S974" s="375">
        <v>35</v>
      </c>
      <c r="T974" s="392">
        <v>25</v>
      </c>
      <c r="U974" s="391" t="s">
        <v>8621</v>
      </c>
      <c r="V974" s="376">
        <v>120.47940343103569</v>
      </c>
      <c r="W974" s="378">
        <v>121.93777318965655</v>
      </c>
      <c r="X974" s="377">
        <v>60.986411689653877</v>
      </c>
      <c r="Y974" s="387">
        <v>61.309999999999995</v>
      </c>
      <c r="Z974" s="395" t="s">
        <v>4557</v>
      </c>
      <c r="AA974" s="380">
        <v>194</v>
      </c>
      <c r="AB974" s="379" t="s">
        <v>3630</v>
      </c>
      <c r="AC974" s="380">
        <v>4</v>
      </c>
      <c r="AD974" s="379" t="s">
        <v>3630</v>
      </c>
      <c r="AE974" s="394">
        <v>0</v>
      </c>
      <c r="AF974" s="396">
        <v>9.1620000000000008</v>
      </c>
      <c r="AG974" s="393">
        <v>0</v>
      </c>
      <c r="AH974" s="397" t="s">
        <v>6860</v>
      </c>
      <c r="AL974" s="525" t="s">
        <v>16370</v>
      </c>
      <c r="AM974" s="513" t="s">
        <v>83</v>
      </c>
      <c r="AN974" s="508">
        <v>100</v>
      </c>
      <c r="AO974" s="514">
        <v>1399</v>
      </c>
      <c r="AP974" s="498">
        <v>1399</v>
      </c>
      <c r="AQ974" s="515">
        <v>0</v>
      </c>
      <c r="AR974" s="512" t="s">
        <v>16371</v>
      </c>
      <c r="BA974" s="338" t="s">
        <v>8630</v>
      </c>
    </row>
    <row r="975" spans="2:53" ht="16.5" customHeight="1">
      <c r="B975" s="398" t="s">
        <v>8625</v>
      </c>
      <c r="C975" s="381" t="s">
        <v>8626</v>
      </c>
      <c r="D975" s="383">
        <v>1400</v>
      </c>
      <c r="E975" s="382" t="s">
        <v>8631</v>
      </c>
      <c r="F975" s="369" t="s">
        <v>8632</v>
      </c>
      <c r="G975" s="385" t="s">
        <v>8615</v>
      </c>
      <c r="H975" s="386"/>
      <c r="I975" s="384" t="s">
        <v>331</v>
      </c>
      <c r="J975" s="367" t="s">
        <v>76</v>
      </c>
      <c r="K975" s="366" t="s">
        <v>84</v>
      </c>
      <c r="L975" s="387">
        <v>38</v>
      </c>
      <c r="M975" s="388" t="s">
        <v>8633</v>
      </c>
      <c r="N975" s="389">
        <v>1000</v>
      </c>
      <c r="O975" s="390" t="s">
        <v>1348</v>
      </c>
      <c r="P975" s="373" t="s">
        <v>1349</v>
      </c>
      <c r="Q975" s="372" t="s">
        <v>3638</v>
      </c>
      <c r="R975" s="374">
        <v>38</v>
      </c>
      <c r="S975" s="375">
        <v>25</v>
      </c>
      <c r="T975" s="392">
        <v>25</v>
      </c>
      <c r="U975" s="391" t="s">
        <v>8632</v>
      </c>
      <c r="V975" s="376">
        <v>120.4389035731767</v>
      </c>
      <c r="W975" s="378">
        <v>121.89104258443466</v>
      </c>
      <c r="X975" s="377">
        <v>61.050026921194323</v>
      </c>
      <c r="Y975" s="387">
        <v>61.28</v>
      </c>
      <c r="Z975" s="395" t="s">
        <v>4557</v>
      </c>
      <c r="AA975" s="380">
        <v>121.25</v>
      </c>
      <c r="AB975" s="379" t="s">
        <v>3630</v>
      </c>
      <c r="AC975" s="380">
        <v>10</v>
      </c>
      <c r="AD975" s="379" t="s">
        <v>3630</v>
      </c>
      <c r="AE975" s="394">
        <v>0</v>
      </c>
      <c r="AF975" s="396">
        <v>0</v>
      </c>
      <c r="AG975" s="393">
        <v>0</v>
      </c>
      <c r="AH975" s="397" t="s">
        <v>633</v>
      </c>
      <c r="AL975" s="525" t="s">
        <v>16372</v>
      </c>
      <c r="AM975" s="513" t="s">
        <v>84</v>
      </c>
      <c r="AN975" s="508">
        <v>100</v>
      </c>
      <c r="AO975" s="514">
        <v>1400</v>
      </c>
      <c r="AP975" s="498">
        <v>1011</v>
      </c>
      <c r="AQ975" s="515">
        <v>389</v>
      </c>
      <c r="AR975" s="512" t="s">
        <v>16373</v>
      </c>
      <c r="BA975" s="338" t="s">
        <v>8634</v>
      </c>
    </row>
    <row r="976" spans="2:53" ht="16.5" customHeight="1">
      <c r="B976" s="398" t="s">
        <v>8635</v>
      </c>
      <c r="C976" s="381" t="s">
        <v>8636</v>
      </c>
      <c r="D976" s="383">
        <v>1400</v>
      </c>
      <c r="E976" s="382" t="s">
        <v>8637</v>
      </c>
      <c r="F976" s="369" t="s">
        <v>8638</v>
      </c>
      <c r="G976" s="385" t="s">
        <v>8637</v>
      </c>
      <c r="H976" s="386"/>
      <c r="I976" s="384" t="s">
        <v>402</v>
      </c>
      <c r="J976" s="367" t="s">
        <v>389</v>
      </c>
      <c r="K976" s="366" t="s">
        <v>84</v>
      </c>
      <c r="L976" s="387">
        <v>12</v>
      </c>
      <c r="M976" s="388" t="s">
        <v>8639</v>
      </c>
      <c r="N976" s="389">
        <v>1000</v>
      </c>
      <c r="O976" s="390" t="s">
        <v>1348</v>
      </c>
      <c r="P976" s="373" t="s">
        <v>1348</v>
      </c>
      <c r="Q976" s="372" t="s">
        <v>3638</v>
      </c>
      <c r="R976" s="374">
        <v>30</v>
      </c>
      <c r="S976" s="375">
        <v>30</v>
      </c>
      <c r="T976" s="392">
        <v>20</v>
      </c>
      <c r="U976" s="391" t="s">
        <v>8638</v>
      </c>
      <c r="V976" s="376">
        <v>120.41647337424328</v>
      </c>
      <c r="W976" s="378">
        <v>121.86516158566532</v>
      </c>
      <c r="X976" s="377">
        <v>61.039182520045706</v>
      </c>
      <c r="Y976" s="387" t="s">
        <v>633</v>
      </c>
      <c r="Z976" s="395" t="s">
        <v>4557</v>
      </c>
      <c r="AA976" s="380">
        <v>196</v>
      </c>
      <c r="AB976" s="379" t="s">
        <v>3630</v>
      </c>
      <c r="AC976" s="380">
        <v>0</v>
      </c>
      <c r="AD976" s="379" t="s">
        <v>3630</v>
      </c>
      <c r="AE976" s="394">
        <v>0</v>
      </c>
      <c r="AF976" s="396">
        <v>0</v>
      </c>
      <c r="AG976" s="393">
        <v>0</v>
      </c>
      <c r="AH976" s="397" t="s">
        <v>633</v>
      </c>
      <c r="AL976" s="525" t="s">
        <v>16374</v>
      </c>
      <c r="AM976" s="513" t="s">
        <v>84</v>
      </c>
      <c r="AN976" s="508">
        <v>100</v>
      </c>
      <c r="AO976" s="514">
        <v>1400</v>
      </c>
      <c r="AP976" s="498">
        <v>1011</v>
      </c>
      <c r="AQ976" s="515">
        <v>389</v>
      </c>
      <c r="AR976" s="512" t="s">
        <v>16375</v>
      </c>
      <c r="BA976" s="338" t="s">
        <v>8640</v>
      </c>
    </row>
    <row r="977" spans="2:53" ht="16.5" customHeight="1">
      <c r="B977" s="398" t="s">
        <v>8635</v>
      </c>
      <c r="C977" s="381" t="s">
        <v>8636</v>
      </c>
      <c r="D977" s="383">
        <v>1401</v>
      </c>
      <c r="E977" s="382" t="s">
        <v>8637</v>
      </c>
      <c r="F977" s="369" t="s">
        <v>8638</v>
      </c>
      <c r="G977" s="385" t="s">
        <v>8637</v>
      </c>
      <c r="H977" s="386"/>
      <c r="I977" s="384" t="s">
        <v>402</v>
      </c>
      <c r="J977" s="367" t="s">
        <v>818</v>
      </c>
      <c r="K977" s="366" t="s">
        <v>84</v>
      </c>
      <c r="L977" s="387">
        <v>21</v>
      </c>
      <c r="M977" s="388" t="s">
        <v>8639</v>
      </c>
      <c r="N977" s="389">
        <v>1000</v>
      </c>
      <c r="O977" s="390" t="s">
        <v>1348</v>
      </c>
      <c r="P977" s="373" t="s">
        <v>1348</v>
      </c>
      <c r="Q977" s="372" t="s">
        <v>3638</v>
      </c>
      <c r="R977" s="374">
        <v>30</v>
      </c>
      <c r="S977" s="375">
        <v>30</v>
      </c>
      <c r="T977" s="392">
        <v>20</v>
      </c>
      <c r="U977" s="391" t="s">
        <v>8638</v>
      </c>
      <c r="V977" s="376">
        <v>120.41647337424328</v>
      </c>
      <c r="W977" s="378">
        <v>121.86516158566532</v>
      </c>
      <c r="X977" s="377">
        <v>61.039182520045706</v>
      </c>
      <c r="Y977" s="387" t="s">
        <v>633</v>
      </c>
      <c r="Z977" s="395" t="s">
        <v>4557</v>
      </c>
      <c r="AA977" s="380">
        <v>196</v>
      </c>
      <c r="AB977" s="379" t="s">
        <v>3630</v>
      </c>
      <c r="AC977" s="380">
        <v>0</v>
      </c>
      <c r="AD977" s="379" t="s">
        <v>3630</v>
      </c>
      <c r="AE977" s="394">
        <v>0</v>
      </c>
      <c r="AF977" s="396">
        <v>0</v>
      </c>
      <c r="AG977" s="393">
        <v>0</v>
      </c>
      <c r="AH977" s="397" t="s">
        <v>633</v>
      </c>
      <c r="AL977" s="525" t="s">
        <v>16376</v>
      </c>
      <c r="AM977" s="513" t="s">
        <v>84</v>
      </c>
      <c r="AN977" s="508">
        <v>100</v>
      </c>
      <c r="AO977" s="514">
        <v>1401</v>
      </c>
      <c r="AP977" s="498">
        <v>1012</v>
      </c>
      <c r="AQ977" s="515">
        <v>389</v>
      </c>
      <c r="AR977" s="512" t="s">
        <v>16375</v>
      </c>
      <c r="BA977" s="338" t="s">
        <v>8641</v>
      </c>
    </row>
    <row r="978" spans="2:53" ht="16.5" customHeight="1">
      <c r="B978" s="398" t="s">
        <v>8635</v>
      </c>
      <c r="C978" s="381" t="s">
        <v>8636</v>
      </c>
      <c r="D978" s="383">
        <v>1401</v>
      </c>
      <c r="E978" s="382" t="s">
        <v>8637</v>
      </c>
      <c r="F978" s="369" t="s">
        <v>8638</v>
      </c>
      <c r="G978" s="385" t="s">
        <v>8637</v>
      </c>
      <c r="H978" s="386"/>
      <c r="I978" s="384" t="s">
        <v>402</v>
      </c>
      <c r="J978" s="367" t="s">
        <v>105</v>
      </c>
      <c r="K978" s="366" t="s">
        <v>84</v>
      </c>
      <c r="L978" s="387">
        <v>12</v>
      </c>
      <c r="M978" s="388" t="s">
        <v>8639</v>
      </c>
      <c r="N978" s="389">
        <v>1000</v>
      </c>
      <c r="O978" s="390" t="s">
        <v>1348</v>
      </c>
      <c r="P978" s="373" t="s">
        <v>1348</v>
      </c>
      <c r="Q978" s="372" t="s">
        <v>3638</v>
      </c>
      <c r="R978" s="374">
        <v>30</v>
      </c>
      <c r="S978" s="375">
        <v>30</v>
      </c>
      <c r="T978" s="392">
        <v>20</v>
      </c>
      <c r="U978" s="391" t="s">
        <v>8638</v>
      </c>
      <c r="V978" s="376">
        <v>120.41647337424328</v>
      </c>
      <c r="W978" s="378">
        <v>121.86516158566532</v>
      </c>
      <c r="X978" s="377">
        <v>61.039182520045706</v>
      </c>
      <c r="Y978" s="387" t="s">
        <v>633</v>
      </c>
      <c r="Z978" s="395" t="s">
        <v>4557</v>
      </c>
      <c r="AA978" s="380">
        <v>196</v>
      </c>
      <c r="AB978" s="379" t="s">
        <v>3630</v>
      </c>
      <c r="AC978" s="380">
        <v>0</v>
      </c>
      <c r="AD978" s="379" t="s">
        <v>3630</v>
      </c>
      <c r="AE978" s="394">
        <v>0</v>
      </c>
      <c r="AF978" s="396">
        <v>0</v>
      </c>
      <c r="AG978" s="393">
        <v>0</v>
      </c>
      <c r="AH978" s="397" t="s">
        <v>633</v>
      </c>
      <c r="AL978" s="525" t="s">
        <v>16377</v>
      </c>
      <c r="AM978" s="513" t="s">
        <v>84</v>
      </c>
      <c r="AN978" s="508">
        <v>100</v>
      </c>
      <c r="AO978" s="514">
        <v>1401</v>
      </c>
      <c r="AP978" s="498">
        <v>1012</v>
      </c>
      <c r="AQ978" s="515">
        <v>389</v>
      </c>
      <c r="AR978" s="512" t="s">
        <v>16375</v>
      </c>
      <c r="BA978" s="338" t="s">
        <v>8642</v>
      </c>
    </row>
    <row r="979" spans="2:53" ht="16.5" customHeight="1">
      <c r="B979" s="398" t="s">
        <v>8643</v>
      </c>
      <c r="C979" s="381" t="s">
        <v>8644</v>
      </c>
      <c r="D979" s="383">
        <v>1402</v>
      </c>
      <c r="E979" s="382" t="s">
        <v>633</v>
      </c>
      <c r="F979" s="369" t="s">
        <v>8645</v>
      </c>
      <c r="G979" s="385" t="s">
        <v>8470</v>
      </c>
      <c r="H979" s="386"/>
      <c r="I979" s="384" t="s">
        <v>332</v>
      </c>
      <c r="J979" s="367" t="s">
        <v>480</v>
      </c>
      <c r="K979" s="366" t="s">
        <v>83</v>
      </c>
      <c r="L979" s="387">
        <v>10</v>
      </c>
      <c r="M979" s="388" t="s">
        <v>8646</v>
      </c>
      <c r="N979" s="389">
        <v>300</v>
      </c>
      <c r="O979" s="390" t="s">
        <v>1348</v>
      </c>
      <c r="P979" s="373" t="s">
        <v>1348</v>
      </c>
      <c r="Q979" s="372" t="s">
        <v>3638</v>
      </c>
      <c r="R979" s="374">
        <v>25</v>
      </c>
      <c r="S979" s="375">
        <v>45</v>
      </c>
      <c r="T979" s="392">
        <v>30</v>
      </c>
      <c r="U979" s="391" t="s">
        <v>8645</v>
      </c>
      <c r="V979" s="376">
        <v>120.46521000265669</v>
      </c>
      <c r="W979" s="378">
        <v>121.92139615691156</v>
      </c>
      <c r="X979" s="377">
        <v>60.976696920215858</v>
      </c>
      <c r="Y979" s="387" t="s">
        <v>633</v>
      </c>
      <c r="Z979" s="395" t="s">
        <v>4557</v>
      </c>
      <c r="AA979" s="380">
        <v>-2</v>
      </c>
      <c r="AB979" s="379" t="s">
        <v>3630</v>
      </c>
      <c r="AC979" s="380">
        <v>0</v>
      </c>
      <c r="AD979" s="379" t="s">
        <v>3630</v>
      </c>
      <c r="AE979" s="394">
        <v>0</v>
      </c>
      <c r="AF979" s="396">
        <v>0</v>
      </c>
      <c r="AG979" s="393">
        <v>0</v>
      </c>
      <c r="AH979" s="397" t="s">
        <v>633</v>
      </c>
      <c r="AL979" s="525" t="s">
        <v>16378</v>
      </c>
      <c r="AM979" s="513" t="s">
        <v>83</v>
      </c>
      <c r="AN979" s="508">
        <v>100</v>
      </c>
      <c r="AO979" s="514">
        <v>1402</v>
      </c>
      <c r="AP979" s="498">
        <v>1402</v>
      </c>
      <c r="AQ979" s="515">
        <v>0</v>
      </c>
      <c r="AR979" s="512" t="s">
        <v>16379</v>
      </c>
      <c r="BA979" s="338" t="s">
        <v>8647</v>
      </c>
    </row>
    <row r="980" spans="2:53" ht="16.5" customHeight="1">
      <c r="B980" s="398" t="s">
        <v>8648</v>
      </c>
      <c r="C980" s="381" t="s">
        <v>8649</v>
      </c>
      <c r="D980" s="383">
        <v>1402</v>
      </c>
      <c r="E980" s="382" t="s">
        <v>633</v>
      </c>
      <c r="F980" s="369" t="s">
        <v>8607</v>
      </c>
      <c r="G980" s="385" t="s">
        <v>8650</v>
      </c>
      <c r="H980" s="386"/>
      <c r="I980" s="384" t="s">
        <v>1207</v>
      </c>
      <c r="J980" s="367" t="s">
        <v>1398</v>
      </c>
      <c r="K980" s="366" t="s">
        <v>84</v>
      </c>
      <c r="L980" s="387">
        <v>29</v>
      </c>
      <c r="M980" s="388" t="s">
        <v>8651</v>
      </c>
      <c r="N980" s="389">
        <v>1000</v>
      </c>
      <c r="O980" s="390" t="s">
        <v>1350</v>
      </c>
      <c r="P980" s="373" t="s">
        <v>1351</v>
      </c>
      <c r="Q980" s="372" t="s">
        <v>3638</v>
      </c>
      <c r="R980" s="374">
        <v>25</v>
      </c>
      <c r="S980" s="375">
        <v>30</v>
      </c>
      <c r="T980" s="392">
        <v>25</v>
      </c>
      <c r="U980" s="391" t="s">
        <v>8607</v>
      </c>
      <c r="V980" s="376">
        <v>120.45936517549849</v>
      </c>
      <c r="W980" s="378">
        <v>121.91465212557517</v>
      </c>
      <c r="X980" s="377">
        <v>60.972991349463172</v>
      </c>
      <c r="Y980" s="387">
        <v>61.21</v>
      </c>
      <c r="Z980" s="395" t="s">
        <v>4557</v>
      </c>
      <c r="AA980" s="380">
        <v>199</v>
      </c>
      <c r="AB980" s="379" t="s">
        <v>3630</v>
      </c>
      <c r="AC980" s="380">
        <v>10</v>
      </c>
      <c r="AD980" s="379" t="s">
        <v>3630</v>
      </c>
      <c r="AE980" s="394">
        <v>0</v>
      </c>
      <c r="AF980" s="396">
        <v>0</v>
      </c>
      <c r="AG980" s="393">
        <v>0</v>
      </c>
      <c r="AH980" s="397" t="s">
        <v>633</v>
      </c>
      <c r="AL980" s="525" t="s">
        <v>16380</v>
      </c>
      <c r="AM980" s="513" t="s">
        <v>84</v>
      </c>
      <c r="AN980" s="508">
        <v>100</v>
      </c>
      <c r="AO980" s="514">
        <v>1402</v>
      </c>
      <c r="AP980" s="498">
        <v>1012</v>
      </c>
      <c r="AQ980" s="515">
        <v>390</v>
      </c>
      <c r="AR980" s="512" t="s">
        <v>16381</v>
      </c>
      <c r="BA980" s="338" t="s">
        <v>8652</v>
      </c>
    </row>
    <row r="981" spans="2:53" ht="16.5" customHeight="1">
      <c r="B981" s="398" t="s">
        <v>8653</v>
      </c>
      <c r="C981" s="381" t="s">
        <v>8654</v>
      </c>
      <c r="D981" s="383">
        <v>1403</v>
      </c>
      <c r="E981" s="382" t="s">
        <v>8655</v>
      </c>
      <c r="F981" s="369" t="s">
        <v>8656</v>
      </c>
      <c r="G981" s="385" t="s">
        <v>8631</v>
      </c>
      <c r="H981" s="386"/>
      <c r="I981" s="384" t="s">
        <v>401</v>
      </c>
      <c r="J981" s="367" t="s">
        <v>108</v>
      </c>
      <c r="K981" s="366" t="s">
        <v>84</v>
      </c>
      <c r="L981" s="387">
        <v>12</v>
      </c>
      <c r="M981" s="388" t="s">
        <v>8657</v>
      </c>
      <c r="N981" s="389">
        <v>1000</v>
      </c>
      <c r="O981" s="390" t="s">
        <v>1350</v>
      </c>
      <c r="P981" s="373" t="s">
        <v>1351</v>
      </c>
      <c r="Q981" s="372" t="s">
        <v>3638</v>
      </c>
      <c r="R981" s="374">
        <v>35</v>
      </c>
      <c r="S981" s="375">
        <v>25</v>
      </c>
      <c r="T981" s="392">
        <v>20</v>
      </c>
      <c r="U981" s="391" t="s">
        <v>8656</v>
      </c>
      <c r="V981" s="376">
        <v>120.42425316960269</v>
      </c>
      <c r="W981" s="378">
        <v>121.87413827261848</v>
      </c>
      <c r="X981" s="377">
        <v>61.040804278889404</v>
      </c>
      <c r="Y981" s="387">
        <v>61.28</v>
      </c>
      <c r="Z981" s="395" t="s">
        <v>4557</v>
      </c>
      <c r="AA981" s="380">
        <v>194</v>
      </c>
      <c r="AB981" s="379" t="s">
        <v>3630</v>
      </c>
      <c r="AC981" s="380">
        <v>4</v>
      </c>
      <c r="AD981" s="379" t="s">
        <v>3630</v>
      </c>
      <c r="AE981" s="394">
        <v>0</v>
      </c>
      <c r="AF981" s="396">
        <v>0</v>
      </c>
      <c r="AG981" s="393">
        <v>0</v>
      </c>
      <c r="AH981" s="397" t="s">
        <v>633</v>
      </c>
      <c r="AL981" s="525" t="s">
        <v>16382</v>
      </c>
      <c r="AM981" s="513" t="s">
        <v>84</v>
      </c>
      <c r="AN981" s="508">
        <v>100</v>
      </c>
      <c r="AO981" s="514">
        <v>1403</v>
      </c>
      <c r="AP981" s="498">
        <v>1013</v>
      </c>
      <c r="AQ981" s="515">
        <v>390</v>
      </c>
      <c r="AR981" s="512" t="s">
        <v>16383</v>
      </c>
      <c r="BA981" s="338" t="s">
        <v>8658</v>
      </c>
    </row>
    <row r="982" spans="2:53" ht="16.5" customHeight="1">
      <c r="B982" s="398" t="s">
        <v>8653</v>
      </c>
      <c r="C982" s="381" t="s">
        <v>8654</v>
      </c>
      <c r="D982" s="383">
        <v>1403</v>
      </c>
      <c r="E982" s="382" t="s">
        <v>8478</v>
      </c>
      <c r="F982" s="369" t="s">
        <v>8659</v>
      </c>
      <c r="G982" s="385" t="s">
        <v>8660</v>
      </c>
      <c r="H982" s="386"/>
      <c r="I982" s="384" t="s">
        <v>337</v>
      </c>
      <c r="J982" s="367" t="s">
        <v>76</v>
      </c>
      <c r="K982" s="366" t="s">
        <v>84</v>
      </c>
      <c r="L982" s="387">
        <v>46</v>
      </c>
      <c r="M982" s="388" t="s">
        <v>8661</v>
      </c>
      <c r="N982" s="389">
        <v>1000</v>
      </c>
      <c r="O982" s="390" t="s">
        <v>1350</v>
      </c>
      <c r="P982" s="373" t="s">
        <v>1351</v>
      </c>
      <c r="Q982" s="372" t="s">
        <v>3638</v>
      </c>
      <c r="R982" s="374">
        <v>25</v>
      </c>
      <c r="S982" s="375">
        <v>40</v>
      </c>
      <c r="T982" s="392">
        <v>20</v>
      </c>
      <c r="U982" s="391" t="s">
        <v>8659</v>
      </c>
      <c r="V982" s="376">
        <v>120.37710149771193</v>
      </c>
      <c r="W982" s="378">
        <v>121.81973249735992</v>
      </c>
      <c r="X982" s="377">
        <v>61.016583002464088</v>
      </c>
      <c r="Y982" s="387">
        <v>61.239999999999995</v>
      </c>
      <c r="Z982" s="395" t="s">
        <v>4557</v>
      </c>
      <c r="AA982" s="380">
        <v>144</v>
      </c>
      <c r="AB982" s="379" t="s">
        <v>3630</v>
      </c>
      <c r="AC982" s="380">
        <v>0</v>
      </c>
      <c r="AD982" s="379" t="s">
        <v>3630</v>
      </c>
      <c r="AE982" s="394">
        <v>0</v>
      </c>
      <c r="AF982" s="396">
        <v>0</v>
      </c>
      <c r="AG982" s="393">
        <v>0</v>
      </c>
      <c r="AH982" s="397" t="s">
        <v>633</v>
      </c>
      <c r="AL982" s="525" t="s">
        <v>16384</v>
      </c>
      <c r="AM982" s="513" t="s">
        <v>84</v>
      </c>
      <c r="AN982" s="508">
        <v>100</v>
      </c>
      <c r="AO982" s="514">
        <v>1403</v>
      </c>
      <c r="AP982" s="498">
        <v>1013</v>
      </c>
      <c r="AQ982" s="515">
        <v>390</v>
      </c>
      <c r="AR982" s="512" t="s">
        <v>16385</v>
      </c>
      <c r="BA982" s="338" t="s">
        <v>8662</v>
      </c>
    </row>
    <row r="983" spans="2:53" ht="16.5" customHeight="1">
      <c r="B983" s="398" t="s">
        <v>8663</v>
      </c>
      <c r="C983" s="381" t="s">
        <v>8664</v>
      </c>
      <c r="D983" s="383">
        <v>1404</v>
      </c>
      <c r="E983" s="382" t="s">
        <v>633</v>
      </c>
      <c r="F983" s="369" t="s">
        <v>8665</v>
      </c>
      <c r="G983" s="385" t="s">
        <v>8352</v>
      </c>
      <c r="H983" s="386"/>
      <c r="I983" s="384" t="s">
        <v>324</v>
      </c>
      <c r="J983" s="367" t="s">
        <v>502</v>
      </c>
      <c r="K983" s="366" t="s">
        <v>83</v>
      </c>
      <c r="L983" s="387">
        <v>15</v>
      </c>
      <c r="M983" s="388" t="s">
        <v>7383</v>
      </c>
      <c r="N983" s="389">
        <v>1000</v>
      </c>
      <c r="O983" s="390" t="s">
        <v>1348</v>
      </c>
      <c r="P983" s="373" t="s">
        <v>1348</v>
      </c>
      <c r="Q983" s="372" t="s">
        <v>3638</v>
      </c>
      <c r="R983" s="374">
        <v>20</v>
      </c>
      <c r="S983" s="375">
        <v>30</v>
      </c>
      <c r="T983" s="392">
        <v>30</v>
      </c>
      <c r="U983" s="391" t="s">
        <v>8665</v>
      </c>
      <c r="V983" s="376">
        <v>120.40521899686544</v>
      </c>
      <c r="W983" s="378">
        <v>121.85217576561396</v>
      </c>
      <c r="X983" s="377">
        <v>60.94130261876029</v>
      </c>
      <c r="Y983" s="387" t="s">
        <v>633</v>
      </c>
      <c r="Z983" s="395" t="s">
        <v>4557</v>
      </c>
      <c r="AA983" s="380">
        <v>198</v>
      </c>
      <c r="AB983" s="379" t="s">
        <v>3630</v>
      </c>
      <c r="AC983" s="380">
        <v>10</v>
      </c>
      <c r="AD983" s="379" t="s">
        <v>3630</v>
      </c>
      <c r="AE983" s="394">
        <v>0</v>
      </c>
      <c r="AF983" s="396">
        <v>0</v>
      </c>
      <c r="AG983" s="393">
        <v>0</v>
      </c>
      <c r="AH983" s="397" t="s">
        <v>633</v>
      </c>
      <c r="AL983" s="525" t="s">
        <v>16386</v>
      </c>
      <c r="AM983" s="513" t="s">
        <v>83</v>
      </c>
      <c r="AN983" s="508">
        <v>100</v>
      </c>
      <c r="AO983" s="514">
        <v>1404</v>
      </c>
      <c r="AP983" s="498">
        <v>1404</v>
      </c>
      <c r="AQ983" s="515">
        <v>0</v>
      </c>
      <c r="AR983" s="512" t="s">
        <v>16387</v>
      </c>
      <c r="BA983" s="338" t="s">
        <v>8667</v>
      </c>
    </row>
    <row r="984" spans="2:53" ht="16.5" customHeight="1">
      <c r="B984" s="398" t="s">
        <v>8663</v>
      </c>
      <c r="C984" s="381" t="s">
        <v>8664</v>
      </c>
      <c r="D984" s="383">
        <v>1404</v>
      </c>
      <c r="E984" s="382" t="s">
        <v>633</v>
      </c>
      <c r="F984" s="369" t="s">
        <v>8665</v>
      </c>
      <c r="G984" s="385" t="s">
        <v>8352</v>
      </c>
      <c r="H984" s="386"/>
      <c r="I984" s="384" t="s">
        <v>402</v>
      </c>
      <c r="J984" s="367" t="s">
        <v>486</v>
      </c>
      <c r="K984" s="366" t="s">
        <v>83</v>
      </c>
      <c r="L984" s="387">
        <v>12</v>
      </c>
      <c r="M984" s="388" t="s">
        <v>8668</v>
      </c>
      <c r="N984" s="389">
        <v>1000</v>
      </c>
      <c r="O984" s="390" t="s">
        <v>1348</v>
      </c>
      <c r="P984" s="373" t="s">
        <v>1348</v>
      </c>
      <c r="Q984" s="372" t="s">
        <v>3638</v>
      </c>
      <c r="R984" s="374">
        <v>20</v>
      </c>
      <c r="S984" s="375">
        <v>30</v>
      </c>
      <c r="T984" s="392">
        <v>30</v>
      </c>
      <c r="U984" s="391" t="s">
        <v>8665</v>
      </c>
      <c r="V984" s="376">
        <v>120.40521899686544</v>
      </c>
      <c r="W984" s="378">
        <v>121.85217576561396</v>
      </c>
      <c r="X984" s="377">
        <v>60.94130261876029</v>
      </c>
      <c r="Y984" s="387" t="s">
        <v>633</v>
      </c>
      <c r="Z984" s="395" t="s">
        <v>4557</v>
      </c>
      <c r="AA984" s="380">
        <v>196</v>
      </c>
      <c r="AB984" s="379" t="s">
        <v>3630</v>
      </c>
      <c r="AC984" s="380">
        <v>0</v>
      </c>
      <c r="AD984" s="379" t="s">
        <v>3630</v>
      </c>
      <c r="AE984" s="394">
        <v>0</v>
      </c>
      <c r="AF984" s="396">
        <v>0</v>
      </c>
      <c r="AG984" s="393">
        <v>0</v>
      </c>
      <c r="AH984" s="397" t="s">
        <v>633</v>
      </c>
      <c r="AL984" s="525" t="s">
        <v>16388</v>
      </c>
      <c r="AM984" s="513" t="s">
        <v>83</v>
      </c>
      <c r="AN984" s="508">
        <v>100</v>
      </c>
      <c r="AO984" s="514">
        <v>1404</v>
      </c>
      <c r="AP984" s="498">
        <v>1404</v>
      </c>
      <c r="AQ984" s="515">
        <v>0</v>
      </c>
      <c r="AR984" s="512" t="s">
        <v>16387</v>
      </c>
      <c r="BA984" s="338" t="s">
        <v>8669</v>
      </c>
    </row>
    <row r="985" spans="2:53" ht="16.5" customHeight="1">
      <c r="B985" s="398" t="s">
        <v>8670</v>
      </c>
      <c r="C985" s="381" t="s">
        <v>8671</v>
      </c>
      <c r="D985" s="383">
        <v>1405</v>
      </c>
      <c r="E985" s="382" t="s">
        <v>633</v>
      </c>
      <c r="F985" s="369" t="s">
        <v>8672</v>
      </c>
      <c r="G985" s="385" t="s">
        <v>8673</v>
      </c>
      <c r="H985" s="386"/>
      <c r="I985" s="384" t="s">
        <v>337</v>
      </c>
      <c r="J985" s="367" t="s">
        <v>68</v>
      </c>
      <c r="K985" s="366" t="s">
        <v>83</v>
      </c>
      <c r="L985" s="387">
        <v>7</v>
      </c>
      <c r="M985" s="388" t="s">
        <v>8675</v>
      </c>
      <c r="N985" s="389">
        <v>1000</v>
      </c>
      <c r="O985" s="390" t="s">
        <v>1350</v>
      </c>
      <c r="P985" s="373" t="s">
        <v>1351</v>
      </c>
      <c r="Q985" s="372" t="s">
        <v>3638</v>
      </c>
      <c r="R985" s="374">
        <v>20</v>
      </c>
      <c r="S985" s="375">
        <v>35</v>
      </c>
      <c r="T985" s="392">
        <v>30</v>
      </c>
      <c r="U985" s="391" t="s">
        <v>8672</v>
      </c>
      <c r="V985" s="376">
        <v>120.40003053515446</v>
      </c>
      <c r="W985" s="378">
        <v>121.84618907902437</v>
      </c>
      <c r="X985" s="377">
        <v>60.936890192910589</v>
      </c>
      <c r="Y985" s="387">
        <v>61.16</v>
      </c>
      <c r="Z985" s="395" t="s">
        <v>4557</v>
      </c>
      <c r="AA985" s="380">
        <v>144</v>
      </c>
      <c r="AB985" s="379" t="s">
        <v>3630</v>
      </c>
      <c r="AC985" s="380">
        <v>0</v>
      </c>
      <c r="AD985" s="379" t="s">
        <v>3630</v>
      </c>
      <c r="AE985" s="394">
        <v>0</v>
      </c>
      <c r="AF985" s="396">
        <v>0</v>
      </c>
      <c r="AG985" s="393">
        <v>0</v>
      </c>
      <c r="AH985" s="397" t="s">
        <v>633</v>
      </c>
      <c r="AL985" s="525" t="s">
        <v>16389</v>
      </c>
      <c r="AM985" s="513" t="s">
        <v>83</v>
      </c>
      <c r="AN985" s="508">
        <v>100</v>
      </c>
      <c r="AO985" s="514">
        <v>1405</v>
      </c>
      <c r="AP985" s="498">
        <v>1405</v>
      </c>
      <c r="AQ985" s="515">
        <v>0</v>
      </c>
      <c r="AR985" s="512" t="s">
        <v>16390</v>
      </c>
      <c r="BA985" s="338" t="s">
        <v>8676</v>
      </c>
    </row>
    <row r="986" spans="2:53" ht="16.5" customHeight="1">
      <c r="B986" s="398" t="s">
        <v>8677</v>
      </c>
      <c r="C986" s="381" t="s">
        <v>8678</v>
      </c>
      <c r="D986" s="383">
        <v>1405</v>
      </c>
      <c r="E986" s="382" t="s">
        <v>633</v>
      </c>
      <c r="F986" s="369" t="s">
        <v>8679</v>
      </c>
      <c r="G986" s="385" t="s">
        <v>8680</v>
      </c>
      <c r="H986" s="386"/>
      <c r="I986" s="384" t="s">
        <v>332</v>
      </c>
      <c r="J986" s="367" t="s">
        <v>8681</v>
      </c>
      <c r="K986" s="366" t="s">
        <v>83</v>
      </c>
      <c r="L986" s="387">
        <v>3</v>
      </c>
      <c r="M986" s="388" t="s">
        <v>8682</v>
      </c>
      <c r="N986" s="389">
        <v>300</v>
      </c>
      <c r="O986" s="390" t="s">
        <v>1348</v>
      </c>
      <c r="P986" s="373" t="s">
        <v>1348</v>
      </c>
      <c r="Q986" s="372" t="s">
        <v>3638</v>
      </c>
      <c r="R986" s="374">
        <v>25</v>
      </c>
      <c r="S986" s="375">
        <v>45</v>
      </c>
      <c r="T986" s="392">
        <v>30</v>
      </c>
      <c r="U986" s="391" t="s">
        <v>8679</v>
      </c>
      <c r="V986" s="376">
        <v>120.37190144209349</v>
      </c>
      <c r="W986" s="378">
        <v>121.8137324331848</v>
      </c>
      <c r="X986" s="377">
        <v>60.917183062360856</v>
      </c>
      <c r="Y986" s="387" t="s">
        <v>633</v>
      </c>
      <c r="Z986" s="395" t="s">
        <v>3639</v>
      </c>
      <c r="AA986" s="380">
        <v>0</v>
      </c>
      <c r="AB986" s="379" t="s">
        <v>3630</v>
      </c>
      <c r="AC986" s="380">
        <v>0</v>
      </c>
      <c r="AD986" s="379" t="s">
        <v>3630</v>
      </c>
      <c r="AE986" s="394">
        <v>0</v>
      </c>
      <c r="AF986" s="396">
        <v>0</v>
      </c>
      <c r="AG986" s="393">
        <v>0</v>
      </c>
      <c r="AH986" s="397" t="s">
        <v>633</v>
      </c>
      <c r="AL986" s="525" t="s">
        <v>16391</v>
      </c>
      <c r="AM986" s="513" t="s">
        <v>83</v>
      </c>
      <c r="AN986" s="508">
        <v>100</v>
      </c>
      <c r="AO986" s="514">
        <v>1405</v>
      </c>
      <c r="AP986" s="498">
        <v>1405</v>
      </c>
      <c r="AQ986" s="515">
        <v>0</v>
      </c>
      <c r="AR986" s="512" t="s">
        <v>16392</v>
      </c>
      <c r="BA986" s="338" t="s">
        <v>8683</v>
      </c>
    </row>
    <row r="987" spans="2:53" ht="16.5" customHeight="1">
      <c r="B987" s="398" t="s">
        <v>8677</v>
      </c>
      <c r="C987" s="381" t="s">
        <v>8678</v>
      </c>
      <c r="D987" s="383">
        <v>1406</v>
      </c>
      <c r="E987" s="382" t="s">
        <v>633</v>
      </c>
      <c r="F987" s="369" t="s">
        <v>8679</v>
      </c>
      <c r="G987" s="385" t="s">
        <v>8680</v>
      </c>
      <c r="H987" s="386"/>
      <c r="I987" s="384" t="s">
        <v>331</v>
      </c>
      <c r="J987" s="367" t="s">
        <v>101</v>
      </c>
      <c r="K987" s="366" t="s">
        <v>83</v>
      </c>
      <c r="L987" s="387">
        <v>15</v>
      </c>
      <c r="M987" s="388" t="s">
        <v>8684</v>
      </c>
      <c r="N987" s="389">
        <v>1000</v>
      </c>
      <c r="O987" s="390" t="s">
        <v>1348</v>
      </c>
      <c r="P987" s="373" t="s">
        <v>1349</v>
      </c>
      <c r="Q987" s="372" t="s">
        <v>3638</v>
      </c>
      <c r="R987" s="374">
        <v>25</v>
      </c>
      <c r="S987" s="375">
        <v>38</v>
      </c>
      <c r="T987" s="392">
        <v>25</v>
      </c>
      <c r="U987" s="391" t="s">
        <v>8679</v>
      </c>
      <c r="V987" s="376">
        <v>120.37019958706125</v>
      </c>
      <c r="W987" s="378">
        <v>121.81176875430144</v>
      </c>
      <c r="X987" s="377">
        <v>60.919015829318646</v>
      </c>
      <c r="Y987" s="387">
        <v>61.14</v>
      </c>
      <c r="Z987" s="395" t="s">
        <v>4557</v>
      </c>
      <c r="AA987" s="380">
        <v>121.25</v>
      </c>
      <c r="AB987" s="379" t="s">
        <v>3630</v>
      </c>
      <c r="AC987" s="380">
        <v>10</v>
      </c>
      <c r="AD987" s="379" t="s">
        <v>3630</v>
      </c>
      <c r="AE987" s="394">
        <v>0</v>
      </c>
      <c r="AF987" s="396">
        <v>0</v>
      </c>
      <c r="AG987" s="393">
        <v>0</v>
      </c>
      <c r="AH987" s="397" t="s">
        <v>633</v>
      </c>
      <c r="AL987" s="525" t="s">
        <v>16393</v>
      </c>
      <c r="AM987" s="513" t="s">
        <v>83</v>
      </c>
      <c r="AN987" s="508">
        <v>100</v>
      </c>
      <c r="AO987" s="514">
        <v>1406</v>
      </c>
      <c r="AP987" s="498">
        <v>1406</v>
      </c>
      <c r="AQ987" s="515">
        <v>0</v>
      </c>
      <c r="AR987" s="512" t="s">
        <v>16392</v>
      </c>
      <c r="BA987" s="338" t="s">
        <v>8685</v>
      </c>
    </row>
    <row r="988" spans="2:53" ht="16.5" customHeight="1">
      <c r="B988" s="398" t="s">
        <v>8686</v>
      </c>
      <c r="C988" s="381" t="s">
        <v>8687</v>
      </c>
      <c r="D988" s="383">
        <v>1406</v>
      </c>
      <c r="E988" s="382" t="s">
        <v>8688</v>
      </c>
      <c r="F988" s="369" t="s">
        <v>8689</v>
      </c>
      <c r="G988" s="385" t="s">
        <v>8688</v>
      </c>
      <c r="H988" s="386"/>
      <c r="I988" s="384" t="s">
        <v>402</v>
      </c>
      <c r="J988" s="367" t="s">
        <v>76</v>
      </c>
      <c r="K988" s="366" t="s">
        <v>84</v>
      </c>
      <c r="L988" s="387">
        <v>52</v>
      </c>
      <c r="M988" s="388" t="s">
        <v>8690</v>
      </c>
      <c r="N988" s="389">
        <v>1000</v>
      </c>
      <c r="O988" s="390" t="s">
        <v>1348</v>
      </c>
      <c r="P988" s="373" t="s">
        <v>1348</v>
      </c>
      <c r="Q988" s="372" t="s">
        <v>3638</v>
      </c>
      <c r="R988" s="374">
        <v>30</v>
      </c>
      <c r="S988" s="375">
        <v>30</v>
      </c>
      <c r="T988" s="392">
        <v>20</v>
      </c>
      <c r="U988" s="391" t="s">
        <v>8689</v>
      </c>
      <c r="V988" s="376">
        <v>120.2998161119807</v>
      </c>
      <c r="W988" s="378">
        <v>121.73055705228543</v>
      </c>
      <c r="X988" s="377">
        <v>60.97481341786694</v>
      </c>
      <c r="Y988" s="387" t="s">
        <v>633</v>
      </c>
      <c r="Z988" s="395" t="s">
        <v>4557</v>
      </c>
      <c r="AA988" s="380">
        <v>196</v>
      </c>
      <c r="AB988" s="379" t="s">
        <v>3630</v>
      </c>
      <c r="AC988" s="380">
        <v>0</v>
      </c>
      <c r="AD988" s="379" t="s">
        <v>3630</v>
      </c>
      <c r="AE988" s="394">
        <v>0</v>
      </c>
      <c r="AF988" s="396">
        <v>0</v>
      </c>
      <c r="AG988" s="393">
        <v>0</v>
      </c>
      <c r="AH988" s="397" t="s">
        <v>633</v>
      </c>
      <c r="AL988" s="525" t="s">
        <v>16394</v>
      </c>
      <c r="AM988" s="513" t="s">
        <v>84</v>
      </c>
      <c r="AN988" s="508">
        <v>100</v>
      </c>
      <c r="AO988" s="514">
        <v>1406</v>
      </c>
      <c r="AP988" s="498">
        <v>1014</v>
      </c>
      <c r="AQ988" s="515">
        <v>392</v>
      </c>
      <c r="AR988" s="512" t="s">
        <v>16395</v>
      </c>
      <c r="BA988" s="338" t="s">
        <v>8691</v>
      </c>
    </row>
    <row r="989" spans="2:53" ht="16.5" customHeight="1">
      <c r="B989" s="398" t="s">
        <v>8686</v>
      </c>
      <c r="C989" s="381" t="s">
        <v>8687</v>
      </c>
      <c r="D989" s="383">
        <v>1407</v>
      </c>
      <c r="E989" s="382" t="s">
        <v>8688</v>
      </c>
      <c r="F989" s="369" t="s">
        <v>8689</v>
      </c>
      <c r="G989" s="385" t="s">
        <v>8688</v>
      </c>
      <c r="H989" s="386"/>
      <c r="I989" s="384" t="s">
        <v>402</v>
      </c>
      <c r="J989" s="367" t="s">
        <v>817</v>
      </c>
      <c r="K989" s="366" t="s">
        <v>84</v>
      </c>
      <c r="L989" s="387">
        <v>12</v>
      </c>
      <c r="M989" s="388" t="s">
        <v>8690</v>
      </c>
      <c r="N989" s="389">
        <v>1000</v>
      </c>
      <c r="O989" s="390" t="s">
        <v>1348</v>
      </c>
      <c r="P989" s="373" t="s">
        <v>1348</v>
      </c>
      <c r="Q989" s="372" t="s">
        <v>3638</v>
      </c>
      <c r="R989" s="374">
        <v>30</v>
      </c>
      <c r="S989" s="375">
        <v>30</v>
      </c>
      <c r="T989" s="392">
        <v>20</v>
      </c>
      <c r="U989" s="391" t="s">
        <v>8689</v>
      </c>
      <c r="V989" s="376">
        <v>120.2998161119807</v>
      </c>
      <c r="W989" s="378">
        <v>121.73055705228543</v>
      </c>
      <c r="X989" s="377">
        <v>60.97481341786694</v>
      </c>
      <c r="Y989" s="387" t="s">
        <v>633</v>
      </c>
      <c r="Z989" s="395" t="s">
        <v>4557</v>
      </c>
      <c r="AA989" s="380">
        <v>196</v>
      </c>
      <c r="AB989" s="379" t="s">
        <v>3630</v>
      </c>
      <c r="AC989" s="380">
        <v>0</v>
      </c>
      <c r="AD989" s="379" t="s">
        <v>3630</v>
      </c>
      <c r="AE989" s="394">
        <v>0</v>
      </c>
      <c r="AF989" s="396">
        <v>0</v>
      </c>
      <c r="AG989" s="393">
        <v>0</v>
      </c>
      <c r="AH989" s="397" t="s">
        <v>633</v>
      </c>
      <c r="AL989" s="525" t="s">
        <v>16396</v>
      </c>
      <c r="AM989" s="513" t="s">
        <v>84</v>
      </c>
      <c r="AN989" s="508">
        <v>100</v>
      </c>
      <c r="AO989" s="514">
        <v>1407</v>
      </c>
      <c r="AP989" s="498">
        <v>1015</v>
      </c>
      <c r="AQ989" s="515">
        <v>392</v>
      </c>
      <c r="AR989" s="512" t="s">
        <v>16395</v>
      </c>
      <c r="BA989" s="338" t="s">
        <v>8692</v>
      </c>
    </row>
    <row r="990" spans="2:53" ht="16.5" customHeight="1">
      <c r="B990" s="398" t="s">
        <v>8686</v>
      </c>
      <c r="C990" s="381" t="s">
        <v>8687</v>
      </c>
      <c r="D990" s="383">
        <v>1407</v>
      </c>
      <c r="E990" s="382" t="s">
        <v>633</v>
      </c>
      <c r="F990" s="369" t="s">
        <v>8693</v>
      </c>
      <c r="G990" s="385" t="s">
        <v>8694</v>
      </c>
      <c r="H990" s="386"/>
      <c r="I990" s="384" t="s">
        <v>1207</v>
      </c>
      <c r="J990" s="367" t="s">
        <v>853</v>
      </c>
      <c r="K990" s="366" t="s">
        <v>84</v>
      </c>
      <c r="L990" s="387">
        <v>17</v>
      </c>
      <c r="M990" s="388" t="s">
        <v>8695</v>
      </c>
      <c r="N990" s="389">
        <v>1000</v>
      </c>
      <c r="O990" s="390" t="s">
        <v>1350</v>
      </c>
      <c r="P990" s="373" t="s">
        <v>1351</v>
      </c>
      <c r="Q990" s="372" t="s">
        <v>3638</v>
      </c>
      <c r="R990" s="374">
        <v>25</v>
      </c>
      <c r="S990" s="375">
        <v>30</v>
      </c>
      <c r="T990" s="392">
        <v>25</v>
      </c>
      <c r="U990" s="391" t="s">
        <v>8693</v>
      </c>
      <c r="V990" s="376">
        <v>120.35704743554989</v>
      </c>
      <c r="W990" s="378">
        <v>121.79659319486527</v>
      </c>
      <c r="X990" s="377">
        <v>60.908179684792444</v>
      </c>
      <c r="Y990" s="387">
        <v>61.12</v>
      </c>
      <c r="Z990" s="395" t="s">
        <v>4557</v>
      </c>
      <c r="AA990" s="380">
        <v>199</v>
      </c>
      <c r="AB990" s="379" t="s">
        <v>3630</v>
      </c>
      <c r="AC990" s="380">
        <v>10</v>
      </c>
      <c r="AD990" s="379" t="s">
        <v>3630</v>
      </c>
      <c r="AE990" s="394">
        <v>0</v>
      </c>
      <c r="AF990" s="396">
        <v>0</v>
      </c>
      <c r="AG990" s="393">
        <v>0</v>
      </c>
      <c r="AH990" s="397" t="s">
        <v>633</v>
      </c>
      <c r="AL990" s="525" t="s">
        <v>16397</v>
      </c>
      <c r="AM990" s="513" t="s">
        <v>84</v>
      </c>
      <c r="AN990" s="508">
        <v>100</v>
      </c>
      <c r="AO990" s="514">
        <v>1407</v>
      </c>
      <c r="AP990" s="498">
        <v>1015</v>
      </c>
      <c r="AQ990" s="515">
        <v>392</v>
      </c>
      <c r="AR990" s="512" t="s">
        <v>16395</v>
      </c>
      <c r="BA990" s="338" t="s">
        <v>8696</v>
      </c>
    </row>
    <row r="991" spans="2:53" ht="16.5" customHeight="1">
      <c r="B991" s="398" t="s">
        <v>8697</v>
      </c>
      <c r="C991" s="381" t="s">
        <v>8698</v>
      </c>
      <c r="D991" s="383">
        <v>1408</v>
      </c>
      <c r="E991" s="382" t="s">
        <v>8699</v>
      </c>
      <c r="F991" s="369" t="s">
        <v>8700</v>
      </c>
      <c r="G991" s="385" t="s">
        <v>8701</v>
      </c>
      <c r="H991" s="386"/>
      <c r="I991" s="384" t="s">
        <v>501</v>
      </c>
      <c r="J991" s="367" t="s">
        <v>825</v>
      </c>
      <c r="K991" s="366" t="s">
        <v>84</v>
      </c>
      <c r="L991" s="387">
        <v>132</v>
      </c>
      <c r="M991" s="388" t="s">
        <v>8702</v>
      </c>
      <c r="N991" s="389">
        <v>1000</v>
      </c>
      <c r="O991" s="390" t="s">
        <v>1348</v>
      </c>
      <c r="P991" s="373" t="s">
        <v>1349</v>
      </c>
      <c r="Q991" s="372" t="s">
        <v>3638</v>
      </c>
      <c r="R991" s="374">
        <v>30</v>
      </c>
      <c r="S991" s="375">
        <v>30</v>
      </c>
      <c r="T991" s="392">
        <v>20</v>
      </c>
      <c r="U991" s="391" t="s">
        <v>8700</v>
      </c>
      <c r="V991" s="376">
        <v>120.29031156636789</v>
      </c>
      <c r="W991" s="378">
        <v>121.71959026888604</v>
      </c>
      <c r="X991" s="377">
        <v>60.970049082373023</v>
      </c>
      <c r="Y991" s="387">
        <v>61.19</v>
      </c>
      <c r="Z991" s="395" t="s">
        <v>4557</v>
      </c>
      <c r="AA991" s="380">
        <v>195</v>
      </c>
      <c r="AB991" s="379" t="s">
        <v>3630</v>
      </c>
      <c r="AC991" s="380">
        <v>10</v>
      </c>
      <c r="AD991" s="379" t="s">
        <v>3630</v>
      </c>
      <c r="AE991" s="394">
        <v>0</v>
      </c>
      <c r="AF991" s="396">
        <v>0</v>
      </c>
      <c r="AG991" s="393">
        <v>0</v>
      </c>
      <c r="AH991" s="397" t="s">
        <v>633</v>
      </c>
      <c r="AL991" s="525" t="s">
        <v>16398</v>
      </c>
      <c r="AM991" s="513" t="s">
        <v>84</v>
      </c>
      <c r="AN991" s="508">
        <v>100</v>
      </c>
      <c r="AO991" s="514">
        <v>1408</v>
      </c>
      <c r="AP991" s="498">
        <v>1016</v>
      </c>
      <c r="AQ991" s="515">
        <v>392</v>
      </c>
      <c r="AR991" s="512" t="s">
        <v>16399</v>
      </c>
      <c r="BA991" s="338" t="s">
        <v>8703</v>
      </c>
    </row>
    <row r="992" spans="2:53" ht="16.5" customHeight="1">
      <c r="B992" s="398" t="s">
        <v>8704</v>
      </c>
      <c r="C992" s="381" t="s">
        <v>8705</v>
      </c>
      <c r="D992" s="383">
        <v>1408</v>
      </c>
      <c r="E992" s="382" t="s">
        <v>633</v>
      </c>
      <c r="F992" s="369" t="s">
        <v>8706</v>
      </c>
      <c r="G992" s="385" t="s">
        <v>8707</v>
      </c>
      <c r="H992" s="386"/>
      <c r="I992" s="384" t="s">
        <v>403</v>
      </c>
      <c r="J992" s="367" t="s">
        <v>382</v>
      </c>
      <c r="K992" s="366" t="s">
        <v>83</v>
      </c>
      <c r="L992" s="387">
        <v>27</v>
      </c>
      <c r="M992" s="388" t="s">
        <v>8708</v>
      </c>
      <c r="N992" s="389">
        <v>1000</v>
      </c>
      <c r="O992" s="390" t="s">
        <v>1350</v>
      </c>
      <c r="P992" s="373" t="s">
        <v>1351</v>
      </c>
      <c r="Q992" s="372" t="s">
        <v>3638</v>
      </c>
      <c r="R992" s="374">
        <v>20</v>
      </c>
      <c r="S992" s="375">
        <v>30</v>
      </c>
      <c r="T992" s="392">
        <v>25</v>
      </c>
      <c r="U992" s="391" t="s">
        <v>8706</v>
      </c>
      <c r="V992" s="376">
        <v>120.33754912911391</v>
      </c>
      <c r="W992" s="378">
        <v>121.77409514897761</v>
      </c>
      <c r="X992" s="377">
        <v>60.899177860954254</v>
      </c>
      <c r="Y992" s="387">
        <v>61.11</v>
      </c>
      <c r="Z992" s="395" t="s">
        <v>4557</v>
      </c>
      <c r="AA992" s="380">
        <v>198</v>
      </c>
      <c r="AB992" s="379" t="s">
        <v>3630</v>
      </c>
      <c r="AC992" s="380">
        <v>50</v>
      </c>
      <c r="AD992" s="379" t="s">
        <v>3630</v>
      </c>
      <c r="AE992" s="394">
        <v>0</v>
      </c>
      <c r="AF992" s="396">
        <v>0</v>
      </c>
      <c r="AG992" s="393">
        <v>0</v>
      </c>
      <c r="AH992" s="397" t="s">
        <v>633</v>
      </c>
      <c r="AL992" s="525" t="s">
        <v>16400</v>
      </c>
      <c r="AM992" s="513" t="s">
        <v>83</v>
      </c>
      <c r="AN992" s="508">
        <v>100</v>
      </c>
      <c r="AO992" s="514">
        <v>1408</v>
      </c>
      <c r="AP992" s="498">
        <v>1408</v>
      </c>
      <c r="AQ992" s="515">
        <v>0</v>
      </c>
      <c r="AR992" s="512" t="s">
        <v>16401</v>
      </c>
      <c r="BA992" s="338" t="s">
        <v>8709</v>
      </c>
    </row>
    <row r="993" spans="2:53" ht="16.5" customHeight="1">
      <c r="B993" s="398" t="s">
        <v>8710</v>
      </c>
      <c r="C993" s="381" t="s">
        <v>8711</v>
      </c>
      <c r="D993" s="383">
        <v>1409</v>
      </c>
      <c r="E993" s="382" t="s">
        <v>633</v>
      </c>
      <c r="F993" s="369" t="s">
        <v>8706</v>
      </c>
      <c r="G993" s="385" t="s">
        <v>8712</v>
      </c>
      <c r="H993" s="386"/>
      <c r="I993" s="384" t="s">
        <v>1109</v>
      </c>
      <c r="J993" s="367" t="s">
        <v>1118</v>
      </c>
      <c r="K993" s="366" t="s">
        <v>83</v>
      </c>
      <c r="L993" s="387">
        <v>16</v>
      </c>
      <c r="M993" s="388" t="s">
        <v>8713</v>
      </c>
      <c r="N993" s="389">
        <v>1000</v>
      </c>
      <c r="O993" s="390" t="s">
        <v>1350</v>
      </c>
      <c r="P993" s="373" t="s">
        <v>1350</v>
      </c>
      <c r="Q993" s="372" t="s">
        <v>3638</v>
      </c>
      <c r="R993" s="374">
        <v>20</v>
      </c>
      <c r="S993" s="375">
        <v>35</v>
      </c>
      <c r="T993" s="392">
        <v>25</v>
      </c>
      <c r="U993" s="391" t="s">
        <v>8706</v>
      </c>
      <c r="V993" s="376">
        <v>120.33745817502664</v>
      </c>
      <c r="W993" s="378">
        <v>121.77399020195382</v>
      </c>
      <c r="X993" s="377">
        <v>60.89427581150975</v>
      </c>
      <c r="Y993" s="387" t="s">
        <v>633</v>
      </c>
      <c r="Z993" s="395" t="s">
        <v>4557</v>
      </c>
      <c r="AA993" s="380">
        <v>195.56</v>
      </c>
      <c r="AB993" s="379" t="s">
        <v>3630</v>
      </c>
      <c r="AC993" s="380">
        <v>0</v>
      </c>
      <c r="AD993" s="379" t="s">
        <v>3630</v>
      </c>
      <c r="AE993" s="394">
        <v>0</v>
      </c>
      <c r="AF993" s="396">
        <v>1.827</v>
      </c>
      <c r="AG993" s="393">
        <v>0</v>
      </c>
      <c r="AH993" s="397" t="s">
        <v>7060</v>
      </c>
      <c r="AL993" s="525" t="s">
        <v>16402</v>
      </c>
      <c r="AM993" s="513" t="s">
        <v>83</v>
      </c>
      <c r="AN993" s="508">
        <v>100</v>
      </c>
      <c r="AO993" s="514">
        <v>1409</v>
      </c>
      <c r="AP993" s="498">
        <v>1409</v>
      </c>
      <c r="AQ993" s="515">
        <v>0</v>
      </c>
      <c r="AR993" s="512" t="s">
        <v>16403</v>
      </c>
      <c r="BA993" s="338" t="s">
        <v>8714</v>
      </c>
    </row>
    <row r="994" spans="2:53" ht="16.5" customHeight="1">
      <c r="B994" s="398" t="s">
        <v>8715</v>
      </c>
      <c r="C994" s="381" t="s">
        <v>8716</v>
      </c>
      <c r="D994" s="383">
        <v>1409</v>
      </c>
      <c r="E994" s="382" t="s">
        <v>633</v>
      </c>
      <c r="F994" s="369" t="s">
        <v>8717</v>
      </c>
      <c r="G994" s="385" t="s">
        <v>8718</v>
      </c>
      <c r="H994" s="386"/>
      <c r="I994" s="384" t="s">
        <v>1207</v>
      </c>
      <c r="J994" s="367" t="s">
        <v>179</v>
      </c>
      <c r="K994" s="366" t="s">
        <v>84</v>
      </c>
      <c r="L994" s="387">
        <v>13</v>
      </c>
      <c r="M994" s="388" t="s">
        <v>8719</v>
      </c>
      <c r="N994" s="389">
        <v>1000</v>
      </c>
      <c r="O994" s="390" t="s">
        <v>1350</v>
      </c>
      <c r="P994" s="373" t="s">
        <v>1351</v>
      </c>
      <c r="Q994" s="372" t="s">
        <v>3638</v>
      </c>
      <c r="R994" s="374">
        <v>25</v>
      </c>
      <c r="S994" s="375">
        <v>30</v>
      </c>
      <c r="T994" s="392">
        <v>25</v>
      </c>
      <c r="U994" s="391" t="s">
        <v>8717</v>
      </c>
      <c r="V994" s="376">
        <v>120.31867828306916</v>
      </c>
      <c r="W994" s="378">
        <v>121.75232109584906</v>
      </c>
      <c r="X994" s="377">
        <v>60.884500310540872</v>
      </c>
      <c r="Y994" s="387">
        <v>61.089999999999996</v>
      </c>
      <c r="Z994" s="395" t="s">
        <v>4557</v>
      </c>
      <c r="AA994" s="380">
        <v>199</v>
      </c>
      <c r="AB994" s="379" t="s">
        <v>3630</v>
      </c>
      <c r="AC994" s="380">
        <v>10</v>
      </c>
      <c r="AD994" s="379" t="s">
        <v>3630</v>
      </c>
      <c r="AE994" s="394">
        <v>0</v>
      </c>
      <c r="AF994" s="396">
        <v>0</v>
      </c>
      <c r="AG994" s="393">
        <v>0</v>
      </c>
      <c r="AH994" s="397" t="s">
        <v>633</v>
      </c>
      <c r="AL994" s="525" t="s">
        <v>16404</v>
      </c>
      <c r="AM994" s="513" t="s">
        <v>84</v>
      </c>
      <c r="AN994" s="508">
        <v>100</v>
      </c>
      <c r="AO994" s="514">
        <v>1409</v>
      </c>
      <c r="AP994" s="498">
        <v>1016</v>
      </c>
      <c r="AQ994" s="515">
        <v>393</v>
      </c>
      <c r="AR994" s="512" t="s">
        <v>16405</v>
      </c>
      <c r="BA994" s="338" t="s">
        <v>8720</v>
      </c>
    </row>
    <row r="995" spans="2:53" ht="16.5" customHeight="1">
      <c r="B995" s="398" t="s">
        <v>8721</v>
      </c>
      <c r="C995" s="381" t="s">
        <v>8722</v>
      </c>
      <c r="D995" s="383">
        <v>1410</v>
      </c>
      <c r="E995" s="382" t="s">
        <v>633</v>
      </c>
      <c r="F995" s="369" t="s">
        <v>8700</v>
      </c>
      <c r="G995" s="385" t="s">
        <v>8723</v>
      </c>
      <c r="H995" s="386"/>
      <c r="I995" s="384" t="s">
        <v>324</v>
      </c>
      <c r="J995" s="367" t="s">
        <v>69</v>
      </c>
      <c r="K995" s="366" t="s">
        <v>83</v>
      </c>
      <c r="L995" s="387">
        <v>14</v>
      </c>
      <c r="M995" s="388" t="s">
        <v>8724</v>
      </c>
      <c r="N995" s="389">
        <v>1000</v>
      </c>
      <c r="O995" s="390" t="s">
        <v>1348</v>
      </c>
      <c r="P995" s="373" t="s">
        <v>1348</v>
      </c>
      <c r="Q995" s="372" t="s">
        <v>3638</v>
      </c>
      <c r="R995" s="374">
        <v>20</v>
      </c>
      <c r="S995" s="375">
        <v>30</v>
      </c>
      <c r="T995" s="392">
        <v>30</v>
      </c>
      <c r="U995" s="391" t="s">
        <v>8700</v>
      </c>
      <c r="V995" s="376">
        <v>120.29653322568801</v>
      </c>
      <c r="W995" s="378">
        <v>121.7267691065631</v>
      </c>
      <c r="X995" s="377">
        <v>60.873348833874445</v>
      </c>
      <c r="Y995" s="387" t="s">
        <v>633</v>
      </c>
      <c r="Z995" s="395" t="s">
        <v>4557</v>
      </c>
      <c r="AA995" s="380">
        <v>198</v>
      </c>
      <c r="AB995" s="379" t="s">
        <v>3630</v>
      </c>
      <c r="AC995" s="380">
        <v>10</v>
      </c>
      <c r="AD995" s="379" t="s">
        <v>3630</v>
      </c>
      <c r="AE995" s="394">
        <v>0</v>
      </c>
      <c r="AF995" s="396">
        <v>0</v>
      </c>
      <c r="AG995" s="393">
        <v>0</v>
      </c>
      <c r="AH995" s="397" t="s">
        <v>633</v>
      </c>
      <c r="AL995" s="525" t="s">
        <v>16406</v>
      </c>
      <c r="AM995" s="513" t="s">
        <v>83</v>
      </c>
      <c r="AN995" s="508">
        <v>100</v>
      </c>
      <c r="AO995" s="514">
        <v>1410</v>
      </c>
      <c r="AP995" s="498">
        <v>1410</v>
      </c>
      <c r="AQ995" s="515">
        <v>0</v>
      </c>
      <c r="AR995" s="512" t="s">
        <v>16407</v>
      </c>
      <c r="BA995" s="338" t="s">
        <v>8725</v>
      </c>
    </row>
    <row r="996" spans="2:53" ht="16.5" customHeight="1">
      <c r="B996" s="398" t="s">
        <v>8721</v>
      </c>
      <c r="C996" s="381" t="s">
        <v>8722</v>
      </c>
      <c r="D996" s="383">
        <v>1410</v>
      </c>
      <c r="E996" s="382" t="s">
        <v>633</v>
      </c>
      <c r="F996" s="369" t="s">
        <v>8700</v>
      </c>
      <c r="G996" s="385" t="s">
        <v>8723</v>
      </c>
      <c r="H996" s="386"/>
      <c r="I996" s="384" t="s">
        <v>324</v>
      </c>
      <c r="J996" s="367" t="s">
        <v>345</v>
      </c>
      <c r="K996" s="366" t="s">
        <v>83</v>
      </c>
      <c r="L996" s="387">
        <v>17</v>
      </c>
      <c r="M996" s="388" t="s">
        <v>8724</v>
      </c>
      <c r="N996" s="389">
        <v>1000</v>
      </c>
      <c r="O996" s="390" t="s">
        <v>1348</v>
      </c>
      <c r="P996" s="373" t="s">
        <v>1348</v>
      </c>
      <c r="Q996" s="372" t="s">
        <v>3638</v>
      </c>
      <c r="R996" s="374">
        <v>20</v>
      </c>
      <c r="S996" s="375">
        <v>30</v>
      </c>
      <c r="T996" s="392">
        <v>30</v>
      </c>
      <c r="U996" s="391" t="s">
        <v>8700</v>
      </c>
      <c r="V996" s="376">
        <v>120.29653322568801</v>
      </c>
      <c r="W996" s="378">
        <v>121.7267691065631</v>
      </c>
      <c r="X996" s="377">
        <v>60.873348833874445</v>
      </c>
      <c r="Y996" s="387" t="s">
        <v>633</v>
      </c>
      <c r="Z996" s="395" t="s">
        <v>4557</v>
      </c>
      <c r="AA996" s="380">
        <v>198</v>
      </c>
      <c r="AB996" s="379" t="s">
        <v>3630</v>
      </c>
      <c r="AC996" s="380">
        <v>10</v>
      </c>
      <c r="AD996" s="379" t="s">
        <v>3630</v>
      </c>
      <c r="AE996" s="394">
        <v>0</v>
      </c>
      <c r="AF996" s="396">
        <v>0</v>
      </c>
      <c r="AG996" s="393">
        <v>0</v>
      </c>
      <c r="AH996" s="397" t="s">
        <v>633</v>
      </c>
      <c r="AL996" s="525" t="s">
        <v>16408</v>
      </c>
      <c r="AM996" s="513" t="s">
        <v>83</v>
      </c>
      <c r="AN996" s="508">
        <v>100</v>
      </c>
      <c r="AO996" s="514">
        <v>1410</v>
      </c>
      <c r="AP996" s="498">
        <v>1410</v>
      </c>
      <c r="AQ996" s="515">
        <v>0</v>
      </c>
      <c r="AR996" s="512" t="s">
        <v>16407</v>
      </c>
      <c r="BA996" s="338" t="s">
        <v>8726</v>
      </c>
    </row>
    <row r="997" spans="2:53" ht="16.5" customHeight="1">
      <c r="B997" s="398" t="s">
        <v>8721</v>
      </c>
      <c r="C997" s="381" t="s">
        <v>8722</v>
      </c>
      <c r="D997" s="383">
        <v>1411</v>
      </c>
      <c r="E997" s="382" t="s">
        <v>633</v>
      </c>
      <c r="F997" s="369" t="s">
        <v>8700</v>
      </c>
      <c r="G997" s="385" t="s">
        <v>8723</v>
      </c>
      <c r="H997" s="386"/>
      <c r="I997" s="384" t="s">
        <v>402</v>
      </c>
      <c r="J997" s="367" t="s">
        <v>717</v>
      </c>
      <c r="K997" s="366" t="s">
        <v>83</v>
      </c>
      <c r="L997" s="387">
        <v>33</v>
      </c>
      <c r="M997" s="388" t="s">
        <v>8639</v>
      </c>
      <c r="N997" s="389">
        <v>1000</v>
      </c>
      <c r="O997" s="390" t="s">
        <v>1348</v>
      </c>
      <c r="P997" s="373" t="s">
        <v>1348</v>
      </c>
      <c r="Q997" s="372" t="s">
        <v>3638</v>
      </c>
      <c r="R997" s="374">
        <v>20</v>
      </c>
      <c r="S997" s="375">
        <v>30</v>
      </c>
      <c r="T997" s="392">
        <v>30</v>
      </c>
      <c r="U997" s="391" t="s">
        <v>8700</v>
      </c>
      <c r="V997" s="376">
        <v>120.29653322568801</v>
      </c>
      <c r="W997" s="378">
        <v>121.7267691065631</v>
      </c>
      <c r="X997" s="377">
        <v>60.873348833874445</v>
      </c>
      <c r="Y997" s="387" t="s">
        <v>633</v>
      </c>
      <c r="Z997" s="395" t="s">
        <v>4557</v>
      </c>
      <c r="AA997" s="380">
        <v>196</v>
      </c>
      <c r="AB997" s="379" t="s">
        <v>3630</v>
      </c>
      <c r="AC997" s="380">
        <v>0</v>
      </c>
      <c r="AD997" s="379" t="s">
        <v>3630</v>
      </c>
      <c r="AE997" s="394">
        <v>0</v>
      </c>
      <c r="AF997" s="396">
        <v>0</v>
      </c>
      <c r="AG997" s="393">
        <v>0</v>
      </c>
      <c r="AH997" s="397" t="s">
        <v>633</v>
      </c>
      <c r="AL997" s="525" t="s">
        <v>16409</v>
      </c>
      <c r="AM997" s="513" t="s">
        <v>83</v>
      </c>
      <c r="AN997" s="508">
        <v>100</v>
      </c>
      <c r="AO997" s="514">
        <v>1411</v>
      </c>
      <c r="AP997" s="498">
        <v>1411</v>
      </c>
      <c r="AQ997" s="515">
        <v>0</v>
      </c>
      <c r="AR997" s="512" t="s">
        <v>16407</v>
      </c>
      <c r="BA997" s="338" t="s">
        <v>8727</v>
      </c>
    </row>
    <row r="998" spans="2:53" ht="16.5" customHeight="1">
      <c r="B998" s="398" t="s">
        <v>8721</v>
      </c>
      <c r="C998" s="381" t="s">
        <v>8722</v>
      </c>
      <c r="D998" s="383">
        <v>1411</v>
      </c>
      <c r="E998" s="382" t="s">
        <v>633</v>
      </c>
      <c r="F998" s="369" t="s">
        <v>8700</v>
      </c>
      <c r="G998" s="385" t="s">
        <v>8723</v>
      </c>
      <c r="H998" s="386"/>
      <c r="I998" s="384" t="s">
        <v>402</v>
      </c>
      <c r="J998" s="367" t="s">
        <v>493</v>
      </c>
      <c r="K998" s="366" t="s">
        <v>83</v>
      </c>
      <c r="L998" s="387">
        <v>50</v>
      </c>
      <c r="M998" s="388" t="s">
        <v>8639</v>
      </c>
      <c r="N998" s="389">
        <v>1000</v>
      </c>
      <c r="O998" s="390" t="s">
        <v>1348</v>
      </c>
      <c r="P998" s="373" t="s">
        <v>1348</v>
      </c>
      <c r="Q998" s="372" t="s">
        <v>3638</v>
      </c>
      <c r="R998" s="374">
        <v>20</v>
      </c>
      <c r="S998" s="375">
        <v>30</v>
      </c>
      <c r="T998" s="392">
        <v>30</v>
      </c>
      <c r="U998" s="391" t="s">
        <v>8700</v>
      </c>
      <c r="V998" s="376">
        <v>120.29653322568801</v>
      </c>
      <c r="W998" s="378">
        <v>121.7267691065631</v>
      </c>
      <c r="X998" s="377">
        <v>60.873348833874445</v>
      </c>
      <c r="Y998" s="387" t="s">
        <v>633</v>
      </c>
      <c r="Z998" s="395" t="s">
        <v>4557</v>
      </c>
      <c r="AA998" s="380">
        <v>196</v>
      </c>
      <c r="AB998" s="379" t="s">
        <v>3630</v>
      </c>
      <c r="AC998" s="380">
        <v>0</v>
      </c>
      <c r="AD998" s="379" t="s">
        <v>3630</v>
      </c>
      <c r="AE998" s="394">
        <v>0</v>
      </c>
      <c r="AF998" s="396">
        <v>0</v>
      </c>
      <c r="AG998" s="393">
        <v>0</v>
      </c>
      <c r="AH998" s="397" t="s">
        <v>633</v>
      </c>
      <c r="AL998" s="525" t="s">
        <v>16410</v>
      </c>
      <c r="AM998" s="513" t="s">
        <v>83</v>
      </c>
      <c r="AN998" s="508">
        <v>100</v>
      </c>
      <c r="AO998" s="514">
        <v>1411</v>
      </c>
      <c r="AP998" s="498">
        <v>1411</v>
      </c>
      <c r="AQ998" s="515">
        <v>0</v>
      </c>
      <c r="AR998" s="512" t="s">
        <v>16407</v>
      </c>
      <c r="BA998" s="338" t="s">
        <v>8728</v>
      </c>
    </row>
    <row r="999" spans="2:53" ht="16.5" customHeight="1">
      <c r="B999" s="398" t="s">
        <v>8729</v>
      </c>
      <c r="C999" s="381" t="s">
        <v>8730</v>
      </c>
      <c r="D999" s="383">
        <v>1412</v>
      </c>
      <c r="E999" s="382" t="s">
        <v>633</v>
      </c>
      <c r="F999" s="369" t="s">
        <v>8700</v>
      </c>
      <c r="G999" s="385" t="s">
        <v>8731</v>
      </c>
      <c r="H999" s="386"/>
      <c r="I999" s="384" t="s">
        <v>403</v>
      </c>
      <c r="J999" s="367" t="s">
        <v>384</v>
      </c>
      <c r="K999" s="366" t="s">
        <v>83</v>
      </c>
      <c r="L999" s="387">
        <v>8</v>
      </c>
      <c r="M999" s="388" t="s">
        <v>8732</v>
      </c>
      <c r="N999" s="389">
        <v>1000</v>
      </c>
      <c r="O999" s="390" t="s">
        <v>1350</v>
      </c>
      <c r="P999" s="373" t="s">
        <v>1351</v>
      </c>
      <c r="Q999" s="372" t="s">
        <v>3638</v>
      </c>
      <c r="R999" s="374">
        <v>20</v>
      </c>
      <c r="S999" s="375">
        <v>30</v>
      </c>
      <c r="T999" s="392">
        <v>25</v>
      </c>
      <c r="U999" s="391" t="s">
        <v>8700</v>
      </c>
      <c r="V999" s="376">
        <v>120.2926451712966</v>
      </c>
      <c r="W999" s="378">
        <v>121.72228288995761</v>
      </c>
      <c r="X999" s="377">
        <v>60.867535969372888</v>
      </c>
      <c r="Y999" s="387">
        <v>61.07</v>
      </c>
      <c r="Z999" s="395" t="s">
        <v>4557</v>
      </c>
      <c r="AA999" s="380">
        <v>198</v>
      </c>
      <c r="AB999" s="379" t="s">
        <v>3630</v>
      </c>
      <c r="AC999" s="380">
        <v>50</v>
      </c>
      <c r="AD999" s="379" t="s">
        <v>3630</v>
      </c>
      <c r="AE999" s="394">
        <v>0</v>
      </c>
      <c r="AF999" s="396">
        <v>0</v>
      </c>
      <c r="AG999" s="393">
        <v>0</v>
      </c>
      <c r="AH999" s="397" t="s">
        <v>633</v>
      </c>
      <c r="AL999" s="525" t="s">
        <v>16411</v>
      </c>
      <c r="AM999" s="513" t="s">
        <v>83</v>
      </c>
      <c r="AN999" s="508">
        <v>100</v>
      </c>
      <c r="AO999" s="514">
        <v>1412</v>
      </c>
      <c r="AP999" s="498">
        <v>1412</v>
      </c>
      <c r="AQ999" s="515">
        <v>0</v>
      </c>
      <c r="AR999" s="512" t="s">
        <v>16412</v>
      </c>
      <c r="BA999" s="338" t="s">
        <v>8733</v>
      </c>
    </row>
    <row r="1000" spans="2:53" ht="16.5" customHeight="1">
      <c r="B1000" s="398" t="s">
        <v>8734</v>
      </c>
      <c r="C1000" s="381" t="s">
        <v>8735</v>
      </c>
      <c r="D1000" s="383">
        <v>1412</v>
      </c>
      <c r="E1000" s="382" t="s">
        <v>633</v>
      </c>
      <c r="F1000" s="369" t="s">
        <v>8736</v>
      </c>
      <c r="G1000" s="385" t="s">
        <v>8737</v>
      </c>
      <c r="H1000" s="386"/>
      <c r="I1000" s="384" t="s">
        <v>337</v>
      </c>
      <c r="J1000" s="367" t="s">
        <v>97</v>
      </c>
      <c r="K1000" s="366" t="s">
        <v>83</v>
      </c>
      <c r="L1000" s="387">
        <v>8</v>
      </c>
      <c r="M1000" s="388" t="s">
        <v>8738</v>
      </c>
      <c r="N1000" s="389">
        <v>1000</v>
      </c>
      <c r="O1000" s="390" t="s">
        <v>1350</v>
      </c>
      <c r="P1000" s="373" t="s">
        <v>1351</v>
      </c>
      <c r="Q1000" s="372" t="s">
        <v>3638</v>
      </c>
      <c r="R1000" s="374">
        <v>20</v>
      </c>
      <c r="S1000" s="375">
        <v>35</v>
      </c>
      <c r="T1000" s="392">
        <v>30</v>
      </c>
      <c r="U1000" s="391" t="s">
        <v>8736</v>
      </c>
      <c r="V1000" s="376">
        <v>120.28978885193104</v>
      </c>
      <c r="W1000" s="378">
        <v>121.71898713684351</v>
      </c>
      <c r="X1000" s="377">
        <v>60.865612005612732</v>
      </c>
      <c r="Y1000" s="387">
        <v>61.059999999999995</v>
      </c>
      <c r="Z1000" s="395" t="s">
        <v>4557</v>
      </c>
      <c r="AA1000" s="380">
        <v>144</v>
      </c>
      <c r="AB1000" s="379" t="s">
        <v>3630</v>
      </c>
      <c r="AC1000" s="380">
        <v>0</v>
      </c>
      <c r="AD1000" s="379" t="s">
        <v>3630</v>
      </c>
      <c r="AE1000" s="394">
        <v>0</v>
      </c>
      <c r="AF1000" s="396">
        <v>0</v>
      </c>
      <c r="AG1000" s="393">
        <v>0</v>
      </c>
      <c r="AH1000" s="397" t="s">
        <v>633</v>
      </c>
      <c r="AL1000" s="525" t="s">
        <v>16413</v>
      </c>
      <c r="AM1000" s="513" t="s">
        <v>83</v>
      </c>
      <c r="AN1000" s="508">
        <v>100</v>
      </c>
      <c r="AO1000" s="514">
        <v>1412</v>
      </c>
      <c r="AP1000" s="498">
        <v>1412</v>
      </c>
      <c r="AQ1000" s="515">
        <v>0</v>
      </c>
      <c r="AR1000" s="512" t="s">
        <v>16412</v>
      </c>
      <c r="BA1000" s="338" t="s">
        <v>8739</v>
      </c>
    </row>
    <row r="1001" spans="2:53" ht="16.5" customHeight="1">
      <c r="B1001" s="398" t="s">
        <v>8740</v>
      </c>
      <c r="C1001" s="381" t="s">
        <v>8741</v>
      </c>
      <c r="D1001" s="383">
        <v>1413</v>
      </c>
      <c r="E1001" s="382" t="s">
        <v>8588</v>
      </c>
      <c r="F1001" s="369" t="s">
        <v>8742</v>
      </c>
      <c r="G1001" s="385" t="s">
        <v>8743</v>
      </c>
      <c r="H1001" s="386"/>
      <c r="I1001" s="384" t="s">
        <v>1207</v>
      </c>
      <c r="J1001" s="367" t="s">
        <v>378</v>
      </c>
      <c r="K1001" s="366" t="s">
        <v>84</v>
      </c>
      <c r="L1001" s="387">
        <v>12</v>
      </c>
      <c r="M1001" s="388" t="s">
        <v>8744</v>
      </c>
      <c r="N1001" s="389">
        <v>1000</v>
      </c>
      <c r="O1001" s="390" t="s">
        <v>1350</v>
      </c>
      <c r="P1001" s="373" t="s">
        <v>1351</v>
      </c>
      <c r="Q1001" s="372" t="s">
        <v>3638</v>
      </c>
      <c r="R1001" s="374">
        <v>25</v>
      </c>
      <c r="S1001" s="375">
        <v>30</v>
      </c>
      <c r="T1001" s="392">
        <v>25</v>
      </c>
      <c r="U1001" s="391" t="s">
        <v>8742</v>
      </c>
      <c r="V1001" s="376">
        <v>120.25046645643677</v>
      </c>
      <c r="W1001" s="378">
        <v>121.67361514204242</v>
      </c>
      <c r="X1001" s="377">
        <v>60.947959200760408</v>
      </c>
      <c r="Y1001" s="387">
        <v>61.03</v>
      </c>
      <c r="Z1001" s="395" t="s">
        <v>4557</v>
      </c>
      <c r="AA1001" s="380">
        <v>199</v>
      </c>
      <c r="AB1001" s="379" t="s">
        <v>3630</v>
      </c>
      <c r="AC1001" s="380">
        <v>10</v>
      </c>
      <c r="AD1001" s="379" t="s">
        <v>3630</v>
      </c>
      <c r="AE1001" s="394">
        <v>0</v>
      </c>
      <c r="AF1001" s="396">
        <v>0</v>
      </c>
      <c r="AG1001" s="393">
        <v>0</v>
      </c>
      <c r="AH1001" s="397" t="s">
        <v>633</v>
      </c>
      <c r="AL1001" s="525" t="s">
        <v>16414</v>
      </c>
      <c r="AM1001" s="513" t="s">
        <v>84</v>
      </c>
      <c r="AN1001" s="508">
        <v>100</v>
      </c>
      <c r="AO1001" s="514">
        <v>1413</v>
      </c>
      <c r="AP1001" s="498">
        <v>1019</v>
      </c>
      <c r="AQ1001" s="515">
        <v>394</v>
      </c>
      <c r="AR1001" s="512" t="s">
        <v>16415</v>
      </c>
      <c r="BA1001" s="338" t="s">
        <v>8745</v>
      </c>
    </row>
    <row r="1002" spans="2:53" ht="16.5" customHeight="1">
      <c r="B1002" s="398" t="s">
        <v>8740</v>
      </c>
      <c r="C1002" s="381" t="s">
        <v>8741</v>
      </c>
      <c r="D1002" s="383">
        <v>1413</v>
      </c>
      <c r="E1002" s="382" t="s">
        <v>8746</v>
      </c>
      <c r="F1002" s="369" t="s">
        <v>8747</v>
      </c>
      <c r="G1002" s="385" t="s">
        <v>8746</v>
      </c>
      <c r="H1002" s="386"/>
      <c r="I1002" s="384" t="s">
        <v>402</v>
      </c>
      <c r="J1002" s="367" t="s">
        <v>102</v>
      </c>
      <c r="K1002" s="366" t="s">
        <v>84</v>
      </c>
      <c r="L1002" s="387">
        <v>26</v>
      </c>
      <c r="M1002" s="388" t="s">
        <v>8749</v>
      </c>
      <c r="N1002" s="389">
        <v>1000</v>
      </c>
      <c r="O1002" s="390" t="s">
        <v>1348</v>
      </c>
      <c r="P1002" s="373" t="s">
        <v>1348</v>
      </c>
      <c r="Q1002" s="372" t="s">
        <v>3638</v>
      </c>
      <c r="R1002" s="374">
        <v>30</v>
      </c>
      <c r="S1002" s="375">
        <v>30</v>
      </c>
      <c r="T1002" s="392">
        <v>20</v>
      </c>
      <c r="U1002" s="391" t="s">
        <v>8747</v>
      </c>
      <c r="V1002" s="376">
        <v>120.18309116820133</v>
      </c>
      <c r="W1002" s="378">
        <v>121.59587442484768</v>
      </c>
      <c r="X1002" s="377">
        <v>60.91551720347551</v>
      </c>
      <c r="Y1002" s="387" t="s">
        <v>633</v>
      </c>
      <c r="Z1002" s="395" t="s">
        <v>4557</v>
      </c>
      <c r="AA1002" s="380">
        <v>196</v>
      </c>
      <c r="AB1002" s="379" t="s">
        <v>3630</v>
      </c>
      <c r="AC1002" s="380">
        <v>0</v>
      </c>
      <c r="AD1002" s="379" t="s">
        <v>3630</v>
      </c>
      <c r="AE1002" s="394">
        <v>0</v>
      </c>
      <c r="AF1002" s="396">
        <v>0</v>
      </c>
      <c r="AG1002" s="393">
        <v>0</v>
      </c>
      <c r="AH1002" s="397" t="s">
        <v>633</v>
      </c>
      <c r="AL1002" s="525" t="s">
        <v>16416</v>
      </c>
      <c r="AM1002" s="513" t="s">
        <v>84</v>
      </c>
      <c r="AN1002" s="508">
        <v>100</v>
      </c>
      <c r="AO1002" s="514">
        <v>1413</v>
      </c>
      <c r="AP1002" s="498">
        <v>1018</v>
      </c>
      <c r="AQ1002" s="515">
        <v>395</v>
      </c>
      <c r="AR1002" s="512" t="s">
        <v>16417</v>
      </c>
      <c r="BA1002" s="338" t="s">
        <v>8750</v>
      </c>
    </row>
    <row r="1003" spans="2:53" ht="16.5" customHeight="1">
      <c r="B1003" s="398" t="s">
        <v>8751</v>
      </c>
      <c r="C1003" s="381" t="s">
        <v>8752</v>
      </c>
      <c r="D1003" s="383">
        <v>1414</v>
      </c>
      <c r="E1003" s="382" t="s">
        <v>8753</v>
      </c>
      <c r="F1003" s="369" t="s">
        <v>8747</v>
      </c>
      <c r="G1003" s="385" t="s">
        <v>8753</v>
      </c>
      <c r="H1003" s="386"/>
      <c r="I1003" s="384" t="s">
        <v>337</v>
      </c>
      <c r="J1003" s="367" t="s">
        <v>107</v>
      </c>
      <c r="K1003" s="366" t="s">
        <v>84</v>
      </c>
      <c r="L1003" s="387">
        <v>5</v>
      </c>
      <c r="M1003" s="388" t="s">
        <v>8754</v>
      </c>
      <c r="N1003" s="389">
        <v>1000</v>
      </c>
      <c r="O1003" s="390" t="s">
        <v>1350</v>
      </c>
      <c r="P1003" s="373" t="s">
        <v>1351</v>
      </c>
      <c r="Q1003" s="372" t="s">
        <v>3638</v>
      </c>
      <c r="R1003" s="374">
        <v>35</v>
      </c>
      <c r="S1003" s="375">
        <v>25</v>
      </c>
      <c r="T1003" s="392">
        <v>25</v>
      </c>
      <c r="U1003" s="391" t="s">
        <v>8747</v>
      </c>
      <c r="V1003" s="376">
        <v>120.18091811676346</v>
      </c>
      <c r="W1003" s="378">
        <v>121.59336705780399</v>
      </c>
      <c r="X1003" s="377">
        <v>60.912857412716292</v>
      </c>
      <c r="Y1003" s="387">
        <v>61.12</v>
      </c>
      <c r="Z1003" s="395" t="s">
        <v>4557</v>
      </c>
      <c r="AA1003" s="380">
        <v>144</v>
      </c>
      <c r="AB1003" s="379" t="s">
        <v>3630</v>
      </c>
      <c r="AC1003" s="380">
        <v>0</v>
      </c>
      <c r="AD1003" s="379" t="s">
        <v>3630</v>
      </c>
      <c r="AE1003" s="394">
        <v>0</v>
      </c>
      <c r="AF1003" s="396">
        <v>0</v>
      </c>
      <c r="AG1003" s="393">
        <v>0</v>
      </c>
      <c r="AH1003" s="397" t="s">
        <v>633</v>
      </c>
      <c r="AL1003" s="525" t="s">
        <v>16418</v>
      </c>
      <c r="AM1003" s="513" t="s">
        <v>84</v>
      </c>
      <c r="AN1003" s="508">
        <v>100</v>
      </c>
      <c r="AO1003" s="514">
        <v>1414</v>
      </c>
      <c r="AP1003" s="498">
        <v>1019</v>
      </c>
      <c r="AQ1003" s="515">
        <v>395</v>
      </c>
      <c r="AR1003" s="512" t="s">
        <v>16417</v>
      </c>
      <c r="BA1003" s="338" t="s">
        <v>8755</v>
      </c>
    </row>
    <row r="1004" spans="2:53" ht="16.5" customHeight="1">
      <c r="B1004" s="398" t="s">
        <v>8756</v>
      </c>
      <c r="C1004" s="381" t="s">
        <v>8757</v>
      </c>
      <c r="D1004" s="383">
        <v>1414</v>
      </c>
      <c r="E1004" s="382" t="s">
        <v>633</v>
      </c>
      <c r="F1004" s="369" t="s">
        <v>8758</v>
      </c>
      <c r="G1004" s="385" t="s">
        <v>8759</v>
      </c>
      <c r="H1004" s="386"/>
      <c r="I1004" s="384" t="s">
        <v>337</v>
      </c>
      <c r="J1004" s="367" t="s">
        <v>119</v>
      </c>
      <c r="K1004" s="366" t="s">
        <v>83</v>
      </c>
      <c r="L1004" s="387">
        <v>19</v>
      </c>
      <c r="M1004" s="388" t="s">
        <v>8760</v>
      </c>
      <c r="N1004" s="389">
        <v>1000</v>
      </c>
      <c r="O1004" s="390" t="s">
        <v>1350</v>
      </c>
      <c r="P1004" s="373" t="s">
        <v>1351</v>
      </c>
      <c r="Q1004" s="372" t="s">
        <v>3638</v>
      </c>
      <c r="R1004" s="374">
        <v>20</v>
      </c>
      <c r="S1004" s="375">
        <v>35</v>
      </c>
      <c r="T1004" s="392">
        <v>30</v>
      </c>
      <c r="U1004" s="391" t="s">
        <v>8758</v>
      </c>
      <c r="V1004" s="376">
        <v>120.20548638828961</v>
      </c>
      <c r="W1004" s="378">
        <v>121.62171506341109</v>
      </c>
      <c r="X1004" s="377">
        <v>60.816399274149639</v>
      </c>
      <c r="Y1004" s="387">
        <v>60.989999999999995</v>
      </c>
      <c r="Z1004" s="395" t="s">
        <v>4557</v>
      </c>
      <c r="AA1004" s="380">
        <v>144</v>
      </c>
      <c r="AB1004" s="379" t="s">
        <v>3630</v>
      </c>
      <c r="AC1004" s="380">
        <v>0</v>
      </c>
      <c r="AD1004" s="379" t="s">
        <v>3630</v>
      </c>
      <c r="AE1004" s="394">
        <v>0</v>
      </c>
      <c r="AF1004" s="396">
        <v>0</v>
      </c>
      <c r="AG1004" s="393">
        <v>0</v>
      </c>
      <c r="AH1004" s="397" t="s">
        <v>633</v>
      </c>
      <c r="AL1004" s="525" t="s">
        <v>16419</v>
      </c>
      <c r="AM1004" s="513" t="s">
        <v>83</v>
      </c>
      <c r="AN1004" s="508">
        <v>100</v>
      </c>
      <c r="AO1004" s="514">
        <v>1414</v>
      </c>
      <c r="AP1004" s="498">
        <v>1414</v>
      </c>
      <c r="AQ1004" s="515">
        <v>0</v>
      </c>
      <c r="AR1004" s="512" t="s">
        <v>16420</v>
      </c>
      <c r="BA1004" s="338" t="s">
        <v>8761</v>
      </c>
    </row>
    <row r="1005" spans="2:53" ht="16.5" customHeight="1">
      <c r="B1005" s="398" t="s">
        <v>8762</v>
      </c>
      <c r="C1005" s="381" t="s">
        <v>8763</v>
      </c>
      <c r="D1005" s="383">
        <v>1415</v>
      </c>
      <c r="E1005" s="382" t="s">
        <v>633</v>
      </c>
      <c r="F1005" s="369" t="s">
        <v>8758</v>
      </c>
      <c r="G1005" s="385" t="s">
        <v>8764</v>
      </c>
      <c r="H1005" s="386"/>
      <c r="I1005" s="384" t="s">
        <v>1207</v>
      </c>
      <c r="J1005" s="367" t="s">
        <v>1124</v>
      </c>
      <c r="K1005" s="366" t="s">
        <v>83</v>
      </c>
      <c r="L1005" s="387">
        <v>15</v>
      </c>
      <c r="M1005" s="388" t="s">
        <v>8765</v>
      </c>
      <c r="N1005" s="389">
        <v>1000</v>
      </c>
      <c r="O1005" s="390" t="s">
        <v>1350</v>
      </c>
      <c r="P1005" s="373" t="s">
        <v>1351</v>
      </c>
      <c r="Q1005" s="372" t="s">
        <v>3638</v>
      </c>
      <c r="R1005" s="374">
        <v>25</v>
      </c>
      <c r="S1005" s="375">
        <v>30</v>
      </c>
      <c r="T1005" s="392">
        <v>25</v>
      </c>
      <c r="U1005" s="391" t="s">
        <v>8758</v>
      </c>
      <c r="V1005" s="376">
        <v>120.20357082562701</v>
      </c>
      <c r="W1005" s="378">
        <v>121.61950479880039</v>
      </c>
      <c r="X1005" s="377">
        <v>60.813462187786286</v>
      </c>
      <c r="Y1005" s="387">
        <v>60.989999999999995</v>
      </c>
      <c r="Z1005" s="395" t="s">
        <v>4557</v>
      </c>
      <c r="AA1005" s="380">
        <v>199</v>
      </c>
      <c r="AB1005" s="379" t="s">
        <v>3630</v>
      </c>
      <c r="AC1005" s="380">
        <v>10</v>
      </c>
      <c r="AD1005" s="379" t="s">
        <v>3630</v>
      </c>
      <c r="AE1005" s="394">
        <v>0</v>
      </c>
      <c r="AF1005" s="396">
        <v>0</v>
      </c>
      <c r="AG1005" s="393">
        <v>0</v>
      </c>
      <c r="AH1005" s="397" t="s">
        <v>633</v>
      </c>
      <c r="AL1005" s="525" t="s">
        <v>16421</v>
      </c>
      <c r="AM1005" s="513" t="s">
        <v>83</v>
      </c>
      <c r="AN1005" s="508">
        <v>100</v>
      </c>
      <c r="AO1005" s="514">
        <v>1415</v>
      </c>
      <c r="AP1005" s="498">
        <v>1415</v>
      </c>
      <c r="AQ1005" s="515">
        <v>0</v>
      </c>
      <c r="AR1005" s="512" t="s">
        <v>16420</v>
      </c>
      <c r="BA1005" s="338" t="s">
        <v>8766</v>
      </c>
    </row>
    <row r="1006" spans="2:53" ht="16.5" customHeight="1">
      <c r="B1006" s="398" t="s">
        <v>8767</v>
      </c>
      <c r="C1006" s="381" t="s">
        <v>8768</v>
      </c>
      <c r="D1006" s="383">
        <v>1415</v>
      </c>
      <c r="E1006" s="382" t="s">
        <v>633</v>
      </c>
      <c r="F1006" s="369" t="s">
        <v>8769</v>
      </c>
      <c r="G1006" s="385" t="s">
        <v>8628</v>
      </c>
      <c r="H1006" s="386"/>
      <c r="I1006" s="384" t="s">
        <v>402</v>
      </c>
      <c r="J1006" s="367" t="s">
        <v>499</v>
      </c>
      <c r="K1006" s="366" t="s">
        <v>83</v>
      </c>
      <c r="L1006" s="387">
        <v>11</v>
      </c>
      <c r="M1006" s="388" t="s">
        <v>8690</v>
      </c>
      <c r="N1006" s="389">
        <v>1000</v>
      </c>
      <c r="O1006" s="390" t="s">
        <v>1348</v>
      </c>
      <c r="P1006" s="373" t="s">
        <v>1348</v>
      </c>
      <c r="Q1006" s="372" t="s">
        <v>3638</v>
      </c>
      <c r="R1006" s="374">
        <v>20</v>
      </c>
      <c r="S1006" s="375">
        <v>30</v>
      </c>
      <c r="T1006" s="392">
        <v>30</v>
      </c>
      <c r="U1006" s="391" t="s">
        <v>8769</v>
      </c>
      <c r="V1006" s="376">
        <v>120.18784745451059</v>
      </c>
      <c r="W1006" s="378">
        <v>121.60136244751222</v>
      </c>
      <c r="X1006" s="377">
        <v>60.805395048988593</v>
      </c>
      <c r="Y1006" s="387" t="s">
        <v>633</v>
      </c>
      <c r="Z1006" s="395" t="s">
        <v>4557</v>
      </c>
      <c r="AA1006" s="380">
        <v>196</v>
      </c>
      <c r="AB1006" s="379" t="s">
        <v>3630</v>
      </c>
      <c r="AC1006" s="380">
        <v>0</v>
      </c>
      <c r="AD1006" s="379" t="s">
        <v>3630</v>
      </c>
      <c r="AE1006" s="394">
        <v>0</v>
      </c>
      <c r="AF1006" s="396">
        <v>0</v>
      </c>
      <c r="AG1006" s="393">
        <v>0</v>
      </c>
      <c r="AH1006" s="397" t="s">
        <v>633</v>
      </c>
      <c r="AL1006" s="525" t="s">
        <v>16422</v>
      </c>
      <c r="AM1006" s="513" t="s">
        <v>83</v>
      </c>
      <c r="AN1006" s="508">
        <v>100</v>
      </c>
      <c r="AO1006" s="514">
        <v>1415</v>
      </c>
      <c r="AP1006" s="498">
        <v>1415</v>
      </c>
      <c r="AQ1006" s="515">
        <v>0</v>
      </c>
      <c r="AR1006" s="512" t="s">
        <v>16423</v>
      </c>
      <c r="BA1006" s="338" t="s">
        <v>8771</v>
      </c>
    </row>
    <row r="1007" spans="2:53" ht="16.5" customHeight="1">
      <c r="B1007" s="398" t="s">
        <v>8772</v>
      </c>
      <c r="C1007" s="381" t="s">
        <v>8773</v>
      </c>
      <c r="D1007" s="383">
        <v>1416</v>
      </c>
      <c r="E1007" s="382" t="s">
        <v>633</v>
      </c>
      <c r="F1007" s="369" t="s">
        <v>8747</v>
      </c>
      <c r="G1007" s="385" t="s">
        <v>8578</v>
      </c>
      <c r="H1007" s="386"/>
      <c r="I1007" s="384" t="s">
        <v>337</v>
      </c>
      <c r="J1007" s="367" t="s">
        <v>1477</v>
      </c>
      <c r="K1007" s="366" t="s">
        <v>83</v>
      </c>
      <c r="L1007" s="387">
        <v>17</v>
      </c>
      <c r="M1007" s="388" t="s">
        <v>8774</v>
      </c>
      <c r="N1007" s="389">
        <v>1000</v>
      </c>
      <c r="O1007" s="390" t="s">
        <v>1350</v>
      </c>
      <c r="P1007" s="373" t="s">
        <v>1351</v>
      </c>
      <c r="Q1007" s="372" t="s">
        <v>3638</v>
      </c>
      <c r="R1007" s="374">
        <v>20</v>
      </c>
      <c r="S1007" s="375">
        <v>35</v>
      </c>
      <c r="T1007" s="392">
        <v>30</v>
      </c>
      <c r="U1007" s="391" t="s">
        <v>8747</v>
      </c>
      <c r="V1007" s="376">
        <v>120.18302253876534</v>
      </c>
      <c r="W1007" s="378">
        <v>121.59579523703692</v>
      </c>
      <c r="X1007" s="377">
        <v>60.800591112098871</v>
      </c>
      <c r="Y1007" s="387">
        <v>60.97</v>
      </c>
      <c r="Z1007" s="395" t="s">
        <v>4557</v>
      </c>
      <c r="AA1007" s="380">
        <v>144</v>
      </c>
      <c r="AB1007" s="379" t="s">
        <v>3630</v>
      </c>
      <c r="AC1007" s="380">
        <v>0</v>
      </c>
      <c r="AD1007" s="379" t="s">
        <v>3630</v>
      </c>
      <c r="AE1007" s="394">
        <v>0</v>
      </c>
      <c r="AF1007" s="396">
        <v>0</v>
      </c>
      <c r="AG1007" s="393">
        <v>0</v>
      </c>
      <c r="AH1007" s="397" t="s">
        <v>633</v>
      </c>
      <c r="AL1007" s="525" t="s">
        <v>16424</v>
      </c>
      <c r="AM1007" s="513" t="s">
        <v>83</v>
      </c>
      <c r="AN1007" s="508">
        <v>100</v>
      </c>
      <c r="AO1007" s="514">
        <v>1416</v>
      </c>
      <c r="AP1007" s="498">
        <v>1416</v>
      </c>
      <c r="AQ1007" s="515">
        <v>0</v>
      </c>
      <c r="AR1007" s="512" t="s">
        <v>16425</v>
      </c>
      <c r="BA1007" s="338" t="s">
        <v>8775</v>
      </c>
    </row>
    <row r="1008" spans="2:53" ht="16.5" customHeight="1">
      <c r="B1008" s="398" t="s">
        <v>8772</v>
      </c>
      <c r="C1008" s="381" t="s">
        <v>8773</v>
      </c>
      <c r="D1008" s="383">
        <v>1416</v>
      </c>
      <c r="E1008" s="382" t="s">
        <v>8578</v>
      </c>
      <c r="F1008" s="369" t="s">
        <v>8776</v>
      </c>
      <c r="G1008" s="385" t="s">
        <v>8578</v>
      </c>
      <c r="H1008" s="386"/>
      <c r="I1008" s="384" t="s">
        <v>324</v>
      </c>
      <c r="J1008" s="367" t="s">
        <v>152</v>
      </c>
      <c r="K1008" s="366" t="s">
        <v>84</v>
      </c>
      <c r="L1008" s="387">
        <v>31</v>
      </c>
      <c r="M1008" s="388" t="s">
        <v>8777</v>
      </c>
      <c r="N1008" s="389">
        <v>1000</v>
      </c>
      <c r="O1008" s="390" t="s">
        <v>1348</v>
      </c>
      <c r="P1008" s="373" t="s">
        <v>1348</v>
      </c>
      <c r="Q1008" s="372" t="s">
        <v>3638</v>
      </c>
      <c r="R1008" s="374">
        <v>30</v>
      </c>
      <c r="S1008" s="375">
        <v>25</v>
      </c>
      <c r="T1008" s="392">
        <v>25</v>
      </c>
      <c r="U1008" s="391" t="s">
        <v>8776</v>
      </c>
      <c r="V1008" s="376">
        <v>120.11054619606335</v>
      </c>
      <c r="W1008" s="378">
        <v>121.5121686877654</v>
      </c>
      <c r="X1008" s="377">
        <v>60.878642558085623</v>
      </c>
      <c r="Y1008" s="387" t="s">
        <v>633</v>
      </c>
      <c r="Z1008" s="395" t="s">
        <v>4557</v>
      </c>
      <c r="AA1008" s="380">
        <v>198</v>
      </c>
      <c r="AB1008" s="379" t="s">
        <v>3630</v>
      </c>
      <c r="AC1008" s="380">
        <v>10</v>
      </c>
      <c r="AD1008" s="379" t="s">
        <v>3630</v>
      </c>
      <c r="AE1008" s="394">
        <v>0</v>
      </c>
      <c r="AF1008" s="396">
        <v>0</v>
      </c>
      <c r="AG1008" s="393">
        <v>0</v>
      </c>
      <c r="AH1008" s="397" t="s">
        <v>633</v>
      </c>
      <c r="AL1008" s="525" t="s">
        <v>16426</v>
      </c>
      <c r="AM1008" s="513" t="s">
        <v>84</v>
      </c>
      <c r="AN1008" s="508">
        <v>100</v>
      </c>
      <c r="AO1008" s="514">
        <v>1416</v>
      </c>
      <c r="AP1008" s="498">
        <v>1020</v>
      </c>
      <c r="AQ1008" s="515">
        <v>396</v>
      </c>
      <c r="AR1008" s="512" t="s">
        <v>16427</v>
      </c>
      <c r="BA1008" s="338" t="s">
        <v>8778</v>
      </c>
    </row>
    <row r="1009" spans="2:53" ht="16.5" customHeight="1">
      <c r="B1009" s="398" t="s">
        <v>8779</v>
      </c>
      <c r="C1009" s="381" t="s">
        <v>8780</v>
      </c>
      <c r="D1009" s="383">
        <v>1417</v>
      </c>
      <c r="E1009" s="382" t="s">
        <v>633</v>
      </c>
      <c r="F1009" s="369" t="s">
        <v>8781</v>
      </c>
      <c r="G1009" s="385" t="s">
        <v>8782</v>
      </c>
      <c r="H1009" s="386"/>
      <c r="I1009" s="384" t="s">
        <v>403</v>
      </c>
      <c r="J1009" s="367" t="s">
        <v>854</v>
      </c>
      <c r="K1009" s="366" t="s">
        <v>83</v>
      </c>
      <c r="L1009" s="387">
        <v>15</v>
      </c>
      <c r="M1009" s="388" t="s">
        <v>8784</v>
      </c>
      <c r="N1009" s="389">
        <v>1000</v>
      </c>
      <c r="O1009" s="390" t="s">
        <v>1350</v>
      </c>
      <c r="P1009" s="373" t="s">
        <v>1351</v>
      </c>
      <c r="Q1009" s="372" t="s">
        <v>3638</v>
      </c>
      <c r="R1009" s="374">
        <v>20</v>
      </c>
      <c r="S1009" s="375">
        <v>30</v>
      </c>
      <c r="T1009" s="392">
        <v>25</v>
      </c>
      <c r="U1009" s="391" t="s">
        <v>8781</v>
      </c>
      <c r="V1009" s="376">
        <v>120.14926756087183</v>
      </c>
      <c r="W1009" s="378">
        <v>121.55684718562135</v>
      </c>
      <c r="X1009" s="377">
        <v>60.781942626753398</v>
      </c>
      <c r="Y1009" s="387">
        <v>60.94</v>
      </c>
      <c r="Z1009" s="395" t="s">
        <v>4557</v>
      </c>
      <c r="AA1009" s="380">
        <v>198</v>
      </c>
      <c r="AB1009" s="379" t="s">
        <v>3630</v>
      </c>
      <c r="AC1009" s="380">
        <v>50</v>
      </c>
      <c r="AD1009" s="379" t="s">
        <v>3630</v>
      </c>
      <c r="AE1009" s="394">
        <v>0</v>
      </c>
      <c r="AF1009" s="396">
        <v>0</v>
      </c>
      <c r="AG1009" s="393">
        <v>0</v>
      </c>
      <c r="AH1009" s="397" t="s">
        <v>633</v>
      </c>
      <c r="AL1009" s="525" t="s">
        <v>16428</v>
      </c>
      <c r="AM1009" s="513" t="s">
        <v>83</v>
      </c>
      <c r="AN1009" s="508">
        <v>100</v>
      </c>
      <c r="AO1009" s="514">
        <v>1417</v>
      </c>
      <c r="AP1009" s="498">
        <v>1417</v>
      </c>
      <c r="AQ1009" s="515">
        <v>0</v>
      </c>
      <c r="AR1009" s="512" t="s">
        <v>16429</v>
      </c>
      <c r="BA1009" s="338" t="s">
        <v>8785</v>
      </c>
    </row>
    <row r="1010" spans="2:53" ht="16.5" customHeight="1">
      <c r="B1010" s="398" t="s">
        <v>8786</v>
      </c>
      <c r="C1010" s="381" t="s">
        <v>8787</v>
      </c>
      <c r="D1010" s="383">
        <v>1417</v>
      </c>
      <c r="E1010" s="382" t="s">
        <v>8788</v>
      </c>
      <c r="F1010" s="369" t="s">
        <v>8789</v>
      </c>
      <c r="G1010" s="385" t="s">
        <v>8788</v>
      </c>
      <c r="H1010" s="386"/>
      <c r="I1010" s="384" t="s">
        <v>402</v>
      </c>
      <c r="J1010" s="367" t="s">
        <v>807</v>
      </c>
      <c r="K1010" s="366" t="s">
        <v>84</v>
      </c>
      <c r="L1010" s="387">
        <v>11</v>
      </c>
      <c r="M1010" s="388" t="s">
        <v>8790</v>
      </c>
      <c r="N1010" s="389">
        <v>1000</v>
      </c>
      <c r="O1010" s="390" t="s">
        <v>1348</v>
      </c>
      <c r="P1010" s="373" t="s">
        <v>1348</v>
      </c>
      <c r="Q1010" s="372" t="s">
        <v>3638</v>
      </c>
      <c r="R1010" s="374">
        <v>30</v>
      </c>
      <c r="S1010" s="375">
        <v>30</v>
      </c>
      <c r="T1010" s="392">
        <v>20</v>
      </c>
      <c r="U1010" s="391" t="s">
        <v>8789</v>
      </c>
      <c r="V1010" s="376">
        <v>120.06636622442193</v>
      </c>
      <c r="W1010" s="378">
        <v>121.46119179740992</v>
      </c>
      <c r="X1010" s="377">
        <v>60.851220989084084</v>
      </c>
      <c r="Y1010" s="387" t="s">
        <v>633</v>
      </c>
      <c r="Z1010" s="395" t="s">
        <v>4557</v>
      </c>
      <c r="AA1010" s="380">
        <v>196</v>
      </c>
      <c r="AB1010" s="379" t="s">
        <v>3630</v>
      </c>
      <c r="AC1010" s="380">
        <v>0</v>
      </c>
      <c r="AD1010" s="379" t="s">
        <v>3630</v>
      </c>
      <c r="AE1010" s="394">
        <v>0</v>
      </c>
      <c r="AF1010" s="396">
        <v>0</v>
      </c>
      <c r="AG1010" s="393">
        <v>0</v>
      </c>
      <c r="AH1010" s="397" t="s">
        <v>633</v>
      </c>
      <c r="AL1010" s="525" t="s">
        <v>16430</v>
      </c>
      <c r="AM1010" s="513" t="s">
        <v>84</v>
      </c>
      <c r="AN1010" s="508">
        <v>100</v>
      </c>
      <c r="AO1010" s="514">
        <v>1417</v>
      </c>
      <c r="AP1010" s="498">
        <v>1020</v>
      </c>
      <c r="AQ1010" s="515">
        <v>397</v>
      </c>
      <c r="AR1010" s="512" t="s">
        <v>16431</v>
      </c>
      <c r="BA1010" s="338" t="s">
        <v>8791</v>
      </c>
    </row>
    <row r="1011" spans="2:53" ht="16.5" customHeight="1">
      <c r="B1011" s="398" t="s">
        <v>8786</v>
      </c>
      <c r="C1011" s="381" t="s">
        <v>8787</v>
      </c>
      <c r="D1011" s="383">
        <v>1418</v>
      </c>
      <c r="E1011" s="382" t="s">
        <v>8788</v>
      </c>
      <c r="F1011" s="369" t="s">
        <v>8789</v>
      </c>
      <c r="G1011" s="385" t="s">
        <v>8788</v>
      </c>
      <c r="H1011" s="386"/>
      <c r="I1011" s="384" t="s">
        <v>402</v>
      </c>
      <c r="J1011" s="367" t="s">
        <v>393</v>
      </c>
      <c r="K1011" s="366" t="s">
        <v>84</v>
      </c>
      <c r="L1011" s="387">
        <v>12</v>
      </c>
      <c r="M1011" s="388" t="s">
        <v>8790</v>
      </c>
      <c r="N1011" s="389">
        <v>1000</v>
      </c>
      <c r="O1011" s="390" t="s">
        <v>1348</v>
      </c>
      <c r="P1011" s="373" t="s">
        <v>1348</v>
      </c>
      <c r="Q1011" s="372" t="s">
        <v>3638</v>
      </c>
      <c r="R1011" s="374">
        <v>30</v>
      </c>
      <c r="S1011" s="375">
        <v>30</v>
      </c>
      <c r="T1011" s="392">
        <v>20</v>
      </c>
      <c r="U1011" s="391" t="s">
        <v>8789</v>
      </c>
      <c r="V1011" s="376">
        <v>120.06636622442193</v>
      </c>
      <c r="W1011" s="378">
        <v>121.46119179740992</v>
      </c>
      <c r="X1011" s="377">
        <v>60.851220989084084</v>
      </c>
      <c r="Y1011" s="387" t="s">
        <v>633</v>
      </c>
      <c r="Z1011" s="395" t="s">
        <v>4557</v>
      </c>
      <c r="AA1011" s="380">
        <v>196</v>
      </c>
      <c r="AB1011" s="379" t="s">
        <v>3630</v>
      </c>
      <c r="AC1011" s="380">
        <v>0</v>
      </c>
      <c r="AD1011" s="379" t="s">
        <v>3630</v>
      </c>
      <c r="AE1011" s="394">
        <v>0</v>
      </c>
      <c r="AF1011" s="396">
        <v>0</v>
      </c>
      <c r="AG1011" s="393">
        <v>0</v>
      </c>
      <c r="AH1011" s="397" t="s">
        <v>633</v>
      </c>
      <c r="AL1011" s="525" t="s">
        <v>16432</v>
      </c>
      <c r="AM1011" s="513" t="s">
        <v>84</v>
      </c>
      <c r="AN1011" s="508">
        <v>100</v>
      </c>
      <c r="AO1011" s="514">
        <v>1418</v>
      </c>
      <c r="AP1011" s="498">
        <v>1020</v>
      </c>
      <c r="AQ1011" s="515">
        <v>398</v>
      </c>
      <c r="AR1011" s="512" t="s">
        <v>16431</v>
      </c>
      <c r="BA1011" s="338" t="s">
        <v>8792</v>
      </c>
    </row>
    <row r="1012" spans="2:53" ht="16.5" customHeight="1">
      <c r="B1012" s="398" t="s">
        <v>8793</v>
      </c>
      <c r="C1012" s="381" t="s">
        <v>8794</v>
      </c>
      <c r="D1012" s="383">
        <v>1418</v>
      </c>
      <c r="E1012" s="382" t="s">
        <v>633</v>
      </c>
      <c r="F1012" s="369" t="s">
        <v>8795</v>
      </c>
      <c r="G1012" s="385" t="s">
        <v>8796</v>
      </c>
      <c r="H1012" s="386"/>
      <c r="I1012" s="384" t="s">
        <v>403</v>
      </c>
      <c r="J1012" s="367" t="s">
        <v>855</v>
      </c>
      <c r="K1012" s="366" t="s">
        <v>83</v>
      </c>
      <c r="L1012" s="387">
        <v>17</v>
      </c>
      <c r="M1012" s="388" t="s">
        <v>8798</v>
      </c>
      <c r="N1012" s="389">
        <v>1000</v>
      </c>
      <c r="O1012" s="390" t="s">
        <v>1350</v>
      </c>
      <c r="P1012" s="373" t="s">
        <v>1351</v>
      </c>
      <c r="Q1012" s="372" t="s">
        <v>3638</v>
      </c>
      <c r="R1012" s="374">
        <v>20</v>
      </c>
      <c r="S1012" s="375">
        <v>30</v>
      </c>
      <c r="T1012" s="392">
        <v>25</v>
      </c>
      <c r="U1012" s="391" t="s">
        <v>8795</v>
      </c>
      <c r="V1012" s="376">
        <v>120.12781261645466</v>
      </c>
      <c r="W1012" s="378">
        <v>121.5320914805246</v>
      </c>
      <c r="X1012" s="377">
        <v>60.765047951510368</v>
      </c>
      <c r="Y1012" s="387">
        <v>60.919999999999995</v>
      </c>
      <c r="Z1012" s="395" t="s">
        <v>4557</v>
      </c>
      <c r="AA1012" s="380">
        <v>198</v>
      </c>
      <c r="AB1012" s="379" t="s">
        <v>3630</v>
      </c>
      <c r="AC1012" s="380">
        <v>50</v>
      </c>
      <c r="AD1012" s="379" t="s">
        <v>3630</v>
      </c>
      <c r="AE1012" s="394">
        <v>0</v>
      </c>
      <c r="AF1012" s="396">
        <v>0</v>
      </c>
      <c r="AG1012" s="393">
        <v>0</v>
      </c>
      <c r="AH1012" s="397" t="s">
        <v>633</v>
      </c>
      <c r="AL1012" s="525" t="s">
        <v>16433</v>
      </c>
      <c r="AM1012" s="513" t="s">
        <v>83</v>
      </c>
      <c r="AN1012" s="508">
        <v>100</v>
      </c>
      <c r="AO1012" s="514">
        <v>1418</v>
      </c>
      <c r="AP1012" s="498">
        <v>1418</v>
      </c>
      <c r="AQ1012" s="515">
        <v>0</v>
      </c>
      <c r="AR1012" s="512" t="s">
        <v>16434</v>
      </c>
      <c r="BA1012" s="338" t="s">
        <v>8799</v>
      </c>
    </row>
    <row r="1013" spans="2:53" ht="16.5" customHeight="1">
      <c r="B1013" s="398" t="s">
        <v>8800</v>
      </c>
      <c r="C1013" s="381" t="s">
        <v>8801</v>
      </c>
      <c r="D1013" s="383">
        <v>1419</v>
      </c>
      <c r="E1013" s="382" t="s">
        <v>633</v>
      </c>
      <c r="F1013" s="369" t="s">
        <v>8802</v>
      </c>
      <c r="G1013" s="385" t="s">
        <v>8803</v>
      </c>
      <c r="H1013" s="386"/>
      <c r="I1013" s="384" t="s">
        <v>337</v>
      </c>
      <c r="J1013" s="367" t="s">
        <v>846</v>
      </c>
      <c r="K1013" s="366" t="s">
        <v>83</v>
      </c>
      <c r="L1013" s="387">
        <v>14</v>
      </c>
      <c r="M1013" s="388" t="s">
        <v>8805</v>
      </c>
      <c r="N1013" s="389">
        <v>1000</v>
      </c>
      <c r="O1013" s="390" t="s">
        <v>1350</v>
      </c>
      <c r="P1013" s="373" t="s">
        <v>1351</v>
      </c>
      <c r="Q1013" s="372" t="s">
        <v>3638</v>
      </c>
      <c r="R1013" s="374">
        <v>20</v>
      </c>
      <c r="S1013" s="375">
        <v>35</v>
      </c>
      <c r="T1013" s="392">
        <v>30</v>
      </c>
      <c r="U1013" s="391" t="s">
        <v>8802</v>
      </c>
      <c r="V1013" s="376">
        <v>120.09527556105179</v>
      </c>
      <c r="W1013" s="378">
        <v>121.49454872429052</v>
      </c>
      <c r="X1013" s="377">
        <v>60.745087857328841</v>
      </c>
      <c r="Y1013" s="387">
        <v>60.9</v>
      </c>
      <c r="Z1013" s="395" t="s">
        <v>4557</v>
      </c>
      <c r="AA1013" s="380">
        <v>144</v>
      </c>
      <c r="AB1013" s="379" t="s">
        <v>3630</v>
      </c>
      <c r="AC1013" s="380">
        <v>0</v>
      </c>
      <c r="AD1013" s="379" t="s">
        <v>3630</v>
      </c>
      <c r="AE1013" s="394">
        <v>0</v>
      </c>
      <c r="AF1013" s="396">
        <v>0</v>
      </c>
      <c r="AG1013" s="393">
        <v>0</v>
      </c>
      <c r="AH1013" s="397" t="s">
        <v>633</v>
      </c>
      <c r="AL1013" s="525" t="s">
        <v>16435</v>
      </c>
      <c r="AM1013" s="513" t="s">
        <v>83</v>
      </c>
      <c r="AN1013" s="508">
        <v>100</v>
      </c>
      <c r="AO1013" s="514">
        <v>1419</v>
      </c>
      <c r="AP1013" s="498">
        <v>1419</v>
      </c>
      <c r="AQ1013" s="515">
        <v>0</v>
      </c>
      <c r="AR1013" s="512" t="s">
        <v>16436</v>
      </c>
      <c r="BA1013" s="338" t="s">
        <v>8806</v>
      </c>
    </row>
    <row r="1014" spans="2:53" ht="16.5" customHeight="1">
      <c r="B1014" s="398" t="s">
        <v>8807</v>
      </c>
      <c r="C1014" s="381" t="s">
        <v>8808</v>
      </c>
      <c r="D1014" s="383">
        <v>1419</v>
      </c>
      <c r="E1014" s="382" t="s">
        <v>8809</v>
      </c>
      <c r="F1014" s="369" t="s">
        <v>8810</v>
      </c>
      <c r="G1014" s="385" t="s">
        <v>8809</v>
      </c>
      <c r="H1014" s="386"/>
      <c r="I1014" s="384" t="s">
        <v>324</v>
      </c>
      <c r="J1014" s="367" t="s">
        <v>195</v>
      </c>
      <c r="K1014" s="366" t="s">
        <v>84</v>
      </c>
      <c r="L1014" s="387">
        <v>14</v>
      </c>
      <c r="M1014" s="388" t="s">
        <v>8811</v>
      </c>
      <c r="N1014" s="389">
        <v>1000</v>
      </c>
      <c r="O1014" s="390" t="s">
        <v>1348</v>
      </c>
      <c r="P1014" s="373" t="s">
        <v>1348</v>
      </c>
      <c r="Q1014" s="372" t="s">
        <v>3638</v>
      </c>
      <c r="R1014" s="374">
        <v>30</v>
      </c>
      <c r="S1014" s="375">
        <v>25</v>
      </c>
      <c r="T1014" s="392">
        <v>25</v>
      </c>
      <c r="U1014" s="391" t="s">
        <v>8810</v>
      </c>
      <c r="V1014" s="376">
        <v>119.99313088240469</v>
      </c>
      <c r="W1014" s="378">
        <v>121.37668947969772</v>
      </c>
      <c r="X1014" s="377">
        <v>60.815089818948806</v>
      </c>
      <c r="Y1014" s="387" t="s">
        <v>633</v>
      </c>
      <c r="Z1014" s="395" t="s">
        <v>4557</v>
      </c>
      <c r="AA1014" s="380">
        <v>198</v>
      </c>
      <c r="AB1014" s="379" t="s">
        <v>3630</v>
      </c>
      <c r="AC1014" s="380">
        <v>10</v>
      </c>
      <c r="AD1014" s="379" t="s">
        <v>3630</v>
      </c>
      <c r="AE1014" s="394">
        <v>0</v>
      </c>
      <c r="AF1014" s="396">
        <v>0</v>
      </c>
      <c r="AG1014" s="393">
        <v>0</v>
      </c>
      <c r="AH1014" s="397" t="s">
        <v>633</v>
      </c>
      <c r="AL1014" s="525" t="s">
        <v>16437</v>
      </c>
      <c r="AM1014" s="513" t="s">
        <v>84</v>
      </c>
      <c r="AN1014" s="508">
        <v>100</v>
      </c>
      <c r="AO1014" s="514">
        <v>1419</v>
      </c>
      <c r="AP1014" s="498">
        <v>1020</v>
      </c>
      <c r="AQ1014" s="515">
        <v>399</v>
      </c>
      <c r="AR1014" s="512" t="s">
        <v>16438</v>
      </c>
      <c r="BA1014" s="338" t="s">
        <v>8812</v>
      </c>
    </row>
    <row r="1015" spans="2:53" ht="16.5" customHeight="1">
      <c r="B1015" s="398" t="s">
        <v>8813</v>
      </c>
      <c r="C1015" s="381" t="s">
        <v>8814</v>
      </c>
      <c r="D1015" s="383">
        <v>1420</v>
      </c>
      <c r="E1015" s="382" t="s">
        <v>633</v>
      </c>
      <c r="F1015" s="369" t="s">
        <v>8815</v>
      </c>
      <c r="G1015" s="385" t="s">
        <v>8816</v>
      </c>
      <c r="H1015" s="386"/>
      <c r="I1015" s="384" t="s">
        <v>331</v>
      </c>
      <c r="J1015" s="367" t="s">
        <v>852</v>
      </c>
      <c r="K1015" s="366" t="s">
        <v>83</v>
      </c>
      <c r="L1015" s="387">
        <v>15</v>
      </c>
      <c r="M1015" s="388" t="s">
        <v>8817</v>
      </c>
      <c r="N1015" s="389">
        <v>1000</v>
      </c>
      <c r="O1015" s="390" t="s">
        <v>1348</v>
      </c>
      <c r="P1015" s="373" t="s">
        <v>1349</v>
      </c>
      <c r="Q1015" s="372" t="s">
        <v>3638</v>
      </c>
      <c r="R1015" s="374">
        <v>25</v>
      </c>
      <c r="S1015" s="375">
        <v>38</v>
      </c>
      <c r="T1015" s="392">
        <v>25</v>
      </c>
      <c r="U1015" s="391" t="s">
        <v>8815</v>
      </c>
      <c r="V1015" s="376">
        <v>120.03220368744512</v>
      </c>
      <c r="W1015" s="378">
        <v>121.42177348551361</v>
      </c>
      <c r="X1015" s="377">
        <v>60.70801141352063</v>
      </c>
      <c r="Y1015" s="387">
        <v>60.85</v>
      </c>
      <c r="Z1015" s="395" t="s">
        <v>4557</v>
      </c>
      <c r="AA1015" s="380">
        <v>121.25</v>
      </c>
      <c r="AB1015" s="379" t="s">
        <v>3630</v>
      </c>
      <c r="AC1015" s="380">
        <v>10</v>
      </c>
      <c r="AD1015" s="379" t="s">
        <v>3630</v>
      </c>
      <c r="AE1015" s="394">
        <v>0</v>
      </c>
      <c r="AF1015" s="396">
        <v>0</v>
      </c>
      <c r="AG1015" s="393">
        <v>0</v>
      </c>
      <c r="AH1015" s="397" t="s">
        <v>633</v>
      </c>
      <c r="AL1015" s="525" t="s">
        <v>16439</v>
      </c>
      <c r="AM1015" s="513" t="s">
        <v>83</v>
      </c>
      <c r="AN1015" s="508">
        <v>100</v>
      </c>
      <c r="AO1015" s="514">
        <v>1420</v>
      </c>
      <c r="AP1015" s="498">
        <v>1420</v>
      </c>
      <c r="AQ1015" s="515">
        <v>0</v>
      </c>
      <c r="AR1015" s="512" t="s">
        <v>16440</v>
      </c>
      <c r="BA1015" s="338" t="s">
        <v>8818</v>
      </c>
    </row>
    <row r="1016" spans="2:53" ht="16.5" customHeight="1">
      <c r="B1016" s="398" t="s">
        <v>8813</v>
      </c>
      <c r="C1016" s="381" t="s">
        <v>8814</v>
      </c>
      <c r="D1016" s="383">
        <v>1420</v>
      </c>
      <c r="E1016" s="382" t="s">
        <v>8819</v>
      </c>
      <c r="F1016" s="369" t="s">
        <v>8820</v>
      </c>
      <c r="G1016" s="385" t="s">
        <v>8819</v>
      </c>
      <c r="H1016" s="386"/>
      <c r="I1016" s="384" t="s">
        <v>402</v>
      </c>
      <c r="J1016" s="367" t="s">
        <v>111</v>
      </c>
      <c r="K1016" s="366" t="s">
        <v>84</v>
      </c>
      <c r="L1016" s="387">
        <v>16</v>
      </c>
      <c r="M1016" s="388" t="s">
        <v>8822</v>
      </c>
      <c r="N1016" s="389">
        <v>1000</v>
      </c>
      <c r="O1016" s="390" t="s">
        <v>1348</v>
      </c>
      <c r="P1016" s="373" t="s">
        <v>1348</v>
      </c>
      <c r="Q1016" s="372" t="s">
        <v>3638</v>
      </c>
      <c r="R1016" s="374">
        <v>30</v>
      </c>
      <c r="S1016" s="375">
        <v>30</v>
      </c>
      <c r="T1016" s="392">
        <v>20</v>
      </c>
      <c r="U1016" s="391" t="s">
        <v>8820</v>
      </c>
      <c r="V1016" s="376">
        <v>119.94965316784145</v>
      </c>
      <c r="W1016" s="378">
        <v>121.3265228859709</v>
      </c>
      <c r="X1016" s="377">
        <v>60.791911973093825</v>
      </c>
      <c r="Y1016" s="387" t="s">
        <v>633</v>
      </c>
      <c r="Z1016" s="395" t="s">
        <v>4557</v>
      </c>
      <c r="AA1016" s="380">
        <v>196</v>
      </c>
      <c r="AB1016" s="379" t="s">
        <v>3630</v>
      </c>
      <c r="AC1016" s="380">
        <v>0</v>
      </c>
      <c r="AD1016" s="379" t="s">
        <v>3630</v>
      </c>
      <c r="AE1016" s="394">
        <v>0</v>
      </c>
      <c r="AF1016" s="396">
        <v>0</v>
      </c>
      <c r="AG1016" s="393">
        <v>0</v>
      </c>
      <c r="AH1016" s="397" t="s">
        <v>633</v>
      </c>
      <c r="AL1016" s="525" t="s">
        <v>16441</v>
      </c>
      <c r="AM1016" s="513" t="s">
        <v>84</v>
      </c>
      <c r="AN1016" s="508">
        <v>100</v>
      </c>
      <c r="AO1016" s="514">
        <v>1420</v>
      </c>
      <c r="AP1016" s="498">
        <v>1021</v>
      </c>
      <c r="AQ1016" s="515">
        <v>399</v>
      </c>
      <c r="AR1016" s="512" t="s">
        <v>16442</v>
      </c>
      <c r="BA1016" s="338" t="s">
        <v>8823</v>
      </c>
    </row>
    <row r="1017" spans="2:53" ht="16.5" customHeight="1">
      <c r="B1017" s="398" t="s">
        <v>8824</v>
      </c>
      <c r="C1017" s="381" t="s">
        <v>8825</v>
      </c>
      <c r="D1017" s="383">
        <v>1421</v>
      </c>
      <c r="E1017" s="382" t="s">
        <v>8826</v>
      </c>
      <c r="F1017" s="369" t="s">
        <v>8827</v>
      </c>
      <c r="G1017" s="385" t="s">
        <v>8828</v>
      </c>
      <c r="H1017" s="386"/>
      <c r="I1017" s="384" t="s">
        <v>501</v>
      </c>
      <c r="J1017" s="367" t="s">
        <v>826</v>
      </c>
      <c r="K1017" s="366" t="s">
        <v>84</v>
      </c>
      <c r="L1017" s="387">
        <v>113</v>
      </c>
      <c r="M1017" s="388" t="s">
        <v>8830</v>
      </c>
      <c r="N1017" s="389">
        <v>1000</v>
      </c>
      <c r="O1017" s="390" t="s">
        <v>1348</v>
      </c>
      <c r="P1017" s="373" t="s">
        <v>1349</v>
      </c>
      <c r="Q1017" s="372" t="s">
        <v>3638</v>
      </c>
      <c r="R1017" s="374">
        <v>30</v>
      </c>
      <c r="S1017" s="375">
        <v>30</v>
      </c>
      <c r="T1017" s="392">
        <v>20</v>
      </c>
      <c r="U1017" s="391" t="s">
        <v>8827</v>
      </c>
      <c r="V1017" s="376">
        <v>119.91622680951139</v>
      </c>
      <c r="W1017" s="378">
        <v>121.28795401097467</v>
      </c>
      <c r="X1017" s="377">
        <v>60.772909589756971</v>
      </c>
      <c r="Y1017" s="387">
        <v>60.96</v>
      </c>
      <c r="Z1017" s="395" t="s">
        <v>4557</v>
      </c>
      <c r="AA1017" s="380">
        <v>195</v>
      </c>
      <c r="AB1017" s="379" t="s">
        <v>3630</v>
      </c>
      <c r="AC1017" s="380">
        <v>10</v>
      </c>
      <c r="AD1017" s="379" t="s">
        <v>3630</v>
      </c>
      <c r="AE1017" s="394">
        <v>0</v>
      </c>
      <c r="AF1017" s="396">
        <v>0</v>
      </c>
      <c r="AG1017" s="393">
        <v>0</v>
      </c>
      <c r="AH1017" s="397" t="s">
        <v>633</v>
      </c>
      <c r="AL1017" s="525" t="s">
        <v>16443</v>
      </c>
      <c r="AM1017" s="513" t="s">
        <v>84</v>
      </c>
      <c r="AN1017" s="508">
        <v>100</v>
      </c>
      <c r="AO1017" s="514">
        <v>1421</v>
      </c>
      <c r="AP1017" s="498">
        <v>1021</v>
      </c>
      <c r="AQ1017" s="515">
        <v>400</v>
      </c>
      <c r="AR1017" s="512" t="s">
        <v>16444</v>
      </c>
      <c r="BA1017" s="338" t="s">
        <v>8831</v>
      </c>
    </row>
    <row r="1018" spans="2:53" ht="16.5" customHeight="1">
      <c r="B1018" s="398" t="s">
        <v>8832</v>
      </c>
      <c r="C1018" s="381" t="s">
        <v>8833</v>
      </c>
      <c r="D1018" s="383">
        <v>1421</v>
      </c>
      <c r="E1018" s="382" t="s">
        <v>633</v>
      </c>
      <c r="F1018" s="369" t="s">
        <v>8834</v>
      </c>
      <c r="G1018" s="385" t="s">
        <v>8835</v>
      </c>
      <c r="H1018" s="386"/>
      <c r="I1018" s="384" t="s">
        <v>403</v>
      </c>
      <c r="J1018" s="367" t="s">
        <v>71</v>
      </c>
      <c r="K1018" s="366" t="s">
        <v>83</v>
      </c>
      <c r="L1018" s="387">
        <v>10</v>
      </c>
      <c r="M1018" s="388" t="s">
        <v>8837</v>
      </c>
      <c r="N1018" s="389">
        <v>1000</v>
      </c>
      <c r="O1018" s="390" t="s">
        <v>1350</v>
      </c>
      <c r="P1018" s="373" t="s">
        <v>1351</v>
      </c>
      <c r="Q1018" s="372" t="s">
        <v>3638</v>
      </c>
      <c r="R1018" s="374">
        <v>20</v>
      </c>
      <c r="S1018" s="375">
        <v>30</v>
      </c>
      <c r="T1018" s="392">
        <v>25</v>
      </c>
      <c r="U1018" s="391" t="s">
        <v>8834</v>
      </c>
      <c r="V1018" s="376">
        <v>120.00625107336488</v>
      </c>
      <c r="W1018" s="378">
        <v>121.39182816157486</v>
      </c>
      <c r="X1018" s="377">
        <v>60.690960382530122</v>
      </c>
      <c r="Y1018" s="387">
        <v>60.83</v>
      </c>
      <c r="Z1018" s="395" t="s">
        <v>4557</v>
      </c>
      <c r="AA1018" s="380">
        <v>198</v>
      </c>
      <c r="AB1018" s="379" t="s">
        <v>3630</v>
      </c>
      <c r="AC1018" s="380">
        <v>50</v>
      </c>
      <c r="AD1018" s="379" t="s">
        <v>3630</v>
      </c>
      <c r="AE1018" s="394">
        <v>0</v>
      </c>
      <c r="AF1018" s="396">
        <v>12.303000000000001</v>
      </c>
      <c r="AG1018" s="393">
        <v>0</v>
      </c>
      <c r="AH1018" s="397" t="s">
        <v>8057</v>
      </c>
      <c r="AL1018" s="525" t="s">
        <v>16445</v>
      </c>
      <c r="AM1018" s="513" t="s">
        <v>83</v>
      </c>
      <c r="AN1018" s="508">
        <v>100</v>
      </c>
      <c r="AO1018" s="514">
        <v>1421</v>
      </c>
      <c r="AP1018" s="498">
        <v>1421</v>
      </c>
      <c r="AQ1018" s="515">
        <v>0</v>
      </c>
      <c r="AR1018" s="512" t="s">
        <v>16446</v>
      </c>
      <c r="BA1018" s="338" t="s">
        <v>8838</v>
      </c>
    </row>
    <row r="1019" spans="2:53" ht="16.5" customHeight="1">
      <c r="B1019" s="398" t="s">
        <v>8839</v>
      </c>
      <c r="C1019" s="381" t="s">
        <v>8840</v>
      </c>
      <c r="D1019" s="383">
        <v>1422</v>
      </c>
      <c r="E1019" s="382" t="s">
        <v>633</v>
      </c>
      <c r="F1019" s="369" t="s">
        <v>8810</v>
      </c>
      <c r="G1019" s="385" t="s">
        <v>8841</v>
      </c>
      <c r="H1019" s="386"/>
      <c r="I1019" s="384" t="s">
        <v>403</v>
      </c>
      <c r="J1019" s="367" t="s">
        <v>853</v>
      </c>
      <c r="K1019" s="366" t="s">
        <v>83</v>
      </c>
      <c r="L1019" s="387">
        <v>16</v>
      </c>
      <c r="M1019" s="388" t="s">
        <v>8842</v>
      </c>
      <c r="N1019" s="389">
        <v>1000</v>
      </c>
      <c r="O1019" s="390" t="s">
        <v>1350</v>
      </c>
      <c r="P1019" s="373" t="s">
        <v>1351</v>
      </c>
      <c r="Q1019" s="372" t="s">
        <v>3638</v>
      </c>
      <c r="R1019" s="374">
        <v>20</v>
      </c>
      <c r="S1019" s="375">
        <v>30</v>
      </c>
      <c r="T1019" s="392">
        <v>25</v>
      </c>
      <c r="U1019" s="391" t="s">
        <v>8810</v>
      </c>
      <c r="V1019" s="376">
        <v>119.99420695501217</v>
      </c>
      <c r="W1019" s="378">
        <v>121.37793110193712</v>
      </c>
      <c r="X1019" s="377">
        <v>60.683930971525356</v>
      </c>
      <c r="Y1019" s="387">
        <v>60.809999999999995</v>
      </c>
      <c r="Z1019" s="395" t="s">
        <v>4557</v>
      </c>
      <c r="AA1019" s="380">
        <v>198</v>
      </c>
      <c r="AB1019" s="379" t="s">
        <v>3630</v>
      </c>
      <c r="AC1019" s="380">
        <v>50</v>
      </c>
      <c r="AD1019" s="379" t="s">
        <v>3630</v>
      </c>
      <c r="AE1019" s="394">
        <v>0</v>
      </c>
      <c r="AF1019" s="396">
        <v>12.302</v>
      </c>
      <c r="AG1019" s="393">
        <v>0</v>
      </c>
      <c r="AH1019" s="397" t="s">
        <v>8057</v>
      </c>
      <c r="AL1019" s="525" t="s">
        <v>16447</v>
      </c>
      <c r="AM1019" s="513" t="s">
        <v>83</v>
      </c>
      <c r="AN1019" s="508">
        <v>100</v>
      </c>
      <c r="AO1019" s="514">
        <v>1422</v>
      </c>
      <c r="AP1019" s="498">
        <v>1422</v>
      </c>
      <c r="AQ1019" s="515">
        <v>0</v>
      </c>
      <c r="AR1019" s="512" t="s">
        <v>16448</v>
      </c>
      <c r="BA1019" s="338" t="s">
        <v>8843</v>
      </c>
    </row>
    <row r="1020" spans="2:53" ht="16.5" customHeight="1">
      <c r="B1020" s="398" t="s">
        <v>8844</v>
      </c>
      <c r="C1020" s="381" t="s">
        <v>8845</v>
      </c>
      <c r="D1020" s="383">
        <v>1422</v>
      </c>
      <c r="E1020" s="382" t="s">
        <v>633</v>
      </c>
      <c r="F1020" s="369" t="s">
        <v>8846</v>
      </c>
      <c r="G1020" s="385" t="s">
        <v>8847</v>
      </c>
      <c r="H1020" s="386"/>
      <c r="I1020" s="384" t="s">
        <v>324</v>
      </c>
      <c r="J1020" s="367" t="s">
        <v>986</v>
      </c>
      <c r="K1020" s="366" t="s">
        <v>83</v>
      </c>
      <c r="L1020" s="387">
        <v>13</v>
      </c>
      <c r="M1020" s="388" t="s">
        <v>8849</v>
      </c>
      <c r="N1020" s="389">
        <v>1000</v>
      </c>
      <c r="O1020" s="390" t="s">
        <v>1348</v>
      </c>
      <c r="P1020" s="373" t="s">
        <v>1348</v>
      </c>
      <c r="Q1020" s="372" t="s">
        <v>3638</v>
      </c>
      <c r="R1020" s="374">
        <v>20</v>
      </c>
      <c r="S1020" s="375">
        <v>30</v>
      </c>
      <c r="T1020" s="392">
        <v>30</v>
      </c>
      <c r="U1020" s="391" t="s">
        <v>8846</v>
      </c>
      <c r="V1020" s="376">
        <v>119.9704880922457</v>
      </c>
      <c r="W1020" s="378">
        <v>121.35056318336042</v>
      </c>
      <c r="X1020" s="377">
        <v>60.669474362196944</v>
      </c>
      <c r="Y1020" s="387" t="s">
        <v>633</v>
      </c>
      <c r="Z1020" s="395" t="s">
        <v>4557</v>
      </c>
      <c r="AA1020" s="380">
        <v>198</v>
      </c>
      <c r="AB1020" s="379" t="s">
        <v>3630</v>
      </c>
      <c r="AC1020" s="380">
        <v>10</v>
      </c>
      <c r="AD1020" s="379" t="s">
        <v>3630</v>
      </c>
      <c r="AE1020" s="394">
        <v>0</v>
      </c>
      <c r="AF1020" s="396">
        <v>0</v>
      </c>
      <c r="AG1020" s="393">
        <v>0</v>
      </c>
      <c r="AH1020" s="397" t="s">
        <v>633</v>
      </c>
      <c r="AL1020" s="525" t="s">
        <v>16449</v>
      </c>
      <c r="AM1020" s="513" t="s">
        <v>83</v>
      </c>
      <c r="AN1020" s="508">
        <v>100</v>
      </c>
      <c r="AO1020" s="514">
        <v>1422</v>
      </c>
      <c r="AP1020" s="498">
        <v>1422</v>
      </c>
      <c r="AQ1020" s="515">
        <v>0</v>
      </c>
      <c r="AR1020" s="512" t="s">
        <v>16450</v>
      </c>
      <c r="BA1020" s="338" t="s">
        <v>8850</v>
      </c>
    </row>
    <row r="1021" spans="2:53" ht="16.5" customHeight="1">
      <c r="B1021" s="398" t="s">
        <v>8844</v>
      </c>
      <c r="C1021" s="381" t="s">
        <v>8845</v>
      </c>
      <c r="D1021" s="383">
        <v>1423</v>
      </c>
      <c r="E1021" s="382" t="s">
        <v>633</v>
      </c>
      <c r="F1021" s="369" t="s">
        <v>8846</v>
      </c>
      <c r="G1021" s="385" t="s">
        <v>8847</v>
      </c>
      <c r="H1021" s="386"/>
      <c r="I1021" s="384" t="s">
        <v>324</v>
      </c>
      <c r="J1021" s="367" t="s">
        <v>71</v>
      </c>
      <c r="K1021" s="366" t="s">
        <v>83</v>
      </c>
      <c r="L1021" s="387">
        <v>15</v>
      </c>
      <c r="M1021" s="388" t="s">
        <v>8849</v>
      </c>
      <c r="N1021" s="389">
        <v>1000</v>
      </c>
      <c r="O1021" s="390" t="s">
        <v>1348</v>
      </c>
      <c r="P1021" s="373" t="s">
        <v>1348</v>
      </c>
      <c r="Q1021" s="372" t="s">
        <v>3638</v>
      </c>
      <c r="R1021" s="374">
        <v>20</v>
      </c>
      <c r="S1021" s="375">
        <v>30</v>
      </c>
      <c r="T1021" s="392">
        <v>30</v>
      </c>
      <c r="U1021" s="391" t="s">
        <v>8846</v>
      </c>
      <c r="V1021" s="376">
        <v>119.9704880922457</v>
      </c>
      <c r="W1021" s="378">
        <v>121.35056318336042</v>
      </c>
      <c r="X1021" s="377">
        <v>60.669474362196944</v>
      </c>
      <c r="Y1021" s="387" t="s">
        <v>633</v>
      </c>
      <c r="Z1021" s="395" t="s">
        <v>4557</v>
      </c>
      <c r="AA1021" s="380">
        <v>198</v>
      </c>
      <c r="AB1021" s="379" t="s">
        <v>3630</v>
      </c>
      <c r="AC1021" s="380">
        <v>10</v>
      </c>
      <c r="AD1021" s="379" t="s">
        <v>3630</v>
      </c>
      <c r="AE1021" s="394">
        <v>0</v>
      </c>
      <c r="AF1021" s="396">
        <v>0</v>
      </c>
      <c r="AG1021" s="393">
        <v>0</v>
      </c>
      <c r="AH1021" s="397" t="s">
        <v>633</v>
      </c>
      <c r="AL1021" s="525" t="s">
        <v>16451</v>
      </c>
      <c r="AM1021" s="513" t="s">
        <v>83</v>
      </c>
      <c r="AN1021" s="508">
        <v>100</v>
      </c>
      <c r="AO1021" s="514">
        <v>1423</v>
      </c>
      <c r="AP1021" s="498">
        <v>1423</v>
      </c>
      <c r="AQ1021" s="515">
        <v>0</v>
      </c>
      <c r="AR1021" s="512" t="s">
        <v>16450</v>
      </c>
      <c r="BA1021" s="338" t="s">
        <v>8851</v>
      </c>
    </row>
    <row r="1022" spans="2:53" ht="16.5" customHeight="1">
      <c r="B1022" s="398" t="s">
        <v>8852</v>
      </c>
      <c r="C1022" s="381" t="s">
        <v>8853</v>
      </c>
      <c r="D1022" s="383">
        <v>1423</v>
      </c>
      <c r="E1022" s="382" t="s">
        <v>8748</v>
      </c>
      <c r="F1022" s="369" t="s">
        <v>8854</v>
      </c>
      <c r="G1022" s="385" t="s">
        <v>8855</v>
      </c>
      <c r="H1022" s="386"/>
      <c r="I1022" s="384" t="s">
        <v>401</v>
      </c>
      <c r="J1022" s="367" t="s">
        <v>195</v>
      </c>
      <c r="K1022" s="366" t="s">
        <v>84</v>
      </c>
      <c r="L1022" s="387">
        <v>17</v>
      </c>
      <c r="M1022" s="388" t="s">
        <v>8857</v>
      </c>
      <c r="N1022" s="389">
        <v>1000</v>
      </c>
      <c r="O1022" s="390" t="s">
        <v>1350</v>
      </c>
      <c r="P1022" s="373" t="s">
        <v>1351</v>
      </c>
      <c r="Q1022" s="372" t="s">
        <v>3638</v>
      </c>
      <c r="R1022" s="374">
        <v>35</v>
      </c>
      <c r="S1022" s="375">
        <v>25</v>
      </c>
      <c r="T1022" s="392">
        <v>20</v>
      </c>
      <c r="U1022" s="391" t="s">
        <v>8854</v>
      </c>
      <c r="V1022" s="376">
        <v>119.96676253486582</v>
      </c>
      <c r="W1022" s="378">
        <v>121.34626446330671</v>
      </c>
      <c r="X1022" s="377">
        <v>60.798486500913739</v>
      </c>
      <c r="Y1022" s="387">
        <v>61</v>
      </c>
      <c r="Z1022" s="395" t="s">
        <v>4557</v>
      </c>
      <c r="AA1022" s="380">
        <v>194</v>
      </c>
      <c r="AB1022" s="379" t="s">
        <v>3630</v>
      </c>
      <c r="AC1022" s="380">
        <v>4</v>
      </c>
      <c r="AD1022" s="379" t="s">
        <v>3630</v>
      </c>
      <c r="AE1022" s="394">
        <v>0</v>
      </c>
      <c r="AF1022" s="396">
        <v>0</v>
      </c>
      <c r="AG1022" s="393">
        <v>0</v>
      </c>
      <c r="AH1022" s="397" t="s">
        <v>633</v>
      </c>
      <c r="AL1022" s="525" t="s">
        <v>16452</v>
      </c>
      <c r="AM1022" s="513" t="s">
        <v>84</v>
      </c>
      <c r="AN1022" s="508">
        <v>100</v>
      </c>
      <c r="AO1022" s="514">
        <v>1423</v>
      </c>
      <c r="AP1022" s="498">
        <v>1023</v>
      </c>
      <c r="AQ1022" s="515">
        <v>400</v>
      </c>
      <c r="AR1022" s="512" t="s">
        <v>16453</v>
      </c>
      <c r="BA1022" s="338" t="s">
        <v>8858</v>
      </c>
    </row>
    <row r="1023" spans="2:53" ht="16.5" customHeight="1">
      <c r="B1023" s="398" t="s">
        <v>8859</v>
      </c>
      <c r="C1023" s="381" t="s">
        <v>8860</v>
      </c>
      <c r="D1023" s="383">
        <v>1424</v>
      </c>
      <c r="E1023" s="382" t="s">
        <v>8861</v>
      </c>
      <c r="F1023" s="369" t="s">
        <v>8862</v>
      </c>
      <c r="G1023" s="385" t="s">
        <v>8861</v>
      </c>
      <c r="H1023" s="386"/>
      <c r="I1023" s="384" t="s">
        <v>631</v>
      </c>
      <c r="J1023" s="367" t="s">
        <v>1097</v>
      </c>
      <c r="K1023" s="366" t="s">
        <v>84</v>
      </c>
      <c r="L1023" s="387">
        <v>176</v>
      </c>
      <c r="M1023" s="388" t="s">
        <v>8863</v>
      </c>
      <c r="N1023" s="389">
        <v>600</v>
      </c>
      <c r="O1023" s="390" t="s">
        <v>1348</v>
      </c>
      <c r="P1023" s="373" t="s">
        <v>1348</v>
      </c>
      <c r="Q1023" s="372" t="s">
        <v>3638</v>
      </c>
      <c r="R1023" s="374">
        <v>33</v>
      </c>
      <c r="S1023" s="375">
        <v>33</v>
      </c>
      <c r="T1023" s="392">
        <v>33</v>
      </c>
      <c r="U1023" s="391" t="s">
        <v>8862</v>
      </c>
      <c r="V1023" s="376">
        <v>119.86706235633382</v>
      </c>
      <c r="W1023" s="378">
        <v>121.23122579576979</v>
      </c>
      <c r="X1023" s="377">
        <v>60.750855923948215</v>
      </c>
      <c r="Y1023" s="387" t="s">
        <v>633</v>
      </c>
      <c r="Z1023" s="395" t="s">
        <v>4557</v>
      </c>
      <c r="AA1023" s="380">
        <v>95</v>
      </c>
      <c r="AB1023" s="379" t="s">
        <v>3630</v>
      </c>
      <c r="AC1023" s="380">
        <v>0</v>
      </c>
      <c r="AD1023" s="379" t="s">
        <v>3630</v>
      </c>
      <c r="AE1023" s="394">
        <v>0</v>
      </c>
      <c r="AF1023" s="396">
        <v>0</v>
      </c>
      <c r="AG1023" s="393">
        <v>0</v>
      </c>
      <c r="AH1023" s="397" t="s">
        <v>633</v>
      </c>
      <c r="AL1023" s="525" t="s">
        <v>16454</v>
      </c>
      <c r="AM1023" s="513" t="s">
        <v>84</v>
      </c>
      <c r="AN1023" s="508">
        <v>100</v>
      </c>
      <c r="AO1023" s="514">
        <v>1424</v>
      </c>
      <c r="AP1023" s="498">
        <v>1022</v>
      </c>
      <c r="AQ1023" s="515">
        <v>402</v>
      </c>
      <c r="AR1023" s="512" t="s">
        <v>16455</v>
      </c>
      <c r="BA1023" s="338" t="s">
        <v>8864</v>
      </c>
    </row>
    <row r="1024" spans="2:53" ht="16.5" customHeight="1">
      <c r="B1024" s="398" t="s">
        <v>8859</v>
      </c>
      <c r="C1024" s="381" t="s">
        <v>8860</v>
      </c>
      <c r="D1024" s="383">
        <v>1424</v>
      </c>
      <c r="E1024" s="382" t="s">
        <v>8861</v>
      </c>
      <c r="F1024" s="369" t="s">
        <v>8865</v>
      </c>
      <c r="G1024" s="385" t="s">
        <v>8866</v>
      </c>
      <c r="H1024" s="386"/>
      <c r="I1024" s="384" t="s">
        <v>337</v>
      </c>
      <c r="J1024" s="367" t="s">
        <v>848</v>
      </c>
      <c r="K1024" s="366" t="s">
        <v>84</v>
      </c>
      <c r="L1024" s="387">
        <v>6</v>
      </c>
      <c r="M1024" s="388" t="s">
        <v>8867</v>
      </c>
      <c r="N1024" s="389">
        <v>1000</v>
      </c>
      <c r="O1024" s="390" t="s">
        <v>1350</v>
      </c>
      <c r="P1024" s="373" t="s">
        <v>1351</v>
      </c>
      <c r="Q1024" s="372" t="s">
        <v>3638</v>
      </c>
      <c r="R1024" s="374">
        <v>35</v>
      </c>
      <c r="S1024" s="375">
        <v>25</v>
      </c>
      <c r="T1024" s="392">
        <v>25</v>
      </c>
      <c r="U1024" s="391" t="s">
        <v>8865</v>
      </c>
      <c r="V1024" s="376">
        <v>119.85368171927605</v>
      </c>
      <c r="W1024" s="378">
        <v>121.21578659916469</v>
      </c>
      <c r="X1024" s="377">
        <v>60.745265840779638</v>
      </c>
      <c r="Y1024" s="387">
        <v>60.919999999999995</v>
      </c>
      <c r="Z1024" s="395" t="s">
        <v>4557</v>
      </c>
      <c r="AA1024" s="380">
        <v>144</v>
      </c>
      <c r="AB1024" s="379" t="s">
        <v>3630</v>
      </c>
      <c r="AC1024" s="380">
        <v>0</v>
      </c>
      <c r="AD1024" s="379" t="s">
        <v>3630</v>
      </c>
      <c r="AE1024" s="394">
        <v>0</v>
      </c>
      <c r="AF1024" s="396">
        <v>0</v>
      </c>
      <c r="AG1024" s="393">
        <v>0</v>
      </c>
      <c r="AH1024" s="397" t="s">
        <v>633</v>
      </c>
      <c r="AL1024" s="525" t="s">
        <v>16456</v>
      </c>
      <c r="AM1024" s="513" t="s">
        <v>84</v>
      </c>
      <c r="AN1024" s="508">
        <v>100</v>
      </c>
      <c r="AO1024" s="514">
        <v>1424</v>
      </c>
      <c r="AP1024" s="498">
        <v>1022</v>
      </c>
      <c r="AQ1024" s="515">
        <v>402</v>
      </c>
      <c r="AR1024" s="512" t="s">
        <v>16457</v>
      </c>
      <c r="BA1024" s="338" t="s">
        <v>8868</v>
      </c>
    </row>
    <row r="1025" spans="2:53" ht="16.5" customHeight="1">
      <c r="B1025" s="398" t="s">
        <v>8869</v>
      </c>
      <c r="C1025" s="381" t="s">
        <v>8870</v>
      </c>
      <c r="D1025" s="383">
        <v>1425</v>
      </c>
      <c r="E1025" s="382" t="s">
        <v>633</v>
      </c>
      <c r="F1025" s="369" t="s">
        <v>8820</v>
      </c>
      <c r="G1025" s="385" t="s">
        <v>8871</v>
      </c>
      <c r="H1025" s="386"/>
      <c r="I1025" s="384" t="s">
        <v>308</v>
      </c>
      <c r="J1025" s="367" t="s">
        <v>365</v>
      </c>
      <c r="K1025" s="366" t="s">
        <v>83</v>
      </c>
      <c r="L1025" s="387">
        <v>56</v>
      </c>
      <c r="M1025" s="388" t="s">
        <v>8873</v>
      </c>
      <c r="N1025" s="389">
        <v>100</v>
      </c>
      <c r="O1025" s="390" t="s">
        <v>1182</v>
      </c>
      <c r="P1025" s="373" t="s">
        <v>1182</v>
      </c>
      <c r="Q1025" s="372" t="s">
        <v>3814</v>
      </c>
      <c r="R1025" s="374">
        <v>25</v>
      </c>
      <c r="S1025" s="375">
        <v>35</v>
      </c>
      <c r="T1025" s="392">
        <v>20</v>
      </c>
      <c r="U1025" s="391" t="s">
        <v>8820</v>
      </c>
      <c r="V1025" s="376">
        <v>119.94729536640131</v>
      </c>
      <c r="W1025" s="378">
        <v>121.32380234584765</v>
      </c>
      <c r="X1025" s="377">
        <v>60.654451143875512</v>
      </c>
      <c r="Y1025" s="387" t="s">
        <v>633</v>
      </c>
      <c r="Z1025" s="395" t="s">
        <v>4557</v>
      </c>
      <c r="AA1025" s="380">
        <v>19</v>
      </c>
      <c r="AB1025" s="379" t="s">
        <v>3630</v>
      </c>
      <c r="AC1025" s="380">
        <v>0</v>
      </c>
      <c r="AD1025" s="379" t="s">
        <v>3630</v>
      </c>
      <c r="AE1025" s="394">
        <v>0</v>
      </c>
      <c r="AF1025" s="396">
        <v>1.363</v>
      </c>
      <c r="AG1025" s="393">
        <v>0</v>
      </c>
      <c r="AH1025" s="397" t="s">
        <v>7907</v>
      </c>
      <c r="AL1025" s="525" t="s">
        <v>16458</v>
      </c>
      <c r="AM1025" s="513" t="s">
        <v>83</v>
      </c>
      <c r="AN1025" s="508">
        <v>100</v>
      </c>
      <c r="AO1025" s="514">
        <v>1425</v>
      </c>
      <c r="AP1025" s="498">
        <v>1425</v>
      </c>
      <c r="AQ1025" s="515">
        <v>0</v>
      </c>
      <c r="AR1025" s="512" t="s">
        <v>16459</v>
      </c>
      <c r="BA1025" s="338" t="s">
        <v>8874</v>
      </c>
    </row>
    <row r="1026" spans="2:53" ht="16.5" customHeight="1">
      <c r="B1026" s="398" t="s">
        <v>8875</v>
      </c>
      <c r="C1026" s="381" t="s">
        <v>8876</v>
      </c>
      <c r="D1026" s="383">
        <v>1425</v>
      </c>
      <c r="E1026" s="382" t="s">
        <v>8877</v>
      </c>
      <c r="F1026" s="369" t="s">
        <v>8878</v>
      </c>
      <c r="G1026" s="385" t="s">
        <v>8879</v>
      </c>
      <c r="H1026" s="386"/>
      <c r="I1026" s="384" t="s">
        <v>622</v>
      </c>
      <c r="J1026" s="367" t="s">
        <v>1097</v>
      </c>
      <c r="K1026" s="366" t="s">
        <v>84</v>
      </c>
      <c r="L1026" s="387">
        <v>250</v>
      </c>
      <c r="M1026" s="388" t="s">
        <v>8880</v>
      </c>
      <c r="N1026" s="389">
        <v>1000</v>
      </c>
      <c r="O1026" s="390" t="s">
        <v>1182</v>
      </c>
      <c r="P1026" s="373" t="s">
        <v>1182</v>
      </c>
      <c r="Q1026" s="372" t="s">
        <v>3638</v>
      </c>
      <c r="R1026" s="374">
        <v>25</v>
      </c>
      <c r="S1026" s="375">
        <v>25</v>
      </c>
      <c r="T1026" s="392">
        <v>25</v>
      </c>
      <c r="U1026" s="391" t="s">
        <v>8878</v>
      </c>
      <c r="V1026" s="376">
        <v>119.93333333333334</v>
      </c>
      <c r="W1026" s="378">
        <v>121.30769230769231</v>
      </c>
      <c r="X1026" s="377">
        <v>60.784487179487179</v>
      </c>
      <c r="Y1026" s="387" t="s">
        <v>633</v>
      </c>
      <c r="Z1026" s="395" t="s">
        <v>4557</v>
      </c>
      <c r="AA1026" s="380">
        <v>237.5</v>
      </c>
      <c r="AB1026" s="379" t="s">
        <v>3630</v>
      </c>
      <c r="AC1026" s="380">
        <v>0</v>
      </c>
      <c r="AD1026" s="379" t="s">
        <v>3630</v>
      </c>
      <c r="AE1026" s="394">
        <v>0</v>
      </c>
      <c r="AF1026" s="396">
        <v>0</v>
      </c>
      <c r="AG1026" s="393">
        <v>0</v>
      </c>
      <c r="AH1026" s="397" t="s">
        <v>8881</v>
      </c>
      <c r="AL1026" s="525" t="s">
        <v>16460</v>
      </c>
      <c r="AM1026" s="513" t="s">
        <v>84</v>
      </c>
      <c r="AN1026" s="508">
        <v>100</v>
      </c>
      <c r="AO1026" s="514">
        <v>1425</v>
      </c>
      <c r="AP1026" s="498">
        <v>1024</v>
      </c>
      <c r="AQ1026" s="515">
        <v>401</v>
      </c>
      <c r="AR1026" s="512" t="s">
        <v>16461</v>
      </c>
      <c r="BA1026" s="338" t="s">
        <v>8882</v>
      </c>
    </row>
    <row r="1027" spans="2:53" ht="16.5" customHeight="1">
      <c r="B1027" s="398" t="s">
        <v>8875</v>
      </c>
      <c r="C1027" s="381" t="s">
        <v>8876</v>
      </c>
      <c r="D1027" s="383">
        <v>1426</v>
      </c>
      <c r="E1027" s="382" t="s">
        <v>633</v>
      </c>
      <c r="F1027" s="369" t="s">
        <v>8878</v>
      </c>
      <c r="G1027" s="385" t="s">
        <v>8883</v>
      </c>
      <c r="H1027" s="386"/>
      <c r="I1027" s="384" t="s">
        <v>403</v>
      </c>
      <c r="J1027" s="367" t="s">
        <v>715</v>
      </c>
      <c r="K1027" s="366" t="s">
        <v>83</v>
      </c>
      <c r="L1027" s="387">
        <v>12</v>
      </c>
      <c r="M1027" s="388" t="s">
        <v>8884</v>
      </c>
      <c r="N1027" s="389">
        <v>1000</v>
      </c>
      <c r="O1027" s="390" t="s">
        <v>1350</v>
      </c>
      <c r="P1027" s="373" t="s">
        <v>1351</v>
      </c>
      <c r="Q1027" s="372" t="s">
        <v>3638</v>
      </c>
      <c r="R1027" s="374">
        <v>20</v>
      </c>
      <c r="S1027" s="375">
        <v>30</v>
      </c>
      <c r="T1027" s="392">
        <v>25</v>
      </c>
      <c r="U1027" s="391" t="s">
        <v>8878</v>
      </c>
      <c r="V1027" s="376">
        <v>119.93012062861054</v>
      </c>
      <c r="W1027" s="378">
        <v>121.30398534070447</v>
      </c>
      <c r="X1027" s="377">
        <v>60.642947015342479</v>
      </c>
      <c r="Y1027" s="387">
        <v>60.76</v>
      </c>
      <c r="Z1027" s="395" t="s">
        <v>4557</v>
      </c>
      <c r="AA1027" s="380">
        <v>198</v>
      </c>
      <c r="AB1027" s="379" t="s">
        <v>3630</v>
      </c>
      <c r="AC1027" s="380">
        <v>50</v>
      </c>
      <c r="AD1027" s="379" t="s">
        <v>3630</v>
      </c>
      <c r="AE1027" s="394">
        <v>0</v>
      </c>
      <c r="AF1027" s="396">
        <v>0</v>
      </c>
      <c r="AG1027" s="393">
        <v>0</v>
      </c>
      <c r="AH1027" s="397" t="s">
        <v>633</v>
      </c>
      <c r="AL1027" s="525" t="s">
        <v>16462</v>
      </c>
      <c r="AM1027" s="513" t="s">
        <v>83</v>
      </c>
      <c r="AN1027" s="508">
        <v>100</v>
      </c>
      <c r="AO1027" s="514">
        <v>1426</v>
      </c>
      <c r="AP1027" s="498">
        <v>1426</v>
      </c>
      <c r="AQ1027" s="515">
        <v>0</v>
      </c>
      <c r="AR1027" s="512" t="s">
        <v>16463</v>
      </c>
      <c r="BA1027" s="338" t="s">
        <v>8885</v>
      </c>
    </row>
    <row r="1028" spans="2:53" ht="16.5" customHeight="1">
      <c r="B1028" s="398" t="s">
        <v>8886</v>
      </c>
      <c r="C1028" s="381" t="s">
        <v>8887</v>
      </c>
      <c r="D1028" s="383">
        <v>1426</v>
      </c>
      <c r="E1028" s="382" t="s">
        <v>8888</v>
      </c>
      <c r="F1028" s="369" t="s">
        <v>8889</v>
      </c>
      <c r="G1028" s="385" t="s">
        <v>8888</v>
      </c>
      <c r="H1028" s="386"/>
      <c r="I1028" s="384" t="s">
        <v>402</v>
      </c>
      <c r="J1028" s="367" t="s">
        <v>497</v>
      </c>
      <c r="K1028" s="366" t="s">
        <v>84</v>
      </c>
      <c r="L1028" s="387">
        <v>14</v>
      </c>
      <c r="M1028" s="388" t="s">
        <v>8890</v>
      </c>
      <c r="N1028" s="389">
        <v>1000</v>
      </c>
      <c r="O1028" s="390" t="s">
        <v>1348</v>
      </c>
      <c r="P1028" s="373" t="s">
        <v>1348</v>
      </c>
      <c r="Q1028" s="372" t="s">
        <v>3638</v>
      </c>
      <c r="R1028" s="374">
        <v>30</v>
      </c>
      <c r="S1028" s="375">
        <v>30</v>
      </c>
      <c r="T1028" s="392">
        <v>20</v>
      </c>
      <c r="U1028" s="391" t="s">
        <v>8889</v>
      </c>
      <c r="V1028" s="376">
        <v>119.83187976078398</v>
      </c>
      <c r="W1028" s="378">
        <v>121.19063049321228</v>
      </c>
      <c r="X1028" s="377">
        <v>60.733744873001875</v>
      </c>
      <c r="Y1028" s="387" t="s">
        <v>633</v>
      </c>
      <c r="Z1028" s="395" t="s">
        <v>4557</v>
      </c>
      <c r="AA1028" s="380">
        <v>196</v>
      </c>
      <c r="AB1028" s="379" t="s">
        <v>3630</v>
      </c>
      <c r="AC1028" s="380">
        <v>0</v>
      </c>
      <c r="AD1028" s="379" t="s">
        <v>3630</v>
      </c>
      <c r="AE1028" s="394">
        <v>0</v>
      </c>
      <c r="AF1028" s="396">
        <v>0</v>
      </c>
      <c r="AG1028" s="393">
        <v>0</v>
      </c>
      <c r="AH1028" s="397" t="s">
        <v>633</v>
      </c>
      <c r="AL1028" s="525" t="s">
        <v>16464</v>
      </c>
      <c r="AM1028" s="513" t="s">
        <v>84</v>
      </c>
      <c r="AN1028" s="508">
        <v>100</v>
      </c>
      <c r="AO1028" s="514">
        <v>1426</v>
      </c>
      <c r="AP1028" s="498">
        <v>1023</v>
      </c>
      <c r="AQ1028" s="515">
        <v>403</v>
      </c>
      <c r="AR1028" s="512" t="s">
        <v>16465</v>
      </c>
      <c r="BA1028" s="338" t="s">
        <v>8891</v>
      </c>
    </row>
    <row r="1029" spans="2:53" ht="16.5" customHeight="1">
      <c r="B1029" s="398" t="s">
        <v>8892</v>
      </c>
      <c r="C1029" s="381" t="s">
        <v>8893</v>
      </c>
      <c r="D1029" s="383">
        <v>1427</v>
      </c>
      <c r="E1029" s="382" t="s">
        <v>8894</v>
      </c>
      <c r="F1029" s="369" t="s">
        <v>8895</v>
      </c>
      <c r="G1029" s="385" t="s">
        <v>8548</v>
      </c>
      <c r="H1029" s="386"/>
      <c r="I1029" s="384" t="s">
        <v>1208</v>
      </c>
      <c r="J1029" s="367" t="s">
        <v>659</v>
      </c>
      <c r="K1029" s="366" t="s">
        <v>84</v>
      </c>
      <c r="L1029" s="387">
        <v>6</v>
      </c>
      <c r="M1029" s="388" t="s">
        <v>8897</v>
      </c>
      <c r="N1029" s="389">
        <v>500</v>
      </c>
      <c r="O1029" s="390" t="s">
        <v>1182</v>
      </c>
      <c r="P1029" s="373" t="s">
        <v>1182</v>
      </c>
      <c r="Q1029" s="372" t="s">
        <v>3638</v>
      </c>
      <c r="R1029" s="374">
        <v>30</v>
      </c>
      <c r="S1029" s="375">
        <v>20</v>
      </c>
      <c r="T1029" s="392">
        <v>30</v>
      </c>
      <c r="U1029" s="391" t="s">
        <v>8895</v>
      </c>
      <c r="V1029" s="376">
        <v>119.90833333333333</v>
      </c>
      <c r="W1029" s="378">
        <v>121.27884615384616</v>
      </c>
      <c r="X1029" s="377">
        <v>60.771410256410263</v>
      </c>
      <c r="Y1029" s="387" t="s">
        <v>633</v>
      </c>
      <c r="Z1029" s="395" t="s">
        <v>4557</v>
      </c>
      <c r="AA1029" s="380">
        <v>97</v>
      </c>
      <c r="AB1029" s="379" t="s">
        <v>3630</v>
      </c>
      <c r="AC1029" s="380">
        <v>2</v>
      </c>
      <c r="AD1029" s="379" t="s">
        <v>3630</v>
      </c>
      <c r="AE1029" s="394">
        <v>0</v>
      </c>
      <c r="AF1029" s="396">
        <v>0</v>
      </c>
      <c r="AG1029" s="393">
        <v>0</v>
      </c>
      <c r="AH1029" s="397" t="s">
        <v>633</v>
      </c>
      <c r="AL1029" s="525" t="s">
        <v>16466</v>
      </c>
      <c r="AM1029" s="513" t="s">
        <v>84</v>
      </c>
      <c r="AN1029" s="508">
        <v>100</v>
      </c>
      <c r="AO1029" s="514">
        <v>1427</v>
      </c>
      <c r="AP1029" s="498">
        <v>1025</v>
      </c>
      <c r="AQ1029" s="515">
        <v>402</v>
      </c>
      <c r="AR1029" s="512" t="s">
        <v>16467</v>
      </c>
      <c r="BA1029" s="338" t="s">
        <v>8898</v>
      </c>
    </row>
    <row r="1030" spans="2:53" ht="16.5" customHeight="1">
      <c r="B1030" s="398" t="s">
        <v>8899</v>
      </c>
      <c r="C1030" s="381" t="s">
        <v>8900</v>
      </c>
      <c r="D1030" s="383">
        <v>1427</v>
      </c>
      <c r="E1030" s="382" t="s">
        <v>633</v>
      </c>
      <c r="F1030" s="369" t="s">
        <v>8901</v>
      </c>
      <c r="G1030" s="385" t="s">
        <v>8902</v>
      </c>
      <c r="H1030" s="386"/>
      <c r="I1030" s="384" t="s">
        <v>308</v>
      </c>
      <c r="J1030" s="367" t="s">
        <v>1224</v>
      </c>
      <c r="K1030" s="366" t="s">
        <v>83</v>
      </c>
      <c r="L1030" s="387">
        <v>13</v>
      </c>
      <c r="M1030" s="388" t="s">
        <v>8903</v>
      </c>
      <c r="N1030" s="389">
        <v>100</v>
      </c>
      <c r="O1030" s="390" t="s">
        <v>1182</v>
      </c>
      <c r="P1030" s="373" t="s">
        <v>1182</v>
      </c>
      <c r="Q1030" s="372" t="s">
        <v>3814</v>
      </c>
      <c r="R1030" s="374">
        <v>25</v>
      </c>
      <c r="S1030" s="375">
        <v>35</v>
      </c>
      <c r="T1030" s="392">
        <v>20</v>
      </c>
      <c r="U1030" s="391" t="s">
        <v>8901</v>
      </c>
      <c r="V1030" s="376">
        <v>119.89830577668913</v>
      </c>
      <c r="W1030" s="378">
        <v>121.26727589617975</v>
      </c>
      <c r="X1030" s="377">
        <v>60.622209163565564</v>
      </c>
      <c r="Y1030" s="387" t="s">
        <v>633</v>
      </c>
      <c r="Z1030" s="395" t="s">
        <v>4557</v>
      </c>
      <c r="AA1030" s="380">
        <v>19</v>
      </c>
      <c r="AB1030" s="379" t="s">
        <v>3630</v>
      </c>
      <c r="AC1030" s="380">
        <v>0</v>
      </c>
      <c r="AD1030" s="379" t="s">
        <v>3630</v>
      </c>
      <c r="AE1030" s="394">
        <v>0</v>
      </c>
      <c r="AF1030" s="396">
        <v>1.3620000000000001</v>
      </c>
      <c r="AG1030" s="393">
        <v>0</v>
      </c>
      <c r="AH1030" s="397" t="s">
        <v>7907</v>
      </c>
      <c r="AL1030" s="525" t="s">
        <v>16468</v>
      </c>
      <c r="AM1030" s="513" t="s">
        <v>83</v>
      </c>
      <c r="AN1030" s="508">
        <v>100</v>
      </c>
      <c r="AO1030" s="514">
        <v>1427</v>
      </c>
      <c r="AP1030" s="498">
        <v>1427</v>
      </c>
      <c r="AQ1030" s="515">
        <v>0</v>
      </c>
      <c r="AR1030" s="512" t="s">
        <v>16469</v>
      </c>
      <c r="BA1030" s="338" t="s">
        <v>8904</v>
      </c>
    </row>
    <row r="1031" spans="2:53" ht="16.5" customHeight="1">
      <c r="B1031" s="398" t="s">
        <v>8905</v>
      </c>
      <c r="C1031" s="381" t="s">
        <v>8906</v>
      </c>
      <c r="D1031" s="383">
        <v>1428</v>
      </c>
      <c r="E1031" s="382" t="s">
        <v>633</v>
      </c>
      <c r="F1031" s="369" t="s">
        <v>8907</v>
      </c>
      <c r="G1031" s="385" t="s">
        <v>8908</v>
      </c>
      <c r="H1031" s="386"/>
      <c r="I1031" s="384" t="s">
        <v>324</v>
      </c>
      <c r="J1031" s="367" t="s">
        <v>98</v>
      </c>
      <c r="K1031" s="366" t="s">
        <v>83</v>
      </c>
      <c r="L1031" s="387">
        <v>15</v>
      </c>
      <c r="M1031" s="388" t="s">
        <v>8909</v>
      </c>
      <c r="N1031" s="389">
        <v>1000</v>
      </c>
      <c r="O1031" s="390" t="s">
        <v>1348</v>
      </c>
      <c r="P1031" s="373" t="s">
        <v>1348</v>
      </c>
      <c r="Q1031" s="372" t="s">
        <v>3638</v>
      </c>
      <c r="R1031" s="374">
        <v>20</v>
      </c>
      <c r="S1031" s="375">
        <v>30</v>
      </c>
      <c r="T1031" s="392">
        <v>30</v>
      </c>
      <c r="U1031" s="391" t="s">
        <v>8907</v>
      </c>
      <c r="V1031" s="376">
        <v>119.85973255837987</v>
      </c>
      <c r="W1031" s="378">
        <v>121.22276833659217</v>
      </c>
      <c r="X1031" s="377">
        <v>60.603749552513989</v>
      </c>
      <c r="Y1031" s="387" t="s">
        <v>633</v>
      </c>
      <c r="Z1031" s="395" t="s">
        <v>4557</v>
      </c>
      <c r="AA1031" s="380">
        <v>198</v>
      </c>
      <c r="AB1031" s="379" t="s">
        <v>3630</v>
      </c>
      <c r="AC1031" s="380">
        <v>10</v>
      </c>
      <c r="AD1031" s="379" t="s">
        <v>3630</v>
      </c>
      <c r="AE1031" s="394">
        <v>0</v>
      </c>
      <c r="AF1031" s="396">
        <v>0</v>
      </c>
      <c r="AG1031" s="393">
        <v>0</v>
      </c>
      <c r="AH1031" s="397" t="s">
        <v>633</v>
      </c>
      <c r="AL1031" s="525" t="s">
        <v>16470</v>
      </c>
      <c r="AM1031" s="513" t="s">
        <v>83</v>
      </c>
      <c r="AN1031" s="508">
        <v>100</v>
      </c>
      <c r="AO1031" s="514">
        <v>1428</v>
      </c>
      <c r="AP1031" s="498">
        <v>1428</v>
      </c>
      <c r="AQ1031" s="515">
        <v>0</v>
      </c>
      <c r="AR1031" s="512" t="s">
        <v>16471</v>
      </c>
      <c r="BA1031" s="338" t="s">
        <v>8910</v>
      </c>
    </row>
    <row r="1032" spans="2:53" ht="16.5" customHeight="1">
      <c r="B1032" s="398" t="s">
        <v>8905</v>
      </c>
      <c r="C1032" s="381" t="s">
        <v>8906</v>
      </c>
      <c r="D1032" s="383">
        <v>1428</v>
      </c>
      <c r="E1032" s="382" t="s">
        <v>633</v>
      </c>
      <c r="F1032" s="369" t="s">
        <v>8907</v>
      </c>
      <c r="G1032" s="385" t="s">
        <v>8908</v>
      </c>
      <c r="H1032" s="386"/>
      <c r="I1032" s="384" t="s">
        <v>324</v>
      </c>
      <c r="J1032" s="367" t="s">
        <v>987</v>
      </c>
      <c r="K1032" s="366" t="s">
        <v>83</v>
      </c>
      <c r="L1032" s="387">
        <v>18</v>
      </c>
      <c r="M1032" s="388" t="s">
        <v>8909</v>
      </c>
      <c r="N1032" s="389">
        <v>1000</v>
      </c>
      <c r="O1032" s="390" t="s">
        <v>1348</v>
      </c>
      <c r="P1032" s="373" t="s">
        <v>1348</v>
      </c>
      <c r="Q1032" s="372" t="s">
        <v>3638</v>
      </c>
      <c r="R1032" s="374">
        <v>20</v>
      </c>
      <c r="S1032" s="375">
        <v>30</v>
      </c>
      <c r="T1032" s="392">
        <v>30</v>
      </c>
      <c r="U1032" s="391" t="s">
        <v>8907</v>
      </c>
      <c r="V1032" s="376">
        <v>119.85973255837987</v>
      </c>
      <c r="W1032" s="378">
        <v>121.22276833659217</v>
      </c>
      <c r="X1032" s="377">
        <v>60.603749552513989</v>
      </c>
      <c r="Y1032" s="387" t="s">
        <v>633</v>
      </c>
      <c r="Z1032" s="395" t="s">
        <v>4557</v>
      </c>
      <c r="AA1032" s="380">
        <v>198</v>
      </c>
      <c r="AB1032" s="379" t="s">
        <v>3630</v>
      </c>
      <c r="AC1032" s="380">
        <v>10</v>
      </c>
      <c r="AD1032" s="379" t="s">
        <v>3630</v>
      </c>
      <c r="AE1032" s="394">
        <v>0</v>
      </c>
      <c r="AF1032" s="396">
        <v>0</v>
      </c>
      <c r="AG1032" s="393">
        <v>0</v>
      </c>
      <c r="AH1032" s="397" t="s">
        <v>633</v>
      </c>
      <c r="AL1032" s="525" t="s">
        <v>16472</v>
      </c>
      <c r="AM1032" s="513" t="s">
        <v>83</v>
      </c>
      <c r="AN1032" s="508">
        <v>100</v>
      </c>
      <c r="AO1032" s="514">
        <v>1428</v>
      </c>
      <c r="AP1032" s="498">
        <v>1428</v>
      </c>
      <c r="AQ1032" s="515">
        <v>0</v>
      </c>
      <c r="AR1032" s="512" t="s">
        <v>16471</v>
      </c>
      <c r="BA1032" s="338" t="s">
        <v>8911</v>
      </c>
    </row>
    <row r="1033" spans="2:53" ht="16.5" customHeight="1">
      <c r="B1033" s="398" t="s">
        <v>8905</v>
      </c>
      <c r="C1033" s="381" t="s">
        <v>8906</v>
      </c>
      <c r="D1033" s="383">
        <v>1429</v>
      </c>
      <c r="E1033" s="382" t="s">
        <v>633</v>
      </c>
      <c r="F1033" s="369" t="s">
        <v>8907</v>
      </c>
      <c r="G1033" s="385" t="s">
        <v>8908</v>
      </c>
      <c r="H1033" s="386"/>
      <c r="I1033" s="384" t="s">
        <v>402</v>
      </c>
      <c r="J1033" s="367" t="s">
        <v>347</v>
      </c>
      <c r="K1033" s="366" t="s">
        <v>83</v>
      </c>
      <c r="L1033" s="387">
        <v>9</v>
      </c>
      <c r="M1033" s="388" t="s">
        <v>8822</v>
      </c>
      <c r="N1033" s="389">
        <v>1000</v>
      </c>
      <c r="O1033" s="390" t="s">
        <v>1348</v>
      </c>
      <c r="P1033" s="373" t="s">
        <v>1348</v>
      </c>
      <c r="Q1033" s="372" t="s">
        <v>3638</v>
      </c>
      <c r="R1033" s="374">
        <v>20</v>
      </c>
      <c r="S1033" s="375">
        <v>30</v>
      </c>
      <c r="T1033" s="392">
        <v>30</v>
      </c>
      <c r="U1033" s="391" t="s">
        <v>8907</v>
      </c>
      <c r="V1033" s="376">
        <v>119.85973255837987</v>
      </c>
      <c r="W1033" s="378">
        <v>121.22276833659217</v>
      </c>
      <c r="X1033" s="377">
        <v>60.603749552513989</v>
      </c>
      <c r="Y1033" s="387" t="s">
        <v>633</v>
      </c>
      <c r="Z1033" s="395" t="s">
        <v>4557</v>
      </c>
      <c r="AA1033" s="380">
        <v>196</v>
      </c>
      <c r="AB1033" s="379" t="s">
        <v>3630</v>
      </c>
      <c r="AC1033" s="380">
        <v>0</v>
      </c>
      <c r="AD1033" s="379" t="s">
        <v>3630</v>
      </c>
      <c r="AE1033" s="394">
        <v>0</v>
      </c>
      <c r="AF1033" s="396">
        <v>0</v>
      </c>
      <c r="AG1033" s="393">
        <v>0</v>
      </c>
      <c r="AH1033" s="397" t="s">
        <v>633</v>
      </c>
      <c r="AL1033" s="525" t="s">
        <v>16473</v>
      </c>
      <c r="AM1033" s="513" t="s">
        <v>83</v>
      </c>
      <c r="AN1033" s="508">
        <v>100</v>
      </c>
      <c r="AO1033" s="514">
        <v>1429</v>
      </c>
      <c r="AP1033" s="498">
        <v>1429</v>
      </c>
      <c r="AQ1033" s="515">
        <v>0</v>
      </c>
      <c r="AR1033" s="512" t="s">
        <v>16471</v>
      </c>
      <c r="BA1033" s="338" t="s">
        <v>8912</v>
      </c>
    </row>
    <row r="1034" spans="2:53" ht="16.5" customHeight="1">
      <c r="B1034" s="398" t="s">
        <v>8913</v>
      </c>
      <c r="C1034" s="381" t="s">
        <v>8914</v>
      </c>
      <c r="D1034" s="383">
        <v>1429</v>
      </c>
      <c r="E1034" s="382" t="s">
        <v>633</v>
      </c>
      <c r="F1034" s="369" t="s">
        <v>8865</v>
      </c>
      <c r="G1034" s="385" t="s">
        <v>8915</v>
      </c>
      <c r="H1034" s="386"/>
      <c r="I1034" s="384" t="s">
        <v>331</v>
      </c>
      <c r="J1034" s="367" t="s">
        <v>670</v>
      </c>
      <c r="K1034" s="366" t="s">
        <v>83</v>
      </c>
      <c r="L1034" s="387">
        <v>17</v>
      </c>
      <c r="M1034" s="388" t="s">
        <v>8916</v>
      </c>
      <c r="N1034" s="389">
        <v>1000</v>
      </c>
      <c r="O1034" s="390" t="s">
        <v>1348</v>
      </c>
      <c r="P1034" s="373" t="s">
        <v>1349</v>
      </c>
      <c r="Q1034" s="372" t="s">
        <v>3638</v>
      </c>
      <c r="R1034" s="374">
        <v>25</v>
      </c>
      <c r="S1034" s="375">
        <v>38</v>
      </c>
      <c r="T1034" s="392">
        <v>25</v>
      </c>
      <c r="U1034" s="391" t="s">
        <v>8865</v>
      </c>
      <c r="V1034" s="376">
        <v>119.85141352063214</v>
      </c>
      <c r="W1034" s="378">
        <v>121.21316944688323</v>
      </c>
      <c r="X1034" s="377">
        <v>60.597708516242307</v>
      </c>
      <c r="Y1034" s="387">
        <v>60.699999999999996</v>
      </c>
      <c r="Z1034" s="395" t="s">
        <v>4557</v>
      </c>
      <c r="AA1034" s="380">
        <v>121.25</v>
      </c>
      <c r="AB1034" s="379" t="s">
        <v>3630</v>
      </c>
      <c r="AC1034" s="380">
        <v>10</v>
      </c>
      <c r="AD1034" s="379" t="s">
        <v>3630</v>
      </c>
      <c r="AE1034" s="394">
        <v>0</v>
      </c>
      <c r="AF1034" s="396">
        <v>0</v>
      </c>
      <c r="AG1034" s="393">
        <v>0</v>
      </c>
      <c r="AH1034" s="397" t="s">
        <v>633</v>
      </c>
      <c r="AL1034" s="525" t="s">
        <v>16474</v>
      </c>
      <c r="AM1034" s="513" t="s">
        <v>83</v>
      </c>
      <c r="AN1034" s="508">
        <v>100</v>
      </c>
      <c r="AO1034" s="514">
        <v>1429</v>
      </c>
      <c r="AP1034" s="498">
        <v>1429</v>
      </c>
      <c r="AQ1034" s="515">
        <v>0</v>
      </c>
      <c r="AR1034" s="512" t="s">
        <v>16475</v>
      </c>
      <c r="BA1034" s="338" t="s">
        <v>8917</v>
      </c>
    </row>
    <row r="1035" spans="2:53" ht="16.5" customHeight="1">
      <c r="B1035" s="398" t="s">
        <v>8918</v>
      </c>
      <c r="C1035" s="381" t="s">
        <v>8919</v>
      </c>
      <c r="D1035" s="383">
        <v>1430</v>
      </c>
      <c r="E1035" s="382" t="s">
        <v>8920</v>
      </c>
      <c r="F1035" s="369" t="s">
        <v>8921</v>
      </c>
      <c r="G1035" s="385" t="s">
        <v>8920</v>
      </c>
      <c r="H1035" s="386"/>
      <c r="I1035" s="384" t="s">
        <v>324</v>
      </c>
      <c r="J1035" s="367" t="s">
        <v>103</v>
      </c>
      <c r="K1035" s="366" t="s">
        <v>84</v>
      </c>
      <c r="L1035" s="387">
        <v>17</v>
      </c>
      <c r="M1035" s="388" t="s">
        <v>8922</v>
      </c>
      <c r="N1035" s="389">
        <v>1000</v>
      </c>
      <c r="O1035" s="390" t="s">
        <v>1348</v>
      </c>
      <c r="P1035" s="373" t="s">
        <v>1348</v>
      </c>
      <c r="Q1035" s="372" t="s">
        <v>3638</v>
      </c>
      <c r="R1035" s="374">
        <v>30</v>
      </c>
      <c r="S1035" s="375">
        <v>25</v>
      </c>
      <c r="T1035" s="392">
        <v>25</v>
      </c>
      <c r="U1035" s="391" t="s">
        <v>8921</v>
      </c>
      <c r="V1035" s="376">
        <v>119.75600109053792</v>
      </c>
      <c r="W1035" s="378">
        <v>121.1030781813899</v>
      </c>
      <c r="X1035" s="377">
        <v>60.695460364036087</v>
      </c>
      <c r="Y1035" s="387" t="s">
        <v>633</v>
      </c>
      <c r="Z1035" s="395" t="s">
        <v>4557</v>
      </c>
      <c r="AA1035" s="380">
        <v>198</v>
      </c>
      <c r="AB1035" s="379" t="s">
        <v>3630</v>
      </c>
      <c r="AC1035" s="380">
        <v>10</v>
      </c>
      <c r="AD1035" s="379" t="s">
        <v>3630</v>
      </c>
      <c r="AE1035" s="394">
        <v>0</v>
      </c>
      <c r="AF1035" s="396">
        <v>0</v>
      </c>
      <c r="AG1035" s="393">
        <v>0</v>
      </c>
      <c r="AH1035" s="397" t="s">
        <v>633</v>
      </c>
      <c r="AL1035" s="525" t="s">
        <v>16476</v>
      </c>
      <c r="AM1035" s="513" t="s">
        <v>84</v>
      </c>
      <c r="AN1035" s="508">
        <v>100</v>
      </c>
      <c r="AO1035" s="514">
        <v>1430</v>
      </c>
      <c r="AP1035" s="498">
        <v>1025</v>
      </c>
      <c r="AQ1035" s="515">
        <v>405</v>
      </c>
      <c r="AR1035" s="512" t="s">
        <v>16477</v>
      </c>
      <c r="BA1035" s="338" t="s">
        <v>8923</v>
      </c>
    </row>
    <row r="1036" spans="2:53" ht="16.5" customHeight="1">
      <c r="B1036" s="398" t="s">
        <v>8924</v>
      </c>
      <c r="C1036" s="381" t="s">
        <v>8925</v>
      </c>
      <c r="D1036" s="383">
        <v>1430</v>
      </c>
      <c r="E1036" s="382" t="s">
        <v>8926</v>
      </c>
      <c r="F1036" s="369" t="s">
        <v>8927</v>
      </c>
      <c r="G1036" s="385" t="s">
        <v>8926</v>
      </c>
      <c r="H1036" s="386"/>
      <c r="I1036" s="384" t="s">
        <v>402</v>
      </c>
      <c r="J1036" s="367" t="s">
        <v>75</v>
      </c>
      <c r="K1036" s="366" t="s">
        <v>84</v>
      </c>
      <c r="L1036" s="387">
        <v>23</v>
      </c>
      <c r="M1036" s="388" t="s">
        <v>4038</v>
      </c>
      <c r="N1036" s="389">
        <v>1000</v>
      </c>
      <c r="O1036" s="390" t="s">
        <v>1348</v>
      </c>
      <c r="P1036" s="373" t="s">
        <v>1348</v>
      </c>
      <c r="Q1036" s="372" t="s">
        <v>3638</v>
      </c>
      <c r="R1036" s="374">
        <v>30</v>
      </c>
      <c r="S1036" s="375">
        <v>30</v>
      </c>
      <c r="T1036" s="392">
        <v>20</v>
      </c>
      <c r="U1036" s="391" t="s">
        <v>8927</v>
      </c>
      <c r="V1036" s="376">
        <v>119.71393141016486</v>
      </c>
      <c r="W1036" s="378">
        <v>121.05453624249792</v>
      </c>
      <c r="X1036" s="377">
        <v>60.675766173668613</v>
      </c>
      <c r="Y1036" s="387" t="s">
        <v>633</v>
      </c>
      <c r="Z1036" s="395" t="s">
        <v>4557</v>
      </c>
      <c r="AA1036" s="380">
        <v>196</v>
      </c>
      <c r="AB1036" s="379" t="s">
        <v>3630</v>
      </c>
      <c r="AC1036" s="380">
        <v>0</v>
      </c>
      <c r="AD1036" s="379" t="s">
        <v>3630</v>
      </c>
      <c r="AE1036" s="394">
        <v>0</v>
      </c>
      <c r="AF1036" s="396">
        <v>0</v>
      </c>
      <c r="AG1036" s="393">
        <v>0</v>
      </c>
      <c r="AH1036" s="397" t="s">
        <v>633</v>
      </c>
      <c r="AL1036" s="525" t="s">
        <v>16478</v>
      </c>
      <c r="AM1036" s="513" t="s">
        <v>84</v>
      </c>
      <c r="AN1036" s="508">
        <v>100</v>
      </c>
      <c r="AO1036" s="514">
        <v>1430</v>
      </c>
      <c r="AP1036" s="498">
        <v>1025</v>
      </c>
      <c r="AQ1036" s="515">
        <v>405</v>
      </c>
      <c r="AR1036" s="512" t="s">
        <v>16479</v>
      </c>
      <c r="BA1036" s="338" t="s">
        <v>8928</v>
      </c>
    </row>
    <row r="1037" spans="2:53" ht="16.5" customHeight="1">
      <c r="B1037" s="398" t="s">
        <v>8924</v>
      </c>
      <c r="C1037" s="381" t="s">
        <v>8925</v>
      </c>
      <c r="D1037" s="383">
        <v>1431</v>
      </c>
      <c r="E1037" s="382" t="s">
        <v>633</v>
      </c>
      <c r="F1037" s="369" t="s">
        <v>8929</v>
      </c>
      <c r="G1037" s="385" t="s">
        <v>8930</v>
      </c>
      <c r="H1037" s="386"/>
      <c r="I1037" s="384" t="s">
        <v>403</v>
      </c>
      <c r="J1037" s="367" t="s">
        <v>141</v>
      </c>
      <c r="K1037" s="366" t="s">
        <v>83</v>
      </c>
      <c r="L1037" s="387">
        <v>17</v>
      </c>
      <c r="M1037" s="388" t="s">
        <v>8931</v>
      </c>
      <c r="N1037" s="389">
        <v>1000</v>
      </c>
      <c r="O1037" s="390" t="s">
        <v>1350</v>
      </c>
      <c r="P1037" s="373" t="s">
        <v>1351</v>
      </c>
      <c r="Q1037" s="372" t="s">
        <v>3638</v>
      </c>
      <c r="R1037" s="374">
        <v>20</v>
      </c>
      <c r="S1037" s="375">
        <v>30</v>
      </c>
      <c r="T1037" s="392">
        <v>25</v>
      </c>
      <c r="U1037" s="391" t="s">
        <v>8929</v>
      </c>
      <c r="V1037" s="376">
        <v>119.80300657616289</v>
      </c>
      <c r="W1037" s="378">
        <v>121.15731528018794</v>
      </c>
      <c r="X1037" s="377">
        <v>60.569839071824596</v>
      </c>
      <c r="Y1037" s="387">
        <v>60.65</v>
      </c>
      <c r="Z1037" s="395" t="s">
        <v>4557</v>
      </c>
      <c r="AA1037" s="380">
        <v>198</v>
      </c>
      <c r="AB1037" s="379" t="s">
        <v>3630</v>
      </c>
      <c r="AC1037" s="380">
        <v>50</v>
      </c>
      <c r="AD1037" s="379" t="s">
        <v>3630</v>
      </c>
      <c r="AE1037" s="394">
        <v>0</v>
      </c>
      <c r="AF1037" s="396">
        <v>12.279</v>
      </c>
      <c r="AG1037" s="393">
        <v>0</v>
      </c>
      <c r="AH1037" s="397" t="s">
        <v>8057</v>
      </c>
      <c r="AL1037" s="525" t="s">
        <v>16480</v>
      </c>
      <c r="AM1037" s="513" t="s">
        <v>83</v>
      </c>
      <c r="AN1037" s="508">
        <v>100</v>
      </c>
      <c r="AO1037" s="514">
        <v>1431</v>
      </c>
      <c r="AP1037" s="498">
        <v>1431</v>
      </c>
      <c r="AQ1037" s="515">
        <v>0</v>
      </c>
      <c r="AR1037" s="512" t="s">
        <v>16481</v>
      </c>
      <c r="BA1037" s="338" t="s">
        <v>8932</v>
      </c>
    </row>
    <row r="1038" spans="2:53" ht="16.5" customHeight="1">
      <c r="B1038" s="398" t="s">
        <v>8933</v>
      </c>
      <c r="C1038" s="381" t="s">
        <v>8934</v>
      </c>
      <c r="D1038" s="383">
        <v>1431</v>
      </c>
      <c r="E1038" s="382" t="s">
        <v>633</v>
      </c>
      <c r="F1038" s="369" t="s">
        <v>8929</v>
      </c>
      <c r="G1038" s="385" t="s">
        <v>8770</v>
      </c>
      <c r="H1038" s="386"/>
      <c r="I1038" s="384" t="s">
        <v>337</v>
      </c>
      <c r="J1038" s="367" t="s">
        <v>69</v>
      </c>
      <c r="K1038" s="366" t="s">
        <v>83</v>
      </c>
      <c r="L1038" s="387">
        <v>21</v>
      </c>
      <c r="M1038" s="388" t="s">
        <v>8935</v>
      </c>
      <c r="N1038" s="389">
        <v>1000</v>
      </c>
      <c r="O1038" s="390" t="s">
        <v>1350</v>
      </c>
      <c r="P1038" s="373" t="s">
        <v>1351</v>
      </c>
      <c r="Q1038" s="372" t="s">
        <v>3638</v>
      </c>
      <c r="R1038" s="374">
        <v>20</v>
      </c>
      <c r="S1038" s="375">
        <v>35</v>
      </c>
      <c r="T1038" s="392">
        <v>30</v>
      </c>
      <c r="U1038" s="391" t="s">
        <v>8929</v>
      </c>
      <c r="V1038" s="376">
        <v>119.79879713635306</v>
      </c>
      <c r="W1038" s="378">
        <v>121.15245823425353</v>
      </c>
      <c r="X1038" s="377">
        <v>60.564372314696691</v>
      </c>
      <c r="Y1038" s="387">
        <v>60.65</v>
      </c>
      <c r="Z1038" s="395" t="s">
        <v>4557</v>
      </c>
      <c r="AA1038" s="380">
        <v>144</v>
      </c>
      <c r="AB1038" s="379" t="s">
        <v>3630</v>
      </c>
      <c r="AC1038" s="380">
        <v>0</v>
      </c>
      <c r="AD1038" s="379" t="s">
        <v>3630</v>
      </c>
      <c r="AE1038" s="394">
        <v>0</v>
      </c>
      <c r="AF1038" s="396">
        <v>0</v>
      </c>
      <c r="AG1038" s="393">
        <v>0</v>
      </c>
      <c r="AH1038" s="397" t="s">
        <v>633</v>
      </c>
      <c r="AL1038" s="525" t="s">
        <v>16482</v>
      </c>
      <c r="AM1038" s="513" t="s">
        <v>83</v>
      </c>
      <c r="AN1038" s="508">
        <v>100</v>
      </c>
      <c r="AO1038" s="514">
        <v>1431</v>
      </c>
      <c r="AP1038" s="498">
        <v>1431</v>
      </c>
      <c r="AQ1038" s="515">
        <v>0</v>
      </c>
      <c r="AR1038" s="512" t="s">
        <v>16483</v>
      </c>
      <c r="BA1038" s="338" t="s">
        <v>8936</v>
      </c>
    </row>
    <row r="1039" spans="2:53" ht="16.5" customHeight="1">
      <c r="B1039" s="398" t="s">
        <v>8937</v>
      </c>
      <c r="C1039" s="381" t="s">
        <v>8938</v>
      </c>
      <c r="D1039" s="383">
        <v>1432</v>
      </c>
      <c r="E1039" s="382" t="s">
        <v>8856</v>
      </c>
      <c r="F1039" s="369" t="s">
        <v>8939</v>
      </c>
      <c r="G1039" s="385" t="s">
        <v>8856</v>
      </c>
      <c r="H1039" s="386"/>
      <c r="I1039" s="384" t="s">
        <v>327</v>
      </c>
      <c r="J1039" s="367" t="s">
        <v>395</v>
      </c>
      <c r="K1039" s="366" t="s">
        <v>84</v>
      </c>
      <c r="L1039" s="387">
        <v>7</v>
      </c>
      <c r="M1039" s="388" t="s">
        <v>8940</v>
      </c>
      <c r="N1039" s="389">
        <v>800</v>
      </c>
      <c r="O1039" s="390" t="s">
        <v>1350</v>
      </c>
      <c r="P1039" s="373" t="s">
        <v>1350</v>
      </c>
      <c r="Q1039" s="372" t="s">
        <v>3638</v>
      </c>
      <c r="R1039" s="374">
        <v>40</v>
      </c>
      <c r="S1039" s="375">
        <v>30</v>
      </c>
      <c r="T1039" s="392">
        <v>30</v>
      </c>
      <c r="U1039" s="391" t="s">
        <v>8939</v>
      </c>
      <c r="V1039" s="376">
        <v>119.69052832874418</v>
      </c>
      <c r="W1039" s="378">
        <v>121.02753268701251</v>
      </c>
      <c r="X1039" s="377">
        <v>60.660969492121673</v>
      </c>
      <c r="Y1039" s="387" t="s">
        <v>633</v>
      </c>
      <c r="Z1039" s="395" t="s">
        <v>4557</v>
      </c>
      <c r="AA1039" s="380">
        <v>190</v>
      </c>
      <c r="AB1039" s="379" t="s">
        <v>3630</v>
      </c>
      <c r="AC1039" s="380">
        <v>10</v>
      </c>
      <c r="AD1039" s="379" t="s">
        <v>3630</v>
      </c>
      <c r="AE1039" s="394">
        <v>0</v>
      </c>
      <c r="AF1039" s="396">
        <v>0</v>
      </c>
      <c r="AG1039" s="393">
        <v>0</v>
      </c>
      <c r="AH1039" s="397" t="s">
        <v>633</v>
      </c>
      <c r="AL1039" s="525" t="s">
        <v>16484</v>
      </c>
      <c r="AM1039" s="513" t="s">
        <v>84</v>
      </c>
      <c r="AN1039" s="508">
        <v>100</v>
      </c>
      <c r="AO1039" s="514">
        <v>1432</v>
      </c>
      <c r="AP1039" s="498">
        <v>1026</v>
      </c>
      <c r="AQ1039" s="515">
        <v>406</v>
      </c>
      <c r="AR1039" s="512" t="s">
        <v>16485</v>
      </c>
      <c r="BA1039" s="338" t="s">
        <v>8941</v>
      </c>
    </row>
    <row r="1040" spans="2:53" ht="16.5" customHeight="1">
      <c r="B1040" s="398" t="s">
        <v>8942</v>
      </c>
      <c r="C1040" s="381" t="s">
        <v>8943</v>
      </c>
      <c r="D1040" s="383">
        <v>1432</v>
      </c>
      <c r="E1040" s="382" t="s">
        <v>633</v>
      </c>
      <c r="F1040" s="369" t="s">
        <v>8944</v>
      </c>
      <c r="G1040" s="385" t="s">
        <v>8821</v>
      </c>
      <c r="H1040" s="386"/>
      <c r="I1040" s="384" t="s">
        <v>331</v>
      </c>
      <c r="J1040" s="367" t="s">
        <v>854</v>
      </c>
      <c r="K1040" s="366" t="s">
        <v>83</v>
      </c>
      <c r="L1040" s="387">
        <v>9</v>
      </c>
      <c r="M1040" s="388" t="s">
        <v>8946</v>
      </c>
      <c r="N1040" s="389">
        <v>1000</v>
      </c>
      <c r="O1040" s="390" t="s">
        <v>1348</v>
      </c>
      <c r="P1040" s="373" t="s">
        <v>1349</v>
      </c>
      <c r="Q1040" s="372" t="s">
        <v>3638</v>
      </c>
      <c r="R1040" s="374">
        <v>25</v>
      </c>
      <c r="S1040" s="375">
        <v>38</v>
      </c>
      <c r="T1040" s="392">
        <v>25</v>
      </c>
      <c r="U1040" s="391" t="s">
        <v>8944</v>
      </c>
      <c r="V1040" s="376">
        <v>119.78201931518878</v>
      </c>
      <c r="W1040" s="378">
        <v>121.13309920983319</v>
      </c>
      <c r="X1040" s="377">
        <v>60.557440737488996</v>
      </c>
      <c r="Y1040" s="387">
        <v>60.64</v>
      </c>
      <c r="Z1040" s="395" t="s">
        <v>4557</v>
      </c>
      <c r="AA1040" s="380">
        <v>121.25</v>
      </c>
      <c r="AB1040" s="379" t="s">
        <v>3630</v>
      </c>
      <c r="AC1040" s="380">
        <v>10</v>
      </c>
      <c r="AD1040" s="379" t="s">
        <v>3630</v>
      </c>
      <c r="AE1040" s="394">
        <v>0</v>
      </c>
      <c r="AF1040" s="396">
        <v>0</v>
      </c>
      <c r="AG1040" s="393">
        <v>0</v>
      </c>
      <c r="AH1040" s="397" t="s">
        <v>633</v>
      </c>
      <c r="AL1040" s="525" t="s">
        <v>16486</v>
      </c>
      <c r="AM1040" s="513" t="s">
        <v>83</v>
      </c>
      <c r="AN1040" s="508">
        <v>100</v>
      </c>
      <c r="AO1040" s="514">
        <v>1432</v>
      </c>
      <c r="AP1040" s="498">
        <v>1432</v>
      </c>
      <c r="AQ1040" s="515">
        <v>0</v>
      </c>
      <c r="AR1040" s="512" t="s">
        <v>16487</v>
      </c>
      <c r="BA1040" s="338" t="s">
        <v>8947</v>
      </c>
    </row>
    <row r="1041" spans="2:53" ht="16.5" customHeight="1">
      <c r="B1041" s="398" t="s">
        <v>8948</v>
      </c>
      <c r="C1041" s="381" t="s">
        <v>8949</v>
      </c>
      <c r="D1041" s="383">
        <v>1433</v>
      </c>
      <c r="E1041" s="382" t="s">
        <v>633</v>
      </c>
      <c r="F1041" s="369" t="s">
        <v>8921</v>
      </c>
      <c r="G1041" s="385" t="s">
        <v>8950</v>
      </c>
      <c r="H1041" s="386"/>
      <c r="I1041" s="384" t="s">
        <v>1207</v>
      </c>
      <c r="J1041" s="367" t="s">
        <v>87</v>
      </c>
      <c r="K1041" s="366" t="s">
        <v>83</v>
      </c>
      <c r="L1041" s="387">
        <v>30</v>
      </c>
      <c r="M1041" s="388" t="s">
        <v>8951</v>
      </c>
      <c r="N1041" s="389">
        <v>1000</v>
      </c>
      <c r="O1041" s="390" t="s">
        <v>1350</v>
      </c>
      <c r="P1041" s="373" t="s">
        <v>1351</v>
      </c>
      <c r="Q1041" s="372" t="s">
        <v>3638</v>
      </c>
      <c r="R1041" s="374">
        <v>25</v>
      </c>
      <c r="S1041" s="375">
        <v>30</v>
      </c>
      <c r="T1041" s="392">
        <v>25</v>
      </c>
      <c r="U1041" s="391" t="s">
        <v>8921</v>
      </c>
      <c r="V1041" s="376">
        <v>119.751624445704</v>
      </c>
      <c r="W1041" s="378">
        <v>121.09802820658155</v>
      </c>
      <c r="X1041" s="377">
        <v>60.540173673857225</v>
      </c>
      <c r="Y1041" s="387">
        <v>60.62</v>
      </c>
      <c r="Z1041" s="395" t="s">
        <v>4557</v>
      </c>
      <c r="AA1041" s="380">
        <v>199</v>
      </c>
      <c r="AB1041" s="379" t="s">
        <v>3630</v>
      </c>
      <c r="AC1041" s="380">
        <v>10</v>
      </c>
      <c r="AD1041" s="379" t="s">
        <v>3630</v>
      </c>
      <c r="AE1041" s="394">
        <v>0</v>
      </c>
      <c r="AF1041" s="396">
        <v>0</v>
      </c>
      <c r="AG1041" s="393">
        <v>0</v>
      </c>
      <c r="AH1041" s="397" t="s">
        <v>633</v>
      </c>
      <c r="AL1041" s="525" t="s">
        <v>16488</v>
      </c>
      <c r="AM1041" s="513" t="s">
        <v>83</v>
      </c>
      <c r="AN1041" s="508">
        <v>100</v>
      </c>
      <c r="AO1041" s="514">
        <v>1433</v>
      </c>
      <c r="AP1041" s="498">
        <v>1433</v>
      </c>
      <c r="AQ1041" s="515">
        <v>0</v>
      </c>
      <c r="AR1041" s="512" t="s">
        <v>16489</v>
      </c>
      <c r="BA1041" s="338" t="s">
        <v>8952</v>
      </c>
    </row>
    <row r="1042" spans="2:53" ht="16.5" customHeight="1">
      <c r="B1042" s="398" t="s">
        <v>8953</v>
      </c>
      <c r="C1042" s="381" t="s">
        <v>8954</v>
      </c>
      <c r="D1042" s="383">
        <v>1433</v>
      </c>
      <c r="E1042" s="382" t="s">
        <v>633</v>
      </c>
      <c r="F1042" s="369" t="s">
        <v>8955</v>
      </c>
      <c r="G1042" s="385" t="s">
        <v>8956</v>
      </c>
      <c r="H1042" s="386"/>
      <c r="I1042" s="384" t="s">
        <v>402</v>
      </c>
      <c r="J1042" s="367" t="s">
        <v>815</v>
      </c>
      <c r="K1042" s="366" t="s">
        <v>83</v>
      </c>
      <c r="L1042" s="387">
        <v>12</v>
      </c>
      <c r="M1042" s="388" t="s">
        <v>8890</v>
      </c>
      <c r="N1042" s="389">
        <v>1000</v>
      </c>
      <c r="O1042" s="390" t="s">
        <v>1348</v>
      </c>
      <c r="P1042" s="373" t="s">
        <v>1348</v>
      </c>
      <c r="Q1042" s="372" t="s">
        <v>3638</v>
      </c>
      <c r="R1042" s="374">
        <v>20</v>
      </c>
      <c r="S1042" s="375">
        <v>30</v>
      </c>
      <c r="T1042" s="392">
        <v>30</v>
      </c>
      <c r="U1042" s="391" t="s">
        <v>8955</v>
      </c>
      <c r="V1042" s="376">
        <v>119.7478779661098</v>
      </c>
      <c r="W1042" s="378">
        <v>121.0937053455113</v>
      </c>
      <c r="X1042" s="377">
        <v>60.539208344189461</v>
      </c>
      <c r="Y1042" s="387" t="s">
        <v>633</v>
      </c>
      <c r="Z1042" s="395" t="s">
        <v>4557</v>
      </c>
      <c r="AA1042" s="380">
        <v>196</v>
      </c>
      <c r="AB1042" s="379" t="s">
        <v>3630</v>
      </c>
      <c r="AC1042" s="380">
        <v>0</v>
      </c>
      <c r="AD1042" s="379" t="s">
        <v>3630</v>
      </c>
      <c r="AE1042" s="394">
        <v>0</v>
      </c>
      <c r="AF1042" s="396">
        <v>0</v>
      </c>
      <c r="AG1042" s="393">
        <v>0</v>
      </c>
      <c r="AH1042" s="397" t="s">
        <v>633</v>
      </c>
      <c r="AL1042" s="525" t="s">
        <v>16490</v>
      </c>
      <c r="AM1042" s="513" t="s">
        <v>83</v>
      </c>
      <c r="AN1042" s="508">
        <v>100</v>
      </c>
      <c r="AO1042" s="514">
        <v>1433</v>
      </c>
      <c r="AP1042" s="498">
        <v>1433</v>
      </c>
      <c r="AQ1042" s="515">
        <v>0</v>
      </c>
      <c r="AR1042" s="512" t="s">
        <v>16489</v>
      </c>
      <c r="BA1042" s="338" t="s">
        <v>8957</v>
      </c>
    </row>
    <row r="1043" spans="2:53" ht="16.5" customHeight="1">
      <c r="B1043" s="398" t="s">
        <v>8958</v>
      </c>
      <c r="C1043" s="381" t="s">
        <v>8959</v>
      </c>
      <c r="D1043" s="383">
        <v>1434</v>
      </c>
      <c r="E1043" s="382" t="s">
        <v>633</v>
      </c>
      <c r="F1043" s="369" t="s">
        <v>8960</v>
      </c>
      <c r="G1043" s="385" t="s">
        <v>8961</v>
      </c>
      <c r="H1043" s="386"/>
      <c r="I1043" s="384" t="s">
        <v>403</v>
      </c>
      <c r="J1043" s="367" t="s">
        <v>182</v>
      </c>
      <c r="K1043" s="366" t="s">
        <v>83</v>
      </c>
      <c r="L1043" s="387">
        <v>15</v>
      </c>
      <c r="M1043" s="388" t="s">
        <v>8962</v>
      </c>
      <c r="N1043" s="389">
        <v>1000</v>
      </c>
      <c r="O1043" s="390" t="s">
        <v>1350</v>
      </c>
      <c r="P1043" s="373" t="s">
        <v>1351</v>
      </c>
      <c r="Q1043" s="372" t="s">
        <v>3638</v>
      </c>
      <c r="R1043" s="374">
        <v>20</v>
      </c>
      <c r="S1043" s="375">
        <v>30</v>
      </c>
      <c r="T1043" s="392">
        <v>25</v>
      </c>
      <c r="U1043" s="391" t="s">
        <v>8960</v>
      </c>
      <c r="V1043" s="376">
        <v>119.74315611297506</v>
      </c>
      <c r="W1043" s="378">
        <v>121.08825705343276</v>
      </c>
      <c r="X1043" s="377">
        <v>60.534293416796089</v>
      </c>
      <c r="Y1043" s="387">
        <v>60.61</v>
      </c>
      <c r="Z1043" s="395" t="s">
        <v>4557</v>
      </c>
      <c r="AA1043" s="380">
        <v>198</v>
      </c>
      <c r="AB1043" s="379" t="s">
        <v>3630</v>
      </c>
      <c r="AC1043" s="380">
        <v>50</v>
      </c>
      <c r="AD1043" s="379" t="s">
        <v>3630</v>
      </c>
      <c r="AE1043" s="394">
        <v>0</v>
      </c>
      <c r="AF1043" s="396">
        <v>0</v>
      </c>
      <c r="AG1043" s="393">
        <v>0</v>
      </c>
      <c r="AH1043" s="397" t="s">
        <v>633</v>
      </c>
      <c r="AL1043" s="525" t="s">
        <v>16491</v>
      </c>
      <c r="AM1043" s="513" t="s">
        <v>83</v>
      </c>
      <c r="AN1043" s="508">
        <v>100</v>
      </c>
      <c r="AO1043" s="514">
        <v>1434</v>
      </c>
      <c r="AP1043" s="498">
        <v>1434</v>
      </c>
      <c r="AQ1043" s="515">
        <v>0</v>
      </c>
      <c r="AR1043" s="512" t="s">
        <v>16492</v>
      </c>
      <c r="BA1043" s="338" t="s">
        <v>8963</v>
      </c>
    </row>
    <row r="1044" spans="2:53" ht="16.5" customHeight="1">
      <c r="B1044" s="398" t="s">
        <v>8964</v>
      </c>
      <c r="C1044" s="381" t="s">
        <v>8965</v>
      </c>
      <c r="D1044" s="383">
        <v>1434</v>
      </c>
      <c r="E1044" s="382" t="s">
        <v>633</v>
      </c>
      <c r="F1044" s="369" t="s">
        <v>8966</v>
      </c>
      <c r="G1044" s="385" t="s">
        <v>8967</v>
      </c>
      <c r="H1044" s="386"/>
      <c r="I1044" s="384" t="s">
        <v>403</v>
      </c>
      <c r="J1044" s="367" t="s">
        <v>69</v>
      </c>
      <c r="K1044" s="366" t="s">
        <v>83</v>
      </c>
      <c r="L1044" s="387">
        <v>26</v>
      </c>
      <c r="M1044" s="388" t="s">
        <v>8969</v>
      </c>
      <c r="N1044" s="389">
        <v>1000</v>
      </c>
      <c r="O1044" s="390" t="s">
        <v>1350</v>
      </c>
      <c r="P1044" s="373" t="s">
        <v>1351</v>
      </c>
      <c r="Q1044" s="372" t="s">
        <v>3638</v>
      </c>
      <c r="R1044" s="374">
        <v>20</v>
      </c>
      <c r="S1044" s="375">
        <v>30</v>
      </c>
      <c r="T1044" s="392">
        <v>25</v>
      </c>
      <c r="U1044" s="391" t="s">
        <v>8966</v>
      </c>
      <c r="V1044" s="376">
        <v>119.73396113679625</v>
      </c>
      <c r="W1044" s="378">
        <v>121.07764746553413</v>
      </c>
      <c r="X1044" s="377">
        <v>60.529195698834805</v>
      </c>
      <c r="Y1044" s="387">
        <v>60.6</v>
      </c>
      <c r="Z1044" s="395" t="s">
        <v>4557</v>
      </c>
      <c r="AA1044" s="380">
        <v>198</v>
      </c>
      <c r="AB1044" s="379" t="s">
        <v>3630</v>
      </c>
      <c r="AC1044" s="380">
        <v>50</v>
      </c>
      <c r="AD1044" s="379" t="s">
        <v>3630</v>
      </c>
      <c r="AE1044" s="394">
        <v>0</v>
      </c>
      <c r="AF1044" s="396">
        <v>0</v>
      </c>
      <c r="AG1044" s="393">
        <v>0</v>
      </c>
      <c r="AH1044" s="397" t="s">
        <v>633</v>
      </c>
      <c r="AL1044" s="525" t="s">
        <v>16493</v>
      </c>
      <c r="AM1044" s="513" t="s">
        <v>83</v>
      </c>
      <c r="AN1044" s="508">
        <v>100</v>
      </c>
      <c r="AO1044" s="514">
        <v>1434</v>
      </c>
      <c r="AP1044" s="498">
        <v>1434</v>
      </c>
      <c r="AQ1044" s="515">
        <v>0</v>
      </c>
      <c r="AR1044" s="512" t="s">
        <v>16494</v>
      </c>
      <c r="BA1044" s="338" t="s">
        <v>8970</v>
      </c>
    </row>
    <row r="1045" spans="2:53" ht="16.5" customHeight="1">
      <c r="B1045" s="398" t="s">
        <v>8971</v>
      </c>
      <c r="C1045" s="381" t="s">
        <v>8972</v>
      </c>
      <c r="D1045" s="383">
        <v>1435</v>
      </c>
      <c r="E1045" s="382" t="s">
        <v>8666</v>
      </c>
      <c r="F1045" s="369" t="s">
        <v>8973</v>
      </c>
      <c r="G1045" s="385" t="s">
        <v>8666</v>
      </c>
      <c r="H1045" s="386"/>
      <c r="I1045" s="384" t="s">
        <v>402</v>
      </c>
      <c r="J1045" s="367" t="s">
        <v>78</v>
      </c>
      <c r="K1045" s="366" t="s">
        <v>84</v>
      </c>
      <c r="L1045" s="387">
        <v>14</v>
      </c>
      <c r="M1045" s="388" t="s">
        <v>8974</v>
      </c>
      <c r="N1045" s="389">
        <v>1000</v>
      </c>
      <c r="O1045" s="390" t="s">
        <v>1348</v>
      </c>
      <c r="P1045" s="373" t="s">
        <v>1348</v>
      </c>
      <c r="Q1045" s="372" t="s">
        <v>3638</v>
      </c>
      <c r="R1045" s="374">
        <v>30</v>
      </c>
      <c r="S1045" s="375">
        <v>30</v>
      </c>
      <c r="T1045" s="392">
        <v>20</v>
      </c>
      <c r="U1045" s="391" t="s">
        <v>8973</v>
      </c>
      <c r="V1045" s="376">
        <v>119.58552081116372</v>
      </c>
      <c r="W1045" s="378">
        <v>120.93593748249768</v>
      </c>
      <c r="X1045" s="377">
        <v>60.609270853169306</v>
      </c>
      <c r="Y1045" s="387" t="s">
        <v>633</v>
      </c>
      <c r="Z1045" s="395" t="s">
        <v>4557</v>
      </c>
      <c r="AA1045" s="380">
        <v>196</v>
      </c>
      <c r="AB1045" s="379" t="s">
        <v>3630</v>
      </c>
      <c r="AC1045" s="380">
        <v>0</v>
      </c>
      <c r="AD1045" s="379" t="s">
        <v>3630</v>
      </c>
      <c r="AE1045" s="394">
        <v>0</v>
      </c>
      <c r="AF1045" s="396">
        <v>0</v>
      </c>
      <c r="AG1045" s="393">
        <v>0</v>
      </c>
      <c r="AH1045" s="397" t="s">
        <v>633</v>
      </c>
      <c r="AL1045" s="525" t="s">
        <v>16495</v>
      </c>
      <c r="AM1045" s="513" t="s">
        <v>84</v>
      </c>
      <c r="AN1045" s="508">
        <v>100</v>
      </c>
      <c r="AO1045" s="514">
        <v>1435</v>
      </c>
      <c r="AP1045" s="498">
        <v>1027</v>
      </c>
      <c r="AQ1045" s="515">
        <v>408</v>
      </c>
      <c r="AR1045" s="512" t="s">
        <v>16496</v>
      </c>
      <c r="BA1045" s="338" t="s">
        <v>8975</v>
      </c>
    </row>
    <row r="1046" spans="2:53" ht="16.5" customHeight="1">
      <c r="B1046" s="398" t="s">
        <v>8976</v>
      </c>
      <c r="C1046" s="381" t="s">
        <v>8977</v>
      </c>
      <c r="D1046" s="383">
        <v>1435</v>
      </c>
      <c r="E1046" s="382" t="s">
        <v>8674</v>
      </c>
      <c r="F1046" s="369" t="s">
        <v>8978</v>
      </c>
      <c r="G1046" s="385" t="s">
        <v>8821</v>
      </c>
      <c r="H1046" s="386"/>
      <c r="I1046" s="384" t="s">
        <v>1207</v>
      </c>
      <c r="J1046" s="367" t="s">
        <v>1134</v>
      </c>
      <c r="K1046" s="366" t="s">
        <v>84</v>
      </c>
      <c r="L1046" s="387">
        <v>22</v>
      </c>
      <c r="M1046" s="388" t="s">
        <v>8979</v>
      </c>
      <c r="N1046" s="389">
        <v>1000</v>
      </c>
      <c r="O1046" s="390" t="s">
        <v>1350</v>
      </c>
      <c r="P1046" s="373" t="s">
        <v>1351</v>
      </c>
      <c r="Q1046" s="372" t="s">
        <v>3638</v>
      </c>
      <c r="R1046" s="374">
        <v>25</v>
      </c>
      <c r="S1046" s="375">
        <v>30</v>
      </c>
      <c r="T1046" s="392">
        <v>25</v>
      </c>
      <c r="U1046" s="391" t="s">
        <v>8978</v>
      </c>
      <c r="V1046" s="376">
        <v>119.68767196556389</v>
      </c>
      <c r="W1046" s="378">
        <v>121.02423688334294</v>
      </c>
      <c r="X1046" s="377">
        <v>60.659045575546578</v>
      </c>
      <c r="Y1046" s="387">
        <v>60.559999999999995</v>
      </c>
      <c r="Z1046" s="395" t="s">
        <v>4557</v>
      </c>
      <c r="AA1046" s="380">
        <v>199</v>
      </c>
      <c r="AB1046" s="379" t="s">
        <v>3630</v>
      </c>
      <c r="AC1046" s="380">
        <v>10</v>
      </c>
      <c r="AD1046" s="379" t="s">
        <v>3630</v>
      </c>
      <c r="AE1046" s="394">
        <v>0</v>
      </c>
      <c r="AF1046" s="396">
        <v>0</v>
      </c>
      <c r="AG1046" s="393">
        <v>0</v>
      </c>
      <c r="AH1046" s="397" t="s">
        <v>633</v>
      </c>
      <c r="AL1046" s="525" t="s">
        <v>16497</v>
      </c>
      <c r="AM1046" s="513" t="s">
        <v>84</v>
      </c>
      <c r="AN1046" s="508">
        <v>100</v>
      </c>
      <c r="AO1046" s="514">
        <v>1435</v>
      </c>
      <c r="AP1046" s="498">
        <v>1028</v>
      </c>
      <c r="AQ1046" s="515">
        <v>407</v>
      </c>
      <c r="AR1046" s="512" t="s">
        <v>16485</v>
      </c>
      <c r="BA1046" s="338" t="s">
        <v>8980</v>
      </c>
    </row>
    <row r="1047" spans="2:53" ht="16.5" customHeight="1">
      <c r="B1047" s="398" t="s">
        <v>8981</v>
      </c>
      <c r="C1047" s="381" t="s">
        <v>8982</v>
      </c>
      <c r="D1047" s="383">
        <v>1436</v>
      </c>
      <c r="E1047" s="382" t="s">
        <v>633</v>
      </c>
      <c r="F1047" s="369" t="s">
        <v>8983</v>
      </c>
      <c r="G1047" s="385" t="s">
        <v>8783</v>
      </c>
      <c r="H1047" s="386"/>
      <c r="I1047" s="384" t="s">
        <v>1208</v>
      </c>
      <c r="J1047" s="367" t="s">
        <v>1214</v>
      </c>
      <c r="K1047" s="366" t="s">
        <v>83</v>
      </c>
      <c r="L1047" s="387">
        <v>10</v>
      </c>
      <c r="M1047" s="388" t="s">
        <v>8984</v>
      </c>
      <c r="N1047" s="389">
        <v>500</v>
      </c>
      <c r="O1047" s="390" t="s">
        <v>1182</v>
      </c>
      <c r="P1047" s="373" t="s">
        <v>1182</v>
      </c>
      <c r="Q1047" s="372" t="s">
        <v>3638</v>
      </c>
      <c r="R1047" s="374">
        <v>20</v>
      </c>
      <c r="S1047" s="375">
        <v>30</v>
      </c>
      <c r="T1047" s="392">
        <v>30</v>
      </c>
      <c r="U1047" s="391" t="s">
        <v>8983</v>
      </c>
      <c r="V1047" s="376">
        <v>119.66341463414635</v>
      </c>
      <c r="W1047" s="378">
        <v>120.997432605905</v>
      </c>
      <c r="X1047" s="377">
        <v>60.489576379974309</v>
      </c>
      <c r="Y1047" s="387" t="s">
        <v>633</v>
      </c>
      <c r="Z1047" s="395" t="s">
        <v>4557</v>
      </c>
      <c r="AA1047" s="380">
        <v>97</v>
      </c>
      <c r="AB1047" s="379" t="s">
        <v>3630</v>
      </c>
      <c r="AC1047" s="380">
        <v>2</v>
      </c>
      <c r="AD1047" s="379" t="s">
        <v>3630</v>
      </c>
      <c r="AE1047" s="394">
        <v>0</v>
      </c>
      <c r="AF1047" s="396">
        <v>8.2200000000000006</v>
      </c>
      <c r="AG1047" s="393">
        <v>0</v>
      </c>
      <c r="AH1047" s="397" t="s">
        <v>8985</v>
      </c>
      <c r="AL1047" s="525" t="s">
        <v>16498</v>
      </c>
      <c r="AM1047" s="513" t="s">
        <v>83</v>
      </c>
      <c r="AN1047" s="508">
        <v>100</v>
      </c>
      <c r="AO1047" s="514">
        <v>1436</v>
      </c>
      <c r="AP1047" s="498">
        <v>1436</v>
      </c>
      <c r="AQ1047" s="515">
        <v>0</v>
      </c>
      <c r="AR1047" s="512" t="s">
        <v>16499</v>
      </c>
      <c r="BA1047" s="338" t="s">
        <v>8986</v>
      </c>
    </row>
    <row r="1048" spans="2:53" ht="16.5" customHeight="1">
      <c r="B1048" s="398" t="s">
        <v>8981</v>
      </c>
      <c r="C1048" s="381" t="s">
        <v>8982</v>
      </c>
      <c r="D1048" s="383">
        <v>1436</v>
      </c>
      <c r="E1048" s="382" t="s">
        <v>633</v>
      </c>
      <c r="F1048" s="369" t="s">
        <v>8987</v>
      </c>
      <c r="G1048" s="385" t="s">
        <v>8829</v>
      </c>
      <c r="H1048" s="386"/>
      <c r="I1048" s="384" t="s">
        <v>1207</v>
      </c>
      <c r="J1048" s="367" t="s">
        <v>509</v>
      </c>
      <c r="K1048" s="366" t="s">
        <v>83</v>
      </c>
      <c r="L1048" s="387">
        <v>58</v>
      </c>
      <c r="M1048" s="388" t="s">
        <v>8988</v>
      </c>
      <c r="N1048" s="389">
        <v>1000</v>
      </c>
      <c r="O1048" s="390" t="s">
        <v>1350</v>
      </c>
      <c r="P1048" s="373" t="s">
        <v>1351</v>
      </c>
      <c r="Q1048" s="372" t="s">
        <v>3638</v>
      </c>
      <c r="R1048" s="374">
        <v>25</v>
      </c>
      <c r="S1048" s="375">
        <v>30</v>
      </c>
      <c r="T1048" s="392">
        <v>25</v>
      </c>
      <c r="U1048" s="391" t="s">
        <v>8987</v>
      </c>
      <c r="V1048" s="376">
        <v>119.66088938506007</v>
      </c>
      <c r="W1048" s="378">
        <v>120.99543898820532</v>
      </c>
      <c r="X1048" s="377">
        <v>60.4868358133673</v>
      </c>
      <c r="Y1048" s="387">
        <v>60.54</v>
      </c>
      <c r="Z1048" s="395" t="s">
        <v>4557</v>
      </c>
      <c r="AA1048" s="380">
        <v>199</v>
      </c>
      <c r="AB1048" s="379" t="s">
        <v>3630</v>
      </c>
      <c r="AC1048" s="380">
        <v>10</v>
      </c>
      <c r="AD1048" s="379" t="s">
        <v>3630</v>
      </c>
      <c r="AE1048" s="394">
        <v>0</v>
      </c>
      <c r="AF1048" s="396">
        <v>0</v>
      </c>
      <c r="AG1048" s="393">
        <v>0</v>
      </c>
      <c r="AH1048" s="397" t="s">
        <v>633</v>
      </c>
      <c r="AL1048" s="525" t="s">
        <v>16500</v>
      </c>
      <c r="AM1048" s="513" t="s">
        <v>83</v>
      </c>
      <c r="AN1048" s="508">
        <v>100</v>
      </c>
      <c r="AO1048" s="514">
        <v>1436</v>
      </c>
      <c r="AP1048" s="498">
        <v>1436</v>
      </c>
      <c r="AQ1048" s="515">
        <v>0</v>
      </c>
      <c r="AR1048" s="512" t="s">
        <v>16499</v>
      </c>
      <c r="BA1048" s="338" t="s">
        <v>8989</v>
      </c>
    </row>
    <row r="1049" spans="2:53" ht="16.5" customHeight="1">
      <c r="B1049" s="398" t="s">
        <v>8990</v>
      </c>
      <c r="C1049" s="381" t="s">
        <v>8991</v>
      </c>
      <c r="D1049" s="383">
        <v>1437</v>
      </c>
      <c r="E1049" s="382" t="s">
        <v>8896</v>
      </c>
      <c r="F1049" s="369" t="s">
        <v>8992</v>
      </c>
      <c r="G1049" s="385" t="s">
        <v>8993</v>
      </c>
      <c r="H1049" s="386"/>
      <c r="I1049" s="384" t="s">
        <v>331</v>
      </c>
      <c r="J1049" s="367" t="s">
        <v>195</v>
      </c>
      <c r="K1049" s="366" t="s">
        <v>84</v>
      </c>
      <c r="L1049" s="387">
        <v>6</v>
      </c>
      <c r="M1049" s="388" t="s">
        <v>8994</v>
      </c>
      <c r="N1049" s="389">
        <v>1000</v>
      </c>
      <c r="O1049" s="390" t="s">
        <v>1348</v>
      </c>
      <c r="P1049" s="373" t="s">
        <v>1349</v>
      </c>
      <c r="Q1049" s="372" t="s">
        <v>3638</v>
      </c>
      <c r="R1049" s="374">
        <v>38</v>
      </c>
      <c r="S1049" s="375">
        <v>25</v>
      </c>
      <c r="T1049" s="392">
        <v>25</v>
      </c>
      <c r="U1049" s="391" t="s">
        <v>8992</v>
      </c>
      <c r="V1049" s="376">
        <v>119.49186912860381</v>
      </c>
      <c r="W1049" s="378">
        <v>120.86200194363458</v>
      </c>
      <c r="X1049" s="377">
        <v>60.563064463880814</v>
      </c>
      <c r="Y1049" s="387">
        <v>60.72</v>
      </c>
      <c r="Z1049" s="395" t="s">
        <v>4557</v>
      </c>
      <c r="AA1049" s="380">
        <v>121.25</v>
      </c>
      <c r="AB1049" s="379" t="s">
        <v>3630</v>
      </c>
      <c r="AC1049" s="380">
        <v>10</v>
      </c>
      <c r="AD1049" s="379" t="s">
        <v>3630</v>
      </c>
      <c r="AE1049" s="394">
        <v>0</v>
      </c>
      <c r="AF1049" s="396">
        <v>0</v>
      </c>
      <c r="AG1049" s="393">
        <v>0</v>
      </c>
      <c r="AH1049" s="397" t="s">
        <v>633</v>
      </c>
      <c r="AL1049" s="525" t="s">
        <v>16501</v>
      </c>
      <c r="AM1049" s="513" t="s">
        <v>84</v>
      </c>
      <c r="AN1049" s="508">
        <v>100</v>
      </c>
      <c r="AO1049" s="514">
        <v>1437</v>
      </c>
      <c r="AP1049" s="498">
        <v>1027</v>
      </c>
      <c r="AQ1049" s="515">
        <v>410</v>
      </c>
      <c r="AR1049" s="512" t="s">
        <v>16502</v>
      </c>
      <c r="BA1049" s="338" t="s">
        <v>8995</v>
      </c>
    </row>
    <row r="1050" spans="2:53" ht="16.5" customHeight="1">
      <c r="B1050" s="398" t="s">
        <v>8996</v>
      </c>
      <c r="C1050" s="381" t="s">
        <v>8997</v>
      </c>
      <c r="D1050" s="383">
        <v>1437</v>
      </c>
      <c r="E1050" s="382" t="s">
        <v>633</v>
      </c>
      <c r="F1050" s="369" t="s">
        <v>8998</v>
      </c>
      <c r="G1050" s="385" t="s">
        <v>8797</v>
      </c>
      <c r="H1050" s="386"/>
      <c r="I1050" s="384" t="s">
        <v>324</v>
      </c>
      <c r="J1050" s="367" t="s">
        <v>988</v>
      </c>
      <c r="K1050" s="366" t="s">
        <v>83</v>
      </c>
      <c r="L1050" s="387">
        <v>16</v>
      </c>
      <c r="M1050" s="388" t="s">
        <v>7745</v>
      </c>
      <c r="N1050" s="389">
        <v>1000</v>
      </c>
      <c r="O1050" s="390" t="s">
        <v>1348</v>
      </c>
      <c r="P1050" s="373" t="s">
        <v>1348</v>
      </c>
      <c r="Q1050" s="372" t="s">
        <v>3638</v>
      </c>
      <c r="R1050" s="374">
        <v>20</v>
      </c>
      <c r="S1050" s="375">
        <v>30</v>
      </c>
      <c r="T1050" s="392">
        <v>30</v>
      </c>
      <c r="U1050" s="391" t="s">
        <v>8998</v>
      </c>
      <c r="V1050" s="376">
        <v>119.63175467792085</v>
      </c>
      <c r="W1050" s="378">
        <v>120.97243790362172</v>
      </c>
      <c r="X1050" s="377">
        <v>60.47290370922871</v>
      </c>
      <c r="Y1050" s="387" t="s">
        <v>633</v>
      </c>
      <c r="Z1050" s="395" t="s">
        <v>4557</v>
      </c>
      <c r="AA1050" s="380">
        <v>198</v>
      </c>
      <c r="AB1050" s="379" t="s">
        <v>3630</v>
      </c>
      <c r="AC1050" s="380">
        <v>10</v>
      </c>
      <c r="AD1050" s="379" t="s">
        <v>3630</v>
      </c>
      <c r="AE1050" s="394">
        <v>0</v>
      </c>
      <c r="AF1050" s="396">
        <v>0</v>
      </c>
      <c r="AG1050" s="393">
        <v>0</v>
      </c>
      <c r="AH1050" s="397" t="s">
        <v>633</v>
      </c>
      <c r="AL1050" s="525" t="s">
        <v>16503</v>
      </c>
      <c r="AM1050" s="513" t="s">
        <v>83</v>
      </c>
      <c r="AN1050" s="508">
        <v>100</v>
      </c>
      <c r="AO1050" s="514">
        <v>1437</v>
      </c>
      <c r="AP1050" s="498">
        <v>1437</v>
      </c>
      <c r="AQ1050" s="515">
        <v>0</v>
      </c>
      <c r="AR1050" s="512" t="s">
        <v>16504</v>
      </c>
      <c r="BA1050" s="338" t="s">
        <v>8999</v>
      </c>
    </row>
    <row r="1051" spans="2:53" ht="16.5" customHeight="1">
      <c r="B1051" s="398" t="s">
        <v>9000</v>
      </c>
      <c r="C1051" s="381" t="s">
        <v>9001</v>
      </c>
      <c r="D1051" s="383">
        <v>1438</v>
      </c>
      <c r="E1051" s="382" t="s">
        <v>9002</v>
      </c>
      <c r="F1051" s="369" t="s">
        <v>9003</v>
      </c>
      <c r="G1051" s="385" t="s">
        <v>8804</v>
      </c>
      <c r="H1051" s="386"/>
      <c r="I1051" s="384" t="s">
        <v>331</v>
      </c>
      <c r="J1051" s="367" t="s">
        <v>975</v>
      </c>
      <c r="K1051" s="366" t="s">
        <v>84</v>
      </c>
      <c r="L1051" s="387">
        <v>29</v>
      </c>
      <c r="M1051" s="388" t="s">
        <v>9005</v>
      </c>
      <c r="N1051" s="389">
        <v>1000</v>
      </c>
      <c r="O1051" s="390" t="s">
        <v>1348</v>
      </c>
      <c r="P1051" s="373" t="s">
        <v>1349</v>
      </c>
      <c r="Q1051" s="372" t="s">
        <v>3638</v>
      </c>
      <c r="R1051" s="374">
        <v>38</v>
      </c>
      <c r="S1051" s="375">
        <v>25</v>
      </c>
      <c r="T1051" s="392">
        <v>25</v>
      </c>
      <c r="U1051" s="391" t="s">
        <v>9003</v>
      </c>
      <c r="V1051" s="376">
        <v>119.46971169420146</v>
      </c>
      <c r="W1051" s="378">
        <v>120.84450923226431</v>
      </c>
      <c r="X1051" s="377">
        <v>60.552889536767118</v>
      </c>
      <c r="Y1051" s="387">
        <v>60.699999999999996</v>
      </c>
      <c r="Z1051" s="395" t="s">
        <v>4557</v>
      </c>
      <c r="AA1051" s="380">
        <v>121.25</v>
      </c>
      <c r="AB1051" s="379" t="s">
        <v>3630</v>
      </c>
      <c r="AC1051" s="380">
        <v>10</v>
      </c>
      <c r="AD1051" s="379" t="s">
        <v>3630</v>
      </c>
      <c r="AE1051" s="394">
        <v>0</v>
      </c>
      <c r="AF1051" s="396">
        <v>0</v>
      </c>
      <c r="AG1051" s="393">
        <v>0</v>
      </c>
      <c r="AH1051" s="397" t="s">
        <v>633</v>
      </c>
      <c r="AL1051" s="525" t="s">
        <v>16505</v>
      </c>
      <c r="AM1051" s="513" t="s">
        <v>84</v>
      </c>
      <c r="AN1051" s="508">
        <v>100</v>
      </c>
      <c r="AO1051" s="514">
        <v>1438</v>
      </c>
      <c r="AP1051" s="498">
        <v>1028</v>
      </c>
      <c r="AQ1051" s="515">
        <v>410</v>
      </c>
      <c r="AR1051" s="512" t="s">
        <v>16506</v>
      </c>
      <c r="BA1051" s="338" t="s">
        <v>9006</v>
      </c>
    </row>
    <row r="1052" spans="2:53" ht="16.5" customHeight="1">
      <c r="B1052" s="398" t="s">
        <v>9007</v>
      </c>
      <c r="C1052" s="381" t="s">
        <v>9008</v>
      </c>
      <c r="D1052" s="383">
        <v>1438</v>
      </c>
      <c r="E1052" s="382" t="s">
        <v>9009</v>
      </c>
      <c r="F1052" s="369" t="s">
        <v>9010</v>
      </c>
      <c r="G1052" s="385" t="s">
        <v>9009</v>
      </c>
      <c r="H1052" s="386"/>
      <c r="I1052" s="384" t="s">
        <v>324</v>
      </c>
      <c r="J1052" s="367" t="s">
        <v>989</v>
      </c>
      <c r="K1052" s="366" t="s">
        <v>84</v>
      </c>
      <c r="L1052" s="387">
        <v>8</v>
      </c>
      <c r="M1052" s="388" t="s">
        <v>9011</v>
      </c>
      <c r="N1052" s="389">
        <v>1000</v>
      </c>
      <c r="O1052" s="390" t="s">
        <v>1348</v>
      </c>
      <c r="P1052" s="373" t="s">
        <v>1348</v>
      </c>
      <c r="Q1052" s="372" t="s">
        <v>3638</v>
      </c>
      <c r="R1052" s="374">
        <v>30</v>
      </c>
      <c r="S1052" s="375">
        <v>25</v>
      </c>
      <c r="T1052" s="392">
        <v>25</v>
      </c>
      <c r="U1052" s="391" t="s">
        <v>9010</v>
      </c>
      <c r="V1052" s="376">
        <v>119.5000518419405</v>
      </c>
      <c r="W1052" s="378">
        <v>120.86846198047934</v>
      </c>
      <c r="X1052" s="377">
        <v>60.565743088790086</v>
      </c>
      <c r="Y1052" s="387" t="s">
        <v>633</v>
      </c>
      <c r="Z1052" s="395" t="s">
        <v>4557</v>
      </c>
      <c r="AA1052" s="380">
        <v>198</v>
      </c>
      <c r="AB1052" s="379" t="s">
        <v>3630</v>
      </c>
      <c r="AC1052" s="380">
        <v>10</v>
      </c>
      <c r="AD1052" s="379" t="s">
        <v>3630</v>
      </c>
      <c r="AE1052" s="394">
        <v>0</v>
      </c>
      <c r="AF1052" s="396">
        <v>0</v>
      </c>
      <c r="AG1052" s="393">
        <v>0</v>
      </c>
      <c r="AH1052" s="397" t="s">
        <v>633</v>
      </c>
      <c r="AL1052" s="525" t="s">
        <v>16507</v>
      </c>
      <c r="AM1052" s="513" t="s">
        <v>84</v>
      </c>
      <c r="AN1052" s="508">
        <v>100</v>
      </c>
      <c r="AO1052" s="514">
        <v>1438</v>
      </c>
      <c r="AP1052" s="498">
        <v>1028</v>
      </c>
      <c r="AQ1052" s="515">
        <v>410</v>
      </c>
      <c r="AR1052" s="512" t="s">
        <v>16508</v>
      </c>
      <c r="BA1052" s="338" t="s">
        <v>9012</v>
      </c>
    </row>
    <row r="1053" spans="2:53" ht="16.5" customHeight="1">
      <c r="B1053" s="398" t="s">
        <v>9007</v>
      </c>
      <c r="C1053" s="381" t="s">
        <v>9008</v>
      </c>
      <c r="D1053" s="383">
        <v>1439</v>
      </c>
      <c r="E1053" s="382" t="s">
        <v>9013</v>
      </c>
      <c r="F1053" s="369" t="s">
        <v>9014</v>
      </c>
      <c r="G1053" s="385" t="s">
        <v>9015</v>
      </c>
      <c r="H1053" s="386"/>
      <c r="I1053" s="384" t="s">
        <v>403</v>
      </c>
      <c r="J1053" s="367" t="s">
        <v>187</v>
      </c>
      <c r="K1053" s="366" t="s">
        <v>84</v>
      </c>
      <c r="L1053" s="387">
        <v>23</v>
      </c>
      <c r="M1053" s="388" t="s">
        <v>9017</v>
      </c>
      <c r="N1053" s="389">
        <v>1000</v>
      </c>
      <c r="O1053" s="390" t="s">
        <v>1350</v>
      </c>
      <c r="P1053" s="373" t="s">
        <v>1351</v>
      </c>
      <c r="Q1053" s="372" t="s">
        <v>3638</v>
      </c>
      <c r="R1053" s="374">
        <v>30</v>
      </c>
      <c r="S1053" s="375">
        <v>25</v>
      </c>
      <c r="T1053" s="392">
        <v>20</v>
      </c>
      <c r="U1053" s="391" t="s">
        <v>9014</v>
      </c>
      <c r="V1053" s="376">
        <v>119.6096130651047</v>
      </c>
      <c r="W1053" s="378">
        <v>120.95495768297739</v>
      </c>
      <c r="X1053" s="377">
        <v>60.622714625958956</v>
      </c>
      <c r="Y1053" s="387">
        <v>60.8</v>
      </c>
      <c r="Z1053" s="395" t="s">
        <v>4557</v>
      </c>
      <c r="AA1053" s="380">
        <v>198</v>
      </c>
      <c r="AB1053" s="379" t="s">
        <v>3630</v>
      </c>
      <c r="AC1053" s="380">
        <v>50</v>
      </c>
      <c r="AD1053" s="379" t="s">
        <v>3630</v>
      </c>
      <c r="AE1053" s="394">
        <v>0</v>
      </c>
      <c r="AF1053" s="396">
        <v>0</v>
      </c>
      <c r="AG1053" s="393">
        <v>0</v>
      </c>
      <c r="AH1053" s="397" t="s">
        <v>633</v>
      </c>
      <c r="AL1053" s="525" t="s">
        <v>16509</v>
      </c>
      <c r="AM1053" s="513" t="s">
        <v>84</v>
      </c>
      <c r="AN1053" s="508">
        <v>100</v>
      </c>
      <c r="AO1053" s="514">
        <v>1439</v>
      </c>
      <c r="AP1053" s="498">
        <v>1030</v>
      </c>
      <c r="AQ1053" s="515">
        <v>409</v>
      </c>
      <c r="AR1053" s="512" t="s">
        <v>16510</v>
      </c>
      <c r="BA1053" s="338" t="s">
        <v>9018</v>
      </c>
    </row>
    <row r="1054" spans="2:53" ht="16.5" customHeight="1">
      <c r="B1054" s="398" t="s">
        <v>9019</v>
      </c>
      <c r="C1054" s="381" t="s">
        <v>9020</v>
      </c>
      <c r="D1054" s="383">
        <v>1439</v>
      </c>
      <c r="E1054" s="382" t="s">
        <v>633</v>
      </c>
      <c r="F1054" s="369" t="s">
        <v>9014</v>
      </c>
      <c r="G1054" s="385" t="s">
        <v>9021</v>
      </c>
      <c r="H1054" s="386"/>
      <c r="I1054" s="384" t="s">
        <v>1207</v>
      </c>
      <c r="J1054" s="367" t="s">
        <v>94</v>
      </c>
      <c r="K1054" s="366" t="s">
        <v>83</v>
      </c>
      <c r="L1054" s="387">
        <v>25</v>
      </c>
      <c r="M1054" s="388" t="s">
        <v>9022</v>
      </c>
      <c r="N1054" s="389">
        <v>1000</v>
      </c>
      <c r="O1054" s="390" t="s">
        <v>1350</v>
      </c>
      <c r="P1054" s="373" t="s">
        <v>1351</v>
      </c>
      <c r="Q1054" s="372" t="s">
        <v>3638</v>
      </c>
      <c r="R1054" s="374">
        <v>25</v>
      </c>
      <c r="S1054" s="375">
        <v>30</v>
      </c>
      <c r="T1054" s="392">
        <v>25</v>
      </c>
      <c r="U1054" s="391" t="s">
        <v>9014</v>
      </c>
      <c r="V1054" s="376">
        <v>119.60390019516564</v>
      </c>
      <c r="W1054" s="378">
        <v>120.95044752249919</v>
      </c>
      <c r="X1054" s="377">
        <v>60.452826141167577</v>
      </c>
      <c r="Y1054" s="387">
        <v>60.5</v>
      </c>
      <c r="Z1054" s="395" t="s">
        <v>4557</v>
      </c>
      <c r="AA1054" s="380">
        <v>199</v>
      </c>
      <c r="AB1054" s="379" t="s">
        <v>3630</v>
      </c>
      <c r="AC1054" s="380">
        <v>10</v>
      </c>
      <c r="AD1054" s="379" t="s">
        <v>3630</v>
      </c>
      <c r="AE1054" s="394">
        <v>0</v>
      </c>
      <c r="AF1054" s="396">
        <v>0</v>
      </c>
      <c r="AG1054" s="393">
        <v>0</v>
      </c>
      <c r="AH1054" s="397" t="s">
        <v>633</v>
      </c>
      <c r="AL1054" s="525" t="s">
        <v>16511</v>
      </c>
      <c r="AM1054" s="513" t="s">
        <v>83</v>
      </c>
      <c r="AN1054" s="508">
        <v>100</v>
      </c>
      <c r="AO1054" s="514">
        <v>1439</v>
      </c>
      <c r="AP1054" s="498">
        <v>1439</v>
      </c>
      <c r="AQ1054" s="515">
        <v>0</v>
      </c>
      <c r="AR1054" s="512" t="s">
        <v>16512</v>
      </c>
      <c r="BA1054" s="338" t="s">
        <v>9023</v>
      </c>
    </row>
    <row r="1055" spans="2:53" ht="16.5" customHeight="1">
      <c r="B1055" s="398" t="s">
        <v>9024</v>
      </c>
      <c r="C1055" s="381" t="s">
        <v>9025</v>
      </c>
      <c r="D1055" s="383">
        <v>1440</v>
      </c>
      <c r="E1055" s="382" t="s">
        <v>9026</v>
      </c>
      <c r="F1055" s="369" t="s">
        <v>9027</v>
      </c>
      <c r="G1055" s="385" t="s">
        <v>8872</v>
      </c>
      <c r="H1055" s="386"/>
      <c r="I1055" s="384" t="s">
        <v>337</v>
      </c>
      <c r="J1055" s="367" t="s">
        <v>103</v>
      </c>
      <c r="K1055" s="366" t="s">
        <v>84</v>
      </c>
      <c r="L1055" s="387">
        <v>18</v>
      </c>
      <c r="M1055" s="388" t="s">
        <v>9028</v>
      </c>
      <c r="N1055" s="389">
        <v>1000</v>
      </c>
      <c r="O1055" s="390" t="s">
        <v>1350</v>
      </c>
      <c r="P1055" s="373" t="s">
        <v>1351</v>
      </c>
      <c r="Q1055" s="372" t="s">
        <v>3638</v>
      </c>
      <c r="R1055" s="374">
        <v>35</v>
      </c>
      <c r="S1055" s="375">
        <v>25</v>
      </c>
      <c r="T1055" s="392">
        <v>25</v>
      </c>
      <c r="U1055" s="391" t="s">
        <v>9027</v>
      </c>
      <c r="V1055" s="376">
        <v>119.41542954149566</v>
      </c>
      <c r="W1055" s="378">
        <v>120.80165490118077</v>
      </c>
      <c r="X1055" s="377">
        <v>60.521457778661784</v>
      </c>
      <c r="Y1055" s="387">
        <v>60.68</v>
      </c>
      <c r="Z1055" s="395" t="s">
        <v>4557</v>
      </c>
      <c r="AA1055" s="380">
        <v>144</v>
      </c>
      <c r="AB1055" s="379" t="s">
        <v>3630</v>
      </c>
      <c r="AC1055" s="380">
        <v>0</v>
      </c>
      <c r="AD1055" s="379" t="s">
        <v>3630</v>
      </c>
      <c r="AE1055" s="394">
        <v>0</v>
      </c>
      <c r="AF1055" s="396">
        <v>0</v>
      </c>
      <c r="AG1055" s="393">
        <v>0</v>
      </c>
      <c r="AH1055" s="397" t="s">
        <v>633</v>
      </c>
      <c r="AL1055" s="525" t="s">
        <v>16513</v>
      </c>
      <c r="AM1055" s="513" t="s">
        <v>84</v>
      </c>
      <c r="AN1055" s="508">
        <v>100</v>
      </c>
      <c r="AO1055" s="514">
        <v>1440</v>
      </c>
      <c r="AP1055" s="498">
        <v>1029</v>
      </c>
      <c r="AQ1055" s="515">
        <v>411</v>
      </c>
      <c r="AR1055" s="512" t="s">
        <v>16514</v>
      </c>
      <c r="BA1055" s="338" t="s">
        <v>9029</v>
      </c>
    </row>
    <row r="1056" spans="2:53" ht="16.5" customHeight="1">
      <c r="B1056" s="398" t="s">
        <v>9024</v>
      </c>
      <c r="C1056" s="381" t="s">
        <v>9025</v>
      </c>
      <c r="D1056" s="383">
        <v>1440</v>
      </c>
      <c r="E1056" s="382" t="s">
        <v>633</v>
      </c>
      <c r="F1056" s="369" t="s">
        <v>9030</v>
      </c>
      <c r="G1056" s="385" t="s">
        <v>9026</v>
      </c>
      <c r="H1056" s="386"/>
      <c r="I1056" s="384" t="s">
        <v>403</v>
      </c>
      <c r="J1056" s="367" t="s">
        <v>856</v>
      </c>
      <c r="K1056" s="366" t="s">
        <v>83</v>
      </c>
      <c r="L1056" s="387">
        <v>21</v>
      </c>
      <c r="M1056" s="388" t="s">
        <v>9032</v>
      </c>
      <c r="N1056" s="389">
        <v>1000</v>
      </c>
      <c r="O1056" s="390" t="s">
        <v>1350</v>
      </c>
      <c r="P1056" s="373" t="s">
        <v>1351</v>
      </c>
      <c r="Q1056" s="372" t="s">
        <v>3638</v>
      </c>
      <c r="R1056" s="374">
        <v>20</v>
      </c>
      <c r="S1056" s="375">
        <v>30</v>
      </c>
      <c r="T1056" s="392">
        <v>25</v>
      </c>
      <c r="U1056" s="391" t="s">
        <v>9030</v>
      </c>
      <c r="V1056" s="376">
        <v>119.57838104774</v>
      </c>
      <c r="W1056" s="378">
        <v>120.93030082716317</v>
      </c>
      <c r="X1056" s="377">
        <v>60.44065906254842</v>
      </c>
      <c r="Y1056" s="387">
        <v>60.47</v>
      </c>
      <c r="Z1056" s="395" t="s">
        <v>4557</v>
      </c>
      <c r="AA1056" s="380">
        <v>198</v>
      </c>
      <c r="AB1056" s="379" t="s">
        <v>3630</v>
      </c>
      <c r="AC1056" s="380">
        <v>50</v>
      </c>
      <c r="AD1056" s="379" t="s">
        <v>3630</v>
      </c>
      <c r="AE1056" s="394">
        <v>0</v>
      </c>
      <c r="AF1056" s="396">
        <v>0</v>
      </c>
      <c r="AG1056" s="393">
        <v>0</v>
      </c>
      <c r="AH1056" s="397" t="s">
        <v>633</v>
      </c>
      <c r="AL1056" s="525" t="s">
        <v>16515</v>
      </c>
      <c r="AM1056" s="513" t="s">
        <v>83</v>
      </c>
      <c r="AN1056" s="508">
        <v>100</v>
      </c>
      <c r="AO1056" s="514">
        <v>1440</v>
      </c>
      <c r="AP1056" s="498">
        <v>1440</v>
      </c>
      <c r="AQ1056" s="515">
        <v>0</v>
      </c>
      <c r="AR1056" s="512" t="s">
        <v>16516</v>
      </c>
      <c r="BA1056" s="338" t="s">
        <v>9033</v>
      </c>
    </row>
    <row r="1057" spans="2:53" ht="16.5" customHeight="1">
      <c r="B1057" s="398" t="s">
        <v>9034</v>
      </c>
      <c r="C1057" s="381" t="s">
        <v>9035</v>
      </c>
      <c r="D1057" s="383">
        <v>1441</v>
      </c>
      <c r="E1057" s="382" t="s">
        <v>633</v>
      </c>
      <c r="F1057" s="369" t="s">
        <v>9036</v>
      </c>
      <c r="G1057" s="385" t="s">
        <v>8848</v>
      </c>
      <c r="H1057" s="386"/>
      <c r="I1057" s="384" t="s">
        <v>326</v>
      </c>
      <c r="J1057" s="367" t="s">
        <v>146</v>
      </c>
      <c r="K1057" s="366" t="s">
        <v>83</v>
      </c>
      <c r="L1057" s="387">
        <v>45</v>
      </c>
      <c r="M1057" s="388" t="s">
        <v>9037</v>
      </c>
      <c r="N1057" s="389">
        <v>500</v>
      </c>
      <c r="O1057" s="390" t="s">
        <v>1348</v>
      </c>
      <c r="P1057" s="373" t="s">
        <v>1349</v>
      </c>
      <c r="Q1057" s="372" t="s">
        <v>3638</v>
      </c>
      <c r="R1057" s="374">
        <v>30</v>
      </c>
      <c r="S1057" s="375">
        <v>40</v>
      </c>
      <c r="T1057" s="392">
        <v>30</v>
      </c>
      <c r="U1057" s="391" t="s">
        <v>9036</v>
      </c>
      <c r="V1057" s="376">
        <v>119.57459317287314</v>
      </c>
      <c r="W1057" s="378">
        <v>120.9273103996367</v>
      </c>
      <c r="X1057" s="377">
        <v>60.439048213745082</v>
      </c>
      <c r="Y1057" s="387">
        <v>60.47</v>
      </c>
      <c r="Z1057" s="395" t="s">
        <v>7853</v>
      </c>
      <c r="AA1057" s="380">
        <v>24</v>
      </c>
      <c r="AB1057" s="379" t="s">
        <v>3630</v>
      </c>
      <c r="AC1057" s="380">
        <v>5</v>
      </c>
      <c r="AD1057" s="379" t="s">
        <v>3630</v>
      </c>
      <c r="AE1057" s="394">
        <v>0</v>
      </c>
      <c r="AF1057" s="396">
        <v>0</v>
      </c>
      <c r="AG1057" s="393">
        <v>0</v>
      </c>
      <c r="AH1057" s="397" t="s">
        <v>633</v>
      </c>
      <c r="AL1057" s="525" t="s">
        <v>16517</v>
      </c>
      <c r="AM1057" s="513" t="s">
        <v>83</v>
      </c>
      <c r="AN1057" s="508">
        <v>100</v>
      </c>
      <c r="AO1057" s="514">
        <v>1441</v>
      </c>
      <c r="AP1057" s="498">
        <v>1441</v>
      </c>
      <c r="AQ1057" s="515">
        <v>0</v>
      </c>
      <c r="AR1057" s="512" t="s">
        <v>16516</v>
      </c>
      <c r="BA1057" s="338" t="s">
        <v>9038</v>
      </c>
    </row>
    <row r="1058" spans="2:53" ht="16.5" customHeight="1">
      <c r="B1058" s="398" t="s">
        <v>9034</v>
      </c>
      <c r="C1058" s="381" t="s">
        <v>9035</v>
      </c>
      <c r="D1058" s="383">
        <v>1441</v>
      </c>
      <c r="E1058" s="382" t="s">
        <v>633</v>
      </c>
      <c r="F1058" s="369" t="s">
        <v>9036</v>
      </c>
      <c r="G1058" s="385" t="s">
        <v>9039</v>
      </c>
      <c r="H1058" s="386"/>
      <c r="I1058" s="384" t="s">
        <v>403</v>
      </c>
      <c r="J1058" s="367" t="s">
        <v>72</v>
      </c>
      <c r="K1058" s="366" t="s">
        <v>83</v>
      </c>
      <c r="L1058" s="387">
        <v>16</v>
      </c>
      <c r="M1058" s="388" t="s">
        <v>7794</v>
      </c>
      <c r="N1058" s="389">
        <v>1000</v>
      </c>
      <c r="O1058" s="390" t="s">
        <v>1350</v>
      </c>
      <c r="P1058" s="373" t="s">
        <v>1351</v>
      </c>
      <c r="Q1058" s="372" t="s">
        <v>3638</v>
      </c>
      <c r="R1058" s="374">
        <v>20</v>
      </c>
      <c r="S1058" s="375">
        <v>30</v>
      </c>
      <c r="T1058" s="392">
        <v>25</v>
      </c>
      <c r="U1058" s="391" t="s">
        <v>9036</v>
      </c>
      <c r="V1058" s="376">
        <v>119.57216814091059</v>
      </c>
      <c r="W1058" s="378">
        <v>120.9253959007189</v>
      </c>
      <c r="X1058" s="377">
        <v>60.436217979185251</v>
      </c>
      <c r="Y1058" s="387">
        <v>60.47</v>
      </c>
      <c r="Z1058" s="395" t="s">
        <v>4557</v>
      </c>
      <c r="AA1058" s="380">
        <v>198</v>
      </c>
      <c r="AB1058" s="379" t="s">
        <v>3630</v>
      </c>
      <c r="AC1058" s="380">
        <v>50</v>
      </c>
      <c r="AD1058" s="379" t="s">
        <v>3630</v>
      </c>
      <c r="AE1058" s="394">
        <v>0</v>
      </c>
      <c r="AF1058" s="396">
        <v>12.256</v>
      </c>
      <c r="AG1058" s="393">
        <v>0</v>
      </c>
      <c r="AH1058" s="397" t="s">
        <v>8057</v>
      </c>
      <c r="AL1058" s="525" t="s">
        <v>16518</v>
      </c>
      <c r="AM1058" s="513" t="s">
        <v>83</v>
      </c>
      <c r="AN1058" s="508">
        <v>100</v>
      </c>
      <c r="AO1058" s="514">
        <v>1441</v>
      </c>
      <c r="AP1058" s="498">
        <v>1441</v>
      </c>
      <c r="AQ1058" s="515">
        <v>0</v>
      </c>
      <c r="AR1058" s="512" t="s">
        <v>16519</v>
      </c>
      <c r="BA1058" s="338" t="s">
        <v>9041</v>
      </c>
    </row>
    <row r="1059" spans="2:53" ht="16.5" customHeight="1">
      <c r="B1059" s="398" t="s">
        <v>9042</v>
      </c>
      <c r="C1059" s="381" t="s">
        <v>9043</v>
      </c>
      <c r="D1059" s="383">
        <v>1442</v>
      </c>
      <c r="E1059" s="382" t="s">
        <v>9044</v>
      </c>
      <c r="F1059" s="369" t="s">
        <v>9045</v>
      </c>
      <c r="G1059" s="385" t="s">
        <v>8836</v>
      </c>
      <c r="H1059" s="386"/>
      <c r="I1059" s="384" t="s">
        <v>331</v>
      </c>
      <c r="J1059" s="367" t="s">
        <v>79</v>
      </c>
      <c r="K1059" s="366" t="s">
        <v>84</v>
      </c>
      <c r="L1059" s="387">
        <v>6</v>
      </c>
      <c r="M1059" s="388" t="s">
        <v>9046</v>
      </c>
      <c r="N1059" s="389">
        <v>1000</v>
      </c>
      <c r="O1059" s="390" t="s">
        <v>1348</v>
      </c>
      <c r="P1059" s="373" t="s">
        <v>1349</v>
      </c>
      <c r="Q1059" s="372" t="s">
        <v>3638</v>
      </c>
      <c r="R1059" s="374">
        <v>38</v>
      </c>
      <c r="S1059" s="375">
        <v>25</v>
      </c>
      <c r="T1059" s="392">
        <v>25</v>
      </c>
      <c r="U1059" s="391" t="s">
        <v>9045</v>
      </c>
      <c r="V1059" s="376">
        <v>119.39339164237126</v>
      </c>
      <c r="W1059" s="378">
        <v>120.78425655976677</v>
      </c>
      <c r="X1059" s="377">
        <v>60.511175898930979</v>
      </c>
      <c r="Y1059" s="387">
        <v>60.669999999999995</v>
      </c>
      <c r="Z1059" s="395" t="s">
        <v>4557</v>
      </c>
      <c r="AA1059" s="380">
        <v>121.25</v>
      </c>
      <c r="AB1059" s="379" t="s">
        <v>3630</v>
      </c>
      <c r="AC1059" s="380">
        <v>10</v>
      </c>
      <c r="AD1059" s="379" t="s">
        <v>3630</v>
      </c>
      <c r="AE1059" s="394">
        <v>0</v>
      </c>
      <c r="AF1059" s="396">
        <v>0</v>
      </c>
      <c r="AG1059" s="393">
        <v>0</v>
      </c>
      <c r="AH1059" s="397" t="s">
        <v>633</v>
      </c>
      <c r="AL1059" s="525" t="s">
        <v>16520</v>
      </c>
      <c r="AM1059" s="513" t="s">
        <v>84</v>
      </c>
      <c r="AN1059" s="508">
        <v>100</v>
      </c>
      <c r="AO1059" s="514">
        <v>1442</v>
      </c>
      <c r="AP1059" s="498">
        <v>1030</v>
      </c>
      <c r="AQ1059" s="515">
        <v>412</v>
      </c>
      <c r="AR1059" s="512" t="s">
        <v>16521</v>
      </c>
      <c r="BA1059" s="338" t="s">
        <v>9047</v>
      </c>
    </row>
    <row r="1060" spans="2:53" ht="16.5" customHeight="1">
      <c r="B1060" s="398" t="s">
        <v>9048</v>
      </c>
      <c r="C1060" s="381" t="s">
        <v>9049</v>
      </c>
      <c r="D1060" s="383">
        <v>1442</v>
      </c>
      <c r="E1060" s="382" t="s">
        <v>633</v>
      </c>
      <c r="F1060" s="369" t="s">
        <v>9050</v>
      </c>
      <c r="G1060" s="385" t="s">
        <v>9051</v>
      </c>
      <c r="H1060" s="386"/>
      <c r="I1060" s="384" t="s">
        <v>331</v>
      </c>
      <c r="J1060" s="367" t="s">
        <v>967</v>
      </c>
      <c r="K1060" s="366" t="s">
        <v>83</v>
      </c>
      <c r="L1060" s="387">
        <v>9</v>
      </c>
      <c r="M1060" s="388" t="s">
        <v>9052</v>
      </c>
      <c r="N1060" s="389">
        <v>1000</v>
      </c>
      <c r="O1060" s="390" t="s">
        <v>1348</v>
      </c>
      <c r="P1060" s="373" t="s">
        <v>1349</v>
      </c>
      <c r="Q1060" s="372" t="s">
        <v>3638</v>
      </c>
      <c r="R1060" s="374">
        <v>25</v>
      </c>
      <c r="S1060" s="375">
        <v>38</v>
      </c>
      <c r="T1060" s="392">
        <v>25</v>
      </c>
      <c r="U1060" s="391" t="s">
        <v>9050</v>
      </c>
      <c r="V1060" s="376">
        <v>119.55225806451612</v>
      </c>
      <c r="W1060" s="378">
        <v>120.90967741935484</v>
      </c>
      <c r="X1060" s="377">
        <v>60.424032258064514</v>
      </c>
      <c r="Y1060" s="387">
        <v>60.449999999999996</v>
      </c>
      <c r="Z1060" s="395" t="s">
        <v>4557</v>
      </c>
      <c r="AA1060" s="380">
        <v>121.25</v>
      </c>
      <c r="AB1060" s="379" t="s">
        <v>3630</v>
      </c>
      <c r="AC1060" s="380">
        <v>10</v>
      </c>
      <c r="AD1060" s="379" t="s">
        <v>3630</v>
      </c>
      <c r="AE1060" s="394">
        <v>0</v>
      </c>
      <c r="AF1060" s="396">
        <v>0</v>
      </c>
      <c r="AG1060" s="393">
        <v>0</v>
      </c>
      <c r="AH1060" s="397" t="s">
        <v>633</v>
      </c>
      <c r="AL1060" s="525" t="s">
        <v>16522</v>
      </c>
      <c r="AM1060" s="513" t="s">
        <v>83</v>
      </c>
      <c r="AN1060" s="508">
        <v>100</v>
      </c>
      <c r="AO1060" s="514">
        <v>1442</v>
      </c>
      <c r="AP1060" s="498">
        <v>1442</v>
      </c>
      <c r="AQ1060" s="515">
        <v>0</v>
      </c>
      <c r="AR1060" s="512" t="s">
        <v>16523</v>
      </c>
      <c r="BA1060" s="338" t="s">
        <v>9053</v>
      </c>
    </row>
    <row r="1061" spans="2:53" ht="16.5" customHeight="1">
      <c r="B1061" s="398" t="s">
        <v>9054</v>
      </c>
      <c r="C1061" s="381" t="s">
        <v>9055</v>
      </c>
      <c r="D1061" s="383">
        <v>1443</v>
      </c>
      <c r="E1061" s="382" t="s">
        <v>9056</v>
      </c>
      <c r="F1061" s="369" t="s">
        <v>9057</v>
      </c>
      <c r="G1061" s="385" t="s">
        <v>9058</v>
      </c>
      <c r="H1061" s="386"/>
      <c r="I1061" s="384" t="s">
        <v>403</v>
      </c>
      <c r="J1061" s="367" t="s">
        <v>511</v>
      </c>
      <c r="K1061" s="366" t="s">
        <v>84</v>
      </c>
      <c r="L1061" s="387">
        <v>13</v>
      </c>
      <c r="M1061" s="388" t="s">
        <v>9060</v>
      </c>
      <c r="N1061" s="389">
        <v>1000</v>
      </c>
      <c r="O1061" s="390" t="s">
        <v>1350</v>
      </c>
      <c r="P1061" s="373" t="s">
        <v>1351</v>
      </c>
      <c r="Q1061" s="372" t="s">
        <v>3638</v>
      </c>
      <c r="R1061" s="374">
        <v>30</v>
      </c>
      <c r="S1061" s="375">
        <v>25</v>
      </c>
      <c r="T1061" s="392">
        <v>20</v>
      </c>
      <c r="U1061" s="391" t="s">
        <v>9057</v>
      </c>
      <c r="V1061" s="376">
        <v>119.51390657229028</v>
      </c>
      <c r="W1061" s="378">
        <v>120.87939992549232</v>
      </c>
      <c r="X1061" s="377">
        <v>60.573346751108701</v>
      </c>
      <c r="Y1061" s="387">
        <v>60.75</v>
      </c>
      <c r="Z1061" s="395" t="s">
        <v>4557</v>
      </c>
      <c r="AA1061" s="380">
        <v>198</v>
      </c>
      <c r="AB1061" s="379" t="s">
        <v>3630</v>
      </c>
      <c r="AC1061" s="380">
        <v>50</v>
      </c>
      <c r="AD1061" s="379" t="s">
        <v>3630</v>
      </c>
      <c r="AE1061" s="394">
        <v>0</v>
      </c>
      <c r="AF1061" s="396">
        <v>0</v>
      </c>
      <c r="AG1061" s="393">
        <v>0</v>
      </c>
      <c r="AH1061" s="397" t="s">
        <v>633</v>
      </c>
      <c r="AL1061" s="525" t="s">
        <v>16524</v>
      </c>
      <c r="AM1061" s="513" t="s">
        <v>84</v>
      </c>
      <c r="AN1061" s="508">
        <v>100</v>
      </c>
      <c r="AO1061" s="514">
        <v>1443</v>
      </c>
      <c r="AP1061" s="498">
        <v>1032</v>
      </c>
      <c r="AQ1061" s="515">
        <v>411</v>
      </c>
      <c r="AR1061" s="512" t="s">
        <v>16525</v>
      </c>
      <c r="BA1061" s="338" t="s">
        <v>9061</v>
      </c>
    </row>
    <row r="1062" spans="2:53" ht="16.5" customHeight="1">
      <c r="B1062" s="398" t="s">
        <v>9062</v>
      </c>
      <c r="C1062" s="381" t="s">
        <v>9063</v>
      </c>
      <c r="D1062" s="383">
        <v>1443</v>
      </c>
      <c r="E1062" s="382" t="s">
        <v>9064</v>
      </c>
      <c r="F1062" s="369" t="s">
        <v>9065</v>
      </c>
      <c r="G1062" s="385" t="s">
        <v>9066</v>
      </c>
      <c r="H1062" s="386"/>
      <c r="I1062" s="384" t="s">
        <v>1207</v>
      </c>
      <c r="J1062" s="367" t="s">
        <v>389</v>
      </c>
      <c r="K1062" s="366" t="s">
        <v>84</v>
      </c>
      <c r="L1062" s="387">
        <v>25</v>
      </c>
      <c r="M1062" s="388" t="s">
        <v>8353</v>
      </c>
      <c r="N1062" s="389">
        <v>1000</v>
      </c>
      <c r="O1062" s="390" t="s">
        <v>1350</v>
      </c>
      <c r="P1062" s="373" t="s">
        <v>1351</v>
      </c>
      <c r="Q1062" s="372" t="s">
        <v>3638</v>
      </c>
      <c r="R1062" s="374">
        <v>25</v>
      </c>
      <c r="S1062" s="375">
        <v>30</v>
      </c>
      <c r="T1062" s="392">
        <v>25</v>
      </c>
      <c r="U1062" s="391" t="s">
        <v>9065</v>
      </c>
      <c r="V1062" s="376">
        <v>119.50970076445573</v>
      </c>
      <c r="W1062" s="378">
        <v>120.8760795508861</v>
      </c>
      <c r="X1062" s="377">
        <v>60.572109842329077</v>
      </c>
      <c r="Y1062" s="387">
        <v>60.419999999999995</v>
      </c>
      <c r="Z1062" s="395" t="s">
        <v>4557</v>
      </c>
      <c r="AA1062" s="380">
        <v>199</v>
      </c>
      <c r="AB1062" s="379" t="s">
        <v>3630</v>
      </c>
      <c r="AC1062" s="380">
        <v>10</v>
      </c>
      <c r="AD1062" s="379" t="s">
        <v>3630</v>
      </c>
      <c r="AE1062" s="394">
        <v>0</v>
      </c>
      <c r="AF1062" s="396">
        <v>0</v>
      </c>
      <c r="AG1062" s="393">
        <v>0</v>
      </c>
      <c r="AH1062" s="397" t="s">
        <v>633</v>
      </c>
      <c r="AL1062" s="525" t="s">
        <v>16526</v>
      </c>
      <c r="AM1062" s="513" t="s">
        <v>84</v>
      </c>
      <c r="AN1062" s="508">
        <v>100</v>
      </c>
      <c r="AO1062" s="514">
        <v>1443</v>
      </c>
      <c r="AP1062" s="498">
        <v>1032</v>
      </c>
      <c r="AQ1062" s="515">
        <v>411</v>
      </c>
      <c r="AR1062" s="512" t="s">
        <v>16525</v>
      </c>
      <c r="BA1062" s="338" t="s">
        <v>9067</v>
      </c>
    </row>
    <row r="1063" spans="2:53" ht="16.5" customHeight="1">
      <c r="B1063" s="398" t="s">
        <v>9068</v>
      </c>
      <c r="C1063" s="381" t="s">
        <v>9069</v>
      </c>
      <c r="D1063" s="383">
        <v>1444</v>
      </c>
      <c r="E1063" s="382" t="s">
        <v>633</v>
      </c>
      <c r="F1063" s="369" t="s">
        <v>9065</v>
      </c>
      <c r="G1063" s="385" t="s">
        <v>9070</v>
      </c>
      <c r="H1063" s="386"/>
      <c r="I1063" s="384" t="s">
        <v>324</v>
      </c>
      <c r="J1063" s="367" t="s">
        <v>72</v>
      </c>
      <c r="K1063" s="366" t="s">
        <v>83</v>
      </c>
      <c r="L1063" s="387">
        <v>25</v>
      </c>
      <c r="M1063" s="388" t="s">
        <v>9071</v>
      </c>
      <c r="N1063" s="389">
        <v>1000</v>
      </c>
      <c r="O1063" s="390" t="s">
        <v>1348</v>
      </c>
      <c r="P1063" s="373" t="s">
        <v>1348</v>
      </c>
      <c r="Q1063" s="372" t="s">
        <v>3638</v>
      </c>
      <c r="R1063" s="374">
        <v>20</v>
      </c>
      <c r="S1063" s="375">
        <v>30</v>
      </c>
      <c r="T1063" s="392">
        <v>30</v>
      </c>
      <c r="U1063" s="391" t="s">
        <v>9065</v>
      </c>
      <c r="V1063" s="376">
        <v>119.50431842984689</v>
      </c>
      <c r="W1063" s="378">
        <v>120.87183033935281</v>
      </c>
      <c r="X1063" s="377">
        <v>60.396925615400164</v>
      </c>
      <c r="Y1063" s="387" t="s">
        <v>633</v>
      </c>
      <c r="Z1063" s="395" t="s">
        <v>4557</v>
      </c>
      <c r="AA1063" s="380">
        <v>198</v>
      </c>
      <c r="AB1063" s="379" t="s">
        <v>3630</v>
      </c>
      <c r="AC1063" s="380">
        <v>10</v>
      </c>
      <c r="AD1063" s="379" t="s">
        <v>3630</v>
      </c>
      <c r="AE1063" s="394">
        <v>0</v>
      </c>
      <c r="AF1063" s="396">
        <v>0</v>
      </c>
      <c r="AG1063" s="393">
        <v>0</v>
      </c>
      <c r="AH1063" s="397" t="s">
        <v>633</v>
      </c>
      <c r="AL1063" s="525" t="s">
        <v>16527</v>
      </c>
      <c r="AM1063" s="513" t="s">
        <v>83</v>
      </c>
      <c r="AN1063" s="508">
        <v>100</v>
      </c>
      <c r="AO1063" s="514">
        <v>1444</v>
      </c>
      <c r="AP1063" s="498">
        <v>1444</v>
      </c>
      <c r="AQ1063" s="515">
        <v>0</v>
      </c>
      <c r="AR1063" s="512" t="s">
        <v>16528</v>
      </c>
      <c r="BA1063" s="338" t="s">
        <v>9072</v>
      </c>
    </row>
    <row r="1064" spans="2:53" ht="16.5" customHeight="1">
      <c r="B1064" s="398" t="s">
        <v>9073</v>
      </c>
      <c r="C1064" s="381" t="s">
        <v>9074</v>
      </c>
      <c r="D1064" s="383">
        <v>1444</v>
      </c>
      <c r="E1064" s="382" t="s">
        <v>633</v>
      </c>
      <c r="F1064" s="369" t="s">
        <v>9075</v>
      </c>
      <c r="G1064" s="385" t="s">
        <v>9076</v>
      </c>
      <c r="H1064" s="386"/>
      <c r="I1064" s="384" t="s">
        <v>403</v>
      </c>
      <c r="J1064" s="367" t="s">
        <v>97</v>
      </c>
      <c r="K1064" s="366" t="s">
        <v>83</v>
      </c>
      <c r="L1064" s="387">
        <v>10</v>
      </c>
      <c r="M1064" s="388" t="s">
        <v>9077</v>
      </c>
      <c r="N1064" s="389">
        <v>1000</v>
      </c>
      <c r="O1064" s="390" t="s">
        <v>1350</v>
      </c>
      <c r="P1064" s="373" t="s">
        <v>1351</v>
      </c>
      <c r="Q1064" s="372" t="s">
        <v>3638</v>
      </c>
      <c r="R1064" s="374">
        <v>20</v>
      </c>
      <c r="S1064" s="375">
        <v>30</v>
      </c>
      <c r="T1064" s="392">
        <v>25</v>
      </c>
      <c r="U1064" s="391" t="s">
        <v>9075</v>
      </c>
      <c r="V1064" s="376">
        <v>119.44761626508399</v>
      </c>
      <c r="W1064" s="378">
        <v>120.82706547243473</v>
      </c>
      <c r="X1064" s="377">
        <v>60.362659131240648</v>
      </c>
      <c r="Y1064" s="387">
        <v>60.379999999999995</v>
      </c>
      <c r="Z1064" s="395" t="s">
        <v>4557</v>
      </c>
      <c r="AA1064" s="380">
        <v>198</v>
      </c>
      <c r="AB1064" s="379" t="s">
        <v>3630</v>
      </c>
      <c r="AC1064" s="380">
        <v>50</v>
      </c>
      <c r="AD1064" s="379" t="s">
        <v>3630</v>
      </c>
      <c r="AE1064" s="394">
        <v>0</v>
      </c>
      <c r="AF1064" s="396">
        <v>0</v>
      </c>
      <c r="AG1064" s="393">
        <v>0</v>
      </c>
      <c r="AH1064" s="397" t="s">
        <v>633</v>
      </c>
      <c r="AL1064" s="525" t="s">
        <v>16529</v>
      </c>
      <c r="AM1064" s="513" t="s">
        <v>83</v>
      </c>
      <c r="AN1064" s="508">
        <v>100</v>
      </c>
      <c r="AO1064" s="514">
        <v>1444</v>
      </c>
      <c r="AP1064" s="498">
        <v>1444</v>
      </c>
      <c r="AQ1064" s="515">
        <v>0</v>
      </c>
      <c r="AR1064" s="512" t="s">
        <v>16530</v>
      </c>
      <c r="BA1064" s="338" t="s">
        <v>9078</v>
      </c>
    </row>
    <row r="1065" spans="2:53" ht="16.5" customHeight="1">
      <c r="B1065" s="398" t="s">
        <v>9073</v>
      </c>
      <c r="C1065" s="381" t="s">
        <v>9074</v>
      </c>
      <c r="D1065" s="383">
        <v>1445</v>
      </c>
      <c r="E1065" s="382" t="s">
        <v>9076</v>
      </c>
      <c r="F1065" s="369" t="s">
        <v>9075</v>
      </c>
      <c r="G1065" s="385" t="s">
        <v>9079</v>
      </c>
      <c r="H1065" s="386"/>
      <c r="I1065" s="384" t="s">
        <v>403</v>
      </c>
      <c r="J1065" s="367" t="s">
        <v>75</v>
      </c>
      <c r="K1065" s="366" t="s">
        <v>84</v>
      </c>
      <c r="L1065" s="387">
        <v>21</v>
      </c>
      <c r="M1065" s="388" t="s">
        <v>9080</v>
      </c>
      <c r="N1065" s="389">
        <v>1000</v>
      </c>
      <c r="O1065" s="390" t="s">
        <v>1350</v>
      </c>
      <c r="P1065" s="373" t="s">
        <v>1351</v>
      </c>
      <c r="Q1065" s="372" t="s">
        <v>3638</v>
      </c>
      <c r="R1065" s="374">
        <v>30</v>
      </c>
      <c r="S1065" s="375">
        <v>25</v>
      </c>
      <c r="T1065" s="392">
        <v>20</v>
      </c>
      <c r="U1065" s="391" t="s">
        <v>9075</v>
      </c>
      <c r="V1065" s="376">
        <v>119.44590513813429</v>
      </c>
      <c r="W1065" s="378">
        <v>120.82571458273759</v>
      </c>
      <c r="X1065" s="377">
        <v>60.53919013956407</v>
      </c>
      <c r="Y1065" s="387">
        <v>60.71</v>
      </c>
      <c r="Z1065" s="395" t="s">
        <v>4557</v>
      </c>
      <c r="AA1065" s="380">
        <v>198</v>
      </c>
      <c r="AB1065" s="379" t="s">
        <v>3630</v>
      </c>
      <c r="AC1065" s="380">
        <v>50</v>
      </c>
      <c r="AD1065" s="379" t="s">
        <v>3630</v>
      </c>
      <c r="AE1065" s="394">
        <v>0</v>
      </c>
      <c r="AF1065" s="396">
        <v>0</v>
      </c>
      <c r="AG1065" s="393">
        <v>0</v>
      </c>
      <c r="AH1065" s="397" t="s">
        <v>633</v>
      </c>
      <c r="AL1065" s="525" t="s">
        <v>16531</v>
      </c>
      <c r="AM1065" s="513" t="s">
        <v>84</v>
      </c>
      <c r="AN1065" s="508">
        <v>100</v>
      </c>
      <c r="AO1065" s="514">
        <v>1445</v>
      </c>
      <c r="AP1065" s="498">
        <v>1033</v>
      </c>
      <c r="AQ1065" s="515">
        <v>412</v>
      </c>
      <c r="AR1065" s="512" t="s">
        <v>16532</v>
      </c>
      <c r="BA1065" s="338" t="s">
        <v>9081</v>
      </c>
    </row>
    <row r="1066" spans="2:53" ht="16.5" customHeight="1">
      <c r="B1066" s="398" t="s">
        <v>9082</v>
      </c>
      <c r="C1066" s="381" t="s">
        <v>9083</v>
      </c>
      <c r="D1066" s="383">
        <v>1445</v>
      </c>
      <c r="E1066" s="382" t="s">
        <v>9084</v>
      </c>
      <c r="F1066" s="369" t="s">
        <v>9085</v>
      </c>
      <c r="G1066" s="385" t="s">
        <v>9086</v>
      </c>
      <c r="H1066" s="386"/>
      <c r="I1066" s="384" t="s">
        <v>331</v>
      </c>
      <c r="J1066" s="367" t="s">
        <v>121</v>
      </c>
      <c r="K1066" s="366" t="s">
        <v>84</v>
      </c>
      <c r="L1066" s="387">
        <v>6</v>
      </c>
      <c r="M1066" s="388" t="s">
        <v>9087</v>
      </c>
      <c r="N1066" s="389">
        <v>1000</v>
      </c>
      <c r="O1066" s="390" t="s">
        <v>1348</v>
      </c>
      <c r="P1066" s="373" t="s">
        <v>1349</v>
      </c>
      <c r="Q1066" s="372" t="s">
        <v>3638</v>
      </c>
      <c r="R1066" s="374">
        <v>38</v>
      </c>
      <c r="S1066" s="375">
        <v>25</v>
      </c>
      <c r="T1066" s="392">
        <v>25</v>
      </c>
      <c r="U1066" s="391" t="s">
        <v>9085</v>
      </c>
      <c r="V1066" s="376">
        <v>119.24567541302235</v>
      </c>
      <c r="W1066" s="378">
        <v>120.66763848396502</v>
      </c>
      <c r="X1066" s="377">
        <v>60.438343051506322</v>
      </c>
      <c r="Y1066" s="387">
        <v>60.6</v>
      </c>
      <c r="Z1066" s="395" t="s">
        <v>4557</v>
      </c>
      <c r="AA1066" s="380">
        <v>121.25</v>
      </c>
      <c r="AB1066" s="379" t="s">
        <v>3630</v>
      </c>
      <c r="AC1066" s="380">
        <v>10</v>
      </c>
      <c r="AD1066" s="379" t="s">
        <v>3630</v>
      </c>
      <c r="AE1066" s="394">
        <v>0</v>
      </c>
      <c r="AF1066" s="396">
        <v>0</v>
      </c>
      <c r="AG1066" s="393">
        <v>0</v>
      </c>
      <c r="AH1066" s="397" t="s">
        <v>633</v>
      </c>
      <c r="AL1066" s="525" t="s">
        <v>16533</v>
      </c>
      <c r="AM1066" s="513" t="s">
        <v>84</v>
      </c>
      <c r="AN1066" s="508">
        <v>100</v>
      </c>
      <c r="AO1066" s="514">
        <v>1445</v>
      </c>
      <c r="AP1066" s="498">
        <v>1031</v>
      </c>
      <c r="AQ1066" s="515">
        <v>414</v>
      </c>
      <c r="AR1066" s="512" t="s">
        <v>16534</v>
      </c>
      <c r="BA1066" s="338" t="s">
        <v>9088</v>
      </c>
    </row>
    <row r="1067" spans="2:53" ht="16.5" customHeight="1">
      <c r="B1067" s="398" t="s">
        <v>9082</v>
      </c>
      <c r="C1067" s="381" t="s">
        <v>9083</v>
      </c>
      <c r="D1067" s="383">
        <v>1446</v>
      </c>
      <c r="E1067" s="382" t="s">
        <v>633</v>
      </c>
      <c r="F1067" s="369" t="s">
        <v>9089</v>
      </c>
      <c r="G1067" s="385" t="s">
        <v>9090</v>
      </c>
      <c r="H1067" s="386"/>
      <c r="I1067" s="384" t="s">
        <v>327</v>
      </c>
      <c r="J1067" s="367" t="s">
        <v>1008</v>
      </c>
      <c r="K1067" s="366" t="s">
        <v>83</v>
      </c>
      <c r="L1067" s="387">
        <v>50</v>
      </c>
      <c r="M1067" s="388" t="s">
        <v>9091</v>
      </c>
      <c r="N1067" s="389">
        <v>800</v>
      </c>
      <c r="O1067" s="390" t="s">
        <v>1350</v>
      </c>
      <c r="P1067" s="373" t="s">
        <v>1350</v>
      </c>
      <c r="Q1067" s="372" t="s">
        <v>3638</v>
      </c>
      <c r="R1067" s="374">
        <v>30</v>
      </c>
      <c r="S1067" s="375">
        <v>40</v>
      </c>
      <c r="T1067" s="392">
        <v>30</v>
      </c>
      <c r="U1067" s="391" t="s">
        <v>9089</v>
      </c>
      <c r="V1067" s="376">
        <v>119.43775207202907</v>
      </c>
      <c r="W1067" s="378">
        <v>120.81927795160189</v>
      </c>
      <c r="X1067" s="377">
        <v>60.356484988184533</v>
      </c>
      <c r="Y1067" s="387" t="s">
        <v>633</v>
      </c>
      <c r="Z1067" s="395" t="s">
        <v>4557</v>
      </c>
      <c r="AA1067" s="380">
        <v>190</v>
      </c>
      <c r="AB1067" s="379" t="s">
        <v>3630</v>
      </c>
      <c r="AC1067" s="380">
        <v>10</v>
      </c>
      <c r="AD1067" s="379" t="s">
        <v>3630</v>
      </c>
      <c r="AE1067" s="394">
        <v>0</v>
      </c>
      <c r="AF1067" s="396">
        <v>0</v>
      </c>
      <c r="AG1067" s="393">
        <v>0</v>
      </c>
      <c r="AH1067" s="397" t="s">
        <v>633</v>
      </c>
      <c r="AL1067" s="525" t="s">
        <v>16535</v>
      </c>
      <c r="AM1067" s="513" t="s">
        <v>83</v>
      </c>
      <c r="AN1067" s="508">
        <v>100</v>
      </c>
      <c r="AO1067" s="514">
        <v>1446</v>
      </c>
      <c r="AP1067" s="498">
        <v>1446</v>
      </c>
      <c r="AQ1067" s="515">
        <v>0</v>
      </c>
      <c r="AR1067" s="512" t="s">
        <v>16536</v>
      </c>
      <c r="BA1067" s="338" t="s">
        <v>9092</v>
      </c>
    </row>
    <row r="1068" spans="2:53" ht="16.5" customHeight="1">
      <c r="B1068" s="398" t="s">
        <v>9093</v>
      </c>
      <c r="C1068" s="381" t="s">
        <v>9094</v>
      </c>
      <c r="D1068" s="383">
        <v>1446</v>
      </c>
      <c r="E1068" s="382" t="s">
        <v>9095</v>
      </c>
      <c r="F1068" s="369" t="s">
        <v>9096</v>
      </c>
      <c r="G1068" s="385" t="s">
        <v>9095</v>
      </c>
      <c r="H1068" s="386"/>
      <c r="I1068" s="384" t="s">
        <v>324</v>
      </c>
      <c r="J1068" s="367" t="s">
        <v>79</v>
      </c>
      <c r="K1068" s="366" t="s">
        <v>84</v>
      </c>
      <c r="L1068" s="387">
        <v>16</v>
      </c>
      <c r="M1068" s="388" t="s">
        <v>9097</v>
      </c>
      <c r="N1068" s="389">
        <v>1000</v>
      </c>
      <c r="O1068" s="390" t="s">
        <v>1348</v>
      </c>
      <c r="P1068" s="373" t="s">
        <v>1348</v>
      </c>
      <c r="Q1068" s="372" t="s">
        <v>3638</v>
      </c>
      <c r="R1068" s="374">
        <v>30</v>
      </c>
      <c r="S1068" s="375">
        <v>25</v>
      </c>
      <c r="T1068" s="392">
        <v>25</v>
      </c>
      <c r="U1068" s="391" t="s">
        <v>9096</v>
      </c>
      <c r="V1068" s="376">
        <v>119.30015980967129</v>
      </c>
      <c r="W1068" s="378">
        <v>120.71065248131944</v>
      </c>
      <c r="X1068" s="377">
        <v>60.464593854504628</v>
      </c>
      <c r="Y1068" s="387" t="s">
        <v>633</v>
      </c>
      <c r="Z1068" s="395" t="s">
        <v>4557</v>
      </c>
      <c r="AA1068" s="380">
        <v>198</v>
      </c>
      <c r="AB1068" s="379" t="s">
        <v>3630</v>
      </c>
      <c r="AC1068" s="380">
        <v>10</v>
      </c>
      <c r="AD1068" s="379" t="s">
        <v>3630</v>
      </c>
      <c r="AE1068" s="394">
        <v>0</v>
      </c>
      <c r="AF1068" s="396">
        <v>0</v>
      </c>
      <c r="AG1068" s="393">
        <v>0</v>
      </c>
      <c r="AH1068" s="397" t="s">
        <v>633</v>
      </c>
      <c r="AL1068" s="525" t="s">
        <v>16537</v>
      </c>
      <c r="AM1068" s="513" t="s">
        <v>84</v>
      </c>
      <c r="AN1068" s="508">
        <v>100</v>
      </c>
      <c r="AO1068" s="514">
        <v>1446</v>
      </c>
      <c r="AP1068" s="498">
        <v>1032</v>
      </c>
      <c r="AQ1068" s="515">
        <v>414</v>
      </c>
      <c r="AR1068" s="512" t="s">
        <v>16538</v>
      </c>
      <c r="BA1068" s="338" t="s">
        <v>9098</v>
      </c>
    </row>
    <row r="1069" spans="2:53" ht="16.5" customHeight="1">
      <c r="B1069" s="398" t="s">
        <v>9099</v>
      </c>
      <c r="C1069" s="381" t="s">
        <v>9100</v>
      </c>
      <c r="D1069" s="383">
        <v>1447</v>
      </c>
      <c r="E1069" s="382" t="s">
        <v>9101</v>
      </c>
      <c r="F1069" s="369" t="s">
        <v>9102</v>
      </c>
      <c r="G1069" s="385" t="s">
        <v>9103</v>
      </c>
      <c r="H1069" s="386"/>
      <c r="I1069" s="384" t="s">
        <v>1208</v>
      </c>
      <c r="J1069" s="367" t="s">
        <v>807</v>
      </c>
      <c r="K1069" s="366" t="s">
        <v>84</v>
      </c>
      <c r="L1069" s="387">
        <v>6</v>
      </c>
      <c r="M1069" s="388" t="s">
        <v>9105</v>
      </c>
      <c r="N1069" s="389">
        <v>500</v>
      </c>
      <c r="O1069" s="390" t="s">
        <v>1182</v>
      </c>
      <c r="P1069" s="373" t="s">
        <v>1182</v>
      </c>
      <c r="Q1069" s="372" t="s">
        <v>3638</v>
      </c>
      <c r="R1069" s="374">
        <v>30</v>
      </c>
      <c r="S1069" s="375">
        <v>20</v>
      </c>
      <c r="T1069" s="392">
        <v>30</v>
      </c>
      <c r="U1069" s="391" t="s">
        <v>9102</v>
      </c>
      <c r="V1069" s="376">
        <v>119.36666666666667</v>
      </c>
      <c r="W1069" s="378">
        <v>120.76315789473685</v>
      </c>
      <c r="X1069" s="377">
        <v>60.500087719298236</v>
      </c>
      <c r="Y1069" s="387" t="s">
        <v>633</v>
      </c>
      <c r="Z1069" s="395" t="s">
        <v>4557</v>
      </c>
      <c r="AA1069" s="380">
        <v>97</v>
      </c>
      <c r="AB1069" s="379" t="s">
        <v>3630</v>
      </c>
      <c r="AC1069" s="380">
        <v>2</v>
      </c>
      <c r="AD1069" s="379" t="s">
        <v>3630</v>
      </c>
      <c r="AE1069" s="394">
        <v>0</v>
      </c>
      <c r="AF1069" s="396">
        <v>0</v>
      </c>
      <c r="AG1069" s="393">
        <v>0</v>
      </c>
      <c r="AH1069" s="397" t="s">
        <v>633</v>
      </c>
      <c r="AL1069" s="525" t="s">
        <v>16539</v>
      </c>
      <c r="AM1069" s="513" t="s">
        <v>84</v>
      </c>
      <c r="AN1069" s="508">
        <v>100</v>
      </c>
      <c r="AO1069" s="514">
        <v>1447</v>
      </c>
      <c r="AP1069" s="498">
        <v>1033</v>
      </c>
      <c r="AQ1069" s="515">
        <v>414</v>
      </c>
      <c r="AR1069" s="512" t="s">
        <v>16540</v>
      </c>
      <c r="BA1069" s="338" t="s">
        <v>9106</v>
      </c>
    </row>
    <row r="1070" spans="2:53" ht="16.5" customHeight="1">
      <c r="B1070" s="398" t="s">
        <v>9099</v>
      </c>
      <c r="C1070" s="381" t="s">
        <v>9100</v>
      </c>
      <c r="D1070" s="383">
        <v>1447</v>
      </c>
      <c r="E1070" s="382" t="s">
        <v>9101</v>
      </c>
      <c r="F1070" s="369" t="s">
        <v>9102</v>
      </c>
      <c r="G1070" s="385" t="s">
        <v>9103</v>
      </c>
      <c r="H1070" s="386"/>
      <c r="I1070" s="384" t="s">
        <v>827</v>
      </c>
      <c r="J1070" s="367" t="s">
        <v>109</v>
      </c>
      <c r="K1070" s="366" t="s">
        <v>84</v>
      </c>
      <c r="L1070" s="387">
        <v>8</v>
      </c>
      <c r="M1070" s="388" t="s">
        <v>8379</v>
      </c>
      <c r="N1070" s="389">
        <v>1000</v>
      </c>
      <c r="O1070" s="390" t="s">
        <v>1182</v>
      </c>
      <c r="P1070" s="373" t="s">
        <v>1182</v>
      </c>
      <c r="Q1070" s="372" t="s">
        <v>3638</v>
      </c>
      <c r="R1070" s="374">
        <v>35</v>
      </c>
      <c r="S1070" s="375">
        <v>25</v>
      </c>
      <c r="T1070" s="392">
        <v>20</v>
      </c>
      <c r="U1070" s="391" t="s">
        <v>9102</v>
      </c>
      <c r="V1070" s="376">
        <v>119.36666666666667</v>
      </c>
      <c r="W1070" s="378">
        <v>120.76315789473685</v>
      </c>
      <c r="X1070" s="377">
        <v>60.500087719298236</v>
      </c>
      <c r="Y1070" s="387" t="s">
        <v>633</v>
      </c>
      <c r="Z1070" s="395" t="s">
        <v>4557</v>
      </c>
      <c r="AA1070" s="380">
        <v>196</v>
      </c>
      <c r="AB1070" s="379" t="s">
        <v>3630</v>
      </c>
      <c r="AC1070" s="380">
        <v>5</v>
      </c>
      <c r="AD1070" s="379" t="s">
        <v>3630</v>
      </c>
      <c r="AE1070" s="394">
        <v>0</v>
      </c>
      <c r="AF1070" s="396">
        <v>0</v>
      </c>
      <c r="AG1070" s="393">
        <v>0</v>
      </c>
      <c r="AH1070" s="397" t="s">
        <v>633</v>
      </c>
      <c r="AL1070" s="525" t="s">
        <v>16541</v>
      </c>
      <c r="AM1070" s="513" t="s">
        <v>84</v>
      </c>
      <c r="AN1070" s="508">
        <v>100</v>
      </c>
      <c r="AO1070" s="514">
        <v>1447</v>
      </c>
      <c r="AP1070" s="498">
        <v>1033</v>
      </c>
      <c r="AQ1070" s="515">
        <v>414</v>
      </c>
      <c r="AR1070" s="512" t="s">
        <v>16540</v>
      </c>
      <c r="BA1070" s="338" t="s">
        <v>9107</v>
      </c>
    </row>
    <row r="1071" spans="2:53" ht="16.5" customHeight="1">
      <c r="B1071" s="398" t="s">
        <v>9108</v>
      </c>
      <c r="C1071" s="381" t="s">
        <v>9109</v>
      </c>
      <c r="D1071" s="383">
        <v>1448</v>
      </c>
      <c r="E1071" s="382" t="s">
        <v>633</v>
      </c>
      <c r="F1071" s="369" t="s">
        <v>9096</v>
      </c>
      <c r="G1071" s="385" t="s">
        <v>9110</v>
      </c>
      <c r="H1071" s="386"/>
      <c r="I1071" s="384" t="s">
        <v>1208</v>
      </c>
      <c r="J1071" s="367" t="s">
        <v>1209</v>
      </c>
      <c r="K1071" s="366" t="s">
        <v>83</v>
      </c>
      <c r="L1071" s="387">
        <v>39</v>
      </c>
      <c r="M1071" s="388" t="s">
        <v>9111</v>
      </c>
      <c r="N1071" s="389">
        <v>500</v>
      </c>
      <c r="O1071" s="390" t="s">
        <v>1182</v>
      </c>
      <c r="P1071" s="373" t="s">
        <v>1182</v>
      </c>
      <c r="Q1071" s="372" t="s">
        <v>3638</v>
      </c>
      <c r="R1071" s="374">
        <v>10</v>
      </c>
      <c r="S1071" s="375">
        <v>35</v>
      </c>
      <c r="T1071" s="392">
        <v>25</v>
      </c>
      <c r="U1071" s="391" t="s">
        <v>9096</v>
      </c>
      <c r="V1071" s="376">
        <v>119.30185185185185</v>
      </c>
      <c r="W1071" s="378">
        <v>120.71198830409357</v>
      </c>
      <c r="X1071" s="377">
        <v>60.278079922027295</v>
      </c>
      <c r="Y1071" s="387" t="s">
        <v>633</v>
      </c>
      <c r="Z1071" s="395" t="s">
        <v>4557</v>
      </c>
      <c r="AA1071" s="380">
        <v>145.5</v>
      </c>
      <c r="AB1071" s="379" t="s">
        <v>3630</v>
      </c>
      <c r="AC1071" s="380">
        <v>2</v>
      </c>
      <c r="AD1071" s="379" t="s">
        <v>3630</v>
      </c>
      <c r="AE1071" s="394">
        <v>0</v>
      </c>
      <c r="AF1071" s="396">
        <v>8.1649999999999991</v>
      </c>
      <c r="AG1071" s="393">
        <v>0</v>
      </c>
      <c r="AH1071" s="397" t="s">
        <v>8985</v>
      </c>
      <c r="AL1071" s="525" t="s">
        <v>16542</v>
      </c>
      <c r="AM1071" s="513" t="s">
        <v>83</v>
      </c>
      <c r="AN1071" s="508">
        <v>100</v>
      </c>
      <c r="AO1071" s="514">
        <v>1448</v>
      </c>
      <c r="AP1071" s="498">
        <v>1448</v>
      </c>
      <c r="AQ1071" s="515">
        <v>0</v>
      </c>
      <c r="AR1071" s="512" t="s">
        <v>16543</v>
      </c>
      <c r="BA1071" s="338" t="s">
        <v>9112</v>
      </c>
    </row>
    <row r="1072" spans="2:53" ht="16.5" customHeight="1">
      <c r="B1072" s="398" t="s">
        <v>9108</v>
      </c>
      <c r="C1072" s="381" t="s">
        <v>9109</v>
      </c>
      <c r="D1072" s="383">
        <v>1449</v>
      </c>
      <c r="E1072" s="382" t="s">
        <v>633</v>
      </c>
      <c r="F1072" s="369" t="s">
        <v>9113</v>
      </c>
      <c r="G1072" s="385" t="s">
        <v>9114</v>
      </c>
      <c r="H1072" s="386"/>
      <c r="I1072" s="384" t="s">
        <v>403</v>
      </c>
      <c r="J1072" s="367" t="s">
        <v>68</v>
      </c>
      <c r="K1072" s="366" t="s">
        <v>83</v>
      </c>
      <c r="L1072" s="387">
        <v>14</v>
      </c>
      <c r="M1072" s="388" t="s">
        <v>9115</v>
      </c>
      <c r="N1072" s="389">
        <v>1000</v>
      </c>
      <c r="O1072" s="390" t="s">
        <v>1350</v>
      </c>
      <c r="P1072" s="373" t="s">
        <v>1351</v>
      </c>
      <c r="Q1072" s="372" t="s">
        <v>3638</v>
      </c>
      <c r="R1072" s="374">
        <v>20</v>
      </c>
      <c r="S1072" s="375">
        <v>30</v>
      </c>
      <c r="T1072" s="392">
        <v>25</v>
      </c>
      <c r="U1072" s="391" t="s">
        <v>9113</v>
      </c>
      <c r="V1072" s="376">
        <v>119.29587706290175</v>
      </c>
      <c r="W1072" s="378">
        <v>120.70727136544876</v>
      </c>
      <c r="X1072" s="377">
        <v>60.278425785824744</v>
      </c>
      <c r="Y1072" s="387">
        <v>60.29</v>
      </c>
      <c r="Z1072" s="395" t="s">
        <v>4557</v>
      </c>
      <c r="AA1072" s="380">
        <v>198</v>
      </c>
      <c r="AB1072" s="379" t="s">
        <v>3630</v>
      </c>
      <c r="AC1072" s="380">
        <v>50</v>
      </c>
      <c r="AD1072" s="379" t="s">
        <v>3630</v>
      </c>
      <c r="AE1072" s="394">
        <v>0</v>
      </c>
      <c r="AF1072" s="396">
        <v>0</v>
      </c>
      <c r="AG1072" s="393">
        <v>0</v>
      </c>
      <c r="AH1072" s="397" t="s">
        <v>633</v>
      </c>
      <c r="AL1072" s="525" t="s">
        <v>16544</v>
      </c>
      <c r="AM1072" s="513" t="s">
        <v>83</v>
      </c>
      <c r="AN1072" s="508">
        <v>100</v>
      </c>
      <c r="AO1072" s="514">
        <v>1449</v>
      </c>
      <c r="AP1072" s="498">
        <v>1449</v>
      </c>
      <c r="AQ1072" s="515">
        <v>0</v>
      </c>
      <c r="AR1072" s="512" t="s">
        <v>16545</v>
      </c>
      <c r="BA1072" s="338" t="s">
        <v>9116</v>
      </c>
    </row>
    <row r="1073" spans="2:53" ht="16.5" customHeight="1">
      <c r="B1073" s="398" t="s">
        <v>9108</v>
      </c>
      <c r="C1073" s="381" t="s">
        <v>9109</v>
      </c>
      <c r="D1073" s="383">
        <v>1448</v>
      </c>
      <c r="E1073" s="382" t="s">
        <v>633</v>
      </c>
      <c r="F1073" s="369" t="s">
        <v>9096</v>
      </c>
      <c r="G1073" s="385" t="s">
        <v>9114</v>
      </c>
      <c r="H1073" s="386"/>
      <c r="I1073" s="384" t="s">
        <v>827</v>
      </c>
      <c r="J1073" s="367" t="s">
        <v>383</v>
      </c>
      <c r="K1073" s="366" t="s">
        <v>83</v>
      </c>
      <c r="L1073" s="387">
        <v>32</v>
      </c>
      <c r="M1073" s="388" t="s">
        <v>9117</v>
      </c>
      <c r="N1073" s="389">
        <v>1000</v>
      </c>
      <c r="O1073" s="390" t="s">
        <v>1182</v>
      </c>
      <c r="P1073" s="373" t="s">
        <v>1182</v>
      </c>
      <c r="Q1073" s="372" t="s">
        <v>3638</v>
      </c>
      <c r="R1073" s="374">
        <v>20</v>
      </c>
      <c r="S1073" s="375">
        <v>35</v>
      </c>
      <c r="T1073" s="392">
        <v>30</v>
      </c>
      <c r="U1073" s="391" t="s">
        <v>9096</v>
      </c>
      <c r="V1073" s="376">
        <v>119.29803921568627</v>
      </c>
      <c r="W1073" s="378">
        <v>120.70897832817339</v>
      </c>
      <c r="X1073" s="377">
        <v>60.276491228070164</v>
      </c>
      <c r="Y1073" s="387" t="s">
        <v>633</v>
      </c>
      <c r="Z1073" s="395" t="s">
        <v>4557</v>
      </c>
      <c r="AA1073" s="380">
        <v>147</v>
      </c>
      <c r="AB1073" s="379" t="s">
        <v>3630</v>
      </c>
      <c r="AC1073" s="380">
        <v>5</v>
      </c>
      <c r="AD1073" s="379" t="s">
        <v>3630</v>
      </c>
      <c r="AE1073" s="394">
        <v>0</v>
      </c>
      <c r="AF1073" s="396">
        <v>0</v>
      </c>
      <c r="AG1073" s="393">
        <v>0</v>
      </c>
      <c r="AH1073" s="397" t="s">
        <v>633</v>
      </c>
      <c r="AL1073" s="525" t="s">
        <v>16546</v>
      </c>
      <c r="AM1073" s="513" t="s">
        <v>83</v>
      </c>
      <c r="AN1073" s="508">
        <v>100</v>
      </c>
      <c r="AO1073" s="514">
        <v>1448</v>
      </c>
      <c r="AP1073" s="498">
        <v>1448</v>
      </c>
      <c r="AQ1073" s="515">
        <v>0</v>
      </c>
      <c r="AR1073" s="512" t="s">
        <v>16545</v>
      </c>
      <c r="BA1073" s="338" t="s">
        <v>9118</v>
      </c>
    </row>
    <row r="1074" spans="2:53" ht="16.5" customHeight="1">
      <c r="B1074" s="398" t="s">
        <v>9119</v>
      </c>
      <c r="C1074" s="381" t="s">
        <v>9120</v>
      </c>
      <c r="D1074" s="383">
        <v>1449</v>
      </c>
      <c r="E1074" s="382" t="s">
        <v>9121</v>
      </c>
      <c r="F1074" s="369" t="s">
        <v>9122</v>
      </c>
      <c r="G1074" s="385" t="s">
        <v>9123</v>
      </c>
      <c r="H1074" s="386"/>
      <c r="I1074" s="384" t="s">
        <v>331</v>
      </c>
      <c r="J1074" s="367" t="s">
        <v>675</v>
      </c>
      <c r="K1074" s="366" t="s">
        <v>84</v>
      </c>
      <c r="L1074" s="387">
        <v>6</v>
      </c>
      <c r="M1074" s="388" t="s">
        <v>9124</v>
      </c>
      <c r="N1074" s="389">
        <v>1000</v>
      </c>
      <c r="O1074" s="390" t="s">
        <v>1348</v>
      </c>
      <c r="P1074" s="373" t="s">
        <v>1349</v>
      </c>
      <c r="Q1074" s="372" t="s">
        <v>3638</v>
      </c>
      <c r="R1074" s="374">
        <v>38</v>
      </c>
      <c r="S1074" s="375">
        <v>25</v>
      </c>
      <c r="T1074" s="392">
        <v>25</v>
      </c>
      <c r="U1074" s="391" t="s">
        <v>9122</v>
      </c>
      <c r="V1074" s="376">
        <v>119.06349206349206</v>
      </c>
      <c r="W1074" s="378">
        <v>120.52380952380953</v>
      </c>
      <c r="X1074" s="377">
        <v>60.356349206349215</v>
      </c>
      <c r="Y1074" s="387">
        <v>60.51</v>
      </c>
      <c r="Z1074" s="395" t="s">
        <v>4557</v>
      </c>
      <c r="AA1074" s="380">
        <v>121.25</v>
      </c>
      <c r="AB1074" s="379" t="s">
        <v>3630</v>
      </c>
      <c r="AC1074" s="380">
        <v>10</v>
      </c>
      <c r="AD1074" s="379" t="s">
        <v>3630</v>
      </c>
      <c r="AE1074" s="394">
        <v>0</v>
      </c>
      <c r="AF1074" s="396">
        <v>0</v>
      </c>
      <c r="AG1074" s="393">
        <v>0</v>
      </c>
      <c r="AH1074" s="397" t="s">
        <v>633</v>
      </c>
      <c r="AL1074" s="525" t="s">
        <v>16547</v>
      </c>
      <c r="AM1074" s="513" t="s">
        <v>84</v>
      </c>
      <c r="AN1074" s="508">
        <v>100</v>
      </c>
      <c r="AO1074" s="514">
        <v>1449</v>
      </c>
      <c r="AP1074" s="498">
        <v>1032</v>
      </c>
      <c r="AQ1074" s="515">
        <v>417</v>
      </c>
      <c r="AR1074" s="512" t="s">
        <v>16548</v>
      </c>
      <c r="BA1074" s="338" t="s">
        <v>9125</v>
      </c>
    </row>
    <row r="1075" spans="2:53" ht="16.5" customHeight="1">
      <c r="B1075" s="398" t="s">
        <v>9126</v>
      </c>
      <c r="C1075" s="381" t="s">
        <v>9127</v>
      </c>
      <c r="D1075" s="383">
        <v>1450</v>
      </c>
      <c r="E1075" s="382" t="s">
        <v>9128</v>
      </c>
      <c r="F1075" s="369" t="s">
        <v>9129</v>
      </c>
      <c r="G1075" s="385" t="s">
        <v>9130</v>
      </c>
      <c r="H1075" s="386"/>
      <c r="I1075" s="384" t="s">
        <v>1208</v>
      </c>
      <c r="J1075" s="367" t="s">
        <v>1222</v>
      </c>
      <c r="K1075" s="366" t="s">
        <v>84</v>
      </c>
      <c r="L1075" s="387">
        <v>6</v>
      </c>
      <c r="M1075" s="388" t="s">
        <v>9131</v>
      </c>
      <c r="N1075" s="389">
        <v>500</v>
      </c>
      <c r="O1075" s="390" t="s">
        <v>1182</v>
      </c>
      <c r="P1075" s="373" t="s">
        <v>1182</v>
      </c>
      <c r="Q1075" s="372" t="s">
        <v>3638</v>
      </c>
      <c r="R1075" s="374">
        <v>30</v>
      </c>
      <c r="S1075" s="375">
        <v>20</v>
      </c>
      <c r="T1075" s="392">
        <v>30</v>
      </c>
      <c r="U1075" s="391" t="s">
        <v>9129</v>
      </c>
      <c r="V1075" s="376">
        <v>119.28333333333333</v>
      </c>
      <c r="W1075" s="378">
        <v>120.69736842105264</v>
      </c>
      <c r="X1075" s="377">
        <v>60.454649122807005</v>
      </c>
      <c r="Y1075" s="387" t="s">
        <v>633</v>
      </c>
      <c r="Z1075" s="395" t="s">
        <v>4557</v>
      </c>
      <c r="AA1075" s="380">
        <v>97</v>
      </c>
      <c r="AB1075" s="379" t="s">
        <v>3630</v>
      </c>
      <c r="AC1075" s="380">
        <v>2</v>
      </c>
      <c r="AD1075" s="379" t="s">
        <v>3630</v>
      </c>
      <c r="AE1075" s="394">
        <v>0</v>
      </c>
      <c r="AF1075" s="396">
        <v>0</v>
      </c>
      <c r="AG1075" s="393">
        <v>0</v>
      </c>
      <c r="AH1075" s="397" t="s">
        <v>633</v>
      </c>
      <c r="AL1075" s="525" t="s">
        <v>16549</v>
      </c>
      <c r="AM1075" s="513" t="s">
        <v>84</v>
      </c>
      <c r="AN1075" s="508">
        <v>100</v>
      </c>
      <c r="AO1075" s="514">
        <v>1450</v>
      </c>
      <c r="AP1075" s="498">
        <v>1035</v>
      </c>
      <c r="AQ1075" s="515">
        <v>415</v>
      </c>
      <c r="AR1075" s="512" t="s">
        <v>16550</v>
      </c>
      <c r="BA1075" s="338" t="s">
        <v>9132</v>
      </c>
    </row>
    <row r="1076" spans="2:53" ht="16.5" customHeight="1">
      <c r="B1076" s="398" t="s">
        <v>9133</v>
      </c>
      <c r="C1076" s="381" t="s">
        <v>9134</v>
      </c>
      <c r="D1076" s="383">
        <v>1450</v>
      </c>
      <c r="E1076" s="382" t="s">
        <v>633</v>
      </c>
      <c r="F1076" s="369" t="s">
        <v>9135</v>
      </c>
      <c r="G1076" s="385" t="s">
        <v>9059</v>
      </c>
      <c r="H1076" s="386"/>
      <c r="I1076" s="384" t="s">
        <v>1282</v>
      </c>
      <c r="J1076" s="367" t="s">
        <v>1283</v>
      </c>
      <c r="K1076" s="366" t="s">
        <v>83</v>
      </c>
      <c r="L1076" s="387">
        <v>10</v>
      </c>
      <c r="M1076" s="388" t="s">
        <v>9137</v>
      </c>
      <c r="N1076" s="389">
        <v>1000</v>
      </c>
      <c r="O1076" s="390" t="s">
        <v>1348</v>
      </c>
      <c r="P1076" s="373" t="s">
        <v>1349</v>
      </c>
      <c r="Q1076" s="372" t="s">
        <v>3814</v>
      </c>
      <c r="R1076" s="374">
        <v>25</v>
      </c>
      <c r="S1076" s="375">
        <v>38</v>
      </c>
      <c r="T1076" s="392">
        <v>25</v>
      </c>
      <c r="U1076" s="391" t="s">
        <v>9135</v>
      </c>
      <c r="V1076" s="376">
        <v>119.27398727820558</v>
      </c>
      <c r="W1076" s="378">
        <v>120.68998995647809</v>
      </c>
      <c r="X1076" s="377">
        <v>60.263011382658163</v>
      </c>
      <c r="Y1076" s="387">
        <v>60.629999999999995</v>
      </c>
      <c r="Z1076" s="395" t="s">
        <v>4557</v>
      </c>
      <c r="AA1076" s="380">
        <v>118.75</v>
      </c>
      <c r="AB1076" s="379" t="s">
        <v>3630</v>
      </c>
      <c r="AC1076" s="380">
        <v>10</v>
      </c>
      <c r="AD1076" s="379" t="s">
        <v>3630</v>
      </c>
      <c r="AE1076" s="394">
        <v>0</v>
      </c>
      <c r="AF1076" s="396">
        <v>0</v>
      </c>
      <c r="AG1076" s="393">
        <v>0</v>
      </c>
      <c r="AH1076" s="397" t="s">
        <v>633</v>
      </c>
      <c r="AL1076" s="525" t="s">
        <v>16551</v>
      </c>
      <c r="AM1076" s="513" t="s">
        <v>83</v>
      </c>
      <c r="AN1076" s="508">
        <v>100</v>
      </c>
      <c r="AO1076" s="514">
        <v>1450</v>
      </c>
      <c r="AP1076" s="498">
        <v>1450</v>
      </c>
      <c r="AQ1076" s="515">
        <v>0</v>
      </c>
      <c r="AR1076" s="512" t="s">
        <v>16552</v>
      </c>
      <c r="BA1076" s="338" t="s">
        <v>9138</v>
      </c>
    </row>
    <row r="1077" spans="2:53" ht="16.5" customHeight="1">
      <c r="B1077" s="398" t="s">
        <v>9133</v>
      </c>
      <c r="C1077" s="381" t="s">
        <v>9134</v>
      </c>
      <c r="D1077" s="383">
        <v>1451</v>
      </c>
      <c r="E1077" s="382" t="s">
        <v>633</v>
      </c>
      <c r="F1077" s="369" t="s">
        <v>9135</v>
      </c>
      <c r="G1077" s="385" t="s">
        <v>8968</v>
      </c>
      <c r="H1077" s="386"/>
      <c r="I1077" s="384" t="s">
        <v>331</v>
      </c>
      <c r="J1077" s="367" t="s">
        <v>71</v>
      </c>
      <c r="K1077" s="366" t="s">
        <v>83</v>
      </c>
      <c r="L1077" s="387">
        <v>4</v>
      </c>
      <c r="M1077" s="388" t="s">
        <v>9139</v>
      </c>
      <c r="N1077" s="389">
        <v>1000</v>
      </c>
      <c r="O1077" s="390" t="s">
        <v>1348</v>
      </c>
      <c r="P1077" s="373" t="s">
        <v>1349</v>
      </c>
      <c r="Q1077" s="372" t="s">
        <v>3638</v>
      </c>
      <c r="R1077" s="374">
        <v>25</v>
      </c>
      <c r="S1077" s="375">
        <v>38</v>
      </c>
      <c r="T1077" s="392">
        <v>25</v>
      </c>
      <c r="U1077" s="391" t="s">
        <v>9135</v>
      </c>
      <c r="V1077" s="376">
        <v>119.27110419906687</v>
      </c>
      <c r="W1077" s="378">
        <v>120.68771384136859</v>
      </c>
      <c r="X1077" s="377">
        <v>60.260590979782272</v>
      </c>
      <c r="Y1077" s="387">
        <v>60.28</v>
      </c>
      <c r="Z1077" s="395" t="s">
        <v>4557</v>
      </c>
      <c r="AA1077" s="380">
        <v>121.25</v>
      </c>
      <c r="AB1077" s="379" t="s">
        <v>3630</v>
      </c>
      <c r="AC1077" s="380">
        <v>10</v>
      </c>
      <c r="AD1077" s="379" t="s">
        <v>3630</v>
      </c>
      <c r="AE1077" s="394">
        <v>0</v>
      </c>
      <c r="AF1077" s="396">
        <v>0</v>
      </c>
      <c r="AG1077" s="393">
        <v>0</v>
      </c>
      <c r="AH1077" s="397" t="s">
        <v>633</v>
      </c>
      <c r="AL1077" s="525" t="s">
        <v>16553</v>
      </c>
      <c r="AM1077" s="513" t="s">
        <v>83</v>
      </c>
      <c r="AN1077" s="508">
        <v>100</v>
      </c>
      <c r="AO1077" s="514">
        <v>1451</v>
      </c>
      <c r="AP1077" s="498">
        <v>1451</v>
      </c>
      <c r="AQ1077" s="515">
        <v>0</v>
      </c>
      <c r="AR1077" s="512" t="s">
        <v>16554</v>
      </c>
      <c r="BA1077" s="338" t="s">
        <v>9140</v>
      </c>
    </row>
    <row r="1078" spans="2:53" ht="16.5" customHeight="1">
      <c r="B1078" s="398" t="s">
        <v>9141</v>
      </c>
      <c r="C1078" s="381" t="s">
        <v>9142</v>
      </c>
      <c r="D1078" s="383">
        <v>1451</v>
      </c>
      <c r="E1078" s="382" t="s">
        <v>9143</v>
      </c>
      <c r="F1078" s="369" t="s">
        <v>9144</v>
      </c>
      <c r="G1078" s="385" t="s">
        <v>9145</v>
      </c>
      <c r="H1078" s="386"/>
      <c r="I1078" s="384" t="s">
        <v>421</v>
      </c>
      <c r="J1078" s="367" t="s">
        <v>195</v>
      </c>
      <c r="K1078" s="366" t="s">
        <v>84</v>
      </c>
      <c r="L1078" s="387">
        <v>15</v>
      </c>
      <c r="M1078" s="388" t="s">
        <v>9146</v>
      </c>
      <c r="N1078" s="389">
        <v>1000</v>
      </c>
      <c r="O1078" s="390" t="s">
        <v>1350</v>
      </c>
      <c r="P1078" s="373" t="s">
        <v>1351</v>
      </c>
      <c r="Q1078" s="372" t="s">
        <v>3638</v>
      </c>
      <c r="R1078" s="374">
        <v>35</v>
      </c>
      <c r="S1078" s="375">
        <v>25</v>
      </c>
      <c r="T1078" s="392">
        <v>20</v>
      </c>
      <c r="U1078" s="391" t="s">
        <v>9144</v>
      </c>
      <c r="V1078" s="376">
        <v>119.2568468966823</v>
      </c>
      <c r="W1078" s="378">
        <v>120.67645807632815</v>
      </c>
      <c r="X1078" s="377">
        <v>60.443347513494771</v>
      </c>
      <c r="Y1078" s="387">
        <v>60.62</v>
      </c>
      <c r="Z1078" s="395" t="s">
        <v>4557</v>
      </c>
      <c r="AA1078" s="380">
        <v>196</v>
      </c>
      <c r="AB1078" s="379" t="s">
        <v>3630</v>
      </c>
      <c r="AC1078" s="380">
        <v>3</v>
      </c>
      <c r="AD1078" s="379" t="s">
        <v>3630</v>
      </c>
      <c r="AE1078" s="394">
        <v>0</v>
      </c>
      <c r="AF1078" s="396">
        <v>0</v>
      </c>
      <c r="AG1078" s="393">
        <v>0</v>
      </c>
      <c r="AH1078" s="397" t="s">
        <v>633</v>
      </c>
      <c r="AL1078" s="525" t="s">
        <v>16555</v>
      </c>
      <c r="AM1078" s="513" t="s">
        <v>84</v>
      </c>
      <c r="AN1078" s="508">
        <v>100</v>
      </c>
      <c r="AO1078" s="514">
        <v>1451</v>
      </c>
      <c r="AP1078" s="498">
        <v>1035</v>
      </c>
      <c r="AQ1078" s="515">
        <v>416</v>
      </c>
      <c r="AR1078" s="512" t="s">
        <v>16556</v>
      </c>
      <c r="BA1078" s="338" t="s">
        <v>9147</v>
      </c>
    </row>
    <row r="1079" spans="2:53" ht="16.5" customHeight="1">
      <c r="B1079" s="398" t="s">
        <v>9148</v>
      </c>
      <c r="C1079" s="381" t="s">
        <v>9149</v>
      </c>
      <c r="D1079" s="383">
        <v>1452</v>
      </c>
      <c r="E1079" s="382" t="s">
        <v>633</v>
      </c>
      <c r="F1079" s="369" t="s">
        <v>9150</v>
      </c>
      <c r="G1079" s="385" t="s">
        <v>9151</v>
      </c>
      <c r="H1079" s="386"/>
      <c r="I1079" s="384" t="s">
        <v>879</v>
      </c>
      <c r="J1079" s="367" t="s">
        <v>101</v>
      </c>
      <c r="K1079" s="366" t="s">
        <v>83</v>
      </c>
      <c r="L1079" s="387">
        <v>16</v>
      </c>
      <c r="M1079" s="388" t="s">
        <v>9152</v>
      </c>
      <c r="N1079" s="389">
        <v>1000</v>
      </c>
      <c r="O1079" s="390" t="s">
        <v>1182</v>
      </c>
      <c r="P1079" s="373" t="s">
        <v>1182</v>
      </c>
      <c r="Q1079" s="372" t="s">
        <v>3814</v>
      </c>
      <c r="R1079" s="374">
        <v>25</v>
      </c>
      <c r="S1079" s="375">
        <v>35</v>
      </c>
      <c r="T1079" s="392">
        <v>20</v>
      </c>
      <c r="U1079" s="391" t="s">
        <v>9150</v>
      </c>
      <c r="V1079" s="376">
        <v>119.2414201183432</v>
      </c>
      <c r="W1079" s="378">
        <v>120.66427904079727</v>
      </c>
      <c r="X1079" s="377">
        <v>60.247150420429755</v>
      </c>
      <c r="Y1079" s="387" t="s">
        <v>633</v>
      </c>
      <c r="Z1079" s="395" t="s">
        <v>4557</v>
      </c>
      <c r="AA1079" s="380">
        <v>196</v>
      </c>
      <c r="AB1079" s="379" t="s">
        <v>3630</v>
      </c>
      <c r="AC1079" s="380">
        <v>10</v>
      </c>
      <c r="AD1079" s="379" t="s">
        <v>3630</v>
      </c>
      <c r="AE1079" s="394">
        <v>0</v>
      </c>
      <c r="AF1079" s="396">
        <v>36.701999999999998</v>
      </c>
      <c r="AG1079" s="393">
        <v>0</v>
      </c>
      <c r="AH1079" s="397" t="s">
        <v>8566</v>
      </c>
      <c r="AL1079" s="525" t="s">
        <v>16557</v>
      </c>
      <c r="AM1079" s="513" t="s">
        <v>83</v>
      </c>
      <c r="AN1079" s="508">
        <v>100</v>
      </c>
      <c r="AO1079" s="514">
        <v>1452</v>
      </c>
      <c r="AP1079" s="498">
        <v>1452</v>
      </c>
      <c r="AQ1079" s="515">
        <v>0</v>
      </c>
      <c r="AR1079" s="512" t="s">
        <v>16558</v>
      </c>
      <c r="BA1079" s="338" t="s">
        <v>9153</v>
      </c>
    </row>
    <row r="1080" spans="2:53" ht="16.5" customHeight="1">
      <c r="B1080" s="398" t="s">
        <v>9154</v>
      </c>
      <c r="C1080" s="381" t="s">
        <v>9155</v>
      </c>
      <c r="D1080" s="383">
        <v>1452</v>
      </c>
      <c r="E1080" s="382" t="s">
        <v>9016</v>
      </c>
      <c r="F1080" s="369" t="s">
        <v>9156</v>
      </c>
      <c r="G1080" s="385" t="s">
        <v>9016</v>
      </c>
      <c r="H1080" s="386"/>
      <c r="I1080" s="384" t="s">
        <v>324</v>
      </c>
      <c r="J1080" s="367" t="s">
        <v>925</v>
      </c>
      <c r="K1080" s="366" t="s">
        <v>84</v>
      </c>
      <c r="L1080" s="387">
        <v>7</v>
      </c>
      <c r="M1080" s="388" t="s">
        <v>9157</v>
      </c>
      <c r="N1080" s="389">
        <v>1000</v>
      </c>
      <c r="O1080" s="390" t="s">
        <v>1348</v>
      </c>
      <c r="P1080" s="373" t="s">
        <v>1348</v>
      </c>
      <c r="Q1080" s="372" t="s">
        <v>3638</v>
      </c>
      <c r="R1080" s="374">
        <v>30</v>
      </c>
      <c r="S1080" s="375">
        <v>25</v>
      </c>
      <c r="T1080" s="392">
        <v>25</v>
      </c>
      <c r="U1080" s="391" t="s">
        <v>9156</v>
      </c>
      <c r="V1080" s="376">
        <v>119.0939521068163</v>
      </c>
      <c r="W1080" s="378">
        <v>120.54785692643392</v>
      </c>
      <c r="X1080" s="377">
        <v>60.369095483374892</v>
      </c>
      <c r="Y1080" s="387" t="s">
        <v>633</v>
      </c>
      <c r="Z1080" s="395" t="s">
        <v>4557</v>
      </c>
      <c r="AA1080" s="380">
        <v>198</v>
      </c>
      <c r="AB1080" s="379" t="s">
        <v>3630</v>
      </c>
      <c r="AC1080" s="380">
        <v>10</v>
      </c>
      <c r="AD1080" s="379" t="s">
        <v>3630</v>
      </c>
      <c r="AE1080" s="394">
        <v>0</v>
      </c>
      <c r="AF1080" s="396">
        <v>0</v>
      </c>
      <c r="AG1080" s="393">
        <v>0</v>
      </c>
      <c r="AH1080" s="397" t="s">
        <v>633</v>
      </c>
      <c r="AL1080" s="525" t="s">
        <v>16559</v>
      </c>
      <c r="AM1080" s="513" t="s">
        <v>84</v>
      </c>
      <c r="AN1080" s="508">
        <v>100</v>
      </c>
      <c r="AO1080" s="514">
        <v>1452</v>
      </c>
      <c r="AP1080" s="498">
        <v>1034</v>
      </c>
      <c r="AQ1080" s="515">
        <v>418</v>
      </c>
      <c r="AR1080" s="512" t="s">
        <v>16560</v>
      </c>
      <c r="BA1080" s="338" t="s">
        <v>9158</v>
      </c>
    </row>
    <row r="1081" spans="2:53" ht="16.5" customHeight="1">
      <c r="B1081" s="398" t="s">
        <v>9159</v>
      </c>
      <c r="C1081" s="381" t="s">
        <v>9160</v>
      </c>
      <c r="D1081" s="383">
        <v>1453</v>
      </c>
      <c r="E1081" s="382" t="s">
        <v>633</v>
      </c>
      <c r="F1081" s="369" t="s">
        <v>9161</v>
      </c>
      <c r="G1081" s="385" t="s">
        <v>9162</v>
      </c>
      <c r="H1081" s="386"/>
      <c r="I1081" s="384" t="s">
        <v>827</v>
      </c>
      <c r="J1081" s="367" t="s">
        <v>69</v>
      </c>
      <c r="K1081" s="366" t="s">
        <v>83</v>
      </c>
      <c r="L1081" s="387">
        <v>17</v>
      </c>
      <c r="M1081" s="388" t="s">
        <v>9163</v>
      </c>
      <c r="N1081" s="389">
        <v>1000</v>
      </c>
      <c r="O1081" s="390" t="s">
        <v>1182</v>
      </c>
      <c r="P1081" s="373" t="s">
        <v>1182</v>
      </c>
      <c r="Q1081" s="372" t="s">
        <v>3638</v>
      </c>
      <c r="R1081" s="374">
        <v>35</v>
      </c>
      <c r="S1081" s="375">
        <v>25</v>
      </c>
      <c r="T1081" s="392">
        <v>20</v>
      </c>
      <c r="U1081" s="391" t="s">
        <v>9161</v>
      </c>
      <c r="V1081" s="376">
        <v>119.21743589743589</v>
      </c>
      <c r="W1081" s="378">
        <v>120.64534412955466</v>
      </c>
      <c r="X1081" s="377">
        <v>60.23360998650471</v>
      </c>
      <c r="Y1081" s="387" t="s">
        <v>633</v>
      </c>
      <c r="Z1081" s="395" t="s">
        <v>4557</v>
      </c>
      <c r="AA1081" s="380">
        <v>196</v>
      </c>
      <c r="AB1081" s="379" t="s">
        <v>3630</v>
      </c>
      <c r="AC1081" s="380">
        <v>5</v>
      </c>
      <c r="AD1081" s="379" t="s">
        <v>3630</v>
      </c>
      <c r="AE1081" s="394">
        <v>0</v>
      </c>
      <c r="AF1081" s="396">
        <v>10.191000000000001</v>
      </c>
      <c r="AG1081" s="393">
        <v>0</v>
      </c>
      <c r="AH1081" s="397" t="s">
        <v>9164</v>
      </c>
      <c r="AL1081" s="525" t="s">
        <v>16561</v>
      </c>
      <c r="AM1081" s="513" t="s">
        <v>83</v>
      </c>
      <c r="AN1081" s="508">
        <v>100</v>
      </c>
      <c r="AO1081" s="514">
        <v>1453</v>
      </c>
      <c r="AP1081" s="498">
        <v>1453</v>
      </c>
      <c r="AQ1081" s="515">
        <v>0</v>
      </c>
      <c r="AR1081" s="512" t="s">
        <v>16562</v>
      </c>
      <c r="BA1081" s="338" t="s">
        <v>9165</v>
      </c>
    </row>
    <row r="1082" spans="2:53" ht="16.5" customHeight="1">
      <c r="B1082" s="398" t="s">
        <v>9166</v>
      </c>
      <c r="C1082" s="381" t="s">
        <v>9167</v>
      </c>
      <c r="D1082" s="383">
        <v>1453</v>
      </c>
      <c r="E1082" s="382" t="s">
        <v>633</v>
      </c>
      <c r="F1082" s="369" t="s">
        <v>9168</v>
      </c>
      <c r="G1082" s="385" t="s">
        <v>9169</v>
      </c>
      <c r="H1082" s="386"/>
      <c r="I1082" s="384" t="s">
        <v>332</v>
      </c>
      <c r="J1082" s="367" t="s">
        <v>1406</v>
      </c>
      <c r="K1082" s="366" t="s">
        <v>83</v>
      </c>
      <c r="L1082" s="387">
        <v>8</v>
      </c>
      <c r="M1082" s="388" t="s">
        <v>9171</v>
      </c>
      <c r="N1082" s="389">
        <v>300</v>
      </c>
      <c r="O1082" s="390" t="s">
        <v>1348</v>
      </c>
      <c r="P1082" s="373" t="s">
        <v>1348</v>
      </c>
      <c r="Q1082" s="372" t="s">
        <v>3638</v>
      </c>
      <c r="R1082" s="374">
        <v>25</v>
      </c>
      <c r="S1082" s="375">
        <v>45</v>
      </c>
      <c r="T1082" s="392">
        <v>30</v>
      </c>
      <c r="U1082" s="391" t="s">
        <v>9168</v>
      </c>
      <c r="V1082" s="376">
        <v>119.17757021372218</v>
      </c>
      <c r="W1082" s="378">
        <v>120.61387122135962</v>
      </c>
      <c r="X1082" s="377">
        <v>60.214279282459124</v>
      </c>
      <c r="Y1082" s="387" t="s">
        <v>633</v>
      </c>
      <c r="Z1082" s="395" t="s">
        <v>4557</v>
      </c>
      <c r="AA1082" s="380">
        <v>-2</v>
      </c>
      <c r="AB1082" s="379" t="s">
        <v>3630</v>
      </c>
      <c r="AC1082" s="380">
        <v>0</v>
      </c>
      <c r="AD1082" s="379" t="s">
        <v>3630</v>
      </c>
      <c r="AE1082" s="394">
        <v>0</v>
      </c>
      <c r="AF1082" s="396">
        <v>5.4189999999999996</v>
      </c>
      <c r="AG1082" s="393">
        <v>0</v>
      </c>
      <c r="AH1082" s="397" t="s">
        <v>9172</v>
      </c>
      <c r="AL1082" s="525" t="s">
        <v>16563</v>
      </c>
      <c r="AM1082" s="513" t="s">
        <v>83</v>
      </c>
      <c r="AN1082" s="508">
        <v>100</v>
      </c>
      <c r="AO1082" s="514">
        <v>1453</v>
      </c>
      <c r="AP1082" s="498">
        <v>1453</v>
      </c>
      <c r="AQ1082" s="515">
        <v>0</v>
      </c>
      <c r="AR1082" s="512" t="s">
        <v>16564</v>
      </c>
      <c r="BA1082" s="338" t="s">
        <v>9173</v>
      </c>
    </row>
    <row r="1083" spans="2:53" ht="16.5" customHeight="1">
      <c r="B1083" s="398" t="s">
        <v>9166</v>
      </c>
      <c r="C1083" s="381" t="s">
        <v>9167</v>
      </c>
      <c r="D1083" s="383">
        <v>1454</v>
      </c>
      <c r="E1083" s="382" t="s">
        <v>9169</v>
      </c>
      <c r="F1083" s="369" t="s">
        <v>9174</v>
      </c>
      <c r="G1083" s="385" t="s">
        <v>9175</v>
      </c>
      <c r="H1083" s="386"/>
      <c r="I1083" s="384" t="s">
        <v>403</v>
      </c>
      <c r="J1083" s="367" t="s">
        <v>349</v>
      </c>
      <c r="K1083" s="366" t="s">
        <v>84</v>
      </c>
      <c r="L1083" s="387">
        <v>12</v>
      </c>
      <c r="M1083" s="388" t="s">
        <v>9177</v>
      </c>
      <c r="N1083" s="389">
        <v>1000</v>
      </c>
      <c r="O1083" s="390" t="s">
        <v>1350</v>
      </c>
      <c r="P1083" s="373" t="s">
        <v>1351</v>
      </c>
      <c r="Q1083" s="372" t="s">
        <v>3638</v>
      </c>
      <c r="R1083" s="374">
        <v>30</v>
      </c>
      <c r="S1083" s="375">
        <v>25</v>
      </c>
      <c r="T1083" s="392">
        <v>20</v>
      </c>
      <c r="U1083" s="391" t="s">
        <v>9174</v>
      </c>
      <c r="V1083" s="376">
        <v>119.17177435669298</v>
      </c>
      <c r="W1083" s="378">
        <v>120.60929554475761</v>
      </c>
      <c r="X1083" s="377">
        <v>60.404465049274684</v>
      </c>
      <c r="Y1083" s="387">
        <v>60.58</v>
      </c>
      <c r="Z1083" s="395" t="s">
        <v>4557</v>
      </c>
      <c r="AA1083" s="380">
        <v>198</v>
      </c>
      <c r="AB1083" s="379" t="s">
        <v>3630</v>
      </c>
      <c r="AC1083" s="380">
        <v>50</v>
      </c>
      <c r="AD1083" s="379" t="s">
        <v>3630</v>
      </c>
      <c r="AE1083" s="394">
        <v>0</v>
      </c>
      <c r="AF1083" s="396">
        <v>0</v>
      </c>
      <c r="AG1083" s="393">
        <v>0</v>
      </c>
      <c r="AH1083" s="397" t="s">
        <v>633</v>
      </c>
      <c r="AL1083" s="525" t="s">
        <v>16565</v>
      </c>
      <c r="AM1083" s="513" t="s">
        <v>84</v>
      </c>
      <c r="AN1083" s="508">
        <v>100</v>
      </c>
      <c r="AO1083" s="514">
        <v>1454</v>
      </c>
      <c r="AP1083" s="498">
        <v>1037</v>
      </c>
      <c r="AQ1083" s="515">
        <v>417</v>
      </c>
      <c r="AR1083" s="512" t="s">
        <v>16566</v>
      </c>
      <c r="BA1083" s="338" t="s">
        <v>9178</v>
      </c>
    </row>
    <row r="1084" spans="2:53" ht="16.5" customHeight="1">
      <c r="B1084" s="398" t="s">
        <v>9166</v>
      </c>
      <c r="C1084" s="381" t="s">
        <v>9167</v>
      </c>
      <c r="D1084" s="383">
        <v>1454</v>
      </c>
      <c r="E1084" s="382" t="s">
        <v>633</v>
      </c>
      <c r="F1084" s="369" t="s">
        <v>9174</v>
      </c>
      <c r="G1084" s="385" t="s">
        <v>9179</v>
      </c>
      <c r="H1084" s="386"/>
      <c r="I1084" s="384" t="s">
        <v>403</v>
      </c>
      <c r="J1084" s="367" t="s">
        <v>647</v>
      </c>
      <c r="K1084" s="366" t="s">
        <v>83</v>
      </c>
      <c r="L1084" s="387">
        <v>19</v>
      </c>
      <c r="M1084" s="388" t="s">
        <v>9181</v>
      </c>
      <c r="N1084" s="389">
        <v>1000</v>
      </c>
      <c r="O1084" s="390" t="s">
        <v>1350</v>
      </c>
      <c r="P1084" s="373" t="s">
        <v>1351</v>
      </c>
      <c r="Q1084" s="372" t="s">
        <v>3638</v>
      </c>
      <c r="R1084" s="374">
        <v>20</v>
      </c>
      <c r="S1084" s="375">
        <v>30</v>
      </c>
      <c r="T1084" s="392">
        <v>25</v>
      </c>
      <c r="U1084" s="391" t="s">
        <v>9174</v>
      </c>
      <c r="V1084" s="376">
        <v>119.17408638746599</v>
      </c>
      <c r="W1084" s="378">
        <v>120.61112083220999</v>
      </c>
      <c r="X1084" s="377">
        <v>60.212396390161999</v>
      </c>
      <c r="Y1084" s="387">
        <v>60.22</v>
      </c>
      <c r="Z1084" s="395" t="s">
        <v>4557</v>
      </c>
      <c r="AA1084" s="380">
        <v>198</v>
      </c>
      <c r="AB1084" s="379" t="s">
        <v>3630</v>
      </c>
      <c r="AC1084" s="380">
        <v>50</v>
      </c>
      <c r="AD1084" s="379" t="s">
        <v>3630</v>
      </c>
      <c r="AE1084" s="394">
        <v>0</v>
      </c>
      <c r="AF1084" s="396">
        <v>0</v>
      </c>
      <c r="AG1084" s="393">
        <v>0</v>
      </c>
      <c r="AH1084" s="397" t="s">
        <v>633</v>
      </c>
      <c r="AL1084" s="525" t="s">
        <v>16567</v>
      </c>
      <c r="AM1084" s="513" t="s">
        <v>83</v>
      </c>
      <c r="AN1084" s="508">
        <v>100</v>
      </c>
      <c r="AO1084" s="514">
        <v>1454</v>
      </c>
      <c r="AP1084" s="498">
        <v>1454</v>
      </c>
      <c r="AQ1084" s="515">
        <v>0</v>
      </c>
      <c r="AR1084" s="512" t="s">
        <v>16568</v>
      </c>
      <c r="BA1084" s="338" t="s">
        <v>9182</v>
      </c>
    </row>
    <row r="1085" spans="2:53" ht="16.5" customHeight="1">
      <c r="B1085" s="398" t="s">
        <v>9183</v>
      </c>
      <c r="C1085" s="381" t="s">
        <v>9184</v>
      </c>
      <c r="D1085" s="383">
        <v>1455</v>
      </c>
      <c r="E1085" s="382" t="s">
        <v>8945</v>
      </c>
      <c r="F1085" s="369" t="s">
        <v>9185</v>
      </c>
      <c r="G1085" s="385" t="s">
        <v>8945</v>
      </c>
      <c r="H1085" s="386"/>
      <c r="I1085" s="384" t="s">
        <v>324</v>
      </c>
      <c r="J1085" s="367" t="s">
        <v>121</v>
      </c>
      <c r="K1085" s="366" t="s">
        <v>84</v>
      </c>
      <c r="L1085" s="387">
        <v>15</v>
      </c>
      <c r="M1085" s="388" t="s">
        <v>7973</v>
      </c>
      <c r="N1085" s="389">
        <v>1000</v>
      </c>
      <c r="O1085" s="390" t="s">
        <v>1348</v>
      </c>
      <c r="P1085" s="373" t="s">
        <v>1348</v>
      </c>
      <c r="Q1085" s="372" t="s">
        <v>3638</v>
      </c>
      <c r="R1085" s="374">
        <v>30</v>
      </c>
      <c r="S1085" s="375">
        <v>25</v>
      </c>
      <c r="T1085" s="392">
        <v>25</v>
      </c>
      <c r="U1085" s="391" t="s">
        <v>9185</v>
      </c>
      <c r="V1085" s="376">
        <v>119.02405919518287</v>
      </c>
      <c r="W1085" s="378">
        <v>120.49267831198648</v>
      </c>
      <c r="X1085" s="377">
        <v>60.341631246415318</v>
      </c>
      <c r="Y1085" s="387" t="s">
        <v>633</v>
      </c>
      <c r="Z1085" s="395" t="s">
        <v>4557</v>
      </c>
      <c r="AA1085" s="380">
        <v>198</v>
      </c>
      <c r="AB1085" s="379" t="s">
        <v>3630</v>
      </c>
      <c r="AC1085" s="380">
        <v>10</v>
      </c>
      <c r="AD1085" s="379" t="s">
        <v>3630</v>
      </c>
      <c r="AE1085" s="394">
        <v>0</v>
      </c>
      <c r="AF1085" s="396">
        <v>0</v>
      </c>
      <c r="AG1085" s="393">
        <v>0</v>
      </c>
      <c r="AH1085" s="397" t="s">
        <v>633</v>
      </c>
      <c r="AL1085" s="525" t="s">
        <v>16569</v>
      </c>
      <c r="AM1085" s="513" t="s">
        <v>84</v>
      </c>
      <c r="AN1085" s="508">
        <v>100</v>
      </c>
      <c r="AO1085" s="514">
        <v>1455</v>
      </c>
      <c r="AP1085" s="498">
        <v>1036</v>
      </c>
      <c r="AQ1085" s="515">
        <v>419</v>
      </c>
      <c r="AR1085" s="512" t="s">
        <v>16570</v>
      </c>
      <c r="BA1085" s="338" t="s">
        <v>9186</v>
      </c>
    </row>
    <row r="1086" spans="2:53" ht="16.5" customHeight="1">
      <c r="B1086" s="398" t="s">
        <v>9187</v>
      </c>
      <c r="C1086" s="381" t="s">
        <v>9188</v>
      </c>
      <c r="D1086" s="383">
        <v>1455</v>
      </c>
      <c r="E1086" s="382" t="s">
        <v>633</v>
      </c>
      <c r="F1086" s="369" t="s">
        <v>9189</v>
      </c>
      <c r="G1086" s="385" t="s">
        <v>9190</v>
      </c>
      <c r="H1086" s="386"/>
      <c r="I1086" s="384" t="s">
        <v>879</v>
      </c>
      <c r="J1086" s="367" t="s">
        <v>884</v>
      </c>
      <c r="K1086" s="366" t="s">
        <v>83</v>
      </c>
      <c r="L1086" s="387">
        <v>16</v>
      </c>
      <c r="M1086" s="388" t="s">
        <v>9192</v>
      </c>
      <c r="N1086" s="389">
        <v>1000</v>
      </c>
      <c r="O1086" s="390" t="s">
        <v>1182</v>
      </c>
      <c r="P1086" s="373" t="s">
        <v>1182</v>
      </c>
      <c r="Q1086" s="372" t="s">
        <v>3814</v>
      </c>
      <c r="R1086" s="374">
        <v>25</v>
      </c>
      <c r="S1086" s="375">
        <v>35</v>
      </c>
      <c r="T1086" s="392">
        <v>20</v>
      </c>
      <c r="U1086" s="391" t="s">
        <v>9189</v>
      </c>
      <c r="V1086" s="376">
        <v>119.14674556213018</v>
      </c>
      <c r="W1086" s="378">
        <v>120.58953597010277</v>
      </c>
      <c r="X1086" s="377">
        <v>60.201859233883518</v>
      </c>
      <c r="Y1086" s="387" t="s">
        <v>633</v>
      </c>
      <c r="Z1086" s="395" t="s">
        <v>4557</v>
      </c>
      <c r="AA1086" s="380">
        <v>196</v>
      </c>
      <c r="AB1086" s="379" t="s">
        <v>3630</v>
      </c>
      <c r="AC1086" s="380">
        <v>10</v>
      </c>
      <c r="AD1086" s="379" t="s">
        <v>3630</v>
      </c>
      <c r="AE1086" s="394">
        <v>0</v>
      </c>
      <c r="AF1086" s="396">
        <v>36.639000000000003</v>
      </c>
      <c r="AG1086" s="393">
        <v>0</v>
      </c>
      <c r="AH1086" s="397" t="s">
        <v>8566</v>
      </c>
      <c r="AL1086" s="525" t="s">
        <v>16571</v>
      </c>
      <c r="AM1086" s="513" t="s">
        <v>83</v>
      </c>
      <c r="AN1086" s="508">
        <v>100</v>
      </c>
      <c r="AO1086" s="514">
        <v>1455</v>
      </c>
      <c r="AP1086" s="498">
        <v>1455</v>
      </c>
      <c r="AQ1086" s="515">
        <v>0</v>
      </c>
      <c r="AR1086" s="512" t="s">
        <v>16572</v>
      </c>
      <c r="BA1086" s="338" t="s">
        <v>9193</v>
      </c>
    </row>
    <row r="1087" spans="2:53" ht="16.5" customHeight="1">
      <c r="B1087" s="398" t="s">
        <v>9194</v>
      </c>
      <c r="C1087" s="381" t="s">
        <v>9195</v>
      </c>
      <c r="D1087" s="383">
        <v>1456</v>
      </c>
      <c r="E1087" s="382" t="s">
        <v>9196</v>
      </c>
      <c r="F1087" s="369" t="s">
        <v>9197</v>
      </c>
      <c r="G1087" s="385" t="s">
        <v>9198</v>
      </c>
      <c r="H1087" s="386"/>
      <c r="I1087" s="384" t="s">
        <v>331</v>
      </c>
      <c r="J1087" s="367" t="s">
        <v>396</v>
      </c>
      <c r="K1087" s="366" t="s">
        <v>84</v>
      </c>
      <c r="L1087" s="387">
        <v>4</v>
      </c>
      <c r="M1087" s="388" t="s">
        <v>9199</v>
      </c>
      <c r="N1087" s="389">
        <v>1000</v>
      </c>
      <c r="O1087" s="390" t="s">
        <v>1348</v>
      </c>
      <c r="P1087" s="373" t="s">
        <v>1349</v>
      </c>
      <c r="Q1087" s="372" t="s">
        <v>3638</v>
      </c>
      <c r="R1087" s="374">
        <v>38</v>
      </c>
      <c r="S1087" s="375">
        <v>25</v>
      </c>
      <c r="T1087" s="392">
        <v>25</v>
      </c>
      <c r="U1087" s="391" t="s">
        <v>9197</v>
      </c>
      <c r="V1087" s="376">
        <v>118.88623258827342</v>
      </c>
      <c r="W1087" s="378">
        <v>120.38386783284743</v>
      </c>
      <c r="X1087" s="377">
        <v>60.279949789439577</v>
      </c>
      <c r="Y1087" s="387">
        <v>60.419999999999995</v>
      </c>
      <c r="Z1087" s="395" t="s">
        <v>4557</v>
      </c>
      <c r="AA1087" s="380">
        <v>121.25</v>
      </c>
      <c r="AB1087" s="379" t="s">
        <v>3630</v>
      </c>
      <c r="AC1087" s="380">
        <v>10</v>
      </c>
      <c r="AD1087" s="379" t="s">
        <v>3630</v>
      </c>
      <c r="AE1087" s="394">
        <v>0</v>
      </c>
      <c r="AF1087" s="396">
        <v>0</v>
      </c>
      <c r="AG1087" s="393">
        <v>0</v>
      </c>
      <c r="AH1087" s="397" t="s">
        <v>633</v>
      </c>
      <c r="AL1087" s="525" t="s">
        <v>16573</v>
      </c>
      <c r="AM1087" s="513" t="s">
        <v>84</v>
      </c>
      <c r="AN1087" s="508">
        <v>100</v>
      </c>
      <c r="AO1087" s="514">
        <v>1456</v>
      </c>
      <c r="AP1087" s="498">
        <v>1035</v>
      </c>
      <c r="AQ1087" s="515">
        <v>421</v>
      </c>
      <c r="AR1087" s="512" t="s">
        <v>16574</v>
      </c>
      <c r="BA1087" s="338" t="s">
        <v>9200</v>
      </c>
    </row>
    <row r="1088" spans="2:53" ht="16.5" customHeight="1">
      <c r="B1088" s="398" t="s">
        <v>9201</v>
      </c>
      <c r="C1088" s="381" t="s">
        <v>9202</v>
      </c>
      <c r="D1088" s="383">
        <v>1457</v>
      </c>
      <c r="E1088" s="382" t="s">
        <v>9203</v>
      </c>
      <c r="F1088" s="369" t="s">
        <v>9204</v>
      </c>
      <c r="G1088" s="385" t="s">
        <v>9004</v>
      </c>
      <c r="H1088" s="386"/>
      <c r="I1088" s="384" t="s">
        <v>1208</v>
      </c>
      <c r="J1088" s="367" t="s">
        <v>1154</v>
      </c>
      <c r="K1088" s="366" t="s">
        <v>84</v>
      </c>
      <c r="L1088" s="387">
        <v>7</v>
      </c>
      <c r="M1088" s="388" t="s">
        <v>9205</v>
      </c>
      <c r="N1088" s="389">
        <v>500</v>
      </c>
      <c r="O1088" s="390" t="s">
        <v>1182</v>
      </c>
      <c r="P1088" s="373" t="s">
        <v>1182</v>
      </c>
      <c r="Q1088" s="372" t="s">
        <v>3638</v>
      </c>
      <c r="R1088" s="374">
        <v>30</v>
      </c>
      <c r="S1088" s="375">
        <v>20</v>
      </c>
      <c r="T1088" s="392">
        <v>30</v>
      </c>
      <c r="U1088" s="391" t="s">
        <v>9204</v>
      </c>
      <c r="V1088" s="376">
        <v>119.11666666666667</v>
      </c>
      <c r="W1088" s="378">
        <v>120.56578947368421</v>
      </c>
      <c r="X1088" s="377">
        <v>60.378771929824559</v>
      </c>
      <c r="Y1088" s="387" t="s">
        <v>633</v>
      </c>
      <c r="Z1088" s="395" t="s">
        <v>4557</v>
      </c>
      <c r="AA1088" s="380">
        <v>97</v>
      </c>
      <c r="AB1088" s="379" t="s">
        <v>3630</v>
      </c>
      <c r="AC1088" s="380">
        <v>2</v>
      </c>
      <c r="AD1088" s="379" t="s">
        <v>3630</v>
      </c>
      <c r="AE1088" s="394">
        <v>0</v>
      </c>
      <c r="AF1088" s="396">
        <v>0</v>
      </c>
      <c r="AG1088" s="393">
        <v>0</v>
      </c>
      <c r="AH1088" s="397" t="s">
        <v>633</v>
      </c>
      <c r="AL1088" s="525" t="s">
        <v>16575</v>
      </c>
      <c r="AM1088" s="513" t="s">
        <v>84</v>
      </c>
      <c r="AN1088" s="508">
        <v>100</v>
      </c>
      <c r="AO1088" s="514">
        <v>1457</v>
      </c>
      <c r="AP1088" s="498">
        <v>1038</v>
      </c>
      <c r="AQ1088" s="515">
        <v>419</v>
      </c>
      <c r="AR1088" s="512" t="s">
        <v>16576</v>
      </c>
      <c r="BA1088" s="338" t="s">
        <v>9206</v>
      </c>
    </row>
    <row r="1089" spans="2:53" ht="16.5" customHeight="1">
      <c r="B1089" s="398" t="s">
        <v>9201</v>
      </c>
      <c r="C1089" s="381" t="s">
        <v>9202</v>
      </c>
      <c r="D1089" s="383">
        <v>1456</v>
      </c>
      <c r="E1089" s="382" t="s">
        <v>633</v>
      </c>
      <c r="F1089" s="369" t="s">
        <v>9207</v>
      </c>
      <c r="G1089" s="385" t="s">
        <v>9208</v>
      </c>
      <c r="H1089" s="386"/>
      <c r="I1089" s="384" t="s">
        <v>1207</v>
      </c>
      <c r="J1089" s="367" t="s">
        <v>1125</v>
      </c>
      <c r="K1089" s="366" t="s">
        <v>83</v>
      </c>
      <c r="L1089" s="387">
        <v>22</v>
      </c>
      <c r="M1089" s="388" t="s">
        <v>9210</v>
      </c>
      <c r="N1089" s="389">
        <v>1000</v>
      </c>
      <c r="O1089" s="390" t="s">
        <v>1350</v>
      </c>
      <c r="P1089" s="373" t="s">
        <v>1351</v>
      </c>
      <c r="Q1089" s="372" t="s">
        <v>3638</v>
      </c>
      <c r="R1089" s="374">
        <v>25</v>
      </c>
      <c r="S1089" s="375">
        <v>30</v>
      </c>
      <c r="T1089" s="392">
        <v>25</v>
      </c>
      <c r="U1089" s="391" t="s">
        <v>9207</v>
      </c>
      <c r="V1089" s="376">
        <v>119.11586355128082</v>
      </c>
      <c r="W1089" s="378">
        <v>120.5651554352217</v>
      </c>
      <c r="X1089" s="377">
        <v>60.184490506748745</v>
      </c>
      <c r="Y1089" s="387">
        <v>60.18</v>
      </c>
      <c r="Z1089" s="395" t="s">
        <v>4557</v>
      </c>
      <c r="AA1089" s="380">
        <v>199</v>
      </c>
      <c r="AB1089" s="379" t="s">
        <v>3630</v>
      </c>
      <c r="AC1089" s="380">
        <v>10</v>
      </c>
      <c r="AD1089" s="379" t="s">
        <v>3630</v>
      </c>
      <c r="AE1089" s="394">
        <v>0</v>
      </c>
      <c r="AF1089" s="396">
        <v>0</v>
      </c>
      <c r="AG1089" s="393">
        <v>0</v>
      </c>
      <c r="AH1089" s="397" t="s">
        <v>633</v>
      </c>
      <c r="AL1089" s="525" t="s">
        <v>16577</v>
      </c>
      <c r="AM1089" s="513" t="s">
        <v>83</v>
      </c>
      <c r="AN1089" s="508">
        <v>100</v>
      </c>
      <c r="AO1089" s="514">
        <v>1456</v>
      </c>
      <c r="AP1089" s="498">
        <v>1456</v>
      </c>
      <c r="AQ1089" s="515">
        <v>0</v>
      </c>
      <c r="AR1089" s="512" t="s">
        <v>16578</v>
      </c>
      <c r="BA1089" s="338" t="s">
        <v>9211</v>
      </c>
    </row>
    <row r="1090" spans="2:53" ht="16.5" customHeight="1">
      <c r="B1090" s="398" t="s">
        <v>9201</v>
      </c>
      <c r="C1090" s="381" t="s">
        <v>9202</v>
      </c>
      <c r="D1090" s="383">
        <v>1457</v>
      </c>
      <c r="E1090" s="382" t="s">
        <v>633</v>
      </c>
      <c r="F1090" s="369" t="s">
        <v>9207</v>
      </c>
      <c r="G1090" s="385" t="s">
        <v>9208</v>
      </c>
      <c r="H1090" s="386"/>
      <c r="I1090" s="384" t="s">
        <v>308</v>
      </c>
      <c r="J1090" s="367" t="s">
        <v>94</v>
      </c>
      <c r="K1090" s="366" t="s">
        <v>83</v>
      </c>
      <c r="L1090" s="387">
        <v>50</v>
      </c>
      <c r="M1090" s="388" t="s">
        <v>9212</v>
      </c>
      <c r="N1090" s="389">
        <v>100</v>
      </c>
      <c r="O1090" s="390" t="s">
        <v>1182</v>
      </c>
      <c r="P1090" s="373" t="s">
        <v>1182</v>
      </c>
      <c r="Q1090" s="372" t="s">
        <v>3814</v>
      </c>
      <c r="R1090" s="374">
        <v>25</v>
      </c>
      <c r="S1090" s="375">
        <v>35</v>
      </c>
      <c r="T1090" s="392">
        <v>20</v>
      </c>
      <c r="U1090" s="391" t="s">
        <v>9207</v>
      </c>
      <c r="V1090" s="376">
        <v>119.11447234129415</v>
      </c>
      <c r="W1090" s="378">
        <v>120.56405711154801</v>
      </c>
      <c r="X1090" s="377">
        <v>60.185735273578928</v>
      </c>
      <c r="Y1090" s="387" t="s">
        <v>633</v>
      </c>
      <c r="Z1090" s="395" t="s">
        <v>4557</v>
      </c>
      <c r="AA1090" s="380">
        <v>19</v>
      </c>
      <c r="AB1090" s="379" t="s">
        <v>3630</v>
      </c>
      <c r="AC1090" s="380">
        <v>0</v>
      </c>
      <c r="AD1090" s="379" t="s">
        <v>3630</v>
      </c>
      <c r="AE1090" s="394">
        <v>0</v>
      </c>
      <c r="AF1090" s="396">
        <v>1.343</v>
      </c>
      <c r="AG1090" s="393">
        <v>0</v>
      </c>
      <c r="AH1090" s="397" t="s">
        <v>7907</v>
      </c>
      <c r="AL1090" s="525" t="s">
        <v>16579</v>
      </c>
      <c r="AM1090" s="513" t="s">
        <v>83</v>
      </c>
      <c r="AN1090" s="508">
        <v>100</v>
      </c>
      <c r="AO1090" s="514">
        <v>1457</v>
      </c>
      <c r="AP1090" s="498">
        <v>1457</v>
      </c>
      <c r="AQ1090" s="515">
        <v>0</v>
      </c>
      <c r="AR1090" s="512" t="s">
        <v>16578</v>
      </c>
      <c r="BA1090" s="338" t="s">
        <v>9213</v>
      </c>
    </row>
    <row r="1091" spans="2:53" ht="16.5" customHeight="1">
      <c r="B1091" s="398" t="s">
        <v>9214</v>
      </c>
      <c r="C1091" s="381" t="s">
        <v>9215</v>
      </c>
      <c r="D1091" s="383">
        <v>1458</v>
      </c>
      <c r="E1091" s="382" t="s">
        <v>9216</v>
      </c>
      <c r="F1091" s="369" t="s">
        <v>9217</v>
      </c>
      <c r="G1091" s="385" t="s">
        <v>9218</v>
      </c>
      <c r="H1091" s="386"/>
      <c r="I1091" s="384" t="s">
        <v>1207</v>
      </c>
      <c r="J1091" s="367" t="s">
        <v>76</v>
      </c>
      <c r="K1091" s="366" t="s">
        <v>84</v>
      </c>
      <c r="L1091" s="387">
        <v>46</v>
      </c>
      <c r="M1091" s="388" t="s">
        <v>9219</v>
      </c>
      <c r="N1091" s="389">
        <v>1000</v>
      </c>
      <c r="O1091" s="390" t="s">
        <v>1350</v>
      </c>
      <c r="P1091" s="373" t="s">
        <v>1351</v>
      </c>
      <c r="Q1091" s="372" t="s">
        <v>3638</v>
      </c>
      <c r="R1091" s="374">
        <v>25</v>
      </c>
      <c r="S1091" s="375">
        <v>30</v>
      </c>
      <c r="T1091" s="392">
        <v>25</v>
      </c>
      <c r="U1091" s="391" t="s">
        <v>9217</v>
      </c>
      <c r="V1091" s="376">
        <v>119.10466438882086</v>
      </c>
      <c r="W1091" s="378">
        <v>120.55631399117436</v>
      </c>
      <c r="X1091" s="377">
        <v>60.374510810002391</v>
      </c>
      <c r="Y1091" s="387">
        <v>60.18</v>
      </c>
      <c r="Z1091" s="395" t="s">
        <v>4557</v>
      </c>
      <c r="AA1091" s="380">
        <v>199</v>
      </c>
      <c r="AB1091" s="379" t="s">
        <v>3630</v>
      </c>
      <c r="AC1091" s="380">
        <v>10</v>
      </c>
      <c r="AD1091" s="379" t="s">
        <v>3630</v>
      </c>
      <c r="AE1091" s="394">
        <v>0</v>
      </c>
      <c r="AF1091" s="396">
        <v>0</v>
      </c>
      <c r="AG1091" s="393">
        <v>0</v>
      </c>
      <c r="AH1091" s="397" t="s">
        <v>633</v>
      </c>
      <c r="AL1091" s="525" t="s">
        <v>16580</v>
      </c>
      <c r="AM1091" s="513" t="s">
        <v>84</v>
      </c>
      <c r="AN1091" s="508">
        <v>100</v>
      </c>
      <c r="AO1091" s="514">
        <v>1458</v>
      </c>
      <c r="AP1091" s="498">
        <v>1039</v>
      </c>
      <c r="AQ1091" s="515">
        <v>419</v>
      </c>
      <c r="AR1091" s="512" t="s">
        <v>16581</v>
      </c>
      <c r="BA1091" s="338" t="s">
        <v>9220</v>
      </c>
    </row>
    <row r="1092" spans="2:53" ht="16.5" customHeight="1">
      <c r="B1092" s="398" t="s">
        <v>9214</v>
      </c>
      <c r="C1092" s="381" t="s">
        <v>9215</v>
      </c>
      <c r="D1092" s="383">
        <v>1458</v>
      </c>
      <c r="E1092" s="382" t="s">
        <v>633</v>
      </c>
      <c r="F1092" s="369" t="s">
        <v>9217</v>
      </c>
      <c r="G1092" s="385" t="s">
        <v>9221</v>
      </c>
      <c r="H1092" s="386"/>
      <c r="I1092" s="384" t="s">
        <v>324</v>
      </c>
      <c r="J1092" s="367" t="s">
        <v>993</v>
      </c>
      <c r="K1092" s="366" t="s">
        <v>83</v>
      </c>
      <c r="L1092" s="387">
        <v>17</v>
      </c>
      <c r="M1092" s="388" t="s">
        <v>7919</v>
      </c>
      <c r="N1092" s="389">
        <v>1000</v>
      </c>
      <c r="O1092" s="390" t="s">
        <v>1348</v>
      </c>
      <c r="P1092" s="373" t="s">
        <v>1348</v>
      </c>
      <c r="Q1092" s="372" t="s">
        <v>3638</v>
      </c>
      <c r="R1092" s="374">
        <v>20</v>
      </c>
      <c r="S1092" s="375">
        <v>30</v>
      </c>
      <c r="T1092" s="392">
        <v>30</v>
      </c>
      <c r="U1092" s="391" t="s">
        <v>9217</v>
      </c>
      <c r="V1092" s="376">
        <v>119.1090158264568</v>
      </c>
      <c r="W1092" s="378">
        <v>120.55974933667642</v>
      </c>
      <c r="X1092" s="377">
        <v>60.180617418433371</v>
      </c>
      <c r="Y1092" s="387" t="s">
        <v>633</v>
      </c>
      <c r="Z1092" s="395" t="s">
        <v>4557</v>
      </c>
      <c r="AA1092" s="380">
        <v>198</v>
      </c>
      <c r="AB1092" s="379" t="s">
        <v>3630</v>
      </c>
      <c r="AC1092" s="380">
        <v>10</v>
      </c>
      <c r="AD1092" s="379" t="s">
        <v>3630</v>
      </c>
      <c r="AE1092" s="394">
        <v>0</v>
      </c>
      <c r="AF1092" s="396">
        <v>0</v>
      </c>
      <c r="AG1092" s="393">
        <v>0</v>
      </c>
      <c r="AH1092" s="397" t="s">
        <v>633</v>
      </c>
      <c r="AL1092" s="525" t="s">
        <v>16582</v>
      </c>
      <c r="AM1092" s="513" t="s">
        <v>83</v>
      </c>
      <c r="AN1092" s="508">
        <v>100</v>
      </c>
      <c r="AO1092" s="514">
        <v>1458</v>
      </c>
      <c r="AP1092" s="498">
        <v>1458</v>
      </c>
      <c r="AQ1092" s="515">
        <v>0</v>
      </c>
      <c r="AR1092" s="512" t="s">
        <v>16583</v>
      </c>
      <c r="BA1092" s="338" t="s">
        <v>9223</v>
      </c>
    </row>
    <row r="1093" spans="2:53" ht="16.5" customHeight="1">
      <c r="B1093" s="398" t="s">
        <v>9214</v>
      </c>
      <c r="C1093" s="381" t="s">
        <v>9215</v>
      </c>
      <c r="D1093" s="383">
        <v>1459</v>
      </c>
      <c r="E1093" s="382" t="s">
        <v>633</v>
      </c>
      <c r="F1093" s="369" t="s">
        <v>9217</v>
      </c>
      <c r="G1093" s="385" t="s">
        <v>9221</v>
      </c>
      <c r="H1093" s="386"/>
      <c r="I1093" s="384" t="s">
        <v>402</v>
      </c>
      <c r="J1093" s="367" t="s">
        <v>489</v>
      </c>
      <c r="K1093" s="366" t="s">
        <v>83</v>
      </c>
      <c r="L1093" s="387">
        <v>12</v>
      </c>
      <c r="M1093" s="388" t="s">
        <v>9224</v>
      </c>
      <c r="N1093" s="389">
        <v>1000</v>
      </c>
      <c r="O1093" s="390" t="s">
        <v>1348</v>
      </c>
      <c r="P1093" s="373" t="s">
        <v>1348</v>
      </c>
      <c r="Q1093" s="372" t="s">
        <v>3638</v>
      </c>
      <c r="R1093" s="374">
        <v>20</v>
      </c>
      <c r="S1093" s="375">
        <v>30</v>
      </c>
      <c r="T1093" s="392">
        <v>30</v>
      </c>
      <c r="U1093" s="391" t="s">
        <v>9217</v>
      </c>
      <c r="V1093" s="376">
        <v>119.1090158264568</v>
      </c>
      <c r="W1093" s="378">
        <v>120.55974933667642</v>
      </c>
      <c r="X1093" s="377">
        <v>60.180617418433371</v>
      </c>
      <c r="Y1093" s="387" t="s">
        <v>633</v>
      </c>
      <c r="Z1093" s="395" t="s">
        <v>4557</v>
      </c>
      <c r="AA1093" s="380">
        <v>196</v>
      </c>
      <c r="AB1093" s="379" t="s">
        <v>3630</v>
      </c>
      <c r="AC1093" s="380">
        <v>0</v>
      </c>
      <c r="AD1093" s="379" t="s">
        <v>3630</v>
      </c>
      <c r="AE1093" s="394">
        <v>0</v>
      </c>
      <c r="AF1093" s="396">
        <v>0</v>
      </c>
      <c r="AG1093" s="393">
        <v>0</v>
      </c>
      <c r="AH1093" s="397" t="s">
        <v>633</v>
      </c>
      <c r="AL1093" s="525" t="s">
        <v>16584</v>
      </c>
      <c r="AM1093" s="513" t="s">
        <v>83</v>
      </c>
      <c r="AN1093" s="508">
        <v>100</v>
      </c>
      <c r="AO1093" s="514">
        <v>1459</v>
      </c>
      <c r="AP1093" s="498">
        <v>1459</v>
      </c>
      <c r="AQ1093" s="515">
        <v>0</v>
      </c>
      <c r="AR1093" s="512" t="s">
        <v>16583</v>
      </c>
      <c r="BA1093" s="338" t="s">
        <v>9225</v>
      </c>
    </row>
    <row r="1094" spans="2:53" ht="16.5" customHeight="1">
      <c r="B1094" s="398" t="s">
        <v>9226</v>
      </c>
      <c r="C1094" s="381" t="s">
        <v>9227</v>
      </c>
      <c r="D1094" s="383">
        <v>1459</v>
      </c>
      <c r="E1094" s="382" t="s">
        <v>633</v>
      </c>
      <c r="F1094" s="369" t="s">
        <v>9217</v>
      </c>
      <c r="G1094" s="385" t="s">
        <v>9228</v>
      </c>
      <c r="H1094" s="386"/>
      <c r="I1094" s="384" t="s">
        <v>403</v>
      </c>
      <c r="J1094" s="367" t="s">
        <v>996</v>
      </c>
      <c r="K1094" s="366" t="s">
        <v>83</v>
      </c>
      <c r="L1094" s="387">
        <v>12</v>
      </c>
      <c r="M1094" s="388" t="s">
        <v>8294</v>
      </c>
      <c r="N1094" s="389">
        <v>1000</v>
      </c>
      <c r="O1094" s="390" t="s">
        <v>1350</v>
      </c>
      <c r="P1094" s="373" t="s">
        <v>1351</v>
      </c>
      <c r="Q1094" s="372" t="s">
        <v>3638</v>
      </c>
      <c r="R1094" s="374">
        <v>20</v>
      </c>
      <c r="S1094" s="375">
        <v>30</v>
      </c>
      <c r="T1094" s="392">
        <v>25</v>
      </c>
      <c r="U1094" s="391" t="s">
        <v>9217</v>
      </c>
      <c r="V1094" s="376">
        <v>119.10449955839059</v>
      </c>
      <c r="W1094" s="378">
        <v>120.55618386188731</v>
      </c>
      <c r="X1094" s="377">
        <v>60.179658289861045</v>
      </c>
      <c r="Y1094" s="387">
        <v>60.18</v>
      </c>
      <c r="Z1094" s="395" t="s">
        <v>4557</v>
      </c>
      <c r="AA1094" s="380">
        <v>198</v>
      </c>
      <c r="AB1094" s="379" t="s">
        <v>3630</v>
      </c>
      <c r="AC1094" s="380">
        <v>50</v>
      </c>
      <c r="AD1094" s="379" t="s">
        <v>3630</v>
      </c>
      <c r="AE1094" s="394">
        <v>0</v>
      </c>
      <c r="AF1094" s="396">
        <v>12.218999999999999</v>
      </c>
      <c r="AG1094" s="393">
        <v>0</v>
      </c>
      <c r="AH1094" s="397" t="s">
        <v>8057</v>
      </c>
      <c r="AL1094" s="525" t="s">
        <v>16585</v>
      </c>
      <c r="AM1094" s="513" t="s">
        <v>83</v>
      </c>
      <c r="AN1094" s="508">
        <v>100</v>
      </c>
      <c r="AO1094" s="514">
        <v>1459</v>
      </c>
      <c r="AP1094" s="498">
        <v>1459</v>
      </c>
      <c r="AQ1094" s="515">
        <v>0</v>
      </c>
      <c r="AR1094" s="512" t="s">
        <v>16586</v>
      </c>
      <c r="BA1094" s="338" t="s">
        <v>9229</v>
      </c>
    </row>
    <row r="1095" spans="2:53" ht="16.5" customHeight="1">
      <c r="B1095" s="398" t="s">
        <v>9230</v>
      </c>
      <c r="C1095" s="381" t="s">
        <v>9231</v>
      </c>
      <c r="D1095" s="383">
        <v>1460</v>
      </c>
      <c r="E1095" s="382" t="s">
        <v>9232</v>
      </c>
      <c r="F1095" s="369" t="s">
        <v>9233</v>
      </c>
      <c r="G1095" s="385" t="s">
        <v>9234</v>
      </c>
      <c r="H1095" s="386"/>
      <c r="I1095" s="384" t="s">
        <v>421</v>
      </c>
      <c r="J1095" s="367" t="s">
        <v>794</v>
      </c>
      <c r="K1095" s="366" t="s">
        <v>84</v>
      </c>
      <c r="L1095" s="387">
        <v>10</v>
      </c>
      <c r="M1095" s="388" t="s">
        <v>9236</v>
      </c>
      <c r="N1095" s="389">
        <v>1000</v>
      </c>
      <c r="O1095" s="390" t="s">
        <v>1350</v>
      </c>
      <c r="P1095" s="373" t="s">
        <v>1351</v>
      </c>
      <c r="Q1095" s="372" t="s">
        <v>3638</v>
      </c>
      <c r="R1095" s="374">
        <v>35</v>
      </c>
      <c r="S1095" s="375">
        <v>25</v>
      </c>
      <c r="T1095" s="392">
        <v>20</v>
      </c>
      <c r="U1095" s="391" t="s">
        <v>9233</v>
      </c>
      <c r="V1095" s="376">
        <v>119.07114133427062</v>
      </c>
      <c r="W1095" s="378">
        <v>120.52984842179261</v>
      </c>
      <c r="X1095" s="377">
        <v>60.359505121968375</v>
      </c>
      <c r="Y1095" s="387">
        <v>60.53</v>
      </c>
      <c r="Z1095" s="395" t="s">
        <v>4557</v>
      </c>
      <c r="AA1095" s="380">
        <v>196</v>
      </c>
      <c r="AB1095" s="379" t="s">
        <v>3630</v>
      </c>
      <c r="AC1095" s="380">
        <v>3</v>
      </c>
      <c r="AD1095" s="379" t="s">
        <v>3630</v>
      </c>
      <c r="AE1095" s="394">
        <v>0</v>
      </c>
      <c r="AF1095" s="396">
        <v>0</v>
      </c>
      <c r="AG1095" s="393">
        <v>0</v>
      </c>
      <c r="AH1095" s="397" t="s">
        <v>633</v>
      </c>
      <c r="AL1095" s="525" t="s">
        <v>16587</v>
      </c>
      <c r="AM1095" s="513" t="s">
        <v>84</v>
      </c>
      <c r="AN1095" s="508">
        <v>100</v>
      </c>
      <c r="AO1095" s="514">
        <v>1460</v>
      </c>
      <c r="AP1095" s="498">
        <v>1040</v>
      </c>
      <c r="AQ1095" s="515">
        <v>420</v>
      </c>
      <c r="AR1095" s="512" t="s">
        <v>16588</v>
      </c>
      <c r="BA1095" s="338" t="s">
        <v>9237</v>
      </c>
    </row>
    <row r="1096" spans="2:53" ht="16.5" customHeight="1">
      <c r="B1096" s="398" t="s">
        <v>9230</v>
      </c>
      <c r="C1096" s="381" t="s">
        <v>9231</v>
      </c>
      <c r="D1096" s="383">
        <v>1461</v>
      </c>
      <c r="E1096" s="382" t="s">
        <v>633</v>
      </c>
      <c r="F1096" s="369" t="s">
        <v>9122</v>
      </c>
      <c r="G1096" s="385" t="s">
        <v>9238</v>
      </c>
      <c r="H1096" s="386"/>
      <c r="I1096" s="384" t="s">
        <v>1207</v>
      </c>
      <c r="J1096" s="367" t="s">
        <v>1127</v>
      </c>
      <c r="K1096" s="366" t="s">
        <v>83</v>
      </c>
      <c r="L1096" s="387">
        <v>36</v>
      </c>
      <c r="M1096" s="388" t="s">
        <v>9239</v>
      </c>
      <c r="N1096" s="389">
        <v>1000</v>
      </c>
      <c r="O1096" s="390" t="s">
        <v>1350</v>
      </c>
      <c r="P1096" s="373" t="s">
        <v>1351</v>
      </c>
      <c r="Q1096" s="372" t="s">
        <v>3638</v>
      </c>
      <c r="R1096" s="374">
        <v>25</v>
      </c>
      <c r="S1096" s="375">
        <v>30</v>
      </c>
      <c r="T1096" s="392">
        <v>25</v>
      </c>
      <c r="U1096" s="391" t="s">
        <v>9122</v>
      </c>
      <c r="V1096" s="376">
        <v>119.06920037436436</v>
      </c>
      <c r="W1096" s="378">
        <v>120.5283160850245</v>
      </c>
      <c r="X1096" s="377">
        <v>60.166241770305575</v>
      </c>
      <c r="Y1096" s="387">
        <v>60.15</v>
      </c>
      <c r="Z1096" s="395" t="s">
        <v>4557</v>
      </c>
      <c r="AA1096" s="380">
        <v>199</v>
      </c>
      <c r="AB1096" s="379" t="s">
        <v>3630</v>
      </c>
      <c r="AC1096" s="380">
        <v>10</v>
      </c>
      <c r="AD1096" s="379" t="s">
        <v>3630</v>
      </c>
      <c r="AE1096" s="394">
        <v>0</v>
      </c>
      <c r="AF1096" s="396">
        <v>0</v>
      </c>
      <c r="AG1096" s="393">
        <v>0</v>
      </c>
      <c r="AH1096" s="397" t="s">
        <v>633</v>
      </c>
      <c r="AL1096" s="525" t="s">
        <v>16589</v>
      </c>
      <c r="AM1096" s="513" t="s">
        <v>83</v>
      </c>
      <c r="AN1096" s="508">
        <v>100</v>
      </c>
      <c r="AO1096" s="514">
        <v>1461</v>
      </c>
      <c r="AP1096" s="498">
        <v>1461</v>
      </c>
      <c r="AQ1096" s="515">
        <v>0</v>
      </c>
      <c r="AR1096" s="512" t="s">
        <v>16590</v>
      </c>
      <c r="BA1096" s="338" t="s">
        <v>9240</v>
      </c>
    </row>
    <row r="1097" spans="2:53" ht="16.5" customHeight="1">
      <c r="B1097" s="398" t="s">
        <v>9241</v>
      </c>
      <c r="C1097" s="381" t="s">
        <v>9242</v>
      </c>
      <c r="D1097" s="383">
        <v>1460</v>
      </c>
      <c r="E1097" s="382" t="s">
        <v>9238</v>
      </c>
      <c r="F1097" s="369" t="s">
        <v>9122</v>
      </c>
      <c r="G1097" s="385" t="s">
        <v>9243</v>
      </c>
      <c r="H1097" s="386"/>
      <c r="I1097" s="384" t="s">
        <v>403</v>
      </c>
      <c r="J1097" s="367" t="s">
        <v>378</v>
      </c>
      <c r="K1097" s="366" t="s">
        <v>84</v>
      </c>
      <c r="L1097" s="387">
        <v>22</v>
      </c>
      <c r="M1097" s="388" t="s">
        <v>9244</v>
      </c>
      <c r="N1097" s="389">
        <v>1000</v>
      </c>
      <c r="O1097" s="390" t="s">
        <v>1350</v>
      </c>
      <c r="P1097" s="373" t="s">
        <v>1351</v>
      </c>
      <c r="Q1097" s="372" t="s">
        <v>3638</v>
      </c>
      <c r="R1097" s="374">
        <v>30</v>
      </c>
      <c r="S1097" s="375">
        <v>25</v>
      </c>
      <c r="T1097" s="392">
        <v>20</v>
      </c>
      <c r="U1097" s="391" t="s">
        <v>9122</v>
      </c>
      <c r="V1097" s="376">
        <v>119.06764716064163</v>
      </c>
      <c r="W1097" s="378">
        <v>120.52708986366444</v>
      </c>
      <c r="X1097" s="377">
        <v>60.357631487846966</v>
      </c>
      <c r="Y1097" s="387">
        <v>60.53</v>
      </c>
      <c r="Z1097" s="395" t="s">
        <v>4557</v>
      </c>
      <c r="AA1097" s="380">
        <v>198</v>
      </c>
      <c r="AB1097" s="379" t="s">
        <v>3630</v>
      </c>
      <c r="AC1097" s="380">
        <v>50</v>
      </c>
      <c r="AD1097" s="379" t="s">
        <v>3630</v>
      </c>
      <c r="AE1097" s="394">
        <v>0</v>
      </c>
      <c r="AF1097" s="396">
        <v>0</v>
      </c>
      <c r="AG1097" s="393">
        <v>0</v>
      </c>
      <c r="AH1097" s="397" t="s">
        <v>633</v>
      </c>
      <c r="AL1097" s="525" t="s">
        <v>16591</v>
      </c>
      <c r="AM1097" s="513" t="s">
        <v>84</v>
      </c>
      <c r="AN1097" s="508">
        <v>100</v>
      </c>
      <c r="AO1097" s="514">
        <v>1460</v>
      </c>
      <c r="AP1097" s="498">
        <v>1040</v>
      </c>
      <c r="AQ1097" s="515">
        <v>420</v>
      </c>
      <c r="AR1097" s="512" t="s">
        <v>16592</v>
      </c>
      <c r="BA1097" s="338" t="s">
        <v>9245</v>
      </c>
    </row>
    <row r="1098" spans="2:53" ht="16.5" customHeight="1">
      <c r="B1098" s="398" t="s">
        <v>9246</v>
      </c>
      <c r="C1098" s="381" t="s">
        <v>9247</v>
      </c>
      <c r="D1098" s="383">
        <v>1461</v>
      </c>
      <c r="E1098" s="382" t="s">
        <v>633</v>
      </c>
      <c r="F1098" s="369" t="s">
        <v>9122</v>
      </c>
      <c r="G1098" s="385" t="s">
        <v>9248</v>
      </c>
      <c r="H1098" s="386"/>
      <c r="I1098" s="384" t="s">
        <v>879</v>
      </c>
      <c r="J1098" s="367" t="s">
        <v>883</v>
      </c>
      <c r="K1098" s="366" t="s">
        <v>83</v>
      </c>
      <c r="L1098" s="387">
        <v>31</v>
      </c>
      <c r="M1098" s="388" t="s">
        <v>9249</v>
      </c>
      <c r="N1098" s="389">
        <v>1000</v>
      </c>
      <c r="O1098" s="390" t="s">
        <v>1182</v>
      </c>
      <c r="P1098" s="373" t="s">
        <v>1182</v>
      </c>
      <c r="Q1098" s="372" t="s">
        <v>3814</v>
      </c>
      <c r="R1098" s="374">
        <v>25</v>
      </c>
      <c r="S1098" s="375">
        <v>35</v>
      </c>
      <c r="T1098" s="392">
        <v>20</v>
      </c>
      <c r="U1098" s="391" t="s">
        <v>9122</v>
      </c>
      <c r="V1098" s="376">
        <v>119.06390532544378</v>
      </c>
      <c r="W1098" s="378">
        <v>120.5241357832451</v>
      </c>
      <c r="X1098" s="377">
        <v>60.16097944565557</v>
      </c>
      <c r="Y1098" s="387" t="s">
        <v>633</v>
      </c>
      <c r="Z1098" s="395" t="s">
        <v>4557</v>
      </c>
      <c r="AA1098" s="380">
        <v>196</v>
      </c>
      <c r="AB1098" s="379" t="s">
        <v>3630</v>
      </c>
      <c r="AC1098" s="380">
        <v>10</v>
      </c>
      <c r="AD1098" s="379" t="s">
        <v>3630</v>
      </c>
      <c r="AE1098" s="394">
        <v>0</v>
      </c>
      <c r="AF1098" s="396">
        <v>36.585000000000001</v>
      </c>
      <c r="AG1098" s="393">
        <v>0</v>
      </c>
      <c r="AH1098" s="397" t="s">
        <v>8566</v>
      </c>
      <c r="AL1098" s="525" t="s">
        <v>16593</v>
      </c>
      <c r="AM1098" s="513" t="s">
        <v>83</v>
      </c>
      <c r="AN1098" s="508">
        <v>100</v>
      </c>
      <c r="AO1098" s="514">
        <v>1461</v>
      </c>
      <c r="AP1098" s="498">
        <v>1461</v>
      </c>
      <c r="AQ1098" s="515">
        <v>0</v>
      </c>
      <c r="AR1098" s="512" t="s">
        <v>16594</v>
      </c>
      <c r="BA1098" s="338" t="s">
        <v>9250</v>
      </c>
    </row>
    <row r="1099" spans="2:53" ht="16.5" customHeight="1">
      <c r="B1099" s="398" t="s">
        <v>9251</v>
      </c>
      <c r="C1099" s="381" t="s">
        <v>9252</v>
      </c>
      <c r="D1099" s="383">
        <v>1462</v>
      </c>
      <c r="E1099" s="382" t="s">
        <v>9253</v>
      </c>
      <c r="F1099" s="369" t="s">
        <v>9254</v>
      </c>
      <c r="G1099" s="385" t="s">
        <v>9253</v>
      </c>
      <c r="H1099" s="386"/>
      <c r="I1099" s="384" t="s">
        <v>324</v>
      </c>
      <c r="J1099" s="367" t="s">
        <v>926</v>
      </c>
      <c r="K1099" s="366" t="s">
        <v>84</v>
      </c>
      <c r="L1099" s="387">
        <v>5</v>
      </c>
      <c r="M1099" s="388" t="s">
        <v>8037</v>
      </c>
      <c r="N1099" s="389">
        <v>1000</v>
      </c>
      <c r="O1099" s="390" t="s">
        <v>1348</v>
      </c>
      <c r="P1099" s="373" t="s">
        <v>1348</v>
      </c>
      <c r="Q1099" s="372" t="s">
        <v>3638</v>
      </c>
      <c r="R1099" s="374">
        <v>30</v>
      </c>
      <c r="S1099" s="375">
        <v>25</v>
      </c>
      <c r="T1099" s="392">
        <v>25</v>
      </c>
      <c r="U1099" s="391" t="s">
        <v>9254</v>
      </c>
      <c r="V1099" s="376">
        <v>118.88307097148714</v>
      </c>
      <c r="W1099" s="378">
        <v>120.38137181959512</v>
      </c>
      <c r="X1099" s="377">
        <v>60.277778604458867</v>
      </c>
      <c r="Y1099" s="387" t="s">
        <v>633</v>
      </c>
      <c r="Z1099" s="395" t="s">
        <v>4557</v>
      </c>
      <c r="AA1099" s="380">
        <v>198</v>
      </c>
      <c r="AB1099" s="379" t="s">
        <v>3630</v>
      </c>
      <c r="AC1099" s="380">
        <v>10</v>
      </c>
      <c r="AD1099" s="379" t="s">
        <v>3630</v>
      </c>
      <c r="AE1099" s="394">
        <v>0</v>
      </c>
      <c r="AF1099" s="396">
        <v>0</v>
      </c>
      <c r="AG1099" s="393">
        <v>0</v>
      </c>
      <c r="AH1099" s="397" t="s">
        <v>633</v>
      </c>
      <c r="AL1099" s="525" t="s">
        <v>16595</v>
      </c>
      <c r="AM1099" s="513" t="s">
        <v>84</v>
      </c>
      <c r="AN1099" s="508">
        <v>100</v>
      </c>
      <c r="AO1099" s="514">
        <v>1462</v>
      </c>
      <c r="AP1099" s="498">
        <v>1039</v>
      </c>
      <c r="AQ1099" s="515">
        <v>423</v>
      </c>
      <c r="AR1099" s="512" t="s">
        <v>16596</v>
      </c>
      <c r="BA1099" s="338" t="s">
        <v>9255</v>
      </c>
    </row>
    <row r="1100" spans="2:53" ht="16.5" customHeight="1">
      <c r="B1100" s="398" t="s">
        <v>9251</v>
      </c>
      <c r="C1100" s="381" t="s">
        <v>9252</v>
      </c>
      <c r="D1100" s="383">
        <v>1462</v>
      </c>
      <c r="E1100" s="382" t="s">
        <v>633</v>
      </c>
      <c r="F1100" s="369" t="s">
        <v>9185</v>
      </c>
      <c r="G1100" s="385" t="s">
        <v>9256</v>
      </c>
      <c r="H1100" s="386"/>
      <c r="I1100" s="384" t="s">
        <v>879</v>
      </c>
      <c r="J1100" s="367" t="s">
        <v>885</v>
      </c>
      <c r="K1100" s="366" t="s">
        <v>83</v>
      </c>
      <c r="L1100" s="387">
        <v>16</v>
      </c>
      <c r="M1100" s="388" t="s">
        <v>9257</v>
      </c>
      <c r="N1100" s="389">
        <v>1000</v>
      </c>
      <c r="O1100" s="390" t="s">
        <v>1182</v>
      </c>
      <c r="P1100" s="373" t="s">
        <v>1182</v>
      </c>
      <c r="Q1100" s="372" t="s">
        <v>3814</v>
      </c>
      <c r="R1100" s="374">
        <v>25</v>
      </c>
      <c r="S1100" s="375">
        <v>35</v>
      </c>
      <c r="T1100" s="392">
        <v>20</v>
      </c>
      <c r="U1100" s="391" t="s">
        <v>9185</v>
      </c>
      <c r="V1100" s="376">
        <v>119.0284023668639</v>
      </c>
      <c r="W1100" s="378">
        <v>120.49610713173466</v>
      </c>
      <c r="X1100" s="377">
        <v>60.14274525070072</v>
      </c>
      <c r="Y1100" s="387" t="s">
        <v>633</v>
      </c>
      <c r="Z1100" s="395" t="s">
        <v>4557</v>
      </c>
      <c r="AA1100" s="380">
        <v>196</v>
      </c>
      <c r="AB1100" s="379" t="s">
        <v>3630</v>
      </c>
      <c r="AC1100" s="380">
        <v>10</v>
      </c>
      <c r="AD1100" s="379" t="s">
        <v>3630</v>
      </c>
      <c r="AE1100" s="394">
        <v>0</v>
      </c>
      <c r="AF1100" s="396">
        <v>36.558</v>
      </c>
      <c r="AG1100" s="393">
        <v>0</v>
      </c>
      <c r="AH1100" s="397" t="s">
        <v>8566</v>
      </c>
      <c r="AL1100" s="525" t="s">
        <v>16597</v>
      </c>
      <c r="AM1100" s="513" t="s">
        <v>83</v>
      </c>
      <c r="AN1100" s="508">
        <v>100</v>
      </c>
      <c r="AO1100" s="514">
        <v>1462</v>
      </c>
      <c r="AP1100" s="498">
        <v>1462</v>
      </c>
      <c r="AQ1100" s="515">
        <v>0</v>
      </c>
      <c r="AR1100" s="512" t="s">
        <v>16598</v>
      </c>
      <c r="BA1100" s="338" t="s">
        <v>9258</v>
      </c>
    </row>
    <row r="1101" spans="2:53" ht="16.5" customHeight="1">
      <c r="B1101" s="398" t="s">
        <v>9251</v>
      </c>
      <c r="C1101" s="381" t="s">
        <v>9252</v>
      </c>
      <c r="D1101" s="383">
        <v>1463</v>
      </c>
      <c r="E1101" s="382" t="s">
        <v>9256</v>
      </c>
      <c r="F1101" s="369" t="s">
        <v>9259</v>
      </c>
      <c r="G1101" s="385" t="s">
        <v>9260</v>
      </c>
      <c r="H1101" s="386"/>
      <c r="I1101" s="384" t="s">
        <v>403</v>
      </c>
      <c r="J1101" s="367" t="s">
        <v>360</v>
      </c>
      <c r="K1101" s="366" t="s">
        <v>84</v>
      </c>
      <c r="L1101" s="387">
        <v>16</v>
      </c>
      <c r="M1101" s="388" t="s">
        <v>9262</v>
      </c>
      <c r="N1101" s="389">
        <v>1000</v>
      </c>
      <c r="O1101" s="390" t="s">
        <v>1350</v>
      </c>
      <c r="P1101" s="373" t="s">
        <v>1351</v>
      </c>
      <c r="Q1101" s="372" t="s">
        <v>3638</v>
      </c>
      <c r="R1101" s="374">
        <v>30</v>
      </c>
      <c r="S1101" s="375">
        <v>25</v>
      </c>
      <c r="T1101" s="392">
        <v>20</v>
      </c>
      <c r="U1101" s="391" t="s">
        <v>9259</v>
      </c>
      <c r="V1101" s="376">
        <v>119.02089617465938</v>
      </c>
      <c r="W1101" s="378">
        <v>120.49018119052057</v>
      </c>
      <c r="X1101" s="377">
        <v>60.33946131741002</v>
      </c>
      <c r="Y1101" s="387">
        <v>60.51</v>
      </c>
      <c r="Z1101" s="395" t="s">
        <v>4557</v>
      </c>
      <c r="AA1101" s="380">
        <v>198</v>
      </c>
      <c r="AB1101" s="379" t="s">
        <v>3630</v>
      </c>
      <c r="AC1101" s="380">
        <v>50</v>
      </c>
      <c r="AD1101" s="379" t="s">
        <v>3630</v>
      </c>
      <c r="AE1101" s="394">
        <v>0</v>
      </c>
      <c r="AF1101" s="396">
        <v>0</v>
      </c>
      <c r="AG1101" s="393">
        <v>0</v>
      </c>
      <c r="AH1101" s="397" t="s">
        <v>633</v>
      </c>
      <c r="AL1101" s="525" t="s">
        <v>16599</v>
      </c>
      <c r="AM1101" s="513" t="s">
        <v>84</v>
      </c>
      <c r="AN1101" s="508">
        <v>100</v>
      </c>
      <c r="AO1101" s="514">
        <v>1463</v>
      </c>
      <c r="AP1101" s="498">
        <v>1042</v>
      </c>
      <c r="AQ1101" s="515">
        <v>421</v>
      </c>
      <c r="AR1101" s="512" t="s">
        <v>16600</v>
      </c>
      <c r="BA1101" s="338" t="s">
        <v>9263</v>
      </c>
    </row>
    <row r="1102" spans="2:53" ht="16.5" customHeight="1">
      <c r="B1102" s="398" t="s">
        <v>9251</v>
      </c>
      <c r="C1102" s="381" t="s">
        <v>9252</v>
      </c>
      <c r="D1102" s="383">
        <v>1463</v>
      </c>
      <c r="E1102" s="382" t="s">
        <v>9264</v>
      </c>
      <c r="F1102" s="369" t="s">
        <v>9259</v>
      </c>
      <c r="G1102" s="385" t="s">
        <v>9265</v>
      </c>
      <c r="H1102" s="386"/>
      <c r="I1102" s="384" t="s">
        <v>403</v>
      </c>
      <c r="J1102" s="367" t="s">
        <v>76</v>
      </c>
      <c r="K1102" s="366" t="s">
        <v>84</v>
      </c>
      <c r="L1102" s="387">
        <v>49</v>
      </c>
      <c r="M1102" s="388" t="s">
        <v>9266</v>
      </c>
      <c r="N1102" s="389">
        <v>1000</v>
      </c>
      <c r="O1102" s="390" t="s">
        <v>1350</v>
      </c>
      <c r="P1102" s="373" t="s">
        <v>1351</v>
      </c>
      <c r="Q1102" s="372" t="s">
        <v>3638</v>
      </c>
      <c r="R1102" s="374">
        <v>30</v>
      </c>
      <c r="S1102" s="375">
        <v>25</v>
      </c>
      <c r="T1102" s="392">
        <v>20</v>
      </c>
      <c r="U1102" s="391" t="s">
        <v>9259</v>
      </c>
      <c r="V1102" s="376">
        <v>119.01877112984201</v>
      </c>
      <c r="W1102" s="378">
        <v>120.48850352355949</v>
      </c>
      <c r="X1102" s="377">
        <v>60.336362673299256</v>
      </c>
      <c r="Y1102" s="387">
        <v>60.51</v>
      </c>
      <c r="Z1102" s="395" t="s">
        <v>4557</v>
      </c>
      <c r="AA1102" s="380">
        <v>198</v>
      </c>
      <c r="AB1102" s="379" t="s">
        <v>3630</v>
      </c>
      <c r="AC1102" s="380">
        <v>50</v>
      </c>
      <c r="AD1102" s="379" t="s">
        <v>3630</v>
      </c>
      <c r="AE1102" s="394">
        <v>0</v>
      </c>
      <c r="AF1102" s="396">
        <v>0</v>
      </c>
      <c r="AG1102" s="393">
        <v>0</v>
      </c>
      <c r="AH1102" s="397" t="s">
        <v>633</v>
      </c>
      <c r="AL1102" s="525" t="s">
        <v>16601</v>
      </c>
      <c r="AM1102" s="513" t="s">
        <v>84</v>
      </c>
      <c r="AN1102" s="508">
        <v>100</v>
      </c>
      <c r="AO1102" s="514">
        <v>1463</v>
      </c>
      <c r="AP1102" s="498">
        <v>1041</v>
      </c>
      <c r="AQ1102" s="515">
        <v>422</v>
      </c>
      <c r="AR1102" s="512" t="s">
        <v>16600</v>
      </c>
      <c r="BA1102" s="338" t="s">
        <v>9267</v>
      </c>
    </row>
    <row r="1103" spans="2:53" ht="16.5" customHeight="1">
      <c r="B1103" s="398" t="s">
        <v>9268</v>
      </c>
      <c r="C1103" s="381" t="s">
        <v>9269</v>
      </c>
      <c r="D1103" s="383">
        <v>1464</v>
      </c>
      <c r="E1103" s="382" t="s">
        <v>633</v>
      </c>
      <c r="F1103" s="369" t="s">
        <v>9270</v>
      </c>
      <c r="G1103" s="385" t="s">
        <v>9271</v>
      </c>
      <c r="H1103" s="386"/>
      <c r="I1103" s="384" t="s">
        <v>308</v>
      </c>
      <c r="J1103" s="367" t="s">
        <v>480</v>
      </c>
      <c r="K1103" s="366" t="s">
        <v>83</v>
      </c>
      <c r="L1103" s="387">
        <v>30</v>
      </c>
      <c r="M1103" s="388" t="s">
        <v>9272</v>
      </c>
      <c r="N1103" s="389">
        <v>100</v>
      </c>
      <c r="O1103" s="390" t="s">
        <v>1182</v>
      </c>
      <c r="P1103" s="373" t="s">
        <v>1182</v>
      </c>
      <c r="Q1103" s="372" t="s">
        <v>3814</v>
      </c>
      <c r="R1103" s="374">
        <v>25</v>
      </c>
      <c r="S1103" s="375">
        <v>35</v>
      </c>
      <c r="T1103" s="392">
        <v>20</v>
      </c>
      <c r="U1103" s="391" t="s">
        <v>9270</v>
      </c>
      <c r="V1103" s="376">
        <v>119.01649316186976</v>
      </c>
      <c r="W1103" s="378">
        <v>120.48670512779192</v>
      </c>
      <c r="X1103" s="377">
        <v>60.138400855169145</v>
      </c>
      <c r="Y1103" s="387" t="s">
        <v>633</v>
      </c>
      <c r="Z1103" s="395" t="s">
        <v>4557</v>
      </c>
      <c r="AA1103" s="380">
        <v>19</v>
      </c>
      <c r="AB1103" s="379" t="s">
        <v>3630</v>
      </c>
      <c r="AC1103" s="380">
        <v>0</v>
      </c>
      <c r="AD1103" s="379" t="s">
        <v>3630</v>
      </c>
      <c r="AE1103" s="394">
        <v>0</v>
      </c>
      <c r="AF1103" s="396">
        <v>1.34</v>
      </c>
      <c r="AG1103" s="393">
        <v>0</v>
      </c>
      <c r="AH1103" s="397" t="s">
        <v>7907</v>
      </c>
      <c r="AL1103" s="525" t="s">
        <v>16602</v>
      </c>
      <c r="AM1103" s="513" t="s">
        <v>83</v>
      </c>
      <c r="AN1103" s="508">
        <v>100</v>
      </c>
      <c r="AO1103" s="514">
        <v>1464</v>
      </c>
      <c r="AP1103" s="498">
        <v>1464</v>
      </c>
      <c r="AQ1103" s="515">
        <v>0</v>
      </c>
      <c r="AR1103" s="512" t="s">
        <v>16598</v>
      </c>
      <c r="BA1103" s="338" t="s">
        <v>9273</v>
      </c>
    </row>
    <row r="1104" spans="2:53" ht="16.5" customHeight="1">
      <c r="B1104" s="398" t="s">
        <v>9268</v>
      </c>
      <c r="C1104" s="381" t="s">
        <v>9269</v>
      </c>
      <c r="D1104" s="383">
        <v>1464</v>
      </c>
      <c r="E1104" s="382" t="s">
        <v>633</v>
      </c>
      <c r="F1104" s="369" t="s">
        <v>9270</v>
      </c>
      <c r="G1104" s="385" t="s">
        <v>9274</v>
      </c>
      <c r="H1104" s="386"/>
      <c r="I1104" s="384" t="s">
        <v>1207</v>
      </c>
      <c r="J1104" s="367" t="s">
        <v>1129</v>
      </c>
      <c r="K1104" s="366" t="s">
        <v>83</v>
      </c>
      <c r="L1104" s="387">
        <v>13</v>
      </c>
      <c r="M1104" s="388" t="s">
        <v>9275</v>
      </c>
      <c r="N1104" s="389">
        <v>1000</v>
      </c>
      <c r="O1104" s="390" t="s">
        <v>1350</v>
      </c>
      <c r="P1104" s="373" t="s">
        <v>1351</v>
      </c>
      <c r="Q1104" s="372" t="s">
        <v>3638</v>
      </c>
      <c r="R1104" s="374">
        <v>25</v>
      </c>
      <c r="S1104" s="375">
        <v>30</v>
      </c>
      <c r="T1104" s="392">
        <v>25</v>
      </c>
      <c r="U1104" s="391" t="s">
        <v>9270</v>
      </c>
      <c r="V1104" s="376">
        <v>119.0132045620646</v>
      </c>
      <c r="W1104" s="378">
        <v>120.48410886478784</v>
      </c>
      <c r="X1104" s="377">
        <v>60.136343286573769</v>
      </c>
      <c r="Y1104" s="387">
        <v>60.12</v>
      </c>
      <c r="Z1104" s="395" t="s">
        <v>4557</v>
      </c>
      <c r="AA1104" s="380">
        <v>199</v>
      </c>
      <c r="AB1104" s="379" t="s">
        <v>3630</v>
      </c>
      <c r="AC1104" s="380">
        <v>10</v>
      </c>
      <c r="AD1104" s="379" t="s">
        <v>3630</v>
      </c>
      <c r="AE1104" s="394">
        <v>0</v>
      </c>
      <c r="AF1104" s="396">
        <v>0</v>
      </c>
      <c r="AG1104" s="393">
        <v>0</v>
      </c>
      <c r="AH1104" s="397" t="s">
        <v>633</v>
      </c>
      <c r="AL1104" s="525" t="s">
        <v>16603</v>
      </c>
      <c r="AM1104" s="513" t="s">
        <v>83</v>
      </c>
      <c r="AN1104" s="508">
        <v>100</v>
      </c>
      <c r="AO1104" s="514">
        <v>1464</v>
      </c>
      <c r="AP1104" s="498">
        <v>1464</v>
      </c>
      <c r="AQ1104" s="515">
        <v>0</v>
      </c>
      <c r="AR1104" s="512" t="s">
        <v>16604</v>
      </c>
      <c r="BA1104" s="338" t="s">
        <v>9276</v>
      </c>
    </row>
    <row r="1105" spans="2:53" ht="16.5" customHeight="1">
      <c r="B1105" s="398" t="s">
        <v>9277</v>
      </c>
      <c r="C1105" s="381" t="s">
        <v>9278</v>
      </c>
      <c r="D1105" s="383">
        <v>1465</v>
      </c>
      <c r="E1105" s="382" t="s">
        <v>9279</v>
      </c>
      <c r="F1105" s="369" t="s">
        <v>9280</v>
      </c>
      <c r="G1105" s="385" t="s">
        <v>9281</v>
      </c>
      <c r="H1105" s="386"/>
      <c r="I1105" s="384" t="s">
        <v>1207</v>
      </c>
      <c r="J1105" s="367" t="s">
        <v>1135</v>
      </c>
      <c r="K1105" s="366" t="s">
        <v>84</v>
      </c>
      <c r="L1105" s="387">
        <v>20</v>
      </c>
      <c r="M1105" s="388" t="s">
        <v>9283</v>
      </c>
      <c r="N1105" s="389">
        <v>1000</v>
      </c>
      <c r="O1105" s="390" t="s">
        <v>1350</v>
      </c>
      <c r="P1105" s="373" t="s">
        <v>1351</v>
      </c>
      <c r="Q1105" s="372" t="s">
        <v>3638</v>
      </c>
      <c r="R1105" s="374">
        <v>25</v>
      </c>
      <c r="S1105" s="375">
        <v>30</v>
      </c>
      <c r="T1105" s="392">
        <v>25</v>
      </c>
      <c r="U1105" s="391" t="s">
        <v>9280</v>
      </c>
      <c r="V1105" s="376">
        <v>118.99453929129804</v>
      </c>
      <c r="W1105" s="378">
        <v>120.46937312470898</v>
      </c>
      <c r="X1105" s="377">
        <v>60.328043791996485</v>
      </c>
      <c r="Y1105" s="387">
        <v>60.11</v>
      </c>
      <c r="Z1105" s="395" t="s">
        <v>4557</v>
      </c>
      <c r="AA1105" s="380">
        <v>199</v>
      </c>
      <c r="AB1105" s="379" t="s">
        <v>3630</v>
      </c>
      <c r="AC1105" s="380">
        <v>10</v>
      </c>
      <c r="AD1105" s="379" t="s">
        <v>3630</v>
      </c>
      <c r="AE1105" s="394">
        <v>0</v>
      </c>
      <c r="AF1105" s="396">
        <v>0</v>
      </c>
      <c r="AG1105" s="393">
        <v>0</v>
      </c>
      <c r="AH1105" s="397" t="s">
        <v>633</v>
      </c>
      <c r="AL1105" s="525" t="s">
        <v>16605</v>
      </c>
      <c r="AM1105" s="513" t="s">
        <v>84</v>
      </c>
      <c r="AN1105" s="508">
        <v>100</v>
      </c>
      <c r="AO1105" s="514">
        <v>1465</v>
      </c>
      <c r="AP1105" s="498">
        <v>1043</v>
      </c>
      <c r="AQ1105" s="515">
        <v>422</v>
      </c>
      <c r="AR1105" s="512" t="s">
        <v>16606</v>
      </c>
      <c r="BA1105" s="338" t="s">
        <v>9284</v>
      </c>
    </row>
    <row r="1106" spans="2:53" ht="16.5" customHeight="1">
      <c r="B1106" s="398" t="s">
        <v>9277</v>
      </c>
      <c r="C1106" s="381" t="s">
        <v>9278</v>
      </c>
      <c r="D1106" s="383">
        <v>1465</v>
      </c>
      <c r="E1106" s="382" t="s">
        <v>633</v>
      </c>
      <c r="F1106" s="369" t="s">
        <v>9285</v>
      </c>
      <c r="G1106" s="385" t="s">
        <v>9286</v>
      </c>
      <c r="H1106" s="386"/>
      <c r="I1106" s="384" t="s">
        <v>875</v>
      </c>
      <c r="J1106" s="367" t="s">
        <v>685</v>
      </c>
      <c r="K1106" s="366" t="s">
        <v>83</v>
      </c>
      <c r="L1106" s="387">
        <v>9</v>
      </c>
      <c r="M1106" s="388" t="s">
        <v>9287</v>
      </c>
      <c r="N1106" s="389">
        <v>1000</v>
      </c>
      <c r="O1106" s="390" t="s">
        <v>1182</v>
      </c>
      <c r="P1106" s="373" t="s">
        <v>1182</v>
      </c>
      <c r="Q1106" s="372" t="s">
        <v>3814</v>
      </c>
      <c r="R1106" s="374">
        <v>25</v>
      </c>
      <c r="S1106" s="375">
        <v>35</v>
      </c>
      <c r="T1106" s="392">
        <v>20</v>
      </c>
      <c r="U1106" s="391" t="s">
        <v>9285</v>
      </c>
      <c r="V1106" s="376">
        <v>118.98861788617886</v>
      </c>
      <c r="W1106" s="378">
        <v>120.46469833119384</v>
      </c>
      <c r="X1106" s="377">
        <v>60.128341891313632</v>
      </c>
      <c r="Y1106" s="387" t="s">
        <v>633</v>
      </c>
      <c r="Z1106" s="395" t="s">
        <v>4557</v>
      </c>
      <c r="AA1106" s="380">
        <v>196</v>
      </c>
      <c r="AB1106" s="379" t="s">
        <v>3630</v>
      </c>
      <c r="AC1106" s="380">
        <v>3</v>
      </c>
      <c r="AD1106" s="379" t="s">
        <v>3630</v>
      </c>
      <c r="AE1106" s="394">
        <v>0</v>
      </c>
      <c r="AF1106" s="396">
        <v>16.236000000000001</v>
      </c>
      <c r="AG1106" s="393">
        <v>0</v>
      </c>
      <c r="AH1106" s="397" t="s">
        <v>8319</v>
      </c>
      <c r="AL1106" s="525" t="s">
        <v>16607</v>
      </c>
      <c r="AM1106" s="513" t="s">
        <v>83</v>
      </c>
      <c r="AN1106" s="508">
        <v>100</v>
      </c>
      <c r="AO1106" s="514">
        <v>1465</v>
      </c>
      <c r="AP1106" s="498">
        <v>1465</v>
      </c>
      <c r="AQ1106" s="515">
        <v>0</v>
      </c>
      <c r="AR1106" s="512" t="s">
        <v>16608</v>
      </c>
      <c r="BA1106" s="338" t="s">
        <v>9288</v>
      </c>
    </row>
    <row r="1107" spans="2:53" ht="16.5" customHeight="1">
      <c r="B1107" s="398" t="s">
        <v>9277</v>
      </c>
      <c r="C1107" s="381" t="s">
        <v>9278</v>
      </c>
      <c r="D1107" s="383">
        <v>1466</v>
      </c>
      <c r="E1107" s="382" t="s">
        <v>9289</v>
      </c>
      <c r="F1107" s="369" t="s">
        <v>9290</v>
      </c>
      <c r="G1107" s="385" t="s">
        <v>9291</v>
      </c>
      <c r="H1107" s="386"/>
      <c r="I1107" s="384" t="s">
        <v>337</v>
      </c>
      <c r="J1107" s="367" t="s">
        <v>394</v>
      </c>
      <c r="K1107" s="366" t="s">
        <v>84</v>
      </c>
      <c r="L1107" s="387">
        <v>20</v>
      </c>
      <c r="M1107" s="388" t="s">
        <v>9293</v>
      </c>
      <c r="N1107" s="389">
        <v>1000</v>
      </c>
      <c r="O1107" s="390" t="s">
        <v>1350</v>
      </c>
      <c r="P1107" s="373" t="s">
        <v>1351</v>
      </c>
      <c r="Q1107" s="372" t="s">
        <v>3638</v>
      </c>
      <c r="R1107" s="374">
        <v>35</v>
      </c>
      <c r="S1107" s="375">
        <v>25</v>
      </c>
      <c r="T1107" s="392">
        <v>25</v>
      </c>
      <c r="U1107" s="391" t="s">
        <v>9290</v>
      </c>
      <c r="V1107" s="376">
        <v>118.73900138859689</v>
      </c>
      <c r="W1107" s="378">
        <v>120.26763267520808</v>
      </c>
      <c r="X1107" s="377">
        <v>60.216682968097523</v>
      </c>
      <c r="Y1107" s="387">
        <v>60.36</v>
      </c>
      <c r="Z1107" s="395" t="s">
        <v>4557</v>
      </c>
      <c r="AA1107" s="380">
        <v>144</v>
      </c>
      <c r="AB1107" s="379" t="s">
        <v>3630</v>
      </c>
      <c r="AC1107" s="380">
        <v>0</v>
      </c>
      <c r="AD1107" s="379" t="s">
        <v>3630</v>
      </c>
      <c r="AE1107" s="394">
        <v>0</v>
      </c>
      <c r="AF1107" s="396">
        <v>0</v>
      </c>
      <c r="AG1107" s="393">
        <v>0</v>
      </c>
      <c r="AH1107" s="397" t="s">
        <v>633</v>
      </c>
      <c r="AL1107" s="525" t="s">
        <v>16609</v>
      </c>
      <c r="AM1107" s="513" t="s">
        <v>84</v>
      </c>
      <c r="AN1107" s="508">
        <v>100</v>
      </c>
      <c r="AO1107" s="514">
        <v>1466</v>
      </c>
      <c r="AP1107" s="498">
        <v>1042</v>
      </c>
      <c r="AQ1107" s="515">
        <v>424</v>
      </c>
      <c r="AR1107" s="512" t="s">
        <v>16610</v>
      </c>
      <c r="BA1107" s="338" t="s">
        <v>9294</v>
      </c>
    </row>
    <row r="1108" spans="2:53" ht="16.5" customHeight="1">
      <c r="B1108" s="398" t="s">
        <v>9277</v>
      </c>
      <c r="C1108" s="381" t="s">
        <v>9278</v>
      </c>
      <c r="D1108" s="383">
        <v>1466</v>
      </c>
      <c r="E1108" s="382" t="s">
        <v>633</v>
      </c>
      <c r="F1108" s="369" t="s">
        <v>9285</v>
      </c>
      <c r="G1108" s="385" t="s">
        <v>9295</v>
      </c>
      <c r="H1108" s="386"/>
      <c r="I1108" s="384" t="s">
        <v>827</v>
      </c>
      <c r="J1108" s="367" t="s">
        <v>384</v>
      </c>
      <c r="K1108" s="366" t="s">
        <v>83</v>
      </c>
      <c r="L1108" s="387">
        <v>8</v>
      </c>
      <c r="M1108" s="388" t="s">
        <v>9296</v>
      </c>
      <c r="N1108" s="389">
        <v>1000</v>
      </c>
      <c r="O1108" s="390" t="s">
        <v>1182</v>
      </c>
      <c r="P1108" s="373" t="s">
        <v>1182</v>
      </c>
      <c r="Q1108" s="372" t="s">
        <v>3638</v>
      </c>
      <c r="R1108" s="374">
        <v>20</v>
      </c>
      <c r="S1108" s="375">
        <v>35</v>
      </c>
      <c r="T1108" s="392">
        <v>30</v>
      </c>
      <c r="U1108" s="391" t="s">
        <v>9285</v>
      </c>
      <c r="V1108" s="376">
        <v>118.9843137254902</v>
      </c>
      <c r="W1108" s="378">
        <v>120.46130030959752</v>
      </c>
      <c r="X1108" s="377">
        <v>60.122192982456134</v>
      </c>
      <c r="Y1108" s="387" t="s">
        <v>633</v>
      </c>
      <c r="Z1108" s="395" t="s">
        <v>4557</v>
      </c>
      <c r="AA1108" s="380">
        <v>147</v>
      </c>
      <c r="AB1108" s="379" t="s">
        <v>3630</v>
      </c>
      <c r="AC1108" s="380">
        <v>5</v>
      </c>
      <c r="AD1108" s="379" t="s">
        <v>3630</v>
      </c>
      <c r="AE1108" s="394">
        <v>0</v>
      </c>
      <c r="AF1108" s="396">
        <v>0</v>
      </c>
      <c r="AG1108" s="393">
        <v>0</v>
      </c>
      <c r="AH1108" s="397" t="s">
        <v>633</v>
      </c>
      <c r="AL1108" s="525" t="s">
        <v>16611</v>
      </c>
      <c r="AM1108" s="513" t="s">
        <v>83</v>
      </c>
      <c r="AN1108" s="508">
        <v>100</v>
      </c>
      <c r="AO1108" s="514">
        <v>1466</v>
      </c>
      <c r="AP1108" s="498">
        <v>1466</v>
      </c>
      <c r="AQ1108" s="515">
        <v>0</v>
      </c>
      <c r="AR1108" s="512" t="s">
        <v>16612</v>
      </c>
      <c r="BA1108" s="338" t="s">
        <v>9297</v>
      </c>
    </row>
    <row r="1109" spans="2:53" ht="16.5" customHeight="1">
      <c r="B1109" s="398" t="s">
        <v>9277</v>
      </c>
      <c r="C1109" s="381" t="s">
        <v>9278</v>
      </c>
      <c r="D1109" s="383">
        <v>1467</v>
      </c>
      <c r="E1109" s="382" t="s">
        <v>9295</v>
      </c>
      <c r="F1109" s="369" t="s">
        <v>9298</v>
      </c>
      <c r="G1109" s="385" t="s">
        <v>9196</v>
      </c>
      <c r="H1109" s="386"/>
      <c r="I1109" s="384" t="s">
        <v>403</v>
      </c>
      <c r="J1109" s="367" t="s">
        <v>725</v>
      </c>
      <c r="K1109" s="366" t="s">
        <v>84</v>
      </c>
      <c r="L1109" s="387">
        <v>8</v>
      </c>
      <c r="M1109" s="388" t="s">
        <v>9299</v>
      </c>
      <c r="N1109" s="389">
        <v>1000</v>
      </c>
      <c r="O1109" s="390" t="s">
        <v>1350</v>
      </c>
      <c r="P1109" s="373" t="s">
        <v>1351</v>
      </c>
      <c r="Q1109" s="372" t="s">
        <v>3638</v>
      </c>
      <c r="R1109" s="374">
        <v>30</v>
      </c>
      <c r="S1109" s="375">
        <v>25</v>
      </c>
      <c r="T1109" s="392">
        <v>20</v>
      </c>
      <c r="U1109" s="391" t="s">
        <v>9298</v>
      </c>
      <c r="V1109" s="376">
        <v>118.97414518867716</v>
      </c>
      <c r="W1109" s="378">
        <v>120.4532725173767</v>
      </c>
      <c r="X1109" s="377">
        <v>60.321291146973074</v>
      </c>
      <c r="Y1109" s="387">
        <v>60.489999999999995</v>
      </c>
      <c r="Z1109" s="395" t="s">
        <v>4557</v>
      </c>
      <c r="AA1109" s="380">
        <v>198</v>
      </c>
      <c r="AB1109" s="379" t="s">
        <v>3630</v>
      </c>
      <c r="AC1109" s="380">
        <v>50</v>
      </c>
      <c r="AD1109" s="379" t="s">
        <v>3630</v>
      </c>
      <c r="AE1109" s="394">
        <v>0</v>
      </c>
      <c r="AF1109" s="396">
        <v>0</v>
      </c>
      <c r="AG1109" s="393">
        <v>0</v>
      </c>
      <c r="AH1109" s="397" t="s">
        <v>633</v>
      </c>
      <c r="AL1109" s="525" t="s">
        <v>16613</v>
      </c>
      <c r="AM1109" s="513" t="s">
        <v>84</v>
      </c>
      <c r="AN1109" s="508">
        <v>100</v>
      </c>
      <c r="AO1109" s="514">
        <v>1467</v>
      </c>
      <c r="AP1109" s="498">
        <v>1044</v>
      </c>
      <c r="AQ1109" s="515">
        <v>423</v>
      </c>
      <c r="AR1109" s="512" t="s">
        <v>16614</v>
      </c>
      <c r="BA1109" s="338" t="s">
        <v>9300</v>
      </c>
    </row>
    <row r="1110" spans="2:53" ht="16.5" customHeight="1">
      <c r="B1110" s="398" t="s">
        <v>9277</v>
      </c>
      <c r="C1110" s="381" t="s">
        <v>9278</v>
      </c>
      <c r="D1110" s="383">
        <v>1467</v>
      </c>
      <c r="E1110" s="382" t="s">
        <v>633</v>
      </c>
      <c r="F1110" s="369" t="s">
        <v>9301</v>
      </c>
      <c r="G1110" s="385" t="s">
        <v>9302</v>
      </c>
      <c r="H1110" s="386"/>
      <c r="I1110" s="384" t="s">
        <v>879</v>
      </c>
      <c r="J1110" s="367" t="s">
        <v>882</v>
      </c>
      <c r="K1110" s="366" t="s">
        <v>83</v>
      </c>
      <c r="L1110" s="387">
        <v>13</v>
      </c>
      <c r="M1110" s="388" t="s">
        <v>9304</v>
      </c>
      <c r="N1110" s="389">
        <v>1000</v>
      </c>
      <c r="O1110" s="390" t="s">
        <v>1182</v>
      </c>
      <c r="P1110" s="373" t="s">
        <v>1182</v>
      </c>
      <c r="Q1110" s="372" t="s">
        <v>3814</v>
      </c>
      <c r="R1110" s="374">
        <v>25</v>
      </c>
      <c r="S1110" s="375">
        <v>35</v>
      </c>
      <c r="T1110" s="392">
        <v>20</v>
      </c>
      <c r="U1110" s="391" t="s">
        <v>9301</v>
      </c>
      <c r="V1110" s="376">
        <v>118.97712031558186</v>
      </c>
      <c r="W1110" s="378">
        <v>120.45562130177515</v>
      </c>
      <c r="X1110" s="377">
        <v>60.118629191321503</v>
      </c>
      <c r="Y1110" s="387" t="s">
        <v>633</v>
      </c>
      <c r="Z1110" s="395" t="s">
        <v>4557</v>
      </c>
      <c r="AA1110" s="380">
        <v>196</v>
      </c>
      <c r="AB1110" s="379" t="s">
        <v>3630</v>
      </c>
      <c r="AC1110" s="380">
        <v>10</v>
      </c>
      <c r="AD1110" s="379" t="s">
        <v>3630</v>
      </c>
      <c r="AE1110" s="394">
        <v>0</v>
      </c>
      <c r="AF1110" s="396">
        <v>36.527000000000001</v>
      </c>
      <c r="AG1110" s="393">
        <v>0</v>
      </c>
      <c r="AH1110" s="397" t="s">
        <v>8566</v>
      </c>
      <c r="AL1110" s="525" t="s">
        <v>16615</v>
      </c>
      <c r="AM1110" s="513" t="s">
        <v>83</v>
      </c>
      <c r="AN1110" s="508">
        <v>100</v>
      </c>
      <c r="AO1110" s="514">
        <v>1467</v>
      </c>
      <c r="AP1110" s="498">
        <v>1467</v>
      </c>
      <c r="AQ1110" s="515">
        <v>0</v>
      </c>
      <c r="AR1110" s="512" t="s">
        <v>16612</v>
      </c>
      <c r="BA1110" s="338" t="s">
        <v>9305</v>
      </c>
    </row>
    <row r="1111" spans="2:53" ht="16.5" customHeight="1">
      <c r="B1111" s="398" t="s">
        <v>9277</v>
      </c>
      <c r="C1111" s="381" t="s">
        <v>9278</v>
      </c>
      <c r="D1111" s="383">
        <v>1468</v>
      </c>
      <c r="E1111" s="382" t="s">
        <v>9104</v>
      </c>
      <c r="F1111" s="369" t="s">
        <v>9306</v>
      </c>
      <c r="G1111" s="385" t="s">
        <v>9216</v>
      </c>
      <c r="H1111" s="386"/>
      <c r="I1111" s="384" t="s">
        <v>1207</v>
      </c>
      <c r="J1111" s="367" t="s">
        <v>393</v>
      </c>
      <c r="K1111" s="366" t="s">
        <v>84</v>
      </c>
      <c r="L1111" s="387">
        <v>13</v>
      </c>
      <c r="M1111" s="388" t="s">
        <v>9308</v>
      </c>
      <c r="N1111" s="389">
        <v>1000</v>
      </c>
      <c r="O1111" s="390" t="s">
        <v>1350</v>
      </c>
      <c r="P1111" s="373" t="s">
        <v>1351</v>
      </c>
      <c r="Q1111" s="372" t="s">
        <v>3638</v>
      </c>
      <c r="R1111" s="374">
        <v>25</v>
      </c>
      <c r="S1111" s="375">
        <v>30</v>
      </c>
      <c r="T1111" s="392">
        <v>25</v>
      </c>
      <c r="U1111" s="391" t="s">
        <v>9306</v>
      </c>
      <c r="V1111" s="376">
        <v>118.96280833099483</v>
      </c>
      <c r="W1111" s="378">
        <v>120.44432236657487</v>
      </c>
      <c r="X1111" s="377">
        <v>60.316434651215154</v>
      </c>
      <c r="Y1111" s="387">
        <v>60.089999999999996</v>
      </c>
      <c r="Z1111" s="395" t="s">
        <v>4557</v>
      </c>
      <c r="AA1111" s="380">
        <v>199</v>
      </c>
      <c r="AB1111" s="379" t="s">
        <v>3630</v>
      </c>
      <c r="AC1111" s="380">
        <v>10</v>
      </c>
      <c r="AD1111" s="379" t="s">
        <v>3630</v>
      </c>
      <c r="AE1111" s="394">
        <v>0</v>
      </c>
      <c r="AF1111" s="396">
        <v>0</v>
      </c>
      <c r="AG1111" s="393">
        <v>0</v>
      </c>
      <c r="AH1111" s="397" t="s">
        <v>633</v>
      </c>
      <c r="AL1111" s="525" t="s">
        <v>16616</v>
      </c>
      <c r="AM1111" s="513" t="s">
        <v>84</v>
      </c>
      <c r="AN1111" s="508">
        <v>100</v>
      </c>
      <c r="AO1111" s="514">
        <v>1468</v>
      </c>
      <c r="AP1111" s="498">
        <v>1045</v>
      </c>
      <c r="AQ1111" s="515">
        <v>423</v>
      </c>
      <c r="AR1111" s="512" t="s">
        <v>16617</v>
      </c>
      <c r="BA1111" s="338" t="s">
        <v>9309</v>
      </c>
    </row>
    <row r="1112" spans="2:53" ht="16.5" customHeight="1">
      <c r="B1112" s="398" t="s">
        <v>9277</v>
      </c>
      <c r="C1112" s="381" t="s">
        <v>9278</v>
      </c>
      <c r="D1112" s="383">
        <v>1468</v>
      </c>
      <c r="E1112" s="382" t="s">
        <v>9104</v>
      </c>
      <c r="F1112" s="369" t="s">
        <v>9310</v>
      </c>
      <c r="G1112" s="385" t="s">
        <v>9104</v>
      </c>
      <c r="H1112" s="386"/>
      <c r="I1112" s="384" t="s">
        <v>324</v>
      </c>
      <c r="J1112" s="367" t="s">
        <v>78</v>
      </c>
      <c r="K1112" s="366" t="s">
        <v>84</v>
      </c>
      <c r="L1112" s="387">
        <v>16</v>
      </c>
      <c r="M1112" s="388" t="s">
        <v>9312</v>
      </c>
      <c r="N1112" s="389">
        <v>1000</v>
      </c>
      <c r="O1112" s="390" t="s">
        <v>1348</v>
      </c>
      <c r="P1112" s="373" t="s">
        <v>1348</v>
      </c>
      <c r="Q1112" s="372" t="s">
        <v>3638</v>
      </c>
      <c r="R1112" s="374">
        <v>30</v>
      </c>
      <c r="S1112" s="375">
        <v>25</v>
      </c>
      <c r="T1112" s="392">
        <v>25</v>
      </c>
      <c r="U1112" s="391" t="s">
        <v>9310</v>
      </c>
      <c r="V1112" s="376">
        <v>118.81257764950674</v>
      </c>
      <c r="W1112" s="378">
        <v>120.32571919697902</v>
      </c>
      <c r="X1112" s="377">
        <v>60.250851576757107</v>
      </c>
      <c r="Y1112" s="387" t="s">
        <v>633</v>
      </c>
      <c r="Z1112" s="395" t="s">
        <v>4557</v>
      </c>
      <c r="AA1112" s="380">
        <v>198</v>
      </c>
      <c r="AB1112" s="379" t="s">
        <v>3630</v>
      </c>
      <c r="AC1112" s="380">
        <v>10</v>
      </c>
      <c r="AD1112" s="379" t="s">
        <v>3630</v>
      </c>
      <c r="AE1112" s="394">
        <v>0</v>
      </c>
      <c r="AF1112" s="396">
        <v>0</v>
      </c>
      <c r="AG1112" s="393">
        <v>0</v>
      </c>
      <c r="AH1112" s="397" t="s">
        <v>633</v>
      </c>
      <c r="AL1112" s="525" t="s">
        <v>16618</v>
      </c>
      <c r="AM1112" s="513" t="s">
        <v>84</v>
      </c>
      <c r="AN1112" s="508">
        <v>100</v>
      </c>
      <c r="AO1112" s="514">
        <v>1468</v>
      </c>
      <c r="AP1112" s="498">
        <v>1044</v>
      </c>
      <c r="AQ1112" s="515">
        <v>424</v>
      </c>
      <c r="AR1112" s="512" t="s">
        <v>16619</v>
      </c>
      <c r="BA1112" s="338" t="s">
        <v>9313</v>
      </c>
    </row>
    <row r="1113" spans="2:53" ht="16.5" customHeight="1">
      <c r="B1113" s="398" t="s">
        <v>9277</v>
      </c>
      <c r="C1113" s="381" t="s">
        <v>9278</v>
      </c>
      <c r="D1113" s="383">
        <v>1469</v>
      </c>
      <c r="E1113" s="382" t="s">
        <v>9314</v>
      </c>
      <c r="F1113" s="369" t="s">
        <v>9315</v>
      </c>
      <c r="G1113" s="385" t="s">
        <v>9316</v>
      </c>
      <c r="H1113" s="386"/>
      <c r="I1113" s="384" t="s">
        <v>1208</v>
      </c>
      <c r="J1113" s="367" t="s">
        <v>654</v>
      </c>
      <c r="K1113" s="366" t="s">
        <v>84</v>
      </c>
      <c r="L1113" s="387">
        <v>6</v>
      </c>
      <c r="M1113" s="388" t="s">
        <v>9317</v>
      </c>
      <c r="N1113" s="389">
        <v>500</v>
      </c>
      <c r="O1113" s="390" t="s">
        <v>1182</v>
      </c>
      <c r="P1113" s="373" t="s">
        <v>1182</v>
      </c>
      <c r="Q1113" s="372" t="s">
        <v>3638</v>
      </c>
      <c r="R1113" s="374">
        <v>30</v>
      </c>
      <c r="S1113" s="375">
        <v>20</v>
      </c>
      <c r="T1113" s="392">
        <v>30</v>
      </c>
      <c r="U1113" s="391" t="s">
        <v>9315</v>
      </c>
      <c r="V1113" s="376">
        <v>118.95</v>
      </c>
      <c r="W1113" s="378">
        <v>120.43421052631579</v>
      </c>
      <c r="X1113" s="377">
        <v>60.307894736842108</v>
      </c>
      <c r="Y1113" s="387" t="s">
        <v>633</v>
      </c>
      <c r="Z1113" s="395" t="s">
        <v>4557</v>
      </c>
      <c r="AA1113" s="380">
        <v>97</v>
      </c>
      <c r="AB1113" s="379" t="s">
        <v>3630</v>
      </c>
      <c r="AC1113" s="380">
        <v>2</v>
      </c>
      <c r="AD1113" s="379" t="s">
        <v>3630</v>
      </c>
      <c r="AE1113" s="394">
        <v>0</v>
      </c>
      <c r="AF1113" s="396">
        <v>0</v>
      </c>
      <c r="AG1113" s="393">
        <v>0</v>
      </c>
      <c r="AH1113" s="397" t="s">
        <v>633</v>
      </c>
      <c r="AL1113" s="525" t="s">
        <v>16620</v>
      </c>
      <c r="AM1113" s="513" t="s">
        <v>84</v>
      </c>
      <c r="AN1113" s="508">
        <v>100</v>
      </c>
      <c r="AO1113" s="514">
        <v>1469</v>
      </c>
      <c r="AP1113" s="498">
        <v>1045</v>
      </c>
      <c r="AQ1113" s="515">
        <v>424</v>
      </c>
      <c r="AR1113" s="512" t="s">
        <v>16621</v>
      </c>
      <c r="BA1113" s="338" t="s">
        <v>9318</v>
      </c>
    </row>
    <row r="1114" spans="2:53" ht="16.5" customHeight="1">
      <c r="B1114" s="398" t="s">
        <v>9277</v>
      </c>
      <c r="C1114" s="381" t="s">
        <v>9278</v>
      </c>
      <c r="D1114" s="383">
        <v>1469</v>
      </c>
      <c r="E1114" s="382" t="s">
        <v>633</v>
      </c>
      <c r="F1114" s="369" t="s">
        <v>9319</v>
      </c>
      <c r="G1114" s="385" t="s">
        <v>9031</v>
      </c>
      <c r="H1114" s="386"/>
      <c r="I1114" s="384" t="s">
        <v>827</v>
      </c>
      <c r="J1114" s="367" t="s">
        <v>829</v>
      </c>
      <c r="K1114" s="366" t="s">
        <v>83</v>
      </c>
      <c r="L1114" s="387">
        <v>25</v>
      </c>
      <c r="M1114" s="388" t="s">
        <v>9320</v>
      </c>
      <c r="N1114" s="389">
        <v>1000</v>
      </c>
      <c r="O1114" s="390" t="s">
        <v>1182</v>
      </c>
      <c r="P1114" s="373" t="s">
        <v>1182</v>
      </c>
      <c r="Q1114" s="372" t="s">
        <v>3638</v>
      </c>
      <c r="R1114" s="374">
        <v>20</v>
      </c>
      <c r="S1114" s="375">
        <v>35</v>
      </c>
      <c r="T1114" s="392">
        <v>30</v>
      </c>
      <c r="U1114" s="391" t="s">
        <v>9319</v>
      </c>
      <c r="V1114" s="376">
        <v>118.94509803921569</v>
      </c>
      <c r="W1114" s="378">
        <v>120.43034055727554</v>
      </c>
      <c r="X1114" s="377">
        <v>60.107280701754377</v>
      </c>
      <c r="Y1114" s="387" t="s">
        <v>633</v>
      </c>
      <c r="Z1114" s="395" t="s">
        <v>4557</v>
      </c>
      <c r="AA1114" s="380">
        <v>147</v>
      </c>
      <c r="AB1114" s="379" t="s">
        <v>3630</v>
      </c>
      <c r="AC1114" s="380">
        <v>5</v>
      </c>
      <c r="AD1114" s="379" t="s">
        <v>3630</v>
      </c>
      <c r="AE1114" s="394">
        <v>0</v>
      </c>
      <c r="AF1114" s="396">
        <v>0</v>
      </c>
      <c r="AG1114" s="393">
        <v>0</v>
      </c>
      <c r="AH1114" s="397" t="s">
        <v>633</v>
      </c>
      <c r="AL1114" s="525" t="s">
        <v>16622</v>
      </c>
      <c r="AM1114" s="513" t="s">
        <v>83</v>
      </c>
      <c r="AN1114" s="508">
        <v>100</v>
      </c>
      <c r="AO1114" s="514">
        <v>1469</v>
      </c>
      <c r="AP1114" s="498">
        <v>1469</v>
      </c>
      <c r="AQ1114" s="515">
        <v>0</v>
      </c>
      <c r="AR1114" s="512" t="s">
        <v>16623</v>
      </c>
      <c r="BA1114" s="338" t="s">
        <v>9321</v>
      </c>
    </row>
    <row r="1115" spans="2:53" ht="16.5" customHeight="1">
      <c r="B1115" s="398" t="s">
        <v>9277</v>
      </c>
      <c r="C1115" s="381" t="s">
        <v>9278</v>
      </c>
      <c r="D1115" s="383">
        <v>1470</v>
      </c>
      <c r="E1115" s="382" t="s">
        <v>633</v>
      </c>
      <c r="F1115" s="369" t="s">
        <v>9319</v>
      </c>
      <c r="G1115" s="385" t="s">
        <v>9322</v>
      </c>
      <c r="H1115" s="386"/>
      <c r="I1115" s="384" t="s">
        <v>403</v>
      </c>
      <c r="J1115" s="367" t="s">
        <v>347</v>
      </c>
      <c r="K1115" s="366" t="s">
        <v>83</v>
      </c>
      <c r="L1115" s="387">
        <v>14</v>
      </c>
      <c r="M1115" s="388" t="s">
        <v>9323</v>
      </c>
      <c r="N1115" s="389">
        <v>1000</v>
      </c>
      <c r="O1115" s="390" t="s">
        <v>1350</v>
      </c>
      <c r="P1115" s="373" t="s">
        <v>1351</v>
      </c>
      <c r="Q1115" s="372" t="s">
        <v>3638</v>
      </c>
      <c r="R1115" s="374">
        <v>20</v>
      </c>
      <c r="S1115" s="375">
        <v>30</v>
      </c>
      <c r="T1115" s="392">
        <v>25</v>
      </c>
      <c r="U1115" s="391" t="s">
        <v>9319</v>
      </c>
      <c r="V1115" s="376">
        <v>118.94335528770428</v>
      </c>
      <c r="W1115" s="378">
        <v>120.42896470081917</v>
      </c>
      <c r="X1115" s="377">
        <v>60.103840005738277</v>
      </c>
      <c r="Y1115" s="387">
        <v>60.08</v>
      </c>
      <c r="Z1115" s="395" t="s">
        <v>4557</v>
      </c>
      <c r="AA1115" s="380">
        <v>198</v>
      </c>
      <c r="AB1115" s="379" t="s">
        <v>3630</v>
      </c>
      <c r="AC1115" s="380">
        <v>50</v>
      </c>
      <c r="AD1115" s="379" t="s">
        <v>3630</v>
      </c>
      <c r="AE1115" s="394">
        <v>0</v>
      </c>
      <c r="AF1115" s="396">
        <v>12.206</v>
      </c>
      <c r="AG1115" s="393">
        <v>0</v>
      </c>
      <c r="AH1115" s="397" t="s">
        <v>8057</v>
      </c>
      <c r="AL1115" s="525" t="s">
        <v>16624</v>
      </c>
      <c r="AM1115" s="513" t="s">
        <v>83</v>
      </c>
      <c r="AN1115" s="508">
        <v>100</v>
      </c>
      <c r="AO1115" s="514">
        <v>1470</v>
      </c>
      <c r="AP1115" s="498">
        <v>1470</v>
      </c>
      <c r="AQ1115" s="515">
        <v>0</v>
      </c>
      <c r="AR1115" s="512" t="s">
        <v>16625</v>
      </c>
      <c r="BA1115" s="338" t="s">
        <v>9324</v>
      </c>
    </row>
    <row r="1116" spans="2:53" ht="16.5" customHeight="1">
      <c r="B1116" s="398" t="s">
        <v>9277</v>
      </c>
      <c r="C1116" s="381" t="s">
        <v>9278</v>
      </c>
      <c r="D1116" s="383">
        <v>1470</v>
      </c>
      <c r="E1116" s="382" t="s">
        <v>9040</v>
      </c>
      <c r="F1116" s="369" t="s">
        <v>9325</v>
      </c>
      <c r="G1116" s="385" t="s">
        <v>9326</v>
      </c>
      <c r="H1116" s="386"/>
      <c r="I1116" s="384" t="s">
        <v>1207</v>
      </c>
      <c r="J1116" s="367" t="s">
        <v>665</v>
      </c>
      <c r="K1116" s="366" t="s">
        <v>84</v>
      </c>
      <c r="L1116" s="387">
        <v>12</v>
      </c>
      <c r="M1116" s="388" t="s">
        <v>9327</v>
      </c>
      <c r="N1116" s="389">
        <v>1000</v>
      </c>
      <c r="O1116" s="390" t="s">
        <v>1350</v>
      </c>
      <c r="P1116" s="373" t="s">
        <v>1351</v>
      </c>
      <c r="Q1116" s="372" t="s">
        <v>3638</v>
      </c>
      <c r="R1116" s="374">
        <v>25</v>
      </c>
      <c r="S1116" s="375">
        <v>30</v>
      </c>
      <c r="T1116" s="392">
        <v>25</v>
      </c>
      <c r="U1116" s="391" t="s">
        <v>9325</v>
      </c>
      <c r="V1116" s="376">
        <v>118.93481042484497</v>
      </c>
      <c r="W1116" s="378">
        <v>120.42221875645654</v>
      </c>
      <c r="X1116" s="377">
        <v>60.30148540934924</v>
      </c>
      <c r="Y1116" s="387">
        <v>60.07</v>
      </c>
      <c r="Z1116" s="395" t="s">
        <v>4557</v>
      </c>
      <c r="AA1116" s="380">
        <v>199</v>
      </c>
      <c r="AB1116" s="379" t="s">
        <v>3630</v>
      </c>
      <c r="AC1116" s="380">
        <v>10</v>
      </c>
      <c r="AD1116" s="379" t="s">
        <v>3630</v>
      </c>
      <c r="AE1116" s="394">
        <v>0</v>
      </c>
      <c r="AF1116" s="396">
        <v>0</v>
      </c>
      <c r="AG1116" s="393">
        <v>0</v>
      </c>
      <c r="AH1116" s="397" t="s">
        <v>633</v>
      </c>
      <c r="AL1116" s="525" t="s">
        <v>16626</v>
      </c>
      <c r="AM1116" s="513" t="s">
        <v>84</v>
      </c>
      <c r="AN1116" s="508">
        <v>100</v>
      </c>
      <c r="AO1116" s="514">
        <v>1470</v>
      </c>
      <c r="AP1116" s="498">
        <v>1046</v>
      </c>
      <c r="AQ1116" s="515">
        <v>424</v>
      </c>
      <c r="AR1116" s="512" t="s">
        <v>16627</v>
      </c>
      <c r="BA1116" s="338" t="s">
        <v>9328</v>
      </c>
    </row>
    <row r="1117" spans="2:53" ht="16.5" customHeight="1">
      <c r="B1117" s="398" t="s">
        <v>9329</v>
      </c>
      <c r="C1117" s="381" t="s">
        <v>9330</v>
      </c>
      <c r="D1117" s="383">
        <v>1471</v>
      </c>
      <c r="E1117" s="382" t="s">
        <v>633</v>
      </c>
      <c r="F1117" s="369" t="s">
        <v>9331</v>
      </c>
      <c r="G1117" s="385" t="s">
        <v>9332</v>
      </c>
      <c r="H1117" s="386"/>
      <c r="I1117" s="384" t="s">
        <v>421</v>
      </c>
      <c r="J1117" s="367" t="s">
        <v>119</v>
      </c>
      <c r="K1117" s="366" t="s">
        <v>83</v>
      </c>
      <c r="L1117" s="387">
        <v>21</v>
      </c>
      <c r="M1117" s="388" t="s">
        <v>9333</v>
      </c>
      <c r="N1117" s="389">
        <v>1000</v>
      </c>
      <c r="O1117" s="390" t="s">
        <v>1350</v>
      </c>
      <c r="P1117" s="373" t="s">
        <v>1351</v>
      </c>
      <c r="Q1117" s="372" t="s">
        <v>3638</v>
      </c>
      <c r="R1117" s="374">
        <v>25</v>
      </c>
      <c r="S1117" s="375">
        <v>35</v>
      </c>
      <c r="T1117" s="392">
        <v>20</v>
      </c>
      <c r="U1117" s="391" t="s">
        <v>9331</v>
      </c>
      <c r="V1117" s="376">
        <v>118.9176287970899</v>
      </c>
      <c r="W1117" s="378">
        <v>120.40865431349202</v>
      </c>
      <c r="X1117" s="377">
        <v>60.09185844470904</v>
      </c>
      <c r="Y1117" s="387">
        <v>60.46</v>
      </c>
      <c r="Z1117" s="395" t="s">
        <v>4557</v>
      </c>
      <c r="AA1117" s="380">
        <v>196</v>
      </c>
      <c r="AB1117" s="379" t="s">
        <v>3630</v>
      </c>
      <c r="AC1117" s="380">
        <v>3</v>
      </c>
      <c r="AD1117" s="379" t="s">
        <v>3630</v>
      </c>
      <c r="AE1117" s="394">
        <v>0</v>
      </c>
      <c r="AF1117" s="396">
        <v>0</v>
      </c>
      <c r="AG1117" s="393">
        <v>0</v>
      </c>
      <c r="AH1117" s="397" t="s">
        <v>633</v>
      </c>
      <c r="AL1117" s="525" t="s">
        <v>16628</v>
      </c>
      <c r="AM1117" s="513" t="s">
        <v>83</v>
      </c>
      <c r="AN1117" s="508">
        <v>100</v>
      </c>
      <c r="AO1117" s="514">
        <v>1471</v>
      </c>
      <c r="AP1117" s="498">
        <v>1471</v>
      </c>
      <c r="AQ1117" s="515">
        <v>0</v>
      </c>
      <c r="AR1117" s="512" t="s">
        <v>16629</v>
      </c>
      <c r="BA1117" s="338" t="s">
        <v>9334</v>
      </c>
    </row>
    <row r="1118" spans="2:53" ht="16.5" customHeight="1">
      <c r="B1118" s="398" t="s">
        <v>9329</v>
      </c>
      <c r="C1118" s="381" t="s">
        <v>9330</v>
      </c>
      <c r="D1118" s="383">
        <v>1471</v>
      </c>
      <c r="E1118" s="382" t="s">
        <v>633</v>
      </c>
      <c r="F1118" s="369" t="s">
        <v>9335</v>
      </c>
      <c r="G1118" s="385" t="s">
        <v>9336</v>
      </c>
      <c r="H1118" s="386"/>
      <c r="I1118" s="384" t="s">
        <v>324</v>
      </c>
      <c r="J1118" s="367" t="s">
        <v>97</v>
      </c>
      <c r="K1118" s="366" t="s">
        <v>83</v>
      </c>
      <c r="L1118" s="387">
        <v>20</v>
      </c>
      <c r="M1118" s="388" t="s">
        <v>9337</v>
      </c>
      <c r="N1118" s="389">
        <v>1000</v>
      </c>
      <c r="O1118" s="390" t="s">
        <v>1348</v>
      </c>
      <c r="P1118" s="373" t="s">
        <v>1348</v>
      </c>
      <c r="Q1118" s="372" t="s">
        <v>3638</v>
      </c>
      <c r="R1118" s="374">
        <v>20</v>
      </c>
      <c r="S1118" s="375">
        <v>30</v>
      </c>
      <c r="T1118" s="392">
        <v>30</v>
      </c>
      <c r="U1118" s="391" t="s">
        <v>9335</v>
      </c>
      <c r="V1118" s="376">
        <v>118.91460684584317</v>
      </c>
      <c r="W1118" s="378">
        <v>120.40626856250776</v>
      </c>
      <c r="X1118" s="377">
        <v>60.089562295824535</v>
      </c>
      <c r="Y1118" s="387" t="s">
        <v>633</v>
      </c>
      <c r="Z1118" s="395" t="s">
        <v>4557</v>
      </c>
      <c r="AA1118" s="380">
        <v>198</v>
      </c>
      <c r="AB1118" s="379" t="s">
        <v>3630</v>
      </c>
      <c r="AC1118" s="380">
        <v>10</v>
      </c>
      <c r="AD1118" s="379" t="s">
        <v>3630</v>
      </c>
      <c r="AE1118" s="394">
        <v>0</v>
      </c>
      <c r="AF1118" s="396">
        <v>0</v>
      </c>
      <c r="AG1118" s="393">
        <v>0</v>
      </c>
      <c r="AH1118" s="397" t="s">
        <v>633</v>
      </c>
      <c r="AL1118" s="525" t="s">
        <v>16630</v>
      </c>
      <c r="AM1118" s="513" t="s">
        <v>83</v>
      </c>
      <c r="AN1118" s="508">
        <v>100</v>
      </c>
      <c r="AO1118" s="514">
        <v>1471</v>
      </c>
      <c r="AP1118" s="498">
        <v>1471</v>
      </c>
      <c r="AQ1118" s="515">
        <v>0</v>
      </c>
      <c r="AR1118" s="512" t="s">
        <v>16631</v>
      </c>
      <c r="BA1118" s="338" t="s">
        <v>9338</v>
      </c>
    </row>
    <row r="1119" spans="2:53" ht="16.5" customHeight="1">
      <c r="B1119" s="398" t="s">
        <v>9339</v>
      </c>
      <c r="C1119" s="381" t="s">
        <v>9340</v>
      </c>
      <c r="D1119" s="383">
        <v>1472</v>
      </c>
      <c r="E1119" s="382" t="s">
        <v>633</v>
      </c>
      <c r="F1119" s="369" t="s">
        <v>9254</v>
      </c>
      <c r="G1119" s="385" t="s">
        <v>9341</v>
      </c>
      <c r="H1119" s="386"/>
      <c r="I1119" s="384" t="s">
        <v>331</v>
      </c>
      <c r="J1119" s="367" t="s">
        <v>945</v>
      </c>
      <c r="K1119" s="366" t="s">
        <v>83</v>
      </c>
      <c r="L1119" s="387">
        <v>9</v>
      </c>
      <c r="M1119" s="388" t="s">
        <v>9342</v>
      </c>
      <c r="N1119" s="389">
        <v>1000</v>
      </c>
      <c r="O1119" s="390" t="s">
        <v>1348</v>
      </c>
      <c r="P1119" s="373" t="s">
        <v>1349</v>
      </c>
      <c r="Q1119" s="372" t="s">
        <v>3638</v>
      </c>
      <c r="R1119" s="374">
        <v>25</v>
      </c>
      <c r="S1119" s="375">
        <v>38</v>
      </c>
      <c r="T1119" s="392">
        <v>25</v>
      </c>
      <c r="U1119" s="391" t="s">
        <v>9254</v>
      </c>
      <c r="V1119" s="376">
        <v>118.87869362363919</v>
      </c>
      <c r="W1119" s="378">
        <v>120.37791601866252</v>
      </c>
      <c r="X1119" s="377">
        <v>60.07669517884915</v>
      </c>
      <c r="Y1119" s="387">
        <v>60.04</v>
      </c>
      <c r="Z1119" s="395" t="s">
        <v>4557</v>
      </c>
      <c r="AA1119" s="380">
        <v>121.25</v>
      </c>
      <c r="AB1119" s="379" t="s">
        <v>3630</v>
      </c>
      <c r="AC1119" s="380">
        <v>10</v>
      </c>
      <c r="AD1119" s="379" t="s">
        <v>3630</v>
      </c>
      <c r="AE1119" s="394">
        <v>0</v>
      </c>
      <c r="AF1119" s="396">
        <v>0</v>
      </c>
      <c r="AG1119" s="393">
        <v>0</v>
      </c>
      <c r="AH1119" s="397" t="s">
        <v>633</v>
      </c>
      <c r="AL1119" s="525" t="s">
        <v>16632</v>
      </c>
      <c r="AM1119" s="513" t="s">
        <v>83</v>
      </c>
      <c r="AN1119" s="508">
        <v>100</v>
      </c>
      <c r="AO1119" s="514">
        <v>1472</v>
      </c>
      <c r="AP1119" s="498">
        <v>1472</v>
      </c>
      <c r="AQ1119" s="515">
        <v>0</v>
      </c>
      <c r="AR1119" s="512" t="s">
        <v>16633</v>
      </c>
      <c r="BA1119" s="338" t="s">
        <v>9343</v>
      </c>
    </row>
    <row r="1120" spans="2:53" ht="16.5" customHeight="1">
      <c r="B1120" s="398" t="s">
        <v>9344</v>
      </c>
      <c r="C1120" s="381" t="s">
        <v>9345</v>
      </c>
      <c r="D1120" s="383">
        <v>1472</v>
      </c>
      <c r="E1120" s="382" t="s">
        <v>9346</v>
      </c>
      <c r="F1120" s="369" t="s">
        <v>9347</v>
      </c>
      <c r="G1120" s="385" t="s">
        <v>9289</v>
      </c>
      <c r="H1120" s="386"/>
      <c r="I1120" s="384" t="s">
        <v>1207</v>
      </c>
      <c r="J1120" s="367" t="s">
        <v>75</v>
      </c>
      <c r="K1120" s="366" t="s">
        <v>84</v>
      </c>
      <c r="L1120" s="387">
        <v>31</v>
      </c>
      <c r="M1120" s="388" t="s">
        <v>9349</v>
      </c>
      <c r="N1120" s="389">
        <v>1000</v>
      </c>
      <c r="O1120" s="390" t="s">
        <v>1350</v>
      </c>
      <c r="P1120" s="373" t="s">
        <v>1351</v>
      </c>
      <c r="Q1120" s="372" t="s">
        <v>3638</v>
      </c>
      <c r="R1120" s="374">
        <v>25</v>
      </c>
      <c r="S1120" s="375">
        <v>30</v>
      </c>
      <c r="T1120" s="392">
        <v>25</v>
      </c>
      <c r="U1120" s="391" t="s">
        <v>9347</v>
      </c>
      <c r="V1120" s="376">
        <v>118.83687925538251</v>
      </c>
      <c r="W1120" s="378">
        <v>120.34490467530199</v>
      </c>
      <c r="X1120" s="377">
        <v>60.259108034657743</v>
      </c>
      <c r="Y1120" s="387">
        <v>60.019999999999996</v>
      </c>
      <c r="Z1120" s="395" t="s">
        <v>4557</v>
      </c>
      <c r="AA1120" s="380">
        <v>199</v>
      </c>
      <c r="AB1120" s="379" t="s">
        <v>3630</v>
      </c>
      <c r="AC1120" s="380">
        <v>10</v>
      </c>
      <c r="AD1120" s="379" t="s">
        <v>3630</v>
      </c>
      <c r="AE1120" s="394">
        <v>0</v>
      </c>
      <c r="AF1120" s="396">
        <v>0</v>
      </c>
      <c r="AG1120" s="393">
        <v>0</v>
      </c>
      <c r="AH1120" s="397" t="s">
        <v>633</v>
      </c>
      <c r="AL1120" s="525" t="s">
        <v>16634</v>
      </c>
      <c r="AM1120" s="513" t="s">
        <v>84</v>
      </c>
      <c r="AN1120" s="508">
        <v>100</v>
      </c>
      <c r="AO1120" s="514">
        <v>1472</v>
      </c>
      <c r="AP1120" s="498">
        <v>1046</v>
      </c>
      <c r="AQ1120" s="515">
        <v>426</v>
      </c>
      <c r="AR1120" s="512" t="s">
        <v>16635</v>
      </c>
      <c r="BA1120" s="338" t="s">
        <v>9350</v>
      </c>
    </row>
    <row r="1121" spans="2:53" ht="16.5" customHeight="1">
      <c r="B1121" s="398" t="s">
        <v>9351</v>
      </c>
      <c r="C1121" s="381" t="s">
        <v>9352</v>
      </c>
      <c r="D1121" s="383">
        <v>1473</v>
      </c>
      <c r="E1121" s="382" t="s">
        <v>633</v>
      </c>
      <c r="F1121" s="369" t="s">
        <v>9353</v>
      </c>
      <c r="G1121" s="385" t="s">
        <v>9354</v>
      </c>
      <c r="H1121" s="386"/>
      <c r="I1121" s="384" t="s">
        <v>827</v>
      </c>
      <c r="J1121" s="367" t="s">
        <v>828</v>
      </c>
      <c r="K1121" s="366" t="s">
        <v>83</v>
      </c>
      <c r="L1121" s="387">
        <v>18</v>
      </c>
      <c r="M1121" s="388" t="s">
        <v>9356</v>
      </c>
      <c r="N1121" s="389">
        <v>1000</v>
      </c>
      <c r="O1121" s="390" t="s">
        <v>1182</v>
      </c>
      <c r="P1121" s="373" t="s">
        <v>1182</v>
      </c>
      <c r="Q1121" s="372" t="s">
        <v>3638</v>
      </c>
      <c r="R1121" s="374">
        <v>20</v>
      </c>
      <c r="S1121" s="375">
        <v>35</v>
      </c>
      <c r="T1121" s="392">
        <v>30</v>
      </c>
      <c r="U1121" s="391" t="s">
        <v>9353</v>
      </c>
      <c r="V1121" s="376">
        <v>118.82745098039214</v>
      </c>
      <c r="W1121" s="378">
        <v>120.3374613003096</v>
      </c>
      <c r="X1121" s="377">
        <v>60.05254385964912</v>
      </c>
      <c r="Y1121" s="387" t="s">
        <v>633</v>
      </c>
      <c r="Z1121" s="395" t="s">
        <v>4557</v>
      </c>
      <c r="AA1121" s="380">
        <v>147</v>
      </c>
      <c r="AB1121" s="379" t="s">
        <v>3630</v>
      </c>
      <c r="AC1121" s="380">
        <v>5</v>
      </c>
      <c r="AD1121" s="379" t="s">
        <v>3630</v>
      </c>
      <c r="AE1121" s="394">
        <v>0</v>
      </c>
      <c r="AF1121" s="396">
        <v>0</v>
      </c>
      <c r="AG1121" s="393">
        <v>0</v>
      </c>
      <c r="AH1121" s="397" t="s">
        <v>633</v>
      </c>
      <c r="AL1121" s="525" t="s">
        <v>16636</v>
      </c>
      <c r="AM1121" s="513" t="s">
        <v>83</v>
      </c>
      <c r="AN1121" s="508">
        <v>100</v>
      </c>
      <c r="AO1121" s="514">
        <v>1473</v>
      </c>
      <c r="AP1121" s="498">
        <v>1473</v>
      </c>
      <c r="AQ1121" s="515">
        <v>0</v>
      </c>
      <c r="AR1121" s="512" t="s">
        <v>16637</v>
      </c>
      <c r="BA1121" s="338" t="s">
        <v>9357</v>
      </c>
    </row>
    <row r="1122" spans="2:53" ht="16.5" customHeight="1">
      <c r="B1122" s="398" t="s">
        <v>9358</v>
      </c>
      <c r="C1122" s="381" t="s">
        <v>9359</v>
      </c>
      <c r="D1122" s="383">
        <v>1473</v>
      </c>
      <c r="E1122" s="382" t="s">
        <v>633</v>
      </c>
      <c r="F1122" s="369" t="s">
        <v>9360</v>
      </c>
      <c r="G1122" s="385" t="s">
        <v>9361</v>
      </c>
      <c r="H1122" s="386"/>
      <c r="I1122" s="384" t="s">
        <v>1207</v>
      </c>
      <c r="J1122" s="367" t="s">
        <v>1131</v>
      </c>
      <c r="K1122" s="366" t="s">
        <v>83</v>
      </c>
      <c r="L1122" s="387">
        <v>12</v>
      </c>
      <c r="M1122" s="388" t="s">
        <v>9362</v>
      </c>
      <c r="N1122" s="389">
        <v>1000</v>
      </c>
      <c r="O1122" s="390" t="s">
        <v>1350</v>
      </c>
      <c r="P1122" s="373" t="s">
        <v>1351</v>
      </c>
      <c r="Q1122" s="372" t="s">
        <v>3638</v>
      </c>
      <c r="R1122" s="374">
        <v>25</v>
      </c>
      <c r="S1122" s="375">
        <v>30</v>
      </c>
      <c r="T1122" s="392">
        <v>25</v>
      </c>
      <c r="U1122" s="391" t="s">
        <v>9360</v>
      </c>
      <c r="V1122" s="376">
        <v>118.79650045665001</v>
      </c>
      <c r="W1122" s="378">
        <v>120.31302667630264</v>
      </c>
      <c r="X1122" s="377">
        <v>60.035236433523686</v>
      </c>
      <c r="Y1122" s="387">
        <v>59.989999999999995</v>
      </c>
      <c r="Z1122" s="395" t="s">
        <v>4557</v>
      </c>
      <c r="AA1122" s="380">
        <v>199</v>
      </c>
      <c r="AB1122" s="379" t="s">
        <v>3630</v>
      </c>
      <c r="AC1122" s="380">
        <v>10</v>
      </c>
      <c r="AD1122" s="379" t="s">
        <v>3630</v>
      </c>
      <c r="AE1122" s="394">
        <v>0</v>
      </c>
      <c r="AF1122" s="396">
        <v>0</v>
      </c>
      <c r="AG1122" s="393">
        <v>0</v>
      </c>
      <c r="AH1122" s="397" t="s">
        <v>633</v>
      </c>
      <c r="AL1122" s="525" t="s">
        <v>16638</v>
      </c>
      <c r="AM1122" s="513" t="s">
        <v>83</v>
      </c>
      <c r="AN1122" s="508">
        <v>100</v>
      </c>
      <c r="AO1122" s="514">
        <v>1473</v>
      </c>
      <c r="AP1122" s="498">
        <v>1473</v>
      </c>
      <c r="AQ1122" s="515">
        <v>0</v>
      </c>
      <c r="AR1122" s="512" t="s">
        <v>16639</v>
      </c>
      <c r="BA1122" s="338" t="s">
        <v>9363</v>
      </c>
    </row>
    <row r="1123" spans="2:53" ht="16.5" customHeight="1">
      <c r="B1123" s="398" t="s">
        <v>9364</v>
      </c>
      <c r="C1123" s="381" t="s">
        <v>9365</v>
      </c>
      <c r="D1123" s="383">
        <v>1474</v>
      </c>
      <c r="E1123" s="382" t="s">
        <v>633</v>
      </c>
      <c r="F1123" s="369" t="s">
        <v>9360</v>
      </c>
      <c r="G1123" s="385" t="s">
        <v>9366</v>
      </c>
      <c r="H1123" s="386"/>
      <c r="I1123" s="384" t="s">
        <v>1207</v>
      </c>
      <c r="J1123" s="367" t="s">
        <v>493</v>
      </c>
      <c r="K1123" s="366" t="s">
        <v>83</v>
      </c>
      <c r="L1123" s="387">
        <v>37</v>
      </c>
      <c r="M1123" s="388" t="s">
        <v>9367</v>
      </c>
      <c r="N1123" s="389">
        <v>1000</v>
      </c>
      <c r="O1123" s="390" t="s">
        <v>1350</v>
      </c>
      <c r="P1123" s="373" t="s">
        <v>1351</v>
      </c>
      <c r="Q1123" s="372" t="s">
        <v>3638</v>
      </c>
      <c r="R1123" s="374">
        <v>25</v>
      </c>
      <c r="S1123" s="375">
        <v>30</v>
      </c>
      <c r="T1123" s="392">
        <v>25</v>
      </c>
      <c r="U1123" s="391" t="s">
        <v>9360</v>
      </c>
      <c r="V1123" s="376">
        <v>118.79073205683109</v>
      </c>
      <c r="W1123" s="378">
        <v>120.3084726764456</v>
      </c>
      <c r="X1123" s="377">
        <v>60.030397633361673</v>
      </c>
      <c r="Y1123" s="387">
        <v>59.989999999999995</v>
      </c>
      <c r="Z1123" s="395" t="s">
        <v>4557</v>
      </c>
      <c r="AA1123" s="380">
        <v>199</v>
      </c>
      <c r="AB1123" s="379" t="s">
        <v>3630</v>
      </c>
      <c r="AC1123" s="380">
        <v>10</v>
      </c>
      <c r="AD1123" s="379" t="s">
        <v>3630</v>
      </c>
      <c r="AE1123" s="394">
        <v>0</v>
      </c>
      <c r="AF1123" s="396">
        <v>0</v>
      </c>
      <c r="AG1123" s="393">
        <v>0</v>
      </c>
      <c r="AH1123" s="397" t="s">
        <v>633</v>
      </c>
      <c r="AL1123" s="525" t="s">
        <v>16640</v>
      </c>
      <c r="AM1123" s="513" t="s">
        <v>83</v>
      </c>
      <c r="AN1123" s="508">
        <v>100</v>
      </c>
      <c r="AO1123" s="514">
        <v>1474</v>
      </c>
      <c r="AP1123" s="498">
        <v>1474</v>
      </c>
      <c r="AQ1123" s="515">
        <v>0</v>
      </c>
      <c r="AR1123" s="512" t="s">
        <v>16641</v>
      </c>
      <c r="BA1123" s="338" t="s">
        <v>9368</v>
      </c>
    </row>
    <row r="1124" spans="2:53" ht="16.5" customHeight="1">
      <c r="B1124" s="398" t="s">
        <v>9369</v>
      </c>
      <c r="C1124" s="381" t="s">
        <v>9370</v>
      </c>
      <c r="D1124" s="383">
        <v>1474</v>
      </c>
      <c r="E1124" s="382" t="s">
        <v>9371</v>
      </c>
      <c r="F1124" s="369" t="s">
        <v>9372</v>
      </c>
      <c r="G1124" s="385" t="s">
        <v>9040</v>
      </c>
      <c r="H1124" s="386"/>
      <c r="I1124" s="384" t="s">
        <v>308</v>
      </c>
      <c r="J1124" s="367" t="s">
        <v>387</v>
      </c>
      <c r="K1124" s="366" t="s">
        <v>84</v>
      </c>
      <c r="L1124" s="387">
        <v>17</v>
      </c>
      <c r="M1124" s="388" t="s">
        <v>9373</v>
      </c>
      <c r="N1124" s="389">
        <v>100</v>
      </c>
      <c r="O1124" s="390" t="s">
        <v>1182</v>
      </c>
      <c r="P1124" s="373" t="s">
        <v>1182</v>
      </c>
      <c r="Q1124" s="372" t="s">
        <v>3814</v>
      </c>
      <c r="R1124" s="374">
        <v>35</v>
      </c>
      <c r="S1124" s="375">
        <v>25</v>
      </c>
      <c r="T1124" s="392">
        <v>20</v>
      </c>
      <c r="U1124" s="391" t="s">
        <v>9372</v>
      </c>
      <c r="V1124" s="376">
        <v>118.78333333333333</v>
      </c>
      <c r="W1124" s="378">
        <v>120.30263157894737</v>
      </c>
      <c r="X1124" s="377">
        <v>60.23701754385965</v>
      </c>
      <c r="Y1124" s="387" t="s">
        <v>633</v>
      </c>
      <c r="Z1124" s="395" t="s">
        <v>4557</v>
      </c>
      <c r="AA1124" s="380">
        <v>19</v>
      </c>
      <c r="AB1124" s="379" t="s">
        <v>3630</v>
      </c>
      <c r="AC1124" s="380">
        <v>0</v>
      </c>
      <c r="AD1124" s="379" t="s">
        <v>3630</v>
      </c>
      <c r="AE1124" s="394">
        <v>0</v>
      </c>
      <c r="AF1124" s="396">
        <v>0</v>
      </c>
      <c r="AG1124" s="393">
        <v>0</v>
      </c>
      <c r="AH1124" s="397" t="s">
        <v>633</v>
      </c>
      <c r="AL1124" s="525" t="s">
        <v>16642</v>
      </c>
      <c r="AM1124" s="513" t="s">
        <v>84</v>
      </c>
      <c r="AN1124" s="508">
        <v>100</v>
      </c>
      <c r="AO1124" s="514">
        <v>1474</v>
      </c>
      <c r="AP1124" s="498">
        <v>1048</v>
      </c>
      <c r="AQ1124" s="515">
        <v>426</v>
      </c>
      <c r="AR1124" s="512" t="s">
        <v>16643</v>
      </c>
      <c r="BA1124" s="338" t="s">
        <v>9374</v>
      </c>
    </row>
    <row r="1125" spans="2:53" ht="16.5" customHeight="1">
      <c r="B1125" s="398" t="s">
        <v>9369</v>
      </c>
      <c r="C1125" s="381" t="s">
        <v>9370</v>
      </c>
      <c r="D1125" s="383">
        <v>1475</v>
      </c>
      <c r="E1125" s="382" t="s">
        <v>9371</v>
      </c>
      <c r="F1125" s="369" t="s">
        <v>9372</v>
      </c>
      <c r="G1125" s="385" t="s">
        <v>9040</v>
      </c>
      <c r="H1125" s="386"/>
      <c r="I1125" s="384" t="s">
        <v>875</v>
      </c>
      <c r="J1125" s="367" t="s">
        <v>1442</v>
      </c>
      <c r="K1125" s="366" t="s">
        <v>84</v>
      </c>
      <c r="L1125" s="387">
        <v>14</v>
      </c>
      <c r="M1125" s="388" t="s">
        <v>9117</v>
      </c>
      <c r="N1125" s="389">
        <v>1000</v>
      </c>
      <c r="O1125" s="390" t="s">
        <v>1182</v>
      </c>
      <c r="P1125" s="373" t="s">
        <v>1182</v>
      </c>
      <c r="Q1125" s="372" t="s">
        <v>3814</v>
      </c>
      <c r="R1125" s="374">
        <v>30</v>
      </c>
      <c r="S1125" s="375">
        <v>30</v>
      </c>
      <c r="T1125" s="392">
        <v>20</v>
      </c>
      <c r="U1125" s="391" t="s">
        <v>9372</v>
      </c>
      <c r="V1125" s="376">
        <v>118.78333333333333</v>
      </c>
      <c r="W1125" s="378">
        <v>120.30263157894737</v>
      </c>
      <c r="X1125" s="377">
        <v>60.23701754385965</v>
      </c>
      <c r="Y1125" s="387" t="s">
        <v>633</v>
      </c>
      <c r="Z1125" s="395" t="s">
        <v>4557</v>
      </c>
      <c r="AA1125" s="380">
        <v>196</v>
      </c>
      <c r="AB1125" s="379" t="s">
        <v>3630</v>
      </c>
      <c r="AC1125" s="380">
        <v>3</v>
      </c>
      <c r="AD1125" s="379" t="s">
        <v>3630</v>
      </c>
      <c r="AE1125" s="394">
        <v>0</v>
      </c>
      <c r="AF1125" s="396">
        <v>0</v>
      </c>
      <c r="AG1125" s="393">
        <v>0</v>
      </c>
      <c r="AH1125" s="397" t="s">
        <v>633</v>
      </c>
      <c r="AL1125" s="525" t="s">
        <v>16644</v>
      </c>
      <c r="AM1125" s="513" t="s">
        <v>84</v>
      </c>
      <c r="AN1125" s="508">
        <v>100</v>
      </c>
      <c r="AO1125" s="514">
        <v>1475</v>
      </c>
      <c r="AP1125" s="498">
        <v>1048</v>
      </c>
      <c r="AQ1125" s="515">
        <v>427</v>
      </c>
      <c r="AR1125" s="512" t="s">
        <v>16643</v>
      </c>
      <c r="BA1125" s="338" t="s">
        <v>9375</v>
      </c>
    </row>
    <row r="1126" spans="2:53" ht="16.5" customHeight="1">
      <c r="B1126" s="398" t="s">
        <v>9376</v>
      </c>
      <c r="C1126" s="381" t="s">
        <v>9377</v>
      </c>
      <c r="D1126" s="383">
        <v>1476</v>
      </c>
      <c r="E1126" s="382" t="s">
        <v>9378</v>
      </c>
      <c r="F1126" s="369" t="s">
        <v>9379</v>
      </c>
      <c r="G1126" s="385" t="s">
        <v>9380</v>
      </c>
      <c r="H1126" s="386"/>
      <c r="I1126" s="384" t="s">
        <v>403</v>
      </c>
      <c r="J1126" s="367" t="s">
        <v>675</v>
      </c>
      <c r="K1126" s="366" t="s">
        <v>84</v>
      </c>
      <c r="L1126" s="387">
        <v>13</v>
      </c>
      <c r="M1126" s="388" t="s">
        <v>9381</v>
      </c>
      <c r="N1126" s="389">
        <v>1000</v>
      </c>
      <c r="O1126" s="390" t="s">
        <v>1350</v>
      </c>
      <c r="P1126" s="373" t="s">
        <v>1351</v>
      </c>
      <c r="Q1126" s="372" t="s">
        <v>3638</v>
      </c>
      <c r="R1126" s="374">
        <v>30</v>
      </c>
      <c r="S1126" s="375">
        <v>25</v>
      </c>
      <c r="T1126" s="392">
        <v>20</v>
      </c>
      <c r="U1126" s="391" t="s">
        <v>9379</v>
      </c>
      <c r="V1126" s="376">
        <v>118.77484251781722</v>
      </c>
      <c r="W1126" s="378">
        <v>120.29592830353992</v>
      </c>
      <c r="X1126" s="377">
        <v>60.234614589321446</v>
      </c>
      <c r="Y1126" s="387">
        <v>60.39</v>
      </c>
      <c r="Z1126" s="395" t="s">
        <v>4557</v>
      </c>
      <c r="AA1126" s="380">
        <v>198</v>
      </c>
      <c r="AB1126" s="379" t="s">
        <v>3630</v>
      </c>
      <c r="AC1126" s="380">
        <v>50</v>
      </c>
      <c r="AD1126" s="379" t="s">
        <v>3630</v>
      </c>
      <c r="AE1126" s="394">
        <v>0</v>
      </c>
      <c r="AF1126" s="396">
        <v>0</v>
      </c>
      <c r="AG1126" s="393">
        <v>0</v>
      </c>
      <c r="AH1126" s="397" t="s">
        <v>633</v>
      </c>
      <c r="AL1126" s="525" t="s">
        <v>16645</v>
      </c>
      <c r="AM1126" s="513" t="s">
        <v>84</v>
      </c>
      <c r="AN1126" s="508">
        <v>100</v>
      </c>
      <c r="AO1126" s="514">
        <v>1476</v>
      </c>
      <c r="AP1126" s="498">
        <v>1049</v>
      </c>
      <c r="AQ1126" s="515">
        <v>427</v>
      </c>
      <c r="AR1126" s="512" t="s">
        <v>16646</v>
      </c>
      <c r="BA1126" s="338" t="s">
        <v>9382</v>
      </c>
    </row>
    <row r="1127" spans="2:53" ht="16.5" customHeight="1">
      <c r="B1127" s="398" t="s">
        <v>9369</v>
      </c>
      <c r="C1127" s="381" t="s">
        <v>9370</v>
      </c>
      <c r="D1127" s="383">
        <v>1475</v>
      </c>
      <c r="E1127" s="382" t="s">
        <v>633</v>
      </c>
      <c r="F1127" s="369" t="s">
        <v>9383</v>
      </c>
      <c r="G1127" s="385" t="s">
        <v>9378</v>
      </c>
      <c r="H1127" s="386"/>
      <c r="I1127" s="384" t="s">
        <v>875</v>
      </c>
      <c r="J1127" s="367" t="s">
        <v>179</v>
      </c>
      <c r="K1127" s="366" t="s">
        <v>83</v>
      </c>
      <c r="L1127" s="387">
        <v>8</v>
      </c>
      <c r="M1127" s="388" t="s">
        <v>9385</v>
      </c>
      <c r="N1127" s="389">
        <v>1000</v>
      </c>
      <c r="O1127" s="390" t="s">
        <v>1182</v>
      </c>
      <c r="P1127" s="373" t="s">
        <v>1182</v>
      </c>
      <c r="Q1127" s="372" t="s">
        <v>3814</v>
      </c>
      <c r="R1127" s="374">
        <v>25</v>
      </c>
      <c r="S1127" s="375">
        <v>35</v>
      </c>
      <c r="T1127" s="392">
        <v>20</v>
      </c>
      <c r="U1127" s="391" t="s">
        <v>9383</v>
      </c>
      <c r="V1127" s="376">
        <v>118.77723577235771</v>
      </c>
      <c r="W1127" s="378">
        <v>120.29781771501926</v>
      </c>
      <c r="X1127" s="377">
        <v>60.027473256311517</v>
      </c>
      <c r="Y1127" s="387" t="s">
        <v>633</v>
      </c>
      <c r="Z1127" s="395" t="s">
        <v>4557</v>
      </c>
      <c r="AA1127" s="380">
        <v>196</v>
      </c>
      <c r="AB1127" s="379" t="s">
        <v>3630</v>
      </c>
      <c r="AC1127" s="380">
        <v>3</v>
      </c>
      <c r="AD1127" s="379" t="s">
        <v>3630</v>
      </c>
      <c r="AE1127" s="394">
        <v>0</v>
      </c>
      <c r="AF1127" s="396">
        <v>16.173999999999999</v>
      </c>
      <c r="AG1127" s="393">
        <v>0</v>
      </c>
      <c r="AH1127" s="397" t="s">
        <v>8319</v>
      </c>
      <c r="AL1127" s="525" t="s">
        <v>16647</v>
      </c>
      <c r="AM1127" s="513" t="s">
        <v>83</v>
      </c>
      <c r="AN1127" s="508">
        <v>100</v>
      </c>
      <c r="AO1127" s="514">
        <v>1475</v>
      </c>
      <c r="AP1127" s="498">
        <v>1475</v>
      </c>
      <c r="AQ1127" s="515">
        <v>0</v>
      </c>
      <c r="AR1127" s="512" t="s">
        <v>16648</v>
      </c>
      <c r="BA1127" s="338" t="s">
        <v>9386</v>
      </c>
    </row>
    <row r="1128" spans="2:53" ht="16.5" customHeight="1">
      <c r="B1128" s="398" t="s">
        <v>9387</v>
      </c>
      <c r="C1128" s="381" t="s">
        <v>9388</v>
      </c>
      <c r="D1128" s="383">
        <v>1476</v>
      </c>
      <c r="E1128" s="382" t="s">
        <v>9389</v>
      </c>
      <c r="F1128" s="369" t="s">
        <v>9390</v>
      </c>
      <c r="G1128" s="385" t="s">
        <v>9389</v>
      </c>
      <c r="H1128" s="386"/>
      <c r="I1128" s="384" t="s">
        <v>324</v>
      </c>
      <c r="J1128" s="367" t="s">
        <v>396</v>
      </c>
      <c r="K1128" s="366" t="s">
        <v>84</v>
      </c>
      <c r="L1128" s="387">
        <v>6</v>
      </c>
      <c r="M1128" s="388" t="s">
        <v>8120</v>
      </c>
      <c r="N1128" s="389">
        <v>1000</v>
      </c>
      <c r="O1128" s="390" t="s">
        <v>1348</v>
      </c>
      <c r="P1128" s="373" t="s">
        <v>1348</v>
      </c>
      <c r="Q1128" s="372" t="s">
        <v>3638</v>
      </c>
      <c r="R1128" s="374">
        <v>30</v>
      </c>
      <c r="S1128" s="375">
        <v>25</v>
      </c>
      <c r="T1128" s="392">
        <v>25</v>
      </c>
      <c r="U1128" s="391" t="s">
        <v>9390</v>
      </c>
      <c r="V1128" s="376">
        <v>118.60095851593897</v>
      </c>
      <c r="W1128" s="378">
        <v>120.15865145995183</v>
      </c>
      <c r="X1128" s="377">
        <v>60.160195012054594</v>
      </c>
      <c r="Y1128" s="387" t="s">
        <v>633</v>
      </c>
      <c r="Z1128" s="395" t="s">
        <v>4557</v>
      </c>
      <c r="AA1128" s="380">
        <v>198</v>
      </c>
      <c r="AB1128" s="379" t="s">
        <v>3630</v>
      </c>
      <c r="AC1128" s="380">
        <v>10</v>
      </c>
      <c r="AD1128" s="379" t="s">
        <v>3630</v>
      </c>
      <c r="AE1128" s="394">
        <v>0</v>
      </c>
      <c r="AF1128" s="396">
        <v>0</v>
      </c>
      <c r="AG1128" s="393">
        <v>0</v>
      </c>
      <c r="AH1128" s="397" t="s">
        <v>633</v>
      </c>
      <c r="AL1128" s="525" t="s">
        <v>16649</v>
      </c>
      <c r="AM1128" s="513" t="s">
        <v>84</v>
      </c>
      <c r="AN1128" s="508">
        <v>100</v>
      </c>
      <c r="AO1128" s="514">
        <v>1476</v>
      </c>
      <c r="AP1128" s="498">
        <v>1047</v>
      </c>
      <c r="AQ1128" s="515">
        <v>429</v>
      </c>
      <c r="AR1128" s="512" t="s">
        <v>16650</v>
      </c>
      <c r="BA1128" s="338" t="s">
        <v>9392</v>
      </c>
    </row>
    <row r="1129" spans="2:53" ht="16.5" customHeight="1">
      <c r="B1129" s="398" t="s">
        <v>9393</v>
      </c>
      <c r="C1129" s="381" t="s">
        <v>9394</v>
      </c>
      <c r="D1129" s="383">
        <v>1477</v>
      </c>
      <c r="E1129" s="382" t="s">
        <v>633</v>
      </c>
      <c r="F1129" s="369" t="s">
        <v>9395</v>
      </c>
      <c r="G1129" s="385" t="s">
        <v>9396</v>
      </c>
      <c r="H1129" s="386"/>
      <c r="I1129" s="384" t="s">
        <v>827</v>
      </c>
      <c r="J1129" s="367" t="s">
        <v>831</v>
      </c>
      <c r="K1129" s="366" t="s">
        <v>83</v>
      </c>
      <c r="L1129" s="387">
        <v>14</v>
      </c>
      <c r="M1129" s="388" t="s">
        <v>9398</v>
      </c>
      <c r="N1129" s="389">
        <v>1000</v>
      </c>
      <c r="O1129" s="390" t="s">
        <v>1182</v>
      </c>
      <c r="P1129" s="373" t="s">
        <v>1182</v>
      </c>
      <c r="Q1129" s="372" t="s">
        <v>3638</v>
      </c>
      <c r="R1129" s="374">
        <v>20</v>
      </c>
      <c r="S1129" s="375">
        <v>35</v>
      </c>
      <c r="T1129" s="392">
        <v>30</v>
      </c>
      <c r="U1129" s="391" t="s">
        <v>9395</v>
      </c>
      <c r="V1129" s="376">
        <v>118.74901960784314</v>
      </c>
      <c r="W1129" s="378">
        <v>120.27554179566565</v>
      </c>
      <c r="X1129" s="377">
        <v>60.012719298245614</v>
      </c>
      <c r="Y1129" s="387" t="s">
        <v>633</v>
      </c>
      <c r="Z1129" s="395" t="s">
        <v>4557</v>
      </c>
      <c r="AA1129" s="380">
        <v>147</v>
      </c>
      <c r="AB1129" s="379" t="s">
        <v>3630</v>
      </c>
      <c r="AC1129" s="380">
        <v>5</v>
      </c>
      <c r="AD1129" s="379" t="s">
        <v>3630</v>
      </c>
      <c r="AE1129" s="394">
        <v>0</v>
      </c>
      <c r="AF1129" s="396">
        <v>0</v>
      </c>
      <c r="AG1129" s="393">
        <v>0</v>
      </c>
      <c r="AH1129" s="397" t="s">
        <v>633</v>
      </c>
      <c r="AL1129" s="525" t="s">
        <v>16651</v>
      </c>
      <c r="AM1129" s="513" t="s">
        <v>83</v>
      </c>
      <c r="AN1129" s="508">
        <v>100</v>
      </c>
      <c r="AO1129" s="514">
        <v>1477</v>
      </c>
      <c r="AP1129" s="498">
        <v>1477</v>
      </c>
      <c r="AQ1129" s="515">
        <v>0</v>
      </c>
      <c r="AR1129" s="512" t="s">
        <v>16652</v>
      </c>
      <c r="BA1129" s="338" t="s">
        <v>9399</v>
      </c>
    </row>
    <row r="1130" spans="2:53" ht="16.5" customHeight="1">
      <c r="B1130" s="398" t="s">
        <v>9393</v>
      </c>
      <c r="C1130" s="381" t="s">
        <v>9394</v>
      </c>
      <c r="D1130" s="383">
        <v>1477</v>
      </c>
      <c r="E1130" s="382" t="s">
        <v>633</v>
      </c>
      <c r="F1130" s="369" t="s">
        <v>9395</v>
      </c>
      <c r="G1130" s="385" t="s">
        <v>9396</v>
      </c>
      <c r="H1130" s="386"/>
      <c r="I1130" s="384" t="s">
        <v>827</v>
      </c>
      <c r="J1130" s="367" t="s">
        <v>688</v>
      </c>
      <c r="K1130" s="366" t="s">
        <v>83</v>
      </c>
      <c r="L1130" s="387">
        <v>30</v>
      </c>
      <c r="M1130" s="388" t="s">
        <v>9398</v>
      </c>
      <c r="N1130" s="389">
        <v>1000</v>
      </c>
      <c r="O1130" s="390" t="s">
        <v>1182</v>
      </c>
      <c r="P1130" s="373" t="s">
        <v>1182</v>
      </c>
      <c r="Q1130" s="372" t="s">
        <v>3638</v>
      </c>
      <c r="R1130" s="374">
        <v>20</v>
      </c>
      <c r="S1130" s="375">
        <v>35</v>
      </c>
      <c r="T1130" s="392">
        <v>30</v>
      </c>
      <c r="U1130" s="391" t="s">
        <v>9395</v>
      </c>
      <c r="V1130" s="376">
        <v>118.74901960784314</v>
      </c>
      <c r="W1130" s="378">
        <v>120.27554179566565</v>
      </c>
      <c r="X1130" s="377">
        <v>60.012719298245614</v>
      </c>
      <c r="Y1130" s="387" t="s">
        <v>633</v>
      </c>
      <c r="Z1130" s="395" t="s">
        <v>4557</v>
      </c>
      <c r="AA1130" s="380">
        <v>147</v>
      </c>
      <c r="AB1130" s="379" t="s">
        <v>3630</v>
      </c>
      <c r="AC1130" s="380">
        <v>5</v>
      </c>
      <c r="AD1130" s="379" t="s">
        <v>3630</v>
      </c>
      <c r="AE1130" s="394">
        <v>0</v>
      </c>
      <c r="AF1130" s="396">
        <v>0</v>
      </c>
      <c r="AG1130" s="393">
        <v>0</v>
      </c>
      <c r="AH1130" s="397" t="s">
        <v>633</v>
      </c>
      <c r="AL1130" s="525" t="s">
        <v>16653</v>
      </c>
      <c r="AM1130" s="513" t="s">
        <v>83</v>
      </c>
      <c r="AN1130" s="508">
        <v>100</v>
      </c>
      <c r="AO1130" s="514">
        <v>1477</v>
      </c>
      <c r="AP1130" s="498">
        <v>1477</v>
      </c>
      <c r="AQ1130" s="515">
        <v>0</v>
      </c>
      <c r="AR1130" s="512" t="s">
        <v>16652</v>
      </c>
      <c r="BA1130" s="338" t="s">
        <v>9400</v>
      </c>
    </row>
    <row r="1131" spans="2:53" ht="16.5" customHeight="1">
      <c r="B1131" s="398" t="s">
        <v>9401</v>
      </c>
      <c r="C1131" s="381" t="s">
        <v>9402</v>
      </c>
      <c r="D1131" s="383">
        <v>1478</v>
      </c>
      <c r="E1131" s="382" t="s">
        <v>633</v>
      </c>
      <c r="F1131" s="369" t="s">
        <v>9290</v>
      </c>
      <c r="G1131" s="385" t="s">
        <v>9176</v>
      </c>
      <c r="H1131" s="386"/>
      <c r="I1131" s="384" t="s">
        <v>331</v>
      </c>
      <c r="J1131" s="367" t="s">
        <v>97</v>
      </c>
      <c r="K1131" s="366" t="s">
        <v>83</v>
      </c>
      <c r="L1131" s="387">
        <v>8</v>
      </c>
      <c r="M1131" s="388" t="s">
        <v>9403</v>
      </c>
      <c r="N1131" s="389">
        <v>1000</v>
      </c>
      <c r="O1131" s="390" t="s">
        <v>1348</v>
      </c>
      <c r="P1131" s="373" t="s">
        <v>1349</v>
      </c>
      <c r="Q1131" s="372" t="s">
        <v>3638</v>
      </c>
      <c r="R1131" s="374">
        <v>25</v>
      </c>
      <c r="S1131" s="375">
        <v>38</v>
      </c>
      <c r="T1131" s="392">
        <v>25</v>
      </c>
      <c r="U1131" s="391" t="s">
        <v>9290</v>
      </c>
      <c r="V1131" s="376">
        <v>118.74059753954306</v>
      </c>
      <c r="W1131" s="378">
        <v>120.2688927943761</v>
      </c>
      <c r="X1131" s="377">
        <v>60.010254833040413</v>
      </c>
      <c r="Y1131" s="387">
        <v>59.96</v>
      </c>
      <c r="Z1131" s="395" t="s">
        <v>4557</v>
      </c>
      <c r="AA1131" s="380">
        <v>121.25</v>
      </c>
      <c r="AB1131" s="379" t="s">
        <v>3630</v>
      </c>
      <c r="AC1131" s="380">
        <v>10</v>
      </c>
      <c r="AD1131" s="379" t="s">
        <v>3630</v>
      </c>
      <c r="AE1131" s="394">
        <v>0</v>
      </c>
      <c r="AF1131" s="396">
        <v>0</v>
      </c>
      <c r="AG1131" s="393">
        <v>0</v>
      </c>
      <c r="AH1131" s="397" t="s">
        <v>633</v>
      </c>
      <c r="AL1131" s="525" t="s">
        <v>16654</v>
      </c>
      <c r="AM1131" s="513" t="s">
        <v>83</v>
      </c>
      <c r="AN1131" s="508">
        <v>100</v>
      </c>
      <c r="AO1131" s="514">
        <v>1478</v>
      </c>
      <c r="AP1131" s="498">
        <v>1478</v>
      </c>
      <c r="AQ1131" s="515">
        <v>0</v>
      </c>
      <c r="AR1131" s="512" t="s">
        <v>16655</v>
      </c>
      <c r="BA1131" s="338" t="s">
        <v>9404</v>
      </c>
    </row>
    <row r="1132" spans="2:53" ht="16.5" customHeight="1">
      <c r="B1132" s="398" t="s">
        <v>9405</v>
      </c>
      <c r="C1132" s="381" t="s">
        <v>9406</v>
      </c>
      <c r="D1132" s="383">
        <v>1478</v>
      </c>
      <c r="E1132" s="382" t="s">
        <v>633</v>
      </c>
      <c r="F1132" s="369" t="s">
        <v>9407</v>
      </c>
      <c r="G1132" s="385" t="s">
        <v>9408</v>
      </c>
      <c r="H1132" s="386"/>
      <c r="I1132" s="384" t="s">
        <v>308</v>
      </c>
      <c r="J1132" s="367" t="s">
        <v>671</v>
      </c>
      <c r="K1132" s="366" t="s">
        <v>83</v>
      </c>
      <c r="L1132" s="387">
        <v>17</v>
      </c>
      <c r="M1132" s="388" t="s">
        <v>9409</v>
      </c>
      <c r="N1132" s="389">
        <v>100</v>
      </c>
      <c r="O1132" s="390" t="s">
        <v>1182</v>
      </c>
      <c r="P1132" s="373" t="s">
        <v>1182</v>
      </c>
      <c r="Q1132" s="372" t="s">
        <v>3814</v>
      </c>
      <c r="R1132" s="374">
        <v>25</v>
      </c>
      <c r="S1132" s="375">
        <v>35</v>
      </c>
      <c r="T1132" s="392">
        <v>20</v>
      </c>
      <c r="U1132" s="391" t="s">
        <v>9407</v>
      </c>
      <c r="V1132" s="376">
        <v>118.71439069197797</v>
      </c>
      <c r="W1132" s="378">
        <v>120.24820317787734</v>
      </c>
      <c r="X1132" s="377">
        <v>59.998703065072334</v>
      </c>
      <c r="Y1132" s="387" t="s">
        <v>633</v>
      </c>
      <c r="Z1132" s="395" t="s">
        <v>4557</v>
      </c>
      <c r="AA1132" s="380">
        <v>19</v>
      </c>
      <c r="AB1132" s="379" t="s">
        <v>3630</v>
      </c>
      <c r="AC1132" s="380">
        <v>0</v>
      </c>
      <c r="AD1132" s="379" t="s">
        <v>3630</v>
      </c>
      <c r="AE1132" s="394">
        <v>0</v>
      </c>
      <c r="AF1132" s="396">
        <v>1.333</v>
      </c>
      <c r="AG1132" s="393">
        <v>0</v>
      </c>
      <c r="AH1132" s="397" t="s">
        <v>7907</v>
      </c>
      <c r="AL1132" s="525" t="s">
        <v>16656</v>
      </c>
      <c r="AM1132" s="513" t="s">
        <v>83</v>
      </c>
      <c r="AN1132" s="508">
        <v>100</v>
      </c>
      <c r="AO1132" s="514">
        <v>1478</v>
      </c>
      <c r="AP1132" s="498">
        <v>1478</v>
      </c>
      <c r="AQ1132" s="515">
        <v>0</v>
      </c>
      <c r="AR1132" s="512" t="s">
        <v>16657</v>
      </c>
      <c r="BA1132" s="338" t="s">
        <v>9410</v>
      </c>
    </row>
    <row r="1133" spans="2:53" ht="16.5" customHeight="1">
      <c r="B1133" s="398" t="s">
        <v>9411</v>
      </c>
      <c r="C1133" s="381" t="s">
        <v>9412</v>
      </c>
      <c r="D1133" s="383">
        <v>1479</v>
      </c>
      <c r="E1133" s="382" t="s">
        <v>633</v>
      </c>
      <c r="F1133" s="369" t="s">
        <v>9413</v>
      </c>
      <c r="G1133" s="385" t="s">
        <v>9414</v>
      </c>
      <c r="H1133" s="386"/>
      <c r="I1133" s="384" t="s">
        <v>331</v>
      </c>
      <c r="J1133" s="367" t="s">
        <v>179</v>
      </c>
      <c r="K1133" s="366" t="s">
        <v>83</v>
      </c>
      <c r="L1133" s="387">
        <v>9</v>
      </c>
      <c r="M1133" s="388" t="s">
        <v>9416</v>
      </c>
      <c r="N1133" s="389">
        <v>1000</v>
      </c>
      <c r="O1133" s="390" t="s">
        <v>1348</v>
      </c>
      <c r="P1133" s="373" t="s">
        <v>1349</v>
      </c>
      <c r="Q1133" s="372" t="s">
        <v>3638</v>
      </c>
      <c r="R1133" s="374">
        <v>25</v>
      </c>
      <c r="S1133" s="375">
        <v>38</v>
      </c>
      <c r="T1133" s="392">
        <v>25</v>
      </c>
      <c r="U1133" s="391" t="s">
        <v>9413</v>
      </c>
      <c r="V1133" s="376">
        <v>118.70174149225114</v>
      </c>
      <c r="W1133" s="378">
        <v>120.2382169675667</v>
      </c>
      <c r="X1133" s="377">
        <v>59.990020770091093</v>
      </c>
      <c r="Y1133" s="387">
        <v>59.94</v>
      </c>
      <c r="Z1133" s="395" t="s">
        <v>4557</v>
      </c>
      <c r="AA1133" s="380">
        <v>121.25</v>
      </c>
      <c r="AB1133" s="379" t="s">
        <v>3630</v>
      </c>
      <c r="AC1133" s="380">
        <v>10</v>
      </c>
      <c r="AD1133" s="379" t="s">
        <v>3630</v>
      </c>
      <c r="AE1133" s="394">
        <v>0</v>
      </c>
      <c r="AF1133" s="396">
        <v>0</v>
      </c>
      <c r="AG1133" s="393">
        <v>0</v>
      </c>
      <c r="AH1133" s="397" t="s">
        <v>633</v>
      </c>
      <c r="AL1133" s="525" t="s">
        <v>16658</v>
      </c>
      <c r="AM1133" s="513" t="s">
        <v>83</v>
      </c>
      <c r="AN1133" s="508">
        <v>100</v>
      </c>
      <c r="AO1133" s="514">
        <v>1479</v>
      </c>
      <c r="AP1133" s="498">
        <v>1479</v>
      </c>
      <c r="AQ1133" s="515">
        <v>0</v>
      </c>
      <c r="AR1133" s="512" t="s">
        <v>16659</v>
      </c>
      <c r="BA1133" s="338" t="s">
        <v>9417</v>
      </c>
    </row>
    <row r="1134" spans="2:53" ht="16.5" customHeight="1">
      <c r="B1134" s="398" t="s">
        <v>9418</v>
      </c>
      <c r="C1134" s="381" t="s">
        <v>9419</v>
      </c>
      <c r="D1134" s="383">
        <v>1479</v>
      </c>
      <c r="E1134" s="382" t="s">
        <v>9420</v>
      </c>
      <c r="F1134" s="369" t="s">
        <v>9421</v>
      </c>
      <c r="G1134" s="385" t="s">
        <v>9422</v>
      </c>
      <c r="H1134" s="386"/>
      <c r="I1134" s="384" t="s">
        <v>337</v>
      </c>
      <c r="J1134" s="367" t="s">
        <v>195</v>
      </c>
      <c r="K1134" s="366" t="s">
        <v>84</v>
      </c>
      <c r="L1134" s="387">
        <v>8</v>
      </c>
      <c r="M1134" s="388" t="s">
        <v>9423</v>
      </c>
      <c r="N1134" s="389">
        <v>1000</v>
      </c>
      <c r="O1134" s="390" t="s">
        <v>1350</v>
      </c>
      <c r="P1134" s="373" t="s">
        <v>1351</v>
      </c>
      <c r="Q1134" s="372" t="s">
        <v>3638</v>
      </c>
      <c r="R1134" s="374">
        <v>35</v>
      </c>
      <c r="S1134" s="375">
        <v>25</v>
      </c>
      <c r="T1134" s="392">
        <v>25</v>
      </c>
      <c r="U1134" s="391" t="s">
        <v>9421</v>
      </c>
      <c r="V1134" s="376">
        <v>118.43046588065715</v>
      </c>
      <c r="W1134" s="378">
        <v>120.02405201104511</v>
      </c>
      <c r="X1134" s="377">
        <v>60.082741054148869</v>
      </c>
      <c r="Y1134" s="387">
        <v>60.22</v>
      </c>
      <c r="Z1134" s="395" t="s">
        <v>4557</v>
      </c>
      <c r="AA1134" s="380">
        <v>144</v>
      </c>
      <c r="AB1134" s="379" t="s">
        <v>3630</v>
      </c>
      <c r="AC1134" s="380">
        <v>0</v>
      </c>
      <c r="AD1134" s="379" t="s">
        <v>3630</v>
      </c>
      <c r="AE1134" s="394">
        <v>0</v>
      </c>
      <c r="AF1134" s="396">
        <v>0</v>
      </c>
      <c r="AG1134" s="393">
        <v>0</v>
      </c>
      <c r="AH1134" s="397" t="s">
        <v>633</v>
      </c>
      <c r="AL1134" s="525" t="s">
        <v>16660</v>
      </c>
      <c r="AM1134" s="513" t="s">
        <v>84</v>
      </c>
      <c r="AN1134" s="508">
        <v>100</v>
      </c>
      <c r="AO1134" s="514">
        <v>1479</v>
      </c>
      <c r="AP1134" s="498">
        <v>1047</v>
      </c>
      <c r="AQ1134" s="515">
        <v>432</v>
      </c>
      <c r="AR1134" s="512" t="s">
        <v>16661</v>
      </c>
      <c r="BA1134" s="338" t="s">
        <v>9424</v>
      </c>
    </row>
    <row r="1135" spans="2:53" ht="16.5" customHeight="1">
      <c r="B1135" s="398" t="s">
        <v>9425</v>
      </c>
      <c r="C1135" s="381" t="s">
        <v>9426</v>
      </c>
      <c r="D1135" s="383">
        <v>1480</v>
      </c>
      <c r="E1135" s="382" t="s">
        <v>633</v>
      </c>
      <c r="F1135" s="369" t="s">
        <v>9427</v>
      </c>
      <c r="G1135" s="385" t="s">
        <v>9428</v>
      </c>
      <c r="H1135" s="386"/>
      <c r="I1135" s="384" t="s">
        <v>879</v>
      </c>
      <c r="J1135" s="367" t="s">
        <v>660</v>
      </c>
      <c r="K1135" s="366" t="s">
        <v>83</v>
      </c>
      <c r="L1135" s="387">
        <v>10</v>
      </c>
      <c r="M1135" s="388" t="s">
        <v>9429</v>
      </c>
      <c r="N1135" s="389">
        <v>1000</v>
      </c>
      <c r="O1135" s="390" t="s">
        <v>1182</v>
      </c>
      <c r="P1135" s="373" t="s">
        <v>1182</v>
      </c>
      <c r="Q1135" s="372" t="s">
        <v>3814</v>
      </c>
      <c r="R1135" s="374">
        <v>25</v>
      </c>
      <c r="S1135" s="375">
        <v>35</v>
      </c>
      <c r="T1135" s="392">
        <v>20</v>
      </c>
      <c r="U1135" s="391" t="s">
        <v>9427</v>
      </c>
      <c r="V1135" s="376">
        <v>118.68520710059173</v>
      </c>
      <c r="W1135" s="378">
        <v>120.22516350046715</v>
      </c>
      <c r="X1135" s="377">
        <v>59.984814699470562</v>
      </c>
      <c r="Y1135" s="387" t="s">
        <v>633</v>
      </c>
      <c r="Z1135" s="395" t="s">
        <v>4557</v>
      </c>
      <c r="AA1135" s="380">
        <v>196</v>
      </c>
      <c r="AB1135" s="379" t="s">
        <v>3630</v>
      </c>
      <c r="AC1135" s="380">
        <v>10</v>
      </c>
      <c r="AD1135" s="379" t="s">
        <v>3630</v>
      </c>
      <c r="AE1135" s="394">
        <v>0</v>
      </c>
      <c r="AF1135" s="396">
        <v>36.329000000000001</v>
      </c>
      <c r="AG1135" s="393">
        <v>0</v>
      </c>
      <c r="AH1135" s="397" t="s">
        <v>8566</v>
      </c>
      <c r="AL1135" s="525" t="s">
        <v>16662</v>
      </c>
      <c r="AM1135" s="513" t="s">
        <v>83</v>
      </c>
      <c r="AN1135" s="508">
        <v>100</v>
      </c>
      <c r="AO1135" s="514">
        <v>1480</v>
      </c>
      <c r="AP1135" s="498">
        <v>1480</v>
      </c>
      <c r="AQ1135" s="515">
        <v>0</v>
      </c>
      <c r="AR1135" s="512" t="s">
        <v>16663</v>
      </c>
      <c r="BA1135" s="338" t="s">
        <v>9430</v>
      </c>
    </row>
    <row r="1136" spans="2:53" ht="16.5" customHeight="1">
      <c r="B1136" s="398" t="s">
        <v>9425</v>
      </c>
      <c r="C1136" s="381" t="s">
        <v>9426</v>
      </c>
      <c r="D1136" s="383">
        <v>1480</v>
      </c>
      <c r="E1136" s="382" t="s">
        <v>633</v>
      </c>
      <c r="F1136" s="369" t="s">
        <v>9427</v>
      </c>
      <c r="G1136" s="385" t="s">
        <v>9428</v>
      </c>
      <c r="H1136" s="386"/>
      <c r="I1136" s="384" t="s">
        <v>331</v>
      </c>
      <c r="J1136" s="367" t="s">
        <v>714</v>
      </c>
      <c r="K1136" s="366" t="s">
        <v>83</v>
      </c>
      <c r="L1136" s="387">
        <v>13</v>
      </c>
      <c r="M1136" s="388" t="s">
        <v>9431</v>
      </c>
      <c r="N1136" s="389">
        <v>1000</v>
      </c>
      <c r="O1136" s="390" t="s">
        <v>1348</v>
      </c>
      <c r="P1136" s="373" t="s">
        <v>1349</v>
      </c>
      <c r="Q1136" s="372" t="s">
        <v>3638</v>
      </c>
      <c r="R1136" s="374">
        <v>25</v>
      </c>
      <c r="S1136" s="375">
        <v>38</v>
      </c>
      <c r="T1136" s="392">
        <v>25</v>
      </c>
      <c r="U1136" s="391" t="s">
        <v>9427</v>
      </c>
      <c r="V1136" s="376">
        <v>118.68474197156095</v>
      </c>
      <c r="W1136" s="378">
        <v>120.2247962933376</v>
      </c>
      <c r="X1136" s="377">
        <v>59.985230867550719</v>
      </c>
      <c r="Y1136" s="387">
        <v>59.94</v>
      </c>
      <c r="Z1136" s="395" t="s">
        <v>4557</v>
      </c>
      <c r="AA1136" s="380">
        <v>121.25</v>
      </c>
      <c r="AB1136" s="379" t="s">
        <v>3630</v>
      </c>
      <c r="AC1136" s="380">
        <v>10</v>
      </c>
      <c r="AD1136" s="379" t="s">
        <v>3630</v>
      </c>
      <c r="AE1136" s="394">
        <v>0</v>
      </c>
      <c r="AF1136" s="396">
        <v>0</v>
      </c>
      <c r="AG1136" s="393">
        <v>0</v>
      </c>
      <c r="AH1136" s="397" t="s">
        <v>633</v>
      </c>
      <c r="AL1136" s="525" t="s">
        <v>16664</v>
      </c>
      <c r="AM1136" s="513" t="s">
        <v>83</v>
      </c>
      <c r="AN1136" s="508">
        <v>100</v>
      </c>
      <c r="AO1136" s="514">
        <v>1480</v>
      </c>
      <c r="AP1136" s="498">
        <v>1480</v>
      </c>
      <c r="AQ1136" s="515">
        <v>0</v>
      </c>
      <c r="AR1136" s="512" t="s">
        <v>16663</v>
      </c>
      <c r="BA1136" s="338" t="s">
        <v>9432</v>
      </c>
    </row>
    <row r="1137" spans="2:53" ht="16.5" customHeight="1">
      <c r="B1137" s="398" t="s">
        <v>9433</v>
      </c>
      <c r="C1137" s="381" t="s">
        <v>9434</v>
      </c>
      <c r="D1137" s="383">
        <v>1481</v>
      </c>
      <c r="E1137" s="382" t="s">
        <v>633</v>
      </c>
      <c r="F1137" s="369" t="s">
        <v>9435</v>
      </c>
      <c r="G1137" s="385" t="s">
        <v>9436</v>
      </c>
      <c r="H1137" s="386"/>
      <c r="I1137" s="384" t="s">
        <v>308</v>
      </c>
      <c r="J1137" s="367" t="s">
        <v>1404</v>
      </c>
      <c r="K1137" s="366" t="s">
        <v>83</v>
      </c>
      <c r="L1137" s="387">
        <v>17</v>
      </c>
      <c r="M1137" s="388" t="s">
        <v>9437</v>
      </c>
      <c r="N1137" s="389">
        <v>100</v>
      </c>
      <c r="O1137" s="390" t="s">
        <v>1182</v>
      </c>
      <c r="P1137" s="373" t="s">
        <v>1182</v>
      </c>
      <c r="Q1137" s="372" t="s">
        <v>3814</v>
      </c>
      <c r="R1137" s="374">
        <v>25</v>
      </c>
      <c r="S1137" s="375">
        <v>35</v>
      </c>
      <c r="T1137" s="392">
        <v>20</v>
      </c>
      <c r="U1137" s="391" t="s">
        <v>9435</v>
      </c>
      <c r="V1137" s="376">
        <v>118.67356603388448</v>
      </c>
      <c r="W1137" s="378">
        <v>120.21597318464565</v>
      </c>
      <c r="X1137" s="377">
        <v>59.980230390734953</v>
      </c>
      <c r="Y1137" s="387" t="s">
        <v>633</v>
      </c>
      <c r="Z1137" s="395" t="s">
        <v>4557</v>
      </c>
      <c r="AA1137" s="380">
        <v>19</v>
      </c>
      <c r="AB1137" s="379" t="s">
        <v>3630</v>
      </c>
      <c r="AC1137" s="380">
        <v>0</v>
      </c>
      <c r="AD1137" s="379" t="s">
        <v>3630</v>
      </c>
      <c r="AE1137" s="394">
        <v>0</v>
      </c>
      <c r="AF1137" s="396">
        <v>1.3320000000000001</v>
      </c>
      <c r="AG1137" s="393">
        <v>0</v>
      </c>
      <c r="AH1137" s="397" t="s">
        <v>7907</v>
      </c>
      <c r="AL1137" s="525" t="s">
        <v>16665</v>
      </c>
      <c r="AM1137" s="513" t="s">
        <v>83</v>
      </c>
      <c r="AN1137" s="508">
        <v>100</v>
      </c>
      <c r="AO1137" s="514">
        <v>1481</v>
      </c>
      <c r="AP1137" s="498">
        <v>1481</v>
      </c>
      <c r="AQ1137" s="515">
        <v>0</v>
      </c>
      <c r="AR1137" s="512" t="s">
        <v>16666</v>
      </c>
      <c r="BA1137" s="338" t="s">
        <v>9438</v>
      </c>
    </row>
    <row r="1138" spans="2:53" ht="16.5" customHeight="1">
      <c r="B1138" s="398" t="s">
        <v>9439</v>
      </c>
      <c r="C1138" s="381" t="s">
        <v>9440</v>
      </c>
      <c r="D1138" s="383">
        <v>1481</v>
      </c>
      <c r="E1138" s="382" t="s">
        <v>9441</v>
      </c>
      <c r="F1138" s="369" t="s">
        <v>9442</v>
      </c>
      <c r="G1138" s="385" t="s">
        <v>9443</v>
      </c>
      <c r="H1138" s="386"/>
      <c r="I1138" s="384" t="s">
        <v>827</v>
      </c>
      <c r="J1138" s="367" t="s">
        <v>121</v>
      </c>
      <c r="K1138" s="366" t="s">
        <v>84</v>
      </c>
      <c r="L1138" s="387">
        <v>39</v>
      </c>
      <c r="M1138" s="388" t="s">
        <v>9444</v>
      </c>
      <c r="N1138" s="389">
        <v>1000</v>
      </c>
      <c r="O1138" s="390" t="s">
        <v>1182</v>
      </c>
      <c r="P1138" s="373" t="s">
        <v>1182</v>
      </c>
      <c r="Q1138" s="372" t="s">
        <v>3638</v>
      </c>
      <c r="R1138" s="374">
        <v>35</v>
      </c>
      <c r="S1138" s="375">
        <v>25</v>
      </c>
      <c r="T1138" s="392">
        <v>20</v>
      </c>
      <c r="U1138" s="391" t="s">
        <v>9442</v>
      </c>
      <c r="V1138" s="376">
        <v>118.65833333333333</v>
      </c>
      <c r="W1138" s="378">
        <v>120.20394736842105</v>
      </c>
      <c r="X1138" s="377">
        <v>60.183859649122816</v>
      </c>
      <c r="Y1138" s="387" t="s">
        <v>633</v>
      </c>
      <c r="Z1138" s="395" t="s">
        <v>4557</v>
      </c>
      <c r="AA1138" s="380">
        <v>196</v>
      </c>
      <c r="AB1138" s="379" t="s">
        <v>3630</v>
      </c>
      <c r="AC1138" s="380">
        <v>5</v>
      </c>
      <c r="AD1138" s="379" t="s">
        <v>3630</v>
      </c>
      <c r="AE1138" s="394">
        <v>0</v>
      </c>
      <c r="AF1138" s="396">
        <v>0</v>
      </c>
      <c r="AG1138" s="393">
        <v>0</v>
      </c>
      <c r="AH1138" s="397" t="s">
        <v>633</v>
      </c>
      <c r="AL1138" s="525" t="s">
        <v>16667</v>
      </c>
      <c r="AM1138" s="513" t="s">
        <v>84</v>
      </c>
      <c r="AN1138" s="508">
        <v>100</v>
      </c>
      <c r="AO1138" s="514">
        <v>1481</v>
      </c>
      <c r="AP1138" s="498">
        <v>1051</v>
      </c>
      <c r="AQ1138" s="515">
        <v>430</v>
      </c>
      <c r="AR1138" s="512" t="s">
        <v>16668</v>
      </c>
      <c r="BA1138" s="338" t="s">
        <v>9445</v>
      </c>
    </row>
    <row r="1139" spans="2:53" ht="16.5" customHeight="1">
      <c r="B1139" s="398" t="s">
        <v>9446</v>
      </c>
      <c r="C1139" s="381" t="s">
        <v>9447</v>
      </c>
      <c r="D1139" s="383">
        <v>1482</v>
      </c>
      <c r="E1139" s="382" t="s">
        <v>633</v>
      </c>
      <c r="F1139" s="369" t="s">
        <v>9448</v>
      </c>
      <c r="G1139" s="385" t="s">
        <v>9449</v>
      </c>
      <c r="H1139" s="386"/>
      <c r="I1139" s="384" t="s">
        <v>308</v>
      </c>
      <c r="J1139" s="367" t="s">
        <v>1451</v>
      </c>
      <c r="K1139" s="366" t="s">
        <v>83</v>
      </c>
      <c r="L1139" s="387">
        <v>102</v>
      </c>
      <c r="M1139" s="388" t="s">
        <v>9450</v>
      </c>
      <c r="N1139" s="389">
        <v>100</v>
      </c>
      <c r="O1139" s="390" t="s">
        <v>1182</v>
      </c>
      <c r="P1139" s="373" t="s">
        <v>1182</v>
      </c>
      <c r="Q1139" s="372" t="s">
        <v>3814</v>
      </c>
      <c r="R1139" s="374">
        <v>25</v>
      </c>
      <c r="S1139" s="375">
        <v>35</v>
      </c>
      <c r="T1139" s="392">
        <v>20</v>
      </c>
      <c r="U1139" s="391" t="s">
        <v>9448</v>
      </c>
      <c r="V1139" s="376">
        <v>118.63274137579097</v>
      </c>
      <c r="W1139" s="378">
        <v>120.18374319141394</v>
      </c>
      <c r="X1139" s="377">
        <v>59.956757716397554</v>
      </c>
      <c r="Y1139" s="387" t="s">
        <v>633</v>
      </c>
      <c r="Z1139" s="395" t="s">
        <v>4557</v>
      </c>
      <c r="AA1139" s="380">
        <v>19</v>
      </c>
      <c r="AB1139" s="379" t="s">
        <v>3630</v>
      </c>
      <c r="AC1139" s="380">
        <v>0</v>
      </c>
      <c r="AD1139" s="379" t="s">
        <v>3630</v>
      </c>
      <c r="AE1139" s="394">
        <v>0</v>
      </c>
      <c r="AF1139" s="396">
        <v>1.331</v>
      </c>
      <c r="AG1139" s="393">
        <v>0</v>
      </c>
      <c r="AH1139" s="397" t="s">
        <v>7907</v>
      </c>
      <c r="AL1139" s="525" t="s">
        <v>16669</v>
      </c>
      <c r="AM1139" s="513" t="s">
        <v>83</v>
      </c>
      <c r="AN1139" s="508">
        <v>100</v>
      </c>
      <c r="AO1139" s="514">
        <v>1482</v>
      </c>
      <c r="AP1139" s="498">
        <v>1482</v>
      </c>
      <c r="AQ1139" s="515">
        <v>0</v>
      </c>
      <c r="AR1139" s="512" t="s">
        <v>16670</v>
      </c>
      <c r="BA1139" s="338" t="s">
        <v>9451</v>
      </c>
    </row>
    <row r="1140" spans="2:53" ht="16.5" customHeight="1">
      <c r="B1140" s="398" t="s">
        <v>9452</v>
      </c>
      <c r="C1140" s="381" t="s">
        <v>9453</v>
      </c>
      <c r="D1140" s="383">
        <v>1482</v>
      </c>
      <c r="E1140" s="382" t="s">
        <v>9454</v>
      </c>
      <c r="F1140" s="369" t="s">
        <v>9455</v>
      </c>
      <c r="G1140" s="385" t="s">
        <v>9456</v>
      </c>
      <c r="H1140" s="386"/>
      <c r="I1140" s="384" t="s">
        <v>403</v>
      </c>
      <c r="J1140" s="367" t="s">
        <v>394</v>
      </c>
      <c r="K1140" s="366" t="s">
        <v>84</v>
      </c>
      <c r="L1140" s="387">
        <v>18</v>
      </c>
      <c r="M1140" s="388" t="s">
        <v>9457</v>
      </c>
      <c r="N1140" s="389">
        <v>1000</v>
      </c>
      <c r="O1140" s="390" t="s">
        <v>1350</v>
      </c>
      <c r="P1140" s="373" t="s">
        <v>1351</v>
      </c>
      <c r="Q1140" s="372" t="s">
        <v>3638</v>
      </c>
      <c r="R1140" s="374">
        <v>30</v>
      </c>
      <c r="S1140" s="375">
        <v>25</v>
      </c>
      <c r="T1140" s="392">
        <v>20</v>
      </c>
      <c r="U1140" s="391" t="s">
        <v>9455</v>
      </c>
      <c r="V1140" s="376">
        <v>118.61250555163718</v>
      </c>
      <c r="W1140" s="378">
        <v>120.16776754076621</v>
      </c>
      <c r="X1140" s="377">
        <v>60.164863453798311</v>
      </c>
      <c r="Y1140" s="387">
        <v>60.32</v>
      </c>
      <c r="Z1140" s="395" t="s">
        <v>4557</v>
      </c>
      <c r="AA1140" s="380">
        <v>198</v>
      </c>
      <c r="AB1140" s="379" t="s">
        <v>3630</v>
      </c>
      <c r="AC1140" s="380">
        <v>50</v>
      </c>
      <c r="AD1140" s="379" t="s">
        <v>3630</v>
      </c>
      <c r="AE1140" s="394">
        <v>0</v>
      </c>
      <c r="AF1140" s="396">
        <v>0</v>
      </c>
      <c r="AG1140" s="393">
        <v>0</v>
      </c>
      <c r="AH1140" s="397" t="s">
        <v>633</v>
      </c>
      <c r="AL1140" s="525" t="s">
        <v>16671</v>
      </c>
      <c r="AM1140" s="513" t="s">
        <v>84</v>
      </c>
      <c r="AN1140" s="508">
        <v>100</v>
      </c>
      <c r="AO1140" s="514">
        <v>1482</v>
      </c>
      <c r="AP1140" s="498">
        <v>1052</v>
      </c>
      <c r="AQ1140" s="515">
        <v>430</v>
      </c>
      <c r="AR1140" s="512" t="s">
        <v>16672</v>
      </c>
      <c r="BA1140" s="338" t="s">
        <v>9458</v>
      </c>
    </row>
    <row r="1141" spans="2:53" ht="16.5" customHeight="1">
      <c r="B1141" s="398" t="s">
        <v>9459</v>
      </c>
      <c r="C1141" s="381" t="s">
        <v>9460</v>
      </c>
      <c r="D1141" s="383">
        <v>1483</v>
      </c>
      <c r="E1141" s="382" t="s">
        <v>633</v>
      </c>
      <c r="F1141" s="369" t="s">
        <v>9461</v>
      </c>
      <c r="G1141" s="385" t="s">
        <v>9462</v>
      </c>
      <c r="H1141" s="386"/>
      <c r="I1141" s="384" t="s">
        <v>331</v>
      </c>
      <c r="J1141" s="367" t="s">
        <v>965</v>
      </c>
      <c r="K1141" s="366" t="s">
        <v>83</v>
      </c>
      <c r="L1141" s="387">
        <v>16</v>
      </c>
      <c r="M1141" s="388" t="s">
        <v>9464</v>
      </c>
      <c r="N1141" s="389">
        <v>1000</v>
      </c>
      <c r="O1141" s="390" t="s">
        <v>1348</v>
      </c>
      <c r="P1141" s="373" t="s">
        <v>1349</v>
      </c>
      <c r="Q1141" s="372" t="s">
        <v>3638</v>
      </c>
      <c r="R1141" s="374">
        <v>25</v>
      </c>
      <c r="S1141" s="375">
        <v>38</v>
      </c>
      <c r="T1141" s="392">
        <v>25</v>
      </c>
      <c r="U1141" s="391" t="s">
        <v>9461</v>
      </c>
      <c r="V1141" s="376">
        <v>118.60945837993287</v>
      </c>
      <c r="W1141" s="378">
        <v>120.16536187889439</v>
      </c>
      <c r="X1141" s="377">
        <v>59.947589870586377</v>
      </c>
      <c r="Y1141" s="387">
        <v>59.89</v>
      </c>
      <c r="Z1141" s="395" t="s">
        <v>4557</v>
      </c>
      <c r="AA1141" s="380">
        <v>121.25</v>
      </c>
      <c r="AB1141" s="379" t="s">
        <v>3630</v>
      </c>
      <c r="AC1141" s="380">
        <v>10</v>
      </c>
      <c r="AD1141" s="379" t="s">
        <v>3630</v>
      </c>
      <c r="AE1141" s="394">
        <v>0</v>
      </c>
      <c r="AF1141" s="396">
        <v>0</v>
      </c>
      <c r="AG1141" s="393">
        <v>0</v>
      </c>
      <c r="AH1141" s="397" t="s">
        <v>633</v>
      </c>
      <c r="AL1141" s="525" t="s">
        <v>16673</v>
      </c>
      <c r="AM1141" s="513" t="s">
        <v>83</v>
      </c>
      <c r="AN1141" s="508">
        <v>100</v>
      </c>
      <c r="AO1141" s="514">
        <v>1483</v>
      </c>
      <c r="AP1141" s="498">
        <v>1483</v>
      </c>
      <c r="AQ1141" s="515">
        <v>0</v>
      </c>
      <c r="AR1141" s="512" t="s">
        <v>16674</v>
      </c>
      <c r="BA1141" s="338" t="s">
        <v>9465</v>
      </c>
    </row>
    <row r="1142" spans="2:53" ht="16.5" customHeight="1">
      <c r="B1142" s="398" t="s">
        <v>9466</v>
      </c>
      <c r="C1142" s="381" t="s">
        <v>9467</v>
      </c>
      <c r="D1142" s="383">
        <v>1483</v>
      </c>
      <c r="E1142" s="382" t="s">
        <v>9468</v>
      </c>
      <c r="F1142" s="369" t="s">
        <v>9469</v>
      </c>
      <c r="G1142" s="385" t="s">
        <v>9470</v>
      </c>
      <c r="H1142" s="386"/>
      <c r="I1142" s="384" t="s">
        <v>331</v>
      </c>
      <c r="J1142" s="367" t="s">
        <v>983</v>
      </c>
      <c r="K1142" s="366" t="s">
        <v>84</v>
      </c>
      <c r="L1142" s="387">
        <v>5</v>
      </c>
      <c r="M1142" s="388" t="s">
        <v>9471</v>
      </c>
      <c r="N1142" s="389">
        <v>1000</v>
      </c>
      <c r="O1142" s="390" t="s">
        <v>1348</v>
      </c>
      <c r="P1142" s="373" t="s">
        <v>1349</v>
      </c>
      <c r="Q1142" s="372" t="s">
        <v>3638</v>
      </c>
      <c r="R1142" s="374">
        <v>38</v>
      </c>
      <c r="S1142" s="375">
        <v>25</v>
      </c>
      <c r="T1142" s="392">
        <v>25</v>
      </c>
      <c r="U1142" s="391" t="s">
        <v>9469</v>
      </c>
      <c r="V1142" s="376">
        <v>118.32169637369391</v>
      </c>
      <c r="W1142" s="378">
        <v>119.91610325752919</v>
      </c>
      <c r="X1142" s="377">
        <v>60.031100184388464</v>
      </c>
      <c r="Y1142" s="387">
        <v>60.16</v>
      </c>
      <c r="Z1142" s="395" t="s">
        <v>4557</v>
      </c>
      <c r="AA1142" s="380">
        <v>121.25</v>
      </c>
      <c r="AB1142" s="379" t="s">
        <v>3630</v>
      </c>
      <c r="AC1142" s="380">
        <v>10</v>
      </c>
      <c r="AD1142" s="379" t="s">
        <v>3630</v>
      </c>
      <c r="AE1142" s="394">
        <v>0</v>
      </c>
      <c r="AF1142" s="396">
        <v>0</v>
      </c>
      <c r="AG1142" s="393">
        <v>0</v>
      </c>
      <c r="AH1142" s="397" t="s">
        <v>633</v>
      </c>
      <c r="AL1142" s="525" t="s">
        <v>16675</v>
      </c>
      <c r="AM1142" s="513" t="s">
        <v>84</v>
      </c>
      <c r="AN1142" s="508">
        <v>100</v>
      </c>
      <c r="AO1142" s="514">
        <v>1483</v>
      </c>
      <c r="AP1142" s="498">
        <v>1049</v>
      </c>
      <c r="AQ1142" s="515">
        <v>434</v>
      </c>
      <c r="AR1142" s="512" t="s">
        <v>16676</v>
      </c>
      <c r="BA1142" s="338" t="s">
        <v>9472</v>
      </c>
    </row>
    <row r="1143" spans="2:53" ht="16.5" customHeight="1">
      <c r="B1143" s="398" t="s">
        <v>9473</v>
      </c>
      <c r="C1143" s="381" t="s">
        <v>9474</v>
      </c>
      <c r="D1143" s="383">
        <v>1484</v>
      </c>
      <c r="E1143" s="382" t="s">
        <v>633</v>
      </c>
      <c r="F1143" s="369" t="s">
        <v>9475</v>
      </c>
      <c r="G1143" s="385" t="s">
        <v>9476</v>
      </c>
      <c r="H1143" s="386"/>
      <c r="I1143" s="384" t="s">
        <v>324</v>
      </c>
      <c r="J1143" s="367" t="s">
        <v>992</v>
      </c>
      <c r="K1143" s="366" t="s">
        <v>83</v>
      </c>
      <c r="L1143" s="387">
        <v>18</v>
      </c>
      <c r="M1143" s="388" t="s">
        <v>8120</v>
      </c>
      <c r="N1143" s="389">
        <v>1000</v>
      </c>
      <c r="O1143" s="390" t="s">
        <v>1348</v>
      </c>
      <c r="P1143" s="373" t="s">
        <v>1348</v>
      </c>
      <c r="Q1143" s="372" t="s">
        <v>3638</v>
      </c>
      <c r="R1143" s="374">
        <v>20</v>
      </c>
      <c r="S1143" s="375">
        <v>30</v>
      </c>
      <c r="T1143" s="392">
        <v>30</v>
      </c>
      <c r="U1143" s="391" t="s">
        <v>9475</v>
      </c>
      <c r="V1143" s="376">
        <v>118.55580132723956</v>
      </c>
      <c r="W1143" s="378">
        <v>120.12300104782071</v>
      </c>
      <c r="X1143" s="377">
        <v>59.920598812469848</v>
      </c>
      <c r="Y1143" s="387" t="s">
        <v>633</v>
      </c>
      <c r="Z1143" s="395" t="s">
        <v>4557</v>
      </c>
      <c r="AA1143" s="380">
        <v>198</v>
      </c>
      <c r="AB1143" s="379" t="s">
        <v>3630</v>
      </c>
      <c r="AC1143" s="380">
        <v>10</v>
      </c>
      <c r="AD1143" s="379" t="s">
        <v>3630</v>
      </c>
      <c r="AE1143" s="394">
        <v>0</v>
      </c>
      <c r="AF1143" s="396">
        <v>0</v>
      </c>
      <c r="AG1143" s="393">
        <v>0</v>
      </c>
      <c r="AH1143" s="397" t="s">
        <v>633</v>
      </c>
      <c r="AL1143" s="525" t="s">
        <v>16677</v>
      </c>
      <c r="AM1143" s="513" t="s">
        <v>83</v>
      </c>
      <c r="AN1143" s="508">
        <v>100</v>
      </c>
      <c r="AO1143" s="514">
        <v>1484</v>
      </c>
      <c r="AP1143" s="498">
        <v>1484</v>
      </c>
      <c r="AQ1143" s="515">
        <v>0</v>
      </c>
      <c r="AR1143" s="512" t="s">
        <v>16678</v>
      </c>
      <c r="BA1143" s="338" t="s">
        <v>9477</v>
      </c>
    </row>
    <row r="1144" spans="2:53" ht="16.5" customHeight="1">
      <c r="B1144" s="398" t="s">
        <v>9473</v>
      </c>
      <c r="C1144" s="381" t="s">
        <v>9474</v>
      </c>
      <c r="D1144" s="383">
        <v>1484</v>
      </c>
      <c r="E1144" s="382" t="s">
        <v>633</v>
      </c>
      <c r="F1144" s="369" t="s">
        <v>9475</v>
      </c>
      <c r="G1144" s="385" t="s">
        <v>9476</v>
      </c>
      <c r="H1144" s="386"/>
      <c r="I1144" s="384" t="s">
        <v>324</v>
      </c>
      <c r="J1144" s="367" t="s">
        <v>347</v>
      </c>
      <c r="K1144" s="366" t="s">
        <v>83</v>
      </c>
      <c r="L1144" s="387">
        <v>12</v>
      </c>
      <c r="M1144" s="388" t="s">
        <v>8120</v>
      </c>
      <c r="N1144" s="389">
        <v>1000</v>
      </c>
      <c r="O1144" s="390" t="s">
        <v>1348</v>
      </c>
      <c r="P1144" s="373" t="s">
        <v>1348</v>
      </c>
      <c r="Q1144" s="372" t="s">
        <v>3638</v>
      </c>
      <c r="R1144" s="374">
        <v>20</v>
      </c>
      <c r="S1144" s="375">
        <v>30</v>
      </c>
      <c r="T1144" s="392">
        <v>30</v>
      </c>
      <c r="U1144" s="391" t="s">
        <v>9475</v>
      </c>
      <c r="V1144" s="376">
        <v>118.55580132723956</v>
      </c>
      <c r="W1144" s="378">
        <v>120.12300104782071</v>
      </c>
      <c r="X1144" s="377">
        <v>59.920598812469848</v>
      </c>
      <c r="Y1144" s="387" t="s">
        <v>633</v>
      </c>
      <c r="Z1144" s="395" t="s">
        <v>4557</v>
      </c>
      <c r="AA1144" s="380">
        <v>198</v>
      </c>
      <c r="AB1144" s="379" t="s">
        <v>3630</v>
      </c>
      <c r="AC1144" s="380">
        <v>10</v>
      </c>
      <c r="AD1144" s="379" t="s">
        <v>3630</v>
      </c>
      <c r="AE1144" s="394">
        <v>0</v>
      </c>
      <c r="AF1144" s="396">
        <v>0</v>
      </c>
      <c r="AG1144" s="393">
        <v>0</v>
      </c>
      <c r="AH1144" s="397" t="s">
        <v>633</v>
      </c>
      <c r="AL1144" s="525" t="s">
        <v>16679</v>
      </c>
      <c r="AM1144" s="513" t="s">
        <v>83</v>
      </c>
      <c r="AN1144" s="508">
        <v>100</v>
      </c>
      <c r="AO1144" s="514">
        <v>1484</v>
      </c>
      <c r="AP1144" s="498">
        <v>1484</v>
      </c>
      <c r="AQ1144" s="515">
        <v>0</v>
      </c>
      <c r="AR1144" s="512" t="s">
        <v>16678</v>
      </c>
      <c r="BA1144" s="338" t="s">
        <v>9478</v>
      </c>
    </row>
    <row r="1145" spans="2:53" ht="16.5" customHeight="1">
      <c r="B1145" s="398" t="s">
        <v>9473</v>
      </c>
      <c r="C1145" s="381" t="s">
        <v>9474</v>
      </c>
      <c r="D1145" s="383">
        <v>1485</v>
      </c>
      <c r="E1145" s="382" t="s">
        <v>633</v>
      </c>
      <c r="F1145" s="369" t="s">
        <v>9475</v>
      </c>
      <c r="G1145" s="385" t="s">
        <v>9476</v>
      </c>
      <c r="H1145" s="386"/>
      <c r="I1145" s="384" t="s">
        <v>324</v>
      </c>
      <c r="J1145" s="367" t="s">
        <v>966</v>
      </c>
      <c r="K1145" s="366" t="s">
        <v>83</v>
      </c>
      <c r="L1145" s="387">
        <v>7</v>
      </c>
      <c r="M1145" s="388" t="s">
        <v>8120</v>
      </c>
      <c r="N1145" s="389">
        <v>1000</v>
      </c>
      <c r="O1145" s="390" t="s">
        <v>1348</v>
      </c>
      <c r="P1145" s="373" t="s">
        <v>1348</v>
      </c>
      <c r="Q1145" s="372" t="s">
        <v>3638</v>
      </c>
      <c r="R1145" s="374">
        <v>20</v>
      </c>
      <c r="S1145" s="375">
        <v>30</v>
      </c>
      <c r="T1145" s="392">
        <v>30</v>
      </c>
      <c r="U1145" s="391" t="s">
        <v>9475</v>
      </c>
      <c r="V1145" s="376">
        <v>118.55580132723956</v>
      </c>
      <c r="W1145" s="378">
        <v>120.12300104782071</v>
      </c>
      <c r="X1145" s="377">
        <v>59.920598812469848</v>
      </c>
      <c r="Y1145" s="387" t="s">
        <v>633</v>
      </c>
      <c r="Z1145" s="395" t="s">
        <v>4557</v>
      </c>
      <c r="AA1145" s="380">
        <v>198</v>
      </c>
      <c r="AB1145" s="379" t="s">
        <v>3630</v>
      </c>
      <c r="AC1145" s="380">
        <v>10</v>
      </c>
      <c r="AD1145" s="379" t="s">
        <v>3630</v>
      </c>
      <c r="AE1145" s="394">
        <v>0</v>
      </c>
      <c r="AF1145" s="396">
        <v>0</v>
      </c>
      <c r="AG1145" s="393">
        <v>0</v>
      </c>
      <c r="AH1145" s="397" t="s">
        <v>633</v>
      </c>
      <c r="AL1145" s="525" t="s">
        <v>16680</v>
      </c>
      <c r="AM1145" s="513" t="s">
        <v>83</v>
      </c>
      <c r="AN1145" s="508">
        <v>100</v>
      </c>
      <c r="AO1145" s="514">
        <v>1485</v>
      </c>
      <c r="AP1145" s="498">
        <v>1485</v>
      </c>
      <c r="AQ1145" s="515">
        <v>0</v>
      </c>
      <c r="AR1145" s="512" t="s">
        <v>16678</v>
      </c>
      <c r="BA1145" s="338" t="s">
        <v>9479</v>
      </c>
    </row>
    <row r="1146" spans="2:53" ht="16.5" customHeight="1">
      <c r="B1146" s="398" t="s">
        <v>9473</v>
      </c>
      <c r="C1146" s="381" t="s">
        <v>9474</v>
      </c>
      <c r="D1146" s="383">
        <v>1485</v>
      </c>
      <c r="E1146" s="382" t="s">
        <v>633</v>
      </c>
      <c r="F1146" s="369" t="s">
        <v>9475</v>
      </c>
      <c r="G1146" s="385" t="s">
        <v>9476</v>
      </c>
      <c r="H1146" s="386"/>
      <c r="I1146" s="384" t="s">
        <v>324</v>
      </c>
      <c r="J1146" s="367" t="s">
        <v>96</v>
      </c>
      <c r="K1146" s="366" t="s">
        <v>83</v>
      </c>
      <c r="L1146" s="387">
        <v>15</v>
      </c>
      <c r="M1146" s="388" t="s">
        <v>8120</v>
      </c>
      <c r="N1146" s="389">
        <v>1000</v>
      </c>
      <c r="O1146" s="390" t="s">
        <v>1348</v>
      </c>
      <c r="P1146" s="373" t="s">
        <v>1348</v>
      </c>
      <c r="Q1146" s="372" t="s">
        <v>3638</v>
      </c>
      <c r="R1146" s="374">
        <v>20</v>
      </c>
      <c r="S1146" s="375">
        <v>30</v>
      </c>
      <c r="T1146" s="392">
        <v>30</v>
      </c>
      <c r="U1146" s="391" t="s">
        <v>9475</v>
      </c>
      <c r="V1146" s="376">
        <v>118.55580132723956</v>
      </c>
      <c r="W1146" s="378">
        <v>120.12300104782071</v>
      </c>
      <c r="X1146" s="377">
        <v>59.920598812469848</v>
      </c>
      <c r="Y1146" s="387" t="s">
        <v>633</v>
      </c>
      <c r="Z1146" s="395" t="s">
        <v>4557</v>
      </c>
      <c r="AA1146" s="380">
        <v>198</v>
      </c>
      <c r="AB1146" s="379" t="s">
        <v>3630</v>
      </c>
      <c r="AC1146" s="380">
        <v>10</v>
      </c>
      <c r="AD1146" s="379" t="s">
        <v>3630</v>
      </c>
      <c r="AE1146" s="394">
        <v>0</v>
      </c>
      <c r="AF1146" s="396">
        <v>0</v>
      </c>
      <c r="AG1146" s="393">
        <v>0</v>
      </c>
      <c r="AH1146" s="397" t="s">
        <v>633</v>
      </c>
      <c r="AL1146" s="525" t="s">
        <v>16681</v>
      </c>
      <c r="AM1146" s="513" t="s">
        <v>83</v>
      </c>
      <c r="AN1146" s="508">
        <v>100</v>
      </c>
      <c r="AO1146" s="514">
        <v>1485</v>
      </c>
      <c r="AP1146" s="498">
        <v>1485</v>
      </c>
      <c r="AQ1146" s="515">
        <v>0</v>
      </c>
      <c r="AR1146" s="512" t="s">
        <v>16678</v>
      </c>
      <c r="BA1146" s="338" t="s">
        <v>9480</v>
      </c>
    </row>
    <row r="1147" spans="2:53" ht="16.5" customHeight="1">
      <c r="B1147" s="398" t="s">
        <v>9481</v>
      </c>
      <c r="C1147" s="381" t="s">
        <v>9482</v>
      </c>
      <c r="D1147" s="383">
        <v>1486</v>
      </c>
      <c r="E1147" s="382" t="s">
        <v>9261</v>
      </c>
      <c r="F1147" s="369" t="s">
        <v>9475</v>
      </c>
      <c r="G1147" s="385" t="s">
        <v>9483</v>
      </c>
      <c r="H1147" s="386"/>
      <c r="I1147" s="384" t="s">
        <v>403</v>
      </c>
      <c r="J1147" s="367" t="s">
        <v>104</v>
      </c>
      <c r="K1147" s="366" t="s">
        <v>84</v>
      </c>
      <c r="L1147" s="387">
        <v>13</v>
      </c>
      <c r="M1147" s="388" t="s">
        <v>9484</v>
      </c>
      <c r="N1147" s="389">
        <v>1000</v>
      </c>
      <c r="O1147" s="390" t="s">
        <v>1350</v>
      </c>
      <c r="P1147" s="373" t="s">
        <v>1351</v>
      </c>
      <c r="Q1147" s="372" t="s">
        <v>3638</v>
      </c>
      <c r="R1147" s="374">
        <v>30</v>
      </c>
      <c r="S1147" s="375">
        <v>25</v>
      </c>
      <c r="T1147" s="392">
        <v>20</v>
      </c>
      <c r="U1147" s="391" t="s">
        <v>9475</v>
      </c>
      <c r="V1147" s="376">
        <v>118.55189975092999</v>
      </c>
      <c r="W1147" s="378">
        <v>120.11992085599736</v>
      </c>
      <c r="X1147" s="377">
        <v>60.139089696536324</v>
      </c>
      <c r="Y1147" s="387">
        <v>60.29</v>
      </c>
      <c r="Z1147" s="395" t="s">
        <v>4557</v>
      </c>
      <c r="AA1147" s="380">
        <v>198</v>
      </c>
      <c r="AB1147" s="379" t="s">
        <v>3630</v>
      </c>
      <c r="AC1147" s="380">
        <v>50</v>
      </c>
      <c r="AD1147" s="379" t="s">
        <v>3630</v>
      </c>
      <c r="AE1147" s="394">
        <v>0</v>
      </c>
      <c r="AF1147" s="396">
        <v>0</v>
      </c>
      <c r="AG1147" s="393">
        <v>0</v>
      </c>
      <c r="AH1147" s="397" t="s">
        <v>633</v>
      </c>
      <c r="AL1147" s="525" t="s">
        <v>16682</v>
      </c>
      <c r="AM1147" s="513" t="s">
        <v>84</v>
      </c>
      <c r="AN1147" s="508">
        <v>100</v>
      </c>
      <c r="AO1147" s="514">
        <v>1486</v>
      </c>
      <c r="AP1147" s="498">
        <v>1054</v>
      </c>
      <c r="AQ1147" s="515">
        <v>432</v>
      </c>
      <c r="AR1147" s="512" t="s">
        <v>16683</v>
      </c>
      <c r="BA1147" s="338" t="s">
        <v>9485</v>
      </c>
    </row>
    <row r="1148" spans="2:53" ht="16.5" customHeight="1">
      <c r="B1148" s="398" t="s">
        <v>9481</v>
      </c>
      <c r="C1148" s="381" t="s">
        <v>9482</v>
      </c>
      <c r="D1148" s="383">
        <v>1486</v>
      </c>
      <c r="E1148" s="382" t="s">
        <v>633</v>
      </c>
      <c r="F1148" s="369" t="s">
        <v>9475</v>
      </c>
      <c r="G1148" s="385" t="s">
        <v>9261</v>
      </c>
      <c r="H1148" s="386"/>
      <c r="I1148" s="384" t="s">
        <v>308</v>
      </c>
      <c r="J1148" s="367" t="s">
        <v>1226</v>
      </c>
      <c r="K1148" s="366" t="s">
        <v>83</v>
      </c>
      <c r="L1148" s="387">
        <v>17</v>
      </c>
      <c r="M1148" s="388" t="s">
        <v>9487</v>
      </c>
      <c r="N1148" s="389">
        <v>100</v>
      </c>
      <c r="O1148" s="390" t="s">
        <v>1182</v>
      </c>
      <c r="P1148" s="373" t="s">
        <v>1182</v>
      </c>
      <c r="Q1148" s="372" t="s">
        <v>3814</v>
      </c>
      <c r="R1148" s="374">
        <v>25</v>
      </c>
      <c r="S1148" s="375">
        <v>35</v>
      </c>
      <c r="T1148" s="392">
        <v>20</v>
      </c>
      <c r="U1148" s="391" t="s">
        <v>9475</v>
      </c>
      <c r="V1148" s="376">
        <v>118.551092059604</v>
      </c>
      <c r="W1148" s="378">
        <v>120.11928320495053</v>
      </c>
      <c r="X1148" s="377">
        <v>59.919812367722727</v>
      </c>
      <c r="Y1148" s="387" t="s">
        <v>633</v>
      </c>
      <c r="Z1148" s="395" t="s">
        <v>4557</v>
      </c>
      <c r="AA1148" s="380">
        <v>19</v>
      </c>
      <c r="AB1148" s="379" t="s">
        <v>3630</v>
      </c>
      <c r="AC1148" s="380">
        <v>0</v>
      </c>
      <c r="AD1148" s="379" t="s">
        <v>3630</v>
      </c>
      <c r="AE1148" s="394">
        <v>0</v>
      </c>
      <c r="AF1148" s="396">
        <v>1.329</v>
      </c>
      <c r="AG1148" s="393">
        <v>0</v>
      </c>
      <c r="AH1148" s="397" t="s">
        <v>7907</v>
      </c>
      <c r="AL1148" s="525" t="s">
        <v>16684</v>
      </c>
      <c r="AM1148" s="513" t="s">
        <v>83</v>
      </c>
      <c r="AN1148" s="508">
        <v>100</v>
      </c>
      <c r="AO1148" s="514">
        <v>1486</v>
      </c>
      <c r="AP1148" s="498">
        <v>1486</v>
      </c>
      <c r="AQ1148" s="515">
        <v>0</v>
      </c>
      <c r="AR1148" s="512" t="s">
        <v>16685</v>
      </c>
      <c r="BA1148" s="338" t="s">
        <v>9488</v>
      </c>
    </row>
    <row r="1149" spans="2:53" ht="16.5" customHeight="1">
      <c r="B1149" s="398" t="s">
        <v>9481</v>
      </c>
      <c r="C1149" s="381" t="s">
        <v>9482</v>
      </c>
      <c r="D1149" s="383">
        <v>1487</v>
      </c>
      <c r="E1149" s="382" t="s">
        <v>9261</v>
      </c>
      <c r="F1149" s="369" t="s">
        <v>9489</v>
      </c>
      <c r="G1149" s="385" t="s">
        <v>9490</v>
      </c>
      <c r="H1149" s="386"/>
      <c r="I1149" s="384" t="s">
        <v>403</v>
      </c>
      <c r="J1149" s="367" t="s">
        <v>395</v>
      </c>
      <c r="K1149" s="366" t="s">
        <v>84</v>
      </c>
      <c r="L1149" s="387">
        <v>8</v>
      </c>
      <c r="M1149" s="388" t="s">
        <v>9491</v>
      </c>
      <c r="N1149" s="389">
        <v>1000</v>
      </c>
      <c r="O1149" s="390" t="s">
        <v>1350</v>
      </c>
      <c r="P1149" s="373" t="s">
        <v>1351</v>
      </c>
      <c r="Q1149" s="372" t="s">
        <v>3638</v>
      </c>
      <c r="R1149" s="374">
        <v>30</v>
      </c>
      <c r="S1149" s="375">
        <v>25</v>
      </c>
      <c r="T1149" s="392">
        <v>20</v>
      </c>
      <c r="U1149" s="391" t="s">
        <v>9489</v>
      </c>
      <c r="V1149" s="376">
        <v>118.54973525804759</v>
      </c>
      <c r="W1149" s="378">
        <v>120.11821204582705</v>
      </c>
      <c r="X1149" s="377">
        <v>60.136026348062686</v>
      </c>
      <c r="Y1149" s="387">
        <v>60.29</v>
      </c>
      <c r="Z1149" s="395" t="s">
        <v>4557</v>
      </c>
      <c r="AA1149" s="380">
        <v>198</v>
      </c>
      <c r="AB1149" s="379" t="s">
        <v>3630</v>
      </c>
      <c r="AC1149" s="380">
        <v>50</v>
      </c>
      <c r="AD1149" s="379" t="s">
        <v>3630</v>
      </c>
      <c r="AE1149" s="394">
        <v>0</v>
      </c>
      <c r="AF1149" s="396">
        <v>0</v>
      </c>
      <c r="AG1149" s="393">
        <v>0</v>
      </c>
      <c r="AH1149" s="397" t="s">
        <v>633</v>
      </c>
      <c r="AL1149" s="525" t="s">
        <v>16686</v>
      </c>
      <c r="AM1149" s="513" t="s">
        <v>84</v>
      </c>
      <c r="AN1149" s="508">
        <v>100</v>
      </c>
      <c r="AO1149" s="514">
        <v>1487</v>
      </c>
      <c r="AP1149" s="498">
        <v>1054</v>
      </c>
      <c r="AQ1149" s="515">
        <v>433</v>
      </c>
      <c r="AR1149" s="512" t="s">
        <v>16687</v>
      </c>
      <c r="BA1149" s="338" t="s">
        <v>9492</v>
      </c>
    </row>
    <row r="1150" spans="2:53" ht="16.5" customHeight="1">
      <c r="B1150" s="398" t="s">
        <v>9493</v>
      </c>
      <c r="C1150" s="381" t="s">
        <v>9494</v>
      </c>
      <c r="D1150" s="383">
        <v>1487</v>
      </c>
      <c r="E1150" s="382" t="s">
        <v>9495</v>
      </c>
      <c r="F1150" s="369" t="s">
        <v>9496</v>
      </c>
      <c r="G1150" s="385" t="s">
        <v>9235</v>
      </c>
      <c r="H1150" s="386"/>
      <c r="I1150" s="384" t="s">
        <v>357</v>
      </c>
      <c r="J1150" s="367" t="s">
        <v>760</v>
      </c>
      <c r="K1150" s="366" t="s">
        <v>84</v>
      </c>
      <c r="L1150" s="387">
        <v>12</v>
      </c>
      <c r="M1150" s="388" t="s">
        <v>9497</v>
      </c>
      <c r="N1150" s="389">
        <v>700</v>
      </c>
      <c r="O1150" s="390" t="s">
        <v>1350</v>
      </c>
      <c r="P1150" s="373" t="s">
        <v>1351</v>
      </c>
      <c r="Q1150" s="372" t="s">
        <v>3638</v>
      </c>
      <c r="R1150" s="374">
        <v>30</v>
      </c>
      <c r="S1150" s="375">
        <v>35</v>
      </c>
      <c r="T1150" s="392">
        <v>20</v>
      </c>
      <c r="U1150" s="391" t="s">
        <v>9496</v>
      </c>
      <c r="V1150" s="376">
        <v>118.49470809925872</v>
      </c>
      <c r="W1150" s="378">
        <v>120.07476955204636</v>
      </c>
      <c r="X1150" s="377">
        <v>60.110261174347464</v>
      </c>
      <c r="Y1150" s="387">
        <v>61.82</v>
      </c>
      <c r="Z1150" s="395" t="s">
        <v>3639</v>
      </c>
      <c r="AA1150" s="380">
        <v>105</v>
      </c>
      <c r="AB1150" s="379" t="s">
        <v>3630</v>
      </c>
      <c r="AC1150" s="380">
        <v>10</v>
      </c>
      <c r="AD1150" s="379" t="s">
        <v>3630</v>
      </c>
      <c r="AE1150" s="394">
        <v>0</v>
      </c>
      <c r="AF1150" s="396">
        <v>0</v>
      </c>
      <c r="AG1150" s="393">
        <v>0</v>
      </c>
      <c r="AH1150" s="397" t="s">
        <v>633</v>
      </c>
      <c r="AL1150" s="525" t="s">
        <v>16688</v>
      </c>
      <c r="AM1150" s="513" t="s">
        <v>84</v>
      </c>
      <c r="AN1150" s="508">
        <v>100</v>
      </c>
      <c r="AO1150" s="514">
        <v>1487</v>
      </c>
      <c r="AP1150" s="498">
        <v>1053</v>
      </c>
      <c r="AQ1150" s="515">
        <v>434</v>
      </c>
      <c r="AR1150" s="512" t="s">
        <v>16689</v>
      </c>
      <c r="BA1150" s="338" t="s">
        <v>9498</v>
      </c>
    </row>
    <row r="1151" spans="2:53" ht="16.5" customHeight="1">
      <c r="B1151" s="398" t="s">
        <v>9499</v>
      </c>
      <c r="C1151" s="381" t="s">
        <v>9500</v>
      </c>
      <c r="D1151" s="383">
        <v>1488</v>
      </c>
      <c r="E1151" s="382" t="s">
        <v>9501</v>
      </c>
      <c r="F1151" s="369" t="s">
        <v>9502</v>
      </c>
      <c r="G1151" s="385" t="s">
        <v>9501</v>
      </c>
      <c r="H1151" s="386"/>
      <c r="I1151" s="384" t="s">
        <v>324</v>
      </c>
      <c r="J1151" s="367" t="s">
        <v>394</v>
      </c>
      <c r="K1151" s="366" t="s">
        <v>84</v>
      </c>
      <c r="L1151" s="387">
        <v>21</v>
      </c>
      <c r="M1151" s="388" t="s">
        <v>3808</v>
      </c>
      <c r="N1151" s="389">
        <v>1000</v>
      </c>
      <c r="O1151" s="390" t="s">
        <v>1348</v>
      </c>
      <c r="P1151" s="373" t="s">
        <v>1348</v>
      </c>
      <c r="Q1151" s="372" t="s">
        <v>3638</v>
      </c>
      <c r="R1151" s="374">
        <v>30</v>
      </c>
      <c r="S1151" s="375">
        <v>25</v>
      </c>
      <c r="T1151" s="392">
        <v>25</v>
      </c>
      <c r="U1151" s="391" t="s">
        <v>9502</v>
      </c>
      <c r="V1151" s="376">
        <v>118.33172126254854</v>
      </c>
      <c r="W1151" s="378">
        <v>119.92684420987344</v>
      </c>
      <c r="X1151" s="377">
        <v>60.035717263789003</v>
      </c>
      <c r="Y1151" s="387" t="s">
        <v>633</v>
      </c>
      <c r="Z1151" s="395" t="s">
        <v>4557</v>
      </c>
      <c r="AA1151" s="380">
        <v>198</v>
      </c>
      <c r="AB1151" s="379" t="s">
        <v>3630</v>
      </c>
      <c r="AC1151" s="380">
        <v>10</v>
      </c>
      <c r="AD1151" s="379" t="s">
        <v>3630</v>
      </c>
      <c r="AE1151" s="394">
        <v>0</v>
      </c>
      <c r="AF1151" s="396">
        <v>0</v>
      </c>
      <c r="AG1151" s="393">
        <v>0</v>
      </c>
      <c r="AH1151" s="397" t="s">
        <v>633</v>
      </c>
      <c r="AL1151" s="525" t="s">
        <v>16690</v>
      </c>
      <c r="AM1151" s="513" t="s">
        <v>84</v>
      </c>
      <c r="AN1151" s="508">
        <v>100</v>
      </c>
      <c r="AO1151" s="514">
        <v>1488</v>
      </c>
      <c r="AP1151" s="498">
        <v>1053</v>
      </c>
      <c r="AQ1151" s="515">
        <v>435</v>
      </c>
      <c r="AR1151" s="512" t="s">
        <v>16691</v>
      </c>
      <c r="BA1151" s="338" t="s">
        <v>9503</v>
      </c>
    </row>
    <row r="1152" spans="2:53" ht="16.5" customHeight="1">
      <c r="B1152" s="398" t="s">
        <v>9499</v>
      </c>
      <c r="C1152" s="381" t="s">
        <v>9500</v>
      </c>
      <c r="D1152" s="383">
        <v>1488</v>
      </c>
      <c r="E1152" s="382" t="s">
        <v>633</v>
      </c>
      <c r="F1152" s="369" t="s">
        <v>9504</v>
      </c>
      <c r="G1152" s="385" t="s">
        <v>9505</v>
      </c>
      <c r="H1152" s="386"/>
      <c r="I1152" s="384" t="s">
        <v>308</v>
      </c>
      <c r="J1152" s="367" t="s">
        <v>183</v>
      </c>
      <c r="K1152" s="366" t="s">
        <v>83</v>
      </c>
      <c r="L1152" s="387">
        <v>37</v>
      </c>
      <c r="M1152" s="388" t="s">
        <v>9506</v>
      </c>
      <c r="N1152" s="389">
        <v>100</v>
      </c>
      <c r="O1152" s="390" t="s">
        <v>1182</v>
      </c>
      <c r="P1152" s="373" t="s">
        <v>1182</v>
      </c>
      <c r="Q1152" s="372" t="s">
        <v>3814</v>
      </c>
      <c r="R1152" s="374">
        <v>25</v>
      </c>
      <c r="S1152" s="375">
        <v>35</v>
      </c>
      <c r="T1152" s="392">
        <v>20</v>
      </c>
      <c r="U1152" s="391" t="s">
        <v>9504</v>
      </c>
      <c r="V1152" s="376">
        <v>118.48577260665442</v>
      </c>
      <c r="W1152" s="378">
        <v>120.0677152157798</v>
      </c>
      <c r="X1152" s="377">
        <v>59.883256088782886</v>
      </c>
      <c r="Y1152" s="387" t="s">
        <v>633</v>
      </c>
      <c r="Z1152" s="395" t="s">
        <v>4557</v>
      </c>
      <c r="AA1152" s="380">
        <v>19</v>
      </c>
      <c r="AB1152" s="379" t="s">
        <v>3630</v>
      </c>
      <c r="AC1152" s="380">
        <v>0</v>
      </c>
      <c r="AD1152" s="379" t="s">
        <v>3630</v>
      </c>
      <c r="AE1152" s="394">
        <v>0</v>
      </c>
      <c r="AF1152" s="396">
        <v>1.327</v>
      </c>
      <c r="AG1152" s="393">
        <v>0</v>
      </c>
      <c r="AH1152" s="397" t="s">
        <v>7907</v>
      </c>
      <c r="AL1152" s="525" t="s">
        <v>16692</v>
      </c>
      <c r="AM1152" s="513" t="s">
        <v>83</v>
      </c>
      <c r="AN1152" s="508">
        <v>100</v>
      </c>
      <c r="AO1152" s="514">
        <v>1488</v>
      </c>
      <c r="AP1152" s="498">
        <v>1488</v>
      </c>
      <c r="AQ1152" s="515">
        <v>0</v>
      </c>
      <c r="AR1152" s="512" t="s">
        <v>16693</v>
      </c>
      <c r="BA1152" s="338" t="s">
        <v>9507</v>
      </c>
    </row>
    <row r="1153" spans="2:53" ht="16.5" customHeight="1">
      <c r="B1153" s="398" t="s">
        <v>9508</v>
      </c>
      <c r="C1153" s="381" t="s">
        <v>9509</v>
      </c>
      <c r="D1153" s="383">
        <v>1489</v>
      </c>
      <c r="E1153" s="382" t="s">
        <v>633</v>
      </c>
      <c r="F1153" s="369" t="s">
        <v>9510</v>
      </c>
      <c r="G1153" s="385" t="s">
        <v>9511</v>
      </c>
      <c r="H1153" s="386"/>
      <c r="I1153" s="384" t="s">
        <v>308</v>
      </c>
      <c r="J1153" s="367" t="s">
        <v>1232</v>
      </c>
      <c r="K1153" s="366" t="s">
        <v>83</v>
      </c>
      <c r="L1153" s="387">
        <v>15</v>
      </c>
      <c r="M1153" s="388" t="s">
        <v>9512</v>
      </c>
      <c r="N1153" s="389">
        <v>100</v>
      </c>
      <c r="O1153" s="390" t="s">
        <v>1182</v>
      </c>
      <c r="P1153" s="373" t="s">
        <v>1182</v>
      </c>
      <c r="Q1153" s="372" t="s">
        <v>3814</v>
      </c>
      <c r="R1153" s="374">
        <v>25</v>
      </c>
      <c r="S1153" s="375">
        <v>35</v>
      </c>
      <c r="T1153" s="392">
        <v>20</v>
      </c>
      <c r="U1153" s="391" t="s">
        <v>9510</v>
      </c>
      <c r="V1153" s="376">
        <v>118.46944274341702</v>
      </c>
      <c r="W1153" s="378">
        <v>120.05482321848713</v>
      </c>
      <c r="X1153" s="377">
        <v>59.872867019047924</v>
      </c>
      <c r="Y1153" s="387" t="s">
        <v>633</v>
      </c>
      <c r="Z1153" s="395" t="s">
        <v>4557</v>
      </c>
      <c r="AA1153" s="380">
        <v>19</v>
      </c>
      <c r="AB1153" s="379" t="s">
        <v>3630</v>
      </c>
      <c r="AC1153" s="380">
        <v>0</v>
      </c>
      <c r="AD1153" s="379" t="s">
        <v>3630</v>
      </c>
      <c r="AE1153" s="394">
        <v>0</v>
      </c>
      <c r="AF1153" s="396">
        <v>1.327</v>
      </c>
      <c r="AG1153" s="393">
        <v>0</v>
      </c>
      <c r="AH1153" s="397" t="s">
        <v>7907</v>
      </c>
      <c r="AL1153" s="525" t="s">
        <v>16694</v>
      </c>
      <c r="AM1153" s="513" t="s">
        <v>83</v>
      </c>
      <c r="AN1153" s="508">
        <v>100</v>
      </c>
      <c r="AO1153" s="514">
        <v>1489</v>
      </c>
      <c r="AP1153" s="498">
        <v>1489</v>
      </c>
      <c r="AQ1153" s="515">
        <v>0</v>
      </c>
      <c r="AR1153" s="512" t="s">
        <v>16695</v>
      </c>
      <c r="BA1153" s="338" t="s">
        <v>9513</v>
      </c>
    </row>
    <row r="1154" spans="2:53" ht="16.5" customHeight="1">
      <c r="B1154" s="398" t="s">
        <v>9514</v>
      </c>
      <c r="C1154" s="381" t="s">
        <v>9515</v>
      </c>
      <c r="D1154" s="383">
        <v>1489</v>
      </c>
      <c r="E1154" s="382" t="s">
        <v>633</v>
      </c>
      <c r="F1154" s="369" t="s">
        <v>9516</v>
      </c>
      <c r="G1154" s="385" t="s">
        <v>9517</v>
      </c>
      <c r="H1154" s="386"/>
      <c r="I1154" s="384" t="s">
        <v>1207</v>
      </c>
      <c r="J1154" s="367" t="s">
        <v>160</v>
      </c>
      <c r="K1154" s="366" t="s">
        <v>83</v>
      </c>
      <c r="L1154" s="387">
        <v>12</v>
      </c>
      <c r="M1154" s="388" t="s">
        <v>9518</v>
      </c>
      <c r="N1154" s="389">
        <v>1000</v>
      </c>
      <c r="O1154" s="390" t="s">
        <v>1350</v>
      </c>
      <c r="P1154" s="373" t="s">
        <v>1351</v>
      </c>
      <c r="Q1154" s="372" t="s">
        <v>3638</v>
      </c>
      <c r="R1154" s="374">
        <v>25</v>
      </c>
      <c r="S1154" s="375">
        <v>30</v>
      </c>
      <c r="T1154" s="392">
        <v>25</v>
      </c>
      <c r="U1154" s="391" t="s">
        <v>9516</v>
      </c>
      <c r="V1154" s="376">
        <v>118.45808766727288</v>
      </c>
      <c r="W1154" s="378">
        <v>120.04585868468912</v>
      </c>
      <c r="X1154" s="377">
        <v>59.868026824019005</v>
      </c>
      <c r="Y1154" s="387">
        <v>59.809999999999995</v>
      </c>
      <c r="Z1154" s="395" t="s">
        <v>4557</v>
      </c>
      <c r="AA1154" s="380">
        <v>199</v>
      </c>
      <c r="AB1154" s="379" t="s">
        <v>3630</v>
      </c>
      <c r="AC1154" s="380">
        <v>10</v>
      </c>
      <c r="AD1154" s="379" t="s">
        <v>3630</v>
      </c>
      <c r="AE1154" s="394">
        <v>0</v>
      </c>
      <c r="AF1154" s="396">
        <v>0</v>
      </c>
      <c r="AG1154" s="393">
        <v>0</v>
      </c>
      <c r="AH1154" s="397" t="s">
        <v>633</v>
      </c>
      <c r="AL1154" s="525" t="s">
        <v>16696</v>
      </c>
      <c r="AM1154" s="513" t="s">
        <v>83</v>
      </c>
      <c r="AN1154" s="508">
        <v>100</v>
      </c>
      <c r="AO1154" s="514">
        <v>1489</v>
      </c>
      <c r="AP1154" s="498">
        <v>1489</v>
      </c>
      <c r="AQ1154" s="515">
        <v>0</v>
      </c>
      <c r="AR1154" s="512" t="s">
        <v>16697</v>
      </c>
      <c r="BA1154" s="338" t="s">
        <v>9519</v>
      </c>
    </row>
    <row r="1155" spans="2:53" ht="16.5" customHeight="1">
      <c r="B1155" s="398" t="s">
        <v>9514</v>
      </c>
      <c r="C1155" s="381" t="s">
        <v>9515</v>
      </c>
      <c r="D1155" s="383">
        <v>1490</v>
      </c>
      <c r="E1155" s="382" t="s">
        <v>9517</v>
      </c>
      <c r="F1155" s="369" t="s">
        <v>9520</v>
      </c>
      <c r="G1155" s="385" t="s">
        <v>9521</v>
      </c>
      <c r="H1155" s="386"/>
      <c r="I1155" s="384" t="s">
        <v>331</v>
      </c>
      <c r="J1155" s="367" t="s">
        <v>394</v>
      </c>
      <c r="K1155" s="366" t="s">
        <v>84</v>
      </c>
      <c r="L1155" s="387">
        <v>13</v>
      </c>
      <c r="M1155" s="388" t="s">
        <v>9522</v>
      </c>
      <c r="N1155" s="389">
        <v>1000</v>
      </c>
      <c r="O1155" s="390" t="s">
        <v>1348</v>
      </c>
      <c r="P1155" s="373" t="s">
        <v>1349</v>
      </c>
      <c r="Q1155" s="372" t="s">
        <v>3638</v>
      </c>
      <c r="R1155" s="374">
        <v>38</v>
      </c>
      <c r="S1155" s="375">
        <v>25</v>
      </c>
      <c r="T1155" s="392">
        <v>25</v>
      </c>
      <c r="U1155" s="391" t="s">
        <v>9520</v>
      </c>
      <c r="V1155" s="376">
        <v>118.19342444048328</v>
      </c>
      <c r="W1155" s="378">
        <v>119.77866904337493</v>
      </c>
      <c r="X1155" s="377">
        <v>59.9739532580709</v>
      </c>
      <c r="Y1155" s="387">
        <v>60.11</v>
      </c>
      <c r="Z1155" s="395" t="s">
        <v>4557</v>
      </c>
      <c r="AA1155" s="380">
        <v>121.25</v>
      </c>
      <c r="AB1155" s="379" t="s">
        <v>3630</v>
      </c>
      <c r="AC1155" s="380">
        <v>10</v>
      </c>
      <c r="AD1155" s="379" t="s">
        <v>3630</v>
      </c>
      <c r="AE1155" s="394">
        <v>0</v>
      </c>
      <c r="AF1155" s="396">
        <v>0</v>
      </c>
      <c r="AG1155" s="393">
        <v>0</v>
      </c>
      <c r="AH1155" s="397" t="s">
        <v>633</v>
      </c>
      <c r="AL1155" s="525" t="s">
        <v>16698</v>
      </c>
      <c r="AM1155" s="513" t="s">
        <v>84</v>
      </c>
      <c r="AN1155" s="508">
        <v>100</v>
      </c>
      <c r="AO1155" s="514">
        <v>1490</v>
      </c>
      <c r="AP1155" s="498">
        <v>1053</v>
      </c>
      <c r="AQ1155" s="515">
        <v>437</v>
      </c>
      <c r="AR1155" s="512" t="s">
        <v>16699</v>
      </c>
      <c r="BA1155" s="338" t="s">
        <v>9523</v>
      </c>
    </row>
    <row r="1156" spans="2:53" ht="16.5" customHeight="1">
      <c r="B1156" s="398" t="s">
        <v>9524</v>
      </c>
      <c r="C1156" s="381" t="s">
        <v>9525</v>
      </c>
      <c r="D1156" s="383">
        <v>1490</v>
      </c>
      <c r="E1156" s="382" t="s">
        <v>9526</v>
      </c>
      <c r="F1156" s="369" t="s">
        <v>9527</v>
      </c>
      <c r="G1156" s="385" t="s">
        <v>9528</v>
      </c>
      <c r="H1156" s="386"/>
      <c r="I1156" s="384" t="s">
        <v>331</v>
      </c>
      <c r="J1156" s="367" t="s">
        <v>174</v>
      </c>
      <c r="K1156" s="366" t="s">
        <v>84</v>
      </c>
      <c r="L1156" s="387">
        <v>7</v>
      </c>
      <c r="M1156" s="388" t="s">
        <v>9530</v>
      </c>
      <c r="N1156" s="389">
        <v>1000</v>
      </c>
      <c r="O1156" s="390" t="s">
        <v>1348</v>
      </c>
      <c r="P1156" s="373" t="s">
        <v>1349</v>
      </c>
      <c r="Q1156" s="372" t="s">
        <v>3638</v>
      </c>
      <c r="R1156" s="374">
        <v>38</v>
      </c>
      <c r="S1156" s="375">
        <v>25</v>
      </c>
      <c r="T1156" s="392">
        <v>25</v>
      </c>
      <c r="U1156" s="391" t="s">
        <v>9527</v>
      </c>
      <c r="V1156" s="376">
        <v>118.17346009110716</v>
      </c>
      <c r="W1156" s="378">
        <v>119.75727866904337</v>
      </c>
      <c r="X1156" s="377">
        <v>59.964630619924741</v>
      </c>
      <c r="Y1156" s="387">
        <v>60.1</v>
      </c>
      <c r="Z1156" s="395" t="s">
        <v>4557</v>
      </c>
      <c r="AA1156" s="380">
        <v>121.25</v>
      </c>
      <c r="AB1156" s="379" t="s">
        <v>3630</v>
      </c>
      <c r="AC1156" s="380">
        <v>10</v>
      </c>
      <c r="AD1156" s="379" t="s">
        <v>3630</v>
      </c>
      <c r="AE1156" s="394">
        <v>0</v>
      </c>
      <c r="AF1156" s="396">
        <v>0</v>
      </c>
      <c r="AG1156" s="393">
        <v>0</v>
      </c>
      <c r="AH1156" s="397" t="s">
        <v>633</v>
      </c>
      <c r="AL1156" s="525" t="s">
        <v>16700</v>
      </c>
      <c r="AM1156" s="513" t="s">
        <v>84</v>
      </c>
      <c r="AN1156" s="508">
        <v>100</v>
      </c>
      <c r="AO1156" s="514">
        <v>1490</v>
      </c>
      <c r="AP1156" s="498">
        <v>1053</v>
      </c>
      <c r="AQ1156" s="515">
        <v>437</v>
      </c>
      <c r="AR1156" s="512" t="s">
        <v>16701</v>
      </c>
      <c r="BA1156" s="338" t="s">
        <v>9531</v>
      </c>
    </row>
    <row r="1157" spans="2:53" ht="16.5" customHeight="1">
      <c r="B1157" s="398" t="s">
        <v>9532</v>
      </c>
      <c r="C1157" s="381" t="s">
        <v>9533</v>
      </c>
      <c r="D1157" s="383">
        <v>1491</v>
      </c>
      <c r="E1157" s="382" t="s">
        <v>9534</v>
      </c>
      <c r="F1157" s="369" t="s">
        <v>9421</v>
      </c>
      <c r="G1157" s="385" t="s">
        <v>9535</v>
      </c>
      <c r="H1157" s="386"/>
      <c r="I1157" s="384" t="s">
        <v>1207</v>
      </c>
      <c r="J1157" s="367" t="s">
        <v>1137</v>
      </c>
      <c r="K1157" s="366" t="s">
        <v>84</v>
      </c>
      <c r="L1157" s="387">
        <v>13</v>
      </c>
      <c r="M1157" s="388" t="s">
        <v>9536</v>
      </c>
      <c r="N1157" s="389">
        <v>1000</v>
      </c>
      <c r="O1157" s="390" t="s">
        <v>1350</v>
      </c>
      <c r="P1157" s="373" t="s">
        <v>1351</v>
      </c>
      <c r="Q1157" s="372" t="s">
        <v>3638</v>
      </c>
      <c r="R1157" s="374">
        <v>25</v>
      </c>
      <c r="S1157" s="375">
        <v>30</v>
      </c>
      <c r="T1157" s="392">
        <v>25</v>
      </c>
      <c r="U1157" s="391" t="s">
        <v>9421</v>
      </c>
      <c r="V1157" s="376">
        <v>118.43309126805754</v>
      </c>
      <c r="W1157" s="378">
        <v>120.02612468530857</v>
      </c>
      <c r="X1157" s="377">
        <v>60.085392023316949</v>
      </c>
      <c r="Y1157" s="387">
        <v>59.79</v>
      </c>
      <c r="Z1157" s="395" t="s">
        <v>4557</v>
      </c>
      <c r="AA1157" s="380">
        <v>199</v>
      </c>
      <c r="AB1157" s="379" t="s">
        <v>3630</v>
      </c>
      <c r="AC1157" s="380">
        <v>10</v>
      </c>
      <c r="AD1157" s="379" t="s">
        <v>3630</v>
      </c>
      <c r="AE1157" s="394">
        <v>0</v>
      </c>
      <c r="AF1157" s="396">
        <v>0</v>
      </c>
      <c r="AG1157" s="393">
        <v>0</v>
      </c>
      <c r="AH1157" s="397" t="s">
        <v>633</v>
      </c>
      <c r="AL1157" s="525" t="s">
        <v>16702</v>
      </c>
      <c r="AM1157" s="513" t="s">
        <v>84</v>
      </c>
      <c r="AN1157" s="508">
        <v>100</v>
      </c>
      <c r="AO1157" s="514">
        <v>1491</v>
      </c>
      <c r="AP1157" s="498">
        <v>1056</v>
      </c>
      <c r="AQ1157" s="515">
        <v>435</v>
      </c>
      <c r="AR1157" s="512" t="s">
        <v>16661</v>
      </c>
      <c r="BA1157" s="338" t="s">
        <v>9537</v>
      </c>
    </row>
    <row r="1158" spans="2:53" ht="16.5" customHeight="1">
      <c r="B1158" s="398" t="s">
        <v>9538</v>
      </c>
      <c r="C1158" s="381" t="s">
        <v>9539</v>
      </c>
      <c r="D1158" s="383">
        <v>1492</v>
      </c>
      <c r="E1158" s="382" t="s">
        <v>9170</v>
      </c>
      <c r="F1158" s="369" t="s">
        <v>9540</v>
      </c>
      <c r="G1158" s="385" t="s">
        <v>9170</v>
      </c>
      <c r="H1158" s="386"/>
      <c r="I1158" s="384" t="s">
        <v>324</v>
      </c>
      <c r="J1158" s="367" t="s">
        <v>1005</v>
      </c>
      <c r="K1158" s="366" t="s">
        <v>84</v>
      </c>
      <c r="L1158" s="387">
        <v>6</v>
      </c>
      <c r="M1158" s="388" t="s">
        <v>7066</v>
      </c>
      <c r="N1158" s="389">
        <v>1000</v>
      </c>
      <c r="O1158" s="390" t="s">
        <v>1348</v>
      </c>
      <c r="P1158" s="373" t="s">
        <v>1348</v>
      </c>
      <c r="Q1158" s="372" t="s">
        <v>3638</v>
      </c>
      <c r="R1158" s="374">
        <v>30</v>
      </c>
      <c r="S1158" s="375">
        <v>25</v>
      </c>
      <c r="T1158" s="392">
        <v>25</v>
      </c>
      <c r="U1158" s="391" t="s">
        <v>9540</v>
      </c>
      <c r="V1158" s="376">
        <v>118.26906652718685</v>
      </c>
      <c r="W1158" s="378">
        <v>119.85971413627163</v>
      </c>
      <c r="X1158" s="377">
        <v>60.010609668270746</v>
      </c>
      <c r="Y1158" s="387" t="s">
        <v>633</v>
      </c>
      <c r="Z1158" s="395" t="s">
        <v>4557</v>
      </c>
      <c r="AA1158" s="380">
        <v>198</v>
      </c>
      <c r="AB1158" s="379" t="s">
        <v>3630</v>
      </c>
      <c r="AC1158" s="380">
        <v>10</v>
      </c>
      <c r="AD1158" s="379" t="s">
        <v>3630</v>
      </c>
      <c r="AE1158" s="394">
        <v>0</v>
      </c>
      <c r="AF1158" s="396">
        <v>0</v>
      </c>
      <c r="AG1158" s="393">
        <v>0</v>
      </c>
      <c r="AH1158" s="397" t="s">
        <v>633</v>
      </c>
      <c r="AL1158" s="525" t="s">
        <v>16703</v>
      </c>
      <c r="AM1158" s="513" t="s">
        <v>84</v>
      </c>
      <c r="AN1158" s="508">
        <v>100</v>
      </c>
      <c r="AO1158" s="514">
        <v>1492</v>
      </c>
      <c r="AP1158" s="498">
        <v>1055</v>
      </c>
      <c r="AQ1158" s="515">
        <v>437</v>
      </c>
      <c r="AR1158" s="512" t="s">
        <v>16704</v>
      </c>
      <c r="BA1158" s="338" t="s">
        <v>9541</v>
      </c>
    </row>
    <row r="1159" spans="2:53" ht="16.5" customHeight="1">
      <c r="B1159" s="398" t="s">
        <v>9542</v>
      </c>
      <c r="C1159" s="381" t="s">
        <v>9543</v>
      </c>
      <c r="D1159" s="383">
        <v>1491</v>
      </c>
      <c r="E1159" s="382" t="s">
        <v>633</v>
      </c>
      <c r="F1159" s="369" t="s">
        <v>9544</v>
      </c>
      <c r="G1159" s="385" t="s">
        <v>9545</v>
      </c>
      <c r="H1159" s="386"/>
      <c r="I1159" s="384" t="s">
        <v>324</v>
      </c>
      <c r="J1159" s="367" t="s">
        <v>647</v>
      </c>
      <c r="K1159" s="366" t="s">
        <v>83</v>
      </c>
      <c r="L1159" s="387">
        <v>30</v>
      </c>
      <c r="M1159" s="388" t="s">
        <v>6817</v>
      </c>
      <c r="N1159" s="389">
        <v>1000</v>
      </c>
      <c r="O1159" s="390" t="s">
        <v>1348</v>
      </c>
      <c r="P1159" s="373" t="s">
        <v>1348</v>
      </c>
      <c r="Q1159" s="372" t="s">
        <v>3638</v>
      </c>
      <c r="R1159" s="374">
        <v>20</v>
      </c>
      <c r="S1159" s="375">
        <v>30</v>
      </c>
      <c r="T1159" s="392">
        <v>30</v>
      </c>
      <c r="U1159" s="391" t="s">
        <v>9544</v>
      </c>
      <c r="V1159" s="376">
        <v>118.42366391153992</v>
      </c>
      <c r="W1159" s="378">
        <v>120.01868203542624</v>
      </c>
      <c r="X1159" s="377">
        <v>59.848827026516922</v>
      </c>
      <c r="Y1159" s="387" t="s">
        <v>633</v>
      </c>
      <c r="Z1159" s="395" t="s">
        <v>4557</v>
      </c>
      <c r="AA1159" s="380">
        <v>198</v>
      </c>
      <c r="AB1159" s="379" t="s">
        <v>3630</v>
      </c>
      <c r="AC1159" s="380">
        <v>10</v>
      </c>
      <c r="AD1159" s="379" t="s">
        <v>3630</v>
      </c>
      <c r="AE1159" s="394">
        <v>0</v>
      </c>
      <c r="AF1159" s="396">
        <v>0</v>
      </c>
      <c r="AG1159" s="393">
        <v>0</v>
      </c>
      <c r="AH1159" s="397" t="s">
        <v>633</v>
      </c>
      <c r="AL1159" s="525" t="s">
        <v>16705</v>
      </c>
      <c r="AM1159" s="513" t="s">
        <v>83</v>
      </c>
      <c r="AN1159" s="508">
        <v>100</v>
      </c>
      <c r="AO1159" s="514">
        <v>1491</v>
      </c>
      <c r="AP1159" s="498">
        <v>1491</v>
      </c>
      <c r="AQ1159" s="515">
        <v>0</v>
      </c>
      <c r="AR1159" s="512" t="s">
        <v>16706</v>
      </c>
      <c r="BA1159" s="338" t="s">
        <v>9546</v>
      </c>
    </row>
    <row r="1160" spans="2:53" ht="16.5" customHeight="1">
      <c r="B1160" s="398" t="s">
        <v>9547</v>
      </c>
      <c r="C1160" s="381" t="s">
        <v>9548</v>
      </c>
      <c r="D1160" s="383">
        <v>1492</v>
      </c>
      <c r="E1160" s="382" t="s">
        <v>9549</v>
      </c>
      <c r="F1160" s="369" t="s">
        <v>9550</v>
      </c>
      <c r="G1160" s="385" t="s">
        <v>9136</v>
      </c>
      <c r="H1160" s="386"/>
      <c r="I1160" s="384" t="s">
        <v>827</v>
      </c>
      <c r="J1160" s="367" t="s">
        <v>76</v>
      </c>
      <c r="K1160" s="366" t="s">
        <v>84</v>
      </c>
      <c r="L1160" s="387">
        <v>98</v>
      </c>
      <c r="M1160" s="388" t="s">
        <v>9552</v>
      </c>
      <c r="N1160" s="389">
        <v>1000</v>
      </c>
      <c r="O1160" s="390" t="s">
        <v>1182</v>
      </c>
      <c r="P1160" s="373" t="s">
        <v>1182</v>
      </c>
      <c r="Q1160" s="372" t="s">
        <v>3638</v>
      </c>
      <c r="R1160" s="374">
        <v>25</v>
      </c>
      <c r="S1160" s="375">
        <v>35</v>
      </c>
      <c r="T1160" s="392">
        <v>20</v>
      </c>
      <c r="U1160" s="391" t="s">
        <v>9550</v>
      </c>
      <c r="V1160" s="376">
        <v>118.40833333333335</v>
      </c>
      <c r="W1160" s="378">
        <v>120.00657894736842</v>
      </c>
      <c r="X1160" s="377">
        <v>60.072543859649109</v>
      </c>
      <c r="Y1160" s="387" t="s">
        <v>633</v>
      </c>
      <c r="Z1160" s="395" t="s">
        <v>4557</v>
      </c>
      <c r="AA1160" s="380">
        <v>196</v>
      </c>
      <c r="AB1160" s="379" t="s">
        <v>3630</v>
      </c>
      <c r="AC1160" s="380">
        <v>5</v>
      </c>
      <c r="AD1160" s="379" t="s">
        <v>3630</v>
      </c>
      <c r="AE1160" s="394">
        <v>0</v>
      </c>
      <c r="AF1160" s="396">
        <v>0</v>
      </c>
      <c r="AG1160" s="393">
        <v>0</v>
      </c>
      <c r="AH1160" s="397" t="s">
        <v>633</v>
      </c>
      <c r="AL1160" s="525" t="s">
        <v>16707</v>
      </c>
      <c r="AM1160" s="513" t="s">
        <v>84</v>
      </c>
      <c r="AN1160" s="508">
        <v>100</v>
      </c>
      <c r="AO1160" s="514">
        <v>1492</v>
      </c>
      <c r="AP1160" s="498">
        <v>1056</v>
      </c>
      <c r="AQ1160" s="515">
        <v>436</v>
      </c>
      <c r="AR1160" s="512" t="s">
        <v>16708</v>
      </c>
      <c r="BA1160" s="338" t="s">
        <v>9553</v>
      </c>
    </row>
    <row r="1161" spans="2:53" ht="16.5" customHeight="1">
      <c r="B1161" s="398" t="s">
        <v>9554</v>
      </c>
      <c r="C1161" s="381" t="s">
        <v>9555</v>
      </c>
      <c r="D1161" s="383">
        <v>1493</v>
      </c>
      <c r="E1161" s="382" t="s">
        <v>9556</v>
      </c>
      <c r="F1161" s="369" t="s">
        <v>9557</v>
      </c>
      <c r="G1161" s="385" t="s">
        <v>9558</v>
      </c>
      <c r="H1161" s="386"/>
      <c r="I1161" s="384" t="s">
        <v>331</v>
      </c>
      <c r="J1161" s="367" t="s">
        <v>798</v>
      </c>
      <c r="K1161" s="366" t="s">
        <v>84</v>
      </c>
      <c r="L1161" s="387">
        <v>6</v>
      </c>
      <c r="M1161" s="388" t="s">
        <v>9559</v>
      </c>
      <c r="N1161" s="389">
        <v>1000</v>
      </c>
      <c r="O1161" s="390" t="s">
        <v>1348</v>
      </c>
      <c r="P1161" s="373" t="s">
        <v>1349</v>
      </c>
      <c r="Q1161" s="372" t="s">
        <v>3638</v>
      </c>
      <c r="R1161" s="374">
        <v>38</v>
      </c>
      <c r="S1161" s="375">
        <v>25</v>
      </c>
      <c r="T1161" s="392">
        <v>25</v>
      </c>
      <c r="U1161" s="391" t="s">
        <v>9557</v>
      </c>
      <c r="V1161" s="376">
        <v>118.13574965339674</v>
      </c>
      <c r="W1161" s="378">
        <v>119.71687462863935</v>
      </c>
      <c r="X1161" s="377">
        <v>59.948687858981955</v>
      </c>
      <c r="Y1161" s="387">
        <v>60.08</v>
      </c>
      <c r="Z1161" s="395" t="s">
        <v>4557</v>
      </c>
      <c r="AA1161" s="380">
        <v>121.25</v>
      </c>
      <c r="AB1161" s="379" t="s">
        <v>3630</v>
      </c>
      <c r="AC1161" s="380">
        <v>10</v>
      </c>
      <c r="AD1161" s="379" t="s">
        <v>3630</v>
      </c>
      <c r="AE1161" s="394">
        <v>0</v>
      </c>
      <c r="AF1161" s="396">
        <v>0</v>
      </c>
      <c r="AG1161" s="393">
        <v>0</v>
      </c>
      <c r="AH1161" s="397" t="s">
        <v>633</v>
      </c>
      <c r="AL1161" s="525" t="s">
        <v>16709</v>
      </c>
      <c r="AM1161" s="513" t="s">
        <v>84</v>
      </c>
      <c r="AN1161" s="508">
        <v>100</v>
      </c>
      <c r="AO1161" s="514">
        <v>1493</v>
      </c>
      <c r="AP1161" s="498">
        <v>1055</v>
      </c>
      <c r="AQ1161" s="515">
        <v>438</v>
      </c>
      <c r="AR1161" s="512" t="s">
        <v>16710</v>
      </c>
      <c r="BA1161" s="338" t="s">
        <v>9560</v>
      </c>
    </row>
    <row r="1162" spans="2:53" ht="16.5" customHeight="1">
      <c r="B1162" s="398" t="s">
        <v>9561</v>
      </c>
      <c r="C1162" s="381" t="s">
        <v>9562</v>
      </c>
      <c r="D1162" s="383">
        <v>1493</v>
      </c>
      <c r="E1162" s="382" t="s">
        <v>633</v>
      </c>
      <c r="F1162" s="369" t="s">
        <v>9563</v>
      </c>
      <c r="G1162" s="385" t="s">
        <v>9564</v>
      </c>
      <c r="H1162" s="386"/>
      <c r="I1162" s="384" t="s">
        <v>827</v>
      </c>
      <c r="J1162" s="367" t="s">
        <v>504</v>
      </c>
      <c r="K1162" s="366" t="s">
        <v>83</v>
      </c>
      <c r="L1162" s="387">
        <v>12</v>
      </c>
      <c r="M1162" s="388" t="s">
        <v>9565</v>
      </c>
      <c r="N1162" s="389">
        <v>1000</v>
      </c>
      <c r="O1162" s="390" t="s">
        <v>1182</v>
      </c>
      <c r="P1162" s="373" t="s">
        <v>1182</v>
      </c>
      <c r="Q1162" s="372" t="s">
        <v>3638</v>
      </c>
      <c r="R1162" s="374">
        <v>20</v>
      </c>
      <c r="S1162" s="375">
        <v>35</v>
      </c>
      <c r="T1162" s="392">
        <v>30</v>
      </c>
      <c r="U1162" s="391" t="s">
        <v>9563</v>
      </c>
      <c r="V1162" s="376">
        <v>118.39607843137256</v>
      </c>
      <c r="W1162" s="378">
        <v>119.99579831932773</v>
      </c>
      <c r="X1162" s="377">
        <v>59.834061624649856</v>
      </c>
      <c r="Y1162" s="387" t="s">
        <v>633</v>
      </c>
      <c r="Z1162" s="395" t="s">
        <v>4557</v>
      </c>
      <c r="AA1162" s="380">
        <v>147</v>
      </c>
      <c r="AB1162" s="379" t="s">
        <v>3630</v>
      </c>
      <c r="AC1162" s="380">
        <v>5</v>
      </c>
      <c r="AD1162" s="379" t="s">
        <v>3630</v>
      </c>
      <c r="AE1162" s="394">
        <v>0</v>
      </c>
      <c r="AF1162" s="396">
        <v>0</v>
      </c>
      <c r="AG1162" s="393">
        <v>0</v>
      </c>
      <c r="AH1162" s="397" t="s">
        <v>633</v>
      </c>
      <c r="AL1162" s="525" t="s">
        <v>16711</v>
      </c>
      <c r="AM1162" s="513" t="s">
        <v>83</v>
      </c>
      <c r="AN1162" s="508">
        <v>100</v>
      </c>
      <c r="AO1162" s="514">
        <v>1493</v>
      </c>
      <c r="AP1162" s="498">
        <v>1493</v>
      </c>
      <c r="AQ1162" s="515">
        <v>0</v>
      </c>
      <c r="AR1162" s="512" t="s">
        <v>16712</v>
      </c>
      <c r="BA1162" s="338" t="s">
        <v>9566</v>
      </c>
    </row>
    <row r="1163" spans="2:53" ht="16.5" customHeight="1">
      <c r="B1163" s="398" t="s">
        <v>9567</v>
      </c>
      <c r="C1163" s="381" t="s">
        <v>9568</v>
      </c>
      <c r="D1163" s="383">
        <v>1494</v>
      </c>
      <c r="E1163" s="382" t="s">
        <v>633</v>
      </c>
      <c r="F1163" s="369" t="s">
        <v>9569</v>
      </c>
      <c r="G1163" s="385" t="s">
        <v>9570</v>
      </c>
      <c r="H1163" s="386"/>
      <c r="I1163" s="384" t="s">
        <v>1208</v>
      </c>
      <c r="J1163" s="367" t="s">
        <v>365</v>
      </c>
      <c r="K1163" s="366" t="s">
        <v>83</v>
      </c>
      <c r="L1163" s="387">
        <v>11</v>
      </c>
      <c r="M1163" s="388" t="s">
        <v>9571</v>
      </c>
      <c r="N1163" s="389">
        <v>500</v>
      </c>
      <c r="O1163" s="390" t="s">
        <v>1182</v>
      </c>
      <c r="P1163" s="373" t="s">
        <v>1182</v>
      </c>
      <c r="Q1163" s="372" t="s">
        <v>3638</v>
      </c>
      <c r="R1163" s="374">
        <v>20</v>
      </c>
      <c r="S1163" s="375">
        <v>30</v>
      </c>
      <c r="T1163" s="392">
        <v>30</v>
      </c>
      <c r="U1163" s="391" t="s">
        <v>9569</v>
      </c>
      <c r="V1163" s="376">
        <v>118.38699186991869</v>
      </c>
      <c r="W1163" s="378">
        <v>119.98606271777003</v>
      </c>
      <c r="X1163" s="377">
        <v>59.82847270615563</v>
      </c>
      <c r="Y1163" s="387" t="s">
        <v>633</v>
      </c>
      <c r="Z1163" s="395" t="s">
        <v>4557</v>
      </c>
      <c r="AA1163" s="380">
        <v>97</v>
      </c>
      <c r="AB1163" s="379" t="s">
        <v>3630</v>
      </c>
      <c r="AC1163" s="380">
        <v>2</v>
      </c>
      <c r="AD1163" s="379" t="s">
        <v>3630</v>
      </c>
      <c r="AE1163" s="394">
        <v>0</v>
      </c>
      <c r="AF1163" s="396">
        <v>8.0280000000000005</v>
      </c>
      <c r="AG1163" s="393">
        <v>0</v>
      </c>
      <c r="AH1163" s="397" t="s">
        <v>8985</v>
      </c>
      <c r="AL1163" s="525" t="s">
        <v>16713</v>
      </c>
      <c r="AM1163" s="513" t="s">
        <v>83</v>
      </c>
      <c r="AN1163" s="508">
        <v>100</v>
      </c>
      <c r="AO1163" s="514">
        <v>1494</v>
      </c>
      <c r="AP1163" s="498">
        <v>1494</v>
      </c>
      <c r="AQ1163" s="515">
        <v>0</v>
      </c>
      <c r="AR1163" s="512" t="s">
        <v>16714</v>
      </c>
      <c r="BA1163" s="338" t="s">
        <v>9572</v>
      </c>
    </row>
    <row r="1164" spans="2:53" ht="16.5" customHeight="1">
      <c r="B1164" s="398" t="s">
        <v>9573</v>
      </c>
      <c r="C1164" s="381" t="s">
        <v>9574</v>
      </c>
      <c r="D1164" s="383">
        <v>1494</v>
      </c>
      <c r="E1164" s="382" t="s">
        <v>633</v>
      </c>
      <c r="F1164" s="369" t="s">
        <v>9575</v>
      </c>
      <c r="G1164" s="385" t="s">
        <v>9576</v>
      </c>
      <c r="H1164" s="386"/>
      <c r="I1164" s="384" t="s">
        <v>308</v>
      </c>
      <c r="J1164" s="367" t="s">
        <v>493</v>
      </c>
      <c r="K1164" s="366" t="s">
        <v>83</v>
      </c>
      <c r="L1164" s="387">
        <v>42</v>
      </c>
      <c r="M1164" s="388" t="s">
        <v>9577</v>
      </c>
      <c r="N1164" s="389">
        <v>100</v>
      </c>
      <c r="O1164" s="390" t="s">
        <v>1182</v>
      </c>
      <c r="P1164" s="373" t="s">
        <v>1182</v>
      </c>
      <c r="Q1164" s="372" t="s">
        <v>3814</v>
      </c>
      <c r="R1164" s="374">
        <v>25</v>
      </c>
      <c r="S1164" s="375">
        <v>35</v>
      </c>
      <c r="T1164" s="392">
        <v>20</v>
      </c>
      <c r="U1164" s="391" t="s">
        <v>9575</v>
      </c>
      <c r="V1164" s="376">
        <v>118.37962849561136</v>
      </c>
      <c r="W1164" s="378">
        <v>119.97817338815503</v>
      </c>
      <c r="X1164" s="377">
        <v>59.826099058116796</v>
      </c>
      <c r="Y1164" s="387" t="s">
        <v>633</v>
      </c>
      <c r="Z1164" s="395" t="s">
        <v>4557</v>
      </c>
      <c r="AA1164" s="380">
        <v>19</v>
      </c>
      <c r="AB1164" s="379" t="s">
        <v>3630</v>
      </c>
      <c r="AC1164" s="380">
        <v>0</v>
      </c>
      <c r="AD1164" s="379" t="s">
        <v>3630</v>
      </c>
      <c r="AE1164" s="394">
        <v>0</v>
      </c>
      <c r="AF1164" s="396">
        <v>1.3240000000000001</v>
      </c>
      <c r="AG1164" s="393">
        <v>0</v>
      </c>
      <c r="AH1164" s="397" t="s">
        <v>7907</v>
      </c>
      <c r="AL1164" s="525" t="s">
        <v>16715</v>
      </c>
      <c r="AM1164" s="513" t="s">
        <v>83</v>
      </c>
      <c r="AN1164" s="508">
        <v>100</v>
      </c>
      <c r="AO1164" s="514">
        <v>1494</v>
      </c>
      <c r="AP1164" s="498">
        <v>1494</v>
      </c>
      <c r="AQ1164" s="515">
        <v>0</v>
      </c>
      <c r="AR1164" s="512" t="s">
        <v>16716</v>
      </c>
      <c r="BA1164" s="338" t="s">
        <v>9578</v>
      </c>
    </row>
    <row r="1165" spans="2:53" ht="16.5" customHeight="1">
      <c r="B1165" s="398" t="s">
        <v>9579</v>
      </c>
      <c r="C1165" s="381" t="s">
        <v>9580</v>
      </c>
      <c r="D1165" s="383">
        <v>1495</v>
      </c>
      <c r="E1165" s="382" t="s">
        <v>633</v>
      </c>
      <c r="F1165" s="369" t="s">
        <v>9581</v>
      </c>
      <c r="G1165" s="385" t="s">
        <v>9191</v>
      </c>
      <c r="H1165" s="386"/>
      <c r="I1165" s="384" t="s">
        <v>404</v>
      </c>
      <c r="J1165" s="367" t="s">
        <v>94</v>
      </c>
      <c r="K1165" s="366" t="s">
        <v>83</v>
      </c>
      <c r="L1165" s="387">
        <v>14</v>
      </c>
      <c r="M1165" s="388" t="s">
        <v>9583</v>
      </c>
      <c r="N1165" s="389">
        <v>1000</v>
      </c>
      <c r="O1165" s="390" t="s">
        <v>1182</v>
      </c>
      <c r="P1165" s="373" t="s">
        <v>1182</v>
      </c>
      <c r="Q1165" s="372" t="s">
        <v>3814</v>
      </c>
      <c r="R1165" s="374">
        <v>30</v>
      </c>
      <c r="S1165" s="375">
        <v>30</v>
      </c>
      <c r="T1165" s="392">
        <v>20</v>
      </c>
      <c r="U1165" s="391" t="s">
        <v>9581</v>
      </c>
      <c r="V1165" s="376">
        <v>118.36666666666667</v>
      </c>
      <c r="W1165" s="378">
        <v>119.96428571428572</v>
      </c>
      <c r="X1165" s="377">
        <v>59.819523809523815</v>
      </c>
      <c r="Y1165" s="387" t="s">
        <v>633</v>
      </c>
      <c r="Z1165" s="395" t="s">
        <v>4557</v>
      </c>
      <c r="AA1165" s="380">
        <v>195</v>
      </c>
      <c r="AB1165" s="379" t="s">
        <v>3630</v>
      </c>
      <c r="AC1165" s="380">
        <v>10</v>
      </c>
      <c r="AD1165" s="379" t="s">
        <v>3630</v>
      </c>
      <c r="AE1165" s="394">
        <v>0</v>
      </c>
      <c r="AF1165" s="396">
        <v>0</v>
      </c>
      <c r="AG1165" s="393">
        <v>0</v>
      </c>
      <c r="AH1165" s="397" t="s">
        <v>633</v>
      </c>
      <c r="AL1165" s="525" t="s">
        <v>16717</v>
      </c>
      <c r="AM1165" s="513" t="s">
        <v>83</v>
      </c>
      <c r="AN1165" s="508">
        <v>100</v>
      </c>
      <c r="AO1165" s="514">
        <v>1495</v>
      </c>
      <c r="AP1165" s="498">
        <v>1495</v>
      </c>
      <c r="AQ1165" s="515">
        <v>0</v>
      </c>
      <c r="AR1165" s="512" t="s">
        <v>16718</v>
      </c>
      <c r="BA1165" s="338" t="s">
        <v>9584</v>
      </c>
    </row>
    <row r="1166" spans="2:53" ht="16.5" customHeight="1">
      <c r="B1166" s="398" t="s">
        <v>9579</v>
      </c>
      <c r="C1166" s="381" t="s">
        <v>9580</v>
      </c>
      <c r="D1166" s="383">
        <v>1495</v>
      </c>
      <c r="E1166" s="382" t="s">
        <v>9191</v>
      </c>
      <c r="F1166" s="369" t="s">
        <v>9585</v>
      </c>
      <c r="G1166" s="385" t="s">
        <v>9586</v>
      </c>
      <c r="H1166" s="386"/>
      <c r="I1166" s="384" t="s">
        <v>403</v>
      </c>
      <c r="J1166" s="367" t="s">
        <v>195</v>
      </c>
      <c r="K1166" s="366" t="s">
        <v>84</v>
      </c>
      <c r="L1166" s="387">
        <v>16</v>
      </c>
      <c r="M1166" s="388" t="s">
        <v>9587</v>
      </c>
      <c r="N1166" s="389">
        <v>1000</v>
      </c>
      <c r="O1166" s="390" t="s">
        <v>1350</v>
      </c>
      <c r="P1166" s="373" t="s">
        <v>1351</v>
      </c>
      <c r="Q1166" s="372" t="s">
        <v>3638</v>
      </c>
      <c r="R1166" s="374">
        <v>30</v>
      </c>
      <c r="S1166" s="375">
        <v>25</v>
      </c>
      <c r="T1166" s="392">
        <v>20</v>
      </c>
      <c r="U1166" s="391" t="s">
        <v>9585</v>
      </c>
      <c r="V1166" s="376">
        <v>118.35914283947581</v>
      </c>
      <c r="W1166" s="378">
        <v>119.95622447086694</v>
      </c>
      <c r="X1166" s="377">
        <v>60.05231634482864</v>
      </c>
      <c r="Y1166" s="387">
        <v>60.21</v>
      </c>
      <c r="Z1166" s="395" t="s">
        <v>4557</v>
      </c>
      <c r="AA1166" s="380">
        <v>198</v>
      </c>
      <c r="AB1166" s="379" t="s">
        <v>3630</v>
      </c>
      <c r="AC1166" s="380">
        <v>50</v>
      </c>
      <c r="AD1166" s="379" t="s">
        <v>3630</v>
      </c>
      <c r="AE1166" s="394">
        <v>0</v>
      </c>
      <c r="AF1166" s="396">
        <v>0</v>
      </c>
      <c r="AG1166" s="393">
        <v>0</v>
      </c>
      <c r="AH1166" s="397" t="s">
        <v>633</v>
      </c>
      <c r="AL1166" s="525" t="s">
        <v>16719</v>
      </c>
      <c r="AM1166" s="513" t="s">
        <v>84</v>
      </c>
      <c r="AN1166" s="508">
        <v>100</v>
      </c>
      <c r="AO1166" s="514">
        <v>1495</v>
      </c>
      <c r="AP1166" s="498">
        <v>1058</v>
      </c>
      <c r="AQ1166" s="515">
        <v>437</v>
      </c>
      <c r="AR1166" s="512" t="s">
        <v>16720</v>
      </c>
      <c r="BA1166" s="338" t="s">
        <v>9588</v>
      </c>
    </row>
    <row r="1167" spans="2:53" ht="16.5" customHeight="1">
      <c r="B1167" s="398" t="s">
        <v>9579</v>
      </c>
      <c r="C1167" s="381" t="s">
        <v>9580</v>
      </c>
      <c r="D1167" s="383">
        <v>1496</v>
      </c>
      <c r="E1167" s="382" t="s">
        <v>9589</v>
      </c>
      <c r="F1167" s="369" t="s">
        <v>9590</v>
      </c>
      <c r="G1167" s="385" t="s">
        <v>9589</v>
      </c>
      <c r="H1167" s="386"/>
      <c r="I1167" s="384" t="s">
        <v>324</v>
      </c>
      <c r="J1167" s="367" t="s">
        <v>104</v>
      </c>
      <c r="K1167" s="366" t="s">
        <v>84</v>
      </c>
      <c r="L1167" s="387">
        <v>5</v>
      </c>
      <c r="M1167" s="388" t="s">
        <v>8197</v>
      </c>
      <c r="N1167" s="389">
        <v>1000</v>
      </c>
      <c r="O1167" s="390" t="s">
        <v>1348</v>
      </c>
      <c r="P1167" s="373" t="s">
        <v>1348</v>
      </c>
      <c r="Q1167" s="372" t="s">
        <v>3638</v>
      </c>
      <c r="R1167" s="374">
        <v>30</v>
      </c>
      <c r="S1167" s="375">
        <v>25</v>
      </c>
      <c r="T1167" s="392">
        <v>25</v>
      </c>
      <c r="U1167" s="391" t="s">
        <v>9590</v>
      </c>
      <c r="V1167" s="376">
        <v>118.20641179182518</v>
      </c>
      <c r="W1167" s="378">
        <v>119.79258406266983</v>
      </c>
      <c r="X1167" s="377">
        <v>59.980502072752479</v>
      </c>
      <c r="Y1167" s="387" t="s">
        <v>633</v>
      </c>
      <c r="Z1167" s="395" t="s">
        <v>4557</v>
      </c>
      <c r="AA1167" s="380">
        <v>198</v>
      </c>
      <c r="AB1167" s="379" t="s">
        <v>3630</v>
      </c>
      <c r="AC1167" s="380">
        <v>10</v>
      </c>
      <c r="AD1167" s="379" t="s">
        <v>3630</v>
      </c>
      <c r="AE1167" s="394">
        <v>0</v>
      </c>
      <c r="AF1167" s="396">
        <v>0</v>
      </c>
      <c r="AG1167" s="393">
        <v>0</v>
      </c>
      <c r="AH1167" s="397" t="s">
        <v>633</v>
      </c>
      <c r="AL1167" s="525" t="s">
        <v>16721</v>
      </c>
      <c r="AM1167" s="513" t="s">
        <v>84</v>
      </c>
      <c r="AN1167" s="508">
        <v>100</v>
      </c>
      <c r="AO1167" s="514">
        <v>1496</v>
      </c>
      <c r="AP1167" s="498">
        <v>1057</v>
      </c>
      <c r="AQ1167" s="515">
        <v>439</v>
      </c>
      <c r="AR1167" s="512" t="s">
        <v>16722</v>
      </c>
      <c r="BA1167" s="338" t="s">
        <v>9591</v>
      </c>
    </row>
    <row r="1168" spans="2:53" ht="16.5" customHeight="1">
      <c r="B1168" s="398" t="s">
        <v>9592</v>
      </c>
      <c r="C1168" s="381" t="s">
        <v>9593</v>
      </c>
      <c r="D1168" s="383">
        <v>1496</v>
      </c>
      <c r="E1168" s="382" t="s">
        <v>9528</v>
      </c>
      <c r="F1168" s="369" t="s">
        <v>9502</v>
      </c>
      <c r="G1168" s="385" t="s">
        <v>9282</v>
      </c>
      <c r="H1168" s="386"/>
      <c r="I1168" s="384" t="s">
        <v>622</v>
      </c>
      <c r="J1168" s="367" t="s">
        <v>1098</v>
      </c>
      <c r="K1168" s="366" t="s">
        <v>84</v>
      </c>
      <c r="L1168" s="387">
        <v>25</v>
      </c>
      <c r="M1168" s="388" t="s">
        <v>9398</v>
      </c>
      <c r="N1168" s="389">
        <v>1000</v>
      </c>
      <c r="O1168" s="390" t="s">
        <v>1182</v>
      </c>
      <c r="P1168" s="373" t="s">
        <v>1182</v>
      </c>
      <c r="Q1168" s="372" t="s">
        <v>3638</v>
      </c>
      <c r="R1168" s="374">
        <v>25</v>
      </c>
      <c r="S1168" s="375">
        <v>25</v>
      </c>
      <c r="T1168" s="392">
        <v>25</v>
      </c>
      <c r="U1168" s="391" t="s">
        <v>9502</v>
      </c>
      <c r="V1168" s="376">
        <v>118.33333333333333</v>
      </c>
      <c r="W1168" s="378">
        <v>119.92857142857143</v>
      </c>
      <c r="X1168" s="377">
        <v>60.039047619047615</v>
      </c>
      <c r="Y1168" s="387" t="s">
        <v>633</v>
      </c>
      <c r="Z1168" s="395" t="s">
        <v>4557</v>
      </c>
      <c r="AA1168" s="380">
        <v>237.5</v>
      </c>
      <c r="AB1168" s="379" t="s">
        <v>3630</v>
      </c>
      <c r="AC1168" s="380">
        <v>0</v>
      </c>
      <c r="AD1168" s="379" t="s">
        <v>3630</v>
      </c>
      <c r="AE1168" s="394">
        <v>0</v>
      </c>
      <c r="AF1168" s="396">
        <v>0</v>
      </c>
      <c r="AG1168" s="393">
        <v>0</v>
      </c>
      <c r="AH1168" s="397" t="s">
        <v>8881</v>
      </c>
      <c r="AL1168" s="525" t="s">
        <v>16723</v>
      </c>
      <c r="AM1168" s="513" t="s">
        <v>84</v>
      </c>
      <c r="AN1168" s="508">
        <v>100</v>
      </c>
      <c r="AO1168" s="514">
        <v>1496</v>
      </c>
      <c r="AP1168" s="498">
        <v>1059</v>
      </c>
      <c r="AQ1168" s="515">
        <v>437</v>
      </c>
      <c r="AR1168" s="512" t="s">
        <v>16724</v>
      </c>
      <c r="BA1168" s="338" t="s">
        <v>9594</v>
      </c>
    </row>
    <row r="1169" spans="2:53" ht="16.5" customHeight="1">
      <c r="B1169" s="398" t="s">
        <v>9595</v>
      </c>
      <c r="C1169" s="381" t="s">
        <v>9596</v>
      </c>
      <c r="D1169" s="383">
        <v>1497</v>
      </c>
      <c r="E1169" s="382" t="s">
        <v>9597</v>
      </c>
      <c r="F1169" s="369" t="s">
        <v>9469</v>
      </c>
      <c r="G1169" s="385" t="s">
        <v>9470</v>
      </c>
      <c r="H1169" s="386"/>
      <c r="I1169" s="384" t="s">
        <v>403</v>
      </c>
      <c r="J1169" s="367" t="s">
        <v>174</v>
      </c>
      <c r="K1169" s="366" t="s">
        <v>84</v>
      </c>
      <c r="L1169" s="387">
        <v>7</v>
      </c>
      <c r="M1169" s="388" t="s">
        <v>9599</v>
      </c>
      <c r="N1169" s="389">
        <v>1000</v>
      </c>
      <c r="O1169" s="390" t="s">
        <v>1350</v>
      </c>
      <c r="P1169" s="373" t="s">
        <v>1351</v>
      </c>
      <c r="Q1169" s="372" t="s">
        <v>3638</v>
      </c>
      <c r="R1169" s="374">
        <v>30</v>
      </c>
      <c r="S1169" s="375">
        <v>25</v>
      </c>
      <c r="T1169" s="392">
        <v>20</v>
      </c>
      <c r="U1169" s="391" t="s">
        <v>9469</v>
      </c>
      <c r="V1169" s="376">
        <v>118.31989864313528</v>
      </c>
      <c r="W1169" s="378">
        <v>119.91417711764494</v>
      </c>
      <c r="X1169" s="377">
        <v>60.032962119609898</v>
      </c>
      <c r="Y1169" s="387">
        <v>60.19</v>
      </c>
      <c r="Z1169" s="395" t="s">
        <v>4557</v>
      </c>
      <c r="AA1169" s="380">
        <v>198</v>
      </c>
      <c r="AB1169" s="379" t="s">
        <v>3630</v>
      </c>
      <c r="AC1169" s="380">
        <v>50</v>
      </c>
      <c r="AD1169" s="379" t="s">
        <v>3630</v>
      </c>
      <c r="AE1169" s="394">
        <v>0</v>
      </c>
      <c r="AF1169" s="396">
        <v>0</v>
      </c>
      <c r="AG1169" s="393">
        <v>0</v>
      </c>
      <c r="AH1169" s="397" t="s">
        <v>633</v>
      </c>
      <c r="AL1169" s="525" t="s">
        <v>16725</v>
      </c>
      <c r="AM1169" s="513" t="s">
        <v>84</v>
      </c>
      <c r="AN1169" s="508">
        <v>100</v>
      </c>
      <c r="AO1169" s="514">
        <v>1497</v>
      </c>
      <c r="AP1169" s="498">
        <v>1059</v>
      </c>
      <c r="AQ1169" s="515">
        <v>438</v>
      </c>
      <c r="AR1169" s="512" t="s">
        <v>16676</v>
      </c>
      <c r="BA1169" s="338" t="s">
        <v>9600</v>
      </c>
    </row>
    <row r="1170" spans="2:53" ht="16.5" customHeight="1">
      <c r="B1170" s="398" t="s">
        <v>9595</v>
      </c>
      <c r="C1170" s="381" t="s">
        <v>9596</v>
      </c>
      <c r="D1170" s="383">
        <v>1497</v>
      </c>
      <c r="E1170" s="382" t="s">
        <v>633</v>
      </c>
      <c r="F1170" s="369" t="s">
        <v>9601</v>
      </c>
      <c r="G1170" s="385" t="s">
        <v>9597</v>
      </c>
      <c r="H1170" s="386"/>
      <c r="I1170" s="384" t="s">
        <v>1207</v>
      </c>
      <c r="J1170" s="367" t="s">
        <v>1132</v>
      </c>
      <c r="K1170" s="366" t="s">
        <v>84</v>
      </c>
      <c r="L1170" s="387">
        <v>17</v>
      </c>
      <c r="M1170" s="388" t="s">
        <v>9602</v>
      </c>
      <c r="N1170" s="389">
        <v>1000</v>
      </c>
      <c r="O1170" s="390" t="s">
        <v>1350</v>
      </c>
      <c r="P1170" s="373" t="s">
        <v>1351</v>
      </c>
      <c r="Q1170" s="372" t="s">
        <v>3638</v>
      </c>
      <c r="R1170" s="374">
        <v>25</v>
      </c>
      <c r="S1170" s="375">
        <v>30</v>
      </c>
      <c r="T1170" s="392">
        <v>25</v>
      </c>
      <c r="U1170" s="391" t="s">
        <v>9601</v>
      </c>
      <c r="V1170" s="376">
        <v>118.32413731221536</v>
      </c>
      <c r="W1170" s="378">
        <v>119.91871854880218</v>
      </c>
      <c r="X1170" s="377">
        <v>59.798572069491222</v>
      </c>
      <c r="Y1170" s="387">
        <v>59.739999999999995</v>
      </c>
      <c r="Z1170" s="395" t="s">
        <v>4557</v>
      </c>
      <c r="AA1170" s="380">
        <v>199</v>
      </c>
      <c r="AB1170" s="379" t="s">
        <v>3630</v>
      </c>
      <c r="AC1170" s="380">
        <v>10</v>
      </c>
      <c r="AD1170" s="379" t="s">
        <v>3630</v>
      </c>
      <c r="AE1170" s="394">
        <v>0</v>
      </c>
      <c r="AF1170" s="396">
        <v>0</v>
      </c>
      <c r="AG1170" s="393">
        <v>0</v>
      </c>
      <c r="AH1170" s="397" t="s">
        <v>633</v>
      </c>
      <c r="AL1170" s="525" t="s">
        <v>16726</v>
      </c>
      <c r="AM1170" s="513" t="s">
        <v>84</v>
      </c>
      <c r="AN1170" s="508">
        <v>100</v>
      </c>
      <c r="AO1170" s="514">
        <v>1497</v>
      </c>
      <c r="AP1170" s="498">
        <v>1058</v>
      </c>
      <c r="AQ1170" s="515">
        <v>439</v>
      </c>
      <c r="AR1170" s="512" t="s">
        <v>16727</v>
      </c>
      <c r="BA1170" s="338" t="s">
        <v>9603</v>
      </c>
    </row>
    <row r="1171" spans="2:53" ht="16.5" customHeight="1">
      <c r="B1171" s="398" t="s">
        <v>9604</v>
      </c>
      <c r="C1171" s="381" t="s">
        <v>9605</v>
      </c>
      <c r="D1171" s="383">
        <v>1498</v>
      </c>
      <c r="E1171" s="382" t="s">
        <v>633</v>
      </c>
      <c r="F1171" s="369" t="s">
        <v>9469</v>
      </c>
      <c r="G1171" s="385" t="s">
        <v>9606</v>
      </c>
      <c r="H1171" s="386"/>
      <c r="I1171" s="384" t="s">
        <v>827</v>
      </c>
      <c r="J1171" s="367" t="s">
        <v>365</v>
      </c>
      <c r="K1171" s="366" t="s">
        <v>83</v>
      </c>
      <c r="L1171" s="387">
        <v>18</v>
      </c>
      <c r="M1171" s="388" t="s">
        <v>9607</v>
      </c>
      <c r="N1171" s="389">
        <v>1000</v>
      </c>
      <c r="O1171" s="390" t="s">
        <v>1182</v>
      </c>
      <c r="P1171" s="373" t="s">
        <v>1182</v>
      </c>
      <c r="Q1171" s="372" t="s">
        <v>3638</v>
      </c>
      <c r="R1171" s="374">
        <v>20</v>
      </c>
      <c r="S1171" s="375">
        <v>35</v>
      </c>
      <c r="T1171" s="392">
        <v>30</v>
      </c>
      <c r="U1171" s="391" t="s">
        <v>9469</v>
      </c>
      <c r="V1171" s="376">
        <v>118.31764705882352</v>
      </c>
      <c r="W1171" s="378">
        <v>119.91176470588235</v>
      </c>
      <c r="X1171" s="377">
        <v>59.79529411764706</v>
      </c>
      <c r="Y1171" s="387" t="s">
        <v>633</v>
      </c>
      <c r="Z1171" s="395" t="s">
        <v>4557</v>
      </c>
      <c r="AA1171" s="380">
        <v>147</v>
      </c>
      <c r="AB1171" s="379" t="s">
        <v>3630</v>
      </c>
      <c r="AC1171" s="380">
        <v>5</v>
      </c>
      <c r="AD1171" s="379" t="s">
        <v>3630</v>
      </c>
      <c r="AE1171" s="394">
        <v>0</v>
      </c>
      <c r="AF1171" s="396">
        <v>0</v>
      </c>
      <c r="AG1171" s="393">
        <v>0</v>
      </c>
      <c r="AH1171" s="397" t="s">
        <v>633</v>
      </c>
      <c r="AL1171" s="525" t="s">
        <v>16728</v>
      </c>
      <c r="AM1171" s="513" t="s">
        <v>83</v>
      </c>
      <c r="AN1171" s="508">
        <v>100</v>
      </c>
      <c r="AO1171" s="514">
        <v>1498</v>
      </c>
      <c r="AP1171" s="498">
        <v>1498</v>
      </c>
      <c r="AQ1171" s="515">
        <v>0</v>
      </c>
      <c r="AR1171" s="512" t="s">
        <v>16729</v>
      </c>
      <c r="BA1171" s="338" t="s">
        <v>9608</v>
      </c>
    </row>
    <row r="1172" spans="2:53" ht="16.5" customHeight="1">
      <c r="B1172" s="398" t="s">
        <v>9609</v>
      </c>
      <c r="C1172" s="381" t="s">
        <v>9610</v>
      </c>
      <c r="D1172" s="383">
        <v>1499</v>
      </c>
      <c r="E1172" s="382" t="s">
        <v>633</v>
      </c>
      <c r="F1172" s="369" t="s">
        <v>9611</v>
      </c>
      <c r="G1172" s="385" t="s">
        <v>9612</v>
      </c>
      <c r="H1172" s="386"/>
      <c r="I1172" s="384" t="s">
        <v>324</v>
      </c>
      <c r="J1172" s="367" t="s">
        <v>917</v>
      </c>
      <c r="K1172" s="366" t="s">
        <v>83</v>
      </c>
      <c r="L1172" s="387">
        <v>33</v>
      </c>
      <c r="M1172" s="388" t="s">
        <v>3808</v>
      </c>
      <c r="N1172" s="389">
        <v>1000</v>
      </c>
      <c r="O1172" s="390" t="s">
        <v>1348</v>
      </c>
      <c r="P1172" s="373" t="s">
        <v>1348</v>
      </c>
      <c r="Q1172" s="372" t="s">
        <v>3638</v>
      </c>
      <c r="R1172" s="374">
        <v>20</v>
      </c>
      <c r="S1172" s="375">
        <v>30</v>
      </c>
      <c r="T1172" s="392">
        <v>30</v>
      </c>
      <c r="U1172" s="391" t="s">
        <v>9611</v>
      </c>
      <c r="V1172" s="376">
        <v>118.30243173676369</v>
      </c>
      <c r="W1172" s="378">
        <v>119.89546257510396</v>
      </c>
      <c r="X1172" s="377">
        <v>59.786052844066155</v>
      </c>
      <c r="Y1172" s="387" t="s">
        <v>633</v>
      </c>
      <c r="Z1172" s="395" t="s">
        <v>4557</v>
      </c>
      <c r="AA1172" s="380">
        <v>198</v>
      </c>
      <c r="AB1172" s="379" t="s">
        <v>3630</v>
      </c>
      <c r="AC1172" s="380">
        <v>10</v>
      </c>
      <c r="AD1172" s="379" t="s">
        <v>3630</v>
      </c>
      <c r="AE1172" s="394">
        <v>0</v>
      </c>
      <c r="AF1172" s="396">
        <v>0</v>
      </c>
      <c r="AG1172" s="393">
        <v>0</v>
      </c>
      <c r="AH1172" s="397" t="s">
        <v>633</v>
      </c>
      <c r="AL1172" s="525" t="s">
        <v>16730</v>
      </c>
      <c r="AM1172" s="513" t="s">
        <v>83</v>
      </c>
      <c r="AN1172" s="508">
        <v>100</v>
      </c>
      <c r="AO1172" s="514">
        <v>1499</v>
      </c>
      <c r="AP1172" s="498">
        <v>1499</v>
      </c>
      <c r="AQ1172" s="515">
        <v>0</v>
      </c>
      <c r="AR1172" s="512" t="s">
        <v>16731</v>
      </c>
      <c r="BA1172" s="338" t="s">
        <v>9613</v>
      </c>
    </row>
    <row r="1173" spans="2:53" ht="16.5" customHeight="1">
      <c r="B1173" s="398" t="s">
        <v>9609</v>
      </c>
      <c r="C1173" s="381" t="s">
        <v>9610</v>
      </c>
      <c r="D1173" s="383">
        <v>1499</v>
      </c>
      <c r="E1173" s="382" t="s">
        <v>633</v>
      </c>
      <c r="F1173" s="369" t="s">
        <v>9611</v>
      </c>
      <c r="G1173" s="385" t="s">
        <v>9612</v>
      </c>
      <c r="H1173" s="386"/>
      <c r="I1173" s="384" t="s">
        <v>324</v>
      </c>
      <c r="J1173" s="367" t="s">
        <v>991</v>
      </c>
      <c r="K1173" s="366" t="s">
        <v>83</v>
      </c>
      <c r="L1173" s="387">
        <v>16</v>
      </c>
      <c r="M1173" s="388" t="s">
        <v>3808</v>
      </c>
      <c r="N1173" s="389">
        <v>1000</v>
      </c>
      <c r="O1173" s="390" t="s">
        <v>1348</v>
      </c>
      <c r="P1173" s="373" t="s">
        <v>1348</v>
      </c>
      <c r="Q1173" s="372" t="s">
        <v>3638</v>
      </c>
      <c r="R1173" s="374">
        <v>20</v>
      </c>
      <c r="S1173" s="375">
        <v>30</v>
      </c>
      <c r="T1173" s="392">
        <v>30</v>
      </c>
      <c r="U1173" s="391" t="s">
        <v>9611</v>
      </c>
      <c r="V1173" s="376">
        <v>118.30243173676369</v>
      </c>
      <c r="W1173" s="378">
        <v>119.89546257510396</v>
      </c>
      <c r="X1173" s="377">
        <v>59.786052844066155</v>
      </c>
      <c r="Y1173" s="387" t="s">
        <v>633</v>
      </c>
      <c r="Z1173" s="395" t="s">
        <v>4557</v>
      </c>
      <c r="AA1173" s="380">
        <v>198</v>
      </c>
      <c r="AB1173" s="379" t="s">
        <v>3630</v>
      </c>
      <c r="AC1173" s="380">
        <v>10</v>
      </c>
      <c r="AD1173" s="379" t="s">
        <v>3630</v>
      </c>
      <c r="AE1173" s="394">
        <v>0</v>
      </c>
      <c r="AF1173" s="396">
        <v>0</v>
      </c>
      <c r="AG1173" s="393">
        <v>0</v>
      </c>
      <c r="AH1173" s="397" t="s">
        <v>633</v>
      </c>
      <c r="AL1173" s="525" t="s">
        <v>16732</v>
      </c>
      <c r="AM1173" s="513" t="s">
        <v>83</v>
      </c>
      <c r="AN1173" s="508">
        <v>100</v>
      </c>
      <c r="AO1173" s="514">
        <v>1499</v>
      </c>
      <c r="AP1173" s="498">
        <v>1499</v>
      </c>
      <c r="AQ1173" s="515">
        <v>0</v>
      </c>
      <c r="AR1173" s="512" t="s">
        <v>16731</v>
      </c>
      <c r="BA1173" s="338" t="s">
        <v>9614</v>
      </c>
    </row>
    <row r="1174" spans="2:53" ht="16.5" customHeight="1">
      <c r="B1174" s="398" t="s">
        <v>9609</v>
      </c>
      <c r="C1174" s="381" t="s">
        <v>9610</v>
      </c>
      <c r="D1174" s="383">
        <v>1498</v>
      </c>
      <c r="E1174" s="382" t="s">
        <v>9612</v>
      </c>
      <c r="F1174" s="369" t="s">
        <v>9615</v>
      </c>
      <c r="G1174" s="385" t="s">
        <v>9612</v>
      </c>
      <c r="H1174" s="386"/>
      <c r="I1174" s="384" t="s">
        <v>324</v>
      </c>
      <c r="J1174" s="367" t="s">
        <v>107</v>
      </c>
      <c r="K1174" s="366" t="s">
        <v>84</v>
      </c>
      <c r="L1174" s="387">
        <v>10</v>
      </c>
      <c r="M1174" s="388" t="s">
        <v>9617</v>
      </c>
      <c r="N1174" s="389">
        <v>1000</v>
      </c>
      <c r="O1174" s="390" t="s">
        <v>1348</v>
      </c>
      <c r="P1174" s="373" t="s">
        <v>1348</v>
      </c>
      <c r="Q1174" s="372" t="s">
        <v>3638</v>
      </c>
      <c r="R1174" s="374">
        <v>30</v>
      </c>
      <c r="S1174" s="375">
        <v>25</v>
      </c>
      <c r="T1174" s="392">
        <v>25</v>
      </c>
      <c r="U1174" s="391" t="s">
        <v>9615</v>
      </c>
      <c r="V1174" s="376">
        <v>118.1437570564635</v>
      </c>
      <c r="W1174" s="378">
        <v>119.72545398906801</v>
      </c>
      <c r="X1174" s="377">
        <v>59.950394477234234</v>
      </c>
      <c r="Y1174" s="387" t="s">
        <v>633</v>
      </c>
      <c r="Z1174" s="395" t="s">
        <v>4557</v>
      </c>
      <c r="AA1174" s="380">
        <v>198</v>
      </c>
      <c r="AB1174" s="379" t="s">
        <v>3630</v>
      </c>
      <c r="AC1174" s="380">
        <v>10</v>
      </c>
      <c r="AD1174" s="379" t="s">
        <v>3630</v>
      </c>
      <c r="AE1174" s="394">
        <v>0</v>
      </c>
      <c r="AF1174" s="396">
        <v>0</v>
      </c>
      <c r="AG1174" s="393">
        <v>0</v>
      </c>
      <c r="AH1174" s="397" t="s">
        <v>633</v>
      </c>
      <c r="AL1174" s="525" t="s">
        <v>16733</v>
      </c>
      <c r="AM1174" s="513" t="s">
        <v>84</v>
      </c>
      <c r="AN1174" s="508">
        <v>100</v>
      </c>
      <c r="AO1174" s="514">
        <v>1498</v>
      </c>
      <c r="AP1174" s="498">
        <v>1058</v>
      </c>
      <c r="AQ1174" s="515">
        <v>440</v>
      </c>
      <c r="AR1174" s="512" t="s">
        <v>16734</v>
      </c>
      <c r="BA1174" s="338" t="s">
        <v>9618</v>
      </c>
    </row>
    <row r="1175" spans="2:53" ht="16.5" customHeight="1">
      <c r="B1175" s="398" t="s">
        <v>9609</v>
      </c>
      <c r="C1175" s="381" t="s">
        <v>9610</v>
      </c>
      <c r="D1175" s="383">
        <v>1500</v>
      </c>
      <c r="E1175" s="382" t="s">
        <v>9619</v>
      </c>
      <c r="F1175" s="369" t="s">
        <v>9620</v>
      </c>
      <c r="G1175" s="385" t="s">
        <v>9307</v>
      </c>
      <c r="H1175" s="386"/>
      <c r="I1175" s="384" t="s">
        <v>1207</v>
      </c>
      <c r="J1175" s="367" t="s">
        <v>1133</v>
      </c>
      <c r="K1175" s="366" t="s">
        <v>84</v>
      </c>
      <c r="L1175" s="387">
        <v>17</v>
      </c>
      <c r="M1175" s="388" t="s">
        <v>9621</v>
      </c>
      <c r="N1175" s="389">
        <v>1000</v>
      </c>
      <c r="O1175" s="390" t="s">
        <v>1350</v>
      </c>
      <c r="P1175" s="373" t="s">
        <v>1351</v>
      </c>
      <c r="Q1175" s="372" t="s">
        <v>3638</v>
      </c>
      <c r="R1175" s="374">
        <v>25</v>
      </c>
      <c r="S1175" s="375">
        <v>35</v>
      </c>
      <c r="T1175" s="392">
        <v>20</v>
      </c>
      <c r="U1175" s="391" t="s">
        <v>9620</v>
      </c>
      <c r="V1175" s="376">
        <v>118.29627185478796</v>
      </c>
      <c r="W1175" s="378">
        <v>119.88886270155852</v>
      </c>
      <c r="X1175" s="377">
        <v>60.022432721826767</v>
      </c>
      <c r="Y1175" s="387">
        <v>59.72</v>
      </c>
      <c r="Z1175" s="395" t="s">
        <v>4557</v>
      </c>
      <c r="AA1175" s="380">
        <v>199</v>
      </c>
      <c r="AB1175" s="379" t="s">
        <v>3630</v>
      </c>
      <c r="AC1175" s="380">
        <v>10</v>
      </c>
      <c r="AD1175" s="379" t="s">
        <v>3630</v>
      </c>
      <c r="AE1175" s="394">
        <v>0</v>
      </c>
      <c r="AF1175" s="396">
        <v>0</v>
      </c>
      <c r="AG1175" s="393">
        <v>0</v>
      </c>
      <c r="AH1175" s="397" t="s">
        <v>633</v>
      </c>
      <c r="AL1175" s="525" t="s">
        <v>16735</v>
      </c>
      <c r="AM1175" s="513" t="s">
        <v>84</v>
      </c>
      <c r="AN1175" s="508">
        <v>100</v>
      </c>
      <c r="AO1175" s="514">
        <v>1500</v>
      </c>
      <c r="AP1175" s="498">
        <v>1061</v>
      </c>
      <c r="AQ1175" s="515">
        <v>439</v>
      </c>
      <c r="AR1175" s="512" t="s">
        <v>16736</v>
      </c>
      <c r="BA1175" s="338" t="s">
        <v>9622</v>
      </c>
    </row>
    <row r="1176" spans="2:53" ht="16.5" customHeight="1">
      <c r="B1176" s="398" t="s">
        <v>9623</v>
      </c>
      <c r="C1176" s="381" t="s">
        <v>9624</v>
      </c>
      <c r="D1176" s="383">
        <v>1500</v>
      </c>
      <c r="E1176" s="382" t="s">
        <v>633</v>
      </c>
      <c r="F1176" s="369" t="s">
        <v>9625</v>
      </c>
      <c r="G1176" s="385" t="s">
        <v>9626</v>
      </c>
      <c r="H1176" s="386"/>
      <c r="I1176" s="384" t="s">
        <v>827</v>
      </c>
      <c r="J1176" s="367" t="s">
        <v>493</v>
      </c>
      <c r="K1176" s="366" t="s">
        <v>83</v>
      </c>
      <c r="L1176" s="387">
        <v>27</v>
      </c>
      <c r="M1176" s="388" t="s">
        <v>9627</v>
      </c>
      <c r="N1176" s="389">
        <v>1000</v>
      </c>
      <c r="O1176" s="390" t="s">
        <v>1182</v>
      </c>
      <c r="P1176" s="373" t="s">
        <v>1182</v>
      </c>
      <c r="Q1176" s="372" t="s">
        <v>3638</v>
      </c>
      <c r="R1176" s="374">
        <v>20</v>
      </c>
      <c r="S1176" s="375">
        <v>35</v>
      </c>
      <c r="T1176" s="392">
        <v>30</v>
      </c>
      <c r="U1176" s="391" t="s">
        <v>9625</v>
      </c>
      <c r="V1176" s="376">
        <v>118.27843137254902</v>
      </c>
      <c r="W1176" s="378">
        <v>119.86974789915968</v>
      </c>
      <c r="X1176" s="377">
        <v>59.770910364145649</v>
      </c>
      <c r="Y1176" s="387" t="s">
        <v>633</v>
      </c>
      <c r="Z1176" s="395" t="s">
        <v>4557</v>
      </c>
      <c r="AA1176" s="380">
        <v>147</v>
      </c>
      <c r="AB1176" s="379" t="s">
        <v>3630</v>
      </c>
      <c r="AC1176" s="380">
        <v>5</v>
      </c>
      <c r="AD1176" s="379" t="s">
        <v>3630</v>
      </c>
      <c r="AE1176" s="394">
        <v>0</v>
      </c>
      <c r="AF1176" s="396">
        <v>0</v>
      </c>
      <c r="AG1176" s="393">
        <v>0</v>
      </c>
      <c r="AH1176" s="397" t="s">
        <v>633</v>
      </c>
      <c r="AL1176" s="525" t="s">
        <v>16737</v>
      </c>
      <c r="AM1176" s="513" t="s">
        <v>83</v>
      </c>
      <c r="AN1176" s="508">
        <v>100</v>
      </c>
      <c r="AO1176" s="514">
        <v>1500</v>
      </c>
      <c r="AP1176" s="498">
        <v>1500</v>
      </c>
      <c r="AQ1176" s="515">
        <v>0</v>
      </c>
      <c r="AR1176" s="512" t="s">
        <v>16738</v>
      </c>
      <c r="BA1176" s="338" t="s">
        <v>9628</v>
      </c>
    </row>
    <row r="1177" spans="2:53" ht="16.5" customHeight="1">
      <c r="B1177" s="398" t="s">
        <v>9623</v>
      </c>
      <c r="C1177" s="381" t="s">
        <v>9624</v>
      </c>
      <c r="D1177" s="383">
        <v>1501</v>
      </c>
      <c r="E1177" s="382" t="s">
        <v>633</v>
      </c>
      <c r="F1177" s="369" t="s">
        <v>9625</v>
      </c>
      <c r="G1177" s="385" t="s">
        <v>9626</v>
      </c>
      <c r="H1177" s="386"/>
      <c r="I1177" s="384" t="s">
        <v>827</v>
      </c>
      <c r="J1177" s="367" t="s">
        <v>830</v>
      </c>
      <c r="K1177" s="366" t="s">
        <v>83</v>
      </c>
      <c r="L1177" s="387">
        <v>17</v>
      </c>
      <c r="M1177" s="388" t="s">
        <v>9627</v>
      </c>
      <c r="N1177" s="389">
        <v>1000</v>
      </c>
      <c r="O1177" s="390" t="s">
        <v>1182</v>
      </c>
      <c r="P1177" s="373" t="s">
        <v>1182</v>
      </c>
      <c r="Q1177" s="372" t="s">
        <v>3638</v>
      </c>
      <c r="R1177" s="374">
        <v>20</v>
      </c>
      <c r="S1177" s="375">
        <v>35</v>
      </c>
      <c r="T1177" s="392">
        <v>30</v>
      </c>
      <c r="U1177" s="391" t="s">
        <v>9625</v>
      </c>
      <c r="V1177" s="376">
        <v>118.27843137254902</v>
      </c>
      <c r="W1177" s="378">
        <v>119.86974789915968</v>
      </c>
      <c r="X1177" s="377">
        <v>59.770910364145649</v>
      </c>
      <c r="Y1177" s="387" t="s">
        <v>633</v>
      </c>
      <c r="Z1177" s="395" t="s">
        <v>4557</v>
      </c>
      <c r="AA1177" s="380">
        <v>147</v>
      </c>
      <c r="AB1177" s="379" t="s">
        <v>3630</v>
      </c>
      <c r="AC1177" s="380">
        <v>5</v>
      </c>
      <c r="AD1177" s="379" t="s">
        <v>3630</v>
      </c>
      <c r="AE1177" s="394">
        <v>0</v>
      </c>
      <c r="AF1177" s="396">
        <v>0</v>
      </c>
      <c r="AG1177" s="393">
        <v>0</v>
      </c>
      <c r="AH1177" s="397" t="s">
        <v>633</v>
      </c>
      <c r="AL1177" s="525" t="s">
        <v>16739</v>
      </c>
      <c r="AM1177" s="513" t="s">
        <v>83</v>
      </c>
      <c r="AN1177" s="508">
        <v>100</v>
      </c>
      <c r="AO1177" s="514">
        <v>1501</v>
      </c>
      <c r="AP1177" s="498">
        <v>1501</v>
      </c>
      <c r="AQ1177" s="515">
        <v>0</v>
      </c>
      <c r="AR1177" s="512" t="s">
        <v>16738</v>
      </c>
      <c r="BA1177" s="338" t="s">
        <v>9629</v>
      </c>
    </row>
    <row r="1178" spans="2:53" ht="16.5" customHeight="1">
      <c r="B1178" s="398" t="s">
        <v>9630</v>
      </c>
      <c r="C1178" s="381" t="s">
        <v>9631</v>
      </c>
      <c r="D1178" s="383">
        <v>1502</v>
      </c>
      <c r="E1178" s="382" t="s">
        <v>9632</v>
      </c>
      <c r="F1178" s="369" t="s">
        <v>9540</v>
      </c>
      <c r="G1178" s="385" t="s">
        <v>9180</v>
      </c>
      <c r="H1178" s="386"/>
      <c r="I1178" s="384" t="s">
        <v>403</v>
      </c>
      <c r="J1178" s="367" t="s">
        <v>860</v>
      </c>
      <c r="K1178" s="366" t="s">
        <v>84</v>
      </c>
      <c r="L1178" s="387">
        <v>17</v>
      </c>
      <c r="M1178" s="388" t="s">
        <v>9633</v>
      </c>
      <c r="N1178" s="389">
        <v>1000</v>
      </c>
      <c r="O1178" s="390" t="s">
        <v>1350</v>
      </c>
      <c r="P1178" s="373" t="s">
        <v>1351</v>
      </c>
      <c r="Q1178" s="372" t="s">
        <v>3638</v>
      </c>
      <c r="R1178" s="374">
        <v>30</v>
      </c>
      <c r="S1178" s="375">
        <v>25</v>
      </c>
      <c r="T1178" s="392">
        <v>20</v>
      </c>
      <c r="U1178" s="391" t="s">
        <v>9540</v>
      </c>
      <c r="V1178" s="376">
        <v>118.26495676825853</v>
      </c>
      <c r="W1178" s="378">
        <v>119.85531082313413</v>
      </c>
      <c r="X1178" s="377">
        <v>60.004866204303674</v>
      </c>
      <c r="Y1178" s="387">
        <v>60.16</v>
      </c>
      <c r="Z1178" s="395" t="s">
        <v>4557</v>
      </c>
      <c r="AA1178" s="380">
        <v>198</v>
      </c>
      <c r="AB1178" s="379" t="s">
        <v>3630</v>
      </c>
      <c r="AC1178" s="380">
        <v>50</v>
      </c>
      <c r="AD1178" s="379" t="s">
        <v>3630</v>
      </c>
      <c r="AE1178" s="394">
        <v>0</v>
      </c>
      <c r="AF1178" s="396">
        <v>0</v>
      </c>
      <c r="AG1178" s="393">
        <v>0</v>
      </c>
      <c r="AH1178" s="397" t="s">
        <v>633</v>
      </c>
      <c r="AL1178" s="525" t="s">
        <v>16740</v>
      </c>
      <c r="AM1178" s="513" t="s">
        <v>84</v>
      </c>
      <c r="AN1178" s="508">
        <v>100</v>
      </c>
      <c r="AO1178" s="514">
        <v>1502</v>
      </c>
      <c r="AP1178" s="498">
        <v>1062</v>
      </c>
      <c r="AQ1178" s="515">
        <v>440</v>
      </c>
      <c r="AR1178" s="512" t="s">
        <v>16741</v>
      </c>
      <c r="BA1178" s="338" t="s">
        <v>9634</v>
      </c>
    </row>
    <row r="1179" spans="2:53" ht="16.5" customHeight="1">
      <c r="B1179" s="398" t="s">
        <v>9630</v>
      </c>
      <c r="C1179" s="381" t="s">
        <v>9631</v>
      </c>
      <c r="D1179" s="383">
        <v>1501</v>
      </c>
      <c r="E1179" s="382" t="s">
        <v>633</v>
      </c>
      <c r="F1179" s="369" t="s">
        <v>9540</v>
      </c>
      <c r="G1179" s="385" t="s">
        <v>9632</v>
      </c>
      <c r="H1179" s="386"/>
      <c r="I1179" s="384" t="s">
        <v>308</v>
      </c>
      <c r="J1179" s="367" t="s">
        <v>710</v>
      </c>
      <c r="K1179" s="366" t="s">
        <v>83</v>
      </c>
      <c r="L1179" s="387">
        <v>16</v>
      </c>
      <c r="M1179" s="388" t="s">
        <v>9635</v>
      </c>
      <c r="N1179" s="389">
        <v>100</v>
      </c>
      <c r="O1179" s="390" t="s">
        <v>1182</v>
      </c>
      <c r="P1179" s="373" t="s">
        <v>1182</v>
      </c>
      <c r="Q1179" s="372" t="s">
        <v>3814</v>
      </c>
      <c r="R1179" s="374">
        <v>25</v>
      </c>
      <c r="S1179" s="375">
        <v>35</v>
      </c>
      <c r="T1179" s="392">
        <v>20</v>
      </c>
      <c r="U1179" s="391" t="s">
        <v>9540</v>
      </c>
      <c r="V1179" s="376">
        <v>118.2653194529496</v>
      </c>
      <c r="W1179" s="378">
        <v>119.85569941387458</v>
      </c>
      <c r="X1179" s="377">
        <v>59.764490566587902</v>
      </c>
      <c r="Y1179" s="387" t="s">
        <v>633</v>
      </c>
      <c r="Z1179" s="395" t="s">
        <v>4557</v>
      </c>
      <c r="AA1179" s="380">
        <v>19</v>
      </c>
      <c r="AB1179" s="379" t="s">
        <v>3630</v>
      </c>
      <c r="AC1179" s="380">
        <v>0</v>
      </c>
      <c r="AD1179" s="379" t="s">
        <v>3630</v>
      </c>
      <c r="AE1179" s="394">
        <v>0</v>
      </c>
      <c r="AF1179" s="396">
        <v>1.3220000000000001</v>
      </c>
      <c r="AG1179" s="393">
        <v>0</v>
      </c>
      <c r="AH1179" s="397" t="s">
        <v>7907</v>
      </c>
      <c r="AL1179" s="525" t="s">
        <v>16742</v>
      </c>
      <c r="AM1179" s="513" t="s">
        <v>83</v>
      </c>
      <c r="AN1179" s="508">
        <v>100</v>
      </c>
      <c r="AO1179" s="514">
        <v>1501</v>
      </c>
      <c r="AP1179" s="498">
        <v>1501</v>
      </c>
      <c r="AQ1179" s="515">
        <v>0</v>
      </c>
      <c r="AR1179" s="512" t="s">
        <v>16743</v>
      </c>
      <c r="BA1179" s="338" t="s">
        <v>9636</v>
      </c>
    </row>
    <row r="1180" spans="2:53" ht="16.5" customHeight="1">
      <c r="B1180" s="398" t="s">
        <v>9637</v>
      </c>
      <c r="C1180" s="381" t="s">
        <v>9638</v>
      </c>
      <c r="D1180" s="383">
        <v>1502</v>
      </c>
      <c r="E1180" s="382" t="s">
        <v>9639</v>
      </c>
      <c r="F1180" s="369" t="s">
        <v>9640</v>
      </c>
      <c r="G1180" s="385" t="s">
        <v>9397</v>
      </c>
      <c r="H1180" s="386"/>
      <c r="I1180" s="384" t="s">
        <v>331</v>
      </c>
      <c r="J1180" s="367" t="s">
        <v>104</v>
      </c>
      <c r="K1180" s="366" t="s">
        <v>84</v>
      </c>
      <c r="L1180" s="387">
        <v>4</v>
      </c>
      <c r="M1180" s="388" t="s">
        <v>9641</v>
      </c>
      <c r="N1180" s="389">
        <v>1000</v>
      </c>
      <c r="O1180" s="390" t="s">
        <v>1348</v>
      </c>
      <c r="P1180" s="373" t="s">
        <v>1349</v>
      </c>
      <c r="Q1180" s="372" t="s">
        <v>3638</v>
      </c>
      <c r="R1180" s="374">
        <v>38</v>
      </c>
      <c r="S1180" s="375">
        <v>25</v>
      </c>
      <c r="T1180" s="392">
        <v>25</v>
      </c>
      <c r="U1180" s="391" t="s">
        <v>9640</v>
      </c>
      <c r="V1180" s="376">
        <v>117.99187890803719</v>
      </c>
      <c r="W1180" s="378">
        <v>119.56214732347108</v>
      </c>
      <c r="X1180" s="377">
        <v>59.877986884245864</v>
      </c>
      <c r="Y1180" s="387">
        <v>60</v>
      </c>
      <c r="Z1180" s="395" t="s">
        <v>4557</v>
      </c>
      <c r="AA1180" s="380">
        <v>121.25</v>
      </c>
      <c r="AB1180" s="379" t="s">
        <v>3630</v>
      </c>
      <c r="AC1180" s="380">
        <v>10</v>
      </c>
      <c r="AD1180" s="379" t="s">
        <v>3630</v>
      </c>
      <c r="AE1180" s="394">
        <v>0</v>
      </c>
      <c r="AF1180" s="396">
        <v>0</v>
      </c>
      <c r="AG1180" s="393">
        <v>0</v>
      </c>
      <c r="AH1180" s="397" t="s">
        <v>633</v>
      </c>
      <c r="AL1180" s="525" t="s">
        <v>16744</v>
      </c>
      <c r="AM1180" s="513" t="s">
        <v>84</v>
      </c>
      <c r="AN1180" s="508">
        <v>100</v>
      </c>
      <c r="AO1180" s="514">
        <v>1502</v>
      </c>
      <c r="AP1180" s="498">
        <v>1060</v>
      </c>
      <c r="AQ1180" s="515">
        <v>442</v>
      </c>
      <c r="AR1180" s="512" t="s">
        <v>16745</v>
      </c>
      <c r="BA1180" s="338" t="s">
        <v>9642</v>
      </c>
    </row>
    <row r="1181" spans="2:53" ht="16.5" customHeight="1">
      <c r="B1181" s="398" t="s">
        <v>9643</v>
      </c>
      <c r="C1181" s="381" t="s">
        <v>9644</v>
      </c>
      <c r="D1181" s="383">
        <v>1503</v>
      </c>
      <c r="E1181" s="382" t="s">
        <v>633</v>
      </c>
      <c r="F1181" s="369" t="s">
        <v>9645</v>
      </c>
      <c r="G1181" s="385" t="s">
        <v>9646</v>
      </c>
      <c r="H1181" s="386"/>
      <c r="I1181" s="384" t="s">
        <v>1207</v>
      </c>
      <c r="J1181" s="367" t="s">
        <v>643</v>
      </c>
      <c r="K1181" s="366" t="s">
        <v>83</v>
      </c>
      <c r="L1181" s="387">
        <v>14</v>
      </c>
      <c r="M1181" s="388" t="s">
        <v>9648</v>
      </c>
      <c r="N1181" s="389">
        <v>1000</v>
      </c>
      <c r="O1181" s="390" t="s">
        <v>1350</v>
      </c>
      <c r="P1181" s="373" t="s">
        <v>1351</v>
      </c>
      <c r="Q1181" s="372" t="s">
        <v>3638</v>
      </c>
      <c r="R1181" s="374">
        <v>25</v>
      </c>
      <c r="S1181" s="375">
        <v>30</v>
      </c>
      <c r="T1181" s="392">
        <v>25</v>
      </c>
      <c r="U1181" s="391" t="s">
        <v>9645</v>
      </c>
      <c r="V1181" s="376">
        <v>118.24271367004282</v>
      </c>
      <c r="W1181" s="378">
        <v>119.83147893218873</v>
      </c>
      <c r="X1181" s="377">
        <v>59.752903698884225</v>
      </c>
      <c r="Y1181" s="387">
        <v>59.69</v>
      </c>
      <c r="Z1181" s="395" t="s">
        <v>4557</v>
      </c>
      <c r="AA1181" s="380">
        <v>199</v>
      </c>
      <c r="AB1181" s="379" t="s">
        <v>3630</v>
      </c>
      <c r="AC1181" s="380">
        <v>10</v>
      </c>
      <c r="AD1181" s="379" t="s">
        <v>3630</v>
      </c>
      <c r="AE1181" s="394">
        <v>0</v>
      </c>
      <c r="AF1181" s="396">
        <v>0</v>
      </c>
      <c r="AG1181" s="393">
        <v>0</v>
      </c>
      <c r="AH1181" s="397" t="s">
        <v>633</v>
      </c>
      <c r="AL1181" s="525" t="s">
        <v>16746</v>
      </c>
      <c r="AM1181" s="513" t="s">
        <v>83</v>
      </c>
      <c r="AN1181" s="508">
        <v>100</v>
      </c>
      <c r="AO1181" s="514">
        <v>1503</v>
      </c>
      <c r="AP1181" s="498">
        <v>1503</v>
      </c>
      <c r="AQ1181" s="515">
        <v>0</v>
      </c>
      <c r="AR1181" s="512" t="s">
        <v>16747</v>
      </c>
      <c r="BA1181" s="338" t="s">
        <v>9649</v>
      </c>
    </row>
    <row r="1182" spans="2:53" ht="16.5" customHeight="1">
      <c r="B1182" s="398" t="s">
        <v>9643</v>
      </c>
      <c r="C1182" s="381" t="s">
        <v>9644</v>
      </c>
      <c r="D1182" s="383">
        <v>1503</v>
      </c>
      <c r="E1182" s="382" t="s">
        <v>9646</v>
      </c>
      <c r="F1182" s="369" t="s">
        <v>9645</v>
      </c>
      <c r="G1182" s="385" t="s">
        <v>9564</v>
      </c>
      <c r="H1182" s="386"/>
      <c r="I1182" s="384" t="s">
        <v>308</v>
      </c>
      <c r="J1182" s="367" t="s">
        <v>79</v>
      </c>
      <c r="K1182" s="366" t="s">
        <v>84</v>
      </c>
      <c r="L1182" s="387">
        <v>18</v>
      </c>
      <c r="M1182" s="388" t="s">
        <v>9651</v>
      </c>
      <c r="N1182" s="389">
        <v>100</v>
      </c>
      <c r="O1182" s="390" t="s">
        <v>1182</v>
      </c>
      <c r="P1182" s="373" t="s">
        <v>1182</v>
      </c>
      <c r="Q1182" s="372" t="s">
        <v>3814</v>
      </c>
      <c r="R1182" s="374">
        <v>35</v>
      </c>
      <c r="S1182" s="375">
        <v>25</v>
      </c>
      <c r="T1182" s="392">
        <v>20</v>
      </c>
      <c r="U1182" s="391" t="s">
        <v>9645</v>
      </c>
      <c r="V1182" s="376">
        <v>118.24166666666666</v>
      </c>
      <c r="W1182" s="378">
        <v>119.83035714285714</v>
      </c>
      <c r="X1182" s="377">
        <v>59.993988095238095</v>
      </c>
      <c r="Y1182" s="387" t="s">
        <v>633</v>
      </c>
      <c r="Z1182" s="395" t="s">
        <v>4557</v>
      </c>
      <c r="AA1182" s="380">
        <v>19</v>
      </c>
      <c r="AB1182" s="379" t="s">
        <v>3630</v>
      </c>
      <c r="AC1182" s="380">
        <v>0</v>
      </c>
      <c r="AD1182" s="379" t="s">
        <v>3630</v>
      </c>
      <c r="AE1182" s="394">
        <v>0</v>
      </c>
      <c r="AF1182" s="396">
        <v>0</v>
      </c>
      <c r="AG1182" s="393">
        <v>0</v>
      </c>
      <c r="AH1182" s="397" t="s">
        <v>633</v>
      </c>
      <c r="AL1182" s="525" t="s">
        <v>16748</v>
      </c>
      <c r="AM1182" s="513" t="s">
        <v>84</v>
      </c>
      <c r="AN1182" s="508">
        <v>100</v>
      </c>
      <c r="AO1182" s="514">
        <v>1503</v>
      </c>
      <c r="AP1182" s="498">
        <v>1063</v>
      </c>
      <c r="AQ1182" s="515">
        <v>440</v>
      </c>
      <c r="AR1182" s="512" t="s">
        <v>16749</v>
      </c>
      <c r="BA1182" s="338" t="s">
        <v>9652</v>
      </c>
    </row>
    <row r="1183" spans="2:53" ht="16.5" customHeight="1">
      <c r="B1183" s="398" t="s">
        <v>9653</v>
      </c>
      <c r="C1183" s="381" t="s">
        <v>9654</v>
      </c>
      <c r="D1183" s="383">
        <v>1504</v>
      </c>
      <c r="E1183" s="382" t="s">
        <v>9655</v>
      </c>
      <c r="F1183" s="369" t="s">
        <v>9645</v>
      </c>
      <c r="G1183" s="385" t="s">
        <v>9656</v>
      </c>
      <c r="H1183" s="386"/>
      <c r="I1183" s="384" t="s">
        <v>1138</v>
      </c>
      <c r="J1183" s="367" t="s">
        <v>1145</v>
      </c>
      <c r="K1183" s="366" t="s">
        <v>84</v>
      </c>
      <c r="L1183" s="387">
        <v>13</v>
      </c>
      <c r="M1183" s="388" t="s">
        <v>9658</v>
      </c>
      <c r="N1183" s="389">
        <v>1000</v>
      </c>
      <c r="O1183" s="390" t="s">
        <v>1182</v>
      </c>
      <c r="P1183" s="373" t="s">
        <v>1182</v>
      </c>
      <c r="Q1183" s="372" t="s">
        <v>3638</v>
      </c>
      <c r="R1183" s="374">
        <v>25</v>
      </c>
      <c r="S1183" s="375">
        <v>35</v>
      </c>
      <c r="T1183" s="392">
        <v>30</v>
      </c>
      <c r="U1183" s="391" t="s">
        <v>9645</v>
      </c>
      <c r="V1183" s="376">
        <v>118.23703703703704</v>
      </c>
      <c r="W1183" s="378">
        <v>119.82539682539682</v>
      </c>
      <c r="X1183" s="377">
        <v>59.993783068783067</v>
      </c>
      <c r="Y1183" s="387" t="s">
        <v>633</v>
      </c>
      <c r="Z1183" s="395" t="s">
        <v>4557</v>
      </c>
      <c r="AA1183" s="380">
        <v>98</v>
      </c>
      <c r="AB1183" s="379" t="s">
        <v>3630</v>
      </c>
      <c r="AC1183" s="380">
        <v>0</v>
      </c>
      <c r="AD1183" s="379" t="s">
        <v>3630</v>
      </c>
      <c r="AE1183" s="394">
        <v>0</v>
      </c>
      <c r="AF1183" s="396">
        <v>0</v>
      </c>
      <c r="AG1183" s="393">
        <v>0</v>
      </c>
      <c r="AH1183" s="397" t="s">
        <v>633</v>
      </c>
      <c r="AL1183" s="525" t="s">
        <v>16750</v>
      </c>
      <c r="AM1183" s="513" t="s">
        <v>84</v>
      </c>
      <c r="AN1183" s="508">
        <v>100</v>
      </c>
      <c r="AO1183" s="514">
        <v>1504</v>
      </c>
      <c r="AP1183" s="498">
        <v>1063</v>
      </c>
      <c r="AQ1183" s="515">
        <v>441</v>
      </c>
      <c r="AR1183" s="512" t="s">
        <v>16751</v>
      </c>
      <c r="BA1183" s="338" t="s">
        <v>9659</v>
      </c>
    </row>
    <row r="1184" spans="2:53" ht="16.5" customHeight="1">
      <c r="B1184" s="398" t="s">
        <v>9660</v>
      </c>
      <c r="C1184" s="381" t="s">
        <v>9661</v>
      </c>
      <c r="D1184" s="383">
        <v>1504</v>
      </c>
      <c r="E1184" s="382" t="s">
        <v>633</v>
      </c>
      <c r="F1184" s="369" t="s">
        <v>9662</v>
      </c>
      <c r="G1184" s="385" t="s">
        <v>9663</v>
      </c>
      <c r="H1184" s="386"/>
      <c r="I1184" s="384" t="s">
        <v>308</v>
      </c>
      <c r="J1184" s="367" t="s">
        <v>502</v>
      </c>
      <c r="K1184" s="366" t="s">
        <v>83</v>
      </c>
      <c r="L1184" s="387">
        <v>17</v>
      </c>
      <c r="M1184" s="388" t="s">
        <v>9664</v>
      </c>
      <c r="N1184" s="389">
        <v>100</v>
      </c>
      <c r="O1184" s="390" t="s">
        <v>1182</v>
      </c>
      <c r="P1184" s="373" t="s">
        <v>1182</v>
      </c>
      <c r="Q1184" s="372" t="s">
        <v>3814</v>
      </c>
      <c r="R1184" s="374">
        <v>25</v>
      </c>
      <c r="S1184" s="375">
        <v>35</v>
      </c>
      <c r="T1184" s="392">
        <v>20</v>
      </c>
      <c r="U1184" s="391" t="s">
        <v>9662</v>
      </c>
      <c r="V1184" s="376">
        <v>118.23265972647479</v>
      </c>
      <c r="W1184" s="378">
        <v>119.82070684979442</v>
      </c>
      <c r="X1184" s="377">
        <v>59.748316711865399</v>
      </c>
      <c r="Y1184" s="387" t="s">
        <v>633</v>
      </c>
      <c r="Z1184" s="395" t="s">
        <v>4557</v>
      </c>
      <c r="AA1184" s="380">
        <v>19</v>
      </c>
      <c r="AB1184" s="379" t="s">
        <v>3630</v>
      </c>
      <c r="AC1184" s="380">
        <v>0</v>
      </c>
      <c r="AD1184" s="379" t="s">
        <v>3630</v>
      </c>
      <c r="AE1184" s="394">
        <v>0</v>
      </c>
      <c r="AF1184" s="396">
        <v>1.321</v>
      </c>
      <c r="AG1184" s="393">
        <v>0</v>
      </c>
      <c r="AH1184" s="397" t="s">
        <v>7907</v>
      </c>
      <c r="AL1184" s="525" t="s">
        <v>16752</v>
      </c>
      <c r="AM1184" s="513" t="s">
        <v>83</v>
      </c>
      <c r="AN1184" s="508">
        <v>100</v>
      </c>
      <c r="AO1184" s="514">
        <v>1504</v>
      </c>
      <c r="AP1184" s="498">
        <v>1504</v>
      </c>
      <c r="AQ1184" s="515">
        <v>0</v>
      </c>
      <c r="AR1184" s="512" t="s">
        <v>16753</v>
      </c>
      <c r="BA1184" s="338" t="s">
        <v>9665</v>
      </c>
    </row>
    <row r="1185" spans="2:53" ht="16.5" customHeight="1">
      <c r="B1185" s="398" t="s">
        <v>9660</v>
      </c>
      <c r="C1185" s="381" t="s">
        <v>9661</v>
      </c>
      <c r="D1185" s="383">
        <v>1505</v>
      </c>
      <c r="E1185" s="382" t="s">
        <v>633</v>
      </c>
      <c r="F1185" s="369" t="s">
        <v>9662</v>
      </c>
      <c r="G1185" s="385" t="s">
        <v>9663</v>
      </c>
      <c r="H1185" s="386"/>
      <c r="I1185" s="384" t="s">
        <v>1208</v>
      </c>
      <c r="J1185" s="367" t="s">
        <v>1218</v>
      </c>
      <c r="K1185" s="366" t="s">
        <v>83</v>
      </c>
      <c r="L1185" s="387">
        <v>18</v>
      </c>
      <c r="M1185" s="388" t="s">
        <v>9666</v>
      </c>
      <c r="N1185" s="389">
        <v>500</v>
      </c>
      <c r="O1185" s="390" t="s">
        <v>1182</v>
      </c>
      <c r="P1185" s="373" t="s">
        <v>1182</v>
      </c>
      <c r="Q1185" s="372" t="s">
        <v>3638</v>
      </c>
      <c r="R1185" s="374">
        <v>20</v>
      </c>
      <c r="S1185" s="375">
        <v>30</v>
      </c>
      <c r="T1185" s="392">
        <v>30</v>
      </c>
      <c r="U1185" s="391" t="s">
        <v>9662</v>
      </c>
      <c r="V1185" s="376">
        <v>118.23252032520325</v>
      </c>
      <c r="W1185" s="378">
        <v>119.82055749128919</v>
      </c>
      <c r="X1185" s="377">
        <v>59.748461091753775</v>
      </c>
      <c r="Y1185" s="387" t="s">
        <v>633</v>
      </c>
      <c r="Z1185" s="395" t="s">
        <v>4557</v>
      </c>
      <c r="AA1185" s="380">
        <v>97</v>
      </c>
      <c r="AB1185" s="379" t="s">
        <v>3630</v>
      </c>
      <c r="AC1185" s="380">
        <v>2</v>
      </c>
      <c r="AD1185" s="379" t="s">
        <v>3630</v>
      </c>
      <c r="AE1185" s="394">
        <v>0</v>
      </c>
      <c r="AF1185" s="396">
        <v>8.0050000000000008</v>
      </c>
      <c r="AG1185" s="393">
        <v>0</v>
      </c>
      <c r="AH1185" s="397" t="s">
        <v>8985</v>
      </c>
      <c r="AL1185" s="525" t="s">
        <v>16754</v>
      </c>
      <c r="AM1185" s="513" t="s">
        <v>83</v>
      </c>
      <c r="AN1185" s="508">
        <v>100</v>
      </c>
      <c r="AO1185" s="514">
        <v>1505</v>
      </c>
      <c r="AP1185" s="498">
        <v>1505</v>
      </c>
      <c r="AQ1185" s="515">
        <v>0</v>
      </c>
      <c r="AR1185" s="512" t="s">
        <v>16753</v>
      </c>
      <c r="BA1185" s="338" t="s">
        <v>9667</v>
      </c>
    </row>
    <row r="1186" spans="2:53" ht="16.5" customHeight="1">
      <c r="B1186" s="398" t="s">
        <v>9668</v>
      </c>
      <c r="C1186" s="381" t="s">
        <v>9669</v>
      </c>
      <c r="D1186" s="383">
        <v>1506</v>
      </c>
      <c r="E1186" s="382" t="s">
        <v>633</v>
      </c>
      <c r="F1186" s="369" t="s">
        <v>9670</v>
      </c>
      <c r="G1186" s="385" t="s">
        <v>9671</v>
      </c>
      <c r="H1186" s="386"/>
      <c r="I1186" s="384" t="s">
        <v>332</v>
      </c>
      <c r="J1186" s="367" t="s">
        <v>146</v>
      </c>
      <c r="K1186" s="366" t="s">
        <v>83</v>
      </c>
      <c r="L1186" s="387">
        <v>17</v>
      </c>
      <c r="M1186" s="388" t="s">
        <v>9673</v>
      </c>
      <c r="N1186" s="389">
        <v>300</v>
      </c>
      <c r="O1186" s="390" t="s">
        <v>1348</v>
      </c>
      <c r="P1186" s="373" t="s">
        <v>1348</v>
      </c>
      <c r="Q1186" s="372" t="s">
        <v>3638</v>
      </c>
      <c r="R1186" s="374">
        <v>25</v>
      </c>
      <c r="S1186" s="375">
        <v>45</v>
      </c>
      <c r="T1186" s="392">
        <v>30</v>
      </c>
      <c r="U1186" s="391" t="s">
        <v>9670</v>
      </c>
      <c r="V1186" s="376">
        <v>118.21646497408145</v>
      </c>
      <c r="W1186" s="378">
        <v>119.80335532937296</v>
      </c>
      <c r="X1186" s="377">
        <v>59.740089848272795</v>
      </c>
      <c r="Y1186" s="387" t="s">
        <v>633</v>
      </c>
      <c r="Z1186" s="395" t="s">
        <v>4557</v>
      </c>
      <c r="AA1186" s="380">
        <v>-2</v>
      </c>
      <c r="AB1186" s="379" t="s">
        <v>3630</v>
      </c>
      <c r="AC1186" s="380">
        <v>0</v>
      </c>
      <c r="AD1186" s="379" t="s">
        <v>3630</v>
      </c>
      <c r="AE1186" s="394">
        <v>0</v>
      </c>
      <c r="AF1186" s="396">
        <v>5.3769999999999998</v>
      </c>
      <c r="AG1186" s="393">
        <v>0</v>
      </c>
      <c r="AH1186" s="397" t="s">
        <v>9172</v>
      </c>
      <c r="AL1186" s="525" t="s">
        <v>16755</v>
      </c>
      <c r="AM1186" s="513" t="s">
        <v>83</v>
      </c>
      <c r="AN1186" s="508">
        <v>100</v>
      </c>
      <c r="AO1186" s="514">
        <v>1506</v>
      </c>
      <c r="AP1186" s="498">
        <v>1506</v>
      </c>
      <c r="AQ1186" s="515">
        <v>0</v>
      </c>
      <c r="AR1186" s="512" t="s">
        <v>16756</v>
      </c>
      <c r="BA1186" s="338" t="s">
        <v>9674</v>
      </c>
    </row>
    <row r="1187" spans="2:53" ht="16.5" customHeight="1">
      <c r="B1187" s="398" t="s">
        <v>9668</v>
      </c>
      <c r="C1187" s="381" t="s">
        <v>9669</v>
      </c>
      <c r="D1187" s="383">
        <v>1505</v>
      </c>
      <c r="E1187" s="382" t="s">
        <v>633</v>
      </c>
      <c r="F1187" s="369" t="s">
        <v>9675</v>
      </c>
      <c r="G1187" s="385" t="s">
        <v>9671</v>
      </c>
      <c r="H1187" s="386"/>
      <c r="I1187" s="384" t="s">
        <v>1207</v>
      </c>
      <c r="J1187" s="367" t="s">
        <v>385</v>
      </c>
      <c r="K1187" s="366" t="s">
        <v>83</v>
      </c>
      <c r="L1187" s="387">
        <v>14</v>
      </c>
      <c r="M1187" s="388" t="s">
        <v>9676</v>
      </c>
      <c r="N1187" s="389">
        <v>1000</v>
      </c>
      <c r="O1187" s="390" t="s">
        <v>1350</v>
      </c>
      <c r="P1187" s="373" t="s">
        <v>1351</v>
      </c>
      <c r="Q1187" s="372" t="s">
        <v>3638</v>
      </c>
      <c r="R1187" s="374">
        <v>25</v>
      </c>
      <c r="S1187" s="375">
        <v>30</v>
      </c>
      <c r="T1187" s="392">
        <v>25</v>
      </c>
      <c r="U1187" s="391" t="s">
        <v>9675</v>
      </c>
      <c r="V1187" s="376">
        <v>118.21672740126435</v>
      </c>
      <c r="W1187" s="378">
        <v>119.80363650135466</v>
      </c>
      <c r="X1187" s="377">
        <v>59.739818048690502</v>
      </c>
      <c r="Y1187" s="387">
        <v>59.68</v>
      </c>
      <c r="Z1187" s="395" t="s">
        <v>4557</v>
      </c>
      <c r="AA1187" s="380">
        <v>199</v>
      </c>
      <c r="AB1187" s="379" t="s">
        <v>3630</v>
      </c>
      <c r="AC1187" s="380">
        <v>10</v>
      </c>
      <c r="AD1187" s="379" t="s">
        <v>3630</v>
      </c>
      <c r="AE1187" s="394">
        <v>0</v>
      </c>
      <c r="AF1187" s="396">
        <v>0</v>
      </c>
      <c r="AG1187" s="393">
        <v>0</v>
      </c>
      <c r="AH1187" s="397" t="s">
        <v>633</v>
      </c>
      <c r="AL1187" s="525" t="s">
        <v>16757</v>
      </c>
      <c r="AM1187" s="513" t="s">
        <v>83</v>
      </c>
      <c r="AN1187" s="508">
        <v>100</v>
      </c>
      <c r="AO1187" s="514">
        <v>1505</v>
      </c>
      <c r="AP1187" s="498">
        <v>1505</v>
      </c>
      <c r="AQ1187" s="515">
        <v>0</v>
      </c>
      <c r="AR1187" s="512" t="s">
        <v>16756</v>
      </c>
      <c r="BA1187" s="338" t="s">
        <v>9677</v>
      </c>
    </row>
    <row r="1188" spans="2:53" ht="16.5" customHeight="1">
      <c r="B1188" s="398" t="s">
        <v>9678</v>
      </c>
      <c r="C1188" s="381" t="s">
        <v>9679</v>
      </c>
      <c r="D1188" s="383">
        <v>1506</v>
      </c>
      <c r="E1188" s="382" t="s">
        <v>9680</v>
      </c>
      <c r="F1188" s="369" t="s">
        <v>9670</v>
      </c>
      <c r="G1188" s="385" t="s">
        <v>9191</v>
      </c>
      <c r="H1188" s="386"/>
      <c r="I1188" s="384" t="s">
        <v>403</v>
      </c>
      <c r="J1188" s="367" t="s">
        <v>109</v>
      </c>
      <c r="K1188" s="366" t="s">
        <v>84</v>
      </c>
      <c r="L1188" s="387">
        <v>9</v>
      </c>
      <c r="M1188" s="388" t="s">
        <v>9681</v>
      </c>
      <c r="N1188" s="389">
        <v>1000</v>
      </c>
      <c r="O1188" s="390" t="s">
        <v>1350</v>
      </c>
      <c r="P1188" s="373" t="s">
        <v>1351</v>
      </c>
      <c r="Q1188" s="372" t="s">
        <v>3638</v>
      </c>
      <c r="R1188" s="374">
        <v>30</v>
      </c>
      <c r="S1188" s="375">
        <v>25</v>
      </c>
      <c r="T1188" s="392">
        <v>20</v>
      </c>
      <c r="U1188" s="391" t="s">
        <v>9670</v>
      </c>
      <c r="V1188" s="376">
        <v>118.21001489338178</v>
      </c>
      <c r="W1188" s="378">
        <v>119.79644452862333</v>
      </c>
      <c r="X1188" s="377">
        <v>59.98177028899746</v>
      </c>
      <c r="Y1188" s="387">
        <v>60.14</v>
      </c>
      <c r="Z1188" s="395" t="s">
        <v>4557</v>
      </c>
      <c r="AA1188" s="380">
        <v>198</v>
      </c>
      <c r="AB1188" s="379" t="s">
        <v>3630</v>
      </c>
      <c r="AC1188" s="380">
        <v>50</v>
      </c>
      <c r="AD1188" s="379" t="s">
        <v>3630</v>
      </c>
      <c r="AE1188" s="394">
        <v>0</v>
      </c>
      <c r="AF1188" s="396">
        <v>0</v>
      </c>
      <c r="AG1188" s="393">
        <v>0</v>
      </c>
      <c r="AH1188" s="397" t="s">
        <v>633</v>
      </c>
      <c r="AL1188" s="525" t="s">
        <v>16758</v>
      </c>
      <c r="AM1188" s="513" t="s">
        <v>84</v>
      </c>
      <c r="AN1188" s="508">
        <v>100</v>
      </c>
      <c r="AO1188" s="514">
        <v>1506</v>
      </c>
      <c r="AP1188" s="498">
        <v>1065</v>
      </c>
      <c r="AQ1188" s="515">
        <v>441</v>
      </c>
      <c r="AR1188" s="512" t="s">
        <v>16759</v>
      </c>
      <c r="BA1188" s="338" t="s">
        <v>9682</v>
      </c>
    </row>
    <row r="1189" spans="2:53" ht="16.5" customHeight="1">
      <c r="B1189" s="398" t="s">
        <v>9678</v>
      </c>
      <c r="C1189" s="381" t="s">
        <v>9679</v>
      </c>
      <c r="D1189" s="383">
        <v>1507</v>
      </c>
      <c r="E1189" s="382" t="s">
        <v>9683</v>
      </c>
      <c r="F1189" s="369" t="s">
        <v>9590</v>
      </c>
      <c r="G1189" s="385" t="s">
        <v>9589</v>
      </c>
      <c r="H1189" s="386"/>
      <c r="I1189" s="384" t="s">
        <v>403</v>
      </c>
      <c r="J1189" s="367" t="s">
        <v>859</v>
      </c>
      <c r="K1189" s="366" t="s">
        <v>84</v>
      </c>
      <c r="L1189" s="387">
        <v>15</v>
      </c>
      <c r="M1189" s="388" t="s">
        <v>9684</v>
      </c>
      <c r="N1189" s="389">
        <v>1000</v>
      </c>
      <c r="O1189" s="390" t="s">
        <v>1350</v>
      </c>
      <c r="P1189" s="373" t="s">
        <v>1351</v>
      </c>
      <c r="Q1189" s="372" t="s">
        <v>3638</v>
      </c>
      <c r="R1189" s="374">
        <v>30</v>
      </c>
      <c r="S1189" s="375">
        <v>25</v>
      </c>
      <c r="T1189" s="392">
        <v>20</v>
      </c>
      <c r="U1189" s="391" t="s">
        <v>9590</v>
      </c>
      <c r="V1189" s="376">
        <v>118.20805268356473</v>
      </c>
      <c r="W1189" s="378">
        <v>119.7943421609622</v>
      </c>
      <c r="X1189" s="377">
        <v>59.978802577736516</v>
      </c>
      <c r="Y1189" s="387">
        <v>60.14</v>
      </c>
      <c r="Z1189" s="395" t="s">
        <v>4557</v>
      </c>
      <c r="AA1189" s="380">
        <v>198</v>
      </c>
      <c r="AB1189" s="379" t="s">
        <v>3630</v>
      </c>
      <c r="AC1189" s="380">
        <v>50</v>
      </c>
      <c r="AD1189" s="379" t="s">
        <v>3630</v>
      </c>
      <c r="AE1189" s="394">
        <v>0</v>
      </c>
      <c r="AF1189" s="396">
        <v>0</v>
      </c>
      <c r="AG1189" s="393">
        <v>0</v>
      </c>
      <c r="AH1189" s="397" t="s">
        <v>633</v>
      </c>
      <c r="AL1189" s="525" t="s">
        <v>16760</v>
      </c>
      <c r="AM1189" s="513" t="s">
        <v>84</v>
      </c>
      <c r="AN1189" s="508">
        <v>100</v>
      </c>
      <c r="AO1189" s="514">
        <v>1507</v>
      </c>
      <c r="AP1189" s="498">
        <v>1065</v>
      </c>
      <c r="AQ1189" s="515">
        <v>442</v>
      </c>
      <c r="AR1189" s="512" t="s">
        <v>16761</v>
      </c>
      <c r="BA1189" s="338" t="s">
        <v>9685</v>
      </c>
    </row>
    <row r="1190" spans="2:53" ht="16.5" customHeight="1">
      <c r="B1190" s="398" t="s">
        <v>9686</v>
      </c>
      <c r="C1190" s="381" t="s">
        <v>9687</v>
      </c>
      <c r="D1190" s="383">
        <v>1507</v>
      </c>
      <c r="E1190" s="382" t="s">
        <v>9292</v>
      </c>
      <c r="F1190" s="369" t="s">
        <v>9688</v>
      </c>
      <c r="G1190" s="385" t="s">
        <v>9292</v>
      </c>
      <c r="H1190" s="386"/>
      <c r="I1190" s="384" t="s">
        <v>324</v>
      </c>
      <c r="J1190" s="367" t="s">
        <v>798</v>
      </c>
      <c r="K1190" s="366" t="s">
        <v>84</v>
      </c>
      <c r="L1190" s="387">
        <v>12</v>
      </c>
      <c r="M1190" s="388" t="s">
        <v>9689</v>
      </c>
      <c r="N1190" s="389">
        <v>1000</v>
      </c>
      <c r="O1190" s="390" t="s">
        <v>1348</v>
      </c>
      <c r="P1190" s="373" t="s">
        <v>1348</v>
      </c>
      <c r="Q1190" s="372" t="s">
        <v>3638</v>
      </c>
      <c r="R1190" s="374">
        <v>30</v>
      </c>
      <c r="S1190" s="375">
        <v>25</v>
      </c>
      <c r="T1190" s="392">
        <v>25</v>
      </c>
      <c r="U1190" s="391" t="s">
        <v>9688</v>
      </c>
      <c r="V1190" s="376">
        <v>118.01826465698946</v>
      </c>
      <c r="W1190" s="378">
        <v>119.59099784677441</v>
      </c>
      <c r="X1190" s="377">
        <v>59.895368748118052</v>
      </c>
      <c r="Y1190" s="387" t="s">
        <v>633</v>
      </c>
      <c r="Z1190" s="395" t="s">
        <v>4557</v>
      </c>
      <c r="AA1190" s="380">
        <v>198</v>
      </c>
      <c r="AB1190" s="379" t="s">
        <v>3630</v>
      </c>
      <c r="AC1190" s="380">
        <v>10</v>
      </c>
      <c r="AD1190" s="379" t="s">
        <v>3630</v>
      </c>
      <c r="AE1190" s="394">
        <v>0</v>
      </c>
      <c r="AF1190" s="396">
        <v>0</v>
      </c>
      <c r="AG1190" s="393">
        <v>0</v>
      </c>
      <c r="AH1190" s="397" t="s">
        <v>633</v>
      </c>
      <c r="AL1190" s="525" t="s">
        <v>16762</v>
      </c>
      <c r="AM1190" s="513" t="s">
        <v>84</v>
      </c>
      <c r="AN1190" s="508">
        <v>100</v>
      </c>
      <c r="AO1190" s="514">
        <v>1507</v>
      </c>
      <c r="AP1190" s="498">
        <v>1063</v>
      </c>
      <c r="AQ1190" s="515">
        <v>444</v>
      </c>
      <c r="AR1190" s="512" t="s">
        <v>16763</v>
      </c>
      <c r="BA1190" s="338" t="s">
        <v>9690</v>
      </c>
    </row>
    <row r="1191" spans="2:53" ht="16.5" customHeight="1">
      <c r="B1191" s="398" t="s">
        <v>9691</v>
      </c>
      <c r="C1191" s="381" t="s">
        <v>9692</v>
      </c>
      <c r="D1191" s="383">
        <v>1508</v>
      </c>
      <c r="E1191" s="382" t="s">
        <v>9384</v>
      </c>
      <c r="F1191" s="369" t="s">
        <v>9527</v>
      </c>
      <c r="G1191" s="385" t="s">
        <v>9528</v>
      </c>
      <c r="H1191" s="386"/>
      <c r="I1191" s="384" t="s">
        <v>403</v>
      </c>
      <c r="J1191" s="367" t="s">
        <v>107</v>
      </c>
      <c r="K1191" s="366" t="s">
        <v>84</v>
      </c>
      <c r="L1191" s="387">
        <v>10</v>
      </c>
      <c r="M1191" s="388" t="s">
        <v>9693</v>
      </c>
      <c r="N1191" s="389">
        <v>1000</v>
      </c>
      <c r="O1191" s="390" t="s">
        <v>1350</v>
      </c>
      <c r="P1191" s="373" t="s">
        <v>1351</v>
      </c>
      <c r="Q1191" s="372" t="s">
        <v>3638</v>
      </c>
      <c r="R1191" s="374">
        <v>30</v>
      </c>
      <c r="S1191" s="375">
        <v>25</v>
      </c>
      <c r="T1191" s="392">
        <v>20</v>
      </c>
      <c r="U1191" s="391" t="s">
        <v>9527</v>
      </c>
      <c r="V1191" s="376">
        <v>118.17172243819684</v>
      </c>
      <c r="W1191" s="378">
        <v>119.75541689806803</v>
      </c>
      <c r="X1191" s="377">
        <v>59.966430331867571</v>
      </c>
      <c r="Y1191" s="387">
        <v>60.12</v>
      </c>
      <c r="Z1191" s="395" t="s">
        <v>4557</v>
      </c>
      <c r="AA1191" s="380">
        <v>198</v>
      </c>
      <c r="AB1191" s="379" t="s">
        <v>3630</v>
      </c>
      <c r="AC1191" s="380">
        <v>50</v>
      </c>
      <c r="AD1191" s="379" t="s">
        <v>3630</v>
      </c>
      <c r="AE1191" s="394">
        <v>0</v>
      </c>
      <c r="AF1191" s="396">
        <v>0</v>
      </c>
      <c r="AG1191" s="393">
        <v>0</v>
      </c>
      <c r="AH1191" s="397" t="s">
        <v>633</v>
      </c>
      <c r="AL1191" s="525" t="s">
        <v>16764</v>
      </c>
      <c r="AM1191" s="513" t="s">
        <v>84</v>
      </c>
      <c r="AN1191" s="508">
        <v>100</v>
      </c>
      <c r="AO1191" s="514">
        <v>1508</v>
      </c>
      <c r="AP1191" s="498">
        <v>1066</v>
      </c>
      <c r="AQ1191" s="515">
        <v>442</v>
      </c>
      <c r="AR1191" s="512" t="s">
        <v>16765</v>
      </c>
      <c r="BA1191" s="338" t="s">
        <v>9694</v>
      </c>
    </row>
    <row r="1192" spans="2:53" ht="16.5" customHeight="1">
      <c r="B1192" s="398" t="s">
        <v>9695</v>
      </c>
      <c r="C1192" s="381" t="s">
        <v>9696</v>
      </c>
      <c r="D1192" s="383">
        <v>1508</v>
      </c>
      <c r="E1192" s="382" t="s">
        <v>9697</v>
      </c>
      <c r="F1192" s="369" t="s">
        <v>9698</v>
      </c>
      <c r="G1192" s="385" t="s">
        <v>9606</v>
      </c>
      <c r="H1192" s="386"/>
      <c r="I1192" s="384" t="s">
        <v>827</v>
      </c>
      <c r="J1192" s="367" t="s">
        <v>838</v>
      </c>
      <c r="K1192" s="366" t="s">
        <v>84</v>
      </c>
      <c r="L1192" s="387">
        <v>30</v>
      </c>
      <c r="M1192" s="388" t="s">
        <v>9700</v>
      </c>
      <c r="N1192" s="389">
        <v>1000</v>
      </c>
      <c r="O1192" s="390" t="s">
        <v>1182</v>
      </c>
      <c r="P1192" s="373" t="s">
        <v>1182</v>
      </c>
      <c r="Q1192" s="372" t="s">
        <v>3638</v>
      </c>
      <c r="R1192" s="374">
        <v>25</v>
      </c>
      <c r="S1192" s="375">
        <v>35</v>
      </c>
      <c r="T1192" s="392">
        <v>20</v>
      </c>
      <c r="U1192" s="391" t="s">
        <v>9698</v>
      </c>
      <c r="V1192" s="376">
        <v>118.15833333333333</v>
      </c>
      <c r="W1192" s="378">
        <v>119.74107142857142</v>
      </c>
      <c r="X1192" s="377">
        <v>59.960297619047623</v>
      </c>
      <c r="Y1192" s="387" t="s">
        <v>633</v>
      </c>
      <c r="Z1192" s="395" t="s">
        <v>4557</v>
      </c>
      <c r="AA1192" s="380">
        <v>196</v>
      </c>
      <c r="AB1192" s="379" t="s">
        <v>3630</v>
      </c>
      <c r="AC1192" s="380">
        <v>5</v>
      </c>
      <c r="AD1192" s="379" t="s">
        <v>3630</v>
      </c>
      <c r="AE1192" s="394">
        <v>0</v>
      </c>
      <c r="AF1192" s="396">
        <v>0</v>
      </c>
      <c r="AG1192" s="393">
        <v>0</v>
      </c>
      <c r="AH1192" s="397" t="s">
        <v>633</v>
      </c>
      <c r="AL1192" s="525" t="s">
        <v>16766</v>
      </c>
      <c r="AM1192" s="513" t="s">
        <v>84</v>
      </c>
      <c r="AN1192" s="508">
        <v>100</v>
      </c>
      <c r="AO1192" s="514">
        <v>1508</v>
      </c>
      <c r="AP1192" s="498">
        <v>1065</v>
      </c>
      <c r="AQ1192" s="515">
        <v>443</v>
      </c>
      <c r="AR1192" s="512" t="s">
        <v>16767</v>
      </c>
      <c r="BA1192" s="338" t="s">
        <v>9701</v>
      </c>
    </row>
    <row r="1193" spans="2:53" ht="16.5" customHeight="1">
      <c r="B1193" s="398" t="s">
        <v>9695</v>
      </c>
      <c r="C1193" s="381" t="s">
        <v>9696</v>
      </c>
      <c r="D1193" s="383">
        <v>1509</v>
      </c>
      <c r="E1193" s="382" t="s">
        <v>9697</v>
      </c>
      <c r="F1193" s="369" t="s">
        <v>9698</v>
      </c>
      <c r="G1193" s="385" t="s">
        <v>9606</v>
      </c>
      <c r="H1193" s="386"/>
      <c r="I1193" s="384" t="s">
        <v>827</v>
      </c>
      <c r="J1193" s="367" t="s">
        <v>836</v>
      </c>
      <c r="K1193" s="366" t="s">
        <v>84</v>
      </c>
      <c r="L1193" s="387">
        <v>16</v>
      </c>
      <c r="M1193" s="388" t="s">
        <v>9700</v>
      </c>
      <c r="N1193" s="389">
        <v>1000</v>
      </c>
      <c r="O1193" s="390" t="s">
        <v>1182</v>
      </c>
      <c r="P1193" s="373" t="s">
        <v>1182</v>
      </c>
      <c r="Q1193" s="372" t="s">
        <v>3638</v>
      </c>
      <c r="R1193" s="374">
        <v>35</v>
      </c>
      <c r="S1193" s="375">
        <v>25</v>
      </c>
      <c r="T1193" s="392">
        <v>20</v>
      </c>
      <c r="U1193" s="391" t="s">
        <v>9698</v>
      </c>
      <c r="V1193" s="376">
        <v>118.15833333333333</v>
      </c>
      <c r="W1193" s="378">
        <v>119.74107142857142</v>
      </c>
      <c r="X1193" s="377">
        <v>59.960297619047623</v>
      </c>
      <c r="Y1193" s="387" t="s">
        <v>633</v>
      </c>
      <c r="Z1193" s="395" t="s">
        <v>4557</v>
      </c>
      <c r="AA1193" s="380">
        <v>196</v>
      </c>
      <c r="AB1193" s="379" t="s">
        <v>3630</v>
      </c>
      <c r="AC1193" s="380">
        <v>5</v>
      </c>
      <c r="AD1193" s="379" t="s">
        <v>3630</v>
      </c>
      <c r="AE1193" s="394">
        <v>0</v>
      </c>
      <c r="AF1193" s="396">
        <v>0</v>
      </c>
      <c r="AG1193" s="393">
        <v>0</v>
      </c>
      <c r="AH1193" s="397" t="s">
        <v>633</v>
      </c>
      <c r="AL1193" s="525" t="s">
        <v>16768</v>
      </c>
      <c r="AM1193" s="513" t="s">
        <v>84</v>
      </c>
      <c r="AN1193" s="508">
        <v>100</v>
      </c>
      <c r="AO1193" s="514">
        <v>1509</v>
      </c>
      <c r="AP1193" s="498">
        <v>1066</v>
      </c>
      <c r="AQ1193" s="515">
        <v>443</v>
      </c>
      <c r="AR1193" s="512" t="s">
        <v>16767</v>
      </c>
      <c r="BA1193" s="338" t="s">
        <v>9702</v>
      </c>
    </row>
    <row r="1194" spans="2:53" ht="16.5" customHeight="1">
      <c r="B1194" s="398" t="s">
        <v>9695</v>
      </c>
      <c r="C1194" s="381" t="s">
        <v>9696</v>
      </c>
      <c r="D1194" s="383">
        <v>1510</v>
      </c>
      <c r="E1194" s="382" t="s">
        <v>9397</v>
      </c>
      <c r="F1194" s="369" t="s">
        <v>9703</v>
      </c>
      <c r="G1194" s="385" t="s">
        <v>9704</v>
      </c>
      <c r="H1194" s="386"/>
      <c r="I1194" s="384" t="s">
        <v>403</v>
      </c>
      <c r="J1194" s="367" t="s">
        <v>861</v>
      </c>
      <c r="K1194" s="366" t="s">
        <v>84</v>
      </c>
      <c r="L1194" s="387">
        <v>10</v>
      </c>
      <c r="M1194" s="388" t="s">
        <v>9705</v>
      </c>
      <c r="N1194" s="389">
        <v>1000</v>
      </c>
      <c r="O1194" s="390" t="s">
        <v>1350</v>
      </c>
      <c r="P1194" s="373" t="s">
        <v>1351</v>
      </c>
      <c r="Q1194" s="372" t="s">
        <v>3638</v>
      </c>
      <c r="R1194" s="374">
        <v>30</v>
      </c>
      <c r="S1194" s="375">
        <v>25</v>
      </c>
      <c r="T1194" s="392">
        <v>20</v>
      </c>
      <c r="U1194" s="391" t="s">
        <v>9703</v>
      </c>
      <c r="V1194" s="376">
        <v>118.15653589489814</v>
      </c>
      <c r="W1194" s="378">
        <v>119.73914560167657</v>
      </c>
      <c r="X1194" s="377">
        <v>59.957159251712653</v>
      </c>
      <c r="Y1194" s="387">
        <v>60.11</v>
      </c>
      <c r="Z1194" s="395" t="s">
        <v>4557</v>
      </c>
      <c r="AA1194" s="380">
        <v>198</v>
      </c>
      <c r="AB1194" s="379" t="s">
        <v>3630</v>
      </c>
      <c r="AC1194" s="380">
        <v>50</v>
      </c>
      <c r="AD1194" s="379" t="s">
        <v>3630</v>
      </c>
      <c r="AE1194" s="394">
        <v>0</v>
      </c>
      <c r="AF1194" s="396">
        <v>0</v>
      </c>
      <c r="AG1194" s="393">
        <v>0</v>
      </c>
      <c r="AH1194" s="397" t="s">
        <v>633</v>
      </c>
      <c r="AL1194" s="525" t="s">
        <v>16769</v>
      </c>
      <c r="AM1194" s="513" t="s">
        <v>84</v>
      </c>
      <c r="AN1194" s="508">
        <v>100</v>
      </c>
      <c r="AO1194" s="514">
        <v>1510</v>
      </c>
      <c r="AP1194" s="498">
        <v>1067</v>
      </c>
      <c r="AQ1194" s="515">
        <v>443</v>
      </c>
      <c r="AR1194" s="512" t="s">
        <v>16767</v>
      </c>
      <c r="BA1194" s="338" t="s">
        <v>9706</v>
      </c>
    </row>
    <row r="1195" spans="2:53" ht="16.5" customHeight="1">
      <c r="B1195" s="398" t="s">
        <v>9695</v>
      </c>
      <c r="C1195" s="381" t="s">
        <v>9696</v>
      </c>
      <c r="D1195" s="383">
        <v>1509</v>
      </c>
      <c r="E1195" s="382" t="s">
        <v>633</v>
      </c>
      <c r="F1195" s="369" t="s">
        <v>9698</v>
      </c>
      <c r="G1195" s="385" t="s">
        <v>9397</v>
      </c>
      <c r="H1195" s="386"/>
      <c r="I1195" s="384" t="s">
        <v>331</v>
      </c>
      <c r="J1195" s="367" t="s">
        <v>72</v>
      </c>
      <c r="K1195" s="366" t="s">
        <v>83</v>
      </c>
      <c r="L1195" s="387">
        <v>9</v>
      </c>
      <c r="M1195" s="388" t="s">
        <v>9707</v>
      </c>
      <c r="N1195" s="389">
        <v>1000</v>
      </c>
      <c r="O1195" s="390" t="s">
        <v>1348</v>
      </c>
      <c r="P1195" s="373" t="s">
        <v>1349</v>
      </c>
      <c r="Q1195" s="372" t="s">
        <v>3638</v>
      </c>
      <c r="R1195" s="374">
        <v>25</v>
      </c>
      <c r="S1195" s="375">
        <v>38</v>
      </c>
      <c r="T1195" s="392">
        <v>25</v>
      </c>
      <c r="U1195" s="391" t="s">
        <v>9698</v>
      </c>
      <c r="V1195" s="376">
        <v>118.15692648688585</v>
      </c>
      <c r="W1195" s="378">
        <v>119.73956409309197</v>
      </c>
      <c r="X1195" s="377">
        <v>59.70675471001109</v>
      </c>
      <c r="Y1195" s="387">
        <v>59.64</v>
      </c>
      <c r="Z1195" s="395" t="s">
        <v>4557</v>
      </c>
      <c r="AA1195" s="380">
        <v>121.25</v>
      </c>
      <c r="AB1195" s="379" t="s">
        <v>3630</v>
      </c>
      <c r="AC1195" s="380">
        <v>10</v>
      </c>
      <c r="AD1195" s="379" t="s">
        <v>3630</v>
      </c>
      <c r="AE1195" s="394">
        <v>0</v>
      </c>
      <c r="AF1195" s="396">
        <v>0</v>
      </c>
      <c r="AG1195" s="393">
        <v>0</v>
      </c>
      <c r="AH1195" s="397" t="s">
        <v>633</v>
      </c>
      <c r="AL1195" s="525" t="s">
        <v>16770</v>
      </c>
      <c r="AM1195" s="513" t="s">
        <v>83</v>
      </c>
      <c r="AN1195" s="508">
        <v>100</v>
      </c>
      <c r="AO1195" s="514">
        <v>1509</v>
      </c>
      <c r="AP1195" s="498">
        <v>1509</v>
      </c>
      <c r="AQ1195" s="515">
        <v>0</v>
      </c>
      <c r="AR1195" s="512" t="s">
        <v>16771</v>
      </c>
      <c r="BA1195" s="338" t="s">
        <v>9708</v>
      </c>
    </row>
    <row r="1196" spans="2:53" ht="16.5" customHeight="1">
      <c r="B1196" s="398" t="s">
        <v>9709</v>
      </c>
      <c r="C1196" s="381" t="s">
        <v>9710</v>
      </c>
      <c r="D1196" s="383">
        <v>1510</v>
      </c>
      <c r="E1196" s="382" t="s">
        <v>633</v>
      </c>
      <c r="F1196" s="369" t="s">
        <v>9711</v>
      </c>
      <c r="G1196" s="385" t="s">
        <v>9303</v>
      </c>
      <c r="H1196" s="386"/>
      <c r="I1196" s="384" t="s">
        <v>308</v>
      </c>
      <c r="J1196" s="367" t="s">
        <v>347</v>
      </c>
      <c r="K1196" s="366" t="s">
        <v>83</v>
      </c>
      <c r="L1196" s="387">
        <v>16</v>
      </c>
      <c r="M1196" s="388" t="s">
        <v>9713</v>
      </c>
      <c r="N1196" s="389">
        <v>100</v>
      </c>
      <c r="O1196" s="390" t="s">
        <v>1182</v>
      </c>
      <c r="P1196" s="373" t="s">
        <v>1182</v>
      </c>
      <c r="Q1196" s="372" t="s">
        <v>3814</v>
      </c>
      <c r="R1196" s="374">
        <v>25</v>
      </c>
      <c r="S1196" s="375">
        <v>35</v>
      </c>
      <c r="T1196" s="392">
        <v>20</v>
      </c>
      <c r="U1196" s="391" t="s">
        <v>9711</v>
      </c>
      <c r="V1196" s="376">
        <v>118.14284547866913</v>
      </c>
      <c r="W1196" s="378">
        <v>119.72447729857404</v>
      </c>
      <c r="X1196" s="377">
        <v>59.701338611378404</v>
      </c>
      <c r="Y1196" s="387" t="s">
        <v>633</v>
      </c>
      <c r="Z1196" s="395" t="s">
        <v>4557</v>
      </c>
      <c r="AA1196" s="380">
        <v>19</v>
      </c>
      <c r="AB1196" s="379" t="s">
        <v>3630</v>
      </c>
      <c r="AC1196" s="380">
        <v>0</v>
      </c>
      <c r="AD1196" s="379" t="s">
        <v>3630</v>
      </c>
      <c r="AE1196" s="394">
        <v>0</v>
      </c>
      <c r="AF1196" s="396">
        <v>1.319</v>
      </c>
      <c r="AG1196" s="393">
        <v>0</v>
      </c>
      <c r="AH1196" s="397" t="s">
        <v>7907</v>
      </c>
      <c r="AL1196" s="525" t="s">
        <v>16772</v>
      </c>
      <c r="AM1196" s="513" t="s">
        <v>83</v>
      </c>
      <c r="AN1196" s="508">
        <v>100</v>
      </c>
      <c r="AO1196" s="514">
        <v>1510</v>
      </c>
      <c r="AP1196" s="498">
        <v>1510</v>
      </c>
      <c r="AQ1196" s="515">
        <v>0</v>
      </c>
      <c r="AR1196" s="512" t="s">
        <v>16773</v>
      </c>
      <c r="BA1196" s="338" t="s">
        <v>9714</v>
      </c>
    </row>
    <row r="1197" spans="2:53" ht="16.5" customHeight="1">
      <c r="B1197" s="398" t="s">
        <v>9715</v>
      </c>
      <c r="C1197" s="381" t="s">
        <v>9716</v>
      </c>
      <c r="D1197" s="383">
        <v>1511</v>
      </c>
      <c r="E1197" s="382" t="s">
        <v>633</v>
      </c>
      <c r="F1197" s="369" t="s">
        <v>9717</v>
      </c>
      <c r="G1197" s="385" t="s">
        <v>9718</v>
      </c>
      <c r="H1197" s="386"/>
      <c r="I1197" s="384" t="s">
        <v>1207</v>
      </c>
      <c r="J1197" s="367" t="s">
        <v>1128</v>
      </c>
      <c r="K1197" s="366" t="s">
        <v>83</v>
      </c>
      <c r="L1197" s="387">
        <v>17</v>
      </c>
      <c r="M1197" s="388" t="s">
        <v>9719</v>
      </c>
      <c r="N1197" s="389">
        <v>1000</v>
      </c>
      <c r="O1197" s="390" t="s">
        <v>1350</v>
      </c>
      <c r="P1197" s="373" t="s">
        <v>1351</v>
      </c>
      <c r="Q1197" s="372" t="s">
        <v>3638</v>
      </c>
      <c r="R1197" s="374">
        <v>25</v>
      </c>
      <c r="S1197" s="375">
        <v>30</v>
      </c>
      <c r="T1197" s="392">
        <v>25</v>
      </c>
      <c r="U1197" s="391" t="s">
        <v>9717</v>
      </c>
      <c r="V1197" s="376">
        <v>118.12318938674645</v>
      </c>
      <c r="W1197" s="378">
        <v>119.70341720008547</v>
      </c>
      <c r="X1197" s="377">
        <v>59.691696706584032</v>
      </c>
      <c r="Y1197" s="387">
        <v>59.61</v>
      </c>
      <c r="Z1197" s="395" t="s">
        <v>4557</v>
      </c>
      <c r="AA1197" s="380">
        <v>199</v>
      </c>
      <c r="AB1197" s="379" t="s">
        <v>3630</v>
      </c>
      <c r="AC1197" s="380">
        <v>10</v>
      </c>
      <c r="AD1197" s="379" t="s">
        <v>3630</v>
      </c>
      <c r="AE1197" s="394">
        <v>0</v>
      </c>
      <c r="AF1197" s="396">
        <v>0</v>
      </c>
      <c r="AG1197" s="393">
        <v>0</v>
      </c>
      <c r="AH1197" s="397" t="s">
        <v>633</v>
      </c>
      <c r="AL1197" s="525" t="s">
        <v>16774</v>
      </c>
      <c r="AM1197" s="513" t="s">
        <v>83</v>
      </c>
      <c r="AN1197" s="508">
        <v>100</v>
      </c>
      <c r="AO1197" s="514">
        <v>1511</v>
      </c>
      <c r="AP1197" s="498">
        <v>1511</v>
      </c>
      <c r="AQ1197" s="515">
        <v>0</v>
      </c>
      <c r="AR1197" s="512" t="s">
        <v>16775</v>
      </c>
      <c r="BA1197" s="338" t="s">
        <v>9720</v>
      </c>
    </row>
    <row r="1198" spans="2:53" ht="16.5" customHeight="1">
      <c r="B1198" s="398" t="s">
        <v>9715</v>
      </c>
      <c r="C1198" s="381" t="s">
        <v>9716</v>
      </c>
      <c r="D1198" s="383">
        <v>1511</v>
      </c>
      <c r="E1198" s="382" t="s">
        <v>633</v>
      </c>
      <c r="F1198" s="369" t="s">
        <v>9721</v>
      </c>
      <c r="G1198" s="385" t="s">
        <v>9718</v>
      </c>
      <c r="H1198" s="386"/>
      <c r="I1198" s="384" t="s">
        <v>332</v>
      </c>
      <c r="J1198" s="367" t="s">
        <v>1062</v>
      </c>
      <c r="K1198" s="366" t="s">
        <v>83</v>
      </c>
      <c r="L1198" s="387">
        <v>23</v>
      </c>
      <c r="M1198" s="388" t="s">
        <v>9722</v>
      </c>
      <c r="N1198" s="389">
        <v>300</v>
      </c>
      <c r="O1198" s="390" t="s">
        <v>1348</v>
      </c>
      <c r="P1198" s="373" t="s">
        <v>1348</v>
      </c>
      <c r="Q1198" s="372" t="s">
        <v>3638</v>
      </c>
      <c r="R1198" s="374">
        <v>25</v>
      </c>
      <c r="S1198" s="375">
        <v>45</v>
      </c>
      <c r="T1198" s="392">
        <v>30</v>
      </c>
      <c r="U1198" s="391" t="s">
        <v>9721</v>
      </c>
      <c r="V1198" s="376">
        <v>118.12553032256861</v>
      </c>
      <c r="W1198" s="378">
        <v>119.70592534560922</v>
      </c>
      <c r="X1198" s="377">
        <v>59.689272165911078</v>
      </c>
      <c r="Y1198" s="387" t="s">
        <v>633</v>
      </c>
      <c r="Z1198" s="395" t="s">
        <v>4557</v>
      </c>
      <c r="AA1198" s="380">
        <v>-2</v>
      </c>
      <c r="AB1198" s="379" t="s">
        <v>3630</v>
      </c>
      <c r="AC1198" s="380">
        <v>0</v>
      </c>
      <c r="AD1198" s="379" t="s">
        <v>3630</v>
      </c>
      <c r="AE1198" s="394">
        <v>0</v>
      </c>
      <c r="AF1198" s="396">
        <v>0</v>
      </c>
      <c r="AG1198" s="393">
        <v>0</v>
      </c>
      <c r="AH1198" s="397" t="s">
        <v>633</v>
      </c>
      <c r="AL1198" s="525" t="s">
        <v>16776</v>
      </c>
      <c r="AM1198" s="513" t="s">
        <v>83</v>
      </c>
      <c r="AN1198" s="508">
        <v>100</v>
      </c>
      <c r="AO1198" s="514">
        <v>1511</v>
      </c>
      <c r="AP1198" s="498">
        <v>1511</v>
      </c>
      <c r="AQ1198" s="515">
        <v>0</v>
      </c>
      <c r="AR1198" s="512" t="s">
        <v>16775</v>
      </c>
      <c r="BA1198" s="338" t="s">
        <v>9723</v>
      </c>
    </row>
    <row r="1199" spans="2:53" ht="16.5" customHeight="1">
      <c r="B1199" s="398" t="s">
        <v>9724</v>
      </c>
      <c r="C1199" s="381" t="s">
        <v>9725</v>
      </c>
      <c r="D1199" s="383">
        <v>1512</v>
      </c>
      <c r="E1199" s="382" t="s">
        <v>633</v>
      </c>
      <c r="F1199" s="369" t="s">
        <v>9717</v>
      </c>
      <c r="G1199" s="385" t="s">
        <v>9726</v>
      </c>
      <c r="H1199" s="386"/>
      <c r="I1199" s="384" t="s">
        <v>827</v>
      </c>
      <c r="J1199" s="367" t="s">
        <v>833</v>
      </c>
      <c r="K1199" s="366" t="s">
        <v>83</v>
      </c>
      <c r="L1199" s="387">
        <v>30</v>
      </c>
      <c r="M1199" s="388" t="s">
        <v>9727</v>
      </c>
      <c r="N1199" s="389">
        <v>1000</v>
      </c>
      <c r="O1199" s="390" t="s">
        <v>1182</v>
      </c>
      <c r="P1199" s="373" t="s">
        <v>1182</v>
      </c>
      <c r="Q1199" s="372" t="s">
        <v>3638</v>
      </c>
      <c r="R1199" s="374">
        <v>20</v>
      </c>
      <c r="S1199" s="375">
        <v>35</v>
      </c>
      <c r="T1199" s="392">
        <v>30</v>
      </c>
      <c r="U1199" s="391" t="s">
        <v>9717</v>
      </c>
      <c r="V1199" s="376">
        <v>118.12156862745098</v>
      </c>
      <c r="W1199" s="378">
        <v>119.70168067226889</v>
      </c>
      <c r="X1199" s="377">
        <v>59.688375350140056</v>
      </c>
      <c r="Y1199" s="387" t="s">
        <v>633</v>
      </c>
      <c r="Z1199" s="395" t="s">
        <v>4557</v>
      </c>
      <c r="AA1199" s="380">
        <v>147</v>
      </c>
      <c r="AB1199" s="379" t="s">
        <v>3630</v>
      </c>
      <c r="AC1199" s="380">
        <v>5</v>
      </c>
      <c r="AD1199" s="379" t="s">
        <v>3630</v>
      </c>
      <c r="AE1199" s="394">
        <v>0</v>
      </c>
      <c r="AF1199" s="396">
        <v>0</v>
      </c>
      <c r="AG1199" s="393">
        <v>0</v>
      </c>
      <c r="AH1199" s="397" t="s">
        <v>633</v>
      </c>
      <c r="AL1199" s="525" t="s">
        <v>16777</v>
      </c>
      <c r="AM1199" s="513" t="s">
        <v>83</v>
      </c>
      <c r="AN1199" s="508">
        <v>100</v>
      </c>
      <c r="AO1199" s="514">
        <v>1512</v>
      </c>
      <c r="AP1199" s="498">
        <v>1512</v>
      </c>
      <c r="AQ1199" s="515">
        <v>0</v>
      </c>
      <c r="AR1199" s="512" t="s">
        <v>16778</v>
      </c>
      <c r="BA1199" s="338" t="s">
        <v>9728</v>
      </c>
    </row>
    <row r="1200" spans="2:53" ht="16.5" customHeight="1">
      <c r="B1200" s="398" t="s">
        <v>9724</v>
      </c>
      <c r="C1200" s="381" t="s">
        <v>9725</v>
      </c>
      <c r="D1200" s="383">
        <v>1512</v>
      </c>
      <c r="E1200" s="382" t="s">
        <v>9729</v>
      </c>
      <c r="F1200" s="369" t="s">
        <v>9717</v>
      </c>
      <c r="G1200" s="385" t="s">
        <v>9626</v>
      </c>
      <c r="H1200" s="386"/>
      <c r="I1200" s="384" t="s">
        <v>328</v>
      </c>
      <c r="J1200" s="367" t="s">
        <v>675</v>
      </c>
      <c r="K1200" s="366" t="s">
        <v>84</v>
      </c>
      <c r="L1200" s="387">
        <v>6</v>
      </c>
      <c r="M1200" s="388" t="s">
        <v>9730</v>
      </c>
      <c r="N1200" s="389">
        <v>1000</v>
      </c>
      <c r="O1200" s="390" t="s">
        <v>1182</v>
      </c>
      <c r="P1200" s="373" t="s">
        <v>1182</v>
      </c>
      <c r="Q1200" s="372" t="s">
        <v>3638</v>
      </c>
      <c r="R1200" s="374">
        <v>30</v>
      </c>
      <c r="S1200" s="375">
        <v>20</v>
      </c>
      <c r="T1200" s="392">
        <v>30</v>
      </c>
      <c r="U1200" s="391" t="s">
        <v>9717</v>
      </c>
      <c r="V1200" s="376">
        <v>118.11666666666667</v>
      </c>
      <c r="W1200" s="378">
        <v>119.69642857142857</v>
      </c>
      <c r="X1200" s="377">
        <v>59.938452380952377</v>
      </c>
      <c r="Y1200" s="387" t="s">
        <v>633</v>
      </c>
      <c r="Z1200" s="395" t="s">
        <v>7853</v>
      </c>
      <c r="AA1200" s="380">
        <v>180</v>
      </c>
      <c r="AB1200" s="379" t="s">
        <v>3630</v>
      </c>
      <c r="AC1200" s="380">
        <v>10</v>
      </c>
      <c r="AD1200" s="379" t="s">
        <v>3630</v>
      </c>
      <c r="AE1200" s="394">
        <v>0</v>
      </c>
      <c r="AF1200" s="396">
        <v>0</v>
      </c>
      <c r="AG1200" s="393">
        <v>0</v>
      </c>
      <c r="AH1200" s="397" t="s">
        <v>633</v>
      </c>
      <c r="AL1200" s="525" t="s">
        <v>16779</v>
      </c>
      <c r="AM1200" s="513" t="s">
        <v>84</v>
      </c>
      <c r="AN1200" s="508">
        <v>100</v>
      </c>
      <c r="AO1200" s="514">
        <v>1512</v>
      </c>
      <c r="AP1200" s="498">
        <v>1068</v>
      </c>
      <c r="AQ1200" s="515">
        <v>444</v>
      </c>
      <c r="AR1200" s="512" t="s">
        <v>16780</v>
      </c>
      <c r="BA1200" s="338" t="s">
        <v>9731</v>
      </c>
    </row>
    <row r="1201" spans="2:53" ht="16.5" customHeight="1">
      <c r="B1201" s="398" t="s">
        <v>9732</v>
      </c>
      <c r="C1201" s="381" t="s">
        <v>9733</v>
      </c>
      <c r="D1201" s="383">
        <v>1513</v>
      </c>
      <c r="E1201" s="382" t="s">
        <v>633</v>
      </c>
      <c r="F1201" s="369" t="s">
        <v>9734</v>
      </c>
      <c r="G1201" s="385" t="s">
        <v>9729</v>
      </c>
      <c r="H1201" s="386"/>
      <c r="I1201" s="384" t="s">
        <v>331</v>
      </c>
      <c r="J1201" s="367" t="s">
        <v>385</v>
      </c>
      <c r="K1201" s="366" t="s">
        <v>83</v>
      </c>
      <c r="L1201" s="387">
        <v>9</v>
      </c>
      <c r="M1201" s="388" t="s">
        <v>9735</v>
      </c>
      <c r="N1201" s="389">
        <v>1000</v>
      </c>
      <c r="O1201" s="390" t="s">
        <v>1348</v>
      </c>
      <c r="P1201" s="373" t="s">
        <v>1349</v>
      </c>
      <c r="Q1201" s="372" t="s">
        <v>3638</v>
      </c>
      <c r="R1201" s="374">
        <v>25</v>
      </c>
      <c r="S1201" s="375">
        <v>38</v>
      </c>
      <c r="T1201" s="392">
        <v>25</v>
      </c>
      <c r="U1201" s="391" t="s">
        <v>9734</v>
      </c>
      <c r="V1201" s="376">
        <v>118.11555227188771</v>
      </c>
      <c r="W1201" s="378">
        <v>119.69523457702255</v>
      </c>
      <c r="X1201" s="377">
        <v>59.684606575544876</v>
      </c>
      <c r="Y1201" s="387">
        <v>59.61</v>
      </c>
      <c r="Z1201" s="395" t="s">
        <v>4557</v>
      </c>
      <c r="AA1201" s="380">
        <v>121.25</v>
      </c>
      <c r="AB1201" s="379" t="s">
        <v>3630</v>
      </c>
      <c r="AC1201" s="380">
        <v>10</v>
      </c>
      <c r="AD1201" s="379" t="s">
        <v>3630</v>
      </c>
      <c r="AE1201" s="394">
        <v>0</v>
      </c>
      <c r="AF1201" s="396">
        <v>0</v>
      </c>
      <c r="AG1201" s="393">
        <v>0</v>
      </c>
      <c r="AH1201" s="397" t="s">
        <v>633</v>
      </c>
      <c r="AL1201" s="525" t="s">
        <v>16781</v>
      </c>
      <c r="AM1201" s="513" t="s">
        <v>83</v>
      </c>
      <c r="AN1201" s="508">
        <v>100</v>
      </c>
      <c r="AO1201" s="514">
        <v>1513</v>
      </c>
      <c r="AP1201" s="498">
        <v>1513</v>
      </c>
      <c r="AQ1201" s="515">
        <v>0</v>
      </c>
      <c r="AR1201" s="512" t="s">
        <v>16782</v>
      </c>
      <c r="BA1201" s="338" t="s">
        <v>9736</v>
      </c>
    </row>
    <row r="1202" spans="2:53" ht="16.5" customHeight="1">
      <c r="B1202" s="398" t="s">
        <v>9737</v>
      </c>
      <c r="C1202" s="381" t="s">
        <v>9738</v>
      </c>
      <c r="D1202" s="383">
        <v>1513</v>
      </c>
      <c r="E1202" s="382" t="s">
        <v>633</v>
      </c>
      <c r="F1202" s="369" t="s">
        <v>9739</v>
      </c>
      <c r="G1202" s="385" t="s">
        <v>9740</v>
      </c>
      <c r="H1202" s="386"/>
      <c r="I1202" s="384" t="s">
        <v>308</v>
      </c>
      <c r="J1202" s="367" t="s">
        <v>72</v>
      </c>
      <c r="K1202" s="366" t="s">
        <v>83</v>
      </c>
      <c r="L1202" s="387">
        <v>15</v>
      </c>
      <c r="M1202" s="388" t="s">
        <v>9742</v>
      </c>
      <c r="N1202" s="389">
        <v>100</v>
      </c>
      <c r="O1202" s="390" t="s">
        <v>1182</v>
      </c>
      <c r="P1202" s="373" t="s">
        <v>1182</v>
      </c>
      <c r="Q1202" s="372" t="s">
        <v>3814</v>
      </c>
      <c r="R1202" s="374">
        <v>25</v>
      </c>
      <c r="S1202" s="375">
        <v>35</v>
      </c>
      <c r="T1202" s="392">
        <v>20</v>
      </c>
      <c r="U1202" s="391" t="s">
        <v>9739</v>
      </c>
      <c r="V1202" s="376">
        <v>118.08569095733824</v>
      </c>
      <c r="W1202" s="378">
        <v>119.66324031143382</v>
      </c>
      <c r="X1202" s="377">
        <v>59.670534365613953</v>
      </c>
      <c r="Y1202" s="387" t="s">
        <v>633</v>
      </c>
      <c r="Z1202" s="395" t="s">
        <v>4557</v>
      </c>
      <c r="AA1202" s="380">
        <v>19</v>
      </c>
      <c r="AB1202" s="379" t="s">
        <v>3630</v>
      </c>
      <c r="AC1202" s="380">
        <v>0</v>
      </c>
      <c r="AD1202" s="379" t="s">
        <v>3630</v>
      </c>
      <c r="AE1202" s="394">
        <v>0</v>
      </c>
      <c r="AF1202" s="396">
        <v>1.3169999999999999</v>
      </c>
      <c r="AG1202" s="393">
        <v>0</v>
      </c>
      <c r="AH1202" s="397" t="s">
        <v>7907</v>
      </c>
      <c r="AL1202" s="525" t="s">
        <v>16783</v>
      </c>
      <c r="AM1202" s="513" t="s">
        <v>83</v>
      </c>
      <c r="AN1202" s="508">
        <v>100</v>
      </c>
      <c r="AO1202" s="514">
        <v>1513</v>
      </c>
      <c r="AP1202" s="498">
        <v>1513</v>
      </c>
      <c r="AQ1202" s="515">
        <v>0</v>
      </c>
      <c r="AR1202" s="512" t="s">
        <v>16784</v>
      </c>
      <c r="BA1202" s="338" t="s">
        <v>9743</v>
      </c>
    </row>
    <row r="1203" spans="2:53" ht="16.5" customHeight="1">
      <c r="B1203" s="398" t="s">
        <v>9737</v>
      </c>
      <c r="C1203" s="381" t="s">
        <v>9738</v>
      </c>
      <c r="D1203" s="383">
        <v>1514</v>
      </c>
      <c r="E1203" s="382" t="s">
        <v>633</v>
      </c>
      <c r="F1203" s="369" t="s">
        <v>9739</v>
      </c>
      <c r="G1203" s="385" t="s">
        <v>9740</v>
      </c>
      <c r="H1203" s="386"/>
      <c r="I1203" s="384" t="s">
        <v>308</v>
      </c>
      <c r="J1203" s="367" t="s">
        <v>141</v>
      </c>
      <c r="K1203" s="366" t="s">
        <v>83</v>
      </c>
      <c r="L1203" s="387">
        <v>17</v>
      </c>
      <c r="M1203" s="388" t="s">
        <v>9742</v>
      </c>
      <c r="N1203" s="389">
        <v>100</v>
      </c>
      <c r="O1203" s="390" t="s">
        <v>1182</v>
      </c>
      <c r="P1203" s="373" t="s">
        <v>1182</v>
      </c>
      <c r="Q1203" s="372" t="s">
        <v>3814</v>
      </c>
      <c r="R1203" s="374">
        <v>25</v>
      </c>
      <c r="S1203" s="375">
        <v>35</v>
      </c>
      <c r="T1203" s="392">
        <v>20</v>
      </c>
      <c r="U1203" s="391" t="s">
        <v>9739</v>
      </c>
      <c r="V1203" s="376">
        <v>118.08569095733824</v>
      </c>
      <c r="W1203" s="378">
        <v>119.66324031143382</v>
      </c>
      <c r="X1203" s="377">
        <v>59.670534365613953</v>
      </c>
      <c r="Y1203" s="387" t="s">
        <v>633</v>
      </c>
      <c r="Z1203" s="395" t="s">
        <v>4557</v>
      </c>
      <c r="AA1203" s="380">
        <v>19</v>
      </c>
      <c r="AB1203" s="379" t="s">
        <v>3630</v>
      </c>
      <c r="AC1203" s="380">
        <v>0</v>
      </c>
      <c r="AD1203" s="379" t="s">
        <v>3630</v>
      </c>
      <c r="AE1203" s="394">
        <v>0</v>
      </c>
      <c r="AF1203" s="396">
        <v>1.3169999999999999</v>
      </c>
      <c r="AG1203" s="393">
        <v>0</v>
      </c>
      <c r="AH1203" s="397" t="s">
        <v>7907</v>
      </c>
      <c r="AL1203" s="525" t="s">
        <v>16785</v>
      </c>
      <c r="AM1203" s="513" t="s">
        <v>83</v>
      </c>
      <c r="AN1203" s="508">
        <v>100</v>
      </c>
      <c r="AO1203" s="514">
        <v>1514</v>
      </c>
      <c r="AP1203" s="498">
        <v>1514</v>
      </c>
      <c r="AQ1203" s="515">
        <v>0</v>
      </c>
      <c r="AR1203" s="512" t="s">
        <v>16784</v>
      </c>
      <c r="BA1203" s="338" t="s">
        <v>9744</v>
      </c>
    </row>
    <row r="1204" spans="2:53" ht="16.5" customHeight="1">
      <c r="B1204" s="398" t="s">
        <v>9745</v>
      </c>
      <c r="C1204" s="381" t="s">
        <v>9746</v>
      </c>
      <c r="D1204" s="383">
        <v>1515</v>
      </c>
      <c r="E1204" s="382" t="s">
        <v>633</v>
      </c>
      <c r="F1204" s="369" t="s">
        <v>9747</v>
      </c>
      <c r="G1204" s="385" t="s">
        <v>9748</v>
      </c>
      <c r="H1204" s="386"/>
      <c r="I1204" s="384" t="s">
        <v>827</v>
      </c>
      <c r="J1204" s="367" t="s">
        <v>721</v>
      </c>
      <c r="K1204" s="366" t="s">
        <v>83</v>
      </c>
      <c r="L1204" s="387">
        <v>11</v>
      </c>
      <c r="M1204" s="388" t="s">
        <v>9750</v>
      </c>
      <c r="N1204" s="389">
        <v>1000</v>
      </c>
      <c r="O1204" s="390" t="s">
        <v>1182</v>
      </c>
      <c r="P1204" s="373" t="s">
        <v>1182</v>
      </c>
      <c r="Q1204" s="372" t="s">
        <v>3638</v>
      </c>
      <c r="R1204" s="374">
        <v>20</v>
      </c>
      <c r="S1204" s="375">
        <v>35</v>
      </c>
      <c r="T1204" s="392">
        <v>30</v>
      </c>
      <c r="U1204" s="391" t="s">
        <v>9747</v>
      </c>
      <c r="V1204" s="376">
        <v>118.08235294117647</v>
      </c>
      <c r="W1204" s="378">
        <v>119.65966386554622</v>
      </c>
      <c r="X1204" s="377">
        <v>59.668991596638655</v>
      </c>
      <c r="Y1204" s="387" t="s">
        <v>633</v>
      </c>
      <c r="Z1204" s="395" t="s">
        <v>4557</v>
      </c>
      <c r="AA1204" s="380">
        <v>147</v>
      </c>
      <c r="AB1204" s="379" t="s">
        <v>3630</v>
      </c>
      <c r="AC1204" s="380">
        <v>5</v>
      </c>
      <c r="AD1204" s="379" t="s">
        <v>3630</v>
      </c>
      <c r="AE1204" s="394">
        <v>0</v>
      </c>
      <c r="AF1204" s="396">
        <v>0</v>
      </c>
      <c r="AG1204" s="393">
        <v>0</v>
      </c>
      <c r="AH1204" s="397" t="s">
        <v>633</v>
      </c>
      <c r="AL1204" s="525" t="s">
        <v>16786</v>
      </c>
      <c r="AM1204" s="513" t="s">
        <v>83</v>
      </c>
      <c r="AN1204" s="508">
        <v>100</v>
      </c>
      <c r="AO1204" s="514">
        <v>1515</v>
      </c>
      <c r="AP1204" s="498">
        <v>1515</v>
      </c>
      <c r="AQ1204" s="515">
        <v>0</v>
      </c>
      <c r="AR1204" s="512" t="s">
        <v>16787</v>
      </c>
      <c r="BA1204" s="338" t="s">
        <v>9751</v>
      </c>
    </row>
    <row r="1205" spans="2:53" ht="16.5" customHeight="1">
      <c r="B1205" s="398" t="s">
        <v>9745</v>
      </c>
      <c r="C1205" s="381" t="s">
        <v>9746</v>
      </c>
      <c r="D1205" s="383">
        <v>1514</v>
      </c>
      <c r="E1205" s="382" t="s">
        <v>9391</v>
      </c>
      <c r="F1205" s="369" t="s">
        <v>9747</v>
      </c>
      <c r="G1205" s="385" t="s">
        <v>9646</v>
      </c>
      <c r="H1205" s="386"/>
      <c r="I1205" s="384" t="s">
        <v>1207</v>
      </c>
      <c r="J1205" s="367" t="s">
        <v>1136</v>
      </c>
      <c r="K1205" s="366" t="s">
        <v>84</v>
      </c>
      <c r="L1205" s="387">
        <v>12</v>
      </c>
      <c r="M1205" s="388" t="s">
        <v>9752</v>
      </c>
      <c r="N1205" s="389">
        <v>1000</v>
      </c>
      <c r="O1205" s="390" t="s">
        <v>1350</v>
      </c>
      <c r="P1205" s="373" t="s">
        <v>1351</v>
      </c>
      <c r="Q1205" s="372" t="s">
        <v>3638</v>
      </c>
      <c r="R1205" s="374">
        <v>25</v>
      </c>
      <c r="S1205" s="375">
        <v>30</v>
      </c>
      <c r="T1205" s="392">
        <v>25</v>
      </c>
      <c r="U1205" s="391" t="s">
        <v>9747</v>
      </c>
      <c r="V1205" s="376">
        <v>118.07844000780386</v>
      </c>
      <c r="W1205" s="378">
        <v>119.65547143693271</v>
      </c>
      <c r="X1205" s="377">
        <v>59.923044277631703</v>
      </c>
      <c r="Y1205" s="387">
        <v>59.589999999999996</v>
      </c>
      <c r="Z1205" s="395" t="s">
        <v>4557</v>
      </c>
      <c r="AA1205" s="380">
        <v>199</v>
      </c>
      <c r="AB1205" s="379" t="s">
        <v>3630</v>
      </c>
      <c r="AC1205" s="380">
        <v>10</v>
      </c>
      <c r="AD1205" s="379" t="s">
        <v>3630</v>
      </c>
      <c r="AE1205" s="394">
        <v>0</v>
      </c>
      <c r="AF1205" s="396">
        <v>0</v>
      </c>
      <c r="AG1205" s="393">
        <v>0</v>
      </c>
      <c r="AH1205" s="397" t="s">
        <v>633</v>
      </c>
      <c r="AL1205" s="525" t="s">
        <v>16788</v>
      </c>
      <c r="AM1205" s="513" t="s">
        <v>84</v>
      </c>
      <c r="AN1205" s="508">
        <v>100</v>
      </c>
      <c r="AO1205" s="514">
        <v>1514</v>
      </c>
      <c r="AP1205" s="498">
        <v>1069</v>
      </c>
      <c r="AQ1205" s="515">
        <v>445</v>
      </c>
      <c r="AR1205" s="512" t="s">
        <v>16789</v>
      </c>
      <c r="BA1205" s="338" t="s">
        <v>9753</v>
      </c>
    </row>
    <row r="1206" spans="2:53" ht="16.5" customHeight="1">
      <c r="B1206" s="398" t="s">
        <v>9754</v>
      </c>
      <c r="C1206" s="381" t="s">
        <v>9755</v>
      </c>
      <c r="D1206" s="383">
        <v>1515</v>
      </c>
      <c r="E1206" s="382" t="s">
        <v>633</v>
      </c>
      <c r="F1206" s="369" t="s">
        <v>9747</v>
      </c>
      <c r="G1206" s="385" t="s">
        <v>9756</v>
      </c>
      <c r="H1206" s="386"/>
      <c r="I1206" s="384" t="s">
        <v>1208</v>
      </c>
      <c r="J1206" s="367" t="s">
        <v>1211</v>
      </c>
      <c r="K1206" s="366" t="s">
        <v>83</v>
      </c>
      <c r="L1206" s="387">
        <v>17</v>
      </c>
      <c r="M1206" s="388" t="s">
        <v>9757</v>
      </c>
      <c r="N1206" s="389">
        <v>500</v>
      </c>
      <c r="O1206" s="390" t="s">
        <v>1182</v>
      </c>
      <c r="P1206" s="373" t="s">
        <v>1182</v>
      </c>
      <c r="Q1206" s="372" t="s">
        <v>3638</v>
      </c>
      <c r="R1206" s="374">
        <v>20</v>
      </c>
      <c r="S1206" s="375">
        <v>30</v>
      </c>
      <c r="T1206" s="392">
        <v>30</v>
      </c>
      <c r="U1206" s="391" t="s">
        <v>9747</v>
      </c>
      <c r="V1206" s="376">
        <v>118.0780487804878</v>
      </c>
      <c r="W1206" s="378">
        <v>119.65505226480836</v>
      </c>
      <c r="X1206" s="377">
        <v>59.663449477351925</v>
      </c>
      <c r="Y1206" s="387" t="s">
        <v>633</v>
      </c>
      <c r="Z1206" s="395" t="s">
        <v>4557</v>
      </c>
      <c r="AA1206" s="380">
        <v>97</v>
      </c>
      <c r="AB1206" s="379" t="s">
        <v>3630</v>
      </c>
      <c r="AC1206" s="380">
        <v>2</v>
      </c>
      <c r="AD1206" s="379" t="s">
        <v>3630</v>
      </c>
      <c r="AE1206" s="394">
        <v>0</v>
      </c>
      <c r="AF1206" s="396">
        <v>7.9820000000000002</v>
      </c>
      <c r="AG1206" s="393">
        <v>0</v>
      </c>
      <c r="AH1206" s="397" t="s">
        <v>8985</v>
      </c>
      <c r="AL1206" s="525" t="s">
        <v>16790</v>
      </c>
      <c r="AM1206" s="513" t="s">
        <v>83</v>
      </c>
      <c r="AN1206" s="508">
        <v>100</v>
      </c>
      <c r="AO1206" s="514">
        <v>1515</v>
      </c>
      <c r="AP1206" s="498">
        <v>1515</v>
      </c>
      <c r="AQ1206" s="515">
        <v>0</v>
      </c>
      <c r="AR1206" s="512" t="s">
        <v>16791</v>
      </c>
      <c r="BA1206" s="338" t="s">
        <v>9758</v>
      </c>
    </row>
    <row r="1207" spans="2:53" ht="16.5" customHeight="1">
      <c r="B1207" s="398" t="s">
        <v>9754</v>
      </c>
      <c r="C1207" s="381" t="s">
        <v>9755</v>
      </c>
      <c r="D1207" s="383">
        <v>1516</v>
      </c>
      <c r="E1207" s="382" t="s">
        <v>9759</v>
      </c>
      <c r="F1207" s="369" t="s">
        <v>9760</v>
      </c>
      <c r="G1207" s="385" t="s">
        <v>9761</v>
      </c>
      <c r="H1207" s="386"/>
      <c r="I1207" s="384" t="s">
        <v>879</v>
      </c>
      <c r="J1207" s="367" t="s">
        <v>675</v>
      </c>
      <c r="K1207" s="366" t="s">
        <v>84</v>
      </c>
      <c r="L1207" s="387">
        <v>15</v>
      </c>
      <c r="M1207" s="388" t="s">
        <v>9762</v>
      </c>
      <c r="N1207" s="389">
        <v>1000</v>
      </c>
      <c r="O1207" s="390" t="s">
        <v>1182</v>
      </c>
      <c r="P1207" s="373" t="s">
        <v>1182</v>
      </c>
      <c r="Q1207" s="372" t="s">
        <v>3814</v>
      </c>
      <c r="R1207" s="374">
        <v>35</v>
      </c>
      <c r="S1207" s="375">
        <v>25</v>
      </c>
      <c r="T1207" s="392">
        <v>20</v>
      </c>
      <c r="U1207" s="391" t="s">
        <v>9760</v>
      </c>
      <c r="V1207" s="376">
        <v>118.075</v>
      </c>
      <c r="W1207" s="378">
        <v>119.65178571428571</v>
      </c>
      <c r="X1207" s="377">
        <v>59.921607142857148</v>
      </c>
      <c r="Y1207" s="387" t="s">
        <v>633</v>
      </c>
      <c r="Z1207" s="395" t="s">
        <v>4557</v>
      </c>
      <c r="AA1207" s="380">
        <v>196</v>
      </c>
      <c r="AB1207" s="379" t="s">
        <v>3630</v>
      </c>
      <c r="AC1207" s="380">
        <v>10</v>
      </c>
      <c r="AD1207" s="379" t="s">
        <v>3630</v>
      </c>
      <c r="AE1207" s="394">
        <v>0</v>
      </c>
      <c r="AF1207" s="396">
        <v>0</v>
      </c>
      <c r="AG1207" s="393">
        <v>0</v>
      </c>
      <c r="AH1207" s="397" t="s">
        <v>633</v>
      </c>
      <c r="AL1207" s="525" t="s">
        <v>16792</v>
      </c>
      <c r="AM1207" s="513" t="s">
        <v>84</v>
      </c>
      <c r="AN1207" s="508">
        <v>100</v>
      </c>
      <c r="AO1207" s="514">
        <v>1516</v>
      </c>
      <c r="AP1207" s="498">
        <v>1070</v>
      </c>
      <c r="AQ1207" s="515">
        <v>446</v>
      </c>
      <c r="AR1207" s="512" t="s">
        <v>16793</v>
      </c>
      <c r="BA1207" s="338" t="s">
        <v>9763</v>
      </c>
    </row>
    <row r="1208" spans="2:53" ht="16.5" customHeight="1">
      <c r="B1208" s="398" t="s">
        <v>9754</v>
      </c>
      <c r="C1208" s="381" t="s">
        <v>9755</v>
      </c>
      <c r="D1208" s="383">
        <v>1516</v>
      </c>
      <c r="E1208" s="382" t="s">
        <v>9759</v>
      </c>
      <c r="F1208" s="369" t="s">
        <v>9760</v>
      </c>
      <c r="G1208" s="385" t="s">
        <v>9761</v>
      </c>
      <c r="H1208" s="386"/>
      <c r="I1208" s="384" t="s">
        <v>879</v>
      </c>
      <c r="J1208" s="367" t="s">
        <v>103</v>
      </c>
      <c r="K1208" s="366" t="s">
        <v>84</v>
      </c>
      <c r="L1208" s="387">
        <v>22</v>
      </c>
      <c r="M1208" s="388" t="s">
        <v>9762</v>
      </c>
      <c r="N1208" s="389">
        <v>1000</v>
      </c>
      <c r="O1208" s="390" t="s">
        <v>1182</v>
      </c>
      <c r="P1208" s="373" t="s">
        <v>1182</v>
      </c>
      <c r="Q1208" s="372" t="s">
        <v>3814</v>
      </c>
      <c r="R1208" s="374">
        <v>35</v>
      </c>
      <c r="S1208" s="375">
        <v>25</v>
      </c>
      <c r="T1208" s="392">
        <v>20</v>
      </c>
      <c r="U1208" s="391" t="s">
        <v>9760</v>
      </c>
      <c r="V1208" s="376">
        <v>118.075</v>
      </c>
      <c r="W1208" s="378">
        <v>119.65178571428571</v>
      </c>
      <c r="X1208" s="377">
        <v>59.921607142857148</v>
      </c>
      <c r="Y1208" s="387" t="s">
        <v>633</v>
      </c>
      <c r="Z1208" s="395" t="s">
        <v>4557</v>
      </c>
      <c r="AA1208" s="380">
        <v>196</v>
      </c>
      <c r="AB1208" s="379" t="s">
        <v>3630</v>
      </c>
      <c r="AC1208" s="380">
        <v>10</v>
      </c>
      <c r="AD1208" s="379" t="s">
        <v>3630</v>
      </c>
      <c r="AE1208" s="394">
        <v>0</v>
      </c>
      <c r="AF1208" s="396">
        <v>0</v>
      </c>
      <c r="AG1208" s="393">
        <v>0</v>
      </c>
      <c r="AH1208" s="397" t="s">
        <v>633</v>
      </c>
      <c r="AL1208" s="525" t="s">
        <v>16794</v>
      </c>
      <c r="AM1208" s="513" t="s">
        <v>84</v>
      </c>
      <c r="AN1208" s="508">
        <v>100</v>
      </c>
      <c r="AO1208" s="514">
        <v>1516</v>
      </c>
      <c r="AP1208" s="498">
        <v>1070</v>
      </c>
      <c r="AQ1208" s="515">
        <v>446</v>
      </c>
      <c r="AR1208" s="512" t="s">
        <v>16793</v>
      </c>
      <c r="BA1208" s="338" t="s">
        <v>9764</v>
      </c>
    </row>
    <row r="1209" spans="2:53" ht="16.5" customHeight="1">
      <c r="B1209" s="398" t="s">
        <v>9765</v>
      </c>
      <c r="C1209" s="381" t="s">
        <v>9766</v>
      </c>
      <c r="D1209" s="383">
        <v>1517</v>
      </c>
      <c r="E1209" s="382" t="s">
        <v>633</v>
      </c>
      <c r="F1209" s="369" t="s">
        <v>9767</v>
      </c>
      <c r="G1209" s="385" t="s">
        <v>9768</v>
      </c>
      <c r="H1209" s="386"/>
      <c r="I1209" s="384" t="s">
        <v>1207</v>
      </c>
      <c r="J1209" s="367" t="s">
        <v>1130</v>
      </c>
      <c r="K1209" s="366" t="s">
        <v>83</v>
      </c>
      <c r="L1209" s="387">
        <v>13</v>
      </c>
      <c r="M1209" s="388" t="s">
        <v>9769</v>
      </c>
      <c r="N1209" s="389">
        <v>1000</v>
      </c>
      <c r="O1209" s="390" t="s">
        <v>1350</v>
      </c>
      <c r="P1209" s="373" t="s">
        <v>1351</v>
      </c>
      <c r="Q1209" s="372" t="s">
        <v>3638</v>
      </c>
      <c r="R1209" s="374">
        <v>25</v>
      </c>
      <c r="S1209" s="375">
        <v>30</v>
      </c>
      <c r="T1209" s="392">
        <v>25</v>
      </c>
      <c r="U1209" s="391" t="s">
        <v>9767</v>
      </c>
      <c r="V1209" s="376">
        <v>118.06849570137217</v>
      </c>
      <c r="W1209" s="378">
        <v>119.64481682289875</v>
      </c>
      <c r="X1209" s="377">
        <v>59.658343737864527</v>
      </c>
      <c r="Y1209" s="387">
        <v>59.58</v>
      </c>
      <c r="Z1209" s="395" t="s">
        <v>4557</v>
      </c>
      <c r="AA1209" s="380">
        <v>199</v>
      </c>
      <c r="AB1209" s="379" t="s">
        <v>3630</v>
      </c>
      <c r="AC1209" s="380">
        <v>10</v>
      </c>
      <c r="AD1209" s="379" t="s">
        <v>3630</v>
      </c>
      <c r="AE1209" s="394">
        <v>0</v>
      </c>
      <c r="AF1209" s="396">
        <v>0</v>
      </c>
      <c r="AG1209" s="393">
        <v>0</v>
      </c>
      <c r="AH1209" s="397" t="s">
        <v>633</v>
      </c>
      <c r="AL1209" s="525" t="s">
        <v>16795</v>
      </c>
      <c r="AM1209" s="513" t="s">
        <v>83</v>
      </c>
      <c r="AN1209" s="508">
        <v>100</v>
      </c>
      <c r="AO1209" s="514">
        <v>1517</v>
      </c>
      <c r="AP1209" s="498">
        <v>1517</v>
      </c>
      <c r="AQ1209" s="515">
        <v>0</v>
      </c>
      <c r="AR1209" s="512" t="s">
        <v>16796</v>
      </c>
      <c r="BA1209" s="338" t="s">
        <v>9770</v>
      </c>
    </row>
    <row r="1210" spans="2:53" ht="16.5" customHeight="1">
      <c r="B1210" s="398" t="s">
        <v>9771</v>
      </c>
      <c r="C1210" s="381" t="s">
        <v>9772</v>
      </c>
      <c r="D1210" s="383">
        <v>1517</v>
      </c>
      <c r="E1210" s="382" t="s">
        <v>9773</v>
      </c>
      <c r="F1210" s="369" t="s">
        <v>9774</v>
      </c>
      <c r="G1210" s="385" t="s">
        <v>9355</v>
      </c>
      <c r="H1210" s="386"/>
      <c r="I1210" s="384" t="s">
        <v>827</v>
      </c>
      <c r="J1210" s="367" t="s">
        <v>103</v>
      </c>
      <c r="K1210" s="366" t="s">
        <v>84</v>
      </c>
      <c r="L1210" s="387">
        <v>19</v>
      </c>
      <c r="M1210" s="388" t="s">
        <v>9398</v>
      </c>
      <c r="N1210" s="389">
        <v>1000</v>
      </c>
      <c r="O1210" s="390" t="s">
        <v>1182</v>
      </c>
      <c r="P1210" s="373" t="s">
        <v>1182</v>
      </c>
      <c r="Q1210" s="372" t="s">
        <v>3638</v>
      </c>
      <c r="R1210" s="374">
        <v>35</v>
      </c>
      <c r="S1210" s="375">
        <v>25</v>
      </c>
      <c r="T1210" s="392">
        <v>20</v>
      </c>
      <c r="U1210" s="391" t="s">
        <v>9774</v>
      </c>
      <c r="V1210" s="376">
        <v>118.03333333333333</v>
      </c>
      <c r="W1210" s="378">
        <v>119.60714285714286</v>
      </c>
      <c r="X1210" s="377">
        <v>59.899761904761903</v>
      </c>
      <c r="Y1210" s="387" t="s">
        <v>633</v>
      </c>
      <c r="Z1210" s="395" t="s">
        <v>4557</v>
      </c>
      <c r="AA1210" s="380">
        <v>196</v>
      </c>
      <c r="AB1210" s="379" t="s">
        <v>3630</v>
      </c>
      <c r="AC1210" s="380">
        <v>5</v>
      </c>
      <c r="AD1210" s="379" t="s">
        <v>3630</v>
      </c>
      <c r="AE1210" s="394">
        <v>0</v>
      </c>
      <c r="AF1210" s="396">
        <v>0</v>
      </c>
      <c r="AG1210" s="393">
        <v>0</v>
      </c>
      <c r="AH1210" s="397" t="s">
        <v>633</v>
      </c>
      <c r="AL1210" s="525" t="s">
        <v>16797</v>
      </c>
      <c r="AM1210" s="513" t="s">
        <v>84</v>
      </c>
      <c r="AN1210" s="508">
        <v>100</v>
      </c>
      <c r="AO1210" s="514">
        <v>1517</v>
      </c>
      <c r="AP1210" s="498">
        <v>1071</v>
      </c>
      <c r="AQ1210" s="515">
        <v>446</v>
      </c>
      <c r="AR1210" s="512" t="s">
        <v>16798</v>
      </c>
      <c r="BA1210" s="338" t="s">
        <v>9775</v>
      </c>
    </row>
    <row r="1211" spans="2:53" ht="16.5" customHeight="1">
      <c r="B1211" s="398" t="s">
        <v>9771</v>
      </c>
      <c r="C1211" s="381" t="s">
        <v>9772</v>
      </c>
      <c r="D1211" s="383">
        <v>1518</v>
      </c>
      <c r="E1211" s="382" t="s">
        <v>9773</v>
      </c>
      <c r="F1211" s="369" t="s">
        <v>9774</v>
      </c>
      <c r="G1211" s="385" t="s">
        <v>9355</v>
      </c>
      <c r="H1211" s="386"/>
      <c r="I1211" s="384" t="s">
        <v>827</v>
      </c>
      <c r="J1211" s="367" t="s">
        <v>390</v>
      </c>
      <c r="K1211" s="366" t="s">
        <v>84</v>
      </c>
      <c r="L1211" s="387">
        <v>55</v>
      </c>
      <c r="M1211" s="388" t="s">
        <v>9398</v>
      </c>
      <c r="N1211" s="389">
        <v>1000</v>
      </c>
      <c r="O1211" s="390" t="s">
        <v>1182</v>
      </c>
      <c r="P1211" s="373" t="s">
        <v>1182</v>
      </c>
      <c r="Q1211" s="372" t="s">
        <v>3638</v>
      </c>
      <c r="R1211" s="374">
        <v>35</v>
      </c>
      <c r="S1211" s="375">
        <v>25</v>
      </c>
      <c r="T1211" s="392">
        <v>20</v>
      </c>
      <c r="U1211" s="391" t="s">
        <v>9774</v>
      </c>
      <c r="V1211" s="376">
        <v>118.03333333333333</v>
      </c>
      <c r="W1211" s="378">
        <v>119.60714285714286</v>
      </c>
      <c r="X1211" s="377">
        <v>59.899761904761903</v>
      </c>
      <c r="Y1211" s="387" t="s">
        <v>633</v>
      </c>
      <c r="Z1211" s="395" t="s">
        <v>4557</v>
      </c>
      <c r="AA1211" s="380">
        <v>196</v>
      </c>
      <c r="AB1211" s="379" t="s">
        <v>3630</v>
      </c>
      <c r="AC1211" s="380">
        <v>5</v>
      </c>
      <c r="AD1211" s="379" t="s">
        <v>3630</v>
      </c>
      <c r="AE1211" s="394">
        <v>0</v>
      </c>
      <c r="AF1211" s="396">
        <v>0</v>
      </c>
      <c r="AG1211" s="393">
        <v>0</v>
      </c>
      <c r="AH1211" s="397" t="s">
        <v>633</v>
      </c>
      <c r="AL1211" s="525" t="s">
        <v>16799</v>
      </c>
      <c r="AM1211" s="513" t="s">
        <v>84</v>
      </c>
      <c r="AN1211" s="508">
        <v>100</v>
      </c>
      <c r="AO1211" s="514">
        <v>1518</v>
      </c>
      <c r="AP1211" s="498">
        <v>1071</v>
      </c>
      <c r="AQ1211" s="515">
        <v>447</v>
      </c>
      <c r="AR1211" s="512" t="s">
        <v>16798</v>
      </c>
      <c r="BA1211" s="338" t="s">
        <v>9776</v>
      </c>
    </row>
    <row r="1212" spans="2:53" ht="16.5" customHeight="1">
      <c r="B1212" s="398" t="s">
        <v>9771</v>
      </c>
      <c r="C1212" s="381" t="s">
        <v>9772</v>
      </c>
      <c r="D1212" s="383">
        <v>1518</v>
      </c>
      <c r="E1212" s="382" t="s">
        <v>9777</v>
      </c>
      <c r="F1212" s="369" t="s">
        <v>9778</v>
      </c>
      <c r="G1212" s="385" t="s">
        <v>9779</v>
      </c>
      <c r="H1212" s="386"/>
      <c r="I1212" s="384" t="s">
        <v>403</v>
      </c>
      <c r="J1212" s="367" t="s">
        <v>858</v>
      </c>
      <c r="K1212" s="366" t="s">
        <v>84</v>
      </c>
      <c r="L1212" s="387">
        <v>12</v>
      </c>
      <c r="M1212" s="388" t="s">
        <v>9780</v>
      </c>
      <c r="N1212" s="389">
        <v>1000</v>
      </c>
      <c r="O1212" s="390" t="s">
        <v>1350</v>
      </c>
      <c r="P1212" s="373" t="s">
        <v>1351</v>
      </c>
      <c r="Q1212" s="372" t="s">
        <v>3638</v>
      </c>
      <c r="R1212" s="374">
        <v>30</v>
      </c>
      <c r="S1212" s="375">
        <v>25</v>
      </c>
      <c r="T1212" s="392">
        <v>20</v>
      </c>
      <c r="U1212" s="391" t="s">
        <v>9778</v>
      </c>
      <c r="V1212" s="376">
        <v>118.02555195894691</v>
      </c>
      <c r="W1212" s="378">
        <v>119.59880567030025</v>
      </c>
      <c r="X1212" s="377">
        <v>59.897821185376436</v>
      </c>
      <c r="Y1212" s="387">
        <v>60.05</v>
      </c>
      <c r="Z1212" s="395" t="s">
        <v>4557</v>
      </c>
      <c r="AA1212" s="380">
        <v>198</v>
      </c>
      <c r="AB1212" s="379" t="s">
        <v>3630</v>
      </c>
      <c r="AC1212" s="380">
        <v>50</v>
      </c>
      <c r="AD1212" s="379" t="s">
        <v>3630</v>
      </c>
      <c r="AE1212" s="394">
        <v>0</v>
      </c>
      <c r="AF1212" s="396">
        <v>0</v>
      </c>
      <c r="AG1212" s="393">
        <v>0</v>
      </c>
      <c r="AH1212" s="397" t="s">
        <v>633</v>
      </c>
      <c r="AL1212" s="525" t="s">
        <v>16800</v>
      </c>
      <c r="AM1212" s="513" t="s">
        <v>84</v>
      </c>
      <c r="AN1212" s="508">
        <v>100</v>
      </c>
      <c r="AO1212" s="514">
        <v>1518</v>
      </c>
      <c r="AP1212" s="498">
        <v>1071</v>
      </c>
      <c r="AQ1212" s="515">
        <v>447</v>
      </c>
      <c r="AR1212" s="512" t="s">
        <v>16801</v>
      </c>
      <c r="BA1212" s="338" t="s">
        <v>9781</v>
      </c>
    </row>
    <row r="1213" spans="2:53" ht="16.5" customHeight="1">
      <c r="B1213" s="398" t="s">
        <v>9782</v>
      </c>
      <c r="C1213" s="381" t="s">
        <v>9783</v>
      </c>
      <c r="D1213" s="383">
        <v>1519</v>
      </c>
      <c r="E1213" s="382" t="s">
        <v>633</v>
      </c>
      <c r="F1213" s="369" t="s">
        <v>9784</v>
      </c>
      <c r="G1213" s="385" t="s">
        <v>9785</v>
      </c>
      <c r="H1213" s="386"/>
      <c r="I1213" s="384" t="s">
        <v>331</v>
      </c>
      <c r="J1213" s="367" t="s">
        <v>933</v>
      </c>
      <c r="K1213" s="366" t="s">
        <v>83</v>
      </c>
      <c r="L1213" s="387">
        <v>4</v>
      </c>
      <c r="M1213" s="388" t="s">
        <v>9786</v>
      </c>
      <c r="N1213" s="389">
        <v>1000</v>
      </c>
      <c r="O1213" s="390" t="s">
        <v>1348</v>
      </c>
      <c r="P1213" s="373" t="s">
        <v>1349</v>
      </c>
      <c r="Q1213" s="372" t="s">
        <v>3638</v>
      </c>
      <c r="R1213" s="374">
        <v>25</v>
      </c>
      <c r="S1213" s="375">
        <v>38</v>
      </c>
      <c r="T1213" s="392">
        <v>25</v>
      </c>
      <c r="U1213" s="391" t="s">
        <v>9784</v>
      </c>
      <c r="V1213" s="376">
        <v>118.01625415589216</v>
      </c>
      <c r="W1213" s="378">
        <v>119.58884373845588</v>
      </c>
      <c r="X1213" s="377">
        <v>59.632451052825978</v>
      </c>
      <c r="Y1213" s="387">
        <v>59.55</v>
      </c>
      <c r="Z1213" s="395" t="s">
        <v>4557</v>
      </c>
      <c r="AA1213" s="380">
        <v>121.25</v>
      </c>
      <c r="AB1213" s="379" t="s">
        <v>3630</v>
      </c>
      <c r="AC1213" s="380">
        <v>10</v>
      </c>
      <c r="AD1213" s="379" t="s">
        <v>3630</v>
      </c>
      <c r="AE1213" s="394">
        <v>0</v>
      </c>
      <c r="AF1213" s="396">
        <v>0</v>
      </c>
      <c r="AG1213" s="393">
        <v>0</v>
      </c>
      <c r="AH1213" s="397" t="s">
        <v>633</v>
      </c>
      <c r="AL1213" s="525" t="s">
        <v>16802</v>
      </c>
      <c r="AM1213" s="513" t="s">
        <v>83</v>
      </c>
      <c r="AN1213" s="508">
        <v>100</v>
      </c>
      <c r="AO1213" s="514">
        <v>1519</v>
      </c>
      <c r="AP1213" s="498">
        <v>1519</v>
      </c>
      <c r="AQ1213" s="515">
        <v>0</v>
      </c>
      <c r="AR1213" s="512" t="s">
        <v>16803</v>
      </c>
      <c r="BA1213" s="338" t="s">
        <v>9787</v>
      </c>
    </row>
    <row r="1214" spans="2:53" ht="16.5" customHeight="1">
      <c r="B1214" s="398" t="s">
        <v>9788</v>
      </c>
      <c r="C1214" s="381" t="s">
        <v>9789</v>
      </c>
      <c r="D1214" s="383">
        <v>1519</v>
      </c>
      <c r="E1214" s="382" t="s">
        <v>633</v>
      </c>
      <c r="F1214" s="369" t="s">
        <v>9790</v>
      </c>
      <c r="G1214" s="385" t="s">
        <v>9791</v>
      </c>
      <c r="H1214" s="386"/>
      <c r="I1214" s="384" t="s">
        <v>308</v>
      </c>
      <c r="J1214" s="367" t="s">
        <v>1072</v>
      </c>
      <c r="K1214" s="366" t="s">
        <v>83</v>
      </c>
      <c r="L1214" s="387">
        <v>16</v>
      </c>
      <c r="M1214" s="388" t="s">
        <v>9792</v>
      </c>
      <c r="N1214" s="389">
        <v>100</v>
      </c>
      <c r="O1214" s="390" t="s">
        <v>1182</v>
      </c>
      <c r="P1214" s="373" t="s">
        <v>1182</v>
      </c>
      <c r="Q1214" s="372" t="s">
        <v>3814</v>
      </c>
      <c r="R1214" s="374">
        <v>25</v>
      </c>
      <c r="S1214" s="375">
        <v>35</v>
      </c>
      <c r="T1214" s="392">
        <v>20</v>
      </c>
      <c r="U1214" s="391" t="s">
        <v>9790</v>
      </c>
      <c r="V1214" s="376">
        <v>118.00404164115125</v>
      </c>
      <c r="W1214" s="378">
        <v>119.57575890123348</v>
      </c>
      <c r="X1214" s="377">
        <v>59.625099728807626</v>
      </c>
      <c r="Y1214" s="387" t="s">
        <v>633</v>
      </c>
      <c r="Z1214" s="395" t="s">
        <v>4557</v>
      </c>
      <c r="AA1214" s="380">
        <v>19</v>
      </c>
      <c r="AB1214" s="379" t="s">
        <v>3630</v>
      </c>
      <c r="AC1214" s="380">
        <v>0</v>
      </c>
      <c r="AD1214" s="379" t="s">
        <v>3630</v>
      </c>
      <c r="AE1214" s="394">
        <v>0</v>
      </c>
      <c r="AF1214" s="396">
        <v>1.3149999999999999</v>
      </c>
      <c r="AG1214" s="393">
        <v>0</v>
      </c>
      <c r="AH1214" s="397" t="s">
        <v>7907</v>
      </c>
      <c r="AL1214" s="525" t="s">
        <v>16804</v>
      </c>
      <c r="AM1214" s="513" t="s">
        <v>83</v>
      </c>
      <c r="AN1214" s="508">
        <v>100</v>
      </c>
      <c r="AO1214" s="514">
        <v>1519</v>
      </c>
      <c r="AP1214" s="498">
        <v>1519</v>
      </c>
      <c r="AQ1214" s="515">
        <v>0</v>
      </c>
      <c r="AR1214" s="512" t="s">
        <v>16805</v>
      </c>
      <c r="BA1214" s="338" t="s">
        <v>9793</v>
      </c>
    </row>
    <row r="1215" spans="2:53" ht="16.5" customHeight="1">
      <c r="B1215" s="398" t="s">
        <v>9794</v>
      </c>
      <c r="C1215" s="381" t="s">
        <v>9795</v>
      </c>
      <c r="D1215" s="383">
        <v>1520</v>
      </c>
      <c r="E1215" s="382" t="s">
        <v>9796</v>
      </c>
      <c r="F1215" s="369" t="s">
        <v>9640</v>
      </c>
      <c r="G1215" s="385" t="s">
        <v>9397</v>
      </c>
      <c r="H1215" s="386"/>
      <c r="I1215" s="384" t="s">
        <v>879</v>
      </c>
      <c r="J1215" s="367" t="s">
        <v>887</v>
      </c>
      <c r="K1215" s="366" t="s">
        <v>84</v>
      </c>
      <c r="L1215" s="387">
        <v>11</v>
      </c>
      <c r="M1215" s="388" t="s">
        <v>9552</v>
      </c>
      <c r="N1215" s="389">
        <v>1000</v>
      </c>
      <c r="O1215" s="390" t="s">
        <v>1182</v>
      </c>
      <c r="P1215" s="373" t="s">
        <v>1182</v>
      </c>
      <c r="Q1215" s="372" t="s">
        <v>3814</v>
      </c>
      <c r="R1215" s="374">
        <v>35</v>
      </c>
      <c r="S1215" s="375">
        <v>25</v>
      </c>
      <c r="T1215" s="392">
        <v>20</v>
      </c>
      <c r="U1215" s="391" t="s">
        <v>9640</v>
      </c>
      <c r="V1215" s="376">
        <v>117.9921875</v>
      </c>
      <c r="W1215" s="378">
        <v>119.5625</v>
      </c>
      <c r="X1215" s="377">
        <v>59.877656250000001</v>
      </c>
      <c r="Y1215" s="387" t="s">
        <v>633</v>
      </c>
      <c r="Z1215" s="395" t="s">
        <v>4557</v>
      </c>
      <c r="AA1215" s="380">
        <v>196</v>
      </c>
      <c r="AB1215" s="379" t="s">
        <v>3630</v>
      </c>
      <c r="AC1215" s="380">
        <v>10</v>
      </c>
      <c r="AD1215" s="379" t="s">
        <v>3630</v>
      </c>
      <c r="AE1215" s="394">
        <v>0</v>
      </c>
      <c r="AF1215" s="396">
        <v>0</v>
      </c>
      <c r="AG1215" s="393">
        <v>0</v>
      </c>
      <c r="AH1215" s="397" t="s">
        <v>633</v>
      </c>
      <c r="AL1215" s="525" t="s">
        <v>16806</v>
      </c>
      <c r="AM1215" s="513" t="s">
        <v>84</v>
      </c>
      <c r="AN1215" s="508">
        <v>100</v>
      </c>
      <c r="AO1215" s="514">
        <v>1520</v>
      </c>
      <c r="AP1215" s="498">
        <v>1072</v>
      </c>
      <c r="AQ1215" s="515">
        <v>448</v>
      </c>
      <c r="AR1215" s="512" t="s">
        <v>16745</v>
      </c>
      <c r="BA1215" s="338" t="s">
        <v>9797</v>
      </c>
    </row>
    <row r="1216" spans="2:53" ht="16.5" customHeight="1">
      <c r="B1216" s="398" t="s">
        <v>9794</v>
      </c>
      <c r="C1216" s="381" t="s">
        <v>9795</v>
      </c>
      <c r="D1216" s="383">
        <v>1520</v>
      </c>
      <c r="E1216" s="382" t="s">
        <v>633</v>
      </c>
      <c r="F1216" s="369" t="s">
        <v>9640</v>
      </c>
      <c r="G1216" s="385" t="s">
        <v>9796</v>
      </c>
      <c r="H1216" s="386"/>
      <c r="I1216" s="384" t="s">
        <v>350</v>
      </c>
      <c r="J1216" s="367" t="s">
        <v>693</v>
      </c>
      <c r="K1216" s="366" t="s">
        <v>83</v>
      </c>
      <c r="L1216" s="387">
        <v>15</v>
      </c>
      <c r="M1216" s="388" t="s">
        <v>9799</v>
      </c>
      <c r="N1216" s="389">
        <v>1000</v>
      </c>
      <c r="O1216" s="390" t="s">
        <v>1348</v>
      </c>
      <c r="P1216" s="373" t="s">
        <v>1349</v>
      </c>
      <c r="Q1216" s="372" t="s">
        <v>3638</v>
      </c>
      <c r="R1216" s="374">
        <v>25</v>
      </c>
      <c r="S1216" s="375">
        <v>40</v>
      </c>
      <c r="T1216" s="392">
        <v>35</v>
      </c>
      <c r="U1216" s="391" t="s">
        <v>9640</v>
      </c>
      <c r="V1216" s="376">
        <v>117.99289076527396</v>
      </c>
      <c r="W1216" s="378">
        <v>119.56330373174167</v>
      </c>
      <c r="X1216" s="377">
        <v>59.616902751492198</v>
      </c>
      <c r="Y1216" s="387">
        <v>59.53</v>
      </c>
      <c r="Z1216" s="395" t="s">
        <v>3639</v>
      </c>
      <c r="AA1216" s="380">
        <v>100</v>
      </c>
      <c r="AB1216" s="379" t="s">
        <v>3630</v>
      </c>
      <c r="AC1216" s="380">
        <v>10</v>
      </c>
      <c r="AD1216" s="379" t="s">
        <v>3630</v>
      </c>
      <c r="AE1216" s="394">
        <v>0</v>
      </c>
      <c r="AF1216" s="396">
        <v>0</v>
      </c>
      <c r="AG1216" s="393">
        <v>0</v>
      </c>
      <c r="AH1216" s="397" t="s">
        <v>633</v>
      </c>
      <c r="AL1216" s="525" t="s">
        <v>16807</v>
      </c>
      <c r="AM1216" s="513" t="s">
        <v>83</v>
      </c>
      <c r="AN1216" s="508">
        <v>100</v>
      </c>
      <c r="AO1216" s="514">
        <v>1520</v>
      </c>
      <c r="AP1216" s="498">
        <v>1520</v>
      </c>
      <c r="AQ1216" s="515">
        <v>0</v>
      </c>
      <c r="AR1216" s="512" t="s">
        <v>16808</v>
      </c>
      <c r="BA1216" s="338" t="s">
        <v>9800</v>
      </c>
    </row>
    <row r="1217" spans="2:53" ht="16.5" customHeight="1">
      <c r="B1217" s="398" t="s">
        <v>9794</v>
      </c>
      <c r="C1217" s="381" t="s">
        <v>9795</v>
      </c>
      <c r="D1217" s="383">
        <v>1521</v>
      </c>
      <c r="E1217" s="382" t="s">
        <v>633</v>
      </c>
      <c r="F1217" s="369" t="s">
        <v>14528</v>
      </c>
      <c r="G1217" s="385" t="s">
        <v>9415</v>
      </c>
      <c r="H1217" s="386"/>
      <c r="I1217" s="384" t="s">
        <v>879</v>
      </c>
      <c r="J1217" s="367" t="s">
        <v>1447</v>
      </c>
      <c r="K1217" s="366" t="s">
        <v>83</v>
      </c>
      <c r="L1217" s="387">
        <v>20</v>
      </c>
      <c r="M1217" s="388" t="s">
        <v>14529</v>
      </c>
      <c r="N1217" s="389">
        <v>1000</v>
      </c>
      <c r="O1217" s="390" t="s">
        <v>1182</v>
      </c>
      <c r="P1217" s="373" t="s">
        <v>1182</v>
      </c>
      <c r="Q1217" s="372" t="s">
        <v>3814</v>
      </c>
      <c r="R1217" s="374">
        <v>25</v>
      </c>
      <c r="S1217" s="375">
        <v>35</v>
      </c>
      <c r="T1217" s="392">
        <v>20</v>
      </c>
      <c r="U1217" s="391" t="s">
        <v>14528</v>
      </c>
      <c r="V1217" s="376">
        <v>117.98779585798817</v>
      </c>
      <c r="W1217" s="378">
        <v>119.55748098055791</v>
      </c>
      <c r="X1217" s="377">
        <v>59.617361580726943</v>
      </c>
      <c r="Y1217" s="387" t="s">
        <v>633</v>
      </c>
      <c r="Z1217" s="395" t="s">
        <v>4557</v>
      </c>
      <c r="AA1217" s="380">
        <v>196</v>
      </c>
      <c r="AB1217" s="379" t="s">
        <v>3630</v>
      </c>
      <c r="AC1217" s="380">
        <v>10</v>
      </c>
      <c r="AD1217" s="379" t="s">
        <v>3630</v>
      </c>
      <c r="AE1217" s="394">
        <v>0</v>
      </c>
      <c r="AF1217" s="396">
        <v>35.856000000000002</v>
      </c>
      <c r="AG1217" s="393">
        <v>0</v>
      </c>
      <c r="AH1217" s="397" t="s">
        <v>8566</v>
      </c>
      <c r="AL1217" s="525" t="s">
        <v>16809</v>
      </c>
      <c r="AM1217" s="513" t="s">
        <v>84</v>
      </c>
      <c r="AN1217" s="508">
        <v>100</v>
      </c>
      <c r="AO1217" s="514">
        <v>1521</v>
      </c>
      <c r="AP1217" s="498">
        <v>1071</v>
      </c>
      <c r="AQ1217" s="515">
        <v>450</v>
      </c>
      <c r="AR1217" s="512" t="s">
        <v>16810</v>
      </c>
      <c r="BA1217" s="338" t="s">
        <v>9803</v>
      </c>
    </row>
    <row r="1218" spans="2:53" ht="16.5" customHeight="1">
      <c r="B1218" s="398" t="s">
        <v>9794</v>
      </c>
      <c r="C1218" s="381" t="s">
        <v>9795</v>
      </c>
      <c r="D1218" s="383">
        <v>1521</v>
      </c>
      <c r="E1218" s="382" t="s">
        <v>9415</v>
      </c>
      <c r="F1218" s="369" t="s">
        <v>9801</v>
      </c>
      <c r="G1218" s="385" t="s">
        <v>9415</v>
      </c>
      <c r="H1218" s="386"/>
      <c r="I1218" s="384" t="s">
        <v>330</v>
      </c>
      <c r="J1218" s="367" t="s">
        <v>396</v>
      </c>
      <c r="K1218" s="366" t="s">
        <v>84</v>
      </c>
      <c r="L1218" s="387">
        <v>4</v>
      </c>
      <c r="M1218" s="388" t="s">
        <v>9802</v>
      </c>
      <c r="N1218" s="389">
        <v>200</v>
      </c>
      <c r="O1218" s="390" t="s">
        <v>1350</v>
      </c>
      <c r="P1218" s="373" t="s">
        <v>1350</v>
      </c>
      <c r="Q1218" s="372" t="s">
        <v>3638</v>
      </c>
      <c r="R1218" s="374">
        <v>30</v>
      </c>
      <c r="S1218" s="375">
        <v>20</v>
      </c>
      <c r="T1218" s="392">
        <v>30</v>
      </c>
      <c r="U1218" s="391" t="s">
        <v>9801</v>
      </c>
      <c r="V1218" s="376">
        <v>117.82157179016095</v>
      </c>
      <c r="W1218" s="378">
        <v>119.36751061732679</v>
      </c>
      <c r="X1218" s="377">
        <v>59.795458796256128</v>
      </c>
      <c r="Y1218" s="387" t="s">
        <v>633</v>
      </c>
      <c r="Z1218" s="395" t="s">
        <v>7853</v>
      </c>
      <c r="AA1218" s="380">
        <v>36</v>
      </c>
      <c r="AB1218" s="379" t="s">
        <v>3630</v>
      </c>
      <c r="AC1218" s="380">
        <v>0</v>
      </c>
      <c r="AD1218" s="379" t="s">
        <v>3630</v>
      </c>
      <c r="AE1218" s="394">
        <v>0</v>
      </c>
      <c r="AF1218" s="396">
        <v>0</v>
      </c>
      <c r="AG1218" s="393">
        <v>0</v>
      </c>
      <c r="AH1218" s="397" t="s">
        <v>633</v>
      </c>
      <c r="AL1218" s="525" t="s">
        <v>16811</v>
      </c>
      <c r="AM1218" s="513" t="s">
        <v>84</v>
      </c>
      <c r="AN1218" s="508">
        <v>100</v>
      </c>
      <c r="AO1218" s="514">
        <v>1521</v>
      </c>
      <c r="AP1218" s="498">
        <v>1073</v>
      </c>
      <c r="AQ1218" s="515">
        <v>448</v>
      </c>
      <c r="AR1218" s="512" t="s">
        <v>16812</v>
      </c>
      <c r="BA1218" s="338" t="s">
        <v>9809</v>
      </c>
    </row>
    <row r="1219" spans="2:53" ht="16.5" customHeight="1">
      <c r="B1219" s="398" t="s">
        <v>9804</v>
      </c>
      <c r="C1219" s="381" t="s">
        <v>9805</v>
      </c>
      <c r="D1219" s="383">
        <v>1522</v>
      </c>
      <c r="E1219" s="382" t="s">
        <v>9551</v>
      </c>
      <c r="F1219" s="369" t="s">
        <v>9806</v>
      </c>
      <c r="G1219" s="385" t="s">
        <v>9807</v>
      </c>
      <c r="H1219" s="386"/>
      <c r="I1219" s="384" t="s">
        <v>827</v>
      </c>
      <c r="J1219" s="367" t="s">
        <v>75</v>
      </c>
      <c r="K1219" s="366" t="s">
        <v>84</v>
      </c>
      <c r="L1219" s="387">
        <v>35</v>
      </c>
      <c r="M1219" s="388" t="s">
        <v>9808</v>
      </c>
      <c r="N1219" s="389">
        <v>1000</v>
      </c>
      <c r="O1219" s="390" t="s">
        <v>1182</v>
      </c>
      <c r="P1219" s="373" t="s">
        <v>1182</v>
      </c>
      <c r="Q1219" s="372" t="s">
        <v>3638</v>
      </c>
      <c r="R1219" s="374">
        <v>25</v>
      </c>
      <c r="S1219" s="375">
        <v>35</v>
      </c>
      <c r="T1219" s="392">
        <v>20</v>
      </c>
      <c r="U1219" s="391" t="s">
        <v>9806</v>
      </c>
      <c r="V1219" s="376">
        <v>117.953125</v>
      </c>
      <c r="W1219" s="378">
        <v>119.51785714285714</v>
      </c>
      <c r="X1219" s="377">
        <v>59.859508928571429</v>
      </c>
      <c r="Y1219" s="387" t="s">
        <v>633</v>
      </c>
      <c r="Z1219" s="395" t="s">
        <v>4557</v>
      </c>
      <c r="AA1219" s="380">
        <v>196</v>
      </c>
      <c r="AB1219" s="379" t="s">
        <v>3630</v>
      </c>
      <c r="AC1219" s="380">
        <v>5</v>
      </c>
      <c r="AD1219" s="379" t="s">
        <v>3630</v>
      </c>
      <c r="AE1219" s="394">
        <v>0</v>
      </c>
      <c r="AF1219" s="396">
        <v>0</v>
      </c>
      <c r="AG1219" s="393">
        <v>0</v>
      </c>
      <c r="AH1219" s="397" t="s">
        <v>633</v>
      </c>
      <c r="AL1219" s="525" t="s">
        <v>16813</v>
      </c>
      <c r="AM1219" s="513" t="s">
        <v>84</v>
      </c>
      <c r="AN1219" s="508">
        <v>100</v>
      </c>
      <c r="AO1219" s="514">
        <v>1522</v>
      </c>
      <c r="AP1219" s="498">
        <v>1073</v>
      </c>
      <c r="AQ1219" s="515">
        <v>449</v>
      </c>
      <c r="AR1219" s="512" t="s">
        <v>16812</v>
      </c>
      <c r="BA1219" s="338" t="s">
        <v>9810</v>
      </c>
    </row>
    <row r="1220" spans="2:53" ht="16.5" customHeight="1">
      <c r="B1220" s="398" t="s">
        <v>9804</v>
      </c>
      <c r="C1220" s="381" t="s">
        <v>9805</v>
      </c>
      <c r="D1220" s="383">
        <v>1522</v>
      </c>
      <c r="E1220" s="382" t="s">
        <v>9551</v>
      </c>
      <c r="F1220" s="369" t="s">
        <v>9806</v>
      </c>
      <c r="G1220" s="385" t="s">
        <v>9807</v>
      </c>
      <c r="H1220" s="386"/>
      <c r="I1220" s="384" t="s">
        <v>827</v>
      </c>
      <c r="J1220" s="367" t="s">
        <v>835</v>
      </c>
      <c r="K1220" s="366" t="s">
        <v>84</v>
      </c>
      <c r="L1220" s="387">
        <v>14</v>
      </c>
      <c r="M1220" s="388" t="s">
        <v>9808</v>
      </c>
      <c r="N1220" s="389">
        <v>1000</v>
      </c>
      <c r="O1220" s="390" t="s">
        <v>1182</v>
      </c>
      <c r="P1220" s="373" t="s">
        <v>1182</v>
      </c>
      <c r="Q1220" s="372" t="s">
        <v>3638</v>
      </c>
      <c r="R1220" s="374">
        <v>35</v>
      </c>
      <c r="S1220" s="375">
        <v>25</v>
      </c>
      <c r="T1220" s="392">
        <v>20</v>
      </c>
      <c r="U1220" s="391" t="s">
        <v>9806</v>
      </c>
      <c r="V1220" s="376">
        <v>117.953125</v>
      </c>
      <c r="W1220" s="378">
        <v>119.51785714285714</v>
      </c>
      <c r="X1220" s="377">
        <v>59.859508928571429</v>
      </c>
      <c r="Y1220" s="387" t="s">
        <v>633</v>
      </c>
      <c r="Z1220" s="395" t="s">
        <v>4557</v>
      </c>
      <c r="AA1220" s="380">
        <v>196</v>
      </c>
      <c r="AB1220" s="379" t="s">
        <v>3630</v>
      </c>
      <c r="AC1220" s="380">
        <v>5</v>
      </c>
      <c r="AD1220" s="379" t="s">
        <v>3630</v>
      </c>
      <c r="AE1220" s="394">
        <v>0</v>
      </c>
      <c r="AF1220" s="396">
        <v>0</v>
      </c>
      <c r="AG1220" s="393">
        <v>0</v>
      </c>
      <c r="AH1220" s="397" t="s">
        <v>633</v>
      </c>
      <c r="AL1220" s="525" t="s">
        <v>16814</v>
      </c>
      <c r="AM1220" s="513" t="s">
        <v>84</v>
      </c>
      <c r="AN1220" s="508">
        <v>100</v>
      </c>
      <c r="AO1220" s="514">
        <v>1522</v>
      </c>
      <c r="AP1220" s="498">
        <v>1071</v>
      </c>
      <c r="AQ1220" s="515">
        <v>451</v>
      </c>
      <c r="AR1220" s="512" t="s">
        <v>16815</v>
      </c>
      <c r="BA1220" s="338" t="s">
        <v>9816</v>
      </c>
    </row>
    <row r="1221" spans="2:53" ht="16.5" customHeight="1">
      <c r="B1221" s="398" t="s">
        <v>9811</v>
      </c>
      <c r="C1221" s="381" t="s">
        <v>9812</v>
      </c>
      <c r="D1221" s="383">
        <v>1523</v>
      </c>
      <c r="E1221" s="382" t="s">
        <v>9813</v>
      </c>
      <c r="F1221" s="369" t="s">
        <v>9814</v>
      </c>
      <c r="G1221" s="385" t="s">
        <v>9813</v>
      </c>
      <c r="H1221" s="386"/>
      <c r="I1221" s="384" t="s">
        <v>324</v>
      </c>
      <c r="J1221" s="367" t="s">
        <v>109</v>
      </c>
      <c r="K1221" s="366" t="s">
        <v>84</v>
      </c>
      <c r="L1221" s="387">
        <v>9</v>
      </c>
      <c r="M1221" s="388" t="s">
        <v>9815</v>
      </c>
      <c r="N1221" s="389">
        <v>1000</v>
      </c>
      <c r="O1221" s="390" t="s">
        <v>1348</v>
      </c>
      <c r="P1221" s="373" t="s">
        <v>1348</v>
      </c>
      <c r="Q1221" s="372" t="s">
        <v>3638</v>
      </c>
      <c r="R1221" s="374">
        <v>30</v>
      </c>
      <c r="S1221" s="375">
        <v>25</v>
      </c>
      <c r="T1221" s="392">
        <v>25</v>
      </c>
      <c r="U1221" s="391" t="s">
        <v>9814</v>
      </c>
      <c r="V1221" s="376">
        <v>117.77915386255641</v>
      </c>
      <c r="W1221" s="378">
        <v>119.31903298577875</v>
      </c>
      <c r="X1221" s="377">
        <v>59.770906575832406</v>
      </c>
      <c r="Y1221" s="387" t="s">
        <v>633</v>
      </c>
      <c r="Z1221" s="395" t="s">
        <v>4557</v>
      </c>
      <c r="AA1221" s="380">
        <v>198</v>
      </c>
      <c r="AB1221" s="379" t="s">
        <v>3630</v>
      </c>
      <c r="AC1221" s="380">
        <v>10</v>
      </c>
      <c r="AD1221" s="379" t="s">
        <v>3630</v>
      </c>
      <c r="AE1221" s="394">
        <v>0</v>
      </c>
      <c r="AF1221" s="396">
        <v>0</v>
      </c>
      <c r="AG1221" s="393">
        <v>0</v>
      </c>
      <c r="AH1221" s="397" t="s">
        <v>633</v>
      </c>
      <c r="AL1221" s="525" t="s">
        <v>16816</v>
      </c>
      <c r="AM1221" s="513" t="s">
        <v>83</v>
      </c>
      <c r="AN1221" s="508">
        <v>100</v>
      </c>
      <c r="AO1221" s="514">
        <v>1523</v>
      </c>
      <c r="AP1221" s="498">
        <v>1523</v>
      </c>
      <c r="AQ1221" s="515">
        <v>0</v>
      </c>
      <c r="AR1221" s="512" t="s">
        <v>16817</v>
      </c>
      <c r="BA1221" s="338" t="s">
        <v>9821</v>
      </c>
    </row>
    <row r="1222" spans="2:53" ht="16.5" customHeight="1">
      <c r="B1222" s="398" t="s">
        <v>9811</v>
      </c>
      <c r="C1222" s="381" t="s">
        <v>9812</v>
      </c>
      <c r="D1222" s="383">
        <v>1523</v>
      </c>
      <c r="E1222" s="382" t="s">
        <v>633</v>
      </c>
      <c r="F1222" s="369" t="s">
        <v>9817</v>
      </c>
      <c r="G1222" s="385" t="s">
        <v>9818</v>
      </c>
      <c r="H1222" s="386"/>
      <c r="I1222" s="384" t="s">
        <v>1208</v>
      </c>
      <c r="J1222" s="367" t="s">
        <v>1210</v>
      </c>
      <c r="K1222" s="366" t="s">
        <v>83</v>
      </c>
      <c r="L1222" s="387">
        <v>16</v>
      </c>
      <c r="M1222" s="388" t="s">
        <v>9820</v>
      </c>
      <c r="N1222" s="389">
        <v>500</v>
      </c>
      <c r="O1222" s="390" t="s">
        <v>1182</v>
      </c>
      <c r="P1222" s="373" t="s">
        <v>1182</v>
      </c>
      <c r="Q1222" s="372" t="s">
        <v>3638</v>
      </c>
      <c r="R1222" s="374">
        <v>20</v>
      </c>
      <c r="S1222" s="375">
        <v>30</v>
      </c>
      <c r="T1222" s="392">
        <v>30</v>
      </c>
      <c r="U1222" s="391" t="s">
        <v>9817</v>
      </c>
      <c r="V1222" s="376">
        <v>117.9435975609756</v>
      </c>
      <c r="W1222" s="378">
        <v>119.50696864111498</v>
      </c>
      <c r="X1222" s="377">
        <v>59.589716898954705</v>
      </c>
      <c r="Y1222" s="387" t="s">
        <v>633</v>
      </c>
      <c r="Z1222" s="395" t="s">
        <v>4557</v>
      </c>
      <c r="AA1222" s="380">
        <v>97</v>
      </c>
      <c r="AB1222" s="379" t="s">
        <v>3630</v>
      </c>
      <c r="AC1222" s="380">
        <v>2</v>
      </c>
      <c r="AD1222" s="379" t="s">
        <v>3630</v>
      </c>
      <c r="AE1222" s="394">
        <v>0</v>
      </c>
      <c r="AF1222" s="396">
        <v>7.9610000000000003</v>
      </c>
      <c r="AG1222" s="393">
        <v>0</v>
      </c>
      <c r="AH1222" s="397" t="s">
        <v>8985</v>
      </c>
      <c r="AL1222" s="525" t="s">
        <v>16818</v>
      </c>
      <c r="AM1222" s="513" t="s">
        <v>83</v>
      </c>
      <c r="AN1222" s="508">
        <v>100</v>
      </c>
      <c r="AO1222" s="514">
        <v>1523</v>
      </c>
      <c r="AP1222" s="498">
        <v>1523</v>
      </c>
      <c r="AQ1222" s="515">
        <v>0</v>
      </c>
      <c r="AR1222" s="512" t="s">
        <v>16819</v>
      </c>
      <c r="BA1222" s="338" t="s">
        <v>9828</v>
      </c>
    </row>
    <row r="1223" spans="2:53" ht="16.5" customHeight="1">
      <c r="B1223" s="398" t="s">
        <v>9822</v>
      </c>
      <c r="C1223" s="381" t="s">
        <v>9823</v>
      </c>
      <c r="D1223" s="383">
        <v>1524</v>
      </c>
      <c r="E1223" s="382" t="s">
        <v>633</v>
      </c>
      <c r="F1223" s="369" t="s">
        <v>9824</v>
      </c>
      <c r="G1223" s="385" t="s">
        <v>9825</v>
      </c>
      <c r="H1223" s="386"/>
      <c r="I1223" s="384" t="s">
        <v>1208</v>
      </c>
      <c r="J1223" s="367" t="s">
        <v>1213</v>
      </c>
      <c r="K1223" s="366" t="s">
        <v>83</v>
      </c>
      <c r="L1223" s="387">
        <v>13</v>
      </c>
      <c r="M1223" s="388" t="s">
        <v>9827</v>
      </c>
      <c r="N1223" s="389">
        <v>500</v>
      </c>
      <c r="O1223" s="390" t="s">
        <v>1182</v>
      </c>
      <c r="P1223" s="373" t="s">
        <v>1182</v>
      </c>
      <c r="Q1223" s="372" t="s">
        <v>3638</v>
      </c>
      <c r="R1223" s="374">
        <v>20</v>
      </c>
      <c r="S1223" s="375">
        <v>30</v>
      </c>
      <c r="T1223" s="392">
        <v>30</v>
      </c>
      <c r="U1223" s="391" t="s">
        <v>9824</v>
      </c>
      <c r="V1223" s="376">
        <v>117.92835365853658</v>
      </c>
      <c r="W1223" s="378">
        <v>119.48954703832753</v>
      </c>
      <c r="X1223" s="377">
        <v>59.58104965156793</v>
      </c>
      <c r="Y1223" s="387" t="s">
        <v>633</v>
      </c>
      <c r="Z1223" s="395" t="s">
        <v>4557</v>
      </c>
      <c r="AA1223" s="380">
        <v>97</v>
      </c>
      <c r="AB1223" s="379" t="s">
        <v>3630</v>
      </c>
      <c r="AC1223" s="380">
        <v>2</v>
      </c>
      <c r="AD1223" s="379" t="s">
        <v>3630</v>
      </c>
      <c r="AE1223" s="394">
        <v>0</v>
      </c>
      <c r="AF1223" s="396">
        <v>7.9589999999999996</v>
      </c>
      <c r="AG1223" s="393">
        <v>0</v>
      </c>
      <c r="AH1223" s="397" t="s">
        <v>8985</v>
      </c>
      <c r="AL1223" s="525" t="s">
        <v>16820</v>
      </c>
      <c r="AM1223" s="513" t="s">
        <v>83</v>
      </c>
      <c r="AN1223" s="508">
        <v>100</v>
      </c>
      <c r="AO1223" s="514">
        <v>1524</v>
      </c>
      <c r="AP1223" s="498">
        <v>1524</v>
      </c>
      <c r="AQ1223" s="515">
        <v>0</v>
      </c>
      <c r="AR1223" s="512" t="s">
        <v>16819</v>
      </c>
      <c r="BA1223" s="338" t="s">
        <v>9829</v>
      </c>
    </row>
    <row r="1224" spans="2:53" ht="16.5" customHeight="1">
      <c r="B1224" s="398" t="s">
        <v>9822</v>
      </c>
      <c r="C1224" s="381" t="s">
        <v>9823</v>
      </c>
      <c r="D1224" s="383">
        <v>1524</v>
      </c>
      <c r="E1224" s="382" t="s">
        <v>633</v>
      </c>
      <c r="F1224" s="369" t="s">
        <v>9824</v>
      </c>
      <c r="G1224" s="385" t="s">
        <v>9825</v>
      </c>
      <c r="H1224" s="386"/>
      <c r="I1224" s="384" t="s">
        <v>1208</v>
      </c>
      <c r="J1224" s="367" t="s">
        <v>1217</v>
      </c>
      <c r="K1224" s="366" t="s">
        <v>83</v>
      </c>
      <c r="L1224" s="387">
        <v>12</v>
      </c>
      <c r="M1224" s="388" t="s">
        <v>9827</v>
      </c>
      <c r="N1224" s="389">
        <v>500</v>
      </c>
      <c r="O1224" s="390" t="s">
        <v>1182</v>
      </c>
      <c r="P1224" s="373" t="s">
        <v>1182</v>
      </c>
      <c r="Q1224" s="372" t="s">
        <v>3638</v>
      </c>
      <c r="R1224" s="374">
        <v>20</v>
      </c>
      <c r="S1224" s="375">
        <v>30</v>
      </c>
      <c r="T1224" s="392">
        <v>30</v>
      </c>
      <c r="U1224" s="391" t="s">
        <v>9824</v>
      </c>
      <c r="V1224" s="376">
        <v>117.92835365853658</v>
      </c>
      <c r="W1224" s="378">
        <v>119.48954703832753</v>
      </c>
      <c r="X1224" s="377">
        <v>59.58104965156793</v>
      </c>
      <c r="Y1224" s="387" t="s">
        <v>633</v>
      </c>
      <c r="Z1224" s="395" t="s">
        <v>4557</v>
      </c>
      <c r="AA1224" s="380">
        <v>97</v>
      </c>
      <c r="AB1224" s="379" t="s">
        <v>3630</v>
      </c>
      <c r="AC1224" s="380">
        <v>2</v>
      </c>
      <c r="AD1224" s="379" t="s">
        <v>3630</v>
      </c>
      <c r="AE1224" s="394">
        <v>0</v>
      </c>
      <c r="AF1224" s="396">
        <v>7.9589999999999996</v>
      </c>
      <c r="AG1224" s="393">
        <v>0</v>
      </c>
      <c r="AH1224" s="397" t="s">
        <v>8985</v>
      </c>
      <c r="AL1224" s="525" t="s">
        <v>16821</v>
      </c>
      <c r="AM1224" s="513" t="s">
        <v>84</v>
      </c>
      <c r="AN1224" s="508">
        <v>100</v>
      </c>
      <c r="AO1224" s="514">
        <v>1524</v>
      </c>
      <c r="AP1224" s="498">
        <v>1074</v>
      </c>
      <c r="AQ1224" s="515">
        <v>450</v>
      </c>
      <c r="AR1224" s="512" t="s">
        <v>16822</v>
      </c>
      <c r="BA1224" s="338" t="s">
        <v>9834</v>
      </c>
    </row>
    <row r="1225" spans="2:53" ht="16.5" customHeight="1">
      <c r="B1225" s="398" t="s">
        <v>9830</v>
      </c>
      <c r="C1225" s="381" t="s">
        <v>9831</v>
      </c>
      <c r="D1225" s="383">
        <v>1525</v>
      </c>
      <c r="E1225" s="382" t="s">
        <v>9832</v>
      </c>
      <c r="F1225" s="369" t="s">
        <v>9833</v>
      </c>
      <c r="G1225" s="385" t="s">
        <v>9740</v>
      </c>
      <c r="H1225" s="386"/>
      <c r="I1225" s="384" t="s">
        <v>1208</v>
      </c>
      <c r="J1225" s="367" t="s">
        <v>1221</v>
      </c>
      <c r="K1225" s="366" t="s">
        <v>84</v>
      </c>
      <c r="L1225" s="387">
        <v>93</v>
      </c>
      <c r="M1225" s="388" t="s">
        <v>9105</v>
      </c>
      <c r="N1225" s="389">
        <v>500</v>
      </c>
      <c r="O1225" s="390" t="s">
        <v>1182</v>
      </c>
      <c r="P1225" s="373" t="s">
        <v>1182</v>
      </c>
      <c r="Q1225" s="372" t="s">
        <v>3638</v>
      </c>
      <c r="R1225" s="374">
        <v>30</v>
      </c>
      <c r="S1225" s="375">
        <v>20</v>
      </c>
      <c r="T1225" s="392">
        <v>20</v>
      </c>
      <c r="U1225" s="391" t="s">
        <v>9833</v>
      </c>
      <c r="V1225" s="376">
        <v>117.91964285714286</v>
      </c>
      <c r="W1225" s="378">
        <v>119.47959183673468</v>
      </c>
      <c r="X1225" s="377">
        <v>59.845382653061215</v>
      </c>
      <c r="Y1225" s="387" t="s">
        <v>633</v>
      </c>
      <c r="Z1225" s="395" t="s">
        <v>4557</v>
      </c>
      <c r="AA1225" s="380">
        <v>145.5</v>
      </c>
      <c r="AB1225" s="379" t="s">
        <v>3630</v>
      </c>
      <c r="AC1225" s="380">
        <v>2</v>
      </c>
      <c r="AD1225" s="379" t="s">
        <v>3630</v>
      </c>
      <c r="AE1225" s="394">
        <v>0</v>
      </c>
      <c r="AF1225" s="396">
        <v>0</v>
      </c>
      <c r="AG1225" s="393">
        <v>0</v>
      </c>
      <c r="AH1225" s="397" t="s">
        <v>633</v>
      </c>
      <c r="AL1225" s="525" t="s">
        <v>16823</v>
      </c>
      <c r="AM1225" s="513" t="s">
        <v>84</v>
      </c>
      <c r="AN1225" s="508">
        <v>100</v>
      </c>
      <c r="AO1225" s="514">
        <v>1525</v>
      </c>
      <c r="AP1225" s="498">
        <v>1075</v>
      </c>
      <c r="AQ1225" s="515">
        <v>450</v>
      </c>
      <c r="AR1225" s="512" t="s">
        <v>16824</v>
      </c>
      <c r="BA1225" s="338" t="s">
        <v>9841</v>
      </c>
    </row>
    <row r="1226" spans="2:53" ht="16.5" customHeight="1">
      <c r="B1226" s="398" t="s">
        <v>9835</v>
      </c>
      <c r="C1226" s="381" t="s">
        <v>9836</v>
      </c>
      <c r="D1226" s="383">
        <v>1526</v>
      </c>
      <c r="E1226" s="382" t="s">
        <v>9837</v>
      </c>
      <c r="F1226" s="369" t="s">
        <v>9838</v>
      </c>
      <c r="G1226" s="385" t="s">
        <v>9391</v>
      </c>
      <c r="H1226" s="386"/>
      <c r="I1226" s="384" t="s">
        <v>879</v>
      </c>
      <c r="J1226" s="367" t="s">
        <v>807</v>
      </c>
      <c r="K1226" s="366" t="s">
        <v>84</v>
      </c>
      <c r="L1226" s="387">
        <v>12</v>
      </c>
      <c r="M1226" s="388" t="s">
        <v>9840</v>
      </c>
      <c r="N1226" s="389">
        <v>1000</v>
      </c>
      <c r="O1226" s="390" t="s">
        <v>1182</v>
      </c>
      <c r="P1226" s="373" t="s">
        <v>1182</v>
      </c>
      <c r="Q1226" s="372" t="s">
        <v>3814</v>
      </c>
      <c r="R1226" s="374">
        <v>35</v>
      </c>
      <c r="S1226" s="375">
        <v>25</v>
      </c>
      <c r="T1226" s="392">
        <v>20</v>
      </c>
      <c r="U1226" s="391" t="s">
        <v>9838</v>
      </c>
      <c r="V1226" s="376">
        <v>117.9140625</v>
      </c>
      <c r="W1226" s="378">
        <v>119.47321428571429</v>
      </c>
      <c r="X1226" s="377">
        <v>59.841361607142851</v>
      </c>
      <c r="Y1226" s="387" t="s">
        <v>633</v>
      </c>
      <c r="Z1226" s="395" t="s">
        <v>4557</v>
      </c>
      <c r="AA1226" s="380">
        <v>196</v>
      </c>
      <c r="AB1226" s="379" t="s">
        <v>3630</v>
      </c>
      <c r="AC1226" s="380">
        <v>10</v>
      </c>
      <c r="AD1226" s="379" t="s">
        <v>3630</v>
      </c>
      <c r="AE1226" s="394">
        <v>0</v>
      </c>
      <c r="AF1226" s="396">
        <v>0</v>
      </c>
      <c r="AG1226" s="393">
        <v>0</v>
      </c>
      <c r="AH1226" s="397" t="s">
        <v>633</v>
      </c>
      <c r="AL1226" s="525" t="s">
        <v>16825</v>
      </c>
      <c r="AM1226" s="513" t="s">
        <v>84</v>
      </c>
      <c r="AN1226" s="508">
        <v>100</v>
      </c>
      <c r="AO1226" s="514">
        <v>1526</v>
      </c>
      <c r="AP1226" s="498">
        <v>1076</v>
      </c>
      <c r="AQ1226" s="515">
        <v>450</v>
      </c>
      <c r="AR1226" s="512" t="s">
        <v>16824</v>
      </c>
      <c r="BA1226" s="338" t="s">
        <v>9843</v>
      </c>
    </row>
    <row r="1227" spans="2:53" ht="16.5" customHeight="1">
      <c r="B1227" s="398" t="s">
        <v>9835</v>
      </c>
      <c r="C1227" s="381" t="s">
        <v>9836</v>
      </c>
      <c r="D1227" s="383">
        <v>1525</v>
      </c>
      <c r="E1227" s="382" t="s">
        <v>9837</v>
      </c>
      <c r="F1227" s="369" t="s">
        <v>9838</v>
      </c>
      <c r="G1227" s="385" t="s">
        <v>9391</v>
      </c>
      <c r="H1227" s="386"/>
      <c r="I1227" s="384" t="s">
        <v>827</v>
      </c>
      <c r="J1227" s="367" t="s">
        <v>152</v>
      </c>
      <c r="K1227" s="366" t="s">
        <v>84</v>
      </c>
      <c r="L1227" s="387">
        <v>37</v>
      </c>
      <c r="M1227" s="388" t="s">
        <v>9842</v>
      </c>
      <c r="N1227" s="389">
        <v>1000</v>
      </c>
      <c r="O1227" s="390" t="s">
        <v>1182</v>
      </c>
      <c r="P1227" s="373" t="s">
        <v>1182</v>
      </c>
      <c r="Q1227" s="372" t="s">
        <v>3638</v>
      </c>
      <c r="R1227" s="374">
        <v>25</v>
      </c>
      <c r="S1227" s="375">
        <v>35</v>
      </c>
      <c r="T1227" s="392">
        <v>20</v>
      </c>
      <c r="U1227" s="391" t="s">
        <v>9838</v>
      </c>
      <c r="V1227" s="376">
        <v>117.9140625</v>
      </c>
      <c r="W1227" s="378">
        <v>119.47321428571429</v>
      </c>
      <c r="X1227" s="377">
        <v>59.841361607142851</v>
      </c>
      <c r="Y1227" s="387" t="s">
        <v>633</v>
      </c>
      <c r="Z1227" s="395" t="s">
        <v>4557</v>
      </c>
      <c r="AA1227" s="380">
        <v>196</v>
      </c>
      <c r="AB1227" s="379" t="s">
        <v>3630</v>
      </c>
      <c r="AC1227" s="380">
        <v>5</v>
      </c>
      <c r="AD1227" s="379" t="s">
        <v>3630</v>
      </c>
      <c r="AE1227" s="394">
        <v>0</v>
      </c>
      <c r="AF1227" s="396">
        <v>0</v>
      </c>
      <c r="AG1227" s="393">
        <v>0</v>
      </c>
      <c r="AH1227" s="397" t="s">
        <v>633</v>
      </c>
      <c r="AL1227" s="525" t="s">
        <v>16826</v>
      </c>
      <c r="AM1227" s="513" t="s">
        <v>83</v>
      </c>
      <c r="AN1227" s="508">
        <v>100</v>
      </c>
      <c r="AO1227" s="514">
        <v>1525</v>
      </c>
      <c r="AP1227" s="498">
        <v>1525</v>
      </c>
      <c r="AQ1227" s="515">
        <v>0</v>
      </c>
      <c r="AR1227" s="512" t="s">
        <v>16827</v>
      </c>
      <c r="BA1227" s="338" t="s">
        <v>9845</v>
      </c>
    </row>
    <row r="1228" spans="2:53" ht="16.5" customHeight="1">
      <c r="B1228" s="398" t="s">
        <v>9835</v>
      </c>
      <c r="C1228" s="381" t="s">
        <v>9836</v>
      </c>
      <c r="D1228" s="383">
        <v>1526</v>
      </c>
      <c r="E1228" s="382" t="s">
        <v>633</v>
      </c>
      <c r="F1228" s="369" t="s">
        <v>9833</v>
      </c>
      <c r="G1228" s="385" t="s">
        <v>9837</v>
      </c>
      <c r="H1228" s="386"/>
      <c r="I1228" s="384" t="s">
        <v>357</v>
      </c>
      <c r="J1228" s="367" t="s">
        <v>685</v>
      </c>
      <c r="K1228" s="366" t="s">
        <v>83</v>
      </c>
      <c r="L1228" s="387">
        <v>15</v>
      </c>
      <c r="M1228" s="388" t="s">
        <v>9844</v>
      </c>
      <c r="N1228" s="389">
        <v>700</v>
      </c>
      <c r="O1228" s="390" t="s">
        <v>1350</v>
      </c>
      <c r="P1228" s="373" t="s">
        <v>1351</v>
      </c>
      <c r="Q1228" s="372" t="s">
        <v>3638</v>
      </c>
      <c r="R1228" s="374">
        <v>20</v>
      </c>
      <c r="S1228" s="375">
        <v>35</v>
      </c>
      <c r="T1228" s="392">
        <v>30</v>
      </c>
      <c r="U1228" s="391" t="s">
        <v>9833</v>
      </c>
      <c r="V1228" s="376">
        <v>117.91644774446553</v>
      </c>
      <c r="W1228" s="378">
        <v>119.47594027938918</v>
      </c>
      <c r="X1228" s="377">
        <v>59.573805988072657</v>
      </c>
      <c r="Y1228" s="387">
        <v>61.449999999999996</v>
      </c>
      <c r="Z1228" s="395" t="s">
        <v>3639</v>
      </c>
      <c r="AA1228" s="380">
        <v>105</v>
      </c>
      <c r="AB1228" s="379" t="s">
        <v>3630</v>
      </c>
      <c r="AC1228" s="380">
        <v>0</v>
      </c>
      <c r="AD1228" s="379" t="s">
        <v>3630</v>
      </c>
      <c r="AE1228" s="394">
        <v>0</v>
      </c>
      <c r="AF1228" s="396">
        <v>0</v>
      </c>
      <c r="AG1228" s="393">
        <v>0</v>
      </c>
      <c r="AH1228" s="397" t="s">
        <v>633</v>
      </c>
      <c r="AL1228" s="525" t="s">
        <v>16828</v>
      </c>
      <c r="AM1228" s="513" t="s">
        <v>83</v>
      </c>
      <c r="AN1228" s="508">
        <v>100</v>
      </c>
      <c r="AO1228" s="514">
        <v>1526</v>
      </c>
      <c r="AP1228" s="498">
        <v>1526</v>
      </c>
      <c r="AQ1228" s="515">
        <v>0</v>
      </c>
      <c r="AR1228" s="512" t="s">
        <v>16829</v>
      </c>
      <c r="BA1228" s="338" t="s">
        <v>9851</v>
      </c>
    </row>
    <row r="1229" spans="2:53" ht="16.5" customHeight="1">
      <c r="B1229" s="398" t="s">
        <v>9846</v>
      </c>
      <c r="C1229" s="381" t="s">
        <v>9847</v>
      </c>
      <c r="D1229" s="383">
        <v>1527</v>
      </c>
      <c r="E1229" s="382" t="s">
        <v>633</v>
      </c>
      <c r="F1229" s="369" t="s">
        <v>9848</v>
      </c>
      <c r="G1229" s="385" t="s">
        <v>9849</v>
      </c>
      <c r="H1229" s="386"/>
      <c r="I1229" s="384" t="s">
        <v>1208</v>
      </c>
      <c r="J1229" s="367" t="s">
        <v>1212</v>
      </c>
      <c r="K1229" s="366" t="s">
        <v>83</v>
      </c>
      <c r="L1229" s="387">
        <v>17</v>
      </c>
      <c r="M1229" s="388" t="s">
        <v>9850</v>
      </c>
      <c r="N1229" s="389">
        <v>500</v>
      </c>
      <c r="O1229" s="390" t="s">
        <v>1182</v>
      </c>
      <c r="P1229" s="373" t="s">
        <v>1182</v>
      </c>
      <c r="Q1229" s="372" t="s">
        <v>3638</v>
      </c>
      <c r="R1229" s="374">
        <v>20</v>
      </c>
      <c r="S1229" s="375">
        <v>30</v>
      </c>
      <c r="T1229" s="392">
        <v>30</v>
      </c>
      <c r="U1229" s="391" t="s">
        <v>9848</v>
      </c>
      <c r="V1229" s="376">
        <v>117.90548780487805</v>
      </c>
      <c r="W1229" s="378">
        <v>119.46341463414633</v>
      </c>
      <c r="X1229" s="377">
        <v>59.570548780487805</v>
      </c>
      <c r="Y1229" s="387" t="s">
        <v>633</v>
      </c>
      <c r="Z1229" s="395" t="s">
        <v>4557</v>
      </c>
      <c r="AA1229" s="380">
        <v>97</v>
      </c>
      <c r="AB1229" s="379" t="s">
        <v>3630</v>
      </c>
      <c r="AC1229" s="380">
        <v>2</v>
      </c>
      <c r="AD1229" s="379" t="s">
        <v>3630</v>
      </c>
      <c r="AE1229" s="394">
        <v>0</v>
      </c>
      <c r="AF1229" s="396">
        <v>7.9550000000000001</v>
      </c>
      <c r="AG1229" s="393">
        <v>0</v>
      </c>
      <c r="AH1229" s="397" t="s">
        <v>8985</v>
      </c>
      <c r="AL1229" s="525" t="s">
        <v>16830</v>
      </c>
      <c r="AM1229" s="513" t="s">
        <v>84</v>
      </c>
      <c r="AN1229" s="508">
        <v>100</v>
      </c>
      <c r="AO1229" s="514">
        <v>1527</v>
      </c>
      <c r="AP1229" s="498">
        <v>1074</v>
      </c>
      <c r="AQ1229" s="515">
        <v>453</v>
      </c>
      <c r="AR1229" s="512" t="s">
        <v>16831</v>
      </c>
      <c r="BA1229" s="338" t="s">
        <v>9857</v>
      </c>
    </row>
    <row r="1230" spans="2:53" ht="16.5" customHeight="1">
      <c r="B1230" s="398" t="s">
        <v>9852</v>
      </c>
      <c r="C1230" s="381" t="s">
        <v>9853</v>
      </c>
      <c r="D1230" s="383">
        <v>1527</v>
      </c>
      <c r="E1230" s="382" t="s">
        <v>9854</v>
      </c>
      <c r="F1230" s="369" t="s">
        <v>9855</v>
      </c>
      <c r="G1230" s="385" t="s">
        <v>9854</v>
      </c>
      <c r="H1230" s="386"/>
      <c r="I1230" s="384" t="s">
        <v>324</v>
      </c>
      <c r="J1230" s="367" t="s">
        <v>982</v>
      </c>
      <c r="K1230" s="366" t="s">
        <v>84</v>
      </c>
      <c r="L1230" s="387">
        <v>8</v>
      </c>
      <c r="M1230" s="388" t="s">
        <v>8551</v>
      </c>
      <c r="N1230" s="389">
        <v>1000</v>
      </c>
      <c r="O1230" s="390" t="s">
        <v>1348</v>
      </c>
      <c r="P1230" s="373" t="s">
        <v>1348</v>
      </c>
      <c r="Q1230" s="372" t="s">
        <v>3638</v>
      </c>
      <c r="R1230" s="374">
        <v>30</v>
      </c>
      <c r="S1230" s="375">
        <v>25</v>
      </c>
      <c r="T1230" s="392">
        <v>25</v>
      </c>
      <c r="U1230" s="391" t="s">
        <v>9855</v>
      </c>
      <c r="V1230" s="376">
        <v>117.71988392803341</v>
      </c>
      <c r="W1230" s="378">
        <v>119.25129591775247</v>
      </c>
      <c r="X1230" s="377">
        <v>59.744410077107041</v>
      </c>
      <c r="Y1230" s="387" t="s">
        <v>633</v>
      </c>
      <c r="Z1230" s="395" t="s">
        <v>4557</v>
      </c>
      <c r="AA1230" s="380">
        <v>198</v>
      </c>
      <c r="AB1230" s="379" t="s">
        <v>3630</v>
      </c>
      <c r="AC1230" s="380">
        <v>10</v>
      </c>
      <c r="AD1230" s="379" t="s">
        <v>3630</v>
      </c>
      <c r="AE1230" s="394">
        <v>0</v>
      </c>
      <c r="AF1230" s="396">
        <v>0</v>
      </c>
      <c r="AG1230" s="393">
        <v>0</v>
      </c>
      <c r="AH1230" s="397" t="s">
        <v>633</v>
      </c>
      <c r="AL1230" s="525" t="s">
        <v>16832</v>
      </c>
      <c r="AM1230" s="513" t="s">
        <v>83</v>
      </c>
      <c r="AN1230" s="508">
        <v>100</v>
      </c>
      <c r="AO1230" s="514">
        <v>1527</v>
      </c>
      <c r="AP1230" s="498">
        <v>1527</v>
      </c>
      <c r="AQ1230" s="515">
        <v>0</v>
      </c>
      <c r="AR1230" s="512" t="s">
        <v>16833</v>
      </c>
      <c r="BA1230" s="338" t="s">
        <v>9863</v>
      </c>
    </row>
    <row r="1231" spans="2:53" ht="16.5" customHeight="1">
      <c r="B1231" s="398" t="s">
        <v>9858</v>
      </c>
      <c r="C1231" s="381" t="s">
        <v>9859</v>
      </c>
      <c r="D1231" s="383">
        <v>1528</v>
      </c>
      <c r="E1231" s="382" t="s">
        <v>633</v>
      </c>
      <c r="F1231" s="369" t="s">
        <v>9860</v>
      </c>
      <c r="G1231" s="385" t="s">
        <v>9861</v>
      </c>
      <c r="H1231" s="386"/>
      <c r="I1231" s="384" t="s">
        <v>308</v>
      </c>
      <c r="J1231" s="367" t="s">
        <v>1227</v>
      </c>
      <c r="K1231" s="366" t="s">
        <v>83</v>
      </c>
      <c r="L1231" s="387">
        <v>17</v>
      </c>
      <c r="M1231" s="388" t="s">
        <v>9862</v>
      </c>
      <c r="N1231" s="389">
        <v>100</v>
      </c>
      <c r="O1231" s="390" t="s">
        <v>1182</v>
      </c>
      <c r="P1231" s="373" t="s">
        <v>1182</v>
      </c>
      <c r="Q1231" s="372" t="s">
        <v>3814</v>
      </c>
      <c r="R1231" s="374">
        <v>25</v>
      </c>
      <c r="S1231" s="375">
        <v>35</v>
      </c>
      <c r="T1231" s="392">
        <v>20</v>
      </c>
      <c r="U1231" s="391" t="s">
        <v>9860</v>
      </c>
      <c r="V1231" s="376">
        <v>117.88131506429883</v>
      </c>
      <c r="W1231" s="378">
        <v>119.43578864491295</v>
      </c>
      <c r="X1231" s="377">
        <v>59.556448145394114</v>
      </c>
      <c r="Y1231" s="387" t="s">
        <v>633</v>
      </c>
      <c r="Z1231" s="395" t="s">
        <v>4557</v>
      </c>
      <c r="AA1231" s="380">
        <v>19</v>
      </c>
      <c r="AB1231" s="379" t="s">
        <v>3630</v>
      </c>
      <c r="AC1231" s="380">
        <v>0</v>
      </c>
      <c r="AD1231" s="379" t="s">
        <v>3630</v>
      </c>
      <c r="AE1231" s="394">
        <v>0</v>
      </c>
      <c r="AF1231" s="396">
        <v>1.3120000000000001</v>
      </c>
      <c r="AG1231" s="393">
        <v>0</v>
      </c>
      <c r="AH1231" s="397" t="s">
        <v>7907</v>
      </c>
      <c r="AL1231" s="525" t="s">
        <v>16834</v>
      </c>
      <c r="AM1231" s="513" t="s">
        <v>83</v>
      </c>
      <c r="AN1231" s="508">
        <v>100</v>
      </c>
      <c r="AO1231" s="514">
        <v>1528</v>
      </c>
      <c r="AP1231" s="498">
        <v>1528</v>
      </c>
      <c r="AQ1231" s="515">
        <v>0</v>
      </c>
      <c r="AR1231" s="512" t="s">
        <v>16835</v>
      </c>
      <c r="BA1231" s="338" t="s">
        <v>9869</v>
      </c>
    </row>
    <row r="1232" spans="2:53" ht="16.5" customHeight="1">
      <c r="B1232" s="398" t="s">
        <v>9864</v>
      </c>
      <c r="C1232" s="381" t="s">
        <v>9865</v>
      </c>
      <c r="D1232" s="383">
        <v>1528</v>
      </c>
      <c r="E1232" s="382" t="s">
        <v>633</v>
      </c>
      <c r="F1232" s="369" t="s">
        <v>9866</v>
      </c>
      <c r="G1232" s="385" t="s">
        <v>9867</v>
      </c>
      <c r="H1232" s="386"/>
      <c r="I1232" s="384" t="s">
        <v>332</v>
      </c>
      <c r="J1232" s="367" t="s">
        <v>493</v>
      </c>
      <c r="K1232" s="366" t="s">
        <v>83</v>
      </c>
      <c r="L1232" s="387">
        <v>24</v>
      </c>
      <c r="M1232" s="388" t="s">
        <v>9868</v>
      </c>
      <c r="N1232" s="389">
        <v>300</v>
      </c>
      <c r="O1232" s="390" t="s">
        <v>1348</v>
      </c>
      <c r="P1232" s="373" t="s">
        <v>1348</v>
      </c>
      <c r="Q1232" s="372" t="s">
        <v>3638</v>
      </c>
      <c r="R1232" s="374">
        <v>25</v>
      </c>
      <c r="S1232" s="375">
        <v>45</v>
      </c>
      <c r="T1232" s="392">
        <v>30</v>
      </c>
      <c r="U1232" s="391" t="s">
        <v>9866</v>
      </c>
      <c r="V1232" s="376">
        <v>117.86593435451231</v>
      </c>
      <c r="W1232" s="378">
        <v>119.41821069087121</v>
      </c>
      <c r="X1232" s="377">
        <v>59.547927477308235</v>
      </c>
      <c r="Y1232" s="387" t="s">
        <v>633</v>
      </c>
      <c r="Z1232" s="395" t="s">
        <v>4557</v>
      </c>
      <c r="AA1232" s="380">
        <v>-2</v>
      </c>
      <c r="AB1232" s="379" t="s">
        <v>3630</v>
      </c>
      <c r="AC1232" s="380">
        <v>0</v>
      </c>
      <c r="AD1232" s="379" t="s">
        <v>3630</v>
      </c>
      <c r="AE1232" s="394">
        <v>0</v>
      </c>
      <c r="AF1232" s="396">
        <v>0</v>
      </c>
      <c r="AG1232" s="393">
        <v>0</v>
      </c>
      <c r="AH1232" s="397" t="s">
        <v>633</v>
      </c>
      <c r="AL1232" s="525" t="s">
        <v>16836</v>
      </c>
      <c r="AM1232" s="513" t="s">
        <v>83</v>
      </c>
      <c r="AN1232" s="508">
        <v>100</v>
      </c>
      <c r="AO1232" s="514">
        <v>1528</v>
      </c>
      <c r="AP1232" s="498">
        <v>1528</v>
      </c>
      <c r="AQ1232" s="515">
        <v>0</v>
      </c>
      <c r="AR1232" s="512" t="s">
        <v>16835</v>
      </c>
      <c r="BA1232" s="338" t="s">
        <v>9874</v>
      </c>
    </row>
    <row r="1233" spans="2:53" ht="16.5" customHeight="1">
      <c r="B1233" s="398" t="s">
        <v>9870</v>
      </c>
      <c r="C1233" s="381" t="s">
        <v>9871</v>
      </c>
      <c r="D1233" s="383">
        <v>1529</v>
      </c>
      <c r="E1233" s="382" t="s">
        <v>633</v>
      </c>
      <c r="F1233" s="369" t="s">
        <v>9866</v>
      </c>
      <c r="G1233" s="385" t="s">
        <v>9872</v>
      </c>
      <c r="H1233" s="386"/>
      <c r="I1233" s="384" t="s">
        <v>879</v>
      </c>
      <c r="J1233" s="367" t="s">
        <v>347</v>
      </c>
      <c r="K1233" s="366" t="s">
        <v>83</v>
      </c>
      <c r="L1233" s="387">
        <v>13</v>
      </c>
      <c r="M1233" s="388" t="s">
        <v>9873</v>
      </c>
      <c r="N1233" s="389">
        <v>1000</v>
      </c>
      <c r="O1233" s="390" t="s">
        <v>1182</v>
      </c>
      <c r="P1233" s="373" t="s">
        <v>1182</v>
      </c>
      <c r="Q1233" s="372" t="s">
        <v>3814</v>
      </c>
      <c r="R1233" s="374">
        <v>25</v>
      </c>
      <c r="S1233" s="375">
        <v>35</v>
      </c>
      <c r="T1233" s="392">
        <v>20</v>
      </c>
      <c r="U1233" s="391" t="s">
        <v>9866</v>
      </c>
      <c r="V1233" s="376">
        <v>117.86575443786982</v>
      </c>
      <c r="W1233" s="378">
        <v>119.41800507185123</v>
      </c>
      <c r="X1233" s="377">
        <v>59.54312024513947</v>
      </c>
      <c r="Y1233" s="387" t="s">
        <v>633</v>
      </c>
      <c r="Z1233" s="395" t="s">
        <v>4557</v>
      </c>
      <c r="AA1233" s="380">
        <v>196</v>
      </c>
      <c r="AB1233" s="379" t="s">
        <v>3630</v>
      </c>
      <c r="AC1233" s="380">
        <v>10</v>
      </c>
      <c r="AD1233" s="379" t="s">
        <v>3630</v>
      </c>
      <c r="AE1233" s="394">
        <v>0</v>
      </c>
      <c r="AF1233" s="396">
        <v>35.771000000000001</v>
      </c>
      <c r="AG1233" s="393">
        <v>0</v>
      </c>
      <c r="AH1233" s="397" t="s">
        <v>8566</v>
      </c>
      <c r="AL1233" s="525" t="s">
        <v>16837</v>
      </c>
      <c r="AM1233" s="513" t="s">
        <v>84</v>
      </c>
      <c r="AN1233" s="508">
        <v>100</v>
      </c>
      <c r="AO1233" s="514">
        <v>1529</v>
      </c>
      <c r="AP1233" s="498">
        <v>1077</v>
      </c>
      <c r="AQ1233" s="515">
        <v>452</v>
      </c>
      <c r="AR1233" s="512" t="s">
        <v>16838</v>
      </c>
      <c r="BA1233" s="338" t="s">
        <v>9880</v>
      </c>
    </row>
    <row r="1234" spans="2:53" ht="16.5" customHeight="1">
      <c r="B1234" s="398" t="s">
        <v>9875</v>
      </c>
      <c r="C1234" s="381" t="s">
        <v>9876</v>
      </c>
      <c r="D1234" s="383">
        <v>1529</v>
      </c>
      <c r="E1234" s="382" t="s">
        <v>9598</v>
      </c>
      <c r="F1234" s="369" t="s">
        <v>9877</v>
      </c>
      <c r="G1234" s="385" t="s">
        <v>9878</v>
      </c>
      <c r="H1234" s="386"/>
      <c r="I1234" s="384" t="s">
        <v>403</v>
      </c>
      <c r="J1234" s="367" t="s">
        <v>793</v>
      </c>
      <c r="K1234" s="366" t="s">
        <v>84</v>
      </c>
      <c r="L1234" s="387">
        <v>13</v>
      </c>
      <c r="M1234" s="388" t="s">
        <v>9879</v>
      </c>
      <c r="N1234" s="389">
        <v>1000</v>
      </c>
      <c r="O1234" s="390" t="s">
        <v>1350</v>
      </c>
      <c r="P1234" s="373" t="s">
        <v>1351</v>
      </c>
      <c r="Q1234" s="372" t="s">
        <v>3638</v>
      </c>
      <c r="R1234" s="374">
        <v>30</v>
      </c>
      <c r="S1234" s="375">
        <v>25</v>
      </c>
      <c r="T1234" s="392">
        <v>20</v>
      </c>
      <c r="U1234" s="391" t="s">
        <v>9877</v>
      </c>
      <c r="V1234" s="376">
        <v>117.85865063932566</v>
      </c>
      <c r="W1234" s="378">
        <v>119.40988644494361</v>
      </c>
      <c r="X1234" s="377">
        <v>59.815731457865347</v>
      </c>
      <c r="Y1234" s="387">
        <v>59.949999999999996</v>
      </c>
      <c r="Z1234" s="395" t="s">
        <v>4557</v>
      </c>
      <c r="AA1234" s="380">
        <v>198</v>
      </c>
      <c r="AB1234" s="379" t="s">
        <v>3630</v>
      </c>
      <c r="AC1234" s="380">
        <v>50</v>
      </c>
      <c r="AD1234" s="379" t="s">
        <v>3630</v>
      </c>
      <c r="AE1234" s="394">
        <v>0</v>
      </c>
      <c r="AF1234" s="396">
        <v>0</v>
      </c>
      <c r="AG1234" s="393">
        <v>0</v>
      </c>
      <c r="AH1234" s="397" t="s">
        <v>633</v>
      </c>
      <c r="AL1234" s="525" t="s">
        <v>16839</v>
      </c>
      <c r="AM1234" s="513" t="s">
        <v>83</v>
      </c>
      <c r="AN1234" s="508">
        <v>100</v>
      </c>
      <c r="AO1234" s="514">
        <v>1529</v>
      </c>
      <c r="AP1234" s="498">
        <v>1529</v>
      </c>
      <c r="AQ1234" s="515">
        <v>0</v>
      </c>
      <c r="AR1234" s="512" t="s">
        <v>16840</v>
      </c>
      <c r="BA1234" s="338" t="s">
        <v>9886</v>
      </c>
    </row>
    <row r="1235" spans="2:53" ht="16.5" customHeight="1">
      <c r="B1235" s="398" t="s">
        <v>9881</v>
      </c>
      <c r="C1235" s="381" t="s">
        <v>9882</v>
      </c>
      <c r="D1235" s="383">
        <v>1530</v>
      </c>
      <c r="E1235" s="382" t="s">
        <v>633</v>
      </c>
      <c r="F1235" s="369" t="s">
        <v>9883</v>
      </c>
      <c r="G1235" s="385" t="s">
        <v>9884</v>
      </c>
      <c r="H1235" s="386"/>
      <c r="I1235" s="384" t="s">
        <v>308</v>
      </c>
      <c r="J1235" s="367" t="s">
        <v>808</v>
      </c>
      <c r="K1235" s="366" t="s">
        <v>83</v>
      </c>
      <c r="L1235" s="387">
        <v>46</v>
      </c>
      <c r="M1235" s="388" t="s">
        <v>9885</v>
      </c>
      <c r="N1235" s="389">
        <v>100</v>
      </c>
      <c r="O1235" s="390" t="s">
        <v>1182</v>
      </c>
      <c r="P1235" s="373" t="s">
        <v>1182</v>
      </c>
      <c r="Q1235" s="372" t="s">
        <v>3814</v>
      </c>
      <c r="R1235" s="374">
        <v>25</v>
      </c>
      <c r="S1235" s="375">
        <v>35</v>
      </c>
      <c r="T1235" s="392">
        <v>20</v>
      </c>
      <c r="U1235" s="391" t="s">
        <v>9883</v>
      </c>
      <c r="V1235" s="376">
        <v>117.84304194733619</v>
      </c>
      <c r="W1235" s="378">
        <v>119.39204793981278</v>
      </c>
      <c r="X1235" s="377">
        <v>59.532455056425519</v>
      </c>
      <c r="Y1235" s="387" t="s">
        <v>633</v>
      </c>
      <c r="Z1235" s="395" t="s">
        <v>4557</v>
      </c>
      <c r="AA1235" s="380">
        <v>19</v>
      </c>
      <c r="AB1235" s="379" t="s">
        <v>3630</v>
      </c>
      <c r="AC1235" s="380">
        <v>0</v>
      </c>
      <c r="AD1235" s="379" t="s">
        <v>3630</v>
      </c>
      <c r="AE1235" s="394">
        <v>0</v>
      </c>
      <c r="AF1235" s="396">
        <v>1.3109999999999999</v>
      </c>
      <c r="AG1235" s="393">
        <v>0</v>
      </c>
      <c r="AH1235" s="397" t="s">
        <v>7907</v>
      </c>
      <c r="AL1235" s="525" t="s">
        <v>16841</v>
      </c>
      <c r="AM1235" s="513" t="s">
        <v>84</v>
      </c>
      <c r="AN1235" s="508">
        <v>100</v>
      </c>
      <c r="AO1235" s="514">
        <v>1530</v>
      </c>
      <c r="AP1235" s="498">
        <v>1078</v>
      </c>
      <c r="AQ1235" s="515">
        <v>452</v>
      </c>
      <c r="AR1235" s="512" t="s">
        <v>16842</v>
      </c>
      <c r="BA1235" s="338" t="s">
        <v>9892</v>
      </c>
    </row>
    <row r="1236" spans="2:53" ht="16.5" customHeight="1">
      <c r="B1236" s="398" t="s">
        <v>9887</v>
      </c>
      <c r="C1236" s="381" t="s">
        <v>9888</v>
      </c>
      <c r="D1236" s="383">
        <v>1530</v>
      </c>
      <c r="E1236" s="382" t="s">
        <v>9463</v>
      </c>
      <c r="F1236" s="369" t="s">
        <v>9889</v>
      </c>
      <c r="G1236" s="385" t="s">
        <v>9791</v>
      </c>
      <c r="H1236" s="386"/>
      <c r="I1236" s="384" t="s">
        <v>308</v>
      </c>
      <c r="J1236" s="367" t="s">
        <v>1220</v>
      </c>
      <c r="K1236" s="366" t="s">
        <v>84</v>
      </c>
      <c r="L1236" s="387">
        <v>18</v>
      </c>
      <c r="M1236" s="388" t="s">
        <v>9891</v>
      </c>
      <c r="N1236" s="389">
        <v>100</v>
      </c>
      <c r="O1236" s="390" t="s">
        <v>1182</v>
      </c>
      <c r="P1236" s="373" t="s">
        <v>1182</v>
      </c>
      <c r="Q1236" s="372" t="s">
        <v>3814</v>
      </c>
      <c r="R1236" s="374">
        <v>35</v>
      </c>
      <c r="S1236" s="375">
        <v>25</v>
      </c>
      <c r="T1236" s="392">
        <v>20</v>
      </c>
      <c r="U1236" s="391" t="s">
        <v>9889</v>
      </c>
      <c r="V1236" s="376">
        <v>117.8359375</v>
      </c>
      <c r="W1236" s="378">
        <v>119.38392857142856</v>
      </c>
      <c r="X1236" s="377">
        <v>59.805066964285714</v>
      </c>
      <c r="Y1236" s="387" t="s">
        <v>633</v>
      </c>
      <c r="Z1236" s="395" t="s">
        <v>4557</v>
      </c>
      <c r="AA1236" s="380">
        <v>19</v>
      </c>
      <c r="AB1236" s="379" t="s">
        <v>3630</v>
      </c>
      <c r="AC1236" s="380">
        <v>0</v>
      </c>
      <c r="AD1236" s="379" t="s">
        <v>3630</v>
      </c>
      <c r="AE1236" s="394">
        <v>0</v>
      </c>
      <c r="AF1236" s="396">
        <v>0</v>
      </c>
      <c r="AG1236" s="393">
        <v>0</v>
      </c>
      <c r="AH1236" s="397" t="s">
        <v>633</v>
      </c>
      <c r="AL1236" s="525" t="s">
        <v>16843</v>
      </c>
      <c r="AM1236" s="513" t="s">
        <v>84</v>
      </c>
      <c r="AN1236" s="508">
        <v>100</v>
      </c>
      <c r="AO1236" s="514">
        <v>1530</v>
      </c>
      <c r="AP1236" s="498">
        <v>1078</v>
      </c>
      <c r="AQ1236" s="515">
        <v>452</v>
      </c>
      <c r="AR1236" s="512" t="s">
        <v>16810</v>
      </c>
      <c r="BA1236" s="338" t="s">
        <v>9898</v>
      </c>
    </row>
    <row r="1237" spans="2:53" ht="16.5" customHeight="1">
      <c r="B1237" s="398" t="s">
        <v>9893</v>
      </c>
      <c r="C1237" s="381" t="s">
        <v>9894</v>
      </c>
      <c r="D1237" s="383">
        <v>1531</v>
      </c>
      <c r="E1237" s="382" t="s">
        <v>9895</v>
      </c>
      <c r="F1237" s="369" t="s">
        <v>9896</v>
      </c>
      <c r="G1237" s="385" t="s">
        <v>9415</v>
      </c>
      <c r="H1237" s="386"/>
      <c r="I1237" s="384" t="s">
        <v>357</v>
      </c>
      <c r="J1237" s="367" t="s">
        <v>757</v>
      </c>
      <c r="K1237" s="366" t="s">
        <v>84</v>
      </c>
      <c r="L1237" s="387">
        <v>12</v>
      </c>
      <c r="M1237" s="388" t="s">
        <v>9897</v>
      </c>
      <c r="N1237" s="389">
        <v>700</v>
      </c>
      <c r="O1237" s="390" t="s">
        <v>1350</v>
      </c>
      <c r="P1237" s="373" t="s">
        <v>1351</v>
      </c>
      <c r="Q1237" s="372" t="s">
        <v>3638</v>
      </c>
      <c r="R1237" s="374">
        <v>30</v>
      </c>
      <c r="S1237" s="375">
        <v>35</v>
      </c>
      <c r="T1237" s="392">
        <v>20</v>
      </c>
      <c r="U1237" s="391" t="s">
        <v>9896</v>
      </c>
      <c r="V1237" s="376">
        <v>117.82275423103106</v>
      </c>
      <c r="W1237" s="378">
        <v>119.36886197832121</v>
      </c>
      <c r="X1237" s="377">
        <v>59.794191895323848</v>
      </c>
      <c r="Y1237" s="387">
        <v>61.41</v>
      </c>
      <c r="Z1237" s="395" t="s">
        <v>3639</v>
      </c>
      <c r="AA1237" s="380">
        <v>105</v>
      </c>
      <c r="AB1237" s="379" t="s">
        <v>3630</v>
      </c>
      <c r="AC1237" s="380">
        <v>10</v>
      </c>
      <c r="AD1237" s="379" t="s">
        <v>3630</v>
      </c>
      <c r="AE1237" s="394">
        <v>0</v>
      </c>
      <c r="AF1237" s="396">
        <v>0</v>
      </c>
      <c r="AG1237" s="393">
        <v>0</v>
      </c>
      <c r="AH1237" s="397" t="s">
        <v>633</v>
      </c>
      <c r="AL1237" s="525" t="s">
        <v>16844</v>
      </c>
      <c r="AM1237" s="513" t="s">
        <v>84</v>
      </c>
      <c r="AN1237" s="508">
        <v>100</v>
      </c>
      <c r="AO1237" s="514">
        <v>1531</v>
      </c>
      <c r="AP1237" s="498">
        <v>1078</v>
      </c>
      <c r="AQ1237" s="515">
        <v>453</v>
      </c>
      <c r="AR1237" s="512" t="s">
        <v>16845</v>
      </c>
      <c r="BA1237" s="338" t="s">
        <v>9904</v>
      </c>
    </row>
    <row r="1238" spans="2:53" ht="16.5" customHeight="1">
      <c r="B1238" s="398" t="s">
        <v>9899</v>
      </c>
      <c r="C1238" s="381" t="s">
        <v>9900</v>
      </c>
      <c r="D1238" s="383">
        <v>1531</v>
      </c>
      <c r="E1238" s="382" t="s">
        <v>9901</v>
      </c>
      <c r="F1238" s="369" t="s">
        <v>9801</v>
      </c>
      <c r="G1238" s="385" t="s">
        <v>9902</v>
      </c>
      <c r="H1238" s="386"/>
      <c r="I1238" s="384" t="s">
        <v>1208</v>
      </c>
      <c r="J1238" s="367" t="s">
        <v>1223</v>
      </c>
      <c r="K1238" s="366" t="s">
        <v>84</v>
      </c>
      <c r="L1238" s="387">
        <v>141</v>
      </c>
      <c r="M1238" s="388" t="s">
        <v>9903</v>
      </c>
      <c r="N1238" s="389">
        <v>500</v>
      </c>
      <c r="O1238" s="390" t="s">
        <v>1182</v>
      </c>
      <c r="P1238" s="373" t="s">
        <v>1182</v>
      </c>
      <c r="Q1238" s="372" t="s">
        <v>3638</v>
      </c>
      <c r="R1238" s="374">
        <v>30</v>
      </c>
      <c r="S1238" s="375">
        <v>25</v>
      </c>
      <c r="T1238" s="392">
        <v>25</v>
      </c>
      <c r="U1238" s="391" t="s">
        <v>9801</v>
      </c>
      <c r="V1238" s="376">
        <v>117.8171875</v>
      </c>
      <c r="W1238" s="378">
        <v>119.36249999999998</v>
      </c>
      <c r="X1238" s="377">
        <v>59.795156250000005</v>
      </c>
      <c r="Y1238" s="387" t="s">
        <v>633</v>
      </c>
      <c r="Z1238" s="395" t="s">
        <v>4557</v>
      </c>
      <c r="AA1238" s="380">
        <v>97</v>
      </c>
      <c r="AB1238" s="379" t="s">
        <v>3630</v>
      </c>
      <c r="AC1238" s="380">
        <v>2</v>
      </c>
      <c r="AD1238" s="379" t="s">
        <v>3630</v>
      </c>
      <c r="AE1238" s="394">
        <v>0</v>
      </c>
      <c r="AF1238" s="396">
        <v>0</v>
      </c>
      <c r="AG1238" s="393">
        <v>0</v>
      </c>
      <c r="AH1238" s="397" t="s">
        <v>633</v>
      </c>
      <c r="AL1238" s="525" t="s">
        <v>16846</v>
      </c>
      <c r="AM1238" s="513" t="s">
        <v>83</v>
      </c>
      <c r="AN1238" s="508">
        <v>100</v>
      </c>
      <c r="AO1238" s="514">
        <v>1531</v>
      </c>
      <c r="AP1238" s="498">
        <v>1531</v>
      </c>
      <c r="AQ1238" s="515">
        <v>0</v>
      </c>
      <c r="AR1238" s="512" t="s">
        <v>16847</v>
      </c>
      <c r="BA1238" s="338" t="s">
        <v>9910</v>
      </c>
    </row>
    <row r="1239" spans="2:53" ht="16.5" customHeight="1">
      <c r="B1239" s="398" t="s">
        <v>9905</v>
      </c>
      <c r="C1239" s="381" t="s">
        <v>9906</v>
      </c>
      <c r="D1239" s="383">
        <v>1532</v>
      </c>
      <c r="E1239" s="382" t="s">
        <v>633</v>
      </c>
      <c r="F1239" s="369" t="s">
        <v>9907</v>
      </c>
      <c r="G1239" s="385" t="s">
        <v>9908</v>
      </c>
      <c r="H1239" s="386"/>
      <c r="I1239" s="384" t="s">
        <v>357</v>
      </c>
      <c r="J1239" s="367" t="s">
        <v>71</v>
      </c>
      <c r="K1239" s="366" t="s">
        <v>83</v>
      </c>
      <c r="L1239" s="387">
        <v>18</v>
      </c>
      <c r="M1239" s="388" t="s">
        <v>9909</v>
      </c>
      <c r="N1239" s="389">
        <v>700</v>
      </c>
      <c r="O1239" s="390" t="s">
        <v>1350</v>
      </c>
      <c r="P1239" s="373" t="s">
        <v>1351</v>
      </c>
      <c r="Q1239" s="372" t="s">
        <v>3638</v>
      </c>
      <c r="R1239" s="374">
        <v>20</v>
      </c>
      <c r="S1239" s="375">
        <v>35</v>
      </c>
      <c r="T1239" s="392">
        <v>30</v>
      </c>
      <c r="U1239" s="391" t="s">
        <v>9907</v>
      </c>
      <c r="V1239" s="376">
        <v>117.80166524598148</v>
      </c>
      <c r="W1239" s="378">
        <v>119.34476028112169</v>
      </c>
      <c r="X1239" s="377">
        <v>59.511787236448413</v>
      </c>
      <c r="Y1239" s="387">
        <v>61.4</v>
      </c>
      <c r="Z1239" s="395" t="s">
        <v>3639</v>
      </c>
      <c r="AA1239" s="380">
        <v>105</v>
      </c>
      <c r="AB1239" s="379" t="s">
        <v>3630</v>
      </c>
      <c r="AC1239" s="380">
        <v>0</v>
      </c>
      <c r="AD1239" s="379" t="s">
        <v>3630</v>
      </c>
      <c r="AE1239" s="394">
        <v>0</v>
      </c>
      <c r="AF1239" s="396">
        <v>0</v>
      </c>
      <c r="AG1239" s="393">
        <v>0</v>
      </c>
      <c r="AH1239" s="397" t="s">
        <v>633</v>
      </c>
      <c r="AL1239" s="525" t="s">
        <v>16848</v>
      </c>
      <c r="AM1239" s="513" t="s">
        <v>84</v>
      </c>
      <c r="AN1239" s="508">
        <v>100</v>
      </c>
      <c r="AO1239" s="514">
        <v>1532</v>
      </c>
      <c r="AP1239" s="498">
        <v>1079</v>
      </c>
      <c r="AQ1239" s="515">
        <v>453</v>
      </c>
      <c r="AR1239" s="512" t="s">
        <v>16849</v>
      </c>
      <c r="BA1239" s="338" t="s">
        <v>9916</v>
      </c>
    </row>
    <row r="1240" spans="2:53" ht="16.5" customHeight="1">
      <c r="B1240" s="398" t="s">
        <v>9911</v>
      </c>
      <c r="C1240" s="381" t="s">
        <v>9912</v>
      </c>
      <c r="D1240" s="383">
        <v>1533</v>
      </c>
      <c r="E1240" s="382" t="s">
        <v>9913</v>
      </c>
      <c r="F1240" s="369" t="s">
        <v>9907</v>
      </c>
      <c r="G1240" s="385" t="s">
        <v>9914</v>
      </c>
      <c r="H1240" s="386"/>
      <c r="I1240" s="384" t="s">
        <v>875</v>
      </c>
      <c r="J1240" s="367" t="s">
        <v>878</v>
      </c>
      <c r="K1240" s="366" t="s">
        <v>84</v>
      </c>
      <c r="L1240" s="387">
        <v>35</v>
      </c>
      <c r="M1240" s="388" t="s">
        <v>9915</v>
      </c>
      <c r="N1240" s="389">
        <v>1000</v>
      </c>
      <c r="O1240" s="390" t="s">
        <v>1182</v>
      </c>
      <c r="P1240" s="373" t="s">
        <v>1182</v>
      </c>
      <c r="Q1240" s="372" t="s">
        <v>3814</v>
      </c>
      <c r="R1240" s="374">
        <v>30</v>
      </c>
      <c r="S1240" s="375">
        <v>30</v>
      </c>
      <c r="T1240" s="392">
        <v>20</v>
      </c>
      <c r="U1240" s="391" t="s">
        <v>9907</v>
      </c>
      <c r="V1240" s="376">
        <v>117.796875</v>
      </c>
      <c r="W1240" s="378">
        <v>119.33928571428571</v>
      </c>
      <c r="X1240" s="377">
        <v>59.78191964285714</v>
      </c>
      <c r="Y1240" s="387" t="s">
        <v>633</v>
      </c>
      <c r="Z1240" s="395" t="s">
        <v>4557</v>
      </c>
      <c r="AA1240" s="380">
        <v>196</v>
      </c>
      <c r="AB1240" s="379" t="s">
        <v>3630</v>
      </c>
      <c r="AC1240" s="380">
        <v>3</v>
      </c>
      <c r="AD1240" s="379" t="s">
        <v>3630</v>
      </c>
      <c r="AE1240" s="394">
        <v>0</v>
      </c>
      <c r="AF1240" s="396">
        <v>0</v>
      </c>
      <c r="AG1240" s="393">
        <v>0</v>
      </c>
      <c r="AH1240" s="397" t="s">
        <v>633</v>
      </c>
      <c r="AL1240" s="525" t="s">
        <v>16850</v>
      </c>
      <c r="AM1240" s="513" t="s">
        <v>84</v>
      </c>
      <c r="AN1240" s="508">
        <v>100</v>
      </c>
      <c r="AO1240" s="514">
        <v>1533</v>
      </c>
      <c r="AP1240" s="498">
        <v>1079</v>
      </c>
      <c r="AQ1240" s="515">
        <v>454</v>
      </c>
      <c r="AR1240" s="512" t="s">
        <v>16849</v>
      </c>
      <c r="BA1240" s="338" t="s">
        <v>9917</v>
      </c>
    </row>
    <row r="1241" spans="2:53" ht="16.5" customHeight="1">
      <c r="B1241" s="398" t="s">
        <v>9911</v>
      </c>
      <c r="C1241" s="381" t="s">
        <v>9912</v>
      </c>
      <c r="D1241" s="383">
        <v>1532</v>
      </c>
      <c r="E1241" s="382" t="s">
        <v>9913</v>
      </c>
      <c r="F1241" s="369" t="s">
        <v>9907</v>
      </c>
      <c r="G1241" s="385" t="s">
        <v>9914</v>
      </c>
      <c r="H1241" s="386"/>
      <c r="I1241" s="384" t="s">
        <v>875</v>
      </c>
      <c r="J1241" s="367" t="s">
        <v>877</v>
      </c>
      <c r="K1241" s="366" t="s">
        <v>84</v>
      </c>
      <c r="L1241" s="387">
        <v>74</v>
      </c>
      <c r="M1241" s="388" t="s">
        <v>9915</v>
      </c>
      <c r="N1241" s="389">
        <v>1000</v>
      </c>
      <c r="O1241" s="390" t="s">
        <v>1182</v>
      </c>
      <c r="P1241" s="373" t="s">
        <v>1182</v>
      </c>
      <c r="Q1241" s="372" t="s">
        <v>3814</v>
      </c>
      <c r="R1241" s="374">
        <v>30</v>
      </c>
      <c r="S1241" s="375">
        <v>30</v>
      </c>
      <c r="T1241" s="392">
        <v>20</v>
      </c>
      <c r="U1241" s="391" t="s">
        <v>9907</v>
      </c>
      <c r="V1241" s="376">
        <v>117.796875</v>
      </c>
      <c r="W1241" s="378">
        <v>119.33928571428571</v>
      </c>
      <c r="X1241" s="377">
        <v>59.78191964285714</v>
      </c>
      <c r="Y1241" s="387" t="s">
        <v>633</v>
      </c>
      <c r="Z1241" s="395" t="s">
        <v>4557</v>
      </c>
      <c r="AA1241" s="380">
        <v>196</v>
      </c>
      <c r="AB1241" s="379" t="s">
        <v>3630</v>
      </c>
      <c r="AC1241" s="380">
        <v>3</v>
      </c>
      <c r="AD1241" s="379" t="s">
        <v>3630</v>
      </c>
      <c r="AE1241" s="394">
        <v>0</v>
      </c>
      <c r="AF1241" s="396">
        <v>0</v>
      </c>
      <c r="AG1241" s="393">
        <v>0</v>
      </c>
      <c r="AH1241" s="397" t="s">
        <v>633</v>
      </c>
      <c r="AL1241" s="525" t="s">
        <v>16851</v>
      </c>
      <c r="AM1241" s="513" t="s">
        <v>83</v>
      </c>
      <c r="AN1241" s="508">
        <v>100</v>
      </c>
      <c r="AO1241" s="514">
        <v>1532</v>
      </c>
      <c r="AP1241" s="498">
        <v>1532</v>
      </c>
      <c r="AQ1241" s="515">
        <v>0</v>
      </c>
      <c r="AR1241" s="512" t="s">
        <v>16852</v>
      </c>
      <c r="BA1241" s="338" t="s">
        <v>9920</v>
      </c>
    </row>
    <row r="1242" spans="2:53" ht="16.5" customHeight="1">
      <c r="B1242" s="398" t="s">
        <v>9918</v>
      </c>
      <c r="C1242" s="381" t="s">
        <v>9919</v>
      </c>
      <c r="D1242" s="383">
        <v>1533</v>
      </c>
      <c r="E1242" s="382" t="s">
        <v>633</v>
      </c>
      <c r="F1242" s="369" t="s">
        <v>9907</v>
      </c>
      <c r="G1242" s="385" t="s">
        <v>9913</v>
      </c>
      <c r="H1242" s="386"/>
      <c r="I1242" s="384" t="s">
        <v>404</v>
      </c>
      <c r="J1242" s="367" t="s">
        <v>855</v>
      </c>
      <c r="K1242" s="366" t="s">
        <v>83</v>
      </c>
      <c r="L1242" s="387">
        <v>12</v>
      </c>
      <c r="M1242" s="388" t="s">
        <v>9356</v>
      </c>
      <c r="N1242" s="389">
        <v>1000</v>
      </c>
      <c r="O1242" s="390" t="s">
        <v>1182</v>
      </c>
      <c r="P1242" s="373" t="s">
        <v>1182</v>
      </c>
      <c r="Q1242" s="372" t="s">
        <v>3814</v>
      </c>
      <c r="R1242" s="374">
        <v>30</v>
      </c>
      <c r="S1242" s="375">
        <v>30</v>
      </c>
      <c r="T1242" s="392">
        <v>20</v>
      </c>
      <c r="U1242" s="391" t="s">
        <v>9907</v>
      </c>
      <c r="V1242" s="376">
        <v>117.796875</v>
      </c>
      <c r="W1242" s="378">
        <v>119.33928571428571</v>
      </c>
      <c r="X1242" s="377">
        <v>59.506919642857135</v>
      </c>
      <c r="Y1242" s="387" t="s">
        <v>633</v>
      </c>
      <c r="Z1242" s="395" t="s">
        <v>4557</v>
      </c>
      <c r="AA1242" s="380">
        <v>195</v>
      </c>
      <c r="AB1242" s="379" t="s">
        <v>3630</v>
      </c>
      <c r="AC1242" s="380">
        <v>10</v>
      </c>
      <c r="AD1242" s="379" t="s">
        <v>3630</v>
      </c>
      <c r="AE1242" s="394">
        <v>0</v>
      </c>
      <c r="AF1242" s="396">
        <v>0</v>
      </c>
      <c r="AG1242" s="393">
        <v>0</v>
      </c>
      <c r="AH1242" s="397" t="s">
        <v>633</v>
      </c>
      <c r="AL1242" s="525" t="s">
        <v>16853</v>
      </c>
      <c r="AM1242" s="513" t="s">
        <v>83</v>
      </c>
      <c r="AN1242" s="508">
        <v>100</v>
      </c>
      <c r="AO1242" s="514">
        <v>1533</v>
      </c>
      <c r="AP1242" s="498">
        <v>1533</v>
      </c>
      <c r="AQ1242" s="515">
        <v>0</v>
      </c>
      <c r="AR1242" s="512" t="s">
        <v>16854</v>
      </c>
      <c r="BA1242" s="338" t="s">
        <v>9925</v>
      </c>
    </row>
    <row r="1243" spans="2:53" ht="16.5" customHeight="1">
      <c r="B1243" s="398" t="s">
        <v>9921</v>
      </c>
      <c r="C1243" s="381" t="s">
        <v>9922</v>
      </c>
      <c r="D1243" s="383">
        <v>1534</v>
      </c>
      <c r="E1243" s="382" t="s">
        <v>633</v>
      </c>
      <c r="F1243" s="369" t="s">
        <v>9923</v>
      </c>
      <c r="G1243" s="385" t="s">
        <v>9486</v>
      </c>
      <c r="H1243" s="386"/>
      <c r="I1243" s="384" t="s">
        <v>1208</v>
      </c>
      <c r="J1243" s="367" t="s">
        <v>1215</v>
      </c>
      <c r="K1243" s="366" t="s">
        <v>83</v>
      </c>
      <c r="L1243" s="387">
        <v>20</v>
      </c>
      <c r="M1243" s="388" t="s">
        <v>9924</v>
      </c>
      <c r="N1243" s="389">
        <v>500</v>
      </c>
      <c r="O1243" s="390" t="s">
        <v>1182</v>
      </c>
      <c r="P1243" s="373" t="s">
        <v>1182</v>
      </c>
      <c r="Q1243" s="372" t="s">
        <v>3638</v>
      </c>
      <c r="R1243" s="374">
        <v>20</v>
      </c>
      <c r="S1243" s="375">
        <v>30</v>
      </c>
      <c r="T1243" s="392">
        <v>30</v>
      </c>
      <c r="U1243" s="391" t="s">
        <v>9923</v>
      </c>
      <c r="V1243" s="376">
        <v>117.79115853658536</v>
      </c>
      <c r="W1243" s="378">
        <v>119.3327526132404</v>
      </c>
      <c r="X1243" s="377">
        <v>59.503044425087118</v>
      </c>
      <c r="Y1243" s="387" t="s">
        <v>633</v>
      </c>
      <c r="Z1243" s="395" t="s">
        <v>4557</v>
      </c>
      <c r="AA1243" s="380">
        <v>97</v>
      </c>
      <c r="AB1243" s="379" t="s">
        <v>3630</v>
      </c>
      <c r="AC1243" s="380">
        <v>2</v>
      </c>
      <c r="AD1243" s="379" t="s">
        <v>3630</v>
      </c>
      <c r="AE1243" s="394">
        <v>0</v>
      </c>
      <c r="AF1243" s="396">
        <v>7.9370000000000003</v>
      </c>
      <c r="AG1243" s="393">
        <v>0</v>
      </c>
      <c r="AH1243" s="397" t="s">
        <v>8985</v>
      </c>
      <c r="AL1243" s="525" t="s">
        <v>16855</v>
      </c>
      <c r="AM1243" s="513" t="s">
        <v>84</v>
      </c>
      <c r="AN1243" s="508">
        <v>100</v>
      </c>
      <c r="AO1243" s="514">
        <v>1534</v>
      </c>
      <c r="AP1243" s="498">
        <v>1077</v>
      </c>
      <c r="AQ1243" s="515">
        <v>457</v>
      </c>
      <c r="AR1243" s="512" t="s">
        <v>16856</v>
      </c>
      <c r="BA1243" s="338" t="s">
        <v>9931</v>
      </c>
    </row>
    <row r="1244" spans="2:53" ht="16.5" customHeight="1">
      <c r="B1244" s="398" t="s">
        <v>9926</v>
      </c>
      <c r="C1244" s="381" t="s">
        <v>9927</v>
      </c>
      <c r="D1244" s="383">
        <v>1534</v>
      </c>
      <c r="E1244" s="382" t="s">
        <v>9928</v>
      </c>
      <c r="F1244" s="369" t="s">
        <v>9929</v>
      </c>
      <c r="G1244" s="385" t="s">
        <v>9616</v>
      </c>
      <c r="H1244" s="386"/>
      <c r="I1244" s="384" t="s">
        <v>331</v>
      </c>
      <c r="J1244" s="367" t="s">
        <v>78</v>
      </c>
      <c r="K1244" s="366" t="s">
        <v>84</v>
      </c>
      <c r="L1244" s="387">
        <v>6</v>
      </c>
      <c r="M1244" s="388" t="s">
        <v>9930</v>
      </c>
      <c r="N1244" s="389">
        <v>1000</v>
      </c>
      <c r="O1244" s="390" t="s">
        <v>1348</v>
      </c>
      <c r="P1244" s="373" t="s">
        <v>1349</v>
      </c>
      <c r="Q1244" s="372" t="s">
        <v>3638</v>
      </c>
      <c r="R1244" s="374">
        <v>38</v>
      </c>
      <c r="S1244" s="375">
        <v>25</v>
      </c>
      <c r="T1244" s="392">
        <v>25</v>
      </c>
      <c r="U1244" s="391" t="s">
        <v>9929</v>
      </c>
      <c r="V1244" s="376">
        <v>117.50368920343323</v>
      </c>
      <c r="W1244" s="378">
        <v>119.00421623249511</v>
      </c>
      <c r="X1244" s="377">
        <v>59.631047282035823</v>
      </c>
      <c r="Y1244" s="387">
        <v>59.73</v>
      </c>
      <c r="Z1244" s="395" t="s">
        <v>4557</v>
      </c>
      <c r="AA1244" s="380">
        <v>121.25</v>
      </c>
      <c r="AB1244" s="379" t="s">
        <v>3630</v>
      </c>
      <c r="AC1244" s="380">
        <v>10</v>
      </c>
      <c r="AD1244" s="379" t="s">
        <v>3630</v>
      </c>
      <c r="AE1244" s="394">
        <v>0</v>
      </c>
      <c r="AF1244" s="396">
        <v>0</v>
      </c>
      <c r="AG1244" s="393">
        <v>0</v>
      </c>
      <c r="AH1244" s="397" t="s">
        <v>633</v>
      </c>
      <c r="AL1244" s="525" t="s">
        <v>16857</v>
      </c>
      <c r="AM1244" s="513" t="s">
        <v>83</v>
      </c>
      <c r="AN1244" s="508">
        <v>100</v>
      </c>
      <c r="AO1244" s="514">
        <v>1534</v>
      </c>
      <c r="AP1244" s="498">
        <v>1534</v>
      </c>
      <c r="AQ1244" s="515">
        <v>0</v>
      </c>
      <c r="AR1244" s="512" t="s">
        <v>16858</v>
      </c>
      <c r="BA1244" s="338" t="s">
        <v>9937</v>
      </c>
    </row>
    <row r="1245" spans="2:53" ht="16.5" customHeight="1">
      <c r="B1245" s="398" t="s">
        <v>9932</v>
      </c>
      <c r="C1245" s="381" t="s">
        <v>9933</v>
      </c>
      <c r="D1245" s="383">
        <v>1535</v>
      </c>
      <c r="E1245" s="382" t="s">
        <v>633</v>
      </c>
      <c r="F1245" s="369" t="s">
        <v>9934</v>
      </c>
      <c r="G1245" s="385" t="s">
        <v>9650</v>
      </c>
      <c r="H1245" s="386"/>
      <c r="I1245" s="384" t="s">
        <v>308</v>
      </c>
      <c r="J1245" s="367" t="s">
        <v>1228</v>
      </c>
      <c r="K1245" s="366" t="s">
        <v>83</v>
      </c>
      <c r="L1245" s="387">
        <v>31</v>
      </c>
      <c r="M1245" s="388" t="s">
        <v>9936</v>
      </c>
      <c r="N1245" s="389">
        <v>100</v>
      </c>
      <c r="O1245" s="390" t="s">
        <v>1182</v>
      </c>
      <c r="P1245" s="373" t="s">
        <v>1182</v>
      </c>
      <c r="Q1245" s="372" t="s">
        <v>3814</v>
      </c>
      <c r="R1245" s="374">
        <v>25</v>
      </c>
      <c r="S1245" s="375">
        <v>35</v>
      </c>
      <c r="T1245" s="392">
        <v>20</v>
      </c>
      <c r="U1245" s="391" t="s">
        <v>9934</v>
      </c>
      <c r="V1245" s="376">
        <v>117.77415033680343</v>
      </c>
      <c r="W1245" s="378">
        <v>119.31331467063249</v>
      </c>
      <c r="X1245" s="377">
        <v>59.496267496282037</v>
      </c>
      <c r="Y1245" s="387" t="s">
        <v>633</v>
      </c>
      <c r="Z1245" s="395" t="s">
        <v>4557</v>
      </c>
      <c r="AA1245" s="380">
        <v>19</v>
      </c>
      <c r="AB1245" s="379" t="s">
        <v>3630</v>
      </c>
      <c r="AC1245" s="380">
        <v>0</v>
      </c>
      <c r="AD1245" s="379" t="s">
        <v>3630</v>
      </c>
      <c r="AE1245" s="394">
        <v>0</v>
      </c>
      <c r="AF1245" s="396">
        <v>1.3089999999999999</v>
      </c>
      <c r="AG1245" s="393">
        <v>0</v>
      </c>
      <c r="AH1245" s="397" t="s">
        <v>7907</v>
      </c>
      <c r="AL1245" s="525" t="s">
        <v>16859</v>
      </c>
      <c r="AM1245" s="513" t="s">
        <v>83</v>
      </c>
      <c r="AN1245" s="508">
        <v>100</v>
      </c>
      <c r="AO1245" s="514">
        <v>1535</v>
      </c>
      <c r="AP1245" s="498">
        <v>1535</v>
      </c>
      <c r="AQ1245" s="515">
        <v>0</v>
      </c>
      <c r="AR1245" s="512" t="s">
        <v>16860</v>
      </c>
      <c r="BA1245" s="338" t="s">
        <v>9939</v>
      </c>
    </row>
    <row r="1246" spans="2:53" ht="16.5" customHeight="1">
      <c r="B1246" s="398" t="s">
        <v>9932</v>
      </c>
      <c r="C1246" s="381" t="s">
        <v>9933</v>
      </c>
      <c r="D1246" s="383">
        <v>1535</v>
      </c>
      <c r="E1246" s="382" t="s">
        <v>633</v>
      </c>
      <c r="F1246" s="369" t="s">
        <v>9934</v>
      </c>
      <c r="G1246" s="385" t="s">
        <v>9657</v>
      </c>
      <c r="H1246" s="386"/>
      <c r="I1246" s="384" t="s">
        <v>331</v>
      </c>
      <c r="J1246" s="367" t="s">
        <v>969</v>
      </c>
      <c r="K1246" s="366" t="s">
        <v>83</v>
      </c>
      <c r="L1246" s="387">
        <v>8</v>
      </c>
      <c r="M1246" s="388" t="s">
        <v>9938</v>
      </c>
      <c r="N1246" s="389">
        <v>1000</v>
      </c>
      <c r="O1246" s="390" t="s">
        <v>1348</v>
      </c>
      <c r="P1246" s="373" t="s">
        <v>1349</v>
      </c>
      <c r="Q1246" s="372" t="s">
        <v>3638</v>
      </c>
      <c r="R1246" s="374">
        <v>25</v>
      </c>
      <c r="S1246" s="375">
        <v>38</v>
      </c>
      <c r="T1246" s="392">
        <v>25</v>
      </c>
      <c r="U1246" s="391" t="s">
        <v>9934</v>
      </c>
      <c r="V1246" s="376">
        <v>117.77302168403267</v>
      </c>
      <c r="W1246" s="378">
        <v>119.3120247817516</v>
      </c>
      <c r="X1246" s="377">
        <v>59.49247676710786</v>
      </c>
      <c r="Y1246" s="387">
        <v>59.39</v>
      </c>
      <c r="Z1246" s="395" t="s">
        <v>4557</v>
      </c>
      <c r="AA1246" s="380">
        <v>121.25</v>
      </c>
      <c r="AB1246" s="379" t="s">
        <v>3630</v>
      </c>
      <c r="AC1246" s="380">
        <v>10</v>
      </c>
      <c r="AD1246" s="379" t="s">
        <v>3630</v>
      </c>
      <c r="AE1246" s="394">
        <v>0</v>
      </c>
      <c r="AF1246" s="396">
        <v>0</v>
      </c>
      <c r="AG1246" s="393">
        <v>0</v>
      </c>
      <c r="AH1246" s="397" t="s">
        <v>633</v>
      </c>
      <c r="AL1246" s="525" t="s">
        <v>16861</v>
      </c>
      <c r="AM1246" s="513" t="s">
        <v>83</v>
      </c>
      <c r="AN1246" s="508">
        <v>100</v>
      </c>
      <c r="AO1246" s="514">
        <v>1535</v>
      </c>
      <c r="AP1246" s="498">
        <v>1535</v>
      </c>
      <c r="AQ1246" s="515">
        <v>0</v>
      </c>
      <c r="AR1246" s="512" t="s">
        <v>16862</v>
      </c>
      <c r="BA1246" s="338" t="s">
        <v>9945</v>
      </c>
    </row>
    <row r="1247" spans="2:53" ht="16.5" customHeight="1">
      <c r="B1247" s="398" t="s">
        <v>9940</v>
      </c>
      <c r="C1247" s="381" t="s">
        <v>9941</v>
      </c>
      <c r="D1247" s="383">
        <v>1536</v>
      </c>
      <c r="E1247" s="382" t="s">
        <v>633</v>
      </c>
      <c r="F1247" s="369" t="s">
        <v>9942</v>
      </c>
      <c r="G1247" s="385" t="s">
        <v>9943</v>
      </c>
      <c r="H1247" s="386"/>
      <c r="I1247" s="384" t="s">
        <v>862</v>
      </c>
      <c r="J1247" s="367" t="s">
        <v>509</v>
      </c>
      <c r="K1247" s="366" t="s">
        <v>83</v>
      </c>
      <c r="L1247" s="387">
        <v>53</v>
      </c>
      <c r="M1247" s="388" t="s">
        <v>8551</v>
      </c>
      <c r="N1247" s="389">
        <v>1000</v>
      </c>
      <c r="O1247" s="390" t="s">
        <v>1348</v>
      </c>
      <c r="P1247" s="373" t="s">
        <v>1349</v>
      </c>
      <c r="Q1247" s="372" t="s">
        <v>3638</v>
      </c>
      <c r="R1247" s="374">
        <v>20</v>
      </c>
      <c r="S1247" s="375">
        <v>35</v>
      </c>
      <c r="T1247" s="392">
        <v>25</v>
      </c>
      <c r="U1247" s="391" t="s">
        <v>9942</v>
      </c>
      <c r="V1247" s="376">
        <v>117.7681623931624</v>
      </c>
      <c r="W1247" s="378">
        <v>119.30647130647131</v>
      </c>
      <c r="X1247" s="377">
        <v>59.49268315018314</v>
      </c>
      <c r="Y1247" s="387">
        <v>59.379999999999995</v>
      </c>
      <c r="Z1247" s="395" t="s">
        <v>4557</v>
      </c>
      <c r="AA1247" s="380">
        <v>198</v>
      </c>
      <c r="AB1247" s="379" t="s">
        <v>3630</v>
      </c>
      <c r="AC1247" s="380">
        <v>10</v>
      </c>
      <c r="AD1247" s="379" t="s">
        <v>3630</v>
      </c>
      <c r="AE1247" s="394">
        <v>0</v>
      </c>
      <c r="AF1247" s="396">
        <v>0</v>
      </c>
      <c r="AG1247" s="393">
        <v>0</v>
      </c>
      <c r="AH1247" s="397" t="s">
        <v>633</v>
      </c>
      <c r="AL1247" s="525" t="s">
        <v>16863</v>
      </c>
      <c r="AM1247" s="513" t="s">
        <v>84</v>
      </c>
      <c r="AN1247" s="508">
        <v>100</v>
      </c>
      <c r="AO1247" s="514">
        <v>1536</v>
      </c>
      <c r="AP1247" s="498">
        <v>1081</v>
      </c>
      <c r="AQ1247" s="515">
        <v>455</v>
      </c>
      <c r="AR1247" s="512" t="s">
        <v>16864</v>
      </c>
      <c r="BA1247" s="338" t="s">
        <v>9952</v>
      </c>
    </row>
    <row r="1248" spans="2:53" ht="16.5" customHeight="1">
      <c r="B1248" s="398" t="s">
        <v>9946</v>
      </c>
      <c r="C1248" s="381" t="s">
        <v>9947</v>
      </c>
      <c r="D1248" s="383">
        <v>1536</v>
      </c>
      <c r="E1248" s="382" t="s">
        <v>9948</v>
      </c>
      <c r="F1248" s="369" t="s">
        <v>9949</v>
      </c>
      <c r="G1248" s="385" t="s">
        <v>9825</v>
      </c>
      <c r="H1248" s="386"/>
      <c r="I1248" s="384" t="s">
        <v>308</v>
      </c>
      <c r="J1248" s="367" t="s">
        <v>1233</v>
      </c>
      <c r="K1248" s="366" t="s">
        <v>84</v>
      </c>
      <c r="L1248" s="387">
        <v>15</v>
      </c>
      <c r="M1248" s="388" t="s">
        <v>9951</v>
      </c>
      <c r="N1248" s="389">
        <v>100</v>
      </c>
      <c r="O1248" s="390" t="s">
        <v>1182</v>
      </c>
      <c r="P1248" s="373" t="s">
        <v>1182</v>
      </c>
      <c r="Q1248" s="372" t="s">
        <v>3814</v>
      </c>
      <c r="R1248" s="374">
        <v>35</v>
      </c>
      <c r="S1248" s="375">
        <v>25</v>
      </c>
      <c r="T1248" s="392">
        <v>20</v>
      </c>
      <c r="U1248" s="391" t="s">
        <v>9949</v>
      </c>
      <c r="V1248" s="376">
        <v>117.7578125</v>
      </c>
      <c r="W1248" s="378">
        <v>119.29464285714285</v>
      </c>
      <c r="X1248" s="377">
        <v>59.763772321428569</v>
      </c>
      <c r="Y1248" s="387" t="s">
        <v>633</v>
      </c>
      <c r="Z1248" s="395" t="s">
        <v>4557</v>
      </c>
      <c r="AA1248" s="380">
        <v>19</v>
      </c>
      <c r="AB1248" s="379" t="s">
        <v>3630</v>
      </c>
      <c r="AC1248" s="380">
        <v>0</v>
      </c>
      <c r="AD1248" s="379" t="s">
        <v>3630</v>
      </c>
      <c r="AE1248" s="394">
        <v>0</v>
      </c>
      <c r="AF1248" s="396">
        <v>0</v>
      </c>
      <c r="AG1248" s="393">
        <v>0</v>
      </c>
      <c r="AH1248" s="397" t="s">
        <v>633</v>
      </c>
      <c r="AL1248" s="525" t="s">
        <v>16865</v>
      </c>
      <c r="AM1248" s="513" t="s">
        <v>84</v>
      </c>
      <c r="AN1248" s="508">
        <v>100</v>
      </c>
      <c r="AO1248" s="514">
        <v>1536</v>
      </c>
      <c r="AP1248" s="498">
        <v>1081</v>
      </c>
      <c r="AQ1248" s="515">
        <v>455</v>
      </c>
      <c r="AR1248" s="512" t="s">
        <v>16864</v>
      </c>
      <c r="BA1248" s="338" t="s">
        <v>9953</v>
      </c>
    </row>
    <row r="1249" spans="2:53" ht="16.5" customHeight="1">
      <c r="B1249" s="398" t="s">
        <v>9946</v>
      </c>
      <c r="C1249" s="381" t="s">
        <v>9947</v>
      </c>
      <c r="D1249" s="383">
        <v>1537</v>
      </c>
      <c r="E1249" s="382" t="s">
        <v>9948</v>
      </c>
      <c r="F1249" s="369" t="s">
        <v>9949</v>
      </c>
      <c r="G1249" s="385" t="s">
        <v>9825</v>
      </c>
      <c r="H1249" s="386"/>
      <c r="I1249" s="384" t="s">
        <v>879</v>
      </c>
      <c r="J1249" s="367" t="s">
        <v>889</v>
      </c>
      <c r="K1249" s="366" t="s">
        <v>84</v>
      </c>
      <c r="L1249" s="387">
        <v>12</v>
      </c>
      <c r="M1249" s="388" t="s">
        <v>9700</v>
      </c>
      <c r="N1249" s="389">
        <v>1000</v>
      </c>
      <c r="O1249" s="390" t="s">
        <v>1182</v>
      </c>
      <c r="P1249" s="373" t="s">
        <v>1182</v>
      </c>
      <c r="Q1249" s="372" t="s">
        <v>3814</v>
      </c>
      <c r="R1249" s="374">
        <v>35</v>
      </c>
      <c r="S1249" s="375">
        <v>25</v>
      </c>
      <c r="T1249" s="392">
        <v>20</v>
      </c>
      <c r="U1249" s="391" t="s">
        <v>9949</v>
      </c>
      <c r="V1249" s="376">
        <v>117.7578125</v>
      </c>
      <c r="W1249" s="378">
        <v>119.29464285714285</v>
      </c>
      <c r="X1249" s="377">
        <v>59.763772321428569</v>
      </c>
      <c r="Y1249" s="387" t="s">
        <v>633</v>
      </c>
      <c r="Z1249" s="395" t="s">
        <v>4557</v>
      </c>
      <c r="AA1249" s="380">
        <v>196</v>
      </c>
      <c r="AB1249" s="379" t="s">
        <v>3630</v>
      </c>
      <c r="AC1249" s="380">
        <v>10</v>
      </c>
      <c r="AD1249" s="379" t="s">
        <v>3630</v>
      </c>
      <c r="AE1249" s="394">
        <v>0</v>
      </c>
      <c r="AF1249" s="396">
        <v>0</v>
      </c>
      <c r="AG1249" s="393">
        <v>0</v>
      </c>
      <c r="AH1249" s="397" t="s">
        <v>633</v>
      </c>
      <c r="AL1249" s="525" t="s">
        <v>16866</v>
      </c>
      <c r="AM1249" s="513" t="s">
        <v>84</v>
      </c>
      <c r="AN1249" s="508">
        <v>100</v>
      </c>
      <c r="AO1249" s="514">
        <v>1537</v>
      </c>
      <c r="AP1249" s="498">
        <v>1078</v>
      </c>
      <c r="AQ1249" s="515">
        <v>459</v>
      </c>
      <c r="AR1249" s="512" t="s">
        <v>16867</v>
      </c>
      <c r="BA1249" s="338" t="s">
        <v>9959</v>
      </c>
    </row>
    <row r="1250" spans="2:53" ht="16.5" customHeight="1">
      <c r="B1250" s="398" t="s">
        <v>9954</v>
      </c>
      <c r="C1250" s="381" t="s">
        <v>9955</v>
      </c>
      <c r="D1250" s="383">
        <v>1538</v>
      </c>
      <c r="E1250" s="382" t="s">
        <v>9956</v>
      </c>
      <c r="F1250" s="369" t="s">
        <v>9957</v>
      </c>
      <c r="G1250" s="385" t="s">
        <v>9582</v>
      </c>
      <c r="H1250" s="386"/>
      <c r="I1250" s="384" t="s">
        <v>331</v>
      </c>
      <c r="J1250" s="367" t="s">
        <v>837</v>
      </c>
      <c r="K1250" s="366" t="s">
        <v>84</v>
      </c>
      <c r="L1250" s="387">
        <v>5</v>
      </c>
      <c r="M1250" s="388" t="s">
        <v>9958</v>
      </c>
      <c r="N1250" s="389">
        <v>1000</v>
      </c>
      <c r="O1250" s="390" t="s">
        <v>1348</v>
      </c>
      <c r="P1250" s="373" t="s">
        <v>1349</v>
      </c>
      <c r="Q1250" s="372" t="s">
        <v>3638</v>
      </c>
      <c r="R1250" s="374">
        <v>38</v>
      </c>
      <c r="S1250" s="375">
        <v>25</v>
      </c>
      <c r="T1250" s="392">
        <v>25</v>
      </c>
      <c r="U1250" s="391" t="s">
        <v>9957</v>
      </c>
      <c r="V1250" s="376">
        <v>117.44783076371459</v>
      </c>
      <c r="W1250" s="378">
        <v>118.9443528146289</v>
      </c>
      <c r="X1250" s="377">
        <v>59.603908210828266</v>
      </c>
      <c r="Y1250" s="387">
        <v>59.699999999999996</v>
      </c>
      <c r="Z1250" s="395" t="s">
        <v>4557</v>
      </c>
      <c r="AA1250" s="380">
        <v>121.25</v>
      </c>
      <c r="AB1250" s="379" t="s">
        <v>3630</v>
      </c>
      <c r="AC1250" s="380">
        <v>10</v>
      </c>
      <c r="AD1250" s="379" t="s">
        <v>3630</v>
      </c>
      <c r="AE1250" s="394">
        <v>0</v>
      </c>
      <c r="AF1250" s="396">
        <v>0</v>
      </c>
      <c r="AG1250" s="393">
        <v>0</v>
      </c>
      <c r="AH1250" s="397" t="s">
        <v>633</v>
      </c>
      <c r="AL1250" s="525" t="s">
        <v>16868</v>
      </c>
      <c r="AM1250" s="513" t="s">
        <v>83</v>
      </c>
      <c r="AN1250" s="508">
        <v>100</v>
      </c>
      <c r="AO1250" s="514">
        <v>1538</v>
      </c>
      <c r="AP1250" s="498">
        <v>1538</v>
      </c>
      <c r="AQ1250" s="515">
        <v>0</v>
      </c>
      <c r="AR1250" s="512" t="s">
        <v>16869</v>
      </c>
      <c r="BA1250" s="338" t="s">
        <v>9963</v>
      </c>
    </row>
    <row r="1251" spans="2:53" ht="16.5" customHeight="1">
      <c r="B1251" s="398" t="s">
        <v>9960</v>
      </c>
      <c r="C1251" s="381" t="s">
        <v>9961</v>
      </c>
      <c r="D1251" s="383">
        <v>1537</v>
      </c>
      <c r="E1251" s="382" t="s">
        <v>633</v>
      </c>
      <c r="F1251" s="369" t="s">
        <v>9855</v>
      </c>
      <c r="G1251" s="385" t="s">
        <v>9529</v>
      </c>
      <c r="H1251" s="386"/>
      <c r="I1251" s="384" t="s">
        <v>324</v>
      </c>
      <c r="J1251" s="367" t="s">
        <v>990</v>
      </c>
      <c r="K1251" s="366" t="s">
        <v>83</v>
      </c>
      <c r="L1251" s="387">
        <v>14</v>
      </c>
      <c r="M1251" s="388" t="s">
        <v>8551</v>
      </c>
      <c r="N1251" s="389">
        <v>1000</v>
      </c>
      <c r="O1251" s="390" t="s">
        <v>1348</v>
      </c>
      <c r="P1251" s="373" t="s">
        <v>1348</v>
      </c>
      <c r="Q1251" s="372" t="s">
        <v>3638</v>
      </c>
      <c r="R1251" s="374">
        <v>20</v>
      </c>
      <c r="S1251" s="375">
        <v>30</v>
      </c>
      <c r="T1251" s="392">
        <v>30</v>
      </c>
      <c r="U1251" s="391" t="s">
        <v>9855</v>
      </c>
      <c r="V1251" s="376">
        <v>117.7217599908932</v>
      </c>
      <c r="W1251" s="378">
        <v>119.25343998959222</v>
      </c>
      <c r="X1251" s="377">
        <v>59.462400009757282</v>
      </c>
      <c r="Y1251" s="387" t="s">
        <v>633</v>
      </c>
      <c r="Z1251" s="395" t="s">
        <v>4557</v>
      </c>
      <c r="AA1251" s="380">
        <v>198</v>
      </c>
      <c r="AB1251" s="379" t="s">
        <v>3630</v>
      </c>
      <c r="AC1251" s="380">
        <v>10</v>
      </c>
      <c r="AD1251" s="379" t="s">
        <v>3630</v>
      </c>
      <c r="AE1251" s="394">
        <v>0</v>
      </c>
      <c r="AF1251" s="396">
        <v>0</v>
      </c>
      <c r="AG1251" s="393">
        <v>0</v>
      </c>
      <c r="AH1251" s="397" t="s">
        <v>633</v>
      </c>
      <c r="AL1251" s="525" t="s">
        <v>16870</v>
      </c>
      <c r="AM1251" s="513" t="s">
        <v>84</v>
      </c>
      <c r="AN1251" s="508">
        <v>100</v>
      </c>
      <c r="AO1251" s="514">
        <v>1537</v>
      </c>
      <c r="AP1251" s="498">
        <v>1081</v>
      </c>
      <c r="AQ1251" s="515">
        <v>456</v>
      </c>
      <c r="AR1251" s="512" t="s">
        <v>16871</v>
      </c>
      <c r="BA1251" s="338" t="s">
        <v>9969</v>
      </c>
    </row>
    <row r="1252" spans="2:53" ht="16.5" customHeight="1">
      <c r="B1252" s="398" t="s">
        <v>9964</v>
      </c>
      <c r="C1252" s="381" t="s">
        <v>9965</v>
      </c>
      <c r="D1252" s="383">
        <v>1538</v>
      </c>
      <c r="E1252" s="382" t="s">
        <v>9529</v>
      </c>
      <c r="F1252" s="369" t="s">
        <v>9855</v>
      </c>
      <c r="G1252" s="385" t="s">
        <v>9966</v>
      </c>
      <c r="H1252" s="386"/>
      <c r="I1252" s="384" t="s">
        <v>827</v>
      </c>
      <c r="J1252" s="367" t="s">
        <v>726</v>
      </c>
      <c r="K1252" s="366" t="s">
        <v>84</v>
      </c>
      <c r="L1252" s="387">
        <v>18</v>
      </c>
      <c r="M1252" s="388" t="s">
        <v>9968</v>
      </c>
      <c r="N1252" s="389">
        <v>1000</v>
      </c>
      <c r="O1252" s="390" t="s">
        <v>1182</v>
      </c>
      <c r="P1252" s="373" t="s">
        <v>1182</v>
      </c>
      <c r="Q1252" s="372" t="s">
        <v>3638</v>
      </c>
      <c r="R1252" s="374">
        <v>35</v>
      </c>
      <c r="S1252" s="375">
        <v>25</v>
      </c>
      <c r="T1252" s="392">
        <v>20</v>
      </c>
      <c r="U1252" s="391" t="s">
        <v>9855</v>
      </c>
      <c r="V1252" s="376">
        <v>117.71875</v>
      </c>
      <c r="W1252" s="378">
        <v>119.25</v>
      </c>
      <c r="X1252" s="377">
        <v>59.740624999999994</v>
      </c>
      <c r="Y1252" s="387" t="s">
        <v>633</v>
      </c>
      <c r="Z1252" s="395" t="s">
        <v>4557</v>
      </c>
      <c r="AA1252" s="380">
        <v>196</v>
      </c>
      <c r="AB1252" s="379" t="s">
        <v>3630</v>
      </c>
      <c r="AC1252" s="380">
        <v>5</v>
      </c>
      <c r="AD1252" s="379" t="s">
        <v>3630</v>
      </c>
      <c r="AE1252" s="394">
        <v>0</v>
      </c>
      <c r="AF1252" s="396">
        <v>0</v>
      </c>
      <c r="AG1252" s="393">
        <v>0</v>
      </c>
      <c r="AH1252" s="397" t="s">
        <v>633</v>
      </c>
      <c r="AL1252" s="525" t="s">
        <v>16872</v>
      </c>
      <c r="AM1252" s="513" t="s">
        <v>84</v>
      </c>
      <c r="AN1252" s="508">
        <v>100</v>
      </c>
      <c r="AO1252" s="514">
        <v>1538</v>
      </c>
      <c r="AP1252" s="498">
        <v>1082</v>
      </c>
      <c r="AQ1252" s="515">
        <v>456</v>
      </c>
      <c r="AR1252" s="512" t="s">
        <v>16871</v>
      </c>
      <c r="BA1252" s="338" t="s">
        <v>9970</v>
      </c>
    </row>
    <row r="1253" spans="2:53" ht="16.5" customHeight="1">
      <c r="B1253" s="398" t="s">
        <v>9964</v>
      </c>
      <c r="C1253" s="381" t="s">
        <v>9965</v>
      </c>
      <c r="D1253" s="383">
        <v>1539</v>
      </c>
      <c r="E1253" s="382" t="s">
        <v>9529</v>
      </c>
      <c r="F1253" s="369" t="s">
        <v>9855</v>
      </c>
      <c r="G1253" s="385" t="s">
        <v>9966</v>
      </c>
      <c r="H1253" s="386"/>
      <c r="I1253" s="384" t="s">
        <v>827</v>
      </c>
      <c r="J1253" s="367" t="s">
        <v>837</v>
      </c>
      <c r="K1253" s="366" t="s">
        <v>84</v>
      </c>
      <c r="L1253" s="387">
        <v>27</v>
      </c>
      <c r="M1253" s="388" t="s">
        <v>9968</v>
      </c>
      <c r="N1253" s="389">
        <v>1000</v>
      </c>
      <c r="O1253" s="390" t="s">
        <v>1182</v>
      </c>
      <c r="P1253" s="373" t="s">
        <v>1182</v>
      </c>
      <c r="Q1253" s="372" t="s">
        <v>3638</v>
      </c>
      <c r="R1253" s="374">
        <v>35</v>
      </c>
      <c r="S1253" s="375">
        <v>25</v>
      </c>
      <c r="T1253" s="392">
        <v>20</v>
      </c>
      <c r="U1253" s="391" t="s">
        <v>9855</v>
      </c>
      <c r="V1253" s="376">
        <v>117.71875</v>
      </c>
      <c r="W1253" s="378">
        <v>119.25</v>
      </c>
      <c r="X1253" s="377">
        <v>59.740624999999994</v>
      </c>
      <c r="Y1253" s="387" t="s">
        <v>633</v>
      </c>
      <c r="Z1253" s="395" t="s">
        <v>4557</v>
      </c>
      <c r="AA1253" s="380">
        <v>196</v>
      </c>
      <c r="AB1253" s="379" t="s">
        <v>3630</v>
      </c>
      <c r="AC1253" s="380">
        <v>5</v>
      </c>
      <c r="AD1253" s="379" t="s">
        <v>3630</v>
      </c>
      <c r="AE1253" s="394">
        <v>0</v>
      </c>
      <c r="AF1253" s="396">
        <v>0</v>
      </c>
      <c r="AG1253" s="393">
        <v>0</v>
      </c>
      <c r="AH1253" s="397" t="s">
        <v>633</v>
      </c>
      <c r="AL1253" s="525" t="s">
        <v>16873</v>
      </c>
      <c r="AM1253" s="513" t="s">
        <v>83</v>
      </c>
      <c r="AN1253" s="508">
        <v>100</v>
      </c>
      <c r="AO1253" s="514">
        <v>1539</v>
      </c>
      <c r="AP1253" s="498">
        <v>1539</v>
      </c>
      <c r="AQ1253" s="515">
        <v>0</v>
      </c>
      <c r="AR1253" s="512" t="s">
        <v>16874</v>
      </c>
      <c r="BA1253" s="338" t="s">
        <v>9976</v>
      </c>
    </row>
    <row r="1254" spans="2:53" ht="16.5" customHeight="1">
      <c r="B1254" s="398" t="s">
        <v>9971</v>
      </c>
      <c r="C1254" s="381" t="s">
        <v>9972</v>
      </c>
      <c r="D1254" s="383">
        <v>1539</v>
      </c>
      <c r="E1254" s="382" t="s">
        <v>633</v>
      </c>
      <c r="F1254" s="369" t="s">
        <v>9973</v>
      </c>
      <c r="G1254" s="385" t="s">
        <v>9974</v>
      </c>
      <c r="H1254" s="386"/>
      <c r="I1254" s="384" t="s">
        <v>875</v>
      </c>
      <c r="J1254" s="367" t="s">
        <v>763</v>
      </c>
      <c r="K1254" s="366" t="s">
        <v>83</v>
      </c>
      <c r="L1254" s="387">
        <v>57</v>
      </c>
      <c r="M1254" s="388" t="s">
        <v>9975</v>
      </c>
      <c r="N1254" s="389">
        <v>1000</v>
      </c>
      <c r="O1254" s="390" t="s">
        <v>1182</v>
      </c>
      <c r="P1254" s="373" t="s">
        <v>1182</v>
      </c>
      <c r="Q1254" s="372" t="s">
        <v>3814</v>
      </c>
      <c r="R1254" s="374">
        <v>25</v>
      </c>
      <c r="S1254" s="375">
        <v>35</v>
      </c>
      <c r="T1254" s="392">
        <v>20</v>
      </c>
      <c r="U1254" s="391" t="s">
        <v>9973</v>
      </c>
      <c r="V1254" s="376">
        <v>117.66158536585367</v>
      </c>
      <c r="W1254" s="378">
        <v>119.18466898954705</v>
      </c>
      <c r="X1254" s="377">
        <v>59.431872822299624</v>
      </c>
      <c r="Y1254" s="387" t="s">
        <v>633</v>
      </c>
      <c r="Z1254" s="395" t="s">
        <v>4557</v>
      </c>
      <c r="AA1254" s="380">
        <v>196</v>
      </c>
      <c r="AB1254" s="379" t="s">
        <v>3630</v>
      </c>
      <c r="AC1254" s="380">
        <v>3</v>
      </c>
      <c r="AD1254" s="379" t="s">
        <v>3630</v>
      </c>
      <c r="AE1254" s="394">
        <v>0</v>
      </c>
      <c r="AF1254" s="396">
        <v>15.832000000000001</v>
      </c>
      <c r="AG1254" s="393">
        <v>0</v>
      </c>
      <c r="AH1254" s="397" t="s">
        <v>8319</v>
      </c>
      <c r="AL1254" s="525" t="s">
        <v>16875</v>
      </c>
      <c r="AM1254" s="513" t="s">
        <v>83</v>
      </c>
      <c r="AN1254" s="508">
        <v>100</v>
      </c>
      <c r="AO1254" s="514">
        <v>1539</v>
      </c>
      <c r="AP1254" s="498">
        <v>1539</v>
      </c>
      <c r="AQ1254" s="515">
        <v>0</v>
      </c>
      <c r="AR1254" s="512" t="s">
        <v>16876</v>
      </c>
      <c r="BA1254" s="338" t="s">
        <v>9982</v>
      </c>
    </row>
    <row r="1255" spans="2:53" ht="16.5" customHeight="1">
      <c r="B1255" s="398" t="s">
        <v>9977</v>
      </c>
      <c r="C1255" s="381" t="s">
        <v>9978</v>
      </c>
      <c r="D1255" s="383">
        <v>1540</v>
      </c>
      <c r="E1255" s="382" t="s">
        <v>633</v>
      </c>
      <c r="F1255" s="369" t="s">
        <v>9979</v>
      </c>
      <c r="G1255" s="385" t="s">
        <v>9980</v>
      </c>
      <c r="H1255" s="386"/>
      <c r="I1255" s="384" t="s">
        <v>501</v>
      </c>
      <c r="J1255" s="367" t="s">
        <v>1436</v>
      </c>
      <c r="K1255" s="366" t="s">
        <v>83</v>
      </c>
      <c r="L1255" s="387">
        <v>14</v>
      </c>
      <c r="M1255" s="388" t="s">
        <v>9981</v>
      </c>
      <c r="N1255" s="389">
        <v>1000</v>
      </c>
      <c r="O1255" s="390" t="s">
        <v>1348</v>
      </c>
      <c r="P1255" s="373" t="s">
        <v>1349</v>
      </c>
      <c r="Q1255" s="372" t="s">
        <v>3638</v>
      </c>
      <c r="R1255" s="374">
        <v>20</v>
      </c>
      <c r="S1255" s="375">
        <v>35</v>
      </c>
      <c r="T1255" s="392">
        <v>25</v>
      </c>
      <c r="U1255" s="391" t="s">
        <v>9979</v>
      </c>
      <c r="V1255" s="376">
        <v>117.65918803418803</v>
      </c>
      <c r="W1255" s="378">
        <v>119.18192918192918</v>
      </c>
      <c r="X1255" s="377">
        <v>59.429441391941381</v>
      </c>
      <c r="Y1255" s="387">
        <v>59.309999999999995</v>
      </c>
      <c r="Z1255" s="395" t="s">
        <v>4557</v>
      </c>
      <c r="AA1255" s="380">
        <v>195</v>
      </c>
      <c r="AB1255" s="379" t="s">
        <v>3630</v>
      </c>
      <c r="AC1255" s="380">
        <v>10</v>
      </c>
      <c r="AD1255" s="379" t="s">
        <v>3630</v>
      </c>
      <c r="AE1255" s="394">
        <v>0</v>
      </c>
      <c r="AF1255" s="396">
        <v>0</v>
      </c>
      <c r="AG1255" s="393">
        <v>0</v>
      </c>
      <c r="AH1255" s="397" t="s">
        <v>633</v>
      </c>
      <c r="AL1255" s="525" t="s">
        <v>16877</v>
      </c>
      <c r="AM1255" s="513" t="s">
        <v>84</v>
      </c>
      <c r="AN1255" s="508">
        <v>100</v>
      </c>
      <c r="AO1255" s="514">
        <v>1540</v>
      </c>
      <c r="AP1255" s="498">
        <v>1083</v>
      </c>
      <c r="AQ1255" s="515">
        <v>457</v>
      </c>
      <c r="AR1255" s="512" t="s">
        <v>16878</v>
      </c>
      <c r="BA1255" s="338" t="s">
        <v>9988</v>
      </c>
    </row>
    <row r="1256" spans="2:53" ht="16.5" customHeight="1">
      <c r="B1256" s="398" t="s">
        <v>9983</v>
      </c>
      <c r="C1256" s="381" t="s">
        <v>9984</v>
      </c>
      <c r="D1256" s="383">
        <v>1540</v>
      </c>
      <c r="E1256" s="382" t="s">
        <v>9348</v>
      </c>
      <c r="F1256" s="369" t="s">
        <v>9985</v>
      </c>
      <c r="G1256" s="385" t="s">
        <v>9986</v>
      </c>
      <c r="H1256" s="386"/>
      <c r="I1256" s="384" t="s">
        <v>308</v>
      </c>
      <c r="J1256" s="367" t="s">
        <v>379</v>
      </c>
      <c r="K1256" s="366" t="s">
        <v>84</v>
      </c>
      <c r="L1256" s="387">
        <v>18</v>
      </c>
      <c r="M1256" s="388" t="s">
        <v>9987</v>
      </c>
      <c r="N1256" s="389">
        <v>100</v>
      </c>
      <c r="O1256" s="390" t="s">
        <v>1182</v>
      </c>
      <c r="P1256" s="373" t="s">
        <v>1182</v>
      </c>
      <c r="Q1256" s="372" t="s">
        <v>3814</v>
      </c>
      <c r="R1256" s="374">
        <v>35</v>
      </c>
      <c r="S1256" s="375">
        <v>25</v>
      </c>
      <c r="T1256" s="392">
        <v>20</v>
      </c>
      <c r="U1256" s="391" t="s">
        <v>9985</v>
      </c>
      <c r="V1256" s="376">
        <v>117.640625</v>
      </c>
      <c r="W1256" s="378">
        <v>119.16071428571428</v>
      </c>
      <c r="X1256" s="377">
        <v>59.699330357142856</v>
      </c>
      <c r="Y1256" s="387" t="s">
        <v>633</v>
      </c>
      <c r="Z1256" s="395" t="s">
        <v>4557</v>
      </c>
      <c r="AA1256" s="380">
        <v>19</v>
      </c>
      <c r="AB1256" s="379" t="s">
        <v>3630</v>
      </c>
      <c r="AC1256" s="380">
        <v>0</v>
      </c>
      <c r="AD1256" s="379" t="s">
        <v>3630</v>
      </c>
      <c r="AE1256" s="394">
        <v>0</v>
      </c>
      <c r="AF1256" s="396">
        <v>0</v>
      </c>
      <c r="AG1256" s="393">
        <v>0</v>
      </c>
      <c r="AH1256" s="397" t="s">
        <v>633</v>
      </c>
      <c r="AL1256" s="525" t="s">
        <v>16879</v>
      </c>
      <c r="AM1256" s="513" t="s">
        <v>84</v>
      </c>
      <c r="AN1256" s="508">
        <v>100</v>
      </c>
      <c r="AO1256" s="514">
        <v>1540</v>
      </c>
      <c r="AP1256" s="498">
        <v>1083</v>
      </c>
      <c r="AQ1256" s="515">
        <v>457</v>
      </c>
      <c r="AR1256" s="512" t="s">
        <v>16878</v>
      </c>
      <c r="BA1256" s="338" t="s">
        <v>9989</v>
      </c>
    </row>
    <row r="1257" spans="2:53" ht="16.5" customHeight="1">
      <c r="B1257" s="398" t="s">
        <v>9983</v>
      </c>
      <c r="C1257" s="381" t="s">
        <v>9984</v>
      </c>
      <c r="D1257" s="383">
        <v>1541</v>
      </c>
      <c r="E1257" s="382" t="s">
        <v>9348</v>
      </c>
      <c r="F1257" s="369" t="s">
        <v>9985</v>
      </c>
      <c r="G1257" s="385" t="s">
        <v>9986</v>
      </c>
      <c r="H1257" s="386"/>
      <c r="I1257" s="384" t="s">
        <v>308</v>
      </c>
      <c r="J1257" s="367" t="s">
        <v>76</v>
      </c>
      <c r="K1257" s="366" t="s">
        <v>84</v>
      </c>
      <c r="L1257" s="387">
        <v>81</v>
      </c>
      <c r="M1257" s="388" t="s">
        <v>9987</v>
      </c>
      <c r="N1257" s="389">
        <v>100</v>
      </c>
      <c r="O1257" s="390" t="s">
        <v>1182</v>
      </c>
      <c r="P1257" s="373" t="s">
        <v>1182</v>
      </c>
      <c r="Q1257" s="372" t="s">
        <v>3814</v>
      </c>
      <c r="R1257" s="374">
        <v>35</v>
      </c>
      <c r="S1257" s="375">
        <v>25</v>
      </c>
      <c r="T1257" s="392">
        <v>20</v>
      </c>
      <c r="U1257" s="391" t="s">
        <v>9985</v>
      </c>
      <c r="V1257" s="376">
        <v>117.640625</v>
      </c>
      <c r="W1257" s="378">
        <v>119.16071428571428</v>
      </c>
      <c r="X1257" s="377">
        <v>59.699330357142856</v>
      </c>
      <c r="Y1257" s="387" t="s">
        <v>633</v>
      </c>
      <c r="Z1257" s="395" t="s">
        <v>4557</v>
      </c>
      <c r="AA1257" s="380">
        <v>19</v>
      </c>
      <c r="AB1257" s="379" t="s">
        <v>3630</v>
      </c>
      <c r="AC1257" s="380">
        <v>0</v>
      </c>
      <c r="AD1257" s="379" t="s">
        <v>3630</v>
      </c>
      <c r="AE1257" s="394">
        <v>0</v>
      </c>
      <c r="AF1257" s="396">
        <v>0</v>
      </c>
      <c r="AG1257" s="393">
        <v>0</v>
      </c>
      <c r="AH1257" s="397" t="s">
        <v>633</v>
      </c>
      <c r="AL1257" s="525" t="s">
        <v>16880</v>
      </c>
      <c r="AM1257" s="513" t="s">
        <v>84</v>
      </c>
      <c r="AN1257" s="508">
        <v>100</v>
      </c>
      <c r="AO1257" s="514">
        <v>1541</v>
      </c>
      <c r="AP1257" s="498">
        <v>1083</v>
      </c>
      <c r="AQ1257" s="515">
        <v>458</v>
      </c>
      <c r="AR1257" s="512" t="s">
        <v>16878</v>
      </c>
      <c r="BA1257" s="338" t="s">
        <v>9991</v>
      </c>
    </row>
    <row r="1258" spans="2:53" ht="16.5" customHeight="1">
      <c r="B1258" s="398" t="s">
        <v>9983</v>
      </c>
      <c r="C1258" s="381" t="s">
        <v>9984</v>
      </c>
      <c r="D1258" s="383">
        <v>1541</v>
      </c>
      <c r="E1258" s="382" t="s">
        <v>9348</v>
      </c>
      <c r="F1258" s="369" t="s">
        <v>9985</v>
      </c>
      <c r="G1258" s="385" t="s">
        <v>9986</v>
      </c>
      <c r="H1258" s="386"/>
      <c r="I1258" s="384" t="s">
        <v>875</v>
      </c>
      <c r="J1258" s="367" t="s">
        <v>390</v>
      </c>
      <c r="K1258" s="366" t="s">
        <v>84</v>
      </c>
      <c r="L1258" s="387">
        <v>23</v>
      </c>
      <c r="M1258" s="388" t="s">
        <v>9990</v>
      </c>
      <c r="N1258" s="389">
        <v>1000</v>
      </c>
      <c r="O1258" s="390" t="s">
        <v>1182</v>
      </c>
      <c r="P1258" s="373" t="s">
        <v>1182</v>
      </c>
      <c r="Q1258" s="372" t="s">
        <v>3814</v>
      </c>
      <c r="R1258" s="374">
        <v>30</v>
      </c>
      <c r="S1258" s="375">
        <v>30</v>
      </c>
      <c r="T1258" s="392">
        <v>20</v>
      </c>
      <c r="U1258" s="391" t="s">
        <v>9985</v>
      </c>
      <c r="V1258" s="376">
        <v>117.640625</v>
      </c>
      <c r="W1258" s="378">
        <v>119.16071428571428</v>
      </c>
      <c r="X1258" s="377">
        <v>59.699330357142856</v>
      </c>
      <c r="Y1258" s="387" t="s">
        <v>633</v>
      </c>
      <c r="Z1258" s="395" t="s">
        <v>4557</v>
      </c>
      <c r="AA1258" s="380">
        <v>196</v>
      </c>
      <c r="AB1258" s="379" t="s">
        <v>3630</v>
      </c>
      <c r="AC1258" s="380">
        <v>3</v>
      </c>
      <c r="AD1258" s="379" t="s">
        <v>3630</v>
      </c>
      <c r="AE1258" s="394">
        <v>0</v>
      </c>
      <c r="AF1258" s="396">
        <v>0</v>
      </c>
      <c r="AG1258" s="393">
        <v>0</v>
      </c>
      <c r="AH1258" s="397" t="s">
        <v>633</v>
      </c>
      <c r="AL1258" s="525" t="s">
        <v>16881</v>
      </c>
      <c r="AM1258" s="513" t="s">
        <v>83</v>
      </c>
      <c r="AN1258" s="508">
        <v>100</v>
      </c>
      <c r="AO1258" s="514">
        <v>1541</v>
      </c>
      <c r="AP1258" s="498">
        <v>1541</v>
      </c>
      <c r="AQ1258" s="515">
        <v>0</v>
      </c>
      <c r="AR1258" s="512" t="s">
        <v>16882</v>
      </c>
      <c r="BA1258" s="338" t="s">
        <v>9998</v>
      </c>
    </row>
    <row r="1259" spans="2:53" ht="16.5" customHeight="1">
      <c r="B1259" s="398" t="s">
        <v>9992</v>
      </c>
      <c r="C1259" s="381" t="s">
        <v>9993</v>
      </c>
      <c r="D1259" s="383">
        <v>1542</v>
      </c>
      <c r="E1259" s="382" t="s">
        <v>633</v>
      </c>
      <c r="F1259" s="369" t="s">
        <v>9994</v>
      </c>
      <c r="G1259" s="385" t="s">
        <v>9995</v>
      </c>
      <c r="H1259" s="386"/>
      <c r="I1259" s="384" t="s">
        <v>308</v>
      </c>
      <c r="J1259" s="367" t="s">
        <v>478</v>
      </c>
      <c r="K1259" s="366" t="s">
        <v>83</v>
      </c>
      <c r="L1259" s="387">
        <v>16</v>
      </c>
      <c r="M1259" s="388" t="s">
        <v>9997</v>
      </c>
      <c r="N1259" s="389">
        <v>100</v>
      </c>
      <c r="O1259" s="390" t="s">
        <v>1182</v>
      </c>
      <c r="P1259" s="373" t="s">
        <v>1182</v>
      </c>
      <c r="Q1259" s="372" t="s">
        <v>3814</v>
      </c>
      <c r="R1259" s="374">
        <v>25</v>
      </c>
      <c r="S1259" s="375">
        <v>35</v>
      </c>
      <c r="T1259" s="392">
        <v>20</v>
      </c>
      <c r="U1259" s="391" t="s">
        <v>9994</v>
      </c>
      <c r="V1259" s="376">
        <v>117.6363671157379</v>
      </c>
      <c r="W1259" s="378">
        <v>119.15584813227188</v>
      </c>
      <c r="X1259" s="377">
        <v>59.418892375995107</v>
      </c>
      <c r="Y1259" s="387" t="s">
        <v>633</v>
      </c>
      <c r="Z1259" s="395" t="s">
        <v>4557</v>
      </c>
      <c r="AA1259" s="380">
        <v>19</v>
      </c>
      <c r="AB1259" s="379" t="s">
        <v>3630</v>
      </c>
      <c r="AC1259" s="380">
        <v>0</v>
      </c>
      <c r="AD1259" s="379" t="s">
        <v>3630</v>
      </c>
      <c r="AE1259" s="394">
        <v>0</v>
      </c>
      <c r="AF1259" s="396">
        <v>1.3049999999999999</v>
      </c>
      <c r="AG1259" s="393">
        <v>0</v>
      </c>
      <c r="AH1259" s="397" t="s">
        <v>7907</v>
      </c>
      <c r="AL1259" s="525" t="s">
        <v>16883</v>
      </c>
      <c r="AM1259" s="513" t="s">
        <v>84</v>
      </c>
      <c r="AN1259" s="508">
        <v>100</v>
      </c>
      <c r="AO1259" s="514">
        <v>1542</v>
      </c>
      <c r="AP1259" s="498">
        <v>1082</v>
      </c>
      <c r="AQ1259" s="515">
        <v>460</v>
      </c>
      <c r="AR1259" s="512" t="s">
        <v>16884</v>
      </c>
      <c r="BA1259" s="338" t="s">
        <v>10003</v>
      </c>
    </row>
    <row r="1260" spans="2:53" ht="16.5" customHeight="1">
      <c r="B1260" s="398" t="s">
        <v>9999</v>
      </c>
      <c r="C1260" s="381" t="s">
        <v>10000</v>
      </c>
      <c r="D1260" s="383">
        <v>1542</v>
      </c>
      <c r="E1260" s="382" t="s">
        <v>9209</v>
      </c>
      <c r="F1260" s="369" t="s">
        <v>9957</v>
      </c>
      <c r="G1260" s="385" t="s">
        <v>9209</v>
      </c>
      <c r="H1260" s="386"/>
      <c r="I1260" s="384" t="s">
        <v>332</v>
      </c>
      <c r="J1260" s="367" t="s">
        <v>76</v>
      </c>
      <c r="K1260" s="366" t="s">
        <v>84</v>
      </c>
      <c r="L1260" s="387">
        <v>57</v>
      </c>
      <c r="M1260" s="388" t="s">
        <v>10002</v>
      </c>
      <c r="N1260" s="389">
        <v>300</v>
      </c>
      <c r="O1260" s="390" t="s">
        <v>1348</v>
      </c>
      <c r="P1260" s="373" t="s">
        <v>1348</v>
      </c>
      <c r="Q1260" s="372" t="s">
        <v>3638</v>
      </c>
      <c r="R1260" s="374">
        <v>45</v>
      </c>
      <c r="S1260" s="375">
        <v>25</v>
      </c>
      <c r="T1260" s="392">
        <v>30</v>
      </c>
      <c r="U1260" s="391" t="s">
        <v>9957</v>
      </c>
      <c r="V1260" s="376">
        <v>117.45226827675889</v>
      </c>
      <c r="W1260" s="378">
        <v>118.94908616187614</v>
      </c>
      <c r="X1260" s="377">
        <v>59.604322780682487</v>
      </c>
      <c r="Y1260" s="387" t="s">
        <v>633</v>
      </c>
      <c r="Z1260" s="395" t="s">
        <v>4557</v>
      </c>
      <c r="AA1260" s="380">
        <v>-2</v>
      </c>
      <c r="AB1260" s="379" t="s">
        <v>3630</v>
      </c>
      <c r="AC1260" s="380">
        <v>0</v>
      </c>
      <c r="AD1260" s="379" t="s">
        <v>3630</v>
      </c>
      <c r="AE1260" s="394">
        <v>0</v>
      </c>
      <c r="AF1260" s="396">
        <v>0</v>
      </c>
      <c r="AG1260" s="393">
        <v>0</v>
      </c>
      <c r="AH1260" s="397" t="s">
        <v>633</v>
      </c>
      <c r="AL1260" s="525" t="s">
        <v>16885</v>
      </c>
      <c r="AM1260" s="513" t="s">
        <v>83</v>
      </c>
      <c r="AN1260" s="508">
        <v>100</v>
      </c>
      <c r="AO1260" s="514">
        <v>1542</v>
      </c>
      <c r="AP1260" s="498">
        <v>1542</v>
      </c>
      <c r="AQ1260" s="515">
        <v>0</v>
      </c>
      <c r="AR1260" s="512" t="s">
        <v>16886</v>
      </c>
      <c r="BA1260" s="338" t="s">
        <v>10006</v>
      </c>
    </row>
    <row r="1261" spans="2:53" ht="16.5" customHeight="1">
      <c r="B1261" s="398" t="s">
        <v>9999</v>
      </c>
      <c r="C1261" s="381" t="s">
        <v>10000</v>
      </c>
      <c r="D1261" s="383">
        <v>1543</v>
      </c>
      <c r="E1261" s="382" t="s">
        <v>633</v>
      </c>
      <c r="F1261" s="369" t="s">
        <v>10004</v>
      </c>
      <c r="G1261" s="385" t="s">
        <v>9582</v>
      </c>
      <c r="H1261" s="386"/>
      <c r="I1261" s="384" t="s">
        <v>357</v>
      </c>
      <c r="J1261" s="367" t="s">
        <v>730</v>
      </c>
      <c r="K1261" s="366" t="s">
        <v>83</v>
      </c>
      <c r="L1261" s="387">
        <v>17</v>
      </c>
      <c r="M1261" s="388" t="s">
        <v>10005</v>
      </c>
      <c r="N1261" s="389">
        <v>700</v>
      </c>
      <c r="O1261" s="390" t="s">
        <v>1350</v>
      </c>
      <c r="P1261" s="373" t="s">
        <v>1351</v>
      </c>
      <c r="Q1261" s="372" t="s">
        <v>3638</v>
      </c>
      <c r="R1261" s="374">
        <v>20</v>
      </c>
      <c r="S1261" s="375">
        <v>35</v>
      </c>
      <c r="T1261" s="392">
        <v>30</v>
      </c>
      <c r="U1261" s="391" t="s">
        <v>10004</v>
      </c>
      <c r="V1261" s="376">
        <v>117.62710019620367</v>
      </c>
      <c r="W1261" s="378">
        <v>119.14525736708991</v>
      </c>
      <c r="X1261" s="377">
        <v>59.413821218353213</v>
      </c>
      <c r="Y1261" s="387">
        <v>61.32</v>
      </c>
      <c r="Z1261" s="395" t="s">
        <v>3639</v>
      </c>
      <c r="AA1261" s="380">
        <v>105</v>
      </c>
      <c r="AB1261" s="379" t="s">
        <v>3630</v>
      </c>
      <c r="AC1261" s="380">
        <v>0</v>
      </c>
      <c r="AD1261" s="379" t="s">
        <v>3630</v>
      </c>
      <c r="AE1261" s="394">
        <v>0</v>
      </c>
      <c r="AF1261" s="396">
        <v>0</v>
      </c>
      <c r="AG1261" s="393">
        <v>0</v>
      </c>
      <c r="AH1261" s="397" t="s">
        <v>633</v>
      </c>
      <c r="AL1261" s="525" t="s">
        <v>16887</v>
      </c>
      <c r="AM1261" s="513" t="s">
        <v>83</v>
      </c>
      <c r="AN1261" s="508">
        <v>100</v>
      </c>
      <c r="AO1261" s="514">
        <v>1543</v>
      </c>
      <c r="AP1261" s="498">
        <v>1543</v>
      </c>
      <c r="AQ1261" s="515">
        <v>0</v>
      </c>
      <c r="AR1261" s="512" t="s">
        <v>16888</v>
      </c>
      <c r="BA1261" s="338" t="s">
        <v>10011</v>
      </c>
    </row>
    <row r="1262" spans="2:53" ht="16.5" customHeight="1">
      <c r="B1262" s="398" t="s">
        <v>10007</v>
      </c>
      <c r="C1262" s="381" t="s">
        <v>10008</v>
      </c>
      <c r="D1262" s="383">
        <v>1544</v>
      </c>
      <c r="E1262" s="382" t="s">
        <v>633</v>
      </c>
      <c r="F1262" s="369" t="s">
        <v>10004</v>
      </c>
      <c r="G1262" s="385" t="s">
        <v>10009</v>
      </c>
      <c r="H1262" s="386"/>
      <c r="I1262" s="384" t="s">
        <v>332</v>
      </c>
      <c r="J1262" s="367" t="s">
        <v>1073</v>
      </c>
      <c r="K1262" s="366" t="s">
        <v>83</v>
      </c>
      <c r="L1262" s="387">
        <v>7</v>
      </c>
      <c r="M1262" s="388" t="s">
        <v>10010</v>
      </c>
      <c r="N1262" s="389">
        <v>300</v>
      </c>
      <c r="O1262" s="390" t="s">
        <v>1348</v>
      </c>
      <c r="P1262" s="373" t="s">
        <v>1348</v>
      </c>
      <c r="Q1262" s="372" t="s">
        <v>3638</v>
      </c>
      <c r="R1262" s="374">
        <v>25</v>
      </c>
      <c r="S1262" s="375">
        <v>45</v>
      </c>
      <c r="T1262" s="392">
        <v>30</v>
      </c>
      <c r="U1262" s="391" t="s">
        <v>10004</v>
      </c>
      <c r="V1262" s="376">
        <v>117.62448079614173</v>
      </c>
      <c r="W1262" s="378">
        <v>119.14226376701912</v>
      </c>
      <c r="X1262" s="377">
        <v>59.406627718419578</v>
      </c>
      <c r="Y1262" s="387" t="s">
        <v>633</v>
      </c>
      <c r="Z1262" s="395" t="s">
        <v>4557</v>
      </c>
      <c r="AA1262" s="380">
        <v>-2</v>
      </c>
      <c r="AB1262" s="379" t="s">
        <v>3630</v>
      </c>
      <c r="AC1262" s="380">
        <v>0</v>
      </c>
      <c r="AD1262" s="379" t="s">
        <v>3630</v>
      </c>
      <c r="AE1262" s="394">
        <v>0</v>
      </c>
      <c r="AF1262" s="396">
        <v>0</v>
      </c>
      <c r="AG1262" s="393">
        <v>0</v>
      </c>
      <c r="AH1262" s="397" t="s">
        <v>633</v>
      </c>
      <c r="AL1262" s="525" t="s">
        <v>16889</v>
      </c>
      <c r="AM1262" s="513" t="s">
        <v>84</v>
      </c>
      <c r="AN1262" s="508">
        <v>100</v>
      </c>
      <c r="AO1262" s="514">
        <v>1544</v>
      </c>
      <c r="AP1262" s="498">
        <v>1083</v>
      </c>
      <c r="AQ1262" s="515">
        <v>461</v>
      </c>
      <c r="AR1262" s="512" t="s">
        <v>16890</v>
      </c>
      <c r="BA1262" s="338" t="s">
        <v>10017</v>
      </c>
    </row>
    <row r="1263" spans="2:53" ht="16.5" customHeight="1">
      <c r="B1263" s="398" t="s">
        <v>10012</v>
      </c>
      <c r="C1263" s="381" t="s">
        <v>10013</v>
      </c>
      <c r="D1263" s="383">
        <v>1543</v>
      </c>
      <c r="E1263" s="382" t="s">
        <v>9311</v>
      </c>
      <c r="F1263" s="369" t="s">
        <v>10014</v>
      </c>
      <c r="G1263" s="385" t="s">
        <v>9311</v>
      </c>
      <c r="H1263" s="386"/>
      <c r="I1263" s="384" t="s">
        <v>324</v>
      </c>
      <c r="J1263" s="367" t="s">
        <v>656</v>
      </c>
      <c r="K1263" s="366" t="s">
        <v>84</v>
      </c>
      <c r="L1263" s="387">
        <v>9</v>
      </c>
      <c r="M1263" s="388" t="s">
        <v>10016</v>
      </c>
      <c r="N1263" s="389">
        <v>1000</v>
      </c>
      <c r="O1263" s="390" t="s">
        <v>1348</v>
      </c>
      <c r="P1263" s="373" t="s">
        <v>1348</v>
      </c>
      <c r="Q1263" s="372" t="s">
        <v>3638</v>
      </c>
      <c r="R1263" s="374">
        <v>30</v>
      </c>
      <c r="S1263" s="375">
        <v>25</v>
      </c>
      <c r="T1263" s="392">
        <v>25</v>
      </c>
      <c r="U1263" s="391" t="s">
        <v>10014</v>
      </c>
      <c r="V1263" s="376">
        <v>117.43399000275951</v>
      </c>
      <c r="W1263" s="378">
        <v>118.92958933627682</v>
      </c>
      <c r="X1263" s="377">
        <v>59.593210330481838</v>
      </c>
      <c r="Y1263" s="387" t="s">
        <v>633</v>
      </c>
      <c r="Z1263" s="395" t="s">
        <v>4557</v>
      </c>
      <c r="AA1263" s="380">
        <v>198</v>
      </c>
      <c r="AB1263" s="379" t="s">
        <v>3630</v>
      </c>
      <c r="AC1263" s="380">
        <v>10</v>
      </c>
      <c r="AD1263" s="379" t="s">
        <v>3630</v>
      </c>
      <c r="AE1263" s="394">
        <v>0</v>
      </c>
      <c r="AF1263" s="396">
        <v>0</v>
      </c>
      <c r="AG1263" s="393">
        <v>0</v>
      </c>
      <c r="AH1263" s="397" t="s">
        <v>633</v>
      </c>
      <c r="AL1263" s="525" t="s">
        <v>16891</v>
      </c>
      <c r="AM1263" s="513" t="s">
        <v>83</v>
      </c>
      <c r="AN1263" s="508">
        <v>100</v>
      </c>
      <c r="AO1263" s="514">
        <v>1543</v>
      </c>
      <c r="AP1263" s="498">
        <v>1543</v>
      </c>
      <c r="AQ1263" s="515">
        <v>0</v>
      </c>
      <c r="AR1263" s="512" t="s">
        <v>16892</v>
      </c>
      <c r="BA1263" s="338" t="s">
        <v>10022</v>
      </c>
    </row>
    <row r="1264" spans="2:53" ht="16.5" customHeight="1">
      <c r="B1264" s="398" t="s">
        <v>10018</v>
      </c>
      <c r="C1264" s="381" t="s">
        <v>10019</v>
      </c>
      <c r="D1264" s="383">
        <v>1544</v>
      </c>
      <c r="E1264" s="382" t="s">
        <v>633</v>
      </c>
      <c r="F1264" s="369" t="s">
        <v>10020</v>
      </c>
      <c r="G1264" s="385" t="s">
        <v>9222</v>
      </c>
      <c r="H1264" s="386"/>
      <c r="I1264" s="384" t="s">
        <v>327</v>
      </c>
      <c r="J1264" s="367" t="s">
        <v>384</v>
      </c>
      <c r="K1264" s="366" t="s">
        <v>83</v>
      </c>
      <c r="L1264" s="387">
        <v>8</v>
      </c>
      <c r="M1264" s="388" t="s">
        <v>10021</v>
      </c>
      <c r="N1264" s="389">
        <v>800</v>
      </c>
      <c r="O1264" s="390" t="s">
        <v>1350</v>
      </c>
      <c r="P1264" s="373" t="s">
        <v>1350</v>
      </c>
      <c r="Q1264" s="372" t="s">
        <v>3638</v>
      </c>
      <c r="R1264" s="374">
        <v>30</v>
      </c>
      <c r="S1264" s="375">
        <v>40</v>
      </c>
      <c r="T1264" s="392">
        <v>30</v>
      </c>
      <c r="U1264" s="391" t="s">
        <v>10020</v>
      </c>
      <c r="V1264" s="376">
        <v>117.61195356344518</v>
      </c>
      <c r="W1264" s="378">
        <v>119.12794692965164</v>
      </c>
      <c r="X1264" s="377">
        <v>59.400049753451597</v>
      </c>
      <c r="Y1264" s="387" t="s">
        <v>633</v>
      </c>
      <c r="Z1264" s="395" t="s">
        <v>4557</v>
      </c>
      <c r="AA1264" s="380">
        <v>190</v>
      </c>
      <c r="AB1264" s="379" t="s">
        <v>3630</v>
      </c>
      <c r="AC1264" s="380">
        <v>10</v>
      </c>
      <c r="AD1264" s="379" t="s">
        <v>3630</v>
      </c>
      <c r="AE1264" s="394">
        <v>0</v>
      </c>
      <c r="AF1264" s="396">
        <v>0</v>
      </c>
      <c r="AG1264" s="393">
        <v>0</v>
      </c>
      <c r="AH1264" s="397" t="s">
        <v>633</v>
      </c>
      <c r="AL1264" s="525" t="s">
        <v>16893</v>
      </c>
      <c r="AM1264" s="513" t="s">
        <v>83</v>
      </c>
      <c r="AN1264" s="508">
        <v>100</v>
      </c>
      <c r="AO1264" s="514">
        <v>1544</v>
      </c>
      <c r="AP1264" s="498">
        <v>1544</v>
      </c>
      <c r="AQ1264" s="515">
        <v>0</v>
      </c>
      <c r="AR1264" s="512" t="s">
        <v>16894</v>
      </c>
      <c r="BA1264" s="338" t="s">
        <v>10026</v>
      </c>
    </row>
    <row r="1265" spans="2:53" ht="16.5" customHeight="1">
      <c r="B1265" s="398" t="s">
        <v>10018</v>
      </c>
      <c r="C1265" s="381" t="s">
        <v>10019</v>
      </c>
      <c r="D1265" s="383">
        <v>1545</v>
      </c>
      <c r="E1265" s="382" t="s">
        <v>633</v>
      </c>
      <c r="F1265" s="369" t="s">
        <v>10023</v>
      </c>
      <c r="G1265" s="385" t="s">
        <v>10024</v>
      </c>
      <c r="H1265" s="386"/>
      <c r="I1265" s="384" t="s">
        <v>324</v>
      </c>
      <c r="J1265" s="367" t="s">
        <v>995</v>
      </c>
      <c r="K1265" s="366" t="s">
        <v>83</v>
      </c>
      <c r="L1265" s="387">
        <v>31</v>
      </c>
      <c r="M1265" s="388" t="s">
        <v>8602</v>
      </c>
      <c r="N1265" s="389">
        <v>1000</v>
      </c>
      <c r="O1265" s="390" t="s">
        <v>1348</v>
      </c>
      <c r="P1265" s="373" t="s">
        <v>1348</v>
      </c>
      <c r="Q1265" s="372" t="s">
        <v>3638</v>
      </c>
      <c r="R1265" s="374">
        <v>20</v>
      </c>
      <c r="S1265" s="375">
        <v>30</v>
      </c>
      <c r="T1265" s="392">
        <v>30</v>
      </c>
      <c r="U1265" s="391" t="s">
        <v>10023</v>
      </c>
      <c r="V1265" s="376">
        <v>117.60851069475467</v>
      </c>
      <c r="W1265" s="378">
        <v>119.12401222257677</v>
      </c>
      <c r="X1265" s="377">
        <v>59.398738541334268</v>
      </c>
      <c r="Y1265" s="387" t="s">
        <v>633</v>
      </c>
      <c r="Z1265" s="395" t="s">
        <v>4557</v>
      </c>
      <c r="AA1265" s="380">
        <v>198</v>
      </c>
      <c r="AB1265" s="379" t="s">
        <v>3630</v>
      </c>
      <c r="AC1265" s="380">
        <v>10</v>
      </c>
      <c r="AD1265" s="379" t="s">
        <v>3630</v>
      </c>
      <c r="AE1265" s="394">
        <v>0</v>
      </c>
      <c r="AF1265" s="396">
        <v>0</v>
      </c>
      <c r="AG1265" s="393">
        <v>0</v>
      </c>
      <c r="AH1265" s="397" t="s">
        <v>633</v>
      </c>
      <c r="AL1265" s="525" t="s">
        <v>16895</v>
      </c>
      <c r="AM1265" s="513" t="s">
        <v>84</v>
      </c>
      <c r="AN1265" s="508">
        <v>100</v>
      </c>
      <c r="AO1265" s="514">
        <v>1545</v>
      </c>
      <c r="AP1265" s="498">
        <v>1086</v>
      </c>
      <c r="AQ1265" s="515">
        <v>459</v>
      </c>
      <c r="AR1265" s="512" t="s">
        <v>16896</v>
      </c>
      <c r="BA1265" s="338" t="s">
        <v>10032</v>
      </c>
    </row>
    <row r="1266" spans="2:53" ht="16.5" customHeight="1">
      <c r="B1266" s="398" t="s">
        <v>10027</v>
      </c>
      <c r="C1266" s="381" t="s">
        <v>10028</v>
      </c>
      <c r="D1266" s="383">
        <v>1545</v>
      </c>
      <c r="E1266" s="382" t="s">
        <v>10029</v>
      </c>
      <c r="F1266" s="369" t="s">
        <v>10030</v>
      </c>
      <c r="G1266" s="385" t="s">
        <v>9650</v>
      </c>
      <c r="H1266" s="386"/>
      <c r="I1266" s="384" t="s">
        <v>827</v>
      </c>
      <c r="J1266" s="367" t="s">
        <v>107</v>
      </c>
      <c r="K1266" s="366" t="s">
        <v>84</v>
      </c>
      <c r="L1266" s="387">
        <v>27</v>
      </c>
      <c r="M1266" s="388" t="s">
        <v>9607</v>
      </c>
      <c r="N1266" s="389">
        <v>1000</v>
      </c>
      <c r="O1266" s="390" t="s">
        <v>1182</v>
      </c>
      <c r="P1266" s="373" t="s">
        <v>1182</v>
      </c>
      <c r="Q1266" s="372" t="s">
        <v>3638</v>
      </c>
      <c r="R1266" s="374">
        <v>35</v>
      </c>
      <c r="S1266" s="375">
        <v>25</v>
      </c>
      <c r="T1266" s="392">
        <v>20</v>
      </c>
      <c r="U1266" s="391" t="s">
        <v>10030</v>
      </c>
      <c r="V1266" s="376">
        <v>117.6015625</v>
      </c>
      <c r="W1266" s="378">
        <v>119.11607142857143</v>
      </c>
      <c r="X1266" s="377">
        <v>59.681183035714277</v>
      </c>
      <c r="Y1266" s="387" t="s">
        <v>633</v>
      </c>
      <c r="Z1266" s="395" t="s">
        <v>4557</v>
      </c>
      <c r="AA1266" s="380">
        <v>196</v>
      </c>
      <c r="AB1266" s="379" t="s">
        <v>3630</v>
      </c>
      <c r="AC1266" s="380">
        <v>5</v>
      </c>
      <c r="AD1266" s="379" t="s">
        <v>3630</v>
      </c>
      <c r="AE1266" s="394">
        <v>0</v>
      </c>
      <c r="AF1266" s="396">
        <v>0</v>
      </c>
      <c r="AG1266" s="393">
        <v>0</v>
      </c>
      <c r="AH1266" s="397" t="s">
        <v>633</v>
      </c>
      <c r="AL1266" s="525" t="s">
        <v>16897</v>
      </c>
      <c r="AM1266" s="513" t="s">
        <v>84</v>
      </c>
      <c r="AN1266" s="508">
        <v>100</v>
      </c>
      <c r="AO1266" s="514">
        <v>1545</v>
      </c>
      <c r="AP1266" s="498">
        <v>1084</v>
      </c>
      <c r="AQ1266" s="515">
        <v>461</v>
      </c>
      <c r="AR1266" s="512" t="s">
        <v>16898</v>
      </c>
      <c r="BA1266" s="338" t="s">
        <v>10035</v>
      </c>
    </row>
    <row r="1267" spans="2:53" ht="16.5" customHeight="1">
      <c r="B1267" s="398" t="s">
        <v>10027</v>
      </c>
      <c r="C1267" s="381" t="s">
        <v>10028</v>
      </c>
      <c r="D1267" s="383">
        <v>1546</v>
      </c>
      <c r="E1267" s="382" t="s">
        <v>10029</v>
      </c>
      <c r="F1267" s="369" t="s">
        <v>10033</v>
      </c>
      <c r="G1267" s="385" t="s">
        <v>10029</v>
      </c>
      <c r="H1267" s="386"/>
      <c r="I1267" s="384" t="s">
        <v>324</v>
      </c>
      <c r="J1267" s="367" t="s">
        <v>848</v>
      </c>
      <c r="K1267" s="366" t="s">
        <v>84</v>
      </c>
      <c r="L1267" s="387">
        <v>10</v>
      </c>
      <c r="M1267" s="388" t="s">
        <v>10034</v>
      </c>
      <c r="N1267" s="389">
        <v>1000</v>
      </c>
      <c r="O1267" s="390" t="s">
        <v>1348</v>
      </c>
      <c r="P1267" s="373" t="s">
        <v>1348</v>
      </c>
      <c r="Q1267" s="372" t="s">
        <v>3638</v>
      </c>
      <c r="R1267" s="374">
        <v>30</v>
      </c>
      <c r="S1267" s="375">
        <v>25</v>
      </c>
      <c r="T1267" s="392">
        <v>25</v>
      </c>
      <c r="U1267" s="391" t="s">
        <v>10033</v>
      </c>
      <c r="V1267" s="376">
        <v>117.42186075066694</v>
      </c>
      <c r="W1267" s="378">
        <v>118.91665146737807</v>
      </c>
      <c r="X1267" s="377">
        <v>59.585743890977483</v>
      </c>
      <c r="Y1267" s="387" t="s">
        <v>633</v>
      </c>
      <c r="Z1267" s="395" t="s">
        <v>4557</v>
      </c>
      <c r="AA1267" s="380">
        <v>198</v>
      </c>
      <c r="AB1267" s="379" t="s">
        <v>3630</v>
      </c>
      <c r="AC1267" s="380">
        <v>10</v>
      </c>
      <c r="AD1267" s="379" t="s">
        <v>3630</v>
      </c>
      <c r="AE1267" s="394">
        <v>0</v>
      </c>
      <c r="AF1267" s="396">
        <v>0</v>
      </c>
      <c r="AG1267" s="393">
        <v>0</v>
      </c>
      <c r="AH1267" s="397" t="s">
        <v>633</v>
      </c>
      <c r="AL1267" s="525" t="s">
        <v>16899</v>
      </c>
      <c r="AM1267" s="513" t="s">
        <v>84</v>
      </c>
      <c r="AN1267" s="508">
        <v>100</v>
      </c>
      <c r="AO1267" s="514">
        <v>1546</v>
      </c>
      <c r="AP1267" s="498">
        <v>1085</v>
      </c>
      <c r="AQ1267" s="515">
        <v>461</v>
      </c>
      <c r="AR1267" s="512" t="s">
        <v>16898</v>
      </c>
      <c r="BA1267" s="338" t="s">
        <v>10036</v>
      </c>
    </row>
    <row r="1268" spans="2:53" ht="16.5" customHeight="1">
      <c r="B1268" s="398" t="s">
        <v>10027</v>
      </c>
      <c r="C1268" s="381" t="s">
        <v>10028</v>
      </c>
      <c r="D1268" s="383">
        <v>1546</v>
      </c>
      <c r="E1268" s="382" t="s">
        <v>10029</v>
      </c>
      <c r="F1268" s="369" t="s">
        <v>10033</v>
      </c>
      <c r="G1268" s="385" t="s">
        <v>10029</v>
      </c>
      <c r="H1268" s="386"/>
      <c r="I1268" s="384" t="s">
        <v>324</v>
      </c>
      <c r="J1268" s="367" t="s">
        <v>983</v>
      </c>
      <c r="K1268" s="366" t="s">
        <v>84</v>
      </c>
      <c r="L1268" s="387">
        <v>8</v>
      </c>
      <c r="M1268" s="388" t="s">
        <v>10034</v>
      </c>
      <c r="N1268" s="389">
        <v>1000</v>
      </c>
      <c r="O1268" s="390" t="s">
        <v>1348</v>
      </c>
      <c r="P1268" s="373" t="s">
        <v>1348</v>
      </c>
      <c r="Q1268" s="372" t="s">
        <v>3638</v>
      </c>
      <c r="R1268" s="374">
        <v>30</v>
      </c>
      <c r="S1268" s="375">
        <v>25</v>
      </c>
      <c r="T1268" s="392">
        <v>25</v>
      </c>
      <c r="U1268" s="391" t="s">
        <v>10033</v>
      </c>
      <c r="V1268" s="376">
        <v>117.42186075066694</v>
      </c>
      <c r="W1268" s="378">
        <v>118.91665146737807</v>
      </c>
      <c r="X1268" s="377">
        <v>59.585743890977483</v>
      </c>
      <c r="Y1268" s="387" t="s">
        <v>633</v>
      </c>
      <c r="Z1268" s="395" t="s">
        <v>4557</v>
      </c>
      <c r="AA1268" s="380">
        <v>198</v>
      </c>
      <c r="AB1268" s="379" t="s">
        <v>3630</v>
      </c>
      <c r="AC1268" s="380">
        <v>10</v>
      </c>
      <c r="AD1268" s="379" t="s">
        <v>3630</v>
      </c>
      <c r="AE1268" s="394">
        <v>0</v>
      </c>
      <c r="AF1268" s="396">
        <v>0</v>
      </c>
      <c r="AG1268" s="393">
        <v>0</v>
      </c>
      <c r="AH1268" s="397" t="s">
        <v>633</v>
      </c>
      <c r="AL1268" s="525" t="s">
        <v>16900</v>
      </c>
      <c r="AM1268" s="513" t="s">
        <v>84</v>
      </c>
      <c r="AN1268" s="508">
        <v>100</v>
      </c>
      <c r="AO1268" s="514">
        <v>1546</v>
      </c>
      <c r="AP1268" s="498">
        <v>1085</v>
      </c>
      <c r="AQ1268" s="515">
        <v>461</v>
      </c>
      <c r="AR1268" s="512" t="s">
        <v>16898</v>
      </c>
      <c r="BA1268" s="338" t="s">
        <v>10037</v>
      </c>
    </row>
    <row r="1269" spans="2:53" ht="16.5" customHeight="1">
      <c r="B1269" s="398" t="s">
        <v>10027</v>
      </c>
      <c r="C1269" s="381" t="s">
        <v>10028</v>
      </c>
      <c r="D1269" s="383">
        <v>1547</v>
      </c>
      <c r="E1269" s="382" t="s">
        <v>10029</v>
      </c>
      <c r="F1269" s="369" t="s">
        <v>10033</v>
      </c>
      <c r="G1269" s="385" t="s">
        <v>10029</v>
      </c>
      <c r="H1269" s="386"/>
      <c r="I1269" s="384" t="s">
        <v>324</v>
      </c>
      <c r="J1269" s="367" t="s">
        <v>392</v>
      </c>
      <c r="K1269" s="366" t="s">
        <v>84</v>
      </c>
      <c r="L1269" s="387">
        <v>9</v>
      </c>
      <c r="M1269" s="388" t="s">
        <v>10034</v>
      </c>
      <c r="N1269" s="389">
        <v>1000</v>
      </c>
      <c r="O1269" s="390" t="s">
        <v>1348</v>
      </c>
      <c r="P1269" s="373" t="s">
        <v>1348</v>
      </c>
      <c r="Q1269" s="372" t="s">
        <v>3638</v>
      </c>
      <c r="R1269" s="374">
        <v>30</v>
      </c>
      <c r="S1269" s="375">
        <v>25</v>
      </c>
      <c r="T1269" s="392">
        <v>25</v>
      </c>
      <c r="U1269" s="391" t="s">
        <v>10033</v>
      </c>
      <c r="V1269" s="376">
        <v>117.42186075066694</v>
      </c>
      <c r="W1269" s="378">
        <v>118.91665146737807</v>
      </c>
      <c r="X1269" s="377">
        <v>59.585743890977483</v>
      </c>
      <c r="Y1269" s="387" t="s">
        <v>633</v>
      </c>
      <c r="Z1269" s="395" t="s">
        <v>4557</v>
      </c>
      <c r="AA1269" s="380">
        <v>198</v>
      </c>
      <c r="AB1269" s="379" t="s">
        <v>3630</v>
      </c>
      <c r="AC1269" s="380">
        <v>10</v>
      </c>
      <c r="AD1269" s="379" t="s">
        <v>3630</v>
      </c>
      <c r="AE1269" s="394">
        <v>0</v>
      </c>
      <c r="AF1269" s="396">
        <v>0</v>
      </c>
      <c r="AG1269" s="393">
        <v>0</v>
      </c>
      <c r="AH1269" s="397" t="s">
        <v>633</v>
      </c>
      <c r="AL1269" s="525" t="s">
        <v>16901</v>
      </c>
      <c r="AM1269" s="513" t="s">
        <v>83</v>
      </c>
      <c r="AN1269" s="508">
        <v>100</v>
      </c>
      <c r="AO1269" s="514">
        <v>1547</v>
      </c>
      <c r="AP1269" s="498">
        <v>1547</v>
      </c>
      <c r="AQ1269" s="515">
        <v>0</v>
      </c>
      <c r="AR1269" s="512" t="s">
        <v>16902</v>
      </c>
      <c r="BA1269" s="338" t="s">
        <v>10044</v>
      </c>
    </row>
    <row r="1270" spans="2:53" ht="16.5" customHeight="1">
      <c r="B1270" s="398" t="s">
        <v>10038</v>
      </c>
      <c r="C1270" s="381" t="s">
        <v>10039</v>
      </c>
      <c r="D1270" s="383">
        <v>1547</v>
      </c>
      <c r="E1270" s="382" t="s">
        <v>633</v>
      </c>
      <c r="F1270" s="369" t="s">
        <v>10040</v>
      </c>
      <c r="G1270" s="385" t="s">
        <v>10041</v>
      </c>
      <c r="H1270" s="386"/>
      <c r="I1270" s="384" t="s">
        <v>308</v>
      </c>
      <c r="J1270" s="367" t="s">
        <v>833</v>
      </c>
      <c r="K1270" s="366" t="s">
        <v>83</v>
      </c>
      <c r="L1270" s="387">
        <v>17</v>
      </c>
      <c r="M1270" s="388" t="s">
        <v>10043</v>
      </c>
      <c r="N1270" s="389">
        <v>100</v>
      </c>
      <c r="O1270" s="390" t="s">
        <v>1182</v>
      </c>
      <c r="P1270" s="373" t="s">
        <v>1182</v>
      </c>
      <c r="Q1270" s="372" t="s">
        <v>3814</v>
      </c>
      <c r="R1270" s="374">
        <v>25</v>
      </c>
      <c r="S1270" s="375">
        <v>35</v>
      </c>
      <c r="T1270" s="392">
        <v>20</v>
      </c>
      <c r="U1270" s="391" t="s">
        <v>10040</v>
      </c>
      <c r="V1270" s="376">
        <v>117.5827847519902</v>
      </c>
      <c r="W1270" s="378">
        <v>119.09461114513165</v>
      </c>
      <c r="X1270" s="377">
        <v>59.386302051439067</v>
      </c>
      <c r="Y1270" s="387" t="s">
        <v>633</v>
      </c>
      <c r="Z1270" s="395" t="s">
        <v>4557</v>
      </c>
      <c r="AA1270" s="380">
        <v>19</v>
      </c>
      <c r="AB1270" s="379" t="s">
        <v>3630</v>
      </c>
      <c r="AC1270" s="380">
        <v>0</v>
      </c>
      <c r="AD1270" s="379" t="s">
        <v>3630</v>
      </c>
      <c r="AE1270" s="394">
        <v>0</v>
      </c>
      <c r="AF1270" s="396">
        <v>1.304</v>
      </c>
      <c r="AG1270" s="393">
        <v>0</v>
      </c>
      <c r="AH1270" s="397" t="s">
        <v>7907</v>
      </c>
      <c r="AL1270" s="525" t="s">
        <v>16903</v>
      </c>
      <c r="AM1270" s="513" t="s">
        <v>83</v>
      </c>
      <c r="AN1270" s="508">
        <v>100</v>
      </c>
      <c r="AO1270" s="514">
        <v>1547</v>
      </c>
      <c r="AP1270" s="498">
        <v>1547</v>
      </c>
      <c r="AQ1270" s="515">
        <v>0</v>
      </c>
      <c r="AR1270" s="512" t="s">
        <v>16904</v>
      </c>
      <c r="BA1270" s="338" t="s">
        <v>10051</v>
      </c>
    </row>
    <row r="1271" spans="2:53" ht="16.5" customHeight="1">
      <c r="B1271" s="398" t="s">
        <v>10045</v>
      </c>
      <c r="C1271" s="381" t="s">
        <v>10046</v>
      </c>
      <c r="D1271" s="383">
        <v>1548</v>
      </c>
      <c r="E1271" s="382" t="s">
        <v>633</v>
      </c>
      <c r="F1271" s="369" t="s">
        <v>10047</v>
      </c>
      <c r="G1271" s="385" t="s">
        <v>10048</v>
      </c>
      <c r="H1271" s="386"/>
      <c r="I1271" s="384" t="s">
        <v>404</v>
      </c>
      <c r="J1271" s="367" t="s">
        <v>1492</v>
      </c>
      <c r="K1271" s="366" t="s">
        <v>83</v>
      </c>
      <c r="L1271" s="387">
        <v>52</v>
      </c>
      <c r="M1271" s="388" t="s">
        <v>10050</v>
      </c>
      <c r="N1271" s="389">
        <v>1000</v>
      </c>
      <c r="O1271" s="390" t="s">
        <v>1182</v>
      </c>
      <c r="P1271" s="373" t="s">
        <v>1182</v>
      </c>
      <c r="Q1271" s="372" t="s">
        <v>3814</v>
      </c>
      <c r="R1271" s="374">
        <v>30</v>
      </c>
      <c r="S1271" s="375">
        <v>30</v>
      </c>
      <c r="T1271" s="392">
        <v>20</v>
      </c>
      <c r="U1271" s="391" t="s">
        <v>10047</v>
      </c>
      <c r="V1271" s="376">
        <v>117.5625</v>
      </c>
      <c r="W1271" s="378">
        <v>119.07142857142857</v>
      </c>
      <c r="X1271" s="377">
        <v>59.373035714285713</v>
      </c>
      <c r="Y1271" s="387" t="s">
        <v>633</v>
      </c>
      <c r="Z1271" s="395" t="s">
        <v>4557</v>
      </c>
      <c r="AA1271" s="380">
        <v>195</v>
      </c>
      <c r="AB1271" s="379" t="s">
        <v>3630</v>
      </c>
      <c r="AC1271" s="380">
        <v>10</v>
      </c>
      <c r="AD1271" s="379" t="s">
        <v>3630</v>
      </c>
      <c r="AE1271" s="394">
        <v>0</v>
      </c>
      <c r="AF1271" s="396">
        <v>0</v>
      </c>
      <c r="AG1271" s="393">
        <v>0</v>
      </c>
      <c r="AH1271" s="397" t="s">
        <v>633</v>
      </c>
      <c r="AL1271" s="525" t="s">
        <v>16905</v>
      </c>
      <c r="AM1271" s="513" t="s">
        <v>83</v>
      </c>
      <c r="AN1271" s="508">
        <v>100</v>
      </c>
      <c r="AO1271" s="514">
        <v>1548</v>
      </c>
      <c r="AP1271" s="498">
        <v>1548</v>
      </c>
      <c r="AQ1271" s="515">
        <v>0</v>
      </c>
      <c r="AR1271" s="512" t="s">
        <v>16904</v>
      </c>
      <c r="BA1271" s="338" t="s">
        <v>10053</v>
      </c>
    </row>
    <row r="1272" spans="2:53" ht="16.5" customHeight="1">
      <c r="B1272" s="398" t="s">
        <v>10045</v>
      </c>
      <c r="C1272" s="381" t="s">
        <v>10046</v>
      </c>
      <c r="D1272" s="383">
        <v>1548</v>
      </c>
      <c r="E1272" s="382" t="s">
        <v>633</v>
      </c>
      <c r="F1272" s="369" t="s">
        <v>10047</v>
      </c>
      <c r="G1272" s="385" t="s">
        <v>10048</v>
      </c>
      <c r="H1272" s="386"/>
      <c r="I1272" s="384" t="s">
        <v>827</v>
      </c>
      <c r="J1272" s="367" t="s">
        <v>832</v>
      </c>
      <c r="K1272" s="366" t="s">
        <v>83</v>
      </c>
      <c r="L1272" s="387">
        <v>10</v>
      </c>
      <c r="M1272" s="388" t="s">
        <v>10052</v>
      </c>
      <c r="N1272" s="389">
        <v>1000</v>
      </c>
      <c r="O1272" s="390" t="s">
        <v>1182</v>
      </c>
      <c r="P1272" s="373" t="s">
        <v>1182</v>
      </c>
      <c r="Q1272" s="372" t="s">
        <v>3638</v>
      </c>
      <c r="R1272" s="374">
        <v>20</v>
      </c>
      <c r="S1272" s="375">
        <v>35</v>
      </c>
      <c r="T1272" s="392">
        <v>30</v>
      </c>
      <c r="U1272" s="391" t="s">
        <v>10047</v>
      </c>
      <c r="V1272" s="376">
        <v>117.5625</v>
      </c>
      <c r="W1272" s="378">
        <v>119.07142857142857</v>
      </c>
      <c r="X1272" s="377">
        <v>59.373035714285713</v>
      </c>
      <c r="Y1272" s="387" t="s">
        <v>633</v>
      </c>
      <c r="Z1272" s="395" t="s">
        <v>4557</v>
      </c>
      <c r="AA1272" s="380">
        <v>147</v>
      </c>
      <c r="AB1272" s="379" t="s">
        <v>3630</v>
      </c>
      <c r="AC1272" s="380">
        <v>5</v>
      </c>
      <c r="AD1272" s="379" t="s">
        <v>3630</v>
      </c>
      <c r="AE1272" s="394">
        <v>0</v>
      </c>
      <c r="AF1272" s="396">
        <v>0</v>
      </c>
      <c r="AG1272" s="393">
        <v>0</v>
      </c>
      <c r="AH1272" s="397" t="s">
        <v>633</v>
      </c>
      <c r="AL1272" s="525" t="s">
        <v>16906</v>
      </c>
      <c r="AM1272" s="513" t="s">
        <v>83</v>
      </c>
      <c r="AN1272" s="508">
        <v>100</v>
      </c>
      <c r="AO1272" s="514">
        <v>1548</v>
      </c>
      <c r="AP1272" s="498">
        <v>1548</v>
      </c>
      <c r="AQ1272" s="515">
        <v>0</v>
      </c>
      <c r="AR1272" s="512" t="s">
        <v>16907</v>
      </c>
      <c r="BA1272" s="338" t="s">
        <v>10059</v>
      </c>
    </row>
    <row r="1273" spans="2:53" ht="16.5" customHeight="1">
      <c r="B1273" s="398" t="s">
        <v>10054</v>
      </c>
      <c r="C1273" s="381" t="s">
        <v>10055</v>
      </c>
      <c r="D1273" s="383">
        <v>1549</v>
      </c>
      <c r="E1273" s="382" t="s">
        <v>633</v>
      </c>
      <c r="F1273" s="369" t="s">
        <v>10056</v>
      </c>
      <c r="G1273" s="385" t="s">
        <v>10057</v>
      </c>
      <c r="H1273" s="386"/>
      <c r="I1273" s="384" t="s">
        <v>332</v>
      </c>
      <c r="J1273" s="367" t="s">
        <v>1063</v>
      </c>
      <c r="K1273" s="366" t="s">
        <v>83</v>
      </c>
      <c r="L1273" s="387">
        <v>20</v>
      </c>
      <c r="M1273" s="388" t="s">
        <v>10058</v>
      </c>
      <c r="N1273" s="389">
        <v>300</v>
      </c>
      <c r="O1273" s="390" t="s">
        <v>1348</v>
      </c>
      <c r="P1273" s="373" t="s">
        <v>1348</v>
      </c>
      <c r="Q1273" s="372" t="s">
        <v>3638</v>
      </c>
      <c r="R1273" s="374">
        <v>25</v>
      </c>
      <c r="S1273" s="375">
        <v>45</v>
      </c>
      <c r="T1273" s="392">
        <v>30</v>
      </c>
      <c r="U1273" s="391" t="s">
        <v>10056</v>
      </c>
      <c r="V1273" s="376">
        <v>117.53993782539655</v>
      </c>
      <c r="W1273" s="378">
        <v>119.04564322902462</v>
      </c>
      <c r="X1273" s="377">
        <v>59.362209472789417</v>
      </c>
      <c r="Y1273" s="387" t="s">
        <v>633</v>
      </c>
      <c r="Z1273" s="395" t="s">
        <v>4557</v>
      </c>
      <c r="AA1273" s="380">
        <v>-2</v>
      </c>
      <c r="AB1273" s="379" t="s">
        <v>3630</v>
      </c>
      <c r="AC1273" s="380">
        <v>0</v>
      </c>
      <c r="AD1273" s="379" t="s">
        <v>3630</v>
      </c>
      <c r="AE1273" s="394">
        <v>0</v>
      </c>
      <c r="AF1273" s="396">
        <v>0</v>
      </c>
      <c r="AG1273" s="393">
        <v>0</v>
      </c>
      <c r="AH1273" s="397" t="s">
        <v>633</v>
      </c>
      <c r="AL1273" s="525" t="s">
        <v>16908</v>
      </c>
      <c r="AM1273" s="513" t="s">
        <v>83</v>
      </c>
      <c r="AN1273" s="508">
        <v>100</v>
      </c>
      <c r="AO1273" s="514">
        <v>1549</v>
      </c>
      <c r="AP1273" s="498">
        <v>1549</v>
      </c>
      <c r="AQ1273" s="515">
        <v>0</v>
      </c>
      <c r="AR1273" s="512" t="s">
        <v>16909</v>
      </c>
      <c r="BA1273" s="338" t="s">
        <v>10065</v>
      </c>
    </row>
    <row r="1274" spans="2:53" ht="16.5" customHeight="1">
      <c r="B1274" s="398" t="s">
        <v>10060</v>
      </c>
      <c r="C1274" s="381" t="s">
        <v>10061</v>
      </c>
      <c r="D1274" s="383">
        <v>1549</v>
      </c>
      <c r="E1274" s="382" t="s">
        <v>633</v>
      </c>
      <c r="F1274" s="369" t="s">
        <v>10062</v>
      </c>
      <c r="G1274" s="385" t="s">
        <v>10063</v>
      </c>
      <c r="H1274" s="386"/>
      <c r="I1274" s="384" t="s">
        <v>875</v>
      </c>
      <c r="J1274" s="367" t="s">
        <v>365</v>
      </c>
      <c r="K1274" s="366" t="s">
        <v>83</v>
      </c>
      <c r="L1274" s="387">
        <v>43</v>
      </c>
      <c r="M1274" s="388" t="s">
        <v>10064</v>
      </c>
      <c r="N1274" s="389">
        <v>1000</v>
      </c>
      <c r="O1274" s="390" t="s">
        <v>1182</v>
      </c>
      <c r="P1274" s="373" t="s">
        <v>1182</v>
      </c>
      <c r="Q1274" s="372" t="s">
        <v>3814</v>
      </c>
      <c r="R1274" s="374">
        <v>25</v>
      </c>
      <c r="S1274" s="375">
        <v>35</v>
      </c>
      <c r="T1274" s="392">
        <v>20</v>
      </c>
      <c r="U1274" s="391" t="s">
        <v>10062</v>
      </c>
      <c r="V1274" s="376">
        <v>117.53201219512195</v>
      </c>
      <c r="W1274" s="378">
        <v>119.03658536585365</v>
      </c>
      <c r="X1274" s="377">
        <v>59.355701219512184</v>
      </c>
      <c r="Y1274" s="387" t="s">
        <v>633</v>
      </c>
      <c r="Z1274" s="395" t="s">
        <v>4557</v>
      </c>
      <c r="AA1274" s="380">
        <v>196</v>
      </c>
      <c r="AB1274" s="379" t="s">
        <v>3630</v>
      </c>
      <c r="AC1274" s="380">
        <v>3</v>
      </c>
      <c r="AD1274" s="379" t="s">
        <v>3630</v>
      </c>
      <c r="AE1274" s="394">
        <v>0</v>
      </c>
      <c r="AF1274" s="396">
        <v>15.79</v>
      </c>
      <c r="AG1274" s="393">
        <v>0</v>
      </c>
      <c r="AH1274" s="397" t="s">
        <v>8319</v>
      </c>
      <c r="AL1274" s="525" t="s">
        <v>16910</v>
      </c>
      <c r="AM1274" s="513" t="s">
        <v>84</v>
      </c>
      <c r="AN1274" s="508">
        <v>100</v>
      </c>
      <c r="AO1274" s="514">
        <v>1549</v>
      </c>
      <c r="AP1274" s="498">
        <v>1088</v>
      </c>
      <c r="AQ1274" s="515">
        <v>461</v>
      </c>
      <c r="AR1274" s="512" t="s">
        <v>16911</v>
      </c>
      <c r="BA1274" s="338" t="s">
        <v>10071</v>
      </c>
    </row>
    <row r="1275" spans="2:53" ht="16.5" customHeight="1">
      <c r="B1275" s="398" t="s">
        <v>10066</v>
      </c>
      <c r="C1275" s="381" t="s">
        <v>10067</v>
      </c>
      <c r="D1275" s="383">
        <v>1550</v>
      </c>
      <c r="E1275" s="382" t="s">
        <v>10068</v>
      </c>
      <c r="F1275" s="369" t="s">
        <v>10069</v>
      </c>
      <c r="G1275" s="385" t="s">
        <v>9699</v>
      </c>
      <c r="H1275" s="386"/>
      <c r="I1275" s="384" t="s">
        <v>308</v>
      </c>
      <c r="J1275" s="367" t="s">
        <v>75</v>
      </c>
      <c r="K1275" s="366" t="s">
        <v>84</v>
      </c>
      <c r="L1275" s="387">
        <v>45</v>
      </c>
      <c r="M1275" s="388" t="s">
        <v>10070</v>
      </c>
      <c r="N1275" s="389">
        <v>100</v>
      </c>
      <c r="O1275" s="390" t="s">
        <v>1182</v>
      </c>
      <c r="P1275" s="373" t="s">
        <v>1182</v>
      </c>
      <c r="Q1275" s="372" t="s">
        <v>3814</v>
      </c>
      <c r="R1275" s="374">
        <v>35</v>
      </c>
      <c r="S1275" s="375">
        <v>25</v>
      </c>
      <c r="T1275" s="392">
        <v>20</v>
      </c>
      <c r="U1275" s="391" t="s">
        <v>10069</v>
      </c>
      <c r="V1275" s="376">
        <v>117.5234375</v>
      </c>
      <c r="W1275" s="378">
        <v>119.02678571428571</v>
      </c>
      <c r="X1275" s="377">
        <v>59.639888392857138</v>
      </c>
      <c r="Y1275" s="387" t="s">
        <v>633</v>
      </c>
      <c r="Z1275" s="395" t="s">
        <v>4557</v>
      </c>
      <c r="AA1275" s="380">
        <v>19</v>
      </c>
      <c r="AB1275" s="379" t="s">
        <v>3630</v>
      </c>
      <c r="AC1275" s="380">
        <v>0</v>
      </c>
      <c r="AD1275" s="379" t="s">
        <v>3630</v>
      </c>
      <c r="AE1275" s="394">
        <v>0</v>
      </c>
      <c r="AF1275" s="396">
        <v>0</v>
      </c>
      <c r="AG1275" s="393">
        <v>0</v>
      </c>
      <c r="AH1275" s="397" t="s">
        <v>633</v>
      </c>
      <c r="AL1275" s="525" t="s">
        <v>16912</v>
      </c>
      <c r="AM1275" s="513" t="s">
        <v>84</v>
      </c>
      <c r="AN1275" s="508">
        <v>100</v>
      </c>
      <c r="AO1275" s="514">
        <v>1550</v>
      </c>
      <c r="AP1275" s="498">
        <v>1088</v>
      </c>
      <c r="AQ1275" s="515">
        <v>462</v>
      </c>
      <c r="AR1275" s="512" t="s">
        <v>16911</v>
      </c>
      <c r="BA1275" s="338" t="s">
        <v>10072</v>
      </c>
    </row>
    <row r="1276" spans="2:53" ht="16.5" customHeight="1">
      <c r="B1276" s="398" t="s">
        <v>10066</v>
      </c>
      <c r="C1276" s="381" t="s">
        <v>10067</v>
      </c>
      <c r="D1276" s="383">
        <v>1550</v>
      </c>
      <c r="E1276" s="382" t="s">
        <v>10068</v>
      </c>
      <c r="F1276" s="369" t="s">
        <v>10069</v>
      </c>
      <c r="G1276" s="385" t="s">
        <v>9699</v>
      </c>
      <c r="H1276" s="386"/>
      <c r="I1276" s="384" t="s">
        <v>879</v>
      </c>
      <c r="J1276" s="367" t="s">
        <v>888</v>
      </c>
      <c r="K1276" s="366" t="s">
        <v>84</v>
      </c>
      <c r="L1276" s="387">
        <v>19</v>
      </c>
      <c r="M1276" s="388" t="s">
        <v>9842</v>
      </c>
      <c r="N1276" s="389">
        <v>1000</v>
      </c>
      <c r="O1276" s="390" t="s">
        <v>1182</v>
      </c>
      <c r="P1276" s="373" t="s">
        <v>1182</v>
      </c>
      <c r="Q1276" s="372" t="s">
        <v>3814</v>
      </c>
      <c r="R1276" s="374">
        <v>35</v>
      </c>
      <c r="S1276" s="375">
        <v>25</v>
      </c>
      <c r="T1276" s="392">
        <v>20</v>
      </c>
      <c r="U1276" s="391" t="s">
        <v>10069</v>
      </c>
      <c r="V1276" s="376">
        <v>117.5234375</v>
      </c>
      <c r="W1276" s="378">
        <v>119.02678571428571</v>
      </c>
      <c r="X1276" s="377">
        <v>59.639888392857138</v>
      </c>
      <c r="Y1276" s="387" t="s">
        <v>633</v>
      </c>
      <c r="Z1276" s="395" t="s">
        <v>4557</v>
      </c>
      <c r="AA1276" s="380">
        <v>196</v>
      </c>
      <c r="AB1276" s="379" t="s">
        <v>3630</v>
      </c>
      <c r="AC1276" s="380">
        <v>10</v>
      </c>
      <c r="AD1276" s="379" t="s">
        <v>3630</v>
      </c>
      <c r="AE1276" s="394">
        <v>0</v>
      </c>
      <c r="AF1276" s="396">
        <v>0</v>
      </c>
      <c r="AG1276" s="393">
        <v>0</v>
      </c>
      <c r="AH1276" s="397" t="s">
        <v>633</v>
      </c>
      <c r="AL1276" s="525" t="s">
        <v>16913</v>
      </c>
      <c r="AM1276" s="513" t="s">
        <v>84</v>
      </c>
      <c r="AN1276" s="508">
        <v>100</v>
      </c>
      <c r="AO1276" s="514">
        <v>1550</v>
      </c>
      <c r="AP1276" s="498">
        <v>1088</v>
      </c>
      <c r="AQ1276" s="515">
        <v>462</v>
      </c>
      <c r="AR1276" s="512" t="s">
        <v>16911</v>
      </c>
      <c r="BA1276" s="338" t="s">
        <v>10073</v>
      </c>
    </row>
    <row r="1277" spans="2:53" ht="16.5" customHeight="1">
      <c r="B1277" s="398" t="s">
        <v>10066</v>
      </c>
      <c r="C1277" s="381" t="s">
        <v>10067</v>
      </c>
      <c r="D1277" s="383">
        <v>1551</v>
      </c>
      <c r="E1277" s="382" t="s">
        <v>10068</v>
      </c>
      <c r="F1277" s="369" t="s">
        <v>10069</v>
      </c>
      <c r="G1277" s="385" t="s">
        <v>9699</v>
      </c>
      <c r="H1277" s="386"/>
      <c r="I1277" s="384" t="s">
        <v>879</v>
      </c>
      <c r="J1277" s="367" t="s">
        <v>1448</v>
      </c>
      <c r="K1277" s="366" t="s">
        <v>84</v>
      </c>
      <c r="L1277" s="387">
        <v>16</v>
      </c>
      <c r="M1277" s="388" t="s">
        <v>9842</v>
      </c>
      <c r="N1277" s="389">
        <v>1000</v>
      </c>
      <c r="O1277" s="390" t="s">
        <v>1182</v>
      </c>
      <c r="P1277" s="373" t="s">
        <v>1182</v>
      </c>
      <c r="Q1277" s="372" t="s">
        <v>3814</v>
      </c>
      <c r="R1277" s="374">
        <v>35</v>
      </c>
      <c r="S1277" s="375">
        <v>25</v>
      </c>
      <c r="T1277" s="392">
        <v>20</v>
      </c>
      <c r="U1277" s="391" t="s">
        <v>10069</v>
      </c>
      <c r="V1277" s="376">
        <v>117.5234375</v>
      </c>
      <c r="W1277" s="378">
        <v>119.02678571428571</v>
      </c>
      <c r="X1277" s="377">
        <v>59.639888392857138</v>
      </c>
      <c r="Y1277" s="387" t="s">
        <v>633</v>
      </c>
      <c r="Z1277" s="395" t="s">
        <v>4557</v>
      </c>
      <c r="AA1277" s="380">
        <v>196</v>
      </c>
      <c r="AB1277" s="379" t="s">
        <v>3630</v>
      </c>
      <c r="AC1277" s="380">
        <v>10</v>
      </c>
      <c r="AD1277" s="379" t="s">
        <v>3630</v>
      </c>
      <c r="AE1277" s="394">
        <v>0</v>
      </c>
      <c r="AF1277" s="396">
        <v>0</v>
      </c>
      <c r="AG1277" s="393">
        <v>0</v>
      </c>
      <c r="AH1277" s="397" t="s">
        <v>633</v>
      </c>
      <c r="AL1277" s="525" t="s">
        <v>16914</v>
      </c>
      <c r="AM1277" s="513" t="s">
        <v>84</v>
      </c>
      <c r="AN1277" s="508">
        <v>100</v>
      </c>
      <c r="AO1277" s="514">
        <v>1551</v>
      </c>
      <c r="AP1277" s="498">
        <v>1086</v>
      </c>
      <c r="AQ1277" s="515">
        <v>465</v>
      </c>
      <c r="AR1277" s="512" t="s">
        <v>16915</v>
      </c>
      <c r="BA1277" s="338" t="s">
        <v>10080</v>
      </c>
    </row>
    <row r="1278" spans="2:53" ht="16.5" customHeight="1">
      <c r="B1278" s="398" t="s">
        <v>10074</v>
      </c>
      <c r="C1278" s="381" t="s">
        <v>10075</v>
      </c>
      <c r="D1278" s="383">
        <v>1551</v>
      </c>
      <c r="E1278" s="382" t="s">
        <v>10076</v>
      </c>
      <c r="F1278" s="369" t="s">
        <v>10077</v>
      </c>
      <c r="G1278" s="385" t="s">
        <v>10078</v>
      </c>
      <c r="H1278" s="386"/>
      <c r="I1278" s="384" t="s">
        <v>337</v>
      </c>
      <c r="J1278" s="367" t="s">
        <v>378</v>
      </c>
      <c r="K1278" s="366" t="s">
        <v>84</v>
      </c>
      <c r="L1278" s="387">
        <v>11</v>
      </c>
      <c r="M1278" s="388" t="s">
        <v>10079</v>
      </c>
      <c r="N1278" s="389">
        <v>1000</v>
      </c>
      <c r="O1278" s="390" t="s">
        <v>1350</v>
      </c>
      <c r="P1278" s="373" t="s">
        <v>1351</v>
      </c>
      <c r="Q1278" s="372" t="s">
        <v>3638</v>
      </c>
      <c r="R1278" s="374">
        <v>35</v>
      </c>
      <c r="S1278" s="375">
        <v>25</v>
      </c>
      <c r="T1278" s="392">
        <v>25</v>
      </c>
      <c r="U1278" s="391" t="s">
        <v>10077</v>
      </c>
      <c r="V1278" s="376">
        <v>117.22848439307857</v>
      </c>
      <c r="W1278" s="378">
        <v>118.71038335261714</v>
      </c>
      <c r="X1278" s="377">
        <v>59.485566127152147</v>
      </c>
      <c r="Y1278" s="387">
        <v>59.57</v>
      </c>
      <c r="Z1278" s="395" t="s">
        <v>4557</v>
      </c>
      <c r="AA1278" s="380">
        <v>144</v>
      </c>
      <c r="AB1278" s="379" t="s">
        <v>3630</v>
      </c>
      <c r="AC1278" s="380">
        <v>0</v>
      </c>
      <c r="AD1278" s="379" t="s">
        <v>3630</v>
      </c>
      <c r="AE1278" s="394">
        <v>0</v>
      </c>
      <c r="AF1278" s="396">
        <v>0</v>
      </c>
      <c r="AG1278" s="393">
        <v>0</v>
      </c>
      <c r="AH1278" s="397" t="s">
        <v>633</v>
      </c>
      <c r="AL1278" s="525" t="s">
        <v>16916</v>
      </c>
      <c r="AM1278" s="513" t="s">
        <v>83</v>
      </c>
      <c r="AN1278" s="508">
        <v>100</v>
      </c>
      <c r="AO1278" s="514">
        <v>1551</v>
      </c>
      <c r="AP1278" s="498">
        <v>1551</v>
      </c>
      <c r="AQ1278" s="515">
        <v>0</v>
      </c>
      <c r="AR1278" s="512" t="s">
        <v>16917</v>
      </c>
      <c r="BA1278" s="338" t="s">
        <v>10086</v>
      </c>
    </row>
    <row r="1279" spans="2:53" ht="16.5" customHeight="1">
      <c r="B1279" s="398" t="s">
        <v>10081</v>
      </c>
      <c r="C1279" s="381" t="s">
        <v>10082</v>
      </c>
      <c r="D1279" s="383">
        <v>1552</v>
      </c>
      <c r="E1279" s="382" t="s">
        <v>633</v>
      </c>
      <c r="F1279" s="369" t="s">
        <v>10083</v>
      </c>
      <c r="G1279" s="385" t="s">
        <v>9647</v>
      </c>
      <c r="H1279" s="386"/>
      <c r="I1279" s="384" t="s">
        <v>331</v>
      </c>
      <c r="J1279" s="367" t="s">
        <v>972</v>
      </c>
      <c r="K1279" s="366" t="s">
        <v>83</v>
      </c>
      <c r="L1279" s="387">
        <v>8</v>
      </c>
      <c r="M1279" s="388" t="s">
        <v>10085</v>
      </c>
      <c r="N1279" s="389">
        <v>1000</v>
      </c>
      <c r="O1279" s="390" t="s">
        <v>1348</v>
      </c>
      <c r="P1279" s="373" t="s">
        <v>1349</v>
      </c>
      <c r="Q1279" s="372" t="s">
        <v>3638</v>
      </c>
      <c r="R1279" s="374">
        <v>25</v>
      </c>
      <c r="S1279" s="375">
        <v>38</v>
      </c>
      <c r="T1279" s="392">
        <v>25</v>
      </c>
      <c r="U1279" s="391" t="s">
        <v>10083</v>
      </c>
      <c r="V1279" s="376">
        <v>117.5128132920304</v>
      </c>
      <c r="W1279" s="378">
        <v>119.01464376232046</v>
      </c>
      <c r="X1279" s="377">
        <v>59.34627147282459</v>
      </c>
      <c r="Y1279" s="387">
        <v>59.21</v>
      </c>
      <c r="Z1279" s="395" t="s">
        <v>4557</v>
      </c>
      <c r="AA1279" s="380">
        <v>121.25</v>
      </c>
      <c r="AB1279" s="379" t="s">
        <v>3630</v>
      </c>
      <c r="AC1279" s="380">
        <v>10</v>
      </c>
      <c r="AD1279" s="379" t="s">
        <v>3630</v>
      </c>
      <c r="AE1279" s="394">
        <v>0</v>
      </c>
      <c r="AF1279" s="396">
        <v>0</v>
      </c>
      <c r="AG1279" s="393">
        <v>0</v>
      </c>
      <c r="AH1279" s="397" t="s">
        <v>633</v>
      </c>
      <c r="AL1279" s="525" t="s">
        <v>16918</v>
      </c>
      <c r="AM1279" s="513" t="s">
        <v>84</v>
      </c>
      <c r="AN1279" s="508">
        <v>100</v>
      </c>
      <c r="AO1279" s="514">
        <v>1552</v>
      </c>
      <c r="AP1279" s="498">
        <v>1088</v>
      </c>
      <c r="AQ1279" s="515">
        <v>464</v>
      </c>
      <c r="AR1279" s="512" t="s">
        <v>16919</v>
      </c>
      <c r="BA1279" s="338" t="s">
        <v>10089</v>
      </c>
    </row>
    <row r="1280" spans="2:53" ht="16.5" customHeight="1">
      <c r="B1280" s="398" t="s">
        <v>10081</v>
      </c>
      <c r="C1280" s="381" t="s">
        <v>10082</v>
      </c>
      <c r="D1280" s="383">
        <v>1552</v>
      </c>
      <c r="E1280" s="382" t="s">
        <v>633</v>
      </c>
      <c r="F1280" s="369" t="s">
        <v>10083</v>
      </c>
      <c r="G1280" s="385" t="s">
        <v>9647</v>
      </c>
      <c r="H1280" s="386"/>
      <c r="I1280" s="384" t="s">
        <v>1288</v>
      </c>
      <c r="J1280" s="367" t="s">
        <v>146</v>
      </c>
      <c r="K1280" s="366" t="s">
        <v>84</v>
      </c>
      <c r="L1280" s="387">
        <v>31</v>
      </c>
      <c r="M1280" s="388" t="s">
        <v>10087</v>
      </c>
      <c r="N1280" s="389">
        <v>200</v>
      </c>
      <c r="O1280" s="390" t="s">
        <v>1182</v>
      </c>
      <c r="P1280" s="373" t="s">
        <v>1182</v>
      </c>
      <c r="Q1280" s="372" t="s">
        <v>3814</v>
      </c>
      <c r="R1280" s="374">
        <v>0</v>
      </c>
      <c r="S1280" s="375">
        <v>50</v>
      </c>
      <c r="T1280" s="392">
        <v>0</v>
      </c>
      <c r="U1280" s="391" t="s">
        <v>10083</v>
      </c>
      <c r="V1280" s="376">
        <v>117.51084710743801</v>
      </c>
      <c r="W1280" s="378">
        <v>119.01239669421487</v>
      </c>
      <c r="X1280" s="377">
        <v>59.34837809917358</v>
      </c>
      <c r="Y1280" s="387" t="s">
        <v>633</v>
      </c>
      <c r="Z1280" s="395" t="s">
        <v>7853</v>
      </c>
      <c r="AA1280" s="380">
        <v>94</v>
      </c>
      <c r="AB1280" s="379" t="s">
        <v>3630</v>
      </c>
      <c r="AC1280" s="380">
        <v>1.5</v>
      </c>
      <c r="AD1280" s="379" t="s">
        <v>3630</v>
      </c>
      <c r="AE1280" s="394">
        <v>0</v>
      </c>
      <c r="AF1280" s="396">
        <v>16.573</v>
      </c>
      <c r="AG1280" s="393">
        <v>0</v>
      </c>
      <c r="AH1280" s="397" t="s">
        <v>10088</v>
      </c>
      <c r="AL1280" s="525" t="s">
        <v>16920</v>
      </c>
      <c r="AM1280" s="513" t="s">
        <v>83</v>
      </c>
      <c r="AN1280" s="508">
        <v>100</v>
      </c>
      <c r="AO1280" s="514">
        <v>1552</v>
      </c>
      <c r="AP1280" s="498">
        <v>1552</v>
      </c>
      <c r="AQ1280" s="515">
        <v>0</v>
      </c>
      <c r="AR1280" s="512" t="s">
        <v>16921</v>
      </c>
      <c r="BA1280" s="338" t="s">
        <v>10096</v>
      </c>
    </row>
    <row r="1281" spans="2:53" ht="16.5" customHeight="1">
      <c r="B1281" s="398" t="s">
        <v>10090</v>
      </c>
      <c r="C1281" s="381" t="s">
        <v>10091</v>
      </c>
      <c r="D1281" s="383">
        <v>1553</v>
      </c>
      <c r="E1281" s="382" t="s">
        <v>633</v>
      </c>
      <c r="F1281" s="369" t="s">
        <v>10092</v>
      </c>
      <c r="G1281" s="385" t="s">
        <v>10093</v>
      </c>
      <c r="H1281" s="386"/>
      <c r="I1281" s="384" t="s">
        <v>331</v>
      </c>
      <c r="J1281" s="367" t="s">
        <v>118</v>
      </c>
      <c r="K1281" s="366" t="s">
        <v>83</v>
      </c>
      <c r="L1281" s="387">
        <v>20</v>
      </c>
      <c r="M1281" s="388" t="s">
        <v>10095</v>
      </c>
      <c r="N1281" s="389">
        <v>1000</v>
      </c>
      <c r="O1281" s="390" t="s">
        <v>1348</v>
      </c>
      <c r="P1281" s="373" t="s">
        <v>1349</v>
      </c>
      <c r="Q1281" s="372" t="s">
        <v>3638</v>
      </c>
      <c r="R1281" s="374">
        <v>25</v>
      </c>
      <c r="S1281" s="375">
        <v>38</v>
      </c>
      <c r="T1281" s="392">
        <v>25</v>
      </c>
      <c r="U1281" s="391" t="s">
        <v>10092</v>
      </c>
      <c r="V1281" s="376">
        <v>117.49290060851928</v>
      </c>
      <c r="W1281" s="378">
        <v>118.9924273157539</v>
      </c>
      <c r="X1281" s="377">
        <v>59.337336037863423</v>
      </c>
      <c r="Y1281" s="387">
        <v>59.199999999999996</v>
      </c>
      <c r="Z1281" s="395" t="s">
        <v>4557</v>
      </c>
      <c r="AA1281" s="380">
        <v>121.25</v>
      </c>
      <c r="AB1281" s="379" t="s">
        <v>3630</v>
      </c>
      <c r="AC1281" s="380">
        <v>10</v>
      </c>
      <c r="AD1281" s="379" t="s">
        <v>3630</v>
      </c>
      <c r="AE1281" s="394">
        <v>0</v>
      </c>
      <c r="AF1281" s="396">
        <v>0</v>
      </c>
      <c r="AG1281" s="393">
        <v>0</v>
      </c>
      <c r="AH1281" s="397" t="s">
        <v>633</v>
      </c>
      <c r="AL1281" s="525" t="s">
        <v>16922</v>
      </c>
      <c r="AM1281" s="513" t="s">
        <v>83</v>
      </c>
      <c r="AN1281" s="508">
        <v>100</v>
      </c>
      <c r="AO1281" s="514">
        <v>1553</v>
      </c>
      <c r="AP1281" s="498">
        <v>1553</v>
      </c>
      <c r="AQ1281" s="515">
        <v>0</v>
      </c>
      <c r="AR1281" s="512" t="s">
        <v>16923</v>
      </c>
      <c r="BA1281" s="338" t="s">
        <v>10102</v>
      </c>
    </row>
    <row r="1282" spans="2:53" ht="16.5" customHeight="1">
      <c r="B1282" s="398" t="s">
        <v>10097</v>
      </c>
      <c r="C1282" s="381" t="s">
        <v>10098</v>
      </c>
      <c r="D1282" s="383">
        <v>1553</v>
      </c>
      <c r="E1282" s="382" t="s">
        <v>633</v>
      </c>
      <c r="F1282" s="369" t="s">
        <v>10099</v>
      </c>
      <c r="G1282" s="385" t="s">
        <v>9672</v>
      </c>
      <c r="H1282" s="386"/>
      <c r="I1282" s="384" t="s">
        <v>326</v>
      </c>
      <c r="J1282" s="367" t="s">
        <v>480</v>
      </c>
      <c r="K1282" s="366" t="s">
        <v>83</v>
      </c>
      <c r="L1282" s="387">
        <v>14</v>
      </c>
      <c r="M1282" s="388" t="s">
        <v>10101</v>
      </c>
      <c r="N1282" s="389">
        <v>500</v>
      </c>
      <c r="O1282" s="390" t="s">
        <v>1348</v>
      </c>
      <c r="P1282" s="373" t="s">
        <v>1349</v>
      </c>
      <c r="Q1282" s="372" t="s">
        <v>3638</v>
      </c>
      <c r="R1282" s="374">
        <v>30</v>
      </c>
      <c r="S1282" s="375">
        <v>40</v>
      </c>
      <c r="T1282" s="392">
        <v>30</v>
      </c>
      <c r="U1282" s="391" t="s">
        <v>10099</v>
      </c>
      <c r="V1282" s="376">
        <v>117.48848256116605</v>
      </c>
      <c r="W1282" s="378">
        <v>118.98771473191046</v>
      </c>
      <c r="X1282" s="377">
        <v>59.331901353461738</v>
      </c>
      <c r="Y1282" s="387">
        <v>59.19</v>
      </c>
      <c r="Z1282" s="395" t="s">
        <v>7853</v>
      </c>
      <c r="AA1282" s="380">
        <v>24</v>
      </c>
      <c r="AB1282" s="379" t="s">
        <v>3630</v>
      </c>
      <c r="AC1282" s="380">
        <v>5</v>
      </c>
      <c r="AD1282" s="379" t="s">
        <v>3630</v>
      </c>
      <c r="AE1282" s="394">
        <v>0</v>
      </c>
      <c r="AF1282" s="396">
        <v>0</v>
      </c>
      <c r="AG1282" s="393">
        <v>0</v>
      </c>
      <c r="AH1282" s="397" t="s">
        <v>633</v>
      </c>
      <c r="AL1282" s="525" t="s">
        <v>16924</v>
      </c>
      <c r="AM1282" s="513" t="s">
        <v>83</v>
      </c>
      <c r="AN1282" s="508">
        <v>100</v>
      </c>
      <c r="AO1282" s="514">
        <v>1553</v>
      </c>
      <c r="AP1282" s="498">
        <v>1553</v>
      </c>
      <c r="AQ1282" s="515">
        <v>0</v>
      </c>
      <c r="AR1282" s="512" t="s">
        <v>16923</v>
      </c>
      <c r="BA1282" s="338" t="s">
        <v>10104</v>
      </c>
    </row>
    <row r="1283" spans="2:53" ht="16.5" customHeight="1">
      <c r="B1283" s="398" t="s">
        <v>10097</v>
      </c>
      <c r="C1283" s="381" t="s">
        <v>10098</v>
      </c>
      <c r="D1283" s="383">
        <v>1554</v>
      </c>
      <c r="E1283" s="382" t="s">
        <v>633</v>
      </c>
      <c r="F1283" s="369" t="s">
        <v>10099</v>
      </c>
      <c r="G1283" s="385" t="s">
        <v>9672</v>
      </c>
      <c r="H1283" s="386"/>
      <c r="I1283" s="384" t="s">
        <v>1208</v>
      </c>
      <c r="J1283" s="367" t="s">
        <v>1216</v>
      </c>
      <c r="K1283" s="366" t="s">
        <v>83</v>
      </c>
      <c r="L1283" s="387">
        <v>11</v>
      </c>
      <c r="M1283" s="388" t="s">
        <v>10103</v>
      </c>
      <c r="N1283" s="389">
        <v>500</v>
      </c>
      <c r="O1283" s="390" t="s">
        <v>1182</v>
      </c>
      <c r="P1283" s="373" t="s">
        <v>1182</v>
      </c>
      <c r="Q1283" s="372" t="s">
        <v>3638</v>
      </c>
      <c r="R1283" s="374">
        <v>20</v>
      </c>
      <c r="S1283" s="375">
        <v>30</v>
      </c>
      <c r="T1283" s="392">
        <v>30</v>
      </c>
      <c r="U1283" s="391" t="s">
        <v>10099</v>
      </c>
      <c r="V1283" s="376">
        <v>117.48628048780488</v>
      </c>
      <c r="W1283" s="378">
        <v>118.98536585365854</v>
      </c>
      <c r="X1283" s="377">
        <v>59.33417682926828</v>
      </c>
      <c r="Y1283" s="387" t="s">
        <v>633</v>
      </c>
      <c r="Z1283" s="395" t="s">
        <v>4557</v>
      </c>
      <c r="AA1283" s="380">
        <v>97</v>
      </c>
      <c r="AB1283" s="379" t="s">
        <v>3630</v>
      </c>
      <c r="AC1283" s="380">
        <v>2</v>
      </c>
      <c r="AD1283" s="379" t="s">
        <v>3630</v>
      </c>
      <c r="AE1283" s="394">
        <v>0</v>
      </c>
      <c r="AF1283" s="396">
        <v>7.8879999999999999</v>
      </c>
      <c r="AG1283" s="393">
        <v>0</v>
      </c>
      <c r="AH1283" s="397" t="s">
        <v>8985</v>
      </c>
      <c r="AL1283" s="525" t="s">
        <v>16925</v>
      </c>
      <c r="AM1283" s="513" t="s">
        <v>83</v>
      </c>
      <c r="AN1283" s="508">
        <v>100</v>
      </c>
      <c r="AO1283" s="514">
        <v>1554</v>
      </c>
      <c r="AP1283" s="498">
        <v>1554</v>
      </c>
      <c r="AQ1283" s="515">
        <v>0</v>
      </c>
      <c r="AR1283" s="512" t="s">
        <v>16926</v>
      </c>
      <c r="BA1283" s="338" t="s">
        <v>10110</v>
      </c>
    </row>
    <row r="1284" spans="2:53" ht="16.5" customHeight="1">
      <c r="B1284" s="398" t="s">
        <v>10105</v>
      </c>
      <c r="C1284" s="381" t="s">
        <v>10106</v>
      </c>
      <c r="D1284" s="383">
        <v>1554</v>
      </c>
      <c r="E1284" s="382" t="s">
        <v>633</v>
      </c>
      <c r="F1284" s="369" t="s">
        <v>10099</v>
      </c>
      <c r="G1284" s="385" t="s">
        <v>10107</v>
      </c>
      <c r="H1284" s="386"/>
      <c r="I1284" s="384" t="s">
        <v>404</v>
      </c>
      <c r="J1284" s="367" t="s">
        <v>1493</v>
      </c>
      <c r="K1284" s="366" t="s">
        <v>83</v>
      </c>
      <c r="L1284" s="387">
        <v>62</v>
      </c>
      <c r="M1284" s="388" t="s">
        <v>10109</v>
      </c>
      <c r="N1284" s="389">
        <v>1000</v>
      </c>
      <c r="O1284" s="390" t="s">
        <v>1182</v>
      </c>
      <c r="P1284" s="373" t="s">
        <v>1182</v>
      </c>
      <c r="Q1284" s="372" t="s">
        <v>3814</v>
      </c>
      <c r="R1284" s="374">
        <v>30</v>
      </c>
      <c r="S1284" s="375">
        <v>30</v>
      </c>
      <c r="T1284" s="392">
        <v>20</v>
      </c>
      <c r="U1284" s="391" t="s">
        <v>10099</v>
      </c>
      <c r="V1284" s="376">
        <v>117.484375</v>
      </c>
      <c r="W1284" s="378">
        <v>118.98333333333333</v>
      </c>
      <c r="X1284" s="377">
        <v>59.331145833333331</v>
      </c>
      <c r="Y1284" s="387" t="s">
        <v>633</v>
      </c>
      <c r="Z1284" s="395" t="s">
        <v>4557</v>
      </c>
      <c r="AA1284" s="380">
        <v>195</v>
      </c>
      <c r="AB1284" s="379" t="s">
        <v>3630</v>
      </c>
      <c r="AC1284" s="380">
        <v>10</v>
      </c>
      <c r="AD1284" s="379" t="s">
        <v>3630</v>
      </c>
      <c r="AE1284" s="394">
        <v>0</v>
      </c>
      <c r="AF1284" s="396">
        <v>0</v>
      </c>
      <c r="AG1284" s="393">
        <v>0</v>
      </c>
      <c r="AH1284" s="397" t="s">
        <v>633</v>
      </c>
      <c r="AL1284" s="525" t="s">
        <v>16927</v>
      </c>
      <c r="AM1284" s="513" t="s">
        <v>83</v>
      </c>
      <c r="AN1284" s="508">
        <v>100</v>
      </c>
      <c r="AO1284" s="514">
        <v>1554</v>
      </c>
      <c r="AP1284" s="498">
        <v>1554</v>
      </c>
      <c r="AQ1284" s="515">
        <v>0</v>
      </c>
      <c r="AR1284" s="512" t="s">
        <v>16928</v>
      </c>
      <c r="BA1284" s="338" t="s">
        <v>10116</v>
      </c>
    </row>
    <row r="1285" spans="2:53" ht="16.5" customHeight="1">
      <c r="B1285" s="398" t="s">
        <v>10111</v>
      </c>
      <c r="C1285" s="381" t="s">
        <v>10112</v>
      </c>
      <c r="D1285" s="383">
        <v>1555</v>
      </c>
      <c r="E1285" s="382" t="s">
        <v>633</v>
      </c>
      <c r="F1285" s="369" t="s">
        <v>10113</v>
      </c>
      <c r="G1285" s="385" t="s">
        <v>10114</v>
      </c>
      <c r="H1285" s="386"/>
      <c r="I1285" s="384" t="s">
        <v>357</v>
      </c>
      <c r="J1285" s="367" t="s">
        <v>687</v>
      </c>
      <c r="K1285" s="366" t="s">
        <v>83</v>
      </c>
      <c r="L1285" s="387">
        <v>20</v>
      </c>
      <c r="M1285" s="388" t="s">
        <v>10115</v>
      </c>
      <c r="N1285" s="389">
        <v>700</v>
      </c>
      <c r="O1285" s="390" t="s">
        <v>1350</v>
      </c>
      <c r="P1285" s="373" t="s">
        <v>1351</v>
      </c>
      <c r="Q1285" s="372" t="s">
        <v>3638</v>
      </c>
      <c r="R1285" s="374">
        <v>20</v>
      </c>
      <c r="S1285" s="375">
        <v>35</v>
      </c>
      <c r="T1285" s="392">
        <v>30</v>
      </c>
      <c r="U1285" s="391" t="s">
        <v>10113</v>
      </c>
      <c r="V1285" s="376">
        <v>117.45684130236774</v>
      </c>
      <c r="W1285" s="378">
        <v>118.95396405585893</v>
      </c>
      <c r="X1285" s="377">
        <v>59.314597320886676</v>
      </c>
      <c r="Y1285" s="387">
        <v>61.269999999999996</v>
      </c>
      <c r="Z1285" s="395" t="s">
        <v>3639</v>
      </c>
      <c r="AA1285" s="380">
        <v>105</v>
      </c>
      <c r="AB1285" s="379" t="s">
        <v>3630</v>
      </c>
      <c r="AC1285" s="380">
        <v>0</v>
      </c>
      <c r="AD1285" s="379" t="s">
        <v>3630</v>
      </c>
      <c r="AE1285" s="394">
        <v>0</v>
      </c>
      <c r="AF1285" s="396">
        <v>0</v>
      </c>
      <c r="AG1285" s="393">
        <v>0</v>
      </c>
      <c r="AH1285" s="397" t="s">
        <v>633</v>
      </c>
      <c r="AL1285" s="525" t="s">
        <v>16929</v>
      </c>
      <c r="AM1285" s="513" t="s">
        <v>84</v>
      </c>
      <c r="AN1285" s="508">
        <v>100</v>
      </c>
      <c r="AO1285" s="514">
        <v>1555</v>
      </c>
      <c r="AP1285" s="498">
        <v>1088</v>
      </c>
      <c r="AQ1285" s="515">
        <v>467</v>
      </c>
      <c r="AR1285" s="512" t="s">
        <v>16930</v>
      </c>
      <c r="BA1285" s="338" t="s">
        <v>10122</v>
      </c>
    </row>
    <row r="1286" spans="2:53" ht="16.5" customHeight="1">
      <c r="B1286" s="398" t="s">
        <v>10117</v>
      </c>
      <c r="C1286" s="381" t="s">
        <v>10118</v>
      </c>
      <c r="D1286" s="383">
        <v>1555</v>
      </c>
      <c r="E1286" s="382" t="s">
        <v>9712</v>
      </c>
      <c r="F1286" s="369" t="s">
        <v>10119</v>
      </c>
      <c r="G1286" s="385" t="s">
        <v>10120</v>
      </c>
      <c r="H1286" s="386"/>
      <c r="I1286" s="384" t="s">
        <v>331</v>
      </c>
      <c r="J1286" s="367" t="s">
        <v>107</v>
      </c>
      <c r="K1286" s="366" t="s">
        <v>84</v>
      </c>
      <c r="L1286" s="387">
        <v>7</v>
      </c>
      <c r="M1286" s="388" t="s">
        <v>10121</v>
      </c>
      <c r="N1286" s="389">
        <v>1000</v>
      </c>
      <c r="O1286" s="390" t="s">
        <v>1348</v>
      </c>
      <c r="P1286" s="373" t="s">
        <v>1349</v>
      </c>
      <c r="Q1286" s="372" t="s">
        <v>3638</v>
      </c>
      <c r="R1286" s="374">
        <v>38</v>
      </c>
      <c r="S1286" s="375">
        <v>25</v>
      </c>
      <c r="T1286" s="392">
        <v>25</v>
      </c>
      <c r="U1286" s="391" t="s">
        <v>10119</v>
      </c>
      <c r="V1286" s="376">
        <v>117.11868053065616</v>
      </c>
      <c r="W1286" s="378">
        <v>118.59325923269989</v>
      </c>
      <c r="X1286" s="377">
        <v>59.434030118321971</v>
      </c>
      <c r="Y1286" s="387">
        <v>59.51</v>
      </c>
      <c r="Z1286" s="395" t="s">
        <v>4557</v>
      </c>
      <c r="AA1286" s="380">
        <v>121.25</v>
      </c>
      <c r="AB1286" s="379" t="s">
        <v>3630</v>
      </c>
      <c r="AC1286" s="380">
        <v>10</v>
      </c>
      <c r="AD1286" s="379" t="s">
        <v>3630</v>
      </c>
      <c r="AE1286" s="394">
        <v>0</v>
      </c>
      <c r="AF1286" s="396">
        <v>0</v>
      </c>
      <c r="AG1286" s="393">
        <v>0</v>
      </c>
      <c r="AH1286" s="397" t="s">
        <v>633</v>
      </c>
      <c r="AL1286" s="525" t="s">
        <v>16931</v>
      </c>
      <c r="AM1286" s="513" t="s">
        <v>83</v>
      </c>
      <c r="AN1286" s="508">
        <v>100</v>
      </c>
      <c r="AO1286" s="514">
        <v>1555</v>
      </c>
      <c r="AP1286" s="498">
        <v>1555</v>
      </c>
      <c r="AQ1286" s="515">
        <v>0</v>
      </c>
      <c r="AR1286" s="512" t="s">
        <v>16932</v>
      </c>
      <c r="BA1286" s="338" t="s">
        <v>10127</v>
      </c>
    </row>
    <row r="1287" spans="2:53" ht="16.5" customHeight="1">
      <c r="B1287" s="398" t="s">
        <v>10123</v>
      </c>
      <c r="C1287" s="381" t="s">
        <v>10124</v>
      </c>
      <c r="D1287" s="383">
        <v>1556</v>
      </c>
      <c r="E1287" s="382" t="s">
        <v>633</v>
      </c>
      <c r="F1287" s="369" t="s">
        <v>10125</v>
      </c>
      <c r="G1287" s="385" t="s">
        <v>10126</v>
      </c>
      <c r="H1287" s="386"/>
      <c r="I1287" s="384" t="s">
        <v>404</v>
      </c>
      <c r="J1287" s="367" t="s">
        <v>1494</v>
      </c>
      <c r="K1287" s="366" t="s">
        <v>83</v>
      </c>
      <c r="L1287" s="387">
        <v>10</v>
      </c>
      <c r="M1287" s="388" t="s">
        <v>9968</v>
      </c>
      <c r="N1287" s="389">
        <v>1000</v>
      </c>
      <c r="O1287" s="390" t="s">
        <v>1182</v>
      </c>
      <c r="P1287" s="373" t="s">
        <v>1182</v>
      </c>
      <c r="Q1287" s="372" t="s">
        <v>3814</v>
      </c>
      <c r="R1287" s="374">
        <v>30</v>
      </c>
      <c r="S1287" s="375">
        <v>30</v>
      </c>
      <c r="T1287" s="392">
        <v>20</v>
      </c>
      <c r="U1287" s="391" t="s">
        <v>10125</v>
      </c>
      <c r="V1287" s="376">
        <v>117.40625</v>
      </c>
      <c r="W1287" s="378">
        <v>118.9</v>
      </c>
      <c r="X1287" s="377">
        <v>59.286874999999995</v>
      </c>
      <c r="Y1287" s="387" t="s">
        <v>633</v>
      </c>
      <c r="Z1287" s="395" t="s">
        <v>4557</v>
      </c>
      <c r="AA1287" s="380">
        <v>195</v>
      </c>
      <c r="AB1287" s="379" t="s">
        <v>3630</v>
      </c>
      <c r="AC1287" s="380">
        <v>10</v>
      </c>
      <c r="AD1287" s="379" t="s">
        <v>3630</v>
      </c>
      <c r="AE1287" s="394">
        <v>0</v>
      </c>
      <c r="AF1287" s="396">
        <v>0</v>
      </c>
      <c r="AG1287" s="393">
        <v>0</v>
      </c>
      <c r="AH1287" s="397" t="s">
        <v>633</v>
      </c>
      <c r="AL1287" s="525" t="s">
        <v>16933</v>
      </c>
      <c r="AM1287" s="513" t="s">
        <v>83</v>
      </c>
      <c r="AN1287" s="508">
        <v>100</v>
      </c>
      <c r="AO1287" s="514">
        <v>1556</v>
      </c>
      <c r="AP1287" s="498">
        <v>1556</v>
      </c>
      <c r="AQ1287" s="515">
        <v>0</v>
      </c>
      <c r="AR1287" s="512" t="s">
        <v>16934</v>
      </c>
      <c r="BA1287" s="338" t="s">
        <v>10131</v>
      </c>
    </row>
    <row r="1288" spans="2:53" ht="16.5" customHeight="1">
      <c r="B1288" s="398" t="s">
        <v>10123</v>
      </c>
      <c r="C1288" s="381" t="s">
        <v>10124</v>
      </c>
      <c r="D1288" s="383">
        <v>1556</v>
      </c>
      <c r="E1288" s="382" t="s">
        <v>633</v>
      </c>
      <c r="F1288" s="369" t="s">
        <v>10128</v>
      </c>
      <c r="G1288" s="385" t="s">
        <v>10129</v>
      </c>
      <c r="H1288" s="386"/>
      <c r="I1288" s="384" t="s">
        <v>862</v>
      </c>
      <c r="J1288" s="367" t="s">
        <v>864</v>
      </c>
      <c r="K1288" s="366" t="s">
        <v>83</v>
      </c>
      <c r="L1288" s="387">
        <v>20</v>
      </c>
      <c r="M1288" s="388" t="s">
        <v>10130</v>
      </c>
      <c r="N1288" s="389">
        <v>1000</v>
      </c>
      <c r="O1288" s="390" t="s">
        <v>1348</v>
      </c>
      <c r="P1288" s="373" t="s">
        <v>1349</v>
      </c>
      <c r="Q1288" s="372" t="s">
        <v>3638</v>
      </c>
      <c r="R1288" s="374">
        <v>20</v>
      </c>
      <c r="S1288" s="375">
        <v>35</v>
      </c>
      <c r="T1288" s="392">
        <v>25</v>
      </c>
      <c r="U1288" s="391" t="s">
        <v>10128</v>
      </c>
      <c r="V1288" s="376">
        <v>117.40212609970673</v>
      </c>
      <c r="W1288" s="378">
        <v>118.89560117302051</v>
      </c>
      <c r="X1288" s="377">
        <v>59.286136363636388</v>
      </c>
      <c r="Y1288" s="387">
        <v>59.14</v>
      </c>
      <c r="Z1288" s="395" t="s">
        <v>4557</v>
      </c>
      <c r="AA1288" s="380">
        <v>198</v>
      </c>
      <c r="AB1288" s="379" t="s">
        <v>3630</v>
      </c>
      <c r="AC1288" s="380">
        <v>10</v>
      </c>
      <c r="AD1288" s="379" t="s">
        <v>3630</v>
      </c>
      <c r="AE1288" s="394">
        <v>0</v>
      </c>
      <c r="AF1288" s="396">
        <v>0</v>
      </c>
      <c r="AG1288" s="393">
        <v>0</v>
      </c>
      <c r="AH1288" s="397" t="s">
        <v>633</v>
      </c>
      <c r="AL1288" s="525" t="s">
        <v>16935</v>
      </c>
      <c r="AM1288" s="513" t="s">
        <v>83</v>
      </c>
      <c r="AN1288" s="508">
        <v>100</v>
      </c>
      <c r="AO1288" s="514">
        <v>1556</v>
      </c>
      <c r="AP1288" s="498">
        <v>1556</v>
      </c>
      <c r="AQ1288" s="515">
        <v>0</v>
      </c>
      <c r="AR1288" s="512" t="s">
        <v>16934</v>
      </c>
      <c r="BA1288" s="338" t="s">
        <v>10133</v>
      </c>
    </row>
    <row r="1289" spans="2:53" ht="16.5" customHeight="1">
      <c r="B1289" s="398" t="s">
        <v>10123</v>
      </c>
      <c r="C1289" s="381" t="s">
        <v>10124</v>
      </c>
      <c r="D1289" s="383">
        <v>1557</v>
      </c>
      <c r="E1289" s="382" t="s">
        <v>633</v>
      </c>
      <c r="F1289" s="369" t="s">
        <v>10128</v>
      </c>
      <c r="G1289" s="385" t="s">
        <v>10129</v>
      </c>
      <c r="H1289" s="386"/>
      <c r="I1289" s="384" t="s">
        <v>331</v>
      </c>
      <c r="J1289" s="367" t="s">
        <v>973</v>
      </c>
      <c r="K1289" s="366" t="s">
        <v>83</v>
      </c>
      <c r="L1289" s="387">
        <v>6</v>
      </c>
      <c r="M1289" s="388" t="s">
        <v>10132</v>
      </c>
      <c r="N1289" s="389">
        <v>1000</v>
      </c>
      <c r="O1289" s="390" t="s">
        <v>1348</v>
      </c>
      <c r="P1289" s="373" t="s">
        <v>1349</v>
      </c>
      <c r="Q1289" s="372" t="s">
        <v>3638</v>
      </c>
      <c r="R1289" s="374">
        <v>25</v>
      </c>
      <c r="S1289" s="375">
        <v>38</v>
      </c>
      <c r="T1289" s="392">
        <v>25</v>
      </c>
      <c r="U1289" s="391" t="s">
        <v>10128</v>
      </c>
      <c r="V1289" s="376">
        <v>117.40162271805274</v>
      </c>
      <c r="W1289" s="378">
        <v>118.89506423258958</v>
      </c>
      <c r="X1289" s="377">
        <v>59.28665652467884</v>
      </c>
      <c r="Y1289" s="387">
        <v>59.14</v>
      </c>
      <c r="Z1289" s="395" t="s">
        <v>4557</v>
      </c>
      <c r="AA1289" s="380">
        <v>121.25</v>
      </c>
      <c r="AB1289" s="379" t="s">
        <v>3630</v>
      </c>
      <c r="AC1289" s="380">
        <v>10</v>
      </c>
      <c r="AD1289" s="379" t="s">
        <v>3630</v>
      </c>
      <c r="AE1289" s="394">
        <v>0</v>
      </c>
      <c r="AF1289" s="396">
        <v>0</v>
      </c>
      <c r="AG1289" s="393">
        <v>0</v>
      </c>
      <c r="AH1289" s="397" t="s">
        <v>633</v>
      </c>
      <c r="AL1289" s="525" t="s">
        <v>16936</v>
      </c>
      <c r="AM1289" s="513" t="s">
        <v>84</v>
      </c>
      <c r="AN1289" s="508">
        <v>100</v>
      </c>
      <c r="AO1289" s="514">
        <v>1557</v>
      </c>
      <c r="AP1289" s="498">
        <v>1089</v>
      </c>
      <c r="AQ1289" s="515">
        <v>468</v>
      </c>
      <c r="AR1289" s="512" t="s">
        <v>16937</v>
      </c>
      <c r="BA1289" s="338" t="s">
        <v>10139</v>
      </c>
    </row>
    <row r="1290" spans="2:53" ht="16.5" customHeight="1">
      <c r="B1290" s="398" t="s">
        <v>10134</v>
      </c>
      <c r="C1290" s="381" t="s">
        <v>10135</v>
      </c>
      <c r="D1290" s="383">
        <v>1557</v>
      </c>
      <c r="E1290" s="382" t="s">
        <v>10136</v>
      </c>
      <c r="F1290" s="369" t="s">
        <v>10137</v>
      </c>
      <c r="G1290" s="385" t="s">
        <v>9967</v>
      </c>
      <c r="H1290" s="386"/>
      <c r="I1290" s="384" t="s">
        <v>331</v>
      </c>
      <c r="J1290" s="367" t="s">
        <v>848</v>
      </c>
      <c r="K1290" s="366" t="s">
        <v>84</v>
      </c>
      <c r="L1290" s="387">
        <v>6</v>
      </c>
      <c r="M1290" s="388" t="s">
        <v>10138</v>
      </c>
      <c r="N1290" s="389">
        <v>1000</v>
      </c>
      <c r="O1290" s="390" t="s">
        <v>1348</v>
      </c>
      <c r="P1290" s="373" t="s">
        <v>1349</v>
      </c>
      <c r="Q1290" s="372" t="s">
        <v>3638</v>
      </c>
      <c r="R1290" s="374">
        <v>38</v>
      </c>
      <c r="S1290" s="375">
        <v>25</v>
      </c>
      <c r="T1290" s="392">
        <v>25</v>
      </c>
      <c r="U1290" s="391" t="s">
        <v>10137</v>
      </c>
      <c r="V1290" s="376">
        <v>117.08856220867696</v>
      </c>
      <c r="W1290" s="378">
        <v>118.56113302258876</v>
      </c>
      <c r="X1290" s="377">
        <v>59.420152384367142</v>
      </c>
      <c r="Y1290" s="387">
        <v>59.489999999999995</v>
      </c>
      <c r="Z1290" s="395" t="s">
        <v>4557</v>
      </c>
      <c r="AA1290" s="380">
        <v>121.25</v>
      </c>
      <c r="AB1290" s="379" t="s">
        <v>3630</v>
      </c>
      <c r="AC1290" s="380">
        <v>10</v>
      </c>
      <c r="AD1290" s="379" t="s">
        <v>3630</v>
      </c>
      <c r="AE1290" s="394">
        <v>0</v>
      </c>
      <c r="AF1290" s="396">
        <v>0</v>
      </c>
      <c r="AG1290" s="393">
        <v>0</v>
      </c>
      <c r="AH1290" s="397" t="s">
        <v>633</v>
      </c>
      <c r="AL1290" s="525" t="s">
        <v>16938</v>
      </c>
      <c r="AM1290" s="513" t="s">
        <v>83</v>
      </c>
      <c r="AN1290" s="508">
        <v>100</v>
      </c>
      <c r="AO1290" s="514">
        <v>1557</v>
      </c>
      <c r="AP1290" s="498">
        <v>1557</v>
      </c>
      <c r="AQ1290" s="515">
        <v>0</v>
      </c>
      <c r="AR1290" s="512" t="s">
        <v>16939</v>
      </c>
      <c r="BA1290" s="338" t="s">
        <v>10144</v>
      </c>
    </row>
    <row r="1291" spans="2:53" ht="16.5" customHeight="1">
      <c r="B1291" s="398" t="s">
        <v>10140</v>
      </c>
      <c r="C1291" s="381" t="s">
        <v>10141</v>
      </c>
      <c r="D1291" s="383">
        <v>1558</v>
      </c>
      <c r="E1291" s="382" t="s">
        <v>633</v>
      </c>
      <c r="F1291" s="369" t="s">
        <v>10142</v>
      </c>
      <c r="G1291" s="385" t="s">
        <v>10143</v>
      </c>
      <c r="H1291" s="386"/>
      <c r="I1291" s="384" t="s">
        <v>324</v>
      </c>
      <c r="J1291" s="367" t="s">
        <v>994</v>
      </c>
      <c r="K1291" s="366" t="s">
        <v>83</v>
      </c>
      <c r="L1291" s="387">
        <v>16</v>
      </c>
      <c r="M1291" s="388" t="s">
        <v>8639</v>
      </c>
      <c r="N1291" s="389">
        <v>1000</v>
      </c>
      <c r="O1291" s="390" t="s">
        <v>1348</v>
      </c>
      <c r="P1291" s="373" t="s">
        <v>1348</v>
      </c>
      <c r="Q1291" s="372" t="s">
        <v>3638</v>
      </c>
      <c r="R1291" s="374">
        <v>20</v>
      </c>
      <c r="S1291" s="375">
        <v>30</v>
      </c>
      <c r="T1291" s="392">
        <v>30</v>
      </c>
      <c r="U1291" s="391" t="s">
        <v>10142</v>
      </c>
      <c r="V1291" s="376">
        <v>117.37846220722352</v>
      </c>
      <c r="W1291" s="378">
        <v>118.87035968770509</v>
      </c>
      <c r="X1291" s="377">
        <v>59.270589052535705</v>
      </c>
      <c r="Y1291" s="387" t="s">
        <v>633</v>
      </c>
      <c r="Z1291" s="395" t="s">
        <v>4557</v>
      </c>
      <c r="AA1291" s="380">
        <v>198</v>
      </c>
      <c r="AB1291" s="379" t="s">
        <v>3630</v>
      </c>
      <c r="AC1291" s="380">
        <v>10</v>
      </c>
      <c r="AD1291" s="379" t="s">
        <v>3630</v>
      </c>
      <c r="AE1291" s="394">
        <v>0</v>
      </c>
      <c r="AF1291" s="396">
        <v>0</v>
      </c>
      <c r="AG1291" s="393">
        <v>0</v>
      </c>
      <c r="AH1291" s="397" t="s">
        <v>633</v>
      </c>
      <c r="AL1291" s="525" t="s">
        <v>16940</v>
      </c>
      <c r="AM1291" s="513" t="s">
        <v>83</v>
      </c>
      <c r="AN1291" s="508">
        <v>100</v>
      </c>
      <c r="AO1291" s="514">
        <v>1558</v>
      </c>
      <c r="AP1291" s="498">
        <v>1558</v>
      </c>
      <c r="AQ1291" s="515">
        <v>0</v>
      </c>
      <c r="AR1291" s="512" t="s">
        <v>16939</v>
      </c>
      <c r="BA1291" s="338" t="s">
        <v>10145</v>
      </c>
    </row>
    <row r="1292" spans="2:53" ht="16.5" customHeight="1">
      <c r="B1292" s="398" t="s">
        <v>10140</v>
      </c>
      <c r="C1292" s="381" t="s">
        <v>10141</v>
      </c>
      <c r="D1292" s="383">
        <v>1558</v>
      </c>
      <c r="E1292" s="382" t="s">
        <v>633</v>
      </c>
      <c r="F1292" s="369" t="s">
        <v>10142</v>
      </c>
      <c r="G1292" s="385" t="s">
        <v>10143</v>
      </c>
      <c r="H1292" s="386"/>
      <c r="I1292" s="384" t="s">
        <v>324</v>
      </c>
      <c r="J1292" s="367" t="s">
        <v>968</v>
      </c>
      <c r="K1292" s="366" t="s">
        <v>83</v>
      </c>
      <c r="L1292" s="387">
        <v>6</v>
      </c>
      <c r="M1292" s="388" t="s">
        <v>8639</v>
      </c>
      <c r="N1292" s="389">
        <v>1000</v>
      </c>
      <c r="O1292" s="390" t="s">
        <v>1348</v>
      </c>
      <c r="P1292" s="373" t="s">
        <v>1348</v>
      </c>
      <c r="Q1292" s="372" t="s">
        <v>3638</v>
      </c>
      <c r="R1292" s="374">
        <v>20</v>
      </c>
      <c r="S1292" s="375">
        <v>30</v>
      </c>
      <c r="T1292" s="392">
        <v>30</v>
      </c>
      <c r="U1292" s="391" t="s">
        <v>10142</v>
      </c>
      <c r="V1292" s="376">
        <v>117.37846220722352</v>
      </c>
      <c r="W1292" s="378">
        <v>118.87035968770509</v>
      </c>
      <c r="X1292" s="377">
        <v>59.270589052535705</v>
      </c>
      <c r="Y1292" s="387" t="s">
        <v>633</v>
      </c>
      <c r="Z1292" s="395" t="s">
        <v>4557</v>
      </c>
      <c r="AA1292" s="380">
        <v>198</v>
      </c>
      <c r="AB1292" s="379" t="s">
        <v>3630</v>
      </c>
      <c r="AC1292" s="380">
        <v>10</v>
      </c>
      <c r="AD1292" s="379" t="s">
        <v>3630</v>
      </c>
      <c r="AE1292" s="394">
        <v>0</v>
      </c>
      <c r="AF1292" s="396">
        <v>0</v>
      </c>
      <c r="AG1292" s="393">
        <v>0</v>
      </c>
      <c r="AH1292" s="397" t="s">
        <v>633</v>
      </c>
      <c r="AL1292" s="525" t="s">
        <v>16941</v>
      </c>
      <c r="AM1292" s="513" t="s">
        <v>83</v>
      </c>
      <c r="AN1292" s="508">
        <v>100</v>
      </c>
      <c r="AO1292" s="514">
        <v>1558</v>
      </c>
      <c r="AP1292" s="498">
        <v>1558</v>
      </c>
      <c r="AQ1292" s="515">
        <v>0</v>
      </c>
      <c r="AR1292" s="512" t="s">
        <v>16939</v>
      </c>
      <c r="BA1292" s="338" t="s">
        <v>10146</v>
      </c>
    </row>
    <row r="1293" spans="2:53" ht="16.5" customHeight="1">
      <c r="B1293" s="398" t="s">
        <v>10140</v>
      </c>
      <c r="C1293" s="381" t="s">
        <v>10141</v>
      </c>
      <c r="D1293" s="383">
        <v>1559</v>
      </c>
      <c r="E1293" s="382" t="s">
        <v>633</v>
      </c>
      <c r="F1293" s="369" t="s">
        <v>10142</v>
      </c>
      <c r="G1293" s="385" t="s">
        <v>10143</v>
      </c>
      <c r="H1293" s="386"/>
      <c r="I1293" s="384" t="s">
        <v>324</v>
      </c>
      <c r="J1293" s="367" t="s">
        <v>996</v>
      </c>
      <c r="K1293" s="366" t="s">
        <v>83</v>
      </c>
      <c r="L1293" s="387">
        <v>13</v>
      </c>
      <c r="M1293" s="388" t="s">
        <v>8639</v>
      </c>
      <c r="N1293" s="389">
        <v>1000</v>
      </c>
      <c r="O1293" s="390" t="s">
        <v>1348</v>
      </c>
      <c r="P1293" s="373" t="s">
        <v>1348</v>
      </c>
      <c r="Q1293" s="372" t="s">
        <v>3638</v>
      </c>
      <c r="R1293" s="374">
        <v>20</v>
      </c>
      <c r="S1293" s="375">
        <v>30</v>
      </c>
      <c r="T1293" s="392">
        <v>30</v>
      </c>
      <c r="U1293" s="391" t="s">
        <v>10142</v>
      </c>
      <c r="V1293" s="376">
        <v>117.37846220722352</v>
      </c>
      <c r="W1293" s="378">
        <v>118.87035968770509</v>
      </c>
      <c r="X1293" s="377">
        <v>59.270589052535705</v>
      </c>
      <c r="Y1293" s="387" t="s">
        <v>633</v>
      </c>
      <c r="Z1293" s="395" t="s">
        <v>4557</v>
      </c>
      <c r="AA1293" s="380">
        <v>198</v>
      </c>
      <c r="AB1293" s="379" t="s">
        <v>3630</v>
      </c>
      <c r="AC1293" s="380">
        <v>10</v>
      </c>
      <c r="AD1293" s="379" t="s">
        <v>3630</v>
      </c>
      <c r="AE1293" s="394">
        <v>0</v>
      </c>
      <c r="AF1293" s="396">
        <v>0</v>
      </c>
      <c r="AG1293" s="393">
        <v>0</v>
      </c>
      <c r="AH1293" s="397" t="s">
        <v>633</v>
      </c>
      <c r="AL1293" s="525" t="s">
        <v>16942</v>
      </c>
      <c r="AM1293" s="513" t="s">
        <v>83</v>
      </c>
      <c r="AN1293" s="508">
        <v>100</v>
      </c>
      <c r="AO1293" s="514">
        <v>1559</v>
      </c>
      <c r="AP1293" s="498">
        <v>1559</v>
      </c>
      <c r="AQ1293" s="515">
        <v>0</v>
      </c>
      <c r="AR1293" s="512" t="s">
        <v>16939</v>
      </c>
      <c r="BA1293" s="338" t="s">
        <v>10147</v>
      </c>
    </row>
    <row r="1294" spans="2:53" ht="16.5" customHeight="1">
      <c r="B1294" s="398" t="s">
        <v>10140</v>
      </c>
      <c r="C1294" s="381" t="s">
        <v>10141</v>
      </c>
      <c r="D1294" s="383">
        <v>1559</v>
      </c>
      <c r="E1294" s="382" t="s">
        <v>633</v>
      </c>
      <c r="F1294" s="369" t="s">
        <v>10142</v>
      </c>
      <c r="G1294" s="385" t="s">
        <v>10143</v>
      </c>
      <c r="H1294" s="386"/>
      <c r="I1294" s="384" t="s">
        <v>324</v>
      </c>
      <c r="J1294" s="367" t="s">
        <v>68</v>
      </c>
      <c r="K1294" s="366" t="s">
        <v>83</v>
      </c>
      <c r="L1294" s="387">
        <v>31</v>
      </c>
      <c r="M1294" s="388" t="s">
        <v>8639</v>
      </c>
      <c r="N1294" s="389">
        <v>1000</v>
      </c>
      <c r="O1294" s="390" t="s">
        <v>1348</v>
      </c>
      <c r="P1294" s="373" t="s">
        <v>1348</v>
      </c>
      <c r="Q1294" s="372" t="s">
        <v>3638</v>
      </c>
      <c r="R1294" s="374">
        <v>20</v>
      </c>
      <c r="S1294" s="375">
        <v>30</v>
      </c>
      <c r="T1294" s="392">
        <v>30</v>
      </c>
      <c r="U1294" s="391" t="s">
        <v>10142</v>
      </c>
      <c r="V1294" s="376">
        <v>117.37846220722352</v>
      </c>
      <c r="W1294" s="378">
        <v>118.87035968770509</v>
      </c>
      <c r="X1294" s="377">
        <v>59.270589052535705</v>
      </c>
      <c r="Y1294" s="387" t="s">
        <v>633</v>
      </c>
      <c r="Z1294" s="395" t="s">
        <v>4557</v>
      </c>
      <c r="AA1294" s="380">
        <v>198</v>
      </c>
      <c r="AB1294" s="379" t="s">
        <v>3630</v>
      </c>
      <c r="AC1294" s="380">
        <v>10</v>
      </c>
      <c r="AD1294" s="379" t="s">
        <v>3630</v>
      </c>
      <c r="AE1294" s="394">
        <v>0</v>
      </c>
      <c r="AF1294" s="396">
        <v>0</v>
      </c>
      <c r="AG1294" s="393">
        <v>0</v>
      </c>
      <c r="AH1294" s="397" t="s">
        <v>633</v>
      </c>
      <c r="AL1294" s="525" t="s">
        <v>16943</v>
      </c>
      <c r="AM1294" s="513" t="s">
        <v>83</v>
      </c>
      <c r="AN1294" s="508">
        <v>100</v>
      </c>
      <c r="AO1294" s="514">
        <v>1559</v>
      </c>
      <c r="AP1294" s="498">
        <v>1559</v>
      </c>
      <c r="AQ1294" s="515">
        <v>0</v>
      </c>
      <c r="AR1294" s="512" t="s">
        <v>16939</v>
      </c>
      <c r="BA1294" s="338" t="s">
        <v>10149</v>
      </c>
    </row>
    <row r="1295" spans="2:53" ht="16.5" customHeight="1">
      <c r="B1295" s="398" t="s">
        <v>10140</v>
      </c>
      <c r="C1295" s="381" t="s">
        <v>10141</v>
      </c>
      <c r="D1295" s="383">
        <v>1560</v>
      </c>
      <c r="E1295" s="382" t="s">
        <v>633</v>
      </c>
      <c r="F1295" s="369" t="s">
        <v>10142</v>
      </c>
      <c r="G1295" s="385" t="s">
        <v>10143</v>
      </c>
      <c r="H1295" s="386"/>
      <c r="I1295" s="384" t="s">
        <v>402</v>
      </c>
      <c r="J1295" s="367" t="s">
        <v>814</v>
      </c>
      <c r="K1295" s="366" t="s">
        <v>83</v>
      </c>
      <c r="L1295" s="387">
        <v>18</v>
      </c>
      <c r="M1295" s="388" t="s">
        <v>10148</v>
      </c>
      <c r="N1295" s="389">
        <v>1000</v>
      </c>
      <c r="O1295" s="390" t="s">
        <v>1348</v>
      </c>
      <c r="P1295" s="373" t="s">
        <v>1348</v>
      </c>
      <c r="Q1295" s="372" t="s">
        <v>3638</v>
      </c>
      <c r="R1295" s="374">
        <v>20</v>
      </c>
      <c r="S1295" s="375">
        <v>30</v>
      </c>
      <c r="T1295" s="392">
        <v>30</v>
      </c>
      <c r="U1295" s="391" t="s">
        <v>10142</v>
      </c>
      <c r="V1295" s="376">
        <v>117.37846220722352</v>
      </c>
      <c r="W1295" s="378">
        <v>118.87035968770509</v>
      </c>
      <c r="X1295" s="377">
        <v>59.270589052535705</v>
      </c>
      <c r="Y1295" s="387" t="s">
        <v>633</v>
      </c>
      <c r="Z1295" s="395" t="s">
        <v>4557</v>
      </c>
      <c r="AA1295" s="380">
        <v>196</v>
      </c>
      <c r="AB1295" s="379" t="s">
        <v>3630</v>
      </c>
      <c r="AC1295" s="380">
        <v>0</v>
      </c>
      <c r="AD1295" s="379" t="s">
        <v>3630</v>
      </c>
      <c r="AE1295" s="394">
        <v>0</v>
      </c>
      <c r="AF1295" s="396">
        <v>0</v>
      </c>
      <c r="AG1295" s="393">
        <v>0</v>
      </c>
      <c r="AH1295" s="397" t="s">
        <v>633</v>
      </c>
      <c r="AL1295" s="525" t="s">
        <v>16944</v>
      </c>
      <c r="AM1295" s="513" t="s">
        <v>83</v>
      </c>
      <c r="AN1295" s="508">
        <v>100</v>
      </c>
      <c r="AO1295" s="514">
        <v>1560</v>
      </c>
      <c r="AP1295" s="498">
        <v>1560</v>
      </c>
      <c r="AQ1295" s="515">
        <v>0</v>
      </c>
      <c r="AR1295" s="512" t="s">
        <v>16945</v>
      </c>
      <c r="BA1295" s="338" t="s">
        <v>10155</v>
      </c>
    </row>
    <row r="1296" spans="2:53" ht="16.5" customHeight="1">
      <c r="B1296" s="398" t="s">
        <v>10150</v>
      </c>
      <c r="C1296" s="381" t="s">
        <v>10151</v>
      </c>
      <c r="D1296" s="383">
        <v>1560</v>
      </c>
      <c r="E1296" s="382" t="s">
        <v>633</v>
      </c>
      <c r="F1296" s="369" t="s">
        <v>10152</v>
      </c>
      <c r="G1296" s="385" t="s">
        <v>9749</v>
      </c>
      <c r="H1296" s="386"/>
      <c r="I1296" s="384" t="s">
        <v>862</v>
      </c>
      <c r="J1296" s="367" t="s">
        <v>869</v>
      </c>
      <c r="K1296" s="366" t="s">
        <v>83</v>
      </c>
      <c r="L1296" s="387">
        <v>27</v>
      </c>
      <c r="M1296" s="388" t="s">
        <v>10154</v>
      </c>
      <c r="N1296" s="389">
        <v>1000</v>
      </c>
      <c r="O1296" s="390" t="s">
        <v>1348</v>
      </c>
      <c r="P1296" s="373" t="s">
        <v>1349</v>
      </c>
      <c r="Q1296" s="372" t="s">
        <v>3638</v>
      </c>
      <c r="R1296" s="374">
        <v>20</v>
      </c>
      <c r="S1296" s="375">
        <v>35</v>
      </c>
      <c r="T1296" s="392">
        <v>25</v>
      </c>
      <c r="U1296" s="391" t="s">
        <v>10152</v>
      </c>
      <c r="V1296" s="376">
        <v>117.35813782991202</v>
      </c>
      <c r="W1296" s="378">
        <v>118.84868035190615</v>
      </c>
      <c r="X1296" s="377">
        <v>59.261590909090913</v>
      </c>
      <c r="Y1296" s="387">
        <v>59.11</v>
      </c>
      <c r="Z1296" s="395" t="s">
        <v>4557</v>
      </c>
      <c r="AA1296" s="380">
        <v>198</v>
      </c>
      <c r="AB1296" s="379" t="s">
        <v>3630</v>
      </c>
      <c r="AC1296" s="380">
        <v>10</v>
      </c>
      <c r="AD1296" s="379" t="s">
        <v>3630</v>
      </c>
      <c r="AE1296" s="394">
        <v>0</v>
      </c>
      <c r="AF1296" s="396">
        <v>0</v>
      </c>
      <c r="AG1296" s="393">
        <v>0</v>
      </c>
      <c r="AH1296" s="397" t="s">
        <v>633</v>
      </c>
      <c r="AL1296" s="525" t="s">
        <v>16946</v>
      </c>
      <c r="AM1296" s="513" t="s">
        <v>84</v>
      </c>
      <c r="AN1296" s="508">
        <v>100</v>
      </c>
      <c r="AO1296" s="514">
        <v>1560</v>
      </c>
      <c r="AP1296" s="498">
        <v>1094</v>
      </c>
      <c r="AQ1296" s="515">
        <v>466</v>
      </c>
      <c r="AR1296" s="512" t="s">
        <v>16947</v>
      </c>
      <c r="BA1296" s="338" t="s">
        <v>10161</v>
      </c>
    </row>
    <row r="1297" spans="2:53" ht="16.5" customHeight="1">
      <c r="B1297" s="398" t="s">
        <v>10156</v>
      </c>
      <c r="C1297" s="381" t="s">
        <v>10157</v>
      </c>
      <c r="D1297" s="383">
        <v>1561</v>
      </c>
      <c r="E1297" s="382" t="s">
        <v>10158</v>
      </c>
      <c r="F1297" s="369" t="s">
        <v>10152</v>
      </c>
      <c r="G1297" s="385" t="s">
        <v>10159</v>
      </c>
      <c r="H1297" s="386"/>
      <c r="I1297" s="384" t="s">
        <v>626</v>
      </c>
      <c r="J1297" s="367" t="s">
        <v>1097</v>
      </c>
      <c r="K1297" s="366" t="s">
        <v>84</v>
      </c>
      <c r="L1297" s="387">
        <v>160</v>
      </c>
      <c r="M1297" s="388" t="s">
        <v>10160</v>
      </c>
      <c r="N1297" s="389">
        <v>800</v>
      </c>
      <c r="O1297" s="390" t="s">
        <v>1182</v>
      </c>
      <c r="P1297" s="373" t="s">
        <v>1182</v>
      </c>
      <c r="Q1297" s="372" t="s">
        <v>3638</v>
      </c>
      <c r="R1297" s="374">
        <v>25</v>
      </c>
      <c r="S1297" s="375">
        <v>25</v>
      </c>
      <c r="T1297" s="392">
        <v>25</v>
      </c>
      <c r="U1297" s="391" t="s">
        <v>10152</v>
      </c>
      <c r="V1297" s="376">
        <v>117.35416666666667</v>
      </c>
      <c r="W1297" s="378">
        <v>118.84444444444443</v>
      </c>
      <c r="X1297" s="377">
        <v>59.550694444444446</v>
      </c>
      <c r="Y1297" s="387" t="s">
        <v>633</v>
      </c>
      <c r="Z1297" s="395" t="s">
        <v>4557</v>
      </c>
      <c r="AA1297" s="380">
        <v>190</v>
      </c>
      <c r="AB1297" s="379" t="s">
        <v>3630</v>
      </c>
      <c r="AC1297" s="380">
        <v>0</v>
      </c>
      <c r="AD1297" s="379" t="s">
        <v>3630</v>
      </c>
      <c r="AE1297" s="394">
        <v>0</v>
      </c>
      <c r="AF1297" s="396">
        <v>0</v>
      </c>
      <c r="AG1297" s="393">
        <v>0</v>
      </c>
      <c r="AH1297" s="397" t="s">
        <v>633</v>
      </c>
      <c r="AL1297" s="525" t="s">
        <v>16948</v>
      </c>
      <c r="AM1297" s="513" t="s">
        <v>83</v>
      </c>
      <c r="AN1297" s="508">
        <v>100</v>
      </c>
      <c r="AO1297" s="514">
        <v>1561</v>
      </c>
      <c r="AP1297" s="498">
        <v>1561</v>
      </c>
      <c r="AQ1297" s="515">
        <v>0</v>
      </c>
      <c r="AR1297" s="512" t="s">
        <v>16949</v>
      </c>
      <c r="BA1297" s="338" t="s">
        <v>10168</v>
      </c>
    </row>
    <row r="1298" spans="2:53" ht="16.5" customHeight="1">
      <c r="B1298" s="398" t="s">
        <v>10162</v>
      </c>
      <c r="C1298" s="381" t="s">
        <v>10163</v>
      </c>
      <c r="D1298" s="383">
        <v>1561</v>
      </c>
      <c r="E1298" s="382" t="s">
        <v>633</v>
      </c>
      <c r="F1298" s="369" t="s">
        <v>10164</v>
      </c>
      <c r="G1298" s="385" t="s">
        <v>10165</v>
      </c>
      <c r="H1298" s="386"/>
      <c r="I1298" s="384" t="s">
        <v>331</v>
      </c>
      <c r="J1298" s="367" t="s">
        <v>970</v>
      </c>
      <c r="K1298" s="366" t="s">
        <v>83</v>
      </c>
      <c r="L1298" s="387">
        <v>13</v>
      </c>
      <c r="M1298" s="388" t="s">
        <v>10167</v>
      </c>
      <c r="N1298" s="389">
        <v>1000</v>
      </c>
      <c r="O1298" s="390" t="s">
        <v>1348</v>
      </c>
      <c r="P1298" s="373" t="s">
        <v>1349</v>
      </c>
      <c r="Q1298" s="372" t="s">
        <v>3638</v>
      </c>
      <c r="R1298" s="374">
        <v>25</v>
      </c>
      <c r="S1298" s="375">
        <v>38</v>
      </c>
      <c r="T1298" s="392">
        <v>25</v>
      </c>
      <c r="U1298" s="391" t="s">
        <v>10164</v>
      </c>
      <c r="V1298" s="376">
        <v>117.34482758620689</v>
      </c>
      <c r="W1298" s="378">
        <v>118.83448275862067</v>
      </c>
      <c r="X1298" s="377">
        <v>59.255344827586221</v>
      </c>
      <c r="Y1298" s="387">
        <v>59.1</v>
      </c>
      <c r="Z1298" s="395" t="s">
        <v>4557</v>
      </c>
      <c r="AA1298" s="380">
        <v>121.25</v>
      </c>
      <c r="AB1298" s="379" t="s">
        <v>3630</v>
      </c>
      <c r="AC1298" s="380">
        <v>10</v>
      </c>
      <c r="AD1298" s="379" t="s">
        <v>3630</v>
      </c>
      <c r="AE1298" s="394">
        <v>0</v>
      </c>
      <c r="AF1298" s="396">
        <v>0</v>
      </c>
      <c r="AG1298" s="393">
        <v>0</v>
      </c>
      <c r="AH1298" s="397" t="s">
        <v>633</v>
      </c>
      <c r="AL1298" s="525" t="s">
        <v>16950</v>
      </c>
      <c r="AM1298" s="513" t="s">
        <v>83</v>
      </c>
      <c r="AN1298" s="508">
        <v>100</v>
      </c>
      <c r="AO1298" s="514">
        <v>1561</v>
      </c>
      <c r="AP1298" s="498">
        <v>1561</v>
      </c>
      <c r="AQ1298" s="515">
        <v>0</v>
      </c>
      <c r="AR1298" s="512" t="s">
        <v>16951</v>
      </c>
      <c r="BA1298" s="338" t="s">
        <v>10174</v>
      </c>
    </row>
    <row r="1299" spans="2:53" ht="16.5" customHeight="1">
      <c r="B1299" s="398" t="s">
        <v>10169</v>
      </c>
      <c r="C1299" s="381" t="s">
        <v>10170</v>
      </c>
      <c r="D1299" s="383">
        <v>1562</v>
      </c>
      <c r="E1299" s="382" t="s">
        <v>633</v>
      </c>
      <c r="F1299" s="369" t="s">
        <v>10171</v>
      </c>
      <c r="G1299" s="385" t="s">
        <v>10172</v>
      </c>
      <c r="H1299" s="386"/>
      <c r="I1299" s="384" t="s">
        <v>331</v>
      </c>
      <c r="J1299" s="367" t="s">
        <v>68</v>
      </c>
      <c r="K1299" s="366" t="s">
        <v>83</v>
      </c>
      <c r="L1299" s="387">
        <v>12</v>
      </c>
      <c r="M1299" s="388" t="s">
        <v>10173</v>
      </c>
      <c r="N1299" s="389">
        <v>1000</v>
      </c>
      <c r="O1299" s="390" t="s">
        <v>1348</v>
      </c>
      <c r="P1299" s="373" t="s">
        <v>1349</v>
      </c>
      <c r="Q1299" s="372" t="s">
        <v>3638</v>
      </c>
      <c r="R1299" s="374">
        <v>25</v>
      </c>
      <c r="S1299" s="375">
        <v>38</v>
      </c>
      <c r="T1299" s="392">
        <v>25</v>
      </c>
      <c r="U1299" s="391" t="s">
        <v>10171</v>
      </c>
      <c r="V1299" s="376">
        <v>117.33265720081134</v>
      </c>
      <c r="W1299" s="378">
        <v>118.82150101419876</v>
      </c>
      <c r="X1299" s="377">
        <v>59.247920892494932</v>
      </c>
      <c r="Y1299" s="387">
        <v>59.089999999999996</v>
      </c>
      <c r="Z1299" s="395" t="s">
        <v>4557</v>
      </c>
      <c r="AA1299" s="380">
        <v>121.25</v>
      </c>
      <c r="AB1299" s="379" t="s">
        <v>3630</v>
      </c>
      <c r="AC1299" s="380">
        <v>10</v>
      </c>
      <c r="AD1299" s="379" t="s">
        <v>3630</v>
      </c>
      <c r="AE1299" s="394">
        <v>0</v>
      </c>
      <c r="AF1299" s="396">
        <v>0</v>
      </c>
      <c r="AG1299" s="393">
        <v>0</v>
      </c>
      <c r="AH1299" s="397" t="s">
        <v>633</v>
      </c>
      <c r="AL1299" s="525" t="s">
        <v>16952</v>
      </c>
      <c r="AM1299" s="513" t="s">
        <v>84</v>
      </c>
      <c r="AN1299" s="508">
        <v>100</v>
      </c>
      <c r="AO1299" s="514">
        <v>1562</v>
      </c>
      <c r="AP1299" s="498">
        <v>1095</v>
      </c>
      <c r="AQ1299" s="515">
        <v>467</v>
      </c>
      <c r="AR1299" s="512" t="s">
        <v>16953</v>
      </c>
      <c r="BA1299" s="338" t="s">
        <v>10180</v>
      </c>
    </row>
    <row r="1300" spans="2:53" ht="16.5" customHeight="1">
      <c r="B1300" s="398" t="s">
        <v>10175</v>
      </c>
      <c r="C1300" s="381" t="s">
        <v>10176</v>
      </c>
      <c r="D1300" s="383">
        <v>1562</v>
      </c>
      <c r="E1300" s="382" t="s">
        <v>10177</v>
      </c>
      <c r="F1300" s="369" t="s">
        <v>10178</v>
      </c>
      <c r="G1300" s="385" t="s">
        <v>10107</v>
      </c>
      <c r="H1300" s="386"/>
      <c r="I1300" s="384" t="s">
        <v>1207</v>
      </c>
      <c r="J1300" s="367" t="s">
        <v>793</v>
      </c>
      <c r="K1300" s="366" t="s">
        <v>84</v>
      </c>
      <c r="L1300" s="387">
        <v>12</v>
      </c>
      <c r="M1300" s="388" t="s">
        <v>10179</v>
      </c>
      <c r="N1300" s="389">
        <v>1000</v>
      </c>
      <c r="O1300" s="390" t="s">
        <v>1350</v>
      </c>
      <c r="P1300" s="373" t="s">
        <v>1351</v>
      </c>
      <c r="Q1300" s="372" t="s">
        <v>3638</v>
      </c>
      <c r="R1300" s="374">
        <v>25</v>
      </c>
      <c r="S1300" s="375">
        <v>30</v>
      </c>
      <c r="T1300" s="392">
        <v>25</v>
      </c>
      <c r="U1300" s="391" t="s">
        <v>10178</v>
      </c>
      <c r="V1300" s="376">
        <v>117.29995146692984</v>
      </c>
      <c r="W1300" s="378">
        <v>118.7866148980585</v>
      </c>
      <c r="X1300" s="377">
        <v>59.521716817505833</v>
      </c>
      <c r="Y1300" s="387">
        <v>59.07</v>
      </c>
      <c r="Z1300" s="395" t="s">
        <v>4557</v>
      </c>
      <c r="AA1300" s="380">
        <v>199</v>
      </c>
      <c r="AB1300" s="379" t="s">
        <v>3630</v>
      </c>
      <c r="AC1300" s="380">
        <v>10</v>
      </c>
      <c r="AD1300" s="379" t="s">
        <v>3630</v>
      </c>
      <c r="AE1300" s="394">
        <v>0</v>
      </c>
      <c r="AF1300" s="396">
        <v>0</v>
      </c>
      <c r="AG1300" s="393">
        <v>0</v>
      </c>
      <c r="AH1300" s="397" t="s">
        <v>633</v>
      </c>
      <c r="AL1300" s="525" t="s">
        <v>16954</v>
      </c>
      <c r="AM1300" s="513" t="s">
        <v>84</v>
      </c>
      <c r="AN1300" s="508">
        <v>100</v>
      </c>
      <c r="AO1300" s="514">
        <v>1562</v>
      </c>
      <c r="AP1300" s="498">
        <v>1093</v>
      </c>
      <c r="AQ1300" s="515">
        <v>469</v>
      </c>
      <c r="AR1300" s="512" t="s">
        <v>16955</v>
      </c>
      <c r="BA1300" s="338" t="s">
        <v>10187</v>
      </c>
    </row>
    <row r="1301" spans="2:53" ht="16.5" customHeight="1">
      <c r="B1301" s="398" t="s">
        <v>10181</v>
      </c>
      <c r="C1301" s="381" t="s">
        <v>10182</v>
      </c>
      <c r="D1301" s="383">
        <v>1563</v>
      </c>
      <c r="E1301" s="382" t="s">
        <v>10183</v>
      </c>
      <c r="F1301" s="369" t="s">
        <v>10184</v>
      </c>
      <c r="G1301" s="385" t="s">
        <v>10183</v>
      </c>
      <c r="H1301" s="386"/>
      <c r="I1301" s="384" t="s">
        <v>332</v>
      </c>
      <c r="J1301" s="367" t="s">
        <v>395</v>
      </c>
      <c r="K1301" s="366" t="s">
        <v>84</v>
      </c>
      <c r="L1301" s="387">
        <v>5</v>
      </c>
      <c r="M1301" s="388" t="s">
        <v>10186</v>
      </c>
      <c r="N1301" s="389">
        <v>300</v>
      </c>
      <c r="O1301" s="390" t="s">
        <v>1348</v>
      </c>
      <c r="P1301" s="373" t="s">
        <v>1348</v>
      </c>
      <c r="Q1301" s="372" t="s">
        <v>3638</v>
      </c>
      <c r="R1301" s="374">
        <v>45</v>
      </c>
      <c r="S1301" s="375">
        <v>25</v>
      </c>
      <c r="T1301" s="392">
        <v>30</v>
      </c>
      <c r="U1301" s="391" t="s">
        <v>10184</v>
      </c>
      <c r="V1301" s="376">
        <v>117.10081000955428</v>
      </c>
      <c r="W1301" s="378">
        <v>118.57419734352456</v>
      </c>
      <c r="X1301" s="377">
        <v>59.427496323460574</v>
      </c>
      <c r="Y1301" s="387" t="s">
        <v>633</v>
      </c>
      <c r="Z1301" s="395" t="s">
        <v>4557</v>
      </c>
      <c r="AA1301" s="380">
        <v>-2</v>
      </c>
      <c r="AB1301" s="379" t="s">
        <v>3630</v>
      </c>
      <c r="AC1301" s="380">
        <v>0</v>
      </c>
      <c r="AD1301" s="379" t="s">
        <v>3630</v>
      </c>
      <c r="AE1301" s="394">
        <v>0</v>
      </c>
      <c r="AF1301" s="396">
        <v>0</v>
      </c>
      <c r="AG1301" s="393">
        <v>0</v>
      </c>
      <c r="AH1301" s="397" t="s">
        <v>633</v>
      </c>
      <c r="AL1301" s="525" t="s">
        <v>16956</v>
      </c>
      <c r="AM1301" s="513" t="s">
        <v>84</v>
      </c>
      <c r="AN1301" s="508">
        <v>100</v>
      </c>
      <c r="AO1301" s="514">
        <v>1563</v>
      </c>
      <c r="AP1301" s="498">
        <v>1095</v>
      </c>
      <c r="AQ1301" s="515">
        <v>468</v>
      </c>
      <c r="AR1301" s="512" t="s">
        <v>16957</v>
      </c>
      <c r="BA1301" s="338" t="s">
        <v>10193</v>
      </c>
    </row>
    <row r="1302" spans="2:53" ht="16.5" customHeight="1">
      <c r="B1302" s="398" t="s">
        <v>10188</v>
      </c>
      <c r="C1302" s="381" t="s">
        <v>10189</v>
      </c>
      <c r="D1302" s="383">
        <v>1563</v>
      </c>
      <c r="E1302" s="382" t="s">
        <v>10190</v>
      </c>
      <c r="F1302" s="369" t="s">
        <v>10191</v>
      </c>
      <c r="G1302" s="385" t="s">
        <v>9839</v>
      </c>
      <c r="H1302" s="386"/>
      <c r="I1302" s="384" t="s">
        <v>308</v>
      </c>
      <c r="J1302" s="367" t="s">
        <v>1235</v>
      </c>
      <c r="K1302" s="366" t="s">
        <v>84</v>
      </c>
      <c r="L1302" s="387">
        <v>16</v>
      </c>
      <c r="M1302" s="388" t="s">
        <v>10192</v>
      </c>
      <c r="N1302" s="389">
        <v>100</v>
      </c>
      <c r="O1302" s="390" t="s">
        <v>1182</v>
      </c>
      <c r="P1302" s="373" t="s">
        <v>1182</v>
      </c>
      <c r="Q1302" s="372" t="s">
        <v>3814</v>
      </c>
      <c r="R1302" s="374">
        <v>35</v>
      </c>
      <c r="S1302" s="375">
        <v>25</v>
      </c>
      <c r="T1302" s="392">
        <v>20</v>
      </c>
      <c r="U1302" s="391" t="s">
        <v>10191</v>
      </c>
      <c r="V1302" s="376">
        <v>117.2890625</v>
      </c>
      <c r="W1302" s="378">
        <v>118.77499999999999</v>
      </c>
      <c r="X1302" s="377">
        <v>59.517968750000016</v>
      </c>
      <c r="Y1302" s="387" t="s">
        <v>633</v>
      </c>
      <c r="Z1302" s="395" t="s">
        <v>4557</v>
      </c>
      <c r="AA1302" s="380">
        <v>19</v>
      </c>
      <c r="AB1302" s="379" t="s">
        <v>3630</v>
      </c>
      <c r="AC1302" s="380">
        <v>0</v>
      </c>
      <c r="AD1302" s="379" t="s">
        <v>3630</v>
      </c>
      <c r="AE1302" s="394">
        <v>0</v>
      </c>
      <c r="AF1302" s="396">
        <v>0</v>
      </c>
      <c r="AG1302" s="393">
        <v>0</v>
      </c>
      <c r="AH1302" s="397" t="s">
        <v>633</v>
      </c>
      <c r="AL1302" s="525" t="s">
        <v>16958</v>
      </c>
      <c r="AM1302" s="513" t="s">
        <v>83</v>
      </c>
      <c r="AN1302" s="508">
        <v>100</v>
      </c>
      <c r="AO1302" s="514">
        <v>1563</v>
      </c>
      <c r="AP1302" s="498">
        <v>1563</v>
      </c>
      <c r="AQ1302" s="515">
        <v>0</v>
      </c>
      <c r="AR1302" s="512" t="s">
        <v>16959</v>
      </c>
      <c r="BA1302" s="338" t="s">
        <v>10198</v>
      </c>
    </row>
    <row r="1303" spans="2:53" ht="16.5" customHeight="1">
      <c r="B1303" s="398" t="s">
        <v>10194</v>
      </c>
      <c r="C1303" s="381" t="s">
        <v>10195</v>
      </c>
      <c r="D1303" s="383">
        <v>1564</v>
      </c>
      <c r="E1303" s="382" t="s">
        <v>633</v>
      </c>
      <c r="F1303" s="369" t="s">
        <v>10196</v>
      </c>
      <c r="G1303" s="385" t="s">
        <v>9798</v>
      </c>
      <c r="H1303" s="386"/>
      <c r="I1303" s="384" t="s">
        <v>862</v>
      </c>
      <c r="J1303" s="367" t="s">
        <v>868</v>
      </c>
      <c r="K1303" s="366" t="s">
        <v>83</v>
      </c>
      <c r="L1303" s="387">
        <v>31</v>
      </c>
      <c r="M1303" s="388" t="s">
        <v>10197</v>
      </c>
      <c r="N1303" s="389">
        <v>1000</v>
      </c>
      <c r="O1303" s="390" t="s">
        <v>1348</v>
      </c>
      <c r="P1303" s="373" t="s">
        <v>1349</v>
      </c>
      <c r="Q1303" s="372" t="s">
        <v>3638</v>
      </c>
      <c r="R1303" s="374">
        <v>20</v>
      </c>
      <c r="S1303" s="375">
        <v>35</v>
      </c>
      <c r="T1303" s="392">
        <v>25</v>
      </c>
      <c r="U1303" s="391" t="s">
        <v>10196</v>
      </c>
      <c r="V1303" s="376">
        <v>117.2701612903226</v>
      </c>
      <c r="W1303" s="378">
        <v>118.75483870967744</v>
      </c>
      <c r="X1303" s="377">
        <v>59.212499999999963</v>
      </c>
      <c r="Y1303" s="387">
        <v>59.05</v>
      </c>
      <c r="Z1303" s="395" t="s">
        <v>4557</v>
      </c>
      <c r="AA1303" s="380">
        <v>198</v>
      </c>
      <c r="AB1303" s="379" t="s">
        <v>3630</v>
      </c>
      <c r="AC1303" s="380">
        <v>10</v>
      </c>
      <c r="AD1303" s="379" t="s">
        <v>3630</v>
      </c>
      <c r="AE1303" s="394">
        <v>0</v>
      </c>
      <c r="AF1303" s="396">
        <v>0</v>
      </c>
      <c r="AG1303" s="393">
        <v>0</v>
      </c>
      <c r="AH1303" s="397" t="s">
        <v>633</v>
      </c>
      <c r="AL1303" s="525" t="s">
        <v>16960</v>
      </c>
      <c r="AM1303" s="513" t="s">
        <v>84</v>
      </c>
      <c r="AN1303" s="508">
        <v>100</v>
      </c>
      <c r="AO1303" s="514">
        <v>1564</v>
      </c>
      <c r="AP1303" s="498">
        <v>1095</v>
      </c>
      <c r="AQ1303" s="515">
        <v>469</v>
      </c>
      <c r="AR1303" s="512" t="s">
        <v>16961</v>
      </c>
      <c r="BA1303" s="338" t="s">
        <v>10204</v>
      </c>
    </row>
    <row r="1304" spans="2:53" ht="16.5" customHeight="1">
      <c r="B1304" s="398" t="s">
        <v>10199</v>
      </c>
      <c r="C1304" s="381" t="s">
        <v>10200</v>
      </c>
      <c r="D1304" s="383">
        <v>1564</v>
      </c>
      <c r="E1304" s="382" t="s">
        <v>10201</v>
      </c>
      <c r="F1304" s="369" t="s">
        <v>10202</v>
      </c>
      <c r="G1304" s="385" t="s">
        <v>10203</v>
      </c>
      <c r="H1304" s="386"/>
      <c r="I1304" s="384" t="s">
        <v>827</v>
      </c>
      <c r="J1304" s="367" t="s">
        <v>130</v>
      </c>
      <c r="K1304" s="366" t="s">
        <v>84</v>
      </c>
      <c r="L1304" s="387">
        <v>9</v>
      </c>
      <c r="M1304" s="388" t="s">
        <v>9730</v>
      </c>
      <c r="N1304" s="389">
        <v>1000</v>
      </c>
      <c r="O1304" s="390" t="s">
        <v>1182</v>
      </c>
      <c r="P1304" s="373" t="s">
        <v>1182</v>
      </c>
      <c r="Q1304" s="372" t="s">
        <v>3638</v>
      </c>
      <c r="R1304" s="374">
        <v>35</v>
      </c>
      <c r="S1304" s="375">
        <v>25</v>
      </c>
      <c r="T1304" s="392">
        <v>20</v>
      </c>
      <c r="U1304" s="391" t="s">
        <v>10202</v>
      </c>
      <c r="V1304" s="376">
        <v>117.25</v>
      </c>
      <c r="W1304" s="378">
        <v>118.73333333333333</v>
      </c>
      <c r="X1304" s="377">
        <v>59.498333333333342</v>
      </c>
      <c r="Y1304" s="387" t="s">
        <v>633</v>
      </c>
      <c r="Z1304" s="395" t="s">
        <v>4557</v>
      </c>
      <c r="AA1304" s="380">
        <v>196</v>
      </c>
      <c r="AB1304" s="379" t="s">
        <v>3630</v>
      </c>
      <c r="AC1304" s="380">
        <v>5</v>
      </c>
      <c r="AD1304" s="379" t="s">
        <v>3630</v>
      </c>
      <c r="AE1304" s="394">
        <v>0</v>
      </c>
      <c r="AF1304" s="396">
        <v>0</v>
      </c>
      <c r="AG1304" s="393">
        <v>0</v>
      </c>
      <c r="AH1304" s="397" t="s">
        <v>633</v>
      </c>
      <c r="AL1304" s="525" t="s">
        <v>16962</v>
      </c>
      <c r="AM1304" s="513" t="s">
        <v>83</v>
      </c>
      <c r="AN1304" s="508">
        <v>100</v>
      </c>
      <c r="AO1304" s="514">
        <v>1564</v>
      </c>
      <c r="AP1304" s="498">
        <v>1564</v>
      </c>
      <c r="AQ1304" s="515">
        <v>0</v>
      </c>
      <c r="AR1304" s="512" t="s">
        <v>16963</v>
      </c>
      <c r="BA1304" s="338" t="s">
        <v>10205</v>
      </c>
    </row>
    <row r="1305" spans="2:53" ht="16.5" customHeight="1">
      <c r="B1305" s="398" t="s">
        <v>10199</v>
      </c>
      <c r="C1305" s="381" t="s">
        <v>10200</v>
      </c>
      <c r="D1305" s="383">
        <v>1565</v>
      </c>
      <c r="E1305" s="382" t="s">
        <v>633</v>
      </c>
      <c r="F1305" s="369" t="s">
        <v>10202</v>
      </c>
      <c r="G1305" s="385" t="s">
        <v>10201</v>
      </c>
      <c r="H1305" s="386"/>
      <c r="I1305" s="384" t="s">
        <v>404</v>
      </c>
      <c r="J1305" s="367" t="s">
        <v>1495</v>
      </c>
      <c r="K1305" s="366" t="s">
        <v>83</v>
      </c>
      <c r="L1305" s="387">
        <v>39</v>
      </c>
      <c r="M1305" s="388" t="s">
        <v>9627</v>
      </c>
      <c r="N1305" s="389">
        <v>1000</v>
      </c>
      <c r="O1305" s="390" t="s">
        <v>1182</v>
      </c>
      <c r="P1305" s="373" t="s">
        <v>1182</v>
      </c>
      <c r="Q1305" s="372" t="s">
        <v>3814</v>
      </c>
      <c r="R1305" s="374">
        <v>30</v>
      </c>
      <c r="S1305" s="375">
        <v>30</v>
      </c>
      <c r="T1305" s="392">
        <v>20</v>
      </c>
      <c r="U1305" s="391" t="s">
        <v>10202</v>
      </c>
      <c r="V1305" s="376">
        <v>117.25</v>
      </c>
      <c r="W1305" s="378">
        <v>118.73333333333333</v>
      </c>
      <c r="X1305" s="377">
        <v>59.198333333333331</v>
      </c>
      <c r="Y1305" s="387" t="s">
        <v>633</v>
      </c>
      <c r="Z1305" s="395" t="s">
        <v>4557</v>
      </c>
      <c r="AA1305" s="380">
        <v>195</v>
      </c>
      <c r="AB1305" s="379" t="s">
        <v>3630</v>
      </c>
      <c r="AC1305" s="380">
        <v>10</v>
      </c>
      <c r="AD1305" s="379" t="s">
        <v>3630</v>
      </c>
      <c r="AE1305" s="394">
        <v>0</v>
      </c>
      <c r="AF1305" s="396">
        <v>0</v>
      </c>
      <c r="AG1305" s="393">
        <v>0</v>
      </c>
      <c r="AH1305" s="397" t="s">
        <v>633</v>
      </c>
      <c r="AL1305" s="525" t="s">
        <v>16964</v>
      </c>
      <c r="AM1305" s="513" t="s">
        <v>84</v>
      </c>
      <c r="AN1305" s="508">
        <v>100</v>
      </c>
      <c r="AO1305" s="514">
        <v>1565</v>
      </c>
      <c r="AP1305" s="498">
        <v>1096</v>
      </c>
      <c r="AQ1305" s="515">
        <v>469</v>
      </c>
      <c r="AR1305" s="512" t="s">
        <v>16965</v>
      </c>
      <c r="BA1305" s="338" t="s">
        <v>10210</v>
      </c>
    </row>
    <row r="1306" spans="2:53" ht="16.5" customHeight="1">
      <c r="B1306" s="398" t="s">
        <v>10206</v>
      </c>
      <c r="C1306" s="381" t="s">
        <v>10207</v>
      </c>
      <c r="D1306" s="383">
        <v>1565</v>
      </c>
      <c r="E1306" s="382" t="s">
        <v>9819</v>
      </c>
      <c r="F1306" s="369" t="s">
        <v>10208</v>
      </c>
      <c r="G1306" s="385" t="s">
        <v>9890</v>
      </c>
      <c r="H1306" s="386"/>
      <c r="I1306" s="384" t="s">
        <v>827</v>
      </c>
      <c r="J1306" s="367" t="s">
        <v>834</v>
      </c>
      <c r="K1306" s="366" t="s">
        <v>84</v>
      </c>
      <c r="L1306" s="387">
        <v>39</v>
      </c>
      <c r="M1306" s="388" t="s">
        <v>10209</v>
      </c>
      <c r="N1306" s="389">
        <v>1000</v>
      </c>
      <c r="O1306" s="390" t="s">
        <v>1182</v>
      </c>
      <c r="P1306" s="373" t="s">
        <v>1182</v>
      </c>
      <c r="Q1306" s="372" t="s">
        <v>3638</v>
      </c>
      <c r="R1306" s="374">
        <v>35</v>
      </c>
      <c r="S1306" s="375">
        <v>25</v>
      </c>
      <c r="T1306" s="392">
        <v>20</v>
      </c>
      <c r="U1306" s="391" t="s">
        <v>10208</v>
      </c>
      <c r="V1306" s="376">
        <v>117.2109375</v>
      </c>
      <c r="W1306" s="378">
        <v>118.69166666666666</v>
      </c>
      <c r="X1306" s="377">
        <v>59.478697916666675</v>
      </c>
      <c r="Y1306" s="387" t="s">
        <v>633</v>
      </c>
      <c r="Z1306" s="395" t="s">
        <v>4557</v>
      </c>
      <c r="AA1306" s="380">
        <v>196</v>
      </c>
      <c r="AB1306" s="379" t="s">
        <v>3630</v>
      </c>
      <c r="AC1306" s="380">
        <v>5</v>
      </c>
      <c r="AD1306" s="379" t="s">
        <v>3630</v>
      </c>
      <c r="AE1306" s="394">
        <v>0</v>
      </c>
      <c r="AF1306" s="396">
        <v>0</v>
      </c>
      <c r="AG1306" s="393">
        <v>0</v>
      </c>
      <c r="AH1306" s="397" t="s">
        <v>633</v>
      </c>
      <c r="AL1306" s="525" t="s">
        <v>16966</v>
      </c>
      <c r="AM1306" s="513" t="s">
        <v>83</v>
      </c>
      <c r="AN1306" s="508">
        <v>100</v>
      </c>
      <c r="AO1306" s="514">
        <v>1565</v>
      </c>
      <c r="AP1306" s="498">
        <v>1565</v>
      </c>
      <c r="AQ1306" s="515">
        <v>0</v>
      </c>
      <c r="AR1306" s="512" t="s">
        <v>16967</v>
      </c>
      <c r="BA1306" s="338" t="s">
        <v>10215</v>
      </c>
    </row>
    <row r="1307" spans="2:53" ht="16.5" customHeight="1">
      <c r="B1307" s="398" t="s">
        <v>10211</v>
      </c>
      <c r="C1307" s="381" t="s">
        <v>10212</v>
      </c>
      <c r="D1307" s="383">
        <v>1566</v>
      </c>
      <c r="E1307" s="382" t="s">
        <v>633</v>
      </c>
      <c r="F1307" s="369" t="s">
        <v>10213</v>
      </c>
      <c r="G1307" s="385" t="s">
        <v>10214</v>
      </c>
      <c r="H1307" s="386"/>
      <c r="I1307" s="384" t="s">
        <v>862</v>
      </c>
      <c r="J1307" s="367" t="s">
        <v>866</v>
      </c>
      <c r="K1307" s="366" t="s">
        <v>83</v>
      </c>
      <c r="L1307" s="387">
        <v>24</v>
      </c>
      <c r="M1307" s="388" t="s">
        <v>7498</v>
      </c>
      <c r="N1307" s="389">
        <v>1000</v>
      </c>
      <c r="O1307" s="390" t="s">
        <v>1348</v>
      </c>
      <c r="P1307" s="373" t="s">
        <v>1349</v>
      </c>
      <c r="Q1307" s="372" t="s">
        <v>3638</v>
      </c>
      <c r="R1307" s="374">
        <v>20</v>
      </c>
      <c r="S1307" s="375">
        <v>35</v>
      </c>
      <c r="T1307" s="392">
        <v>25</v>
      </c>
      <c r="U1307" s="391" t="s">
        <v>10213</v>
      </c>
      <c r="V1307" s="376">
        <v>117.2041788856305</v>
      </c>
      <c r="W1307" s="378">
        <v>118.68445747800587</v>
      </c>
      <c r="X1307" s="377">
        <v>59.175681818181829</v>
      </c>
      <c r="Y1307" s="387">
        <v>59.01</v>
      </c>
      <c r="Z1307" s="395" t="s">
        <v>4557</v>
      </c>
      <c r="AA1307" s="380">
        <v>198</v>
      </c>
      <c r="AB1307" s="379" t="s">
        <v>3630</v>
      </c>
      <c r="AC1307" s="380">
        <v>10</v>
      </c>
      <c r="AD1307" s="379" t="s">
        <v>3630</v>
      </c>
      <c r="AE1307" s="394">
        <v>0</v>
      </c>
      <c r="AF1307" s="396">
        <v>0</v>
      </c>
      <c r="AG1307" s="393">
        <v>0</v>
      </c>
      <c r="AH1307" s="397" t="s">
        <v>633</v>
      </c>
      <c r="AL1307" s="525" t="s">
        <v>16968</v>
      </c>
      <c r="AM1307" s="513" t="s">
        <v>83</v>
      </c>
      <c r="AN1307" s="508">
        <v>100</v>
      </c>
      <c r="AO1307" s="514">
        <v>1566</v>
      </c>
      <c r="AP1307" s="498">
        <v>1566</v>
      </c>
      <c r="AQ1307" s="515">
        <v>0</v>
      </c>
      <c r="AR1307" s="512" t="s">
        <v>16969</v>
      </c>
      <c r="BA1307" s="338" t="s">
        <v>10221</v>
      </c>
    </row>
    <row r="1308" spans="2:53" ht="16.5" customHeight="1">
      <c r="B1308" s="398" t="s">
        <v>10216</v>
      </c>
      <c r="C1308" s="381" t="s">
        <v>10217</v>
      </c>
      <c r="D1308" s="383">
        <v>1566</v>
      </c>
      <c r="E1308" s="382" t="s">
        <v>633</v>
      </c>
      <c r="F1308" s="369" t="s">
        <v>10218</v>
      </c>
      <c r="G1308" s="385" t="s">
        <v>9826</v>
      </c>
      <c r="H1308" s="386"/>
      <c r="I1308" s="384" t="s">
        <v>331</v>
      </c>
      <c r="J1308" s="367" t="s">
        <v>70</v>
      </c>
      <c r="K1308" s="366" t="s">
        <v>83</v>
      </c>
      <c r="L1308" s="387">
        <v>18</v>
      </c>
      <c r="M1308" s="388" t="s">
        <v>10220</v>
      </c>
      <c r="N1308" s="389">
        <v>1000</v>
      </c>
      <c r="O1308" s="390" t="s">
        <v>1348</v>
      </c>
      <c r="P1308" s="373" t="s">
        <v>1349</v>
      </c>
      <c r="Q1308" s="372" t="s">
        <v>3638</v>
      </c>
      <c r="R1308" s="374">
        <v>25</v>
      </c>
      <c r="S1308" s="375">
        <v>38</v>
      </c>
      <c r="T1308" s="392">
        <v>25</v>
      </c>
      <c r="U1308" s="391" t="s">
        <v>10218</v>
      </c>
      <c r="V1308" s="376">
        <v>117.19878296146044</v>
      </c>
      <c r="W1308" s="378">
        <v>118.67870182555781</v>
      </c>
      <c r="X1308" s="377">
        <v>59.17125760649089</v>
      </c>
      <c r="Y1308" s="387">
        <v>59</v>
      </c>
      <c r="Z1308" s="395" t="s">
        <v>4557</v>
      </c>
      <c r="AA1308" s="380">
        <v>121.25</v>
      </c>
      <c r="AB1308" s="379" t="s">
        <v>3630</v>
      </c>
      <c r="AC1308" s="380">
        <v>10</v>
      </c>
      <c r="AD1308" s="379" t="s">
        <v>3630</v>
      </c>
      <c r="AE1308" s="394">
        <v>0</v>
      </c>
      <c r="AF1308" s="396">
        <v>0</v>
      </c>
      <c r="AG1308" s="393">
        <v>0</v>
      </c>
      <c r="AH1308" s="397" t="s">
        <v>633</v>
      </c>
      <c r="AL1308" s="525" t="s">
        <v>16970</v>
      </c>
      <c r="AM1308" s="513" t="s">
        <v>83</v>
      </c>
      <c r="AN1308" s="508">
        <v>100</v>
      </c>
      <c r="AO1308" s="514">
        <v>1566</v>
      </c>
      <c r="AP1308" s="498">
        <v>1566</v>
      </c>
      <c r="AQ1308" s="515">
        <v>0</v>
      </c>
      <c r="AR1308" s="512" t="s">
        <v>16971</v>
      </c>
      <c r="BA1308" s="338" t="s">
        <v>10226</v>
      </c>
    </row>
    <row r="1309" spans="2:53" ht="16.5" customHeight="1">
      <c r="B1309" s="398" t="s">
        <v>10222</v>
      </c>
      <c r="C1309" s="381" t="s">
        <v>10223</v>
      </c>
      <c r="D1309" s="383">
        <v>1567</v>
      </c>
      <c r="E1309" s="382" t="s">
        <v>633</v>
      </c>
      <c r="F1309" s="369" t="s">
        <v>10224</v>
      </c>
      <c r="G1309" s="385" t="s">
        <v>10031</v>
      </c>
      <c r="H1309" s="386"/>
      <c r="I1309" s="384" t="s">
        <v>330</v>
      </c>
      <c r="J1309" s="367" t="s">
        <v>353</v>
      </c>
      <c r="K1309" s="366" t="s">
        <v>83</v>
      </c>
      <c r="L1309" s="387">
        <v>17</v>
      </c>
      <c r="M1309" s="388" t="s">
        <v>10225</v>
      </c>
      <c r="N1309" s="389">
        <v>200</v>
      </c>
      <c r="O1309" s="390" t="s">
        <v>1350</v>
      </c>
      <c r="P1309" s="373" t="s">
        <v>1350</v>
      </c>
      <c r="Q1309" s="372" t="s">
        <v>3638</v>
      </c>
      <c r="R1309" s="374">
        <v>20</v>
      </c>
      <c r="S1309" s="375">
        <v>30</v>
      </c>
      <c r="T1309" s="392">
        <v>30</v>
      </c>
      <c r="U1309" s="391" t="s">
        <v>10224</v>
      </c>
      <c r="V1309" s="376">
        <v>117.18580270439584</v>
      </c>
      <c r="W1309" s="378">
        <v>118.66485621802222</v>
      </c>
      <c r="X1309" s="377">
        <v>59.164670538790979</v>
      </c>
      <c r="Y1309" s="387" t="s">
        <v>633</v>
      </c>
      <c r="Z1309" s="395" t="s">
        <v>7853</v>
      </c>
      <c r="AA1309" s="380">
        <v>36</v>
      </c>
      <c r="AB1309" s="379" t="s">
        <v>3630</v>
      </c>
      <c r="AC1309" s="380">
        <v>0</v>
      </c>
      <c r="AD1309" s="379" t="s">
        <v>3630</v>
      </c>
      <c r="AE1309" s="394">
        <v>0</v>
      </c>
      <c r="AF1309" s="396">
        <v>0</v>
      </c>
      <c r="AG1309" s="393">
        <v>0</v>
      </c>
      <c r="AH1309" s="397" t="s">
        <v>633</v>
      </c>
      <c r="AL1309" s="525" t="s">
        <v>16972</v>
      </c>
      <c r="AM1309" s="513" t="s">
        <v>84</v>
      </c>
      <c r="AN1309" s="508">
        <v>100</v>
      </c>
      <c r="AO1309" s="514">
        <v>1567</v>
      </c>
      <c r="AP1309" s="498">
        <v>1093</v>
      </c>
      <c r="AQ1309" s="515">
        <v>474</v>
      </c>
      <c r="AR1309" s="512" t="s">
        <v>16973</v>
      </c>
      <c r="BA1309" s="338" t="s">
        <v>10234</v>
      </c>
    </row>
    <row r="1310" spans="2:53" ht="16.5" customHeight="1">
      <c r="B1310" s="398" t="s">
        <v>10227</v>
      </c>
      <c r="C1310" s="381" t="s">
        <v>10228</v>
      </c>
      <c r="D1310" s="383">
        <v>1567</v>
      </c>
      <c r="E1310" s="382" t="s">
        <v>10229</v>
      </c>
      <c r="F1310" s="369" t="s">
        <v>10230</v>
      </c>
      <c r="G1310" s="385" t="s">
        <v>10231</v>
      </c>
      <c r="H1310" s="386"/>
      <c r="I1310" s="384" t="s">
        <v>331</v>
      </c>
      <c r="J1310" s="367" t="s">
        <v>981</v>
      </c>
      <c r="K1310" s="366" t="s">
        <v>84</v>
      </c>
      <c r="L1310" s="387">
        <v>6</v>
      </c>
      <c r="M1310" s="388" t="s">
        <v>10233</v>
      </c>
      <c r="N1310" s="389">
        <v>1000</v>
      </c>
      <c r="O1310" s="390" t="s">
        <v>1348</v>
      </c>
      <c r="P1310" s="373" t="s">
        <v>1349</v>
      </c>
      <c r="Q1310" s="372" t="s">
        <v>3638</v>
      </c>
      <c r="R1310" s="374">
        <v>38</v>
      </c>
      <c r="S1310" s="375">
        <v>25</v>
      </c>
      <c r="T1310" s="392">
        <v>25</v>
      </c>
      <c r="U1310" s="391" t="s">
        <v>10230</v>
      </c>
      <c r="V1310" s="376">
        <v>116.852408477842</v>
      </c>
      <c r="W1310" s="378">
        <v>118.31907514450867</v>
      </c>
      <c r="X1310" s="377">
        <v>59.309258188824671</v>
      </c>
      <c r="Y1310" s="387">
        <v>59.37</v>
      </c>
      <c r="Z1310" s="395" t="s">
        <v>4557</v>
      </c>
      <c r="AA1310" s="380">
        <v>121.25</v>
      </c>
      <c r="AB1310" s="379" t="s">
        <v>3630</v>
      </c>
      <c r="AC1310" s="380">
        <v>10</v>
      </c>
      <c r="AD1310" s="379" t="s">
        <v>3630</v>
      </c>
      <c r="AE1310" s="394">
        <v>0</v>
      </c>
      <c r="AF1310" s="396">
        <v>0</v>
      </c>
      <c r="AG1310" s="393">
        <v>0</v>
      </c>
      <c r="AH1310" s="397" t="s">
        <v>633</v>
      </c>
      <c r="AL1310" s="525" t="s">
        <v>16974</v>
      </c>
      <c r="AM1310" s="513" t="s">
        <v>84</v>
      </c>
      <c r="AN1310" s="508">
        <v>100</v>
      </c>
      <c r="AO1310" s="514">
        <v>1567</v>
      </c>
      <c r="AP1310" s="498">
        <v>1097</v>
      </c>
      <c r="AQ1310" s="515">
        <v>470</v>
      </c>
      <c r="AR1310" s="512" t="s">
        <v>16975</v>
      </c>
      <c r="BA1310" s="338" t="s">
        <v>10241</v>
      </c>
    </row>
    <row r="1311" spans="2:53" ht="16.5" customHeight="1">
      <c r="B1311" s="398" t="s">
        <v>10235</v>
      </c>
      <c r="C1311" s="381" t="s">
        <v>10236</v>
      </c>
      <c r="D1311" s="383">
        <v>1568</v>
      </c>
      <c r="E1311" s="382" t="s">
        <v>10237</v>
      </c>
      <c r="F1311" s="369" t="s">
        <v>10238</v>
      </c>
      <c r="G1311" s="385" t="s">
        <v>9741</v>
      </c>
      <c r="H1311" s="386"/>
      <c r="I1311" s="384" t="s">
        <v>875</v>
      </c>
      <c r="J1311" s="367" t="s">
        <v>76</v>
      </c>
      <c r="K1311" s="366" t="s">
        <v>84</v>
      </c>
      <c r="L1311" s="387">
        <v>117</v>
      </c>
      <c r="M1311" s="388" t="s">
        <v>10240</v>
      </c>
      <c r="N1311" s="389">
        <v>1000</v>
      </c>
      <c r="O1311" s="390" t="s">
        <v>1182</v>
      </c>
      <c r="P1311" s="373" t="s">
        <v>1182</v>
      </c>
      <c r="Q1311" s="372" t="s">
        <v>3814</v>
      </c>
      <c r="R1311" s="374">
        <v>30</v>
      </c>
      <c r="S1311" s="375">
        <v>30</v>
      </c>
      <c r="T1311" s="392">
        <v>20</v>
      </c>
      <c r="U1311" s="391" t="s">
        <v>10238</v>
      </c>
      <c r="V1311" s="376">
        <v>117.171875</v>
      </c>
      <c r="W1311" s="378">
        <v>118.65</v>
      </c>
      <c r="X1311" s="377">
        <v>59.459062500000002</v>
      </c>
      <c r="Y1311" s="387" t="s">
        <v>633</v>
      </c>
      <c r="Z1311" s="395" t="s">
        <v>4557</v>
      </c>
      <c r="AA1311" s="380">
        <v>196</v>
      </c>
      <c r="AB1311" s="379" t="s">
        <v>3630</v>
      </c>
      <c r="AC1311" s="380">
        <v>3</v>
      </c>
      <c r="AD1311" s="379" t="s">
        <v>3630</v>
      </c>
      <c r="AE1311" s="394">
        <v>0</v>
      </c>
      <c r="AF1311" s="396">
        <v>0</v>
      </c>
      <c r="AG1311" s="393">
        <v>0</v>
      </c>
      <c r="AH1311" s="397" t="s">
        <v>633</v>
      </c>
      <c r="AL1311" s="525" t="s">
        <v>16976</v>
      </c>
      <c r="AM1311" s="513" t="s">
        <v>83</v>
      </c>
      <c r="AN1311" s="508">
        <v>100</v>
      </c>
      <c r="AO1311" s="514">
        <v>1568</v>
      </c>
      <c r="AP1311" s="498">
        <v>1568</v>
      </c>
      <c r="AQ1311" s="515">
        <v>0</v>
      </c>
      <c r="AR1311" s="512" t="s">
        <v>16977</v>
      </c>
      <c r="BA1311" s="338" t="s">
        <v>10247</v>
      </c>
    </row>
    <row r="1312" spans="2:53" ht="16.5" customHeight="1">
      <c r="B1312" s="398" t="s">
        <v>10242</v>
      </c>
      <c r="C1312" s="381" t="s">
        <v>10243</v>
      </c>
      <c r="D1312" s="383">
        <v>1568</v>
      </c>
      <c r="E1312" s="382" t="s">
        <v>633</v>
      </c>
      <c r="F1312" s="369" t="s">
        <v>10244</v>
      </c>
      <c r="G1312" s="385" t="s">
        <v>10245</v>
      </c>
      <c r="H1312" s="386"/>
      <c r="I1312" s="384" t="s">
        <v>501</v>
      </c>
      <c r="J1312" s="367" t="s">
        <v>1388</v>
      </c>
      <c r="K1312" s="366" t="s">
        <v>83</v>
      </c>
      <c r="L1312" s="387">
        <v>4</v>
      </c>
      <c r="M1312" s="388" t="s">
        <v>10246</v>
      </c>
      <c r="N1312" s="389">
        <v>1000</v>
      </c>
      <c r="O1312" s="390" t="s">
        <v>1348</v>
      </c>
      <c r="P1312" s="373" t="s">
        <v>1349</v>
      </c>
      <c r="Q1312" s="372" t="s">
        <v>3638</v>
      </c>
      <c r="R1312" s="374">
        <v>20</v>
      </c>
      <c r="S1312" s="375">
        <v>35</v>
      </c>
      <c r="T1312" s="392">
        <v>25</v>
      </c>
      <c r="U1312" s="391" t="s">
        <v>10244</v>
      </c>
      <c r="V1312" s="376">
        <v>117.16678885630499</v>
      </c>
      <c r="W1312" s="378">
        <v>118.64457478005866</v>
      </c>
      <c r="X1312" s="377">
        <v>59.154318181818169</v>
      </c>
      <c r="Y1312" s="387">
        <v>58.98</v>
      </c>
      <c r="Z1312" s="395" t="s">
        <v>4557</v>
      </c>
      <c r="AA1312" s="380">
        <v>195</v>
      </c>
      <c r="AB1312" s="379" t="s">
        <v>3630</v>
      </c>
      <c r="AC1312" s="380">
        <v>10</v>
      </c>
      <c r="AD1312" s="379" t="s">
        <v>3630</v>
      </c>
      <c r="AE1312" s="394">
        <v>0</v>
      </c>
      <c r="AF1312" s="396">
        <v>0</v>
      </c>
      <c r="AG1312" s="393">
        <v>0</v>
      </c>
      <c r="AH1312" s="397" t="s">
        <v>633</v>
      </c>
      <c r="AL1312" s="525" t="s">
        <v>16978</v>
      </c>
      <c r="AM1312" s="513" t="s">
        <v>83</v>
      </c>
      <c r="AN1312" s="508">
        <v>100</v>
      </c>
      <c r="AO1312" s="514">
        <v>1568</v>
      </c>
      <c r="AP1312" s="498">
        <v>1568</v>
      </c>
      <c r="AQ1312" s="515">
        <v>0</v>
      </c>
      <c r="AR1312" s="512" t="s">
        <v>16979</v>
      </c>
      <c r="BA1312" s="338" t="s">
        <v>10253</v>
      </c>
    </row>
    <row r="1313" spans="2:53" ht="16.5" customHeight="1">
      <c r="B1313" s="398" t="s">
        <v>10248</v>
      </c>
      <c r="C1313" s="381" t="s">
        <v>10249</v>
      </c>
      <c r="D1313" s="383">
        <v>1569</v>
      </c>
      <c r="E1313" s="382" t="s">
        <v>633</v>
      </c>
      <c r="F1313" s="369" t="s">
        <v>10250</v>
      </c>
      <c r="G1313" s="385" t="s">
        <v>10251</v>
      </c>
      <c r="H1313" s="386"/>
      <c r="I1313" s="384" t="s">
        <v>357</v>
      </c>
      <c r="J1313" s="367" t="s">
        <v>365</v>
      </c>
      <c r="K1313" s="366" t="s">
        <v>83</v>
      </c>
      <c r="L1313" s="387">
        <v>56</v>
      </c>
      <c r="M1313" s="388" t="s">
        <v>10252</v>
      </c>
      <c r="N1313" s="389">
        <v>700</v>
      </c>
      <c r="O1313" s="390" t="s">
        <v>1350</v>
      </c>
      <c r="P1313" s="373" t="s">
        <v>1351</v>
      </c>
      <c r="Q1313" s="372" t="s">
        <v>3638</v>
      </c>
      <c r="R1313" s="374">
        <v>20</v>
      </c>
      <c r="S1313" s="375">
        <v>35</v>
      </c>
      <c r="T1313" s="392">
        <v>30</v>
      </c>
      <c r="U1313" s="391" t="s">
        <v>10250</v>
      </c>
      <c r="V1313" s="376">
        <v>117.15910475487701</v>
      </c>
      <c r="W1313" s="378">
        <v>118.63637840520214</v>
      </c>
      <c r="X1313" s="377">
        <v>59.147258419960416</v>
      </c>
      <c r="Y1313" s="387">
        <v>61.199999999999996</v>
      </c>
      <c r="Z1313" s="395" t="s">
        <v>3639</v>
      </c>
      <c r="AA1313" s="380">
        <v>105</v>
      </c>
      <c r="AB1313" s="379" t="s">
        <v>3630</v>
      </c>
      <c r="AC1313" s="380">
        <v>0</v>
      </c>
      <c r="AD1313" s="379" t="s">
        <v>3630</v>
      </c>
      <c r="AE1313" s="394">
        <v>0</v>
      </c>
      <c r="AF1313" s="396">
        <v>0</v>
      </c>
      <c r="AG1313" s="393">
        <v>0</v>
      </c>
      <c r="AH1313" s="397" t="s">
        <v>633</v>
      </c>
      <c r="AL1313" s="525" t="s">
        <v>16980</v>
      </c>
      <c r="AM1313" s="513" t="s">
        <v>83</v>
      </c>
      <c r="AN1313" s="508">
        <v>100</v>
      </c>
      <c r="AO1313" s="514">
        <v>1569</v>
      </c>
      <c r="AP1313" s="498">
        <v>1569</v>
      </c>
      <c r="AQ1313" s="515">
        <v>0</v>
      </c>
      <c r="AR1313" s="512" t="s">
        <v>16979</v>
      </c>
      <c r="BA1313" s="338" t="s">
        <v>10258</v>
      </c>
    </row>
    <row r="1314" spans="2:53" ht="16.5" customHeight="1">
      <c r="B1314" s="398" t="s">
        <v>10254</v>
      </c>
      <c r="C1314" s="381" t="s">
        <v>10255</v>
      </c>
      <c r="D1314" s="383">
        <v>1569</v>
      </c>
      <c r="E1314" s="382" t="s">
        <v>633</v>
      </c>
      <c r="F1314" s="369" t="s">
        <v>10250</v>
      </c>
      <c r="G1314" s="385" t="s">
        <v>10256</v>
      </c>
      <c r="H1314" s="386"/>
      <c r="I1314" s="384" t="s">
        <v>331</v>
      </c>
      <c r="J1314" s="367" t="s">
        <v>971</v>
      </c>
      <c r="K1314" s="366" t="s">
        <v>83</v>
      </c>
      <c r="L1314" s="387">
        <v>6</v>
      </c>
      <c r="M1314" s="388" t="s">
        <v>10257</v>
      </c>
      <c r="N1314" s="389">
        <v>1000</v>
      </c>
      <c r="O1314" s="390" t="s">
        <v>1348</v>
      </c>
      <c r="P1314" s="373" t="s">
        <v>1349</v>
      </c>
      <c r="Q1314" s="372" t="s">
        <v>3638</v>
      </c>
      <c r="R1314" s="374">
        <v>25</v>
      </c>
      <c r="S1314" s="375">
        <v>38</v>
      </c>
      <c r="T1314" s="392">
        <v>25</v>
      </c>
      <c r="U1314" s="391" t="s">
        <v>10250</v>
      </c>
      <c r="V1314" s="376">
        <v>117.15618661257605</v>
      </c>
      <c r="W1314" s="378">
        <v>118.63326572008113</v>
      </c>
      <c r="X1314" s="377">
        <v>59.145273833671403</v>
      </c>
      <c r="Y1314" s="387">
        <v>58.97</v>
      </c>
      <c r="Z1314" s="395" t="s">
        <v>4557</v>
      </c>
      <c r="AA1314" s="380">
        <v>121.25</v>
      </c>
      <c r="AB1314" s="379" t="s">
        <v>3630</v>
      </c>
      <c r="AC1314" s="380">
        <v>10</v>
      </c>
      <c r="AD1314" s="379" t="s">
        <v>3630</v>
      </c>
      <c r="AE1314" s="394">
        <v>0</v>
      </c>
      <c r="AF1314" s="396">
        <v>0</v>
      </c>
      <c r="AG1314" s="393">
        <v>0</v>
      </c>
      <c r="AH1314" s="397" t="s">
        <v>633</v>
      </c>
      <c r="AL1314" s="525" t="s">
        <v>16981</v>
      </c>
      <c r="AM1314" s="513" t="s">
        <v>83</v>
      </c>
      <c r="AN1314" s="508">
        <v>100</v>
      </c>
      <c r="AO1314" s="514">
        <v>1569</v>
      </c>
      <c r="AP1314" s="498">
        <v>1569</v>
      </c>
      <c r="AQ1314" s="515">
        <v>0</v>
      </c>
      <c r="AR1314" s="512" t="s">
        <v>16982</v>
      </c>
      <c r="BA1314" s="338" t="s">
        <v>10264</v>
      </c>
    </row>
    <row r="1315" spans="2:53" ht="16.5" customHeight="1">
      <c r="B1315" s="398" t="s">
        <v>10259</v>
      </c>
      <c r="C1315" s="381" t="s">
        <v>10260</v>
      </c>
      <c r="D1315" s="383">
        <v>1570</v>
      </c>
      <c r="E1315" s="382" t="s">
        <v>633</v>
      </c>
      <c r="F1315" s="369" t="s">
        <v>10261</v>
      </c>
      <c r="G1315" s="385" t="s">
        <v>10262</v>
      </c>
      <c r="H1315" s="386"/>
      <c r="I1315" s="384" t="s">
        <v>331</v>
      </c>
      <c r="J1315" s="367" t="s">
        <v>182</v>
      </c>
      <c r="K1315" s="366" t="s">
        <v>83</v>
      </c>
      <c r="L1315" s="387">
        <v>8</v>
      </c>
      <c r="M1315" s="388" t="s">
        <v>10263</v>
      </c>
      <c r="N1315" s="389">
        <v>1000</v>
      </c>
      <c r="O1315" s="390" t="s">
        <v>1348</v>
      </c>
      <c r="P1315" s="373" t="s">
        <v>1349</v>
      </c>
      <c r="Q1315" s="372" t="s">
        <v>3638</v>
      </c>
      <c r="R1315" s="374">
        <v>25</v>
      </c>
      <c r="S1315" s="375">
        <v>38</v>
      </c>
      <c r="T1315" s="392">
        <v>25</v>
      </c>
      <c r="U1315" s="391" t="s">
        <v>10261</v>
      </c>
      <c r="V1315" s="376">
        <v>117.14807302231237</v>
      </c>
      <c r="W1315" s="378">
        <v>118.62461122379986</v>
      </c>
      <c r="X1315" s="377">
        <v>59.143657876943891</v>
      </c>
      <c r="Y1315" s="387">
        <v>58.97</v>
      </c>
      <c r="Z1315" s="395" t="s">
        <v>4557</v>
      </c>
      <c r="AA1315" s="380">
        <v>121.25</v>
      </c>
      <c r="AB1315" s="379" t="s">
        <v>3630</v>
      </c>
      <c r="AC1315" s="380">
        <v>10</v>
      </c>
      <c r="AD1315" s="379" t="s">
        <v>3630</v>
      </c>
      <c r="AE1315" s="394">
        <v>0</v>
      </c>
      <c r="AF1315" s="396">
        <v>0</v>
      </c>
      <c r="AG1315" s="393">
        <v>0</v>
      </c>
      <c r="AH1315" s="397" t="s">
        <v>633</v>
      </c>
      <c r="AL1315" s="525" t="s">
        <v>16983</v>
      </c>
      <c r="AM1315" s="513" t="s">
        <v>84</v>
      </c>
      <c r="AN1315" s="508">
        <v>100</v>
      </c>
      <c r="AO1315" s="514">
        <v>1570</v>
      </c>
      <c r="AP1315" s="498">
        <v>1099</v>
      </c>
      <c r="AQ1315" s="515">
        <v>471</v>
      </c>
      <c r="AR1315" s="512" t="s">
        <v>16984</v>
      </c>
      <c r="BA1315" s="338" t="s">
        <v>10271</v>
      </c>
    </row>
    <row r="1316" spans="2:53" ht="16.5" customHeight="1">
      <c r="B1316" s="398" t="s">
        <v>10265</v>
      </c>
      <c r="C1316" s="381" t="s">
        <v>10266</v>
      </c>
      <c r="D1316" s="383">
        <v>1570</v>
      </c>
      <c r="E1316" s="382" t="s">
        <v>10267</v>
      </c>
      <c r="F1316" s="369" t="s">
        <v>10268</v>
      </c>
      <c r="G1316" s="385" t="s">
        <v>10269</v>
      </c>
      <c r="H1316" s="386"/>
      <c r="I1316" s="384" t="s">
        <v>1138</v>
      </c>
      <c r="J1316" s="367" t="s">
        <v>1147</v>
      </c>
      <c r="K1316" s="366" t="s">
        <v>84</v>
      </c>
      <c r="L1316" s="387">
        <v>14</v>
      </c>
      <c r="M1316" s="388" t="s">
        <v>10270</v>
      </c>
      <c r="N1316" s="389">
        <v>1000</v>
      </c>
      <c r="O1316" s="390" t="s">
        <v>1182</v>
      </c>
      <c r="P1316" s="373" t="s">
        <v>1182</v>
      </c>
      <c r="Q1316" s="372" t="s">
        <v>3638</v>
      </c>
      <c r="R1316" s="374">
        <v>45</v>
      </c>
      <c r="S1316" s="375">
        <v>15</v>
      </c>
      <c r="T1316" s="392">
        <v>30</v>
      </c>
      <c r="U1316" s="391" t="s">
        <v>10268</v>
      </c>
      <c r="V1316" s="376">
        <v>117.14583333333334</v>
      </c>
      <c r="W1316" s="378">
        <v>118.62222222222222</v>
      </c>
      <c r="X1316" s="377">
        <v>59.445972222222231</v>
      </c>
      <c r="Y1316" s="387" t="s">
        <v>633</v>
      </c>
      <c r="Z1316" s="395" t="s">
        <v>4557</v>
      </c>
      <c r="AA1316" s="380">
        <v>98</v>
      </c>
      <c r="AB1316" s="379" t="s">
        <v>3630</v>
      </c>
      <c r="AC1316" s="380">
        <v>0</v>
      </c>
      <c r="AD1316" s="379" t="s">
        <v>3630</v>
      </c>
      <c r="AE1316" s="394">
        <v>0</v>
      </c>
      <c r="AF1316" s="396">
        <v>0</v>
      </c>
      <c r="AG1316" s="393">
        <v>0</v>
      </c>
      <c r="AH1316" s="397" t="s">
        <v>633</v>
      </c>
      <c r="AL1316" s="525" t="s">
        <v>16985</v>
      </c>
      <c r="AM1316" s="513" t="s">
        <v>84</v>
      </c>
      <c r="AN1316" s="508">
        <v>100</v>
      </c>
      <c r="AO1316" s="514">
        <v>1570</v>
      </c>
      <c r="AP1316" s="498">
        <v>1096</v>
      </c>
      <c r="AQ1316" s="515">
        <v>474</v>
      </c>
      <c r="AR1316" s="512" t="s">
        <v>16986</v>
      </c>
      <c r="BA1316" s="338" t="s">
        <v>10277</v>
      </c>
    </row>
    <row r="1317" spans="2:53" ht="16.5" customHeight="1">
      <c r="B1317" s="398" t="s">
        <v>10272</v>
      </c>
      <c r="C1317" s="381" t="s">
        <v>10273</v>
      </c>
      <c r="D1317" s="383">
        <v>1570</v>
      </c>
      <c r="E1317" s="382" t="s">
        <v>10274</v>
      </c>
      <c r="F1317" s="369" t="s">
        <v>10275</v>
      </c>
      <c r="G1317" s="385" t="s">
        <v>10274</v>
      </c>
      <c r="H1317" s="386"/>
      <c r="I1317" s="384" t="s">
        <v>324</v>
      </c>
      <c r="J1317" s="367" t="s">
        <v>186</v>
      </c>
      <c r="K1317" s="366" t="s">
        <v>84</v>
      </c>
      <c r="L1317" s="387">
        <v>5</v>
      </c>
      <c r="M1317" s="388" t="s">
        <v>10276</v>
      </c>
      <c r="N1317" s="389">
        <v>1000</v>
      </c>
      <c r="O1317" s="390" t="s">
        <v>1348</v>
      </c>
      <c r="P1317" s="373" t="s">
        <v>1348</v>
      </c>
      <c r="Q1317" s="372" t="s">
        <v>3638</v>
      </c>
      <c r="R1317" s="374">
        <v>30</v>
      </c>
      <c r="S1317" s="375">
        <v>25</v>
      </c>
      <c r="T1317" s="392">
        <v>25</v>
      </c>
      <c r="U1317" s="391" t="s">
        <v>10275</v>
      </c>
      <c r="V1317" s="376">
        <v>116.92912766481528</v>
      </c>
      <c r="W1317" s="378">
        <v>118.39579433148195</v>
      </c>
      <c r="X1317" s="377">
        <v>59.342539001851385</v>
      </c>
      <c r="Y1317" s="387" t="s">
        <v>633</v>
      </c>
      <c r="Z1317" s="395" t="s">
        <v>4557</v>
      </c>
      <c r="AA1317" s="380">
        <v>198</v>
      </c>
      <c r="AB1317" s="379" t="s">
        <v>3630</v>
      </c>
      <c r="AC1317" s="380">
        <v>10</v>
      </c>
      <c r="AD1317" s="379" t="s">
        <v>3630</v>
      </c>
      <c r="AE1317" s="394">
        <v>0</v>
      </c>
      <c r="AF1317" s="396">
        <v>0</v>
      </c>
      <c r="AG1317" s="393">
        <v>0</v>
      </c>
      <c r="AH1317" s="397" t="s">
        <v>633</v>
      </c>
      <c r="AL1317" s="525" t="s">
        <v>16987</v>
      </c>
      <c r="AM1317" s="513" t="s">
        <v>84</v>
      </c>
      <c r="AN1317" s="508">
        <v>100</v>
      </c>
      <c r="AO1317" s="514">
        <v>1570</v>
      </c>
      <c r="AP1317" s="498">
        <v>1099</v>
      </c>
      <c r="AQ1317" s="515">
        <v>471</v>
      </c>
      <c r="AR1317" s="512" t="s">
        <v>16988</v>
      </c>
      <c r="BA1317" s="338" t="s">
        <v>10281</v>
      </c>
    </row>
    <row r="1318" spans="2:53" ht="16.5" customHeight="1">
      <c r="B1318" s="398" t="s">
        <v>10272</v>
      </c>
      <c r="C1318" s="381" t="s">
        <v>10273</v>
      </c>
      <c r="D1318" s="383">
        <v>1570</v>
      </c>
      <c r="E1318" s="382" t="s">
        <v>10278</v>
      </c>
      <c r="F1318" s="369" t="s">
        <v>10279</v>
      </c>
      <c r="G1318" s="385" t="s">
        <v>9950</v>
      </c>
      <c r="H1318" s="386"/>
      <c r="I1318" s="384" t="s">
        <v>1138</v>
      </c>
      <c r="J1318" s="367" t="s">
        <v>472</v>
      </c>
      <c r="K1318" s="366" t="s">
        <v>84</v>
      </c>
      <c r="L1318" s="387">
        <v>3</v>
      </c>
      <c r="M1318" s="388" t="s">
        <v>10280</v>
      </c>
      <c r="N1318" s="389">
        <v>1000</v>
      </c>
      <c r="O1318" s="390" t="s">
        <v>1182</v>
      </c>
      <c r="P1318" s="373" t="s">
        <v>1182</v>
      </c>
      <c r="Q1318" s="372" t="s">
        <v>3638</v>
      </c>
      <c r="R1318" s="374">
        <v>35</v>
      </c>
      <c r="S1318" s="375">
        <v>30</v>
      </c>
      <c r="T1318" s="392">
        <v>25</v>
      </c>
      <c r="U1318" s="391" t="s">
        <v>10279</v>
      </c>
      <c r="V1318" s="376">
        <v>117.13194444444444</v>
      </c>
      <c r="W1318" s="378">
        <v>118.60740740740739</v>
      </c>
      <c r="X1318" s="377">
        <v>59.440324074074077</v>
      </c>
      <c r="Y1318" s="387" t="s">
        <v>633</v>
      </c>
      <c r="Z1318" s="395" t="s">
        <v>4557</v>
      </c>
      <c r="AA1318" s="380">
        <v>98</v>
      </c>
      <c r="AB1318" s="379" t="s">
        <v>3630</v>
      </c>
      <c r="AC1318" s="380">
        <v>0</v>
      </c>
      <c r="AD1318" s="379" t="s">
        <v>3630</v>
      </c>
      <c r="AE1318" s="394">
        <v>0</v>
      </c>
      <c r="AF1318" s="396">
        <v>0</v>
      </c>
      <c r="AG1318" s="393">
        <v>0</v>
      </c>
      <c r="AH1318" s="397" t="s">
        <v>633</v>
      </c>
      <c r="AL1318" s="525" t="s">
        <v>16989</v>
      </c>
      <c r="AM1318" s="513" t="s">
        <v>83</v>
      </c>
      <c r="AN1318" s="508">
        <v>100</v>
      </c>
      <c r="AO1318" s="514">
        <v>1570</v>
      </c>
      <c r="AP1318" s="498">
        <v>1570</v>
      </c>
      <c r="AQ1318" s="515">
        <v>0</v>
      </c>
      <c r="AR1318" s="512" t="s">
        <v>16990</v>
      </c>
      <c r="BA1318" s="338" t="s">
        <v>10285</v>
      </c>
    </row>
    <row r="1319" spans="2:53" ht="16.5" customHeight="1">
      <c r="B1319" s="398" t="s">
        <v>10282</v>
      </c>
      <c r="C1319" s="381" t="s">
        <v>10283</v>
      </c>
      <c r="D1319" s="383">
        <v>1570</v>
      </c>
      <c r="E1319" s="382" t="s">
        <v>633</v>
      </c>
      <c r="F1319" s="369" t="s">
        <v>10279</v>
      </c>
      <c r="G1319" s="385" t="s">
        <v>10278</v>
      </c>
      <c r="H1319" s="386"/>
      <c r="I1319" s="384" t="s">
        <v>327</v>
      </c>
      <c r="J1319" s="367" t="s">
        <v>502</v>
      </c>
      <c r="K1319" s="366" t="s">
        <v>83</v>
      </c>
      <c r="L1319" s="387">
        <v>7</v>
      </c>
      <c r="M1319" s="388" t="s">
        <v>10284</v>
      </c>
      <c r="N1319" s="389">
        <v>800</v>
      </c>
      <c r="O1319" s="390" t="s">
        <v>1350</v>
      </c>
      <c r="P1319" s="373" t="s">
        <v>1350</v>
      </c>
      <c r="Q1319" s="372" t="s">
        <v>3638</v>
      </c>
      <c r="R1319" s="374">
        <v>30</v>
      </c>
      <c r="S1319" s="375">
        <v>40</v>
      </c>
      <c r="T1319" s="392">
        <v>30</v>
      </c>
      <c r="U1319" s="391" t="s">
        <v>10279</v>
      </c>
      <c r="V1319" s="376">
        <v>117.13163281668244</v>
      </c>
      <c r="W1319" s="378">
        <v>118.60707500446127</v>
      </c>
      <c r="X1319" s="377">
        <v>59.130646089428147</v>
      </c>
      <c r="Y1319" s="387" t="s">
        <v>633</v>
      </c>
      <c r="Z1319" s="395" t="s">
        <v>4557</v>
      </c>
      <c r="AA1319" s="380">
        <v>190</v>
      </c>
      <c r="AB1319" s="379" t="s">
        <v>3630</v>
      </c>
      <c r="AC1319" s="380">
        <v>10</v>
      </c>
      <c r="AD1319" s="379" t="s">
        <v>3630</v>
      </c>
      <c r="AE1319" s="394">
        <v>0</v>
      </c>
      <c r="AF1319" s="396">
        <v>0</v>
      </c>
      <c r="AG1319" s="393">
        <v>0</v>
      </c>
      <c r="AH1319" s="397" t="s">
        <v>633</v>
      </c>
      <c r="AL1319" s="525" t="s">
        <v>16991</v>
      </c>
      <c r="AM1319" s="513" t="s">
        <v>83</v>
      </c>
      <c r="AN1319" s="508">
        <v>100</v>
      </c>
      <c r="AO1319" s="514">
        <v>1570</v>
      </c>
      <c r="AP1319" s="498">
        <v>1570</v>
      </c>
      <c r="AQ1319" s="515">
        <v>0</v>
      </c>
      <c r="AR1319" s="512" t="s">
        <v>16992</v>
      </c>
      <c r="BA1319" s="338" t="s">
        <v>10290</v>
      </c>
    </row>
    <row r="1320" spans="2:53" ht="16.5" customHeight="1">
      <c r="B1320" s="398" t="s">
        <v>10286</v>
      </c>
      <c r="C1320" s="381" t="s">
        <v>10287</v>
      </c>
      <c r="D1320" s="383">
        <v>1570</v>
      </c>
      <c r="E1320" s="382" t="s">
        <v>633</v>
      </c>
      <c r="F1320" s="369" t="s">
        <v>10119</v>
      </c>
      <c r="G1320" s="385" t="s">
        <v>10288</v>
      </c>
      <c r="H1320" s="386"/>
      <c r="I1320" s="384" t="s">
        <v>331</v>
      </c>
      <c r="J1320" s="367" t="s">
        <v>974</v>
      </c>
      <c r="K1320" s="366" t="s">
        <v>83</v>
      </c>
      <c r="L1320" s="387">
        <v>15</v>
      </c>
      <c r="M1320" s="388" t="s">
        <v>10289</v>
      </c>
      <c r="N1320" s="389">
        <v>1000</v>
      </c>
      <c r="O1320" s="390" t="s">
        <v>1348</v>
      </c>
      <c r="P1320" s="373" t="s">
        <v>1349</v>
      </c>
      <c r="Q1320" s="372" t="s">
        <v>3638</v>
      </c>
      <c r="R1320" s="374">
        <v>25</v>
      </c>
      <c r="S1320" s="375">
        <v>38</v>
      </c>
      <c r="T1320" s="392">
        <v>25</v>
      </c>
      <c r="U1320" s="391" t="s">
        <v>10119</v>
      </c>
      <c r="V1320" s="376">
        <v>117.11764705882354</v>
      </c>
      <c r="W1320" s="378">
        <v>118.5921568627451</v>
      </c>
      <c r="X1320" s="377">
        <v>59.125098039215672</v>
      </c>
      <c r="Y1320" s="387">
        <v>58.949999999999996</v>
      </c>
      <c r="Z1320" s="395" t="s">
        <v>4557</v>
      </c>
      <c r="AA1320" s="380">
        <v>121.25</v>
      </c>
      <c r="AB1320" s="379" t="s">
        <v>3630</v>
      </c>
      <c r="AC1320" s="380">
        <v>10</v>
      </c>
      <c r="AD1320" s="379" t="s">
        <v>3630</v>
      </c>
      <c r="AE1320" s="394">
        <v>0</v>
      </c>
      <c r="AF1320" s="396">
        <v>0</v>
      </c>
      <c r="AG1320" s="393">
        <v>0</v>
      </c>
      <c r="AH1320" s="397" t="s">
        <v>633</v>
      </c>
      <c r="AL1320" s="525" t="s">
        <v>16993</v>
      </c>
      <c r="AM1320" s="513" t="s">
        <v>84</v>
      </c>
      <c r="AN1320" s="508">
        <v>100</v>
      </c>
      <c r="AO1320" s="514">
        <v>1570</v>
      </c>
      <c r="AP1320" s="498">
        <v>1098</v>
      </c>
      <c r="AQ1320" s="515">
        <v>472</v>
      </c>
      <c r="AR1320" s="512" t="s">
        <v>16937</v>
      </c>
      <c r="BA1320" s="338" t="s">
        <v>10296</v>
      </c>
    </row>
    <row r="1321" spans="2:53" ht="16.5" customHeight="1">
      <c r="B1321" s="398" t="s">
        <v>10291</v>
      </c>
      <c r="C1321" s="381" t="s">
        <v>10292</v>
      </c>
      <c r="D1321" s="383">
        <v>1570</v>
      </c>
      <c r="E1321" s="382" t="s">
        <v>10293</v>
      </c>
      <c r="F1321" s="369" t="s">
        <v>10294</v>
      </c>
      <c r="G1321" s="385" t="s">
        <v>9856</v>
      </c>
      <c r="H1321" s="386"/>
      <c r="I1321" s="384" t="s">
        <v>308</v>
      </c>
      <c r="J1321" s="367" t="s">
        <v>174</v>
      </c>
      <c r="K1321" s="366" t="s">
        <v>84</v>
      </c>
      <c r="L1321" s="387">
        <v>15</v>
      </c>
      <c r="M1321" s="388" t="s">
        <v>10295</v>
      </c>
      <c r="N1321" s="389">
        <v>100</v>
      </c>
      <c r="O1321" s="390" t="s">
        <v>1182</v>
      </c>
      <c r="P1321" s="373" t="s">
        <v>1182</v>
      </c>
      <c r="Q1321" s="372" t="s">
        <v>3814</v>
      </c>
      <c r="R1321" s="374">
        <v>35</v>
      </c>
      <c r="S1321" s="375">
        <v>25</v>
      </c>
      <c r="T1321" s="392">
        <v>20</v>
      </c>
      <c r="U1321" s="391" t="s">
        <v>10294</v>
      </c>
      <c r="V1321" s="376">
        <v>117.09375</v>
      </c>
      <c r="W1321" s="378">
        <v>118.56666666666666</v>
      </c>
      <c r="X1321" s="377">
        <v>59.419791666666669</v>
      </c>
      <c r="Y1321" s="387" t="s">
        <v>633</v>
      </c>
      <c r="Z1321" s="395" t="s">
        <v>4557</v>
      </c>
      <c r="AA1321" s="380">
        <v>19</v>
      </c>
      <c r="AB1321" s="379" t="s">
        <v>3630</v>
      </c>
      <c r="AC1321" s="380">
        <v>0</v>
      </c>
      <c r="AD1321" s="379" t="s">
        <v>3630</v>
      </c>
      <c r="AE1321" s="394">
        <v>0</v>
      </c>
      <c r="AF1321" s="396">
        <v>0</v>
      </c>
      <c r="AG1321" s="393">
        <v>0</v>
      </c>
      <c r="AH1321" s="397" t="s">
        <v>633</v>
      </c>
      <c r="AL1321" s="525" t="s">
        <v>16994</v>
      </c>
      <c r="AM1321" s="513" t="s">
        <v>84</v>
      </c>
      <c r="AN1321" s="508">
        <v>100</v>
      </c>
      <c r="AO1321" s="514">
        <v>1570</v>
      </c>
      <c r="AP1321" s="498">
        <v>1098</v>
      </c>
      <c r="AQ1321" s="515">
        <v>472</v>
      </c>
      <c r="AR1321" s="512" t="s">
        <v>16937</v>
      </c>
      <c r="BA1321" s="338" t="s">
        <v>10297</v>
      </c>
    </row>
    <row r="1322" spans="2:53" ht="16.5" customHeight="1">
      <c r="B1322" s="398" t="s">
        <v>10291</v>
      </c>
      <c r="C1322" s="381" t="s">
        <v>10292</v>
      </c>
      <c r="D1322" s="383">
        <v>1570</v>
      </c>
      <c r="E1322" s="382" t="s">
        <v>10293</v>
      </c>
      <c r="F1322" s="369" t="s">
        <v>10294</v>
      </c>
      <c r="G1322" s="385" t="s">
        <v>9856</v>
      </c>
      <c r="H1322" s="386"/>
      <c r="I1322" s="384" t="s">
        <v>308</v>
      </c>
      <c r="J1322" s="367" t="s">
        <v>793</v>
      </c>
      <c r="K1322" s="366" t="s">
        <v>84</v>
      </c>
      <c r="L1322" s="387">
        <v>15</v>
      </c>
      <c r="M1322" s="388" t="s">
        <v>10295</v>
      </c>
      <c r="N1322" s="389">
        <v>100</v>
      </c>
      <c r="O1322" s="390" t="s">
        <v>1182</v>
      </c>
      <c r="P1322" s="373" t="s">
        <v>1182</v>
      </c>
      <c r="Q1322" s="372" t="s">
        <v>3814</v>
      </c>
      <c r="R1322" s="374">
        <v>35</v>
      </c>
      <c r="S1322" s="375">
        <v>25</v>
      </c>
      <c r="T1322" s="392">
        <v>20</v>
      </c>
      <c r="U1322" s="391" t="s">
        <v>10294</v>
      </c>
      <c r="V1322" s="376">
        <v>117.09375</v>
      </c>
      <c r="W1322" s="378">
        <v>118.56666666666666</v>
      </c>
      <c r="X1322" s="377">
        <v>59.419791666666669</v>
      </c>
      <c r="Y1322" s="387" t="s">
        <v>633</v>
      </c>
      <c r="Z1322" s="395" t="s">
        <v>4557</v>
      </c>
      <c r="AA1322" s="380">
        <v>19</v>
      </c>
      <c r="AB1322" s="379" t="s">
        <v>3630</v>
      </c>
      <c r="AC1322" s="380">
        <v>0</v>
      </c>
      <c r="AD1322" s="379" t="s">
        <v>3630</v>
      </c>
      <c r="AE1322" s="394">
        <v>0</v>
      </c>
      <c r="AF1322" s="396">
        <v>0</v>
      </c>
      <c r="AG1322" s="393">
        <v>0</v>
      </c>
      <c r="AH1322" s="397" t="s">
        <v>633</v>
      </c>
      <c r="AL1322" s="525" t="s">
        <v>16995</v>
      </c>
      <c r="AM1322" s="513" t="s">
        <v>84</v>
      </c>
      <c r="AN1322" s="508">
        <v>100</v>
      </c>
      <c r="AO1322" s="514">
        <v>1570</v>
      </c>
      <c r="AP1322" s="498">
        <v>1098</v>
      </c>
      <c r="AQ1322" s="515">
        <v>472</v>
      </c>
      <c r="AR1322" s="512" t="s">
        <v>16937</v>
      </c>
      <c r="BA1322" s="338" t="s">
        <v>10298</v>
      </c>
    </row>
    <row r="1323" spans="2:53" ht="16.5" customHeight="1">
      <c r="B1323" s="398" t="s">
        <v>10291</v>
      </c>
      <c r="C1323" s="381" t="s">
        <v>10292</v>
      </c>
      <c r="D1323" s="383">
        <v>1570</v>
      </c>
      <c r="E1323" s="382" t="s">
        <v>10293</v>
      </c>
      <c r="F1323" s="369" t="s">
        <v>10294</v>
      </c>
      <c r="G1323" s="385" t="s">
        <v>9856</v>
      </c>
      <c r="H1323" s="386"/>
      <c r="I1323" s="384" t="s">
        <v>879</v>
      </c>
      <c r="J1323" s="367" t="s">
        <v>691</v>
      </c>
      <c r="K1323" s="366" t="s">
        <v>84</v>
      </c>
      <c r="L1323" s="387">
        <v>27</v>
      </c>
      <c r="M1323" s="388" t="s">
        <v>9990</v>
      </c>
      <c r="N1323" s="389">
        <v>1000</v>
      </c>
      <c r="O1323" s="390" t="s">
        <v>1182</v>
      </c>
      <c r="P1323" s="373" t="s">
        <v>1182</v>
      </c>
      <c r="Q1323" s="372" t="s">
        <v>3814</v>
      </c>
      <c r="R1323" s="374">
        <v>35</v>
      </c>
      <c r="S1323" s="375">
        <v>25</v>
      </c>
      <c r="T1323" s="392">
        <v>20</v>
      </c>
      <c r="U1323" s="391" t="s">
        <v>10294</v>
      </c>
      <c r="V1323" s="376">
        <v>117.09375</v>
      </c>
      <c r="W1323" s="378">
        <v>118.56666666666666</v>
      </c>
      <c r="X1323" s="377">
        <v>59.419791666666669</v>
      </c>
      <c r="Y1323" s="387" t="s">
        <v>633</v>
      </c>
      <c r="Z1323" s="395" t="s">
        <v>4557</v>
      </c>
      <c r="AA1323" s="380">
        <v>196</v>
      </c>
      <c r="AB1323" s="379" t="s">
        <v>3630</v>
      </c>
      <c r="AC1323" s="380">
        <v>10</v>
      </c>
      <c r="AD1323" s="379" t="s">
        <v>3630</v>
      </c>
      <c r="AE1323" s="394">
        <v>0</v>
      </c>
      <c r="AF1323" s="396">
        <v>0</v>
      </c>
      <c r="AG1323" s="393">
        <v>0</v>
      </c>
      <c r="AH1323" s="397" t="s">
        <v>633</v>
      </c>
      <c r="AL1323" s="525" t="s">
        <v>16996</v>
      </c>
      <c r="AM1323" s="513" t="s">
        <v>84</v>
      </c>
      <c r="AN1323" s="508">
        <v>100</v>
      </c>
      <c r="AO1323" s="514">
        <v>1570</v>
      </c>
      <c r="AP1323" s="498">
        <v>1098</v>
      </c>
      <c r="AQ1323" s="515">
        <v>472</v>
      </c>
      <c r="AR1323" s="512" t="s">
        <v>16937</v>
      </c>
      <c r="BA1323" s="338" t="s">
        <v>10300</v>
      </c>
    </row>
    <row r="1324" spans="2:53" ht="16.5" customHeight="1">
      <c r="B1324" s="398" t="s">
        <v>10291</v>
      </c>
      <c r="C1324" s="381" t="s">
        <v>10292</v>
      </c>
      <c r="D1324" s="383">
        <v>1570</v>
      </c>
      <c r="E1324" s="382" t="s">
        <v>10293</v>
      </c>
      <c r="F1324" s="369" t="s">
        <v>10294</v>
      </c>
      <c r="G1324" s="385" t="s">
        <v>9856</v>
      </c>
      <c r="H1324" s="386"/>
      <c r="I1324" s="384" t="s">
        <v>875</v>
      </c>
      <c r="J1324" s="367" t="s">
        <v>1443</v>
      </c>
      <c r="K1324" s="366" t="s">
        <v>84</v>
      </c>
      <c r="L1324" s="387">
        <v>61</v>
      </c>
      <c r="M1324" s="388" t="s">
        <v>10299</v>
      </c>
      <c r="N1324" s="389">
        <v>1000</v>
      </c>
      <c r="O1324" s="390" t="s">
        <v>1182</v>
      </c>
      <c r="P1324" s="373" t="s">
        <v>1182</v>
      </c>
      <c r="Q1324" s="372" t="s">
        <v>3814</v>
      </c>
      <c r="R1324" s="374">
        <v>30</v>
      </c>
      <c r="S1324" s="375">
        <v>30</v>
      </c>
      <c r="T1324" s="392">
        <v>20</v>
      </c>
      <c r="U1324" s="391" t="s">
        <v>10294</v>
      </c>
      <c r="V1324" s="376">
        <v>117.09375</v>
      </c>
      <c r="W1324" s="378">
        <v>118.56666666666666</v>
      </c>
      <c r="X1324" s="377">
        <v>59.419791666666669</v>
      </c>
      <c r="Y1324" s="387" t="s">
        <v>633</v>
      </c>
      <c r="Z1324" s="395" t="s">
        <v>4557</v>
      </c>
      <c r="AA1324" s="380">
        <v>196</v>
      </c>
      <c r="AB1324" s="379" t="s">
        <v>3630</v>
      </c>
      <c r="AC1324" s="380">
        <v>3</v>
      </c>
      <c r="AD1324" s="379" t="s">
        <v>3630</v>
      </c>
      <c r="AE1324" s="394">
        <v>0</v>
      </c>
      <c r="AF1324" s="396">
        <v>0</v>
      </c>
      <c r="AG1324" s="393">
        <v>0</v>
      </c>
      <c r="AH1324" s="397" t="s">
        <v>633</v>
      </c>
      <c r="AL1324" s="525" t="s">
        <v>16997</v>
      </c>
      <c r="AM1324" s="513" t="s">
        <v>84</v>
      </c>
      <c r="AN1324" s="508">
        <v>100</v>
      </c>
      <c r="AO1324" s="514">
        <v>1570</v>
      </c>
      <c r="AP1324" s="498">
        <v>1098</v>
      </c>
      <c r="AQ1324" s="515">
        <v>472</v>
      </c>
      <c r="AR1324" s="512" t="s">
        <v>16937</v>
      </c>
      <c r="BA1324" s="338" t="s">
        <v>10301</v>
      </c>
    </row>
    <row r="1325" spans="2:53" ht="16.5" customHeight="1">
      <c r="B1325" s="398" t="s">
        <v>10291</v>
      </c>
      <c r="C1325" s="381" t="s">
        <v>10292</v>
      </c>
      <c r="D1325" s="383">
        <v>1570</v>
      </c>
      <c r="E1325" s="382" t="s">
        <v>10293</v>
      </c>
      <c r="F1325" s="369" t="s">
        <v>10294</v>
      </c>
      <c r="G1325" s="385" t="s">
        <v>9856</v>
      </c>
      <c r="H1325" s="386"/>
      <c r="I1325" s="384" t="s">
        <v>875</v>
      </c>
      <c r="J1325" s="367" t="s">
        <v>128</v>
      </c>
      <c r="K1325" s="366" t="s">
        <v>84</v>
      </c>
      <c r="L1325" s="387">
        <v>20</v>
      </c>
      <c r="M1325" s="388" t="s">
        <v>10299</v>
      </c>
      <c r="N1325" s="389">
        <v>1000</v>
      </c>
      <c r="O1325" s="390" t="s">
        <v>1182</v>
      </c>
      <c r="P1325" s="373" t="s">
        <v>1182</v>
      </c>
      <c r="Q1325" s="372" t="s">
        <v>3814</v>
      </c>
      <c r="R1325" s="374">
        <v>30</v>
      </c>
      <c r="S1325" s="375">
        <v>30</v>
      </c>
      <c r="T1325" s="392">
        <v>20</v>
      </c>
      <c r="U1325" s="391" t="s">
        <v>10294</v>
      </c>
      <c r="V1325" s="376">
        <v>117.09375</v>
      </c>
      <c r="W1325" s="378">
        <v>118.56666666666666</v>
      </c>
      <c r="X1325" s="377">
        <v>59.419791666666669</v>
      </c>
      <c r="Y1325" s="387" t="s">
        <v>633</v>
      </c>
      <c r="Z1325" s="395" t="s">
        <v>4557</v>
      </c>
      <c r="AA1325" s="380">
        <v>196</v>
      </c>
      <c r="AB1325" s="379" t="s">
        <v>3630</v>
      </c>
      <c r="AC1325" s="380">
        <v>3</v>
      </c>
      <c r="AD1325" s="379" t="s">
        <v>3630</v>
      </c>
      <c r="AE1325" s="394">
        <v>0</v>
      </c>
      <c r="AF1325" s="396">
        <v>0</v>
      </c>
      <c r="AG1325" s="393">
        <v>0</v>
      </c>
      <c r="AH1325" s="397" t="s">
        <v>633</v>
      </c>
      <c r="AL1325" s="525" t="s">
        <v>16998</v>
      </c>
      <c r="AM1325" s="513" t="s">
        <v>83</v>
      </c>
      <c r="AN1325" s="508">
        <v>100</v>
      </c>
      <c r="AO1325" s="514">
        <v>1570</v>
      </c>
      <c r="AP1325" s="498">
        <v>1570</v>
      </c>
      <c r="AQ1325" s="515">
        <v>0</v>
      </c>
      <c r="AR1325" s="512" t="s">
        <v>16999</v>
      </c>
      <c r="BA1325" s="338" t="s">
        <v>10308</v>
      </c>
    </row>
    <row r="1326" spans="2:53" ht="16.5" customHeight="1">
      <c r="B1326" s="398" t="s">
        <v>10302</v>
      </c>
      <c r="C1326" s="381" t="s">
        <v>10303</v>
      </c>
      <c r="D1326" s="383">
        <v>1570</v>
      </c>
      <c r="E1326" s="382" t="s">
        <v>633</v>
      </c>
      <c r="F1326" s="369" t="s">
        <v>10304</v>
      </c>
      <c r="G1326" s="385" t="s">
        <v>10305</v>
      </c>
      <c r="H1326" s="386"/>
      <c r="I1326" s="384" t="s">
        <v>329</v>
      </c>
      <c r="J1326" s="367" t="s">
        <v>1406</v>
      </c>
      <c r="K1326" s="366" t="s">
        <v>83</v>
      </c>
      <c r="L1326" s="387">
        <v>6</v>
      </c>
      <c r="M1326" s="388" t="s">
        <v>10306</v>
      </c>
      <c r="N1326" s="389">
        <v>1000</v>
      </c>
      <c r="O1326" s="390" t="s">
        <v>1350</v>
      </c>
      <c r="P1326" s="373" t="s">
        <v>1350</v>
      </c>
      <c r="Q1326" s="372" t="s">
        <v>3638</v>
      </c>
      <c r="R1326" s="374">
        <v>25</v>
      </c>
      <c r="S1326" s="375">
        <v>30</v>
      </c>
      <c r="T1326" s="392">
        <v>25</v>
      </c>
      <c r="U1326" s="391" t="s">
        <v>10304</v>
      </c>
      <c r="V1326" s="376">
        <v>117.07870088753322</v>
      </c>
      <c r="W1326" s="378">
        <v>118.55061428003543</v>
      </c>
      <c r="X1326" s="377">
        <v>59.110342416215687</v>
      </c>
      <c r="Y1326" s="387" t="s">
        <v>633</v>
      </c>
      <c r="Z1326" s="395" t="s">
        <v>3639</v>
      </c>
      <c r="AA1326" s="380">
        <v>200</v>
      </c>
      <c r="AB1326" s="379" t="s">
        <v>3630</v>
      </c>
      <c r="AC1326" s="380">
        <v>0</v>
      </c>
      <c r="AD1326" s="379" t="s">
        <v>3630</v>
      </c>
      <c r="AE1326" s="394">
        <v>0</v>
      </c>
      <c r="AF1326" s="396">
        <v>10.731</v>
      </c>
      <c r="AG1326" s="393">
        <v>0</v>
      </c>
      <c r="AH1326" s="397" t="s">
        <v>10307</v>
      </c>
      <c r="AL1326" s="525" t="s">
        <v>17000</v>
      </c>
      <c r="AM1326" s="513" t="s">
        <v>84</v>
      </c>
      <c r="AN1326" s="508">
        <v>100</v>
      </c>
      <c r="AO1326" s="514">
        <v>1570</v>
      </c>
      <c r="AP1326" s="498">
        <v>1094</v>
      </c>
      <c r="AQ1326" s="515">
        <v>476</v>
      </c>
      <c r="AR1326" s="512" t="s">
        <v>17001</v>
      </c>
      <c r="BA1326" s="338" t="s">
        <v>10316</v>
      </c>
    </row>
    <row r="1327" spans="2:53" ht="16.5" customHeight="1">
      <c r="B1327" s="398" t="s">
        <v>10309</v>
      </c>
      <c r="C1327" s="381" t="s">
        <v>10310</v>
      </c>
      <c r="D1327" s="383">
        <v>1570</v>
      </c>
      <c r="E1327" s="382" t="s">
        <v>10311</v>
      </c>
      <c r="F1327" s="369" t="s">
        <v>10312</v>
      </c>
      <c r="G1327" s="385" t="s">
        <v>10313</v>
      </c>
      <c r="H1327" s="386"/>
      <c r="I1327" s="384" t="s">
        <v>331</v>
      </c>
      <c r="J1327" s="367" t="s">
        <v>982</v>
      </c>
      <c r="K1327" s="366" t="s">
        <v>84</v>
      </c>
      <c r="L1327" s="387">
        <v>8</v>
      </c>
      <c r="M1327" s="388" t="s">
        <v>10315</v>
      </c>
      <c r="N1327" s="389">
        <v>1000</v>
      </c>
      <c r="O1327" s="390" t="s">
        <v>1348</v>
      </c>
      <c r="P1327" s="373" t="s">
        <v>1349</v>
      </c>
      <c r="Q1327" s="372" t="s">
        <v>3638</v>
      </c>
      <c r="R1327" s="374">
        <v>38</v>
      </c>
      <c r="S1327" s="375">
        <v>25</v>
      </c>
      <c r="T1327" s="392">
        <v>25</v>
      </c>
      <c r="U1327" s="391" t="s">
        <v>10312</v>
      </c>
      <c r="V1327" s="376">
        <v>116.73911368015413</v>
      </c>
      <c r="W1327" s="378">
        <v>118.2057803468208</v>
      </c>
      <c r="X1327" s="377">
        <v>59.257552986512522</v>
      </c>
      <c r="Y1327" s="387">
        <v>59.309999999999995</v>
      </c>
      <c r="Z1327" s="395" t="s">
        <v>4557</v>
      </c>
      <c r="AA1327" s="380">
        <v>121.25</v>
      </c>
      <c r="AB1327" s="379" t="s">
        <v>3630</v>
      </c>
      <c r="AC1327" s="380">
        <v>10</v>
      </c>
      <c r="AD1327" s="379" t="s">
        <v>3630</v>
      </c>
      <c r="AE1327" s="394">
        <v>0</v>
      </c>
      <c r="AF1327" s="396">
        <v>0</v>
      </c>
      <c r="AG1327" s="393">
        <v>0</v>
      </c>
      <c r="AH1327" s="397" t="s">
        <v>633</v>
      </c>
      <c r="AL1327" s="525" t="s">
        <v>17002</v>
      </c>
      <c r="AM1327" s="513" t="s">
        <v>83</v>
      </c>
      <c r="AN1327" s="508">
        <v>100</v>
      </c>
      <c r="AO1327" s="514">
        <v>1570</v>
      </c>
      <c r="AP1327" s="498">
        <v>1570</v>
      </c>
      <c r="AQ1327" s="515">
        <v>0</v>
      </c>
      <c r="AR1327" s="512" t="s">
        <v>17003</v>
      </c>
      <c r="BA1327" s="338" t="s">
        <v>10323</v>
      </c>
    </row>
    <row r="1328" spans="2:53" ht="16.5" customHeight="1">
      <c r="B1328" s="398" t="s">
        <v>10317</v>
      </c>
      <c r="C1328" s="381" t="s">
        <v>10318</v>
      </c>
      <c r="D1328" s="383">
        <v>1570</v>
      </c>
      <c r="E1328" s="382" t="s">
        <v>633</v>
      </c>
      <c r="F1328" s="369" t="s">
        <v>10319</v>
      </c>
      <c r="G1328" s="385" t="s">
        <v>10320</v>
      </c>
      <c r="H1328" s="386"/>
      <c r="I1328" s="384" t="s">
        <v>332</v>
      </c>
      <c r="J1328" s="367" t="s">
        <v>682</v>
      </c>
      <c r="K1328" s="366" t="s">
        <v>83</v>
      </c>
      <c r="L1328" s="387">
        <v>60</v>
      </c>
      <c r="M1328" s="388" t="s">
        <v>10322</v>
      </c>
      <c r="N1328" s="389">
        <v>300</v>
      </c>
      <c r="O1328" s="390" t="s">
        <v>1348</v>
      </c>
      <c r="P1328" s="373" t="s">
        <v>1348</v>
      </c>
      <c r="Q1328" s="372" t="s">
        <v>3638</v>
      </c>
      <c r="R1328" s="374">
        <v>25</v>
      </c>
      <c r="S1328" s="375">
        <v>45</v>
      </c>
      <c r="T1328" s="392">
        <v>30</v>
      </c>
      <c r="U1328" s="391" t="s">
        <v>10319</v>
      </c>
      <c r="V1328" s="376">
        <v>117.06329358356491</v>
      </c>
      <c r="W1328" s="378">
        <v>118.53417982246924</v>
      </c>
      <c r="X1328" s="377">
        <v>59.101263296982921</v>
      </c>
      <c r="Y1328" s="387" t="s">
        <v>633</v>
      </c>
      <c r="Z1328" s="395" t="s">
        <v>4557</v>
      </c>
      <c r="AA1328" s="380">
        <v>-2</v>
      </c>
      <c r="AB1328" s="379" t="s">
        <v>3630</v>
      </c>
      <c r="AC1328" s="380">
        <v>0</v>
      </c>
      <c r="AD1328" s="379" t="s">
        <v>3630</v>
      </c>
      <c r="AE1328" s="394">
        <v>0</v>
      </c>
      <c r="AF1328" s="396">
        <v>0</v>
      </c>
      <c r="AG1328" s="393">
        <v>0</v>
      </c>
      <c r="AH1328" s="397" t="s">
        <v>633</v>
      </c>
      <c r="AL1328" s="525" t="s">
        <v>17004</v>
      </c>
      <c r="AM1328" s="513" t="s">
        <v>83</v>
      </c>
      <c r="AN1328" s="508">
        <v>100</v>
      </c>
      <c r="AO1328" s="514">
        <v>1570</v>
      </c>
      <c r="AP1328" s="498">
        <v>1570</v>
      </c>
      <c r="AQ1328" s="515">
        <v>0</v>
      </c>
      <c r="AR1328" s="512" t="s">
        <v>17005</v>
      </c>
      <c r="BA1328" s="338" t="s">
        <v>10330</v>
      </c>
    </row>
    <row r="1329" spans="2:53" ht="16.5" customHeight="1">
      <c r="B1329" s="398" t="s">
        <v>10324</v>
      </c>
      <c r="C1329" s="381" t="s">
        <v>10325</v>
      </c>
      <c r="D1329" s="383">
        <v>1570</v>
      </c>
      <c r="E1329" s="382" t="s">
        <v>633</v>
      </c>
      <c r="F1329" s="369" t="s">
        <v>10326</v>
      </c>
      <c r="G1329" s="385" t="s">
        <v>10327</v>
      </c>
      <c r="H1329" s="386"/>
      <c r="I1329" s="384" t="s">
        <v>327</v>
      </c>
      <c r="J1329" s="367" t="s">
        <v>69</v>
      </c>
      <c r="K1329" s="366" t="s">
        <v>83</v>
      </c>
      <c r="L1329" s="387">
        <v>7</v>
      </c>
      <c r="M1329" s="388" t="s">
        <v>10329</v>
      </c>
      <c r="N1329" s="389">
        <v>800</v>
      </c>
      <c r="O1329" s="390" t="s">
        <v>1350</v>
      </c>
      <c r="P1329" s="373" t="s">
        <v>1350</v>
      </c>
      <c r="Q1329" s="372" t="s">
        <v>3638</v>
      </c>
      <c r="R1329" s="374">
        <v>30</v>
      </c>
      <c r="S1329" s="375">
        <v>40</v>
      </c>
      <c r="T1329" s="392">
        <v>30</v>
      </c>
      <c r="U1329" s="391" t="s">
        <v>10326</v>
      </c>
      <c r="V1329" s="376">
        <v>117.05824267743129</v>
      </c>
      <c r="W1329" s="378">
        <v>118.52879218926005</v>
      </c>
      <c r="X1329" s="377">
        <v>59.096482566654323</v>
      </c>
      <c r="Y1329" s="387" t="s">
        <v>633</v>
      </c>
      <c r="Z1329" s="395" t="s">
        <v>4557</v>
      </c>
      <c r="AA1329" s="380">
        <v>190</v>
      </c>
      <c r="AB1329" s="379" t="s">
        <v>3630</v>
      </c>
      <c r="AC1329" s="380">
        <v>10</v>
      </c>
      <c r="AD1329" s="379" t="s">
        <v>3630</v>
      </c>
      <c r="AE1329" s="394">
        <v>0</v>
      </c>
      <c r="AF1329" s="396">
        <v>0</v>
      </c>
      <c r="AG1329" s="393">
        <v>0</v>
      </c>
      <c r="AH1329" s="397" t="s">
        <v>633</v>
      </c>
      <c r="AL1329" s="525" t="s">
        <v>17006</v>
      </c>
      <c r="AM1329" s="513" t="s">
        <v>84</v>
      </c>
      <c r="AN1329" s="508">
        <v>100</v>
      </c>
      <c r="AO1329" s="514">
        <v>1570</v>
      </c>
      <c r="AP1329" s="498">
        <v>1095</v>
      </c>
      <c r="AQ1329" s="515">
        <v>475</v>
      </c>
      <c r="AR1329" s="512" t="s">
        <v>17007</v>
      </c>
      <c r="BA1329" s="338" t="s">
        <v>10336</v>
      </c>
    </row>
    <row r="1330" spans="2:53" ht="16.5" customHeight="1">
      <c r="B1330" s="398" t="s">
        <v>10331</v>
      </c>
      <c r="C1330" s="381" t="s">
        <v>10332</v>
      </c>
      <c r="D1330" s="383">
        <v>1570</v>
      </c>
      <c r="E1330" s="382" t="s">
        <v>10333</v>
      </c>
      <c r="F1330" s="369" t="s">
        <v>10334</v>
      </c>
      <c r="G1330" s="385" t="s">
        <v>10333</v>
      </c>
      <c r="H1330" s="386"/>
      <c r="I1330" s="384" t="s">
        <v>330</v>
      </c>
      <c r="J1330" s="367" t="s">
        <v>1093</v>
      </c>
      <c r="K1330" s="366" t="s">
        <v>84</v>
      </c>
      <c r="L1330" s="387">
        <v>21</v>
      </c>
      <c r="M1330" s="388" t="s">
        <v>10335</v>
      </c>
      <c r="N1330" s="389">
        <v>200</v>
      </c>
      <c r="O1330" s="390" t="s">
        <v>1350</v>
      </c>
      <c r="P1330" s="373" t="s">
        <v>1350</v>
      </c>
      <c r="Q1330" s="372" t="s">
        <v>3638</v>
      </c>
      <c r="R1330" s="374">
        <v>30</v>
      </c>
      <c r="S1330" s="375">
        <v>20</v>
      </c>
      <c r="T1330" s="392">
        <v>30</v>
      </c>
      <c r="U1330" s="391" t="s">
        <v>10334</v>
      </c>
      <c r="V1330" s="376">
        <v>116.84216967220047</v>
      </c>
      <c r="W1330" s="378">
        <v>118.30883633886714</v>
      </c>
      <c r="X1330" s="377">
        <v>59.304496994466191</v>
      </c>
      <c r="Y1330" s="387" t="s">
        <v>633</v>
      </c>
      <c r="Z1330" s="395" t="s">
        <v>7853</v>
      </c>
      <c r="AA1330" s="380">
        <v>36</v>
      </c>
      <c r="AB1330" s="379" t="s">
        <v>3630</v>
      </c>
      <c r="AC1330" s="380">
        <v>0</v>
      </c>
      <c r="AD1330" s="379" t="s">
        <v>3630</v>
      </c>
      <c r="AE1330" s="394">
        <v>0</v>
      </c>
      <c r="AF1330" s="396">
        <v>0</v>
      </c>
      <c r="AG1330" s="393">
        <v>0</v>
      </c>
      <c r="AH1330" s="397" t="s">
        <v>633</v>
      </c>
      <c r="AL1330" s="525" t="s">
        <v>17008</v>
      </c>
      <c r="AM1330" s="513" t="s">
        <v>84</v>
      </c>
      <c r="AN1330" s="508">
        <v>100</v>
      </c>
      <c r="AO1330" s="514">
        <v>1570</v>
      </c>
      <c r="AP1330" s="498">
        <v>1097</v>
      </c>
      <c r="AQ1330" s="515">
        <v>473</v>
      </c>
      <c r="AR1330" s="512" t="s">
        <v>17009</v>
      </c>
      <c r="BA1330" s="338" t="s">
        <v>10344</v>
      </c>
    </row>
    <row r="1331" spans="2:53" ht="16.5" customHeight="1">
      <c r="B1331" s="398" t="s">
        <v>10337</v>
      </c>
      <c r="C1331" s="381" t="s">
        <v>10338</v>
      </c>
      <c r="D1331" s="383">
        <v>1570</v>
      </c>
      <c r="E1331" s="382" t="s">
        <v>10339</v>
      </c>
      <c r="F1331" s="369" t="s">
        <v>10340</v>
      </c>
      <c r="G1331" s="385" t="s">
        <v>10341</v>
      </c>
      <c r="H1331" s="386"/>
      <c r="I1331" s="384" t="s">
        <v>308</v>
      </c>
      <c r="J1331" s="367" t="s">
        <v>930</v>
      </c>
      <c r="K1331" s="366" t="s">
        <v>84</v>
      </c>
      <c r="L1331" s="387">
        <v>16</v>
      </c>
      <c r="M1331" s="388" t="s">
        <v>10343</v>
      </c>
      <c r="N1331" s="389">
        <v>100</v>
      </c>
      <c r="O1331" s="390" t="s">
        <v>1182</v>
      </c>
      <c r="P1331" s="373" t="s">
        <v>1182</v>
      </c>
      <c r="Q1331" s="372" t="s">
        <v>3814</v>
      </c>
      <c r="R1331" s="374">
        <v>35</v>
      </c>
      <c r="S1331" s="375">
        <v>25</v>
      </c>
      <c r="T1331" s="392">
        <v>20</v>
      </c>
      <c r="U1331" s="391" t="s">
        <v>10340</v>
      </c>
      <c r="V1331" s="376">
        <v>117.015625</v>
      </c>
      <c r="W1331" s="378">
        <v>118.48333333333333</v>
      </c>
      <c r="X1331" s="377">
        <v>59.385520833333324</v>
      </c>
      <c r="Y1331" s="387" t="s">
        <v>633</v>
      </c>
      <c r="Z1331" s="395" t="s">
        <v>4557</v>
      </c>
      <c r="AA1331" s="380">
        <v>19</v>
      </c>
      <c r="AB1331" s="379" t="s">
        <v>3630</v>
      </c>
      <c r="AC1331" s="380">
        <v>0</v>
      </c>
      <c r="AD1331" s="379" t="s">
        <v>3630</v>
      </c>
      <c r="AE1331" s="394">
        <v>0</v>
      </c>
      <c r="AF1331" s="396">
        <v>0</v>
      </c>
      <c r="AG1331" s="393">
        <v>0</v>
      </c>
      <c r="AH1331" s="397" t="s">
        <v>633</v>
      </c>
      <c r="AL1331" s="525" t="s">
        <v>17010</v>
      </c>
      <c r="AM1331" s="513" t="s">
        <v>83</v>
      </c>
      <c r="AN1331" s="508">
        <v>100</v>
      </c>
      <c r="AO1331" s="514">
        <v>1570</v>
      </c>
      <c r="AP1331" s="498">
        <v>1570</v>
      </c>
      <c r="AQ1331" s="515">
        <v>0</v>
      </c>
      <c r="AR1331" s="512" t="s">
        <v>17011</v>
      </c>
      <c r="BA1331" s="338" t="s">
        <v>10349</v>
      </c>
    </row>
    <row r="1332" spans="2:53" ht="16.5" customHeight="1">
      <c r="B1332" s="398" t="s">
        <v>10345</v>
      </c>
      <c r="C1332" s="381" t="s">
        <v>10346</v>
      </c>
      <c r="D1332" s="383">
        <v>1570</v>
      </c>
      <c r="E1332" s="382" t="s">
        <v>633</v>
      </c>
      <c r="F1332" s="369" t="s">
        <v>10347</v>
      </c>
      <c r="G1332" s="385" t="s">
        <v>10348</v>
      </c>
      <c r="H1332" s="386"/>
      <c r="I1332" s="384" t="s">
        <v>862</v>
      </c>
      <c r="J1332" s="367" t="s">
        <v>688</v>
      </c>
      <c r="K1332" s="366" t="s">
        <v>83</v>
      </c>
      <c r="L1332" s="387">
        <v>27</v>
      </c>
      <c r="M1332" s="388" t="s">
        <v>8822</v>
      </c>
      <c r="N1332" s="389">
        <v>1000</v>
      </c>
      <c r="O1332" s="390" t="s">
        <v>1348</v>
      </c>
      <c r="P1332" s="373" t="s">
        <v>1349</v>
      </c>
      <c r="Q1332" s="372" t="s">
        <v>3638</v>
      </c>
      <c r="R1332" s="374">
        <v>20</v>
      </c>
      <c r="S1332" s="375">
        <v>35</v>
      </c>
      <c r="T1332" s="392">
        <v>25</v>
      </c>
      <c r="U1332" s="391" t="s">
        <v>10347</v>
      </c>
      <c r="V1332" s="376">
        <v>117.00623167155425</v>
      </c>
      <c r="W1332" s="378">
        <v>118.4733137829912</v>
      </c>
      <c r="X1332" s="377">
        <v>59.075227272727275</v>
      </c>
      <c r="Y1332" s="387">
        <v>58.87</v>
      </c>
      <c r="Z1332" s="395" t="s">
        <v>4557</v>
      </c>
      <c r="AA1332" s="380">
        <v>198</v>
      </c>
      <c r="AB1332" s="379" t="s">
        <v>3630</v>
      </c>
      <c r="AC1332" s="380">
        <v>10</v>
      </c>
      <c r="AD1332" s="379" t="s">
        <v>3630</v>
      </c>
      <c r="AE1332" s="394">
        <v>0</v>
      </c>
      <c r="AF1332" s="396">
        <v>0</v>
      </c>
      <c r="AG1332" s="393">
        <v>0</v>
      </c>
      <c r="AH1332" s="397" t="s">
        <v>633</v>
      </c>
      <c r="AL1332" s="525" t="s">
        <v>17012</v>
      </c>
      <c r="AM1332" s="513" t="s">
        <v>83</v>
      </c>
      <c r="AN1332" s="508">
        <v>100</v>
      </c>
      <c r="AO1332" s="514">
        <v>1570</v>
      </c>
      <c r="AP1332" s="498">
        <v>1570</v>
      </c>
      <c r="AQ1332" s="515">
        <v>0</v>
      </c>
      <c r="AR1332" s="512" t="s">
        <v>17011</v>
      </c>
      <c r="BA1332" s="338" t="s">
        <v>10350</v>
      </c>
    </row>
    <row r="1333" spans="2:53" ht="16.5" customHeight="1">
      <c r="B1333" s="398" t="s">
        <v>10345</v>
      </c>
      <c r="C1333" s="381" t="s">
        <v>10346</v>
      </c>
      <c r="D1333" s="383">
        <v>1570</v>
      </c>
      <c r="E1333" s="382" t="s">
        <v>633</v>
      </c>
      <c r="F1333" s="369" t="s">
        <v>10347</v>
      </c>
      <c r="G1333" s="385" t="s">
        <v>10348</v>
      </c>
      <c r="H1333" s="386"/>
      <c r="I1333" s="384" t="s">
        <v>862</v>
      </c>
      <c r="J1333" s="367" t="s">
        <v>353</v>
      </c>
      <c r="K1333" s="366" t="s">
        <v>83</v>
      </c>
      <c r="L1333" s="387">
        <v>39</v>
      </c>
      <c r="M1333" s="388" t="s">
        <v>8822</v>
      </c>
      <c r="N1333" s="389">
        <v>1000</v>
      </c>
      <c r="O1333" s="390" t="s">
        <v>1348</v>
      </c>
      <c r="P1333" s="373" t="s">
        <v>1349</v>
      </c>
      <c r="Q1333" s="372" t="s">
        <v>3638</v>
      </c>
      <c r="R1333" s="374">
        <v>20</v>
      </c>
      <c r="S1333" s="375">
        <v>35</v>
      </c>
      <c r="T1333" s="392">
        <v>25</v>
      </c>
      <c r="U1333" s="391" t="s">
        <v>10347</v>
      </c>
      <c r="V1333" s="376">
        <v>117.00623167155425</v>
      </c>
      <c r="W1333" s="378">
        <v>118.4733137829912</v>
      </c>
      <c r="X1333" s="377">
        <v>59.075227272727275</v>
      </c>
      <c r="Y1333" s="387">
        <v>58.87</v>
      </c>
      <c r="Z1333" s="395" t="s">
        <v>4557</v>
      </c>
      <c r="AA1333" s="380">
        <v>198</v>
      </c>
      <c r="AB1333" s="379" t="s">
        <v>3630</v>
      </c>
      <c r="AC1333" s="380">
        <v>10</v>
      </c>
      <c r="AD1333" s="379" t="s">
        <v>3630</v>
      </c>
      <c r="AE1333" s="394">
        <v>0</v>
      </c>
      <c r="AF1333" s="396">
        <v>0</v>
      </c>
      <c r="AG1333" s="393">
        <v>0</v>
      </c>
      <c r="AH1333" s="397" t="s">
        <v>633</v>
      </c>
      <c r="AL1333" s="525" t="s">
        <v>17013</v>
      </c>
      <c r="AM1333" s="513" t="s">
        <v>83</v>
      </c>
      <c r="AN1333" s="508">
        <v>100</v>
      </c>
      <c r="AO1333" s="514">
        <v>1570</v>
      </c>
      <c r="AP1333" s="498">
        <v>1570</v>
      </c>
      <c r="AQ1333" s="515">
        <v>0</v>
      </c>
      <c r="AR1333" s="512" t="s">
        <v>17014</v>
      </c>
      <c r="BA1333" s="338" t="s">
        <v>10355</v>
      </c>
    </row>
    <row r="1334" spans="2:53" ht="16.5" customHeight="1">
      <c r="B1334" s="398" t="s">
        <v>10351</v>
      </c>
      <c r="C1334" s="381" t="s">
        <v>10352</v>
      </c>
      <c r="D1334" s="383">
        <v>1570</v>
      </c>
      <c r="E1334" s="382" t="s">
        <v>633</v>
      </c>
      <c r="F1334" s="369" t="s">
        <v>10353</v>
      </c>
      <c r="G1334" s="385" t="s">
        <v>9935</v>
      </c>
      <c r="H1334" s="386"/>
      <c r="I1334" s="384" t="s">
        <v>308</v>
      </c>
      <c r="J1334" s="367" t="s">
        <v>834</v>
      </c>
      <c r="K1334" s="366" t="s">
        <v>83</v>
      </c>
      <c r="L1334" s="387">
        <v>30</v>
      </c>
      <c r="M1334" s="388" t="s">
        <v>10354</v>
      </c>
      <c r="N1334" s="389">
        <v>100</v>
      </c>
      <c r="O1334" s="390" t="s">
        <v>1182</v>
      </c>
      <c r="P1334" s="373" t="s">
        <v>1182</v>
      </c>
      <c r="Q1334" s="372" t="s">
        <v>3814</v>
      </c>
      <c r="R1334" s="374">
        <v>25</v>
      </c>
      <c r="S1334" s="375">
        <v>35</v>
      </c>
      <c r="T1334" s="392">
        <v>20</v>
      </c>
      <c r="U1334" s="391" t="s">
        <v>10353</v>
      </c>
      <c r="V1334" s="376">
        <v>117.001033374158</v>
      </c>
      <c r="W1334" s="378">
        <v>118.46776893243519</v>
      </c>
      <c r="X1334" s="377">
        <v>59.070598846703412</v>
      </c>
      <c r="Y1334" s="387" t="s">
        <v>633</v>
      </c>
      <c r="Z1334" s="395" t="s">
        <v>4557</v>
      </c>
      <c r="AA1334" s="380">
        <v>19</v>
      </c>
      <c r="AB1334" s="379" t="s">
        <v>3630</v>
      </c>
      <c r="AC1334" s="380">
        <v>0</v>
      </c>
      <c r="AD1334" s="379" t="s">
        <v>3630</v>
      </c>
      <c r="AE1334" s="394">
        <v>0</v>
      </c>
      <c r="AF1334" s="396">
        <v>1.2889999999999999</v>
      </c>
      <c r="AG1334" s="393">
        <v>0</v>
      </c>
      <c r="AH1334" s="397" t="s">
        <v>7907</v>
      </c>
      <c r="AL1334" s="525" t="s">
        <v>17015</v>
      </c>
      <c r="AM1334" s="513" t="s">
        <v>84</v>
      </c>
      <c r="AN1334" s="508">
        <v>100</v>
      </c>
      <c r="AO1334" s="514">
        <v>1570</v>
      </c>
      <c r="AP1334" s="498">
        <v>1097</v>
      </c>
      <c r="AQ1334" s="515">
        <v>473</v>
      </c>
      <c r="AR1334" s="512" t="s">
        <v>17016</v>
      </c>
      <c r="BA1334" s="338" t="s">
        <v>10361</v>
      </c>
    </row>
    <row r="1335" spans="2:53" ht="16.5" customHeight="1">
      <c r="B1335" s="398" t="s">
        <v>10356</v>
      </c>
      <c r="C1335" s="381" t="s">
        <v>10357</v>
      </c>
      <c r="D1335" s="383">
        <v>1570</v>
      </c>
      <c r="E1335" s="382" t="s">
        <v>9944</v>
      </c>
      <c r="F1335" s="369" t="s">
        <v>10358</v>
      </c>
      <c r="G1335" s="385" t="s">
        <v>10359</v>
      </c>
      <c r="H1335" s="386"/>
      <c r="I1335" s="384" t="s">
        <v>862</v>
      </c>
      <c r="J1335" s="367" t="s">
        <v>76</v>
      </c>
      <c r="K1335" s="366" t="s">
        <v>84</v>
      </c>
      <c r="L1335" s="387">
        <v>52</v>
      </c>
      <c r="M1335" s="388" t="s">
        <v>10360</v>
      </c>
      <c r="N1335" s="389">
        <v>1000</v>
      </c>
      <c r="O1335" s="390" t="s">
        <v>1348</v>
      </c>
      <c r="P1335" s="373" t="s">
        <v>1349</v>
      </c>
      <c r="Q1335" s="372" t="s">
        <v>3638</v>
      </c>
      <c r="R1335" s="374">
        <v>30</v>
      </c>
      <c r="S1335" s="375">
        <v>25</v>
      </c>
      <c r="T1335" s="392">
        <v>25</v>
      </c>
      <c r="U1335" s="391" t="s">
        <v>10358</v>
      </c>
      <c r="V1335" s="376">
        <v>116.98256410256411</v>
      </c>
      <c r="W1335" s="378">
        <v>118.44923076923078</v>
      </c>
      <c r="X1335" s="377">
        <v>59.369102564102562</v>
      </c>
      <c r="Y1335" s="387">
        <v>59.47</v>
      </c>
      <c r="Z1335" s="395" t="s">
        <v>4557</v>
      </c>
      <c r="AA1335" s="380">
        <v>198</v>
      </c>
      <c r="AB1335" s="379" t="s">
        <v>3630</v>
      </c>
      <c r="AC1335" s="380">
        <v>10</v>
      </c>
      <c r="AD1335" s="379" t="s">
        <v>3630</v>
      </c>
      <c r="AE1335" s="394">
        <v>0</v>
      </c>
      <c r="AF1335" s="396">
        <v>0</v>
      </c>
      <c r="AG1335" s="393">
        <v>0</v>
      </c>
      <c r="AH1335" s="397" t="s">
        <v>633</v>
      </c>
      <c r="AL1335" s="525" t="s">
        <v>17017</v>
      </c>
      <c r="AM1335" s="513" t="s">
        <v>84</v>
      </c>
      <c r="AN1335" s="508">
        <v>100</v>
      </c>
      <c r="AO1335" s="514">
        <v>1570</v>
      </c>
      <c r="AP1335" s="498">
        <v>1093</v>
      </c>
      <c r="AQ1335" s="515">
        <v>477</v>
      </c>
      <c r="AR1335" s="512" t="s">
        <v>17018</v>
      </c>
      <c r="BA1335" s="338" t="s">
        <v>10368</v>
      </c>
    </row>
    <row r="1336" spans="2:53" ht="16.5" customHeight="1">
      <c r="B1336" s="398" t="s">
        <v>10362</v>
      </c>
      <c r="C1336" s="381" t="s">
        <v>10363</v>
      </c>
      <c r="D1336" s="383">
        <v>1570</v>
      </c>
      <c r="E1336" s="382" t="s">
        <v>10001</v>
      </c>
      <c r="F1336" s="369" t="s">
        <v>10364</v>
      </c>
      <c r="G1336" s="385" t="s">
        <v>10365</v>
      </c>
      <c r="H1336" s="386"/>
      <c r="I1336" s="384" t="s">
        <v>331</v>
      </c>
      <c r="J1336" s="367" t="s">
        <v>980</v>
      </c>
      <c r="K1336" s="366" t="s">
        <v>84</v>
      </c>
      <c r="L1336" s="387">
        <v>5</v>
      </c>
      <c r="M1336" s="388" t="s">
        <v>10367</v>
      </c>
      <c r="N1336" s="389">
        <v>1000</v>
      </c>
      <c r="O1336" s="390" t="s">
        <v>1348</v>
      </c>
      <c r="P1336" s="373" t="s">
        <v>1349</v>
      </c>
      <c r="Q1336" s="372" t="s">
        <v>3638</v>
      </c>
      <c r="R1336" s="374">
        <v>38</v>
      </c>
      <c r="S1336" s="375">
        <v>25</v>
      </c>
      <c r="T1336" s="392">
        <v>25</v>
      </c>
      <c r="U1336" s="391" t="s">
        <v>10364</v>
      </c>
      <c r="V1336" s="376">
        <v>116.62813102119459</v>
      </c>
      <c r="W1336" s="378">
        <v>118.09479768786126</v>
      </c>
      <c r="X1336" s="377">
        <v>59.208535645472075</v>
      </c>
      <c r="Y1336" s="387">
        <v>59.26</v>
      </c>
      <c r="Z1336" s="395" t="s">
        <v>4557</v>
      </c>
      <c r="AA1336" s="380">
        <v>121.25</v>
      </c>
      <c r="AB1336" s="379" t="s">
        <v>3630</v>
      </c>
      <c r="AC1336" s="380">
        <v>10</v>
      </c>
      <c r="AD1336" s="379" t="s">
        <v>3630</v>
      </c>
      <c r="AE1336" s="394">
        <v>0</v>
      </c>
      <c r="AF1336" s="396">
        <v>0</v>
      </c>
      <c r="AG1336" s="393">
        <v>0</v>
      </c>
      <c r="AH1336" s="397" t="s">
        <v>633</v>
      </c>
      <c r="AL1336" s="525" t="s">
        <v>17019</v>
      </c>
      <c r="AM1336" s="513" t="s">
        <v>84</v>
      </c>
      <c r="AN1336" s="508">
        <v>100</v>
      </c>
      <c r="AO1336" s="514">
        <v>1570</v>
      </c>
      <c r="AP1336" s="498">
        <v>1094</v>
      </c>
      <c r="AQ1336" s="515">
        <v>476</v>
      </c>
      <c r="AR1336" s="512" t="s">
        <v>17020</v>
      </c>
      <c r="BA1336" s="338" t="s">
        <v>10373</v>
      </c>
    </row>
    <row r="1337" spans="2:53" ht="16.5" customHeight="1">
      <c r="B1337" s="398" t="s">
        <v>10369</v>
      </c>
      <c r="C1337" s="381" t="s">
        <v>10370</v>
      </c>
      <c r="D1337" s="383">
        <v>1570</v>
      </c>
      <c r="E1337" s="382" t="s">
        <v>10015</v>
      </c>
      <c r="F1337" s="369" t="s">
        <v>10371</v>
      </c>
      <c r="G1337" s="385" t="s">
        <v>10015</v>
      </c>
      <c r="H1337" s="386"/>
      <c r="I1337" s="384" t="s">
        <v>324</v>
      </c>
      <c r="J1337" s="367" t="s">
        <v>699</v>
      </c>
      <c r="K1337" s="366" t="s">
        <v>84</v>
      </c>
      <c r="L1337" s="387">
        <v>8</v>
      </c>
      <c r="M1337" s="388" t="s">
        <v>10372</v>
      </c>
      <c r="N1337" s="389">
        <v>1000</v>
      </c>
      <c r="O1337" s="390" t="s">
        <v>1348</v>
      </c>
      <c r="P1337" s="373" t="s">
        <v>1348</v>
      </c>
      <c r="Q1337" s="372" t="s">
        <v>3638</v>
      </c>
      <c r="R1337" s="374">
        <v>30</v>
      </c>
      <c r="S1337" s="375">
        <v>25</v>
      </c>
      <c r="T1337" s="392">
        <v>25</v>
      </c>
      <c r="U1337" s="391" t="s">
        <v>10371</v>
      </c>
      <c r="V1337" s="376">
        <v>116.74831321896677</v>
      </c>
      <c r="W1337" s="378">
        <v>118.21497988563344</v>
      </c>
      <c r="X1337" s="377">
        <v>59.263353447699906</v>
      </c>
      <c r="Y1337" s="387" t="s">
        <v>633</v>
      </c>
      <c r="Z1337" s="395" t="s">
        <v>4557</v>
      </c>
      <c r="AA1337" s="380">
        <v>198</v>
      </c>
      <c r="AB1337" s="379" t="s">
        <v>3630</v>
      </c>
      <c r="AC1337" s="380">
        <v>10</v>
      </c>
      <c r="AD1337" s="379" t="s">
        <v>3630</v>
      </c>
      <c r="AE1337" s="394">
        <v>0</v>
      </c>
      <c r="AF1337" s="396">
        <v>0</v>
      </c>
      <c r="AG1337" s="393">
        <v>0</v>
      </c>
      <c r="AH1337" s="397" t="s">
        <v>633</v>
      </c>
      <c r="AL1337" s="525" t="s">
        <v>17021</v>
      </c>
      <c r="AM1337" s="513" t="s">
        <v>83</v>
      </c>
      <c r="AN1337" s="508">
        <v>100</v>
      </c>
      <c r="AO1337" s="514">
        <v>1570</v>
      </c>
      <c r="AP1337" s="498">
        <v>1570</v>
      </c>
      <c r="AQ1337" s="515">
        <v>0</v>
      </c>
      <c r="AR1337" s="512" t="s">
        <v>17022</v>
      </c>
      <c r="BA1337" s="338" t="s">
        <v>10379</v>
      </c>
    </row>
    <row r="1338" spans="2:53" ht="16.5" customHeight="1">
      <c r="B1338" s="398" t="s">
        <v>10374</v>
      </c>
      <c r="C1338" s="381" t="s">
        <v>10375</v>
      </c>
      <c r="D1338" s="383">
        <v>1570</v>
      </c>
      <c r="E1338" s="382" t="s">
        <v>633</v>
      </c>
      <c r="F1338" s="369" t="s">
        <v>10376</v>
      </c>
      <c r="G1338" s="385" t="s">
        <v>10313</v>
      </c>
      <c r="H1338" s="386"/>
      <c r="I1338" s="384" t="s">
        <v>501</v>
      </c>
      <c r="J1338" s="367" t="s">
        <v>1437</v>
      </c>
      <c r="K1338" s="366" t="s">
        <v>83</v>
      </c>
      <c r="L1338" s="387">
        <v>4</v>
      </c>
      <c r="M1338" s="388" t="s">
        <v>10378</v>
      </c>
      <c r="N1338" s="389">
        <v>1000</v>
      </c>
      <c r="O1338" s="390" t="s">
        <v>1348</v>
      </c>
      <c r="P1338" s="373" t="s">
        <v>1349</v>
      </c>
      <c r="Q1338" s="372" t="s">
        <v>3638</v>
      </c>
      <c r="R1338" s="374">
        <v>20</v>
      </c>
      <c r="S1338" s="375">
        <v>35</v>
      </c>
      <c r="T1338" s="392">
        <v>25</v>
      </c>
      <c r="U1338" s="391" t="s">
        <v>10376</v>
      </c>
      <c r="V1338" s="376">
        <v>116.94874759152216</v>
      </c>
      <c r="W1338" s="378">
        <v>118.41541425818883</v>
      </c>
      <c r="X1338" s="377">
        <v>59.047919075144492</v>
      </c>
      <c r="Y1338" s="387">
        <v>58.83</v>
      </c>
      <c r="Z1338" s="395" t="s">
        <v>4557</v>
      </c>
      <c r="AA1338" s="380">
        <v>195</v>
      </c>
      <c r="AB1338" s="379" t="s">
        <v>3630</v>
      </c>
      <c r="AC1338" s="380">
        <v>10</v>
      </c>
      <c r="AD1338" s="379" t="s">
        <v>3630</v>
      </c>
      <c r="AE1338" s="394">
        <v>0</v>
      </c>
      <c r="AF1338" s="396">
        <v>0</v>
      </c>
      <c r="AG1338" s="393">
        <v>0</v>
      </c>
      <c r="AH1338" s="397" t="s">
        <v>633</v>
      </c>
      <c r="AL1338" s="525" t="s">
        <v>17023</v>
      </c>
      <c r="AM1338" s="513" t="s">
        <v>83</v>
      </c>
      <c r="AN1338" s="508">
        <v>100</v>
      </c>
      <c r="AO1338" s="514">
        <v>1570</v>
      </c>
      <c r="AP1338" s="498">
        <v>1570</v>
      </c>
      <c r="AQ1338" s="515">
        <v>0</v>
      </c>
      <c r="AR1338" s="512" t="s">
        <v>17024</v>
      </c>
      <c r="BA1338" s="338" t="s">
        <v>10383</v>
      </c>
    </row>
    <row r="1339" spans="2:53" ht="16.5" customHeight="1">
      <c r="B1339" s="398" t="s">
        <v>10380</v>
      </c>
      <c r="C1339" s="381" t="s">
        <v>10381</v>
      </c>
      <c r="D1339" s="383">
        <v>1570</v>
      </c>
      <c r="E1339" s="382" t="s">
        <v>633</v>
      </c>
      <c r="F1339" s="369" t="s">
        <v>10376</v>
      </c>
      <c r="G1339" s="385" t="s">
        <v>9962</v>
      </c>
      <c r="H1339" s="386"/>
      <c r="I1339" s="384" t="s">
        <v>357</v>
      </c>
      <c r="J1339" s="367" t="s">
        <v>509</v>
      </c>
      <c r="K1339" s="366" t="s">
        <v>83</v>
      </c>
      <c r="L1339" s="387">
        <v>25</v>
      </c>
      <c r="M1339" s="388" t="s">
        <v>10382</v>
      </c>
      <c r="N1339" s="389">
        <v>700</v>
      </c>
      <c r="O1339" s="390" t="s">
        <v>1350</v>
      </c>
      <c r="P1339" s="373" t="s">
        <v>1351</v>
      </c>
      <c r="Q1339" s="372" t="s">
        <v>3638</v>
      </c>
      <c r="R1339" s="374">
        <v>20</v>
      </c>
      <c r="S1339" s="375">
        <v>35</v>
      </c>
      <c r="T1339" s="392">
        <v>30</v>
      </c>
      <c r="U1339" s="391" t="s">
        <v>10376</v>
      </c>
      <c r="V1339" s="376">
        <v>116.94344719216595</v>
      </c>
      <c r="W1339" s="378">
        <v>118.41011385883262</v>
      </c>
      <c r="X1339" s="377">
        <v>59.043219474500724</v>
      </c>
      <c r="Y1339" s="387">
        <v>61.15</v>
      </c>
      <c r="Z1339" s="395" t="s">
        <v>3639</v>
      </c>
      <c r="AA1339" s="380">
        <v>105</v>
      </c>
      <c r="AB1339" s="379" t="s">
        <v>3630</v>
      </c>
      <c r="AC1339" s="380">
        <v>0</v>
      </c>
      <c r="AD1339" s="379" t="s">
        <v>3630</v>
      </c>
      <c r="AE1339" s="394">
        <v>0</v>
      </c>
      <c r="AF1339" s="396">
        <v>0</v>
      </c>
      <c r="AG1339" s="393">
        <v>0</v>
      </c>
      <c r="AH1339" s="397" t="s">
        <v>633</v>
      </c>
      <c r="AL1339" s="525" t="s">
        <v>17025</v>
      </c>
      <c r="AM1339" s="513" t="s">
        <v>84</v>
      </c>
      <c r="AN1339" s="508">
        <v>100</v>
      </c>
      <c r="AO1339" s="514">
        <v>1570</v>
      </c>
      <c r="AP1339" s="498">
        <v>1093</v>
      </c>
      <c r="AQ1339" s="515">
        <v>477</v>
      </c>
      <c r="AR1339" s="512" t="s">
        <v>17026</v>
      </c>
      <c r="BA1339" s="338" t="s">
        <v>10389</v>
      </c>
    </row>
    <row r="1340" spans="2:53" ht="16.5" customHeight="1">
      <c r="B1340" s="398" t="s">
        <v>10384</v>
      </c>
      <c r="C1340" s="381" t="s">
        <v>10385</v>
      </c>
      <c r="D1340" s="383">
        <v>1570</v>
      </c>
      <c r="E1340" s="382" t="s">
        <v>10386</v>
      </c>
      <c r="F1340" s="369" t="s">
        <v>10387</v>
      </c>
      <c r="G1340" s="385" t="s">
        <v>10025</v>
      </c>
      <c r="H1340" s="386"/>
      <c r="I1340" s="384" t="s">
        <v>331</v>
      </c>
      <c r="J1340" s="367" t="s">
        <v>81</v>
      </c>
      <c r="K1340" s="366" t="s">
        <v>84</v>
      </c>
      <c r="L1340" s="387">
        <v>4</v>
      </c>
      <c r="M1340" s="388" t="s">
        <v>10388</v>
      </c>
      <c r="N1340" s="389">
        <v>1000</v>
      </c>
      <c r="O1340" s="390" t="s">
        <v>1348</v>
      </c>
      <c r="P1340" s="373" t="s">
        <v>1349</v>
      </c>
      <c r="Q1340" s="372" t="s">
        <v>3638</v>
      </c>
      <c r="R1340" s="374">
        <v>38</v>
      </c>
      <c r="S1340" s="375">
        <v>25</v>
      </c>
      <c r="T1340" s="392">
        <v>25</v>
      </c>
      <c r="U1340" s="391" t="s">
        <v>10387</v>
      </c>
      <c r="V1340" s="376">
        <v>116.58188824662814</v>
      </c>
      <c r="W1340" s="378">
        <v>118.04855491329481</v>
      </c>
      <c r="X1340" s="377">
        <v>59.189778420038529</v>
      </c>
      <c r="Y1340" s="387">
        <v>59.239999999999995</v>
      </c>
      <c r="Z1340" s="395" t="s">
        <v>4557</v>
      </c>
      <c r="AA1340" s="380">
        <v>121.25</v>
      </c>
      <c r="AB1340" s="379" t="s">
        <v>3630</v>
      </c>
      <c r="AC1340" s="380">
        <v>10</v>
      </c>
      <c r="AD1340" s="379" t="s">
        <v>3630</v>
      </c>
      <c r="AE1340" s="394">
        <v>0</v>
      </c>
      <c r="AF1340" s="396">
        <v>0</v>
      </c>
      <c r="AG1340" s="393">
        <v>0</v>
      </c>
      <c r="AH1340" s="397" t="s">
        <v>633</v>
      </c>
      <c r="AL1340" s="525" t="s">
        <v>17027</v>
      </c>
      <c r="AM1340" s="513" t="s">
        <v>84</v>
      </c>
      <c r="AN1340" s="508">
        <v>100</v>
      </c>
      <c r="AO1340" s="514">
        <v>1570</v>
      </c>
      <c r="AP1340" s="498">
        <v>1096</v>
      </c>
      <c r="AQ1340" s="515">
        <v>474</v>
      </c>
      <c r="AR1340" s="512" t="s">
        <v>17028</v>
      </c>
      <c r="BA1340" s="338" t="s">
        <v>10395</v>
      </c>
    </row>
    <row r="1341" spans="2:53" ht="16.5" customHeight="1">
      <c r="B1341" s="398" t="s">
        <v>10384</v>
      </c>
      <c r="C1341" s="381" t="s">
        <v>10385</v>
      </c>
      <c r="D1341" s="383">
        <v>1570</v>
      </c>
      <c r="E1341" s="382" t="s">
        <v>10390</v>
      </c>
      <c r="F1341" s="369" t="s">
        <v>10391</v>
      </c>
      <c r="G1341" s="385" t="s">
        <v>10392</v>
      </c>
      <c r="H1341" s="386"/>
      <c r="I1341" s="384" t="s">
        <v>1138</v>
      </c>
      <c r="J1341" s="367" t="s">
        <v>360</v>
      </c>
      <c r="K1341" s="366" t="s">
        <v>84</v>
      </c>
      <c r="L1341" s="387">
        <v>7</v>
      </c>
      <c r="M1341" s="388" t="s">
        <v>10394</v>
      </c>
      <c r="N1341" s="389">
        <v>1000</v>
      </c>
      <c r="O1341" s="390" t="s">
        <v>1182</v>
      </c>
      <c r="P1341" s="373" t="s">
        <v>1182</v>
      </c>
      <c r="Q1341" s="372" t="s">
        <v>3638</v>
      </c>
      <c r="R1341" s="374">
        <v>35</v>
      </c>
      <c r="S1341" s="375">
        <v>30</v>
      </c>
      <c r="T1341" s="392">
        <v>25</v>
      </c>
      <c r="U1341" s="391" t="s">
        <v>10391</v>
      </c>
      <c r="V1341" s="376">
        <v>116.91851851851851</v>
      </c>
      <c r="W1341" s="378">
        <v>118.38518518518518</v>
      </c>
      <c r="X1341" s="377">
        <v>59.338148148148164</v>
      </c>
      <c r="Y1341" s="387" t="s">
        <v>633</v>
      </c>
      <c r="Z1341" s="395" t="s">
        <v>4557</v>
      </c>
      <c r="AA1341" s="380">
        <v>98</v>
      </c>
      <c r="AB1341" s="379" t="s">
        <v>3630</v>
      </c>
      <c r="AC1341" s="380">
        <v>0</v>
      </c>
      <c r="AD1341" s="379" t="s">
        <v>3630</v>
      </c>
      <c r="AE1341" s="394">
        <v>0</v>
      </c>
      <c r="AF1341" s="396">
        <v>0</v>
      </c>
      <c r="AG1341" s="393">
        <v>0</v>
      </c>
      <c r="AH1341" s="397" t="s">
        <v>633</v>
      </c>
      <c r="AL1341" s="525" t="s">
        <v>17029</v>
      </c>
      <c r="AM1341" s="513" t="s">
        <v>83</v>
      </c>
      <c r="AN1341" s="508">
        <v>100</v>
      </c>
      <c r="AO1341" s="514">
        <v>1570</v>
      </c>
      <c r="AP1341" s="498">
        <v>1570</v>
      </c>
      <c r="AQ1341" s="515">
        <v>0</v>
      </c>
      <c r="AR1341" s="512" t="s">
        <v>17030</v>
      </c>
      <c r="BA1341" s="338" t="s">
        <v>10401</v>
      </c>
    </row>
    <row r="1342" spans="2:53" ht="16.5" customHeight="1">
      <c r="B1342" s="398" t="s">
        <v>10396</v>
      </c>
      <c r="C1342" s="381" t="s">
        <v>10397</v>
      </c>
      <c r="D1342" s="383">
        <v>1570</v>
      </c>
      <c r="E1342" s="382" t="s">
        <v>633</v>
      </c>
      <c r="F1342" s="369" t="s">
        <v>10398</v>
      </c>
      <c r="G1342" s="385" t="s">
        <v>10399</v>
      </c>
      <c r="H1342" s="386"/>
      <c r="I1342" s="384" t="s">
        <v>324</v>
      </c>
      <c r="J1342" s="367" t="s">
        <v>997</v>
      </c>
      <c r="K1342" s="366" t="s">
        <v>83</v>
      </c>
      <c r="L1342" s="387">
        <v>14</v>
      </c>
      <c r="M1342" s="388" t="s">
        <v>8822</v>
      </c>
      <c r="N1342" s="389">
        <v>1000</v>
      </c>
      <c r="O1342" s="390" t="s">
        <v>1348</v>
      </c>
      <c r="P1342" s="373" t="s">
        <v>1348</v>
      </c>
      <c r="Q1342" s="372" t="s">
        <v>3638</v>
      </c>
      <c r="R1342" s="374">
        <v>20</v>
      </c>
      <c r="S1342" s="375">
        <v>30</v>
      </c>
      <c r="T1342" s="392">
        <v>30</v>
      </c>
      <c r="U1342" s="391" t="s">
        <v>10398</v>
      </c>
      <c r="V1342" s="376">
        <v>116.89396535558708</v>
      </c>
      <c r="W1342" s="378">
        <v>118.36063202225375</v>
      </c>
      <c r="X1342" s="377">
        <v>59.022701311079587</v>
      </c>
      <c r="Y1342" s="387" t="s">
        <v>633</v>
      </c>
      <c r="Z1342" s="395" t="s">
        <v>4557</v>
      </c>
      <c r="AA1342" s="380">
        <v>198</v>
      </c>
      <c r="AB1342" s="379" t="s">
        <v>3630</v>
      </c>
      <c r="AC1342" s="380">
        <v>10</v>
      </c>
      <c r="AD1342" s="379" t="s">
        <v>3630</v>
      </c>
      <c r="AE1342" s="394">
        <v>0</v>
      </c>
      <c r="AF1342" s="396">
        <v>0</v>
      </c>
      <c r="AG1342" s="393">
        <v>0</v>
      </c>
      <c r="AH1342" s="397" t="s">
        <v>633</v>
      </c>
      <c r="AL1342" s="525" t="s">
        <v>17031</v>
      </c>
      <c r="AM1342" s="513" t="s">
        <v>84</v>
      </c>
      <c r="AN1342" s="508">
        <v>100</v>
      </c>
      <c r="AO1342" s="514">
        <v>1570</v>
      </c>
      <c r="AP1342" s="498">
        <v>1096</v>
      </c>
      <c r="AQ1342" s="515">
        <v>474</v>
      </c>
      <c r="AR1342" s="512" t="s">
        <v>17032</v>
      </c>
      <c r="BA1342" s="338" t="s">
        <v>10407</v>
      </c>
    </row>
    <row r="1343" spans="2:53" ht="16.5" customHeight="1">
      <c r="B1343" s="398" t="s">
        <v>10402</v>
      </c>
      <c r="C1343" s="381" t="s">
        <v>10403</v>
      </c>
      <c r="D1343" s="383">
        <v>1570</v>
      </c>
      <c r="E1343" s="382" t="s">
        <v>10404</v>
      </c>
      <c r="F1343" s="369" t="s">
        <v>10398</v>
      </c>
      <c r="G1343" s="385" t="s">
        <v>10405</v>
      </c>
      <c r="H1343" s="386"/>
      <c r="I1343" s="384" t="s">
        <v>308</v>
      </c>
      <c r="J1343" s="367" t="s">
        <v>1234</v>
      </c>
      <c r="K1343" s="366" t="s">
        <v>84</v>
      </c>
      <c r="L1343" s="387">
        <v>68</v>
      </c>
      <c r="M1343" s="388" t="s">
        <v>10406</v>
      </c>
      <c r="N1343" s="389">
        <v>100</v>
      </c>
      <c r="O1343" s="390" t="s">
        <v>1182</v>
      </c>
      <c r="P1343" s="373" t="s">
        <v>1182</v>
      </c>
      <c r="Q1343" s="372" t="s">
        <v>3814</v>
      </c>
      <c r="R1343" s="374">
        <v>35</v>
      </c>
      <c r="S1343" s="375">
        <v>25</v>
      </c>
      <c r="T1343" s="392">
        <v>20</v>
      </c>
      <c r="U1343" s="391" t="s">
        <v>10398</v>
      </c>
      <c r="V1343" s="376">
        <v>116.89166666666665</v>
      </c>
      <c r="W1343" s="378">
        <v>118.35833333333332</v>
      </c>
      <c r="X1343" s="377">
        <v>59.325000000000003</v>
      </c>
      <c r="Y1343" s="387" t="s">
        <v>633</v>
      </c>
      <c r="Z1343" s="395" t="s">
        <v>4557</v>
      </c>
      <c r="AA1343" s="380">
        <v>19</v>
      </c>
      <c r="AB1343" s="379" t="s">
        <v>3630</v>
      </c>
      <c r="AC1343" s="380">
        <v>0</v>
      </c>
      <c r="AD1343" s="379" t="s">
        <v>3630</v>
      </c>
      <c r="AE1343" s="394">
        <v>0</v>
      </c>
      <c r="AF1343" s="396">
        <v>0</v>
      </c>
      <c r="AG1343" s="393">
        <v>0</v>
      </c>
      <c r="AH1343" s="397" t="s">
        <v>633</v>
      </c>
      <c r="AL1343" s="525" t="s">
        <v>17033</v>
      </c>
      <c r="AM1343" s="513" t="s">
        <v>84</v>
      </c>
      <c r="AN1343" s="508">
        <v>100</v>
      </c>
      <c r="AO1343" s="514">
        <v>1570</v>
      </c>
      <c r="AP1343" s="498">
        <v>1094</v>
      </c>
      <c r="AQ1343" s="515">
        <v>476</v>
      </c>
      <c r="AR1343" s="512" t="s">
        <v>17034</v>
      </c>
      <c r="BA1343" s="338" t="s">
        <v>10414</v>
      </c>
    </row>
    <row r="1344" spans="2:53" ht="16.5" customHeight="1">
      <c r="B1344" s="398" t="s">
        <v>10408</v>
      </c>
      <c r="C1344" s="381" t="s">
        <v>10409</v>
      </c>
      <c r="D1344" s="383">
        <v>1570</v>
      </c>
      <c r="E1344" s="382" t="s">
        <v>10410</v>
      </c>
      <c r="F1344" s="369" t="s">
        <v>10411</v>
      </c>
      <c r="G1344" s="385" t="s">
        <v>10410</v>
      </c>
      <c r="H1344" s="386"/>
      <c r="I1344" s="384" t="s">
        <v>324</v>
      </c>
      <c r="J1344" s="367" t="s">
        <v>726</v>
      </c>
      <c r="K1344" s="366" t="s">
        <v>84</v>
      </c>
      <c r="L1344" s="387">
        <v>8</v>
      </c>
      <c r="M1344" s="388" t="s">
        <v>10413</v>
      </c>
      <c r="N1344" s="389">
        <v>1000</v>
      </c>
      <c r="O1344" s="390" t="s">
        <v>1348</v>
      </c>
      <c r="P1344" s="373" t="s">
        <v>1348</v>
      </c>
      <c r="Q1344" s="372" t="s">
        <v>3638</v>
      </c>
      <c r="R1344" s="374">
        <v>30</v>
      </c>
      <c r="S1344" s="375">
        <v>25</v>
      </c>
      <c r="T1344" s="392">
        <v>25</v>
      </c>
      <c r="U1344" s="391" t="s">
        <v>10411</v>
      </c>
      <c r="V1344" s="376">
        <v>116.67079658012226</v>
      </c>
      <c r="W1344" s="378">
        <v>118.13746324678893</v>
      </c>
      <c r="X1344" s="377">
        <v>59.230870086544392</v>
      </c>
      <c r="Y1344" s="387" t="s">
        <v>633</v>
      </c>
      <c r="Z1344" s="395" t="s">
        <v>4557</v>
      </c>
      <c r="AA1344" s="380">
        <v>198</v>
      </c>
      <c r="AB1344" s="379" t="s">
        <v>3630</v>
      </c>
      <c r="AC1344" s="380">
        <v>10</v>
      </c>
      <c r="AD1344" s="379" t="s">
        <v>3630</v>
      </c>
      <c r="AE1344" s="394">
        <v>0</v>
      </c>
      <c r="AF1344" s="396">
        <v>0</v>
      </c>
      <c r="AG1344" s="393">
        <v>0</v>
      </c>
      <c r="AH1344" s="397" t="s">
        <v>633</v>
      </c>
      <c r="AL1344" s="525" t="s">
        <v>17035</v>
      </c>
      <c r="AM1344" s="513" t="s">
        <v>83</v>
      </c>
      <c r="AN1344" s="508">
        <v>100</v>
      </c>
      <c r="AO1344" s="514">
        <v>1570</v>
      </c>
      <c r="AP1344" s="498">
        <v>1570</v>
      </c>
      <c r="AQ1344" s="515">
        <v>0</v>
      </c>
      <c r="AR1344" s="512" t="s">
        <v>17036</v>
      </c>
      <c r="BA1344" s="338" t="s">
        <v>10421</v>
      </c>
    </row>
    <row r="1345" spans="2:53" ht="16.5" customHeight="1">
      <c r="B1345" s="398" t="s">
        <v>10415</v>
      </c>
      <c r="C1345" s="381" t="s">
        <v>10416</v>
      </c>
      <c r="D1345" s="383">
        <v>1570</v>
      </c>
      <c r="E1345" s="382" t="s">
        <v>633</v>
      </c>
      <c r="F1345" s="369" t="s">
        <v>10417</v>
      </c>
      <c r="G1345" s="385" t="s">
        <v>10418</v>
      </c>
      <c r="H1345" s="386"/>
      <c r="I1345" s="384" t="s">
        <v>326</v>
      </c>
      <c r="J1345" s="367" t="s">
        <v>688</v>
      </c>
      <c r="K1345" s="366" t="s">
        <v>83</v>
      </c>
      <c r="L1345" s="387">
        <v>30</v>
      </c>
      <c r="M1345" s="388" t="s">
        <v>10420</v>
      </c>
      <c r="N1345" s="389">
        <v>500</v>
      </c>
      <c r="O1345" s="390" t="s">
        <v>1348</v>
      </c>
      <c r="P1345" s="373" t="s">
        <v>1349</v>
      </c>
      <c r="Q1345" s="372" t="s">
        <v>3638</v>
      </c>
      <c r="R1345" s="374">
        <v>30</v>
      </c>
      <c r="S1345" s="375">
        <v>40</v>
      </c>
      <c r="T1345" s="392">
        <v>30</v>
      </c>
      <c r="U1345" s="391" t="s">
        <v>10417</v>
      </c>
      <c r="V1345" s="376">
        <v>116.86088094770601</v>
      </c>
      <c r="W1345" s="378">
        <v>118.32754761437268</v>
      </c>
      <c r="X1345" s="377">
        <v>59.005785718960659</v>
      </c>
      <c r="Y1345" s="387">
        <v>58.79</v>
      </c>
      <c r="Z1345" s="395" t="s">
        <v>7853</v>
      </c>
      <c r="AA1345" s="380">
        <v>24</v>
      </c>
      <c r="AB1345" s="379" t="s">
        <v>3630</v>
      </c>
      <c r="AC1345" s="380">
        <v>5</v>
      </c>
      <c r="AD1345" s="379" t="s">
        <v>3630</v>
      </c>
      <c r="AE1345" s="394">
        <v>0</v>
      </c>
      <c r="AF1345" s="396">
        <v>0</v>
      </c>
      <c r="AG1345" s="393">
        <v>0</v>
      </c>
      <c r="AH1345" s="397" t="s">
        <v>633</v>
      </c>
      <c r="AL1345" s="525" t="s">
        <v>17037</v>
      </c>
      <c r="AM1345" s="513" t="s">
        <v>84</v>
      </c>
      <c r="AN1345" s="508">
        <v>100</v>
      </c>
      <c r="AO1345" s="514">
        <v>1570</v>
      </c>
      <c r="AP1345" s="498">
        <v>1096</v>
      </c>
      <c r="AQ1345" s="515">
        <v>474</v>
      </c>
      <c r="AR1345" s="512" t="s">
        <v>17038</v>
      </c>
      <c r="BA1345" s="338" t="s">
        <v>10424</v>
      </c>
    </row>
    <row r="1346" spans="2:53" ht="16.5" customHeight="1">
      <c r="B1346" s="398" t="s">
        <v>10415</v>
      </c>
      <c r="C1346" s="381" t="s">
        <v>10416</v>
      </c>
      <c r="D1346" s="383">
        <v>1570</v>
      </c>
      <c r="E1346" s="382" t="s">
        <v>10422</v>
      </c>
      <c r="F1346" s="369" t="s">
        <v>10230</v>
      </c>
      <c r="G1346" s="385" t="s">
        <v>10231</v>
      </c>
      <c r="H1346" s="386"/>
      <c r="I1346" s="384" t="s">
        <v>403</v>
      </c>
      <c r="J1346" s="367" t="s">
        <v>103</v>
      </c>
      <c r="K1346" s="366" t="s">
        <v>84</v>
      </c>
      <c r="L1346" s="387">
        <v>21</v>
      </c>
      <c r="M1346" s="388" t="s">
        <v>10423</v>
      </c>
      <c r="N1346" s="389">
        <v>1000</v>
      </c>
      <c r="O1346" s="390" t="s">
        <v>1350</v>
      </c>
      <c r="P1346" s="373" t="s">
        <v>1351</v>
      </c>
      <c r="Q1346" s="372" t="s">
        <v>3638</v>
      </c>
      <c r="R1346" s="374">
        <v>30</v>
      </c>
      <c r="S1346" s="375">
        <v>25</v>
      </c>
      <c r="T1346" s="392">
        <v>20</v>
      </c>
      <c r="U1346" s="391" t="s">
        <v>10230</v>
      </c>
      <c r="V1346" s="376">
        <v>116.85186608597158</v>
      </c>
      <c r="W1346" s="378">
        <v>118.31853275263825</v>
      </c>
      <c r="X1346" s="377">
        <v>59.309800580695097</v>
      </c>
      <c r="Y1346" s="387">
        <v>59.41</v>
      </c>
      <c r="Z1346" s="395" t="s">
        <v>4557</v>
      </c>
      <c r="AA1346" s="380">
        <v>198</v>
      </c>
      <c r="AB1346" s="379" t="s">
        <v>3630</v>
      </c>
      <c r="AC1346" s="380">
        <v>50</v>
      </c>
      <c r="AD1346" s="379" t="s">
        <v>3630</v>
      </c>
      <c r="AE1346" s="394">
        <v>0</v>
      </c>
      <c r="AF1346" s="396">
        <v>0</v>
      </c>
      <c r="AG1346" s="393">
        <v>0</v>
      </c>
      <c r="AH1346" s="397" t="s">
        <v>633</v>
      </c>
      <c r="AL1346" s="525" t="s">
        <v>17039</v>
      </c>
      <c r="AM1346" s="513" t="s">
        <v>83</v>
      </c>
      <c r="AN1346" s="508">
        <v>100</v>
      </c>
      <c r="AO1346" s="514">
        <v>1570</v>
      </c>
      <c r="AP1346" s="498">
        <v>1570</v>
      </c>
      <c r="AQ1346" s="515">
        <v>0</v>
      </c>
      <c r="AR1346" s="512" t="s">
        <v>17040</v>
      </c>
      <c r="BA1346" s="338" t="s">
        <v>10427</v>
      </c>
    </row>
    <row r="1347" spans="2:53" ht="16.5" customHeight="1">
      <c r="B1347" s="398" t="s">
        <v>10415</v>
      </c>
      <c r="C1347" s="381" t="s">
        <v>10416</v>
      </c>
      <c r="D1347" s="383">
        <v>1570</v>
      </c>
      <c r="E1347" s="382" t="s">
        <v>633</v>
      </c>
      <c r="F1347" s="369" t="s">
        <v>10417</v>
      </c>
      <c r="G1347" s="385" t="s">
        <v>10422</v>
      </c>
      <c r="H1347" s="386"/>
      <c r="I1347" s="384" t="s">
        <v>1138</v>
      </c>
      <c r="J1347" s="367" t="s">
        <v>1140</v>
      </c>
      <c r="K1347" s="366" t="s">
        <v>83</v>
      </c>
      <c r="L1347" s="387">
        <v>11</v>
      </c>
      <c r="M1347" s="388" t="s">
        <v>10426</v>
      </c>
      <c r="N1347" s="389">
        <v>1000</v>
      </c>
      <c r="O1347" s="390" t="s">
        <v>1182</v>
      </c>
      <c r="P1347" s="373" t="s">
        <v>1182</v>
      </c>
      <c r="Q1347" s="372" t="s">
        <v>3638</v>
      </c>
      <c r="R1347" s="374">
        <v>25</v>
      </c>
      <c r="S1347" s="375">
        <v>35</v>
      </c>
      <c r="T1347" s="392">
        <v>30</v>
      </c>
      <c r="U1347" s="391" t="s">
        <v>10417</v>
      </c>
      <c r="V1347" s="376">
        <v>116.85925925925925</v>
      </c>
      <c r="W1347" s="378">
        <v>118.32592592592592</v>
      </c>
      <c r="X1347" s="377">
        <v>59.002407407407411</v>
      </c>
      <c r="Y1347" s="387" t="s">
        <v>633</v>
      </c>
      <c r="Z1347" s="395" t="s">
        <v>4557</v>
      </c>
      <c r="AA1347" s="380">
        <v>98</v>
      </c>
      <c r="AB1347" s="379" t="s">
        <v>3630</v>
      </c>
      <c r="AC1347" s="380">
        <v>0</v>
      </c>
      <c r="AD1347" s="379" t="s">
        <v>3630</v>
      </c>
      <c r="AE1347" s="394">
        <v>0</v>
      </c>
      <c r="AF1347" s="396">
        <v>0</v>
      </c>
      <c r="AG1347" s="393">
        <v>0</v>
      </c>
      <c r="AH1347" s="397" t="s">
        <v>633</v>
      </c>
      <c r="AL1347" s="525" t="s">
        <v>17041</v>
      </c>
      <c r="AM1347" s="513" t="s">
        <v>84</v>
      </c>
      <c r="AN1347" s="508">
        <v>100</v>
      </c>
      <c r="AO1347" s="514">
        <v>1570</v>
      </c>
      <c r="AP1347" s="498">
        <v>1095</v>
      </c>
      <c r="AQ1347" s="515">
        <v>475</v>
      </c>
      <c r="AR1347" s="512" t="s">
        <v>17042</v>
      </c>
      <c r="BA1347" s="338" t="s">
        <v>10432</v>
      </c>
    </row>
    <row r="1348" spans="2:53" ht="16.5" customHeight="1">
      <c r="B1348" s="398" t="s">
        <v>10428</v>
      </c>
      <c r="C1348" s="381" t="s">
        <v>10429</v>
      </c>
      <c r="D1348" s="383">
        <v>1570</v>
      </c>
      <c r="E1348" s="382" t="s">
        <v>10430</v>
      </c>
      <c r="F1348" s="369" t="s">
        <v>10230</v>
      </c>
      <c r="G1348" s="385" t="s">
        <v>10327</v>
      </c>
      <c r="H1348" s="386"/>
      <c r="I1348" s="384" t="s">
        <v>875</v>
      </c>
      <c r="J1348" s="367" t="s">
        <v>1444</v>
      </c>
      <c r="K1348" s="366" t="s">
        <v>84</v>
      </c>
      <c r="L1348" s="387">
        <v>65</v>
      </c>
      <c r="M1348" s="388" t="s">
        <v>10431</v>
      </c>
      <c r="N1348" s="389">
        <v>1000</v>
      </c>
      <c r="O1348" s="390" t="s">
        <v>1182</v>
      </c>
      <c r="P1348" s="373" t="s">
        <v>1182</v>
      </c>
      <c r="Q1348" s="372" t="s">
        <v>3814</v>
      </c>
      <c r="R1348" s="374">
        <v>30</v>
      </c>
      <c r="S1348" s="375">
        <v>30</v>
      </c>
      <c r="T1348" s="392">
        <v>20</v>
      </c>
      <c r="U1348" s="391" t="s">
        <v>10230</v>
      </c>
      <c r="V1348" s="376">
        <v>116.85</v>
      </c>
      <c r="W1348" s="378">
        <v>118.31666666666666</v>
      </c>
      <c r="X1348" s="377">
        <v>59.306666666666658</v>
      </c>
      <c r="Y1348" s="387" t="s">
        <v>633</v>
      </c>
      <c r="Z1348" s="395" t="s">
        <v>4557</v>
      </c>
      <c r="AA1348" s="380">
        <v>196</v>
      </c>
      <c r="AB1348" s="379" t="s">
        <v>3630</v>
      </c>
      <c r="AC1348" s="380">
        <v>3</v>
      </c>
      <c r="AD1348" s="379" t="s">
        <v>3630</v>
      </c>
      <c r="AE1348" s="394">
        <v>0</v>
      </c>
      <c r="AF1348" s="396">
        <v>0</v>
      </c>
      <c r="AG1348" s="393">
        <v>0</v>
      </c>
      <c r="AH1348" s="397" t="s">
        <v>633</v>
      </c>
      <c r="AL1348" s="525" t="s">
        <v>17043</v>
      </c>
      <c r="AM1348" s="513" t="s">
        <v>83</v>
      </c>
      <c r="AN1348" s="508">
        <v>100</v>
      </c>
      <c r="AO1348" s="514">
        <v>1570</v>
      </c>
      <c r="AP1348" s="498">
        <v>1570</v>
      </c>
      <c r="AQ1348" s="515">
        <v>0</v>
      </c>
      <c r="AR1348" s="512" t="s">
        <v>17044</v>
      </c>
      <c r="BA1348" s="338" t="s">
        <v>10436</v>
      </c>
    </row>
    <row r="1349" spans="2:53" ht="16.5" customHeight="1">
      <c r="B1349" s="398" t="s">
        <v>10428</v>
      </c>
      <c r="C1349" s="381" t="s">
        <v>10429</v>
      </c>
      <c r="D1349" s="383">
        <v>1570</v>
      </c>
      <c r="E1349" s="382" t="s">
        <v>633</v>
      </c>
      <c r="F1349" s="369" t="s">
        <v>10433</v>
      </c>
      <c r="G1349" s="385" t="s">
        <v>10434</v>
      </c>
      <c r="H1349" s="386"/>
      <c r="I1349" s="384" t="s">
        <v>332</v>
      </c>
      <c r="J1349" s="367" t="s">
        <v>503</v>
      </c>
      <c r="K1349" s="366" t="s">
        <v>83</v>
      </c>
      <c r="L1349" s="387">
        <v>20</v>
      </c>
      <c r="M1349" s="388" t="s">
        <v>10435</v>
      </c>
      <c r="N1349" s="389">
        <v>300</v>
      </c>
      <c r="O1349" s="390" t="s">
        <v>1348</v>
      </c>
      <c r="P1349" s="373" t="s">
        <v>1348</v>
      </c>
      <c r="Q1349" s="372" t="s">
        <v>3638</v>
      </c>
      <c r="R1349" s="374">
        <v>25</v>
      </c>
      <c r="S1349" s="375">
        <v>45</v>
      </c>
      <c r="T1349" s="392">
        <v>30</v>
      </c>
      <c r="U1349" s="391" t="s">
        <v>10433</v>
      </c>
      <c r="V1349" s="376">
        <v>116.8472628062531</v>
      </c>
      <c r="W1349" s="378">
        <v>118.31392947291977</v>
      </c>
      <c r="X1349" s="377">
        <v>58.99940386041358</v>
      </c>
      <c r="Y1349" s="387" t="s">
        <v>633</v>
      </c>
      <c r="Z1349" s="395" t="s">
        <v>4557</v>
      </c>
      <c r="AA1349" s="380">
        <v>-2</v>
      </c>
      <c r="AB1349" s="379" t="s">
        <v>3630</v>
      </c>
      <c r="AC1349" s="380">
        <v>0</v>
      </c>
      <c r="AD1349" s="379" t="s">
        <v>3630</v>
      </c>
      <c r="AE1349" s="394">
        <v>0</v>
      </c>
      <c r="AF1349" s="396">
        <v>0</v>
      </c>
      <c r="AG1349" s="393">
        <v>0</v>
      </c>
      <c r="AH1349" s="397" t="s">
        <v>633</v>
      </c>
      <c r="AL1349" s="525" t="s">
        <v>17045</v>
      </c>
      <c r="AM1349" s="513" t="s">
        <v>84</v>
      </c>
      <c r="AN1349" s="508">
        <v>100</v>
      </c>
      <c r="AO1349" s="514">
        <v>1570</v>
      </c>
      <c r="AP1349" s="498">
        <v>1095</v>
      </c>
      <c r="AQ1349" s="515">
        <v>475</v>
      </c>
      <c r="AR1349" s="512" t="s">
        <v>17046</v>
      </c>
      <c r="BA1349" s="338" t="s">
        <v>10440</v>
      </c>
    </row>
    <row r="1350" spans="2:53" ht="16.5" customHeight="1">
      <c r="B1350" s="398" t="s">
        <v>10428</v>
      </c>
      <c r="C1350" s="381" t="s">
        <v>10429</v>
      </c>
      <c r="D1350" s="383">
        <v>1570</v>
      </c>
      <c r="E1350" s="382" t="s">
        <v>10437</v>
      </c>
      <c r="F1350" s="369" t="s">
        <v>10433</v>
      </c>
      <c r="G1350" s="385" t="s">
        <v>10438</v>
      </c>
      <c r="H1350" s="386"/>
      <c r="I1350" s="384" t="s">
        <v>1138</v>
      </c>
      <c r="J1350" s="367" t="s">
        <v>659</v>
      </c>
      <c r="K1350" s="366" t="s">
        <v>84</v>
      </c>
      <c r="L1350" s="387">
        <v>3</v>
      </c>
      <c r="M1350" s="388" t="s">
        <v>10439</v>
      </c>
      <c r="N1350" s="389">
        <v>1000</v>
      </c>
      <c r="O1350" s="390" t="s">
        <v>1182</v>
      </c>
      <c r="P1350" s="373" t="s">
        <v>1182</v>
      </c>
      <c r="Q1350" s="372" t="s">
        <v>3638</v>
      </c>
      <c r="R1350" s="374">
        <v>35</v>
      </c>
      <c r="S1350" s="375">
        <v>30</v>
      </c>
      <c r="T1350" s="392">
        <v>25</v>
      </c>
      <c r="U1350" s="391" t="s">
        <v>10433</v>
      </c>
      <c r="V1350" s="376">
        <v>116.84444444444443</v>
      </c>
      <c r="W1350" s="378">
        <v>118.3111111111111</v>
      </c>
      <c r="X1350" s="377">
        <v>59.307222222222222</v>
      </c>
      <c r="Y1350" s="387" t="s">
        <v>633</v>
      </c>
      <c r="Z1350" s="395" t="s">
        <v>4557</v>
      </c>
      <c r="AA1350" s="380">
        <v>98</v>
      </c>
      <c r="AB1350" s="379" t="s">
        <v>3630</v>
      </c>
      <c r="AC1350" s="380">
        <v>0</v>
      </c>
      <c r="AD1350" s="379" t="s">
        <v>3630</v>
      </c>
      <c r="AE1350" s="394">
        <v>0</v>
      </c>
      <c r="AF1350" s="396">
        <v>0</v>
      </c>
      <c r="AG1350" s="393">
        <v>0</v>
      </c>
      <c r="AH1350" s="397" t="s">
        <v>633</v>
      </c>
      <c r="AL1350" s="525" t="s">
        <v>17047</v>
      </c>
      <c r="AM1350" s="513" t="s">
        <v>83</v>
      </c>
      <c r="AN1350" s="508">
        <v>100</v>
      </c>
      <c r="AO1350" s="514">
        <v>1570</v>
      </c>
      <c r="AP1350" s="498">
        <v>1570</v>
      </c>
      <c r="AQ1350" s="515">
        <v>0</v>
      </c>
      <c r="AR1350" s="512" t="s">
        <v>17048</v>
      </c>
      <c r="BA1350" s="338" t="s">
        <v>10446</v>
      </c>
    </row>
    <row r="1351" spans="2:53" ht="16.5" customHeight="1">
      <c r="B1351" s="398" t="s">
        <v>10441</v>
      </c>
      <c r="C1351" s="381" t="s">
        <v>10442</v>
      </c>
      <c r="D1351" s="383">
        <v>1570</v>
      </c>
      <c r="E1351" s="382" t="s">
        <v>633</v>
      </c>
      <c r="F1351" s="369" t="s">
        <v>10443</v>
      </c>
      <c r="G1351" s="385" t="s">
        <v>10444</v>
      </c>
      <c r="H1351" s="386"/>
      <c r="I1351" s="384" t="s">
        <v>350</v>
      </c>
      <c r="J1351" s="367" t="s">
        <v>1377</v>
      </c>
      <c r="K1351" s="366" t="s">
        <v>83</v>
      </c>
      <c r="L1351" s="387">
        <v>23</v>
      </c>
      <c r="M1351" s="388" t="s">
        <v>10445</v>
      </c>
      <c r="N1351" s="389">
        <v>1000</v>
      </c>
      <c r="O1351" s="390" t="s">
        <v>1348</v>
      </c>
      <c r="P1351" s="373" t="s">
        <v>1349</v>
      </c>
      <c r="Q1351" s="372" t="s">
        <v>3638</v>
      </c>
      <c r="R1351" s="374">
        <v>25</v>
      </c>
      <c r="S1351" s="375">
        <v>40</v>
      </c>
      <c r="T1351" s="392">
        <v>35</v>
      </c>
      <c r="U1351" s="391" t="s">
        <v>10443</v>
      </c>
      <c r="V1351" s="376">
        <v>116.83570843570844</v>
      </c>
      <c r="W1351" s="378">
        <v>118.30237510237511</v>
      </c>
      <c r="X1351" s="377">
        <v>58.995958230958216</v>
      </c>
      <c r="Y1351" s="387">
        <v>58.769999999999996</v>
      </c>
      <c r="Z1351" s="395" t="s">
        <v>3639</v>
      </c>
      <c r="AA1351" s="380">
        <v>100</v>
      </c>
      <c r="AB1351" s="379" t="s">
        <v>3630</v>
      </c>
      <c r="AC1351" s="380">
        <v>10</v>
      </c>
      <c r="AD1351" s="379" t="s">
        <v>3630</v>
      </c>
      <c r="AE1351" s="394">
        <v>0</v>
      </c>
      <c r="AF1351" s="396">
        <v>0</v>
      </c>
      <c r="AG1351" s="393">
        <v>0</v>
      </c>
      <c r="AH1351" s="397" t="s">
        <v>633</v>
      </c>
      <c r="AL1351" s="525" t="s">
        <v>17049</v>
      </c>
      <c r="AM1351" s="513" t="s">
        <v>84</v>
      </c>
      <c r="AN1351" s="508">
        <v>100</v>
      </c>
      <c r="AO1351" s="514">
        <v>1570</v>
      </c>
      <c r="AP1351" s="498">
        <v>1093</v>
      </c>
      <c r="AQ1351" s="515">
        <v>477</v>
      </c>
      <c r="AR1351" s="512" t="s">
        <v>17050</v>
      </c>
      <c r="BA1351" s="338" t="s">
        <v>10451</v>
      </c>
    </row>
    <row r="1352" spans="2:53" ht="16.5" customHeight="1">
      <c r="B1352" s="398" t="s">
        <v>10447</v>
      </c>
      <c r="C1352" s="381" t="s">
        <v>10448</v>
      </c>
      <c r="D1352" s="383">
        <v>1570</v>
      </c>
      <c r="E1352" s="382" t="s">
        <v>9996</v>
      </c>
      <c r="F1352" s="369" t="s">
        <v>10449</v>
      </c>
      <c r="G1352" s="385" t="s">
        <v>9996</v>
      </c>
      <c r="H1352" s="386"/>
      <c r="I1352" s="384" t="s">
        <v>327</v>
      </c>
      <c r="J1352" s="367" t="s">
        <v>396</v>
      </c>
      <c r="K1352" s="366" t="s">
        <v>84</v>
      </c>
      <c r="L1352" s="387">
        <v>6</v>
      </c>
      <c r="M1352" s="388" t="s">
        <v>10450</v>
      </c>
      <c r="N1352" s="389">
        <v>800</v>
      </c>
      <c r="O1352" s="390" t="s">
        <v>1350</v>
      </c>
      <c r="P1352" s="373" t="s">
        <v>1350</v>
      </c>
      <c r="Q1352" s="372" t="s">
        <v>3638</v>
      </c>
      <c r="R1352" s="374">
        <v>40</v>
      </c>
      <c r="S1352" s="375">
        <v>30</v>
      </c>
      <c r="T1352" s="392">
        <v>30</v>
      </c>
      <c r="U1352" s="391" t="s">
        <v>10449</v>
      </c>
      <c r="V1352" s="376">
        <v>116.62102239778747</v>
      </c>
      <c r="W1352" s="378">
        <v>118.08768906445414</v>
      </c>
      <c r="X1352" s="377">
        <v>59.205644268879198</v>
      </c>
      <c r="Y1352" s="387" t="s">
        <v>633</v>
      </c>
      <c r="Z1352" s="395" t="s">
        <v>4557</v>
      </c>
      <c r="AA1352" s="380">
        <v>190</v>
      </c>
      <c r="AB1352" s="379" t="s">
        <v>3630</v>
      </c>
      <c r="AC1352" s="380">
        <v>10</v>
      </c>
      <c r="AD1352" s="379" t="s">
        <v>3630</v>
      </c>
      <c r="AE1352" s="394">
        <v>0</v>
      </c>
      <c r="AF1352" s="396">
        <v>0</v>
      </c>
      <c r="AG1352" s="393">
        <v>0</v>
      </c>
      <c r="AH1352" s="397" t="s">
        <v>633</v>
      </c>
      <c r="AL1352" s="525" t="s">
        <v>17051</v>
      </c>
      <c r="AM1352" s="513" t="s">
        <v>84</v>
      </c>
      <c r="AN1352" s="508">
        <v>100</v>
      </c>
      <c r="AO1352" s="514">
        <v>1570</v>
      </c>
      <c r="AP1352" s="498">
        <v>1092</v>
      </c>
      <c r="AQ1352" s="515">
        <v>478</v>
      </c>
      <c r="AR1352" s="512" t="s">
        <v>17052</v>
      </c>
      <c r="BA1352" s="338" t="s">
        <v>10456</v>
      </c>
    </row>
    <row r="1353" spans="2:53" ht="16.5" customHeight="1">
      <c r="B1353" s="398" t="s">
        <v>10447</v>
      </c>
      <c r="C1353" s="381" t="s">
        <v>10448</v>
      </c>
      <c r="D1353" s="383">
        <v>1570</v>
      </c>
      <c r="E1353" s="382" t="s">
        <v>10452</v>
      </c>
      <c r="F1353" s="369" t="s">
        <v>10453</v>
      </c>
      <c r="G1353" s="385" t="s">
        <v>10454</v>
      </c>
      <c r="H1353" s="386"/>
      <c r="I1353" s="384" t="s">
        <v>331</v>
      </c>
      <c r="J1353" s="367" t="s">
        <v>348</v>
      </c>
      <c r="K1353" s="366" t="s">
        <v>84</v>
      </c>
      <c r="L1353" s="387">
        <v>6</v>
      </c>
      <c r="M1353" s="388" t="s">
        <v>10455</v>
      </c>
      <c r="N1353" s="389">
        <v>1000</v>
      </c>
      <c r="O1353" s="390" t="s">
        <v>1348</v>
      </c>
      <c r="P1353" s="373" t="s">
        <v>1349</v>
      </c>
      <c r="Q1353" s="372" t="s">
        <v>3638</v>
      </c>
      <c r="R1353" s="374">
        <v>38</v>
      </c>
      <c r="S1353" s="375">
        <v>25</v>
      </c>
      <c r="T1353" s="392">
        <v>25</v>
      </c>
      <c r="U1353" s="391" t="s">
        <v>10453</v>
      </c>
      <c r="V1353" s="376">
        <v>116.47850467289717</v>
      </c>
      <c r="W1353" s="378">
        <v>117.95887850467288</v>
      </c>
      <c r="X1353" s="377">
        <v>59.141308411214986</v>
      </c>
      <c r="Y1353" s="387">
        <v>59.19</v>
      </c>
      <c r="Z1353" s="395" t="s">
        <v>4557</v>
      </c>
      <c r="AA1353" s="380">
        <v>121.25</v>
      </c>
      <c r="AB1353" s="379" t="s">
        <v>3630</v>
      </c>
      <c r="AC1353" s="380">
        <v>10</v>
      </c>
      <c r="AD1353" s="379" t="s">
        <v>3630</v>
      </c>
      <c r="AE1353" s="394">
        <v>0</v>
      </c>
      <c r="AF1353" s="396">
        <v>0</v>
      </c>
      <c r="AG1353" s="393">
        <v>0</v>
      </c>
      <c r="AH1353" s="397" t="s">
        <v>633</v>
      </c>
      <c r="AL1353" s="525" t="s">
        <v>17053</v>
      </c>
      <c r="AM1353" s="513" t="s">
        <v>83</v>
      </c>
      <c r="AN1353" s="508">
        <v>100</v>
      </c>
      <c r="AO1353" s="514">
        <v>1570</v>
      </c>
      <c r="AP1353" s="498">
        <v>1570</v>
      </c>
      <c r="AQ1353" s="515">
        <v>0</v>
      </c>
      <c r="AR1353" s="512" t="s">
        <v>17054</v>
      </c>
      <c r="BA1353" s="338" t="s">
        <v>10463</v>
      </c>
    </row>
    <row r="1354" spans="2:53" ht="16.5" customHeight="1">
      <c r="B1354" s="398" t="s">
        <v>10457</v>
      </c>
      <c r="C1354" s="381" t="s">
        <v>10458</v>
      </c>
      <c r="D1354" s="383">
        <v>1570</v>
      </c>
      <c r="E1354" s="382" t="s">
        <v>633</v>
      </c>
      <c r="F1354" s="369" t="s">
        <v>10459</v>
      </c>
      <c r="G1354" s="385" t="s">
        <v>10460</v>
      </c>
      <c r="H1354" s="386"/>
      <c r="I1354" s="384" t="s">
        <v>308</v>
      </c>
      <c r="J1354" s="367" t="s">
        <v>1231</v>
      </c>
      <c r="K1354" s="366" t="s">
        <v>83</v>
      </c>
      <c r="L1354" s="387">
        <v>10</v>
      </c>
      <c r="M1354" s="388" t="s">
        <v>10462</v>
      </c>
      <c r="N1354" s="389">
        <v>100</v>
      </c>
      <c r="O1354" s="390" t="s">
        <v>1182</v>
      </c>
      <c r="P1354" s="373" t="s">
        <v>1182</v>
      </c>
      <c r="Q1354" s="372" t="s">
        <v>3814</v>
      </c>
      <c r="R1354" s="374">
        <v>25</v>
      </c>
      <c r="S1354" s="375">
        <v>35</v>
      </c>
      <c r="T1354" s="392">
        <v>20</v>
      </c>
      <c r="U1354" s="391" t="s">
        <v>10459</v>
      </c>
      <c r="V1354" s="376">
        <v>116.81330883853848</v>
      </c>
      <c r="W1354" s="378">
        <v>118.27997550520514</v>
      </c>
      <c r="X1354" s="377">
        <v>58.983357828128185</v>
      </c>
      <c r="Y1354" s="387" t="s">
        <v>633</v>
      </c>
      <c r="Z1354" s="395" t="s">
        <v>4557</v>
      </c>
      <c r="AA1354" s="380">
        <v>19</v>
      </c>
      <c r="AB1354" s="379" t="s">
        <v>3630</v>
      </c>
      <c r="AC1354" s="380">
        <v>0</v>
      </c>
      <c r="AD1354" s="379" t="s">
        <v>3630</v>
      </c>
      <c r="AE1354" s="394">
        <v>0</v>
      </c>
      <c r="AF1354" s="396">
        <v>1.284</v>
      </c>
      <c r="AG1354" s="393">
        <v>0</v>
      </c>
      <c r="AH1354" s="397" t="s">
        <v>7907</v>
      </c>
      <c r="AL1354" s="525" t="s">
        <v>17055</v>
      </c>
      <c r="AM1354" s="513" t="s">
        <v>84</v>
      </c>
      <c r="AN1354" s="508">
        <v>100</v>
      </c>
      <c r="AO1354" s="514">
        <v>1570</v>
      </c>
      <c r="AP1354" s="498">
        <v>1095</v>
      </c>
      <c r="AQ1354" s="515">
        <v>475</v>
      </c>
      <c r="AR1354" s="512" t="s">
        <v>17056</v>
      </c>
      <c r="BA1354" s="338" t="s">
        <v>10470</v>
      </c>
    </row>
    <row r="1355" spans="2:53" ht="16.5" customHeight="1">
      <c r="B1355" s="398" t="s">
        <v>10464</v>
      </c>
      <c r="C1355" s="381" t="s">
        <v>10465</v>
      </c>
      <c r="D1355" s="383">
        <v>1570</v>
      </c>
      <c r="E1355" s="382" t="s">
        <v>10466</v>
      </c>
      <c r="F1355" s="369" t="s">
        <v>10467</v>
      </c>
      <c r="G1355" s="385" t="s">
        <v>10468</v>
      </c>
      <c r="H1355" s="386"/>
      <c r="I1355" s="384" t="s">
        <v>308</v>
      </c>
      <c r="J1355" s="367" t="s">
        <v>1154</v>
      </c>
      <c r="K1355" s="366" t="s">
        <v>84</v>
      </c>
      <c r="L1355" s="387">
        <v>18</v>
      </c>
      <c r="M1355" s="388" t="s">
        <v>10469</v>
      </c>
      <c r="N1355" s="389">
        <v>100</v>
      </c>
      <c r="O1355" s="390" t="s">
        <v>1182</v>
      </c>
      <c r="P1355" s="373" t="s">
        <v>1182</v>
      </c>
      <c r="Q1355" s="372" t="s">
        <v>3814</v>
      </c>
      <c r="R1355" s="374">
        <v>35</v>
      </c>
      <c r="S1355" s="375">
        <v>25</v>
      </c>
      <c r="T1355" s="392">
        <v>20</v>
      </c>
      <c r="U1355" s="391" t="s">
        <v>10467</v>
      </c>
      <c r="V1355" s="376">
        <v>116.80833333333334</v>
      </c>
      <c r="W1355" s="378">
        <v>118.27500000000001</v>
      </c>
      <c r="X1355" s="377">
        <v>59.288333333333341</v>
      </c>
      <c r="Y1355" s="387" t="s">
        <v>633</v>
      </c>
      <c r="Z1355" s="395" t="s">
        <v>4557</v>
      </c>
      <c r="AA1355" s="380">
        <v>19</v>
      </c>
      <c r="AB1355" s="379" t="s">
        <v>3630</v>
      </c>
      <c r="AC1355" s="380">
        <v>0</v>
      </c>
      <c r="AD1355" s="379" t="s">
        <v>3630</v>
      </c>
      <c r="AE1355" s="394">
        <v>0</v>
      </c>
      <c r="AF1355" s="396">
        <v>0</v>
      </c>
      <c r="AG1355" s="393">
        <v>0</v>
      </c>
      <c r="AH1355" s="397" t="s">
        <v>633</v>
      </c>
      <c r="AL1355" s="525" t="s">
        <v>17057</v>
      </c>
      <c r="AM1355" s="513" t="s">
        <v>84</v>
      </c>
      <c r="AN1355" s="508">
        <v>100</v>
      </c>
      <c r="AO1355" s="514">
        <v>1570</v>
      </c>
      <c r="AP1355" s="498">
        <v>1095</v>
      </c>
      <c r="AQ1355" s="515">
        <v>475</v>
      </c>
      <c r="AR1355" s="512" t="s">
        <v>17056</v>
      </c>
      <c r="BA1355" s="338" t="s">
        <v>10472</v>
      </c>
    </row>
    <row r="1356" spans="2:53" ht="16.5" customHeight="1">
      <c r="B1356" s="398" t="s">
        <v>10464</v>
      </c>
      <c r="C1356" s="381" t="s">
        <v>10465</v>
      </c>
      <c r="D1356" s="383">
        <v>1570</v>
      </c>
      <c r="E1356" s="382" t="s">
        <v>10466</v>
      </c>
      <c r="F1356" s="369" t="s">
        <v>10467</v>
      </c>
      <c r="G1356" s="385" t="s">
        <v>10468</v>
      </c>
      <c r="H1356" s="386"/>
      <c r="I1356" s="384" t="s">
        <v>1138</v>
      </c>
      <c r="J1356" s="367" t="s">
        <v>657</v>
      </c>
      <c r="K1356" s="366" t="s">
        <v>84</v>
      </c>
      <c r="L1356" s="387">
        <v>6</v>
      </c>
      <c r="M1356" s="388" t="s">
        <v>10471</v>
      </c>
      <c r="N1356" s="389">
        <v>1000</v>
      </c>
      <c r="O1356" s="390" t="s">
        <v>1182</v>
      </c>
      <c r="P1356" s="373" t="s">
        <v>1182</v>
      </c>
      <c r="Q1356" s="372" t="s">
        <v>3638</v>
      </c>
      <c r="R1356" s="374">
        <v>35</v>
      </c>
      <c r="S1356" s="375">
        <v>30</v>
      </c>
      <c r="T1356" s="392">
        <v>25</v>
      </c>
      <c r="U1356" s="391" t="s">
        <v>10467</v>
      </c>
      <c r="V1356" s="376">
        <v>116.8074074074074</v>
      </c>
      <c r="W1356" s="378">
        <v>118.27407407407406</v>
      </c>
      <c r="X1356" s="377">
        <v>59.289259259259282</v>
      </c>
      <c r="Y1356" s="387" t="s">
        <v>633</v>
      </c>
      <c r="Z1356" s="395" t="s">
        <v>4557</v>
      </c>
      <c r="AA1356" s="380">
        <v>98</v>
      </c>
      <c r="AB1356" s="379" t="s">
        <v>3630</v>
      </c>
      <c r="AC1356" s="380">
        <v>0</v>
      </c>
      <c r="AD1356" s="379" t="s">
        <v>3630</v>
      </c>
      <c r="AE1356" s="394">
        <v>0</v>
      </c>
      <c r="AF1356" s="396">
        <v>0</v>
      </c>
      <c r="AG1356" s="393">
        <v>0</v>
      </c>
      <c r="AH1356" s="397" t="s">
        <v>633</v>
      </c>
      <c r="AL1356" s="525" t="s">
        <v>17058</v>
      </c>
      <c r="AM1356" s="513" t="s">
        <v>83</v>
      </c>
      <c r="AN1356" s="508">
        <v>100</v>
      </c>
      <c r="AO1356" s="514">
        <v>1570</v>
      </c>
      <c r="AP1356" s="498">
        <v>1570</v>
      </c>
      <c r="AQ1356" s="515">
        <v>0</v>
      </c>
      <c r="AR1356" s="512" t="s">
        <v>17059</v>
      </c>
      <c r="BA1356" s="338" t="s">
        <v>10478</v>
      </c>
    </row>
    <row r="1357" spans="2:53" ht="16.5" customHeight="1">
      <c r="B1357" s="398" t="s">
        <v>10473</v>
      </c>
      <c r="C1357" s="381" t="s">
        <v>10474</v>
      </c>
      <c r="D1357" s="383">
        <v>1570</v>
      </c>
      <c r="E1357" s="382" t="s">
        <v>633</v>
      </c>
      <c r="F1357" s="369" t="s">
        <v>10475</v>
      </c>
      <c r="G1357" s="385" t="s">
        <v>10476</v>
      </c>
      <c r="H1357" s="386"/>
      <c r="I1357" s="384" t="s">
        <v>331</v>
      </c>
      <c r="J1357" s="367" t="s">
        <v>347</v>
      </c>
      <c r="K1357" s="366" t="s">
        <v>83</v>
      </c>
      <c r="L1357" s="387">
        <v>5</v>
      </c>
      <c r="M1357" s="388" t="s">
        <v>10477</v>
      </c>
      <c r="N1357" s="389">
        <v>1000</v>
      </c>
      <c r="O1357" s="390" t="s">
        <v>1348</v>
      </c>
      <c r="P1357" s="373" t="s">
        <v>1349</v>
      </c>
      <c r="Q1357" s="372" t="s">
        <v>3638</v>
      </c>
      <c r="R1357" s="374">
        <v>25</v>
      </c>
      <c r="S1357" s="375">
        <v>38</v>
      </c>
      <c r="T1357" s="392">
        <v>25</v>
      </c>
      <c r="U1357" s="391" t="s">
        <v>10475</v>
      </c>
      <c r="V1357" s="376">
        <v>116.77408450704225</v>
      </c>
      <c r="W1357" s="378">
        <v>118.24075117370892</v>
      </c>
      <c r="X1357" s="377">
        <v>58.967582159624421</v>
      </c>
      <c r="Y1357" s="387">
        <v>58.739999999999995</v>
      </c>
      <c r="Z1357" s="395" t="s">
        <v>4557</v>
      </c>
      <c r="AA1357" s="380">
        <v>121.25</v>
      </c>
      <c r="AB1357" s="379" t="s">
        <v>3630</v>
      </c>
      <c r="AC1357" s="380">
        <v>10</v>
      </c>
      <c r="AD1357" s="379" t="s">
        <v>3630</v>
      </c>
      <c r="AE1357" s="394">
        <v>0</v>
      </c>
      <c r="AF1357" s="396">
        <v>0</v>
      </c>
      <c r="AG1357" s="393">
        <v>0</v>
      </c>
      <c r="AH1357" s="397" t="s">
        <v>633</v>
      </c>
      <c r="AL1357" s="525" t="s">
        <v>17060</v>
      </c>
      <c r="AM1357" s="513" t="s">
        <v>84</v>
      </c>
      <c r="AN1357" s="508">
        <v>100</v>
      </c>
      <c r="AO1357" s="514">
        <v>1570</v>
      </c>
      <c r="AP1357" s="498">
        <v>1095</v>
      </c>
      <c r="AQ1357" s="515">
        <v>475</v>
      </c>
      <c r="AR1357" s="512" t="s">
        <v>17061</v>
      </c>
      <c r="BA1357" s="338" t="s">
        <v>10486</v>
      </c>
    </row>
    <row r="1358" spans="2:53" ht="16.5" customHeight="1">
      <c r="B1358" s="398" t="s">
        <v>10479</v>
      </c>
      <c r="C1358" s="381" t="s">
        <v>10480</v>
      </c>
      <c r="D1358" s="383">
        <v>1570</v>
      </c>
      <c r="E1358" s="382" t="s">
        <v>10481</v>
      </c>
      <c r="F1358" s="369" t="s">
        <v>10482</v>
      </c>
      <c r="G1358" s="385" t="s">
        <v>10483</v>
      </c>
      <c r="H1358" s="386"/>
      <c r="I1358" s="384" t="s">
        <v>308</v>
      </c>
      <c r="J1358" s="367" t="s">
        <v>390</v>
      </c>
      <c r="K1358" s="366" t="s">
        <v>84</v>
      </c>
      <c r="L1358" s="387">
        <v>42</v>
      </c>
      <c r="M1358" s="388" t="s">
        <v>10485</v>
      </c>
      <c r="N1358" s="389">
        <v>100</v>
      </c>
      <c r="O1358" s="390" t="s">
        <v>1182</v>
      </c>
      <c r="P1358" s="373" t="s">
        <v>1182</v>
      </c>
      <c r="Q1358" s="372" t="s">
        <v>3814</v>
      </c>
      <c r="R1358" s="374">
        <v>35</v>
      </c>
      <c r="S1358" s="375">
        <v>25</v>
      </c>
      <c r="T1358" s="392">
        <v>20</v>
      </c>
      <c r="U1358" s="391" t="s">
        <v>10482</v>
      </c>
      <c r="V1358" s="376">
        <v>116.76666666666667</v>
      </c>
      <c r="W1358" s="378">
        <v>118.23333333333333</v>
      </c>
      <c r="X1358" s="377">
        <v>59.270000000000017</v>
      </c>
      <c r="Y1358" s="387" t="s">
        <v>633</v>
      </c>
      <c r="Z1358" s="395" t="s">
        <v>4557</v>
      </c>
      <c r="AA1358" s="380">
        <v>19</v>
      </c>
      <c r="AB1358" s="379" t="s">
        <v>3630</v>
      </c>
      <c r="AC1358" s="380">
        <v>0</v>
      </c>
      <c r="AD1358" s="379" t="s">
        <v>3630</v>
      </c>
      <c r="AE1358" s="394">
        <v>0</v>
      </c>
      <c r="AF1358" s="396">
        <v>0</v>
      </c>
      <c r="AG1358" s="393">
        <v>0</v>
      </c>
      <c r="AH1358" s="397" t="s">
        <v>633</v>
      </c>
      <c r="AL1358" s="525" t="s">
        <v>17062</v>
      </c>
      <c r="AM1358" s="513" t="s">
        <v>84</v>
      </c>
      <c r="AN1358" s="508">
        <v>100</v>
      </c>
      <c r="AO1358" s="514">
        <v>1570</v>
      </c>
      <c r="AP1358" s="498">
        <v>1092</v>
      </c>
      <c r="AQ1358" s="515">
        <v>478</v>
      </c>
      <c r="AR1358" s="512" t="s">
        <v>17063</v>
      </c>
      <c r="BA1358" s="338" t="s">
        <v>10493</v>
      </c>
    </row>
    <row r="1359" spans="2:53" ht="16.5" customHeight="1">
      <c r="B1359" s="398" t="s">
        <v>10487</v>
      </c>
      <c r="C1359" s="381" t="s">
        <v>10488</v>
      </c>
      <c r="D1359" s="383">
        <v>1570</v>
      </c>
      <c r="E1359" s="382" t="s">
        <v>10489</v>
      </c>
      <c r="F1359" s="369" t="s">
        <v>10490</v>
      </c>
      <c r="G1359" s="385" t="s">
        <v>10489</v>
      </c>
      <c r="H1359" s="386"/>
      <c r="I1359" s="384" t="s">
        <v>330</v>
      </c>
      <c r="J1359" s="367" t="s">
        <v>103</v>
      </c>
      <c r="K1359" s="366" t="s">
        <v>84</v>
      </c>
      <c r="L1359" s="387">
        <v>9</v>
      </c>
      <c r="M1359" s="388" t="s">
        <v>10492</v>
      </c>
      <c r="N1359" s="389">
        <v>200</v>
      </c>
      <c r="O1359" s="390" t="s">
        <v>1350</v>
      </c>
      <c r="P1359" s="373" t="s">
        <v>1350</v>
      </c>
      <c r="Q1359" s="372" t="s">
        <v>3638</v>
      </c>
      <c r="R1359" s="374">
        <v>30</v>
      </c>
      <c r="S1359" s="375">
        <v>20</v>
      </c>
      <c r="T1359" s="392">
        <v>30</v>
      </c>
      <c r="U1359" s="391" t="s">
        <v>10490</v>
      </c>
      <c r="V1359" s="376">
        <v>116.55138303245062</v>
      </c>
      <c r="W1359" s="378">
        <v>118.01804969911728</v>
      </c>
      <c r="X1359" s="377">
        <v>59.175283634216058</v>
      </c>
      <c r="Y1359" s="387" t="s">
        <v>633</v>
      </c>
      <c r="Z1359" s="395" t="s">
        <v>7853</v>
      </c>
      <c r="AA1359" s="380">
        <v>36</v>
      </c>
      <c r="AB1359" s="379" t="s">
        <v>3630</v>
      </c>
      <c r="AC1359" s="380">
        <v>0</v>
      </c>
      <c r="AD1359" s="379" t="s">
        <v>3630</v>
      </c>
      <c r="AE1359" s="394">
        <v>0</v>
      </c>
      <c r="AF1359" s="396">
        <v>0</v>
      </c>
      <c r="AG1359" s="393">
        <v>0</v>
      </c>
      <c r="AH1359" s="397" t="s">
        <v>633</v>
      </c>
      <c r="AL1359" s="525" t="s">
        <v>17064</v>
      </c>
      <c r="AM1359" s="513" t="s">
        <v>83</v>
      </c>
      <c r="AN1359" s="508">
        <v>100</v>
      </c>
      <c r="AO1359" s="514">
        <v>1570</v>
      </c>
      <c r="AP1359" s="498">
        <v>1570</v>
      </c>
      <c r="AQ1359" s="515">
        <v>0</v>
      </c>
      <c r="AR1359" s="512" t="s">
        <v>17065</v>
      </c>
      <c r="BA1359" s="338" t="s">
        <v>10494</v>
      </c>
    </row>
    <row r="1360" spans="2:53" ht="16.5" customHeight="1">
      <c r="B1360" s="398" t="s">
        <v>10487</v>
      </c>
      <c r="C1360" s="381" t="s">
        <v>10488</v>
      </c>
      <c r="D1360" s="383">
        <v>1570</v>
      </c>
      <c r="E1360" s="382" t="s">
        <v>633</v>
      </c>
      <c r="F1360" s="369" t="s">
        <v>10482</v>
      </c>
      <c r="G1360" s="385" t="s">
        <v>10489</v>
      </c>
      <c r="H1360" s="386"/>
      <c r="I1360" s="384" t="s">
        <v>862</v>
      </c>
      <c r="J1360" s="367" t="s">
        <v>385</v>
      </c>
      <c r="K1360" s="366" t="s">
        <v>83</v>
      </c>
      <c r="L1360" s="387">
        <v>12</v>
      </c>
      <c r="M1360" s="388" t="s">
        <v>4038</v>
      </c>
      <c r="N1360" s="389">
        <v>1000</v>
      </c>
      <c r="O1360" s="390" t="s">
        <v>1348</v>
      </c>
      <c r="P1360" s="373" t="s">
        <v>1349</v>
      </c>
      <c r="Q1360" s="372" t="s">
        <v>3638</v>
      </c>
      <c r="R1360" s="374">
        <v>20</v>
      </c>
      <c r="S1360" s="375">
        <v>35</v>
      </c>
      <c r="T1360" s="392">
        <v>25</v>
      </c>
      <c r="U1360" s="391" t="s">
        <v>10482</v>
      </c>
      <c r="V1360" s="376">
        <v>116.76512820512821</v>
      </c>
      <c r="W1360" s="378">
        <v>118.23179487179488</v>
      </c>
      <c r="X1360" s="377">
        <v>58.961538461538467</v>
      </c>
      <c r="Y1360" s="387">
        <v>58.739999999999995</v>
      </c>
      <c r="Z1360" s="395" t="s">
        <v>4557</v>
      </c>
      <c r="AA1360" s="380">
        <v>198</v>
      </c>
      <c r="AB1360" s="379" t="s">
        <v>3630</v>
      </c>
      <c r="AC1360" s="380">
        <v>10</v>
      </c>
      <c r="AD1360" s="379" t="s">
        <v>3630</v>
      </c>
      <c r="AE1360" s="394">
        <v>0</v>
      </c>
      <c r="AF1360" s="396">
        <v>0</v>
      </c>
      <c r="AG1360" s="393">
        <v>0</v>
      </c>
      <c r="AH1360" s="397" t="s">
        <v>633</v>
      </c>
      <c r="AL1360" s="525" t="s">
        <v>17066</v>
      </c>
      <c r="AM1360" s="513" t="s">
        <v>84</v>
      </c>
      <c r="AN1360" s="508">
        <v>100</v>
      </c>
      <c r="AO1360" s="514">
        <v>1570</v>
      </c>
      <c r="AP1360" s="498">
        <v>1091</v>
      </c>
      <c r="AQ1360" s="515">
        <v>479</v>
      </c>
      <c r="AR1360" s="512" t="s">
        <v>17067</v>
      </c>
      <c r="BA1360" s="338" t="s">
        <v>10498</v>
      </c>
    </row>
    <row r="1361" spans="2:53" ht="16.5" customHeight="1">
      <c r="B1361" s="398" t="s">
        <v>10487</v>
      </c>
      <c r="C1361" s="381" t="s">
        <v>10488</v>
      </c>
      <c r="D1361" s="383">
        <v>1570</v>
      </c>
      <c r="E1361" s="382" t="s">
        <v>10042</v>
      </c>
      <c r="F1361" s="369" t="s">
        <v>10495</v>
      </c>
      <c r="G1361" s="385" t="s">
        <v>10496</v>
      </c>
      <c r="H1361" s="386"/>
      <c r="I1361" s="384" t="s">
        <v>331</v>
      </c>
      <c r="J1361" s="367" t="s">
        <v>392</v>
      </c>
      <c r="K1361" s="366" t="s">
        <v>84</v>
      </c>
      <c r="L1361" s="387">
        <v>5</v>
      </c>
      <c r="M1361" s="388" t="s">
        <v>10497</v>
      </c>
      <c r="N1361" s="389">
        <v>1000</v>
      </c>
      <c r="O1361" s="390" t="s">
        <v>1348</v>
      </c>
      <c r="P1361" s="373" t="s">
        <v>1349</v>
      </c>
      <c r="Q1361" s="372" t="s">
        <v>3638</v>
      </c>
      <c r="R1361" s="374">
        <v>38</v>
      </c>
      <c r="S1361" s="375">
        <v>25</v>
      </c>
      <c r="T1361" s="392">
        <v>25</v>
      </c>
      <c r="U1361" s="391" t="s">
        <v>10495</v>
      </c>
      <c r="V1361" s="376">
        <v>116.40623052959502</v>
      </c>
      <c r="W1361" s="378">
        <v>117.90467289719626</v>
      </c>
      <c r="X1361" s="377">
        <v>59.109548286604351</v>
      </c>
      <c r="Y1361" s="387">
        <v>59.15</v>
      </c>
      <c r="Z1361" s="395" t="s">
        <v>4557</v>
      </c>
      <c r="AA1361" s="380">
        <v>121.25</v>
      </c>
      <c r="AB1361" s="379" t="s">
        <v>3630</v>
      </c>
      <c r="AC1361" s="380">
        <v>10</v>
      </c>
      <c r="AD1361" s="379" t="s">
        <v>3630</v>
      </c>
      <c r="AE1361" s="394">
        <v>0</v>
      </c>
      <c r="AF1361" s="396">
        <v>0</v>
      </c>
      <c r="AG1361" s="393">
        <v>0</v>
      </c>
      <c r="AH1361" s="397" t="s">
        <v>633</v>
      </c>
      <c r="AL1361" s="525" t="s">
        <v>17068</v>
      </c>
      <c r="AM1361" s="513" t="s">
        <v>84</v>
      </c>
      <c r="AN1361" s="508">
        <v>100</v>
      </c>
      <c r="AO1361" s="514">
        <v>1570</v>
      </c>
      <c r="AP1361" s="498">
        <v>1092</v>
      </c>
      <c r="AQ1361" s="515">
        <v>478</v>
      </c>
      <c r="AR1361" s="512" t="s">
        <v>17069</v>
      </c>
      <c r="BA1361" s="338" t="s">
        <v>10505</v>
      </c>
    </row>
    <row r="1362" spans="2:53" ht="16.5" customHeight="1">
      <c r="B1362" s="398" t="s">
        <v>10499</v>
      </c>
      <c r="C1362" s="381" t="s">
        <v>10500</v>
      </c>
      <c r="D1362" s="383">
        <v>1570</v>
      </c>
      <c r="E1362" s="382" t="s">
        <v>10501</v>
      </c>
      <c r="F1362" s="369" t="s">
        <v>10502</v>
      </c>
      <c r="G1362" s="385" t="s">
        <v>10501</v>
      </c>
      <c r="H1362" s="386"/>
      <c r="I1362" s="384" t="s">
        <v>324</v>
      </c>
      <c r="J1362" s="367" t="s">
        <v>1007</v>
      </c>
      <c r="K1362" s="366" t="s">
        <v>84</v>
      </c>
      <c r="L1362" s="387">
        <v>8</v>
      </c>
      <c r="M1362" s="388" t="s">
        <v>10504</v>
      </c>
      <c r="N1362" s="389">
        <v>1000</v>
      </c>
      <c r="O1362" s="390" t="s">
        <v>1348</v>
      </c>
      <c r="P1362" s="373" t="s">
        <v>1348</v>
      </c>
      <c r="Q1362" s="372" t="s">
        <v>3638</v>
      </c>
      <c r="R1362" s="374">
        <v>30</v>
      </c>
      <c r="S1362" s="375">
        <v>25</v>
      </c>
      <c r="T1362" s="392">
        <v>25</v>
      </c>
      <c r="U1362" s="391" t="s">
        <v>10502</v>
      </c>
      <c r="V1362" s="376">
        <v>116.54160218204801</v>
      </c>
      <c r="W1362" s="378">
        <v>118.00826884871468</v>
      </c>
      <c r="X1362" s="377">
        <v>59.170064484618656</v>
      </c>
      <c r="Y1362" s="387" t="s">
        <v>633</v>
      </c>
      <c r="Z1362" s="395" t="s">
        <v>4557</v>
      </c>
      <c r="AA1362" s="380">
        <v>198</v>
      </c>
      <c r="AB1362" s="379" t="s">
        <v>3630</v>
      </c>
      <c r="AC1362" s="380">
        <v>10</v>
      </c>
      <c r="AD1362" s="379" t="s">
        <v>3630</v>
      </c>
      <c r="AE1362" s="394">
        <v>0</v>
      </c>
      <c r="AF1362" s="396">
        <v>0</v>
      </c>
      <c r="AG1362" s="393">
        <v>0</v>
      </c>
      <c r="AH1362" s="397" t="s">
        <v>633</v>
      </c>
      <c r="AL1362" s="525" t="s">
        <v>17070</v>
      </c>
      <c r="AM1362" s="513" t="s">
        <v>84</v>
      </c>
      <c r="AN1362" s="508">
        <v>100</v>
      </c>
      <c r="AO1362" s="514">
        <v>1570</v>
      </c>
      <c r="AP1362" s="498">
        <v>1092</v>
      </c>
      <c r="AQ1362" s="515">
        <v>478</v>
      </c>
      <c r="AR1362" s="512" t="s">
        <v>17069</v>
      </c>
      <c r="BA1362" s="338" t="s">
        <v>10506</v>
      </c>
    </row>
    <row r="1363" spans="2:53" ht="16.5" customHeight="1">
      <c r="B1363" s="398" t="s">
        <v>10499</v>
      </c>
      <c r="C1363" s="381" t="s">
        <v>10500</v>
      </c>
      <c r="D1363" s="383">
        <v>1570</v>
      </c>
      <c r="E1363" s="382" t="s">
        <v>10501</v>
      </c>
      <c r="F1363" s="369" t="s">
        <v>10502</v>
      </c>
      <c r="G1363" s="385" t="s">
        <v>10501</v>
      </c>
      <c r="H1363" s="386"/>
      <c r="I1363" s="384" t="s">
        <v>324</v>
      </c>
      <c r="J1363" s="367" t="s">
        <v>125</v>
      </c>
      <c r="K1363" s="366" t="s">
        <v>84</v>
      </c>
      <c r="L1363" s="387">
        <v>7</v>
      </c>
      <c r="M1363" s="388" t="s">
        <v>10504</v>
      </c>
      <c r="N1363" s="389">
        <v>1000</v>
      </c>
      <c r="O1363" s="390" t="s">
        <v>1348</v>
      </c>
      <c r="P1363" s="373" t="s">
        <v>1348</v>
      </c>
      <c r="Q1363" s="372" t="s">
        <v>3638</v>
      </c>
      <c r="R1363" s="374">
        <v>30</v>
      </c>
      <c r="S1363" s="375">
        <v>25</v>
      </c>
      <c r="T1363" s="392">
        <v>25</v>
      </c>
      <c r="U1363" s="391" t="s">
        <v>10502</v>
      </c>
      <c r="V1363" s="376">
        <v>116.54160218204801</v>
      </c>
      <c r="W1363" s="378">
        <v>118.00826884871468</v>
      </c>
      <c r="X1363" s="377">
        <v>59.170064484618656</v>
      </c>
      <c r="Y1363" s="387" t="s">
        <v>633</v>
      </c>
      <c r="Z1363" s="395" t="s">
        <v>4557</v>
      </c>
      <c r="AA1363" s="380">
        <v>198</v>
      </c>
      <c r="AB1363" s="379" t="s">
        <v>3630</v>
      </c>
      <c r="AC1363" s="380">
        <v>10</v>
      </c>
      <c r="AD1363" s="379" t="s">
        <v>3630</v>
      </c>
      <c r="AE1363" s="394">
        <v>0</v>
      </c>
      <c r="AF1363" s="396">
        <v>0</v>
      </c>
      <c r="AG1363" s="393">
        <v>0</v>
      </c>
      <c r="AH1363" s="397" t="s">
        <v>633</v>
      </c>
      <c r="AL1363" s="525" t="s">
        <v>17071</v>
      </c>
      <c r="AM1363" s="513" t="s">
        <v>84</v>
      </c>
      <c r="AN1363" s="508">
        <v>100</v>
      </c>
      <c r="AO1363" s="514">
        <v>1570</v>
      </c>
      <c r="AP1363" s="498">
        <v>1094</v>
      </c>
      <c r="AQ1363" s="515">
        <v>476</v>
      </c>
      <c r="AR1363" s="512" t="s">
        <v>17020</v>
      </c>
      <c r="BA1363" s="338" t="s">
        <v>10511</v>
      </c>
    </row>
    <row r="1364" spans="2:53" ht="16.5" customHeight="1">
      <c r="B1364" s="398" t="s">
        <v>10507</v>
      </c>
      <c r="C1364" s="381" t="s">
        <v>10508</v>
      </c>
      <c r="D1364" s="383">
        <v>1570</v>
      </c>
      <c r="E1364" s="382" t="s">
        <v>10509</v>
      </c>
      <c r="F1364" s="369" t="s">
        <v>10371</v>
      </c>
      <c r="G1364" s="385" t="s">
        <v>10015</v>
      </c>
      <c r="H1364" s="386"/>
      <c r="I1364" s="384" t="s">
        <v>1138</v>
      </c>
      <c r="J1364" s="367" t="s">
        <v>1146</v>
      </c>
      <c r="K1364" s="366" t="s">
        <v>84</v>
      </c>
      <c r="L1364" s="387">
        <v>10</v>
      </c>
      <c r="M1364" s="388" t="s">
        <v>10510</v>
      </c>
      <c r="N1364" s="389">
        <v>1000</v>
      </c>
      <c r="O1364" s="390" t="s">
        <v>1182</v>
      </c>
      <c r="P1364" s="373" t="s">
        <v>1182</v>
      </c>
      <c r="Q1364" s="372" t="s">
        <v>3638</v>
      </c>
      <c r="R1364" s="374">
        <v>25</v>
      </c>
      <c r="S1364" s="375">
        <v>35</v>
      </c>
      <c r="T1364" s="392">
        <v>30</v>
      </c>
      <c r="U1364" s="391" t="s">
        <v>10371</v>
      </c>
      <c r="V1364" s="376">
        <v>116.74814814814815</v>
      </c>
      <c r="W1364" s="378">
        <v>118.21481481481482</v>
      </c>
      <c r="X1364" s="377">
        <v>59.263518518518524</v>
      </c>
      <c r="Y1364" s="387" t="s">
        <v>633</v>
      </c>
      <c r="Z1364" s="395" t="s">
        <v>4557</v>
      </c>
      <c r="AA1364" s="380">
        <v>98</v>
      </c>
      <c r="AB1364" s="379" t="s">
        <v>3630</v>
      </c>
      <c r="AC1364" s="380">
        <v>0</v>
      </c>
      <c r="AD1364" s="379" t="s">
        <v>3630</v>
      </c>
      <c r="AE1364" s="394">
        <v>0</v>
      </c>
      <c r="AF1364" s="396">
        <v>0</v>
      </c>
      <c r="AG1364" s="393">
        <v>0</v>
      </c>
      <c r="AH1364" s="397" t="s">
        <v>633</v>
      </c>
      <c r="AL1364" s="525" t="s">
        <v>17072</v>
      </c>
      <c r="AM1364" s="513" t="s">
        <v>84</v>
      </c>
      <c r="AN1364" s="508">
        <v>100</v>
      </c>
      <c r="AO1364" s="514">
        <v>1570</v>
      </c>
      <c r="AP1364" s="498">
        <v>1092</v>
      </c>
      <c r="AQ1364" s="515">
        <v>478</v>
      </c>
      <c r="AR1364" s="512" t="s">
        <v>17073</v>
      </c>
      <c r="BA1364" s="338" t="s">
        <v>10517</v>
      </c>
    </row>
    <row r="1365" spans="2:53" ht="16.5" customHeight="1">
      <c r="B1365" s="398" t="s">
        <v>10512</v>
      </c>
      <c r="C1365" s="381" t="s">
        <v>10513</v>
      </c>
      <c r="D1365" s="383">
        <v>1570</v>
      </c>
      <c r="E1365" s="382" t="s">
        <v>10514</v>
      </c>
      <c r="F1365" s="369" t="s">
        <v>10515</v>
      </c>
      <c r="G1365" s="385" t="s">
        <v>10514</v>
      </c>
      <c r="H1365" s="386"/>
      <c r="I1365" s="384" t="s">
        <v>330</v>
      </c>
      <c r="J1365" s="367" t="s">
        <v>79</v>
      </c>
      <c r="K1365" s="366" t="s">
        <v>84</v>
      </c>
      <c r="L1365" s="387">
        <v>9</v>
      </c>
      <c r="M1365" s="388" t="s">
        <v>10516</v>
      </c>
      <c r="N1365" s="389">
        <v>200</v>
      </c>
      <c r="O1365" s="390" t="s">
        <v>1350</v>
      </c>
      <c r="P1365" s="373" t="s">
        <v>1350</v>
      </c>
      <c r="Q1365" s="372" t="s">
        <v>3638</v>
      </c>
      <c r="R1365" s="374">
        <v>30</v>
      </c>
      <c r="S1365" s="375">
        <v>20</v>
      </c>
      <c r="T1365" s="392">
        <v>30</v>
      </c>
      <c r="U1365" s="391" t="s">
        <v>10515</v>
      </c>
      <c r="V1365" s="376">
        <v>116.52255699110968</v>
      </c>
      <c r="W1365" s="378">
        <v>117.99191774333227</v>
      </c>
      <c r="X1365" s="377">
        <v>59.162762632779007</v>
      </c>
      <c r="Y1365" s="387" t="s">
        <v>633</v>
      </c>
      <c r="Z1365" s="395" t="s">
        <v>7853</v>
      </c>
      <c r="AA1365" s="380">
        <v>36</v>
      </c>
      <c r="AB1365" s="379" t="s">
        <v>3630</v>
      </c>
      <c r="AC1365" s="380">
        <v>0</v>
      </c>
      <c r="AD1365" s="379" t="s">
        <v>3630</v>
      </c>
      <c r="AE1365" s="394">
        <v>0</v>
      </c>
      <c r="AF1365" s="396">
        <v>0</v>
      </c>
      <c r="AG1365" s="393">
        <v>0</v>
      </c>
      <c r="AH1365" s="397" t="s">
        <v>633</v>
      </c>
      <c r="AL1365" s="525" t="s">
        <v>17074</v>
      </c>
      <c r="AM1365" s="513" t="s">
        <v>83</v>
      </c>
      <c r="AN1365" s="508">
        <v>100</v>
      </c>
      <c r="AO1365" s="514">
        <v>1570</v>
      </c>
      <c r="AP1365" s="498">
        <v>1570</v>
      </c>
      <c r="AQ1365" s="515">
        <v>0</v>
      </c>
      <c r="AR1365" s="512" t="s">
        <v>17075</v>
      </c>
      <c r="BA1365" s="338" t="s">
        <v>10524</v>
      </c>
    </row>
    <row r="1366" spans="2:53" ht="16.5" customHeight="1">
      <c r="B1366" s="398" t="s">
        <v>10518</v>
      </c>
      <c r="C1366" s="381" t="s">
        <v>10519</v>
      </c>
      <c r="D1366" s="383">
        <v>1570</v>
      </c>
      <c r="E1366" s="382" t="s">
        <v>633</v>
      </c>
      <c r="F1366" s="369" t="s">
        <v>10520</v>
      </c>
      <c r="G1366" s="385" t="s">
        <v>10521</v>
      </c>
      <c r="H1366" s="386"/>
      <c r="I1366" s="384" t="s">
        <v>331</v>
      </c>
      <c r="J1366" s="367" t="s">
        <v>966</v>
      </c>
      <c r="K1366" s="366" t="s">
        <v>83</v>
      </c>
      <c r="L1366" s="387">
        <v>4</v>
      </c>
      <c r="M1366" s="388" t="s">
        <v>10523</v>
      </c>
      <c r="N1366" s="389">
        <v>1000</v>
      </c>
      <c r="O1366" s="390" t="s">
        <v>1348</v>
      </c>
      <c r="P1366" s="373" t="s">
        <v>1349</v>
      </c>
      <c r="Q1366" s="372" t="s">
        <v>3638</v>
      </c>
      <c r="R1366" s="374">
        <v>25</v>
      </c>
      <c r="S1366" s="375">
        <v>38</v>
      </c>
      <c r="T1366" s="392">
        <v>25</v>
      </c>
      <c r="U1366" s="391" t="s">
        <v>10520</v>
      </c>
      <c r="V1366" s="376">
        <v>116.72</v>
      </c>
      <c r="W1366" s="378">
        <v>118.18666666666667</v>
      </c>
      <c r="X1366" s="377">
        <v>58.941666666666677</v>
      </c>
      <c r="Y1366" s="387">
        <v>58.71</v>
      </c>
      <c r="Z1366" s="395" t="s">
        <v>4557</v>
      </c>
      <c r="AA1366" s="380">
        <v>121.25</v>
      </c>
      <c r="AB1366" s="379" t="s">
        <v>3630</v>
      </c>
      <c r="AC1366" s="380">
        <v>10</v>
      </c>
      <c r="AD1366" s="379" t="s">
        <v>3630</v>
      </c>
      <c r="AE1366" s="394">
        <v>0</v>
      </c>
      <c r="AF1366" s="396">
        <v>0</v>
      </c>
      <c r="AG1366" s="393">
        <v>0</v>
      </c>
      <c r="AH1366" s="397" t="s">
        <v>633</v>
      </c>
      <c r="AL1366" s="525" t="s">
        <v>17076</v>
      </c>
      <c r="AM1366" s="513" t="s">
        <v>83</v>
      </c>
      <c r="AN1366" s="508">
        <v>100</v>
      </c>
      <c r="AO1366" s="514">
        <v>1570</v>
      </c>
      <c r="AP1366" s="498">
        <v>1570</v>
      </c>
      <c r="AQ1366" s="515">
        <v>0</v>
      </c>
      <c r="AR1366" s="512" t="s">
        <v>17077</v>
      </c>
      <c r="BA1366" s="338" t="s">
        <v>10530</v>
      </c>
    </row>
    <row r="1367" spans="2:53" ht="16.5" customHeight="1">
      <c r="B1367" s="398" t="s">
        <v>10525</v>
      </c>
      <c r="C1367" s="381" t="s">
        <v>10526</v>
      </c>
      <c r="D1367" s="383">
        <v>1570</v>
      </c>
      <c r="E1367" s="382" t="s">
        <v>633</v>
      </c>
      <c r="F1367" s="369" t="s">
        <v>10527</v>
      </c>
      <c r="G1367" s="385" t="s">
        <v>10084</v>
      </c>
      <c r="H1367" s="386"/>
      <c r="I1367" s="384" t="s">
        <v>1138</v>
      </c>
      <c r="J1367" s="367" t="s">
        <v>365</v>
      </c>
      <c r="K1367" s="366" t="s">
        <v>83</v>
      </c>
      <c r="L1367" s="387">
        <v>33</v>
      </c>
      <c r="M1367" s="388" t="s">
        <v>10529</v>
      </c>
      <c r="N1367" s="389">
        <v>1000</v>
      </c>
      <c r="O1367" s="390" t="s">
        <v>1182</v>
      </c>
      <c r="P1367" s="373" t="s">
        <v>1182</v>
      </c>
      <c r="Q1367" s="372" t="s">
        <v>3638</v>
      </c>
      <c r="R1367" s="374">
        <v>25</v>
      </c>
      <c r="S1367" s="375">
        <v>35</v>
      </c>
      <c r="T1367" s="392">
        <v>30</v>
      </c>
      <c r="U1367" s="391" t="s">
        <v>10527</v>
      </c>
      <c r="V1367" s="376">
        <v>116.71111111111112</v>
      </c>
      <c r="W1367" s="378">
        <v>118.17777777777779</v>
      </c>
      <c r="X1367" s="377">
        <v>58.935555555555545</v>
      </c>
      <c r="Y1367" s="387" t="s">
        <v>633</v>
      </c>
      <c r="Z1367" s="395" t="s">
        <v>4557</v>
      </c>
      <c r="AA1367" s="380">
        <v>98</v>
      </c>
      <c r="AB1367" s="379" t="s">
        <v>3630</v>
      </c>
      <c r="AC1367" s="380">
        <v>0</v>
      </c>
      <c r="AD1367" s="379" t="s">
        <v>3630</v>
      </c>
      <c r="AE1367" s="394">
        <v>0</v>
      </c>
      <c r="AF1367" s="396">
        <v>0</v>
      </c>
      <c r="AG1367" s="393">
        <v>0</v>
      </c>
      <c r="AH1367" s="397" t="s">
        <v>633</v>
      </c>
      <c r="AL1367" s="525" t="s">
        <v>17078</v>
      </c>
      <c r="AM1367" s="513" t="s">
        <v>84</v>
      </c>
      <c r="AN1367" s="508">
        <v>100</v>
      </c>
      <c r="AO1367" s="514">
        <v>1570</v>
      </c>
      <c r="AP1367" s="498">
        <v>1092</v>
      </c>
      <c r="AQ1367" s="515">
        <v>478</v>
      </c>
      <c r="AR1367" s="512" t="s">
        <v>17079</v>
      </c>
      <c r="BA1367" s="338" t="s">
        <v>10535</v>
      </c>
    </row>
    <row r="1368" spans="2:53" ht="16.5" customHeight="1">
      <c r="B1368" s="398" t="s">
        <v>10531</v>
      </c>
      <c r="C1368" s="381" t="s">
        <v>10532</v>
      </c>
      <c r="D1368" s="383">
        <v>1570</v>
      </c>
      <c r="E1368" s="382" t="s">
        <v>10533</v>
      </c>
      <c r="F1368" s="369" t="s">
        <v>10453</v>
      </c>
      <c r="G1368" s="385" t="s">
        <v>10533</v>
      </c>
      <c r="H1368" s="386"/>
      <c r="I1368" s="384" t="s">
        <v>330</v>
      </c>
      <c r="J1368" s="367" t="s">
        <v>725</v>
      </c>
      <c r="K1368" s="366" t="s">
        <v>84</v>
      </c>
      <c r="L1368" s="387">
        <v>4</v>
      </c>
      <c r="M1368" s="388" t="s">
        <v>10534</v>
      </c>
      <c r="N1368" s="389">
        <v>200</v>
      </c>
      <c r="O1368" s="390" t="s">
        <v>1350</v>
      </c>
      <c r="P1368" s="373" t="s">
        <v>1350</v>
      </c>
      <c r="Q1368" s="372" t="s">
        <v>3638</v>
      </c>
      <c r="R1368" s="374">
        <v>30</v>
      </c>
      <c r="S1368" s="375">
        <v>20</v>
      </c>
      <c r="T1368" s="392">
        <v>30</v>
      </c>
      <c r="U1368" s="391" t="s">
        <v>10453</v>
      </c>
      <c r="V1368" s="376">
        <v>116.48249359301261</v>
      </c>
      <c r="W1368" s="378">
        <v>117.96187019475946</v>
      </c>
      <c r="X1368" s="377">
        <v>59.142818106113978</v>
      </c>
      <c r="Y1368" s="387" t="s">
        <v>633</v>
      </c>
      <c r="Z1368" s="395" t="s">
        <v>7853</v>
      </c>
      <c r="AA1368" s="380">
        <v>36</v>
      </c>
      <c r="AB1368" s="379" t="s">
        <v>3630</v>
      </c>
      <c r="AC1368" s="380">
        <v>0</v>
      </c>
      <c r="AD1368" s="379" t="s">
        <v>3630</v>
      </c>
      <c r="AE1368" s="394">
        <v>0</v>
      </c>
      <c r="AF1368" s="396">
        <v>0</v>
      </c>
      <c r="AG1368" s="393">
        <v>0</v>
      </c>
      <c r="AH1368" s="397" t="s">
        <v>633</v>
      </c>
      <c r="AL1368" s="525" t="s">
        <v>17080</v>
      </c>
      <c r="AM1368" s="513" t="s">
        <v>84</v>
      </c>
      <c r="AN1368" s="508">
        <v>100</v>
      </c>
      <c r="AO1368" s="514">
        <v>1570</v>
      </c>
      <c r="AP1368" s="498">
        <v>1092</v>
      </c>
      <c r="AQ1368" s="515">
        <v>478</v>
      </c>
      <c r="AR1368" s="512" t="s">
        <v>17079</v>
      </c>
      <c r="BA1368" s="338" t="s">
        <v>10536</v>
      </c>
    </row>
    <row r="1369" spans="2:53" ht="16.5" customHeight="1">
      <c r="B1369" s="398" t="s">
        <v>10531</v>
      </c>
      <c r="C1369" s="381" t="s">
        <v>10532</v>
      </c>
      <c r="D1369" s="383">
        <v>1570</v>
      </c>
      <c r="E1369" s="382" t="s">
        <v>10533</v>
      </c>
      <c r="F1369" s="369" t="s">
        <v>10453</v>
      </c>
      <c r="G1369" s="385" t="s">
        <v>10533</v>
      </c>
      <c r="H1369" s="386"/>
      <c r="I1369" s="384" t="s">
        <v>330</v>
      </c>
      <c r="J1369" s="367" t="s">
        <v>81</v>
      </c>
      <c r="K1369" s="366" t="s">
        <v>84</v>
      </c>
      <c r="L1369" s="387">
        <v>4</v>
      </c>
      <c r="M1369" s="388" t="s">
        <v>10534</v>
      </c>
      <c r="N1369" s="389">
        <v>200</v>
      </c>
      <c r="O1369" s="390" t="s">
        <v>1350</v>
      </c>
      <c r="P1369" s="373" t="s">
        <v>1350</v>
      </c>
      <c r="Q1369" s="372" t="s">
        <v>3638</v>
      </c>
      <c r="R1369" s="374">
        <v>30</v>
      </c>
      <c r="S1369" s="375">
        <v>20</v>
      </c>
      <c r="T1369" s="392">
        <v>30</v>
      </c>
      <c r="U1369" s="391" t="s">
        <v>10453</v>
      </c>
      <c r="V1369" s="376">
        <v>116.48249359301261</v>
      </c>
      <c r="W1369" s="378">
        <v>117.96187019475946</v>
      </c>
      <c r="X1369" s="377">
        <v>59.142818106113978</v>
      </c>
      <c r="Y1369" s="387" t="s">
        <v>633</v>
      </c>
      <c r="Z1369" s="395" t="s">
        <v>7853</v>
      </c>
      <c r="AA1369" s="380">
        <v>36</v>
      </c>
      <c r="AB1369" s="379" t="s">
        <v>3630</v>
      </c>
      <c r="AC1369" s="380">
        <v>0</v>
      </c>
      <c r="AD1369" s="379" t="s">
        <v>3630</v>
      </c>
      <c r="AE1369" s="394">
        <v>0</v>
      </c>
      <c r="AF1369" s="396">
        <v>0</v>
      </c>
      <c r="AG1369" s="393">
        <v>0</v>
      </c>
      <c r="AH1369" s="397" t="s">
        <v>633</v>
      </c>
      <c r="AL1369" s="525" t="s">
        <v>17081</v>
      </c>
      <c r="AM1369" s="513" t="s">
        <v>84</v>
      </c>
      <c r="AN1369" s="508">
        <v>100</v>
      </c>
      <c r="AO1369" s="514">
        <v>1570</v>
      </c>
      <c r="AP1369" s="498">
        <v>1092</v>
      </c>
      <c r="AQ1369" s="515">
        <v>478</v>
      </c>
      <c r="AR1369" s="512" t="s">
        <v>17052</v>
      </c>
      <c r="BA1369" s="338" t="s">
        <v>10542</v>
      </c>
    </row>
    <row r="1370" spans="2:53" ht="16.5" customHeight="1">
      <c r="B1370" s="398" t="s">
        <v>10537</v>
      </c>
      <c r="C1370" s="381" t="s">
        <v>10538</v>
      </c>
      <c r="D1370" s="383">
        <v>1570</v>
      </c>
      <c r="E1370" s="382" t="s">
        <v>10539</v>
      </c>
      <c r="F1370" s="369" t="s">
        <v>10540</v>
      </c>
      <c r="G1370" s="385" t="s">
        <v>10539</v>
      </c>
      <c r="H1370" s="386"/>
      <c r="I1370" s="384" t="s">
        <v>324</v>
      </c>
      <c r="J1370" s="367" t="s">
        <v>174</v>
      </c>
      <c r="K1370" s="366" t="s">
        <v>84</v>
      </c>
      <c r="L1370" s="387">
        <v>16</v>
      </c>
      <c r="M1370" s="388" t="s">
        <v>8974</v>
      </c>
      <c r="N1370" s="389">
        <v>1000</v>
      </c>
      <c r="O1370" s="390" t="s">
        <v>1348</v>
      </c>
      <c r="P1370" s="373" t="s">
        <v>1348</v>
      </c>
      <c r="Q1370" s="372" t="s">
        <v>3638</v>
      </c>
      <c r="R1370" s="374">
        <v>30</v>
      </c>
      <c r="S1370" s="375">
        <v>25</v>
      </c>
      <c r="T1370" s="392">
        <v>25</v>
      </c>
      <c r="U1370" s="391" t="s">
        <v>10540</v>
      </c>
      <c r="V1370" s="376">
        <v>116.47205714537355</v>
      </c>
      <c r="W1370" s="378">
        <v>117.95404285903017</v>
      </c>
      <c r="X1370" s="377">
        <v>59.141949997798129</v>
      </c>
      <c r="Y1370" s="387" t="s">
        <v>633</v>
      </c>
      <c r="Z1370" s="395" t="s">
        <v>4557</v>
      </c>
      <c r="AA1370" s="380">
        <v>198</v>
      </c>
      <c r="AB1370" s="379" t="s">
        <v>3630</v>
      </c>
      <c r="AC1370" s="380">
        <v>10</v>
      </c>
      <c r="AD1370" s="379" t="s">
        <v>3630</v>
      </c>
      <c r="AE1370" s="394">
        <v>0</v>
      </c>
      <c r="AF1370" s="396">
        <v>0</v>
      </c>
      <c r="AG1370" s="393">
        <v>0</v>
      </c>
      <c r="AH1370" s="397" t="s">
        <v>633</v>
      </c>
      <c r="AL1370" s="525" t="s">
        <v>17082</v>
      </c>
      <c r="AM1370" s="513" t="s">
        <v>84</v>
      </c>
      <c r="AN1370" s="508">
        <v>100</v>
      </c>
      <c r="AO1370" s="514">
        <v>1570</v>
      </c>
      <c r="AP1370" s="498">
        <v>1092</v>
      </c>
      <c r="AQ1370" s="515">
        <v>478</v>
      </c>
      <c r="AR1370" s="512" t="s">
        <v>17052</v>
      </c>
      <c r="BA1370" s="338" t="s">
        <v>10543</v>
      </c>
    </row>
    <row r="1371" spans="2:53" ht="16.5" customHeight="1">
      <c r="B1371" s="398" t="s">
        <v>10537</v>
      </c>
      <c r="C1371" s="381" t="s">
        <v>10538</v>
      </c>
      <c r="D1371" s="383">
        <v>1570</v>
      </c>
      <c r="E1371" s="382" t="s">
        <v>10539</v>
      </c>
      <c r="F1371" s="369" t="s">
        <v>10540</v>
      </c>
      <c r="G1371" s="385" t="s">
        <v>10539</v>
      </c>
      <c r="H1371" s="386"/>
      <c r="I1371" s="384" t="s">
        <v>324</v>
      </c>
      <c r="J1371" s="367" t="s">
        <v>837</v>
      </c>
      <c r="K1371" s="366" t="s">
        <v>84</v>
      </c>
      <c r="L1371" s="387">
        <v>11</v>
      </c>
      <c r="M1371" s="388" t="s">
        <v>8974</v>
      </c>
      <c r="N1371" s="389">
        <v>1000</v>
      </c>
      <c r="O1371" s="390" t="s">
        <v>1348</v>
      </c>
      <c r="P1371" s="373" t="s">
        <v>1348</v>
      </c>
      <c r="Q1371" s="372" t="s">
        <v>3638</v>
      </c>
      <c r="R1371" s="374">
        <v>30</v>
      </c>
      <c r="S1371" s="375">
        <v>25</v>
      </c>
      <c r="T1371" s="392">
        <v>25</v>
      </c>
      <c r="U1371" s="391" t="s">
        <v>10540</v>
      </c>
      <c r="V1371" s="376">
        <v>116.47205714537355</v>
      </c>
      <c r="W1371" s="378">
        <v>117.95404285903017</v>
      </c>
      <c r="X1371" s="377">
        <v>59.141949997798129</v>
      </c>
      <c r="Y1371" s="387" t="s">
        <v>633</v>
      </c>
      <c r="Z1371" s="395" t="s">
        <v>4557</v>
      </c>
      <c r="AA1371" s="380">
        <v>198</v>
      </c>
      <c r="AB1371" s="379" t="s">
        <v>3630</v>
      </c>
      <c r="AC1371" s="380">
        <v>10</v>
      </c>
      <c r="AD1371" s="379" t="s">
        <v>3630</v>
      </c>
      <c r="AE1371" s="394">
        <v>0</v>
      </c>
      <c r="AF1371" s="396">
        <v>0</v>
      </c>
      <c r="AG1371" s="393">
        <v>0</v>
      </c>
      <c r="AH1371" s="397" t="s">
        <v>633</v>
      </c>
      <c r="AL1371" s="525" t="s">
        <v>17083</v>
      </c>
      <c r="AM1371" s="513" t="s">
        <v>83</v>
      </c>
      <c r="AN1371" s="508">
        <v>100</v>
      </c>
      <c r="AO1371" s="514">
        <v>1570</v>
      </c>
      <c r="AP1371" s="498">
        <v>1570</v>
      </c>
      <c r="AQ1371" s="515">
        <v>0</v>
      </c>
      <c r="AR1371" s="512" t="s">
        <v>17084</v>
      </c>
      <c r="BA1371" s="338" t="s">
        <v>10546</v>
      </c>
    </row>
    <row r="1372" spans="2:53" ht="16.5" customHeight="1">
      <c r="B1372" s="398" t="s">
        <v>10537</v>
      </c>
      <c r="C1372" s="381" t="s">
        <v>10538</v>
      </c>
      <c r="D1372" s="383">
        <v>1570</v>
      </c>
      <c r="E1372" s="382" t="s">
        <v>633</v>
      </c>
      <c r="F1372" s="369" t="s">
        <v>10544</v>
      </c>
      <c r="G1372" s="385" t="s">
        <v>10094</v>
      </c>
      <c r="H1372" s="386"/>
      <c r="I1372" s="384" t="s">
        <v>331</v>
      </c>
      <c r="J1372" s="367" t="s">
        <v>943</v>
      </c>
      <c r="K1372" s="366" t="s">
        <v>83</v>
      </c>
      <c r="L1372" s="387">
        <v>7</v>
      </c>
      <c r="M1372" s="388" t="s">
        <v>10545</v>
      </c>
      <c r="N1372" s="389">
        <v>1000</v>
      </c>
      <c r="O1372" s="390" t="s">
        <v>1348</v>
      </c>
      <c r="P1372" s="373" t="s">
        <v>1349</v>
      </c>
      <c r="Q1372" s="372" t="s">
        <v>3638</v>
      </c>
      <c r="R1372" s="374">
        <v>25</v>
      </c>
      <c r="S1372" s="375">
        <v>38</v>
      </c>
      <c r="T1372" s="392">
        <v>25</v>
      </c>
      <c r="U1372" s="391" t="s">
        <v>10544</v>
      </c>
      <c r="V1372" s="376">
        <v>116.68845070422535</v>
      </c>
      <c r="W1372" s="378">
        <v>118.15511737089201</v>
      </c>
      <c r="X1372" s="377">
        <v>58.928215962441314</v>
      </c>
      <c r="Y1372" s="387">
        <v>58.699999999999996</v>
      </c>
      <c r="Z1372" s="395" t="s">
        <v>4557</v>
      </c>
      <c r="AA1372" s="380">
        <v>121.25</v>
      </c>
      <c r="AB1372" s="379" t="s">
        <v>3630</v>
      </c>
      <c r="AC1372" s="380">
        <v>10</v>
      </c>
      <c r="AD1372" s="379" t="s">
        <v>3630</v>
      </c>
      <c r="AE1372" s="394">
        <v>0</v>
      </c>
      <c r="AF1372" s="396">
        <v>0</v>
      </c>
      <c r="AG1372" s="393">
        <v>0</v>
      </c>
      <c r="AH1372" s="397" t="s">
        <v>633</v>
      </c>
      <c r="AL1372" s="525" t="s">
        <v>17085</v>
      </c>
      <c r="AM1372" s="513" t="s">
        <v>83</v>
      </c>
      <c r="AN1372" s="508">
        <v>100</v>
      </c>
      <c r="AO1372" s="514">
        <v>1570</v>
      </c>
      <c r="AP1372" s="498">
        <v>1570</v>
      </c>
      <c r="AQ1372" s="515">
        <v>0</v>
      </c>
      <c r="AR1372" s="512" t="s">
        <v>17084</v>
      </c>
      <c r="BA1372" s="338" t="s">
        <v>10549</v>
      </c>
    </row>
    <row r="1373" spans="2:53" ht="16.5" customHeight="1">
      <c r="B1373" s="398" t="s">
        <v>10537</v>
      </c>
      <c r="C1373" s="381" t="s">
        <v>10538</v>
      </c>
      <c r="D1373" s="383">
        <v>1570</v>
      </c>
      <c r="E1373" s="382" t="s">
        <v>633</v>
      </c>
      <c r="F1373" s="369" t="s">
        <v>10544</v>
      </c>
      <c r="G1373" s="385" t="s">
        <v>10094</v>
      </c>
      <c r="H1373" s="386"/>
      <c r="I1373" s="384" t="s">
        <v>1247</v>
      </c>
      <c r="J1373" s="367" t="s">
        <v>1248</v>
      </c>
      <c r="K1373" s="366" t="s">
        <v>83</v>
      </c>
      <c r="L1373" s="387">
        <v>13</v>
      </c>
      <c r="M1373" s="388" t="s">
        <v>10547</v>
      </c>
      <c r="N1373" s="389">
        <v>100</v>
      </c>
      <c r="O1373" s="390" t="s">
        <v>1182</v>
      </c>
      <c r="P1373" s="373" t="s">
        <v>1182</v>
      </c>
      <c r="Q1373" s="372" t="s">
        <v>3814</v>
      </c>
      <c r="R1373" s="374">
        <v>25</v>
      </c>
      <c r="S1373" s="375">
        <v>40</v>
      </c>
      <c r="T1373" s="392">
        <v>15</v>
      </c>
      <c r="U1373" s="391" t="s">
        <v>10544</v>
      </c>
      <c r="V1373" s="376">
        <v>116.68774062816615</v>
      </c>
      <c r="W1373" s="378">
        <v>118.15440729483282</v>
      </c>
      <c r="X1373" s="377">
        <v>58.928926038500506</v>
      </c>
      <c r="Y1373" s="387" t="s">
        <v>633</v>
      </c>
      <c r="Z1373" s="395" t="s">
        <v>4557</v>
      </c>
      <c r="AA1373" s="380">
        <v>19.600000000000001</v>
      </c>
      <c r="AB1373" s="379" t="s">
        <v>3630</v>
      </c>
      <c r="AC1373" s="380">
        <v>0</v>
      </c>
      <c r="AD1373" s="379" t="s">
        <v>3630</v>
      </c>
      <c r="AE1373" s="394">
        <v>0</v>
      </c>
      <c r="AF1373" s="396">
        <v>1.7470000000000001</v>
      </c>
      <c r="AG1373" s="393">
        <v>0</v>
      </c>
      <c r="AH1373" s="397" t="s">
        <v>10548</v>
      </c>
      <c r="AL1373" s="525" t="s">
        <v>17086</v>
      </c>
      <c r="AM1373" s="513" t="s">
        <v>84</v>
      </c>
      <c r="AN1373" s="508">
        <v>100</v>
      </c>
      <c r="AO1373" s="514">
        <v>1570</v>
      </c>
      <c r="AP1373" s="498">
        <v>1094</v>
      </c>
      <c r="AQ1373" s="515">
        <v>476</v>
      </c>
      <c r="AR1373" s="512" t="s">
        <v>17087</v>
      </c>
      <c r="BA1373" s="338" t="s">
        <v>10553</v>
      </c>
    </row>
    <row r="1374" spans="2:53" ht="16.5" customHeight="1">
      <c r="B1374" s="398" t="s">
        <v>10550</v>
      </c>
      <c r="C1374" s="381" t="s">
        <v>10551</v>
      </c>
      <c r="D1374" s="383">
        <v>1570</v>
      </c>
      <c r="E1374" s="382" t="s">
        <v>10100</v>
      </c>
      <c r="F1374" s="369" t="s">
        <v>10544</v>
      </c>
      <c r="G1374" s="385" t="s">
        <v>10399</v>
      </c>
      <c r="H1374" s="386"/>
      <c r="I1374" s="384" t="s">
        <v>1247</v>
      </c>
      <c r="J1374" s="367" t="s">
        <v>1256</v>
      </c>
      <c r="K1374" s="366" t="s">
        <v>84</v>
      </c>
      <c r="L1374" s="387">
        <v>26</v>
      </c>
      <c r="M1374" s="388" t="s">
        <v>10552</v>
      </c>
      <c r="N1374" s="389">
        <v>100</v>
      </c>
      <c r="O1374" s="390" t="s">
        <v>1182</v>
      </c>
      <c r="P1374" s="373" t="s">
        <v>1182</v>
      </c>
      <c r="Q1374" s="372" t="s">
        <v>3814</v>
      </c>
      <c r="R1374" s="374">
        <v>40</v>
      </c>
      <c r="S1374" s="375">
        <v>30</v>
      </c>
      <c r="T1374" s="392">
        <v>10</v>
      </c>
      <c r="U1374" s="391" t="s">
        <v>10544</v>
      </c>
      <c r="V1374" s="376">
        <v>116.68333333333334</v>
      </c>
      <c r="W1374" s="378">
        <v>118.15</v>
      </c>
      <c r="X1374" s="377">
        <v>59.233333333333334</v>
      </c>
      <c r="Y1374" s="387" t="s">
        <v>633</v>
      </c>
      <c r="Z1374" s="395" t="s">
        <v>4557</v>
      </c>
      <c r="AA1374" s="380">
        <v>19.600000000000001</v>
      </c>
      <c r="AB1374" s="379" t="s">
        <v>3630</v>
      </c>
      <c r="AC1374" s="380">
        <v>0</v>
      </c>
      <c r="AD1374" s="379" t="s">
        <v>3630</v>
      </c>
      <c r="AE1374" s="394">
        <v>0</v>
      </c>
      <c r="AF1374" s="396">
        <v>0</v>
      </c>
      <c r="AG1374" s="393">
        <v>0</v>
      </c>
      <c r="AH1374" s="397" t="s">
        <v>633</v>
      </c>
      <c r="AL1374" s="525" t="s">
        <v>17088</v>
      </c>
      <c r="AM1374" s="513" t="s">
        <v>83</v>
      </c>
      <c r="AN1374" s="508">
        <v>100</v>
      </c>
      <c r="AO1374" s="514">
        <v>1570</v>
      </c>
      <c r="AP1374" s="498">
        <v>1570</v>
      </c>
      <c r="AQ1374" s="515">
        <v>0</v>
      </c>
      <c r="AR1374" s="512" t="s">
        <v>17089</v>
      </c>
      <c r="BA1374" s="338" t="s">
        <v>10560</v>
      </c>
    </row>
    <row r="1375" spans="2:53" ht="16.5" customHeight="1">
      <c r="B1375" s="398" t="s">
        <v>10554</v>
      </c>
      <c r="C1375" s="381" t="s">
        <v>10555</v>
      </c>
      <c r="D1375" s="383">
        <v>1570</v>
      </c>
      <c r="E1375" s="382" t="s">
        <v>633</v>
      </c>
      <c r="F1375" s="369" t="s">
        <v>10556</v>
      </c>
      <c r="G1375" s="385" t="s">
        <v>10557</v>
      </c>
      <c r="H1375" s="386"/>
      <c r="I1375" s="384" t="s">
        <v>862</v>
      </c>
      <c r="J1375" s="367" t="s">
        <v>72</v>
      </c>
      <c r="K1375" s="366" t="s">
        <v>83</v>
      </c>
      <c r="L1375" s="387">
        <v>19</v>
      </c>
      <c r="M1375" s="388" t="s">
        <v>10559</v>
      </c>
      <c r="N1375" s="389">
        <v>1000</v>
      </c>
      <c r="O1375" s="390" t="s">
        <v>1348</v>
      </c>
      <c r="P1375" s="373" t="s">
        <v>1349</v>
      </c>
      <c r="Q1375" s="372" t="s">
        <v>3638</v>
      </c>
      <c r="R1375" s="374">
        <v>20</v>
      </c>
      <c r="S1375" s="375">
        <v>35</v>
      </c>
      <c r="T1375" s="392">
        <v>25</v>
      </c>
      <c r="U1375" s="391" t="s">
        <v>10556</v>
      </c>
      <c r="V1375" s="376">
        <v>116.66666666666667</v>
      </c>
      <c r="W1375" s="378">
        <v>118.13333333333334</v>
      </c>
      <c r="X1375" s="377">
        <v>58.914999999999985</v>
      </c>
      <c r="Y1375" s="387">
        <v>58.68</v>
      </c>
      <c r="Z1375" s="395" t="s">
        <v>4557</v>
      </c>
      <c r="AA1375" s="380">
        <v>198</v>
      </c>
      <c r="AB1375" s="379" t="s">
        <v>3630</v>
      </c>
      <c r="AC1375" s="380">
        <v>10</v>
      </c>
      <c r="AD1375" s="379" t="s">
        <v>3630</v>
      </c>
      <c r="AE1375" s="394">
        <v>0</v>
      </c>
      <c r="AF1375" s="396">
        <v>0</v>
      </c>
      <c r="AG1375" s="393">
        <v>0</v>
      </c>
      <c r="AH1375" s="397" t="s">
        <v>633</v>
      </c>
      <c r="AL1375" s="525" t="s">
        <v>17090</v>
      </c>
      <c r="AM1375" s="513" t="s">
        <v>83</v>
      </c>
      <c r="AN1375" s="508">
        <v>100</v>
      </c>
      <c r="AO1375" s="514">
        <v>1570</v>
      </c>
      <c r="AP1375" s="498">
        <v>1570</v>
      </c>
      <c r="AQ1375" s="515">
        <v>0</v>
      </c>
      <c r="AR1375" s="512" t="s">
        <v>17089</v>
      </c>
      <c r="BA1375" s="338" t="s">
        <v>10561</v>
      </c>
    </row>
    <row r="1376" spans="2:53" ht="16.5" customHeight="1">
      <c r="B1376" s="398" t="s">
        <v>10554</v>
      </c>
      <c r="C1376" s="381" t="s">
        <v>10555</v>
      </c>
      <c r="D1376" s="383">
        <v>1570</v>
      </c>
      <c r="E1376" s="382" t="s">
        <v>633</v>
      </c>
      <c r="F1376" s="369" t="s">
        <v>10556</v>
      </c>
      <c r="G1376" s="385" t="s">
        <v>10557</v>
      </c>
      <c r="H1376" s="386"/>
      <c r="I1376" s="384" t="s">
        <v>862</v>
      </c>
      <c r="J1376" s="367" t="s">
        <v>480</v>
      </c>
      <c r="K1376" s="366" t="s">
        <v>83</v>
      </c>
      <c r="L1376" s="387">
        <v>27</v>
      </c>
      <c r="M1376" s="388" t="s">
        <v>10559</v>
      </c>
      <c r="N1376" s="389">
        <v>1000</v>
      </c>
      <c r="O1376" s="390" t="s">
        <v>1348</v>
      </c>
      <c r="P1376" s="373" t="s">
        <v>1349</v>
      </c>
      <c r="Q1376" s="372" t="s">
        <v>3638</v>
      </c>
      <c r="R1376" s="374">
        <v>20</v>
      </c>
      <c r="S1376" s="375">
        <v>35</v>
      </c>
      <c r="T1376" s="392">
        <v>25</v>
      </c>
      <c r="U1376" s="391" t="s">
        <v>10556</v>
      </c>
      <c r="V1376" s="376">
        <v>116.66666666666667</v>
      </c>
      <c r="W1376" s="378">
        <v>118.13333333333334</v>
      </c>
      <c r="X1376" s="377">
        <v>58.914999999999985</v>
      </c>
      <c r="Y1376" s="387">
        <v>58.68</v>
      </c>
      <c r="Z1376" s="395" t="s">
        <v>4557</v>
      </c>
      <c r="AA1376" s="380">
        <v>198</v>
      </c>
      <c r="AB1376" s="379" t="s">
        <v>3630</v>
      </c>
      <c r="AC1376" s="380">
        <v>10</v>
      </c>
      <c r="AD1376" s="379" t="s">
        <v>3630</v>
      </c>
      <c r="AE1376" s="394">
        <v>0</v>
      </c>
      <c r="AF1376" s="396">
        <v>0</v>
      </c>
      <c r="AG1376" s="393">
        <v>0</v>
      </c>
      <c r="AH1376" s="397" t="s">
        <v>633</v>
      </c>
      <c r="AL1376" s="525" t="s">
        <v>17091</v>
      </c>
      <c r="AM1376" s="513" t="s">
        <v>83</v>
      </c>
      <c r="AN1376" s="508">
        <v>100</v>
      </c>
      <c r="AO1376" s="514">
        <v>1570</v>
      </c>
      <c r="AP1376" s="498">
        <v>1570</v>
      </c>
      <c r="AQ1376" s="515">
        <v>0</v>
      </c>
      <c r="AR1376" s="512" t="s">
        <v>17089</v>
      </c>
      <c r="BA1376" s="338" t="s">
        <v>10567</v>
      </c>
    </row>
    <row r="1377" spans="2:53" ht="16.5" customHeight="1">
      <c r="B1377" s="398" t="s">
        <v>10562</v>
      </c>
      <c r="C1377" s="381" t="s">
        <v>10563</v>
      </c>
      <c r="D1377" s="383">
        <v>1570</v>
      </c>
      <c r="E1377" s="382" t="s">
        <v>633</v>
      </c>
      <c r="F1377" s="369" t="s">
        <v>10564</v>
      </c>
      <c r="G1377" s="385" t="s">
        <v>10239</v>
      </c>
      <c r="H1377" s="386"/>
      <c r="I1377" s="384" t="s">
        <v>879</v>
      </c>
      <c r="J1377" s="367" t="s">
        <v>880</v>
      </c>
      <c r="K1377" s="366" t="s">
        <v>83</v>
      </c>
      <c r="L1377" s="387">
        <v>36</v>
      </c>
      <c r="M1377" s="388" t="s">
        <v>10566</v>
      </c>
      <c r="N1377" s="389">
        <v>1000</v>
      </c>
      <c r="O1377" s="390" t="s">
        <v>1182</v>
      </c>
      <c r="P1377" s="373" t="s">
        <v>1182</v>
      </c>
      <c r="Q1377" s="372" t="s">
        <v>3814</v>
      </c>
      <c r="R1377" s="374">
        <v>25</v>
      </c>
      <c r="S1377" s="375">
        <v>35</v>
      </c>
      <c r="T1377" s="392">
        <v>20</v>
      </c>
      <c r="U1377" s="391" t="s">
        <v>10564</v>
      </c>
      <c r="V1377" s="376">
        <v>116.66114398422091</v>
      </c>
      <c r="W1377" s="378">
        <v>118.12781065088758</v>
      </c>
      <c r="X1377" s="377">
        <v>58.915522682445747</v>
      </c>
      <c r="Y1377" s="387" t="s">
        <v>633</v>
      </c>
      <c r="Z1377" s="395" t="s">
        <v>4557</v>
      </c>
      <c r="AA1377" s="380">
        <v>196</v>
      </c>
      <c r="AB1377" s="379" t="s">
        <v>3630</v>
      </c>
      <c r="AC1377" s="380">
        <v>10</v>
      </c>
      <c r="AD1377" s="379" t="s">
        <v>3630</v>
      </c>
      <c r="AE1377" s="394">
        <v>0</v>
      </c>
      <c r="AF1377" s="396">
        <v>34.915999999999997</v>
      </c>
      <c r="AG1377" s="393">
        <v>0</v>
      </c>
      <c r="AH1377" s="397" t="s">
        <v>8566</v>
      </c>
      <c r="AL1377" s="525" t="s">
        <v>17092</v>
      </c>
      <c r="AM1377" s="513" t="s">
        <v>83</v>
      </c>
      <c r="AN1377" s="508">
        <v>100</v>
      </c>
      <c r="AO1377" s="514">
        <v>1570</v>
      </c>
      <c r="AP1377" s="498">
        <v>1570</v>
      </c>
      <c r="AQ1377" s="515">
        <v>0</v>
      </c>
      <c r="AR1377" s="512" t="s">
        <v>17093</v>
      </c>
      <c r="BA1377" s="338" t="s">
        <v>10572</v>
      </c>
    </row>
    <row r="1378" spans="2:53" ht="16.5" customHeight="1">
      <c r="B1378" s="398" t="s">
        <v>10568</v>
      </c>
      <c r="C1378" s="381" t="s">
        <v>10569</v>
      </c>
      <c r="D1378" s="383">
        <v>1570</v>
      </c>
      <c r="E1378" s="382" t="s">
        <v>633</v>
      </c>
      <c r="F1378" s="369" t="s">
        <v>10364</v>
      </c>
      <c r="G1378" s="385" t="s">
        <v>10570</v>
      </c>
      <c r="H1378" s="386"/>
      <c r="I1378" s="384" t="s">
        <v>875</v>
      </c>
      <c r="J1378" s="367" t="s">
        <v>1399</v>
      </c>
      <c r="K1378" s="366" t="s">
        <v>83</v>
      </c>
      <c r="L1378" s="387">
        <v>49</v>
      </c>
      <c r="M1378" s="388" t="s">
        <v>10571</v>
      </c>
      <c r="N1378" s="389">
        <v>1000</v>
      </c>
      <c r="O1378" s="390" t="s">
        <v>1182</v>
      </c>
      <c r="P1378" s="373" t="s">
        <v>1182</v>
      </c>
      <c r="Q1378" s="372" t="s">
        <v>3814</v>
      </c>
      <c r="R1378" s="374">
        <v>25</v>
      </c>
      <c r="S1378" s="375">
        <v>35</v>
      </c>
      <c r="T1378" s="392">
        <v>20</v>
      </c>
      <c r="U1378" s="391" t="s">
        <v>10364</v>
      </c>
      <c r="V1378" s="376">
        <v>116.62439024390244</v>
      </c>
      <c r="W1378" s="378">
        <v>118.09105691056911</v>
      </c>
      <c r="X1378" s="377">
        <v>58.897276422764222</v>
      </c>
      <c r="Y1378" s="387" t="s">
        <v>633</v>
      </c>
      <c r="Z1378" s="395" t="s">
        <v>4557</v>
      </c>
      <c r="AA1378" s="380">
        <v>196</v>
      </c>
      <c r="AB1378" s="379" t="s">
        <v>3630</v>
      </c>
      <c r="AC1378" s="380">
        <v>3</v>
      </c>
      <c r="AD1378" s="379" t="s">
        <v>3630</v>
      </c>
      <c r="AE1378" s="394">
        <v>0</v>
      </c>
      <c r="AF1378" s="396">
        <v>15.507999999999999</v>
      </c>
      <c r="AG1378" s="393">
        <v>0</v>
      </c>
      <c r="AH1378" s="397" t="s">
        <v>8319</v>
      </c>
      <c r="AL1378" s="525" t="s">
        <v>17094</v>
      </c>
      <c r="AM1378" s="513" t="s">
        <v>83</v>
      </c>
      <c r="AN1378" s="508">
        <v>100</v>
      </c>
      <c r="AO1378" s="514">
        <v>1570</v>
      </c>
      <c r="AP1378" s="498">
        <v>1570</v>
      </c>
      <c r="AQ1378" s="515">
        <v>0</v>
      </c>
      <c r="AR1378" s="512" t="s">
        <v>17095</v>
      </c>
      <c r="BA1378" s="338" t="s">
        <v>10579</v>
      </c>
    </row>
    <row r="1379" spans="2:53" ht="16.5" customHeight="1">
      <c r="B1379" s="398" t="s">
        <v>10573</v>
      </c>
      <c r="C1379" s="381" t="s">
        <v>10574</v>
      </c>
      <c r="D1379" s="383">
        <v>1570</v>
      </c>
      <c r="E1379" s="382" t="s">
        <v>633</v>
      </c>
      <c r="F1379" s="369" t="s">
        <v>10575</v>
      </c>
      <c r="G1379" s="385" t="s">
        <v>10576</v>
      </c>
      <c r="H1379" s="386"/>
      <c r="I1379" s="384" t="s">
        <v>357</v>
      </c>
      <c r="J1379" s="367" t="s">
        <v>731</v>
      </c>
      <c r="K1379" s="366" t="s">
        <v>83</v>
      </c>
      <c r="L1379" s="387">
        <v>17</v>
      </c>
      <c r="M1379" s="388" t="s">
        <v>10578</v>
      </c>
      <c r="N1379" s="389">
        <v>700</v>
      </c>
      <c r="O1379" s="390" t="s">
        <v>1350</v>
      </c>
      <c r="P1379" s="373" t="s">
        <v>1351</v>
      </c>
      <c r="Q1379" s="372" t="s">
        <v>3638</v>
      </c>
      <c r="R1379" s="374">
        <v>20</v>
      </c>
      <c r="S1379" s="375">
        <v>35</v>
      </c>
      <c r="T1379" s="392">
        <v>30</v>
      </c>
      <c r="U1379" s="391" t="s">
        <v>10575</v>
      </c>
      <c r="V1379" s="376">
        <v>116.56441649548663</v>
      </c>
      <c r="W1379" s="378">
        <v>118.03108316215329</v>
      </c>
      <c r="X1379" s="377">
        <v>58.872250171180028</v>
      </c>
      <c r="Y1379" s="387">
        <v>60.83</v>
      </c>
      <c r="Z1379" s="395" t="s">
        <v>3639</v>
      </c>
      <c r="AA1379" s="380">
        <v>105</v>
      </c>
      <c r="AB1379" s="379" t="s">
        <v>3630</v>
      </c>
      <c r="AC1379" s="380">
        <v>0</v>
      </c>
      <c r="AD1379" s="379" t="s">
        <v>3630</v>
      </c>
      <c r="AE1379" s="394">
        <v>0</v>
      </c>
      <c r="AF1379" s="396">
        <v>0</v>
      </c>
      <c r="AG1379" s="393">
        <v>0</v>
      </c>
      <c r="AH1379" s="397" t="s">
        <v>633</v>
      </c>
      <c r="AL1379" s="525" t="s">
        <v>17096</v>
      </c>
      <c r="AM1379" s="513" t="s">
        <v>84</v>
      </c>
      <c r="AN1379" s="508">
        <v>100</v>
      </c>
      <c r="AO1379" s="514">
        <v>1570</v>
      </c>
      <c r="AP1379" s="498">
        <v>1089</v>
      </c>
      <c r="AQ1379" s="515">
        <v>481</v>
      </c>
      <c r="AR1379" s="512" t="s">
        <v>17097</v>
      </c>
      <c r="BA1379" s="338" t="s">
        <v>10585</v>
      </c>
    </row>
    <row r="1380" spans="2:53" ht="16.5" customHeight="1">
      <c r="B1380" s="398" t="s">
        <v>10580</v>
      </c>
      <c r="C1380" s="381" t="s">
        <v>10581</v>
      </c>
      <c r="D1380" s="383">
        <v>1570</v>
      </c>
      <c r="E1380" s="382" t="s">
        <v>10185</v>
      </c>
      <c r="F1380" s="369" t="s">
        <v>10582</v>
      </c>
      <c r="G1380" s="385" t="s">
        <v>10583</v>
      </c>
      <c r="H1380" s="386"/>
      <c r="I1380" s="384" t="s">
        <v>331</v>
      </c>
      <c r="J1380" s="367" t="s">
        <v>125</v>
      </c>
      <c r="K1380" s="366" t="s">
        <v>84</v>
      </c>
      <c r="L1380" s="387">
        <v>5</v>
      </c>
      <c r="M1380" s="388" t="s">
        <v>10584</v>
      </c>
      <c r="N1380" s="389">
        <v>1000</v>
      </c>
      <c r="O1380" s="390" t="s">
        <v>1348</v>
      </c>
      <c r="P1380" s="373" t="s">
        <v>1349</v>
      </c>
      <c r="Q1380" s="372" t="s">
        <v>3638</v>
      </c>
      <c r="R1380" s="374">
        <v>38</v>
      </c>
      <c r="S1380" s="375">
        <v>25</v>
      </c>
      <c r="T1380" s="392">
        <v>25</v>
      </c>
      <c r="U1380" s="391" t="s">
        <v>10582</v>
      </c>
      <c r="V1380" s="376">
        <v>116.17899543378996</v>
      </c>
      <c r="W1380" s="378">
        <v>117.73424657534247</v>
      </c>
      <c r="X1380" s="377">
        <v>59.008378995433787</v>
      </c>
      <c r="Y1380" s="387">
        <v>59.04</v>
      </c>
      <c r="Z1380" s="395" t="s">
        <v>4557</v>
      </c>
      <c r="AA1380" s="380">
        <v>121.25</v>
      </c>
      <c r="AB1380" s="379" t="s">
        <v>3630</v>
      </c>
      <c r="AC1380" s="380">
        <v>10</v>
      </c>
      <c r="AD1380" s="379" t="s">
        <v>3630</v>
      </c>
      <c r="AE1380" s="394">
        <v>0</v>
      </c>
      <c r="AF1380" s="396">
        <v>0</v>
      </c>
      <c r="AG1380" s="393">
        <v>0</v>
      </c>
      <c r="AH1380" s="397" t="s">
        <v>633</v>
      </c>
      <c r="AL1380" s="525" t="s">
        <v>17098</v>
      </c>
      <c r="AM1380" s="513" t="s">
        <v>84</v>
      </c>
      <c r="AN1380" s="508">
        <v>100</v>
      </c>
      <c r="AO1380" s="514">
        <v>1570</v>
      </c>
      <c r="AP1380" s="498">
        <v>1090</v>
      </c>
      <c r="AQ1380" s="515">
        <v>480</v>
      </c>
      <c r="AR1380" s="512" t="s">
        <v>17099</v>
      </c>
      <c r="BA1380" s="338" t="s">
        <v>10592</v>
      </c>
    </row>
    <row r="1381" spans="2:53" ht="16.5" customHeight="1">
      <c r="B1381" s="398" t="s">
        <v>10586</v>
      </c>
      <c r="C1381" s="381" t="s">
        <v>10587</v>
      </c>
      <c r="D1381" s="383">
        <v>1570</v>
      </c>
      <c r="E1381" s="382" t="s">
        <v>10588</v>
      </c>
      <c r="F1381" s="369" t="s">
        <v>10589</v>
      </c>
      <c r="G1381" s="385" t="s">
        <v>10588</v>
      </c>
      <c r="H1381" s="386"/>
      <c r="I1381" s="384" t="s">
        <v>332</v>
      </c>
      <c r="J1381" s="367" t="s">
        <v>798</v>
      </c>
      <c r="K1381" s="366" t="s">
        <v>84</v>
      </c>
      <c r="L1381" s="387">
        <v>5</v>
      </c>
      <c r="M1381" s="388" t="s">
        <v>10591</v>
      </c>
      <c r="N1381" s="389">
        <v>300</v>
      </c>
      <c r="O1381" s="390" t="s">
        <v>1348</v>
      </c>
      <c r="P1381" s="373" t="s">
        <v>1348</v>
      </c>
      <c r="Q1381" s="372" t="s">
        <v>3638</v>
      </c>
      <c r="R1381" s="374">
        <v>45</v>
      </c>
      <c r="S1381" s="375">
        <v>25</v>
      </c>
      <c r="T1381" s="392">
        <v>30</v>
      </c>
      <c r="U1381" s="391" t="s">
        <v>10589</v>
      </c>
      <c r="V1381" s="376">
        <v>116.29758111394756</v>
      </c>
      <c r="W1381" s="378">
        <v>117.82318583546066</v>
      </c>
      <c r="X1381" s="377">
        <v>59.064616525295889</v>
      </c>
      <c r="Y1381" s="387" t="s">
        <v>633</v>
      </c>
      <c r="Z1381" s="395" t="s">
        <v>4557</v>
      </c>
      <c r="AA1381" s="380">
        <v>-2</v>
      </c>
      <c r="AB1381" s="379" t="s">
        <v>3630</v>
      </c>
      <c r="AC1381" s="380">
        <v>0</v>
      </c>
      <c r="AD1381" s="379" t="s">
        <v>3630</v>
      </c>
      <c r="AE1381" s="394">
        <v>0</v>
      </c>
      <c r="AF1381" s="396">
        <v>0</v>
      </c>
      <c r="AG1381" s="393">
        <v>0</v>
      </c>
      <c r="AH1381" s="397" t="s">
        <v>633</v>
      </c>
      <c r="AL1381" s="525" t="s">
        <v>17100</v>
      </c>
      <c r="AM1381" s="513" t="s">
        <v>84</v>
      </c>
      <c r="AN1381" s="508">
        <v>100</v>
      </c>
      <c r="AO1381" s="514">
        <v>1570</v>
      </c>
      <c r="AP1381" s="498">
        <v>1092</v>
      </c>
      <c r="AQ1381" s="515">
        <v>478</v>
      </c>
      <c r="AR1381" s="512" t="s">
        <v>17101</v>
      </c>
      <c r="BA1381" s="338" t="s">
        <v>10599</v>
      </c>
    </row>
    <row r="1382" spans="2:53" ht="16.5" customHeight="1">
      <c r="B1382" s="398" t="s">
        <v>10593</v>
      </c>
      <c r="C1382" s="381" t="s">
        <v>10594</v>
      </c>
      <c r="D1382" s="383">
        <v>1570</v>
      </c>
      <c r="E1382" s="382" t="s">
        <v>10595</v>
      </c>
      <c r="F1382" s="369" t="s">
        <v>10596</v>
      </c>
      <c r="G1382" s="385" t="s">
        <v>10597</v>
      </c>
      <c r="H1382" s="386"/>
      <c r="I1382" s="384" t="s">
        <v>879</v>
      </c>
      <c r="J1382" s="367" t="s">
        <v>76</v>
      </c>
      <c r="K1382" s="366" t="s">
        <v>84</v>
      </c>
      <c r="L1382" s="387">
        <v>34</v>
      </c>
      <c r="M1382" s="388" t="s">
        <v>10598</v>
      </c>
      <c r="N1382" s="389">
        <v>1000</v>
      </c>
      <c r="O1382" s="390" t="s">
        <v>1182</v>
      </c>
      <c r="P1382" s="373" t="s">
        <v>1182</v>
      </c>
      <c r="Q1382" s="372" t="s">
        <v>3814</v>
      </c>
      <c r="R1382" s="374">
        <v>35</v>
      </c>
      <c r="S1382" s="375">
        <v>25</v>
      </c>
      <c r="T1382" s="392">
        <v>20</v>
      </c>
      <c r="U1382" s="391" t="s">
        <v>10596</v>
      </c>
      <c r="V1382" s="376">
        <v>116.52499999999999</v>
      </c>
      <c r="W1382" s="378">
        <v>117.99375000000001</v>
      </c>
      <c r="X1382" s="377">
        <v>59.16562500000002</v>
      </c>
      <c r="Y1382" s="387" t="s">
        <v>633</v>
      </c>
      <c r="Z1382" s="395" t="s">
        <v>4557</v>
      </c>
      <c r="AA1382" s="380">
        <v>196</v>
      </c>
      <c r="AB1382" s="379" t="s">
        <v>3630</v>
      </c>
      <c r="AC1382" s="380">
        <v>10</v>
      </c>
      <c r="AD1382" s="379" t="s">
        <v>3630</v>
      </c>
      <c r="AE1382" s="394">
        <v>0</v>
      </c>
      <c r="AF1382" s="396">
        <v>0</v>
      </c>
      <c r="AG1382" s="393">
        <v>0</v>
      </c>
      <c r="AH1382" s="397" t="s">
        <v>633</v>
      </c>
      <c r="AL1382" s="525" t="s">
        <v>17102</v>
      </c>
      <c r="AM1382" s="513" t="s">
        <v>83</v>
      </c>
      <c r="AN1382" s="508">
        <v>100</v>
      </c>
      <c r="AO1382" s="514">
        <v>1570</v>
      </c>
      <c r="AP1382" s="498">
        <v>1570</v>
      </c>
      <c r="AQ1382" s="515">
        <v>0</v>
      </c>
      <c r="AR1382" s="512" t="s">
        <v>17103</v>
      </c>
      <c r="BA1382" s="338" t="s">
        <v>10604</v>
      </c>
    </row>
    <row r="1383" spans="2:53" ht="16.5" customHeight="1">
      <c r="B1383" s="398" t="s">
        <v>10600</v>
      </c>
      <c r="C1383" s="381" t="s">
        <v>10601</v>
      </c>
      <c r="D1383" s="383">
        <v>1570</v>
      </c>
      <c r="E1383" s="382" t="s">
        <v>633</v>
      </c>
      <c r="F1383" s="369" t="s">
        <v>10515</v>
      </c>
      <c r="G1383" s="385" t="s">
        <v>10602</v>
      </c>
      <c r="H1383" s="386"/>
      <c r="I1383" s="384" t="s">
        <v>875</v>
      </c>
      <c r="J1383" s="367" t="s">
        <v>382</v>
      </c>
      <c r="K1383" s="366" t="s">
        <v>83</v>
      </c>
      <c r="L1383" s="387">
        <v>39</v>
      </c>
      <c r="M1383" s="388" t="s">
        <v>9607</v>
      </c>
      <c r="N1383" s="389">
        <v>1000</v>
      </c>
      <c r="O1383" s="390" t="s">
        <v>1182</v>
      </c>
      <c r="P1383" s="373" t="s">
        <v>1182</v>
      </c>
      <c r="Q1383" s="372" t="s">
        <v>3814</v>
      </c>
      <c r="R1383" s="374">
        <v>25</v>
      </c>
      <c r="S1383" s="375">
        <v>35</v>
      </c>
      <c r="T1383" s="392">
        <v>20</v>
      </c>
      <c r="U1383" s="391" t="s">
        <v>10515</v>
      </c>
      <c r="V1383" s="376">
        <v>116.51869918699187</v>
      </c>
      <c r="W1383" s="378">
        <v>117.9890243902439</v>
      </c>
      <c r="X1383" s="377">
        <v>58.851138211382114</v>
      </c>
      <c r="Y1383" s="387" t="s">
        <v>633</v>
      </c>
      <c r="Z1383" s="395" t="s">
        <v>4557</v>
      </c>
      <c r="AA1383" s="380">
        <v>196</v>
      </c>
      <c r="AB1383" s="379" t="s">
        <v>3630</v>
      </c>
      <c r="AC1383" s="380">
        <v>3</v>
      </c>
      <c r="AD1383" s="379" t="s">
        <v>3630</v>
      </c>
      <c r="AE1383" s="394">
        <v>0</v>
      </c>
      <c r="AF1383" s="396">
        <v>15.476000000000001</v>
      </c>
      <c r="AG1383" s="393">
        <v>0</v>
      </c>
      <c r="AH1383" s="397" t="s">
        <v>8319</v>
      </c>
      <c r="AL1383" s="525" t="s">
        <v>17104</v>
      </c>
      <c r="AM1383" s="513" t="s">
        <v>84</v>
      </c>
      <c r="AN1383" s="508">
        <v>100</v>
      </c>
      <c r="AO1383" s="514">
        <v>1570</v>
      </c>
      <c r="AP1383" s="498">
        <v>1092</v>
      </c>
      <c r="AQ1383" s="515">
        <v>478</v>
      </c>
      <c r="AR1383" s="512" t="s">
        <v>17073</v>
      </c>
      <c r="BA1383" s="338" t="s">
        <v>10605</v>
      </c>
    </row>
    <row r="1384" spans="2:53" ht="16.5" customHeight="1">
      <c r="B1384" s="398" t="s">
        <v>10600</v>
      </c>
      <c r="C1384" s="381" t="s">
        <v>10601</v>
      </c>
      <c r="D1384" s="383">
        <v>1570</v>
      </c>
      <c r="E1384" s="382" t="s">
        <v>10153</v>
      </c>
      <c r="F1384" s="369" t="s">
        <v>10515</v>
      </c>
      <c r="G1384" s="385" t="s">
        <v>10049</v>
      </c>
      <c r="H1384" s="386"/>
      <c r="I1384" s="384" t="s">
        <v>1247</v>
      </c>
      <c r="J1384" s="367" t="s">
        <v>1254</v>
      </c>
      <c r="K1384" s="366" t="s">
        <v>84</v>
      </c>
      <c r="L1384" s="387">
        <v>29</v>
      </c>
      <c r="M1384" s="388" t="s">
        <v>10343</v>
      </c>
      <c r="N1384" s="389">
        <v>100</v>
      </c>
      <c r="O1384" s="390" t="s">
        <v>1182</v>
      </c>
      <c r="P1384" s="373" t="s">
        <v>1182</v>
      </c>
      <c r="Q1384" s="372" t="s">
        <v>3814</v>
      </c>
      <c r="R1384" s="374">
        <v>40</v>
      </c>
      <c r="S1384" s="375">
        <v>30</v>
      </c>
      <c r="T1384" s="392">
        <v>10</v>
      </c>
      <c r="U1384" s="391" t="s">
        <v>10515</v>
      </c>
      <c r="V1384" s="376">
        <v>116.51666666666665</v>
      </c>
      <c r="W1384" s="378">
        <v>117.9875</v>
      </c>
      <c r="X1384" s="377">
        <v>59.162916666666668</v>
      </c>
      <c r="Y1384" s="387" t="s">
        <v>633</v>
      </c>
      <c r="Z1384" s="395" t="s">
        <v>4557</v>
      </c>
      <c r="AA1384" s="380">
        <v>19.600000000000001</v>
      </c>
      <c r="AB1384" s="379" t="s">
        <v>3630</v>
      </c>
      <c r="AC1384" s="380">
        <v>0</v>
      </c>
      <c r="AD1384" s="379" t="s">
        <v>3630</v>
      </c>
      <c r="AE1384" s="394">
        <v>0</v>
      </c>
      <c r="AF1384" s="396">
        <v>0</v>
      </c>
      <c r="AG1384" s="393">
        <v>0</v>
      </c>
      <c r="AH1384" s="397" t="s">
        <v>633</v>
      </c>
      <c r="AL1384" s="525" t="s">
        <v>17105</v>
      </c>
      <c r="AM1384" s="513" t="s">
        <v>83</v>
      </c>
      <c r="AN1384" s="508">
        <v>100</v>
      </c>
      <c r="AO1384" s="514">
        <v>1570</v>
      </c>
      <c r="AP1384" s="498">
        <v>1570</v>
      </c>
      <c r="AQ1384" s="515">
        <v>0</v>
      </c>
      <c r="AR1384" s="512" t="s">
        <v>17106</v>
      </c>
      <c r="BA1384" s="338" t="s">
        <v>10611</v>
      </c>
    </row>
    <row r="1385" spans="2:53" ht="16.5" customHeight="1">
      <c r="B1385" s="398" t="s">
        <v>10606</v>
      </c>
      <c r="C1385" s="381" t="s">
        <v>10607</v>
      </c>
      <c r="D1385" s="383">
        <v>1570</v>
      </c>
      <c r="E1385" s="382" t="s">
        <v>633</v>
      </c>
      <c r="F1385" s="369" t="s">
        <v>10608</v>
      </c>
      <c r="G1385" s="385" t="s">
        <v>10609</v>
      </c>
      <c r="H1385" s="386"/>
      <c r="I1385" s="384" t="s">
        <v>1208</v>
      </c>
      <c r="J1385" s="367" t="s">
        <v>1219</v>
      </c>
      <c r="K1385" s="366" t="s">
        <v>83</v>
      </c>
      <c r="L1385" s="387">
        <v>15</v>
      </c>
      <c r="M1385" s="388" t="s">
        <v>10610</v>
      </c>
      <c r="N1385" s="389">
        <v>500</v>
      </c>
      <c r="O1385" s="390" t="s">
        <v>1182</v>
      </c>
      <c r="P1385" s="373" t="s">
        <v>1182</v>
      </c>
      <c r="Q1385" s="372" t="s">
        <v>3638</v>
      </c>
      <c r="R1385" s="374">
        <v>20</v>
      </c>
      <c r="S1385" s="375">
        <v>30</v>
      </c>
      <c r="T1385" s="392">
        <v>30</v>
      </c>
      <c r="U1385" s="391" t="s">
        <v>10608</v>
      </c>
      <c r="V1385" s="376">
        <v>116.51056910569105</v>
      </c>
      <c r="W1385" s="378">
        <v>117.98292682926829</v>
      </c>
      <c r="X1385" s="377">
        <v>58.848252032520328</v>
      </c>
      <c r="Y1385" s="387" t="s">
        <v>633</v>
      </c>
      <c r="Z1385" s="395" t="s">
        <v>4557</v>
      </c>
      <c r="AA1385" s="380">
        <v>97</v>
      </c>
      <c r="AB1385" s="379" t="s">
        <v>3630</v>
      </c>
      <c r="AC1385" s="380">
        <v>2</v>
      </c>
      <c r="AD1385" s="379" t="s">
        <v>3630</v>
      </c>
      <c r="AE1385" s="394">
        <v>0</v>
      </c>
      <c r="AF1385" s="396">
        <v>7.7370000000000001</v>
      </c>
      <c r="AG1385" s="393">
        <v>0</v>
      </c>
      <c r="AH1385" s="397" t="s">
        <v>8985</v>
      </c>
      <c r="AL1385" s="525" t="s">
        <v>17107</v>
      </c>
      <c r="AM1385" s="513" t="s">
        <v>84</v>
      </c>
      <c r="AN1385" s="508">
        <v>100</v>
      </c>
      <c r="AO1385" s="514">
        <v>1570</v>
      </c>
      <c r="AP1385" s="498">
        <v>1088</v>
      </c>
      <c r="AQ1385" s="515">
        <v>482</v>
      </c>
      <c r="AR1385" s="512" t="s">
        <v>17108</v>
      </c>
      <c r="BA1385" s="338" t="s">
        <v>10618</v>
      </c>
    </row>
    <row r="1386" spans="2:53" ht="16.5" customHeight="1">
      <c r="B1386" s="398" t="s">
        <v>10612</v>
      </c>
      <c r="C1386" s="381" t="s">
        <v>10613</v>
      </c>
      <c r="D1386" s="383">
        <v>1570</v>
      </c>
      <c r="E1386" s="382" t="s">
        <v>10614</v>
      </c>
      <c r="F1386" s="369" t="s">
        <v>10615</v>
      </c>
      <c r="G1386" s="385" t="s">
        <v>10616</v>
      </c>
      <c r="H1386" s="386"/>
      <c r="I1386" s="384" t="s">
        <v>331</v>
      </c>
      <c r="J1386" s="367" t="s">
        <v>935</v>
      </c>
      <c r="K1386" s="366" t="s">
        <v>84</v>
      </c>
      <c r="L1386" s="387">
        <v>10</v>
      </c>
      <c r="M1386" s="388" t="s">
        <v>10617</v>
      </c>
      <c r="N1386" s="389">
        <v>1000</v>
      </c>
      <c r="O1386" s="390" t="s">
        <v>1348</v>
      </c>
      <c r="P1386" s="373" t="s">
        <v>1349</v>
      </c>
      <c r="Q1386" s="372" t="s">
        <v>3638</v>
      </c>
      <c r="R1386" s="374">
        <v>38</v>
      </c>
      <c r="S1386" s="375">
        <v>25</v>
      </c>
      <c r="T1386" s="392">
        <v>25</v>
      </c>
      <c r="U1386" s="391" t="s">
        <v>10615</v>
      </c>
      <c r="V1386" s="376">
        <v>116.11324200913243</v>
      </c>
      <c r="W1386" s="378">
        <v>117.68493150684932</v>
      </c>
      <c r="X1386" s="377">
        <v>58.980913242009123</v>
      </c>
      <c r="Y1386" s="387">
        <v>59.01</v>
      </c>
      <c r="Z1386" s="395" t="s">
        <v>4557</v>
      </c>
      <c r="AA1386" s="380">
        <v>121.25</v>
      </c>
      <c r="AB1386" s="379" t="s">
        <v>3630</v>
      </c>
      <c r="AC1386" s="380">
        <v>10</v>
      </c>
      <c r="AD1386" s="379" t="s">
        <v>3630</v>
      </c>
      <c r="AE1386" s="394">
        <v>0</v>
      </c>
      <c r="AF1386" s="396">
        <v>0</v>
      </c>
      <c r="AG1386" s="393">
        <v>0</v>
      </c>
      <c r="AH1386" s="397" t="s">
        <v>633</v>
      </c>
      <c r="AL1386" s="525" t="s">
        <v>17109</v>
      </c>
      <c r="AM1386" s="513" t="s">
        <v>84</v>
      </c>
      <c r="AN1386" s="508">
        <v>100</v>
      </c>
      <c r="AO1386" s="514">
        <v>1570</v>
      </c>
      <c r="AP1386" s="498">
        <v>1090</v>
      </c>
      <c r="AQ1386" s="515">
        <v>480</v>
      </c>
      <c r="AR1386" s="512" t="s">
        <v>17110</v>
      </c>
      <c r="BA1386" s="338" t="s">
        <v>10624</v>
      </c>
    </row>
    <row r="1387" spans="2:53" ht="16.5" customHeight="1">
      <c r="B1387" s="398" t="s">
        <v>10619</v>
      </c>
      <c r="C1387" s="381" t="s">
        <v>10620</v>
      </c>
      <c r="D1387" s="383">
        <v>1570</v>
      </c>
      <c r="E1387" s="382" t="s">
        <v>10166</v>
      </c>
      <c r="F1387" s="369" t="s">
        <v>10621</v>
      </c>
      <c r="G1387" s="385" t="s">
        <v>10166</v>
      </c>
      <c r="H1387" s="386"/>
      <c r="I1387" s="384" t="s">
        <v>324</v>
      </c>
      <c r="J1387" s="367" t="s">
        <v>981</v>
      </c>
      <c r="K1387" s="366" t="s">
        <v>84</v>
      </c>
      <c r="L1387" s="387">
        <v>12</v>
      </c>
      <c r="M1387" s="388" t="s">
        <v>10623</v>
      </c>
      <c r="N1387" s="389">
        <v>1000</v>
      </c>
      <c r="O1387" s="390" t="s">
        <v>1348</v>
      </c>
      <c r="P1387" s="373" t="s">
        <v>1348</v>
      </c>
      <c r="Q1387" s="372" t="s">
        <v>3638</v>
      </c>
      <c r="R1387" s="374">
        <v>30</v>
      </c>
      <c r="S1387" s="375">
        <v>25</v>
      </c>
      <c r="T1387" s="392">
        <v>25</v>
      </c>
      <c r="U1387" s="391" t="s">
        <v>10621</v>
      </c>
      <c r="V1387" s="376">
        <v>116.26126169011805</v>
      </c>
      <c r="W1387" s="378">
        <v>117.79594626758853</v>
      </c>
      <c r="X1387" s="377">
        <v>59.046396021146705</v>
      </c>
      <c r="Y1387" s="387" t="s">
        <v>633</v>
      </c>
      <c r="Z1387" s="395" t="s">
        <v>4557</v>
      </c>
      <c r="AA1387" s="380">
        <v>198</v>
      </c>
      <c r="AB1387" s="379" t="s">
        <v>3630</v>
      </c>
      <c r="AC1387" s="380">
        <v>10</v>
      </c>
      <c r="AD1387" s="379" t="s">
        <v>3630</v>
      </c>
      <c r="AE1387" s="394">
        <v>0</v>
      </c>
      <c r="AF1387" s="396">
        <v>0</v>
      </c>
      <c r="AG1387" s="393">
        <v>0</v>
      </c>
      <c r="AH1387" s="397" t="s">
        <v>633</v>
      </c>
      <c r="AL1387" s="525" t="s">
        <v>17111</v>
      </c>
      <c r="AM1387" s="513" t="s">
        <v>83</v>
      </c>
      <c r="AN1387" s="508">
        <v>100</v>
      </c>
      <c r="AO1387" s="514">
        <v>1570</v>
      </c>
      <c r="AP1387" s="498">
        <v>1570</v>
      </c>
      <c r="AQ1387" s="515">
        <v>0</v>
      </c>
      <c r="AR1387" s="512" t="s">
        <v>17112</v>
      </c>
      <c r="BA1387" s="338" t="s">
        <v>10629</v>
      </c>
    </row>
    <row r="1388" spans="2:53" ht="16.5" customHeight="1">
      <c r="B1388" s="398" t="s">
        <v>10619</v>
      </c>
      <c r="C1388" s="381" t="s">
        <v>10620</v>
      </c>
      <c r="D1388" s="383">
        <v>1570</v>
      </c>
      <c r="E1388" s="382" t="s">
        <v>633</v>
      </c>
      <c r="F1388" s="369" t="s">
        <v>10625</v>
      </c>
      <c r="G1388" s="385" t="s">
        <v>10626</v>
      </c>
      <c r="H1388" s="386"/>
      <c r="I1388" s="384" t="s">
        <v>331</v>
      </c>
      <c r="J1388" s="367" t="s">
        <v>660</v>
      </c>
      <c r="K1388" s="366" t="s">
        <v>83</v>
      </c>
      <c r="L1388" s="387">
        <v>5</v>
      </c>
      <c r="M1388" s="388" t="s">
        <v>10628</v>
      </c>
      <c r="N1388" s="389">
        <v>1000</v>
      </c>
      <c r="O1388" s="390" t="s">
        <v>1348</v>
      </c>
      <c r="P1388" s="373" t="s">
        <v>1349</v>
      </c>
      <c r="Q1388" s="372" t="s">
        <v>3638</v>
      </c>
      <c r="R1388" s="374">
        <v>25</v>
      </c>
      <c r="S1388" s="375">
        <v>38</v>
      </c>
      <c r="T1388" s="392">
        <v>25</v>
      </c>
      <c r="U1388" s="391" t="s">
        <v>10625</v>
      </c>
      <c r="V1388" s="376">
        <v>116.49259842519685</v>
      </c>
      <c r="W1388" s="378">
        <v>117.96944881889763</v>
      </c>
      <c r="X1388" s="377">
        <v>58.838976377952761</v>
      </c>
      <c r="Y1388" s="387">
        <v>58.589999999999996</v>
      </c>
      <c r="Z1388" s="395" t="s">
        <v>4557</v>
      </c>
      <c r="AA1388" s="380">
        <v>121.25</v>
      </c>
      <c r="AB1388" s="379" t="s">
        <v>3630</v>
      </c>
      <c r="AC1388" s="380">
        <v>10</v>
      </c>
      <c r="AD1388" s="379" t="s">
        <v>3630</v>
      </c>
      <c r="AE1388" s="394">
        <v>0</v>
      </c>
      <c r="AF1388" s="396">
        <v>0</v>
      </c>
      <c r="AG1388" s="393">
        <v>0</v>
      </c>
      <c r="AH1388" s="397" t="s">
        <v>633</v>
      </c>
      <c r="AL1388" s="525" t="s">
        <v>17113</v>
      </c>
      <c r="AM1388" s="513" t="s">
        <v>83</v>
      </c>
      <c r="AN1388" s="508">
        <v>100</v>
      </c>
      <c r="AO1388" s="514">
        <v>1570</v>
      </c>
      <c r="AP1388" s="498">
        <v>1570</v>
      </c>
      <c r="AQ1388" s="515">
        <v>0</v>
      </c>
      <c r="AR1388" s="512" t="s">
        <v>17114</v>
      </c>
      <c r="BA1388" s="338" t="s">
        <v>10635</v>
      </c>
    </row>
    <row r="1389" spans="2:53" ht="16.5" customHeight="1">
      <c r="B1389" s="398" t="s">
        <v>10630</v>
      </c>
      <c r="C1389" s="381" t="s">
        <v>10631</v>
      </c>
      <c r="D1389" s="383">
        <v>1570</v>
      </c>
      <c r="E1389" s="382" t="s">
        <v>633</v>
      </c>
      <c r="F1389" s="369" t="s">
        <v>10632</v>
      </c>
      <c r="G1389" s="385" t="s">
        <v>10633</v>
      </c>
      <c r="H1389" s="386"/>
      <c r="I1389" s="384" t="s">
        <v>1138</v>
      </c>
      <c r="J1389" s="367" t="s">
        <v>1139</v>
      </c>
      <c r="K1389" s="366" t="s">
        <v>83</v>
      </c>
      <c r="L1389" s="387">
        <v>10</v>
      </c>
      <c r="M1389" s="388" t="s">
        <v>10634</v>
      </c>
      <c r="N1389" s="389">
        <v>1000</v>
      </c>
      <c r="O1389" s="390" t="s">
        <v>1182</v>
      </c>
      <c r="P1389" s="373" t="s">
        <v>1182</v>
      </c>
      <c r="Q1389" s="372" t="s">
        <v>3638</v>
      </c>
      <c r="R1389" s="374">
        <v>25</v>
      </c>
      <c r="S1389" s="375">
        <v>35</v>
      </c>
      <c r="T1389" s="392">
        <v>30</v>
      </c>
      <c r="U1389" s="391" t="s">
        <v>10632</v>
      </c>
      <c r="V1389" s="376">
        <v>116.48888888888888</v>
      </c>
      <c r="W1389" s="378">
        <v>117.96666666666667</v>
      </c>
      <c r="X1389" s="377">
        <v>58.837222222222223</v>
      </c>
      <c r="Y1389" s="387" t="s">
        <v>633</v>
      </c>
      <c r="Z1389" s="395" t="s">
        <v>4557</v>
      </c>
      <c r="AA1389" s="380">
        <v>98</v>
      </c>
      <c r="AB1389" s="379" t="s">
        <v>3630</v>
      </c>
      <c r="AC1389" s="380">
        <v>0</v>
      </c>
      <c r="AD1389" s="379" t="s">
        <v>3630</v>
      </c>
      <c r="AE1389" s="394">
        <v>0</v>
      </c>
      <c r="AF1389" s="396">
        <v>0</v>
      </c>
      <c r="AG1389" s="393">
        <v>0</v>
      </c>
      <c r="AH1389" s="397" t="s">
        <v>633</v>
      </c>
      <c r="AL1389" s="525" t="s">
        <v>17115</v>
      </c>
      <c r="AM1389" s="513" t="s">
        <v>83</v>
      </c>
      <c r="AN1389" s="508">
        <v>100</v>
      </c>
      <c r="AO1389" s="514">
        <v>1570</v>
      </c>
      <c r="AP1389" s="498">
        <v>1570</v>
      </c>
      <c r="AQ1389" s="515">
        <v>0</v>
      </c>
      <c r="AR1389" s="512" t="s">
        <v>17116</v>
      </c>
      <c r="BA1389" s="338" t="s">
        <v>10641</v>
      </c>
    </row>
    <row r="1390" spans="2:53" ht="16.5" customHeight="1">
      <c r="B1390" s="398" t="s">
        <v>10636</v>
      </c>
      <c r="C1390" s="381" t="s">
        <v>10637</v>
      </c>
      <c r="D1390" s="383">
        <v>1570</v>
      </c>
      <c r="E1390" s="382" t="s">
        <v>633</v>
      </c>
      <c r="F1390" s="369" t="s">
        <v>10453</v>
      </c>
      <c r="G1390" s="385" t="s">
        <v>10638</v>
      </c>
      <c r="H1390" s="386"/>
      <c r="I1390" s="384" t="s">
        <v>357</v>
      </c>
      <c r="J1390" s="367" t="s">
        <v>502</v>
      </c>
      <c r="K1390" s="366" t="s">
        <v>83</v>
      </c>
      <c r="L1390" s="387">
        <v>25</v>
      </c>
      <c r="M1390" s="388" t="s">
        <v>10640</v>
      </c>
      <c r="N1390" s="389">
        <v>700</v>
      </c>
      <c r="O1390" s="390" t="s">
        <v>1350</v>
      </c>
      <c r="P1390" s="373" t="s">
        <v>1351</v>
      </c>
      <c r="Q1390" s="372" t="s">
        <v>3638</v>
      </c>
      <c r="R1390" s="374">
        <v>20</v>
      </c>
      <c r="S1390" s="375">
        <v>35</v>
      </c>
      <c r="T1390" s="392">
        <v>30</v>
      </c>
      <c r="U1390" s="391" t="s">
        <v>10453</v>
      </c>
      <c r="V1390" s="376">
        <v>116.47976136130184</v>
      </c>
      <c r="W1390" s="378">
        <v>117.95982102097638</v>
      </c>
      <c r="X1390" s="377">
        <v>58.835208808860905</v>
      </c>
      <c r="Y1390" s="387">
        <v>60.75</v>
      </c>
      <c r="Z1390" s="395" t="s">
        <v>3639</v>
      </c>
      <c r="AA1390" s="380">
        <v>105</v>
      </c>
      <c r="AB1390" s="379" t="s">
        <v>3630</v>
      </c>
      <c r="AC1390" s="380">
        <v>0</v>
      </c>
      <c r="AD1390" s="379" t="s">
        <v>3630</v>
      </c>
      <c r="AE1390" s="394">
        <v>0</v>
      </c>
      <c r="AF1390" s="396">
        <v>0</v>
      </c>
      <c r="AG1390" s="393">
        <v>0</v>
      </c>
      <c r="AH1390" s="397" t="s">
        <v>633</v>
      </c>
      <c r="AL1390" s="525" t="s">
        <v>17117</v>
      </c>
      <c r="AM1390" s="513" t="s">
        <v>83</v>
      </c>
      <c r="AN1390" s="508">
        <v>100</v>
      </c>
      <c r="AO1390" s="514">
        <v>1570</v>
      </c>
      <c r="AP1390" s="498">
        <v>1570</v>
      </c>
      <c r="AQ1390" s="515">
        <v>0</v>
      </c>
      <c r="AR1390" s="512" t="s">
        <v>17118</v>
      </c>
      <c r="BA1390" s="338" t="s">
        <v>10647</v>
      </c>
    </row>
    <row r="1391" spans="2:53" ht="16.5" customHeight="1">
      <c r="B1391" s="398" t="s">
        <v>10642</v>
      </c>
      <c r="C1391" s="381" t="s">
        <v>10643</v>
      </c>
      <c r="D1391" s="383">
        <v>1570</v>
      </c>
      <c r="E1391" s="382" t="s">
        <v>633</v>
      </c>
      <c r="F1391" s="369" t="s">
        <v>10453</v>
      </c>
      <c r="G1391" s="385" t="s">
        <v>10644</v>
      </c>
      <c r="H1391" s="386"/>
      <c r="I1391" s="384" t="s">
        <v>327</v>
      </c>
      <c r="J1391" s="367" t="s">
        <v>1011</v>
      </c>
      <c r="K1391" s="366" t="s">
        <v>83</v>
      </c>
      <c r="L1391" s="387">
        <v>17</v>
      </c>
      <c r="M1391" s="388" t="s">
        <v>10646</v>
      </c>
      <c r="N1391" s="389">
        <v>800</v>
      </c>
      <c r="O1391" s="390" t="s">
        <v>1350</v>
      </c>
      <c r="P1391" s="373" t="s">
        <v>1350</v>
      </c>
      <c r="Q1391" s="372" t="s">
        <v>3638</v>
      </c>
      <c r="R1391" s="374">
        <v>30</v>
      </c>
      <c r="S1391" s="375">
        <v>40</v>
      </c>
      <c r="T1391" s="392">
        <v>30</v>
      </c>
      <c r="U1391" s="391" t="s">
        <v>10453</v>
      </c>
      <c r="V1391" s="376">
        <v>116.47908362105261</v>
      </c>
      <c r="W1391" s="378">
        <v>117.95931271578947</v>
      </c>
      <c r="X1391" s="377">
        <v>58.830801831578974</v>
      </c>
      <c r="Y1391" s="387" t="s">
        <v>633</v>
      </c>
      <c r="Z1391" s="395" t="s">
        <v>4557</v>
      </c>
      <c r="AA1391" s="380">
        <v>190</v>
      </c>
      <c r="AB1391" s="379" t="s">
        <v>3630</v>
      </c>
      <c r="AC1391" s="380">
        <v>10</v>
      </c>
      <c r="AD1391" s="379" t="s">
        <v>3630</v>
      </c>
      <c r="AE1391" s="394">
        <v>0</v>
      </c>
      <c r="AF1391" s="396">
        <v>0</v>
      </c>
      <c r="AG1391" s="393">
        <v>0</v>
      </c>
      <c r="AH1391" s="397" t="s">
        <v>633</v>
      </c>
      <c r="AL1391" s="525" t="s">
        <v>17119</v>
      </c>
      <c r="AM1391" s="513" t="s">
        <v>84</v>
      </c>
      <c r="AN1391" s="508">
        <v>100</v>
      </c>
      <c r="AO1391" s="514">
        <v>1570</v>
      </c>
      <c r="AP1391" s="498">
        <v>1092</v>
      </c>
      <c r="AQ1391" s="515">
        <v>478</v>
      </c>
      <c r="AR1391" s="512" t="s">
        <v>17052</v>
      </c>
      <c r="BA1391" s="338" t="s">
        <v>10652</v>
      </c>
    </row>
    <row r="1392" spans="2:53" ht="16.5" customHeight="1">
      <c r="B1392" s="398" t="s">
        <v>10648</v>
      </c>
      <c r="C1392" s="381" t="s">
        <v>10649</v>
      </c>
      <c r="D1392" s="383">
        <v>1570</v>
      </c>
      <c r="E1392" s="382" t="s">
        <v>10650</v>
      </c>
      <c r="F1392" s="369" t="s">
        <v>10540</v>
      </c>
      <c r="G1392" s="385" t="s">
        <v>10539</v>
      </c>
      <c r="H1392" s="386"/>
      <c r="I1392" s="384" t="s">
        <v>827</v>
      </c>
      <c r="J1392" s="367" t="s">
        <v>195</v>
      </c>
      <c r="K1392" s="366" t="s">
        <v>84</v>
      </c>
      <c r="L1392" s="387">
        <v>16</v>
      </c>
      <c r="M1392" s="388" t="s">
        <v>10651</v>
      </c>
      <c r="N1392" s="389">
        <v>1000</v>
      </c>
      <c r="O1392" s="390" t="s">
        <v>1182</v>
      </c>
      <c r="P1392" s="373" t="s">
        <v>1182</v>
      </c>
      <c r="Q1392" s="372" t="s">
        <v>3638</v>
      </c>
      <c r="R1392" s="374">
        <v>35</v>
      </c>
      <c r="S1392" s="375">
        <v>25</v>
      </c>
      <c r="T1392" s="392">
        <v>20</v>
      </c>
      <c r="U1392" s="391" t="s">
        <v>10540</v>
      </c>
      <c r="V1392" s="376">
        <v>116.47500000000001</v>
      </c>
      <c r="W1392" s="378">
        <v>117.95625</v>
      </c>
      <c r="X1392" s="377">
        <v>59.13937499999998</v>
      </c>
      <c r="Y1392" s="387" t="s">
        <v>633</v>
      </c>
      <c r="Z1392" s="395" t="s">
        <v>4557</v>
      </c>
      <c r="AA1392" s="380">
        <v>196</v>
      </c>
      <c r="AB1392" s="379" t="s">
        <v>3630</v>
      </c>
      <c r="AC1392" s="380">
        <v>5</v>
      </c>
      <c r="AD1392" s="379" t="s">
        <v>3630</v>
      </c>
      <c r="AE1392" s="394">
        <v>0</v>
      </c>
      <c r="AF1392" s="396">
        <v>0</v>
      </c>
      <c r="AG1392" s="393">
        <v>0</v>
      </c>
      <c r="AH1392" s="397" t="s">
        <v>633</v>
      </c>
      <c r="AL1392" s="525" t="s">
        <v>17120</v>
      </c>
      <c r="AM1392" s="513" t="s">
        <v>83</v>
      </c>
      <c r="AN1392" s="508">
        <v>100</v>
      </c>
      <c r="AO1392" s="514">
        <v>1570</v>
      </c>
      <c r="AP1392" s="498">
        <v>1570</v>
      </c>
      <c r="AQ1392" s="515">
        <v>0</v>
      </c>
      <c r="AR1392" s="512" t="s">
        <v>17121</v>
      </c>
      <c r="BA1392" s="338" t="s">
        <v>10655</v>
      </c>
    </row>
    <row r="1393" spans="2:53" ht="16.5" customHeight="1">
      <c r="B1393" s="398" t="s">
        <v>10648</v>
      </c>
      <c r="C1393" s="381" t="s">
        <v>10649</v>
      </c>
      <c r="D1393" s="383">
        <v>1570</v>
      </c>
      <c r="E1393" s="382" t="s">
        <v>633</v>
      </c>
      <c r="F1393" s="369" t="s">
        <v>10540</v>
      </c>
      <c r="G1393" s="385" t="s">
        <v>10653</v>
      </c>
      <c r="H1393" s="386"/>
      <c r="I1393" s="384" t="s">
        <v>308</v>
      </c>
      <c r="J1393" s="367" t="s">
        <v>68</v>
      </c>
      <c r="K1393" s="366" t="s">
        <v>83</v>
      </c>
      <c r="L1393" s="387">
        <v>15</v>
      </c>
      <c r="M1393" s="388" t="s">
        <v>10654</v>
      </c>
      <c r="N1393" s="389">
        <v>100</v>
      </c>
      <c r="O1393" s="390" t="s">
        <v>1182</v>
      </c>
      <c r="P1393" s="373" t="s">
        <v>1182</v>
      </c>
      <c r="Q1393" s="372" t="s">
        <v>3814</v>
      </c>
      <c r="R1393" s="374">
        <v>25</v>
      </c>
      <c r="S1393" s="375">
        <v>35</v>
      </c>
      <c r="T1393" s="392">
        <v>20</v>
      </c>
      <c r="U1393" s="391" t="s">
        <v>10540</v>
      </c>
      <c r="V1393" s="376">
        <v>116.47038171055318</v>
      </c>
      <c r="W1393" s="378">
        <v>117.95278628291489</v>
      </c>
      <c r="X1393" s="377">
        <v>58.828416003265964</v>
      </c>
      <c r="Y1393" s="387" t="s">
        <v>633</v>
      </c>
      <c r="Z1393" s="395" t="s">
        <v>4557</v>
      </c>
      <c r="AA1393" s="380">
        <v>19</v>
      </c>
      <c r="AB1393" s="379" t="s">
        <v>3630</v>
      </c>
      <c r="AC1393" s="380">
        <v>0</v>
      </c>
      <c r="AD1393" s="379" t="s">
        <v>3630</v>
      </c>
      <c r="AE1393" s="394">
        <v>0</v>
      </c>
      <c r="AF1393" s="396">
        <v>1.276</v>
      </c>
      <c r="AG1393" s="393">
        <v>0</v>
      </c>
      <c r="AH1393" s="397" t="s">
        <v>7907</v>
      </c>
      <c r="AL1393" s="525" t="s">
        <v>17122</v>
      </c>
      <c r="AM1393" s="513" t="s">
        <v>84</v>
      </c>
      <c r="AN1393" s="508">
        <v>100</v>
      </c>
      <c r="AO1393" s="514">
        <v>1570</v>
      </c>
      <c r="AP1393" s="498">
        <v>1092</v>
      </c>
      <c r="AQ1393" s="515">
        <v>478</v>
      </c>
      <c r="AR1393" s="512" t="s">
        <v>17123</v>
      </c>
      <c r="BA1393" s="338" t="s">
        <v>10659</v>
      </c>
    </row>
    <row r="1394" spans="2:53" ht="16.5" customHeight="1">
      <c r="B1394" s="398" t="s">
        <v>10656</v>
      </c>
      <c r="C1394" s="381" t="s">
        <v>10657</v>
      </c>
      <c r="D1394" s="383">
        <v>1570</v>
      </c>
      <c r="E1394" s="382" t="s">
        <v>10342</v>
      </c>
      <c r="F1394" s="369" t="s">
        <v>10658</v>
      </c>
      <c r="G1394" s="385" t="s">
        <v>10108</v>
      </c>
      <c r="H1394" s="386"/>
      <c r="I1394" s="384" t="s">
        <v>862</v>
      </c>
      <c r="J1394" s="367" t="s">
        <v>121</v>
      </c>
      <c r="K1394" s="366" t="s">
        <v>84</v>
      </c>
      <c r="L1394" s="387">
        <v>28</v>
      </c>
      <c r="M1394" s="388" t="s">
        <v>10559</v>
      </c>
      <c r="N1394" s="389">
        <v>1000</v>
      </c>
      <c r="O1394" s="390" t="s">
        <v>1348</v>
      </c>
      <c r="P1394" s="373" t="s">
        <v>1349</v>
      </c>
      <c r="Q1394" s="372" t="s">
        <v>3638</v>
      </c>
      <c r="R1394" s="374">
        <v>30</v>
      </c>
      <c r="S1394" s="375">
        <v>25</v>
      </c>
      <c r="T1394" s="392">
        <v>25</v>
      </c>
      <c r="U1394" s="391" t="s">
        <v>10658</v>
      </c>
      <c r="V1394" s="376">
        <v>116.44536082474228</v>
      </c>
      <c r="W1394" s="378">
        <v>117.9340206185567</v>
      </c>
      <c r="X1394" s="377">
        <v>59.130309278350495</v>
      </c>
      <c r="Y1394" s="387">
        <v>59.21</v>
      </c>
      <c r="Z1394" s="395" t="s">
        <v>4557</v>
      </c>
      <c r="AA1394" s="380">
        <v>198</v>
      </c>
      <c r="AB1394" s="379" t="s">
        <v>3630</v>
      </c>
      <c r="AC1394" s="380">
        <v>10</v>
      </c>
      <c r="AD1394" s="379" t="s">
        <v>3630</v>
      </c>
      <c r="AE1394" s="394">
        <v>0</v>
      </c>
      <c r="AF1394" s="396">
        <v>0</v>
      </c>
      <c r="AG1394" s="393">
        <v>0</v>
      </c>
      <c r="AH1394" s="397" t="s">
        <v>633</v>
      </c>
      <c r="AL1394" s="525" t="s">
        <v>17124</v>
      </c>
      <c r="AM1394" s="513" t="s">
        <v>83</v>
      </c>
      <c r="AN1394" s="508">
        <v>100</v>
      </c>
      <c r="AO1394" s="514">
        <v>1570</v>
      </c>
      <c r="AP1394" s="498">
        <v>1570</v>
      </c>
      <c r="AQ1394" s="515">
        <v>0</v>
      </c>
      <c r="AR1394" s="512" t="s">
        <v>17125</v>
      </c>
      <c r="BA1394" s="338" t="s">
        <v>10666</v>
      </c>
    </row>
    <row r="1395" spans="2:53" ht="16.5" customHeight="1">
      <c r="B1395" s="398" t="s">
        <v>10660</v>
      </c>
      <c r="C1395" s="381" t="s">
        <v>10661</v>
      </c>
      <c r="D1395" s="383">
        <v>1570</v>
      </c>
      <c r="E1395" s="382" t="s">
        <v>633</v>
      </c>
      <c r="F1395" s="369" t="s">
        <v>10662</v>
      </c>
      <c r="G1395" s="385" t="s">
        <v>10663</v>
      </c>
      <c r="H1395" s="386"/>
      <c r="I1395" s="384" t="s">
        <v>308</v>
      </c>
      <c r="J1395" s="367" t="s">
        <v>1230</v>
      </c>
      <c r="K1395" s="366" t="s">
        <v>83</v>
      </c>
      <c r="L1395" s="387">
        <v>13</v>
      </c>
      <c r="M1395" s="388" t="s">
        <v>10665</v>
      </c>
      <c r="N1395" s="389">
        <v>100</v>
      </c>
      <c r="O1395" s="390" t="s">
        <v>1182</v>
      </c>
      <c r="P1395" s="373" t="s">
        <v>1182</v>
      </c>
      <c r="Q1395" s="372" t="s">
        <v>3814</v>
      </c>
      <c r="R1395" s="374">
        <v>25</v>
      </c>
      <c r="S1395" s="375">
        <v>35</v>
      </c>
      <c r="T1395" s="392">
        <v>20</v>
      </c>
      <c r="U1395" s="391" t="s">
        <v>10662</v>
      </c>
      <c r="V1395" s="376">
        <v>116.43772198407839</v>
      </c>
      <c r="W1395" s="378">
        <v>117.92829148805879</v>
      </c>
      <c r="X1395" s="377">
        <v>58.816993263931408</v>
      </c>
      <c r="Y1395" s="387" t="s">
        <v>633</v>
      </c>
      <c r="Z1395" s="395" t="s">
        <v>4557</v>
      </c>
      <c r="AA1395" s="380">
        <v>19</v>
      </c>
      <c r="AB1395" s="379" t="s">
        <v>3630</v>
      </c>
      <c r="AC1395" s="380">
        <v>0</v>
      </c>
      <c r="AD1395" s="379" t="s">
        <v>3630</v>
      </c>
      <c r="AE1395" s="394">
        <v>0</v>
      </c>
      <c r="AF1395" s="396">
        <v>1.2749999999999999</v>
      </c>
      <c r="AG1395" s="393">
        <v>0</v>
      </c>
      <c r="AH1395" s="397" t="s">
        <v>7907</v>
      </c>
      <c r="AL1395" s="525" t="s">
        <v>17126</v>
      </c>
      <c r="AM1395" s="513" t="s">
        <v>83</v>
      </c>
      <c r="AN1395" s="508">
        <v>100</v>
      </c>
      <c r="AO1395" s="514">
        <v>1570</v>
      </c>
      <c r="AP1395" s="498">
        <v>1570</v>
      </c>
      <c r="AQ1395" s="515">
        <v>0</v>
      </c>
      <c r="AR1395" s="512" t="s">
        <v>17127</v>
      </c>
      <c r="BA1395" s="338" t="s">
        <v>10672</v>
      </c>
    </row>
    <row r="1396" spans="2:53" ht="16.5" customHeight="1">
      <c r="B1396" s="398" t="s">
        <v>10667</v>
      </c>
      <c r="C1396" s="381" t="s">
        <v>10668</v>
      </c>
      <c r="D1396" s="383">
        <v>1570</v>
      </c>
      <c r="E1396" s="382" t="s">
        <v>633</v>
      </c>
      <c r="F1396" s="369" t="s">
        <v>10669</v>
      </c>
      <c r="G1396" s="385" t="s">
        <v>10670</v>
      </c>
      <c r="H1396" s="386"/>
      <c r="I1396" s="384" t="s">
        <v>1282</v>
      </c>
      <c r="J1396" s="367" t="s">
        <v>1284</v>
      </c>
      <c r="K1396" s="366" t="s">
        <v>83</v>
      </c>
      <c r="L1396" s="387">
        <v>6</v>
      </c>
      <c r="M1396" s="388" t="s">
        <v>10671</v>
      </c>
      <c r="N1396" s="389">
        <v>1000</v>
      </c>
      <c r="O1396" s="390" t="s">
        <v>1348</v>
      </c>
      <c r="P1396" s="373" t="s">
        <v>1349</v>
      </c>
      <c r="Q1396" s="372" t="s">
        <v>3638</v>
      </c>
      <c r="R1396" s="374">
        <v>22</v>
      </c>
      <c r="S1396" s="375">
        <v>33</v>
      </c>
      <c r="T1396" s="392">
        <v>33</v>
      </c>
      <c r="U1396" s="391" t="s">
        <v>10669</v>
      </c>
      <c r="V1396" s="376">
        <v>116.4255259467041</v>
      </c>
      <c r="W1396" s="378">
        <v>117.91914446002808</v>
      </c>
      <c r="X1396" s="377">
        <v>58.807664796633894</v>
      </c>
      <c r="Y1396" s="387">
        <v>59.199999999999996</v>
      </c>
      <c r="Z1396" s="395" t="s">
        <v>4557</v>
      </c>
      <c r="AA1396" s="380">
        <v>105.56</v>
      </c>
      <c r="AB1396" s="379" t="s">
        <v>3630</v>
      </c>
      <c r="AC1396" s="380">
        <v>10</v>
      </c>
      <c r="AD1396" s="379" t="s">
        <v>3630</v>
      </c>
      <c r="AE1396" s="394">
        <v>0</v>
      </c>
      <c r="AF1396" s="396">
        <v>0</v>
      </c>
      <c r="AG1396" s="393">
        <v>0</v>
      </c>
      <c r="AH1396" s="397" t="s">
        <v>633</v>
      </c>
      <c r="AL1396" s="525" t="s">
        <v>17128</v>
      </c>
      <c r="AM1396" s="513" t="s">
        <v>83</v>
      </c>
      <c r="AN1396" s="508">
        <v>100</v>
      </c>
      <c r="AO1396" s="514">
        <v>1570</v>
      </c>
      <c r="AP1396" s="498">
        <v>1570</v>
      </c>
      <c r="AQ1396" s="515">
        <v>0</v>
      </c>
      <c r="AR1396" s="512" t="s">
        <v>17129</v>
      </c>
      <c r="BA1396" s="338" t="s">
        <v>10677</v>
      </c>
    </row>
    <row r="1397" spans="2:53" ht="16.5" customHeight="1">
      <c r="B1397" s="398" t="s">
        <v>10673</v>
      </c>
      <c r="C1397" s="381" t="s">
        <v>10674</v>
      </c>
      <c r="D1397" s="383">
        <v>1570</v>
      </c>
      <c r="E1397" s="382" t="s">
        <v>633</v>
      </c>
      <c r="F1397" s="369" t="s">
        <v>10675</v>
      </c>
      <c r="G1397" s="385" t="s">
        <v>10583</v>
      </c>
      <c r="H1397" s="386"/>
      <c r="I1397" s="384" t="s">
        <v>357</v>
      </c>
      <c r="J1397" s="367" t="s">
        <v>97</v>
      </c>
      <c r="K1397" s="366" t="s">
        <v>83</v>
      </c>
      <c r="L1397" s="387">
        <v>18</v>
      </c>
      <c r="M1397" s="388" t="s">
        <v>10676</v>
      </c>
      <c r="N1397" s="389">
        <v>700</v>
      </c>
      <c r="O1397" s="390" t="s">
        <v>1350</v>
      </c>
      <c r="P1397" s="373" t="s">
        <v>1351</v>
      </c>
      <c r="Q1397" s="372" t="s">
        <v>3638</v>
      </c>
      <c r="R1397" s="374">
        <v>20</v>
      </c>
      <c r="S1397" s="375">
        <v>35</v>
      </c>
      <c r="T1397" s="392">
        <v>30</v>
      </c>
      <c r="U1397" s="391" t="s">
        <v>10675</v>
      </c>
      <c r="V1397" s="376">
        <v>116.41530358978565</v>
      </c>
      <c r="W1397" s="378">
        <v>117.91147769233925</v>
      </c>
      <c r="X1397" s="377">
        <v>58.801609358937554</v>
      </c>
      <c r="Y1397" s="387">
        <v>60.69</v>
      </c>
      <c r="Z1397" s="395" t="s">
        <v>3639</v>
      </c>
      <c r="AA1397" s="380">
        <v>105</v>
      </c>
      <c r="AB1397" s="379" t="s">
        <v>3630</v>
      </c>
      <c r="AC1397" s="380">
        <v>0</v>
      </c>
      <c r="AD1397" s="379" t="s">
        <v>3630</v>
      </c>
      <c r="AE1397" s="394">
        <v>0</v>
      </c>
      <c r="AF1397" s="396">
        <v>0</v>
      </c>
      <c r="AG1397" s="393">
        <v>0</v>
      </c>
      <c r="AH1397" s="397" t="s">
        <v>633</v>
      </c>
      <c r="AL1397" s="525" t="s">
        <v>17130</v>
      </c>
      <c r="AM1397" s="513" t="s">
        <v>83</v>
      </c>
      <c r="AN1397" s="508">
        <v>100</v>
      </c>
      <c r="AO1397" s="514">
        <v>1570</v>
      </c>
      <c r="AP1397" s="498">
        <v>1570</v>
      </c>
      <c r="AQ1397" s="515">
        <v>0</v>
      </c>
      <c r="AR1397" s="512" t="s">
        <v>17129</v>
      </c>
      <c r="BA1397" s="338" t="s">
        <v>10679</v>
      </c>
    </row>
    <row r="1398" spans="2:53" ht="16.5" customHeight="1">
      <c r="B1398" s="398" t="s">
        <v>10673</v>
      </c>
      <c r="C1398" s="381" t="s">
        <v>10674</v>
      </c>
      <c r="D1398" s="383">
        <v>1570</v>
      </c>
      <c r="E1398" s="382" t="s">
        <v>633</v>
      </c>
      <c r="F1398" s="369" t="s">
        <v>10675</v>
      </c>
      <c r="G1398" s="385" t="s">
        <v>10583</v>
      </c>
      <c r="H1398" s="386"/>
      <c r="I1398" s="384" t="s">
        <v>1138</v>
      </c>
      <c r="J1398" s="367" t="s">
        <v>382</v>
      </c>
      <c r="K1398" s="366" t="s">
        <v>83</v>
      </c>
      <c r="L1398" s="387">
        <v>22</v>
      </c>
      <c r="M1398" s="388" t="s">
        <v>10678</v>
      </c>
      <c r="N1398" s="389">
        <v>1000</v>
      </c>
      <c r="O1398" s="390" t="s">
        <v>1182</v>
      </c>
      <c r="P1398" s="373" t="s">
        <v>1182</v>
      </c>
      <c r="Q1398" s="372" t="s">
        <v>3638</v>
      </c>
      <c r="R1398" s="374">
        <v>25</v>
      </c>
      <c r="S1398" s="375">
        <v>35</v>
      </c>
      <c r="T1398" s="392">
        <v>30</v>
      </c>
      <c r="U1398" s="391" t="s">
        <v>10675</v>
      </c>
      <c r="V1398" s="376">
        <v>116.41481481481482</v>
      </c>
      <c r="W1398" s="378">
        <v>117.91111111111111</v>
      </c>
      <c r="X1398" s="377">
        <v>58.802037037037046</v>
      </c>
      <c r="Y1398" s="387" t="s">
        <v>633</v>
      </c>
      <c r="Z1398" s="395" t="s">
        <v>4557</v>
      </c>
      <c r="AA1398" s="380">
        <v>98</v>
      </c>
      <c r="AB1398" s="379" t="s">
        <v>3630</v>
      </c>
      <c r="AC1398" s="380">
        <v>0</v>
      </c>
      <c r="AD1398" s="379" t="s">
        <v>3630</v>
      </c>
      <c r="AE1398" s="394">
        <v>0</v>
      </c>
      <c r="AF1398" s="396">
        <v>0</v>
      </c>
      <c r="AG1398" s="393">
        <v>0</v>
      </c>
      <c r="AH1398" s="397" t="s">
        <v>633</v>
      </c>
      <c r="AL1398" s="525" t="s">
        <v>17131</v>
      </c>
      <c r="AM1398" s="513" t="s">
        <v>83</v>
      </c>
      <c r="AN1398" s="508">
        <v>100</v>
      </c>
      <c r="AO1398" s="514">
        <v>1570</v>
      </c>
      <c r="AP1398" s="498">
        <v>1570</v>
      </c>
      <c r="AQ1398" s="515">
        <v>0</v>
      </c>
      <c r="AR1398" s="512" t="s">
        <v>17129</v>
      </c>
      <c r="BA1398" s="338" t="s">
        <v>10680</v>
      </c>
    </row>
    <row r="1399" spans="2:53" ht="16.5" customHeight="1">
      <c r="B1399" s="398" t="s">
        <v>10673</v>
      </c>
      <c r="C1399" s="381" t="s">
        <v>10674</v>
      </c>
      <c r="D1399" s="383">
        <v>1570</v>
      </c>
      <c r="E1399" s="382" t="s">
        <v>633</v>
      </c>
      <c r="F1399" s="369" t="s">
        <v>10675</v>
      </c>
      <c r="G1399" s="385" t="s">
        <v>10583</v>
      </c>
      <c r="H1399" s="386"/>
      <c r="I1399" s="384" t="s">
        <v>1138</v>
      </c>
      <c r="J1399" s="367" t="s">
        <v>1142</v>
      </c>
      <c r="K1399" s="366" t="s">
        <v>83</v>
      </c>
      <c r="L1399" s="387">
        <v>9</v>
      </c>
      <c r="M1399" s="388" t="s">
        <v>10678</v>
      </c>
      <c r="N1399" s="389">
        <v>1000</v>
      </c>
      <c r="O1399" s="390" t="s">
        <v>1182</v>
      </c>
      <c r="P1399" s="373" t="s">
        <v>1182</v>
      </c>
      <c r="Q1399" s="372" t="s">
        <v>3638</v>
      </c>
      <c r="R1399" s="374">
        <v>25</v>
      </c>
      <c r="S1399" s="375">
        <v>35</v>
      </c>
      <c r="T1399" s="392">
        <v>30</v>
      </c>
      <c r="U1399" s="391" t="s">
        <v>10675</v>
      </c>
      <c r="V1399" s="376">
        <v>116.41481481481482</v>
      </c>
      <c r="W1399" s="378">
        <v>117.91111111111111</v>
      </c>
      <c r="X1399" s="377">
        <v>58.802037037037046</v>
      </c>
      <c r="Y1399" s="387" t="s">
        <v>633</v>
      </c>
      <c r="Z1399" s="395" t="s">
        <v>4557</v>
      </c>
      <c r="AA1399" s="380">
        <v>98</v>
      </c>
      <c r="AB1399" s="379" t="s">
        <v>3630</v>
      </c>
      <c r="AC1399" s="380">
        <v>0</v>
      </c>
      <c r="AD1399" s="379" t="s">
        <v>3630</v>
      </c>
      <c r="AE1399" s="394">
        <v>0</v>
      </c>
      <c r="AF1399" s="396">
        <v>0</v>
      </c>
      <c r="AG1399" s="393">
        <v>0</v>
      </c>
      <c r="AH1399" s="397" t="s">
        <v>633</v>
      </c>
      <c r="AL1399" s="525" t="s">
        <v>17132</v>
      </c>
      <c r="AM1399" s="513" t="s">
        <v>83</v>
      </c>
      <c r="AN1399" s="508">
        <v>100</v>
      </c>
      <c r="AO1399" s="514">
        <v>1570</v>
      </c>
      <c r="AP1399" s="498">
        <v>1570</v>
      </c>
      <c r="AQ1399" s="515">
        <v>0</v>
      </c>
      <c r="AR1399" s="512" t="s">
        <v>17133</v>
      </c>
      <c r="BA1399" s="338" t="s">
        <v>10685</v>
      </c>
    </row>
    <row r="1400" spans="2:53" ht="16.5" customHeight="1">
      <c r="B1400" s="398" t="s">
        <v>10681</v>
      </c>
      <c r="C1400" s="381" t="s">
        <v>10682</v>
      </c>
      <c r="D1400" s="383">
        <v>1570</v>
      </c>
      <c r="E1400" s="382" t="s">
        <v>633</v>
      </c>
      <c r="F1400" s="369" t="s">
        <v>10495</v>
      </c>
      <c r="G1400" s="385" t="s">
        <v>10683</v>
      </c>
      <c r="H1400" s="386"/>
      <c r="I1400" s="384" t="s">
        <v>862</v>
      </c>
      <c r="J1400" s="367" t="s">
        <v>867</v>
      </c>
      <c r="K1400" s="366" t="s">
        <v>83</v>
      </c>
      <c r="L1400" s="387">
        <v>36</v>
      </c>
      <c r="M1400" s="388" t="s">
        <v>10684</v>
      </c>
      <c r="N1400" s="389">
        <v>1000</v>
      </c>
      <c r="O1400" s="390" t="s">
        <v>1348</v>
      </c>
      <c r="P1400" s="373" t="s">
        <v>1349</v>
      </c>
      <c r="Q1400" s="372" t="s">
        <v>3638</v>
      </c>
      <c r="R1400" s="374">
        <v>20</v>
      </c>
      <c r="S1400" s="375">
        <v>35</v>
      </c>
      <c r="T1400" s="392">
        <v>25</v>
      </c>
      <c r="U1400" s="391" t="s">
        <v>10495</v>
      </c>
      <c r="V1400" s="376">
        <v>116.40689655172415</v>
      </c>
      <c r="W1400" s="378">
        <v>117.90517241379311</v>
      </c>
      <c r="X1400" s="377">
        <v>58.798965517241385</v>
      </c>
      <c r="Y1400" s="387">
        <v>58.55</v>
      </c>
      <c r="Z1400" s="395" t="s">
        <v>4557</v>
      </c>
      <c r="AA1400" s="380">
        <v>198</v>
      </c>
      <c r="AB1400" s="379" t="s">
        <v>3630</v>
      </c>
      <c r="AC1400" s="380">
        <v>10</v>
      </c>
      <c r="AD1400" s="379" t="s">
        <v>3630</v>
      </c>
      <c r="AE1400" s="394">
        <v>0</v>
      </c>
      <c r="AF1400" s="396">
        <v>0</v>
      </c>
      <c r="AG1400" s="393">
        <v>0</v>
      </c>
      <c r="AH1400" s="397" t="s">
        <v>633</v>
      </c>
      <c r="AL1400" s="525" t="s">
        <v>17134</v>
      </c>
      <c r="AM1400" s="513" t="s">
        <v>84</v>
      </c>
      <c r="AN1400" s="508">
        <v>100</v>
      </c>
      <c r="AO1400" s="514">
        <v>1570</v>
      </c>
      <c r="AP1400" s="498">
        <v>1089</v>
      </c>
      <c r="AQ1400" s="515">
        <v>481</v>
      </c>
      <c r="AR1400" s="512" t="s">
        <v>17135</v>
      </c>
      <c r="BA1400" s="338" t="s">
        <v>10688</v>
      </c>
    </row>
    <row r="1401" spans="2:53" ht="16.5" customHeight="1">
      <c r="B1401" s="398" t="s">
        <v>10681</v>
      </c>
      <c r="C1401" s="381" t="s">
        <v>10682</v>
      </c>
      <c r="D1401" s="383">
        <v>1570</v>
      </c>
      <c r="E1401" s="382" t="s">
        <v>10683</v>
      </c>
      <c r="F1401" s="369" t="s">
        <v>10686</v>
      </c>
      <c r="G1401" s="385" t="s">
        <v>10683</v>
      </c>
      <c r="H1401" s="386"/>
      <c r="I1401" s="384" t="s">
        <v>327</v>
      </c>
      <c r="J1401" s="367" t="s">
        <v>79</v>
      </c>
      <c r="K1401" s="366" t="s">
        <v>84</v>
      </c>
      <c r="L1401" s="387">
        <v>7</v>
      </c>
      <c r="M1401" s="388" t="s">
        <v>10687</v>
      </c>
      <c r="N1401" s="389">
        <v>800</v>
      </c>
      <c r="O1401" s="390" t="s">
        <v>1350</v>
      </c>
      <c r="P1401" s="373" t="s">
        <v>1350</v>
      </c>
      <c r="Q1401" s="372" t="s">
        <v>3638</v>
      </c>
      <c r="R1401" s="374">
        <v>40</v>
      </c>
      <c r="S1401" s="375">
        <v>30</v>
      </c>
      <c r="T1401" s="392">
        <v>30</v>
      </c>
      <c r="U1401" s="391" t="s">
        <v>10686</v>
      </c>
      <c r="V1401" s="376">
        <v>116.16953938592789</v>
      </c>
      <c r="W1401" s="378">
        <v>117.72715453944592</v>
      </c>
      <c r="X1401" s="377">
        <v>59.006653037313107</v>
      </c>
      <c r="Y1401" s="387" t="s">
        <v>633</v>
      </c>
      <c r="Z1401" s="395" t="s">
        <v>4557</v>
      </c>
      <c r="AA1401" s="380">
        <v>190</v>
      </c>
      <c r="AB1401" s="379" t="s">
        <v>3630</v>
      </c>
      <c r="AC1401" s="380">
        <v>10</v>
      </c>
      <c r="AD1401" s="379" t="s">
        <v>3630</v>
      </c>
      <c r="AE1401" s="394">
        <v>0</v>
      </c>
      <c r="AF1401" s="396">
        <v>0</v>
      </c>
      <c r="AG1401" s="393">
        <v>0</v>
      </c>
      <c r="AH1401" s="397" t="s">
        <v>633</v>
      </c>
      <c r="AL1401" s="525" t="s">
        <v>17136</v>
      </c>
      <c r="AM1401" s="513" t="s">
        <v>83</v>
      </c>
      <c r="AN1401" s="508">
        <v>100</v>
      </c>
      <c r="AO1401" s="514">
        <v>1570</v>
      </c>
      <c r="AP1401" s="498">
        <v>1570</v>
      </c>
      <c r="AQ1401" s="515">
        <v>0</v>
      </c>
      <c r="AR1401" s="512" t="s">
        <v>17137</v>
      </c>
      <c r="BA1401" s="338" t="s">
        <v>10695</v>
      </c>
    </row>
    <row r="1402" spans="2:53" ht="16.5" customHeight="1">
      <c r="B1402" s="398" t="s">
        <v>10689</v>
      </c>
      <c r="C1402" s="381" t="s">
        <v>10690</v>
      </c>
      <c r="D1402" s="383">
        <v>1570</v>
      </c>
      <c r="E1402" s="382" t="s">
        <v>633</v>
      </c>
      <c r="F1402" s="369" t="s">
        <v>10691</v>
      </c>
      <c r="G1402" s="385" t="s">
        <v>10692</v>
      </c>
      <c r="H1402" s="386"/>
      <c r="I1402" s="384" t="s">
        <v>1247</v>
      </c>
      <c r="J1402" s="367" t="s">
        <v>1249</v>
      </c>
      <c r="K1402" s="366" t="s">
        <v>83</v>
      </c>
      <c r="L1402" s="387">
        <v>24</v>
      </c>
      <c r="M1402" s="388" t="s">
        <v>10694</v>
      </c>
      <c r="N1402" s="389">
        <v>100</v>
      </c>
      <c r="O1402" s="390" t="s">
        <v>1182</v>
      </c>
      <c r="P1402" s="373" t="s">
        <v>1182</v>
      </c>
      <c r="Q1402" s="372" t="s">
        <v>3814</v>
      </c>
      <c r="R1402" s="374">
        <v>25</v>
      </c>
      <c r="S1402" s="375">
        <v>40</v>
      </c>
      <c r="T1402" s="392">
        <v>15</v>
      </c>
      <c r="U1402" s="391" t="s">
        <v>10691</v>
      </c>
      <c r="V1402" s="376">
        <v>116.39594731509625</v>
      </c>
      <c r="W1402" s="378">
        <v>117.89696048632219</v>
      </c>
      <c r="X1402" s="377">
        <v>58.793546099290786</v>
      </c>
      <c r="Y1402" s="387" t="s">
        <v>633</v>
      </c>
      <c r="Z1402" s="395" t="s">
        <v>4557</v>
      </c>
      <c r="AA1402" s="380">
        <v>19.600000000000001</v>
      </c>
      <c r="AB1402" s="379" t="s">
        <v>3630</v>
      </c>
      <c r="AC1402" s="380">
        <v>0</v>
      </c>
      <c r="AD1402" s="379" t="s">
        <v>3630</v>
      </c>
      <c r="AE1402" s="394">
        <v>0</v>
      </c>
      <c r="AF1402" s="396">
        <v>1.7370000000000001</v>
      </c>
      <c r="AG1402" s="393">
        <v>0</v>
      </c>
      <c r="AH1402" s="397" t="s">
        <v>10548</v>
      </c>
      <c r="AL1402" s="525" t="s">
        <v>17138</v>
      </c>
      <c r="AM1402" s="513" t="s">
        <v>83</v>
      </c>
      <c r="AN1402" s="508">
        <v>100</v>
      </c>
      <c r="AO1402" s="514">
        <v>1570</v>
      </c>
      <c r="AP1402" s="498">
        <v>1570</v>
      </c>
      <c r="AQ1402" s="515">
        <v>0</v>
      </c>
      <c r="AR1402" s="512" t="s">
        <v>17139</v>
      </c>
      <c r="BA1402" s="338" t="s">
        <v>10702</v>
      </c>
    </row>
    <row r="1403" spans="2:53" ht="16.5" customHeight="1">
      <c r="B1403" s="398" t="s">
        <v>10696</v>
      </c>
      <c r="C1403" s="381" t="s">
        <v>10697</v>
      </c>
      <c r="D1403" s="383">
        <v>1570</v>
      </c>
      <c r="E1403" s="382" t="s">
        <v>633</v>
      </c>
      <c r="F1403" s="369" t="s">
        <v>10698</v>
      </c>
      <c r="G1403" s="385" t="s">
        <v>10699</v>
      </c>
      <c r="H1403" s="386"/>
      <c r="I1403" s="384" t="s">
        <v>326</v>
      </c>
      <c r="J1403" s="367" t="s">
        <v>384</v>
      </c>
      <c r="K1403" s="366" t="s">
        <v>83</v>
      </c>
      <c r="L1403" s="387">
        <v>7</v>
      </c>
      <c r="M1403" s="388" t="s">
        <v>10701</v>
      </c>
      <c r="N1403" s="389">
        <v>500</v>
      </c>
      <c r="O1403" s="390" t="s">
        <v>1348</v>
      </c>
      <c r="P1403" s="373" t="s">
        <v>1349</v>
      </c>
      <c r="Q1403" s="372" t="s">
        <v>3638</v>
      </c>
      <c r="R1403" s="374">
        <v>30</v>
      </c>
      <c r="S1403" s="375">
        <v>40</v>
      </c>
      <c r="T1403" s="392">
        <v>30</v>
      </c>
      <c r="U1403" s="391" t="s">
        <v>10698</v>
      </c>
      <c r="V1403" s="376">
        <v>116.36529501415197</v>
      </c>
      <c r="W1403" s="378">
        <v>117.87397126061397</v>
      </c>
      <c r="X1403" s="377">
        <v>58.780366862617036</v>
      </c>
      <c r="Y1403" s="387">
        <v>58.53</v>
      </c>
      <c r="Z1403" s="395" t="s">
        <v>7853</v>
      </c>
      <c r="AA1403" s="380">
        <v>24</v>
      </c>
      <c r="AB1403" s="379" t="s">
        <v>3630</v>
      </c>
      <c r="AC1403" s="380">
        <v>5</v>
      </c>
      <c r="AD1403" s="379" t="s">
        <v>3630</v>
      </c>
      <c r="AE1403" s="394">
        <v>0</v>
      </c>
      <c r="AF1403" s="396">
        <v>0</v>
      </c>
      <c r="AG1403" s="393">
        <v>0</v>
      </c>
      <c r="AH1403" s="397" t="s">
        <v>633</v>
      </c>
      <c r="AL1403" s="525" t="s">
        <v>17140</v>
      </c>
      <c r="AM1403" s="513" t="s">
        <v>84</v>
      </c>
      <c r="AN1403" s="508">
        <v>100</v>
      </c>
      <c r="AO1403" s="514">
        <v>1570</v>
      </c>
      <c r="AP1403" s="498">
        <v>1088</v>
      </c>
      <c r="AQ1403" s="515">
        <v>482</v>
      </c>
      <c r="AR1403" s="512" t="s">
        <v>17141</v>
      </c>
      <c r="BA1403" s="338" t="s">
        <v>10708</v>
      </c>
    </row>
    <row r="1404" spans="2:53" ht="16.5" customHeight="1">
      <c r="B1404" s="398" t="s">
        <v>10703</v>
      </c>
      <c r="C1404" s="381" t="s">
        <v>10704</v>
      </c>
      <c r="D1404" s="383">
        <v>1570</v>
      </c>
      <c r="E1404" s="382" t="s">
        <v>10393</v>
      </c>
      <c r="F1404" s="369" t="s">
        <v>10705</v>
      </c>
      <c r="G1404" s="385" t="s">
        <v>10393</v>
      </c>
      <c r="H1404" s="386"/>
      <c r="I1404" s="384" t="s">
        <v>324</v>
      </c>
      <c r="J1404" s="367" t="s">
        <v>660</v>
      </c>
      <c r="K1404" s="366" t="s">
        <v>84</v>
      </c>
      <c r="L1404" s="387">
        <v>13</v>
      </c>
      <c r="M1404" s="388" t="s">
        <v>10707</v>
      </c>
      <c r="N1404" s="389">
        <v>1000</v>
      </c>
      <c r="O1404" s="390" t="s">
        <v>1348</v>
      </c>
      <c r="P1404" s="373" t="s">
        <v>1348</v>
      </c>
      <c r="Q1404" s="372" t="s">
        <v>3638</v>
      </c>
      <c r="R1404" s="374">
        <v>30</v>
      </c>
      <c r="S1404" s="375">
        <v>25</v>
      </c>
      <c r="T1404" s="392">
        <v>25</v>
      </c>
      <c r="U1404" s="391" t="s">
        <v>10705</v>
      </c>
      <c r="V1404" s="376">
        <v>116.12058368818734</v>
      </c>
      <c r="W1404" s="378">
        <v>117.69043776614051</v>
      </c>
      <c r="X1404" s="377">
        <v>58.979489272836069</v>
      </c>
      <c r="Y1404" s="387" t="s">
        <v>633</v>
      </c>
      <c r="Z1404" s="395" t="s">
        <v>4557</v>
      </c>
      <c r="AA1404" s="380">
        <v>198</v>
      </c>
      <c r="AB1404" s="379" t="s">
        <v>3630</v>
      </c>
      <c r="AC1404" s="380">
        <v>10</v>
      </c>
      <c r="AD1404" s="379" t="s">
        <v>3630</v>
      </c>
      <c r="AE1404" s="394">
        <v>0</v>
      </c>
      <c r="AF1404" s="396">
        <v>0</v>
      </c>
      <c r="AG1404" s="393">
        <v>0</v>
      </c>
      <c r="AH1404" s="397" t="s">
        <v>633</v>
      </c>
      <c r="AL1404" s="525" t="s">
        <v>17142</v>
      </c>
      <c r="AM1404" s="513" t="s">
        <v>83</v>
      </c>
      <c r="AN1404" s="508">
        <v>100</v>
      </c>
      <c r="AO1404" s="514">
        <v>1570</v>
      </c>
      <c r="AP1404" s="498">
        <v>1570</v>
      </c>
      <c r="AQ1404" s="515">
        <v>0</v>
      </c>
      <c r="AR1404" s="512" t="s">
        <v>17143</v>
      </c>
      <c r="BA1404" s="338" t="s">
        <v>10712</v>
      </c>
    </row>
    <row r="1405" spans="2:53" ht="16.5" customHeight="1">
      <c r="B1405" s="398" t="s">
        <v>10703</v>
      </c>
      <c r="C1405" s="381" t="s">
        <v>10704</v>
      </c>
      <c r="D1405" s="383">
        <v>1570</v>
      </c>
      <c r="E1405" s="382" t="s">
        <v>633</v>
      </c>
      <c r="F1405" s="369" t="s">
        <v>10709</v>
      </c>
      <c r="G1405" s="385" t="s">
        <v>10393</v>
      </c>
      <c r="H1405" s="386"/>
      <c r="I1405" s="384" t="s">
        <v>862</v>
      </c>
      <c r="J1405" s="367" t="s">
        <v>865</v>
      </c>
      <c r="K1405" s="366" t="s">
        <v>83</v>
      </c>
      <c r="L1405" s="387">
        <v>27</v>
      </c>
      <c r="M1405" s="388" t="s">
        <v>10711</v>
      </c>
      <c r="N1405" s="389">
        <v>1000</v>
      </c>
      <c r="O1405" s="390" t="s">
        <v>1348</v>
      </c>
      <c r="P1405" s="373" t="s">
        <v>1349</v>
      </c>
      <c r="Q1405" s="372" t="s">
        <v>3638</v>
      </c>
      <c r="R1405" s="374">
        <v>20</v>
      </c>
      <c r="S1405" s="375">
        <v>35</v>
      </c>
      <c r="T1405" s="392">
        <v>25</v>
      </c>
      <c r="U1405" s="391" t="s">
        <v>10709</v>
      </c>
      <c r="V1405" s="376">
        <v>116.35172413793103</v>
      </c>
      <c r="W1405" s="378">
        <v>117.86379310344827</v>
      </c>
      <c r="X1405" s="377">
        <v>58.77724137931034</v>
      </c>
      <c r="Y1405" s="387">
        <v>58.519999999999996</v>
      </c>
      <c r="Z1405" s="395" t="s">
        <v>4557</v>
      </c>
      <c r="AA1405" s="380">
        <v>198</v>
      </c>
      <c r="AB1405" s="379" t="s">
        <v>3630</v>
      </c>
      <c r="AC1405" s="380">
        <v>10</v>
      </c>
      <c r="AD1405" s="379" t="s">
        <v>3630</v>
      </c>
      <c r="AE1405" s="394">
        <v>0</v>
      </c>
      <c r="AF1405" s="396">
        <v>0</v>
      </c>
      <c r="AG1405" s="393">
        <v>0</v>
      </c>
      <c r="AH1405" s="397" t="s">
        <v>633</v>
      </c>
      <c r="AL1405" s="525" t="s">
        <v>17144</v>
      </c>
      <c r="AM1405" s="513" t="s">
        <v>83</v>
      </c>
      <c r="AN1405" s="508">
        <v>100</v>
      </c>
      <c r="AO1405" s="514">
        <v>1570</v>
      </c>
      <c r="AP1405" s="498">
        <v>1570</v>
      </c>
      <c r="AQ1405" s="515">
        <v>0</v>
      </c>
      <c r="AR1405" s="512" t="s">
        <v>17145</v>
      </c>
      <c r="BA1405" s="338" t="s">
        <v>10719</v>
      </c>
    </row>
    <row r="1406" spans="2:53" ht="16.5" customHeight="1">
      <c r="B1406" s="398" t="s">
        <v>10713</v>
      </c>
      <c r="C1406" s="381" t="s">
        <v>10714</v>
      </c>
      <c r="D1406" s="383">
        <v>1570</v>
      </c>
      <c r="E1406" s="382" t="s">
        <v>633</v>
      </c>
      <c r="F1406" s="369" t="s">
        <v>10715</v>
      </c>
      <c r="G1406" s="385" t="s">
        <v>10716</v>
      </c>
      <c r="H1406" s="386"/>
      <c r="I1406" s="384" t="s">
        <v>1138</v>
      </c>
      <c r="J1406" s="367" t="s">
        <v>662</v>
      </c>
      <c r="K1406" s="366" t="s">
        <v>83</v>
      </c>
      <c r="L1406" s="387">
        <v>10</v>
      </c>
      <c r="M1406" s="388" t="s">
        <v>10718</v>
      </c>
      <c r="N1406" s="389">
        <v>1000</v>
      </c>
      <c r="O1406" s="390" t="s">
        <v>1182</v>
      </c>
      <c r="P1406" s="373" t="s">
        <v>1182</v>
      </c>
      <c r="Q1406" s="372" t="s">
        <v>3638</v>
      </c>
      <c r="R1406" s="374">
        <v>25</v>
      </c>
      <c r="S1406" s="375">
        <v>35</v>
      </c>
      <c r="T1406" s="392">
        <v>30</v>
      </c>
      <c r="U1406" s="391" t="s">
        <v>10715</v>
      </c>
      <c r="V1406" s="376">
        <v>116.34074074074074</v>
      </c>
      <c r="W1406" s="378">
        <v>117.85555555555555</v>
      </c>
      <c r="X1406" s="377">
        <v>58.771851851851864</v>
      </c>
      <c r="Y1406" s="387" t="s">
        <v>633</v>
      </c>
      <c r="Z1406" s="395" t="s">
        <v>4557</v>
      </c>
      <c r="AA1406" s="380">
        <v>98</v>
      </c>
      <c r="AB1406" s="379" t="s">
        <v>3630</v>
      </c>
      <c r="AC1406" s="380">
        <v>0</v>
      </c>
      <c r="AD1406" s="379" t="s">
        <v>3630</v>
      </c>
      <c r="AE1406" s="394">
        <v>0</v>
      </c>
      <c r="AF1406" s="396">
        <v>0</v>
      </c>
      <c r="AG1406" s="393">
        <v>0</v>
      </c>
      <c r="AH1406" s="397" t="s">
        <v>633</v>
      </c>
      <c r="AL1406" s="525" t="s">
        <v>17146</v>
      </c>
      <c r="AM1406" s="513" t="s">
        <v>83</v>
      </c>
      <c r="AN1406" s="508">
        <v>100</v>
      </c>
      <c r="AO1406" s="514">
        <v>1570</v>
      </c>
      <c r="AP1406" s="498">
        <v>1570</v>
      </c>
      <c r="AQ1406" s="515">
        <v>0</v>
      </c>
      <c r="AR1406" s="512" t="s">
        <v>17147</v>
      </c>
      <c r="BA1406" s="338" t="s">
        <v>10726</v>
      </c>
    </row>
    <row r="1407" spans="2:53" ht="16.5" customHeight="1">
      <c r="B1407" s="398" t="s">
        <v>10720</v>
      </c>
      <c r="C1407" s="381" t="s">
        <v>10721</v>
      </c>
      <c r="D1407" s="383">
        <v>1570</v>
      </c>
      <c r="E1407" s="382" t="s">
        <v>633</v>
      </c>
      <c r="F1407" s="369" t="s">
        <v>10722</v>
      </c>
      <c r="G1407" s="385" t="s">
        <v>10723</v>
      </c>
      <c r="H1407" s="386"/>
      <c r="I1407" s="384" t="s">
        <v>330</v>
      </c>
      <c r="J1407" s="367" t="s">
        <v>509</v>
      </c>
      <c r="K1407" s="366" t="s">
        <v>83</v>
      </c>
      <c r="L1407" s="387">
        <v>9</v>
      </c>
      <c r="M1407" s="388" t="s">
        <v>10725</v>
      </c>
      <c r="N1407" s="389">
        <v>200</v>
      </c>
      <c r="O1407" s="390" t="s">
        <v>1350</v>
      </c>
      <c r="P1407" s="373" t="s">
        <v>1350</v>
      </c>
      <c r="Q1407" s="372" t="s">
        <v>3638</v>
      </c>
      <c r="R1407" s="374">
        <v>20</v>
      </c>
      <c r="S1407" s="375">
        <v>30</v>
      </c>
      <c r="T1407" s="392">
        <v>30</v>
      </c>
      <c r="U1407" s="391" t="s">
        <v>10722</v>
      </c>
      <c r="V1407" s="376">
        <v>116.30604801430931</v>
      </c>
      <c r="W1407" s="378">
        <v>117.82953601073199</v>
      </c>
      <c r="X1407" s="377">
        <v>58.752207987479345</v>
      </c>
      <c r="Y1407" s="387" t="s">
        <v>633</v>
      </c>
      <c r="Z1407" s="395" t="s">
        <v>7853</v>
      </c>
      <c r="AA1407" s="380">
        <v>36</v>
      </c>
      <c r="AB1407" s="379" t="s">
        <v>3630</v>
      </c>
      <c r="AC1407" s="380">
        <v>0</v>
      </c>
      <c r="AD1407" s="379" t="s">
        <v>3630</v>
      </c>
      <c r="AE1407" s="394">
        <v>0</v>
      </c>
      <c r="AF1407" s="396">
        <v>0</v>
      </c>
      <c r="AG1407" s="393">
        <v>0</v>
      </c>
      <c r="AH1407" s="397" t="s">
        <v>633</v>
      </c>
      <c r="AL1407" s="525" t="s">
        <v>17148</v>
      </c>
      <c r="AM1407" s="513" t="s">
        <v>84</v>
      </c>
      <c r="AN1407" s="508">
        <v>100</v>
      </c>
      <c r="AO1407" s="514">
        <v>1570</v>
      </c>
      <c r="AP1407" s="498">
        <v>1090</v>
      </c>
      <c r="AQ1407" s="515">
        <v>480</v>
      </c>
      <c r="AR1407" s="512" t="s">
        <v>17149</v>
      </c>
      <c r="BA1407" s="338" t="s">
        <v>10733</v>
      </c>
    </row>
    <row r="1408" spans="2:53" ht="16.5" customHeight="1">
      <c r="B1408" s="398" t="s">
        <v>10727</v>
      </c>
      <c r="C1408" s="381" t="s">
        <v>10728</v>
      </c>
      <c r="D1408" s="383">
        <v>1570</v>
      </c>
      <c r="E1408" s="382" t="s">
        <v>10729</v>
      </c>
      <c r="F1408" s="369" t="s">
        <v>10730</v>
      </c>
      <c r="G1408" s="385" t="s">
        <v>10153</v>
      </c>
      <c r="H1408" s="386"/>
      <c r="I1408" s="384" t="s">
        <v>357</v>
      </c>
      <c r="J1408" s="367" t="s">
        <v>756</v>
      </c>
      <c r="K1408" s="366" t="s">
        <v>84</v>
      </c>
      <c r="L1408" s="387">
        <v>26</v>
      </c>
      <c r="M1408" s="388" t="s">
        <v>10732</v>
      </c>
      <c r="N1408" s="389">
        <v>700</v>
      </c>
      <c r="O1408" s="390" t="s">
        <v>1350</v>
      </c>
      <c r="P1408" s="373" t="s">
        <v>1351</v>
      </c>
      <c r="Q1408" s="372" t="s">
        <v>3638</v>
      </c>
      <c r="R1408" s="374">
        <v>30</v>
      </c>
      <c r="S1408" s="375">
        <v>35</v>
      </c>
      <c r="T1408" s="392">
        <v>20</v>
      </c>
      <c r="U1408" s="391" t="s">
        <v>10730</v>
      </c>
      <c r="V1408" s="376">
        <v>116.27910061597252</v>
      </c>
      <c r="W1408" s="378">
        <v>117.8093254619794</v>
      </c>
      <c r="X1408" s="377">
        <v>59.055786961024026</v>
      </c>
      <c r="Y1408" s="387">
        <v>60.58</v>
      </c>
      <c r="Z1408" s="395" t="s">
        <v>3639</v>
      </c>
      <c r="AA1408" s="380">
        <v>105</v>
      </c>
      <c r="AB1408" s="379" t="s">
        <v>3630</v>
      </c>
      <c r="AC1408" s="380">
        <v>10</v>
      </c>
      <c r="AD1408" s="379" t="s">
        <v>3630</v>
      </c>
      <c r="AE1408" s="394">
        <v>0</v>
      </c>
      <c r="AF1408" s="396">
        <v>0</v>
      </c>
      <c r="AG1408" s="393">
        <v>0</v>
      </c>
      <c r="AH1408" s="397" t="s">
        <v>633</v>
      </c>
      <c r="AL1408" s="525" t="s">
        <v>17150</v>
      </c>
      <c r="AM1408" s="513" t="s">
        <v>83</v>
      </c>
      <c r="AN1408" s="508">
        <v>100</v>
      </c>
      <c r="AO1408" s="514">
        <v>1570</v>
      </c>
      <c r="AP1408" s="498">
        <v>1570</v>
      </c>
      <c r="AQ1408" s="515">
        <v>0</v>
      </c>
      <c r="AR1408" s="512" t="s">
        <v>17151</v>
      </c>
      <c r="BA1408" s="338" t="s">
        <v>10740</v>
      </c>
    </row>
    <row r="1409" spans="2:53" ht="16.5" customHeight="1">
      <c r="B1409" s="398" t="s">
        <v>10734</v>
      </c>
      <c r="C1409" s="381" t="s">
        <v>10735</v>
      </c>
      <c r="D1409" s="383">
        <v>1570</v>
      </c>
      <c r="E1409" s="382" t="s">
        <v>633</v>
      </c>
      <c r="F1409" s="369" t="s">
        <v>10736</v>
      </c>
      <c r="G1409" s="385" t="s">
        <v>10737</v>
      </c>
      <c r="H1409" s="386"/>
      <c r="I1409" s="384" t="s">
        <v>1247</v>
      </c>
      <c r="J1409" s="367" t="s">
        <v>179</v>
      </c>
      <c r="K1409" s="366" t="s">
        <v>83</v>
      </c>
      <c r="L1409" s="387">
        <v>16</v>
      </c>
      <c r="M1409" s="388" t="s">
        <v>10739</v>
      </c>
      <c r="N1409" s="389">
        <v>100</v>
      </c>
      <c r="O1409" s="390" t="s">
        <v>1182</v>
      </c>
      <c r="P1409" s="373" t="s">
        <v>1182</v>
      </c>
      <c r="Q1409" s="372" t="s">
        <v>3814</v>
      </c>
      <c r="R1409" s="374">
        <v>25</v>
      </c>
      <c r="S1409" s="375">
        <v>40</v>
      </c>
      <c r="T1409" s="392">
        <v>15</v>
      </c>
      <c r="U1409" s="391" t="s">
        <v>10736</v>
      </c>
      <c r="V1409" s="376">
        <v>116.27436676798378</v>
      </c>
      <c r="W1409" s="378">
        <v>117.80577507598784</v>
      </c>
      <c r="X1409" s="377">
        <v>58.739929078014185</v>
      </c>
      <c r="Y1409" s="387" t="s">
        <v>633</v>
      </c>
      <c r="Z1409" s="395" t="s">
        <v>4557</v>
      </c>
      <c r="AA1409" s="380">
        <v>19.600000000000001</v>
      </c>
      <c r="AB1409" s="379" t="s">
        <v>3630</v>
      </c>
      <c r="AC1409" s="380">
        <v>0</v>
      </c>
      <c r="AD1409" s="379" t="s">
        <v>3630</v>
      </c>
      <c r="AE1409" s="394">
        <v>0</v>
      </c>
      <c r="AF1409" s="396">
        <v>1.7330000000000001</v>
      </c>
      <c r="AG1409" s="393">
        <v>0</v>
      </c>
      <c r="AH1409" s="397" t="s">
        <v>10548</v>
      </c>
      <c r="AL1409" s="525" t="s">
        <v>17152</v>
      </c>
      <c r="AM1409" s="513" t="s">
        <v>83</v>
      </c>
      <c r="AN1409" s="508">
        <v>100</v>
      </c>
      <c r="AO1409" s="514">
        <v>1570</v>
      </c>
      <c r="AP1409" s="498">
        <v>1570</v>
      </c>
      <c r="AQ1409" s="515">
        <v>0</v>
      </c>
      <c r="AR1409" s="512" t="s">
        <v>17153</v>
      </c>
      <c r="BA1409" s="338" t="s">
        <v>10743</v>
      </c>
    </row>
    <row r="1410" spans="2:53" ht="16.5" customHeight="1">
      <c r="B1410" s="398" t="s">
        <v>10734</v>
      </c>
      <c r="C1410" s="381" t="s">
        <v>10735</v>
      </c>
      <c r="D1410" s="383">
        <v>1570</v>
      </c>
      <c r="E1410" s="382" t="s">
        <v>633</v>
      </c>
      <c r="F1410" s="369" t="s">
        <v>10736</v>
      </c>
      <c r="G1410" s="385" t="s">
        <v>10741</v>
      </c>
      <c r="H1410" s="386"/>
      <c r="I1410" s="384" t="s">
        <v>327</v>
      </c>
      <c r="J1410" s="367" t="s">
        <v>1020</v>
      </c>
      <c r="K1410" s="366" t="s">
        <v>83</v>
      </c>
      <c r="L1410" s="387">
        <v>7</v>
      </c>
      <c r="M1410" s="388" t="s">
        <v>10742</v>
      </c>
      <c r="N1410" s="389">
        <v>800</v>
      </c>
      <c r="O1410" s="390" t="s">
        <v>1350</v>
      </c>
      <c r="P1410" s="373" t="s">
        <v>1350</v>
      </c>
      <c r="Q1410" s="372" t="s">
        <v>3638</v>
      </c>
      <c r="R1410" s="374">
        <v>30</v>
      </c>
      <c r="S1410" s="375">
        <v>40</v>
      </c>
      <c r="T1410" s="392">
        <v>30</v>
      </c>
      <c r="U1410" s="391" t="s">
        <v>10736</v>
      </c>
      <c r="V1410" s="376">
        <v>116.27127028412848</v>
      </c>
      <c r="W1410" s="378">
        <v>117.80345271309636</v>
      </c>
      <c r="X1410" s="377">
        <v>58.737638501387579</v>
      </c>
      <c r="Y1410" s="387" t="s">
        <v>633</v>
      </c>
      <c r="Z1410" s="395" t="s">
        <v>4557</v>
      </c>
      <c r="AA1410" s="380">
        <v>190</v>
      </c>
      <c r="AB1410" s="379" t="s">
        <v>3630</v>
      </c>
      <c r="AC1410" s="380">
        <v>10</v>
      </c>
      <c r="AD1410" s="379" t="s">
        <v>3630</v>
      </c>
      <c r="AE1410" s="394">
        <v>0</v>
      </c>
      <c r="AF1410" s="396">
        <v>0</v>
      </c>
      <c r="AG1410" s="393">
        <v>0</v>
      </c>
      <c r="AH1410" s="397" t="s">
        <v>633</v>
      </c>
      <c r="AL1410" s="525" t="s">
        <v>17154</v>
      </c>
      <c r="AM1410" s="513" t="s">
        <v>84</v>
      </c>
      <c r="AN1410" s="508">
        <v>100</v>
      </c>
      <c r="AO1410" s="514">
        <v>1570</v>
      </c>
      <c r="AP1410" s="498">
        <v>1090</v>
      </c>
      <c r="AQ1410" s="515">
        <v>480</v>
      </c>
      <c r="AR1410" s="512" t="s">
        <v>17155</v>
      </c>
      <c r="BA1410" s="338" t="s">
        <v>10749</v>
      </c>
    </row>
    <row r="1411" spans="2:53" ht="16.5" customHeight="1">
      <c r="B1411" s="398" t="s">
        <v>10744</v>
      </c>
      <c r="C1411" s="381" t="s">
        <v>10745</v>
      </c>
      <c r="D1411" s="383">
        <v>1570</v>
      </c>
      <c r="E1411" s="382" t="s">
        <v>10746</v>
      </c>
      <c r="F1411" s="369" t="s">
        <v>10747</v>
      </c>
      <c r="G1411" s="385" t="s">
        <v>10633</v>
      </c>
      <c r="H1411" s="386"/>
      <c r="I1411" s="384" t="s">
        <v>862</v>
      </c>
      <c r="J1411" s="367" t="s">
        <v>187</v>
      </c>
      <c r="K1411" s="366" t="s">
        <v>84</v>
      </c>
      <c r="L1411" s="387">
        <v>22</v>
      </c>
      <c r="M1411" s="388" t="s">
        <v>10748</v>
      </c>
      <c r="N1411" s="389">
        <v>1000</v>
      </c>
      <c r="O1411" s="390" t="s">
        <v>1348</v>
      </c>
      <c r="P1411" s="373" t="s">
        <v>1349</v>
      </c>
      <c r="Q1411" s="372" t="s">
        <v>3638</v>
      </c>
      <c r="R1411" s="374">
        <v>30</v>
      </c>
      <c r="S1411" s="375">
        <v>25</v>
      </c>
      <c r="T1411" s="392">
        <v>25</v>
      </c>
      <c r="U1411" s="391" t="s">
        <v>10747</v>
      </c>
      <c r="V1411" s="376">
        <v>116.25319865319867</v>
      </c>
      <c r="W1411" s="378">
        <v>117.789898989899</v>
      </c>
      <c r="X1411" s="377">
        <v>59.043451178451164</v>
      </c>
      <c r="Y1411" s="387">
        <v>59.12</v>
      </c>
      <c r="Z1411" s="395" t="s">
        <v>4557</v>
      </c>
      <c r="AA1411" s="380">
        <v>198</v>
      </c>
      <c r="AB1411" s="379" t="s">
        <v>3630</v>
      </c>
      <c r="AC1411" s="380">
        <v>10</v>
      </c>
      <c r="AD1411" s="379" t="s">
        <v>3630</v>
      </c>
      <c r="AE1411" s="394">
        <v>0</v>
      </c>
      <c r="AF1411" s="396">
        <v>0</v>
      </c>
      <c r="AG1411" s="393">
        <v>0</v>
      </c>
      <c r="AH1411" s="397" t="s">
        <v>633</v>
      </c>
      <c r="AL1411" s="525" t="s">
        <v>17156</v>
      </c>
      <c r="AM1411" s="513" t="s">
        <v>83</v>
      </c>
      <c r="AN1411" s="508">
        <v>100</v>
      </c>
      <c r="AO1411" s="514">
        <v>1570</v>
      </c>
      <c r="AP1411" s="498">
        <v>1570</v>
      </c>
      <c r="AQ1411" s="515">
        <v>0</v>
      </c>
      <c r="AR1411" s="512" t="s">
        <v>17157</v>
      </c>
      <c r="BA1411" s="338" t="s">
        <v>10755</v>
      </c>
    </row>
    <row r="1412" spans="2:53" ht="16.5" customHeight="1">
      <c r="B1412" s="398" t="s">
        <v>10750</v>
      </c>
      <c r="C1412" s="381" t="s">
        <v>10751</v>
      </c>
      <c r="D1412" s="383">
        <v>1570</v>
      </c>
      <c r="E1412" s="382" t="s">
        <v>633</v>
      </c>
      <c r="F1412" s="369" t="s">
        <v>10752</v>
      </c>
      <c r="G1412" s="385" t="s">
        <v>10219</v>
      </c>
      <c r="H1412" s="386"/>
      <c r="I1412" s="384" t="s">
        <v>332</v>
      </c>
      <c r="J1412" s="367" t="s">
        <v>69</v>
      </c>
      <c r="K1412" s="366" t="s">
        <v>83</v>
      </c>
      <c r="L1412" s="387">
        <v>5</v>
      </c>
      <c r="M1412" s="388" t="s">
        <v>10754</v>
      </c>
      <c r="N1412" s="389">
        <v>300</v>
      </c>
      <c r="O1412" s="390" t="s">
        <v>1348</v>
      </c>
      <c r="P1412" s="373" t="s">
        <v>1348</v>
      </c>
      <c r="Q1412" s="372" t="s">
        <v>3638</v>
      </c>
      <c r="R1412" s="374">
        <v>25</v>
      </c>
      <c r="S1412" s="375">
        <v>45</v>
      </c>
      <c r="T1412" s="392">
        <v>30</v>
      </c>
      <c r="U1412" s="391" t="s">
        <v>10752</v>
      </c>
      <c r="V1412" s="376">
        <v>116.24567136230139</v>
      </c>
      <c r="W1412" s="378">
        <v>117.78425352172604</v>
      </c>
      <c r="X1412" s="377">
        <v>58.725037557986298</v>
      </c>
      <c r="Y1412" s="387" t="s">
        <v>633</v>
      </c>
      <c r="Z1412" s="395" t="s">
        <v>4557</v>
      </c>
      <c r="AA1412" s="380">
        <v>-2</v>
      </c>
      <c r="AB1412" s="379" t="s">
        <v>3630</v>
      </c>
      <c r="AC1412" s="380">
        <v>0</v>
      </c>
      <c r="AD1412" s="379" t="s">
        <v>3630</v>
      </c>
      <c r="AE1412" s="394">
        <v>0</v>
      </c>
      <c r="AF1412" s="396">
        <v>0</v>
      </c>
      <c r="AG1412" s="393">
        <v>0</v>
      </c>
      <c r="AH1412" s="397" t="s">
        <v>633</v>
      </c>
      <c r="AL1412" s="525" t="s">
        <v>17158</v>
      </c>
      <c r="AM1412" s="513" t="s">
        <v>84</v>
      </c>
      <c r="AN1412" s="508">
        <v>100</v>
      </c>
      <c r="AO1412" s="514">
        <v>1570</v>
      </c>
      <c r="AP1412" s="498">
        <v>1090</v>
      </c>
      <c r="AQ1412" s="515">
        <v>480</v>
      </c>
      <c r="AR1412" s="512" t="s">
        <v>17159</v>
      </c>
      <c r="BA1412" s="338" t="s">
        <v>10762</v>
      </c>
    </row>
    <row r="1413" spans="2:53" ht="16.5" customHeight="1">
      <c r="B1413" s="398" t="s">
        <v>10756</v>
      </c>
      <c r="C1413" s="381" t="s">
        <v>10757</v>
      </c>
      <c r="D1413" s="383">
        <v>1570</v>
      </c>
      <c r="E1413" s="382" t="s">
        <v>10758</v>
      </c>
      <c r="F1413" s="369" t="s">
        <v>10759</v>
      </c>
      <c r="G1413" s="385" t="s">
        <v>10650</v>
      </c>
      <c r="H1413" s="386"/>
      <c r="I1413" s="384" t="s">
        <v>357</v>
      </c>
      <c r="J1413" s="367" t="s">
        <v>376</v>
      </c>
      <c r="K1413" s="366" t="s">
        <v>84</v>
      </c>
      <c r="L1413" s="387">
        <v>43</v>
      </c>
      <c r="M1413" s="388" t="s">
        <v>10761</v>
      </c>
      <c r="N1413" s="389">
        <v>700</v>
      </c>
      <c r="O1413" s="390" t="s">
        <v>1350</v>
      </c>
      <c r="P1413" s="373" t="s">
        <v>1351</v>
      </c>
      <c r="Q1413" s="372" t="s">
        <v>3638</v>
      </c>
      <c r="R1413" s="374">
        <v>30</v>
      </c>
      <c r="S1413" s="375">
        <v>35</v>
      </c>
      <c r="T1413" s="392">
        <v>20</v>
      </c>
      <c r="U1413" s="391" t="s">
        <v>10759</v>
      </c>
      <c r="V1413" s="376">
        <v>116.23931552867822</v>
      </c>
      <c r="W1413" s="378">
        <v>117.77948664650866</v>
      </c>
      <c r="X1413" s="377">
        <v>59.035598912406549</v>
      </c>
      <c r="Y1413" s="387">
        <v>60.54</v>
      </c>
      <c r="Z1413" s="395" t="s">
        <v>3639</v>
      </c>
      <c r="AA1413" s="380">
        <v>105</v>
      </c>
      <c r="AB1413" s="379" t="s">
        <v>3630</v>
      </c>
      <c r="AC1413" s="380">
        <v>10</v>
      </c>
      <c r="AD1413" s="379" t="s">
        <v>3630</v>
      </c>
      <c r="AE1413" s="394">
        <v>0</v>
      </c>
      <c r="AF1413" s="396">
        <v>0</v>
      </c>
      <c r="AG1413" s="393">
        <v>0</v>
      </c>
      <c r="AH1413" s="397" t="s">
        <v>633</v>
      </c>
      <c r="AL1413" s="525" t="s">
        <v>17160</v>
      </c>
      <c r="AM1413" s="513" t="s">
        <v>83</v>
      </c>
      <c r="AN1413" s="508">
        <v>100</v>
      </c>
      <c r="AO1413" s="514">
        <v>1570</v>
      </c>
      <c r="AP1413" s="498">
        <v>1570</v>
      </c>
      <c r="AQ1413" s="515">
        <v>0</v>
      </c>
      <c r="AR1413" s="512" t="s">
        <v>17161</v>
      </c>
      <c r="BA1413" s="338" t="s">
        <v>10769</v>
      </c>
    </row>
    <row r="1414" spans="2:53" ht="16.5" customHeight="1">
      <c r="B1414" s="398" t="s">
        <v>10763</v>
      </c>
      <c r="C1414" s="381" t="s">
        <v>10764</v>
      </c>
      <c r="D1414" s="383">
        <v>1570</v>
      </c>
      <c r="E1414" s="382" t="s">
        <v>633</v>
      </c>
      <c r="F1414" s="369" t="s">
        <v>10765</v>
      </c>
      <c r="G1414" s="385" t="s">
        <v>10766</v>
      </c>
      <c r="H1414" s="386"/>
      <c r="I1414" s="384" t="s">
        <v>1138</v>
      </c>
      <c r="J1414" s="367" t="s">
        <v>1143</v>
      </c>
      <c r="K1414" s="366" t="s">
        <v>83</v>
      </c>
      <c r="L1414" s="387">
        <v>8</v>
      </c>
      <c r="M1414" s="388" t="s">
        <v>10768</v>
      </c>
      <c r="N1414" s="389">
        <v>1000</v>
      </c>
      <c r="O1414" s="390" t="s">
        <v>1182</v>
      </c>
      <c r="P1414" s="373" t="s">
        <v>1182</v>
      </c>
      <c r="Q1414" s="372" t="s">
        <v>3638</v>
      </c>
      <c r="R1414" s="374">
        <v>25</v>
      </c>
      <c r="S1414" s="375">
        <v>35</v>
      </c>
      <c r="T1414" s="392">
        <v>30</v>
      </c>
      <c r="U1414" s="391" t="s">
        <v>10765</v>
      </c>
      <c r="V1414" s="376">
        <v>116.22962962962963</v>
      </c>
      <c r="W1414" s="378">
        <v>117.77222222222223</v>
      </c>
      <c r="X1414" s="377">
        <v>58.719074074074065</v>
      </c>
      <c r="Y1414" s="387" t="s">
        <v>633</v>
      </c>
      <c r="Z1414" s="395" t="s">
        <v>4557</v>
      </c>
      <c r="AA1414" s="380">
        <v>98</v>
      </c>
      <c r="AB1414" s="379" t="s">
        <v>3630</v>
      </c>
      <c r="AC1414" s="380">
        <v>0</v>
      </c>
      <c r="AD1414" s="379" t="s">
        <v>3630</v>
      </c>
      <c r="AE1414" s="394">
        <v>0</v>
      </c>
      <c r="AF1414" s="396">
        <v>0</v>
      </c>
      <c r="AG1414" s="393">
        <v>0</v>
      </c>
      <c r="AH1414" s="397" t="s">
        <v>633</v>
      </c>
      <c r="AL1414" s="525" t="s">
        <v>17162</v>
      </c>
      <c r="AM1414" s="513" t="s">
        <v>83</v>
      </c>
      <c r="AN1414" s="508">
        <v>100</v>
      </c>
      <c r="AO1414" s="514">
        <v>1570</v>
      </c>
      <c r="AP1414" s="498">
        <v>1570</v>
      </c>
      <c r="AQ1414" s="515">
        <v>0</v>
      </c>
      <c r="AR1414" s="512" t="s">
        <v>17161</v>
      </c>
      <c r="BA1414" s="338" t="s">
        <v>10770</v>
      </c>
    </row>
    <row r="1415" spans="2:53" ht="16.5" customHeight="1">
      <c r="B1415" s="398" t="s">
        <v>10763</v>
      </c>
      <c r="C1415" s="381" t="s">
        <v>10764</v>
      </c>
      <c r="D1415" s="383">
        <v>1570</v>
      </c>
      <c r="E1415" s="382" t="s">
        <v>633</v>
      </c>
      <c r="F1415" s="369" t="s">
        <v>10765</v>
      </c>
      <c r="G1415" s="385" t="s">
        <v>10766</v>
      </c>
      <c r="H1415" s="386"/>
      <c r="I1415" s="384" t="s">
        <v>1138</v>
      </c>
      <c r="J1415" s="367" t="s">
        <v>480</v>
      </c>
      <c r="K1415" s="366" t="s">
        <v>83</v>
      </c>
      <c r="L1415" s="387">
        <v>21</v>
      </c>
      <c r="M1415" s="388" t="s">
        <v>10768</v>
      </c>
      <c r="N1415" s="389">
        <v>1000</v>
      </c>
      <c r="O1415" s="390" t="s">
        <v>1182</v>
      </c>
      <c r="P1415" s="373" t="s">
        <v>1182</v>
      </c>
      <c r="Q1415" s="372" t="s">
        <v>3638</v>
      </c>
      <c r="R1415" s="374">
        <v>25</v>
      </c>
      <c r="S1415" s="375">
        <v>35</v>
      </c>
      <c r="T1415" s="392">
        <v>30</v>
      </c>
      <c r="U1415" s="391" t="s">
        <v>10765</v>
      </c>
      <c r="V1415" s="376">
        <v>116.22962962962963</v>
      </c>
      <c r="W1415" s="378">
        <v>117.77222222222223</v>
      </c>
      <c r="X1415" s="377">
        <v>58.719074074074065</v>
      </c>
      <c r="Y1415" s="387" t="s">
        <v>633</v>
      </c>
      <c r="Z1415" s="395" t="s">
        <v>4557</v>
      </c>
      <c r="AA1415" s="380">
        <v>98</v>
      </c>
      <c r="AB1415" s="379" t="s">
        <v>3630</v>
      </c>
      <c r="AC1415" s="380">
        <v>0</v>
      </c>
      <c r="AD1415" s="379" t="s">
        <v>3630</v>
      </c>
      <c r="AE1415" s="394">
        <v>0</v>
      </c>
      <c r="AF1415" s="396">
        <v>0</v>
      </c>
      <c r="AG1415" s="393">
        <v>0</v>
      </c>
      <c r="AH1415" s="397" t="s">
        <v>633</v>
      </c>
      <c r="AL1415" s="525" t="s">
        <v>17163</v>
      </c>
      <c r="AM1415" s="513" t="s">
        <v>84</v>
      </c>
      <c r="AN1415" s="508">
        <v>100</v>
      </c>
      <c r="AO1415" s="514">
        <v>1570</v>
      </c>
      <c r="AP1415" s="498">
        <v>1087</v>
      </c>
      <c r="AQ1415" s="515">
        <v>483</v>
      </c>
      <c r="AR1415" s="512" t="s">
        <v>17164</v>
      </c>
      <c r="BA1415" s="338" t="s">
        <v>10775</v>
      </c>
    </row>
    <row r="1416" spans="2:53" ht="16.5" customHeight="1">
      <c r="B1416" s="398" t="s">
        <v>10771</v>
      </c>
      <c r="C1416" s="381" t="s">
        <v>10772</v>
      </c>
      <c r="D1416" s="383">
        <v>1570</v>
      </c>
      <c r="E1416" s="382" t="s">
        <v>10232</v>
      </c>
      <c r="F1416" s="369" t="s">
        <v>10773</v>
      </c>
      <c r="G1416" s="385" t="s">
        <v>10232</v>
      </c>
      <c r="H1416" s="386"/>
      <c r="I1416" s="384" t="s">
        <v>330</v>
      </c>
      <c r="J1416" s="367" t="s">
        <v>795</v>
      </c>
      <c r="K1416" s="366" t="s">
        <v>84</v>
      </c>
      <c r="L1416" s="387">
        <v>6</v>
      </c>
      <c r="M1416" s="388" t="s">
        <v>10774</v>
      </c>
      <c r="N1416" s="389">
        <v>200</v>
      </c>
      <c r="O1416" s="390" t="s">
        <v>1350</v>
      </c>
      <c r="P1416" s="373" t="s">
        <v>1350</v>
      </c>
      <c r="Q1416" s="372" t="s">
        <v>3638</v>
      </c>
      <c r="R1416" s="374">
        <v>30</v>
      </c>
      <c r="S1416" s="375">
        <v>20</v>
      </c>
      <c r="T1416" s="392">
        <v>30</v>
      </c>
      <c r="U1416" s="391" t="s">
        <v>10773</v>
      </c>
      <c r="V1416" s="376">
        <v>115.97876512621659</v>
      </c>
      <c r="W1416" s="378">
        <v>117.58301210097326</v>
      </c>
      <c r="X1416" s="377">
        <v>58.924111386405087</v>
      </c>
      <c r="Y1416" s="387" t="s">
        <v>633</v>
      </c>
      <c r="Z1416" s="395" t="s">
        <v>7853</v>
      </c>
      <c r="AA1416" s="380">
        <v>36</v>
      </c>
      <c r="AB1416" s="379" t="s">
        <v>3630</v>
      </c>
      <c r="AC1416" s="380">
        <v>0</v>
      </c>
      <c r="AD1416" s="379" t="s">
        <v>3630</v>
      </c>
      <c r="AE1416" s="394">
        <v>0</v>
      </c>
      <c r="AF1416" s="396">
        <v>0</v>
      </c>
      <c r="AG1416" s="393">
        <v>0</v>
      </c>
      <c r="AH1416" s="397" t="s">
        <v>633</v>
      </c>
      <c r="AL1416" s="525" t="s">
        <v>17165</v>
      </c>
      <c r="AM1416" s="513" t="s">
        <v>84</v>
      </c>
      <c r="AN1416" s="508">
        <v>100</v>
      </c>
      <c r="AO1416" s="514">
        <v>1570</v>
      </c>
      <c r="AP1416" s="498">
        <v>1087</v>
      </c>
      <c r="AQ1416" s="515">
        <v>483</v>
      </c>
      <c r="AR1416" s="512" t="s">
        <v>17166</v>
      </c>
      <c r="BA1416" s="338" t="s">
        <v>10781</v>
      </c>
    </row>
    <row r="1417" spans="2:53" ht="16.5" customHeight="1">
      <c r="B1417" s="398" t="s">
        <v>10776</v>
      </c>
      <c r="C1417" s="381" t="s">
        <v>10777</v>
      </c>
      <c r="D1417" s="383">
        <v>1570</v>
      </c>
      <c r="E1417" s="382" t="s">
        <v>10778</v>
      </c>
      <c r="F1417" s="369" t="s">
        <v>10779</v>
      </c>
      <c r="G1417" s="385" t="s">
        <v>10778</v>
      </c>
      <c r="H1417" s="386"/>
      <c r="I1417" s="384" t="s">
        <v>332</v>
      </c>
      <c r="J1417" s="367" t="s">
        <v>75</v>
      </c>
      <c r="K1417" s="366" t="s">
        <v>84</v>
      </c>
      <c r="L1417" s="387">
        <v>13</v>
      </c>
      <c r="M1417" s="388" t="s">
        <v>10780</v>
      </c>
      <c r="N1417" s="389">
        <v>300</v>
      </c>
      <c r="O1417" s="390" t="s">
        <v>1348</v>
      </c>
      <c r="P1417" s="373" t="s">
        <v>1348</v>
      </c>
      <c r="Q1417" s="372" t="s">
        <v>3638</v>
      </c>
      <c r="R1417" s="374">
        <v>45</v>
      </c>
      <c r="S1417" s="375">
        <v>25</v>
      </c>
      <c r="T1417" s="392">
        <v>30</v>
      </c>
      <c r="U1417" s="391" t="s">
        <v>10779</v>
      </c>
      <c r="V1417" s="376">
        <v>115.93562702026628</v>
      </c>
      <c r="W1417" s="378">
        <v>117.54850161621303</v>
      </c>
      <c r="X1417" s="377">
        <v>58.902935681760354</v>
      </c>
      <c r="Y1417" s="387" t="s">
        <v>633</v>
      </c>
      <c r="Z1417" s="395" t="s">
        <v>4557</v>
      </c>
      <c r="AA1417" s="380">
        <v>-2</v>
      </c>
      <c r="AB1417" s="379" t="s">
        <v>3630</v>
      </c>
      <c r="AC1417" s="380">
        <v>0</v>
      </c>
      <c r="AD1417" s="379" t="s">
        <v>3630</v>
      </c>
      <c r="AE1417" s="394">
        <v>0</v>
      </c>
      <c r="AF1417" s="396">
        <v>0</v>
      </c>
      <c r="AG1417" s="393">
        <v>0</v>
      </c>
      <c r="AH1417" s="397" t="s">
        <v>633</v>
      </c>
      <c r="AL1417" s="525" t="s">
        <v>17167</v>
      </c>
      <c r="AM1417" s="513" t="s">
        <v>83</v>
      </c>
      <c r="AN1417" s="508">
        <v>100</v>
      </c>
      <c r="AO1417" s="514">
        <v>1570</v>
      </c>
      <c r="AP1417" s="498">
        <v>1570</v>
      </c>
      <c r="AQ1417" s="515">
        <v>0</v>
      </c>
      <c r="AR1417" s="512" t="s">
        <v>17168</v>
      </c>
      <c r="BA1417" s="338" t="s">
        <v>10786</v>
      </c>
    </row>
    <row r="1418" spans="2:53" ht="16.5" customHeight="1">
      <c r="B1418" s="398" t="s">
        <v>10782</v>
      </c>
      <c r="C1418" s="381" t="s">
        <v>10783</v>
      </c>
      <c r="D1418" s="383">
        <v>1570</v>
      </c>
      <c r="E1418" s="382" t="s">
        <v>633</v>
      </c>
      <c r="F1418" s="369" t="s">
        <v>10784</v>
      </c>
      <c r="G1418" s="385" t="s">
        <v>10484</v>
      </c>
      <c r="H1418" s="386"/>
      <c r="I1418" s="384" t="s">
        <v>875</v>
      </c>
      <c r="J1418" s="367" t="s">
        <v>1400</v>
      </c>
      <c r="K1418" s="366" t="s">
        <v>83</v>
      </c>
      <c r="L1418" s="387">
        <v>33</v>
      </c>
      <c r="M1418" s="388" t="s">
        <v>10785</v>
      </c>
      <c r="N1418" s="389">
        <v>1000</v>
      </c>
      <c r="O1418" s="390" t="s">
        <v>1182</v>
      </c>
      <c r="P1418" s="373" t="s">
        <v>1182</v>
      </c>
      <c r="Q1418" s="372" t="s">
        <v>3814</v>
      </c>
      <c r="R1418" s="374">
        <v>25</v>
      </c>
      <c r="S1418" s="375">
        <v>35</v>
      </c>
      <c r="T1418" s="392">
        <v>20</v>
      </c>
      <c r="U1418" s="391" t="s">
        <v>10784</v>
      </c>
      <c r="V1418" s="376">
        <v>116.14471544715448</v>
      </c>
      <c r="W1418" s="378">
        <v>117.70853658536585</v>
      </c>
      <c r="X1418" s="377">
        <v>58.678373983739824</v>
      </c>
      <c r="Y1418" s="387" t="s">
        <v>633</v>
      </c>
      <c r="Z1418" s="395" t="s">
        <v>4557</v>
      </c>
      <c r="AA1418" s="380">
        <v>196</v>
      </c>
      <c r="AB1418" s="379" t="s">
        <v>3630</v>
      </c>
      <c r="AC1418" s="380">
        <v>3</v>
      </c>
      <c r="AD1418" s="379" t="s">
        <v>3630</v>
      </c>
      <c r="AE1418" s="394">
        <v>0</v>
      </c>
      <c r="AF1418" s="396">
        <v>15.364000000000001</v>
      </c>
      <c r="AG1418" s="393">
        <v>0</v>
      </c>
      <c r="AH1418" s="397" t="s">
        <v>8319</v>
      </c>
      <c r="AL1418" s="525" t="s">
        <v>17169</v>
      </c>
      <c r="AM1418" s="513" t="s">
        <v>83</v>
      </c>
      <c r="AN1418" s="508">
        <v>100</v>
      </c>
      <c r="AO1418" s="514">
        <v>1570</v>
      </c>
      <c r="AP1418" s="498">
        <v>1570</v>
      </c>
      <c r="AQ1418" s="515">
        <v>0</v>
      </c>
      <c r="AR1418" s="512" t="s">
        <v>17170</v>
      </c>
      <c r="BA1418" s="338" t="s">
        <v>10792</v>
      </c>
    </row>
    <row r="1419" spans="2:53" ht="16.5" customHeight="1">
      <c r="B1419" s="398" t="s">
        <v>10787</v>
      </c>
      <c r="C1419" s="381" t="s">
        <v>10788</v>
      </c>
      <c r="D1419" s="383">
        <v>1570</v>
      </c>
      <c r="E1419" s="382" t="s">
        <v>633</v>
      </c>
      <c r="F1419" s="369" t="s">
        <v>10789</v>
      </c>
      <c r="G1419" s="385" t="s">
        <v>10790</v>
      </c>
      <c r="H1419" s="386"/>
      <c r="I1419" s="384" t="s">
        <v>1247</v>
      </c>
      <c r="J1419" s="367" t="s">
        <v>1250</v>
      </c>
      <c r="K1419" s="366" t="s">
        <v>83</v>
      </c>
      <c r="L1419" s="387">
        <v>41</v>
      </c>
      <c r="M1419" s="388" t="s">
        <v>10791</v>
      </c>
      <c r="N1419" s="389">
        <v>100</v>
      </c>
      <c r="O1419" s="390" t="s">
        <v>1182</v>
      </c>
      <c r="P1419" s="373" t="s">
        <v>1182</v>
      </c>
      <c r="Q1419" s="372" t="s">
        <v>3814</v>
      </c>
      <c r="R1419" s="374">
        <v>25</v>
      </c>
      <c r="S1419" s="375">
        <v>40</v>
      </c>
      <c r="T1419" s="392">
        <v>15</v>
      </c>
      <c r="U1419" s="391" t="s">
        <v>10789</v>
      </c>
      <c r="V1419" s="376">
        <v>116.14062816616008</v>
      </c>
      <c r="W1419" s="378">
        <v>117.70547112462006</v>
      </c>
      <c r="X1419" s="377">
        <v>58.676950354609929</v>
      </c>
      <c r="Y1419" s="387" t="s">
        <v>633</v>
      </c>
      <c r="Z1419" s="395" t="s">
        <v>4557</v>
      </c>
      <c r="AA1419" s="380">
        <v>19.600000000000001</v>
      </c>
      <c r="AB1419" s="379" t="s">
        <v>3630</v>
      </c>
      <c r="AC1419" s="380">
        <v>0</v>
      </c>
      <c r="AD1419" s="379" t="s">
        <v>3630</v>
      </c>
      <c r="AE1419" s="394">
        <v>0</v>
      </c>
      <c r="AF1419" s="396">
        <v>1.728</v>
      </c>
      <c r="AG1419" s="393">
        <v>0</v>
      </c>
      <c r="AH1419" s="397" t="s">
        <v>10548</v>
      </c>
      <c r="AL1419" s="525" t="s">
        <v>17171</v>
      </c>
      <c r="AM1419" s="513" t="s">
        <v>84</v>
      </c>
      <c r="AN1419" s="508">
        <v>100</v>
      </c>
      <c r="AO1419" s="514">
        <v>1570</v>
      </c>
      <c r="AP1419" s="498">
        <v>1086</v>
      </c>
      <c r="AQ1419" s="515">
        <v>484</v>
      </c>
      <c r="AR1419" s="512" t="s">
        <v>17172</v>
      </c>
      <c r="BA1419" s="338" t="s">
        <v>10798</v>
      </c>
    </row>
    <row r="1420" spans="2:53" ht="16.5" customHeight="1">
      <c r="B1420" s="398" t="s">
        <v>10793</v>
      </c>
      <c r="C1420" s="381" t="s">
        <v>10794</v>
      </c>
      <c r="D1420" s="383">
        <v>1570</v>
      </c>
      <c r="E1420" s="382" t="s">
        <v>10795</v>
      </c>
      <c r="F1420" s="369" t="s">
        <v>10796</v>
      </c>
      <c r="G1420" s="385" t="s">
        <v>10795</v>
      </c>
      <c r="H1420" s="386"/>
      <c r="I1420" s="384" t="s">
        <v>332</v>
      </c>
      <c r="J1420" s="367" t="s">
        <v>152</v>
      </c>
      <c r="K1420" s="366" t="s">
        <v>84</v>
      </c>
      <c r="L1420" s="387">
        <v>12</v>
      </c>
      <c r="M1420" s="388" t="s">
        <v>10797</v>
      </c>
      <c r="N1420" s="389">
        <v>300</v>
      </c>
      <c r="O1420" s="390" t="s">
        <v>1348</v>
      </c>
      <c r="P1420" s="373" t="s">
        <v>1348</v>
      </c>
      <c r="Q1420" s="372" t="s">
        <v>3638</v>
      </c>
      <c r="R1420" s="374">
        <v>45</v>
      </c>
      <c r="S1420" s="375">
        <v>25</v>
      </c>
      <c r="T1420" s="392">
        <v>30</v>
      </c>
      <c r="U1420" s="391" t="s">
        <v>10796</v>
      </c>
      <c r="V1420" s="376">
        <v>115.88481292916062</v>
      </c>
      <c r="W1420" s="378">
        <v>117.50785034332849</v>
      </c>
      <c r="X1420" s="377">
        <v>58.878668363755445</v>
      </c>
      <c r="Y1420" s="387" t="s">
        <v>633</v>
      </c>
      <c r="Z1420" s="395" t="s">
        <v>4557</v>
      </c>
      <c r="AA1420" s="380">
        <v>-2</v>
      </c>
      <c r="AB1420" s="379" t="s">
        <v>3630</v>
      </c>
      <c r="AC1420" s="380">
        <v>0</v>
      </c>
      <c r="AD1420" s="379" t="s">
        <v>3630</v>
      </c>
      <c r="AE1420" s="394">
        <v>0</v>
      </c>
      <c r="AF1420" s="396">
        <v>0</v>
      </c>
      <c r="AG1420" s="393">
        <v>0</v>
      </c>
      <c r="AH1420" s="397" t="s">
        <v>633</v>
      </c>
      <c r="AL1420" s="525" t="s">
        <v>17173</v>
      </c>
      <c r="AM1420" s="513" t="s">
        <v>84</v>
      </c>
      <c r="AN1420" s="508">
        <v>100</v>
      </c>
      <c r="AO1420" s="514">
        <v>1570</v>
      </c>
      <c r="AP1420" s="498">
        <v>1086</v>
      </c>
      <c r="AQ1420" s="515">
        <v>484</v>
      </c>
      <c r="AR1420" s="512" t="s">
        <v>17174</v>
      </c>
      <c r="BA1420" s="338" t="s">
        <v>10803</v>
      </c>
    </row>
    <row r="1421" spans="2:53" ht="16.5" customHeight="1">
      <c r="B1421" s="398" t="s">
        <v>10799</v>
      </c>
      <c r="C1421" s="381" t="s">
        <v>10800</v>
      </c>
      <c r="D1421" s="383">
        <v>1570</v>
      </c>
      <c r="E1421" s="382" t="s">
        <v>10314</v>
      </c>
      <c r="F1421" s="369" t="s">
        <v>10801</v>
      </c>
      <c r="G1421" s="385" t="s">
        <v>10314</v>
      </c>
      <c r="H1421" s="386"/>
      <c r="I1421" s="384" t="s">
        <v>330</v>
      </c>
      <c r="J1421" s="367" t="s">
        <v>349</v>
      </c>
      <c r="K1421" s="366" t="s">
        <v>84</v>
      </c>
      <c r="L1421" s="387">
        <v>4</v>
      </c>
      <c r="M1421" s="388" t="s">
        <v>10802</v>
      </c>
      <c r="N1421" s="389">
        <v>200</v>
      </c>
      <c r="O1421" s="390" t="s">
        <v>1350</v>
      </c>
      <c r="P1421" s="373" t="s">
        <v>1350</v>
      </c>
      <c r="Q1421" s="372" t="s">
        <v>3638</v>
      </c>
      <c r="R1421" s="374">
        <v>30</v>
      </c>
      <c r="S1421" s="375">
        <v>20</v>
      </c>
      <c r="T1421" s="392">
        <v>30</v>
      </c>
      <c r="U1421" s="391" t="s">
        <v>10801</v>
      </c>
      <c r="V1421" s="376">
        <v>115.86999048612184</v>
      </c>
      <c r="W1421" s="378">
        <v>117.49599238889746</v>
      </c>
      <c r="X1421" s="377">
        <v>58.872008562490365</v>
      </c>
      <c r="Y1421" s="387" t="s">
        <v>633</v>
      </c>
      <c r="Z1421" s="395" t="s">
        <v>7853</v>
      </c>
      <c r="AA1421" s="380">
        <v>36</v>
      </c>
      <c r="AB1421" s="379" t="s">
        <v>3630</v>
      </c>
      <c r="AC1421" s="380">
        <v>0</v>
      </c>
      <c r="AD1421" s="379" t="s">
        <v>3630</v>
      </c>
      <c r="AE1421" s="394">
        <v>0</v>
      </c>
      <c r="AF1421" s="396">
        <v>0</v>
      </c>
      <c r="AG1421" s="393">
        <v>0</v>
      </c>
      <c r="AH1421" s="397" t="s">
        <v>633</v>
      </c>
      <c r="AL1421" s="525" t="s">
        <v>17175</v>
      </c>
      <c r="AM1421" s="513" t="s">
        <v>84</v>
      </c>
      <c r="AN1421" s="508">
        <v>100</v>
      </c>
      <c r="AO1421" s="514">
        <v>1570</v>
      </c>
      <c r="AP1421" s="498">
        <v>1088</v>
      </c>
      <c r="AQ1421" s="515">
        <v>482</v>
      </c>
      <c r="AR1421" s="512" t="s">
        <v>17176</v>
      </c>
      <c r="BA1421" s="338" t="s">
        <v>10810</v>
      </c>
    </row>
    <row r="1422" spans="2:53" ht="16.5" customHeight="1">
      <c r="B1422" s="398" t="s">
        <v>10804</v>
      </c>
      <c r="C1422" s="381" t="s">
        <v>10805</v>
      </c>
      <c r="D1422" s="383">
        <v>1570</v>
      </c>
      <c r="E1422" s="382" t="s">
        <v>10806</v>
      </c>
      <c r="F1422" s="369" t="s">
        <v>10807</v>
      </c>
      <c r="G1422" s="385" t="s">
        <v>10808</v>
      </c>
      <c r="H1422" s="386"/>
      <c r="I1422" s="384" t="s">
        <v>1247</v>
      </c>
      <c r="J1422" s="367" t="s">
        <v>1257</v>
      </c>
      <c r="K1422" s="366" t="s">
        <v>84</v>
      </c>
      <c r="L1422" s="387">
        <v>13</v>
      </c>
      <c r="M1422" s="388" t="s">
        <v>10809</v>
      </c>
      <c r="N1422" s="389">
        <v>100</v>
      </c>
      <c r="O1422" s="390" t="s">
        <v>1182</v>
      </c>
      <c r="P1422" s="373" t="s">
        <v>1182</v>
      </c>
      <c r="Q1422" s="372" t="s">
        <v>3814</v>
      </c>
      <c r="R1422" s="374">
        <v>40</v>
      </c>
      <c r="S1422" s="375">
        <v>30</v>
      </c>
      <c r="T1422" s="392">
        <v>10</v>
      </c>
      <c r="U1422" s="391" t="s">
        <v>10807</v>
      </c>
      <c r="V1422" s="376">
        <v>116.1</v>
      </c>
      <c r="W1422" s="378">
        <v>117.675</v>
      </c>
      <c r="X1422" s="377">
        <v>58.972500000000018</v>
      </c>
      <c r="Y1422" s="387" t="s">
        <v>633</v>
      </c>
      <c r="Z1422" s="395" t="s">
        <v>4557</v>
      </c>
      <c r="AA1422" s="380">
        <v>19.600000000000001</v>
      </c>
      <c r="AB1422" s="379" t="s">
        <v>3630</v>
      </c>
      <c r="AC1422" s="380">
        <v>0</v>
      </c>
      <c r="AD1422" s="379" t="s">
        <v>3630</v>
      </c>
      <c r="AE1422" s="394">
        <v>0</v>
      </c>
      <c r="AF1422" s="396">
        <v>0</v>
      </c>
      <c r="AG1422" s="393">
        <v>0</v>
      </c>
      <c r="AH1422" s="397" t="s">
        <v>633</v>
      </c>
      <c r="AL1422" s="525" t="s">
        <v>17177</v>
      </c>
      <c r="AM1422" s="513" t="s">
        <v>84</v>
      </c>
      <c r="AN1422" s="508">
        <v>100</v>
      </c>
      <c r="AO1422" s="514">
        <v>1570</v>
      </c>
      <c r="AP1422" s="498">
        <v>1088</v>
      </c>
      <c r="AQ1422" s="515">
        <v>482</v>
      </c>
      <c r="AR1422" s="512" t="s">
        <v>17176</v>
      </c>
      <c r="BA1422" s="338" t="s">
        <v>10811</v>
      </c>
    </row>
    <row r="1423" spans="2:53" ht="16.5" customHeight="1">
      <c r="B1423" s="398" t="s">
        <v>10804</v>
      </c>
      <c r="C1423" s="381" t="s">
        <v>10805</v>
      </c>
      <c r="D1423" s="383">
        <v>1570</v>
      </c>
      <c r="E1423" s="382" t="s">
        <v>10806</v>
      </c>
      <c r="F1423" s="369" t="s">
        <v>10807</v>
      </c>
      <c r="G1423" s="385" t="s">
        <v>10808</v>
      </c>
      <c r="H1423" s="386"/>
      <c r="I1423" s="384" t="s">
        <v>1247</v>
      </c>
      <c r="J1423" s="367" t="s">
        <v>1258</v>
      </c>
      <c r="K1423" s="366" t="s">
        <v>84</v>
      </c>
      <c r="L1423" s="387">
        <v>30</v>
      </c>
      <c r="M1423" s="388" t="s">
        <v>10809</v>
      </c>
      <c r="N1423" s="389">
        <v>100</v>
      </c>
      <c r="O1423" s="390" t="s">
        <v>1182</v>
      </c>
      <c r="P1423" s="373" t="s">
        <v>1182</v>
      </c>
      <c r="Q1423" s="372" t="s">
        <v>3814</v>
      </c>
      <c r="R1423" s="374">
        <v>40</v>
      </c>
      <c r="S1423" s="375">
        <v>30</v>
      </c>
      <c r="T1423" s="392">
        <v>10</v>
      </c>
      <c r="U1423" s="391" t="s">
        <v>10807</v>
      </c>
      <c r="V1423" s="376">
        <v>116.1</v>
      </c>
      <c r="W1423" s="378">
        <v>117.675</v>
      </c>
      <c r="X1423" s="377">
        <v>58.972500000000018</v>
      </c>
      <c r="Y1423" s="387" t="s">
        <v>633</v>
      </c>
      <c r="Z1423" s="395" t="s">
        <v>4557</v>
      </c>
      <c r="AA1423" s="380">
        <v>19.600000000000001</v>
      </c>
      <c r="AB1423" s="379" t="s">
        <v>3630</v>
      </c>
      <c r="AC1423" s="380">
        <v>0</v>
      </c>
      <c r="AD1423" s="379" t="s">
        <v>3630</v>
      </c>
      <c r="AE1423" s="394">
        <v>0</v>
      </c>
      <c r="AF1423" s="396">
        <v>0</v>
      </c>
      <c r="AG1423" s="393">
        <v>0</v>
      </c>
      <c r="AH1423" s="397" t="s">
        <v>633</v>
      </c>
      <c r="AL1423" s="525" t="s">
        <v>17178</v>
      </c>
      <c r="AM1423" s="513" t="s">
        <v>84</v>
      </c>
      <c r="AN1423" s="508">
        <v>100</v>
      </c>
      <c r="AO1423" s="514">
        <v>1570</v>
      </c>
      <c r="AP1423" s="498">
        <v>1088</v>
      </c>
      <c r="AQ1423" s="515">
        <v>482</v>
      </c>
      <c r="AR1423" s="512" t="s">
        <v>17179</v>
      </c>
      <c r="BA1423" s="338" t="s">
        <v>10815</v>
      </c>
    </row>
    <row r="1424" spans="2:53" ht="16.5" customHeight="1">
      <c r="B1424" s="398" t="s">
        <v>10804</v>
      </c>
      <c r="C1424" s="381" t="s">
        <v>10805</v>
      </c>
      <c r="D1424" s="383">
        <v>1570</v>
      </c>
      <c r="E1424" s="382" t="s">
        <v>10806</v>
      </c>
      <c r="F1424" s="369" t="s">
        <v>10812</v>
      </c>
      <c r="G1424" s="385" t="s">
        <v>10813</v>
      </c>
      <c r="H1424" s="386"/>
      <c r="I1424" s="384" t="s">
        <v>862</v>
      </c>
      <c r="J1424" s="367" t="s">
        <v>872</v>
      </c>
      <c r="K1424" s="366" t="s">
        <v>84</v>
      </c>
      <c r="L1424" s="387">
        <v>16</v>
      </c>
      <c r="M1424" s="388" t="s">
        <v>10814</v>
      </c>
      <c r="N1424" s="389">
        <v>1000</v>
      </c>
      <c r="O1424" s="390" t="s">
        <v>1348</v>
      </c>
      <c r="P1424" s="373" t="s">
        <v>1349</v>
      </c>
      <c r="Q1424" s="372" t="s">
        <v>3638</v>
      </c>
      <c r="R1424" s="374">
        <v>30</v>
      </c>
      <c r="S1424" s="375">
        <v>25</v>
      </c>
      <c r="T1424" s="392">
        <v>25</v>
      </c>
      <c r="U1424" s="391" t="s">
        <v>10812</v>
      </c>
      <c r="V1424" s="376">
        <v>116.09158249158247</v>
      </c>
      <c r="W1424" s="378">
        <v>117.66868686868686</v>
      </c>
      <c r="X1424" s="377">
        <v>58.969865319865328</v>
      </c>
      <c r="Y1424" s="387">
        <v>59.04</v>
      </c>
      <c r="Z1424" s="395" t="s">
        <v>4557</v>
      </c>
      <c r="AA1424" s="380">
        <v>198</v>
      </c>
      <c r="AB1424" s="379" t="s">
        <v>3630</v>
      </c>
      <c r="AC1424" s="380">
        <v>10</v>
      </c>
      <c r="AD1424" s="379" t="s">
        <v>3630</v>
      </c>
      <c r="AE1424" s="394">
        <v>0</v>
      </c>
      <c r="AF1424" s="396">
        <v>0</v>
      </c>
      <c r="AG1424" s="393">
        <v>0</v>
      </c>
      <c r="AH1424" s="397" t="s">
        <v>633</v>
      </c>
      <c r="AL1424" s="525" t="s">
        <v>17180</v>
      </c>
      <c r="AM1424" s="513" t="s">
        <v>83</v>
      </c>
      <c r="AN1424" s="508">
        <v>100</v>
      </c>
      <c r="AO1424" s="514">
        <v>1570</v>
      </c>
      <c r="AP1424" s="498">
        <v>1570</v>
      </c>
      <c r="AQ1424" s="515">
        <v>0</v>
      </c>
      <c r="AR1424" s="512" t="s">
        <v>17181</v>
      </c>
      <c r="BA1424" s="338" t="s">
        <v>10820</v>
      </c>
    </row>
    <row r="1425" spans="2:53" ht="16.5" customHeight="1">
      <c r="B1425" s="398" t="s">
        <v>10816</v>
      </c>
      <c r="C1425" s="381" t="s">
        <v>10817</v>
      </c>
      <c r="D1425" s="383">
        <v>1570</v>
      </c>
      <c r="E1425" s="382" t="s">
        <v>633</v>
      </c>
      <c r="F1425" s="369" t="s">
        <v>10812</v>
      </c>
      <c r="G1425" s="385" t="s">
        <v>10321</v>
      </c>
      <c r="H1425" s="386"/>
      <c r="I1425" s="384" t="s">
        <v>875</v>
      </c>
      <c r="J1425" s="367" t="s">
        <v>133</v>
      </c>
      <c r="K1425" s="366" t="s">
        <v>83</v>
      </c>
      <c r="L1425" s="387">
        <v>37</v>
      </c>
      <c r="M1425" s="388" t="s">
        <v>10819</v>
      </c>
      <c r="N1425" s="389">
        <v>1000</v>
      </c>
      <c r="O1425" s="390" t="s">
        <v>1182</v>
      </c>
      <c r="P1425" s="373" t="s">
        <v>1182</v>
      </c>
      <c r="Q1425" s="372" t="s">
        <v>3814</v>
      </c>
      <c r="R1425" s="374">
        <v>25</v>
      </c>
      <c r="S1425" s="375">
        <v>35</v>
      </c>
      <c r="T1425" s="392">
        <v>20</v>
      </c>
      <c r="U1425" s="391" t="s">
        <v>10812</v>
      </c>
      <c r="V1425" s="376">
        <v>116.09593495934959</v>
      </c>
      <c r="W1425" s="378">
        <v>117.6719512195122</v>
      </c>
      <c r="X1425" s="377">
        <v>58.656056910569099</v>
      </c>
      <c r="Y1425" s="387" t="s">
        <v>633</v>
      </c>
      <c r="Z1425" s="395" t="s">
        <v>4557</v>
      </c>
      <c r="AA1425" s="380">
        <v>196</v>
      </c>
      <c r="AB1425" s="379" t="s">
        <v>3630</v>
      </c>
      <c r="AC1425" s="380">
        <v>3</v>
      </c>
      <c r="AD1425" s="379" t="s">
        <v>3630</v>
      </c>
      <c r="AE1425" s="394">
        <v>0</v>
      </c>
      <c r="AF1425" s="396">
        <v>15.348000000000001</v>
      </c>
      <c r="AG1425" s="393">
        <v>0</v>
      </c>
      <c r="AH1425" s="397" t="s">
        <v>8319</v>
      </c>
      <c r="AL1425" s="525" t="s">
        <v>17182</v>
      </c>
      <c r="AM1425" s="513" t="s">
        <v>83</v>
      </c>
      <c r="AN1425" s="508">
        <v>100</v>
      </c>
      <c r="AO1425" s="514">
        <v>1570</v>
      </c>
      <c r="AP1425" s="498">
        <v>1570</v>
      </c>
      <c r="AQ1425" s="515">
        <v>0</v>
      </c>
      <c r="AR1425" s="512" t="s">
        <v>17183</v>
      </c>
      <c r="BA1425" s="338" t="s">
        <v>10826</v>
      </c>
    </row>
    <row r="1426" spans="2:53" ht="16.5" customHeight="1">
      <c r="B1426" s="398" t="s">
        <v>10821</v>
      </c>
      <c r="C1426" s="381" t="s">
        <v>10822</v>
      </c>
      <c r="D1426" s="383">
        <v>1570</v>
      </c>
      <c r="E1426" s="382" t="s">
        <v>633</v>
      </c>
      <c r="F1426" s="369" t="s">
        <v>10823</v>
      </c>
      <c r="G1426" s="385" t="s">
        <v>10824</v>
      </c>
      <c r="H1426" s="386"/>
      <c r="I1426" s="384" t="s">
        <v>331</v>
      </c>
      <c r="J1426" s="367" t="s">
        <v>968</v>
      </c>
      <c r="K1426" s="366" t="s">
        <v>83</v>
      </c>
      <c r="L1426" s="387">
        <v>4</v>
      </c>
      <c r="M1426" s="388" t="s">
        <v>10825</v>
      </c>
      <c r="N1426" s="389">
        <v>1000</v>
      </c>
      <c r="O1426" s="390" t="s">
        <v>1348</v>
      </c>
      <c r="P1426" s="373" t="s">
        <v>1349</v>
      </c>
      <c r="Q1426" s="372" t="s">
        <v>3638</v>
      </c>
      <c r="R1426" s="374">
        <v>25</v>
      </c>
      <c r="S1426" s="375">
        <v>38</v>
      </c>
      <c r="T1426" s="392">
        <v>25</v>
      </c>
      <c r="U1426" s="391" t="s">
        <v>10823</v>
      </c>
      <c r="V1426" s="376">
        <v>116.0754716981132</v>
      </c>
      <c r="W1426" s="378">
        <v>117.65660377358491</v>
      </c>
      <c r="X1426" s="377">
        <v>58.648962264150931</v>
      </c>
      <c r="Y1426" s="387">
        <v>58.35</v>
      </c>
      <c r="Z1426" s="395" t="s">
        <v>4557</v>
      </c>
      <c r="AA1426" s="380">
        <v>121.25</v>
      </c>
      <c r="AB1426" s="379" t="s">
        <v>3630</v>
      </c>
      <c r="AC1426" s="380">
        <v>10</v>
      </c>
      <c r="AD1426" s="379" t="s">
        <v>3630</v>
      </c>
      <c r="AE1426" s="394">
        <v>0</v>
      </c>
      <c r="AF1426" s="396">
        <v>0</v>
      </c>
      <c r="AG1426" s="393">
        <v>0</v>
      </c>
      <c r="AH1426" s="397" t="s">
        <v>633</v>
      </c>
      <c r="AL1426" s="525" t="s">
        <v>17184</v>
      </c>
      <c r="AM1426" s="513" t="s">
        <v>84</v>
      </c>
      <c r="AN1426" s="508">
        <v>100</v>
      </c>
      <c r="AO1426" s="514">
        <v>1570</v>
      </c>
      <c r="AP1426" s="498">
        <v>1088</v>
      </c>
      <c r="AQ1426" s="515">
        <v>482</v>
      </c>
      <c r="AR1426" s="512" t="s">
        <v>17185</v>
      </c>
      <c r="BA1426" s="338" t="s">
        <v>10829</v>
      </c>
    </row>
    <row r="1427" spans="2:53" ht="16.5" customHeight="1">
      <c r="B1427" s="398" t="s">
        <v>10821</v>
      </c>
      <c r="C1427" s="381" t="s">
        <v>10822</v>
      </c>
      <c r="D1427" s="383">
        <v>1570</v>
      </c>
      <c r="E1427" s="382" t="s">
        <v>10824</v>
      </c>
      <c r="F1427" s="369" t="s">
        <v>10823</v>
      </c>
      <c r="G1427" s="385" t="s">
        <v>10827</v>
      </c>
      <c r="H1427" s="386"/>
      <c r="I1427" s="384" t="s">
        <v>342</v>
      </c>
      <c r="J1427" s="367" t="s">
        <v>174</v>
      </c>
      <c r="K1427" s="366" t="s">
        <v>84</v>
      </c>
      <c r="L1427" s="387">
        <v>10</v>
      </c>
      <c r="M1427" s="388" t="s">
        <v>9727</v>
      </c>
      <c r="N1427" s="389">
        <v>1000</v>
      </c>
      <c r="O1427" s="390" t="s">
        <v>1182</v>
      </c>
      <c r="P1427" s="373" t="s">
        <v>1182</v>
      </c>
      <c r="Q1427" s="372" t="s">
        <v>3814</v>
      </c>
      <c r="R1427" s="374">
        <v>30</v>
      </c>
      <c r="S1427" s="375">
        <v>20</v>
      </c>
      <c r="T1427" s="392">
        <v>20</v>
      </c>
      <c r="U1427" s="391" t="s">
        <v>10823</v>
      </c>
      <c r="V1427" s="376">
        <v>116.07619047619048</v>
      </c>
      <c r="W1427" s="378">
        <v>117.65714285714286</v>
      </c>
      <c r="X1427" s="377">
        <v>58.963333333333345</v>
      </c>
      <c r="Y1427" s="387" t="s">
        <v>633</v>
      </c>
      <c r="Z1427" s="395" t="s">
        <v>4557</v>
      </c>
      <c r="AA1427" s="380">
        <v>291</v>
      </c>
      <c r="AB1427" s="379" t="s">
        <v>3630</v>
      </c>
      <c r="AC1427" s="380">
        <v>3</v>
      </c>
      <c r="AD1427" s="379" t="s">
        <v>3630</v>
      </c>
      <c r="AE1427" s="394">
        <v>0</v>
      </c>
      <c r="AF1427" s="396">
        <v>0</v>
      </c>
      <c r="AG1427" s="393">
        <v>0</v>
      </c>
      <c r="AH1427" s="397" t="s">
        <v>633</v>
      </c>
      <c r="AL1427" s="525" t="s">
        <v>17186</v>
      </c>
      <c r="AM1427" s="513" t="s">
        <v>84</v>
      </c>
      <c r="AN1427" s="508">
        <v>100</v>
      </c>
      <c r="AO1427" s="514">
        <v>1570</v>
      </c>
      <c r="AP1427" s="498">
        <v>1088</v>
      </c>
      <c r="AQ1427" s="515">
        <v>482</v>
      </c>
      <c r="AR1427" s="512" t="s">
        <v>17187</v>
      </c>
      <c r="BA1427" s="338" t="s">
        <v>10837</v>
      </c>
    </row>
    <row r="1428" spans="2:53" ht="16.5" customHeight="1">
      <c r="B1428" s="398" t="s">
        <v>10830</v>
      </c>
      <c r="C1428" s="381" t="s">
        <v>10831</v>
      </c>
      <c r="D1428" s="383">
        <v>1570</v>
      </c>
      <c r="E1428" s="382" t="s">
        <v>10832</v>
      </c>
      <c r="F1428" s="369" t="s">
        <v>10833</v>
      </c>
      <c r="G1428" s="385" t="s">
        <v>10834</v>
      </c>
      <c r="H1428" s="386"/>
      <c r="I1428" s="384" t="s">
        <v>1138</v>
      </c>
      <c r="J1428" s="367" t="s">
        <v>1149</v>
      </c>
      <c r="K1428" s="366" t="s">
        <v>84</v>
      </c>
      <c r="L1428" s="387">
        <v>7</v>
      </c>
      <c r="M1428" s="388" t="s">
        <v>10836</v>
      </c>
      <c r="N1428" s="389">
        <v>1000</v>
      </c>
      <c r="O1428" s="390" t="s">
        <v>1182</v>
      </c>
      <c r="P1428" s="373" t="s">
        <v>1182</v>
      </c>
      <c r="Q1428" s="372" t="s">
        <v>3638</v>
      </c>
      <c r="R1428" s="374">
        <v>35</v>
      </c>
      <c r="S1428" s="375">
        <v>30</v>
      </c>
      <c r="T1428" s="392">
        <v>25</v>
      </c>
      <c r="U1428" s="391" t="s">
        <v>10833</v>
      </c>
      <c r="V1428" s="376">
        <v>116.06666666666666</v>
      </c>
      <c r="W1428" s="378">
        <v>117.65</v>
      </c>
      <c r="X1428" s="377">
        <v>58.956666666666663</v>
      </c>
      <c r="Y1428" s="387" t="s">
        <v>633</v>
      </c>
      <c r="Z1428" s="395" t="s">
        <v>4557</v>
      </c>
      <c r="AA1428" s="380">
        <v>98</v>
      </c>
      <c r="AB1428" s="379" t="s">
        <v>3630</v>
      </c>
      <c r="AC1428" s="380">
        <v>0</v>
      </c>
      <c r="AD1428" s="379" t="s">
        <v>3630</v>
      </c>
      <c r="AE1428" s="394">
        <v>0</v>
      </c>
      <c r="AF1428" s="396">
        <v>0</v>
      </c>
      <c r="AG1428" s="393">
        <v>0</v>
      </c>
      <c r="AH1428" s="397" t="s">
        <v>633</v>
      </c>
      <c r="AL1428" s="525" t="s">
        <v>17188</v>
      </c>
      <c r="AM1428" s="513" t="s">
        <v>83</v>
      </c>
      <c r="AN1428" s="508">
        <v>100</v>
      </c>
      <c r="AO1428" s="514">
        <v>1570</v>
      </c>
      <c r="AP1428" s="498">
        <v>1570</v>
      </c>
      <c r="AQ1428" s="515">
        <v>0</v>
      </c>
      <c r="AR1428" s="512" t="s">
        <v>17189</v>
      </c>
      <c r="BA1428" s="338" t="s">
        <v>10841</v>
      </c>
    </row>
    <row r="1429" spans="2:53" ht="16.5" customHeight="1">
      <c r="B1429" s="398" t="s">
        <v>10838</v>
      </c>
      <c r="C1429" s="381" t="s">
        <v>10839</v>
      </c>
      <c r="D1429" s="383">
        <v>1570</v>
      </c>
      <c r="E1429" s="382" t="s">
        <v>633</v>
      </c>
      <c r="F1429" s="369" t="s">
        <v>10833</v>
      </c>
      <c r="G1429" s="385" t="s">
        <v>10832</v>
      </c>
      <c r="H1429" s="386"/>
      <c r="I1429" s="384" t="s">
        <v>357</v>
      </c>
      <c r="J1429" s="367" t="s">
        <v>729</v>
      </c>
      <c r="K1429" s="366" t="s">
        <v>83</v>
      </c>
      <c r="L1429" s="387">
        <v>23</v>
      </c>
      <c r="M1429" s="388" t="s">
        <v>10840</v>
      </c>
      <c r="N1429" s="389">
        <v>700</v>
      </c>
      <c r="O1429" s="390" t="s">
        <v>1350</v>
      </c>
      <c r="P1429" s="373" t="s">
        <v>1351</v>
      </c>
      <c r="Q1429" s="372" t="s">
        <v>3638</v>
      </c>
      <c r="R1429" s="374">
        <v>20</v>
      </c>
      <c r="S1429" s="375">
        <v>35</v>
      </c>
      <c r="T1429" s="392">
        <v>30</v>
      </c>
      <c r="U1429" s="391" t="s">
        <v>10833</v>
      </c>
      <c r="V1429" s="376">
        <v>116.06494981362168</v>
      </c>
      <c r="W1429" s="378">
        <v>117.64871236021627</v>
      </c>
      <c r="X1429" s="377">
        <v>58.64316891308102</v>
      </c>
      <c r="Y1429" s="387">
        <v>60.41</v>
      </c>
      <c r="Z1429" s="395" t="s">
        <v>3639</v>
      </c>
      <c r="AA1429" s="380">
        <v>105</v>
      </c>
      <c r="AB1429" s="379" t="s">
        <v>3630</v>
      </c>
      <c r="AC1429" s="380">
        <v>0</v>
      </c>
      <c r="AD1429" s="379" t="s">
        <v>3630</v>
      </c>
      <c r="AE1429" s="394">
        <v>0</v>
      </c>
      <c r="AF1429" s="396">
        <v>0</v>
      </c>
      <c r="AG1429" s="393">
        <v>0</v>
      </c>
      <c r="AH1429" s="397" t="s">
        <v>633</v>
      </c>
      <c r="AL1429" s="525" t="s">
        <v>17190</v>
      </c>
      <c r="AM1429" s="513" t="s">
        <v>83</v>
      </c>
      <c r="AN1429" s="508">
        <v>100</v>
      </c>
      <c r="AO1429" s="514">
        <v>1570</v>
      </c>
      <c r="AP1429" s="498">
        <v>1570</v>
      </c>
      <c r="AQ1429" s="515">
        <v>0</v>
      </c>
      <c r="AR1429" s="512" t="s">
        <v>17191</v>
      </c>
      <c r="BA1429" s="338" t="s">
        <v>10845</v>
      </c>
    </row>
    <row r="1430" spans="2:53" ht="16.5" customHeight="1">
      <c r="B1430" s="398" t="s">
        <v>10838</v>
      </c>
      <c r="C1430" s="381" t="s">
        <v>10839</v>
      </c>
      <c r="D1430" s="383">
        <v>1570</v>
      </c>
      <c r="E1430" s="382" t="s">
        <v>633</v>
      </c>
      <c r="F1430" s="369" t="s">
        <v>10842</v>
      </c>
      <c r="G1430" s="385" t="s">
        <v>10843</v>
      </c>
      <c r="H1430" s="386"/>
      <c r="I1430" s="384" t="s">
        <v>501</v>
      </c>
      <c r="J1430" s="367" t="s">
        <v>1438</v>
      </c>
      <c r="K1430" s="366" t="s">
        <v>83</v>
      </c>
      <c r="L1430" s="387">
        <v>19</v>
      </c>
      <c r="M1430" s="388" t="s">
        <v>10844</v>
      </c>
      <c r="N1430" s="389">
        <v>1000</v>
      </c>
      <c r="O1430" s="390" t="s">
        <v>1348</v>
      </c>
      <c r="P1430" s="373" t="s">
        <v>1349</v>
      </c>
      <c r="Q1430" s="372" t="s">
        <v>3638</v>
      </c>
      <c r="R1430" s="374">
        <v>20</v>
      </c>
      <c r="S1430" s="375">
        <v>35</v>
      </c>
      <c r="T1430" s="392">
        <v>25</v>
      </c>
      <c r="U1430" s="391" t="s">
        <v>10842</v>
      </c>
      <c r="V1430" s="376">
        <v>116.06182965299685</v>
      </c>
      <c r="W1430" s="378">
        <v>117.64637223974765</v>
      </c>
      <c r="X1430" s="377">
        <v>58.640899053627763</v>
      </c>
      <c r="Y1430" s="387">
        <v>58.339999999999996</v>
      </c>
      <c r="Z1430" s="395" t="s">
        <v>4557</v>
      </c>
      <c r="AA1430" s="380">
        <v>195</v>
      </c>
      <c r="AB1430" s="379" t="s">
        <v>3630</v>
      </c>
      <c r="AC1430" s="380">
        <v>10</v>
      </c>
      <c r="AD1430" s="379" t="s">
        <v>3630</v>
      </c>
      <c r="AE1430" s="394">
        <v>0</v>
      </c>
      <c r="AF1430" s="396">
        <v>0</v>
      </c>
      <c r="AG1430" s="393">
        <v>0</v>
      </c>
      <c r="AH1430" s="397" t="s">
        <v>633</v>
      </c>
      <c r="AL1430" s="525" t="s">
        <v>17192</v>
      </c>
      <c r="AM1430" s="513" t="s">
        <v>83</v>
      </c>
      <c r="AN1430" s="508">
        <v>100</v>
      </c>
      <c r="AO1430" s="514">
        <v>1570</v>
      </c>
      <c r="AP1430" s="498">
        <v>1570</v>
      </c>
      <c r="AQ1430" s="515">
        <v>0</v>
      </c>
      <c r="AR1430" s="512" t="s">
        <v>17193</v>
      </c>
      <c r="BA1430" s="338" t="s">
        <v>10851</v>
      </c>
    </row>
    <row r="1431" spans="2:53" ht="16.5" customHeight="1">
      <c r="B1431" s="398" t="s">
        <v>10846</v>
      </c>
      <c r="C1431" s="381" t="s">
        <v>10847</v>
      </c>
      <c r="D1431" s="383">
        <v>1570</v>
      </c>
      <c r="E1431" s="382" t="s">
        <v>633</v>
      </c>
      <c r="F1431" s="369" t="s">
        <v>10848</v>
      </c>
      <c r="G1431" s="385" t="s">
        <v>10849</v>
      </c>
      <c r="H1431" s="386"/>
      <c r="I1431" s="384" t="s">
        <v>862</v>
      </c>
      <c r="J1431" s="367" t="s">
        <v>97</v>
      </c>
      <c r="K1431" s="366" t="s">
        <v>83</v>
      </c>
      <c r="L1431" s="387">
        <v>17</v>
      </c>
      <c r="M1431" s="388" t="s">
        <v>10850</v>
      </c>
      <c r="N1431" s="389">
        <v>1000</v>
      </c>
      <c r="O1431" s="390" t="s">
        <v>1348</v>
      </c>
      <c r="P1431" s="373" t="s">
        <v>1349</v>
      </c>
      <c r="Q1431" s="372" t="s">
        <v>3638</v>
      </c>
      <c r="R1431" s="374">
        <v>20</v>
      </c>
      <c r="S1431" s="375">
        <v>35</v>
      </c>
      <c r="T1431" s="392">
        <v>25</v>
      </c>
      <c r="U1431" s="391" t="s">
        <v>10848</v>
      </c>
      <c r="V1431" s="376">
        <v>116.04164037854892</v>
      </c>
      <c r="W1431" s="378">
        <v>117.63123028391169</v>
      </c>
      <c r="X1431" s="377">
        <v>58.633564668769694</v>
      </c>
      <c r="Y1431" s="387">
        <v>58.33</v>
      </c>
      <c r="Z1431" s="395" t="s">
        <v>4557</v>
      </c>
      <c r="AA1431" s="380">
        <v>198</v>
      </c>
      <c r="AB1431" s="379" t="s">
        <v>3630</v>
      </c>
      <c r="AC1431" s="380">
        <v>10</v>
      </c>
      <c r="AD1431" s="379" t="s">
        <v>3630</v>
      </c>
      <c r="AE1431" s="394">
        <v>0</v>
      </c>
      <c r="AF1431" s="396">
        <v>0</v>
      </c>
      <c r="AG1431" s="393">
        <v>0</v>
      </c>
      <c r="AH1431" s="397" t="s">
        <v>633</v>
      </c>
      <c r="AL1431" s="525" t="s">
        <v>17194</v>
      </c>
      <c r="AM1431" s="513" t="s">
        <v>83</v>
      </c>
      <c r="AN1431" s="508">
        <v>100</v>
      </c>
      <c r="AO1431" s="514">
        <v>1570</v>
      </c>
      <c r="AP1431" s="498">
        <v>1570</v>
      </c>
      <c r="AQ1431" s="515">
        <v>0</v>
      </c>
      <c r="AR1431" s="512" t="s">
        <v>17195</v>
      </c>
      <c r="BA1431" s="338" t="s">
        <v>10858</v>
      </c>
    </row>
    <row r="1432" spans="2:53" ht="16.5" customHeight="1">
      <c r="B1432" s="398" t="s">
        <v>10852</v>
      </c>
      <c r="C1432" s="381" t="s">
        <v>10853</v>
      </c>
      <c r="D1432" s="383">
        <v>1570</v>
      </c>
      <c r="E1432" s="382" t="s">
        <v>10412</v>
      </c>
      <c r="F1432" s="369" t="s">
        <v>10854</v>
      </c>
      <c r="G1432" s="385" t="s">
        <v>10746</v>
      </c>
      <c r="H1432" s="386"/>
      <c r="I1432" s="384" t="s">
        <v>404</v>
      </c>
      <c r="J1432" s="367" t="s">
        <v>1449</v>
      </c>
      <c r="K1432" s="366" t="s">
        <v>83</v>
      </c>
      <c r="L1432" s="387">
        <v>52</v>
      </c>
      <c r="M1432" s="388" t="s">
        <v>10856</v>
      </c>
      <c r="N1432" s="389">
        <v>1000</v>
      </c>
      <c r="O1432" s="390" t="s">
        <v>1182</v>
      </c>
      <c r="P1432" s="373" t="s">
        <v>1182</v>
      </c>
      <c r="Q1432" s="372" t="s">
        <v>3814</v>
      </c>
      <c r="R1432" s="374">
        <v>30</v>
      </c>
      <c r="S1432" s="375">
        <v>30</v>
      </c>
      <c r="T1432" s="392">
        <v>20</v>
      </c>
      <c r="U1432" s="391" t="s">
        <v>10854</v>
      </c>
      <c r="V1432" s="376">
        <v>116.01975308641975</v>
      </c>
      <c r="W1432" s="378">
        <v>117.61481481481481</v>
      </c>
      <c r="X1432" s="377">
        <v>58.937716049382708</v>
      </c>
      <c r="Y1432" s="387" t="s">
        <v>633</v>
      </c>
      <c r="Z1432" s="395" t="s">
        <v>4557</v>
      </c>
      <c r="AA1432" s="380">
        <v>195</v>
      </c>
      <c r="AB1432" s="379" t="s">
        <v>3630</v>
      </c>
      <c r="AC1432" s="380">
        <v>10</v>
      </c>
      <c r="AD1432" s="379" t="s">
        <v>3630</v>
      </c>
      <c r="AE1432" s="394">
        <v>0</v>
      </c>
      <c r="AF1432" s="396">
        <v>7.6630000000000003</v>
      </c>
      <c r="AG1432" s="393">
        <v>0</v>
      </c>
      <c r="AH1432" s="397" t="s">
        <v>10857</v>
      </c>
      <c r="AL1432" s="525" t="s">
        <v>17196</v>
      </c>
      <c r="AM1432" s="513" t="s">
        <v>84</v>
      </c>
      <c r="AN1432" s="508">
        <v>100</v>
      </c>
      <c r="AO1432" s="514">
        <v>1570</v>
      </c>
      <c r="AP1432" s="498">
        <v>1087</v>
      </c>
      <c r="AQ1432" s="515">
        <v>483</v>
      </c>
      <c r="AR1432" s="512" t="s">
        <v>17197</v>
      </c>
      <c r="BA1432" s="338" t="s">
        <v>10861</v>
      </c>
    </row>
    <row r="1433" spans="2:53" ht="16.5" customHeight="1">
      <c r="B1433" s="398" t="s">
        <v>10852</v>
      </c>
      <c r="C1433" s="381" t="s">
        <v>10853</v>
      </c>
      <c r="D1433" s="383">
        <v>1570</v>
      </c>
      <c r="E1433" s="382" t="s">
        <v>10859</v>
      </c>
      <c r="F1433" s="369" t="s">
        <v>10854</v>
      </c>
      <c r="G1433" s="385" t="s">
        <v>10746</v>
      </c>
      <c r="H1433" s="386"/>
      <c r="I1433" s="384" t="s">
        <v>1247</v>
      </c>
      <c r="J1433" s="367" t="s">
        <v>1255</v>
      </c>
      <c r="K1433" s="366" t="s">
        <v>84</v>
      </c>
      <c r="L1433" s="387">
        <v>14</v>
      </c>
      <c r="M1433" s="388" t="s">
        <v>10860</v>
      </c>
      <c r="N1433" s="389">
        <v>100</v>
      </c>
      <c r="O1433" s="390" t="s">
        <v>1182</v>
      </c>
      <c r="P1433" s="373" t="s">
        <v>1182</v>
      </c>
      <c r="Q1433" s="372" t="s">
        <v>3814</v>
      </c>
      <c r="R1433" s="374">
        <v>40</v>
      </c>
      <c r="S1433" s="375">
        <v>30</v>
      </c>
      <c r="T1433" s="392">
        <v>10</v>
      </c>
      <c r="U1433" s="391" t="s">
        <v>10854</v>
      </c>
      <c r="V1433" s="376">
        <v>116.01666666666667</v>
      </c>
      <c r="W1433" s="378">
        <v>117.6125</v>
      </c>
      <c r="X1433" s="377">
        <v>58.940416666666671</v>
      </c>
      <c r="Y1433" s="387" t="s">
        <v>633</v>
      </c>
      <c r="Z1433" s="395" t="s">
        <v>4557</v>
      </c>
      <c r="AA1433" s="380">
        <v>19.600000000000001</v>
      </c>
      <c r="AB1433" s="379" t="s">
        <v>3630</v>
      </c>
      <c r="AC1433" s="380">
        <v>0</v>
      </c>
      <c r="AD1433" s="379" t="s">
        <v>3630</v>
      </c>
      <c r="AE1433" s="394">
        <v>0</v>
      </c>
      <c r="AF1433" s="396">
        <v>0</v>
      </c>
      <c r="AG1433" s="393">
        <v>0</v>
      </c>
      <c r="AH1433" s="397" t="s">
        <v>633</v>
      </c>
      <c r="AL1433" s="525" t="s">
        <v>17198</v>
      </c>
      <c r="AM1433" s="513" t="s">
        <v>84</v>
      </c>
      <c r="AN1433" s="508">
        <v>100</v>
      </c>
      <c r="AO1433" s="514">
        <v>1570</v>
      </c>
      <c r="AP1433" s="498">
        <v>1087</v>
      </c>
      <c r="AQ1433" s="515">
        <v>483</v>
      </c>
      <c r="AR1433" s="512" t="s">
        <v>17197</v>
      </c>
      <c r="BA1433" s="338" t="s">
        <v>10863</v>
      </c>
    </row>
    <row r="1434" spans="2:53" ht="16.5" customHeight="1">
      <c r="B1434" s="398" t="s">
        <v>10852</v>
      </c>
      <c r="C1434" s="381" t="s">
        <v>10853</v>
      </c>
      <c r="D1434" s="383">
        <v>1570</v>
      </c>
      <c r="E1434" s="382" t="s">
        <v>10859</v>
      </c>
      <c r="F1434" s="369" t="s">
        <v>10854</v>
      </c>
      <c r="G1434" s="385" t="s">
        <v>10746</v>
      </c>
      <c r="H1434" s="386"/>
      <c r="I1434" s="384" t="s">
        <v>879</v>
      </c>
      <c r="J1434" s="367" t="s">
        <v>395</v>
      </c>
      <c r="K1434" s="366" t="s">
        <v>84</v>
      </c>
      <c r="L1434" s="387">
        <v>19</v>
      </c>
      <c r="M1434" s="388" t="s">
        <v>10862</v>
      </c>
      <c r="N1434" s="389">
        <v>1000</v>
      </c>
      <c r="O1434" s="390" t="s">
        <v>1182</v>
      </c>
      <c r="P1434" s="373" t="s">
        <v>1182</v>
      </c>
      <c r="Q1434" s="372" t="s">
        <v>3814</v>
      </c>
      <c r="R1434" s="374">
        <v>35</v>
      </c>
      <c r="S1434" s="375">
        <v>25</v>
      </c>
      <c r="T1434" s="392">
        <v>20</v>
      </c>
      <c r="U1434" s="391" t="s">
        <v>10854</v>
      </c>
      <c r="V1434" s="376">
        <v>116.01666666666667</v>
      </c>
      <c r="W1434" s="378">
        <v>117.6125</v>
      </c>
      <c r="X1434" s="377">
        <v>58.940416666666671</v>
      </c>
      <c r="Y1434" s="387" t="s">
        <v>633</v>
      </c>
      <c r="Z1434" s="395" t="s">
        <v>4557</v>
      </c>
      <c r="AA1434" s="380">
        <v>196</v>
      </c>
      <c r="AB1434" s="379" t="s">
        <v>3630</v>
      </c>
      <c r="AC1434" s="380">
        <v>10</v>
      </c>
      <c r="AD1434" s="379" t="s">
        <v>3630</v>
      </c>
      <c r="AE1434" s="394">
        <v>0</v>
      </c>
      <c r="AF1434" s="396">
        <v>0</v>
      </c>
      <c r="AG1434" s="393">
        <v>0</v>
      </c>
      <c r="AH1434" s="397" t="s">
        <v>633</v>
      </c>
      <c r="AL1434" s="525" t="s">
        <v>17199</v>
      </c>
      <c r="AM1434" s="513" t="s">
        <v>83</v>
      </c>
      <c r="AN1434" s="508">
        <v>100</v>
      </c>
      <c r="AO1434" s="514">
        <v>1570</v>
      </c>
      <c r="AP1434" s="498">
        <v>1570</v>
      </c>
      <c r="AQ1434" s="515">
        <v>0</v>
      </c>
      <c r="AR1434" s="512" t="s">
        <v>17200</v>
      </c>
      <c r="BA1434" s="338" t="s">
        <v>10868</v>
      </c>
    </row>
    <row r="1435" spans="2:53" ht="16.5" customHeight="1">
      <c r="B1435" s="398" t="s">
        <v>10864</v>
      </c>
      <c r="C1435" s="381" t="s">
        <v>10865</v>
      </c>
      <c r="D1435" s="383">
        <v>1570</v>
      </c>
      <c r="E1435" s="382" t="s">
        <v>633</v>
      </c>
      <c r="F1435" s="369" t="s">
        <v>10866</v>
      </c>
      <c r="G1435" s="385" t="s">
        <v>10867</v>
      </c>
      <c r="H1435" s="386"/>
      <c r="I1435" s="384" t="s">
        <v>827</v>
      </c>
      <c r="J1435" s="367" t="s">
        <v>96</v>
      </c>
      <c r="K1435" s="366" t="s">
        <v>83</v>
      </c>
      <c r="L1435" s="387">
        <v>15</v>
      </c>
      <c r="M1435" s="388" t="s">
        <v>10052</v>
      </c>
      <c r="N1435" s="389">
        <v>1000</v>
      </c>
      <c r="O1435" s="390" t="s">
        <v>1182</v>
      </c>
      <c r="P1435" s="373" t="s">
        <v>1182</v>
      </c>
      <c r="Q1435" s="372" t="s">
        <v>3638</v>
      </c>
      <c r="R1435" s="374">
        <v>35</v>
      </c>
      <c r="S1435" s="375">
        <v>25</v>
      </c>
      <c r="T1435" s="392">
        <v>20</v>
      </c>
      <c r="U1435" s="391" t="s">
        <v>10866</v>
      </c>
      <c r="V1435" s="376">
        <v>116.0102564102564</v>
      </c>
      <c r="W1435" s="378">
        <v>117.6076923076923</v>
      </c>
      <c r="X1435" s="377">
        <v>58.616025641025658</v>
      </c>
      <c r="Y1435" s="387" t="s">
        <v>633</v>
      </c>
      <c r="Z1435" s="395" t="s">
        <v>4557</v>
      </c>
      <c r="AA1435" s="380">
        <v>196</v>
      </c>
      <c r="AB1435" s="379" t="s">
        <v>3630</v>
      </c>
      <c r="AC1435" s="380">
        <v>5</v>
      </c>
      <c r="AD1435" s="379" t="s">
        <v>3630</v>
      </c>
      <c r="AE1435" s="394">
        <v>0</v>
      </c>
      <c r="AF1435" s="396">
        <v>9.5779999999999994</v>
      </c>
      <c r="AG1435" s="393">
        <v>0</v>
      </c>
      <c r="AH1435" s="397" t="s">
        <v>9164</v>
      </c>
      <c r="AL1435" s="525" t="s">
        <v>17201</v>
      </c>
      <c r="AM1435" s="513" t="s">
        <v>83</v>
      </c>
      <c r="AN1435" s="508">
        <v>100</v>
      </c>
      <c r="AO1435" s="514">
        <v>1570</v>
      </c>
      <c r="AP1435" s="498">
        <v>1570</v>
      </c>
      <c r="AQ1435" s="515">
        <v>0</v>
      </c>
      <c r="AR1435" s="512" t="s">
        <v>17202</v>
      </c>
      <c r="BA1435" s="338" t="s">
        <v>10875</v>
      </c>
    </row>
    <row r="1436" spans="2:53" ht="16.5" customHeight="1">
      <c r="B1436" s="398" t="s">
        <v>10869</v>
      </c>
      <c r="C1436" s="381" t="s">
        <v>10870</v>
      </c>
      <c r="D1436" s="383">
        <v>1570</v>
      </c>
      <c r="E1436" s="382" t="s">
        <v>633</v>
      </c>
      <c r="F1436" s="369" t="s">
        <v>10871</v>
      </c>
      <c r="G1436" s="385" t="s">
        <v>10872</v>
      </c>
      <c r="H1436" s="386"/>
      <c r="I1436" s="384" t="s">
        <v>862</v>
      </c>
      <c r="J1436" s="367" t="s">
        <v>870</v>
      </c>
      <c r="K1436" s="366" t="s">
        <v>83</v>
      </c>
      <c r="L1436" s="387">
        <v>26</v>
      </c>
      <c r="M1436" s="388" t="s">
        <v>10874</v>
      </c>
      <c r="N1436" s="389">
        <v>1000</v>
      </c>
      <c r="O1436" s="390" t="s">
        <v>1348</v>
      </c>
      <c r="P1436" s="373" t="s">
        <v>1349</v>
      </c>
      <c r="Q1436" s="372" t="s">
        <v>3638</v>
      </c>
      <c r="R1436" s="374">
        <v>20</v>
      </c>
      <c r="S1436" s="375">
        <v>35</v>
      </c>
      <c r="T1436" s="392">
        <v>25</v>
      </c>
      <c r="U1436" s="391" t="s">
        <v>10871</v>
      </c>
      <c r="V1436" s="376">
        <v>115.99158653846155</v>
      </c>
      <c r="W1436" s="378">
        <v>117.59326923076924</v>
      </c>
      <c r="X1436" s="377">
        <v>58.607572115384613</v>
      </c>
      <c r="Y1436" s="387">
        <v>58.29</v>
      </c>
      <c r="Z1436" s="395" t="s">
        <v>4557</v>
      </c>
      <c r="AA1436" s="380">
        <v>198</v>
      </c>
      <c r="AB1436" s="379" t="s">
        <v>3630</v>
      </c>
      <c r="AC1436" s="380">
        <v>10</v>
      </c>
      <c r="AD1436" s="379" t="s">
        <v>3630</v>
      </c>
      <c r="AE1436" s="394">
        <v>0</v>
      </c>
      <c r="AF1436" s="396">
        <v>0</v>
      </c>
      <c r="AG1436" s="393">
        <v>0</v>
      </c>
      <c r="AH1436" s="397" t="s">
        <v>633</v>
      </c>
      <c r="AL1436" s="525" t="s">
        <v>17203</v>
      </c>
      <c r="AM1436" s="513" t="s">
        <v>83</v>
      </c>
      <c r="AN1436" s="508">
        <v>100</v>
      </c>
      <c r="AO1436" s="514">
        <v>1570</v>
      </c>
      <c r="AP1436" s="498">
        <v>1570</v>
      </c>
      <c r="AQ1436" s="515">
        <v>0</v>
      </c>
      <c r="AR1436" s="512" t="s">
        <v>17204</v>
      </c>
      <c r="BA1436" s="338" t="s">
        <v>10881</v>
      </c>
    </row>
    <row r="1437" spans="2:53" ht="16.5" customHeight="1">
      <c r="B1437" s="398" t="s">
        <v>10876</v>
      </c>
      <c r="C1437" s="381" t="s">
        <v>10877</v>
      </c>
      <c r="D1437" s="383">
        <v>1570</v>
      </c>
      <c r="E1437" s="382" t="s">
        <v>633</v>
      </c>
      <c r="F1437" s="369" t="s">
        <v>10878</v>
      </c>
      <c r="G1437" s="385" t="s">
        <v>10879</v>
      </c>
      <c r="H1437" s="386"/>
      <c r="I1437" s="384" t="s">
        <v>501</v>
      </c>
      <c r="J1437" s="367" t="s">
        <v>1389</v>
      </c>
      <c r="K1437" s="366" t="s">
        <v>83</v>
      </c>
      <c r="L1437" s="387">
        <v>9</v>
      </c>
      <c r="M1437" s="388" t="s">
        <v>7263</v>
      </c>
      <c r="N1437" s="389">
        <v>1000</v>
      </c>
      <c r="O1437" s="390" t="s">
        <v>1348</v>
      </c>
      <c r="P1437" s="373" t="s">
        <v>1349</v>
      </c>
      <c r="Q1437" s="372" t="s">
        <v>3638</v>
      </c>
      <c r="R1437" s="374">
        <v>20</v>
      </c>
      <c r="S1437" s="375">
        <v>35</v>
      </c>
      <c r="T1437" s="392">
        <v>25</v>
      </c>
      <c r="U1437" s="391" t="s">
        <v>10878</v>
      </c>
      <c r="V1437" s="376">
        <v>115.97475961538461</v>
      </c>
      <c r="W1437" s="378">
        <v>117.57980769230768</v>
      </c>
      <c r="X1437" s="377">
        <v>58.602716346153848</v>
      </c>
      <c r="Y1437" s="387">
        <v>58.28</v>
      </c>
      <c r="Z1437" s="395" t="s">
        <v>4557</v>
      </c>
      <c r="AA1437" s="380">
        <v>195</v>
      </c>
      <c r="AB1437" s="379" t="s">
        <v>3630</v>
      </c>
      <c r="AC1437" s="380">
        <v>10</v>
      </c>
      <c r="AD1437" s="379" t="s">
        <v>3630</v>
      </c>
      <c r="AE1437" s="394">
        <v>0</v>
      </c>
      <c r="AF1437" s="396">
        <v>0</v>
      </c>
      <c r="AG1437" s="393">
        <v>0</v>
      </c>
      <c r="AH1437" s="397" t="s">
        <v>633</v>
      </c>
      <c r="AL1437" s="525" t="s">
        <v>17205</v>
      </c>
      <c r="AM1437" s="513" t="s">
        <v>84</v>
      </c>
      <c r="AN1437" s="508">
        <v>100</v>
      </c>
      <c r="AO1437" s="514">
        <v>1570</v>
      </c>
      <c r="AP1437" s="498">
        <v>1087</v>
      </c>
      <c r="AQ1437" s="515">
        <v>483</v>
      </c>
      <c r="AR1437" s="512" t="s">
        <v>17206</v>
      </c>
      <c r="BA1437" s="338" t="s">
        <v>10888</v>
      </c>
    </row>
    <row r="1438" spans="2:53" ht="16.5" customHeight="1">
      <c r="B1438" s="398" t="s">
        <v>10882</v>
      </c>
      <c r="C1438" s="381" t="s">
        <v>10883</v>
      </c>
      <c r="D1438" s="383">
        <v>1570</v>
      </c>
      <c r="E1438" s="382" t="s">
        <v>10366</v>
      </c>
      <c r="F1438" s="369" t="s">
        <v>10884</v>
      </c>
      <c r="G1438" s="385" t="s">
        <v>10885</v>
      </c>
      <c r="H1438" s="386"/>
      <c r="I1438" s="384" t="s">
        <v>862</v>
      </c>
      <c r="J1438" s="367" t="s">
        <v>103</v>
      </c>
      <c r="K1438" s="366" t="s">
        <v>84</v>
      </c>
      <c r="L1438" s="387">
        <v>19</v>
      </c>
      <c r="M1438" s="388" t="s">
        <v>10887</v>
      </c>
      <c r="N1438" s="389">
        <v>1000</v>
      </c>
      <c r="O1438" s="390" t="s">
        <v>1348</v>
      </c>
      <c r="P1438" s="373" t="s">
        <v>1349</v>
      </c>
      <c r="Q1438" s="372" t="s">
        <v>3638</v>
      </c>
      <c r="R1438" s="374">
        <v>30</v>
      </c>
      <c r="S1438" s="375">
        <v>25</v>
      </c>
      <c r="T1438" s="392">
        <v>25</v>
      </c>
      <c r="U1438" s="391" t="s">
        <v>10884</v>
      </c>
      <c r="V1438" s="376">
        <v>115.95854922279791</v>
      </c>
      <c r="W1438" s="378">
        <v>117.56683937823833</v>
      </c>
      <c r="X1438" s="377">
        <v>58.912305699481898</v>
      </c>
      <c r="Y1438" s="387">
        <v>58.97</v>
      </c>
      <c r="Z1438" s="395" t="s">
        <v>4557</v>
      </c>
      <c r="AA1438" s="380">
        <v>198</v>
      </c>
      <c r="AB1438" s="379" t="s">
        <v>3630</v>
      </c>
      <c r="AC1438" s="380">
        <v>10</v>
      </c>
      <c r="AD1438" s="379" t="s">
        <v>3630</v>
      </c>
      <c r="AE1438" s="394">
        <v>0</v>
      </c>
      <c r="AF1438" s="396">
        <v>0</v>
      </c>
      <c r="AG1438" s="393">
        <v>0</v>
      </c>
      <c r="AH1438" s="397" t="s">
        <v>633</v>
      </c>
      <c r="AL1438" s="525" t="s">
        <v>17207</v>
      </c>
      <c r="AM1438" s="513" t="s">
        <v>84</v>
      </c>
      <c r="AN1438" s="508">
        <v>100</v>
      </c>
      <c r="AO1438" s="514">
        <v>1570</v>
      </c>
      <c r="AP1438" s="498">
        <v>1087</v>
      </c>
      <c r="AQ1438" s="515">
        <v>483</v>
      </c>
      <c r="AR1438" s="512" t="s">
        <v>17206</v>
      </c>
      <c r="BA1438" s="338" t="s">
        <v>10889</v>
      </c>
    </row>
    <row r="1439" spans="2:53" ht="16.5" customHeight="1">
      <c r="B1439" s="398" t="s">
        <v>10882</v>
      </c>
      <c r="C1439" s="381" t="s">
        <v>10883</v>
      </c>
      <c r="D1439" s="383">
        <v>1570</v>
      </c>
      <c r="E1439" s="382" t="s">
        <v>10366</v>
      </c>
      <c r="F1439" s="369" t="s">
        <v>10884</v>
      </c>
      <c r="G1439" s="385" t="s">
        <v>10885</v>
      </c>
      <c r="H1439" s="386"/>
      <c r="I1439" s="384" t="s">
        <v>862</v>
      </c>
      <c r="J1439" s="367" t="s">
        <v>874</v>
      </c>
      <c r="K1439" s="366" t="s">
        <v>84</v>
      </c>
      <c r="L1439" s="387">
        <v>23</v>
      </c>
      <c r="M1439" s="388" t="s">
        <v>10887</v>
      </c>
      <c r="N1439" s="389">
        <v>1000</v>
      </c>
      <c r="O1439" s="390" t="s">
        <v>1348</v>
      </c>
      <c r="P1439" s="373" t="s">
        <v>1349</v>
      </c>
      <c r="Q1439" s="372" t="s">
        <v>3638</v>
      </c>
      <c r="R1439" s="374">
        <v>30</v>
      </c>
      <c r="S1439" s="375">
        <v>25</v>
      </c>
      <c r="T1439" s="392">
        <v>25</v>
      </c>
      <c r="U1439" s="391" t="s">
        <v>10884</v>
      </c>
      <c r="V1439" s="376">
        <v>115.95854922279791</v>
      </c>
      <c r="W1439" s="378">
        <v>117.56683937823833</v>
      </c>
      <c r="X1439" s="377">
        <v>58.912305699481898</v>
      </c>
      <c r="Y1439" s="387">
        <v>58.97</v>
      </c>
      <c r="Z1439" s="395" t="s">
        <v>4557</v>
      </c>
      <c r="AA1439" s="380">
        <v>198</v>
      </c>
      <c r="AB1439" s="379" t="s">
        <v>3630</v>
      </c>
      <c r="AC1439" s="380">
        <v>10</v>
      </c>
      <c r="AD1439" s="379" t="s">
        <v>3630</v>
      </c>
      <c r="AE1439" s="394">
        <v>0</v>
      </c>
      <c r="AF1439" s="396">
        <v>0</v>
      </c>
      <c r="AG1439" s="393">
        <v>0</v>
      </c>
      <c r="AH1439" s="397" t="s">
        <v>633</v>
      </c>
      <c r="AL1439" s="525" t="s">
        <v>17208</v>
      </c>
      <c r="AM1439" s="513" t="s">
        <v>83</v>
      </c>
      <c r="AN1439" s="508">
        <v>100</v>
      </c>
      <c r="AO1439" s="514">
        <v>1570</v>
      </c>
      <c r="AP1439" s="498">
        <v>1570</v>
      </c>
      <c r="AQ1439" s="515">
        <v>0</v>
      </c>
      <c r="AR1439" s="512" t="s">
        <v>17209</v>
      </c>
      <c r="BA1439" s="338" t="s">
        <v>10893</v>
      </c>
    </row>
    <row r="1440" spans="2:53" ht="16.5" customHeight="1">
      <c r="B1440" s="398" t="s">
        <v>10882</v>
      </c>
      <c r="C1440" s="381" t="s">
        <v>10883</v>
      </c>
      <c r="D1440" s="383">
        <v>1570</v>
      </c>
      <c r="E1440" s="382" t="s">
        <v>633</v>
      </c>
      <c r="F1440" s="369" t="s">
        <v>10890</v>
      </c>
      <c r="G1440" s="385" t="s">
        <v>10891</v>
      </c>
      <c r="H1440" s="386"/>
      <c r="I1440" s="384" t="s">
        <v>332</v>
      </c>
      <c r="J1440" s="367" t="s">
        <v>946</v>
      </c>
      <c r="K1440" s="366" t="s">
        <v>83</v>
      </c>
      <c r="L1440" s="387">
        <v>10</v>
      </c>
      <c r="M1440" s="388" t="s">
        <v>10892</v>
      </c>
      <c r="N1440" s="389">
        <v>300</v>
      </c>
      <c r="O1440" s="390" t="s">
        <v>1348</v>
      </c>
      <c r="P1440" s="373" t="s">
        <v>1348</v>
      </c>
      <c r="Q1440" s="372" t="s">
        <v>3638</v>
      </c>
      <c r="R1440" s="374">
        <v>25</v>
      </c>
      <c r="S1440" s="375">
        <v>45</v>
      </c>
      <c r="T1440" s="392">
        <v>30</v>
      </c>
      <c r="U1440" s="391" t="s">
        <v>10890</v>
      </c>
      <c r="V1440" s="376">
        <v>115.96140104128818</v>
      </c>
      <c r="W1440" s="378">
        <v>117.56912083303055</v>
      </c>
      <c r="X1440" s="377">
        <v>58.594739062840645</v>
      </c>
      <c r="Y1440" s="387" t="s">
        <v>633</v>
      </c>
      <c r="Z1440" s="395" t="s">
        <v>4557</v>
      </c>
      <c r="AA1440" s="380">
        <v>-2</v>
      </c>
      <c r="AB1440" s="379" t="s">
        <v>3630</v>
      </c>
      <c r="AC1440" s="380">
        <v>0</v>
      </c>
      <c r="AD1440" s="379" t="s">
        <v>3630</v>
      </c>
      <c r="AE1440" s="394">
        <v>0</v>
      </c>
      <c r="AF1440" s="396">
        <v>0</v>
      </c>
      <c r="AG1440" s="393">
        <v>0</v>
      </c>
      <c r="AH1440" s="397" t="s">
        <v>633</v>
      </c>
      <c r="AL1440" s="525" t="s">
        <v>17210</v>
      </c>
      <c r="AM1440" s="513" t="s">
        <v>84</v>
      </c>
      <c r="AN1440" s="508">
        <v>100</v>
      </c>
      <c r="AO1440" s="514">
        <v>1570</v>
      </c>
      <c r="AP1440" s="498">
        <v>1084</v>
      </c>
      <c r="AQ1440" s="515">
        <v>486</v>
      </c>
      <c r="AR1440" s="512" t="s">
        <v>17211</v>
      </c>
      <c r="BA1440" s="338" t="s">
        <v>10898</v>
      </c>
    </row>
    <row r="1441" spans="2:53" ht="16.5" customHeight="1">
      <c r="B1441" s="398" t="s">
        <v>10894</v>
      </c>
      <c r="C1441" s="381" t="s">
        <v>10895</v>
      </c>
      <c r="D1441" s="383">
        <v>1570</v>
      </c>
      <c r="E1441" s="382" t="s">
        <v>10377</v>
      </c>
      <c r="F1441" s="369" t="s">
        <v>10896</v>
      </c>
      <c r="G1441" s="385" t="s">
        <v>10377</v>
      </c>
      <c r="H1441" s="386"/>
      <c r="I1441" s="384" t="s">
        <v>330</v>
      </c>
      <c r="J1441" s="367" t="s">
        <v>195</v>
      </c>
      <c r="K1441" s="366" t="s">
        <v>84</v>
      </c>
      <c r="L1441" s="387">
        <v>8</v>
      </c>
      <c r="M1441" s="388" t="s">
        <v>10897</v>
      </c>
      <c r="N1441" s="389">
        <v>200</v>
      </c>
      <c r="O1441" s="390" t="s">
        <v>1350</v>
      </c>
      <c r="P1441" s="373" t="s">
        <v>1350</v>
      </c>
      <c r="Q1441" s="372" t="s">
        <v>3638</v>
      </c>
      <c r="R1441" s="374">
        <v>30</v>
      </c>
      <c r="S1441" s="375">
        <v>20</v>
      </c>
      <c r="T1441" s="392">
        <v>30</v>
      </c>
      <c r="U1441" s="391" t="s">
        <v>10896</v>
      </c>
      <c r="V1441" s="376">
        <v>115.70215717999864</v>
      </c>
      <c r="W1441" s="378">
        <v>117.3617257439989</v>
      </c>
      <c r="X1441" s="377">
        <v>58.798058538001243</v>
      </c>
      <c r="Y1441" s="387" t="s">
        <v>633</v>
      </c>
      <c r="Z1441" s="395" t="s">
        <v>7853</v>
      </c>
      <c r="AA1441" s="380">
        <v>36</v>
      </c>
      <c r="AB1441" s="379" t="s">
        <v>3630</v>
      </c>
      <c r="AC1441" s="380">
        <v>0</v>
      </c>
      <c r="AD1441" s="379" t="s">
        <v>3630</v>
      </c>
      <c r="AE1441" s="394">
        <v>0</v>
      </c>
      <c r="AF1441" s="396">
        <v>0</v>
      </c>
      <c r="AG1441" s="393">
        <v>0</v>
      </c>
      <c r="AH1441" s="397" t="s">
        <v>633</v>
      </c>
      <c r="AL1441" s="525" t="s">
        <v>17212</v>
      </c>
      <c r="AM1441" s="513" t="s">
        <v>84</v>
      </c>
      <c r="AN1441" s="508">
        <v>100</v>
      </c>
      <c r="AO1441" s="514">
        <v>1570</v>
      </c>
      <c r="AP1441" s="498">
        <v>1084</v>
      </c>
      <c r="AQ1441" s="515">
        <v>486</v>
      </c>
      <c r="AR1441" s="512" t="s">
        <v>17213</v>
      </c>
      <c r="BA1441" s="338" t="s">
        <v>10904</v>
      </c>
    </row>
    <row r="1442" spans="2:53" ht="16.5" customHeight="1">
      <c r="B1442" s="398" t="s">
        <v>10899</v>
      </c>
      <c r="C1442" s="381" t="s">
        <v>10900</v>
      </c>
      <c r="D1442" s="383">
        <v>1570</v>
      </c>
      <c r="E1442" s="382" t="s">
        <v>10901</v>
      </c>
      <c r="F1442" s="369" t="s">
        <v>10902</v>
      </c>
      <c r="G1442" s="385" t="s">
        <v>10901</v>
      </c>
      <c r="H1442" s="386"/>
      <c r="I1442" s="384" t="s">
        <v>332</v>
      </c>
      <c r="J1442" s="367" t="s">
        <v>1470</v>
      </c>
      <c r="K1442" s="366" t="s">
        <v>84</v>
      </c>
      <c r="L1442" s="387">
        <v>4</v>
      </c>
      <c r="M1442" s="388" t="s">
        <v>10903</v>
      </c>
      <c r="N1442" s="389">
        <v>300</v>
      </c>
      <c r="O1442" s="390" t="s">
        <v>1348</v>
      </c>
      <c r="P1442" s="373" t="s">
        <v>1348</v>
      </c>
      <c r="Q1442" s="372" t="s">
        <v>3638</v>
      </c>
      <c r="R1442" s="374">
        <v>45</v>
      </c>
      <c r="S1442" s="375">
        <v>25</v>
      </c>
      <c r="T1442" s="392">
        <v>30</v>
      </c>
      <c r="U1442" s="391" t="s">
        <v>10902</v>
      </c>
      <c r="V1442" s="376">
        <v>115.67455268132416</v>
      </c>
      <c r="W1442" s="378">
        <v>117.33964214505933</v>
      </c>
      <c r="X1442" s="377">
        <v>58.787902586808251</v>
      </c>
      <c r="Y1442" s="387" t="s">
        <v>633</v>
      </c>
      <c r="Z1442" s="395" t="s">
        <v>4557</v>
      </c>
      <c r="AA1442" s="380">
        <v>-2</v>
      </c>
      <c r="AB1442" s="379" t="s">
        <v>3630</v>
      </c>
      <c r="AC1442" s="380">
        <v>0</v>
      </c>
      <c r="AD1442" s="379" t="s">
        <v>3630</v>
      </c>
      <c r="AE1442" s="394">
        <v>0</v>
      </c>
      <c r="AF1442" s="396">
        <v>0</v>
      </c>
      <c r="AG1442" s="393">
        <v>0</v>
      </c>
      <c r="AH1442" s="397" t="s">
        <v>633</v>
      </c>
      <c r="AL1442" s="525" t="s">
        <v>17214</v>
      </c>
      <c r="AM1442" s="513" t="s">
        <v>84</v>
      </c>
      <c r="AN1442" s="508">
        <v>100</v>
      </c>
      <c r="AO1442" s="514">
        <v>1570</v>
      </c>
      <c r="AP1442" s="498">
        <v>1086</v>
      </c>
      <c r="AQ1442" s="515">
        <v>484</v>
      </c>
      <c r="AR1442" s="512" t="s">
        <v>17215</v>
      </c>
      <c r="BA1442" s="338" t="s">
        <v>10911</v>
      </c>
    </row>
    <row r="1443" spans="2:53" ht="16.5" customHeight="1">
      <c r="B1443" s="398" t="s">
        <v>10905</v>
      </c>
      <c r="C1443" s="381" t="s">
        <v>10906</v>
      </c>
      <c r="D1443" s="383">
        <v>1570</v>
      </c>
      <c r="E1443" s="382" t="s">
        <v>10907</v>
      </c>
      <c r="F1443" s="369" t="s">
        <v>10908</v>
      </c>
      <c r="G1443" s="385" t="s">
        <v>10484</v>
      </c>
      <c r="H1443" s="386"/>
      <c r="I1443" s="384" t="s">
        <v>862</v>
      </c>
      <c r="J1443" s="367" t="s">
        <v>105</v>
      </c>
      <c r="K1443" s="366" t="s">
        <v>84</v>
      </c>
      <c r="L1443" s="387">
        <v>13</v>
      </c>
      <c r="M1443" s="388" t="s">
        <v>10910</v>
      </c>
      <c r="N1443" s="389">
        <v>1000</v>
      </c>
      <c r="O1443" s="390" t="s">
        <v>1348</v>
      </c>
      <c r="P1443" s="373" t="s">
        <v>1349</v>
      </c>
      <c r="Q1443" s="372" t="s">
        <v>3638</v>
      </c>
      <c r="R1443" s="374">
        <v>30</v>
      </c>
      <c r="S1443" s="375">
        <v>25</v>
      </c>
      <c r="T1443" s="392">
        <v>25</v>
      </c>
      <c r="U1443" s="391" t="s">
        <v>10908</v>
      </c>
      <c r="V1443" s="376">
        <v>115.90673575129534</v>
      </c>
      <c r="W1443" s="378">
        <v>117.52538860103628</v>
      </c>
      <c r="X1443" s="377">
        <v>58.888937823834176</v>
      </c>
      <c r="Y1443" s="387">
        <v>58.94</v>
      </c>
      <c r="Z1443" s="395" t="s">
        <v>4557</v>
      </c>
      <c r="AA1443" s="380">
        <v>198</v>
      </c>
      <c r="AB1443" s="379" t="s">
        <v>3630</v>
      </c>
      <c r="AC1443" s="380">
        <v>10</v>
      </c>
      <c r="AD1443" s="379" t="s">
        <v>3630</v>
      </c>
      <c r="AE1443" s="394">
        <v>0</v>
      </c>
      <c r="AF1443" s="396">
        <v>0</v>
      </c>
      <c r="AG1443" s="393">
        <v>0</v>
      </c>
      <c r="AH1443" s="397" t="s">
        <v>633</v>
      </c>
      <c r="AL1443" s="525" t="s">
        <v>17216</v>
      </c>
      <c r="AM1443" s="513" t="s">
        <v>84</v>
      </c>
      <c r="AN1443" s="508">
        <v>100</v>
      </c>
      <c r="AO1443" s="514">
        <v>1570</v>
      </c>
      <c r="AP1443" s="498">
        <v>1082</v>
      </c>
      <c r="AQ1443" s="515">
        <v>488</v>
      </c>
      <c r="AR1443" s="512" t="s">
        <v>17217</v>
      </c>
      <c r="BA1443" s="338" t="s">
        <v>10917</v>
      </c>
    </row>
    <row r="1444" spans="2:53" ht="16.5" customHeight="1">
      <c r="B1444" s="398" t="s">
        <v>10912</v>
      </c>
      <c r="C1444" s="381" t="s">
        <v>10913</v>
      </c>
      <c r="D1444" s="383">
        <v>1570</v>
      </c>
      <c r="E1444" s="382" t="s">
        <v>10400</v>
      </c>
      <c r="F1444" s="369" t="s">
        <v>10914</v>
      </c>
      <c r="G1444" s="385" t="s">
        <v>10915</v>
      </c>
      <c r="H1444" s="386"/>
      <c r="I1444" s="384" t="s">
        <v>501</v>
      </c>
      <c r="J1444" s="367" t="s">
        <v>1390</v>
      </c>
      <c r="K1444" s="366" t="s">
        <v>84</v>
      </c>
      <c r="L1444" s="387">
        <v>11</v>
      </c>
      <c r="M1444" s="388" t="s">
        <v>10916</v>
      </c>
      <c r="N1444" s="389">
        <v>1000</v>
      </c>
      <c r="O1444" s="390" t="s">
        <v>1348</v>
      </c>
      <c r="P1444" s="373" t="s">
        <v>1349</v>
      </c>
      <c r="Q1444" s="372" t="s">
        <v>3638</v>
      </c>
      <c r="R1444" s="374">
        <v>30</v>
      </c>
      <c r="S1444" s="375">
        <v>30</v>
      </c>
      <c r="T1444" s="392">
        <v>20</v>
      </c>
      <c r="U1444" s="391" t="s">
        <v>10914</v>
      </c>
      <c r="V1444" s="376">
        <v>115.51069518716577</v>
      </c>
      <c r="W1444" s="378">
        <v>117.20855614973262</v>
      </c>
      <c r="X1444" s="377">
        <v>58.710374331550803</v>
      </c>
      <c r="Y1444" s="387">
        <v>58.68</v>
      </c>
      <c r="Z1444" s="395" t="s">
        <v>4557</v>
      </c>
      <c r="AA1444" s="380">
        <v>195</v>
      </c>
      <c r="AB1444" s="379" t="s">
        <v>3630</v>
      </c>
      <c r="AC1444" s="380">
        <v>10</v>
      </c>
      <c r="AD1444" s="379" t="s">
        <v>3630</v>
      </c>
      <c r="AE1444" s="394">
        <v>0</v>
      </c>
      <c r="AF1444" s="396">
        <v>0</v>
      </c>
      <c r="AG1444" s="393">
        <v>0</v>
      </c>
      <c r="AH1444" s="397" t="s">
        <v>633</v>
      </c>
      <c r="AL1444" s="525" t="s">
        <v>17218</v>
      </c>
      <c r="AM1444" s="513" t="s">
        <v>84</v>
      </c>
      <c r="AN1444" s="508">
        <v>100</v>
      </c>
      <c r="AO1444" s="514">
        <v>1570</v>
      </c>
      <c r="AP1444" s="498">
        <v>1082</v>
      </c>
      <c r="AQ1444" s="515">
        <v>488</v>
      </c>
      <c r="AR1444" s="512" t="s">
        <v>17219</v>
      </c>
      <c r="BA1444" s="338" t="s">
        <v>10921</v>
      </c>
    </row>
    <row r="1445" spans="2:53" ht="16.5" customHeight="1">
      <c r="B1445" s="398" t="s">
        <v>10912</v>
      </c>
      <c r="C1445" s="381" t="s">
        <v>10913</v>
      </c>
      <c r="D1445" s="383">
        <v>1570</v>
      </c>
      <c r="E1445" s="382" t="s">
        <v>10491</v>
      </c>
      <c r="F1445" s="369" t="s">
        <v>10918</v>
      </c>
      <c r="G1445" s="385" t="s">
        <v>10919</v>
      </c>
      <c r="H1445" s="386"/>
      <c r="I1445" s="384" t="s">
        <v>326</v>
      </c>
      <c r="J1445" s="367" t="s">
        <v>352</v>
      </c>
      <c r="K1445" s="366" t="s">
        <v>84</v>
      </c>
      <c r="L1445" s="387">
        <v>10</v>
      </c>
      <c r="M1445" s="388" t="s">
        <v>10920</v>
      </c>
      <c r="N1445" s="389">
        <v>500</v>
      </c>
      <c r="O1445" s="390" t="s">
        <v>1348</v>
      </c>
      <c r="P1445" s="373" t="s">
        <v>1349</v>
      </c>
      <c r="Q1445" s="372" t="s">
        <v>3638</v>
      </c>
      <c r="R1445" s="374">
        <v>40</v>
      </c>
      <c r="S1445" s="375">
        <v>30</v>
      </c>
      <c r="T1445" s="392">
        <v>30</v>
      </c>
      <c r="U1445" s="391" t="s">
        <v>10918</v>
      </c>
      <c r="V1445" s="376">
        <v>115.50609194439792</v>
      </c>
      <c r="W1445" s="378">
        <v>117.20487355551833</v>
      </c>
      <c r="X1445" s="377">
        <v>58.70951725004187</v>
      </c>
      <c r="Y1445" s="387">
        <v>58.68</v>
      </c>
      <c r="Z1445" s="395" t="s">
        <v>7853</v>
      </c>
      <c r="AA1445" s="380">
        <v>24</v>
      </c>
      <c r="AB1445" s="379" t="s">
        <v>3630</v>
      </c>
      <c r="AC1445" s="380">
        <v>5</v>
      </c>
      <c r="AD1445" s="379" t="s">
        <v>3630</v>
      </c>
      <c r="AE1445" s="394">
        <v>0</v>
      </c>
      <c r="AF1445" s="396">
        <v>0</v>
      </c>
      <c r="AG1445" s="393">
        <v>0</v>
      </c>
      <c r="AH1445" s="397" t="s">
        <v>633</v>
      </c>
      <c r="AL1445" s="525" t="s">
        <v>17220</v>
      </c>
      <c r="AM1445" s="513" t="s">
        <v>84</v>
      </c>
      <c r="AN1445" s="508">
        <v>100</v>
      </c>
      <c r="AO1445" s="514">
        <v>1570</v>
      </c>
      <c r="AP1445" s="498">
        <v>1084</v>
      </c>
      <c r="AQ1445" s="515">
        <v>486</v>
      </c>
      <c r="AR1445" s="512" t="s">
        <v>17221</v>
      </c>
      <c r="BA1445" s="338" t="s">
        <v>10927</v>
      </c>
    </row>
    <row r="1446" spans="2:53" ht="16.5" customHeight="1">
      <c r="B1446" s="398" t="s">
        <v>10922</v>
      </c>
      <c r="C1446" s="381" t="s">
        <v>10923</v>
      </c>
      <c r="D1446" s="383">
        <v>1570</v>
      </c>
      <c r="E1446" s="382" t="s">
        <v>10924</v>
      </c>
      <c r="F1446" s="369" t="s">
        <v>10925</v>
      </c>
      <c r="G1446" s="385" t="s">
        <v>10924</v>
      </c>
      <c r="H1446" s="386"/>
      <c r="I1446" s="384" t="s">
        <v>330</v>
      </c>
      <c r="J1446" s="367" t="s">
        <v>675</v>
      </c>
      <c r="K1446" s="366" t="s">
        <v>84</v>
      </c>
      <c r="L1446" s="387">
        <v>7</v>
      </c>
      <c r="M1446" s="388" t="s">
        <v>10926</v>
      </c>
      <c r="N1446" s="389">
        <v>200</v>
      </c>
      <c r="O1446" s="390" t="s">
        <v>1350</v>
      </c>
      <c r="P1446" s="373" t="s">
        <v>1350</v>
      </c>
      <c r="Q1446" s="372" t="s">
        <v>3638</v>
      </c>
      <c r="R1446" s="374">
        <v>30</v>
      </c>
      <c r="S1446" s="375">
        <v>20</v>
      </c>
      <c r="T1446" s="392">
        <v>30</v>
      </c>
      <c r="U1446" s="391" t="s">
        <v>10925</v>
      </c>
      <c r="V1446" s="376">
        <v>115.65283616752335</v>
      </c>
      <c r="W1446" s="378">
        <v>117.32226893401868</v>
      </c>
      <c r="X1446" s="377">
        <v>58.77744744922898</v>
      </c>
      <c r="Y1446" s="387" t="s">
        <v>633</v>
      </c>
      <c r="Z1446" s="395" t="s">
        <v>7853</v>
      </c>
      <c r="AA1446" s="380">
        <v>36</v>
      </c>
      <c r="AB1446" s="379" t="s">
        <v>3630</v>
      </c>
      <c r="AC1446" s="380">
        <v>0</v>
      </c>
      <c r="AD1446" s="379" t="s">
        <v>3630</v>
      </c>
      <c r="AE1446" s="394">
        <v>0</v>
      </c>
      <c r="AF1446" s="396">
        <v>0</v>
      </c>
      <c r="AG1446" s="393">
        <v>0</v>
      </c>
      <c r="AH1446" s="397" t="s">
        <v>633</v>
      </c>
      <c r="AL1446" s="525" t="s">
        <v>17222</v>
      </c>
      <c r="AM1446" s="513" t="s">
        <v>84</v>
      </c>
      <c r="AN1446" s="508">
        <v>100</v>
      </c>
      <c r="AO1446" s="514">
        <v>1570</v>
      </c>
      <c r="AP1446" s="498">
        <v>1084</v>
      </c>
      <c r="AQ1446" s="515">
        <v>486</v>
      </c>
      <c r="AR1446" s="512" t="s">
        <v>17221</v>
      </c>
      <c r="BA1446" s="338" t="s">
        <v>10928</v>
      </c>
    </row>
    <row r="1447" spans="2:53" ht="16.5" customHeight="1">
      <c r="B1447" s="398" t="s">
        <v>10922</v>
      </c>
      <c r="C1447" s="381" t="s">
        <v>10923</v>
      </c>
      <c r="D1447" s="383">
        <v>1570</v>
      </c>
      <c r="E1447" s="382" t="s">
        <v>10924</v>
      </c>
      <c r="F1447" s="369" t="s">
        <v>10925</v>
      </c>
      <c r="G1447" s="385" t="s">
        <v>10924</v>
      </c>
      <c r="H1447" s="386"/>
      <c r="I1447" s="384" t="s">
        <v>330</v>
      </c>
      <c r="J1447" s="367" t="s">
        <v>107</v>
      </c>
      <c r="K1447" s="366" t="s">
        <v>84</v>
      </c>
      <c r="L1447" s="387">
        <v>6</v>
      </c>
      <c r="M1447" s="388" t="s">
        <v>10926</v>
      </c>
      <c r="N1447" s="389">
        <v>200</v>
      </c>
      <c r="O1447" s="390" t="s">
        <v>1350</v>
      </c>
      <c r="P1447" s="373" t="s">
        <v>1350</v>
      </c>
      <c r="Q1447" s="372" t="s">
        <v>3638</v>
      </c>
      <c r="R1447" s="374">
        <v>30</v>
      </c>
      <c r="S1447" s="375">
        <v>20</v>
      </c>
      <c r="T1447" s="392">
        <v>30</v>
      </c>
      <c r="U1447" s="391" t="s">
        <v>10925</v>
      </c>
      <c r="V1447" s="376">
        <v>115.65283616752335</v>
      </c>
      <c r="W1447" s="378">
        <v>117.32226893401868</v>
      </c>
      <c r="X1447" s="377">
        <v>58.77744744922898</v>
      </c>
      <c r="Y1447" s="387" t="s">
        <v>633</v>
      </c>
      <c r="Z1447" s="395" t="s">
        <v>7853</v>
      </c>
      <c r="AA1447" s="380">
        <v>36</v>
      </c>
      <c r="AB1447" s="379" t="s">
        <v>3630</v>
      </c>
      <c r="AC1447" s="380">
        <v>0</v>
      </c>
      <c r="AD1447" s="379" t="s">
        <v>3630</v>
      </c>
      <c r="AE1447" s="394">
        <v>0</v>
      </c>
      <c r="AF1447" s="396">
        <v>0</v>
      </c>
      <c r="AG1447" s="393">
        <v>0</v>
      </c>
      <c r="AH1447" s="397" t="s">
        <v>633</v>
      </c>
      <c r="AL1447" s="525" t="s">
        <v>17223</v>
      </c>
      <c r="AM1447" s="513" t="s">
        <v>83</v>
      </c>
      <c r="AN1447" s="508">
        <v>100</v>
      </c>
      <c r="AO1447" s="514">
        <v>1570</v>
      </c>
      <c r="AP1447" s="498">
        <v>1570</v>
      </c>
      <c r="AQ1447" s="515">
        <v>0</v>
      </c>
      <c r="AR1447" s="512" t="s">
        <v>17224</v>
      </c>
      <c r="BA1447" s="338" t="s">
        <v>10933</v>
      </c>
    </row>
    <row r="1448" spans="2:53" ht="16.5" customHeight="1">
      <c r="B1448" s="398" t="s">
        <v>10929</v>
      </c>
      <c r="C1448" s="381" t="s">
        <v>10930</v>
      </c>
      <c r="D1448" s="383">
        <v>1570</v>
      </c>
      <c r="E1448" s="382" t="s">
        <v>633</v>
      </c>
      <c r="F1448" s="369" t="s">
        <v>10796</v>
      </c>
      <c r="G1448" s="385" t="s">
        <v>10931</v>
      </c>
      <c r="H1448" s="386"/>
      <c r="I1448" s="384" t="s">
        <v>308</v>
      </c>
      <c r="J1448" s="367" t="s">
        <v>503</v>
      </c>
      <c r="K1448" s="366" t="s">
        <v>83</v>
      </c>
      <c r="L1448" s="387">
        <v>16</v>
      </c>
      <c r="M1448" s="388" t="s">
        <v>10932</v>
      </c>
      <c r="N1448" s="389">
        <v>100</v>
      </c>
      <c r="O1448" s="390" t="s">
        <v>1182</v>
      </c>
      <c r="P1448" s="373" t="s">
        <v>1182</v>
      </c>
      <c r="Q1448" s="372" t="s">
        <v>3814</v>
      </c>
      <c r="R1448" s="374">
        <v>25</v>
      </c>
      <c r="S1448" s="375">
        <v>35</v>
      </c>
      <c r="T1448" s="392">
        <v>20</v>
      </c>
      <c r="U1448" s="391" t="s">
        <v>10796</v>
      </c>
      <c r="V1448" s="376">
        <v>115.88984996938152</v>
      </c>
      <c r="W1448" s="378">
        <v>117.51187997550521</v>
      </c>
      <c r="X1448" s="377">
        <v>58.559135027556628</v>
      </c>
      <c r="Y1448" s="387" t="s">
        <v>633</v>
      </c>
      <c r="Z1448" s="395" t="s">
        <v>4557</v>
      </c>
      <c r="AA1448" s="380">
        <v>19</v>
      </c>
      <c r="AB1448" s="379" t="s">
        <v>3630</v>
      </c>
      <c r="AC1448" s="380">
        <v>0</v>
      </c>
      <c r="AD1448" s="379" t="s">
        <v>3630</v>
      </c>
      <c r="AE1448" s="394">
        <v>0</v>
      </c>
      <c r="AF1448" s="396">
        <v>1.2609999999999999</v>
      </c>
      <c r="AG1448" s="393">
        <v>0</v>
      </c>
      <c r="AH1448" s="397" t="s">
        <v>7907</v>
      </c>
      <c r="AL1448" s="525" t="s">
        <v>17225</v>
      </c>
      <c r="AM1448" s="513" t="s">
        <v>84</v>
      </c>
      <c r="AN1448" s="508">
        <v>100</v>
      </c>
      <c r="AO1448" s="514">
        <v>1570</v>
      </c>
      <c r="AP1448" s="498">
        <v>1084</v>
      </c>
      <c r="AQ1448" s="515">
        <v>486</v>
      </c>
      <c r="AR1448" s="512" t="s">
        <v>17226</v>
      </c>
      <c r="BA1448" s="338" t="s">
        <v>10938</v>
      </c>
    </row>
    <row r="1449" spans="2:53" ht="16.5" customHeight="1">
      <c r="B1449" s="398" t="s">
        <v>10934</v>
      </c>
      <c r="C1449" s="381" t="s">
        <v>10935</v>
      </c>
      <c r="D1449" s="383">
        <v>1570</v>
      </c>
      <c r="E1449" s="382" t="s">
        <v>633</v>
      </c>
      <c r="F1449" s="369" t="s">
        <v>10796</v>
      </c>
      <c r="G1449" s="385" t="s">
        <v>10503</v>
      </c>
      <c r="H1449" s="386"/>
      <c r="I1449" s="384" t="s">
        <v>310</v>
      </c>
      <c r="J1449" s="367" t="s">
        <v>146</v>
      </c>
      <c r="K1449" s="366" t="s">
        <v>84</v>
      </c>
      <c r="L1449" s="387">
        <v>27</v>
      </c>
      <c r="M1449" s="388" t="s">
        <v>10936</v>
      </c>
      <c r="N1449" s="389">
        <v>500</v>
      </c>
      <c r="O1449" s="390" t="s">
        <v>1182</v>
      </c>
      <c r="P1449" s="373" t="s">
        <v>1182</v>
      </c>
      <c r="Q1449" s="372" t="s">
        <v>3638</v>
      </c>
      <c r="R1449" s="374">
        <v>20</v>
      </c>
      <c r="S1449" s="375">
        <v>30</v>
      </c>
      <c r="T1449" s="392">
        <v>30</v>
      </c>
      <c r="U1449" s="391" t="s">
        <v>10796</v>
      </c>
      <c r="V1449" s="376">
        <v>115.88662790697674</v>
      </c>
      <c r="W1449" s="378">
        <v>117.50930232558139</v>
      </c>
      <c r="X1449" s="377">
        <v>58.557034883720931</v>
      </c>
      <c r="Y1449" s="387" t="s">
        <v>633</v>
      </c>
      <c r="Z1449" s="395" t="s">
        <v>7853</v>
      </c>
      <c r="AA1449" s="380">
        <v>94</v>
      </c>
      <c r="AB1449" s="379" t="s">
        <v>3630</v>
      </c>
      <c r="AC1449" s="380">
        <v>1.5</v>
      </c>
      <c r="AD1449" s="379" t="s">
        <v>3630</v>
      </c>
      <c r="AE1449" s="394">
        <v>0</v>
      </c>
      <c r="AF1449" s="396">
        <v>22.925999999999998</v>
      </c>
      <c r="AG1449" s="393">
        <v>0</v>
      </c>
      <c r="AH1449" s="397" t="s">
        <v>10937</v>
      </c>
      <c r="AL1449" s="525" t="s">
        <v>17227</v>
      </c>
      <c r="AM1449" s="513" t="s">
        <v>84</v>
      </c>
      <c r="AN1449" s="508">
        <v>100</v>
      </c>
      <c r="AO1449" s="514">
        <v>1570</v>
      </c>
      <c r="AP1449" s="498">
        <v>1086</v>
      </c>
      <c r="AQ1449" s="515">
        <v>484</v>
      </c>
      <c r="AR1449" s="512" t="s">
        <v>17228</v>
      </c>
      <c r="BA1449" s="338" t="s">
        <v>10943</v>
      </c>
    </row>
    <row r="1450" spans="2:53" ht="16.5" customHeight="1">
      <c r="B1450" s="398" t="s">
        <v>10939</v>
      </c>
      <c r="C1450" s="381" t="s">
        <v>10940</v>
      </c>
      <c r="D1450" s="383">
        <v>1570</v>
      </c>
      <c r="E1450" s="382" t="s">
        <v>10425</v>
      </c>
      <c r="F1450" s="369" t="s">
        <v>10941</v>
      </c>
      <c r="G1450" s="385" t="s">
        <v>10806</v>
      </c>
      <c r="H1450" s="386"/>
      <c r="I1450" s="384" t="s">
        <v>875</v>
      </c>
      <c r="J1450" s="367" t="s">
        <v>1445</v>
      </c>
      <c r="K1450" s="366" t="s">
        <v>84</v>
      </c>
      <c r="L1450" s="387">
        <v>13</v>
      </c>
      <c r="M1450" s="388" t="s">
        <v>10942</v>
      </c>
      <c r="N1450" s="389">
        <v>1000</v>
      </c>
      <c r="O1450" s="390" t="s">
        <v>1182</v>
      </c>
      <c r="P1450" s="373" t="s">
        <v>1182</v>
      </c>
      <c r="Q1450" s="372" t="s">
        <v>3814</v>
      </c>
      <c r="R1450" s="374">
        <v>30</v>
      </c>
      <c r="S1450" s="375">
        <v>30</v>
      </c>
      <c r="T1450" s="392">
        <v>20</v>
      </c>
      <c r="U1450" s="391" t="s">
        <v>10941</v>
      </c>
      <c r="V1450" s="376">
        <v>115.859375</v>
      </c>
      <c r="W1450" s="378">
        <v>117.4875</v>
      </c>
      <c r="X1450" s="377">
        <v>58.871562499999989</v>
      </c>
      <c r="Y1450" s="387" t="s">
        <v>633</v>
      </c>
      <c r="Z1450" s="395" t="s">
        <v>4557</v>
      </c>
      <c r="AA1450" s="380">
        <v>196</v>
      </c>
      <c r="AB1450" s="379" t="s">
        <v>3630</v>
      </c>
      <c r="AC1450" s="380">
        <v>3</v>
      </c>
      <c r="AD1450" s="379" t="s">
        <v>3630</v>
      </c>
      <c r="AE1450" s="394">
        <v>0</v>
      </c>
      <c r="AF1450" s="396">
        <v>0</v>
      </c>
      <c r="AG1450" s="393">
        <v>0</v>
      </c>
      <c r="AH1450" s="397" t="s">
        <v>633</v>
      </c>
      <c r="AL1450" s="525" t="s">
        <v>17229</v>
      </c>
      <c r="AM1450" s="513" t="s">
        <v>84</v>
      </c>
      <c r="AN1450" s="508">
        <v>100</v>
      </c>
      <c r="AO1450" s="514">
        <v>1570</v>
      </c>
      <c r="AP1450" s="498">
        <v>1086</v>
      </c>
      <c r="AQ1450" s="515">
        <v>484</v>
      </c>
      <c r="AR1450" s="512" t="s">
        <v>17230</v>
      </c>
      <c r="BA1450" s="338" t="s">
        <v>10947</v>
      </c>
    </row>
    <row r="1451" spans="2:53" ht="16.5" customHeight="1">
      <c r="B1451" s="398" t="s">
        <v>10939</v>
      </c>
      <c r="C1451" s="381" t="s">
        <v>10940</v>
      </c>
      <c r="D1451" s="383">
        <v>1570</v>
      </c>
      <c r="E1451" s="382" t="s">
        <v>10944</v>
      </c>
      <c r="F1451" s="369" t="s">
        <v>10945</v>
      </c>
      <c r="G1451" s="385" t="s">
        <v>10328</v>
      </c>
      <c r="H1451" s="386"/>
      <c r="I1451" s="384" t="s">
        <v>862</v>
      </c>
      <c r="J1451" s="367" t="s">
        <v>390</v>
      </c>
      <c r="K1451" s="366" t="s">
        <v>84</v>
      </c>
      <c r="L1451" s="387">
        <v>40</v>
      </c>
      <c r="M1451" s="388" t="s">
        <v>10946</v>
      </c>
      <c r="N1451" s="389">
        <v>1000</v>
      </c>
      <c r="O1451" s="390" t="s">
        <v>1348</v>
      </c>
      <c r="P1451" s="373" t="s">
        <v>1349</v>
      </c>
      <c r="Q1451" s="372" t="s">
        <v>3638</v>
      </c>
      <c r="R1451" s="374">
        <v>30</v>
      </c>
      <c r="S1451" s="375">
        <v>25</v>
      </c>
      <c r="T1451" s="392">
        <v>25</v>
      </c>
      <c r="U1451" s="391" t="s">
        <v>10945</v>
      </c>
      <c r="V1451" s="376">
        <v>115.85492227979275</v>
      </c>
      <c r="W1451" s="378">
        <v>117.4839378238342</v>
      </c>
      <c r="X1451" s="377">
        <v>58.865569948186533</v>
      </c>
      <c r="Y1451" s="387">
        <v>58.91</v>
      </c>
      <c r="Z1451" s="395" t="s">
        <v>4557</v>
      </c>
      <c r="AA1451" s="380">
        <v>198</v>
      </c>
      <c r="AB1451" s="379" t="s">
        <v>3630</v>
      </c>
      <c r="AC1451" s="380">
        <v>10</v>
      </c>
      <c r="AD1451" s="379" t="s">
        <v>3630</v>
      </c>
      <c r="AE1451" s="394">
        <v>0</v>
      </c>
      <c r="AF1451" s="396">
        <v>0</v>
      </c>
      <c r="AG1451" s="393">
        <v>0</v>
      </c>
      <c r="AH1451" s="397" t="s">
        <v>633</v>
      </c>
      <c r="AL1451" s="525" t="s">
        <v>17231</v>
      </c>
      <c r="AM1451" s="513" t="s">
        <v>83</v>
      </c>
      <c r="AN1451" s="508">
        <v>100</v>
      </c>
      <c r="AO1451" s="514">
        <v>1570</v>
      </c>
      <c r="AP1451" s="498">
        <v>1570</v>
      </c>
      <c r="AQ1451" s="515">
        <v>0</v>
      </c>
      <c r="AR1451" s="512" t="s">
        <v>17232</v>
      </c>
      <c r="BA1451" s="338" t="s">
        <v>10954</v>
      </c>
    </row>
    <row r="1452" spans="2:53" ht="16.5" customHeight="1">
      <c r="B1452" s="398" t="s">
        <v>10948</v>
      </c>
      <c r="C1452" s="381" t="s">
        <v>10949</v>
      </c>
      <c r="D1452" s="383">
        <v>1570</v>
      </c>
      <c r="E1452" s="382" t="s">
        <v>633</v>
      </c>
      <c r="F1452" s="369" t="s">
        <v>10950</v>
      </c>
      <c r="G1452" s="385" t="s">
        <v>10951</v>
      </c>
      <c r="H1452" s="386"/>
      <c r="I1452" s="384" t="s">
        <v>330</v>
      </c>
      <c r="J1452" s="367" t="s">
        <v>685</v>
      </c>
      <c r="K1452" s="366" t="s">
        <v>83</v>
      </c>
      <c r="L1452" s="387">
        <v>18</v>
      </c>
      <c r="M1452" s="388" t="s">
        <v>10953</v>
      </c>
      <c r="N1452" s="389">
        <v>200</v>
      </c>
      <c r="O1452" s="390" t="s">
        <v>1350</v>
      </c>
      <c r="P1452" s="373" t="s">
        <v>1350</v>
      </c>
      <c r="Q1452" s="372" t="s">
        <v>3638</v>
      </c>
      <c r="R1452" s="374">
        <v>20</v>
      </c>
      <c r="S1452" s="375">
        <v>30</v>
      </c>
      <c r="T1452" s="392">
        <v>30</v>
      </c>
      <c r="U1452" s="391" t="s">
        <v>10950</v>
      </c>
      <c r="V1452" s="376">
        <v>115.84924012565799</v>
      </c>
      <c r="W1452" s="378">
        <v>117.47939210052638</v>
      </c>
      <c r="X1452" s="377">
        <v>58.540683886907829</v>
      </c>
      <c r="Y1452" s="387" t="s">
        <v>633</v>
      </c>
      <c r="Z1452" s="395" t="s">
        <v>7853</v>
      </c>
      <c r="AA1452" s="380">
        <v>36</v>
      </c>
      <c r="AB1452" s="379" t="s">
        <v>3630</v>
      </c>
      <c r="AC1452" s="380">
        <v>0</v>
      </c>
      <c r="AD1452" s="379" t="s">
        <v>3630</v>
      </c>
      <c r="AE1452" s="394">
        <v>0</v>
      </c>
      <c r="AF1452" s="396">
        <v>0</v>
      </c>
      <c r="AG1452" s="393">
        <v>0</v>
      </c>
      <c r="AH1452" s="397" t="s">
        <v>633</v>
      </c>
      <c r="AL1452" s="525" t="s">
        <v>17233</v>
      </c>
      <c r="AM1452" s="513" t="s">
        <v>84</v>
      </c>
      <c r="AN1452" s="508">
        <v>100</v>
      </c>
      <c r="AO1452" s="514">
        <v>1570</v>
      </c>
      <c r="AP1452" s="498">
        <v>1085</v>
      </c>
      <c r="AQ1452" s="515">
        <v>485</v>
      </c>
      <c r="AR1452" s="512" t="s">
        <v>17234</v>
      </c>
      <c r="BA1452" s="338" t="s">
        <v>10961</v>
      </c>
    </row>
    <row r="1453" spans="2:53" ht="16.5" customHeight="1">
      <c r="B1453" s="398" t="s">
        <v>10955</v>
      </c>
      <c r="C1453" s="381" t="s">
        <v>10956</v>
      </c>
      <c r="D1453" s="383">
        <v>1570</v>
      </c>
      <c r="E1453" s="382" t="s">
        <v>10957</v>
      </c>
      <c r="F1453" s="369" t="s">
        <v>10958</v>
      </c>
      <c r="G1453" s="385" t="s">
        <v>10959</v>
      </c>
      <c r="H1453" s="386"/>
      <c r="I1453" s="384" t="s">
        <v>357</v>
      </c>
      <c r="J1453" s="367" t="s">
        <v>1475</v>
      </c>
      <c r="K1453" s="366" t="s">
        <v>84</v>
      </c>
      <c r="L1453" s="387">
        <v>52</v>
      </c>
      <c r="M1453" s="388" t="s">
        <v>10960</v>
      </c>
      <c r="N1453" s="389">
        <v>700</v>
      </c>
      <c r="O1453" s="390" t="s">
        <v>1350</v>
      </c>
      <c r="P1453" s="373" t="s">
        <v>1351</v>
      </c>
      <c r="Q1453" s="372" t="s">
        <v>3638</v>
      </c>
      <c r="R1453" s="374">
        <v>30</v>
      </c>
      <c r="S1453" s="375">
        <v>30</v>
      </c>
      <c r="T1453" s="392">
        <v>20</v>
      </c>
      <c r="U1453" s="391" t="s">
        <v>10958</v>
      </c>
      <c r="V1453" s="376">
        <v>115.80777116337902</v>
      </c>
      <c r="W1453" s="378">
        <v>117.44621693070322</v>
      </c>
      <c r="X1453" s="377">
        <v>58.848005952958879</v>
      </c>
      <c r="Y1453" s="387">
        <v>60.199999999999996</v>
      </c>
      <c r="Z1453" s="395" t="s">
        <v>3639</v>
      </c>
      <c r="AA1453" s="380">
        <v>140</v>
      </c>
      <c r="AB1453" s="379" t="s">
        <v>3630</v>
      </c>
      <c r="AC1453" s="380">
        <v>10</v>
      </c>
      <c r="AD1453" s="379" t="s">
        <v>3630</v>
      </c>
      <c r="AE1453" s="394">
        <v>0</v>
      </c>
      <c r="AF1453" s="396">
        <v>0</v>
      </c>
      <c r="AG1453" s="393">
        <v>0</v>
      </c>
      <c r="AH1453" s="397" t="s">
        <v>633</v>
      </c>
      <c r="AL1453" s="525" t="s">
        <v>17235</v>
      </c>
      <c r="AM1453" s="513" t="s">
        <v>83</v>
      </c>
      <c r="AN1453" s="508">
        <v>100</v>
      </c>
      <c r="AO1453" s="514">
        <v>1570</v>
      </c>
      <c r="AP1453" s="498">
        <v>1570</v>
      </c>
      <c r="AQ1453" s="515">
        <v>0</v>
      </c>
      <c r="AR1453" s="512" t="s">
        <v>17236</v>
      </c>
      <c r="BA1453" s="338" t="s">
        <v>10964</v>
      </c>
    </row>
    <row r="1454" spans="2:53" ht="16.5" customHeight="1">
      <c r="B1454" s="398" t="s">
        <v>10955</v>
      </c>
      <c r="C1454" s="381" t="s">
        <v>10956</v>
      </c>
      <c r="D1454" s="383">
        <v>1570</v>
      </c>
      <c r="E1454" s="382" t="s">
        <v>633</v>
      </c>
      <c r="F1454" s="369" t="s">
        <v>10962</v>
      </c>
      <c r="G1454" s="385" t="s">
        <v>10957</v>
      </c>
      <c r="H1454" s="386"/>
      <c r="I1454" s="384" t="s">
        <v>1247</v>
      </c>
      <c r="J1454" s="367" t="s">
        <v>94</v>
      </c>
      <c r="K1454" s="366" t="s">
        <v>83</v>
      </c>
      <c r="L1454" s="387">
        <v>12</v>
      </c>
      <c r="M1454" s="388" t="s">
        <v>10963</v>
      </c>
      <c r="N1454" s="389">
        <v>100</v>
      </c>
      <c r="O1454" s="390" t="s">
        <v>1182</v>
      </c>
      <c r="P1454" s="373" t="s">
        <v>1182</v>
      </c>
      <c r="Q1454" s="372" t="s">
        <v>3814</v>
      </c>
      <c r="R1454" s="374">
        <v>25</v>
      </c>
      <c r="S1454" s="375">
        <v>40</v>
      </c>
      <c r="T1454" s="392">
        <v>15</v>
      </c>
      <c r="U1454" s="391" t="s">
        <v>10962</v>
      </c>
      <c r="V1454" s="376">
        <v>115.81117021276596</v>
      </c>
      <c r="W1454" s="378">
        <v>117.44893617021278</v>
      </c>
      <c r="X1454" s="377">
        <v>58.519946808510646</v>
      </c>
      <c r="Y1454" s="387" t="s">
        <v>633</v>
      </c>
      <c r="Z1454" s="395" t="s">
        <v>4557</v>
      </c>
      <c r="AA1454" s="380">
        <v>19.600000000000001</v>
      </c>
      <c r="AB1454" s="379" t="s">
        <v>3630</v>
      </c>
      <c r="AC1454" s="380">
        <v>0</v>
      </c>
      <c r="AD1454" s="379" t="s">
        <v>3630</v>
      </c>
      <c r="AE1454" s="394">
        <v>0</v>
      </c>
      <c r="AF1454" s="396">
        <v>1.7170000000000001</v>
      </c>
      <c r="AG1454" s="393">
        <v>0</v>
      </c>
      <c r="AH1454" s="397" t="s">
        <v>10548</v>
      </c>
      <c r="AL1454" s="525" t="s">
        <v>17237</v>
      </c>
      <c r="AM1454" s="513" t="s">
        <v>83</v>
      </c>
      <c r="AN1454" s="508">
        <v>100</v>
      </c>
      <c r="AO1454" s="514">
        <v>1570</v>
      </c>
      <c r="AP1454" s="498">
        <v>1570</v>
      </c>
      <c r="AQ1454" s="515">
        <v>0</v>
      </c>
      <c r="AR1454" s="512" t="s">
        <v>17238</v>
      </c>
      <c r="BA1454" s="338" t="s">
        <v>10968</v>
      </c>
    </row>
    <row r="1455" spans="2:53" ht="16.5" customHeight="1">
      <c r="B1455" s="398" t="s">
        <v>10965</v>
      </c>
      <c r="C1455" s="381" t="s">
        <v>10966</v>
      </c>
      <c r="D1455" s="383">
        <v>1570</v>
      </c>
      <c r="E1455" s="382" t="s">
        <v>633</v>
      </c>
      <c r="F1455" s="369" t="s">
        <v>10958</v>
      </c>
      <c r="G1455" s="385" t="s">
        <v>10967</v>
      </c>
      <c r="H1455" s="386"/>
      <c r="I1455" s="384" t="s">
        <v>827</v>
      </c>
      <c r="J1455" s="367" t="s">
        <v>353</v>
      </c>
      <c r="K1455" s="366" t="s">
        <v>83</v>
      </c>
      <c r="L1455" s="387">
        <v>31</v>
      </c>
      <c r="M1455" s="388" t="s">
        <v>3918</v>
      </c>
      <c r="N1455" s="389">
        <v>1000</v>
      </c>
      <c r="O1455" s="390" t="s">
        <v>1182</v>
      </c>
      <c r="P1455" s="373" t="s">
        <v>1182</v>
      </c>
      <c r="Q1455" s="372" t="s">
        <v>3638</v>
      </c>
      <c r="R1455" s="374">
        <v>20</v>
      </c>
      <c r="S1455" s="375">
        <v>35</v>
      </c>
      <c r="T1455" s="392">
        <v>30</v>
      </c>
      <c r="U1455" s="391" t="s">
        <v>10958</v>
      </c>
      <c r="V1455" s="376">
        <v>115.80882352941177</v>
      </c>
      <c r="W1455" s="378">
        <v>117.44705882352942</v>
      </c>
      <c r="X1455" s="377">
        <v>58.517058823529418</v>
      </c>
      <c r="Y1455" s="387" t="s">
        <v>633</v>
      </c>
      <c r="Z1455" s="395" t="s">
        <v>4557</v>
      </c>
      <c r="AA1455" s="380">
        <v>147</v>
      </c>
      <c r="AB1455" s="379" t="s">
        <v>3630</v>
      </c>
      <c r="AC1455" s="380">
        <v>5</v>
      </c>
      <c r="AD1455" s="379" t="s">
        <v>3630</v>
      </c>
      <c r="AE1455" s="394">
        <v>0</v>
      </c>
      <c r="AF1455" s="396">
        <v>0</v>
      </c>
      <c r="AG1455" s="393">
        <v>0</v>
      </c>
      <c r="AH1455" s="397" t="s">
        <v>633</v>
      </c>
      <c r="AL1455" s="525" t="s">
        <v>17239</v>
      </c>
      <c r="AM1455" s="513" t="s">
        <v>83</v>
      </c>
      <c r="AN1455" s="508">
        <v>100</v>
      </c>
      <c r="AO1455" s="514">
        <v>1570</v>
      </c>
      <c r="AP1455" s="498">
        <v>1570</v>
      </c>
      <c r="AQ1455" s="515">
        <v>0</v>
      </c>
      <c r="AR1455" s="512" t="s">
        <v>17240</v>
      </c>
      <c r="BA1455" s="338" t="s">
        <v>10973</v>
      </c>
    </row>
    <row r="1456" spans="2:53" ht="16.5" customHeight="1">
      <c r="B1456" s="398" t="s">
        <v>10969</v>
      </c>
      <c r="C1456" s="381" t="s">
        <v>10970</v>
      </c>
      <c r="D1456" s="383">
        <v>1570</v>
      </c>
      <c r="E1456" s="382" t="s">
        <v>633</v>
      </c>
      <c r="F1456" s="369" t="s">
        <v>10971</v>
      </c>
      <c r="G1456" s="385" t="s">
        <v>10541</v>
      </c>
      <c r="H1456" s="386"/>
      <c r="I1456" s="384" t="s">
        <v>331</v>
      </c>
      <c r="J1456" s="367" t="s">
        <v>386</v>
      </c>
      <c r="K1456" s="366" t="s">
        <v>83</v>
      </c>
      <c r="L1456" s="387">
        <v>4</v>
      </c>
      <c r="M1456" s="388" t="s">
        <v>10972</v>
      </c>
      <c r="N1456" s="389">
        <v>1000</v>
      </c>
      <c r="O1456" s="390" t="s">
        <v>1348</v>
      </c>
      <c r="P1456" s="373" t="s">
        <v>1349</v>
      </c>
      <c r="Q1456" s="372" t="s">
        <v>3638</v>
      </c>
      <c r="R1456" s="374">
        <v>25</v>
      </c>
      <c r="S1456" s="375">
        <v>38</v>
      </c>
      <c r="T1456" s="392">
        <v>25</v>
      </c>
      <c r="U1456" s="391" t="s">
        <v>10971</v>
      </c>
      <c r="V1456" s="376">
        <v>115.79711751662973</v>
      </c>
      <c r="W1456" s="378">
        <v>117.43769401330378</v>
      </c>
      <c r="X1456" s="377">
        <v>58.512594235033241</v>
      </c>
      <c r="Y1456" s="387">
        <v>58.16</v>
      </c>
      <c r="Z1456" s="395" t="s">
        <v>4557</v>
      </c>
      <c r="AA1456" s="380">
        <v>121.25</v>
      </c>
      <c r="AB1456" s="379" t="s">
        <v>3630</v>
      </c>
      <c r="AC1456" s="380">
        <v>10</v>
      </c>
      <c r="AD1456" s="379" t="s">
        <v>3630</v>
      </c>
      <c r="AE1456" s="394">
        <v>0</v>
      </c>
      <c r="AF1456" s="396">
        <v>0</v>
      </c>
      <c r="AG1456" s="393">
        <v>0</v>
      </c>
      <c r="AH1456" s="397" t="s">
        <v>633</v>
      </c>
      <c r="AL1456" s="525" t="s">
        <v>17241</v>
      </c>
      <c r="AM1456" s="513" t="s">
        <v>83</v>
      </c>
      <c r="AN1456" s="508">
        <v>100</v>
      </c>
      <c r="AO1456" s="514">
        <v>1570</v>
      </c>
      <c r="AP1456" s="498">
        <v>1570</v>
      </c>
      <c r="AQ1456" s="515">
        <v>0</v>
      </c>
      <c r="AR1456" s="512" t="s">
        <v>17242</v>
      </c>
      <c r="BA1456" s="338" t="s">
        <v>10979</v>
      </c>
    </row>
    <row r="1457" spans="2:53" ht="16.5" customHeight="1">
      <c r="B1457" s="398" t="s">
        <v>10974</v>
      </c>
      <c r="C1457" s="381" t="s">
        <v>10975</v>
      </c>
      <c r="D1457" s="383">
        <v>1570</v>
      </c>
      <c r="E1457" s="382" t="s">
        <v>633</v>
      </c>
      <c r="F1457" s="369" t="s">
        <v>10976</v>
      </c>
      <c r="G1457" s="385" t="s">
        <v>10977</v>
      </c>
      <c r="H1457" s="386"/>
      <c r="I1457" s="384" t="s">
        <v>331</v>
      </c>
      <c r="J1457" s="367" t="s">
        <v>941</v>
      </c>
      <c r="K1457" s="366" t="s">
        <v>83</v>
      </c>
      <c r="L1457" s="387">
        <v>10</v>
      </c>
      <c r="M1457" s="388" t="s">
        <v>10978</v>
      </c>
      <c r="N1457" s="389">
        <v>1000</v>
      </c>
      <c r="O1457" s="390" t="s">
        <v>1348</v>
      </c>
      <c r="P1457" s="373" t="s">
        <v>1349</v>
      </c>
      <c r="Q1457" s="372" t="s">
        <v>3638</v>
      </c>
      <c r="R1457" s="374">
        <v>25</v>
      </c>
      <c r="S1457" s="375">
        <v>38</v>
      </c>
      <c r="T1457" s="392">
        <v>25</v>
      </c>
      <c r="U1457" s="391" t="s">
        <v>10976</v>
      </c>
      <c r="V1457" s="376">
        <v>115.79268292682926</v>
      </c>
      <c r="W1457" s="378">
        <v>117.43414634146342</v>
      </c>
      <c r="X1457" s="377">
        <v>58.511585365853662</v>
      </c>
      <c r="Y1457" s="387">
        <v>58.15</v>
      </c>
      <c r="Z1457" s="395" t="s">
        <v>4557</v>
      </c>
      <c r="AA1457" s="380">
        <v>121.25</v>
      </c>
      <c r="AB1457" s="379" t="s">
        <v>3630</v>
      </c>
      <c r="AC1457" s="380">
        <v>10</v>
      </c>
      <c r="AD1457" s="379" t="s">
        <v>3630</v>
      </c>
      <c r="AE1457" s="394">
        <v>0</v>
      </c>
      <c r="AF1457" s="396">
        <v>0</v>
      </c>
      <c r="AG1457" s="393">
        <v>0</v>
      </c>
      <c r="AH1457" s="397" t="s">
        <v>633</v>
      </c>
      <c r="AL1457" s="525" t="s">
        <v>17243</v>
      </c>
      <c r="AM1457" s="513" t="s">
        <v>83</v>
      </c>
      <c r="AN1457" s="508">
        <v>100</v>
      </c>
      <c r="AO1457" s="514">
        <v>1570</v>
      </c>
      <c r="AP1457" s="498">
        <v>1570</v>
      </c>
      <c r="AQ1457" s="515">
        <v>0</v>
      </c>
      <c r="AR1457" s="512" t="s">
        <v>17244</v>
      </c>
      <c r="BA1457" s="338" t="s">
        <v>10983</v>
      </c>
    </row>
    <row r="1458" spans="2:53" ht="16.5" customHeight="1">
      <c r="B1458" s="398" t="s">
        <v>10974</v>
      </c>
      <c r="C1458" s="381" t="s">
        <v>10975</v>
      </c>
      <c r="D1458" s="383">
        <v>1570</v>
      </c>
      <c r="E1458" s="382" t="s">
        <v>633</v>
      </c>
      <c r="F1458" s="369" t="s">
        <v>10980</v>
      </c>
      <c r="G1458" s="385" t="s">
        <v>10981</v>
      </c>
      <c r="H1458" s="386"/>
      <c r="I1458" s="384" t="s">
        <v>357</v>
      </c>
      <c r="J1458" s="367" t="s">
        <v>728</v>
      </c>
      <c r="K1458" s="366" t="s">
        <v>83</v>
      </c>
      <c r="L1458" s="387">
        <v>18</v>
      </c>
      <c r="M1458" s="388" t="s">
        <v>10982</v>
      </c>
      <c r="N1458" s="389">
        <v>700</v>
      </c>
      <c r="O1458" s="390" t="s">
        <v>1350</v>
      </c>
      <c r="P1458" s="373" t="s">
        <v>1351</v>
      </c>
      <c r="Q1458" s="372" t="s">
        <v>3638</v>
      </c>
      <c r="R1458" s="374">
        <v>20</v>
      </c>
      <c r="S1458" s="375">
        <v>35</v>
      </c>
      <c r="T1458" s="392">
        <v>30</v>
      </c>
      <c r="U1458" s="391" t="s">
        <v>10980</v>
      </c>
      <c r="V1458" s="376">
        <v>115.78954920222785</v>
      </c>
      <c r="W1458" s="378">
        <v>117.43163936178227</v>
      </c>
      <c r="X1458" s="377">
        <v>58.509405717994944</v>
      </c>
      <c r="Y1458" s="387">
        <v>60.18</v>
      </c>
      <c r="Z1458" s="395" t="s">
        <v>3639</v>
      </c>
      <c r="AA1458" s="380">
        <v>105</v>
      </c>
      <c r="AB1458" s="379" t="s">
        <v>3630</v>
      </c>
      <c r="AC1458" s="380">
        <v>0</v>
      </c>
      <c r="AD1458" s="379" t="s">
        <v>3630</v>
      </c>
      <c r="AE1458" s="394">
        <v>0</v>
      </c>
      <c r="AF1458" s="396">
        <v>0</v>
      </c>
      <c r="AG1458" s="393">
        <v>0</v>
      </c>
      <c r="AH1458" s="397" t="s">
        <v>633</v>
      </c>
      <c r="AL1458" s="525" t="s">
        <v>17245</v>
      </c>
      <c r="AM1458" s="513" t="s">
        <v>83</v>
      </c>
      <c r="AN1458" s="508">
        <v>100</v>
      </c>
      <c r="AO1458" s="514">
        <v>1570</v>
      </c>
      <c r="AP1458" s="498">
        <v>1570</v>
      </c>
      <c r="AQ1458" s="515">
        <v>0</v>
      </c>
      <c r="AR1458" s="512" t="s">
        <v>17244</v>
      </c>
      <c r="BA1458" s="338" t="s">
        <v>10987</v>
      </c>
    </row>
    <row r="1459" spans="2:53" ht="16.5" customHeight="1">
      <c r="B1459" s="398" t="s">
        <v>10984</v>
      </c>
      <c r="C1459" s="381" t="s">
        <v>10985</v>
      </c>
      <c r="D1459" s="383">
        <v>1570</v>
      </c>
      <c r="E1459" s="382" t="s">
        <v>633</v>
      </c>
      <c r="F1459" s="369" t="s">
        <v>10980</v>
      </c>
      <c r="G1459" s="385" t="s">
        <v>10461</v>
      </c>
      <c r="H1459" s="386"/>
      <c r="I1459" s="384" t="s">
        <v>357</v>
      </c>
      <c r="J1459" s="367" t="s">
        <v>72</v>
      </c>
      <c r="K1459" s="366" t="s">
        <v>83</v>
      </c>
      <c r="L1459" s="387">
        <v>23</v>
      </c>
      <c r="M1459" s="388" t="s">
        <v>10986</v>
      </c>
      <c r="N1459" s="389">
        <v>700</v>
      </c>
      <c r="O1459" s="390" t="s">
        <v>1350</v>
      </c>
      <c r="P1459" s="373" t="s">
        <v>1351</v>
      </c>
      <c r="Q1459" s="372" t="s">
        <v>3638</v>
      </c>
      <c r="R1459" s="374">
        <v>20</v>
      </c>
      <c r="S1459" s="375">
        <v>35</v>
      </c>
      <c r="T1459" s="392">
        <v>30</v>
      </c>
      <c r="U1459" s="391" t="s">
        <v>10980</v>
      </c>
      <c r="V1459" s="376">
        <v>115.78536251975973</v>
      </c>
      <c r="W1459" s="378">
        <v>117.42829001580779</v>
      </c>
      <c r="X1459" s="377">
        <v>58.50817373221625</v>
      </c>
      <c r="Y1459" s="387">
        <v>60.18</v>
      </c>
      <c r="Z1459" s="395" t="s">
        <v>3639</v>
      </c>
      <c r="AA1459" s="380">
        <v>105</v>
      </c>
      <c r="AB1459" s="379" t="s">
        <v>3630</v>
      </c>
      <c r="AC1459" s="380">
        <v>0</v>
      </c>
      <c r="AD1459" s="379" t="s">
        <v>3630</v>
      </c>
      <c r="AE1459" s="394">
        <v>0</v>
      </c>
      <c r="AF1459" s="396">
        <v>0</v>
      </c>
      <c r="AG1459" s="393">
        <v>0</v>
      </c>
      <c r="AH1459" s="397" t="s">
        <v>633</v>
      </c>
      <c r="AL1459" s="525" t="s">
        <v>17246</v>
      </c>
      <c r="AM1459" s="513" t="s">
        <v>83</v>
      </c>
      <c r="AN1459" s="508">
        <v>100</v>
      </c>
      <c r="AO1459" s="514">
        <v>1570</v>
      </c>
      <c r="AP1459" s="498">
        <v>1570</v>
      </c>
      <c r="AQ1459" s="515">
        <v>0</v>
      </c>
      <c r="AR1459" s="512" t="s">
        <v>17247</v>
      </c>
      <c r="BA1459" s="338" t="s">
        <v>10994</v>
      </c>
    </row>
    <row r="1460" spans="2:53" ht="16.5" customHeight="1">
      <c r="B1460" s="398" t="s">
        <v>10988</v>
      </c>
      <c r="C1460" s="381" t="s">
        <v>10989</v>
      </c>
      <c r="D1460" s="383">
        <v>1570</v>
      </c>
      <c r="E1460" s="382" t="s">
        <v>633</v>
      </c>
      <c r="F1460" s="369" t="s">
        <v>10990</v>
      </c>
      <c r="G1460" s="385" t="s">
        <v>10991</v>
      </c>
      <c r="H1460" s="386"/>
      <c r="I1460" s="384" t="s">
        <v>327</v>
      </c>
      <c r="J1460" s="367" t="s">
        <v>767</v>
      </c>
      <c r="K1460" s="366" t="s">
        <v>83</v>
      </c>
      <c r="L1460" s="387">
        <v>8</v>
      </c>
      <c r="M1460" s="388" t="s">
        <v>10993</v>
      </c>
      <c r="N1460" s="389">
        <v>800</v>
      </c>
      <c r="O1460" s="390" t="s">
        <v>1350</v>
      </c>
      <c r="P1460" s="373" t="s">
        <v>1350</v>
      </c>
      <c r="Q1460" s="372" t="s">
        <v>3638</v>
      </c>
      <c r="R1460" s="374">
        <v>30</v>
      </c>
      <c r="S1460" s="375">
        <v>40</v>
      </c>
      <c r="T1460" s="392">
        <v>30</v>
      </c>
      <c r="U1460" s="391" t="s">
        <v>10990</v>
      </c>
      <c r="V1460" s="376">
        <v>115.7739198874287</v>
      </c>
      <c r="W1460" s="378">
        <v>117.41913590994297</v>
      </c>
      <c r="X1460" s="377">
        <v>58.503472101314166</v>
      </c>
      <c r="Y1460" s="387" t="s">
        <v>633</v>
      </c>
      <c r="Z1460" s="395" t="s">
        <v>4557</v>
      </c>
      <c r="AA1460" s="380">
        <v>190</v>
      </c>
      <c r="AB1460" s="379" t="s">
        <v>3630</v>
      </c>
      <c r="AC1460" s="380">
        <v>10</v>
      </c>
      <c r="AD1460" s="379" t="s">
        <v>3630</v>
      </c>
      <c r="AE1460" s="394">
        <v>0</v>
      </c>
      <c r="AF1460" s="396">
        <v>0</v>
      </c>
      <c r="AG1460" s="393">
        <v>0</v>
      </c>
      <c r="AH1460" s="397" t="s">
        <v>633</v>
      </c>
      <c r="AL1460" s="525" t="s">
        <v>17248</v>
      </c>
      <c r="AM1460" s="513" t="s">
        <v>83</v>
      </c>
      <c r="AN1460" s="508">
        <v>100</v>
      </c>
      <c r="AO1460" s="514">
        <v>1570</v>
      </c>
      <c r="AP1460" s="498">
        <v>1570</v>
      </c>
      <c r="AQ1460" s="515">
        <v>0</v>
      </c>
      <c r="AR1460" s="512" t="s">
        <v>17249</v>
      </c>
      <c r="BA1460" s="338" t="s">
        <v>11000</v>
      </c>
    </row>
    <row r="1461" spans="2:53" ht="16.5" customHeight="1">
      <c r="B1461" s="398" t="s">
        <v>10995</v>
      </c>
      <c r="C1461" s="381" t="s">
        <v>10996</v>
      </c>
      <c r="D1461" s="383">
        <v>1570</v>
      </c>
      <c r="E1461" s="382" t="s">
        <v>633</v>
      </c>
      <c r="F1461" s="369" t="s">
        <v>10997</v>
      </c>
      <c r="G1461" s="385" t="s">
        <v>10998</v>
      </c>
      <c r="H1461" s="386"/>
      <c r="I1461" s="384" t="s">
        <v>332</v>
      </c>
      <c r="J1461" s="367" t="s">
        <v>1065</v>
      </c>
      <c r="K1461" s="366" t="s">
        <v>83</v>
      </c>
      <c r="L1461" s="387">
        <v>16</v>
      </c>
      <c r="M1461" s="388" t="s">
        <v>10999</v>
      </c>
      <c r="N1461" s="389">
        <v>300</v>
      </c>
      <c r="O1461" s="390" t="s">
        <v>1348</v>
      </c>
      <c r="P1461" s="373" t="s">
        <v>1348</v>
      </c>
      <c r="Q1461" s="372" t="s">
        <v>3638</v>
      </c>
      <c r="R1461" s="374">
        <v>25</v>
      </c>
      <c r="S1461" s="375">
        <v>45</v>
      </c>
      <c r="T1461" s="392">
        <v>30</v>
      </c>
      <c r="U1461" s="391" t="s">
        <v>10997</v>
      </c>
      <c r="V1461" s="376">
        <v>115.76197401629139</v>
      </c>
      <c r="W1461" s="378">
        <v>117.40957921303313</v>
      </c>
      <c r="X1461" s="377">
        <v>58.49922338533775</v>
      </c>
      <c r="Y1461" s="387" t="s">
        <v>633</v>
      </c>
      <c r="Z1461" s="395" t="s">
        <v>4557</v>
      </c>
      <c r="AA1461" s="380">
        <v>-2</v>
      </c>
      <c r="AB1461" s="379" t="s">
        <v>3630</v>
      </c>
      <c r="AC1461" s="380">
        <v>0</v>
      </c>
      <c r="AD1461" s="379" t="s">
        <v>3630</v>
      </c>
      <c r="AE1461" s="394">
        <v>0</v>
      </c>
      <c r="AF1461" s="396">
        <v>0</v>
      </c>
      <c r="AG1461" s="393">
        <v>0</v>
      </c>
      <c r="AH1461" s="397" t="s">
        <v>633</v>
      </c>
      <c r="AL1461" s="525" t="s">
        <v>17250</v>
      </c>
      <c r="AM1461" s="513" t="s">
        <v>83</v>
      </c>
      <c r="AN1461" s="508">
        <v>100</v>
      </c>
      <c r="AO1461" s="514">
        <v>1570</v>
      </c>
      <c r="AP1461" s="498">
        <v>1570</v>
      </c>
      <c r="AQ1461" s="515">
        <v>0</v>
      </c>
      <c r="AR1461" s="512" t="s">
        <v>17251</v>
      </c>
      <c r="BA1461" s="338" t="s">
        <v>11005</v>
      </c>
    </row>
    <row r="1462" spans="2:53" ht="16.5" customHeight="1">
      <c r="B1462" s="398" t="s">
        <v>11001</v>
      </c>
      <c r="C1462" s="381" t="s">
        <v>11002</v>
      </c>
      <c r="D1462" s="383">
        <v>1570</v>
      </c>
      <c r="E1462" s="382" t="s">
        <v>633</v>
      </c>
      <c r="F1462" s="369" t="s">
        <v>11003</v>
      </c>
      <c r="G1462" s="385" t="s">
        <v>10915</v>
      </c>
      <c r="H1462" s="386"/>
      <c r="I1462" s="384" t="s">
        <v>862</v>
      </c>
      <c r="J1462" s="367" t="s">
        <v>182</v>
      </c>
      <c r="K1462" s="366" t="s">
        <v>83</v>
      </c>
      <c r="L1462" s="387">
        <v>12</v>
      </c>
      <c r="M1462" s="388" t="s">
        <v>11004</v>
      </c>
      <c r="N1462" s="389">
        <v>1000</v>
      </c>
      <c r="O1462" s="390" t="s">
        <v>1348</v>
      </c>
      <c r="P1462" s="373" t="s">
        <v>1349</v>
      </c>
      <c r="Q1462" s="372" t="s">
        <v>3638</v>
      </c>
      <c r="R1462" s="374">
        <v>20</v>
      </c>
      <c r="S1462" s="375">
        <v>35</v>
      </c>
      <c r="T1462" s="392">
        <v>25</v>
      </c>
      <c r="U1462" s="391" t="s">
        <v>11003</v>
      </c>
      <c r="V1462" s="376">
        <v>115.75120192307691</v>
      </c>
      <c r="W1462" s="378">
        <v>117.40096153846153</v>
      </c>
      <c r="X1462" s="377">
        <v>58.493918269230775</v>
      </c>
      <c r="Y1462" s="387">
        <v>58.12</v>
      </c>
      <c r="Z1462" s="395" t="s">
        <v>4557</v>
      </c>
      <c r="AA1462" s="380">
        <v>198</v>
      </c>
      <c r="AB1462" s="379" t="s">
        <v>3630</v>
      </c>
      <c r="AC1462" s="380">
        <v>10</v>
      </c>
      <c r="AD1462" s="379" t="s">
        <v>3630</v>
      </c>
      <c r="AE1462" s="394">
        <v>0</v>
      </c>
      <c r="AF1462" s="396">
        <v>0</v>
      </c>
      <c r="AG1462" s="393">
        <v>0</v>
      </c>
      <c r="AH1462" s="397" t="s">
        <v>633</v>
      </c>
      <c r="AL1462" s="525" t="s">
        <v>17252</v>
      </c>
      <c r="AM1462" s="513" t="s">
        <v>83</v>
      </c>
      <c r="AN1462" s="508">
        <v>100</v>
      </c>
      <c r="AO1462" s="514">
        <v>1570</v>
      </c>
      <c r="AP1462" s="498">
        <v>1570</v>
      </c>
      <c r="AQ1462" s="515">
        <v>0</v>
      </c>
      <c r="AR1462" s="512" t="s">
        <v>17251</v>
      </c>
      <c r="BA1462" s="338" t="s">
        <v>11008</v>
      </c>
    </row>
    <row r="1463" spans="2:53" ht="16.5" customHeight="1">
      <c r="B1463" s="398" t="s">
        <v>11001</v>
      </c>
      <c r="C1463" s="381" t="s">
        <v>11002</v>
      </c>
      <c r="D1463" s="383">
        <v>1570</v>
      </c>
      <c r="E1463" s="382" t="s">
        <v>633</v>
      </c>
      <c r="F1463" s="369" t="s">
        <v>11006</v>
      </c>
      <c r="G1463" s="385" t="s">
        <v>10915</v>
      </c>
      <c r="H1463" s="386"/>
      <c r="I1463" s="384" t="s">
        <v>326</v>
      </c>
      <c r="J1463" s="367" t="s">
        <v>353</v>
      </c>
      <c r="K1463" s="366" t="s">
        <v>83</v>
      </c>
      <c r="L1463" s="387">
        <v>7</v>
      </c>
      <c r="M1463" s="388" t="s">
        <v>11007</v>
      </c>
      <c r="N1463" s="389">
        <v>500</v>
      </c>
      <c r="O1463" s="390" t="s">
        <v>1348</v>
      </c>
      <c r="P1463" s="373" t="s">
        <v>1349</v>
      </c>
      <c r="Q1463" s="372" t="s">
        <v>3638</v>
      </c>
      <c r="R1463" s="374">
        <v>30</v>
      </c>
      <c r="S1463" s="375">
        <v>40</v>
      </c>
      <c r="T1463" s="392">
        <v>30</v>
      </c>
      <c r="U1463" s="391" t="s">
        <v>11006</v>
      </c>
      <c r="V1463" s="376">
        <v>115.75369060433646</v>
      </c>
      <c r="W1463" s="378">
        <v>117.40295248346916</v>
      </c>
      <c r="X1463" s="377">
        <v>58.491678456097191</v>
      </c>
      <c r="Y1463" s="387">
        <v>58.129999999999995</v>
      </c>
      <c r="Z1463" s="395" t="s">
        <v>7853</v>
      </c>
      <c r="AA1463" s="380">
        <v>24</v>
      </c>
      <c r="AB1463" s="379" t="s">
        <v>3630</v>
      </c>
      <c r="AC1463" s="380">
        <v>5</v>
      </c>
      <c r="AD1463" s="379" t="s">
        <v>3630</v>
      </c>
      <c r="AE1463" s="394">
        <v>0</v>
      </c>
      <c r="AF1463" s="396">
        <v>0</v>
      </c>
      <c r="AG1463" s="393">
        <v>0</v>
      </c>
      <c r="AH1463" s="397" t="s">
        <v>633</v>
      </c>
      <c r="AL1463" s="525" t="s">
        <v>17253</v>
      </c>
      <c r="AM1463" s="513" t="s">
        <v>83</v>
      </c>
      <c r="AN1463" s="508">
        <v>100</v>
      </c>
      <c r="AO1463" s="514">
        <v>1570</v>
      </c>
      <c r="AP1463" s="498">
        <v>1570</v>
      </c>
      <c r="AQ1463" s="515">
        <v>0</v>
      </c>
      <c r="AR1463" s="512" t="s">
        <v>17254</v>
      </c>
      <c r="BA1463" s="338" t="s">
        <v>11015</v>
      </c>
    </row>
    <row r="1464" spans="2:53" ht="16.5" customHeight="1">
      <c r="B1464" s="398" t="s">
        <v>11009</v>
      </c>
      <c r="C1464" s="381" t="s">
        <v>11010</v>
      </c>
      <c r="D1464" s="383">
        <v>1570</v>
      </c>
      <c r="E1464" s="382" t="s">
        <v>633</v>
      </c>
      <c r="F1464" s="369" t="s">
        <v>11011</v>
      </c>
      <c r="G1464" s="385" t="s">
        <v>11012</v>
      </c>
      <c r="H1464" s="386"/>
      <c r="I1464" s="384" t="s">
        <v>330</v>
      </c>
      <c r="J1464" s="367" t="s">
        <v>365</v>
      </c>
      <c r="K1464" s="366" t="s">
        <v>83</v>
      </c>
      <c r="L1464" s="387">
        <v>10</v>
      </c>
      <c r="M1464" s="388" t="s">
        <v>11014</v>
      </c>
      <c r="N1464" s="389">
        <v>200</v>
      </c>
      <c r="O1464" s="390" t="s">
        <v>1350</v>
      </c>
      <c r="P1464" s="373" t="s">
        <v>1350</v>
      </c>
      <c r="Q1464" s="372" t="s">
        <v>3638</v>
      </c>
      <c r="R1464" s="374">
        <v>20</v>
      </c>
      <c r="S1464" s="375">
        <v>30</v>
      </c>
      <c r="T1464" s="392">
        <v>30</v>
      </c>
      <c r="U1464" s="391" t="s">
        <v>11011</v>
      </c>
      <c r="V1464" s="376">
        <v>115.74086221207705</v>
      </c>
      <c r="W1464" s="378">
        <v>117.39268976966164</v>
      </c>
      <c r="X1464" s="377">
        <v>58.488224009130661</v>
      </c>
      <c r="Y1464" s="387" t="s">
        <v>633</v>
      </c>
      <c r="Z1464" s="395" t="s">
        <v>7853</v>
      </c>
      <c r="AA1464" s="380">
        <v>36</v>
      </c>
      <c r="AB1464" s="379" t="s">
        <v>3630</v>
      </c>
      <c r="AC1464" s="380">
        <v>0</v>
      </c>
      <c r="AD1464" s="379" t="s">
        <v>3630</v>
      </c>
      <c r="AE1464" s="394">
        <v>0</v>
      </c>
      <c r="AF1464" s="396">
        <v>0</v>
      </c>
      <c r="AG1464" s="393">
        <v>0</v>
      </c>
      <c r="AH1464" s="397" t="s">
        <v>633</v>
      </c>
      <c r="AL1464" s="525" t="s">
        <v>17255</v>
      </c>
      <c r="AM1464" s="513" t="s">
        <v>83</v>
      </c>
      <c r="AN1464" s="508">
        <v>100</v>
      </c>
      <c r="AO1464" s="514">
        <v>1570</v>
      </c>
      <c r="AP1464" s="498">
        <v>1570</v>
      </c>
      <c r="AQ1464" s="515">
        <v>0</v>
      </c>
      <c r="AR1464" s="512" t="s">
        <v>17256</v>
      </c>
      <c r="BA1464" s="338" t="s">
        <v>11022</v>
      </c>
    </row>
    <row r="1465" spans="2:53" ht="16.5" customHeight="1">
      <c r="B1465" s="398" t="s">
        <v>11016</v>
      </c>
      <c r="C1465" s="381" t="s">
        <v>11017</v>
      </c>
      <c r="D1465" s="383">
        <v>1570</v>
      </c>
      <c r="E1465" s="382" t="s">
        <v>633</v>
      </c>
      <c r="F1465" s="369" t="s">
        <v>11018</v>
      </c>
      <c r="G1465" s="385" t="s">
        <v>11019</v>
      </c>
      <c r="H1465" s="386"/>
      <c r="I1465" s="384" t="s">
        <v>1138</v>
      </c>
      <c r="J1465" s="367" t="s">
        <v>1086</v>
      </c>
      <c r="K1465" s="366" t="s">
        <v>83</v>
      </c>
      <c r="L1465" s="387">
        <v>11</v>
      </c>
      <c r="M1465" s="388" t="s">
        <v>11021</v>
      </c>
      <c r="N1465" s="389">
        <v>1000</v>
      </c>
      <c r="O1465" s="390" t="s">
        <v>1182</v>
      </c>
      <c r="P1465" s="373" t="s">
        <v>1182</v>
      </c>
      <c r="Q1465" s="372" t="s">
        <v>3638</v>
      </c>
      <c r="R1465" s="374">
        <v>25</v>
      </c>
      <c r="S1465" s="375">
        <v>35</v>
      </c>
      <c r="T1465" s="392">
        <v>30</v>
      </c>
      <c r="U1465" s="391" t="s">
        <v>11018</v>
      </c>
      <c r="V1465" s="376">
        <v>115.69444444444444</v>
      </c>
      <c r="W1465" s="378">
        <v>117.35555555555555</v>
      </c>
      <c r="X1465" s="377">
        <v>58.465000000000003</v>
      </c>
      <c r="Y1465" s="387" t="s">
        <v>633</v>
      </c>
      <c r="Z1465" s="395" t="s">
        <v>4557</v>
      </c>
      <c r="AA1465" s="380">
        <v>98</v>
      </c>
      <c r="AB1465" s="379" t="s">
        <v>3630</v>
      </c>
      <c r="AC1465" s="380">
        <v>0</v>
      </c>
      <c r="AD1465" s="379" t="s">
        <v>3630</v>
      </c>
      <c r="AE1465" s="394">
        <v>0</v>
      </c>
      <c r="AF1465" s="396">
        <v>0</v>
      </c>
      <c r="AG1465" s="393">
        <v>0</v>
      </c>
      <c r="AH1465" s="397" t="s">
        <v>633</v>
      </c>
      <c r="AL1465" s="525" t="s">
        <v>17257</v>
      </c>
      <c r="AM1465" s="513" t="s">
        <v>84</v>
      </c>
      <c r="AN1465" s="508">
        <v>100</v>
      </c>
      <c r="AO1465" s="514">
        <v>1570</v>
      </c>
      <c r="AP1465" s="498">
        <v>1082</v>
      </c>
      <c r="AQ1465" s="515">
        <v>488</v>
      </c>
      <c r="AR1465" s="512" t="s">
        <v>17258</v>
      </c>
      <c r="BA1465" s="338" t="s">
        <v>11025</v>
      </c>
    </row>
    <row r="1466" spans="2:53" ht="16.5" customHeight="1">
      <c r="B1466" s="398" t="s">
        <v>11016</v>
      </c>
      <c r="C1466" s="381" t="s">
        <v>11017</v>
      </c>
      <c r="D1466" s="383">
        <v>1570</v>
      </c>
      <c r="E1466" s="382" t="s">
        <v>11019</v>
      </c>
      <c r="F1466" s="369" t="s">
        <v>11023</v>
      </c>
      <c r="G1466" s="385" t="s">
        <v>11019</v>
      </c>
      <c r="H1466" s="386"/>
      <c r="I1466" s="384" t="s">
        <v>332</v>
      </c>
      <c r="J1466" s="367" t="s">
        <v>195</v>
      </c>
      <c r="K1466" s="366" t="s">
        <v>84</v>
      </c>
      <c r="L1466" s="387">
        <v>6</v>
      </c>
      <c r="M1466" s="388" t="s">
        <v>11024</v>
      </c>
      <c r="N1466" s="389">
        <v>300</v>
      </c>
      <c r="O1466" s="390" t="s">
        <v>1348</v>
      </c>
      <c r="P1466" s="373" t="s">
        <v>1348</v>
      </c>
      <c r="Q1466" s="372" t="s">
        <v>3638</v>
      </c>
      <c r="R1466" s="374">
        <v>45</v>
      </c>
      <c r="S1466" s="375">
        <v>25</v>
      </c>
      <c r="T1466" s="392">
        <v>30</v>
      </c>
      <c r="U1466" s="391" t="s">
        <v>11023</v>
      </c>
      <c r="V1466" s="376">
        <v>115.44984759823862</v>
      </c>
      <c r="W1466" s="378">
        <v>117.15987807859091</v>
      </c>
      <c r="X1466" s="377">
        <v>58.685137161585246</v>
      </c>
      <c r="Y1466" s="387" t="s">
        <v>633</v>
      </c>
      <c r="Z1466" s="395" t="s">
        <v>4557</v>
      </c>
      <c r="AA1466" s="380">
        <v>-2</v>
      </c>
      <c r="AB1466" s="379" t="s">
        <v>3630</v>
      </c>
      <c r="AC1466" s="380">
        <v>0</v>
      </c>
      <c r="AD1466" s="379" t="s">
        <v>3630</v>
      </c>
      <c r="AE1466" s="394">
        <v>0</v>
      </c>
      <c r="AF1466" s="396">
        <v>0</v>
      </c>
      <c r="AG1466" s="393">
        <v>0</v>
      </c>
      <c r="AH1466" s="397" t="s">
        <v>633</v>
      </c>
      <c r="AL1466" s="525" t="s">
        <v>17259</v>
      </c>
      <c r="AM1466" s="513" t="s">
        <v>83</v>
      </c>
      <c r="AN1466" s="508">
        <v>100</v>
      </c>
      <c r="AO1466" s="514">
        <v>1570</v>
      </c>
      <c r="AP1466" s="498">
        <v>1570</v>
      </c>
      <c r="AQ1466" s="515">
        <v>0</v>
      </c>
      <c r="AR1466" s="512" t="s">
        <v>17260</v>
      </c>
      <c r="BA1466" s="338" t="s">
        <v>11028</v>
      </c>
    </row>
    <row r="1467" spans="2:53" ht="16.5" customHeight="1">
      <c r="B1467" s="398" t="s">
        <v>11016</v>
      </c>
      <c r="C1467" s="381" t="s">
        <v>11017</v>
      </c>
      <c r="D1467" s="383">
        <v>1570</v>
      </c>
      <c r="E1467" s="382" t="s">
        <v>633</v>
      </c>
      <c r="F1467" s="369" t="s">
        <v>11026</v>
      </c>
      <c r="G1467" s="385" t="s">
        <v>10522</v>
      </c>
      <c r="H1467" s="386"/>
      <c r="I1467" s="384" t="s">
        <v>1247</v>
      </c>
      <c r="J1467" s="367" t="s">
        <v>72</v>
      </c>
      <c r="K1467" s="366" t="s">
        <v>83</v>
      </c>
      <c r="L1467" s="387">
        <v>12</v>
      </c>
      <c r="M1467" s="388" t="s">
        <v>11027</v>
      </c>
      <c r="N1467" s="389">
        <v>100</v>
      </c>
      <c r="O1467" s="390" t="s">
        <v>1182</v>
      </c>
      <c r="P1467" s="373" t="s">
        <v>1182</v>
      </c>
      <c r="Q1467" s="372" t="s">
        <v>3814</v>
      </c>
      <c r="R1467" s="374">
        <v>25</v>
      </c>
      <c r="S1467" s="375">
        <v>40</v>
      </c>
      <c r="T1467" s="392">
        <v>15</v>
      </c>
      <c r="U1467" s="391" t="s">
        <v>11026</v>
      </c>
      <c r="V1467" s="376">
        <v>115.6895896656535</v>
      </c>
      <c r="W1467" s="378">
        <v>117.35167173252279</v>
      </c>
      <c r="X1467" s="377">
        <v>58.464369300911869</v>
      </c>
      <c r="Y1467" s="387" t="s">
        <v>633</v>
      </c>
      <c r="Z1467" s="395" t="s">
        <v>4557</v>
      </c>
      <c r="AA1467" s="380">
        <v>19.600000000000001</v>
      </c>
      <c r="AB1467" s="379" t="s">
        <v>3630</v>
      </c>
      <c r="AC1467" s="380">
        <v>0</v>
      </c>
      <c r="AD1467" s="379" t="s">
        <v>3630</v>
      </c>
      <c r="AE1467" s="394">
        <v>0</v>
      </c>
      <c r="AF1467" s="396">
        <v>1.712</v>
      </c>
      <c r="AG1467" s="393">
        <v>0</v>
      </c>
      <c r="AH1467" s="397" t="s">
        <v>10548</v>
      </c>
      <c r="AL1467" s="525" t="s">
        <v>17261</v>
      </c>
      <c r="AM1467" s="513" t="s">
        <v>84</v>
      </c>
      <c r="AN1467" s="508">
        <v>100</v>
      </c>
      <c r="AO1467" s="514">
        <v>1570</v>
      </c>
      <c r="AP1467" s="498">
        <v>1082</v>
      </c>
      <c r="AQ1467" s="515">
        <v>488</v>
      </c>
      <c r="AR1467" s="512" t="s">
        <v>17262</v>
      </c>
      <c r="BA1467" s="338" t="s">
        <v>11033</v>
      </c>
    </row>
    <row r="1468" spans="2:53" ht="16.5" customHeight="1">
      <c r="B1468" s="398" t="s">
        <v>11029</v>
      </c>
      <c r="C1468" s="381" t="s">
        <v>11030</v>
      </c>
      <c r="D1468" s="383">
        <v>1570</v>
      </c>
      <c r="E1468" s="382" t="s">
        <v>10528</v>
      </c>
      <c r="F1468" s="369" t="s">
        <v>11031</v>
      </c>
      <c r="G1468" s="385" t="s">
        <v>10528</v>
      </c>
      <c r="H1468" s="386"/>
      <c r="I1468" s="384" t="s">
        <v>330</v>
      </c>
      <c r="J1468" s="367" t="s">
        <v>1034</v>
      </c>
      <c r="K1468" s="366" t="s">
        <v>84</v>
      </c>
      <c r="L1468" s="387">
        <v>8</v>
      </c>
      <c r="M1468" s="388" t="s">
        <v>11032</v>
      </c>
      <c r="N1468" s="389">
        <v>200</v>
      </c>
      <c r="O1468" s="390" t="s">
        <v>1350</v>
      </c>
      <c r="P1468" s="373" t="s">
        <v>1350</v>
      </c>
      <c r="Q1468" s="372" t="s">
        <v>3638</v>
      </c>
      <c r="R1468" s="374">
        <v>30</v>
      </c>
      <c r="S1468" s="375">
        <v>20</v>
      </c>
      <c r="T1468" s="392">
        <v>30</v>
      </c>
      <c r="U1468" s="391" t="s">
        <v>11031</v>
      </c>
      <c r="V1468" s="376">
        <v>115.43569301955141</v>
      </c>
      <c r="W1468" s="378">
        <v>117.14855441564113</v>
      </c>
      <c r="X1468" s="377">
        <v>58.677876282403723</v>
      </c>
      <c r="Y1468" s="387" t="s">
        <v>633</v>
      </c>
      <c r="Z1468" s="395" t="s">
        <v>7853</v>
      </c>
      <c r="AA1468" s="380">
        <v>36</v>
      </c>
      <c r="AB1468" s="379" t="s">
        <v>3630</v>
      </c>
      <c r="AC1468" s="380">
        <v>0</v>
      </c>
      <c r="AD1468" s="379" t="s">
        <v>3630</v>
      </c>
      <c r="AE1468" s="394">
        <v>0</v>
      </c>
      <c r="AF1468" s="396">
        <v>0</v>
      </c>
      <c r="AG1468" s="393">
        <v>0</v>
      </c>
      <c r="AH1468" s="397" t="s">
        <v>633</v>
      </c>
      <c r="AL1468" s="525" t="s">
        <v>17263</v>
      </c>
      <c r="AM1468" s="513" t="s">
        <v>83</v>
      </c>
      <c r="AN1468" s="508">
        <v>100</v>
      </c>
      <c r="AO1468" s="514">
        <v>1570</v>
      </c>
      <c r="AP1468" s="498">
        <v>1570</v>
      </c>
      <c r="AQ1468" s="515">
        <v>0</v>
      </c>
      <c r="AR1468" s="512" t="s">
        <v>17264</v>
      </c>
      <c r="BA1468" s="338" t="s">
        <v>11039</v>
      </c>
    </row>
    <row r="1469" spans="2:53" ht="16.5" customHeight="1">
      <c r="B1469" s="398" t="s">
        <v>11034</v>
      </c>
      <c r="C1469" s="381" t="s">
        <v>11035</v>
      </c>
      <c r="D1469" s="383">
        <v>1570</v>
      </c>
      <c r="E1469" s="382" t="s">
        <v>633</v>
      </c>
      <c r="F1469" s="369" t="s">
        <v>11036</v>
      </c>
      <c r="G1469" s="385" t="s">
        <v>11037</v>
      </c>
      <c r="H1469" s="386"/>
      <c r="I1469" s="384" t="s">
        <v>1138</v>
      </c>
      <c r="J1469" s="367" t="s">
        <v>493</v>
      </c>
      <c r="K1469" s="366" t="s">
        <v>83</v>
      </c>
      <c r="L1469" s="387">
        <v>38</v>
      </c>
      <c r="M1469" s="388" t="s">
        <v>11038</v>
      </c>
      <c r="N1469" s="389">
        <v>1000</v>
      </c>
      <c r="O1469" s="390" t="s">
        <v>1182</v>
      </c>
      <c r="P1469" s="373" t="s">
        <v>1182</v>
      </c>
      <c r="Q1469" s="372" t="s">
        <v>3638</v>
      </c>
      <c r="R1469" s="374">
        <v>25</v>
      </c>
      <c r="S1469" s="375">
        <v>35</v>
      </c>
      <c r="T1469" s="392">
        <v>30</v>
      </c>
      <c r="U1469" s="391" t="s">
        <v>11036</v>
      </c>
      <c r="V1469" s="376">
        <v>115.65972222222223</v>
      </c>
      <c r="W1469" s="378">
        <v>117.32777777777777</v>
      </c>
      <c r="X1469" s="377">
        <v>58.446249999999999</v>
      </c>
      <c r="Y1469" s="387" t="s">
        <v>633</v>
      </c>
      <c r="Z1469" s="395" t="s">
        <v>4557</v>
      </c>
      <c r="AA1469" s="380">
        <v>98</v>
      </c>
      <c r="AB1469" s="379" t="s">
        <v>3630</v>
      </c>
      <c r="AC1469" s="380">
        <v>0</v>
      </c>
      <c r="AD1469" s="379" t="s">
        <v>3630</v>
      </c>
      <c r="AE1469" s="394">
        <v>0</v>
      </c>
      <c r="AF1469" s="396">
        <v>0</v>
      </c>
      <c r="AG1469" s="393">
        <v>0</v>
      </c>
      <c r="AH1469" s="397" t="s">
        <v>633</v>
      </c>
      <c r="AL1469" s="525" t="s">
        <v>17265</v>
      </c>
      <c r="AM1469" s="513" t="s">
        <v>83</v>
      </c>
      <c r="AN1469" s="508">
        <v>100</v>
      </c>
      <c r="AO1469" s="514">
        <v>1570</v>
      </c>
      <c r="AP1469" s="498">
        <v>1570</v>
      </c>
      <c r="AQ1469" s="515">
        <v>0</v>
      </c>
      <c r="AR1469" s="512" t="s">
        <v>17264</v>
      </c>
      <c r="BA1469" s="338" t="s">
        <v>11046</v>
      </c>
    </row>
    <row r="1470" spans="2:53" ht="16.5" customHeight="1">
      <c r="B1470" s="398" t="s">
        <v>11040</v>
      </c>
      <c r="C1470" s="381" t="s">
        <v>11041</v>
      </c>
      <c r="D1470" s="383">
        <v>1570</v>
      </c>
      <c r="E1470" s="382" t="s">
        <v>633</v>
      </c>
      <c r="F1470" s="369" t="s">
        <v>11042</v>
      </c>
      <c r="G1470" s="385" t="s">
        <v>11043</v>
      </c>
      <c r="H1470" s="386"/>
      <c r="I1470" s="384" t="s">
        <v>329</v>
      </c>
      <c r="J1470" s="367" t="s">
        <v>640</v>
      </c>
      <c r="K1470" s="366" t="s">
        <v>83</v>
      </c>
      <c r="L1470" s="387">
        <v>19</v>
      </c>
      <c r="M1470" s="388" t="s">
        <v>11045</v>
      </c>
      <c r="N1470" s="389">
        <v>1000</v>
      </c>
      <c r="O1470" s="390" t="s">
        <v>1350</v>
      </c>
      <c r="P1470" s="373" t="s">
        <v>1350</v>
      </c>
      <c r="Q1470" s="372" t="s">
        <v>3638</v>
      </c>
      <c r="R1470" s="374">
        <v>25</v>
      </c>
      <c r="S1470" s="375">
        <v>30</v>
      </c>
      <c r="T1470" s="392">
        <v>25</v>
      </c>
      <c r="U1470" s="391" t="s">
        <v>11042</v>
      </c>
      <c r="V1470" s="376">
        <v>115.65570242910557</v>
      </c>
      <c r="W1470" s="378">
        <v>117.32456194328445</v>
      </c>
      <c r="X1470" s="377">
        <v>58.444867813804983</v>
      </c>
      <c r="Y1470" s="387" t="s">
        <v>633</v>
      </c>
      <c r="Z1470" s="395" t="s">
        <v>7853</v>
      </c>
      <c r="AA1470" s="380">
        <v>192</v>
      </c>
      <c r="AB1470" s="379" t="s">
        <v>3630</v>
      </c>
      <c r="AC1470" s="380">
        <v>0</v>
      </c>
      <c r="AD1470" s="379" t="s">
        <v>3630</v>
      </c>
      <c r="AE1470" s="394">
        <v>0</v>
      </c>
      <c r="AF1470" s="396">
        <v>10.61</v>
      </c>
      <c r="AG1470" s="393">
        <v>0</v>
      </c>
      <c r="AH1470" s="397" t="s">
        <v>10307</v>
      </c>
      <c r="AL1470" s="525" t="s">
        <v>17266</v>
      </c>
      <c r="AM1470" s="513" t="s">
        <v>83</v>
      </c>
      <c r="AN1470" s="508">
        <v>100</v>
      </c>
      <c r="AO1470" s="514">
        <v>1570</v>
      </c>
      <c r="AP1470" s="498">
        <v>1570</v>
      </c>
      <c r="AQ1470" s="515">
        <v>0</v>
      </c>
      <c r="AR1470" s="512" t="s">
        <v>17267</v>
      </c>
      <c r="BA1470" s="338" t="s">
        <v>11053</v>
      </c>
    </row>
    <row r="1471" spans="2:53" ht="16.5" customHeight="1">
      <c r="B1471" s="398" t="s">
        <v>11047</v>
      </c>
      <c r="C1471" s="381" t="s">
        <v>11048</v>
      </c>
      <c r="D1471" s="383">
        <v>1570</v>
      </c>
      <c r="E1471" s="382" t="s">
        <v>633</v>
      </c>
      <c r="F1471" s="369" t="s">
        <v>11049</v>
      </c>
      <c r="G1471" s="385" t="s">
        <v>11050</v>
      </c>
      <c r="H1471" s="386"/>
      <c r="I1471" s="384" t="s">
        <v>1247</v>
      </c>
      <c r="J1471" s="367" t="s">
        <v>1252</v>
      </c>
      <c r="K1471" s="366" t="s">
        <v>83</v>
      </c>
      <c r="L1471" s="387">
        <v>42</v>
      </c>
      <c r="M1471" s="388" t="s">
        <v>11052</v>
      </c>
      <c r="N1471" s="389">
        <v>100</v>
      </c>
      <c r="O1471" s="390" t="s">
        <v>1182</v>
      </c>
      <c r="P1471" s="373" t="s">
        <v>1182</v>
      </c>
      <c r="Q1471" s="372" t="s">
        <v>3814</v>
      </c>
      <c r="R1471" s="374">
        <v>25</v>
      </c>
      <c r="S1471" s="375">
        <v>40</v>
      </c>
      <c r="T1471" s="392">
        <v>15</v>
      </c>
      <c r="U1471" s="391" t="s">
        <v>11049</v>
      </c>
      <c r="V1471" s="376">
        <v>115.64551671732522</v>
      </c>
      <c r="W1471" s="378">
        <v>117.31641337386017</v>
      </c>
      <c r="X1471" s="377">
        <v>58.43903495440729</v>
      </c>
      <c r="Y1471" s="387" t="s">
        <v>633</v>
      </c>
      <c r="Z1471" s="395" t="s">
        <v>4557</v>
      </c>
      <c r="AA1471" s="380">
        <v>19.600000000000001</v>
      </c>
      <c r="AB1471" s="379" t="s">
        <v>3630</v>
      </c>
      <c r="AC1471" s="380">
        <v>0</v>
      </c>
      <c r="AD1471" s="379" t="s">
        <v>3630</v>
      </c>
      <c r="AE1471" s="394">
        <v>0</v>
      </c>
      <c r="AF1471" s="396">
        <v>1.7110000000000001</v>
      </c>
      <c r="AG1471" s="393">
        <v>0</v>
      </c>
      <c r="AH1471" s="397" t="s">
        <v>10548</v>
      </c>
      <c r="AL1471" s="525" t="s">
        <v>17268</v>
      </c>
      <c r="AM1471" s="513" t="s">
        <v>83</v>
      </c>
      <c r="AN1471" s="508">
        <v>100</v>
      </c>
      <c r="AO1471" s="514">
        <v>1570</v>
      </c>
      <c r="AP1471" s="498">
        <v>1570</v>
      </c>
      <c r="AQ1471" s="515">
        <v>0</v>
      </c>
      <c r="AR1471" s="512" t="s">
        <v>17267</v>
      </c>
      <c r="BA1471" s="338" t="s">
        <v>11055</v>
      </c>
    </row>
    <row r="1472" spans="2:53" ht="16.5" customHeight="1">
      <c r="B1472" s="398" t="s">
        <v>11047</v>
      </c>
      <c r="C1472" s="381" t="s">
        <v>11048</v>
      </c>
      <c r="D1472" s="383">
        <v>1570</v>
      </c>
      <c r="E1472" s="382" t="s">
        <v>633</v>
      </c>
      <c r="F1472" s="369" t="s">
        <v>11049</v>
      </c>
      <c r="G1472" s="385" t="s">
        <v>11050</v>
      </c>
      <c r="H1472" s="386"/>
      <c r="I1472" s="384" t="s">
        <v>332</v>
      </c>
      <c r="J1472" s="367" t="s">
        <v>1064</v>
      </c>
      <c r="K1472" s="366" t="s">
        <v>83</v>
      </c>
      <c r="L1472" s="387">
        <v>6</v>
      </c>
      <c r="M1472" s="388" t="s">
        <v>11054</v>
      </c>
      <c r="N1472" s="389">
        <v>300</v>
      </c>
      <c r="O1472" s="390" t="s">
        <v>1348</v>
      </c>
      <c r="P1472" s="373" t="s">
        <v>1348</v>
      </c>
      <c r="Q1472" s="372" t="s">
        <v>3638</v>
      </c>
      <c r="R1472" s="374">
        <v>25</v>
      </c>
      <c r="S1472" s="375">
        <v>45</v>
      </c>
      <c r="T1472" s="392">
        <v>30</v>
      </c>
      <c r="U1472" s="391" t="s">
        <v>11049</v>
      </c>
      <c r="V1472" s="376">
        <v>115.64363926937847</v>
      </c>
      <c r="W1472" s="378">
        <v>117.31491141550278</v>
      </c>
      <c r="X1472" s="377">
        <v>58.440724657559365</v>
      </c>
      <c r="Y1472" s="387" t="s">
        <v>633</v>
      </c>
      <c r="Z1472" s="395" t="s">
        <v>4557</v>
      </c>
      <c r="AA1472" s="380">
        <v>-2</v>
      </c>
      <c r="AB1472" s="379" t="s">
        <v>3630</v>
      </c>
      <c r="AC1472" s="380">
        <v>0</v>
      </c>
      <c r="AD1472" s="379" t="s">
        <v>3630</v>
      </c>
      <c r="AE1472" s="394">
        <v>0</v>
      </c>
      <c r="AF1472" s="396">
        <v>0</v>
      </c>
      <c r="AG1472" s="393">
        <v>0</v>
      </c>
      <c r="AH1472" s="397" t="s">
        <v>633</v>
      </c>
      <c r="AL1472" s="525" t="s">
        <v>17269</v>
      </c>
      <c r="AM1472" s="513" t="s">
        <v>83</v>
      </c>
      <c r="AN1472" s="508">
        <v>100</v>
      </c>
      <c r="AO1472" s="514">
        <v>1570</v>
      </c>
      <c r="AP1472" s="498">
        <v>1570</v>
      </c>
      <c r="AQ1472" s="515">
        <v>0</v>
      </c>
      <c r="AR1472" s="512" t="s">
        <v>17267</v>
      </c>
      <c r="BA1472" s="338" t="s">
        <v>11062</v>
      </c>
    </row>
    <row r="1473" spans="2:53" ht="16.5" customHeight="1">
      <c r="B1473" s="398" t="s">
        <v>11056</v>
      </c>
      <c r="C1473" s="381" t="s">
        <v>11057</v>
      </c>
      <c r="D1473" s="383">
        <v>1570</v>
      </c>
      <c r="E1473" s="382" t="s">
        <v>633</v>
      </c>
      <c r="F1473" s="369" t="s">
        <v>11058</v>
      </c>
      <c r="G1473" s="385" t="s">
        <v>11059</v>
      </c>
      <c r="H1473" s="386"/>
      <c r="I1473" s="384" t="s">
        <v>327</v>
      </c>
      <c r="J1473" s="367" t="s">
        <v>1009</v>
      </c>
      <c r="K1473" s="366" t="s">
        <v>83</v>
      </c>
      <c r="L1473" s="387">
        <v>30</v>
      </c>
      <c r="M1473" s="388" t="s">
        <v>11061</v>
      </c>
      <c r="N1473" s="389">
        <v>800</v>
      </c>
      <c r="O1473" s="390" t="s">
        <v>1350</v>
      </c>
      <c r="P1473" s="373" t="s">
        <v>1350</v>
      </c>
      <c r="Q1473" s="372" t="s">
        <v>3638</v>
      </c>
      <c r="R1473" s="374">
        <v>30</v>
      </c>
      <c r="S1473" s="375">
        <v>40</v>
      </c>
      <c r="T1473" s="392">
        <v>30</v>
      </c>
      <c r="U1473" s="391" t="s">
        <v>11058</v>
      </c>
      <c r="V1473" s="376">
        <v>115.63992287036091</v>
      </c>
      <c r="W1473" s="378">
        <v>117.31193829628873</v>
      </c>
      <c r="X1473" s="377">
        <v>58.439069416675167</v>
      </c>
      <c r="Y1473" s="387" t="s">
        <v>633</v>
      </c>
      <c r="Z1473" s="395" t="s">
        <v>4557</v>
      </c>
      <c r="AA1473" s="380">
        <v>190</v>
      </c>
      <c r="AB1473" s="379" t="s">
        <v>3630</v>
      </c>
      <c r="AC1473" s="380">
        <v>10</v>
      </c>
      <c r="AD1473" s="379" t="s">
        <v>3630</v>
      </c>
      <c r="AE1473" s="394">
        <v>0</v>
      </c>
      <c r="AF1473" s="396">
        <v>0</v>
      </c>
      <c r="AG1473" s="393">
        <v>0</v>
      </c>
      <c r="AH1473" s="397" t="s">
        <v>633</v>
      </c>
      <c r="AL1473" s="525" t="s">
        <v>17270</v>
      </c>
      <c r="AM1473" s="513" t="s">
        <v>84</v>
      </c>
      <c r="AN1473" s="508">
        <v>100</v>
      </c>
      <c r="AO1473" s="514">
        <v>1570</v>
      </c>
      <c r="AP1473" s="498">
        <v>1084</v>
      </c>
      <c r="AQ1473" s="515">
        <v>486</v>
      </c>
      <c r="AR1473" s="512" t="s">
        <v>17271</v>
      </c>
      <c r="BA1473" s="338" t="s">
        <v>11066</v>
      </c>
    </row>
    <row r="1474" spans="2:53" ht="16.5" customHeight="1">
      <c r="B1474" s="398" t="s">
        <v>11063</v>
      </c>
      <c r="C1474" s="381" t="s">
        <v>11064</v>
      </c>
      <c r="D1474" s="383">
        <v>1570</v>
      </c>
      <c r="E1474" s="382" t="s">
        <v>10565</v>
      </c>
      <c r="F1474" s="369" t="s">
        <v>11065</v>
      </c>
      <c r="G1474" s="385" t="s">
        <v>10419</v>
      </c>
      <c r="H1474" s="386"/>
      <c r="I1474" s="384" t="s">
        <v>342</v>
      </c>
      <c r="J1474" s="367" t="s">
        <v>663</v>
      </c>
      <c r="K1474" s="366" t="s">
        <v>84</v>
      </c>
      <c r="L1474" s="387">
        <v>13</v>
      </c>
      <c r="M1474" s="388" t="s">
        <v>10240</v>
      </c>
      <c r="N1474" s="389">
        <v>1000</v>
      </c>
      <c r="O1474" s="390" t="s">
        <v>1182</v>
      </c>
      <c r="P1474" s="373" t="s">
        <v>1182</v>
      </c>
      <c r="Q1474" s="372" t="s">
        <v>3814</v>
      </c>
      <c r="R1474" s="374">
        <v>30</v>
      </c>
      <c r="S1474" s="375">
        <v>20</v>
      </c>
      <c r="T1474" s="392">
        <v>20</v>
      </c>
      <c r="U1474" s="391" t="s">
        <v>11065</v>
      </c>
      <c r="V1474" s="376">
        <v>115.625</v>
      </c>
      <c r="W1474" s="378">
        <v>117.3</v>
      </c>
      <c r="X1474" s="377">
        <v>58.762499999999996</v>
      </c>
      <c r="Y1474" s="387" t="s">
        <v>633</v>
      </c>
      <c r="Z1474" s="395" t="s">
        <v>4557</v>
      </c>
      <c r="AA1474" s="380">
        <v>291</v>
      </c>
      <c r="AB1474" s="379" t="s">
        <v>3630</v>
      </c>
      <c r="AC1474" s="380">
        <v>3</v>
      </c>
      <c r="AD1474" s="379" t="s">
        <v>3630</v>
      </c>
      <c r="AE1474" s="394">
        <v>0</v>
      </c>
      <c r="AF1474" s="396">
        <v>0</v>
      </c>
      <c r="AG1474" s="393">
        <v>0</v>
      </c>
      <c r="AH1474" s="397" t="s">
        <v>633</v>
      </c>
      <c r="AL1474" s="525" t="s">
        <v>17272</v>
      </c>
      <c r="AM1474" s="513" t="s">
        <v>84</v>
      </c>
      <c r="AN1474" s="508">
        <v>100</v>
      </c>
      <c r="AO1474" s="514">
        <v>1570</v>
      </c>
      <c r="AP1474" s="498">
        <v>1081</v>
      </c>
      <c r="AQ1474" s="515">
        <v>489</v>
      </c>
      <c r="AR1474" s="512" t="s">
        <v>17273</v>
      </c>
      <c r="BA1474" s="338" t="s">
        <v>11069</v>
      </c>
    </row>
    <row r="1475" spans="2:53" ht="16.5" customHeight="1">
      <c r="B1475" s="398" t="s">
        <v>11063</v>
      </c>
      <c r="C1475" s="381" t="s">
        <v>11064</v>
      </c>
      <c r="D1475" s="383">
        <v>1570</v>
      </c>
      <c r="E1475" s="382" t="s">
        <v>10590</v>
      </c>
      <c r="F1475" s="369" t="s">
        <v>11067</v>
      </c>
      <c r="G1475" s="385" t="s">
        <v>10590</v>
      </c>
      <c r="H1475" s="386"/>
      <c r="I1475" s="384" t="s">
        <v>327</v>
      </c>
      <c r="J1475" s="367" t="s">
        <v>76</v>
      </c>
      <c r="K1475" s="366" t="s">
        <v>84</v>
      </c>
      <c r="L1475" s="387">
        <v>56</v>
      </c>
      <c r="M1475" s="388" t="s">
        <v>11068</v>
      </c>
      <c r="N1475" s="389">
        <v>800</v>
      </c>
      <c r="O1475" s="390" t="s">
        <v>1350</v>
      </c>
      <c r="P1475" s="373" t="s">
        <v>1350</v>
      </c>
      <c r="Q1475" s="372" t="s">
        <v>3638</v>
      </c>
      <c r="R1475" s="374">
        <v>40</v>
      </c>
      <c r="S1475" s="375">
        <v>30</v>
      </c>
      <c r="T1475" s="392">
        <v>30</v>
      </c>
      <c r="U1475" s="391" t="s">
        <v>11067</v>
      </c>
      <c r="V1475" s="376">
        <v>115.37404915912236</v>
      </c>
      <c r="W1475" s="378">
        <v>117.09923932729788</v>
      </c>
      <c r="X1475" s="377">
        <v>58.653355756789864</v>
      </c>
      <c r="Y1475" s="387" t="s">
        <v>633</v>
      </c>
      <c r="Z1475" s="395" t="s">
        <v>4557</v>
      </c>
      <c r="AA1475" s="380">
        <v>190</v>
      </c>
      <c r="AB1475" s="379" t="s">
        <v>3630</v>
      </c>
      <c r="AC1475" s="380">
        <v>10</v>
      </c>
      <c r="AD1475" s="379" t="s">
        <v>3630</v>
      </c>
      <c r="AE1475" s="394">
        <v>0</v>
      </c>
      <c r="AF1475" s="396">
        <v>0</v>
      </c>
      <c r="AG1475" s="393">
        <v>0</v>
      </c>
      <c r="AH1475" s="397" t="s">
        <v>633</v>
      </c>
      <c r="AL1475" s="525" t="s">
        <v>17274</v>
      </c>
      <c r="AM1475" s="513" t="s">
        <v>83</v>
      </c>
      <c r="AN1475" s="508">
        <v>100</v>
      </c>
      <c r="AO1475" s="514">
        <v>1570</v>
      </c>
      <c r="AP1475" s="498">
        <v>1570</v>
      </c>
      <c r="AQ1475" s="515">
        <v>0</v>
      </c>
      <c r="AR1475" s="512" t="s">
        <v>17275</v>
      </c>
      <c r="BA1475" s="338" t="s">
        <v>11075</v>
      </c>
    </row>
    <row r="1476" spans="2:53" ht="16.5" customHeight="1">
      <c r="B1476" s="398" t="s">
        <v>11070</v>
      </c>
      <c r="C1476" s="381" t="s">
        <v>11071</v>
      </c>
      <c r="D1476" s="383">
        <v>1570</v>
      </c>
      <c r="E1476" s="382" t="s">
        <v>633</v>
      </c>
      <c r="F1476" s="369" t="s">
        <v>11072</v>
      </c>
      <c r="G1476" s="385" t="s">
        <v>11073</v>
      </c>
      <c r="H1476" s="386"/>
      <c r="I1476" s="384" t="s">
        <v>357</v>
      </c>
      <c r="J1476" s="367" t="s">
        <v>101</v>
      </c>
      <c r="K1476" s="366" t="s">
        <v>83</v>
      </c>
      <c r="L1476" s="387">
        <v>23</v>
      </c>
      <c r="M1476" s="388" t="s">
        <v>11074</v>
      </c>
      <c r="N1476" s="389">
        <v>700</v>
      </c>
      <c r="O1476" s="390" t="s">
        <v>1350</v>
      </c>
      <c r="P1476" s="373" t="s">
        <v>1351</v>
      </c>
      <c r="Q1476" s="372" t="s">
        <v>3638</v>
      </c>
      <c r="R1476" s="374">
        <v>20</v>
      </c>
      <c r="S1476" s="375">
        <v>35</v>
      </c>
      <c r="T1476" s="392">
        <v>30</v>
      </c>
      <c r="U1476" s="391" t="s">
        <v>11072</v>
      </c>
      <c r="V1476" s="376">
        <v>115.61523442116058</v>
      </c>
      <c r="W1476" s="378">
        <v>117.29218753692845</v>
      </c>
      <c r="X1476" s="377">
        <v>58.42628902095548</v>
      </c>
      <c r="Y1476" s="387">
        <v>60.04</v>
      </c>
      <c r="Z1476" s="395" t="s">
        <v>3639</v>
      </c>
      <c r="AA1476" s="380">
        <v>105</v>
      </c>
      <c r="AB1476" s="379" t="s">
        <v>3630</v>
      </c>
      <c r="AC1476" s="380">
        <v>0</v>
      </c>
      <c r="AD1476" s="379" t="s">
        <v>3630</v>
      </c>
      <c r="AE1476" s="394">
        <v>0</v>
      </c>
      <c r="AF1476" s="396">
        <v>0</v>
      </c>
      <c r="AG1476" s="393">
        <v>0</v>
      </c>
      <c r="AH1476" s="397" t="s">
        <v>633</v>
      </c>
      <c r="AL1476" s="525" t="s">
        <v>17276</v>
      </c>
      <c r="AM1476" s="513" t="s">
        <v>83</v>
      </c>
      <c r="AN1476" s="508">
        <v>100</v>
      </c>
      <c r="AO1476" s="514">
        <v>1570</v>
      </c>
      <c r="AP1476" s="498">
        <v>1570</v>
      </c>
      <c r="AQ1476" s="515">
        <v>0</v>
      </c>
      <c r="AR1476" s="512" t="s">
        <v>17277</v>
      </c>
      <c r="BA1476" s="338" t="s">
        <v>11080</v>
      </c>
    </row>
    <row r="1477" spans="2:53" ht="16.5" customHeight="1">
      <c r="B1477" s="398" t="s">
        <v>11076</v>
      </c>
      <c r="C1477" s="381" t="s">
        <v>11077</v>
      </c>
      <c r="D1477" s="383">
        <v>1570</v>
      </c>
      <c r="E1477" s="382" t="s">
        <v>633</v>
      </c>
      <c r="F1477" s="369" t="s">
        <v>11072</v>
      </c>
      <c r="G1477" s="385" t="s">
        <v>11078</v>
      </c>
      <c r="H1477" s="386"/>
      <c r="I1477" s="384" t="s">
        <v>879</v>
      </c>
      <c r="J1477" s="367" t="s">
        <v>1446</v>
      </c>
      <c r="K1477" s="366" t="s">
        <v>83</v>
      </c>
      <c r="L1477" s="387">
        <v>8</v>
      </c>
      <c r="M1477" s="388" t="s">
        <v>11079</v>
      </c>
      <c r="N1477" s="389">
        <v>1000</v>
      </c>
      <c r="O1477" s="390" t="s">
        <v>1182</v>
      </c>
      <c r="P1477" s="373" t="s">
        <v>1182</v>
      </c>
      <c r="Q1477" s="372" t="s">
        <v>3814</v>
      </c>
      <c r="R1477" s="374">
        <v>25</v>
      </c>
      <c r="S1477" s="375">
        <v>35</v>
      </c>
      <c r="T1477" s="392">
        <v>20</v>
      </c>
      <c r="U1477" s="391" t="s">
        <v>11072</v>
      </c>
      <c r="V1477" s="376">
        <v>115.61020710059171</v>
      </c>
      <c r="W1477" s="378">
        <v>117.28816568047337</v>
      </c>
      <c r="X1477" s="377">
        <v>58.420813609467466</v>
      </c>
      <c r="Y1477" s="387" t="s">
        <v>633</v>
      </c>
      <c r="Z1477" s="395" t="s">
        <v>4557</v>
      </c>
      <c r="AA1477" s="380">
        <v>196</v>
      </c>
      <c r="AB1477" s="379" t="s">
        <v>3630</v>
      </c>
      <c r="AC1477" s="380">
        <v>10</v>
      </c>
      <c r="AD1477" s="379" t="s">
        <v>3630</v>
      </c>
      <c r="AE1477" s="394">
        <v>0</v>
      </c>
      <c r="AF1477" s="396">
        <v>34.191000000000003</v>
      </c>
      <c r="AG1477" s="393">
        <v>0</v>
      </c>
      <c r="AH1477" s="397" t="s">
        <v>8566</v>
      </c>
      <c r="AL1477" s="525" t="s">
        <v>17278</v>
      </c>
      <c r="AM1477" s="513" t="s">
        <v>83</v>
      </c>
      <c r="AN1477" s="508">
        <v>100</v>
      </c>
      <c r="AO1477" s="514">
        <v>1570</v>
      </c>
      <c r="AP1477" s="498">
        <v>1570</v>
      </c>
      <c r="AQ1477" s="515">
        <v>0</v>
      </c>
      <c r="AR1477" s="512" t="s">
        <v>17279</v>
      </c>
      <c r="BA1477" s="338" t="s">
        <v>11086</v>
      </c>
    </row>
    <row r="1478" spans="2:53" ht="16.5" customHeight="1">
      <c r="B1478" s="398" t="s">
        <v>11081</v>
      </c>
      <c r="C1478" s="381" t="s">
        <v>11082</v>
      </c>
      <c r="D1478" s="383">
        <v>1570</v>
      </c>
      <c r="E1478" s="382" t="s">
        <v>633</v>
      </c>
      <c r="F1478" s="369" t="s">
        <v>11083</v>
      </c>
      <c r="G1478" s="385" t="s">
        <v>10731</v>
      </c>
      <c r="H1478" s="386"/>
      <c r="I1478" s="384" t="s">
        <v>862</v>
      </c>
      <c r="J1478" s="367" t="s">
        <v>871</v>
      </c>
      <c r="K1478" s="366" t="s">
        <v>83</v>
      </c>
      <c r="L1478" s="387">
        <v>19</v>
      </c>
      <c r="M1478" s="388" t="s">
        <v>11085</v>
      </c>
      <c r="N1478" s="389">
        <v>1000</v>
      </c>
      <c r="O1478" s="390" t="s">
        <v>1348</v>
      </c>
      <c r="P1478" s="373" t="s">
        <v>1349</v>
      </c>
      <c r="Q1478" s="372" t="s">
        <v>3638</v>
      </c>
      <c r="R1478" s="374">
        <v>20</v>
      </c>
      <c r="S1478" s="375">
        <v>35</v>
      </c>
      <c r="T1478" s="392">
        <v>25</v>
      </c>
      <c r="U1478" s="391" t="s">
        <v>11083</v>
      </c>
      <c r="V1478" s="376">
        <v>115.60567010309278</v>
      </c>
      <c r="W1478" s="378">
        <v>117.28453608247422</v>
      </c>
      <c r="X1478" s="377">
        <v>58.419896907216504</v>
      </c>
      <c r="Y1478" s="387">
        <v>58.019999999999996</v>
      </c>
      <c r="Z1478" s="395" t="s">
        <v>4557</v>
      </c>
      <c r="AA1478" s="380">
        <v>198</v>
      </c>
      <c r="AB1478" s="379" t="s">
        <v>3630</v>
      </c>
      <c r="AC1478" s="380">
        <v>10</v>
      </c>
      <c r="AD1478" s="379" t="s">
        <v>3630</v>
      </c>
      <c r="AE1478" s="394">
        <v>0</v>
      </c>
      <c r="AF1478" s="396">
        <v>0</v>
      </c>
      <c r="AG1478" s="393">
        <v>0</v>
      </c>
      <c r="AH1478" s="397" t="s">
        <v>633</v>
      </c>
      <c r="AL1478" s="525" t="s">
        <v>17280</v>
      </c>
      <c r="AM1478" s="513" t="s">
        <v>83</v>
      </c>
      <c r="AN1478" s="508">
        <v>100</v>
      </c>
      <c r="AO1478" s="514">
        <v>1570</v>
      </c>
      <c r="AP1478" s="498">
        <v>1570</v>
      </c>
      <c r="AQ1478" s="515">
        <v>0</v>
      </c>
      <c r="AR1478" s="512" t="s">
        <v>17281</v>
      </c>
      <c r="BA1478" s="338" t="s">
        <v>11091</v>
      </c>
    </row>
    <row r="1479" spans="2:53" ht="16.5" customHeight="1">
      <c r="B1479" s="398" t="s">
        <v>11081</v>
      </c>
      <c r="C1479" s="381" t="s">
        <v>11082</v>
      </c>
      <c r="D1479" s="383">
        <v>1570</v>
      </c>
      <c r="E1479" s="382" t="s">
        <v>633</v>
      </c>
      <c r="F1479" s="369" t="s">
        <v>11087</v>
      </c>
      <c r="G1479" s="385" t="s">
        <v>11088</v>
      </c>
      <c r="H1479" s="386"/>
      <c r="I1479" s="384" t="s">
        <v>879</v>
      </c>
      <c r="J1479" s="367" t="s">
        <v>881</v>
      </c>
      <c r="K1479" s="366" t="s">
        <v>83</v>
      </c>
      <c r="L1479" s="387">
        <v>16</v>
      </c>
      <c r="M1479" s="388" t="s">
        <v>11090</v>
      </c>
      <c r="N1479" s="389">
        <v>1000</v>
      </c>
      <c r="O1479" s="390" t="s">
        <v>1182</v>
      </c>
      <c r="P1479" s="373" t="s">
        <v>1182</v>
      </c>
      <c r="Q1479" s="372" t="s">
        <v>3814</v>
      </c>
      <c r="R1479" s="374">
        <v>25</v>
      </c>
      <c r="S1479" s="375">
        <v>35</v>
      </c>
      <c r="T1479" s="392">
        <v>20</v>
      </c>
      <c r="U1479" s="391" t="s">
        <v>11087</v>
      </c>
      <c r="V1479" s="376">
        <v>115.60281065088758</v>
      </c>
      <c r="W1479" s="378">
        <v>117.28224852071006</v>
      </c>
      <c r="X1479" s="377">
        <v>58.41747041420119</v>
      </c>
      <c r="Y1479" s="387" t="s">
        <v>633</v>
      </c>
      <c r="Z1479" s="395" t="s">
        <v>4557</v>
      </c>
      <c r="AA1479" s="380">
        <v>196</v>
      </c>
      <c r="AB1479" s="379" t="s">
        <v>3630</v>
      </c>
      <c r="AC1479" s="380">
        <v>10</v>
      </c>
      <c r="AD1479" s="379" t="s">
        <v>3630</v>
      </c>
      <c r="AE1479" s="394">
        <v>0</v>
      </c>
      <c r="AF1479" s="396">
        <v>34.182000000000002</v>
      </c>
      <c r="AG1479" s="393">
        <v>0</v>
      </c>
      <c r="AH1479" s="397" t="s">
        <v>8566</v>
      </c>
      <c r="AL1479" s="525" t="s">
        <v>17282</v>
      </c>
      <c r="AM1479" s="513" t="s">
        <v>83</v>
      </c>
      <c r="AN1479" s="508">
        <v>100</v>
      </c>
      <c r="AO1479" s="514">
        <v>1570</v>
      </c>
      <c r="AP1479" s="498">
        <v>1570</v>
      </c>
      <c r="AQ1479" s="515">
        <v>0</v>
      </c>
      <c r="AR1479" s="512" t="s">
        <v>17281</v>
      </c>
      <c r="BA1479" s="338" t="s">
        <v>11093</v>
      </c>
    </row>
    <row r="1480" spans="2:53" ht="16.5" customHeight="1">
      <c r="B1480" s="398" t="s">
        <v>11081</v>
      </c>
      <c r="C1480" s="381" t="s">
        <v>11082</v>
      </c>
      <c r="D1480" s="383">
        <v>1570</v>
      </c>
      <c r="E1480" s="382" t="s">
        <v>633</v>
      </c>
      <c r="F1480" s="369" t="s">
        <v>11087</v>
      </c>
      <c r="G1480" s="385" t="s">
        <v>11088</v>
      </c>
      <c r="H1480" s="386"/>
      <c r="I1480" s="384" t="s">
        <v>342</v>
      </c>
      <c r="J1480" s="367" t="s">
        <v>1236</v>
      </c>
      <c r="K1480" s="366" t="s">
        <v>83</v>
      </c>
      <c r="L1480" s="387">
        <v>8</v>
      </c>
      <c r="M1480" s="388" t="s">
        <v>9808</v>
      </c>
      <c r="N1480" s="389">
        <v>1000</v>
      </c>
      <c r="O1480" s="390" t="s">
        <v>1182</v>
      </c>
      <c r="P1480" s="373" t="s">
        <v>1182</v>
      </c>
      <c r="Q1480" s="372" t="s">
        <v>3814</v>
      </c>
      <c r="R1480" s="374">
        <v>25</v>
      </c>
      <c r="S1480" s="375">
        <v>30</v>
      </c>
      <c r="T1480" s="392">
        <v>20</v>
      </c>
      <c r="U1480" s="391" t="s">
        <v>11087</v>
      </c>
      <c r="V1480" s="376">
        <v>115.60096153846155</v>
      </c>
      <c r="W1480" s="378">
        <v>117.28076923076924</v>
      </c>
      <c r="X1480" s="377">
        <v>58.419134615384621</v>
      </c>
      <c r="Y1480" s="387" t="s">
        <v>633</v>
      </c>
      <c r="Z1480" s="395" t="s">
        <v>4557</v>
      </c>
      <c r="AA1480" s="380">
        <v>242.5</v>
      </c>
      <c r="AB1480" s="379" t="s">
        <v>3630</v>
      </c>
      <c r="AC1480" s="380">
        <v>3</v>
      </c>
      <c r="AD1480" s="379" t="s">
        <v>3630</v>
      </c>
      <c r="AE1480" s="394">
        <v>0</v>
      </c>
      <c r="AF1480" s="396">
        <v>22.788</v>
      </c>
      <c r="AG1480" s="393">
        <v>0</v>
      </c>
      <c r="AH1480" s="397" t="s">
        <v>11092</v>
      </c>
      <c r="AL1480" s="525" t="s">
        <v>17283</v>
      </c>
      <c r="AM1480" s="513" t="s">
        <v>84</v>
      </c>
      <c r="AN1480" s="508">
        <v>100</v>
      </c>
      <c r="AO1480" s="514">
        <v>1570</v>
      </c>
      <c r="AP1480" s="498">
        <v>1081</v>
      </c>
      <c r="AQ1480" s="515">
        <v>489</v>
      </c>
      <c r="AR1480" s="512" t="s">
        <v>17284</v>
      </c>
      <c r="BA1480" s="338" t="s">
        <v>11100</v>
      </c>
    </row>
    <row r="1481" spans="2:53" ht="16.5" customHeight="1">
      <c r="B1481" s="398" t="s">
        <v>11094</v>
      </c>
      <c r="C1481" s="381" t="s">
        <v>11095</v>
      </c>
      <c r="D1481" s="383">
        <v>1570</v>
      </c>
      <c r="E1481" s="382" t="s">
        <v>11096</v>
      </c>
      <c r="F1481" s="369" t="s">
        <v>11097</v>
      </c>
      <c r="G1481" s="385" t="s">
        <v>11096</v>
      </c>
      <c r="H1481" s="386"/>
      <c r="I1481" s="384" t="s">
        <v>330</v>
      </c>
      <c r="J1481" s="367" t="s">
        <v>75</v>
      </c>
      <c r="K1481" s="366" t="s">
        <v>84</v>
      </c>
      <c r="L1481" s="387">
        <v>13</v>
      </c>
      <c r="M1481" s="388" t="s">
        <v>11099</v>
      </c>
      <c r="N1481" s="389">
        <v>200</v>
      </c>
      <c r="O1481" s="390" t="s">
        <v>1350</v>
      </c>
      <c r="P1481" s="373" t="s">
        <v>1350</v>
      </c>
      <c r="Q1481" s="372" t="s">
        <v>3638</v>
      </c>
      <c r="R1481" s="374">
        <v>30</v>
      </c>
      <c r="S1481" s="375">
        <v>20</v>
      </c>
      <c r="T1481" s="392">
        <v>30</v>
      </c>
      <c r="U1481" s="391" t="s">
        <v>11097</v>
      </c>
      <c r="V1481" s="376">
        <v>115.34682360420715</v>
      </c>
      <c r="W1481" s="378">
        <v>117.07745888336572</v>
      </c>
      <c r="X1481" s="377">
        <v>58.637858756213561</v>
      </c>
      <c r="Y1481" s="387" t="s">
        <v>633</v>
      </c>
      <c r="Z1481" s="395" t="s">
        <v>7853</v>
      </c>
      <c r="AA1481" s="380">
        <v>36</v>
      </c>
      <c r="AB1481" s="379" t="s">
        <v>3630</v>
      </c>
      <c r="AC1481" s="380">
        <v>0</v>
      </c>
      <c r="AD1481" s="379" t="s">
        <v>3630</v>
      </c>
      <c r="AE1481" s="394">
        <v>0</v>
      </c>
      <c r="AF1481" s="396">
        <v>0</v>
      </c>
      <c r="AG1481" s="393">
        <v>0</v>
      </c>
      <c r="AH1481" s="397" t="s">
        <v>633</v>
      </c>
      <c r="AL1481" s="525" t="s">
        <v>17285</v>
      </c>
      <c r="AM1481" s="513" t="s">
        <v>83</v>
      </c>
      <c r="AN1481" s="508">
        <v>100</v>
      </c>
      <c r="AO1481" s="514">
        <v>1570</v>
      </c>
      <c r="AP1481" s="498">
        <v>1570</v>
      </c>
      <c r="AQ1481" s="515">
        <v>0</v>
      </c>
      <c r="AR1481" s="512" t="s">
        <v>17286</v>
      </c>
      <c r="BA1481" s="338" t="s">
        <v>11104</v>
      </c>
    </row>
    <row r="1482" spans="2:53" ht="16.5" customHeight="1">
      <c r="B1482" s="398" t="s">
        <v>11094</v>
      </c>
      <c r="C1482" s="381" t="s">
        <v>11095</v>
      </c>
      <c r="D1482" s="383">
        <v>1570</v>
      </c>
      <c r="E1482" s="382" t="s">
        <v>633</v>
      </c>
      <c r="F1482" s="369" t="s">
        <v>11101</v>
      </c>
      <c r="G1482" s="385" t="s">
        <v>11102</v>
      </c>
      <c r="H1482" s="386"/>
      <c r="I1482" s="384" t="s">
        <v>1138</v>
      </c>
      <c r="J1482" s="367" t="s">
        <v>98</v>
      </c>
      <c r="K1482" s="366" t="s">
        <v>83</v>
      </c>
      <c r="L1482" s="387">
        <v>10</v>
      </c>
      <c r="M1482" s="388" t="s">
        <v>11103</v>
      </c>
      <c r="N1482" s="389">
        <v>1000</v>
      </c>
      <c r="O1482" s="390" t="s">
        <v>1182</v>
      </c>
      <c r="P1482" s="373" t="s">
        <v>1182</v>
      </c>
      <c r="Q1482" s="372" t="s">
        <v>3638</v>
      </c>
      <c r="R1482" s="374">
        <v>25</v>
      </c>
      <c r="S1482" s="375">
        <v>35</v>
      </c>
      <c r="T1482" s="392">
        <v>30</v>
      </c>
      <c r="U1482" s="391" t="s">
        <v>11101</v>
      </c>
      <c r="V1482" s="376">
        <v>115.59027777777777</v>
      </c>
      <c r="W1482" s="378">
        <v>117.27222222222223</v>
      </c>
      <c r="X1482" s="377">
        <v>58.41375</v>
      </c>
      <c r="Y1482" s="387" t="s">
        <v>633</v>
      </c>
      <c r="Z1482" s="395" t="s">
        <v>4557</v>
      </c>
      <c r="AA1482" s="380">
        <v>98</v>
      </c>
      <c r="AB1482" s="379" t="s">
        <v>3630</v>
      </c>
      <c r="AC1482" s="380">
        <v>0</v>
      </c>
      <c r="AD1482" s="379" t="s">
        <v>3630</v>
      </c>
      <c r="AE1482" s="394">
        <v>0</v>
      </c>
      <c r="AF1482" s="396">
        <v>0</v>
      </c>
      <c r="AG1482" s="393">
        <v>0</v>
      </c>
      <c r="AH1482" s="397" t="s">
        <v>633</v>
      </c>
      <c r="AL1482" s="525" t="s">
        <v>17287</v>
      </c>
      <c r="AM1482" s="513" t="s">
        <v>84</v>
      </c>
      <c r="AN1482" s="508">
        <v>100</v>
      </c>
      <c r="AO1482" s="514">
        <v>1570</v>
      </c>
      <c r="AP1482" s="498">
        <v>1083</v>
      </c>
      <c r="AQ1482" s="515">
        <v>487</v>
      </c>
      <c r="AR1482" s="512" t="s">
        <v>17288</v>
      </c>
      <c r="BA1482" s="338" t="s">
        <v>11110</v>
      </c>
    </row>
    <row r="1483" spans="2:53" ht="16.5" customHeight="1">
      <c r="B1483" s="398" t="s">
        <v>11105</v>
      </c>
      <c r="C1483" s="381" t="s">
        <v>11106</v>
      </c>
      <c r="D1483" s="383">
        <v>1570</v>
      </c>
      <c r="E1483" s="382" t="s">
        <v>10622</v>
      </c>
      <c r="F1483" s="369" t="s">
        <v>11107</v>
      </c>
      <c r="G1483" s="385" t="s">
        <v>11108</v>
      </c>
      <c r="H1483" s="386"/>
      <c r="I1483" s="384" t="s">
        <v>1138</v>
      </c>
      <c r="J1483" s="367" t="s">
        <v>349</v>
      </c>
      <c r="K1483" s="366" t="s">
        <v>84</v>
      </c>
      <c r="L1483" s="387">
        <v>11</v>
      </c>
      <c r="M1483" s="388" t="s">
        <v>11109</v>
      </c>
      <c r="N1483" s="389">
        <v>1000</v>
      </c>
      <c r="O1483" s="390" t="s">
        <v>1182</v>
      </c>
      <c r="P1483" s="373" t="s">
        <v>1182</v>
      </c>
      <c r="Q1483" s="372" t="s">
        <v>3638</v>
      </c>
      <c r="R1483" s="374">
        <v>35</v>
      </c>
      <c r="S1483" s="375">
        <v>30</v>
      </c>
      <c r="T1483" s="392">
        <v>25</v>
      </c>
      <c r="U1483" s="391" t="s">
        <v>11107</v>
      </c>
      <c r="V1483" s="376">
        <v>115.57638888888889</v>
      </c>
      <c r="W1483" s="378">
        <v>117.26111111111111</v>
      </c>
      <c r="X1483" s="377">
        <v>58.741250000000001</v>
      </c>
      <c r="Y1483" s="387" t="s">
        <v>633</v>
      </c>
      <c r="Z1483" s="395" t="s">
        <v>4557</v>
      </c>
      <c r="AA1483" s="380">
        <v>98</v>
      </c>
      <c r="AB1483" s="379" t="s">
        <v>3630</v>
      </c>
      <c r="AC1483" s="380">
        <v>0</v>
      </c>
      <c r="AD1483" s="379" t="s">
        <v>3630</v>
      </c>
      <c r="AE1483" s="394">
        <v>0</v>
      </c>
      <c r="AF1483" s="396">
        <v>0</v>
      </c>
      <c r="AG1483" s="393">
        <v>0</v>
      </c>
      <c r="AH1483" s="397" t="s">
        <v>633</v>
      </c>
      <c r="AL1483" s="525" t="s">
        <v>17289</v>
      </c>
      <c r="AM1483" s="513" t="s">
        <v>84</v>
      </c>
      <c r="AN1483" s="508">
        <v>100</v>
      </c>
      <c r="AO1483" s="514">
        <v>1570</v>
      </c>
      <c r="AP1483" s="498">
        <v>1083</v>
      </c>
      <c r="AQ1483" s="515">
        <v>487</v>
      </c>
      <c r="AR1483" s="512" t="s">
        <v>17288</v>
      </c>
      <c r="BA1483" s="338" t="s">
        <v>11111</v>
      </c>
    </row>
    <row r="1484" spans="2:53" ht="16.5" customHeight="1">
      <c r="B1484" s="398" t="s">
        <v>11105</v>
      </c>
      <c r="C1484" s="381" t="s">
        <v>11106</v>
      </c>
      <c r="D1484" s="383">
        <v>1570</v>
      </c>
      <c r="E1484" s="382" t="s">
        <v>10622</v>
      </c>
      <c r="F1484" s="369" t="s">
        <v>11107</v>
      </c>
      <c r="G1484" s="385" t="s">
        <v>11108</v>
      </c>
      <c r="H1484" s="386"/>
      <c r="I1484" s="384" t="s">
        <v>1138</v>
      </c>
      <c r="J1484" s="367" t="s">
        <v>75</v>
      </c>
      <c r="K1484" s="366" t="s">
        <v>84</v>
      </c>
      <c r="L1484" s="387">
        <v>20</v>
      </c>
      <c r="M1484" s="388" t="s">
        <v>11109</v>
      </c>
      <c r="N1484" s="389">
        <v>1000</v>
      </c>
      <c r="O1484" s="390" t="s">
        <v>1182</v>
      </c>
      <c r="P1484" s="373" t="s">
        <v>1182</v>
      </c>
      <c r="Q1484" s="372" t="s">
        <v>3638</v>
      </c>
      <c r="R1484" s="374">
        <v>35</v>
      </c>
      <c r="S1484" s="375">
        <v>30</v>
      </c>
      <c r="T1484" s="392">
        <v>25</v>
      </c>
      <c r="U1484" s="391" t="s">
        <v>11107</v>
      </c>
      <c r="V1484" s="376">
        <v>115.57638888888889</v>
      </c>
      <c r="W1484" s="378">
        <v>117.26111111111111</v>
      </c>
      <c r="X1484" s="377">
        <v>58.741250000000001</v>
      </c>
      <c r="Y1484" s="387" t="s">
        <v>633</v>
      </c>
      <c r="Z1484" s="395" t="s">
        <v>4557</v>
      </c>
      <c r="AA1484" s="380">
        <v>98</v>
      </c>
      <c r="AB1484" s="379" t="s">
        <v>3630</v>
      </c>
      <c r="AC1484" s="380">
        <v>0</v>
      </c>
      <c r="AD1484" s="379" t="s">
        <v>3630</v>
      </c>
      <c r="AE1484" s="394">
        <v>0</v>
      </c>
      <c r="AF1484" s="396">
        <v>0</v>
      </c>
      <c r="AG1484" s="393">
        <v>0</v>
      </c>
      <c r="AH1484" s="397" t="s">
        <v>633</v>
      </c>
      <c r="AL1484" s="525" t="s">
        <v>17290</v>
      </c>
      <c r="AM1484" s="513" t="s">
        <v>83</v>
      </c>
      <c r="AN1484" s="508">
        <v>100</v>
      </c>
      <c r="AO1484" s="514">
        <v>1570</v>
      </c>
      <c r="AP1484" s="498">
        <v>1570</v>
      </c>
      <c r="AQ1484" s="515">
        <v>0</v>
      </c>
      <c r="AR1484" s="512" t="s">
        <v>17291</v>
      </c>
      <c r="BA1484" s="338" t="s">
        <v>11117</v>
      </c>
    </row>
    <row r="1485" spans="2:53" ht="16.5" customHeight="1">
      <c r="B1485" s="398" t="s">
        <v>11112</v>
      </c>
      <c r="C1485" s="381" t="s">
        <v>11113</v>
      </c>
      <c r="D1485" s="383">
        <v>1570</v>
      </c>
      <c r="E1485" s="382" t="s">
        <v>633</v>
      </c>
      <c r="F1485" s="369" t="s">
        <v>11114</v>
      </c>
      <c r="G1485" s="385" t="s">
        <v>11115</v>
      </c>
      <c r="H1485" s="386"/>
      <c r="I1485" s="384" t="s">
        <v>331</v>
      </c>
      <c r="J1485" s="367" t="s">
        <v>156</v>
      </c>
      <c r="K1485" s="366" t="s">
        <v>83</v>
      </c>
      <c r="L1485" s="387">
        <v>7</v>
      </c>
      <c r="M1485" s="388" t="s">
        <v>11116</v>
      </c>
      <c r="N1485" s="389">
        <v>1000</v>
      </c>
      <c r="O1485" s="390" t="s">
        <v>1348</v>
      </c>
      <c r="P1485" s="373" t="s">
        <v>1349</v>
      </c>
      <c r="Q1485" s="372" t="s">
        <v>3638</v>
      </c>
      <c r="R1485" s="374">
        <v>25</v>
      </c>
      <c r="S1485" s="375">
        <v>38</v>
      </c>
      <c r="T1485" s="392">
        <v>25</v>
      </c>
      <c r="U1485" s="391" t="s">
        <v>11114</v>
      </c>
      <c r="V1485" s="376">
        <v>115.55791962174941</v>
      </c>
      <c r="W1485" s="378">
        <v>117.24633569739952</v>
      </c>
      <c r="X1485" s="377">
        <v>58.397872340425543</v>
      </c>
      <c r="Y1485" s="387">
        <v>57.989999999999995</v>
      </c>
      <c r="Z1485" s="395" t="s">
        <v>4557</v>
      </c>
      <c r="AA1485" s="380">
        <v>121.25</v>
      </c>
      <c r="AB1485" s="379" t="s">
        <v>3630</v>
      </c>
      <c r="AC1485" s="380">
        <v>10</v>
      </c>
      <c r="AD1485" s="379" t="s">
        <v>3630</v>
      </c>
      <c r="AE1485" s="394">
        <v>0</v>
      </c>
      <c r="AF1485" s="396">
        <v>0</v>
      </c>
      <c r="AG1485" s="393">
        <v>0</v>
      </c>
      <c r="AH1485" s="397" t="s">
        <v>633</v>
      </c>
      <c r="AL1485" s="525" t="s">
        <v>17292</v>
      </c>
      <c r="AM1485" s="513" t="s">
        <v>84</v>
      </c>
      <c r="AN1485" s="508">
        <v>100</v>
      </c>
      <c r="AO1485" s="514">
        <v>1570</v>
      </c>
      <c r="AP1485" s="498">
        <v>1083</v>
      </c>
      <c r="AQ1485" s="515">
        <v>487</v>
      </c>
      <c r="AR1485" s="512" t="s">
        <v>17293</v>
      </c>
      <c r="BA1485" s="338" t="s">
        <v>11122</v>
      </c>
    </row>
    <row r="1486" spans="2:53" ht="16.5" customHeight="1">
      <c r="B1486" s="398" t="s">
        <v>11118</v>
      </c>
      <c r="C1486" s="381" t="s">
        <v>11119</v>
      </c>
      <c r="D1486" s="383">
        <v>1570</v>
      </c>
      <c r="E1486" s="382" t="s">
        <v>10760</v>
      </c>
      <c r="F1486" s="369" t="s">
        <v>11114</v>
      </c>
      <c r="G1486" s="385" t="s">
        <v>11120</v>
      </c>
      <c r="H1486" s="386"/>
      <c r="I1486" s="384" t="s">
        <v>1138</v>
      </c>
      <c r="J1486" s="367" t="s">
        <v>76</v>
      </c>
      <c r="K1486" s="366" t="s">
        <v>84</v>
      </c>
      <c r="L1486" s="387">
        <v>30</v>
      </c>
      <c r="M1486" s="388" t="s">
        <v>11121</v>
      </c>
      <c r="N1486" s="389">
        <v>1000</v>
      </c>
      <c r="O1486" s="390" t="s">
        <v>1182</v>
      </c>
      <c r="P1486" s="373" t="s">
        <v>1182</v>
      </c>
      <c r="Q1486" s="372" t="s">
        <v>3638</v>
      </c>
      <c r="R1486" s="374">
        <v>35</v>
      </c>
      <c r="S1486" s="375">
        <v>30</v>
      </c>
      <c r="T1486" s="392">
        <v>25</v>
      </c>
      <c r="U1486" s="391" t="s">
        <v>11114</v>
      </c>
      <c r="V1486" s="376">
        <v>115.55555555555556</v>
      </c>
      <c r="W1486" s="378">
        <v>117.24444444444444</v>
      </c>
      <c r="X1486" s="377">
        <v>58.734999999999999</v>
      </c>
      <c r="Y1486" s="387" t="s">
        <v>633</v>
      </c>
      <c r="Z1486" s="395" t="s">
        <v>4557</v>
      </c>
      <c r="AA1486" s="380">
        <v>98</v>
      </c>
      <c r="AB1486" s="379" t="s">
        <v>3630</v>
      </c>
      <c r="AC1486" s="380">
        <v>0</v>
      </c>
      <c r="AD1486" s="379" t="s">
        <v>3630</v>
      </c>
      <c r="AE1486" s="394">
        <v>0</v>
      </c>
      <c r="AF1486" s="396">
        <v>0</v>
      </c>
      <c r="AG1486" s="393">
        <v>0</v>
      </c>
      <c r="AH1486" s="397" t="s">
        <v>633</v>
      </c>
      <c r="AL1486" s="525" t="s">
        <v>17294</v>
      </c>
      <c r="AM1486" s="513" t="s">
        <v>83</v>
      </c>
      <c r="AN1486" s="508">
        <v>100</v>
      </c>
      <c r="AO1486" s="514">
        <v>1570</v>
      </c>
      <c r="AP1486" s="498">
        <v>1570</v>
      </c>
      <c r="AQ1486" s="515">
        <v>0</v>
      </c>
      <c r="AR1486" s="512" t="s">
        <v>17291</v>
      </c>
      <c r="BA1486" s="338" t="s">
        <v>11124</v>
      </c>
    </row>
    <row r="1487" spans="2:53" ht="16.5" customHeight="1">
      <c r="B1487" s="398" t="s">
        <v>11118</v>
      </c>
      <c r="C1487" s="381" t="s">
        <v>11119</v>
      </c>
      <c r="D1487" s="383">
        <v>1570</v>
      </c>
      <c r="E1487" s="382" t="s">
        <v>633</v>
      </c>
      <c r="F1487" s="369" t="s">
        <v>11114</v>
      </c>
      <c r="G1487" s="385" t="s">
        <v>10760</v>
      </c>
      <c r="H1487" s="386"/>
      <c r="I1487" s="384" t="s">
        <v>330</v>
      </c>
      <c r="J1487" s="367" t="s">
        <v>688</v>
      </c>
      <c r="K1487" s="366" t="s">
        <v>83</v>
      </c>
      <c r="L1487" s="387">
        <v>11</v>
      </c>
      <c r="M1487" s="388" t="s">
        <v>11123</v>
      </c>
      <c r="N1487" s="389">
        <v>200</v>
      </c>
      <c r="O1487" s="390" t="s">
        <v>1350</v>
      </c>
      <c r="P1487" s="373" t="s">
        <v>1350</v>
      </c>
      <c r="Q1487" s="372" t="s">
        <v>3638</v>
      </c>
      <c r="R1487" s="374">
        <v>20</v>
      </c>
      <c r="S1487" s="375">
        <v>30</v>
      </c>
      <c r="T1487" s="392">
        <v>30</v>
      </c>
      <c r="U1487" s="391" t="s">
        <v>11114</v>
      </c>
      <c r="V1487" s="376">
        <v>115.55351054842477</v>
      </c>
      <c r="W1487" s="378">
        <v>117.24280843873981</v>
      </c>
      <c r="X1487" s="377">
        <v>58.396840506417703</v>
      </c>
      <c r="Y1487" s="387" t="s">
        <v>633</v>
      </c>
      <c r="Z1487" s="395" t="s">
        <v>7853</v>
      </c>
      <c r="AA1487" s="380">
        <v>36</v>
      </c>
      <c r="AB1487" s="379" t="s">
        <v>3630</v>
      </c>
      <c r="AC1487" s="380">
        <v>0</v>
      </c>
      <c r="AD1487" s="379" t="s">
        <v>3630</v>
      </c>
      <c r="AE1487" s="394">
        <v>0</v>
      </c>
      <c r="AF1487" s="396">
        <v>0</v>
      </c>
      <c r="AG1487" s="393">
        <v>0</v>
      </c>
      <c r="AH1487" s="397" t="s">
        <v>633</v>
      </c>
      <c r="AL1487" s="525" t="s">
        <v>17295</v>
      </c>
      <c r="AM1487" s="513" t="s">
        <v>84</v>
      </c>
      <c r="AN1487" s="508">
        <v>100</v>
      </c>
      <c r="AO1487" s="514">
        <v>1570</v>
      </c>
      <c r="AP1487" s="498">
        <v>1083</v>
      </c>
      <c r="AQ1487" s="515">
        <v>487</v>
      </c>
      <c r="AR1487" s="512" t="s">
        <v>17296</v>
      </c>
      <c r="BA1487" s="338" t="s">
        <v>11130</v>
      </c>
    </row>
    <row r="1488" spans="2:53" ht="16.5" customHeight="1">
      <c r="B1488" s="398" t="s">
        <v>11125</v>
      </c>
      <c r="C1488" s="381" t="s">
        <v>11126</v>
      </c>
      <c r="D1488" s="383">
        <v>1570</v>
      </c>
      <c r="E1488" s="382" t="s">
        <v>11127</v>
      </c>
      <c r="F1488" s="369" t="s">
        <v>11128</v>
      </c>
      <c r="G1488" s="385" t="s">
        <v>10981</v>
      </c>
      <c r="H1488" s="386"/>
      <c r="I1488" s="384" t="s">
        <v>404</v>
      </c>
      <c r="J1488" s="367" t="s">
        <v>1497</v>
      </c>
      <c r="K1488" s="366" t="s">
        <v>84</v>
      </c>
      <c r="L1488" s="387">
        <v>41</v>
      </c>
      <c r="M1488" s="388" t="s">
        <v>11129</v>
      </c>
      <c r="N1488" s="389">
        <v>1000</v>
      </c>
      <c r="O1488" s="390" t="s">
        <v>1182</v>
      </c>
      <c r="P1488" s="373" t="s">
        <v>1182</v>
      </c>
      <c r="Q1488" s="372" t="s">
        <v>3814</v>
      </c>
      <c r="R1488" s="374">
        <v>30</v>
      </c>
      <c r="S1488" s="375">
        <v>30</v>
      </c>
      <c r="T1488" s="392">
        <v>20</v>
      </c>
      <c r="U1488" s="391" t="s">
        <v>11128</v>
      </c>
      <c r="V1488" s="376">
        <v>115.546875</v>
      </c>
      <c r="W1488" s="378">
        <v>117.2375</v>
      </c>
      <c r="X1488" s="377">
        <v>58.727812500000006</v>
      </c>
      <c r="Y1488" s="387" t="s">
        <v>633</v>
      </c>
      <c r="Z1488" s="395" t="s">
        <v>4557</v>
      </c>
      <c r="AA1488" s="380">
        <v>195</v>
      </c>
      <c r="AB1488" s="379" t="s">
        <v>3630</v>
      </c>
      <c r="AC1488" s="380">
        <v>10</v>
      </c>
      <c r="AD1488" s="379" t="s">
        <v>3630</v>
      </c>
      <c r="AE1488" s="394">
        <v>0</v>
      </c>
      <c r="AF1488" s="396">
        <v>0</v>
      </c>
      <c r="AG1488" s="393">
        <v>0</v>
      </c>
      <c r="AH1488" s="397" t="s">
        <v>633</v>
      </c>
      <c r="AL1488" s="525" t="s">
        <v>17297</v>
      </c>
      <c r="AM1488" s="513" t="s">
        <v>84</v>
      </c>
      <c r="AN1488" s="508">
        <v>100</v>
      </c>
      <c r="AO1488" s="514">
        <v>1570</v>
      </c>
      <c r="AP1488" s="498">
        <v>1080</v>
      </c>
      <c r="AQ1488" s="515">
        <v>490</v>
      </c>
      <c r="AR1488" s="512" t="s">
        <v>17298</v>
      </c>
      <c r="BA1488" s="338" t="s">
        <v>11136</v>
      </c>
    </row>
    <row r="1489" spans="2:53" ht="16.5" customHeight="1">
      <c r="B1489" s="398" t="s">
        <v>11131</v>
      </c>
      <c r="C1489" s="381" t="s">
        <v>11132</v>
      </c>
      <c r="D1489" s="383">
        <v>1570</v>
      </c>
      <c r="E1489" s="382" t="s">
        <v>11133</v>
      </c>
      <c r="F1489" s="369" t="s">
        <v>11134</v>
      </c>
      <c r="G1489" s="385" t="s">
        <v>11133</v>
      </c>
      <c r="H1489" s="386"/>
      <c r="I1489" s="384" t="s">
        <v>327</v>
      </c>
      <c r="J1489" s="367" t="s">
        <v>360</v>
      </c>
      <c r="K1489" s="366" t="s">
        <v>84</v>
      </c>
      <c r="L1489" s="387">
        <v>12</v>
      </c>
      <c r="M1489" s="388" t="s">
        <v>11135</v>
      </c>
      <c r="N1489" s="389">
        <v>800</v>
      </c>
      <c r="O1489" s="390" t="s">
        <v>1350</v>
      </c>
      <c r="P1489" s="373" t="s">
        <v>1350</v>
      </c>
      <c r="Q1489" s="372" t="s">
        <v>3638</v>
      </c>
      <c r="R1489" s="374">
        <v>40</v>
      </c>
      <c r="S1489" s="375">
        <v>30</v>
      </c>
      <c r="T1489" s="392">
        <v>30</v>
      </c>
      <c r="U1489" s="391" t="s">
        <v>11134</v>
      </c>
      <c r="V1489" s="376">
        <v>115.28893265196683</v>
      </c>
      <c r="W1489" s="378">
        <v>117.03114612157347</v>
      </c>
      <c r="X1489" s="377">
        <v>58.614960613229854</v>
      </c>
      <c r="Y1489" s="387" t="s">
        <v>633</v>
      </c>
      <c r="Z1489" s="395" t="s">
        <v>4557</v>
      </c>
      <c r="AA1489" s="380">
        <v>190</v>
      </c>
      <c r="AB1489" s="379" t="s">
        <v>3630</v>
      </c>
      <c r="AC1489" s="380">
        <v>10</v>
      </c>
      <c r="AD1489" s="379" t="s">
        <v>3630</v>
      </c>
      <c r="AE1489" s="394">
        <v>0</v>
      </c>
      <c r="AF1489" s="396">
        <v>0</v>
      </c>
      <c r="AG1489" s="393">
        <v>0</v>
      </c>
      <c r="AH1489" s="397" t="s">
        <v>633</v>
      </c>
      <c r="AL1489" s="525" t="s">
        <v>17299</v>
      </c>
      <c r="AM1489" s="513" t="s">
        <v>83</v>
      </c>
      <c r="AN1489" s="508">
        <v>100</v>
      </c>
      <c r="AO1489" s="514">
        <v>1570</v>
      </c>
      <c r="AP1489" s="498">
        <v>1570</v>
      </c>
      <c r="AQ1489" s="515">
        <v>0</v>
      </c>
      <c r="AR1489" s="512" t="s">
        <v>17300</v>
      </c>
      <c r="BA1489" s="338" t="s">
        <v>11141</v>
      </c>
    </row>
    <row r="1490" spans="2:53" ht="16.5" customHeight="1">
      <c r="B1490" s="398" t="s">
        <v>11131</v>
      </c>
      <c r="C1490" s="381" t="s">
        <v>11132</v>
      </c>
      <c r="D1490" s="383">
        <v>1570</v>
      </c>
      <c r="E1490" s="382" t="s">
        <v>633</v>
      </c>
      <c r="F1490" s="369" t="s">
        <v>11137</v>
      </c>
      <c r="G1490" s="385" t="s">
        <v>11138</v>
      </c>
      <c r="H1490" s="386"/>
      <c r="I1490" s="384" t="s">
        <v>327</v>
      </c>
      <c r="J1490" s="367" t="s">
        <v>714</v>
      </c>
      <c r="K1490" s="366" t="s">
        <v>83</v>
      </c>
      <c r="L1490" s="387">
        <v>7</v>
      </c>
      <c r="M1490" s="388" t="s">
        <v>11140</v>
      </c>
      <c r="N1490" s="389">
        <v>800</v>
      </c>
      <c r="O1490" s="390" t="s">
        <v>1350</v>
      </c>
      <c r="P1490" s="373" t="s">
        <v>1350</v>
      </c>
      <c r="Q1490" s="372" t="s">
        <v>3638</v>
      </c>
      <c r="R1490" s="374">
        <v>30</v>
      </c>
      <c r="S1490" s="375">
        <v>40</v>
      </c>
      <c r="T1490" s="392">
        <v>30</v>
      </c>
      <c r="U1490" s="391" t="s">
        <v>11137</v>
      </c>
      <c r="V1490" s="376">
        <v>115.53477390355108</v>
      </c>
      <c r="W1490" s="378">
        <v>117.22781912284087</v>
      </c>
      <c r="X1490" s="377">
        <v>58.38870348680404</v>
      </c>
      <c r="Y1490" s="387" t="s">
        <v>633</v>
      </c>
      <c r="Z1490" s="395" t="s">
        <v>4557</v>
      </c>
      <c r="AA1490" s="380">
        <v>190</v>
      </c>
      <c r="AB1490" s="379" t="s">
        <v>3630</v>
      </c>
      <c r="AC1490" s="380">
        <v>10</v>
      </c>
      <c r="AD1490" s="379" t="s">
        <v>3630</v>
      </c>
      <c r="AE1490" s="394">
        <v>0</v>
      </c>
      <c r="AF1490" s="396">
        <v>0</v>
      </c>
      <c r="AG1490" s="393">
        <v>0</v>
      </c>
      <c r="AH1490" s="397" t="s">
        <v>633</v>
      </c>
      <c r="AL1490" s="525" t="s">
        <v>17301</v>
      </c>
      <c r="AM1490" s="513" t="s">
        <v>83</v>
      </c>
      <c r="AN1490" s="508">
        <v>100</v>
      </c>
      <c r="AO1490" s="514">
        <v>1570</v>
      </c>
      <c r="AP1490" s="498">
        <v>1570</v>
      </c>
      <c r="AQ1490" s="515">
        <v>0</v>
      </c>
      <c r="AR1490" s="512" t="s">
        <v>17302</v>
      </c>
      <c r="BA1490" s="338" t="s">
        <v>11147</v>
      </c>
    </row>
    <row r="1491" spans="2:53" ht="16.5" customHeight="1">
      <c r="B1491" s="398" t="s">
        <v>11142</v>
      </c>
      <c r="C1491" s="381" t="s">
        <v>11143</v>
      </c>
      <c r="D1491" s="383">
        <v>1570</v>
      </c>
      <c r="E1491" s="382" t="s">
        <v>633</v>
      </c>
      <c r="F1491" s="369" t="s">
        <v>11144</v>
      </c>
      <c r="G1491" s="385" t="s">
        <v>11145</v>
      </c>
      <c r="H1491" s="386"/>
      <c r="I1491" s="384" t="s">
        <v>1138</v>
      </c>
      <c r="J1491" s="367" t="s">
        <v>72</v>
      </c>
      <c r="K1491" s="366" t="s">
        <v>83</v>
      </c>
      <c r="L1491" s="387">
        <v>14</v>
      </c>
      <c r="M1491" s="388" t="s">
        <v>11146</v>
      </c>
      <c r="N1491" s="389">
        <v>1000</v>
      </c>
      <c r="O1491" s="390" t="s">
        <v>1182</v>
      </c>
      <c r="P1491" s="373" t="s">
        <v>1182</v>
      </c>
      <c r="Q1491" s="372" t="s">
        <v>3638</v>
      </c>
      <c r="R1491" s="374">
        <v>25</v>
      </c>
      <c r="S1491" s="375">
        <v>35</v>
      </c>
      <c r="T1491" s="392">
        <v>30</v>
      </c>
      <c r="U1491" s="391" t="s">
        <v>11144</v>
      </c>
      <c r="V1491" s="376">
        <v>115.52083333333333</v>
      </c>
      <c r="W1491" s="378">
        <v>117.21666666666667</v>
      </c>
      <c r="X1491" s="377">
        <v>58.381250000000009</v>
      </c>
      <c r="Y1491" s="387" t="s">
        <v>633</v>
      </c>
      <c r="Z1491" s="395" t="s">
        <v>4557</v>
      </c>
      <c r="AA1491" s="380">
        <v>98</v>
      </c>
      <c r="AB1491" s="379" t="s">
        <v>3630</v>
      </c>
      <c r="AC1491" s="380">
        <v>0</v>
      </c>
      <c r="AD1491" s="379" t="s">
        <v>3630</v>
      </c>
      <c r="AE1491" s="394">
        <v>0</v>
      </c>
      <c r="AF1491" s="396">
        <v>0</v>
      </c>
      <c r="AG1491" s="393">
        <v>0</v>
      </c>
      <c r="AH1491" s="397" t="s">
        <v>633</v>
      </c>
      <c r="AL1491" s="525" t="s">
        <v>17303</v>
      </c>
      <c r="AM1491" s="513" t="s">
        <v>84</v>
      </c>
      <c r="AN1491" s="508">
        <v>100</v>
      </c>
      <c r="AO1491" s="514">
        <v>1570</v>
      </c>
      <c r="AP1491" s="498">
        <v>1079</v>
      </c>
      <c r="AQ1491" s="515">
        <v>491</v>
      </c>
      <c r="AR1491" s="512" t="s">
        <v>17304</v>
      </c>
      <c r="BA1491" s="338" t="s">
        <v>11152</v>
      </c>
    </row>
    <row r="1492" spans="2:53" ht="16.5" customHeight="1">
      <c r="B1492" s="398" t="s">
        <v>11148</v>
      </c>
      <c r="C1492" s="381" t="s">
        <v>11149</v>
      </c>
      <c r="D1492" s="383">
        <v>1570</v>
      </c>
      <c r="E1492" s="382" t="s">
        <v>10577</v>
      </c>
      <c r="F1492" s="369" t="s">
        <v>11150</v>
      </c>
      <c r="G1492" s="385" t="s">
        <v>10828</v>
      </c>
      <c r="H1492" s="386"/>
      <c r="I1492" s="384" t="s">
        <v>331</v>
      </c>
      <c r="J1492" s="367" t="s">
        <v>395</v>
      </c>
      <c r="K1492" s="366" t="s">
        <v>84</v>
      </c>
      <c r="L1492" s="387">
        <v>12</v>
      </c>
      <c r="M1492" s="388" t="s">
        <v>11151</v>
      </c>
      <c r="N1492" s="389">
        <v>1000</v>
      </c>
      <c r="O1492" s="390" t="s">
        <v>1348</v>
      </c>
      <c r="P1492" s="373" t="s">
        <v>1349</v>
      </c>
      <c r="Q1492" s="372" t="s">
        <v>3638</v>
      </c>
      <c r="R1492" s="374">
        <v>38</v>
      </c>
      <c r="S1492" s="375">
        <v>25</v>
      </c>
      <c r="T1492" s="392">
        <v>25</v>
      </c>
      <c r="U1492" s="391" t="s">
        <v>11150</v>
      </c>
      <c r="V1492" s="376">
        <v>115.12943201376937</v>
      </c>
      <c r="W1492" s="378">
        <v>116.83924268502582</v>
      </c>
      <c r="X1492" s="377">
        <v>58.540662650602414</v>
      </c>
      <c r="Y1492" s="387">
        <v>58.48</v>
      </c>
      <c r="Z1492" s="395" t="s">
        <v>4557</v>
      </c>
      <c r="AA1492" s="380">
        <v>121.25</v>
      </c>
      <c r="AB1492" s="379" t="s">
        <v>3630</v>
      </c>
      <c r="AC1492" s="380">
        <v>10</v>
      </c>
      <c r="AD1492" s="379" t="s">
        <v>3630</v>
      </c>
      <c r="AE1492" s="394">
        <v>0</v>
      </c>
      <c r="AF1492" s="396">
        <v>0</v>
      </c>
      <c r="AG1492" s="393">
        <v>0</v>
      </c>
      <c r="AH1492" s="397" t="s">
        <v>633</v>
      </c>
      <c r="AL1492" s="525" t="s">
        <v>17305</v>
      </c>
      <c r="AM1492" s="513" t="s">
        <v>84</v>
      </c>
      <c r="AN1492" s="508">
        <v>100</v>
      </c>
      <c r="AO1492" s="514">
        <v>1570</v>
      </c>
      <c r="AP1492" s="498">
        <v>1080</v>
      </c>
      <c r="AQ1492" s="515">
        <v>490</v>
      </c>
      <c r="AR1492" s="512" t="s">
        <v>17306</v>
      </c>
      <c r="BA1492" s="338" t="s">
        <v>11158</v>
      </c>
    </row>
    <row r="1493" spans="2:53" ht="16.5" customHeight="1">
      <c r="B1493" s="398" t="s">
        <v>11153</v>
      </c>
      <c r="C1493" s="381" t="s">
        <v>11154</v>
      </c>
      <c r="D1493" s="383">
        <v>1570</v>
      </c>
      <c r="E1493" s="382" t="s">
        <v>11155</v>
      </c>
      <c r="F1493" s="369" t="s">
        <v>11156</v>
      </c>
      <c r="G1493" s="385" t="s">
        <v>11155</v>
      </c>
      <c r="H1493" s="386"/>
      <c r="I1493" s="384" t="s">
        <v>332</v>
      </c>
      <c r="J1493" s="367" t="s">
        <v>174</v>
      </c>
      <c r="K1493" s="366" t="s">
        <v>84</v>
      </c>
      <c r="L1493" s="387">
        <v>5</v>
      </c>
      <c r="M1493" s="388" t="s">
        <v>11157</v>
      </c>
      <c r="N1493" s="389">
        <v>300</v>
      </c>
      <c r="O1493" s="390" t="s">
        <v>1348</v>
      </c>
      <c r="P1493" s="373" t="s">
        <v>1348</v>
      </c>
      <c r="Q1493" s="372" t="s">
        <v>3638</v>
      </c>
      <c r="R1493" s="374">
        <v>45</v>
      </c>
      <c r="S1493" s="375">
        <v>25</v>
      </c>
      <c r="T1493" s="392">
        <v>30</v>
      </c>
      <c r="U1493" s="391" t="s">
        <v>11156</v>
      </c>
      <c r="V1493" s="376">
        <v>115.24721406350565</v>
      </c>
      <c r="W1493" s="378">
        <v>116.99628541800753</v>
      </c>
      <c r="X1493" s="377">
        <v>58.593250259243412</v>
      </c>
      <c r="Y1493" s="387" t="s">
        <v>633</v>
      </c>
      <c r="Z1493" s="395" t="s">
        <v>4557</v>
      </c>
      <c r="AA1493" s="380">
        <v>-2</v>
      </c>
      <c r="AB1493" s="379" t="s">
        <v>3630</v>
      </c>
      <c r="AC1493" s="380">
        <v>0</v>
      </c>
      <c r="AD1493" s="379" t="s">
        <v>3630</v>
      </c>
      <c r="AE1493" s="394">
        <v>0</v>
      </c>
      <c r="AF1493" s="396">
        <v>0</v>
      </c>
      <c r="AG1493" s="393">
        <v>0</v>
      </c>
      <c r="AH1493" s="397" t="s">
        <v>633</v>
      </c>
      <c r="AL1493" s="525" t="s">
        <v>17307</v>
      </c>
      <c r="AM1493" s="513" t="s">
        <v>84</v>
      </c>
      <c r="AN1493" s="508">
        <v>100</v>
      </c>
      <c r="AO1493" s="514">
        <v>1570</v>
      </c>
      <c r="AP1493" s="498">
        <v>1080</v>
      </c>
      <c r="AQ1493" s="515">
        <v>490</v>
      </c>
      <c r="AR1493" s="512" t="s">
        <v>17308</v>
      </c>
      <c r="BA1493" s="338" t="s">
        <v>11164</v>
      </c>
    </row>
    <row r="1494" spans="2:53" ht="16.5" customHeight="1">
      <c r="B1494" s="398" t="s">
        <v>11159</v>
      </c>
      <c r="C1494" s="381" t="s">
        <v>11160</v>
      </c>
      <c r="D1494" s="383">
        <v>1570</v>
      </c>
      <c r="E1494" s="382" t="s">
        <v>11161</v>
      </c>
      <c r="F1494" s="369" t="s">
        <v>11162</v>
      </c>
      <c r="G1494" s="385" t="s">
        <v>11161</v>
      </c>
      <c r="H1494" s="386"/>
      <c r="I1494" s="384" t="s">
        <v>330</v>
      </c>
      <c r="J1494" s="367" t="s">
        <v>105</v>
      </c>
      <c r="K1494" s="366" t="s">
        <v>84</v>
      </c>
      <c r="L1494" s="387">
        <v>8</v>
      </c>
      <c r="M1494" s="388" t="s">
        <v>11163</v>
      </c>
      <c r="N1494" s="389">
        <v>200</v>
      </c>
      <c r="O1494" s="390" t="s">
        <v>1350</v>
      </c>
      <c r="P1494" s="373" t="s">
        <v>1350</v>
      </c>
      <c r="Q1494" s="372" t="s">
        <v>3638</v>
      </c>
      <c r="R1494" s="374">
        <v>30</v>
      </c>
      <c r="S1494" s="375">
        <v>20</v>
      </c>
      <c r="T1494" s="392">
        <v>30</v>
      </c>
      <c r="U1494" s="391" t="s">
        <v>11162</v>
      </c>
      <c r="V1494" s="376">
        <v>115.23967501946123</v>
      </c>
      <c r="W1494" s="378">
        <v>116.98623335928164</v>
      </c>
      <c r="X1494" s="377">
        <v>58.592045810628576</v>
      </c>
      <c r="Y1494" s="387" t="s">
        <v>633</v>
      </c>
      <c r="Z1494" s="395" t="s">
        <v>7853</v>
      </c>
      <c r="AA1494" s="380">
        <v>36</v>
      </c>
      <c r="AB1494" s="379" t="s">
        <v>3630</v>
      </c>
      <c r="AC1494" s="380">
        <v>0</v>
      </c>
      <c r="AD1494" s="379" t="s">
        <v>3630</v>
      </c>
      <c r="AE1494" s="394">
        <v>0</v>
      </c>
      <c r="AF1494" s="396">
        <v>0</v>
      </c>
      <c r="AG1494" s="393">
        <v>0</v>
      </c>
      <c r="AH1494" s="397" t="s">
        <v>633</v>
      </c>
      <c r="AL1494" s="525" t="s">
        <v>17309</v>
      </c>
      <c r="AM1494" s="513" t="s">
        <v>84</v>
      </c>
      <c r="AN1494" s="508">
        <v>100</v>
      </c>
      <c r="AO1494" s="514">
        <v>1570</v>
      </c>
      <c r="AP1494" s="498">
        <v>1082</v>
      </c>
      <c r="AQ1494" s="515">
        <v>488</v>
      </c>
      <c r="AR1494" s="512" t="s">
        <v>17310</v>
      </c>
      <c r="BA1494" s="338" t="s">
        <v>11172</v>
      </c>
    </row>
    <row r="1495" spans="2:53" ht="16.5" customHeight="1">
      <c r="B1495" s="398" t="s">
        <v>11165</v>
      </c>
      <c r="C1495" s="381" t="s">
        <v>11166</v>
      </c>
      <c r="D1495" s="383">
        <v>1570</v>
      </c>
      <c r="E1495" s="382" t="s">
        <v>11167</v>
      </c>
      <c r="F1495" s="369" t="s">
        <v>11168</v>
      </c>
      <c r="G1495" s="385" t="s">
        <v>11169</v>
      </c>
      <c r="H1495" s="386"/>
      <c r="I1495" s="384" t="s">
        <v>1138</v>
      </c>
      <c r="J1495" s="367" t="s">
        <v>390</v>
      </c>
      <c r="K1495" s="366" t="s">
        <v>84</v>
      </c>
      <c r="L1495" s="387">
        <v>17</v>
      </c>
      <c r="M1495" s="388" t="s">
        <v>11171</v>
      </c>
      <c r="N1495" s="389">
        <v>1000</v>
      </c>
      <c r="O1495" s="390" t="s">
        <v>1182</v>
      </c>
      <c r="P1495" s="373" t="s">
        <v>1182</v>
      </c>
      <c r="Q1495" s="372" t="s">
        <v>3638</v>
      </c>
      <c r="R1495" s="374">
        <v>35</v>
      </c>
      <c r="S1495" s="375">
        <v>30</v>
      </c>
      <c r="T1495" s="392">
        <v>25</v>
      </c>
      <c r="U1495" s="391" t="s">
        <v>11168</v>
      </c>
      <c r="V1495" s="376">
        <v>115.47222222222221</v>
      </c>
      <c r="W1495" s="378">
        <v>117.17777777777778</v>
      </c>
      <c r="X1495" s="377">
        <v>58.695000000000007</v>
      </c>
      <c r="Y1495" s="387" t="s">
        <v>633</v>
      </c>
      <c r="Z1495" s="395" t="s">
        <v>4557</v>
      </c>
      <c r="AA1495" s="380">
        <v>98</v>
      </c>
      <c r="AB1495" s="379" t="s">
        <v>3630</v>
      </c>
      <c r="AC1495" s="380">
        <v>0</v>
      </c>
      <c r="AD1495" s="379" t="s">
        <v>3630</v>
      </c>
      <c r="AE1495" s="394">
        <v>0</v>
      </c>
      <c r="AF1495" s="396">
        <v>0</v>
      </c>
      <c r="AG1495" s="393">
        <v>0</v>
      </c>
      <c r="AH1495" s="397" t="s">
        <v>633</v>
      </c>
      <c r="AL1495" s="525" t="s">
        <v>17311</v>
      </c>
      <c r="AM1495" s="513" t="s">
        <v>84</v>
      </c>
      <c r="AN1495" s="508">
        <v>100</v>
      </c>
      <c r="AO1495" s="514">
        <v>1570</v>
      </c>
      <c r="AP1495" s="498">
        <v>1082</v>
      </c>
      <c r="AQ1495" s="515">
        <v>488</v>
      </c>
      <c r="AR1495" s="512" t="s">
        <v>17258</v>
      </c>
      <c r="BA1495" s="338" t="s">
        <v>11177</v>
      </c>
    </row>
    <row r="1496" spans="2:53" ht="16.5" customHeight="1">
      <c r="B1496" s="398" t="s">
        <v>11173</v>
      </c>
      <c r="C1496" s="381" t="s">
        <v>11174</v>
      </c>
      <c r="D1496" s="383">
        <v>1570</v>
      </c>
      <c r="E1496" s="382" t="s">
        <v>11175</v>
      </c>
      <c r="F1496" s="369" t="s">
        <v>11023</v>
      </c>
      <c r="G1496" s="385" t="s">
        <v>11019</v>
      </c>
      <c r="H1496" s="386"/>
      <c r="I1496" s="384" t="s">
        <v>1138</v>
      </c>
      <c r="J1496" s="367" t="s">
        <v>148</v>
      </c>
      <c r="K1496" s="366" t="s">
        <v>84</v>
      </c>
      <c r="L1496" s="387">
        <v>6</v>
      </c>
      <c r="M1496" s="388" t="s">
        <v>11176</v>
      </c>
      <c r="N1496" s="389">
        <v>1000</v>
      </c>
      <c r="O1496" s="390" t="s">
        <v>1182</v>
      </c>
      <c r="P1496" s="373" t="s">
        <v>1182</v>
      </c>
      <c r="Q1496" s="372" t="s">
        <v>3638</v>
      </c>
      <c r="R1496" s="374">
        <v>35</v>
      </c>
      <c r="S1496" s="375">
        <v>30</v>
      </c>
      <c r="T1496" s="392">
        <v>25</v>
      </c>
      <c r="U1496" s="391" t="s">
        <v>11023</v>
      </c>
      <c r="V1496" s="376">
        <v>115.45138888888889</v>
      </c>
      <c r="W1496" s="378">
        <v>117.16111111111111</v>
      </c>
      <c r="X1496" s="377">
        <v>58.683750000000011</v>
      </c>
      <c r="Y1496" s="387" t="s">
        <v>633</v>
      </c>
      <c r="Z1496" s="395" t="s">
        <v>4557</v>
      </c>
      <c r="AA1496" s="380">
        <v>98</v>
      </c>
      <c r="AB1496" s="379" t="s">
        <v>3630</v>
      </c>
      <c r="AC1496" s="380">
        <v>0</v>
      </c>
      <c r="AD1496" s="379" t="s">
        <v>3630</v>
      </c>
      <c r="AE1496" s="394">
        <v>0</v>
      </c>
      <c r="AF1496" s="396">
        <v>0</v>
      </c>
      <c r="AG1496" s="393">
        <v>0</v>
      </c>
      <c r="AH1496" s="397" t="s">
        <v>633</v>
      </c>
      <c r="AL1496" s="525" t="s">
        <v>17312</v>
      </c>
      <c r="AM1496" s="513" t="s">
        <v>84</v>
      </c>
      <c r="AN1496" s="508">
        <v>100</v>
      </c>
      <c r="AO1496" s="514">
        <v>1570</v>
      </c>
      <c r="AP1496" s="498">
        <v>1082</v>
      </c>
      <c r="AQ1496" s="515">
        <v>488</v>
      </c>
      <c r="AR1496" s="512" t="s">
        <v>17258</v>
      </c>
      <c r="BA1496" s="338" t="s">
        <v>11181</v>
      </c>
    </row>
    <row r="1497" spans="2:53" ht="16.5" customHeight="1">
      <c r="B1497" s="398" t="s">
        <v>11173</v>
      </c>
      <c r="C1497" s="381" t="s">
        <v>11174</v>
      </c>
      <c r="D1497" s="383">
        <v>1570</v>
      </c>
      <c r="E1497" s="382" t="s">
        <v>11178</v>
      </c>
      <c r="F1497" s="369" t="s">
        <v>11023</v>
      </c>
      <c r="G1497" s="385" t="s">
        <v>11019</v>
      </c>
      <c r="H1497" s="386"/>
      <c r="I1497" s="384" t="s">
        <v>404</v>
      </c>
      <c r="J1497" s="367" t="s">
        <v>1450</v>
      </c>
      <c r="K1497" s="366" t="s">
        <v>84</v>
      </c>
      <c r="L1497" s="387">
        <v>64</v>
      </c>
      <c r="M1497" s="388" t="s">
        <v>11179</v>
      </c>
      <c r="N1497" s="389">
        <v>1000</v>
      </c>
      <c r="O1497" s="390" t="s">
        <v>1182</v>
      </c>
      <c r="P1497" s="373" t="s">
        <v>1182</v>
      </c>
      <c r="Q1497" s="372" t="s">
        <v>3814</v>
      </c>
      <c r="R1497" s="374">
        <v>30</v>
      </c>
      <c r="S1497" s="375">
        <v>30</v>
      </c>
      <c r="T1497" s="392">
        <v>20</v>
      </c>
      <c r="U1497" s="391" t="s">
        <v>11023</v>
      </c>
      <c r="V1497" s="376">
        <v>115.45075757575758</v>
      </c>
      <c r="W1497" s="378">
        <v>117.16060606060607</v>
      </c>
      <c r="X1497" s="377">
        <v>58.684318181818192</v>
      </c>
      <c r="Y1497" s="387" t="s">
        <v>633</v>
      </c>
      <c r="Z1497" s="395" t="s">
        <v>4557</v>
      </c>
      <c r="AA1497" s="380">
        <v>195</v>
      </c>
      <c r="AB1497" s="379" t="s">
        <v>3630</v>
      </c>
      <c r="AC1497" s="380">
        <v>10</v>
      </c>
      <c r="AD1497" s="379" t="s">
        <v>3630</v>
      </c>
      <c r="AE1497" s="394">
        <v>0</v>
      </c>
      <c r="AF1497" s="396">
        <v>18.93</v>
      </c>
      <c r="AG1497" s="393">
        <v>0</v>
      </c>
      <c r="AH1497" s="397" t="s">
        <v>11180</v>
      </c>
      <c r="AL1497" s="525" t="s">
        <v>17313</v>
      </c>
      <c r="AM1497" s="513" t="s">
        <v>84</v>
      </c>
      <c r="AN1497" s="508">
        <v>100</v>
      </c>
      <c r="AO1497" s="514">
        <v>1570</v>
      </c>
      <c r="AP1497" s="498">
        <v>1082</v>
      </c>
      <c r="AQ1497" s="515">
        <v>488</v>
      </c>
      <c r="AR1497" s="512" t="s">
        <v>17314</v>
      </c>
      <c r="BA1497" s="338" t="s">
        <v>11187</v>
      </c>
    </row>
    <row r="1498" spans="2:53" ht="16.5" customHeight="1">
      <c r="B1498" s="398" t="s">
        <v>11182</v>
      </c>
      <c r="C1498" s="381" t="s">
        <v>11183</v>
      </c>
      <c r="D1498" s="383">
        <v>1570</v>
      </c>
      <c r="E1498" s="382" t="s">
        <v>11184</v>
      </c>
      <c r="F1498" s="369" t="s">
        <v>11185</v>
      </c>
      <c r="G1498" s="385" t="s">
        <v>10522</v>
      </c>
      <c r="H1498" s="386"/>
      <c r="I1498" s="384" t="s">
        <v>342</v>
      </c>
      <c r="J1498" s="367" t="s">
        <v>124</v>
      </c>
      <c r="K1498" s="366" t="s">
        <v>84</v>
      </c>
      <c r="L1498" s="387">
        <v>9</v>
      </c>
      <c r="M1498" s="388" t="s">
        <v>11186</v>
      </c>
      <c r="N1498" s="389">
        <v>1000</v>
      </c>
      <c r="O1498" s="390" t="s">
        <v>1182</v>
      </c>
      <c r="P1498" s="373" t="s">
        <v>1182</v>
      </c>
      <c r="Q1498" s="372" t="s">
        <v>3814</v>
      </c>
      <c r="R1498" s="374">
        <v>30</v>
      </c>
      <c r="S1498" s="375">
        <v>20</v>
      </c>
      <c r="T1498" s="392">
        <v>20</v>
      </c>
      <c r="U1498" s="391" t="s">
        <v>11185</v>
      </c>
      <c r="V1498" s="376">
        <v>115.44642857142857</v>
      </c>
      <c r="W1498" s="378">
        <v>117.15714285714286</v>
      </c>
      <c r="X1498" s="377">
        <v>58.683214285714307</v>
      </c>
      <c r="Y1498" s="387" t="s">
        <v>633</v>
      </c>
      <c r="Z1498" s="395" t="s">
        <v>4557</v>
      </c>
      <c r="AA1498" s="380">
        <v>291</v>
      </c>
      <c r="AB1498" s="379" t="s">
        <v>3630</v>
      </c>
      <c r="AC1498" s="380">
        <v>3</v>
      </c>
      <c r="AD1498" s="379" t="s">
        <v>3630</v>
      </c>
      <c r="AE1498" s="394">
        <v>0</v>
      </c>
      <c r="AF1498" s="396">
        <v>0</v>
      </c>
      <c r="AG1498" s="393">
        <v>0</v>
      </c>
      <c r="AH1498" s="397" t="s">
        <v>633</v>
      </c>
      <c r="AL1498" s="525" t="s">
        <v>17315</v>
      </c>
      <c r="AM1498" s="513" t="s">
        <v>84</v>
      </c>
      <c r="AN1498" s="508">
        <v>100</v>
      </c>
      <c r="AO1498" s="514">
        <v>1570</v>
      </c>
      <c r="AP1498" s="498">
        <v>1082</v>
      </c>
      <c r="AQ1498" s="515">
        <v>488</v>
      </c>
      <c r="AR1498" s="512" t="s">
        <v>17314</v>
      </c>
      <c r="BA1498" s="338" t="s">
        <v>11188</v>
      </c>
    </row>
    <row r="1499" spans="2:53" ht="16.5" customHeight="1">
      <c r="B1499" s="398" t="s">
        <v>11182</v>
      </c>
      <c r="C1499" s="381" t="s">
        <v>11183</v>
      </c>
      <c r="D1499" s="383">
        <v>1570</v>
      </c>
      <c r="E1499" s="382" t="s">
        <v>11184</v>
      </c>
      <c r="F1499" s="369" t="s">
        <v>11185</v>
      </c>
      <c r="G1499" s="385" t="s">
        <v>10522</v>
      </c>
      <c r="H1499" s="386"/>
      <c r="I1499" s="384" t="s">
        <v>342</v>
      </c>
      <c r="J1499" s="367" t="s">
        <v>1243</v>
      </c>
      <c r="K1499" s="366" t="s">
        <v>84</v>
      </c>
      <c r="L1499" s="387">
        <v>9</v>
      </c>
      <c r="M1499" s="388" t="s">
        <v>11186</v>
      </c>
      <c r="N1499" s="389">
        <v>1000</v>
      </c>
      <c r="O1499" s="390" t="s">
        <v>1182</v>
      </c>
      <c r="P1499" s="373" t="s">
        <v>1182</v>
      </c>
      <c r="Q1499" s="372" t="s">
        <v>3814</v>
      </c>
      <c r="R1499" s="374">
        <v>30</v>
      </c>
      <c r="S1499" s="375">
        <v>20</v>
      </c>
      <c r="T1499" s="392">
        <v>20</v>
      </c>
      <c r="U1499" s="391" t="s">
        <v>11185</v>
      </c>
      <c r="V1499" s="376">
        <v>115.44642857142857</v>
      </c>
      <c r="W1499" s="378">
        <v>117.15714285714286</v>
      </c>
      <c r="X1499" s="377">
        <v>58.683214285714307</v>
      </c>
      <c r="Y1499" s="387" t="s">
        <v>633</v>
      </c>
      <c r="Z1499" s="395" t="s">
        <v>4557</v>
      </c>
      <c r="AA1499" s="380">
        <v>291</v>
      </c>
      <c r="AB1499" s="379" t="s">
        <v>3630</v>
      </c>
      <c r="AC1499" s="380">
        <v>3</v>
      </c>
      <c r="AD1499" s="379" t="s">
        <v>3630</v>
      </c>
      <c r="AE1499" s="394">
        <v>0</v>
      </c>
      <c r="AF1499" s="396">
        <v>0</v>
      </c>
      <c r="AG1499" s="393">
        <v>0</v>
      </c>
      <c r="AH1499" s="397" t="s">
        <v>633</v>
      </c>
      <c r="AL1499" s="525" t="s">
        <v>17316</v>
      </c>
      <c r="AM1499" s="513" t="s">
        <v>84</v>
      </c>
      <c r="AN1499" s="508">
        <v>100</v>
      </c>
      <c r="AO1499" s="514">
        <v>1570</v>
      </c>
      <c r="AP1499" s="498">
        <v>1082</v>
      </c>
      <c r="AQ1499" s="515">
        <v>488</v>
      </c>
      <c r="AR1499" s="512" t="s">
        <v>17314</v>
      </c>
      <c r="BA1499" s="338" t="s">
        <v>11189</v>
      </c>
    </row>
    <row r="1500" spans="2:53" ht="16.5" customHeight="1">
      <c r="B1500" s="398" t="s">
        <v>11182</v>
      </c>
      <c r="C1500" s="381" t="s">
        <v>11183</v>
      </c>
      <c r="D1500" s="383">
        <v>1570</v>
      </c>
      <c r="E1500" s="382" t="s">
        <v>11184</v>
      </c>
      <c r="F1500" s="369" t="s">
        <v>11185</v>
      </c>
      <c r="G1500" s="385" t="s">
        <v>10522</v>
      </c>
      <c r="H1500" s="386"/>
      <c r="I1500" s="384" t="s">
        <v>342</v>
      </c>
      <c r="J1500" s="367" t="s">
        <v>105</v>
      </c>
      <c r="K1500" s="366" t="s">
        <v>84</v>
      </c>
      <c r="L1500" s="387">
        <v>15</v>
      </c>
      <c r="M1500" s="388" t="s">
        <v>11186</v>
      </c>
      <c r="N1500" s="389">
        <v>1000</v>
      </c>
      <c r="O1500" s="390" t="s">
        <v>1182</v>
      </c>
      <c r="P1500" s="373" t="s">
        <v>1182</v>
      </c>
      <c r="Q1500" s="372" t="s">
        <v>3814</v>
      </c>
      <c r="R1500" s="374">
        <v>30</v>
      </c>
      <c r="S1500" s="375">
        <v>20</v>
      </c>
      <c r="T1500" s="392">
        <v>20</v>
      </c>
      <c r="U1500" s="391" t="s">
        <v>11185</v>
      </c>
      <c r="V1500" s="376">
        <v>115.44642857142857</v>
      </c>
      <c r="W1500" s="378">
        <v>117.15714285714286</v>
      </c>
      <c r="X1500" s="377">
        <v>58.683214285714307</v>
      </c>
      <c r="Y1500" s="387" t="s">
        <v>633</v>
      </c>
      <c r="Z1500" s="395" t="s">
        <v>4557</v>
      </c>
      <c r="AA1500" s="380">
        <v>291</v>
      </c>
      <c r="AB1500" s="379" t="s">
        <v>3630</v>
      </c>
      <c r="AC1500" s="380">
        <v>3</v>
      </c>
      <c r="AD1500" s="379" t="s">
        <v>3630</v>
      </c>
      <c r="AE1500" s="394">
        <v>0</v>
      </c>
      <c r="AF1500" s="396">
        <v>0</v>
      </c>
      <c r="AG1500" s="393">
        <v>0</v>
      </c>
      <c r="AH1500" s="397" t="s">
        <v>633</v>
      </c>
      <c r="AL1500" s="525" t="s">
        <v>17317</v>
      </c>
      <c r="AM1500" s="513" t="s">
        <v>84</v>
      </c>
      <c r="AN1500" s="508">
        <v>100</v>
      </c>
      <c r="AO1500" s="514">
        <v>1570</v>
      </c>
      <c r="AP1500" s="498">
        <v>1079</v>
      </c>
      <c r="AQ1500" s="515">
        <v>491</v>
      </c>
      <c r="AR1500" s="512" t="s">
        <v>17318</v>
      </c>
      <c r="BA1500" s="338" t="s">
        <v>11196</v>
      </c>
    </row>
    <row r="1501" spans="2:53" ht="16.5" customHeight="1">
      <c r="B1501" s="398" t="s">
        <v>11190</v>
      </c>
      <c r="C1501" s="381" t="s">
        <v>11191</v>
      </c>
      <c r="D1501" s="383">
        <v>1570</v>
      </c>
      <c r="E1501" s="382" t="s">
        <v>11192</v>
      </c>
      <c r="F1501" s="369" t="s">
        <v>11193</v>
      </c>
      <c r="G1501" s="385" t="s">
        <v>11192</v>
      </c>
      <c r="H1501" s="386"/>
      <c r="I1501" s="384" t="s">
        <v>332</v>
      </c>
      <c r="J1501" s="367" t="s">
        <v>103</v>
      </c>
      <c r="K1501" s="366" t="s">
        <v>84</v>
      </c>
      <c r="L1501" s="387">
        <v>13</v>
      </c>
      <c r="M1501" s="388" t="s">
        <v>11195</v>
      </c>
      <c r="N1501" s="389">
        <v>300</v>
      </c>
      <c r="O1501" s="390" t="s">
        <v>1348</v>
      </c>
      <c r="P1501" s="373" t="s">
        <v>1348</v>
      </c>
      <c r="Q1501" s="372" t="s">
        <v>3638</v>
      </c>
      <c r="R1501" s="374">
        <v>45</v>
      </c>
      <c r="S1501" s="375">
        <v>25</v>
      </c>
      <c r="T1501" s="392">
        <v>30</v>
      </c>
      <c r="U1501" s="391" t="s">
        <v>11193</v>
      </c>
      <c r="V1501" s="376">
        <v>115.1965508540959</v>
      </c>
      <c r="W1501" s="378">
        <v>116.92873447212789</v>
      </c>
      <c r="X1501" s="377">
        <v>58.572357336888096</v>
      </c>
      <c r="Y1501" s="387" t="s">
        <v>633</v>
      </c>
      <c r="Z1501" s="395" t="s">
        <v>4557</v>
      </c>
      <c r="AA1501" s="380">
        <v>-2</v>
      </c>
      <c r="AB1501" s="379" t="s">
        <v>3630</v>
      </c>
      <c r="AC1501" s="380">
        <v>0</v>
      </c>
      <c r="AD1501" s="379" t="s">
        <v>3630</v>
      </c>
      <c r="AE1501" s="394">
        <v>0</v>
      </c>
      <c r="AF1501" s="396">
        <v>0</v>
      </c>
      <c r="AG1501" s="393">
        <v>0</v>
      </c>
      <c r="AH1501" s="397" t="s">
        <v>633</v>
      </c>
      <c r="AL1501" s="525" t="s">
        <v>17319</v>
      </c>
      <c r="AM1501" s="513" t="s">
        <v>84</v>
      </c>
      <c r="AN1501" s="508">
        <v>100</v>
      </c>
      <c r="AO1501" s="514">
        <v>1570</v>
      </c>
      <c r="AP1501" s="498">
        <v>1082</v>
      </c>
      <c r="AQ1501" s="515">
        <v>488</v>
      </c>
      <c r="AR1501" s="512" t="s">
        <v>17320</v>
      </c>
      <c r="BA1501" s="338" t="s">
        <v>11199</v>
      </c>
    </row>
    <row r="1502" spans="2:53" ht="16.5" customHeight="1">
      <c r="B1502" s="398" t="s">
        <v>11190</v>
      </c>
      <c r="C1502" s="381" t="s">
        <v>11191</v>
      </c>
      <c r="D1502" s="383">
        <v>1570</v>
      </c>
      <c r="E1502" s="382" t="s">
        <v>11192</v>
      </c>
      <c r="F1502" s="369" t="s">
        <v>11031</v>
      </c>
      <c r="G1502" s="385" t="s">
        <v>11197</v>
      </c>
      <c r="H1502" s="386"/>
      <c r="I1502" s="384" t="s">
        <v>1138</v>
      </c>
      <c r="J1502" s="367" t="s">
        <v>1154</v>
      </c>
      <c r="K1502" s="366" t="s">
        <v>84</v>
      </c>
      <c r="L1502" s="387">
        <v>8</v>
      </c>
      <c r="M1502" s="388" t="s">
        <v>11198</v>
      </c>
      <c r="N1502" s="389">
        <v>1000</v>
      </c>
      <c r="O1502" s="390" t="s">
        <v>1182</v>
      </c>
      <c r="P1502" s="373" t="s">
        <v>1182</v>
      </c>
      <c r="Q1502" s="372" t="s">
        <v>3638</v>
      </c>
      <c r="R1502" s="374">
        <v>35</v>
      </c>
      <c r="S1502" s="375">
        <v>30</v>
      </c>
      <c r="T1502" s="392">
        <v>25</v>
      </c>
      <c r="U1502" s="391" t="s">
        <v>11031</v>
      </c>
      <c r="V1502" s="376">
        <v>115.4375</v>
      </c>
      <c r="W1502" s="378">
        <v>117.15</v>
      </c>
      <c r="X1502" s="377">
        <v>58.681249999999991</v>
      </c>
      <c r="Y1502" s="387" t="s">
        <v>633</v>
      </c>
      <c r="Z1502" s="395" t="s">
        <v>4557</v>
      </c>
      <c r="AA1502" s="380">
        <v>98</v>
      </c>
      <c r="AB1502" s="379" t="s">
        <v>3630</v>
      </c>
      <c r="AC1502" s="380">
        <v>0</v>
      </c>
      <c r="AD1502" s="379" t="s">
        <v>3630</v>
      </c>
      <c r="AE1502" s="394">
        <v>0</v>
      </c>
      <c r="AF1502" s="396">
        <v>0</v>
      </c>
      <c r="AG1502" s="393">
        <v>0</v>
      </c>
      <c r="AH1502" s="397" t="s">
        <v>633</v>
      </c>
      <c r="AL1502" s="525" t="s">
        <v>17321</v>
      </c>
      <c r="AM1502" s="513" t="s">
        <v>83</v>
      </c>
      <c r="AN1502" s="508">
        <v>100</v>
      </c>
      <c r="AO1502" s="514">
        <v>1570</v>
      </c>
      <c r="AP1502" s="498">
        <v>1570</v>
      </c>
      <c r="AQ1502" s="515">
        <v>0</v>
      </c>
      <c r="AR1502" s="512" t="s">
        <v>17322</v>
      </c>
      <c r="BA1502" s="338" t="s">
        <v>11205</v>
      </c>
    </row>
    <row r="1503" spans="2:53" ht="16.5" customHeight="1">
      <c r="B1503" s="398" t="s">
        <v>11200</v>
      </c>
      <c r="C1503" s="381" t="s">
        <v>11201</v>
      </c>
      <c r="D1503" s="383">
        <v>1570</v>
      </c>
      <c r="E1503" s="382" t="s">
        <v>633</v>
      </c>
      <c r="F1503" s="369" t="s">
        <v>11202</v>
      </c>
      <c r="G1503" s="385" t="s">
        <v>11203</v>
      </c>
      <c r="H1503" s="386"/>
      <c r="I1503" s="384" t="s">
        <v>331</v>
      </c>
      <c r="J1503" s="367" t="s">
        <v>663</v>
      </c>
      <c r="K1503" s="366" t="s">
        <v>83</v>
      </c>
      <c r="L1503" s="387">
        <v>9</v>
      </c>
      <c r="M1503" s="388" t="s">
        <v>11204</v>
      </c>
      <c r="N1503" s="389">
        <v>1000</v>
      </c>
      <c r="O1503" s="390" t="s">
        <v>1348</v>
      </c>
      <c r="P1503" s="373" t="s">
        <v>1349</v>
      </c>
      <c r="Q1503" s="372" t="s">
        <v>3638</v>
      </c>
      <c r="R1503" s="374">
        <v>25</v>
      </c>
      <c r="S1503" s="375">
        <v>38</v>
      </c>
      <c r="T1503" s="392">
        <v>25</v>
      </c>
      <c r="U1503" s="391" t="s">
        <v>11202</v>
      </c>
      <c r="V1503" s="376">
        <v>115.43262411347519</v>
      </c>
      <c r="W1503" s="378">
        <v>117.14609929078014</v>
      </c>
      <c r="X1503" s="377">
        <v>58.335638297872336</v>
      </c>
      <c r="Y1503" s="387">
        <v>57.919999999999995</v>
      </c>
      <c r="Z1503" s="395" t="s">
        <v>4557</v>
      </c>
      <c r="AA1503" s="380">
        <v>121.25</v>
      </c>
      <c r="AB1503" s="379" t="s">
        <v>3630</v>
      </c>
      <c r="AC1503" s="380">
        <v>10</v>
      </c>
      <c r="AD1503" s="379" t="s">
        <v>3630</v>
      </c>
      <c r="AE1503" s="394">
        <v>0</v>
      </c>
      <c r="AF1503" s="396">
        <v>0</v>
      </c>
      <c r="AG1503" s="393">
        <v>0</v>
      </c>
      <c r="AH1503" s="397" t="s">
        <v>633</v>
      </c>
      <c r="AL1503" s="525" t="s">
        <v>17323</v>
      </c>
      <c r="AM1503" s="513" t="s">
        <v>84</v>
      </c>
      <c r="AN1503" s="508">
        <v>100</v>
      </c>
      <c r="AO1503" s="514">
        <v>1570</v>
      </c>
      <c r="AP1503" s="498">
        <v>1082</v>
      </c>
      <c r="AQ1503" s="515">
        <v>488</v>
      </c>
      <c r="AR1503" s="512" t="s">
        <v>17324</v>
      </c>
      <c r="BA1503" s="338" t="s">
        <v>11212</v>
      </c>
    </row>
    <row r="1504" spans="2:53" ht="16.5" customHeight="1">
      <c r="B1504" s="398" t="s">
        <v>11206</v>
      </c>
      <c r="C1504" s="381" t="s">
        <v>11207</v>
      </c>
      <c r="D1504" s="383">
        <v>1570</v>
      </c>
      <c r="E1504" s="382" t="s">
        <v>11208</v>
      </c>
      <c r="F1504" s="369" t="s">
        <v>11209</v>
      </c>
      <c r="G1504" s="385" t="s">
        <v>11210</v>
      </c>
      <c r="H1504" s="386"/>
      <c r="I1504" s="384" t="s">
        <v>404</v>
      </c>
      <c r="J1504" s="367" t="s">
        <v>355</v>
      </c>
      <c r="K1504" s="366" t="s">
        <v>84</v>
      </c>
      <c r="L1504" s="387">
        <v>38</v>
      </c>
      <c r="M1504" s="388" t="s">
        <v>11211</v>
      </c>
      <c r="N1504" s="389">
        <v>1000</v>
      </c>
      <c r="O1504" s="390" t="s">
        <v>1182</v>
      </c>
      <c r="P1504" s="373" t="s">
        <v>1182</v>
      </c>
      <c r="Q1504" s="372" t="s">
        <v>3814</v>
      </c>
      <c r="R1504" s="374">
        <v>30</v>
      </c>
      <c r="S1504" s="375">
        <v>30</v>
      </c>
      <c r="T1504" s="392">
        <v>20</v>
      </c>
      <c r="U1504" s="391" t="s">
        <v>11209</v>
      </c>
      <c r="V1504" s="376">
        <v>115.42424242424242</v>
      </c>
      <c r="W1504" s="378">
        <v>117.13939393939394</v>
      </c>
      <c r="X1504" s="377">
        <v>58.673181818181824</v>
      </c>
      <c r="Y1504" s="387" t="s">
        <v>633</v>
      </c>
      <c r="Z1504" s="395" t="s">
        <v>4557</v>
      </c>
      <c r="AA1504" s="380">
        <v>195</v>
      </c>
      <c r="AB1504" s="379" t="s">
        <v>3630</v>
      </c>
      <c r="AC1504" s="380">
        <v>10</v>
      </c>
      <c r="AD1504" s="379" t="s">
        <v>3630</v>
      </c>
      <c r="AE1504" s="394">
        <v>0</v>
      </c>
      <c r="AF1504" s="396">
        <v>18.920000000000002</v>
      </c>
      <c r="AG1504" s="393">
        <v>0</v>
      </c>
      <c r="AH1504" s="397" t="s">
        <v>11180</v>
      </c>
      <c r="AL1504" s="525" t="s">
        <v>17325</v>
      </c>
      <c r="AM1504" s="513" t="s">
        <v>84</v>
      </c>
      <c r="AN1504" s="508">
        <v>100</v>
      </c>
      <c r="AO1504" s="514">
        <v>1570</v>
      </c>
      <c r="AP1504" s="498">
        <v>1082</v>
      </c>
      <c r="AQ1504" s="515">
        <v>488</v>
      </c>
      <c r="AR1504" s="512" t="s">
        <v>17326</v>
      </c>
      <c r="BA1504" s="338" t="s">
        <v>11219</v>
      </c>
    </row>
    <row r="1505" spans="2:53" ht="16.5" customHeight="1">
      <c r="B1505" s="398" t="s">
        <v>11213</v>
      </c>
      <c r="C1505" s="381" t="s">
        <v>11214</v>
      </c>
      <c r="D1505" s="383">
        <v>1570</v>
      </c>
      <c r="E1505" s="382" t="s">
        <v>11215</v>
      </c>
      <c r="F1505" s="369" t="s">
        <v>11216</v>
      </c>
      <c r="G1505" s="385" t="s">
        <v>11217</v>
      </c>
      <c r="H1505" s="386"/>
      <c r="I1505" s="384" t="s">
        <v>1138</v>
      </c>
      <c r="J1505" s="367" t="s">
        <v>152</v>
      </c>
      <c r="K1505" s="366" t="s">
        <v>84</v>
      </c>
      <c r="L1505" s="387">
        <v>36</v>
      </c>
      <c r="M1505" s="388" t="s">
        <v>11218</v>
      </c>
      <c r="N1505" s="389">
        <v>1000</v>
      </c>
      <c r="O1505" s="390" t="s">
        <v>1182</v>
      </c>
      <c r="P1505" s="373" t="s">
        <v>1182</v>
      </c>
      <c r="Q1505" s="372" t="s">
        <v>3638</v>
      </c>
      <c r="R1505" s="374">
        <v>35</v>
      </c>
      <c r="S1505" s="375">
        <v>30</v>
      </c>
      <c r="T1505" s="392">
        <v>25</v>
      </c>
      <c r="U1505" s="391" t="s">
        <v>11216</v>
      </c>
      <c r="V1505" s="376">
        <v>115.41666666666667</v>
      </c>
      <c r="W1505" s="378">
        <v>117.13333333333334</v>
      </c>
      <c r="X1505" s="377">
        <v>58.66999999999998</v>
      </c>
      <c r="Y1505" s="387" t="s">
        <v>633</v>
      </c>
      <c r="Z1505" s="395" t="s">
        <v>4557</v>
      </c>
      <c r="AA1505" s="380">
        <v>98</v>
      </c>
      <c r="AB1505" s="379" t="s">
        <v>3630</v>
      </c>
      <c r="AC1505" s="380">
        <v>0</v>
      </c>
      <c r="AD1505" s="379" t="s">
        <v>3630</v>
      </c>
      <c r="AE1505" s="394">
        <v>0</v>
      </c>
      <c r="AF1505" s="396">
        <v>0</v>
      </c>
      <c r="AG1505" s="393">
        <v>0</v>
      </c>
      <c r="AH1505" s="397" t="s">
        <v>633</v>
      </c>
      <c r="AL1505" s="525" t="s">
        <v>17327</v>
      </c>
      <c r="AM1505" s="513" t="s">
        <v>84</v>
      </c>
      <c r="AN1505" s="508">
        <v>100</v>
      </c>
      <c r="AO1505" s="514">
        <v>1570</v>
      </c>
      <c r="AP1505" s="498">
        <v>1082</v>
      </c>
      <c r="AQ1505" s="515">
        <v>488</v>
      </c>
      <c r="AR1505" s="512" t="s">
        <v>17326</v>
      </c>
      <c r="BA1505" s="338" t="s">
        <v>11220</v>
      </c>
    </row>
    <row r="1506" spans="2:53" ht="16.5" customHeight="1">
      <c r="B1506" s="398" t="s">
        <v>11213</v>
      </c>
      <c r="C1506" s="381" t="s">
        <v>11214</v>
      </c>
      <c r="D1506" s="383">
        <v>1570</v>
      </c>
      <c r="E1506" s="382" t="s">
        <v>11215</v>
      </c>
      <c r="F1506" s="369" t="s">
        <v>11216</v>
      </c>
      <c r="G1506" s="385" t="s">
        <v>11217</v>
      </c>
      <c r="H1506" s="386"/>
      <c r="I1506" s="384" t="s">
        <v>1138</v>
      </c>
      <c r="J1506" s="367" t="s">
        <v>105</v>
      </c>
      <c r="K1506" s="366" t="s">
        <v>84</v>
      </c>
      <c r="L1506" s="387">
        <v>8</v>
      </c>
      <c r="M1506" s="388" t="s">
        <v>11218</v>
      </c>
      <c r="N1506" s="389">
        <v>1000</v>
      </c>
      <c r="O1506" s="390" t="s">
        <v>1182</v>
      </c>
      <c r="P1506" s="373" t="s">
        <v>1182</v>
      </c>
      <c r="Q1506" s="372" t="s">
        <v>3638</v>
      </c>
      <c r="R1506" s="374">
        <v>35</v>
      </c>
      <c r="S1506" s="375">
        <v>30</v>
      </c>
      <c r="T1506" s="392">
        <v>25</v>
      </c>
      <c r="U1506" s="391" t="s">
        <v>11216</v>
      </c>
      <c r="V1506" s="376">
        <v>115.41666666666667</v>
      </c>
      <c r="W1506" s="378">
        <v>117.13333333333334</v>
      </c>
      <c r="X1506" s="377">
        <v>58.66999999999998</v>
      </c>
      <c r="Y1506" s="387" t="s">
        <v>633</v>
      </c>
      <c r="Z1506" s="395" t="s">
        <v>4557</v>
      </c>
      <c r="AA1506" s="380">
        <v>98</v>
      </c>
      <c r="AB1506" s="379" t="s">
        <v>3630</v>
      </c>
      <c r="AC1506" s="380">
        <v>0</v>
      </c>
      <c r="AD1506" s="379" t="s">
        <v>3630</v>
      </c>
      <c r="AE1506" s="394">
        <v>0</v>
      </c>
      <c r="AF1506" s="396">
        <v>0</v>
      </c>
      <c r="AG1506" s="393">
        <v>0</v>
      </c>
      <c r="AH1506" s="397" t="s">
        <v>633</v>
      </c>
      <c r="AL1506" s="525" t="s">
        <v>17328</v>
      </c>
      <c r="AM1506" s="513" t="s">
        <v>83</v>
      </c>
      <c r="AN1506" s="508">
        <v>100</v>
      </c>
      <c r="AO1506" s="514">
        <v>1570</v>
      </c>
      <c r="AP1506" s="498">
        <v>1570</v>
      </c>
      <c r="AQ1506" s="515">
        <v>0</v>
      </c>
      <c r="AR1506" s="512" t="s">
        <v>17329</v>
      </c>
      <c r="BA1506" s="338" t="s">
        <v>11223</v>
      </c>
    </row>
    <row r="1507" spans="2:53" ht="16.5" customHeight="1">
      <c r="B1507" s="398" t="s">
        <v>11213</v>
      </c>
      <c r="C1507" s="381" t="s">
        <v>11214</v>
      </c>
      <c r="D1507" s="383">
        <v>1570</v>
      </c>
      <c r="E1507" s="382" t="s">
        <v>633</v>
      </c>
      <c r="F1507" s="369" t="s">
        <v>11221</v>
      </c>
      <c r="G1507" s="385" t="s">
        <v>10603</v>
      </c>
      <c r="H1507" s="386"/>
      <c r="I1507" s="384" t="s">
        <v>332</v>
      </c>
      <c r="J1507" s="367" t="s">
        <v>640</v>
      </c>
      <c r="K1507" s="366" t="s">
        <v>83</v>
      </c>
      <c r="L1507" s="387">
        <v>9</v>
      </c>
      <c r="M1507" s="388" t="s">
        <v>11222</v>
      </c>
      <c r="N1507" s="389">
        <v>300</v>
      </c>
      <c r="O1507" s="390" t="s">
        <v>1348</v>
      </c>
      <c r="P1507" s="373" t="s">
        <v>1348</v>
      </c>
      <c r="Q1507" s="372" t="s">
        <v>3638</v>
      </c>
      <c r="R1507" s="374">
        <v>25</v>
      </c>
      <c r="S1507" s="375">
        <v>45</v>
      </c>
      <c r="T1507" s="392">
        <v>30</v>
      </c>
      <c r="U1507" s="391" t="s">
        <v>11221</v>
      </c>
      <c r="V1507" s="376">
        <v>115.41425269017739</v>
      </c>
      <c r="W1507" s="378">
        <v>117.13140215214192</v>
      </c>
      <c r="X1507" s="377">
        <v>58.32717257884034</v>
      </c>
      <c r="Y1507" s="387" t="s">
        <v>633</v>
      </c>
      <c r="Z1507" s="395" t="s">
        <v>4557</v>
      </c>
      <c r="AA1507" s="380">
        <v>-2</v>
      </c>
      <c r="AB1507" s="379" t="s">
        <v>3630</v>
      </c>
      <c r="AC1507" s="380">
        <v>0</v>
      </c>
      <c r="AD1507" s="379" t="s">
        <v>3630</v>
      </c>
      <c r="AE1507" s="394">
        <v>0</v>
      </c>
      <c r="AF1507" s="396">
        <v>0</v>
      </c>
      <c r="AG1507" s="393">
        <v>0</v>
      </c>
      <c r="AH1507" s="397" t="s">
        <v>633</v>
      </c>
      <c r="AL1507" s="525" t="s">
        <v>17330</v>
      </c>
      <c r="AM1507" s="513" t="s">
        <v>84</v>
      </c>
      <c r="AN1507" s="508">
        <v>100</v>
      </c>
      <c r="AO1507" s="514">
        <v>1570</v>
      </c>
      <c r="AP1507" s="498">
        <v>1081</v>
      </c>
      <c r="AQ1507" s="515">
        <v>489</v>
      </c>
      <c r="AR1507" s="512" t="s">
        <v>17331</v>
      </c>
      <c r="BA1507" s="338" t="s">
        <v>11225</v>
      </c>
    </row>
    <row r="1508" spans="2:53" ht="16.5" customHeight="1">
      <c r="B1508" s="398" t="s">
        <v>11213</v>
      </c>
      <c r="C1508" s="381" t="s">
        <v>11214</v>
      </c>
      <c r="D1508" s="383">
        <v>1570</v>
      </c>
      <c r="E1508" s="382" t="s">
        <v>10603</v>
      </c>
      <c r="F1508" s="369" t="s">
        <v>11221</v>
      </c>
      <c r="G1508" s="385" t="s">
        <v>11037</v>
      </c>
      <c r="H1508" s="386"/>
      <c r="I1508" s="384" t="s">
        <v>404</v>
      </c>
      <c r="J1508" s="367" t="s">
        <v>1402</v>
      </c>
      <c r="K1508" s="366" t="s">
        <v>84</v>
      </c>
      <c r="L1508" s="387">
        <v>12</v>
      </c>
      <c r="M1508" s="388" t="s">
        <v>11224</v>
      </c>
      <c r="N1508" s="389">
        <v>1000</v>
      </c>
      <c r="O1508" s="390" t="s">
        <v>1182</v>
      </c>
      <c r="P1508" s="373" t="s">
        <v>1182</v>
      </c>
      <c r="Q1508" s="372" t="s">
        <v>3814</v>
      </c>
      <c r="R1508" s="374">
        <v>30</v>
      </c>
      <c r="S1508" s="375">
        <v>30</v>
      </c>
      <c r="T1508" s="392">
        <v>20</v>
      </c>
      <c r="U1508" s="391" t="s">
        <v>11221</v>
      </c>
      <c r="V1508" s="376">
        <v>115.4128787878788</v>
      </c>
      <c r="W1508" s="378">
        <v>117.13030303030303</v>
      </c>
      <c r="X1508" s="377">
        <v>58.66840909090908</v>
      </c>
      <c r="Y1508" s="387" t="s">
        <v>633</v>
      </c>
      <c r="Z1508" s="395" t="s">
        <v>4557</v>
      </c>
      <c r="AA1508" s="380">
        <v>195</v>
      </c>
      <c r="AB1508" s="379" t="s">
        <v>3630</v>
      </c>
      <c r="AC1508" s="380">
        <v>10</v>
      </c>
      <c r="AD1508" s="379" t="s">
        <v>3630</v>
      </c>
      <c r="AE1508" s="394">
        <v>0</v>
      </c>
      <c r="AF1508" s="396">
        <v>18.914999999999999</v>
      </c>
      <c r="AG1508" s="393">
        <v>0</v>
      </c>
      <c r="AH1508" s="397" t="s">
        <v>11180</v>
      </c>
      <c r="AL1508" s="525" t="s">
        <v>17332</v>
      </c>
      <c r="AM1508" s="513" t="s">
        <v>84</v>
      </c>
      <c r="AN1508" s="508">
        <v>100</v>
      </c>
      <c r="AO1508" s="514">
        <v>1570</v>
      </c>
      <c r="AP1508" s="498">
        <v>1081</v>
      </c>
      <c r="AQ1508" s="515">
        <v>489</v>
      </c>
      <c r="AR1508" s="512" t="s">
        <v>17333</v>
      </c>
      <c r="BA1508" s="338" t="s">
        <v>11231</v>
      </c>
    </row>
    <row r="1509" spans="2:53" ht="16.5" customHeight="1">
      <c r="B1509" s="398" t="s">
        <v>11226</v>
      </c>
      <c r="C1509" s="381" t="s">
        <v>11227</v>
      </c>
      <c r="D1509" s="383">
        <v>1570</v>
      </c>
      <c r="E1509" s="382" t="s">
        <v>11228</v>
      </c>
      <c r="F1509" s="369" t="s">
        <v>11229</v>
      </c>
      <c r="G1509" s="385" t="s">
        <v>10731</v>
      </c>
      <c r="H1509" s="386"/>
      <c r="I1509" s="384" t="s">
        <v>357</v>
      </c>
      <c r="J1509" s="367" t="s">
        <v>747</v>
      </c>
      <c r="K1509" s="366" t="s">
        <v>84</v>
      </c>
      <c r="L1509" s="387">
        <v>14</v>
      </c>
      <c r="M1509" s="388" t="s">
        <v>11230</v>
      </c>
      <c r="N1509" s="389">
        <v>700</v>
      </c>
      <c r="O1509" s="390" t="s">
        <v>1350</v>
      </c>
      <c r="P1509" s="373" t="s">
        <v>1351</v>
      </c>
      <c r="Q1509" s="372" t="s">
        <v>3638</v>
      </c>
      <c r="R1509" s="374">
        <v>30</v>
      </c>
      <c r="S1509" s="375">
        <v>30</v>
      </c>
      <c r="T1509" s="392">
        <v>20</v>
      </c>
      <c r="U1509" s="391" t="s">
        <v>11229</v>
      </c>
      <c r="V1509" s="376">
        <v>115.35864134687814</v>
      </c>
      <c r="W1509" s="378">
        <v>117.08691307750252</v>
      </c>
      <c r="X1509" s="377">
        <v>58.642222787809686</v>
      </c>
      <c r="Y1509" s="387">
        <v>60.03</v>
      </c>
      <c r="Z1509" s="395" t="s">
        <v>3639</v>
      </c>
      <c r="AA1509" s="380">
        <v>140</v>
      </c>
      <c r="AB1509" s="379" t="s">
        <v>3630</v>
      </c>
      <c r="AC1509" s="380">
        <v>10</v>
      </c>
      <c r="AD1509" s="379" t="s">
        <v>3630</v>
      </c>
      <c r="AE1509" s="394">
        <v>0</v>
      </c>
      <c r="AF1509" s="396">
        <v>0</v>
      </c>
      <c r="AG1509" s="393">
        <v>0</v>
      </c>
      <c r="AH1509" s="397" t="s">
        <v>633</v>
      </c>
      <c r="AL1509" s="525" t="s">
        <v>17334</v>
      </c>
      <c r="AM1509" s="513" t="s">
        <v>84</v>
      </c>
      <c r="AN1509" s="508">
        <v>100</v>
      </c>
      <c r="AO1509" s="514">
        <v>1570</v>
      </c>
      <c r="AP1509" s="498">
        <v>1081</v>
      </c>
      <c r="AQ1509" s="515">
        <v>489</v>
      </c>
      <c r="AR1509" s="512" t="s">
        <v>17335</v>
      </c>
      <c r="BA1509" s="338" t="s">
        <v>11236</v>
      </c>
    </row>
    <row r="1510" spans="2:53" ht="16.5" customHeight="1">
      <c r="B1510" s="398" t="s">
        <v>11232</v>
      </c>
      <c r="C1510" s="381" t="s">
        <v>11233</v>
      </c>
      <c r="D1510" s="383">
        <v>1570</v>
      </c>
      <c r="E1510" s="382" t="s">
        <v>10706</v>
      </c>
      <c r="F1510" s="369" t="s">
        <v>11234</v>
      </c>
      <c r="G1510" s="385" t="s">
        <v>10558</v>
      </c>
      <c r="H1510" s="386"/>
      <c r="I1510" s="384" t="s">
        <v>1138</v>
      </c>
      <c r="J1510" s="367" t="s">
        <v>195</v>
      </c>
      <c r="K1510" s="366" t="s">
        <v>84</v>
      </c>
      <c r="L1510" s="387">
        <v>8</v>
      </c>
      <c r="M1510" s="388" t="s">
        <v>11235</v>
      </c>
      <c r="N1510" s="389">
        <v>1000</v>
      </c>
      <c r="O1510" s="390" t="s">
        <v>1182</v>
      </c>
      <c r="P1510" s="373" t="s">
        <v>1182</v>
      </c>
      <c r="Q1510" s="372" t="s">
        <v>3638</v>
      </c>
      <c r="R1510" s="374">
        <v>35</v>
      </c>
      <c r="S1510" s="375">
        <v>30</v>
      </c>
      <c r="T1510" s="392">
        <v>25</v>
      </c>
      <c r="U1510" s="391" t="s">
        <v>11234</v>
      </c>
      <c r="V1510" s="376">
        <v>115.38194444444444</v>
      </c>
      <c r="W1510" s="378">
        <v>117.10555555555555</v>
      </c>
      <c r="X1510" s="377">
        <v>58.65625</v>
      </c>
      <c r="Y1510" s="387" t="s">
        <v>633</v>
      </c>
      <c r="Z1510" s="395" t="s">
        <v>4557</v>
      </c>
      <c r="AA1510" s="380">
        <v>98</v>
      </c>
      <c r="AB1510" s="379" t="s">
        <v>3630</v>
      </c>
      <c r="AC1510" s="380">
        <v>0</v>
      </c>
      <c r="AD1510" s="379" t="s">
        <v>3630</v>
      </c>
      <c r="AE1510" s="394">
        <v>0</v>
      </c>
      <c r="AF1510" s="396">
        <v>0</v>
      </c>
      <c r="AG1510" s="393">
        <v>0</v>
      </c>
      <c r="AH1510" s="397" t="s">
        <v>633</v>
      </c>
      <c r="AL1510" s="525" t="s">
        <v>17336</v>
      </c>
      <c r="AM1510" s="513" t="s">
        <v>83</v>
      </c>
      <c r="AN1510" s="508">
        <v>100</v>
      </c>
      <c r="AO1510" s="514">
        <v>1570</v>
      </c>
      <c r="AP1510" s="498">
        <v>1570</v>
      </c>
      <c r="AQ1510" s="515">
        <v>0</v>
      </c>
      <c r="AR1510" s="512" t="s">
        <v>17337</v>
      </c>
      <c r="BA1510" s="338" t="s">
        <v>11241</v>
      </c>
    </row>
    <row r="1511" spans="2:53" ht="16.5" customHeight="1">
      <c r="B1511" s="398" t="s">
        <v>11237</v>
      </c>
      <c r="C1511" s="381" t="s">
        <v>11238</v>
      </c>
      <c r="D1511" s="383">
        <v>1570</v>
      </c>
      <c r="E1511" s="382" t="s">
        <v>633</v>
      </c>
      <c r="F1511" s="369" t="s">
        <v>11239</v>
      </c>
      <c r="G1511" s="385" t="s">
        <v>10645</v>
      </c>
      <c r="H1511" s="386"/>
      <c r="I1511" s="384" t="s">
        <v>1247</v>
      </c>
      <c r="J1511" s="367" t="s">
        <v>1452</v>
      </c>
      <c r="K1511" s="366" t="s">
        <v>83</v>
      </c>
      <c r="L1511" s="387">
        <v>41</v>
      </c>
      <c r="M1511" s="388" t="s">
        <v>11240</v>
      </c>
      <c r="N1511" s="389">
        <v>100</v>
      </c>
      <c r="O1511" s="390" t="s">
        <v>1182</v>
      </c>
      <c r="P1511" s="373" t="s">
        <v>1182</v>
      </c>
      <c r="Q1511" s="372" t="s">
        <v>3814</v>
      </c>
      <c r="R1511" s="374">
        <v>25</v>
      </c>
      <c r="S1511" s="375">
        <v>40</v>
      </c>
      <c r="T1511" s="392">
        <v>15</v>
      </c>
      <c r="U1511" s="391" t="s">
        <v>11239</v>
      </c>
      <c r="V1511" s="376">
        <v>115.37044072948329</v>
      </c>
      <c r="W1511" s="378">
        <v>117.09635258358662</v>
      </c>
      <c r="X1511" s="377">
        <v>58.306603343465042</v>
      </c>
      <c r="Y1511" s="387" t="s">
        <v>633</v>
      </c>
      <c r="Z1511" s="395" t="s">
        <v>4557</v>
      </c>
      <c r="AA1511" s="380">
        <v>19.600000000000001</v>
      </c>
      <c r="AB1511" s="379" t="s">
        <v>3630</v>
      </c>
      <c r="AC1511" s="380">
        <v>0</v>
      </c>
      <c r="AD1511" s="379" t="s">
        <v>3630</v>
      </c>
      <c r="AE1511" s="394">
        <v>0</v>
      </c>
      <c r="AF1511" s="396">
        <v>1.7010000000000001</v>
      </c>
      <c r="AG1511" s="393">
        <v>0</v>
      </c>
      <c r="AH1511" s="397" t="s">
        <v>10548</v>
      </c>
      <c r="AL1511" s="525" t="s">
        <v>17338</v>
      </c>
      <c r="AM1511" s="513" t="s">
        <v>83</v>
      </c>
      <c r="AN1511" s="508">
        <v>100</v>
      </c>
      <c r="AO1511" s="514">
        <v>1570</v>
      </c>
      <c r="AP1511" s="498">
        <v>1570</v>
      </c>
      <c r="AQ1511" s="515">
        <v>0</v>
      </c>
      <c r="AR1511" s="512" t="s">
        <v>17339</v>
      </c>
      <c r="BA1511" s="338" t="s">
        <v>11246</v>
      </c>
    </row>
    <row r="1512" spans="2:53" ht="16.5" customHeight="1">
      <c r="B1512" s="398" t="s">
        <v>11237</v>
      </c>
      <c r="C1512" s="381" t="s">
        <v>11238</v>
      </c>
      <c r="D1512" s="383">
        <v>1570</v>
      </c>
      <c r="E1512" s="382" t="s">
        <v>633</v>
      </c>
      <c r="F1512" s="369" t="s">
        <v>11239</v>
      </c>
      <c r="G1512" s="385" t="s">
        <v>11242</v>
      </c>
      <c r="H1512" s="386"/>
      <c r="I1512" s="384" t="s">
        <v>330</v>
      </c>
      <c r="J1512" s="367" t="s">
        <v>146</v>
      </c>
      <c r="K1512" s="366" t="s">
        <v>83</v>
      </c>
      <c r="L1512" s="387">
        <v>14</v>
      </c>
      <c r="M1512" s="388" t="s">
        <v>11244</v>
      </c>
      <c r="N1512" s="389">
        <v>200</v>
      </c>
      <c r="O1512" s="390" t="s">
        <v>1350</v>
      </c>
      <c r="P1512" s="373" t="s">
        <v>1350</v>
      </c>
      <c r="Q1512" s="372" t="s">
        <v>3638</v>
      </c>
      <c r="R1512" s="374">
        <v>20</v>
      </c>
      <c r="S1512" s="375">
        <v>30</v>
      </c>
      <c r="T1512" s="392">
        <v>30</v>
      </c>
      <c r="U1512" s="391" t="s">
        <v>11239</v>
      </c>
      <c r="V1512" s="376">
        <v>115.36598321343159</v>
      </c>
      <c r="W1512" s="378">
        <v>117.09278657074528</v>
      </c>
      <c r="X1512" s="377">
        <v>58.305615107911557</v>
      </c>
      <c r="Y1512" s="387" t="s">
        <v>633</v>
      </c>
      <c r="Z1512" s="395" t="s">
        <v>7853</v>
      </c>
      <c r="AA1512" s="380">
        <v>36</v>
      </c>
      <c r="AB1512" s="379" t="s">
        <v>3630</v>
      </c>
      <c r="AC1512" s="380">
        <v>0</v>
      </c>
      <c r="AD1512" s="379" t="s">
        <v>3630</v>
      </c>
      <c r="AE1512" s="394">
        <v>0</v>
      </c>
      <c r="AF1512" s="396">
        <v>10</v>
      </c>
      <c r="AG1512" s="393">
        <v>0</v>
      </c>
      <c r="AH1512" s="397" t="s">
        <v>11245</v>
      </c>
      <c r="AL1512" s="525" t="s">
        <v>17340</v>
      </c>
      <c r="AM1512" s="513" t="s">
        <v>83</v>
      </c>
      <c r="AN1512" s="508">
        <v>100</v>
      </c>
      <c r="AO1512" s="514">
        <v>1570</v>
      </c>
      <c r="AP1512" s="498">
        <v>1570</v>
      </c>
      <c r="AQ1512" s="515">
        <v>0</v>
      </c>
      <c r="AR1512" s="512" t="s">
        <v>17341</v>
      </c>
      <c r="BA1512" s="338" t="s">
        <v>11250</v>
      </c>
    </row>
    <row r="1513" spans="2:53" ht="16.5" customHeight="1">
      <c r="B1513" s="398" t="s">
        <v>11247</v>
      </c>
      <c r="C1513" s="381" t="s">
        <v>11248</v>
      </c>
      <c r="D1513" s="383">
        <v>1570</v>
      </c>
      <c r="E1513" s="382" t="s">
        <v>633</v>
      </c>
      <c r="F1513" s="369" t="s">
        <v>11229</v>
      </c>
      <c r="G1513" s="385" t="s">
        <v>10664</v>
      </c>
      <c r="H1513" s="386"/>
      <c r="I1513" s="384" t="s">
        <v>330</v>
      </c>
      <c r="J1513" s="367" t="s">
        <v>480</v>
      </c>
      <c r="K1513" s="366" t="s">
        <v>83</v>
      </c>
      <c r="L1513" s="387">
        <v>18</v>
      </c>
      <c r="M1513" s="388" t="s">
        <v>11249</v>
      </c>
      <c r="N1513" s="389">
        <v>200</v>
      </c>
      <c r="O1513" s="390" t="s">
        <v>1350</v>
      </c>
      <c r="P1513" s="373" t="s">
        <v>1350</v>
      </c>
      <c r="Q1513" s="372" t="s">
        <v>3638</v>
      </c>
      <c r="R1513" s="374">
        <v>20</v>
      </c>
      <c r="S1513" s="375">
        <v>30</v>
      </c>
      <c r="T1513" s="392">
        <v>30</v>
      </c>
      <c r="U1513" s="391" t="s">
        <v>11229</v>
      </c>
      <c r="V1513" s="376">
        <v>115.35611335369512</v>
      </c>
      <c r="W1513" s="378">
        <v>117.0848906829561</v>
      </c>
      <c r="X1513" s="377">
        <v>58.299497981674399</v>
      </c>
      <c r="Y1513" s="387" t="s">
        <v>633</v>
      </c>
      <c r="Z1513" s="395" t="s">
        <v>7853</v>
      </c>
      <c r="AA1513" s="380">
        <v>36</v>
      </c>
      <c r="AB1513" s="379" t="s">
        <v>3630</v>
      </c>
      <c r="AC1513" s="380">
        <v>0</v>
      </c>
      <c r="AD1513" s="379" t="s">
        <v>3630</v>
      </c>
      <c r="AE1513" s="394">
        <v>0</v>
      </c>
      <c r="AF1513" s="396">
        <v>0</v>
      </c>
      <c r="AG1513" s="393">
        <v>0</v>
      </c>
      <c r="AH1513" s="397" t="s">
        <v>633</v>
      </c>
      <c r="AL1513" s="525" t="s">
        <v>17342</v>
      </c>
      <c r="AM1513" s="513" t="s">
        <v>84</v>
      </c>
      <c r="AN1513" s="508">
        <v>100</v>
      </c>
      <c r="AO1513" s="514">
        <v>1570</v>
      </c>
      <c r="AP1513" s="498">
        <v>1081</v>
      </c>
      <c r="AQ1513" s="515">
        <v>489</v>
      </c>
      <c r="AR1513" s="512" t="s">
        <v>17343</v>
      </c>
      <c r="BA1513" s="338" t="s">
        <v>11257</v>
      </c>
    </row>
    <row r="1514" spans="2:53" ht="16.5" customHeight="1">
      <c r="B1514" s="398" t="s">
        <v>11251</v>
      </c>
      <c r="C1514" s="381" t="s">
        <v>11252</v>
      </c>
      <c r="D1514" s="383">
        <v>1570</v>
      </c>
      <c r="E1514" s="382" t="s">
        <v>11253</v>
      </c>
      <c r="F1514" s="369" t="s">
        <v>11254</v>
      </c>
      <c r="G1514" s="385" t="s">
        <v>11088</v>
      </c>
      <c r="H1514" s="386"/>
      <c r="I1514" s="384" t="s">
        <v>879</v>
      </c>
      <c r="J1514" s="367" t="s">
        <v>798</v>
      </c>
      <c r="K1514" s="366" t="s">
        <v>84</v>
      </c>
      <c r="L1514" s="387">
        <v>12</v>
      </c>
      <c r="M1514" s="388" t="s">
        <v>11256</v>
      </c>
      <c r="N1514" s="389">
        <v>1000</v>
      </c>
      <c r="O1514" s="390" t="s">
        <v>1182</v>
      </c>
      <c r="P1514" s="373" t="s">
        <v>1182</v>
      </c>
      <c r="Q1514" s="372" t="s">
        <v>3814</v>
      </c>
      <c r="R1514" s="374">
        <v>35</v>
      </c>
      <c r="S1514" s="375">
        <v>25</v>
      </c>
      <c r="T1514" s="392">
        <v>20</v>
      </c>
      <c r="U1514" s="391" t="s">
        <v>11254</v>
      </c>
      <c r="V1514" s="376">
        <v>115.3515625</v>
      </c>
      <c r="W1514" s="378">
        <v>117.08125</v>
      </c>
      <c r="X1514" s="377">
        <v>58.643593750000015</v>
      </c>
      <c r="Y1514" s="387" t="s">
        <v>633</v>
      </c>
      <c r="Z1514" s="395" t="s">
        <v>4557</v>
      </c>
      <c r="AA1514" s="380">
        <v>196</v>
      </c>
      <c r="AB1514" s="379" t="s">
        <v>3630</v>
      </c>
      <c r="AC1514" s="380">
        <v>10</v>
      </c>
      <c r="AD1514" s="379" t="s">
        <v>3630</v>
      </c>
      <c r="AE1514" s="394">
        <v>0</v>
      </c>
      <c r="AF1514" s="396">
        <v>0</v>
      </c>
      <c r="AG1514" s="393">
        <v>0</v>
      </c>
      <c r="AH1514" s="397" t="s">
        <v>633</v>
      </c>
      <c r="AL1514" s="525" t="s">
        <v>17344</v>
      </c>
      <c r="AM1514" s="513" t="s">
        <v>83</v>
      </c>
      <c r="AN1514" s="508">
        <v>100</v>
      </c>
      <c r="AO1514" s="514">
        <v>1570</v>
      </c>
      <c r="AP1514" s="498">
        <v>1570</v>
      </c>
      <c r="AQ1514" s="515">
        <v>0</v>
      </c>
      <c r="AR1514" s="512" t="s">
        <v>17345</v>
      </c>
      <c r="BA1514" s="338" t="s">
        <v>11261</v>
      </c>
    </row>
    <row r="1515" spans="2:53" ht="16.5" customHeight="1">
      <c r="B1515" s="398" t="s">
        <v>11258</v>
      </c>
      <c r="C1515" s="381" t="s">
        <v>11259</v>
      </c>
      <c r="D1515" s="383">
        <v>1570</v>
      </c>
      <c r="E1515" s="382" t="s">
        <v>633</v>
      </c>
      <c r="F1515" s="369" t="s">
        <v>11097</v>
      </c>
      <c r="G1515" s="385" t="s">
        <v>10835</v>
      </c>
      <c r="H1515" s="386"/>
      <c r="I1515" s="384" t="s">
        <v>501</v>
      </c>
      <c r="J1515" s="367" t="s">
        <v>1439</v>
      </c>
      <c r="K1515" s="366" t="s">
        <v>83</v>
      </c>
      <c r="L1515" s="387">
        <v>9</v>
      </c>
      <c r="M1515" s="388" t="s">
        <v>11260</v>
      </c>
      <c r="N1515" s="389">
        <v>1000</v>
      </c>
      <c r="O1515" s="390" t="s">
        <v>1348</v>
      </c>
      <c r="P1515" s="373" t="s">
        <v>1349</v>
      </c>
      <c r="Q1515" s="372" t="s">
        <v>3638</v>
      </c>
      <c r="R1515" s="374">
        <v>20</v>
      </c>
      <c r="S1515" s="375">
        <v>35</v>
      </c>
      <c r="T1515" s="392">
        <v>25</v>
      </c>
      <c r="U1515" s="391" t="s">
        <v>11097</v>
      </c>
      <c r="V1515" s="376">
        <v>115.34278350515464</v>
      </c>
      <c r="W1515" s="378">
        <v>117.07422680412371</v>
      </c>
      <c r="X1515" s="377">
        <v>58.291494845360823</v>
      </c>
      <c r="Y1515" s="387">
        <v>57.87</v>
      </c>
      <c r="Z1515" s="395" t="s">
        <v>4557</v>
      </c>
      <c r="AA1515" s="380">
        <v>195</v>
      </c>
      <c r="AB1515" s="379" t="s">
        <v>3630</v>
      </c>
      <c r="AC1515" s="380">
        <v>10</v>
      </c>
      <c r="AD1515" s="379" t="s">
        <v>3630</v>
      </c>
      <c r="AE1515" s="394">
        <v>0</v>
      </c>
      <c r="AF1515" s="396">
        <v>0</v>
      </c>
      <c r="AG1515" s="393">
        <v>0</v>
      </c>
      <c r="AH1515" s="397" t="s">
        <v>633</v>
      </c>
      <c r="AL1515" s="525" t="s">
        <v>17346</v>
      </c>
      <c r="AM1515" s="513" t="s">
        <v>83</v>
      </c>
      <c r="AN1515" s="508">
        <v>100</v>
      </c>
      <c r="AO1515" s="514">
        <v>1570</v>
      </c>
      <c r="AP1515" s="498">
        <v>1570</v>
      </c>
      <c r="AQ1515" s="515">
        <v>0</v>
      </c>
      <c r="AR1515" s="512" t="s">
        <v>17347</v>
      </c>
      <c r="BA1515" s="338" t="s">
        <v>11267</v>
      </c>
    </row>
    <row r="1516" spans="2:53" ht="16.5" customHeight="1">
      <c r="B1516" s="398" t="s">
        <v>11262</v>
      </c>
      <c r="C1516" s="381" t="s">
        <v>11263</v>
      </c>
      <c r="D1516" s="383">
        <v>1570</v>
      </c>
      <c r="E1516" s="382" t="s">
        <v>633</v>
      </c>
      <c r="F1516" s="369" t="s">
        <v>11264</v>
      </c>
      <c r="G1516" s="385" t="s">
        <v>11265</v>
      </c>
      <c r="H1516" s="386"/>
      <c r="I1516" s="384" t="s">
        <v>1282</v>
      </c>
      <c r="J1516" s="367" t="s">
        <v>1229</v>
      </c>
      <c r="K1516" s="366" t="s">
        <v>83</v>
      </c>
      <c r="L1516" s="387">
        <v>5</v>
      </c>
      <c r="M1516" s="388" t="s">
        <v>11266</v>
      </c>
      <c r="N1516" s="389">
        <v>1000</v>
      </c>
      <c r="O1516" s="390" t="s">
        <v>1348</v>
      </c>
      <c r="P1516" s="373" t="s">
        <v>1349</v>
      </c>
      <c r="Q1516" s="372" t="s">
        <v>3638</v>
      </c>
      <c r="R1516" s="374">
        <v>22</v>
      </c>
      <c r="S1516" s="375">
        <v>33</v>
      </c>
      <c r="T1516" s="392">
        <v>33</v>
      </c>
      <c r="U1516" s="391" t="s">
        <v>11264</v>
      </c>
      <c r="V1516" s="376">
        <v>115.33218816067655</v>
      </c>
      <c r="W1516" s="378">
        <v>117.06575052854124</v>
      </c>
      <c r="X1516" s="377">
        <v>58.291030655391118</v>
      </c>
      <c r="Y1516" s="387">
        <v>58.629999999999995</v>
      </c>
      <c r="Z1516" s="395" t="s">
        <v>4557</v>
      </c>
      <c r="AA1516" s="380">
        <v>105.56</v>
      </c>
      <c r="AB1516" s="379" t="s">
        <v>3630</v>
      </c>
      <c r="AC1516" s="380">
        <v>10</v>
      </c>
      <c r="AD1516" s="379" t="s">
        <v>3630</v>
      </c>
      <c r="AE1516" s="394">
        <v>0</v>
      </c>
      <c r="AF1516" s="396">
        <v>0</v>
      </c>
      <c r="AG1516" s="393">
        <v>0</v>
      </c>
      <c r="AH1516" s="397" t="s">
        <v>633</v>
      </c>
      <c r="AL1516" s="525" t="s">
        <v>17348</v>
      </c>
      <c r="AM1516" s="513" t="s">
        <v>84</v>
      </c>
      <c r="AN1516" s="508">
        <v>100</v>
      </c>
      <c r="AO1516" s="514">
        <v>1570</v>
      </c>
      <c r="AP1516" s="498">
        <v>1081</v>
      </c>
      <c r="AQ1516" s="515">
        <v>489</v>
      </c>
      <c r="AR1516" s="512" t="s">
        <v>17349</v>
      </c>
      <c r="BA1516" s="338" t="s">
        <v>11274</v>
      </c>
    </row>
    <row r="1517" spans="2:53" ht="16.5" customHeight="1">
      <c r="B1517" s="398" t="s">
        <v>11268</v>
      </c>
      <c r="C1517" s="381" t="s">
        <v>11269</v>
      </c>
      <c r="D1517" s="383">
        <v>1570</v>
      </c>
      <c r="E1517" s="382" t="s">
        <v>11270</v>
      </c>
      <c r="F1517" s="369" t="s">
        <v>11271</v>
      </c>
      <c r="G1517" s="385" t="s">
        <v>11272</v>
      </c>
      <c r="H1517" s="386"/>
      <c r="I1517" s="384" t="s">
        <v>1247</v>
      </c>
      <c r="J1517" s="367" t="s">
        <v>1262</v>
      </c>
      <c r="K1517" s="366" t="s">
        <v>84</v>
      </c>
      <c r="L1517" s="387">
        <v>19</v>
      </c>
      <c r="M1517" s="388" t="s">
        <v>11273</v>
      </c>
      <c r="N1517" s="389">
        <v>100</v>
      </c>
      <c r="O1517" s="390" t="s">
        <v>1182</v>
      </c>
      <c r="P1517" s="373" t="s">
        <v>1182</v>
      </c>
      <c r="Q1517" s="372" t="s">
        <v>3814</v>
      </c>
      <c r="R1517" s="374">
        <v>30</v>
      </c>
      <c r="S1517" s="375">
        <v>40</v>
      </c>
      <c r="T1517" s="392">
        <v>10</v>
      </c>
      <c r="U1517" s="391" t="s">
        <v>11271</v>
      </c>
      <c r="V1517" s="376">
        <v>115.3125</v>
      </c>
      <c r="W1517" s="378">
        <v>117.05</v>
      </c>
      <c r="X1517" s="377">
        <v>58.623750000000008</v>
      </c>
      <c r="Y1517" s="387" t="s">
        <v>633</v>
      </c>
      <c r="Z1517" s="395" t="s">
        <v>4557</v>
      </c>
      <c r="AA1517" s="380">
        <v>19.600000000000001</v>
      </c>
      <c r="AB1517" s="379" t="s">
        <v>3630</v>
      </c>
      <c r="AC1517" s="380">
        <v>0</v>
      </c>
      <c r="AD1517" s="379" t="s">
        <v>3630</v>
      </c>
      <c r="AE1517" s="394">
        <v>0</v>
      </c>
      <c r="AF1517" s="396">
        <v>0</v>
      </c>
      <c r="AG1517" s="393">
        <v>0</v>
      </c>
      <c r="AH1517" s="397" t="s">
        <v>633</v>
      </c>
      <c r="AL1517" s="525" t="s">
        <v>17350</v>
      </c>
      <c r="AM1517" s="513" t="s">
        <v>84</v>
      </c>
      <c r="AN1517" s="508">
        <v>100</v>
      </c>
      <c r="AO1517" s="514">
        <v>1570</v>
      </c>
      <c r="AP1517" s="498">
        <v>1081</v>
      </c>
      <c r="AQ1517" s="515">
        <v>489</v>
      </c>
      <c r="AR1517" s="512" t="s">
        <v>17349</v>
      </c>
      <c r="BA1517" s="338" t="s">
        <v>11275</v>
      </c>
    </row>
    <row r="1518" spans="2:53" ht="16.5" customHeight="1">
      <c r="B1518" s="398" t="s">
        <v>11268</v>
      </c>
      <c r="C1518" s="381" t="s">
        <v>11269</v>
      </c>
      <c r="D1518" s="383">
        <v>1570</v>
      </c>
      <c r="E1518" s="382" t="s">
        <v>11270</v>
      </c>
      <c r="F1518" s="369" t="s">
        <v>11271</v>
      </c>
      <c r="G1518" s="385" t="s">
        <v>11272</v>
      </c>
      <c r="H1518" s="386"/>
      <c r="I1518" s="384" t="s">
        <v>1247</v>
      </c>
      <c r="J1518" s="367" t="s">
        <v>1261</v>
      </c>
      <c r="K1518" s="366" t="s">
        <v>84</v>
      </c>
      <c r="L1518" s="387">
        <v>49</v>
      </c>
      <c r="M1518" s="388" t="s">
        <v>11273</v>
      </c>
      <c r="N1518" s="389">
        <v>100</v>
      </c>
      <c r="O1518" s="390" t="s">
        <v>1182</v>
      </c>
      <c r="P1518" s="373" t="s">
        <v>1182</v>
      </c>
      <c r="Q1518" s="372" t="s">
        <v>3814</v>
      </c>
      <c r="R1518" s="374">
        <v>30</v>
      </c>
      <c r="S1518" s="375">
        <v>40</v>
      </c>
      <c r="T1518" s="392">
        <v>10</v>
      </c>
      <c r="U1518" s="391" t="s">
        <v>11271</v>
      </c>
      <c r="V1518" s="376">
        <v>115.3125</v>
      </c>
      <c r="W1518" s="378">
        <v>117.05</v>
      </c>
      <c r="X1518" s="377">
        <v>58.623750000000008</v>
      </c>
      <c r="Y1518" s="387" t="s">
        <v>633</v>
      </c>
      <c r="Z1518" s="395" t="s">
        <v>4557</v>
      </c>
      <c r="AA1518" s="380">
        <v>19.600000000000001</v>
      </c>
      <c r="AB1518" s="379" t="s">
        <v>3630</v>
      </c>
      <c r="AC1518" s="380">
        <v>0</v>
      </c>
      <c r="AD1518" s="379" t="s">
        <v>3630</v>
      </c>
      <c r="AE1518" s="394">
        <v>0</v>
      </c>
      <c r="AF1518" s="396">
        <v>0</v>
      </c>
      <c r="AG1518" s="393">
        <v>0</v>
      </c>
      <c r="AH1518" s="397" t="s">
        <v>633</v>
      </c>
      <c r="AL1518" s="525" t="s">
        <v>17351</v>
      </c>
      <c r="AM1518" s="513" t="s">
        <v>84</v>
      </c>
      <c r="AN1518" s="508">
        <v>100</v>
      </c>
      <c r="AO1518" s="514">
        <v>1570</v>
      </c>
      <c r="AP1518" s="498">
        <v>1081</v>
      </c>
      <c r="AQ1518" s="515">
        <v>489</v>
      </c>
      <c r="AR1518" s="512" t="s">
        <v>17349</v>
      </c>
      <c r="BA1518" s="338" t="s">
        <v>11276</v>
      </c>
    </row>
    <row r="1519" spans="2:53" ht="16.5" customHeight="1">
      <c r="B1519" s="398" t="s">
        <v>11268</v>
      </c>
      <c r="C1519" s="381" t="s">
        <v>11269</v>
      </c>
      <c r="D1519" s="383">
        <v>1570</v>
      </c>
      <c r="E1519" s="382" t="s">
        <v>11270</v>
      </c>
      <c r="F1519" s="369" t="s">
        <v>11271</v>
      </c>
      <c r="G1519" s="385" t="s">
        <v>11272</v>
      </c>
      <c r="H1519" s="386"/>
      <c r="I1519" s="384" t="s">
        <v>1247</v>
      </c>
      <c r="J1519" s="367" t="s">
        <v>105</v>
      </c>
      <c r="K1519" s="366" t="s">
        <v>84</v>
      </c>
      <c r="L1519" s="387">
        <v>21</v>
      </c>
      <c r="M1519" s="388" t="s">
        <v>11273</v>
      </c>
      <c r="N1519" s="389">
        <v>100</v>
      </c>
      <c r="O1519" s="390" t="s">
        <v>1182</v>
      </c>
      <c r="P1519" s="373" t="s">
        <v>1182</v>
      </c>
      <c r="Q1519" s="372" t="s">
        <v>3814</v>
      </c>
      <c r="R1519" s="374">
        <v>40</v>
      </c>
      <c r="S1519" s="375">
        <v>30</v>
      </c>
      <c r="T1519" s="392">
        <v>10</v>
      </c>
      <c r="U1519" s="391" t="s">
        <v>11271</v>
      </c>
      <c r="V1519" s="376">
        <v>115.3125</v>
      </c>
      <c r="W1519" s="378">
        <v>117.05</v>
      </c>
      <c r="X1519" s="377">
        <v>58.623750000000008</v>
      </c>
      <c r="Y1519" s="387" t="s">
        <v>633</v>
      </c>
      <c r="Z1519" s="395" t="s">
        <v>4557</v>
      </c>
      <c r="AA1519" s="380">
        <v>19.600000000000001</v>
      </c>
      <c r="AB1519" s="379" t="s">
        <v>3630</v>
      </c>
      <c r="AC1519" s="380">
        <v>0</v>
      </c>
      <c r="AD1519" s="379" t="s">
        <v>3630</v>
      </c>
      <c r="AE1519" s="394">
        <v>0</v>
      </c>
      <c r="AF1519" s="396">
        <v>0</v>
      </c>
      <c r="AG1519" s="393">
        <v>0</v>
      </c>
      <c r="AH1519" s="397" t="s">
        <v>633</v>
      </c>
      <c r="AL1519" s="525" t="s">
        <v>17352</v>
      </c>
      <c r="AM1519" s="513" t="s">
        <v>84</v>
      </c>
      <c r="AN1519" s="508">
        <v>100</v>
      </c>
      <c r="AO1519" s="514">
        <v>1570</v>
      </c>
      <c r="AP1519" s="498">
        <v>1081</v>
      </c>
      <c r="AQ1519" s="515">
        <v>489</v>
      </c>
      <c r="AR1519" s="512" t="s">
        <v>17349</v>
      </c>
      <c r="BA1519" s="338" t="s">
        <v>11278</v>
      </c>
    </row>
    <row r="1520" spans="2:53" ht="16.5" customHeight="1">
      <c r="B1520" s="398" t="s">
        <v>11268</v>
      </c>
      <c r="C1520" s="381" t="s">
        <v>11269</v>
      </c>
      <c r="D1520" s="383">
        <v>1570</v>
      </c>
      <c r="E1520" s="382" t="s">
        <v>11270</v>
      </c>
      <c r="F1520" s="369" t="s">
        <v>11271</v>
      </c>
      <c r="G1520" s="385" t="s">
        <v>11272</v>
      </c>
      <c r="H1520" s="386"/>
      <c r="I1520" s="384" t="s">
        <v>1138</v>
      </c>
      <c r="J1520" s="367" t="s">
        <v>176</v>
      </c>
      <c r="K1520" s="366" t="s">
        <v>84</v>
      </c>
      <c r="L1520" s="387">
        <v>7</v>
      </c>
      <c r="M1520" s="388" t="s">
        <v>11277</v>
      </c>
      <c r="N1520" s="389">
        <v>1000</v>
      </c>
      <c r="O1520" s="390" t="s">
        <v>1182</v>
      </c>
      <c r="P1520" s="373" t="s">
        <v>1182</v>
      </c>
      <c r="Q1520" s="372" t="s">
        <v>3638</v>
      </c>
      <c r="R1520" s="374">
        <v>35</v>
      </c>
      <c r="S1520" s="375">
        <v>30</v>
      </c>
      <c r="T1520" s="392">
        <v>25</v>
      </c>
      <c r="U1520" s="391" t="s">
        <v>11271</v>
      </c>
      <c r="V1520" s="376">
        <v>115.3125</v>
      </c>
      <c r="W1520" s="378">
        <v>117.05</v>
      </c>
      <c r="X1520" s="377">
        <v>58.623750000000008</v>
      </c>
      <c r="Y1520" s="387" t="s">
        <v>633</v>
      </c>
      <c r="Z1520" s="395" t="s">
        <v>4557</v>
      </c>
      <c r="AA1520" s="380">
        <v>98</v>
      </c>
      <c r="AB1520" s="379" t="s">
        <v>3630</v>
      </c>
      <c r="AC1520" s="380">
        <v>0</v>
      </c>
      <c r="AD1520" s="379" t="s">
        <v>3630</v>
      </c>
      <c r="AE1520" s="394">
        <v>0</v>
      </c>
      <c r="AF1520" s="396">
        <v>0</v>
      </c>
      <c r="AG1520" s="393">
        <v>0</v>
      </c>
      <c r="AH1520" s="397" t="s">
        <v>633</v>
      </c>
      <c r="AL1520" s="525" t="s">
        <v>17353</v>
      </c>
      <c r="AM1520" s="513" t="s">
        <v>84</v>
      </c>
      <c r="AN1520" s="508">
        <v>100</v>
      </c>
      <c r="AO1520" s="514">
        <v>1570</v>
      </c>
      <c r="AP1520" s="498">
        <v>1078</v>
      </c>
      <c r="AQ1520" s="515">
        <v>492</v>
      </c>
      <c r="AR1520" s="512" t="s">
        <v>17354</v>
      </c>
      <c r="BA1520" s="338" t="s">
        <v>11284</v>
      </c>
    </row>
    <row r="1521" spans="2:53" ht="16.5" customHeight="1">
      <c r="B1521" s="398" t="s">
        <v>11279</v>
      </c>
      <c r="C1521" s="381" t="s">
        <v>11280</v>
      </c>
      <c r="D1521" s="383">
        <v>1570</v>
      </c>
      <c r="E1521" s="382" t="s">
        <v>10693</v>
      </c>
      <c r="F1521" s="369" t="s">
        <v>11281</v>
      </c>
      <c r="G1521" s="385" t="s">
        <v>10693</v>
      </c>
      <c r="H1521" s="386"/>
      <c r="I1521" s="384" t="s">
        <v>330</v>
      </c>
      <c r="J1521" s="367" t="s">
        <v>1096</v>
      </c>
      <c r="K1521" s="366" t="s">
        <v>84</v>
      </c>
      <c r="L1521" s="387">
        <v>6</v>
      </c>
      <c r="M1521" s="388" t="s">
        <v>11283</v>
      </c>
      <c r="N1521" s="389">
        <v>200</v>
      </c>
      <c r="O1521" s="390" t="s">
        <v>1350</v>
      </c>
      <c r="P1521" s="373" t="s">
        <v>1350</v>
      </c>
      <c r="Q1521" s="372" t="s">
        <v>3638</v>
      </c>
      <c r="R1521" s="374">
        <v>30</v>
      </c>
      <c r="S1521" s="375">
        <v>20</v>
      </c>
      <c r="T1521" s="392">
        <v>30</v>
      </c>
      <c r="U1521" s="391" t="s">
        <v>11281</v>
      </c>
      <c r="V1521" s="376">
        <v>115.08356062009042</v>
      </c>
      <c r="W1521" s="378">
        <v>116.77808082678723</v>
      </c>
      <c r="X1521" s="377">
        <v>58.519179276561161</v>
      </c>
      <c r="Y1521" s="387" t="s">
        <v>633</v>
      </c>
      <c r="Z1521" s="395" t="s">
        <v>7853</v>
      </c>
      <c r="AA1521" s="380">
        <v>36</v>
      </c>
      <c r="AB1521" s="379" t="s">
        <v>3630</v>
      </c>
      <c r="AC1521" s="380">
        <v>0</v>
      </c>
      <c r="AD1521" s="379" t="s">
        <v>3630</v>
      </c>
      <c r="AE1521" s="394">
        <v>0</v>
      </c>
      <c r="AF1521" s="396">
        <v>0</v>
      </c>
      <c r="AG1521" s="393">
        <v>0</v>
      </c>
      <c r="AH1521" s="397" t="s">
        <v>633</v>
      </c>
      <c r="AL1521" s="525" t="s">
        <v>17355</v>
      </c>
      <c r="AM1521" s="513" t="s">
        <v>84</v>
      </c>
      <c r="AN1521" s="508">
        <v>100</v>
      </c>
      <c r="AO1521" s="514">
        <v>1570</v>
      </c>
      <c r="AP1521" s="498">
        <v>1078</v>
      </c>
      <c r="AQ1521" s="515">
        <v>492</v>
      </c>
      <c r="AR1521" s="512" t="s">
        <v>17356</v>
      </c>
      <c r="BA1521" s="338" t="s">
        <v>11290</v>
      </c>
    </row>
    <row r="1522" spans="2:53" ht="16.5" customHeight="1">
      <c r="B1522" s="398" t="s">
        <v>11285</v>
      </c>
      <c r="C1522" s="381" t="s">
        <v>11286</v>
      </c>
      <c r="D1522" s="383">
        <v>1570</v>
      </c>
      <c r="E1522" s="382" t="s">
        <v>11287</v>
      </c>
      <c r="F1522" s="369" t="s">
        <v>11288</v>
      </c>
      <c r="G1522" s="385" t="s">
        <v>11287</v>
      </c>
      <c r="H1522" s="386"/>
      <c r="I1522" s="384" t="s">
        <v>332</v>
      </c>
      <c r="J1522" s="367" t="s">
        <v>1031</v>
      </c>
      <c r="K1522" s="366" t="s">
        <v>84</v>
      </c>
      <c r="L1522" s="387">
        <v>6</v>
      </c>
      <c r="M1522" s="388" t="s">
        <v>11289</v>
      </c>
      <c r="N1522" s="389">
        <v>300</v>
      </c>
      <c r="O1522" s="390" t="s">
        <v>1348</v>
      </c>
      <c r="P1522" s="373" t="s">
        <v>1348</v>
      </c>
      <c r="Q1522" s="372" t="s">
        <v>3638</v>
      </c>
      <c r="R1522" s="374">
        <v>45</v>
      </c>
      <c r="S1522" s="375">
        <v>25</v>
      </c>
      <c r="T1522" s="392">
        <v>30</v>
      </c>
      <c r="U1522" s="391" t="s">
        <v>11288</v>
      </c>
      <c r="V1522" s="376">
        <v>115.07585259878343</v>
      </c>
      <c r="W1522" s="378">
        <v>116.76780346504457</v>
      </c>
      <c r="X1522" s="377">
        <v>58.518171968086001</v>
      </c>
      <c r="Y1522" s="387" t="s">
        <v>633</v>
      </c>
      <c r="Z1522" s="395" t="s">
        <v>4557</v>
      </c>
      <c r="AA1522" s="380">
        <v>-2</v>
      </c>
      <c r="AB1522" s="379" t="s">
        <v>3630</v>
      </c>
      <c r="AC1522" s="380">
        <v>0</v>
      </c>
      <c r="AD1522" s="379" t="s">
        <v>3630</v>
      </c>
      <c r="AE1522" s="394">
        <v>0</v>
      </c>
      <c r="AF1522" s="396">
        <v>0</v>
      </c>
      <c r="AG1522" s="393">
        <v>0</v>
      </c>
      <c r="AH1522" s="397" t="s">
        <v>633</v>
      </c>
      <c r="AL1522" s="525" t="s">
        <v>17357</v>
      </c>
      <c r="AM1522" s="513" t="s">
        <v>84</v>
      </c>
      <c r="AN1522" s="508">
        <v>100</v>
      </c>
      <c r="AO1522" s="514">
        <v>1570</v>
      </c>
      <c r="AP1522" s="498">
        <v>1076</v>
      </c>
      <c r="AQ1522" s="515">
        <v>494</v>
      </c>
      <c r="AR1522" s="512" t="s">
        <v>17358</v>
      </c>
      <c r="BA1522" s="338" t="s">
        <v>11297</v>
      </c>
    </row>
    <row r="1523" spans="2:53" ht="16.5" customHeight="1">
      <c r="B1523" s="398" t="s">
        <v>11291</v>
      </c>
      <c r="C1523" s="381" t="s">
        <v>11292</v>
      </c>
      <c r="D1523" s="383">
        <v>1570</v>
      </c>
      <c r="E1523" s="382" t="s">
        <v>11293</v>
      </c>
      <c r="F1523" s="369" t="s">
        <v>11294</v>
      </c>
      <c r="G1523" s="385" t="s">
        <v>11295</v>
      </c>
      <c r="H1523" s="386"/>
      <c r="I1523" s="384" t="s">
        <v>326</v>
      </c>
      <c r="J1523" s="367" t="s">
        <v>396</v>
      </c>
      <c r="K1523" s="366" t="s">
        <v>84</v>
      </c>
      <c r="L1523" s="387">
        <v>5</v>
      </c>
      <c r="M1523" s="388" t="s">
        <v>11296</v>
      </c>
      <c r="N1523" s="389">
        <v>500</v>
      </c>
      <c r="O1523" s="390" t="s">
        <v>1348</v>
      </c>
      <c r="P1523" s="373" t="s">
        <v>1349</v>
      </c>
      <c r="Q1523" s="372" t="s">
        <v>3638</v>
      </c>
      <c r="R1523" s="374">
        <v>40</v>
      </c>
      <c r="S1523" s="375">
        <v>30</v>
      </c>
      <c r="T1523" s="392">
        <v>30</v>
      </c>
      <c r="U1523" s="391" t="s">
        <v>11294</v>
      </c>
      <c r="V1523" s="376">
        <v>114.94121939354629</v>
      </c>
      <c r="W1523" s="378">
        <v>116.5784957569861</v>
      </c>
      <c r="X1523" s="377">
        <v>58.455142424733801</v>
      </c>
      <c r="Y1523" s="387">
        <v>58.37</v>
      </c>
      <c r="Z1523" s="395" t="s">
        <v>7853</v>
      </c>
      <c r="AA1523" s="380">
        <v>24</v>
      </c>
      <c r="AB1523" s="379" t="s">
        <v>3630</v>
      </c>
      <c r="AC1523" s="380">
        <v>5</v>
      </c>
      <c r="AD1523" s="379" t="s">
        <v>3630</v>
      </c>
      <c r="AE1523" s="394">
        <v>0</v>
      </c>
      <c r="AF1523" s="396">
        <v>0</v>
      </c>
      <c r="AG1523" s="393">
        <v>0</v>
      </c>
      <c r="AH1523" s="397" t="s">
        <v>633</v>
      </c>
      <c r="AL1523" s="525" t="s">
        <v>17359</v>
      </c>
      <c r="AM1523" s="513" t="s">
        <v>84</v>
      </c>
      <c r="AN1523" s="508">
        <v>100</v>
      </c>
      <c r="AO1523" s="514">
        <v>1570</v>
      </c>
      <c r="AP1523" s="498">
        <v>1078</v>
      </c>
      <c r="AQ1523" s="515">
        <v>492</v>
      </c>
      <c r="AR1523" s="512" t="s">
        <v>17360</v>
      </c>
      <c r="BA1523" s="338" t="s">
        <v>11304</v>
      </c>
    </row>
    <row r="1524" spans="2:53" ht="16.5" customHeight="1">
      <c r="B1524" s="398" t="s">
        <v>11298</v>
      </c>
      <c r="C1524" s="381" t="s">
        <v>11299</v>
      </c>
      <c r="D1524" s="383">
        <v>1570</v>
      </c>
      <c r="E1524" s="382" t="s">
        <v>11300</v>
      </c>
      <c r="F1524" s="369" t="s">
        <v>11301</v>
      </c>
      <c r="G1524" s="385" t="s">
        <v>11300</v>
      </c>
      <c r="H1524" s="386"/>
      <c r="I1524" s="384" t="s">
        <v>332</v>
      </c>
      <c r="J1524" s="367" t="s">
        <v>1083</v>
      </c>
      <c r="K1524" s="366" t="s">
        <v>84</v>
      </c>
      <c r="L1524" s="387">
        <v>5</v>
      </c>
      <c r="M1524" s="388" t="s">
        <v>11303</v>
      </c>
      <c r="N1524" s="389">
        <v>300</v>
      </c>
      <c r="O1524" s="390" t="s">
        <v>1348</v>
      </c>
      <c r="P1524" s="373" t="s">
        <v>1348</v>
      </c>
      <c r="Q1524" s="372" t="s">
        <v>3638</v>
      </c>
      <c r="R1524" s="374">
        <v>45</v>
      </c>
      <c r="S1524" s="375">
        <v>25</v>
      </c>
      <c r="T1524" s="392">
        <v>30</v>
      </c>
      <c r="U1524" s="391" t="s">
        <v>11301</v>
      </c>
      <c r="V1524" s="376">
        <v>115.05689397967194</v>
      </c>
      <c r="W1524" s="378">
        <v>116.74252530622925</v>
      </c>
      <c r="X1524" s="377">
        <v>58.510290357049399</v>
      </c>
      <c r="Y1524" s="387" t="s">
        <v>633</v>
      </c>
      <c r="Z1524" s="395" t="s">
        <v>4557</v>
      </c>
      <c r="AA1524" s="380">
        <v>-2</v>
      </c>
      <c r="AB1524" s="379" t="s">
        <v>3630</v>
      </c>
      <c r="AC1524" s="380">
        <v>0</v>
      </c>
      <c r="AD1524" s="379" t="s">
        <v>3630</v>
      </c>
      <c r="AE1524" s="394">
        <v>0</v>
      </c>
      <c r="AF1524" s="396">
        <v>0</v>
      </c>
      <c r="AG1524" s="393">
        <v>0</v>
      </c>
      <c r="AH1524" s="397" t="s">
        <v>633</v>
      </c>
      <c r="AL1524" s="525" t="s">
        <v>17361</v>
      </c>
      <c r="AM1524" s="513" t="s">
        <v>84</v>
      </c>
      <c r="AN1524" s="508">
        <v>100</v>
      </c>
      <c r="AO1524" s="514">
        <v>1570</v>
      </c>
      <c r="AP1524" s="498">
        <v>1080</v>
      </c>
      <c r="AQ1524" s="515">
        <v>490</v>
      </c>
      <c r="AR1524" s="512" t="s">
        <v>17362</v>
      </c>
      <c r="BA1524" s="338" t="s">
        <v>11308</v>
      </c>
    </row>
    <row r="1525" spans="2:53" ht="16.5" customHeight="1">
      <c r="B1525" s="398" t="s">
        <v>11298</v>
      </c>
      <c r="C1525" s="381" t="s">
        <v>11299</v>
      </c>
      <c r="D1525" s="383">
        <v>1570</v>
      </c>
      <c r="E1525" s="382" t="s">
        <v>11305</v>
      </c>
      <c r="F1525" s="369" t="s">
        <v>11306</v>
      </c>
      <c r="G1525" s="385" t="s">
        <v>11145</v>
      </c>
      <c r="H1525" s="386"/>
      <c r="I1525" s="384" t="s">
        <v>404</v>
      </c>
      <c r="J1525" s="367" t="s">
        <v>1403</v>
      </c>
      <c r="K1525" s="366" t="s">
        <v>84</v>
      </c>
      <c r="L1525" s="387">
        <v>50</v>
      </c>
      <c r="M1525" s="388" t="s">
        <v>11307</v>
      </c>
      <c r="N1525" s="389">
        <v>1000</v>
      </c>
      <c r="O1525" s="390" t="s">
        <v>1182</v>
      </c>
      <c r="P1525" s="373" t="s">
        <v>1182</v>
      </c>
      <c r="Q1525" s="372" t="s">
        <v>3814</v>
      </c>
      <c r="R1525" s="374">
        <v>30</v>
      </c>
      <c r="S1525" s="375">
        <v>30</v>
      </c>
      <c r="T1525" s="392">
        <v>20</v>
      </c>
      <c r="U1525" s="391" t="s">
        <v>11306</v>
      </c>
      <c r="V1525" s="376">
        <v>115.27272727272727</v>
      </c>
      <c r="W1525" s="378">
        <v>117.01818181818182</v>
      </c>
      <c r="X1525" s="377">
        <v>58.604545454545466</v>
      </c>
      <c r="Y1525" s="387" t="s">
        <v>633</v>
      </c>
      <c r="Z1525" s="395" t="s">
        <v>4557</v>
      </c>
      <c r="AA1525" s="380">
        <v>195</v>
      </c>
      <c r="AB1525" s="379" t="s">
        <v>3630</v>
      </c>
      <c r="AC1525" s="380">
        <v>10</v>
      </c>
      <c r="AD1525" s="379" t="s">
        <v>3630</v>
      </c>
      <c r="AE1525" s="394">
        <v>0</v>
      </c>
      <c r="AF1525" s="396">
        <v>18.86</v>
      </c>
      <c r="AG1525" s="393">
        <v>0</v>
      </c>
      <c r="AH1525" s="397" t="s">
        <v>11180</v>
      </c>
      <c r="AL1525" s="525" t="s">
        <v>17363</v>
      </c>
      <c r="AM1525" s="513" t="s">
        <v>83</v>
      </c>
      <c r="AN1525" s="508">
        <v>100</v>
      </c>
      <c r="AO1525" s="514">
        <v>1570</v>
      </c>
      <c r="AP1525" s="498">
        <v>1570</v>
      </c>
      <c r="AQ1525" s="515">
        <v>0</v>
      </c>
      <c r="AR1525" s="512" t="s">
        <v>17364</v>
      </c>
      <c r="BA1525" s="338" t="s">
        <v>11314</v>
      </c>
    </row>
    <row r="1526" spans="2:53" ht="16.5" customHeight="1">
      <c r="B1526" s="398" t="s">
        <v>11309</v>
      </c>
      <c r="C1526" s="381" t="s">
        <v>11310</v>
      </c>
      <c r="D1526" s="383">
        <v>1570</v>
      </c>
      <c r="E1526" s="382" t="s">
        <v>633</v>
      </c>
      <c r="F1526" s="369" t="s">
        <v>11311</v>
      </c>
      <c r="G1526" s="385" t="s">
        <v>10700</v>
      </c>
      <c r="H1526" s="386"/>
      <c r="I1526" s="384" t="s">
        <v>326</v>
      </c>
      <c r="J1526" s="367" t="s">
        <v>1038</v>
      </c>
      <c r="K1526" s="366" t="s">
        <v>83</v>
      </c>
      <c r="L1526" s="387">
        <v>8</v>
      </c>
      <c r="M1526" s="388" t="s">
        <v>11313</v>
      </c>
      <c r="N1526" s="389">
        <v>500</v>
      </c>
      <c r="O1526" s="390" t="s">
        <v>1348</v>
      </c>
      <c r="P1526" s="373" t="s">
        <v>1349</v>
      </c>
      <c r="Q1526" s="372" t="s">
        <v>3638</v>
      </c>
      <c r="R1526" s="374">
        <v>30</v>
      </c>
      <c r="S1526" s="375">
        <v>40</v>
      </c>
      <c r="T1526" s="392">
        <v>30</v>
      </c>
      <c r="U1526" s="391" t="s">
        <v>11311</v>
      </c>
      <c r="V1526" s="376">
        <v>115.26775510204081</v>
      </c>
      <c r="W1526" s="378">
        <v>117.01420408163266</v>
      </c>
      <c r="X1526" s="377">
        <v>58.259020408163273</v>
      </c>
      <c r="Y1526" s="387">
        <v>57.82</v>
      </c>
      <c r="Z1526" s="395" t="s">
        <v>7853</v>
      </c>
      <c r="AA1526" s="380">
        <v>24</v>
      </c>
      <c r="AB1526" s="379" t="s">
        <v>3630</v>
      </c>
      <c r="AC1526" s="380">
        <v>5</v>
      </c>
      <c r="AD1526" s="379" t="s">
        <v>3630</v>
      </c>
      <c r="AE1526" s="394">
        <v>0</v>
      </c>
      <c r="AF1526" s="396">
        <v>0</v>
      </c>
      <c r="AG1526" s="393">
        <v>0</v>
      </c>
      <c r="AH1526" s="397" t="s">
        <v>633</v>
      </c>
      <c r="AL1526" s="525" t="s">
        <v>17365</v>
      </c>
      <c r="AM1526" s="513" t="s">
        <v>83</v>
      </c>
      <c r="AN1526" s="508">
        <v>100</v>
      </c>
      <c r="AO1526" s="514">
        <v>1570</v>
      </c>
      <c r="AP1526" s="498">
        <v>1570</v>
      </c>
      <c r="AQ1526" s="515">
        <v>0</v>
      </c>
      <c r="AR1526" s="512" t="s">
        <v>17366</v>
      </c>
      <c r="BA1526" s="338" t="s">
        <v>11320</v>
      </c>
    </row>
    <row r="1527" spans="2:53" ht="16.5" customHeight="1">
      <c r="B1527" s="398" t="s">
        <v>11315</v>
      </c>
      <c r="C1527" s="381" t="s">
        <v>11316</v>
      </c>
      <c r="D1527" s="383">
        <v>1570</v>
      </c>
      <c r="E1527" s="382" t="s">
        <v>633</v>
      </c>
      <c r="F1527" s="369" t="s">
        <v>11317</v>
      </c>
      <c r="G1527" s="385" t="s">
        <v>11318</v>
      </c>
      <c r="H1527" s="386"/>
      <c r="I1527" s="384" t="s">
        <v>357</v>
      </c>
      <c r="J1527" s="367" t="s">
        <v>382</v>
      </c>
      <c r="K1527" s="366" t="s">
        <v>83</v>
      </c>
      <c r="L1527" s="387">
        <v>26</v>
      </c>
      <c r="M1527" s="388" t="s">
        <v>11319</v>
      </c>
      <c r="N1527" s="389">
        <v>700</v>
      </c>
      <c r="O1527" s="390" t="s">
        <v>1350</v>
      </c>
      <c r="P1527" s="373" t="s">
        <v>1351</v>
      </c>
      <c r="Q1527" s="372" t="s">
        <v>3638</v>
      </c>
      <c r="R1527" s="374">
        <v>20</v>
      </c>
      <c r="S1527" s="375">
        <v>35</v>
      </c>
      <c r="T1527" s="392">
        <v>30</v>
      </c>
      <c r="U1527" s="391" t="s">
        <v>11317</v>
      </c>
      <c r="V1527" s="376">
        <v>115.25626425802621</v>
      </c>
      <c r="W1527" s="378">
        <v>117.00501140642096</v>
      </c>
      <c r="X1527" s="377">
        <v>58.254362167776414</v>
      </c>
      <c r="Y1527" s="387">
        <v>60.019999999999996</v>
      </c>
      <c r="Z1527" s="395" t="s">
        <v>3639</v>
      </c>
      <c r="AA1527" s="380">
        <v>105</v>
      </c>
      <c r="AB1527" s="379" t="s">
        <v>3630</v>
      </c>
      <c r="AC1527" s="380">
        <v>0</v>
      </c>
      <c r="AD1527" s="379" t="s">
        <v>3630</v>
      </c>
      <c r="AE1527" s="394">
        <v>0</v>
      </c>
      <c r="AF1527" s="396">
        <v>0</v>
      </c>
      <c r="AG1527" s="393">
        <v>0</v>
      </c>
      <c r="AH1527" s="397" t="s">
        <v>633</v>
      </c>
      <c r="AL1527" s="525" t="s">
        <v>17367</v>
      </c>
      <c r="AM1527" s="513" t="s">
        <v>84</v>
      </c>
      <c r="AN1527" s="508">
        <v>100</v>
      </c>
      <c r="AO1527" s="514">
        <v>1570</v>
      </c>
      <c r="AP1527" s="498">
        <v>1077</v>
      </c>
      <c r="AQ1527" s="515">
        <v>493</v>
      </c>
      <c r="AR1527" s="512" t="s">
        <v>17368</v>
      </c>
      <c r="BA1527" s="338" t="s">
        <v>11322</v>
      </c>
    </row>
    <row r="1528" spans="2:53" ht="16.5" customHeight="1">
      <c r="B1528" s="398" t="s">
        <v>11315</v>
      </c>
      <c r="C1528" s="381" t="s">
        <v>11316</v>
      </c>
      <c r="D1528" s="383">
        <v>1570</v>
      </c>
      <c r="E1528" s="382" t="s">
        <v>10710</v>
      </c>
      <c r="F1528" s="369" t="s">
        <v>11321</v>
      </c>
      <c r="G1528" s="385" t="s">
        <v>10710</v>
      </c>
      <c r="H1528" s="386"/>
      <c r="I1528" s="384" t="s">
        <v>330</v>
      </c>
      <c r="J1528" s="367" t="s">
        <v>1095</v>
      </c>
      <c r="K1528" s="366" t="s">
        <v>84</v>
      </c>
      <c r="L1528" s="387">
        <v>6</v>
      </c>
      <c r="M1528" s="388" t="s">
        <v>11123</v>
      </c>
      <c r="N1528" s="389">
        <v>200</v>
      </c>
      <c r="O1528" s="390" t="s">
        <v>1350</v>
      </c>
      <c r="P1528" s="373" t="s">
        <v>1350</v>
      </c>
      <c r="Q1528" s="372" t="s">
        <v>3638</v>
      </c>
      <c r="R1528" s="374">
        <v>30</v>
      </c>
      <c r="S1528" s="375">
        <v>20</v>
      </c>
      <c r="T1528" s="392">
        <v>30</v>
      </c>
      <c r="U1528" s="391" t="s">
        <v>11321</v>
      </c>
      <c r="V1528" s="376">
        <v>115.04046245664203</v>
      </c>
      <c r="W1528" s="378">
        <v>116.72061660885603</v>
      </c>
      <c r="X1528" s="377">
        <v>58.499460467250955</v>
      </c>
      <c r="Y1528" s="387" t="s">
        <v>633</v>
      </c>
      <c r="Z1528" s="395" t="s">
        <v>7853</v>
      </c>
      <c r="AA1528" s="380">
        <v>36</v>
      </c>
      <c r="AB1528" s="379" t="s">
        <v>3630</v>
      </c>
      <c r="AC1528" s="380">
        <v>0</v>
      </c>
      <c r="AD1528" s="379" t="s">
        <v>3630</v>
      </c>
      <c r="AE1528" s="394">
        <v>0</v>
      </c>
      <c r="AF1528" s="396">
        <v>0</v>
      </c>
      <c r="AG1528" s="393">
        <v>0</v>
      </c>
      <c r="AH1528" s="397" t="s">
        <v>633</v>
      </c>
      <c r="AL1528" s="525" t="s">
        <v>17369</v>
      </c>
      <c r="AM1528" s="513" t="s">
        <v>83</v>
      </c>
      <c r="AN1528" s="508">
        <v>100</v>
      </c>
      <c r="AO1528" s="514">
        <v>1570</v>
      </c>
      <c r="AP1528" s="498">
        <v>1570</v>
      </c>
      <c r="AQ1528" s="515">
        <v>0</v>
      </c>
      <c r="AR1528" s="512" t="s">
        <v>17370</v>
      </c>
      <c r="BA1528" s="338" t="s">
        <v>11327</v>
      </c>
    </row>
    <row r="1529" spans="2:53" ht="16.5" customHeight="1">
      <c r="B1529" s="398" t="s">
        <v>11323</v>
      </c>
      <c r="C1529" s="381" t="s">
        <v>11324</v>
      </c>
      <c r="D1529" s="383">
        <v>1570</v>
      </c>
      <c r="E1529" s="382" t="s">
        <v>633</v>
      </c>
      <c r="F1529" s="369" t="s">
        <v>11325</v>
      </c>
      <c r="G1529" s="385" t="s">
        <v>10717</v>
      </c>
      <c r="H1529" s="386"/>
      <c r="I1529" s="384" t="s">
        <v>1138</v>
      </c>
      <c r="J1529" s="367" t="s">
        <v>996</v>
      </c>
      <c r="K1529" s="366" t="s">
        <v>83</v>
      </c>
      <c r="L1529" s="387">
        <v>8</v>
      </c>
      <c r="M1529" s="388" t="s">
        <v>11326</v>
      </c>
      <c r="N1529" s="389">
        <v>1000</v>
      </c>
      <c r="O1529" s="390" t="s">
        <v>1182</v>
      </c>
      <c r="P1529" s="373" t="s">
        <v>1182</v>
      </c>
      <c r="Q1529" s="372" t="s">
        <v>3638</v>
      </c>
      <c r="R1529" s="374">
        <v>25</v>
      </c>
      <c r="S1529" s="375">
        <v>35</v>
      </c>
      <c r="T1529" s="392">
        <v>30</v>
      </c>
      <c r="U1529" s="391" t="s">
        <v>11325</v>
      </c>
      <c r="V1529" s="376">
        <v>115.24305555555556</v>
      </c>
      <c r="W1529" s="378">
        <v>116.99074074074073</v>
      </c>
      <c r="X1529" s="377">
        <v>58.248101851851871</v>
      </c>
      <c r="Y1529" s="387" t="s">
        <v>633</v>
      </c>
      <c r="Z1529" s="395" t="s">
        <v>4557</v>
      </c>
      <c r="AA1529" s="380">
        <v>98</v>
      </c>
      <c r="AB1529" s="379" t="s">
        <v>3630</v>
      </c>
      <c r="AC1529" s="380">
        <v>0</v>
      </c>
      <c r="AD1529" s="379" t="s">
        <v>3630</v>
      </c>
      <c r="AE1529" s="394">
        <v>0</v>
      </c>
      <c r="AF1529" s="396">
        <v>0</v>
      </c>
      <c r="AG1529" s="393">
        <v>0</v>
      </c>
      <c r="AH1529" s="397" t="s">
        <v>633</v>
      </c>
      <c r="AL1529" s="525" t="s">
        <v>17371</v>
      </c>
      <c r="AM1529" s="513" t="s">
        <v>83</v>
      </c>
      <c r="AN1529" s="508">
        <v>100</v>
      </c>
      <c r="AO1529" s="514">
        <v>1570</v>
      </c>
      <c r="AP1529" s="498">
        <v>1570</v>
      </c>
      <c r="AQ1529" s="515">
        <v>0</v>
      </c>
      <c r="AR1529" s="512" t="s">
        <v>17372</v>
      </c>
      <c r="BA1529" s="338" t="s">
        <v>11333</v>
      </c>
    </row>
    <row r="1530" spans="2:53" ht="16.5" customHeight="1">
      <c r="B1530" s="398" t="s">
        <v>11328</v>
      </c>
      <c r="C1530" s="381" t="s">
        <v>11329</v>
      </c>
      <c r="D1530" s="383">
        <v>1570</v>
      </c>
      <c r="E1530" s="382" t="s">
        <v>633</v>
      </c>
      <c r="F1530" s="369" t="s">
        <v>11162</v>
      </c>
      <c r="G1530" s="385" t="s">
        <v>11330</v>
      </c>
      <c r="H1530" s="386"/>
      <c r="I1530" s="384" t="s">
        <v>332</v>
      </c>
      <c r="J1530" s="367" t="s">
        <v>1071</v>
      </c>
      <c r="K1530" s="366" t="s">
        <v>83</v>
      </c>
      <c r="L1530" s="387">
        <v>20</v>
      </c>
      <c r="M1530" s="388" t="s">
        <v>11332</v>
      </c>
      <c r="N1530" s="389">
        <v>300</v>
      </c>
      <c r="O1530" s="390" t="s">
        <v>1348</v>
      </c>
      <c r="P1530" s="373" t="s">
        <v>1348</v>
      </c>
      <c r="Q1530" s="372" t="s">
        <v>3638</v>
      </c>
      <c r="R1530" s="374">
        <v>25</v>
      </c>
      <c r="S1530" s="375">
        <v>45</v>
      </c>
      <c r="T1530" s="392">
        <v>30</v>
      </c>
      <c r="U1530" s="391" t="s">
        <v>11162</v>
      </c>
      <c r="V1530" s="376">
        <v>115.23943126495685</v>
      </c>
      <c r="W1530" s="378">
        <v>116.9859083532758</v>
      </c>
      <c r="X1530" s="377">
        <v>58.24733019088368</v>
      </c>
      <c r="Y1530" s="387" t="s">
        <v>633</v>
      </c>
      <c r="Z1530" s="395" t="s">
        <v>4557</v>
      </c>
      <c r="AA1530" s="380">
        <v>-2</v>
      </c>
      <c r="AB1530" s="379" t="s">
        <v>3630</v>
      </c>
      <c r="AC1530" s="380">
        <v>0</v>
      </c>
      <c r="AD1530" s="379" t="s">
        <v>3630</v>
      </c>
      <c r="AE1530" s="394">
        <v>0</v>
      </c>
      <c r="AF1530" s="396">
        <v>0</v>
      </c>
      <c r="AG1530" s="393">
        <v>0</v>
      </c>
      <c r="AH1530" s="397" t="s">
        <v>633</v>
      </c>
      <c r="AL1530" s="525" t="s">
        <v>17373</v>
      </c>
      <c r="AM1530" s="513" t="s">
        <v>84</v>
      </c>
      <c r="AN1530" s="508">
        <v>100</v>
      </c>
      <c r="AO1530" s="514">
        <v>1570</v>
      </c>
      <c r="AP1530" s="498">
        <v>1076</v>
      </c>
      <c r="AQ1530" s="515">
        <v>494</v>
      </c>
      <c r="AR1530" s="512" t="s">
        <v>17374</v>
      </c>
      <c r="BA1530" s="338" t="s">
        <v>11339</v>
      </c>
    </row>
    <row r="1531" spans="2:53" ht="16.5" customHeight="1">
      <c r="B1531" s="398" t="s">
        <v>11334</v>
      </c>
      <c r="C1531" s="381" t="s">
        <v>11335</v>
      </c>
      <c r="D1531" s="383">
        <v>1570</v>
      </c>
      <c r="E1531" s="382" t="s">
        <v>10886</v>
      </c>
      <c r="F1531" s="369" t="s">
        <v>11336</v>
      </c>
      <c r="G1531" s="385" t="s">
        <v>11337</v>
      </c>
      <c r="H1531" s="386"/>
      <c r="I1531" s="384" t="s">
        <v>331</v>
      </c>
      <c r="J1531" s="367" t="s">
        <v>925</v>
      </c>
      <c r="K1531" s="366" t="s">
        <v>84</v>
      </c>
      <c r="L1531" s="387">
        <v>4</v>
      </c>
      <c r="M1531" s="388" t="s">
        <v>11338</v>
      </c>
      <c r="N1531" s="389">
        <v>1000</v>
      </c>
      <c r="O1531" s="390" t="s">
        <v>1348</v>
      </c>
      <c r="P1531" s="373" t="s">
        <v>1349</v>
      </c>
      <c r="Q1531" s="372" t="s">
        <v>3638</v>
      </c>
      <c r="R1531" s="374">
        <v>38</v>
      </c>
      <c r="S1531" s="375">
        <v>25</v>
      </c>
      <c r="T1531" s="392">
        <v>25</v>
      </c>
      <c r="U1531" s="391" t="s">
        <v>11336</v>
      </c>
      <c r="V1531" s="376">
        <v>114.8820608317815</v>
      </c>
      <c r="W1531" s="378">
        <v>116.48975791433892</v>
      </c>
      <c r="X1531" s="377">
        <v>58.424090626939801</v>
      </c>
      <c r="Y1531" s="387">
        <v>58.339999999999996</v>
      </c>
      <c r="Z1531" s="395" t="s">
        <v>4557</v>
      </c>
      <c r="AA1531" s="380">
        <v>121.25</v>
      </c>
      <c r="AB1531" s="379" t="s">
        <v>3630</v>
      </c>
      <c r="AC1531" s="380">
        <v>10</v>
      </c>
      <c r="AD1531" s="379" t="s">
        <v>3630</v>
      </c>
      <c r="AE1531" s="394">
        <v>0</v>
      </c>
      <c r="AF1531" s="396">
        <v>0</v>
      </c>
      <c r="AG1531" s="393">
        <v>0</v>
      </c>
      <c r="AH1531" s="397" t="s">
        <v>633</v>
      </c>
      <c r="AL1531" s="525" t="s">
        <v>17375</v>
      </c>
      <c r="AM1531" s="513" t="s">
        <v>83</v>
      </c>
      <c r="AN1531" s="508">
        <v>100</v>
      </c>
      <c r="AO1531" s="514">
        <v>1570</v>
      </c>
      <c r="AP1531" s="498">
        <v>1570</v>
      </c>
      <c r="AQ1531" s="515">
        <v>0</v>
      </c>
      <c r="AR1531" s="512" t="s">
        <v>17376</v>
      </c>
      <c r="BA1531" s="338" t="s">
        <v>11346</v>
      </c>
    </row>
    <row r="1532" spans="2:53" ht="16.5" customHeight="1">
      <c r="B1532" s="398" t="s">
        <v>11340</v>
      </c>
      <c r="C1532" s="381" t="s">
        <v>11341</v>
      </c>
      <c r="D1532" s="383">
        <v>1570</v>
      </c>
      <c r="E1532" s="382" t="s">
        <v>633</v>
      </c>
      <c r="F1532" s="369" t="s">
        <v>11342</v>
      </c>
      <c r="G1532" s="385" t="s">
        <v>11343</v>
      </c>
      <c r="H1532" s="386"/>
      <c r="I1532" s="384" t="s">
        <v>332</v>
      </c>
      <c r="J1532" s="367" t="s">
        <v>670</v>
      </c>
      <c r="K1532" s="366" t="s">
        <v>83</v>
      </c>
      <c r="L1532" s="387">
        <v>40</v>
      </c>
      <c r="M1532" s="388" t="s">
        <v>11345</v>
      </c>
      <c r="N1532" s="389">
        <v>300</v>
      </c>
      <c r="O1532" s="390" t="s">
        <v>1348</v>
      </c>
      <c r="P1532" s="373" t="s">
        <v>1348</v>
      </c>
      <c r="Q1532" s="372" t="s">
        <v>3638</v>
      </c>
      <c r="R1532" s="374">
        <v>25</v>
      </c>
      <c r="S1532" s="375">
        <v>45</v>
      </c>
      <c r="T1532" s="392">
        <v>30</v>
      </c>
      <c r="U1532" s="391" t="s">
        <v>11342</v>
      </c>
      <c r="V1532" s="376">
        <v>115.18089629329049</v>
      </c>
      <c r="W1532" s="378">
        <v>116.90786172438732</v>
      </c>
      <c r="X1532" s="377">
        <v>58.215620991161089</v>
      </c>
      <c r="Y1532" s="387" t="s">
        <v>633</v>
      </c>
      <c r="Z1532" s="395" t="s">
        <v>4557</v>
      </c>
      <c r="AA1532" s="380">
        <v>-2</v>
      </c>
      <c r="AB1532" s="379" t="s">
        <v>3630</v>
      </c>
      <c r="AC1532" s="380">
        <v>0</v>
      </c>
      <c r="AD1532" s="379" t="s">
        <v>3630</v>
      </c>
      <c r="AE1532" s="394">
        <v>0</v>
      </c>
      <c r="AF1532" s="396">
        <v>0</v>
      </c>
      <c r="AG1532" s="393">
        <v>0</v>
      </c>
      <c r="AH1532" s="397" t="s">
        <v>633</v>
      </c>
      <c r="AL1532" s="525" t="s">
        <v>17377</v>
      </c>
      <c r="AM1532" s="513" t="s">
        <v>84</v>
      </c>
      <c r="AN1532" s="508">
        <v>100</v>
      </c>
      <c r="AO1532" s="514">
        <v>1570</v>
      </c>
      <c r="AP1532" s="498">
        <v>1079</v>
      </c>
      <c r="AQ1532" s="515">
        <v>491</v>
      </c>
      <c r="AR1532" s="512" t="s">
        <v>17378</v>
      </c>
      <c r="BA1532" s="338" t="s">
        <v>11350</v>
      </c>
    </row>
    <row r="1533" spans="2:53" ht="16.5" customHeight="1">
      <c r="B1533" s="398" t="s">
        <v>11347</v>
      </c>
      <c r="C1533" s="381" t="s">
        <v>11348</v>
      </c>
      <c r="D1533" s="383">
        <v>1570</v>
      </c>
      <c r="E1533" s="382" t="s">
        <v>10738</v>
      </c>
      <c r="F1533" s="369" t="s">
        <v>11342</v>
      </c>
      <c r="G1533" s="385" t="s">
        <v>11215</v>
      </c>
      <c r="H1533" s="386"/>
      <c r="I1533" s="384" t="s">
        <v>342</v>
      </c>
      <c r="J1533" s="367" t="s">
        <v>1244</v>
      </c>
      <c r="K1533" s="366" t="s">
        <v>84</v>
      </c>
      <c r="L1533" s="387">
        <v>16</v>
      </c>
      <c r="M1533" s="388" t="s">
        <v>11349</v>
      </c>
      <c r="N1533" s="389">
        <v>1000</v>
      </c>
      <c r="O1533" s="390" t="s">
        <v>1182</v>
      </c>
      <c r="P1533" s="373" t="s">
        <v>1182</v>
      </c>
      <c r="Q1533" s="372" t="s">
        <v>3814</v>
      </c>
      <c r="R1533" s="374">
        <v>30</v>
      </c>
      <c r="S1533" s="375">
        <v>20</v>
      </c>
      <c r="T1533" s="392">
        <v>20</v>
      </c>
      <c r="U1533" s="391" t="s">
        <v>11342</v>
      </c>
      <c r="V1533" s="376">
        <v>115.17857142857143</v>
      </c>
      <c r="W1533" s="378">
        <v>116.90476190476191</v>
      </c>
      <c r="X1533" s="377">
        <v>58.563333333333311</v>
      </c>
      <c r="Y1533" s="387" t="s">
        <v>633</v>
      </c>
      <c r="Z1533" s="395" t="s">
        <v>4557</v>
      </c>
      <c r="AA1533" s="380">
        <v>291</v>
      </c>
      <c r="AB1533" s="379" t="s">
        <v>3630</v>
      </c>
      <c r="AC1533" s="380">
        <v>3</v>
      </c>
      <c r="AD1533" s="379" t="s">
        <v>3630</v>
      </c>
      <c r="AE1533" s="394">
        <v>0</v>
      </c>
      <c r="AF1533" s="396">
        <v>0</v>
      </c>
      <c r="AG1533" s="393">
        <v>0</v>
      </c>
      <c r="AH1533" s="397" t="s">
        <v>633</v>
      </c>
      <c r="AL1533" s="525" t="s">
        <v>17379</v>
      </c>
      <c r="AM1533" s="513" t="s">
        <v>83</v>
      </c>
      <c r="AN1533" s="508">
        <v>100</v>
      </c>
      <c r="AO1533" s="514">
        <v>1570</v>
      </c>
      <c r="AP1533" s="498">
        <v>1570</v>
      </c>
      <c r="AQ1533" s="515">
        <v>0</v>
      </c>
      <c r="AR1533" s="512" t="s">
        <v>17380</v>
      </c>
      <c r="BA1533" s="338" t="s">
        <v>11355</v>
      </c>
    </row>
    <row r="1534" spans="2:53" ht="16.5" customHeight="1">
      <c r="B1534" s="398" t="s">
        <v>11351</v>
      </c>
      <c r="C1534" s="381" t="s">
        <v>11352</v>
      </c>
      <c r="D1534" s="383">
        <v>1570</v>
      </c>
      <c r="E1534" s="382" t="s">
        <v>633</v>
      </c>
      <c r="F1534" s="369" t="s">
        <v>11353</v>
      </c>
      <c r="G1534" s="385" t="s">
        <v>10909</v>
      </c>
      <c r="H1534" s="386"/>
      <c r="I1534" s="384" t="s">
        <v>1138</v>
      </c>
      <c r="J1534" s="367" t="s">
        <v>97</v>
      </c>
      <c r="K1534" s="366" t="s">
        <v>83</v>
      </c>
      <c r="L1534" s="387">
        <v>10</v>
      </c>
      <c r="M1534" s="388" t="s">
        <v>11354</v>
      </c>
      <c r="N1534" s="389">
        <v>1000</v>
      </c>
      <c r="O1534" s="390" t="s">
        <v>1182</v>
      </c>
      <c r="P1534" s="373" t="s">
        <v>1182</v>
      </c>
      <c r="Q1534" s="372" t="s">
        <v>3638</v>
      </c>
      <c r="R1534" s="374">
        <v>25</v>
      </c>
      <c r="S1534" s="375">
        <v>35</v>
      </c>
      <c r="T1534" s="392">
        <v>30</v>
      </c>
      <c r="U1534" s="391" t="s">
        <v>11353</v>
      </c>
      <c r="V1534" s="376">
        <v>115.17361111111111</v>
      </c>
      <c r="W1534" s="378">
        <v>116.89814814814815</v>
      </c>
      <c r="X1534" s="377">
        <v>58.209120370370371</v>
      </c>
      <c r="Y1534" s="387" t="s">
        <v>633</v>
      </c>
      <c r="Z1534" s="395" t="s">
        <v>4557</v>
      </c>
      <c r="AA1534" s="380">
        <v>98</v>
      </c>
      <c r="AB1534" s="379" t="s">
        <v>3630</v>
      </c>
      <c r="AC1534" s="380">
        <v>0</v>
      </c>
      <c r="AD1534" s="379" t="s">
        <v>3630</v>
      </c>
      <c r="AE1534" s="394">
        <v>0</v>
      </c>
      <c r="AF1534" s="396">
        <v>0</v>
      </c>
      <c r="AG1534" s="393">
        <v>0</v>
      </c>
      <c r="AH1534" s="397" t="s">
        <v>633</v>
      </c>
      <c r="AL1534" s="525" t="s">
        <v>17381</v>
      </c>
      <c r="AM1534" s="513" t="s">
        <v>83</v>
      </c>
      <c r="AN1534" s="508">
        <v>100</v>
      </c>
      <c r="AO1534" s="514">
        <v>1570</v>
      </c>
      <c r="AP1534" s="498">
        <v>1570</v>
      </c>
      <c r="AQ1534" s="515">
        <v>0</v>
      </c>
      <c r="AR1534" s="512" t="s">
        <v>17380</v>
      </c>
      <c r="BA1534" s="338" t="s">
        <v>11356</v>
      </c>
    </row>
    <row r="1535" spans="2:53" ht="16.5" customHeight="1">
      <c r="B1535" s="398" t="s">
        <v>11351</v>
      </c>
      <c r="C1535" s="381" t="s">
        <v>11352</v>
      </c>
      <c r="D1535" s="383">
        <v>1570</v>
      </c>
      <c r="E1535" s="382" t="s">
        <v>633</v>
      </c>
      <c r="F1535" s="369" t="s">
        <v>11353</v>
      </c>
      <c r="G1535" s="385" t="s">
        <v>10909</v>
      </c>
      <c r="H1535" s="386"/>
      <c r="I1535" s="384" t="s">
        <v>1138</v>
      </c>
      <c r="J1535" s="367" t="s">
        <v>141</v>
      </c>
      <c r="K1535" s="366" t="s">
        <v>83</v>
      </c>
      <c r="L1535" s="387">
        <v>8</v>
      </c>
      <c r="M1535" s="388" t="s">
        <v>11354</v>
      </c>
      <c r="N1535" s="389">
        <v>1000</v>
      </c>
      <c r="O1535" s="390" t="s">
        <v>1182</v>
      </c>
      <c r="P1535" s="373" t="s">
        <v>1182</v>
      </c>
      <c r="Q1535" s="372" t="s">
        <v>3638</v>
      </c>
      <c r="R1535" s="374">
        <v>25</v>
      </c>
      <c r="S1535" s="375">
        <v>35</v>
      </c>
      <c r="T1535" s="392">
        <v>30</v>
      </c>
      <c r="U1535" s="391" t="s">
        <v>11353</v>
      </c>
      <c r="V1535" s="376">
        <v>115.17361111111111</v>
      </c>
      <c r="W1535" s="378">
        <v>116.89814814814815</v>
      </c>
      <c r="X1535" s="377">
        <v>58.209120370370371</v>
      </c>
      <c r="Y1535" s="387" t="s">
        <v>633</v>
      </c>
      <c r="Z1535" s="395" t="s">
        <v>4557</v>
      </c>
      <c r="AA1535" s="380">
        <v>98</v>
      </c>
      <c r="AB1535" s="379" t="s">
        <v>3630</v>
      </c>
      <c r="AC1535" s="380">
        <v>0</v>
      </c>
      <c r="AD1535" s="379" t="s">
        <v>3630</v>
      </c>
      <c r="AE1535" s="394">
        <v>0</v>
      </c>
      <c r="AF1535" s="396">
        <v>0</v>
      </c>
      <c r="AG1535" s="393">
        <v>0</v>
      </c>
      <c r="AH1535" s="397" t="s">
        <v>633</v>
      </c>
      <c r="AL1535" s="525" t="s">
        <v>17382</v>
      </c>
      <c r="AM1535" s="513" t="s">
        <v>83</v>
      </c>
      <c r="AN1535" s="508">
        <v>100</v>
      </c>
      <c r="AO1535" s="514">
        <v>1570</v>
      </c>
      <c r="AP1535" s="498">
        <v>1570</v>
      </c>
      <c r="AQ1535" s="515">
        <v>0</v>
      </c>
      <c r="AR1535" s="512" t="s">
        <v>17383</v>
      </c>
      <c r="BA1535" s="338" t="s">
        <v>11362</v>
      </c>
    </row>
    <row r="1536" spans="2:53" ht="16.5" customHeight="1">
      <c r="B1536" s="398" t="s">
        <v>11357</v>
      </c>
      <c r="C1536" s="381" t="s">
        <v>11358</v>
      </c>
      <c r="D1536" s="383">
        <v>1570</v>
      </c>
      <c r="E1536" s="382" t="s">
        <v>633</v>
      </c>
      <c r="F1536" s="369" t="s">
        <v>11359</v>
      </c>
      <c r="G1536" s="385" t="s">
        <v>11360</v>
      </c>
      <c r="H1536" s="386"/>
      <c r="I1536" s="384" t="s">
        <v>330</v>
      </c>
      <c r="J1536" s="367" t="s">
        <v>503</v>
      </c>
      <c r="K1536" s="366" t="s">
        <v>83</v>
      </c>
      <c r="L1536" s="387">
        <v>11</v>
      </c>
      <c r="M1536" s="388" t="s">
        <v>11361</v>
      </c>
      <c r="N1536" s="389">
        <v>200</v>
      </c>
      <c r="O1536" s="390" t="s">
        <v>1350</v>
      </c>
      <c r="P1536" s="373" t="s">
        <v>1350</v>
      </c>
      <c r="Q1536" s="372" t="s">
        <v>3638</v>
      </c>
      <c r="R1536" s="374">
        <v>20</v>
      </c>
      <c r="S1536" s="375">
        <v>30</v>
      </c>
      <c r="T1536" s="392">
        <v>30</v>
      </c>
      <c r="U1536" s="391" t="s">
        <v>11359</v>
      </c>
      <c r="V1536" s="376">
        <v>115.16623772962957</v>
      </c>
      <c r="W1536" s="378">
        <v>116.88831697283942</v>
      </c>
      <c r="X1536" s="377">
        <v>58.207722648765511</v>
      </c>
      <c r="Y1536" s="387" t="s">
        <v>633</v>
      </c>
      <c r="Z1536" s="395" t="s">
        <v>7853</v>
      </c>
      <c r="AA1536" s="380">
        <v>36</v>
      </c>
      <c r="AB1536" s="379" t="s">
        <v>3630</v>
      </c>
      <c r="AC1536" s="380">
        <v>0</v>
      </c>
      <c r="AD1536" s="379" t="s">
        <v>3630</v>
      </c>
      <c r="AE1536" s="394">
        <v>0</v>
      </c>
      <c r="AF1536" s="396">
        <v>0</v>
      </c>
      <c r="AG1536" s="393">
        <v>0</v>
      </c>
      <c r="AH1536" s="397" t="s">
        <v>633</v>
      </c>
      <c r="AL1536" s="525" t="s">
        <v>17384</v>
      </c>
      <c r="AM1536" s="513" t="s">
        <v>83</v>
      </c>
      <c r="AN1536" s="508">
        <v>100</v>
      </c>
      <c r="AO1536" s="514">
        <v>1570</v>
      </c>
      <c r="AP1536" s="498">
        <v>1570</v>
      </c>
      <c r="AQ1536" s="515">
        <v>0</v>
      </c>
      <c r="AR1536" s="512" t="s">
        <v>17385</v>
      </c>
      <c r="BA1536" s="338" t="s">
        <v>11368</v>
      </c>
    </row>
    <row r="1537" spans="2:53" ht="16.5" customHeight="1">
      <c r="B1537" s="398" t="s">
        <v>11363</v>
      </c>
      <c r="C1537" s="381" t="s">
        <v>11364</v>
      </c>
      <c r="D1537" s="383">
        <v>1570</v>
      </c>
      <c r="E1537" s="382" t="s">
        <v>633</v>
      </c>
      <c r="F1537" s="369" t="s">
        <v>11365</v>
      </c>
      <c r="G1537" s="385" t="s">
        <v>11366</v>
      </c>
      <c r="H1537" s="386"/>
      <c r="I1537" s="384" t="s">
        <v>326</v>
      </c>
      <c r="J1537" s="367" t="s">
        <v>493</v>
      </c>
      <c r="K1537" s="366" t="s">
        <v>83</v>
      </c>
      <c r="L1537" s="387">
        <v>19</v>
      </c>
      <c r="M1537" s="388" t="s">
        <v>11367</v>
      </c>
      <c r="N1537" s="389">
        <v>500</v>
      </c>
      <c r="O1537" s="390" t="s">
        <v>1348</v>
      </c>
      <c r="P1537" s="373" t="s">
        <v>1349</v>
      </c>
      <c r="Q1537" s="372" t="s">
        <v>3638</v>
      </c>
      <c r="R1537" s="374">
        <v>30</v>
      </c>
      <c r="S1537" s="375">
        <v>40</v>
      </c>
      <c r="T1537" s="392">
        <v>30</v>
      </c>
      <c r="U1537" s="391" t="s">
        <v>11365</v>
      </c>
      <c r="V1537" s="376">
        <v>115.16067039106146</v>
      </c>
      <c r="W1537" s="378">
        <v>116.88089385474861</v>
      </c>
      <c r="X1537" s="377">
        <v>58.204217877094969</v>
      </c>
      <c r="Y1537" s="387">
        <v>57.76</v>
      </c>
      <c r="Z1537" s="395" t="s">
        <v>7853</v>
      </c>
      <c r="AA1537" s="380">
        <v>24</v>
      </c>
      <c r="AB1537" s="379" t="s">
        <v>3630</v>
      </c>
      <c r="AC1537" s="380">
        <v>5</v>
      </c>
      <c r="AD1537" s="379" t="s">
        <v>3630</v>
      </c>
      <c r="AE1537" s="394">
        <v>0</v>
      </c>
      <c r="AF1537" s="396">
        <v>0</v>
      </c>
      <c r="AG1537" s="393">
        <v>0</v>
      </c>
      <c r="AH1537" s="397" t="s">
        <v>633</v>
      </c>
      <c r="AL1537" s="525" t="s">
        <v>17386</v>
      </c>
      <c r="AM1537" s="513" t="s">
        <v>84</v>
      </c>
      <c r="AN1537" s="508">
        <v>100</v>
      </c>
      <c r="AO1537" s="514">
        <v>1570</v>
      </c>
      <c r="AP1537" s="498">
        <v>1079</v>
      </c>
      <c r="AQ1537" s="515">
        <v>491</v>
      </c>
      <c r="AR1537" s="512" t="s">
        <v>17387</v>
      </c>
      <c r="BA1537" s="338" t="s">
        <v>11375</v>
      </c>
    </row>
    <row r="1538" spans="2:53" ht="16.5" customHeight="1">
      <c r="B1538" s="398" t="s">
        <v>11369</v>
      </c>
      <c r="C1538" s="381" t="s">
        <v>11370</v>
      </c>
      <c r="D1538" s="383">
        <v>1570</v>
      </c>
      <c r="E1538" s="382" t="s">
        <v>11371</v>
      </c>
      <c r="F1538" s="369" t="s">
        <v>11372</v>
      </c>
      <c r="G1538" s="385" t="s">
        <v>10627</v>
      </c>
      <c r="H1538" s="386"/>
      <c r="I1538" s="384" t="s">
        <v>1247</v>
      </c>
      <c r="J1538" s="367" t="s">
        <v>1259</v>
      </c>
      <c r="K1538" s="366" t="s">
        <v>84</v>
      </c>
      <c r="L1538" s="387">
        <v>86</v>
      </c>
      <c r="M1538" s="388" t="s">
        <v>11374</v>
      </c>
      <c r="N1538" s="389">
        <v>100</v>
      </c>
      <c r="O1538" s="390" t="s">
        <v>1182</v>
      </c>
      <c r="P1538" s="373" t="s">
        <v>1182</v>
      </c>
      <c r="Q1538" s="372" t="s">
        <v>3814</v>
      </c>
      <c r="R1538" s="374">
        <v>30</v>
      </c>
      <c r="S1538" s="375">
        <v>40</v>
      </c>
      <c r="T1538" s="392">
        <v>10</v>
      </c>
      <c r="U1538" s="391" t="s">
        <v>11372</v>
      </c>
      <c r="V1538" s="376">
        <v>115.15625</v>
      </c>
      <c r="W1538" s="378">
        <v>116.87499999999999</v>
      </c>
      <c r="X1538" s="377">
        <v>58.554375</v>
      </c>
      <c r="Y1538" s="387" t="s">
        <v>633</v>
      </c>
      <c r="Z1538" s="395" t="s">
        <v>4557</v>
      </c>
      <c r="AA1538" s="380">
        <v>19.600000000000001</v>
      </c>
      <c r="AB1538" s="379" t="s">
        <v>3630</v>
      </c>
      <c r="AC1538" s="380">
        <v>0</v>
      </c>
      <c r="AD1538" s="379" t="s">
        <v>3630</v>
      </c>
      <c r="AE1538" s="394">
        <v>0</v>
      </c>
      <c r="AF1538" s="396">
        <v>0</v>
      </c>
      <c r="AG1538" s="393">
        <v>0</v>
      </c>
      <c r="AH1538" s="397" t="s">
        <v>633</v>
      </c>
      <c r="AL1538" s="525" t="s">
        <v>17388</v>
      </c>
      <c r="AM1538" s="513" t="s">
        <v>84</v>
      </c>
      <c r="AN1538" s="508">
        <v>100</v>
      </c>
      <c r="AO1538" s="514">
        <v>1570</v>
      </c>
      <c r="AP1538" s="498">
        <v>1079</v>
      </c>
      <c r="AQ1538" s="515">
        <v>491</v>
      </c>
      <c r="AR1538" s="512" t="s">
        <v>17387</v>
      </c>
      <c r="BA1538" s="338" t="s">
        <v>11376</v>
      </c>
    </row>
    <row r="1539" spans="2:53" ht="16.5" customHeight="1">
      <c r="B1539" s="398" t="s">
        <v>11369</v>
      </c>
      <c r="C1539" s="381" t="s">
        <v>11370</v>
      </c>
      <c r="D1539" s="383">
        <v>1570</v>
      </c>
      <c r="E1539" s="382" t="s">
        <v>11371</v>
      </c>
      <c r="F1539" s="369" t="s">
        <v>11372</v>
      </c>
      <c r="G1539" s="385" t="s">
        <v>10627</v>
      </c>
      <c r="H1539" s="386"/>
      <c r="I1539" s="384" t="s">
        <v>1247</v>
      </c>
      <c r="J1539" s="367" t="s">
        <v>1260</v>
      </c>
      <c r="K1539" s="366" t="s">
        <v>84</v>
      </c>
      <c r="L1539" s="387">
        <v>34</v>
      </c>
      <c r="M1539" s="388" t="s">
        <v>11374</v>
      </c>
      <c r="N1539" s="389">
        <v>100</v>
      </c>
      <c r="O1539" s="390" t="s">
        <v>1182</v>
      </c>
      <c r="P1539" s="373" t="s">
        <v>1182</v>
      </c>
      <c r="Q1539" s="372" t="s">
        <v>3814</v>
      </c>
      <c r="R1539" s="374">
        <v>40</v>
      </c>
      <c r="S1539" s="375">
        <v>30</v>
      </c>
      <c r="T1539" s="392">
        <v>10</v>
      </c>
      <c r="U1539" s="391" t="s">
        <v>11372</v>
      </c>
      <c r="V1539" s="376">
        <v>115.15625</v>
      </c>
      <c r="W1539" s="378">
        <v>116.87499999999999</v>
      </c>
      <c r="X1539" s="377">
        <v>58.554375</v>
      </c>
      <c r="Y1539" s="387" t="s">
        <v>633</v>
      </c>
      <c r="Z1539" s="395" t="s">
        <v>4557</v>
      </c>
      <c r="AA1539" s="380">
        <v>19.600000000000001</v>
      </c>
      <c r="AB1539" s="379" t="s">
        <v>3630</v>
      </c>
      <c r="AC1539" s="380">
        <v>0</v>
      </c>
      <c r="AD1539" s="379" t="s">
        <v>3630</v>
      </c>
      <c r="AE1539" s="394">
        <v>0</v>
      </c>
      <c r="AF1539" s="396">
        <v>0</v>
      </c>
      <c r="AG1539" s="393">
        <v>0</v>
      </c>
      <c r="AH1539" s="397" t="s">
        <v>633</v>
      </c>
      <c r="AL1539" s="525" t="s">
        <v>17389</v>
      </c>
      <c r="AM1539" s="513" t="s">
        <v>84</v>
      </c>
      <c r="AN1539" s="508">
        <v>100</v>
      </c>
      <c r="AO1539" s="514">
        <v>1570</v>
      </c>
      <c r="AP1539" s="498">
        <v>1079</v>
      </c>
      <c r="AQ1539" s="515">
        <v>491</v>
      </c>
      <c r="AR1539" s="512" t="s">
        <v>17390</v>
      </c>
      <c r="BA1539" s="338" t="s">
        <v>11382</v>
      </c>
    </row>
    <row r="1540" spans="2:53" ht="16.5" customHeight="1">
      <c r="B1540" s="398" t="s">
        <v>11377</v>
      </c>
      <c r="C1540" s="381" t="s">
        <v>11378</v>
      </c>
      <c r="D1540" s="383">
        <v>1570</v>
      </c>
      <c r="E1540" s="382" t="s">
        <v>11379</v>
      </c>
      <c r="F1540" s="369" t="s">
        <v>11380</v>
      </c>
      <c r="G1540" s="385" t="s">
        <v>10639</v>
      </c>
      <c r="H1540" s="386"/>
      <c r="I1540" s="384" t="s">
        <v>862</v>
      </c>
      <c r="J1540" s="367" t="s">
        <v>186</v>
      </c>
      <c r="K1540" s="366" t="s">
        <v>84</v>
      </c>
      <c r="L1540" s="387">
        <v>12</v>
      </c>
      <c r="M1540" s="388" t="s">
        <v>11381</v>
      </c>
      <c r="N1540" s="389">
        <v>1000</v>
      </c>
      <c r="O1540" s="390" t="s">
        <v>1348</v>
      </c>
      <c r="P1540" s="373" t="s">
        <v>1349</v>
      </c>
      <c r="Q1540" s="372" t="s">
        <v>3638</v>
      </c>
      <c r="R1540" s="374">
        <v>30</v>
      </c>
      <c r="S1540" s="375">
        <v>25</v>
      </c>
      <c r="T1540" s="392">
        <v>25</v>
      </c>
      <c r="U1540" s="391" t="s">
        <v>11380</v>
      </c>
      <c r="V1540" s="376">
        <v>115.14301634472511</v>
      </c>
      <c r="W1540" s="378">
        <v>116.85735512630015</v>
      </c>
      <c r="X1540" s="377">
        <v>58.549814264487381</v>
      </c>
      <c r="Y1540" s="387">
        <v>58.53</v>
      </c>
      <c r="Z1540" s="395" t="s">
        <v>4557</v>
      </c>
      <c r="AA1540" s="380">
        <v>198</v>
      </c>
      <c r="AB1540" s="379" t="s">
        <v>3630</v>
      </c>
      <c r="AC1540" s="380">
        <v>10</v>
      </c>
      <c r="AD1540" s="379" t="s">
        <v>3630</v>
      </c>
      <c r="AE1540" s="394">
        <v>0</v>
      </c>
      <c r="AF1540" s="396">
        <v>0</v>
      </c>
      <c r="AG1540" s="393">
        <v>0</v>
      </c>
      <c r="AH1540" s="397" t="s">
        <v>633</v>
      </c>
      <c r="AL1540" s="525" t="s">
        <v>17391</v>
      </c>
      <c r="AM1540" s="513" t="s">
        <v>83</v>
      </c>
      <c r="AN1540" s="508">
        <v>100</v>
      </c>
      <c r="AO1540" s="514">
        <v>1570</v>
      </c>
      <c r="AP1540" s="498">
        <v>1570</v>
      </c>
      <c r="AQ1540" s="515">
        <v>0</v>
      </c>
      <c r="AR1540" s="512" t="s">
        <v>17392</v>
      </c>
      <c r="BA1540" s="338" t="s">
        <v>11384</v>
      </c>
    </row>
    <row r="1541" spans="2:53" ht="16.5" customHeight="1">
      <c r="B1541" s="398" t="s">
        <v>11377</v>
      </c>
      <c r="C1541" s="381" t="s">
        <v>11378</v>
      </c>
      <c r="D1541" s="383">
        <v>1570</v>
      </c>
      <c r="E1541" s="382" t="s">
        <v>633</v>
      </c>
      <c r="F1541" s="369" t="s">
        <v>11380</v>
      </c>
      <c r="G1541" s="385" t="s">
        <v>11379</v>
      </c>
      <c r="H1541" s="386"/>
      <c r="I1541" s="384" t="s">
        <v>875</v>
      </c>
      <c r="J1541" s="367" t="s">
        <v>1401</v>
      </c>
      <c r="K1541" s="366" t="s">
        <v>83</v>
      </c>
      <c r="L1541" s="387">
        <v>45</v>
      </c>
      <c r="M1541" s="388" t="s">
        <v>11383</v>
      </c>
      <c r="N1541" s="389">
        <v>1000</v>
      </c>
      <c r="O1541" s="390" t="s">
        <v>1182</v>
      </c>
      <c r="P1541" s="373" t="s">
        <v>1182</v>
      </c>
      <c r="Q1541" s="372" t="s">
        <v>3814</v>
      </c>
      <c r="R1541" s="374">
        <v>25</v>
      </c>
      <c r="S1541" s="375">
        <v>35</v>
      </c>
      <c r="T1541" s="392">
        <v>20</v>
      </c>
      <c r="U1541" s="391" t="s">
        <v>11380</v>
      </c>
      <c r="V1541" s="376">
        <v>115.14481707317073</v>
      </c>
      <c r="W1541" s="378">
        <v>116.85975609756098</v>
      </c>
      <c r="X1541" s="377">
        <v>58.197713414634144</v>
      </c>
      <c r="Y1541" s="387" t="s">
        <v>633</v>
      </c>
      <c r="Z1541" s="395" t="s">
        <v>4557</v>
      </c>
      <c r="AA1541" s="380">
        <v>196</v>
      </c>
      <c r="AB1541" s="379" t="s">
        <v>3630</v>
      </c>
      <c r="AC1541" s="380">
        <v>3</v>
      </c>
      <c r="AD1541" s="379" t="s">
        <v>3630</v>
      </c>
      <c r="AE1541" s="394">
        <v>0</v>
      </c>
      <c r="AF1541" s="396">
        <v>15.045999999999999</v>
      </c>
      <c r="AG1541" s="393">
        <v>0</v>
      </c>
      <c r="AH1541" s="397" t="s">
        <v>8319</v>
      </c>
      <c r="AL1541" s="525" t="s">
        <v>17393</v>
      </c>
      <c r="AM1541" s="513" t="s">
        <v>83</v>
      </c>
      <c r="AN1541" s="508">
        <v>100</v>
      </c>
      <c r="AO1541" s="514">
        <v>1570</v>
      </c>
      <c r="AP1541" s="498">
        <v>1570</v>
      </c>
      <c r="AQ1541" s="515">
        <v>0</v>
      </c>
      <c r="AR1541" s="512" t="s">
        <v>17394</v>
      </c>
      <c r="BA1541" s="338" t="s">
        <v>11390</v>
      </c>
    </row>
    <row r="1542" spans="2:53" ht="16.5" customHeight="1">
      <c r="B1542" s="398" t="s">
        <v>11385</v>
      </c>
      <c r="C1542" s="381" t="s">
        <v>11386</v>
      </c>
      <c r="D1542" s="383">
        <v>1570</v>
      </c>
      <c r="E1542" s="382" t="s">
        <v>633</v>
      </c>
      <c r="F1542" s="369" t="s">
        <v>11387</v>
      </c>
      <c r="G1542" s="385" t="s">
        <v>11388</v>
      </c>
      <c r="H1542" s="386"/>
      <c r="I1542" s="384" t="s">
        <v>1138</v>
      </c>
      <c r="J1542" s="367" t="s">
        <v>643</v>
      </c>
      <c r="K1542" s="366" t="s">
        <v>83</v>
      </c>
      <c r="L1542" s="387">
        <v>16</v>
      </c>
      <c r="M1542" s="388" t="s">
        <v>11389</v>
      </c>
      <c r="N1542" s="389">
        <v>1000</v>
      </c>
      <c r="O1542" s="390" t="s">
        <v>1182</v>
      </c>
      <c r="P1542" s="373" t="s">
        <v>1182</v>
      </c>
      <c r="Q1542" s="372" t="s">
        <v>3638</v>
      </c>
      <c r="R1542" s="374">
        <v>25</v>
      </c>
      <c r="S1542" s="375">
        <v>35</v>
      </c>
      <c r="T1542" s="392">
        <v>30</v>
      </c>
      <c r="U1542" s="391" t="s">
        <v>11387</v>
      </c>
      <c r="V1542" s="376">
        <v>115.13888888888889</v>
      </c>
      <c r="W1542" s="378">
        <v>116.85185185185185</v>
      </c>
      <c r="X1542" s="377">
        <v>58.194629629629631</v>
      </c>
      <c r="Y1542" s="387" t="s">
        <v>633</v>
      </c>
      <c r="Z1542" s="395" t="s">
        <v>4557</v>
      </c>
      <c r="AA1542" s="380">
        <v>98</v>
      </c>
      <c r="AB1542" s="379" t="s">
        <v>3630</v>
      </c>
      <c r="AC1542" s="380">
        <v>0</v>
      </c>
      <c r="AD1542" s="379" t="s">
        <v>3630</v>
      </c>
      <c r="AE1542" s="394">
        <v>0</v>
      </c>
      <c r="AF1542" s="396">
        <v>0</v>
      </c>
      <c r="AG1542" s="393">
        <v>0</v>
      </c>
      <c r="AH1542" s="397" t="s">
        <v>633</v>
      </c>
      <c r="AL1542" s="525" t="s">
        <v>17395</v>
      </c>
      <c r="AM1542" s="513" t="s">
        <v>83</v>
      </c>
      <c r="AN1542" s="508">
        <v>100</v>
      </c>
      <c r="AO1542" s="514">
        <v>1570</v>
      </c>
      <c r="AP1542" s="498">
        <v>1570</v>
      </c>
      <c r="AQ1542" s="515">
        <v>0</v>
      </c>
      <c r="AR1542" s="512" t="s">
        <v>17394</v>
      </c>
      <c r="BA1542" s="338" t="s">
        <v>11392</v>
      </c>
    </row>
    <row r="1543" spans="2:53" ht="16.5" customHeight="1">
      <c r="B1543" s="398" t="s">
        <v>11385</v>
      </c>
      <c r="C1543" s="381" t="s">
        <v>11386</v>
      </c>
      <c r="D1543" s="383">
        <v>1570</v>
      </c>
      <c r="E1543" s="382" t="s">
        <v>633</v>
      </c>
      <c r="F1543" s="369" t="s">
        <v>11387</v>
      </c>
      <c r="G1543" s="385" t="s">
        <v>11388</v>
      </c>
      <c r="H1543" s="386"/>
      <c r="I1543" s="384" t="s">
        <v>324</v>
      </c>
      <c r="J1543" s="367" t="s">
        <v>998</v>
      </c>
      <c r="K1543" s="366" t="s">
        <v>83</v>
      </c>
      <c r="L1543" s="387">
        <v>14</v>
      </c>
      <c r="M1543" s="388" t="s">
        <v>11391</v>
      </c>
      <c r="N1543" s="389">
        <v>1000</v>
      </c>
      <c r="O1543" s="390" t="s">
        <v>1348</v>
      </c>
      <c r="P1543" s="373" t="s">
        <v>1348</v>
      </c>
      <c r="Q1543" s="372" t="s">
        <v>3638</v>
      </c>
      <c r="R1543" s="374">
        <v>20</v>
      </c>
      <c r="S1543" s="375">
        <v>30</v>
      </c>
      <c r="T1543" s="392">
        <v>30</v>
      </c>
      <c r="U1543" s="391" t="s">
        <v>11387</v>
      </c>
      <c r="V1543" s="376">
        <v>115.13733497030461</v>
      </c>
      <c r="W1543" s="378">
        <v>116.84977996040614</v>
      </c>
      <c r="X1543" s="377">
        <v>58.196442534644625</v>
      </c>
      <c r="Y1543" s="387" t="s">
        <v>633</v>
      </c>
      <c r="Z1543" s="395" t="s">
        <v>4557</v>
      </c>
      <c r="AA1543" s="380">
        <v>198</v>
      </c>
      <c r="AB1543" s="379" t="s">
        <v>3630</v>
      </c>
      <c r="AC1543" s="380">
        <v>10</v>
      </c>
      <c r="AD1543" s="379" t="s">
        <v>3630</v>
      </c>
      <c r="AE1543" s="394">
        <v>0</v>
      </c>
      <c r="AF1543" s="396">
        <v>0</v>
      </c>
      <c r="AG1543" s="393">
        <v>0</v>
      </c>
      <c r="AH1543" s="397" t="s">
        <v>633</v>
      </c>
      <c r="AL1543" s="525" t="s">
        <v>17396</v>
      </c>
      <c r="AM1543" s="513" t="s">
        <v>83</v>
      </c>
      <c r="AN1543" s="508">
        <v>100</v>
      </c>
      <c r="AO1543" s="514">
        <v>1570</v>
      </c>
      <c r="AP1543" s="498">
        <v>1570</v>
      </c>
      <c r="AQ1543" s="515">
        <v>0</v>
      </c>
      <c r="AR1543" s="512" t="s">
        <v>17394</v>
      </c>
      <c r="BA1543" s="338" t="s">
        <v>11397</v>
      </c>
    </row>
    <row r="1544" spans="2:53" ht="16.5" customHeight="1">
      <c r="B1544" s="398" t="s">
        <v>11393</v>
      </c>
      <c r="C1544" s="381" t="s">
        <v>11394</v>
      </c>
      <c r="D1544" s="383">
        <v>1570</v>
      </c>
      <c r="E1544" s="382" t="s">
        <v>633</v>
      </c>
      <c r="F1544" s="369" t="s">
        <v>11150</v>
      </c>
      <c r="G1544" s="385" t="s">
        <v>11395</v>
      </c>
      <c r="H1544" s="386"/>
      <c r="I1544" s="384" t="s">
        <v>332</v>
      </c>
      <c r="J1544" s="367" t="s">
        <v>156</v>
      </c>
      <c r="K1544" s="366" t="s">
        <v>83</v>
      </c>
      <c r="L1544" s="387">
        <v>8</v>
      </c>
      <c r="M1544" s="388" t="s">
        <v>11396</v>
      </c>
      <c r="N1544" s="389">
        <v>300</v>
      </c>
      <c r="O1544" s="390" t="s">
        <v>1348</v>
      </c>
      <c r="P1544" s="373" t="s">
        <v>1348</v>
      </c>
      <c r="Q1544" s="372" t="s">
        <v>3638</v>
      </c>
      <c r="R1544" s="374">
        <v>25</v>
      </c>
      <c r="S1544" s="375">
        <v>45</v>
      </c>
      <c r="T1544" s="392">
        <v>30</v>
      </c>
      <c r="U1544" s="391" t="s">
        <v>11150</v>
      </c>
      <c r="V1544" s="376">
        <v>115.1334822124105</v>
      </c>
      <c r="W1544" s="378">
        <v>116.84464294988067</v>
      </c>
      <c r="X1544" s="377">
        <v>58.195937418854413</v>
      </c>
      <c r="Y1544" s="387" t="s">
        <v>633</v>
      </c>
      <c r="Z1544" s="395" t="s">
        <v>4557</v>
      </c>
      <c r="AA1544" s="380">
        <v>-2</v>
      </c>
      <c r="AB1544" s="379" t="s">
        <v>3630</v>
      </c>
      <c r="AC1544" s="380">
        <v>0</v>
      </c>
      <c r="AD1544" s="379" t="s">
        <v>3630</v>
      </c>
      <c r="AE1544" s="394">
        <v>0</v>
      </c>
      <c r="AF1544" s="396">
        <v>0</v>
      </c>
      <c r="AG1544" s="393">
        <v>0</v>
      </c>
      <c r="AH1544" s="397" t="s">
        <v>633</v>
      </c>
      <c r="AL1544" s="525" t="s">
        <v>17397</v>
      </c>
      <c r="AM1544" s="513" t="s">
        <v>83</v>
      </c>
      <c r="AN1544" s="508">
        <v>100</v>
      </c>
      <c r="AO1544" s="514">
        <v>1570</v>
      </c>
      <c r="AP1544" s="498">
        <v>1570</v>
      </c>
      <c r="AQ1544" s="515">
        <v>0</v>
      </c>
      <c r="AR1544" s="512" t="s">
        <v>17394</v>
      </c>
      <c r="BA1544" s="338" t="s">
        <v>11398</v>
      </c>
    </row>
    <row r="1545" spans="2:53" ht="16.5" customHeight="1">
      <c r="B1545" s="398" t="s">
        <v>11393</v>
      </c>
      <c r="C1545" s="381" t="s">
        <v>11394</v>
      </c>
      <c r="D1545" s="383">
        <v>1570</v>
      </c>
      <c r="E1545" s="382" t="s">
        <v>633</v>
      </c>
      <c r="F1545" s="369" t="s">
        <v>11150</v>
      </c>
      <c r="G1545" s="385" t="s">
        <v>11395</v>
      </c>
      <c r="H1545" s="386"/>
      <c r="I1545" s="384" t="s">
        <v>332</v>
      </c>
      <c r="J1545" s="367" t="s">
        <v>182</v>
      </c>
      <c r="K1545" s="366" t="s">
        <v>83</v>
      </c>
      <c r="L1545" s="387">
        <v>10</v>
      </c>
      <c r="M1545" s="388" t="s">
        <v>11396</v>
      </c>
      <c r="N1545" s="389">
        <v>300</v>
      </c>
      <c r="O1545" s="390" t="s">
        <v>1348</v>
      </c>
      <c r="P1545" s="373" t="s">
        <v>1348</v>
      </c>
      <c r="Q1545" s="372" t="s">
        <v>3638</v>
      </c>
      <c r="R1545" s="374">
        <v>25</v>
      </c>
      <c r="S1545" s="375">
        <v>45</v>
      </c>
      <c r="T1545" s="392">
        <v>30</v>
      </c>
      <c r="U1545" s="391" t="s">
        <v>11150</v>
      </c>
      <c r="V1545" s="376">
        <v>115.1334822124105</v>
      </c>
      <c r="W1545" s="378">
        <v>116.84464294988067</v>
      </c>
      <c r="X1545" s="377">
        <v>58.195937418854413</v>
      </c>
      <c r="Y1545" s="387" t="s">
        <v>633</v>
      </c>
      <c r="Z1545" s="395" t="s">
        <v>4557</v>
      </c>
      <c r="AA1545" s="380">
        <v>-2</v>
      </c>
      <c r="AB1545" s="379" t="s">
        <v>3630</v>
      </c>
      <c r="AC1545" s="380">
        <v>0</v>
      </c>
      <c r="AD1545" s="379" t="s">
        <v>3630</v>
      </c>
      <c r="AE1545" s="394">
        <v>0</v>
      </c>
      <c r="AF1545" s="396">
        <v>0</v>
      </c>
      <c r="AG1545" s="393">
        <v>0</v>
      </c>
      <c r="AH1545" s="397" t="s">
        <v>633</v>
      </c>
      <c r="AL1545" s="525" t="s">
        <v>17398</v>
      </c>
      <c r="AM1545" s="513" t="s">
        <v>84</v>
      </c>
      <c r="AN1545" s="508">
        <v>100</v>
      </c>
      <c r="AO1545" s="514">
        <v>1570</v>
      </c>
      <c r="AP1545" s="498">
        <v>1076</v>
      </c>
      <c r="AQ1545" s="515">
        <v>494</v>
      </c>
      <c r="AR1545" s="512" t="s">
        <v>17399</v>
      </c>
      <c r="BA1545" s="338" t="s">
        <v>11404</v>
      </c>
    </row>
    <row r="1546" spans="2:53" ht="16.5" customHeight="1">
      <c r="B1546" s="398" t="s">
        <v>11399</v>
      </c>
      <c r="C1546" s="381" t="s">
        <v>11400</v>
      </c>
      <c r="D1546" s="383">
        <v>1570</v>
      </c>
      <c r="E1546" s="382" t="s">
        <v>11401</v>
      </c>
      <c r="F1546" s="369" t="s">
        <v>11402</v>
      </c>
      <c r="G1546" s="385" t="s">
        <v>11401</v>
      </c>
      <c r="H1546" s="386"/>
      <c r="I1546" s="384" t="s">
        <v>330</v>
      </c>
      <c r="J1546" s="367" t="s">
        <v>76</v>
      </c>
      <c r="K1546" s="366" t="s">
        <v>84</v>
      </c>
      <c r="L1546" s="387">
        <v>40</v>
      </c>
      <c r="M1546" s="388" t="s">
        <v>11403</v>
      </c>
      <c r="N1546" s="389">
        <v>200</v>
      </c>
      <c r="O1546" s="390" t="s">
        <v>1350</v>
      </c>
      <c r="P1546" s="373" t="s">
        <v>1350</v>
      </c>
      <c r="Q1546" s="372" t="s">
        <v>3638</v>
      </c>
      <c r="R1546" s="374">
        <v>30</v>
      </c>
      <c r="S1546" s="375">
        <v>20</v>
      </c>
      <c r="T1546" s="392">
        <v>30</v>
      </c>
      <c r="U1546" s="391" t="s">
        <v>11402</v>
      </c>
      <c r="V1546" s="376">
        <v>114.91792034164119</v>
      </c>
      <c r="W1546" s="378">
        <v>116.54354717912845</v>
      </c>
      <c r="X1546" s="377">
        <v>58.444266239615182</v>
      </c>
      <c r="Y1546" s="387" t="s">
        <v>633</v>
      </c>
      <c r="Z1546" s="395" t="s">
        <v>7853</v>
      </c>
      <c r="AA1546" s="380">
        <v>36</v>
      </c>
      <c r="AB1546" s="379" t="s">
        <v>3630</v>
      </c>
      <c r="AC1546" s="380">
        <v>0</v>
      </c>
      <c r="AD1546" s="379" t="s">
        <v>3630</v>
      </c>
      <c r="AE1546" s="394">
        <v>0</v>
      </c>
      <c r="AF1546" s="396">
        <v>0</v>
      </c>
      <c r="AG1546" s="393">
        <v>0</v>
      </c>
      <c r="AH1546" s="397" t="s">
        <v>633</v>
      </c>
      <c r="AL1546" s="525" t="s">
        <v>17400</v>
      </c>
      <c r="AM1546" s="513" t="s">
        <v>84</v>
      </c>
      <c r="AN1546" s="508">
        <v>100</v>
      </c>
      <c r="AO1546" s="514">
        <v>1570</v>
      </c>
      <c r="AP1546" s="498">
        <v>1078</v>
      </c>
      <c r="AQ1546" s="515">
        <v>492</v>
      </c>
      <c r="AR1546" s="512" t="s">
        <v>17401</v>
      </c>
      <c r="BA1546" s="338" t="s">
        <v>11410</v>
      </c>
    </row>
    <row r="1547" spans="2:53" ht="16.5" customHeight="1">
      <c r="B1547" s="398" t="s">
        <v>11405</v>
      </c>
      <c r="C1547" s="381" t="s">
        <v>11406</v>
      </c>
      <c r="D1547" s="383">
        <v>1570</v>
      </c>
      <c r="E1547" s="382" t="s">
        <v>11407</v>
      </c>
      <c r="F1547" s="369" t="s">
        <v>11408</v>
      </c>
      <c r="G1547" s="385" t="s">
        <v>10835</v>
      </c>
      <c r="H1547" s="386"/>
      <c r="I1547" s="384" t="s">
        <v>404</v>
      </c>
      <c r="J1547" s="367" t="s">
        <v>1496</v>
      </c>
      <c r="K1547" s="366" t="s">
        <v>84</v>
      </c>
      <c r="L1547" s="387">
        <v>65</v>
      </c>
      <c r="M1547" s="388" t="s">
        <v>11409</v>
      </c>
      <c r="N1547" s="389">
        <v>1000</v>
      </c>
      <c r="O1547" s="390" t="s">
        <v>1182</v>
      </c>
      <c r="P1547" s="373" t="s">
        <v>1182</v>
      </c>
      <c r="Q1547" s="372" t="s">
        <v>3814</v>
      </c>
      <c r="R1547" s="374">
        <v>30</v>
      </c>
      <c r="S1547" s="375">
        <v>30</v>
      </c>
      <c r="T1547" s="392">
        <v>20</v>
      </c>
      <c r="U1547" s="391" t="s">
        <v>11408</v>
      </c>
      <c r="V1547" s="376">
        <v>115.11363636363636</v>
      </c>
      <c r="W1547" s="378">
        <v>116.81818181818181</v>
      </c>
      <c r="X1547" s="377">
        <v>58.534090909090907</v>
      </c>
      <c r="Y1547" s="387" t="s">
        <v>633</v>
      </c>
      <c r="Z1547" s="395" t="s">
        <v>4557</v>
      </c>
      <c r="AA1547" s="380">
        <v>195</v>
      </c>
      <c r="AB1547" s="379" t="s">
        <v>3630</v>
      </c>
      <c r="AC1547" s="380">
        <v>10</v>
      </c>
      <c r="AD1547" s="379" t="s">
        <v>3630</v>
      </c>
      <c r="AE1547" s="394">
        <v>0</v>
      </c>
      <c r="AF1547" s="396">
        <v>18.795000000000002</v>
      </c>
      <c r="AG1547" s="393">
        <v>0</v>
      </c>
      <c r="AH1547" s="397" t="s">
        <v>11180</v>
      </c>
      <c r="AL1547" s="525" t="s">
        <v>17402</v>
      </c>
      <c r="AM1547" s="513" t="s">
        <v>84</v>
      </c>
      <c r="AN1547" s="508">
        <v>100</v>
      </c>
      <c r="AO1547" s="514">
        <v>1570</v>
      </c>
      <c r="AP1547" s="498">
        <v>1076</v>
      </c>
      <c r="AQ1547" s="515">
        <v>494</v>
      </c>
      <c r="AR1547" s="512" t="s">
        <v>17403</v>
      </c>
      <c r="BA1547" s="338" t="s">
        <v>11415</v>
      </c>
    </row>
    <row r="1548" spans="2:53" ht="16.5" customHeight="1">
      <c r="B1548" s="398" t="s">
        <v>11411</v>
      </c>
      <c r="C1548" s="381" t="s">
        <v>11412</v>
      </c>
      <c r="D1548" s="383">
        <v>1570</v>
      </c>
      <c r="E1548" s="382" t="s">
        <v>11413</v>
      </c>
      <c r="F1548" s="369" t="s">
        <v>11336</v>
      </c>
      <c r="G1548" s="385" t="s">
        <v>11413</v>
      </c>
      <c r="H1548" s="386"/>
      <c r="I1548" s="384" t="s">
        <v>324</v>
      </c>
      <c r="J1548" s="367" t="s">
        <v>935</v>
      </c>
      <c r="K1548" s="366" t="s">
        <v>84</v>
      </c>
      <c r="L1548" s="387">
        <v>13</v>
      </c>
      <c r="M1548" s="388" t="s">
        <v>11414</v>
      </c>
      <c r="N1548" s="389">
        <v>1000</v>
      </c>
      <c r="O1548" s="390" t="s">
        <v>1348</v>
      </c>
      <c r="P1548" s="373" t="s">
        <v>1348</v>
      </c>
      <c r="Q1548" s="372" t="s">
        <v>3638</v>
      </c>
      <c r="R1548" s="374">
        <v>30</v>
      </c>
      <c r="S1548" s="375">
        <v>25</v>
      </c>
      <c r="T1548" s="392">
        <v>25</v>
      </c>
      <c r="U1548" s="391" t="s">
        <v>11336</v>
      </c>
      <c r="V1548" s="376">
        <v>114.88353826681914</v>
      </c>
      <c r="W1548" s="378">
        <v>116.49197406689538</v>
      </c>
      <c r="X1548" s="377">
        <v>58.427243833142754</v>
      </c>
      <c r="Y1548" s="387" t="s">
        <v>633</v>
      </c>
      <c r="Z1548" s="395" t="s">
        <v>4557</v>
      </c>
      <c r="AA1548" s="380">
        <v>198</v>
      </c>
      <c r="AB1548" s="379" t="s">
        <v>3630</v>
      </c>
      <c r="AC1548" s="380">
        <v>10</v>
      </c>
      <c r="AD1548" s="379" t="s">
        <v>3630</v>
      </c>
      <c r="AE1548" s="394">
        <v>0</v>
      </c>
      <c r="AF1548" s="396">
        <v>0</v>
      </c>
      <c r="AG1548" s="393">
        <v>0</v>
      </c>
      <c r="AH1548" s="397" t="s">
        <v>633</v>
      </c>
      <c r="AL1548" s="525" t="s">
        <v>17404</v>
      </c>
      <c r="AM1548" s="513" t="s">
        <v>84</v>
      </c>
      <c r="AN1548" s="508">
        <v>100</v>
      </c>
      <c r="AO1548" s="514">
        <v>1570</v>
      </c>
      <c r="AP1548" s="498">
        <v>1078</v>
      </c>
      <c r="AQ1548" s="515">
        <v>492</v>
      </c>
      <c r="AR1548" s="512" t="s">
        <v>17405</v>
      </c>
      <c r="BA1548" s="338" t="s">
        <v>11420</v>
      </c>
    </row>
    <row r="1549" spans="2:53" ht="16.5" customHeight="1">
      <c r="B1549" s="398" t="s">
        <v>11416</v>
      </c>
      <c r="C1549" s="381" t="s">
        <v>11417</v>
      </c>
      <c r="D1549" s="383">
        <v>1570</v>
      </c>
      <c r="E1549" s="382" t="s">
        <v>11337</v>
      </c>
      <c r="F1549" s="369" t="s">
        <v>11418</v>
      </c>
      <c r="G1549" s="385" t="s">
        <v>11270</v>
      </c>
      <c r="H1549" s="386"/>
      <c r="I1549" s="384" t="s">
        <v>342</v>
      </c>
      <c r="J1549" s="367" t="s">
        <v>798</v>
      </c>
      <c r="K1549" s="366" t="s">
        <v>84</v>
      </c>
      <c r="L1549" s="387">
        <v>11</v>
      </c>
      <c r="M1549" s="388" t="s">
        <v>11419</v>
      </c>
      <c r="N1549" s="389">
        <v>1000</v>
      </c>
      <c r="O1549" s="390" t="s">
        <v>1182</v>
      </c>
      <c r="P1549" s="373" t="s">
        <v>1182</v>
      </c>
      <c r="Q1549" s="372" t="s">
        <v>3814</v>
      </c>
      <c r="R1549" s="374">
        <v>30</v>
      </c>
      <c r="S1549" s="375">
        <v>20</v>
      </c>
      <c r="T1549" s="392">
        <v>20</v>
      </c>
      <c r="U1549" s="391" t="s">
        <v>11418</v>
      </c>
      <c r="V1549" s="376">
        <v>115.08928571428571</v>
      </c>
      <c r="W1549" s="378">
        <v>116.78571428571428</v>
      </c>
      <c r="X1549" s="377">
        <v>58.522500000000008</v>
      </c>
      <c r="Y1549" s="387" t="s">
        <v>633</v>
      </c>
      <c r="Z1549" s="395" t="s">
        <v>4557</v>
      </c>
      <c r="AA1549" s="380">
        <v>291</v>
      </c>
      <c r="AB1549" s="379" t="s">
        <v>3630</v>
      </c>
      <c r="AC1549" s="380">
        <v>3</v>
      </c>
      <c r="AD1549" s="379" t="s">
        <v>3630</v>
      </c>
      <c r="AE1549" s="394">
        <v>0</v>
      </c>
      <c r="AF1549" s="396">
        <v>0</v>
      </c>
      <c r="AG1549" s="393">
        <v>0</v>
      </c>
      <c r="AH1549" s="397" t="s">
        <v>633</v>
      </c>
      <c r="AL1549" s="525" t="s">
        <v>17406</v>
      </c>
      <c r="AM1549" s="513" t="s">
        <v>84</v>
      </c>
      <c r="AN1549" s="508">
        <v>100</v>
      </c>
      <c r="AO1549" s="514">
        <v>1570</v>
      </c>
      <c r="AP1549" s="498">
        <v>1078</v>
      </c>
      <c r="AQ1549" s="515">
        <v>492</v>
      </c>
      <c r="AR1549" s="512" t="s">
        <v>17360</v>
      </c>
      <c r="BA1549" s="338" t="s">
        <v>11425</v>
      </c>
    </row>
    <row r="1550" spans="2:53" ht="16.5" customHeight="1">
      <c r="B1550" s="398" t="s">
        <v>11421</v>
      </c>
      <c r="C1550" s="381" t="s">
        <v>11422</v>
      </c>
      <c r="D1550" s="383">
        <v>1570</v>
      </c>
      <c r="E1550" s="382" t="s">
        <v>11423</v>
      </c>
      <c r="F1550" s="369" t="s">
        <v>11301</v>
      </c>
      <c r="G1550" s="385" t="s">
        <v>11300</v>
      </c>
      <c r="H1550" s="386"/>
      <c r="I1550" s="384" t="s">
        <v>357</v>
      </c>
      <c r="J1550" s="367" t="s">
        <v>761</v>
      </c>
      <c r="K1550" s="366" t="s">
        <v>84</v>
      </c>
      <c r="L1550" s="387">
        <v>17</v>
      </c>
      <c r="M1550" s="388" t="s">
        <v>11424</v>
      </c>
      <c r="N1550" s="389">
        <v>700</v>
      </c>
      <c r="O1550" s="390" t="s">
        <v>1350</v>
      </c>
      <c r="P1550" s="373" t="s">
        <v>1351</v>
      </c>
      <c r="Q1550" s="372" t="s">
        <v>3638</v>
      </c>
      <c r="R1550" s="374">
        <v>30</v>
      </c>
      <c r="S1550" s="375">
        <v>30</v>
      </c>
      <c r="T1550" s="392">
        <v>20</v>
      </c>
      <c r="U1550" s="391" t="s">
        <v>11301</v>
      </c>
      <c r="V1550" s="376">
        <v>115.05692037797537</v>
      </c>
      <c r="W1550" s="378">
        <v>116.74256050396717</v>
      </c>
      <c r="X1550" s="377">
        <v>58.510259559028732</v>
      </c>
      <c r="Y1550" s="387">
        <v>60.01</v>
      </c>
      <c r="Z1550" s="395" t="s">
        <v>3639</v>
      </c>
      <c r="AA1550" s="380">
        <v>140</v>
      </c>
      <c r="AB1550" s="379" t="s">
        <v>3630</v>
      </c>
      <c r="AC1550" s="380">
        <v>10</v>
      </c>
      <c r="AD1550" s="379" t="s">
        <v>3630</v>
      </c>
      <c r="AE1550" s="394">
        <v>0</v>
      </c>
      <c r="AF1550" s="396">
        <v>0</v>
      </c>
      <c r="AG1550" s="393">
        <v>0</v>
      </c>
      <c r="AH1550" s="397" t="s">
        <v>633</v>
      </c>
      <c r="AL1550" s="525" t="s">
        <v>17407</v>
      </c>
      <c r="AM1550" s="513" t="s">
        <v>84</v>
      </c>
      <c r="AN1550" s="508">
        <v>100</v>
      </c>
      <c r="AO1550" s="514">
        <v>1570</v>
      </c>
      <c r="AP1550" s="498">
        <v>1078</v>
      </c>
      <c r="AQ1550" s="515">
        <v>492</v>
      </c>
      <c r="AR1550" s="512" t="s">
        <v>17408</v>
      </c>
      <c r="BA1550" s="338" t="s">
        <v>11432</v>
      </c>
    </row>
    <row r="1551" spans="2:53" ht="16.5" customHeight="1">
      <c r="B1551" s="398" t="s">
        <v>11426</v>
      </c>
      <c r="C1551" s="381" t="s">
        <v>11427</v>
      </c>
      <c r="D1551" s="383">
        <v>1570</v>
      </c>
      <c r="E1551" s="382" t="s">
        <v>11428</v>
      </c>
      <c r="F1551" s="369" t="s">
        <v>11281</v>
      </c>
      <c r="G1551" s="385" t="s">
        <v>11429</v>
      </c>
      <c r="H1551" s="386"/>
      <c r="I1551" s="384" t="s">
        <v>879</v>
      </c>
      <c r="J1551" s="367" t="s">
        <v>838</v>
      </c>
      <c r="K1551" s="366" t="s">
        <v>84</v>
      </c>
      <c r="L1551" s="387">
        <v>30</v>
      </c>
      <c r="M1551" s="388" t="s">
        <v>11431</v>
      </c>
      <c r="N1551" s="389">
        <v>1000</v>
      </c>
      <c r="O1551" s="390" t="s">
        <v>1182</v>
      </c>
      <c r="P1551" s="373" t="s">
        <v>1182</v>
      </c>
      <c r="Q1551" s="372" t="s">
        <v>3814</v>
      </c>
      <c r="R1551" s="374">
        <v>35</v>
      </c>
      <c r="S1551" s="375">
        <v>25</v>
      </c>
      <c r="T1551" s="392">
        <v>20</v>
      </c>
      <c r="U1551" s="391" t="s">
        <v>11281</v>
      </c>
      <c r="V1551" s="376">
        <v>115.078125</v>
      </c>
      <c r="W1551" s="378">
        <v>116.77083333333333</v>
      </c>
      <c r="X1551" s="377">
        <v>58.520520833333329</v>
      </c>
      <c r="Y1551" s="387" t="s">
        <v>633</v>
      </c>
      <c r="Z1551" s="395" t="s">
        <v>4557</v>
      </c>
      <c r="AA1551" s="380">
        <v>196</v>
      </c>
      <c r="AB1551" s="379" t="s">
        <v>3630</v>
      </c>
      <c r="AC1551" s="380">
        <v>10</v>
      </c>
      <c r="AD1551" s="379" t="s">
        <v>3630</v>
      </c>
      <c r="AE1551" s="394">
        <v>0</v>
      </c>
      <c r="AF1551" s="396">
        <v>0</v>
      </c>
      <c r="AG1551" s="393">
        <v>0</v>
      </c>
      <c r="AH1551" s="397" t="s">
        <v>633</v>
      </c>
      <c r="AL1551" s="525" t="s">
        <v>17409</v>
      </c>
      <c r="AM1551" s="513" t="s">
        <v>83</v>
      </c>
      <c r="AN1551" s="508">
        <v>100</v>
      </c>
      <c r="AO1551" s="514">
        <v>1570</v>
      </c>
      <c r="AP1551" s="498">
        <v>1570</v>
      </c>
      <c r="AQ1551" s="515">
        <v>0</v>
      </c>
      <c r="AR1551" s="512" t="s">
        <v>17410</v>
      </c>
      <c r="BA1551" s="338" t="s">
        <v>11437</v>
      </c>
    </row>
    <row r="1552" spans="2:53" ht="16.5" customHeight="1">
      <c r="B1552" s="398" t="s">
        <v>11433</v>
      </c>
      <c r="C1552" s="381" t="s">
        <v>11434</v>
      </c>
      <c r="D1552" s="383">
        <v>1570</v>
      </c>
      <c r="E1552" s="382" t="s">
        <v>633</v>
      </c>
      <c r="F1552" s="369" t="s">
        <v>11301</v>
      </c>
      <c r="G1552" s="385" t="s">
        <v>11435</v>
      </c>
      <c r="H1552" s="386"/>
      <c r="I1552" s="384" t="s">
        <v>1247</v>
      </c>
      <c r="J1552" s="367" t="s">
        <v>1453</v>
      </c>
      <c r="K1552" s="366" t="s">
        <v>83</v>
      </c>
      <c r="L1552" s="387">
        <v>26</v>
      </c>
      <c r="M1552" s="388" t="s">
        <v>11436</v>
      </c>
      <c r="N1552" s="389">
        <v>100</v>
      </c>
      <c r="O1552" s="390" t="s">
        <v>1182</v>
      </c>
      <c r="P1552" s="373" t="s">
        <v>1182</v>
      </c>
      <c r="Q1552" s="372" t="s">
        <v>3814</v>
      </c>
      <c r="R1552" s="374">
        <v>25</v>
      </c>
      <c r="S1552" s="375">
        <v>40</v>
      </c>
      <c r="T1552" s="392">
        <v>15</v>
      </c>
      <c r="U1552" s="391" t="s">
        <v>11301</v>
      </c>
      <c r="V1552" s="376">
        <v>115.0588905775076</v>
      </c>
      <c r="W1552" s="378">
        <v>116.7451874366768</v>
      </c>
      <c r="X1552" s="377">
        <v>58.157960992907796</v>
      </c>
      <c r="Y1552" s="387" t="s">
        <v>633</v>
      </c>
      <c r="Z1552" s="395" t="s">
        <v>4557</v>
      </c>
      <c r="AA1552" s="380">
        <v>19.600000000000001</v>
      </c>
      <c r="AB1552" s="379" t="s">
        <v>3630</v>
      </c>
      <c r="AC1552" s="380">
        <v>0</v>
      </c>
      <c r="AD1552" s="379" t="s">
        <v>3630</v>
      </c>
      <c r="AE1552" s="394">
        <v>0</v>
      </c>
      <c r="AF1552" s="396">
        <v>1.69</v>
      </c>
      <c r="AG1552" s="393">
        <v>0</v>
      </c>
      <c r="AH1552" s="397" t="s">
        <v>10548</v>
      </c>
      <c r="AL1552" s="525" t="s">
        <v>17411</v>
      </c>
      <c r="AM1552" s="513" t="s">
        <v>83</v>
      </c>
      <c r="AN1552" s="508">
        <v>100</v>
      </c>
      <c r="AO1552" s="514">
        <v>1570</v>
      </c>
      <c r="AP1552" s="498">
        <v>1570</v>
      </c>
      <c r="AQ1552" s="515">
        <v>0</v>
      </c>
      <c r="AR1552" s="512" t="s">
        <v>17412</v>
      </c>
      <c r="BA1552" s="338" t="s">
        <v>11443</v>
      </c>
    </row>
    <row r="1553" spans="2:53" ht="16.5" customHeight="1">
      <c r="B1553" s="398" t="s">
        <v>11438</v>
      </c>
      <c r="C1553" s="381" t="s">
        <v>11439</v>
      </c>
      <c r="D1553" s="383">
        <v>1570</v>
      </c>
      <c r="E1553" s="382" t="s">
        <v>633</v>
      </c>
      <c r="F1553" s="369" t="s">
        <v>11440</v>
      </c>
      <c r="G1553" s="385" t="s">
        <v>11441</v>
      </c>
      <c r="H1553" s="386"/>
      <c r="I1553" s="384" t="s">
        <v>327</v>
      </c>
      <c r="J1553" s="367" t="s">
        <v>71</v>
      </c>
      <c r="K1553" s="366" t="s">
        <v>83</v>
      </c>
      <c r="L1553" s="387">
        <v>6</v>
      </c>
      <c r="M1553" s="388" t="s">
        <v>11442</v>
      </c>
      <c r="N1553" s="389">
        <v>800</v>
      </c>
      <c r="O1553" s="390" t="s">
        <v>1350</v>
      </c>
      <c r="P1553" s="373" t="s">
        <v>1350</v>
      </c>
      <c r="Q1553" s="372" t="s">
        <v>3638</v>
      </c>
      <c r="R1553" s="374">
        <v>30</v>
      </c>
      <c r="S1553" s="375">
        <v>40</v>
      </c>
      <c r="T1553" s="392">
        <v>30</v>
      </c>
      <c r="U1553" s="391" t="s">
        <v>11440</v>
      </c>
      <c r="V1553" s="376">
        <v>115.04307423561379</v>
      </c>
      <c r="W1553" s="378">
        <v>116.72409898081838</v>
      </c>
      <c r="X1553" s="377">
        <v>58.151413391783905</v>
      </c>
      <c r="Y1553" s="387" t="s">
        <v>633</v>
      </c>
      <c r="Z1553" s="395" t="s">
        <v>4557</v>
      </c>
      <c r="AA1553" s="380">
        <v>190</v>
      </c>
      <c r="AB1553" s="379" t="s">
        <v>3630</v>
      </c>
      <c r="AC1553" s="380">
        <v>10</v>
      </c>
      <c r="AD1553" s="379" t="s">
        <v>3630</v>
      </c>
      <c r="AE1553" s="394">
        <v>0</v>
      </c>
      <c r="AF1553" s="396">
        <v>0</v>
      </c>
      <c r="AG1553" s="393">
        <v>0</v>
      </c>
      <c r="AH1553" s="397" t="s">
        <v>633</v>
      </c>
      <c r="AL1553" s="525" t="s">
        <v>17413</v>
      </c>
      <c r="AM1553" s="513" t="s">
        <v>83</v>
      </c>
      <c r="AN1553" s="508">
        <v>100</v>
      </c>
      <c r="AO1553" s="514">
        <v>1570</v>
      </c>
      <c r="AP1553" s="498">
        <v>1570</v>
      </c>
      <c r="AQ1553" s="515">
        <v>0</v>
      </c>
      <c r="AR1553" s="512" t="s">
        <v>17414</v>
      </c>
      <c r="BA1553" s="338" t="s">
        <v>11449</v>
      </c>
    </row>
    <row r="1554" spans="2:53" ht="16.5" customHeight="1">
      <c r="B1554" s="398" t="s">
        <v>11444</v>
      </c>
      <c r="C1554" s="381" t="s">
        <v>11445</v>
      </c>
      <c r="D1554" s="383">
        <v>1570</v>
      </c>
      <c r="E1554" s="382" t="s">
        <v>633</v>
      </c>
      <c r="F1554" s="369" t="s">
        <v>11446</v>
      </c>
      <c r="G1554" s="385" t="s">
        <v>11447</v>
      </c>
      <c r="H1554" s="386"/>
      <c r="I1554" s="384" t="s">
        <v>324</v>
      </c>
      <c r="J1554" s="367" t="s">
        <v>934</v>
      </c>
      <c r="K1554" s="366" t="s">
        <v>83</v>
      </c>
      <c r="L1554" s="387">
        <v>6</v>
      </c>
      <c r="M1554" s="388" t="s">
        <v>11448</v>
      </c>
      <c r="N1554" s="389">
        <v>1000</v>
      </c>
      <c r="O1554" s="390" t="s">
        <v>1348</v>
      </c>
      <c r="P1554" s="373" t="s">
        <v>1348</v>
      </c>
      <c r="Q1554" s="372" t="s">
        <v>3638</v>
      </c>
      <c r="R1554" s="374">
        <v>20</v>
      </c>
      <c r="S1554" s="375">
        <v>30</v>
      </c>
      <c r="T1554" s="392">
        <v>30</v>
      </c>
      <c r="U1554" s="391" t="s">
        <v>11446</v>
      </c>
      <c r="V1554" s="376">
        <v>115.02520914062536</v>
      </c>
      <c r="W1554" s="378">
        <v>116.70027885416717</v>
      </c>
      <c r="X1554" s="377">
        <v>58.142256002603737</v>
      </c>
      <c r="Y1554" s="387" t="s">
        <v>633</v>
      </c>
      <c r="Z1554" s="395" t="s">
        <v>4557</v>
      </c>
      <c r="AA1554" s="380">
        <v>198</v>
      </c>
      <c r="AB1554" s="379" t="s">
        <v>3630</v>
      </c>
      <c r="AC1554" s="380">
        <v>10</v>
      </c>
      <c r="AD1554" s="379" t="s">
        <v>3630</v>
      </c>
      <c r="AE1554" s="394">
        <v>0</v>
      </c>
      <c r="AF1554" s="396">
        <v>0</v>
      </c>
      <c r="AG1554" s="393">
        <v>0</v>
      </c>
      <c r="AH1554" s="397" t="s">
        <v>633</v>
      </c>
      <c r="AL1554" s="525" t="s">
        <v>17415</v>
      </c>
      <c r="AM1554" s="513" t="s">
        <v>84</v>
      </c>
      <c r="AN1554" s="508">
        <v>100</v>
      </c>
      <c r="AO1554" s="514">
        <v>1570</v>
      </c>
      <c r="AP1554" s="498">
        <v>1075</v>
      </c>
      <c r="AQ1554" s="515">
        <v>495</v>
      </c>
      <c r="AR1554" s="512" t="s">
        <v>17416</v>
      </c>
      <c r="BA1554" s="338" t="s">
        <v>11455</v>
      </c>
    </row>
    <row r="1555" spans="2:53" ht="16.5" customHeight="1">
      <c r="B1555" s="398" t="s">
        <v>11450</v>
      </c>
      <c r="C1555" s="381" t="s">
        <v>11451</v>
      </c>
      <c r="D1555" s="383">
        <v>1570</v>
      </c>
      <c r="E1555" s="382" t="s">
        <v>11452</v>
      </c>
      <c r="F1555" s="369" t="s">
        <v>11453</v>
      </c>
      <c r="G1555" s="385" t="s">
        <v>11452</v>
      </c>
      <c r="H1555" s="386"/>
      <c r="I1555" s="384" t="s">
        <v>327</v>
      </c>
      <c r="J1555" s="367" t="s">
        <v>675</v>
      </c>
      <c r="K1555" s="366" t="s">
        <v>84</v>
      </c>
      <c r="L1555" s="387">
        <v>6</v>
      </c>
      <c r="M1555" s="388" t="s">
        <v>11454</v>
      </c>
      <c r="N1555" s="389">
        <v>800</v>
      </c>
      <c r="O1555" s="390" t="s">
        <v>1350</v>
      </c>
      <c r="P1555" s="373" t="s">
        <v>1350</v>
      </c>
      <c r="Q1555" s="372" t="s">
        <v>3638</v>
      </c>
      <c r="R1555" s="374">
        <v>40</v>
      </c>
      <c r="S1555" s="375">
        <v>30</v>
      </c>
      <c r="T1555" s="392">
        <v>30</v>
      </c>
      <c r="U1555" s="391" t="s">
        <v>11453</v>
      </c>
      <c r="V1555" s="376">
        <v>114.81597503618745</v>
      </c>
      <c r="W1555" s="378">
        <v>116.39062922094784</v>
      </c>
      <c r="X1555" s="377">
        <v>58.391697871432349</v>
      </c>
      <c r="Y1555" s="387" t="s">
        <v>633</v>
      </c>
      <c r="Z1555" s="395" t="s">
        <v>4557</v>
      </c>
      <c r="AA1555" s="380">
        <v>190</v>
      </c>
      <c r="AB1555" s="379" t="s">
        <v>3630</v>
      </c>
      <c r="AC1555" s="380">
        <v>10</v>
      </c>
      <c r="AD1555" s="379" t="s">
        <v>3630</v>
      </c>
      <c r="AE1555" s="394">
        <v>0</v>
      </c>
      <c r="AF1555" s="396">
        <v>0</v>
      </c>
      <c r="AG1555" s="393">
        <v>0</v>
      </c>
      <c r="AH1555" s="397" t="s">
        <v>633</v>
      </c>
      <c r="AL1555" s="525" t="s">
        <v>17417</v>
      </c>
      <c r="AM1555" s="513" t="s">
        <v>83</v>
      </c>
      <c r="AN1555" s="508">
        <v>100</v>
      </c>
      <c r="AO1555" s="514">
        <v>1570</v>
      </c>
      <c r="AP1555" s="498">
        <v>1570</v>
      </c>
      <c r="AQ1555" s="515">
        <v>0</v>
      </c>
      <c r="AR1555" s="512" t="s">
        <v>17418</v>
      </c>
      <c r="BA1555" s="338" t="s">
        <v>11462</v>
      </c>
    </row>
    <row r="1556" spans="2:53" ht="16.5" customHeight="1">
      <c r="B1556" s="398" t="s">
        <v>11456</v>
      </c>
      <c r="C1556" s="381" t="s">
        <v>11457</v>
      </c>
      <c r="D1556" s="383">
        <v>1570</v>
      </c>
      <c r="E1556" s="382" t="s">
        <v>633</v>
      </c>
      <c r="F1556" s="369" t="s">
        <v>11458</v>
      </c>
      <c r="G1556" s="385" t="s">
        <v>11459</v>
      </c>
      <c r="H1556" s="386"/>
      <c r="I1556" s="384" t="s">
        <v>1282</v>
      </c>
      <c r="J1556" s="367" t="s">
        <v>1405</v>
      </c>
      <c r="K1556" s="366" t="s">
        <v>83</v>
      </c>
      <c r="L1556" s="387">
        <v>5</v>
      </c>
      <c r="M1556" s="388" t="s">
        <v>11461</v>
      </c>
      <c r="N1556" s="389">
        <v>1000</v>
      </c>
      <c r="O1556" s="390" t="s">
        <v>1348</v>
      </c>
      <c r="P1556" s="373" t="s">
        <v>1349</v>
      </c>
      <c r="Q1556" s="372" t="s">
        <v>3638</v>
      </c>
      <c r="R1556" s="374">
        <v>22</v>
      </c>
      <c r="S1556" s="375">
        <v>33</v>
      </c>
      <c r="T1556" s="392">
        <v>33</v>
      </c>
      <c r="U1556" s="391" t="s">
        <v>11458</v>
      </c>
      <c r="V1556" s="376">
        <v>115.00370855148344</v>
      </c>
      <c r="W1556" s="378">
        <v>116.67161140197793</v>
      </c>
      <c r="X1556" s="377">
        <v>58.132340023269315</v>
      </c>
      <c r="Y1556" s="387">
        <v>58.46</v>
      </c>
      <c r="Z1556" s="395" t="s">
        <v>4557</v>
      </c>
      <c r="AA1556" s="380">
        <v>105.56</v>
      </c>
      <c r="AB1556" s="379" t="s">
        <v>3630</v>
      </c>
      <c r="AC1556" s="380">
        <v>10</v>
      </c>
      <c r="AD1556" s="379" t="s">
        <v>3630</v>
      </c>
      <c r="AE1556" s="394">
        <v>0</v>
      </c>
      <c r="AF1556" s="396">
        <v>0</v>
      </c>
      <c r="AG1556" s="393">
        <v>0</v>
      </c>
      <c r="AH1556" s="397" t="s">
        <v>633</v>
      </c>
      <c r="AL1556" s="525" t="s">
        <v>17419</v>
      </c>
      <c r="AM1556" s="513" t="s">
        <v>84</v>
      </c>
      <c r="AN1556" s="508">
        <v>100</v>
      </c>
      <c r="AO1556" s="514">
        <v>1570</v>
      </c>
      <c r="AP1556" s="498">
        <v>1075</v>
      </c>
      <c r="AQ1556" s="515">
        <v>495</v>
      </c>
      <c r="AR1556" s="512" t="s">
        <v>17420</v>
      </c>
      <c r="BA1556" s="338" t="s">
        <v>11468</v>
      </c>
    </row>
    <row r="1557" spans="2:53" ht="16.5" customHeight="1">
      <c r="B1557" s="398" t="s">
        <v>11463</v>
      </c>
      <c r="C1557" s="381" t="s">
        <v>11464</v>
      </c>
      <c r="D1557" s="383">
        <v>1570</v>
      </c>
      <c r="E1557" s="382" t="s">
        <v>11465</v>
      </c>
      <c r="F1557" s="369" t="s">
        <v>11466</v>
      </c>
      <c r="G1557" s="385" t="s">
        <v>11465</v>
      </c>
      <c r="H1557" s="386"/>
      <c r="I1557" s="384" t="s">
        <v>330</v>
      </c>
      <c r="J1557" s="367" t="s">
        <v>1094</v>
      </c>
      <c r="K1557" s="366" t="s">
        <v>84</v>
      </c>
      <c r="L1557" s="387">
        <v>7</v>
      </c>
      <c r="M1557" s="388" t="s">
        <v>11467</v>
      </c>
      <c r="N1557" s="389">
        <v>200</v>
      </c>
      <c r="O1557" s="390" t="s">
        <v>1350</v>
      </c>
      <c r="P1557" s="373" t="s">
        <v>1350</v>
      </c>
      <c r="Q1557" s="372" t="s">
        <v>3638</v>
      </c>
      <c r="R1557" s="374">
        <v>30</v>
      </c>
      <c r="S1557" s="375">
        <v>20</v>
      </c>
      <c r="T1557" s="392">
        <v>30</v>
      </c>
      <c r="U1557" s="391" t="s">
        <v>11466</v>
      </c>
      <c r="V1557" s="376">
        <v>114.7987045016628</v>
      </c>
      <c r="W1557" s="378">
        <v>116.36472341916088</v>
      </c>
      <c r="X1557" s="377">
        <v>58.383286039588164</v>
      </c>
      <c r="Y1557" s="387" t="s">
        <v>633</v>
      </c>
      <c r="Z1557" s="395" t="s">
        <v>7853</v>
      </c>
      <c r="AA1557" s="380">
        <v>36</v>
      </c>
      <c r="AB1557" s="379" t="s">
        <v>3630</v>
      </c>
      <c r="AC1557" s="380">
        <v>0</v>
      </c>
      <c r="AD1557" s="379" t="s">
        <v>3630</v>
      </c>
      <c r="AE1557" s="394">
        <v>0</v>
      </c>
      <c r="AF1557" s="396">
        <v>0</v>
      </c>
      <c r="AG1557" s="393">
        <v>0</v>
      </c>
      <c r="AH1557" s="397" t="s">
        <v>633</v>
      </c>
      <c r="AL1557" s="525" t="s">
        <v>17421</v>
      </c>
      <c r="AM1557" s="513" t="s">
        <v>84</v>
      </c>
      <c r="AN1557" s="508">
        <v>100</v>
      </c>
      <c r="AO1557" s="514">
        <v>1570</v>
      </c>
      <c r="AP1557" s="498">
        <v>1077</v>
      </c>
      <c r="AQ1557" s="515">
        <v>493</v>
      </c>
      <c r="AR1557" s="512" t="s">
        <v>17422</v>
      </c>
      <c r="BA1557" s="338" t="s">
        <v>11473</v>
      </c>
    </row>
    <row r="1558" spans="2:53" ht="16.5" customHeight="1">
      <c r="B1558" s="398" t="s">
        <v>11463</v>
      </c>
      <c r="C1558" s="381" t="s">
        <v>11464</v>
      </c>
      <c r="D1558" s="383">
        <v>1570</v>
      </c>
      <c r="E1558" s="382" t="s">
        <v>11469</v>
      </c>
      <c r="F1558" s="369" t="s">
        <v>11470</v>
      </c>
      <c r="G1558" s="385" t="s">
        <v>11471</v>
      </c>
      <c r="H1558" s="386"/>
      <c r="I1558" s="384" t="s">
        <v>1247</v>
      </c>
      <c r="J1558" s="367" t="s">
        <v>102</v>
      </c>
      <c r="K1558" s="366" t="s">
        <v>84</v>
      </c>
      <c r="L1558" s="387">
        <v>29</v>
      </c>
      <c r="M1558" s="388" t="s">
        <v>11472</v>
      </c>
      <c r="N1558" s="389">
        <v>100</v>
      </c>
      <c r="O1558" s="390" t="s">
        <v>1182</v>
      </c>
      <c r="P1558" s="373" t="s">
        <v>1182</v>
      </c>
      <c r="Q1558" s="372" t="s">
        <v>3814</v>
      </c>
      <c r="R1558" s="374">
        <v>40</v>
      </c>
      <c r="S1558" s="375">
        <v>30</v>
      </c>
      <c r="T1558" s="392">
        <v>10</v>
      </c>
      <c r="U1558" s="391" t="s">
        <v>11470</v>
      </c>
      <c r="V1558" s="376">
        <v>115</v>
      </c>
      <c r="W1558" s="378">
        <v>116.66666666666666</v>
      </c>
      <c r="X1558" s="377">
        <v>58.486666666666665</v>
      </c>
      <c r="Y1558" s="387" t="s">
        <v>633</v>
      </c>
      <c r="Z1558" s="395" t="s">
        <v>4557</v>
      </c>
      <c r="AA1558" s="380">
        <v>19.600000000000001</v>
      </c>
      <c r="AB1558" s="379" t="s">
        <v>3630</v>
      </c>
      <c r="AC1558" s="380">
        <v>0</v>
      </c>
      <c r="AD1558" s="379" t="s">
        <v>3630</v>
      </c>
      <c r="AE1558" s="394">
        <v>0</v>
      </c>
      <c r="AF1558" s="396">
        <v>0</v>
      </c>
      <c r="AG1558" s="393">
        <v>0</v>
      </c>
      <c r="AH1558" s="397" t="s">
        <v>633</v>
      </c>
      <c r="AL1558" s="525" t="s">
        <v>17423</v>
      </c>
      <c r="AM1558" s="513" t="s">
        <v>83</v>
      </c>
      <c r="AN1558" s="508">
        <v>100</v>
      </c>
      <c r="AO1558" s="514">
        <v>1570</v>
      </c>
      <c r="AP1558" s="498">
        <v>1570</v>
      </c>
      <c r="AQ1558" s="515">
        <v>0</v>
      </c>
      <c r="AR1558" s="512" t="s">
        <v>17424</v>
      </c>
      <c r="BA1558" s="338" t="s">
        <v>11475</v>
      </c>
    </row>
    <row r="1559" spans="2:53" ht="16.5" customHeight="1">
      <c r="B1559" s="398" t="s">
        <v>11463</v>
      </c>
      <c r="C1559" s="381" t="s">
        <v>11464</v>
      </c>
      <c r="D1559" s="383">
        <v>1570</v>
      </c>
      <c r="E1559" s="382" t="s">
        <v>633</v>
      </c>
      <c r="F1559" s="369" t="s">
        <v>11470</v>
      </c>
      <c r="G1559" s="385" t="s">
        <v>11469</v>
      </c>
      <c r="H1559" s="386"/>
      <c r="I1559" s="384" t="s">
        <v>1138</v>
      </c>
      <c r="J1559" s="367" t="s">
        <v>1144</v>
      </c>
      <c r="K1559" s="366" t="s">
        <v>83</v>
      </c>
      <c r="L1559" s="387">
        <v>24</v>
      </c>
      <c r="M1559" s="388" t="s">
        <v>11474</v>
      </c>
      <c r="N1559" s="389">
        <v>1000</v>
      </c>
      <c r="O1559" s="390" t="s">
        <v>1182</v>
      </c>
      <c r="P1559" s="373" t="s">
        <v>1182</v>
      </c>
      <c r="Q1559" s="372" t="s">
        <v>3638</v>
      </c>
      <c r="R1559" s="374">
        <v>25</v>
      </c>
      <c r="S1559" s="375">
        <v>35</v>
      </c>
      <c r="T1559" s="392">
        <v>30</v>
      </c>
      <c r="U1559" s="391" t="s">
        <v>11470</v>
      </c>
      <c r="V1559" s="376">
        <v>115</v>
      </c>
      <c r="W1559" s="378">
        <v>116.66666666666667</v>
      </c>
      <c r="X1559" s="377">
        <v>58.126666666666672</v>
      </c>
      <c r="Y1559" s="387" t="s">
        <v>633</v>
      </c>
      <c r="Z1559" s="395" t="s">
        <v>4557</v>
      </c>
      <c r="AA1559" s="380">
        <v>98</v>
      </c>
      <c r="AB1559" s="379" t="s">
        <v>3630</v>
      </c>
      <c r="AC1559" s="380">
        <v>0</v>
      </c>
      <c r="AD1559" s="379" t="s">
        <v>3630</v>
      </c>
      <c r="AE1559" s="394">
        <v>0</v>
      </c>
      <c r="AF1559" s="396">
        <v>0</v>
      </c>
      <c r="AG1559" s="393">
        <v>0</v>
      </c>
      <c r="AH1559" s="397" t="s">
        <v>633</v>
      </c>
      <c r="AL1559" s="525" t="s">
        <v>17425</v>
      </c>
      <c r="AM1559" s="513" t="s">
        <v>83</v>
      </c>
      <c r="AN1559" s="508">
        <v>100</v>
      </c>
      <c r="AO1559" s="514">
        <v>1570</v>
      </c>
      <c r="AP1559" s="498">
        <v>1570</v>
      </c>
      <c r="AQ1559" s="515">
        <v>0</v>
      </c>
      <c r="AR1559" s="512" t="s">
        <v>17424</v>
      </c>
      <c r="BA1559" s="338" t="s">
        <v>11476</v>
      </c>
    </row>
    <row r="1560" spans="2:53" ht="16.5" customHeight="1">
      <c r="B1560" s="398" t="s">
        <v>11463</v>
      </c>
      <c r="C1560" s="381" t="s">
        <v>11464</v>
      </c>
      <c r="D1560" s="383">
        <v>1570</v>
      </c>
      <c r="E1560" s="382" t="s">
        <v>633</v>
      </c>
      <c r="F1560" s="369" t="s">
        <v>11470</v>
      </c>
      <c r="G1560" s="385" t="s">
        <v>11469</v>
      </c>
      <c r="H1560" s="386"/>
      <c r="I1560" s="384" t="s">
        <v>1138</v>
      </c>
      <c r="J1560" s="367" t="s">
        <v>853</v>
      </c>
      <c r="K1560" s="366" t="s">
        <v>83</v>
      </c>
      <c r="L1560" s="387">
        <v>19</v>
      </c>
      <c r="M1560" s="388" t="s">
        <v>11474</v>
      </c>
      <c r="N1560" s="389">
        <v>1000</v>
      </c>
      <c r="O1560" s="390" t="s">
        <v>1182</v>
      </c>
      <c r="P1560" s="373" t="s">
        <v>1182</v>
      </c>
      <c r="Q1560" s="372" t="s">
        <v>3638</v>
      </c>
      <c r="R1560" s="374">
        <v>25</v>
      </c>
      <c r="S1560" s="375">
        <v>35</v>
      </c>
      <c r="T1560" s="392">
        <v>30</v>
      </c>
      <c r="U1560" s="391" t="s">
        <v>11470</v>
      </c>
      <c r="V1560" s="376">
        <v>115</v>
      </c>
      <c r="W1560" s="378">
        <v>116.66666666666667</v>
      </c>
      <c r="X1560" s="377">
        <v>58.126666666666672</v>
      </c>
      <c r="Y1560" s="387" t="s">
        <v>633</v>
      </c>
      <c r="Z1560" s="395" t="s">
        <v>4557</v>
      </c>
      <c r="AA1560" s="380">
        <v>98</v>
      </c>
      <c r="AB1560" s="379" t="s">
        <v>3630</v>
      </c>
      <c r="AC1560" s="380">
        <v>0</v>
      </c>
      <c r="AD1560" s="379" t="s">
        <v>3630</v>
      </c>
      <c r="AE1560" s="394">
        <v>0</v>
      </c>
      <c r="AF1560" s="396">
        <v>0</v>
      </c>
      <c r="AG1560" s="393">
        <v>0</v>
      </c>
      <c r="AH1560" s="397" t="s">
        <v>633</v>
      </c>
      <c r="AL1560" s="525" t="s">
        <v>17426</v>
      </c>
      <c r="AM1560" s="513" t="s">
        <v>84</v>
      </c>
      <c r="AN1560" s="508">
        <v>100</v>
      </c>
      <c r="AO1560" s="514">
        <v>1570</v>
      </c>
      <c r="AP1560" s="498">
        <v>1077</v>
      </c>
      <c r="AQ1560" s="515">
        <v>493</v>
      </c>
      <c r="AR1560" s="512" t="s">
        <v>17427</v>
      </c>
      <c r="BA1560" s="338" t="s">
        <v>11482</v>
      </c>
    </row>
    <row r="1561" spans="2:53" ht="16.5" customHeight="1">
      <c r="B1561" s="398" t="s">
        <v>11477</v>
      </c>
      <c r="C1561" s="381" t="s">
        <v>11478</v>
      </c>
      <c r="D1561" s="383">
        <v>1570</v>
      </c>
      <c r="E1561" s="382" t="s">
        <v>10818</v>
      </c>
      <c r="F1561" s="369" t="s">
        <v>11479</v>
      </c>
      <c r="G1561" s="385" t="s">
        <v>11480</v>
      </c>
      <c r="H1561" s="386"/>
      <c r="I1561" s="384" t="s">
        <v>357</v>
      </c>
      <c r="J1561" s="367" t="s">
        <v>755</v>
      </c>
      <c r="K1561" s="366" t="s">
        <v>84</v>
      </c>
      <c r="L1561" s="387">
        <v>5</v>
      </c>
      <c r="M1561" s="388" t="s">
        <v>11481</v>
      </c>
      <c r="N1561" s="389">
        <v>700</v>
      </c>
      <c r="O1561" s="390" t="s">
        <v>1350</v>
      </c>
      <c r="P1561" s="373" t="s">
        <v>1351</v>
      </c>
      <c r="Q1561" s="372" t="s">
        <v>3638</v>
      </c>
      <c r="R1561" s="374">
        <v>30</v>
      </c>
      <c r="S1561" s="375">
        <v>30</v>
      </c>
      <c r="T1561" s="392">
        <v>20</v>
      </c>
      <c r="U1561" s="391" t="s">
        <v>11479</v>
      </c>
      <c r="V1561" s="376">
        <v>114.99527240521179</v>
      </c>
      <c r="W1561" s="378">
        <v>116.65957527448435</v>
      </c>
      <c r="X1561" s="377">
        <v>58.482576160151936</v>
      </c>
      <c r="Y1561" s="387">
        <v>60</v>
      </c>
      <c r="Z1561" s="395" t="s">
        <v>3639</v>
      </c>
      <c r="AA1561" s="380">
        <v>140</v>
      </c>
      <c r="AB1561" s="379" t="s">
        <v>3630</v>
      </c>
      <c r="AC1561" s="380">
        <v>10</v>
      </c>
      <c r="AD1561" s="379" t="s">
        <v>3630</v>
      </c>
      <c r="AE1561" s="394">
        <v>0</v>
      </c>
      <c r="AF1561" s="396">
        <v>0</v>
      </c>
      <c r="AG1561" s="393">
        <v>0</v>
      </c>
      <c r="AH1561" s="397" t="s">
        <v>633</v>
      </c>
      <c r="AL1561" s="525" t="s">
        <v>17428</v>
      </c>
      <c r="AM1561" s="513" t="s">
        <v>84</v>
      </c>
      <c r="AN1561" s="508">
        <v>100</v>
      </c>
      <c r="AO1561" s="514">
        <v>1570</v>
      </c>
      <c r="AP1561" s="498">
        <v>1077</v>
      </c>
      <c r="AQ1561" s="515">
        <v>493</v>
      </c>
      <c r="AR1561" s="512" t="s">
        <v>17429</v>
      </c>
      <c r="BA1561" s="338" t="s">
        <v>11489</v>
      </c>
    </row>
    <row r="1562" spans="2:53" ht="16.5" customHeight="1">
      <c r="B1562" s="398" t="s">
        <v>11483</v>
      </c>
      <c r="C1562" s="381" t="s">
        <v>11484</v>
      </c>
      <c r="D1562" s="383">
        <v>1570</v>
      </c>
      <c r="E1562" s="382" t="s">
        <v>11485</v>
      </c>
      <c r="F1562" s="369" t="s">
        <v>11486</v>
      </c>
      <c r="G1562" s="385" t="s">
        <v>10724</v>
      </c>
      <c r="H1562" s="386"/>
      <c r="I1562" s="384" t="s">
        <v>862</v>
      </c>
      <c r="J1562" s="367" t="s">
        <v>873</v>
      </c>
      <c r="K1562" s="366" t="s">
        <v>84</v>
      </c>
      <c r="L1562" s="387">
        <v>15</v>
      </c>
      <c r="M1562" s="388" t="s">
        <v>11488</v>
      </c>
      <c r="N1562" s="389">
        <v>1000</v>
      </c>
      <c r="O1562" s="390" t="s">
        <v>1348</v>
      </c>
      <c r="P1562" s="373" t="s">
        <v>1349</v>
      </c>
      <c r="Q1562" s="372" t="s">
        <v>3638</v>
      </c>
      <c r="R1562" s="374">
        <v>30</v>
      </c>
      <c r="S1562" s="375">
        <v>25</v>
      </c>
      <c r="T1562" s="392">
        <v>25</v>
      </c>
      <c r="U1562" s="391" t="s">
        <v>11486</v>
      </c>
      <c r="V1562" s="376">
        <v>114.98821548821547</v>
      </c>
      <c r="W1562" s="378">
        <v>116.64898989898988</v>
      </c>
      <c r="X1562" s="377">
        <v>58.481397306397334</v>
      </c>
      <c r="Y1562" s="387">
        <v>58.449999999999996</v>
      </c>
      <c r="Z1562" s="395" t="s">
        <v>4557</v>
      </c>
      <c r="AA1562" s="380">
        <v>198</v>
      </c>
      <c r="AB1562" s="379" t="s">
        <v>3630</v>
      </c>
      <c r="AC1562" s="380">
        <v>10</v>
      </c>
      <c r="AD1562" s="379" t="s">
        <v>3630</v>
      </c>
      <c r="AE1562" s="394">
        <v>0</v>
      </c>
      <c r="AF1562" s="396">
        <v>0</v>
      </c>
      <c r="AG1562" s="393">
        <v>0</v>
      </c>
      <c r="AH1562" s="397" t="s">
        <v>633</v>
      </c>
      <c r="AL1562" s="525" t="s">
        <v>17430</v>
      </c>
      <c r="AM1562" s="513" t="s">
        <v>84</v>
      </c>
      <c r="AN1562" s="508">
        <v>100</v>
      </c>
      <c r="AO1562" s="514">
        <v>1570</v>
      </c>
      <c r="AP1562" s="498">
        <v>1077</v>
      </c>
      <c r="AQ1562" s="515">
        <v>493</v>
      </c>
      <c r="AR1562" s="512" t="s">
        <v>17431</v>
      </c>
      <c r="BA1562" s="338" t="s">
        <v>11496</v>
      </c>
    </row>
    <row r="1563" spans="2:53" ht="16.5" customHeight="1">
      <c r="B1563" s="398" t="s">
        <v>11490</v>
      </c>
      <c r="C1563" s="381" t="s">
        <v>11491</v>
      </c>
      <c r="D1563" s="383">
        <v>1570</v>
      </c>
      <c r="E1563" s="382" t="s">
        <v>11492</v>
      </c>
      <c r="F1563" s="369" t="s">
        <v>11486</v>
      </c>
      <c r="G1563" s="385" t="s">
        <v>11493</v>
      </c>
      <c r="H1563" s="386"/>
      <c r="I1563" s="384" t="s">
        <v>1138</v>
      </c>
      <c r="J1563" s="367" t="s">
        <v>174</v>
      </c>
      <c r="K1563" s="366" t="s">
        <v>84</v>
      </c>
      <c r="L1563" s="387">
        <v>8</v>
      </c>
      <c r="M1563" s="388" t="s">
        <v>11495</v>
      </c>
      <c r="N1563" s="389">
        <v>1000</v>
      </c>
      <c r="O1563" s="390" t="s">
        <v>1182</v>
      </c>
      <c r="P1563" s="373" t="s">
        <v>1182</v>
      </c>
      <c r="Q1563" s="372" t="s">
        <v>3638</v>
      </c>
      <c r="R1563" s="374">
        <v>35</v>
      </c>
      <c r="S1563" s="375">
        <v>30</v>
      </c>
      <c r="T1563" s="392">
        <v>25</v>
      </c>
      <c r="U1563" s="391" t="s">
        <v>11486</v>
      </c>
      <c r="V1563" s="376">
        <v>114.98765432098764</v>
      </c>
      <c r="W1563" s="378">
        <v>116.64814814814815</v>
      </c>
      <c r="X1563" s="377">
        <v>58.477098765432089</v>
      </c>
      <c r="Y1563" s="387" t="s">
        <v>633</v>
      </c>
      <c r="Z1563" s="395" t="s">
        <v>4557</v>
      </c>
      <c r="AA1563" s="380">
        <v>98</v>
      </c>
      <c r="AB1563" s="379" t="s">
        <v>3630</v>
      </c>
      <c r="AC1563" s="380">
        <v>0</v>
      </c>
      <c r="AD1563" s="379" t="s">
        <v>3630</v>
      </c>
      <c r="AE1563" s="394">
        <v>0</v>
      </c>
      <c r="AF1563" s="396">
        <v>0</v>
      </c>
      <c r="AG1563" s="393">
        <v>0</v>
      </c>
      <c r="AH1563" s="397" t="s">
        <v>633</v>
      </c>
      <c r="AL1563" s="525" t="s">
        <v>17432</v>
      </c>
      <c r="AM1563" s="513" t="s">
        <v>83</v>
      </c>
      <c r="AN1563" s="508">
        <v>100</v>
      </c>
      <c r="AO1563" s="514">
        <v>1570</v>
      </c>
      <c r="AP1563" s="498">
        <v>1570</v>
      </c>
      <c r="AQ1563" s="515">
        <v>0</v>
      </c>
      <c r="AR1563" s="512" t="s">
        <v>17433</v>
      </c>
      <c r="BA1563" s="338" t="s">
        <v>11501</v>
      </c>
    </row>
    <row r="1564" spans="2:53" ht="16.5" customHeight="1">
      <c r="B1564" s="398" t="s">
        <v>11497</v>
      </c>
      <c r="C1564" s="381" t="s">
        <v>11498</v>
      </c>
      <c r="D1564" s="383">
        <v>1570</v>
      </c>
      <c r="E1564" s="382" t="s">
        <v>633</v>
      </c>
      <c r="F1564" s="369" t="s">
        <v>11499</v>
      </c>
      <c r="G1564" s="385" t="s">
        <v>10855</v>
      </c>
      <c r="H1564" s="386"/>
      <c r="I1564" s="384" t="s">
        <v>329</v>
      </c>
      <c r="J1564" s="367" t="s">
        <v>146</v>
      </c>
      <c r="K1564" s="366" t="s">
        <v>83</v>
      </c>
      <c r="L1564" s="387">
        <v>15</v>
      </c>
      <c r="M1564" s="388" t="s">
        <v>11500</v>
      </c>
      <c r="N1564" s="389">
        <v>1000</v>
      </c>
      <c r="O1564" s="390" t="s">
        <v>1350</v>
      </c>
      <c r="P1564" s="373" t="s">
        <v>1350</v>
      </c>
      <c r="Q1564" s="372" t="s">
        <v>3638</v>
      </c>
      <c r="R1564" s="374">
        <v>25</v>
      </c>
      <c r="S1564" s="375">
        <v>30</v>
      </c>
      <c r="T1564" s="392">
        <v>25</v>
      </c>
      <c r="U1564" s="391" t="s">
        <v>11499</v>
      </c>
      <c r="V1564" s="376">
        <v>114.94921609979171</v>
      </c>
      <c r="W1564" s="378">
        <v>116.59049081635422</v>
      </c>
      <c r="X1564" s="377">
        <v>58.100146541927032</v>
      </c>
      <c r="Y1564" s="387" t="s">
        <v>633</v>
      </c>
      <c r="Z1564" s="395" t="s">
        <v>7853</v>
      </c>
      <c r="AA1564" s="380">
        <v>192</v>
      </c>
      <c r="AB1564" s="379" t="s">
        <v>3630</v>
      </c>
      <c r="AC1564" s="380">
        <v>0</v>
      </c>
      <c r="AD1564" s="379" t="s">
        <v>3630</v>
      </c>
      <c r="AE1564" s="394">
        <v>0</v>
      </c>
      <c r="AF1564" s="396">
        <v>10.547000000000001</v>
      </c>
      <c r="AG1564" s="393">
        <v>0</v>
      </c>
      <c r="AH1564" s="397" t="s">
        <v>10307</v>
      </c>
      <c r="AL1564" s="525" t="s">
        <v>17434</v>
      </c>
      <c r="AM1564" s="513" t="s">
        <v>84</v>
      </c>
      <c r="AN1564" s="508">
        <v>100</v>
      </c>
      <c r="AO1564" s="514">
        <v>1570</v>
      </c>
      <c r="AP1564" s="498">
        <v>1074</v>
      </c>
      <c r="AQ1564" s="515">
        <v>496</v>
      </c>
      <c r="AR1564" s="512" t="s">
        <v>17435</v>
      </c>
      <c r="BA1564" s="338" t="s">
        <v>11504</v>
      </c>
    </row>
    <row r="1565" spans="2:53" ht="16.5" customHeight="1">
      <c r="B1565" s="398" t="s">
        <v>11497</v>
      </c>
      <c r="C1565" s="381" t="s">
        <v>11498</v>
      </c>
      <c r="D1565" s="383">
        <v>1570</v>
      </c>
      <c r="E1565" s="382" t="s">
        <v>10873</v>
      </c>
      <c r="F1565" s="369" t="s">
        <v>11502</v>
      </c>
      <c r="G1565" s="385" t="s">
        <v>10873</v>
      </c>
      <c r="H1565" s="386"/>
      <c r="I1565" s="384" t="s">
        <v>330</v>
      </c>
      <c r="J1565" s="367" t="s">
        <v>102</v>
      </c>
      <c r="K1565" s="366" t="s">
        <v>84</v>
      </c>
      <c r="L1565" s="387">
        <v>7</v>
      </c>
      <c r="M1565" s="388" t="s">
        <v>11503</v>
      </c>
      <c r="N1565" s="389">
        <v>200</v>
      </c>
      <c r="O1565" s="390" t="s">
        <v>1350</v>
      </c>
      <c r="P1565" s="373" t="s">
        <v>1350</v>
      </c>
      <c r="Q1565" s="372" t="s">
        <v>3638</v>
      </c>
      <c r="R1565" s="374">
        <v>30</v>
      </c>
      <c r="S1565" s="375">
        <v>20</v>
      </c>
      <c r="T1565" s="392">
        <v>30</v>
      </c>
      <c r="U1565" s="391" t="s">
        <v>11502</v>
      </c>
      <c r="V1565" s="376">
        <v>114.74311802840404</v>
      </c>
      <c r="W1565" s="378">
        <v>116.28134370927272</v>
      </c>
      <c r="X1565" s="377">
        <v>58.352769131161629</v>
      </c>
      <c r="Y1565" s="387" t="s">
        <v>633</v>
      </c>
      <c r="Z1565" s="395" t="s">
        <v>7853</v>
      </c>
      <c r="AA1565" s="380">
        <v>36</v>
      </c>
      <c r="AB1565" s="379" t="s">
        <v>3630</v>
      </c>
      <c r="AC1565" s="380">
        <v>0</v>
      </c>
      <c r="AD1565" s="379" t="s">
        <v>3630</v>
      </c>
      <c r="AE1565" s="394">
        <v>0</v>
      </c>
      <c r="AF1565" s="396">
        <v>0</v>
      </c>
      <c r="AG1565" s="393">
        <v>0</v>
      </c>
      <c r="AH1565" s="397" t="s">
        <v>633</v>
      </c>
      <c r="AL1565" s="525" t="s">
        <v>17436</v>
      </c>
      <c r="AM1565" s="513" t="s">
        <v>83</v>
      </c>
      <c r="AN1565" s="508">
        <v>100</v>
      </c>
      <c r="AO1565" s="514">
        <v>1570</v>
      </c>
      <c r="AP1565" s="498">
        <v>1570</v>
      </c>
      <c r="AQ1565" s="515">
        <v>0</v>
      </c>
      <c r="AR1565" s="512" t="s">
        <v>17437</v>
      </c>
      <c r="BA1565" s="338" t="s">
        <v>11509</v>
      </c>
    </row>
    <row r="1566" spans="2:53" ht="16.5" customHeight="1">
      <c r="B1566" s="398" t="s">
        <v>11505</v>
      </c>
      <c r="C1566" s="381" t="s">
        <v>11506</v>
      </c>
      <c r="D1566" s="383">
        <v>1570</v>
      </c>
      <c r="E1566" s="382" t="s">
        <v>633</v>
      </c>
      <c r="F1566" s="369" t="s">
        <v>11507</v>
      </c>
      <c r="G1566" s="385" t="s">
        <v>10880</v>
      </c>
      <c r="H1566" s="386"/>
      <c r="I1566" s="384" t="s">
        <v>1247</v>
      </c>
      <c r="J1566" s="367" t="s">
        <v>1253</v>
      </c>
      <c r="K1566" s="366" t="s">
        <v>83</v>
      </c>
      <c r="L1566" s="387">
        <v>36</v>
      </c>
      <c r="M1566" s="388" t="s">
        <v>11508</v>
      </c>
      <c r="N1566" s="389">
        <v>100</v>
      </c>
      <c r="O1566" s="390" t="s">
        <v>1182</v>
      </c>
      <c r="P1566" s="373" t="s">
        <v>1182</v>
      </c>
      <c r="Q1566" s="372" t="s">
        <v>3814</v>
      </c>
      <c r="R1566" s="374">
        <v>25</v>
      </c>
      <c r="S1566" s="375">
        <v>40</v>
      </c>
      <c r="T1566" s="392">
        <v>15</v>
      </c>
      <c r="U1566" s="391" t="s">
        <v>11507</v>
      </c>
      <c r="V1566" s="376">
        <v>114.93414387031407</v>
      </c>
      <c r="W1566" s="378">
        <v>116.56788247213778</v>
      </c>
      <c r="X1566" s="377">
        <v>58.093986828774071</v>
      </c>
      <c r="Y1566" s="387" t="s">
        <v>633</v>
      </c>
      <c r="Z1566" s="395" t="s">
        <v>4557</v>
      </c>
      <c r="AA1566" s="380">
        <v>19.600000000000001</v>
      </c>
      <c r="AB1566" s="379" t="s">
        <v>3630</v>
      </c>
      <c r="AC1566" s="380">
        <v>0</v>
      </c>
      <c r="AD1566" s="379" t="s">
        <v>3630</v>
      </c>
      <c r="AE1566" s="394">
        <v>0</v>
      </c>
      <c r="AF1566" s="396">
        <v>1.6850000000000001</v>
      </c>
      <c r="AG1566" s="393">
        <v>0</v>
      </c>
      <c r="AH1566" s="397" t="s">
        <v>10548</v>
      </c>
      <c r="AL1566" s="525" t="s">
        <v>17438</v>
      </c>
      <c r="AM1566" s="513" t="s">
        <v>84</v>
      </c>
      <c r="AN1566" s="508">
        <v>100</v>
      </c>
      <c r="AO1566" s="514">
        <v>1570</v>
      </c>
      <c r="AP1566" s="498">
        <v>1076</v>
      </c>
      <c r="AQ1566" s="515">
        <v>494</v>
      </c>
      <c r="AR1566" s="512" t="s">
        <v>17439</v>
      </c>
      <c r="BA1566" s="338" t="s">
        <v>11514</v>
      </c>
    </row>
    <row r="1567" spans="2:53" ht="16.5" customHeight="1">
      <c r="B1567" s="398" t="s">
        <v>11510</v>
      </c>
      <c r="C1567" s="381" t="s">
        <v>11511</v>
      </c>
      <c r="D1567" s="383">
        <v>1570</v>
      </c>
      <c r="E1567" s="382" t="s">
        <v>11512</v>
      </c>
      <c r="F1567" s="369" t="s">
        <v>11507</v>
      </c>
      <c r="G1567" s="385" t="s">
        <v>10753</v>
      </c>
      <c r="H1567" s="386"/>
      <c r="I1567" s="384" t="s">
        <v>1247</v>
      </c>
      <c r="J1567" s="367" t="s">
        <v>798</v>
      </c>
      <c r="K1567" s="366" t="s">
        <v>84</v>
      </c>
      <c r="L1567" s="387">
        <v>11</v>
      </c>
      <c r="M1567" s="388" t="s">
        <v>11513</v>
      </c>
      <c r="N1567" s="389">
        <v>100</v>
      </c>
      <c r="O1567" s="390" t="s">
        <v>1182</v>
      </c>
      <c r="P1567" s="373" t="s">
        <v>1182</v>
      </c>
      <c r="Q1567" s="372" t="s">
        <v>3814</v>
      </c>
      <c r="R1567" s="374">
        <v>40</v>
      </c>
      <c r="S1567" s="375">
        <v>30</v>
      </c>
      <c r="T1567" s="392">
        <v>10</v>
      </c>
      <c r="U1567" s="391" t="s">
        <v>11507</v>
      </c>
      <c r="V1567" s="376">
        <v>114.93055555555554</v>
      </c>
      <c r="W1567" s="378">
        <v>116.56249999999999</v>
      </c>
      <c r="X1567" s="377">
        <v>58.448472222222229</v>
      </c>
      <c r="Y1567" s="387" t="s">
        <v>633</v>
      </c>
      <c r="Z1567" s="395" t="s">
        <v>4557</v>
      </c>
      <c r="AA1567" s="380">
        <v>19.600000000000001</v>
      </c>
      <c r="AB1567" s="379" t="s">
        <v>3630</v>
      </c>
      <c r="AC1567" s="380">
        <v>0</v>
      </c>
      <c r="AD1567" s="379" t="s">
        <v>3630</v>
      </c>
      <c r="AE1567" s="394">
        <v>0</v>
      </c>
      <c r="AF1567" s="396">
        <v>0</v>
      </c>
      <c r="AG1567" s="393">
        <v>0</v>
      </c>
      <c r="AH1567" s="397" t="s">
        <v>633</v>
      </c>
      <c r="AL1567" s="525" t="s">
        <v>17440</v>
      </c>
      <c r="AM1567" s="513" t="s">
        <v>83</v>
      </c>
      <c r="AN1567" s="508">
        <v>100</v>
      </c>
      <c r="AO1567" s="514">
        <v>1570</v>
      </c>
      <c r="AP1567" s="498">
        <v>1570</v>
      </c>
      <c r="AQ1567" s="515">
        <v>0</v>
      </c>
      <c r="AR1567" s="512" t="s">
        <v>17441</v>
      </c>
      <c r="BA1567" s="338" t="s">
        <v>11520</v>
      </c>
    </row>
    <row r="1568" spans="2:53" ht="16.5" customHeight="1">
      <c r="B1568" s="398" t="s">
        <v>11515</v>
      </c>
      <c r="C1568" s="381" t="s">
        <v>11516</v>
      </c>
      <c r="D1568" s="383">
        <v>1570</v>
      </c>
      <c r="E1568" s="382" t="s">
        <v>633</v>
      </c>
      <c r="F1568" s="369" t="s">
        <v>11517</v>
      </c>
      <c r="G1568" s="385" t="s">
        <v>11518</v>
      </c>
      <c r="H1568" s="386"/>
      <c r="I1568" s="384" t="s">
        <v>327</v>
      </c>
      <c r="J1568" s="367" t="s">
        <v>118</v>
      </c>
      <c r="K1568" s="366" t="s">
        <v>83</v>
      </c>
      <c r="L1568" s="387">
        <v>5</v>
      </c>
      <c r="M1568" s="388" t="s">
        <v>11519</v>
      </c>
      <c r="N1568" s="389">
        <v>800</v>
      </c>
      <c r="O1568" s="390" t="s">
        <v>1350</v>
      </c>
      <c r="P1568" s="373" t="s">
        <v>1350</v>
      </c>
      <c r="Q1568" s="372" t="s">
        <v>3638</v>
      </c>
      <c r="R1568" s="374">
        <v>30</v>
      </c>
      <c r="S1568" s="375">
        <v>40</v>
      </c>
      <c r="T1568" s="392">
        <v>30</v>
      </c>
      <c r="U1568" s="391" t="s">
        <v>11517</v>
      </c>
      <c r="V1568" s="376">
        <v>114.92530654645782</v>
      </c>
      <c r="W1568" s="378">
        <v>116.55462648635338</v>
      </c>
      <c r="X1568" s="377">
        <v>58.090033483594411</v>
      </c>
      <c r="Y1568" s="387" t="s">
        <v>633</v>
      </c>
      <c r="Z1568" s="395" t="s">
        <v>4557</v>
      </c>
      <c r="AA1568" s="380">
        <v>190</v>
      </c>
      <c r="AB1568" s="379" t="s">
        <v>3630</v>
      </c>
      <c r="AC1568" s="380">
        <v>10</v>
      </c>
      <c r="AD1568" s="379" t="s">
        <v>3630</v>
      </c>
      <c r="AE1568" s="394">
        <v>0</v>
      </c>
      <c r="AF1568" s="396">
        <v>0</v>
      </c>
      <c r="AG1568" s="393">
        <v>0</v>
      </c>
      <c r="AH1568" s="397" t="s">
        <v>633</v>
      </c>
      <c r="AL1568" s="525" t="s">
        <v>17442</v>
      </c>
      <c r="AM1568" s="513" t="s">
        <v>84</v>
      </c>
      <c r="AN1568" s="508">
        <v>100</v>
      </c>
      <c r="AO1568" s="514">
        <v>1570</v>
      </c>
      <c r="AP1568" s="498">
        <v>1076</v>
      </c>
      <c r="AQ1568" s="515">
        <v>494</v>
      </c>
      <c r="AR1568" s="512" t="s">
        <v>17443</v>
      </c>
      <c r="BA1568" s="338" t="s">
        <v>11525</v>
      </c>
    </row>
    <row r="1569" spans="2:53" ht="16.5" customHeight="1">
      <c r="B1569" s="398" t="s">
        <v>11521</v>
      </c>
      <c r="C1569" s="381" t="s">
        <v>11522</v>
      </c>
      <c r="D1569" s="383">
        <v>1570</v>
      </c>
      <c r="E1569" s="382" t="s">
        <v>11523</v>
      </c>
      <c r="F1569" s="369" t="s">
        <v>11402</v>
      </c>
      <c r="G1569" s="385" t="s">
        <v>10767</v>
      </c>
      <c r="H1569" s="386"/>
      <c r="I1569" s="384" t="s">
        <v>879</v>
      </c>
      <c r="J1569" s="367" t="s">
        <v>886</v>
      </c>
      <c r="K1569" s="366" t="s">
        <v>84</v>
      </c>
      <c r="L1569" s="387">
        <v>10</v>
      </c>
      <c r="M1569" s="388" t="s">
        <v>11524</v>
      </c>
      <c r="N1569" s="389">
        <v>1000</v>
      </c>
      <c r="O1569" s="390" t="s">
        <v>1182</v>
      </c>
      <c r="P1569" s="373" t="s">
        <v>1182</v>
      </c>
      <c r="Q1569" s="372" t="s">
        <v>3814</v>
      </c>
      <c r="R1569" s="374">
        <v>35</v>
      </c>
      <c r="S1569" s="375">
        <v>25</v>
      </c>
      <c r="T1569" s="392">
        <v>20</v>
      </c>
      <c r="U1569" s="391" t="s">
        <v>11402</v>
      </c>
      <c r="V1569" s="376">
        <v>114.91666666666666</v>
      </c>
      <c r="W1569" s="378">
        <v>116.54166666666666</v>
      </c>
      <c r="X1569" s="377">
        <v>58.44083333333333</v>
      </c>
      <c r="Y1569" s="387" t="s">
        <v>633</v>
      </c>
      <c r="Z1569" s="395" t="s">
        <v>4557</v>
      </c>
      <c r="AA1569" s="380">
        <v>196</v>
      </c>
      <c r="AB1569" s="379" t="s">
        <v>3630</v>
      </c>
      <c r="AC1569" s="380">
        <v>10</v>
      </c>
      <c r="AD1569" s="379" t="s">
        <v>3630</v>
      </c>
      <c r="AE1569" s="394">
        <v>0</v>
      </c>
      <c r="AF1569" s="396">
        <v>0</v>
      </c>
      <c r="AG1569" s="393">
        <v>0</v>
      </c>
      <c r="AH1569" s="397" t="s">
        <v>633</v>
      </c>
      <c r="AL1569" s="525" t="s">
        <v>17444</v>
      </c>
      <c r="AM1569" s="513" t="s">
        <v>84</v>
      </c>
      <c r="AN1569" s="508">
        <v>100</v>
      </c>
      <c r="AO1569" s="514">
        <v>1570</v>
      </c>
      <c r="AP1569" s="498">
        <v>1074</v>
      </c>
      <c r="AQ1569" s="515">
        <v>496</v>
      </c>
      <c r="AR1569" s="512" t="s">
        <v>17445</v>
      </c>
      <c r="BA1569" s="338" t="s">
        <v>11532</v>
      </c>
    </row>
    <row r="1570" spans="2:53" ht="16.5" customHeight="1">
      <c r="B1570" s="398" t="s">
        <v>11526</v>
      </c>
      <c r="C1570" s="381" t="s">
        <v>11527</v>
      </c>
      <c r="D1570" s="383">
        <v>1570</v>
      </c>
      <c r="E1570" s="382" t="s">
        <v>11528</v>
      </c>
      <c r="F1570" s="369" t="s">
        <v>11529</v>
      </c>
      <c r="G1570" s="385" t="s">
        <v>11528</v>
      </c>
      <c r="H1570" s="386"/>
      <c r="I1570" s="384" t="s">
        <v>327</v>
      </c>
      <c r="J1570" s="367" t="s">
        <v>1033</v>
      </c>
      <c r="K1570" s="366" t="s">
        <v>84</v>
      </c>
      <c r="L1570" s="387">
        <v>5</v>
      </c>
      <c r="M1570" s="388" t="s">
        <v>11531</v>
      </c>
      <c r="N1570" s="389">
        <v>800</v>
      </c>
      <c r="O1570" s="390" t="s">
        <v>1350</v>
      </c>
      <c r="P1570" s="373" t="s">
        <v>1350</v>
      </c>
      <c r="Q1570" s="372" t="s">
        <v>3638</v>
      </c>
      <c r="R1570" s="374">
        <v>40</v>
      </c>
      <c r="S1570" s="375">
        <v>30</v>
      </c>
      <c r="T1570" s="392">
        <v>30</v>
      </c>
      <c r="U1570" s="391" t="s">
        <v>11529</v>
      </c>
      <c r="V1570" s="376">
        <v>114.70894531863193</v>
      </c>
      <c r="W1570" s="378">
        <v>116.23008464461456</v>
      </c>
      <c r="X1570" s="377">
        <v>58.335485018376751</v>
      </c>
      <c r="Y1570" s="387" t="s">
        <v>633</v>
      </c>
      <c r="Z1570" s="395" t="s">
        <v>4557</v>
      </c>
      <c r="AA1570" s="380">
        <v>190</v>
      </c>
      <c r="AB1570" s="379" t="s">
        <v>3630</v>
      </c>
      <c r="AC1570" s="380">
        <v>10</v>
      </c>
      <c r="AD1570" s="379" t="s">
        <v>3630</v>
      </c>
      <c r="AE1570" s="394">
        <v>0</v>
      </c>
      <c r="AF1570" s="396">
        <v>0</v>
      </c>
      <c r="AG1570" s="393">
        <v>0</v>
      </c>
      <c r="AH1570" s="397" t="s">
        <v>633</v>
      </c>
      <c r="AL1570" s="525" t="s">
        <v>17446</v>
      </c>
      <c r="AM1570" s="513" t="s">
        <v>84</v>
      </c>
      <c r="AN1570" s="508">
        <v>100</v>
      </c>
      <c r="AO1570" s="514">
        <v>1570</v>
      </c>
      <c r="AP1570" s="498">
        <v>1074</v>
      </c>
      <c r="AQ1570" s="515">
        <v>496</v>
      </c>
      <c r="AR1570" s="512" t="s">
        <v>17447</v>
      </c>
      <c r="BA1570" s="338" t="s">
        <v>11538</v>
      </c>
    </row>
    <row r="1571" spans="2:53" ht="16.5" customHeight="1">
      <c r="B1571" s="398" t="s">
        <v>11533</v>
      </c>
      <c r="C1571" s="381" t="s">
        <v>11534</v>
      </c>
      <c r="D1571" s="383">
        <v>1570</v>
      </c>
      <c r="E1571" s="382" t="s">
        <v>11535</v>
      </c>
      <c r="F1571" s="369" t="s">
        <v>11536</v>
      </c>
      <c r="G1571" s="385" t="s">
        <v>11535</v>
      </c>
      <c r="H1571" s="386"/>
      <c r="I1571" s="384" t="s">
        <v>332</v>
      </c>
      <c r="J1571" s="367" t="s">
        <v>107</v>
      </c>
      <c r="K1571" s="366" t="s">
        <v>84</v>
      </c>
      <c r="L1571" s="387">
        <v>4</v>
      </c>
      <c r="M1571" s="388" t="s">
        <v>11537</v>
      </c>
      <c r="N1571" s="389">
        <v>300</v>
      </c>
      <c r="O1571" s="390" t="s">
        <v>1348</v>
      </c>
      <c r="P1571" s="373" t="s">
        <v>1348</v>
      </c>
      <c r="Q1571" s="372" t="s">
        <v>3638</v>
      </c>
      <c r="R1571" s="374">
        <v>45</v>
      </c>
      <c r="S1571" s="375">
        <v>25</v>
      </c>
      <c r="T1571" s="392">
        <v>30</v>
      </c>
      <c r="U1571" s="391" t="s">
        <v>11536</v>
      </c>
      <c r="V1571" s="376">
        <v>114.67036572741004</v>
      </c>
      <c r="W1571" s="378">
        <v>116.17221525778173</v>
      </c>
      <c r="X1571" s="377">
        <v>58.31370950740412</v>
      </c>
      <c r="Y1571" s="387" t="s">
        <v>633</v>
      </c>
      <c r="Z1571" s="395" t="s">
        <v>4557</v>
      </c>
      <c r="AA1571" s="380">
        <v>-2</v>
      </c>
      <c r="AB1571" s="379" t="s">
        <v>3630</v>
      </c>
      <c r="AC1571" s="380">
        <v>0</v>
      </c>
      <c r="AD1571" s="379" t="s">
        <v>3630</v>
      </c>
      <c r="AE1571" s="394">
        <v>0</v>
      </c>
      <c r="AF1571" s="396">
        <v>0</v>
      </c>
      <c r="AG1571" s="393">
        <v>0</v>
      </c>
      <c r="AH1571" s="397" t="s">
        <v>633</v>
      </c>
      <c r="AL1571" s="525" t="s">
        <v>17448</v>
      </c>
      <c r="AM1571" s="513" t="s">
        <v>84</v>
      </c>
      <c r="AN1571" s="508">
        <v>100</v>
      </c>
      <c r="AO1571" s="514">
        <v>1570</v>
      </c>
      <c r="AP1571" s="498">
        <v>1074</v>
      </c>
      <c r="AQ1571" s="515">
        <v>496</v>
      </c>
      <c r="AR1571" s="512" t="s">
        <v>17447</v>
      </c>
      <c r="BA1571" s="338" t="s">
        <v>11540</v>
      </c>
    </row>
    <row r="1572" spans="2:53" ht="16.5" customHeight="1">
      <c r="B1572" s="398" t="s">
        <v>11533</v>
      </c>
      <c r="C1572" s="381" t="s">
        <v>11534</v>
      </c>
      <c r="D1572" s="383">
        <v>1570</v>
      </c>
      <c r="E1572" s="382" t="s">
        <v>11535</v>
      </c>
      <c r="F1572" s="369" t="s">
        <v>11539</v>
      </c>
      <c r="G1572" s="385" t="s">
        <v>11535</v>
      </c>
      <c r="H1572" s="386"/>
      <c r="I1572" s="384" t="s">
        <v>324</v>
      </c>
      <c r="J1572" s="367" t="s">
        <v>81</v>
      </c>
      <c r="K1572" s="366" t="s">
        <v>84</v>
      </c>
      <c r="L1572" s="387">
        <v>7</v>
      </c>
      <c r="M1572" s="388" t="s">
        <v>6514</v>
      </c>
      <c r="N1572" s="389">
        <v>1000</v>
      </c>
      <c r="O1572" s="390" t="s">
        <v>1348</v>
      </c>
      <c r="P1572" s="373" t="s">
        <v>1348</v>
      </c>
      <c r="Q1572" s="372" t="s">
        <v>3638</v>
      </c>
      <c r="R1572" s="374">
        <v>30</v>
      </c>
      <c r="S1572" s="375">
        <v>25</v>
      </c>
      <c r="T1572" s="392">
        <v>25</v>
      </c>
      <c r="U1572" s="391" t="s">
        <v>11539</v>
      </c>
      <c r="V1572" s="376">
        <v>114.66892533081219</v>
      </c>
      <c r="W1572" s="378">
        <v>116.17005466288495</v>
      </c>
      <c r="X1572" s="377">
        <v>58.315510003151445</v>
      </c>
      <c r="Y1572" s="387" t="s">
        <v>633</v>
      </c>
      <c r="Z1572" s="395" t="s">
        <v>4557</v>
      </c>
      <c r="AA1572" s="380">
        <v>198</v>
      </c>
      <c r="AB1572" s="379" t="s">
        <v>3630</v>
      </c>
      <c r="AC1572" s="380">
        <v>10</v>
      </c>
      <c r="AD1572" s="379" t="s">
        <v>3630</v>
      </c>
      <c r="AE1572" s="394">
        <v>0</v>
      </c>
      <c r="AF1572" s="396">
        <v>0</v>
      </c>
      <c r="AG1572" s="393">
        <v>0</v>
      </c>
      <c r="AH1572" s="397" t="s">
        <v>633</v>
      </c>
      <c r="AL1572" s="525" t="s">
        <v>17449</v>
      </c>
      <c r="AM1572" s="513" t="s">
        <v>84</v>
      </c>
      <c r="AN1572" s="508">
        <v>100</v>
      </c>
      <c r="AO1572" s="514">
        <v>1570</v>
      </c>
      <c r="AP1572" s="498">
        <v>1076</v>
      </c>
      <c r="AQ1572" s="515">
        <v>494</v>
      </c>
      <c r="AR1572" s="512" t="s">
        <v>17450</v>
      </c>
      <c r="BA1572" s="338" t="s">
        <v>11546</v>
      </c>
    </row>
    <row r="1573" spans="2:53" ht="16.5" customHeight="1">
      <c r="B1573" s="398" t="s">
        <v>11541</v>
      </c>
      <c r="C1573" s="381" t="s">
        <v>11542</v>
      </c>
      <c r="D1573" s="383">
        <v>1570</v>
      </c>
      <c r="E1573" s="382" t="s">
        <v>10952</v>
      </c>
      <c r="F1573" s="369" t="s">
        <v>11543</v>
      </c>
      <c r="G1573" s="385" t="s">
        <v>11544</v>
      </c>
      <c r="H1573" s="386"/>
      <c r="I1573" s="384" t="s">
        <v>328</v>
      </c>
      <c r="J1573" s="367" t="s">
        <v>1106</v>
      </c>
      <c r="K1573" s="366" t="s">
        <v>84</v>
      </c>
      <c r="L1573" s="387">
        <v>41</v>
      </c>
      <c r="M1573" s="388" t="s">
        <v>11545</v>
      </c>
      <c r="N1573" s="389">
        <v>1000</v>
      </c>
      <c r="O1573" s="390" t="s">
        <v>1182</v>
      </c>
      <c r="P1573" s="373" t="s">
        <v>1182</v>
      </c>
      <c r="Q1573" s="372" t="s">
        <v>3638</v>
      </c>
      <c r="R1573" s="374">
        <v>30</v>
      </c>
      <c r="S1573" s="375">
        <v>20</v>
      </c>
      <c r="T1573" s="392">
        <v>30</v>
      </c>
      <c r="U1573" s="391" t="s">
        <v>11543</v>
      </c>
      <c r="V1573" s="376">
        <v>114.86111111111111</v>
      </c>
      <c r="W1573" s="378">
        <v>116.45833333333334</v>
      </c>
      <c r="X1573" s="377">
        <v>58.41527777777776</v>
      </c>
      <c r="Y1573" s="387" t="s">
        <v>633</v>
      </c>
      <c r="Z1573" s="395" t="s">
        <v>4557</v>
      </c>
      <c r="AA1573" s="380">
        <v>190</v>
      </c>
      <c r="AB1573" s="379" t="s">
        <v>3630</v>
      </c>
      <c r="AC1573" s="380">
        <v>10</v>
      </c>
      <c r="AD1573" s="379" t="s">
        <v>3630</v>
      </c>
      <c r="AE1573" s="394">
        <v>0</v>
      </c>
      <c r="AF1573" s="396">
        <v>0</v>
      </c>
      <c r="AG1573" s="393">
        <v>0</v>
      </c>
      <c r="AH1573" s="397" t="s">
        <v>633</v>
      </c>
      <c r="AL1573" s="525" t="s">
        <v>17451</v>
      </c>
      <c r="AM1573" s="513" t="s">
        <v>83</v>
      </c>
      <c r="AN1573" s="508">
        <v>100</v>
      </c>
      <c r="AO1573" s="514">
        <v>1570</v>
      </c>
      <c r="AP1573" s="498">
        <v>1570</v>
      </c>
      <c r="AQ1573" s="515">
        <v>0</v>
      </c>
      <c r="AR1573" s="512" t="s">
        <v>17452</v>
      </c>
      <c r="BA1573" s="338" t="s">
        <v>11551</v>
      </c>
    </row>
    <row r="1574" spans="2:53" ht="16.5" customHeight="1">
      <c r="B1574" s="398" t="s">
        <v>11547</v>
      </c>
      <c r="C1574" s="381" t="s">
        <v>11548</v>
      </c>
      <c r="D1574" s="383">
        <v>1570</v>
      </c>
      <c r="E1574" s="382" t="s">
        <v>633</v>
      </c>
      <c r="F1574" s="369" t="s">
        <v>11549</v>
      </c>
      <c r="G1574" s="385" t="s">
        <v>11170</v>
      </c>
      <c r="H1574" s="386"/>
      <c r="I1574" s="384" t="s">
        <v>1138</v>
      </c>
      <c r="J1574" s="367" t="s">
        <v>370</v>
      </c>
      <c r="K1574" s="366" t="s">
        <v>83</v>
      </c>
      <c r="L1574" s="387">
        <v>8</v>
      </c>
      <c r="M1574" s="388" t="s">
        <v>11550</v>
      </c>
      <c r="N1574" s="389">
        <v>1000</v>
      </c>
      <c r="O1574" s="390" t="s">
        <v>1182</v>
      </c>
      <c r="P1574" s="373" t="s">
        <v>1182</v>
      </c>
      <c r="Q1574" s="372" t="s">
        <v>3638</v>
      </c>
      <c r="R1574" s="374">
        <v>25</v>
      </c>
      <c r="S1574" s="375">
        <v>35</v>
      </c>
      <c r="T1574" s="392">
        <v>30</v>
      </c>
      <c r="U1574" s="391" t="s">
        <v>11549</v>
      </c>
      <c r="V1574" s="376">
        <v>114.84567901234567</v>
      </c>
      <c r="W1574" s="378">
        <v>116.43518518518519</v>
      </c>
      <c r="X1574" s="377">
        <v>58.044567901234572</v>
      </c>
      <c r="Y1574" s="387" t="s">
        <v>633</v>
      </c>
      <c r="Z1574" s="395" t="s">
        <v>4557</v>
      </c>
      <c r="AA1574" s="380">
        <v>98</v>
      </c>
      <c r="AB1574" s="379" t="s">
        <v>3630</v>
      </c>
      <c r="AC1574" s="380">
        <v>0</v>
      </c>
      <c r="AD1574" s="379" t="s">
        <v>3630</v>
      </c>
      <c r="AE1574" s="394">
        <v>0</v>
      </c>
      <c r="AF1574" s="396">
        <v>0</v>
      </c>
      <c r="AG1574" s="393">
        <v>0</v>
      </c>
      <c r="AH1574" s="397" t="s">
        <v>633</v>
      </c>
      <c r="AL1574" s="525" t="s">
        <v>17453</v>
      </c>
      <c r="AM1574" s="513" t="s">
        <v>84</v>
      </c>
      <c r="AN1574" s="508">
        <v>100</v>
      </c>
      <c r="AO1574" s="514">
        <v>1570</v>
      </c>
      <c r="AP1574" s="498">
        <v>1075</v>
      </c>
      <c r="AQ1574" s="515">
        <v>495</v>
      </c>
      <c r="AR1574" s="512" t="s">
        <v>17454</v>
      </c>
      <c r="BA1574" s="338" t="s">
        <v>11553</v>
      </c>
    </row>
    <row r="1575" spans="2:53" ht="16.5" customHeight="1">
      <c r="B1575" s="398" t="s">
        <v>11547</v>
      </c>
      <c r="C1575" s="381" t="s">
        <v>11548</v>
      </c>
      <c r="D1575" s="383">
        <v>1570</v>
      </c>
      <c r="E1575" s="382" t="s">
        <v>11170</v>
      </c>
      <c r="F1575" s="369" t="s">
        <v>11549</v>
      </c>
      <c r="G1575" s="385" t="s">
        <v>11552</v>
      </c>
      <c r="H1575" s="386"/>
      <c r="I1575" s="384" t="s">
        <v>1138</v>
      </c>
      <c r="J1575" s="367" t="s">
        <v>380</v>
      </c>
      <c r="K1575" s="366" t="s">
        <v>84</v>
      </c>
      <c r="L1575" s="387">
        <v>6</v>
      </c>
      <c r="M1575" s="388" t="s">
        <v>11550</v>
      </c>
      <c r="N1575" s="389">
        <v>1000</v>
      </c>
      <c r="O1575" s="390" t="s">
        <v>1182</v>
      </c>
      <c r="P1575" s="373" t="s">
        <v>1182</v>
      </c>
      <c r="Q1575" s="372" t="s">
        <v>3638</v>
      </c>
      <c r="R1575" s="374">
        <v>35</v>
      </c>
      <c r="S1575" s="375">
        <v>30</v>
      </c>
      <c r="T1575" s="392">
        <v>25</v>
      </c>
      <c r="U1575" s="391" t="s">
        <v>11549</v>
      </c>
      <c r="V1575" s="376">
        <v>114.84567901234567</v>
      </c>
      <c r="W1575" s="378">
        <v>116.43518518518519</v>
      </c>
      <c r="X1575" s="377">
        <v>58.404567901234557</v>
      </c>
      <c r="Y1575" s="387" t="s">
        <v>633</v>
      </c>
      <c r="Z1575" s="395" t="s">
        <v>4557</v>
      </c>
      <c r="AA1575" s="380">
        <v>98</v>
      </c>
      <c r="AB1575" s="379" t="s">
        <v>3630</v>
      </c>
      <c r="AC1575" s="380">
        <v>0</v>
      </c>
      <c r="AD1575" s="379" t="s">
        <v>3630</v>
      </c>
      <c r="AE1575" s="394">
        <v>0</v>
      </c>
      <c r="AF1575" s="396">
        <v>0</v>
      </c>
      <c r="AG1575" s="393">
        <v>0</v>
      </c>
      <c r="AH1575" s="397" t="s">
        <v>633</v>
      </c>
      <c r="AL1575" s="525" t="s">
        <v>17455</v>
      </c>
      <c r="AM1575" s="513" t="s">
        <v>84</v>
      </c>
      <c r="AN1575" s="508">
        <v>100</v>
      </c>
      <c r="AO1575" s="514">
        <v>1570</v>
      </c>
      <c r="AP1575" s="498">
        <v>1075</v>
      </c>
      <c r="AQ1575" s="515">
        <v>495</v>
      </c>
      <c r="AR1575" s="512" t="s">
        <v>17456</v>
      </c>
      <c r="BA1575" s="338" t="s">
        <v>11559</v>
      </c>
    </row>
    <row r="1576" spans="2:53" ht="16.5" customHeight="1">
      <c r="B1576" s="398" t="s">
        <v>11554</v>
      </c>
      <c r="C1576" s="381" t="s">
        <v>11555</v>
      </c>
      <c r="D1576" s="383">
        <v>1570</v>
      </c>
      <c r="E1576" s="382" t="s">
        <v>11556</v>
      </c>
      <c r="F1576" s="369" t="s">
        <v>11557</v>
      </c>
      <c r="G1576" s="385" t="s">
        <v>11441</v>
      </c>
      <c r="H1576" s="386"/>
      <c r="I1576" s="384" t="s">
        <v>357</v>
      </c>
      <c r="J1576" s="367" t="s">
        <v>759</v>
      </c>
      <c r="K1576" s="366" t="s">
        <v>84</v>
      </c>
      <c r="L1576" s="387">
        <v>24</v>
      </c>
      <c r="M1576" s="388" t="s">
        <v>11558</v>
      </c>
      <c r="N1576" s="389">
        <v>700</v>
      </c>
      <c r="O1576" s="390" t="s">
        <v>1350</v>
      </c>
      <c r="P1576" s="373" t="s">
        <v>1351</v>
      </c>
      <c r="Q1576" s="372" t="s">
        <v>3638</v>
      </c>
      <c r="R1576" s="374">
        <v>30</v>
      </c>
      <c r="S1576" s="375">
        <v>30</v>
      </c>
      <c r="T1576" s="392">
        <v>20</v>
      </c>
      <c r="U1576" s="391" t="s">
        <v>11557</v>
      </c>
      <c r="V1576" s="376">
        <v>114.83999433493544</v>
      </c>
      <c r="W1576" s="378">
        <v>116.42665816906984</v>
      </c>
      <c r="X1576" s="377">
        <v>58.40167374799735</v>
      </c>
      <c r="Y1576" s="387">
        <v>59.86</v>
      </c>
      <c r="Z1576" s="395" t="s">
        <v>3639</v>
      </c>
      <c r="AA1576" s="380">
        <v>140</v>
      </c>
      <c r="AB1576" s="379" t="s">
        <v>3630</v>
      </c>
      <c r="AC1576" s="380">
        <v>10</v>
      </c>
      <c r="AD1576" s="379" t="s">
        <v>3630</v>
      </c>
      <c r="AE1576" s="394">
        <v>0</v>
      </c>
      <c r="AF1576" s="396">
        <v>0</v>
      </c>
      <c r="AG1576" s="393">
        <v>0</v>
      </c>
      <c r="AH1576" s="397" t="s">
        <v>633</v>
      </c>
      <c r="AL1576" s="525" t="s">
        <v>17457</v>
      </c>
      <c r="AM1576" s="513" t="s">
        <v>83</v>
      </c>
      <c r="AN1576" s="508">
        <v>100</v>
      </c>
      <c r="AO1576" s="514">
        <v>1570</v>
      </c>
      <c r="AP1576" s="498">
        <v>1570</v>
      </c>
      <c r="AQ1576" s="515">
        <v>0</v>
      </c>
      <c r="AR1576" s="512" t="s">
        <v>17458</v>
      </c>
      <c r="BA1576" s="338" t="s">
        <v>11564</v>
      </c>
    </row>
    <row r="1577" spans="2:53" ht="16.5" customHeight="1">
      <c r="B1577" s="398" t="s">
        <v>11560</v>
      </c>
      <c r="C1577" s="381" t="s">
        <v>11561</v>
      </c>
      <c r="D1577" s="383">
        <v>1570</v>
      </c>
      <c r="E1577" s="382" t="s">
        <v>633</v>
      </c>
      <c r="F1577" s="369" t="s">
        <v>11453</v>
      </c>
      <c r="G1577" s="385" t="s">
        <v>11562</v>
      </c>
      <c r="H1577" s="386"/>
      <c r="I1577" s="384" t="s">
        <v>1138</v>
      </c>
      <c r="J1577" s="367" t="s">
        <v>509</v>
      </c>
      <c r="K1577" s="366" t="s">
        <v>83</v>
      </c>
      <c r="L1577" s="387">
        <v>36</v>
      </c>
      <c r="M1577" s="388" t="s">
        <v>11563</v>
      </c>
      <c r="N1577" s="389">
        <v>1000</v>
      </c>
      <c r="O1577" s="390" t="s">
        <v>1182</v>
      </c>
      <c r="P1577" s="373" t="s">
        <v>1182</v>
      </c>
      <c r="Q1577" s="372" t="s">
        <v>3638</v>
      </c>
      <c r="R1577" s="374">
        <v>25</v>
      </c>
      <c r="S1577" s="375">
        <v>35</v>
      </c>
      <c r="T1577" s="392">
        <v>30</v>
      </c>
      <c r="U1577" s="391" t="s">
        <v>11453</v>
      </c>
      <c r="V1577" s="376">
        <v>114.81481481481481</v>
      </c>
      <c r="W1577" s="378">
        <v>116.3888888888889</v>
      </c>
      <c r="X1577" s="377">
        <v>58.028148148148141</v>
      </c>
      <c r="Y1577" s="387" t="s">
        <v>633</v>
      </c>
      <c r="Z1577" s="395" t="s">
        <v>4557</v>
      </c>
      <c r="AA1577" s="380">
        <v>98</v>
      </c>
      <c r="AB1577" s="379" t="s">
        <v>3630</v>
      </c>
      <c r="AC1577" s="380">
        <v>0</v>
      </c>
      <c r="AD1577" s="379" t="s">
        <v>3630</v>
      </c>
      <c r="AE1577" s="394">
        <v>0</v>
      </c>
      <c r="AF1577" s="396">
        <v>0</v>
      </c>
      <c r="AG1577" s="393">
        <v>0</v>
      </c>
      <c r="AH1577" s="397" t="s">
        <v>633</v>
      </c>
      <c r="AL1577" s="525" t="s">
        <v>17459</v>
      </c>
      <c r="AM1577" s="513" t="s">
        <v>83</v>
      </c>
      <c r="AN1577" s="508">
        <v>100</v>
      </c>
      <c r="AO1577" s="514">
        <v>1570</v>
      </c>
      <c r="AP1577" s="498">
        <v>1570</v>
      </c>
      <c r="AQ1577" s="515">
        <v>0</v>
      </c>
      <c r="AR1577" s="512" t="s">
        <v>17460</v>
      </c>
      <c r="BA1577" s="338" t="s">
        <v>11570</v>
      </c>
    </row>
    <row r="1578" spans="2:53" ht="16.5" customHeight="1">
      <c r="B1578" s="398" t="s">
        <v>11565</v>
      </c>
      <c r="C1578" s="381" t="s">
        <v>11566</v>
      </c>
      <c r="D1578" s="383">
        <v>1570</v>
      </c>
      <c r="E1578" s="382" t="s">
        <v>633</v>
      </c>
      <c r="F1578" s="369" t="s">
        <v>11567</v>
      </c>
      <c r="G1578" s="385" t="s">
        <v>11568</v>
      </c>
      <c r="H1578" s="386"/>
      <c r="I1578" s="384" t="s">
        <v>326</v>
      </c>
      <c r="J1578" s="367" t="s">
        <v>509</v>
      </c>
      <c r="K1578" s="366" t="s">
        <v>83</v>
      </c>
      <c r="L1578" s="387">
        <v>59</v>
      </c>
      <c r="M1578" s="388" t="s">
        <v>11569</v>
      </c>
      <c r="N1578" s="389">
        <v>500</v>
      </c>
      <c r="O1578" s="390" t="s">
        <v>1348</v>
      </c>
      <c r="P1578" s="373" t="s">
        <v>1349</v>
      </c>
      <c r="Q1578" s="372" t="s">
        <v>3638</v>
      </c>
      <c r="R1578" s="374">
        <v>30</v>
      </c>
      <c r="S1578" s="375">
        <v>40</v>
      </c>
      <c r="T1578" s="392">
        <v>30</v>
      </c>
      <c r="U1578" s="391" t="s">
        <v>11567</v>
      </c>
      <c r="V1578" s="376">
        <v>114.8100715443298</v>
      </c>
      <c r="W1578" s="378">
        <v>116.38177398316138</v>
      </c>
      <c r="X1578" s="377">
        <v>58.024077236254421</v>
      </c>
      <c r="Y1578" s="387">
        <v>57.519999999999996</v>
      </c>
      <c r="Z1578" s="395" t="s">
        <v>7853</v>
      </c>
      <c r="AA1578" s="380">
        <v>24</v>
      </c>
      <c r="AB1578" s="379" t="s">
        <v>3630</v>
      </c>
      <c r="AC1578" s="380">
        <v>5</v>
      </c>
      <c r="AD1578" s="379" t="s">
        <v>3630</v>
      </c>
      <c r="AE1578" s="394">
        <v>0</v>
      </c>
      <c r="AF1578" s="396">
        <v>0</v>
      </c>
      <c r="AG1578" s="393">
        <v>0</v>
      </c>
      <c r="AH1578" s="397" t="s">
        <v>633</v>
      </c>
      <c r="AL1578" s="525" t="s">
        <v>17461</v>
      </c>
      <c r="AM1578" s="513" t="s">
        <v>84</v>
      </c>
      <c r="AN1578" s="508">
        <v>100</v>
      </c>
      <c r="AO1578" s="514">
        <v>1570</v>
      </c>
      <c r="AP1578" s="498">
        <v>1075</v>
      </c>
      <c r="AQ1578" s="515">
        <v>495</v>
      </c>
      <c r="AR1578" s="512" t="s">
        <v>17462</v>
      </c>
      <c r="BA1578" s="338" t="s">
        <v>11575</v>
      </c>
    </row>
    <row r="1579" spans="2:53" ht="16.5" customHeight="1">
      <c r="B1579" s="398" t="s">
        <v>11571</v>
      </c>
      <c r="C1579" s="381" t="s">
        <v>11572</v>
      </c>
      <c r="D1579" s="383">
        <v>1570</v>
      </c>
      <c r="E1579" s="382" t="s">
        <v>11573</v>
      </c>
      <c r="F1579" s="369" t="s">
        <v>11466</v>
      </c>
      <c r="G1579" s="385" t="s">
        <v>11459</v>
      </c>
      <c r="H1579" s="386"/>
      <c r="I1579" s="384" t="s">
        <v>1138</v>
      </c>
      <c r="J1579" s="367" t="s">
        <v>102</v>
      </c>
      <c r="K1579" s="366" t="s">
        <v>84</v>
      </c>
      <c r="L1579" s="387">
        <v>14</v>
      </c>
      <c r="M1579" s="388" t="s">
        <v>11574</v>
      </c>
      <c r="N1579" s="389">
        <v>1000</v>
      </c>
      <c r="O1579" s="390" t="s">
        <v>1182</v>
      </c>
      <c r="P1579" s="373" t="s">
        <v>1182</v>
      </c>
      <c r="Q1579" s="372" t="s">
        <v>3638</v>
      </c>
      <c r="R1579" s="374">
        <v>35</v>
      </c>
      <c r="S1579" s="375">
        <v>30</v>
      </c>
      <c r="T1579" s="392">
        <v>25</v>
      </c>
      <c r="U1579" s="391" t="s">
        <v>11466</v>
      </c>
      <c r="V1579" s="376">
        <v>114.80246913580247</v>
      </c>
      <c r="W1579" s="378">
        <v>116.37037037037037</v>
      </c>
      <c r="X1579" s="377">
        <v>58.383580246913574</v>
      </c>
      <c r="Y1579" s="387" t="s">
        <v>633</v>
      </c>
      <c r="Z1579" s="395" t="s">
        <v>4557</v>
      </c>
      <c r="AA1579" s="380">
        <v>98</v>
      </c>
      <c r="AB1579" s="379" t="s">
        <v>3630</v>
      </c>
      <c r="AC1579" s="380">
        <v>0</v>
      </c>
      <c r="AD1579" s="379" t="s">
        <v>3630</v>
      </c>
      <c r="AE1579" s="394">
        <v>0</v>
      </c>
      <c r="AF1579" s="396">
        <v>0</v>
      </c>
      <c r="AG1579" s="393">
        <v>0</v>
      </c>
      <c r="AH1579" s="397" t="s">
        <v>633</v>
      </c>
      <c r="AL1579" s="525" t="s">
        <v>17463</v>
      </c>
      <c r="AM1579" s="513" t="s">
        <v>84</v>
      </c>
      <c r="AN1579" s="508">
        <v>100</v>
      </c>
      <c r="AO1579" s="514">
        <v>1570</v>
      </c>
      <c r="AP1579" s="498">
        <v>1075</v>
      </c>
      <c r="AQ1579" s="515">
        <v>495</v>
      </c>
      <c r="AR1579" s="512" t="s">
        <v>17464</v>
      </c>
      <c r="BA1579" s="338" t="s">
        <v>11582</v>
      </c>
    </row>
    <row r="1580" spans="2:53" ht="16.5" customHeight="1">
      <c r="B1580" s="398" t="s">
        <v>11576</v>
      </c>
      <c r="C1580" s="381" t="s">
        <v>11577</v>
      </c>
      <c r="D1580" s="383">
        <v>1570</v>
      </c>
      <c r="E1580" s="382" t="s">
        <v>11578</v>
      </c>
      <c r="F1580" s="369" t="s">
        <v>11579</v>
      </c>
      <c r="G1580" s="385" t="s">
        <v>11485</v>
      </c>
      <c r="H1580" s="386"/>
      <c r="I1580" s="384" t="s">
        <v>1247</v>
      </c>
      <c r="J1580" s="367" t="s">
        <v>1264</v>
      </c>
      <c r="K1580" s="366" t="s">
        <v>84</v>
      </c>
      <c r="L1580" s="387">
        <v>20</v>
      </c>
      <c r="M1580" s="388" t="s">
        <v>11581</v>
      </c>
      <c r="N1580" s="389">
        <v>100</v>
      </c>
      <c r="O1580" s="390" t="s">
        <v>1182</v>
      </c>
      <c r="P1580" s="373" t="s">
        <v>1182</v>
      </c>
      <c r="Q1580" s="372" t="s">
        <v>3814</v>
      </c>
      <c r="R1580" s="374">
        <v>40</v>
      </c>
      <c r="S1580" s="375">
        <v>30</v>
      </c>
      <c r="T1580" s="392">
        <v>10</v>
      </c>
      <c r="U1580" s="391" t="s">
        <v>11579</v>
      </c>
      <c r="V1580" s="376">
        <v>114.79166666666666</v>
      </c>
      <c r="W1580" s="378">
        <v>116.35416666666666</v>
      </c>
      <c r="X1580" s="377">
        <v>58.377083333333331</v>
      </c>
      <c r="Y1580" s="387" t="s">
        <v>633</v>
      </c>
      <c r="Z1580" s="395" t="s">
        <v>4557</v>
      </c>
      <c r="AA1580" s="380">
        <v>19.600000000000001</v>
      </c>
      <c r="AB1580" s="379" t="s">
        <v>3630</v>
      </c>
      <c r="AC1580" s="380">
        <v>0</v>
      </c>
      <c r="AD1580" s="379" t="s">
        <v>3630</v>
      </c>
      <c r="AE1580" s="394">
        <v>0</v>
      </c>
      <c r="AF1580" s="396">
        <v>0</v>
      </c>
      <c r="AG1580" s="393">
        <v>0</v>
      </c>
      <c r="AH1580" s="397" t="s">
        <v>633</v>
      </c>
      <c r="AL1580" s="525" t="s">
        <v>17465</v>
      </c>
      <c r="AM1580" s="513" t="s">
        <v>84</v>
      </c>
      <c r="AN1580" s="508">
        <v>100</v>
      </c>
      <c r="AO1580" s="514">
        <v>1570</v>
      </c>
      <c r="AP1580" s="498">
        <v>1075</v>
      </c>
      <c r="AQ1580" s="515">
        <v>495</v>
      </c>
      <c r="AR1580" s="512" t="s">
        <v>17466</v>
      </c>
      <c r="BA1580" s="338" t="s">
        <v>11589</v>
      </c>
    </row>
    <row r="1581" spans="2:53" ht="16.5" customHeight="1">
      <c r="B1581" s="398" t="s">
        <v>11583</v>
      </c>
      <c r="C1581" s="381" t="s">
        <v>11584</v>
      </c>
      <c r="D1581" s="383">
        <v>1570</v>
      </c>
      <c r="E1581" s="382" t="s">
        <v>11585</v>
      </c>
      <c r="F1581" s="369" t="s">
        <v>11586</v>
      </c>
      <c r="G1581" s="385" t="s">
        <v>11587</v>
      </c>
      <c r="H1581" s="386"/>
      <c r="I1581" s="384" t="s">
        <v>1138</v>
      </c>
      <c r="J1581" s="367" t="s">
        <v>798</v>
      </c>
      <c r="K1581" s="366" t="s">
        <v>84</v>
      </c>
      <c r="L1581" s="387">
        <v>8</v>
      </c>
      <c r="M1581" s="388" t="s">
        <v>11588</v>
      </c>
      <c r="N1581" s="389">
        <v>1000</v>
      </c>
      <c r="O1581" s="390" t="s">
        <v>1182</v>
      </c>
      <c r="P1581" s="373" t="s">
        <v>1182</v>
      </c>
      <c r="Q1581" s="372" t="s">
        <v>3638</v>
      </c>
      <c r="R1581" s="374">
        <v>35</v>
      </c>
      <c r="S1581" s="375">
        <v>30</v>
      </c>
      <c r="T1581" s="392">
        <v>25</v>
      </c>
      <c r="U1581" s="391" t="s">
        <v>11586</v>
      </c>
      <c r="V1581" s="376">
        <v>114.78395061728395</v>
      </c>
      <c r="W1581" s="378">
        <v>116.3425925925926</v>
      </c>
      <c r="X1581" s="377">
        <v>58.37172839506173</v>
      </c>
      <c r="Y1581" s="387" t="s">
        <v>633</v>
      </c>
      <c r="Z1581" s="395" t="s">
        <v>4557</v>
      </c>
      <c r="AA1581" s="380">
        <v>98</v>
      </c>
      <c r="AB1581" s="379" t="s">
        <v>3630</v>
      </c>
      <c r="AC1581" s="380">
        <v>0</v>
      </c>
      <c r="AD1581" s="379" t="s">
        <v>3630</v>
      </c>
      <c r="AE1581" s="394">
        <v>0</v>
      </c>
      <c r="AF1581" s="396">
        <v>0</v>
      </c>
      <c r="AG1581" s="393">
        <v>0</v>
      </c>
      <c r="AH1581" s="397" t="s">
        <v>633</v>
      </c>
      <c r="AL1581" s="525" t="s">
        <v>17467</v>
      </c>
      <c r="AM1581" s="513" t="s">
        <v>84</v>
      </c>
      <c r="AN1581" s="508">
        <v>100</v>
      </c>
      <c r="AO1581" s="514">
        <v>1570</v>
      </c>
      <c r="AP1581" s="498">
        <v>1075</v>
      </c>
      <c r="AQ1581" s="515">
        <v>495</v>
      </c>
      <c r="AR1581" s="512" t="s">
        <v>17466</v>
      </c>
      <c r="BA1581" s="338" t="s">
        <v>11590</v>
      </c>
    </row>
    <row r="1582" spans="2:53" ht="16.5" customHeight="1">
      <c r="B1582" s="398" t="s">
        <v>11583</v>
      </c>
      <c r="C1582" s="381" t="s">
        <v>11584</v>
      </c>
      <c r="D1582" s="383">
        <v>1570</v>
      </c>
      <c r="E1582" s="382" t="s">
        <v>11585</v>
      </c>
      <c r="F1582" s="369" t="s">
        <v>11586</v>
      </c>
      <c r="G1582" s="385" t="s">
        <v>11587</v>
      </c>
      <c r="H1582" s="386"/>
      <c r="I1582" s="384" t="s">
        <v>1138</v>
      </c>
      <c r="J1582" s="367" t="s">
        <v>108</v>
      </c>
      <c r="K1582" s="366" t="s">
        <v>84</v>
      </c>
      <c r="L1582" s="387">
        <v>9</v>
      </c>
      <c r="M1582" s="388" t="s">
        <v>11588</v>
      </c>
      <c r="N1582" s="389">
        <v>1000</v>
      </c>
      <c r="O1582" s="390" t="s">
        <v>1182</v>
      </c>
      <c r="P1582" s="373" t="s">
        <v>1182</v>
      </c>
      <c r="Q1582" s="372" t="s">
        <v>3638</v>
      </c>
      <c r="R1582" s="374">
        <v>35</v>
      </c>
      <c r="S1582" s="375">
        <v>30</v>
      </c>
      <c r="T1582" s="392">
        <v>25</v>
      </c>
      <c r="U1582" s="391" t="s">
        <v>11586</v>
      </c>
      <c r="V1582" s="376">
        <v>114.78395061728395</v>
      </c>
      <c r="W1582" s="378">
        <v>116.3425925925926</v>
      </c>
      <c r="X1582" s="377">
        <v>58.37172839506173</v>
      </c>
      <c r="Y1582" s="387" t="s">
        <v>633</v>
      </c>
      <c r="Z1582" s="395" t="s">
        <v>4557</v>
      </c>
      <c r="AA1582" s="380">
        <v>98</v>
      </c>
      <c r="AB1582" s="379" t="s">
        <v>3630</v>
      </c>
      <c r="AC1582" s="380">
        <v>0</v>
      </c>
      <c r="AD1582" s="379" t="s">
        <v>3630</v>
      </c>
      <c r="AE1582" s="394">
        <v>0</v>
      </c>
      <c r="AF1582" s="396">
        <v>0</v>
      </c>
      <c r="AG1582" s="393">
        <v>0</v>
      </c>
      <c r="AH1582" s="397" t="s">
        <v>633</v>
      </c>
      <c r="AL1582" s="525" t="s">
        <v>17468</v>
      </c>
      <c r="AM1582" s="513" t="s">
        <v>83</v>
      </c>
      <c r="AN1582" s="508">
        <v>100</v>
      </c>
      <c r="AO1582" s="514">
        <v>1570</v>
      </c>
      <c r="AP1582" s="498">
        <v>1570</v>
      </c>
      <c r="AQ1582" s="515">
        <v>0</v>
      </c>
      <c r="AR1582" s="512" t="s">
        <v>17469</v>
      </c>
      <c r="BA1582" s="338" t="s">
        <v>11595</v>
      </c>
    </row>
    <row r="1583" spans="2:53" ht="16.5" customHeight="1">
      <c r="B1583" s="398" t="s">
        <v>11591</v>
      </c>
      <c r="C1583" s="381" t="s">
        <v>11592</v>
      </c>
      <c r="D1583" s="383">
        <v>1570</v>
      </c>
      <c r="E1583" s="382" t="s">
        <v>633</v>
      </c>
      <c r="F1583" s="369" t="s">
        <v>11593</v>
      </c>
      <c r="G1583" s="385" t="s">
        <v>11585</v>
      </c>
      <c r="H1583" s="386"/>
      <c r="I1583" s="384" t="s">
        <v>342</v>
      </c>
      <c r="J1583" s="367" t="s">
        <v>1239</v>
      </c>
      <c r="K1583" s="366" t="s">
        <v>83</v>
      </c>
      <c r="L1583" s="387">
        <v>11</v>
      </c>
      <c r="M1583" s="388" t="s">
        <v>11594</v>
      </c>
      <c r="N1583" s="389">
        <v>1000</v>
      </c>
      <c r="O1583" s="390" t="s">
        <v>1182</v>
      </c>
      <c r="P1583" s="373" t="s">
        <v>1182</v>
      </c>
      <c r="Q1583" s="372" t="s">
        <v>3814</v>
      </c>
      <c r="R1583" s="374">
        <v>25</v>
      </c>
      <c r="S1583" s="375">
        <v>30</v>
      </c>
      <c r="T1583" s="392">
        <v>20</v>
      </c>
      <c r="U1583" s="391" t="s">
        <v>11593</v>
      </c>
      <c r="V1583" s="376">
        <v>114.78632478632478</v>
      </c>
      <c r="W1583" s="378">
        <v>116.34615384615385</v>
      </c>
      <c r="X1583" s="377">
        <v>58.008760683760677</v>
      </c>
      <c r="Y1583" s="387" t="s">
        <v>633</v>
      </c>
      <c r="Z1583" s="395" t="s">
        <v>4557</v>
      </c>
      <c r="AA1583" s="380">
        <v>242.5</v>
      </c>
      <c r="AB1583" s="379" t="s">
        <v>3630</v>
      </c>
      <c r="AC1583" s="380">
        <v>3</v>
      </c>
      <c r="AD1583" s="379" t="s">
        <v>3630</v>
      </c>
      <c r="AE1583" s="394">
        <v>0</v>
      </c>
      <c r="AF1583" s="396">
        <v>22.385999999999999</v>
      </c>
      <c r="AG1583" s="393">
        <v>0</v>
      </c>
      <c r="AH1583" s="397" t="s">
        <v>11092</v>
      </c>
      <c r="AL1583" s="525" t="s">
        <v>17470</v>
      </c>
      <c r="AM1583" s="513" t="s">
        <v>83</v>
      </c>
      <c r="AN1583" s="508">
        <v>100</v>
      </c>
      <c r="AO1583" s="514">
        <v>1570</v>
      </c>
      <c r="AP1583" s="498">
        <v>1570</v>
      </c>
      <c r="AQ1583" s="515">
        <v>0</v>
      </c>
      <c r="AR1583" s="512" t="s">
        <v>17471</v>
      </c>
      <c r="BA1583" s="338" t="s">
        <v>11601</v>
      </c>
    </row>
    <row r="1584" spans="2:53" ht="16.5" customHeight="1">
      <c r="B1584" s="398" t="s">
        <v>11596</v>
      </c>
      <c r="C1584" s="381" t="s">
        <v>11597</v>
      </c>
      <c r="D1584" s="383">
        <v>1570</v>
      </c>
      <c r="E1584" s="382" t="s">
        <v>633</v>
      </c>
      <c r="F1584" s="369" t="s">
        <v>11598</v>
      </c>
      <c r="G1584" s="385" t="s">
        <v>10992</v>
      </c>
      <c r="H1584" s="386"/>
      <c r="I1584" s="384" t="s">
        <v>501</v>
      </c>
      <c r="J1584" s="367" t="s">
        <v>1440</v>
      </c>
      <c r="K1584" s="366" t="s">
        <v>83</v>
      </c>
      <c r="L1584" s="387">
        <v>3</v>
      </c>
      <c r="M1584" s="388" t="s">
        <v>11600</v>
      </c>
      <c r="N1584" s="389">
        <v>1000</v>
      </c>
      <c r="O1584" s="390" t="s">
        <v>1348</v>
      </c>
      <c r="P1584" s="373" t="s">
        <v>1349</v>
      </c>
      <c r="Q1584" s="372" t="s">
        <v>3638</v>
      </c>
      <c r="R1584" s="374">
        <v>20</v>
      </c>
      <c r="S1584" s="375">
        <v>35</v>
      </c>
      <c r="T1584" s="392">
        <v>25</v>
      </c>
      <c r="U1584" s="391" t="s">
        <v>11598</v>
      </c>
      <c r="V1584" s="376">
        <v>114.77576307041403</v>
      </c>
      <c r="W1584" s="378">
        <v>116.3303112722877</v>
      </c>
      <c r="X1584" s="377">
        <v>58.006962828649137</v>
      </c>
      <c r="Y1584" s="387">
        <v>57.5</v>
      </c>
      <c r="Z1584" s="395" t="s">
        <v>4557</v>
      </c>
      <c r="AA1584" s="380">
        <v>195</v>
      </c>
      <c r="AB1584" s="379" t="s">
        <v>3630</v>
      </c>
      <c r="AC1584" s="380">
        <v>10</v>
      </c>
      <c r="AD1584" s="379" t="s">
        <v>3630</v>
      </c>
      <c r="AE1584" s="394">
        <v>0</v>
      </c>
      <c r="AF1584" s="396">
        <v>0</v>
      </c>
      <c r="AG1584" s="393">
        <v>0</v>
      </c>
      <c r="AH1584" s="397" t="s">
        <v>633</v>
      </c>
      <c r="AL1584" s="525" t="s">
        <v>17472</v>
      </c>
      <c r="AM1584" s="513" t="s">
        <v>84</v>
      </c>
      <c r="AN1584" s="508">
        <v>100</v>
      </c>
      <c r="AO1584" s="514">
        <v>1570</v>
      </c>
      <c r="AP1584" s="498">
        <v>1072</v>
      </c>
      <c r="AQ1584" s="515">
        <v>498</v>
      </c>
      <c r="AR1584" s="512" t="s">
        <v>17473</v>
      </c>
      <c r="BA1584" s="338" t="s">
        <v>11606</v>
      </c>
    </row>
    <row r="1585" spans="2:53" ht="16.5" customHeight="1">
      <c r="B1585" s="398" t="s">
        <v>11602</v>
      </c>
      <c r="C1585" s="381" t="s">
        <v>11603</v>
      </c>
      <c r="D1585" s="383">
        <v>1570</v>
      </c>
      <c r="E1585" s="382" t="s">
        <v>11013</v>
      </c>
      <c r="F1585" s="369" t="s">
        <v>11604</v>
      </c>
      <c r="G1585" s="385" t="s">
        <v>11013</v>
      </c>
      <c r="H1585" s="386"/>
      <c r="I1585" s="384" t="s">
        <v>327</v>
      </c>
      <c r="J1585" s="367" t="s">
        <v>109</v>
      </c>
      <c r="K1585" s="366" t="s">
        <v>84</v>
      </c>
      <c r="L1585" s="387">
        <v>6</v>
      </c>
      <c r="M1585" s="388" t="s">
        <v>11605</v>
      </c>
      <c r="N1585" s="389">
        <v>800</v>
      </c>
      <c r="O1585" s="390" t="s">
        <v>1350</v>
      </c>
      <c r="P1585" s="373" t="s">
        <v>1350</v>
      </c>
      <c r="Q1585" s="372" t="s">
        <v>3638</v>
      </c>
      <c r="R1585" s="374">
        <v>40</v>
      </c>
      <c r="S1585" s="375">
        <v>30</v>
      </c>
      <c r="T1585" s="392">
        <v>30</v>
      </c>
      <c r="U1585" s="391" t="s">
        <v>11604</v>
      </c>
      <c r="V1585" s="376">
        <v>114.5427730855226</v>
      </c>
      <c r="W1585" s="378">
        <v>115.9864656199651</v>
      </c>
      <c r="X1585" s="377">
        <v>58.250380647256144</v>
      </c>
      <c r="Y1585" s="387" t="s">
        <v>633</v>
      </c>
      <c r="Z1585" s="395" t="s">
        <v>4557</v>
      </c>
      <c r="AA1585" s="380">
        <v>190</v>
      </c>
      <c r="AB1585" s="379" t="s">
        <v>3630</v>
      </c>
      <c r="AC1585" s="380">
        <v>10</v>
      </c>
      <c r="AD1585" s="379" t="s">
        <v>3630</v>
      </c>
      <c r="AE1585" s="394">
        <v>0</v>
      </c>
      <c r="AF1585" s="396">
        <v>0</v>
      </c>
      <c r="AG1585" s="393">
        <v>0</v>
      </c>
      <c r="AH1585" s="397" t="s">
        <v>633</v>
      </c>
      <c r="AL1585" s="525" t="s">
        <v>17474</v>
      </c>
      <c r="AM1585" s="513" t="s">
        <v>83</v>
      </c>
      <c r="AN1585" s="508">
        <v>100</v>
      </c>
      <c r="AO1585" s="514">
        <v>1570</v>
      </c>
      <c r="AP1585" s="498">
        <v>1570</v>
      </c>
      <c r="AQ1585" s="515">
        <v>0</v>
      </c>
      <c r="AR1585" s="512" t="s">
        <v>17475</v>
      </c>
      <c r="BA1585" s="338" t="s">
        <v>11610</v>
      </c>
    </row>
    <row r="1586" spans="2:53" ht="16.5" customHeight="1">
      <c r="B1586" s="398" t="s">
        <v>11607</v>
      </c>
      <c r="C1586" s="381" t="s">
        <v>11608</v>
      </c>
      <c r="D1586" s="383">
        <v>1570</v>
      </c>
      <c r="E1586" s="382" t="s">
        <v>633</v>
      </c>
      <c r="F1586" s="369" t="s">
        <v>11502</v>
      </c>
      <c r="G1586" s="385" t="s">
        <v>11255</v>
      </c>
      <c r="H1586" s="386"/>
      <c r="I1586" s="384" t="s">
        <v>327</v>
      </c>
      <c r="J1586" s="367" t="s">
        <v>966</v>
      </c>
      <c r="K1586" s="366" t="s">
        <v>83</v>
      </c>
      <c r="L1586" s="387">
        <v>4</v>
      </c>
      <c r="M1586" s="388" t="s">
        <v>11609</v>
      </c>
      <c r="N1586" s="389">
        <v>800</v>
      </c>
      <c r="O1586" s="390" t="s">
        <v>1350</v>
      </c>
      <c r="P1586" s="373" t="s">
        <v>1350</v>
      </c>
      <c r="Q1586" s="372" t="s">
        <v>3638</v>
      </c>
      <c r="R1586" s="374">
        <v>30</v>
      </c>
      <c r="S1586" s="375">
        <v>40</v>
      </c>
      <c r="T1586" s="392">
        <v>30</v>
      </c>
      <c r="U1586" s="391" t="s">
        <v>11502</v>
      </c>
      <c r="V1586" s="376">
        <v>114.74465435534852</v>
      </c>
      <c r="W1586" s="378">
        <v>116.28364819968942</v>
      </c>
      <c r="X1586" s="377">
        <v>57.985848722481023</v>
      </c>
      <c r="Y1586" s="387" t="s">
        <v>633</v>
      </c>
      <c r="Z1586" s="395" t="s">
        <v>4557</v>
      </c>
      <c r="AA1586" s="380">
        <v>190</v>
      </c>
      <c r="AB1586" s="379" t="s">
        <v>3630</v>
      </c>
      <c r="AC1586" s="380">
        <v>10</v>
      </c>
      <c r="AD1586" s="379" t="s">
        <v>3630</v>
      </c>
      <c r="AE1586" s="394">
        <v>0</v>
      </c>
      <c r="AF1586" s="396">
        <v>0</v>
      </c>
      <c r="AG1586" s="393">
        <v>0</v>
      </c>
      <c r="AH1586" s="397" t="s">
        <v>633</v>
      </c>
      <c r="AL1586" s="525" t="s">
        <v>17476</v>
      </c>
      <c r="AM1586" s="513" t="s">
        <v>84</v>
      </c>
      <c r="AN1586" s="508">
        <v>100</v>
      </c>
      <c r="AO1586" s="514">
        <v>1570</v>
      </c>
      <c r="AP1586" s="498">
        <v>1072</v>
      </c>
      <c r="AQ1586" s="515">
        <v>498</v>
      </c>
      <c r="AR1586" s="512" t="s">
        <v>17477</v>
      </c>
      <c r="BA1586" s="338" t="s">
        <v>11613</v>
      </c>
    </row>
    <row r="1587" spans="2:53" ht="16.5" customHeight="1">
      <c r="B1587" s="398" t="s">
        <v>11607</v>
      </c>
      <c r="C1587" s="381" t="s">
        <v>11608</v>
      </c>
      <c r="D1587" s="383">
        <v>1570</v>
      </c>
      <c r="E1587" s="382" t="s">
        <v>11255</v>
      </c>
      <c r="F1587" s="369" t="s">
        <v>11611</v>
      </c>
      <c r="G1587" s="385" t="s">
        <v>11255</v>
      </c>
      <c r="H1587" s="386"/>
      <c r="I1587" s="384" t="s">
        <v>332</v>
      </c>
      <c r="J1587" s="367" t="s">
        <v>1412</v>
      </c>
      <c r="K1587" s="366" t="s">
        <v>84</v>
      </c>
      <c r="L1587" s="387">
        <v>5</v>
      </c>
      <c r="M1587" s="388" t="s">
        <v>11612</v>
      </c>
      <c r="N1587" s="389">
        <v>300</v>
      </c>
      <c r="O1587" s="390" t="s">
        <v>1348</v>
      </c>
      <c r="P1587" s="373" t="s">
        <v>1348</v>
      </c>
      <c r="Q1587" s="372" t="s">
        <v>3638</v>
      </c>
      <c r="R1587" s="374">
        <v>45</v>
      </c>
      <c r="S1587" s="375">
        <v>25</v>
      </c>
      <c r="T1587" s="392">
        <v>30</v>
      </c>
      <c r="U1587" s="391" t="s">
        <v>11611</v>
      </c>
      <c r="V1587" s="376">
        <v>114.53278111899745</v>
      </c>
      <c r="W1587" s="378">
        <v>115.97588589070318</v>
      </c>
      <c r="X1587" s="377">
        <v>58.245666495149692</v>
      </c>
      <c r="Y1587" s="387" t="s">
        <v>633</v>
      </c>
      <c r="Z1587" s="395" t="s">
        <v>4557</v>
      </c>
      <c r="AA1587" s="380">
        <v>-2</v>
      </c>
      <c r="AB1587" s="379" t="s">
        <v>3630</v>
      </c>
      <c r="AC1587" s="380">
        <v>0</v>
      </c>
      <c r="AD1587" s="379" t="s">
        <v>3630</v>
      </c>
      <c r="AE1587" s="394">
        <v>0</v>
      </c>
      <c r="AF1587" s="396">
        <v>0</v>
      </c>
      <c r="AG1587" s="393">
        <v>0</v>
      </c>
      <c r="AH1587" s="397" t="s">
        <v>633</v>
      </c>
      <c r="AL1587" s="525" t="s">
        <v>17478</v>
      </c>
      <c r="AM1587" s="513" t="s">
        <v>83</v>
      </c>
      <c r="AN1587" s="508">
        <v>100</v>
      </c>
      <c r="AO1587" s="514">
        <v>1570</v>
      </c>
      <c r="AP1587" s="498">
        <v>1570</v>
      </c>
      <c r="AQ1587" s="515">
        <v>0</v>
      </c>
      <c r="AR1587" s="512" t="s">
        <v>17479</v>
      </c>
      <c r="BA1587" s="338" t="s">
        <v>11619</v>
      </c>
    </row>
    <row r="1588" spans="2:53" ht="16.5" customHeight="1">
      <c r="B1588" s="398" t="s">
        <v>11614</v>
      </c>
      <c r="C1588" s="381" t="s">
        <v>11615</v>
      </c>
      <c r="D1588" s="383">
        <v>1570</v>
      </c>
      <c r="E1588" s="382" t="s">
        <v>633</v>
      </c>
      <c r="F1588" s="369" t="s">
        <v>11616</v>
      </c>
      <c r="G1588" s="385" t="s">
        <v>11617</v>
      </c>
      <c r="H1588" s="386"/>
      <c r="I1588" s="384" t="s">
        <v>332</v>
      </c>
      <c r="J1588" s="367" t="s">
        <v>1072</v>
      </c>
      <c r="K1588" s="366" t="s">
        <v>83</v>
      </c>
      <c r="L1588" s="387">
        <v>9</v>
      </c>
      <c r="M1588" s="388" t="s">
        <v>11618</v>
      </c>
      <c r="N1588" s="389">
        <v>300</v>
      </c>
      <c r="O1588" s="390" t="s">
        <v>1348</v>
      </c>
      <c r="P1588" s="373" t="s">
        <v>1348</v>
      </c>
      <c r="Q1588" s="372" t="s">
        <v>3638</v>
      </c>
      <c r="R1588" s="374">
        <v>25</v>
      </c>
      <c r="S1588" s="375">
        <v>45</v>
      </c>
      <c r="T1588" s="392">
        <v>30</v>
      </c>
      <c r="U1588" s="391" t="s">
        <v>11616</v>
      </c>
      <c r="V1588" s="376">
        <v>114.73407230221795</v>
      </c>
      <c r="W1588" s="378">
        <v>116.2677751199936</v>
      </c>
      <c r="X1588" s="377">
        <v>57.984076288894236</v>
      </c>
      <c r="Y1588" s="387" t="s">
        <v>633</v>
      </c>
      <c r="Z1588" s="395" t="s">
        <v>4557</v>
      </c>
      <c r="AA1588" s="380">
        <v>-2</v>
      </c>
      <c r="AB1588" s="379" t="s">
        <v>3630</v>
      </c>
      <c r="AC1588" s="380">
        <v>0</v>
      </c>
      <c r="AD1588" s="379" t="s">
        <v>3630</v>
      </c>
      <c r="AE1588" s="394">
        <v>0</v>
      </c>
      <c r="AF1588" s="396">
        <v>0</v>
      </c>
      <c r="AG1588" s="393">
        <v>0</v>
      </c>
      <c r="AH1588" s="397" t="s">
        <v>633</v>
      </c>
      <c r="AL1588" s="525" t="s">
        <v>17480</v>
      </c>
      <c r="AM1588" s="513" t="s">
        <v>83</v>
      </c>
      <c r="AN1588" s="508">
        <v>100</v>
      </c>
      <c r="AO1588" s="514">
        <v>1570</v>
      </c>
      <c r="AP1588" s="498">
        <v>1570</v>
      </c>
      <c r="AQ1588" s="515">
        <v>0</v>
      </c>
      <c r="AR1588" s="512" t="s">
        <v>17481</v>
      </c>
      <c r="BA1588" s="338" t="s">
        <v>11625</v>
      </c>
    </row>
    <row r="1589" spans="2:53" ht="16.5" customHeight="1">
      <c r="B1589" s="398" t="s">
        <v>11620</v>
      </c>
      <c r="C1589" s="381" t="s">
        <v>11621</v>
      </c>
      <c r="D1589" s="383">
        <v>1570</v>
      </c>
      <c r="E1589" s="382" t="s">
        <v>633</v>
      </c>
      <c r="F1589" s="369" t="s">
        <v>11622</v>
      </c>
      <c r="G1589" s="385" t="s">
        <v>11623</v>
      </c>
      <c r="H1589" s="386"/>
      <c r="I1589" s="384" t="s">
        <v>308</v>
      </c>
      <c r="J1589" s="367" t="s">
        <v>1229</v>
      </c>
      <c r="K1589" s="366" t="s">
        <v>83</v>
      </c>
      <c r="L1589" s="387">
        <v>13</v>
      </c>
      <c r="M1589" s="388" t="s">
        <v>11624</v>
      </c>
      <c r="N1589" s="389">
        <v>100</v>
      </c>
      <c r="O1589" s="390" t="s">
        <v>1182</v>
      </c>
      <c r="P1589" s="373" t="s">
        <v>1182</v>
      </c>
      <c r="Q1589" s="372" t="s">
        <v>3814</v>
      </c>
      <c r="R1589" s="374">
        <v>25</v>
      </c>
      <c r="S1589" s="375">
        <v>35</v>
      </c>
      <c r="T1589" s="392">
        <v>20</v>
      </c>
      <c r="U1589" s="391" t="s">
        <v>11622</v>
      </c>
      <c r="V1589" s="376">
        <v>114.72953664013065</v>
      </c>
      <c r="W1589" s="378">
        <v>116.26097162686263</v>
      </c>
      <c r="X1589" s="377">
        <v>57.979745866503357</v>
      </c>
      <c r="Y1589" s="387" t="s">
        <v>633</v>
      </c>
      <c r="Z1589" s="395" t="s">
        <v>4557</v>
      </c>
      <c r="AA1589" s="380">
        <v>19</v>
      </c>
      <c r="AB1589" s="379" t="s">
        <v>3630</v>
      </c>
      <c r="AC1589" s="380">
        <v>0</v>
      </c>
      <c r="AD1589" s="379" t="s">
        <v>3630</v>
      </c>
      <c r="AE1589" s="394">
        <v>0</v>
      </c>
      <c r="AF1589" s="396">
        <v>1.2290000000000001</v>
      </c>
      <c r="AG1589" s="393">
        <v>0</v>
      </c>
      <c r="AH1589" s="397" t="s">
        <v>7907</v>
      </c>
      <c r="AL1589" s="525" t="s">
        <v>17482</v>
      </c>
      <c r="AM1589" s="513" t="s">
        <v>83</v>
      </c>
      <c r="AN1589" s="508">
        <v>100</v>
      </c>
      <c r="AO1589" s="514">
        <v>1570</v>
      </c>
      <c r="AP1589" s="498">
        <v>1570</v>
      </c>
      <c r="AQ1589" s="515">
        <v>0</v>
      </c>
      <c r="AR1589" s="512" t="s">
        <v>17481</v>
      </c>
      <c r="BA1589" s="338" t="s">
        <v>11627</v>
      </c>
    </row>
    <row r="1590" spans="2:53" ht="16.5" customHeight="1">
      <c r="B1590" s="398" t="s">
        <v>11620</v>
      </c>
      <c r="C1590" s="381" t="s">
        <v>11621</v>
      </c>
      <c r="D1590" s="383">
        <v>1570</v>
      </c>
      <c r="E1590" s="382" t="s">
        <v>633</v>
      </c>
      <c r="F1590" s="369" t="s">
        <v>11616</v>
      </c>
      <c r="G1590" s="385" t="s">
        <v>11623</v>
      </c>
      <c r="H1590" s="386"/>
      <c r="I1590" s="384" t="s">
        <v>327</v>
      </c>
      <c r="J1590" s="367" t="s">
        <v>1017</v>
      </c>
      <c r="K1590" s="366" t="s">
        <v>83</v>
      </c>
      <c r="L1590" s="387">
        <v>15</v>
      </c>
      <c r="M1590" s="388" t="s">
        <v>11626</v>
      </c>
      <c r="N1590" s="389">
        <v>800</v>
      </c>
      <c r="O1590" s="390" t="s">
        <v>1350</v>
      </c>
      <c r="P1590" s="373" t="s">
        <v>1350</v>
      </c>
      <c r="Q1590" s="372" t="s">
        <v>3638</v>
      </c>
      <c r="R1590" s="374">
        <v>30</v>
      </c>
      <c r="S1590" s="375">
        <v>40</v>
      </c>
      <c r="T1590" s="392">
        <v>30</v>
      </c>
      <c r="U1590" s="391" t="s">
        <v>11616</v>
      </c>
      <c r="V1590" s="376">
        <v>114.73077465190158</v>
      </c>
      <c r="W1590" s="378">
        <v>116.26282864451903</v>
      </c>
      <c r="X1590" s="377">
        <v>57.978198351789686</v>
      </c>
      <c r="Y1590" s="387" t="s">
        <v>633</v>
      </c>
      <c r="Z1590" s="395" t="s">
        <v>4557</v>
      </c>
      <c r="AA1590" s="380">
        <v>190</v>
      </c>
      <c r="AB1590" s="379" t="s">
        <v>3630</v>
      </c>
      <c r="AC1590" s="380">
        <v>10</v>
      </c>
      <c r="AD1590" s="379" t="s">
        <v>3630</v>
      </c>
      <c r="AE1590" s="394">
        <v>0</v>
      </c>
      <c r="AF1590" s="396">
        <v>0</v>
      </c>
      <c r="AG1590" s="393">
        <v>0</v>
      </c>
      <c r="AH1590" s="397" t="s">
        <v>633</v>
      </c>
      <c r="AL1590" s="525" t="s">
        <v>17483</v>
      </c>
      <c r="AM1590" s="513" t="s">
        <v>83</v>
      </c>
      <c r="AN1590" s="508">
        <v>100</v>
      </c>
      <c r="AO1590" s="514">
        <v>1570</v>
      </c>
      <c r="AP1590" s="498">
        <v>1570</v>
      </c>
      <c r="AQ1590" s="515">
        <v>0</v>
      </c>
      <c r="AR1590" s="512" t="s">
        <v>17484</v>
      </c>
      <c r="BA1590" s="338" t="s">
        <v>11633</v>
      </c>
    </row>
    <row r="1591" spans="2:53" ht="16.5" customHeight="1">
      <c r="B1591" s="398" t="s">
        <v>11628</v>
      </c>
      <c r="C1591" s="381" t="s">
        <v>11629</v>
      </c>
      <c r="D1591" s="383">
        <v>1570</v>
      </c>
      <c r="E1591" s="382" t="s">
        <v>633</v>
      </c>
      <c r="F1591" s="369" t="s">
        <v>11630</v>
      </c>
      <c r="G1591" s="385" t="s">
        <v>11631</v>
      </c>
      <c r="H1591" s="386"/>
      <c r="I1591" s="384" t="s">
        <v>332</v>
      </c>
      <c r="J1591" s="367" t="s">
        <v>1076</v>
      </c>
      <c r="K1591" s="366" t="s">
        <v>83</v>
      </c>
      <c r="L1591" s="387">
        <v>6</v>
      </c>
      <c r="M1591" s="388" t="s">
        <v>11632</v>
      </c>
      <c r="N1591" s="389">
        <v>300</v>
      </c>
      <c r="O1591" s="390" t="s">
        <v>1348</v>
      </c>
      <c r="P1591" s="373" t="s">
        <v>1348</v>
      </c>
      <c r="Q1591" s="372" t="s">
        <v>3638</v>
      </c>
      <c r="R1591" s="374">
        <v>25</v>
      </c>
      <c r="S1591" s="375">
        <v>45</v>
      </c>
      <c r="T1591" s="392">
        <v>30</v>
      </c>
      <c r="U1591" s="391" t="s">
        <v>11630</v>
      </c>
      <c r="V1591" s="376">
        <v>114.72346590926217</v>
      </c>
      <c r="W1591" s="378">
        <v>116.25186553055991</v>
      </c>
      <c r="X1591" s="377">
        <v>57.977334280088954</v>
      </c>
      <c r="Y1591" s="387" t="s">
        <v>633</v>
      </c>
      <c r="Z1591" s="395" t="s">
        <v>4557</v>
      </c>
      <c r="AA1591" s="380">
        <v>-2</v>
      </c>
      <c r="AB1591" s="379" t="s">
        <v>3630</v>
      </c>
      <c r="AC1591" s="380">
        <v>0</v>
      </c>
      <c r="AD1591" s="379" t="s">
        <v>3630</v>
      </c>
      <c r="AE1591" s="394">
        <v>0</v>
      </c>
      <c r="AF1591" s="396">
        <v>0</v>
      </c>
      <c r="AG1591" s="393">
        <v>0</v>
      </c>
      <c r="AH1591" s="397" t="s">
        <v>633</v>
      </c>
      <c r="AL1591" s="525" t="s">
        <v>17485</v>
      </c>
      <c r="AM1591" s="513" t="s">
        <v>84</v>
      </c>
      <c r="AN1591" s="508">
        <v>100</v>
      </c>
      <c r="AO1591" s="514">
        <v>1570</v>
      </c>
      <c r="AP1591" s="498">
        <v>1074</v>
      </c>
      <c r="AQ1591" s="515">
        <v>496</v>
      </c>
      <c r="AR1591" s="512" t="s">
        <v>17486</v>
      </c>
      <c r="BA1591" s="338" t="s">
        <v>11637</v>
      </c>
    </row>
    <row r="1592" spans="2:53" ht="16.5" customHeight="1">
      <c r="B1592" s="398" t="s">
        <v>11634</v>
      </c>
      <c r="C1592" s="381" t="s">
        <v>11635</v>
      </c>
      <c r="D1592" s="383">
        <v>1570</v>
      </c>
      <c r="E1592" s="382" t="s">
        <v>11020</v>
      </c>
      <c r="F1592" s="369" t="s">
        <v>11630</v>
      </c>
      <c r="G1592" s="385" t="s">
        <v>11518</v>
      </c>
      <c r="H1592" s="386"/>
      <c r="I1592" s="384" t="s">
        <v>1247</v>
      </c>
      <c r="J1592" s="367" t="s">
        <v>1263</v>
      </c>
      <c r="K1592" s="366" t="s">
        <v>84</v>
      </c>
      <c r="L1592" s="387">
        <v>51</v>
      </c>
      <c r="M1592" s="388" t="s">
        <v>11636</v>
      </c>
      <c r="N1592" s="389">
        <v>100</v>
      </c>
      <c r="O1592" s="390" t="s">
        <v>1182</v>
      </c>
      <c r="P1592" s="373" t="s">
        <v>1182</v>
      </c>
      <c r="Q1592" s="372" t="s">
        <v>3814</v>
      </c>
      <c r="R1592" s="374">
        <v>40</v>
      </c>
      <c r="S1592" s="375">
        <v>30</v>
      </c>
      <c r="T1592" s="392">
        <v>10</v>
      </c>
      <c r="U1592" s="391" t="s">
        <v>11630</v>
      </c>
      <c r="V1592" s="376">
        <v>114.72222222222223</v>
      </c>
      <c r="W1592" s="378">
        <v>116.25</v>
      </c>
      <c r="X1592" s="377">
        <v>58.343888888888898</v>
      </c>
      <c r="Y1592" s="387" t="s">
        <v>633</v>
      </c>
      <c r="Z1592" s="395" t="s">
        <v>4557</v>
      </c>
      <c r="AA1592" s="380">
        <v>19.600000000000001</v>
      </c>
      <c r="AB1592" s="379" t="s">
        <v>3630</v>
      </c>
      <c r="AC1592" s="380">
        <v>0</v>
      </c>
      <c r="AD1592" s="379" t="s">
        <v>3630</v>
      </c>
      <c r="AE1592" s="394">
        <v>0</v>
      </c>
      <c r="AF1592" s="396">
        <v>0</v>
      </c>
      <c r="AG1592" s="393">
        <v>0</v>
      </c>
      <c r="AH1592" s="397" t="s">
        <v>633</v>
      </c>
      <c r="AL1592" s="525" t="s">
        <v>17487</v>
      </c>
      <c r="AM1592" s="513" t="s">
        <v>84</v>
      </c>
      <c r="AN1592" s="508">
        <v>100</v>
      </c>
      <c r="AO1592" s="514">
        <v>1570</v>
      </c>
      <c r="AP1592" s="498">
        <v>1074</v>
      </c>
      <c r="AQ1592" s="515">
        <v>496</v>
      </c>
      <c r="AR1592" s="512" t="s">
        <v>17488</v>
      </c>
      <c r="BA1592" s="338" t="s">
        <v>11644</v>
      </c>
    </row>
    <row r="1593" spans="2:53" ht="16.5" customHeight="1">
      <c r="B1593" s="398" t="s">
        <v>11638</v>
      </c>
      <c r="C1593" s="381" t="s">
        <v>11639</v>
      </c>
      <c r="D1593" s="383">
        <v>1570</v>
      </c>
      <c r="E1593" s="382" t="s">
        <v>11640</v>
      </c>
      <c r="F1593" s="369" t="s">
        <v>11641</v>
      </c>
      <c r="G1593" s="385" t="s">
        <v>11642</v>
      </c>
      <c r="H1593" s="386"/>
      <c r="I1593" s="384" t="s">
        <v>357</v>
      </c>
      <c r="J1593" s="367" t="s">
        <v>750</v>
      </c>
      <c r="K1593" s="366" t="s">
        <v>84</v>
      </c>
      <c r="L1593" s="387">
        <v>14</v>
      </c>
      <c r="M1593" s="388" t="s">
        <v>11643</v>
      </c>
      <c r="N1593" s="389">
        <v>700</v>
      </c>
      <c r="O1593" s="390" t="s">
        <v>1350</v>
      </c>
      <c r="P1593" s="373" t="s">
        <v>1351</v>
      </c>
      <c r="Q1593" s="372" t="s">
        <v>3638</v>
      </c>
      <c r="R1593" s="374">
        <v>30</v>
      </c>
      <c r="S1593" s="375">
        <v>30</v>
      </c>
      <c r="T1593" s="392">
        <v>20</v>
      </c>
      <c r="U1593" s="391" t="s">
        <v>11641</v>
      </c>
      <c r="V1593" s="376">
        <v>114.7146493866401</v>
      </c>
      <c r="W1593" s="378">
        <v>116.23864074662681</v>
      </c>
      <c r="X1593" s="377">
        <v>58.338354933366539</v>
      </c>
      <c r="Y1593" s="387">
        <v>59.75</v>
      </c>
      <c r="Z1593" s="395" t="s">
        <v>3639</v>
      </c>
      <c r="AA1593" s="380">
        <v>140</v>
      </c>
      <c r="AB1593" s="379" t="s">
        <v>3630</v>
      </c>
      <c r="AC1593" s="380">
        <v>10</v>
      </c>
      <c r="AD1593" s="379" t="s">
        <v>3630</v>
      </c>
      <c r="AE1593" s="394">
        <v>0</v>
      </c>
      <c r="AF1593" s="396">
        <v>0</v>
      </c>
      <c r="AG1593" s="393">
        <v>0</v>
      </c>
      <c r="AH1593" s="397" t="s">
        <v>633</v>
      </c>
      <c r="AL1593" s="525" t="s">
        <v>17489</v>
      </c>
      <c r="AM1593" s="513" t="s">
        <v>83</v>
      </c>
      <c r="AN1593" s="508">
        <v>100</v>
      </c>
      <c r="AO1593" s="514">
        <v>1570</v>
      </c>
      <c r="AP1593" s="498">
        <v>1570</v>
      </c>
      <c r="AQ1593" s="515">
        <v>0</v>
      </c>
      <c r="AR1593" s="512" t="s">
        <v>17490</v>
      </c>
      <c r="BA1593" s="338" t="s">
        <v>11646</v>
      </c>
    </row>
    <row r="1594" spans="2:53" ht="16.5" customHeight="1">
      <c r="B1594" s="398" t="s">
        <v>11638</v>
      </c>
      <c r="C1594" s="381" t="s">
        <v>11639</v>
      </c>
      <c r="D1594" s="383">
        <v>1570</v>
      </c>
      <c r="E1594" s="382" t="s">
        <v>633</v>
      </c>
      <c r="F1594" s="369" t="s">
        <v>11641</v>
      </c>
      <c r="G1594" s="385" t="s">
        <v>11640</v>
      </c>
      <c r="H1594" s="386"/>
      <c r="I1594" s="384" t="s">
        <v>342</v>
      </c>
      <c r="J1594" s="367" t="s">
        <v>1241</v>
      </c>
      <c r="K1594" s="366" t="s">
        <v>83</v>
      </c>
      <c r="L1594" s="387">
        <v>30</v>
      </c>
      <c r="M1594" s="388" t="s">
        <v>11645</v>
      </c>
      <c r="N1594" s="389">
        <v>1000</v>
      </c>
      <c r="O1594" s="390" t="s">
        <v>1182</v>
      </c>
      <c r="P1594" s="373" t="s">
        <v>1182</v>
      </c>
      <c r="Q1594" s="372" t="s">
        <v>3814</v>
      </c>
      <c r="R1594" s="374">
        <v>25</v>
      </c>
      <c r="S1594" s="375">
        <v>30</v>
      </c>
      <c r="T1594" s="392">
        <v>20</v>
      </c>
      <c r="U1594" s="391" t="s">
        <v>11641</v>
      </c>
      <c r="V1594" s="376">
        <v>114.71509971509973</v>
      </c>
      <c r="W1594" s="378">
        <v>116.23931623931624</v>
      </c>
      <c r="X1594" s="377">
        <v>57.972792022792014</v>
      </c>
      <c r="Y1594" s="387" t="s">
        <v>633</v>
      </c>
      <c r="Z1594" s="395" t="s">
        <v>4557</v>
      </c>
      <c r="AA1594" s="380">
        <v>242.5</v>
      </c>
      <c r="AB1594" s="379" t="s">
        <v>3630</v>
      </c>
      <c r="AC1594" s="380">
        <v>3</v>
      </c>
      <c r="AD1594" s="379" t="s">
        <v>3630</v>
      </c>
      <c r="AE1594" s="394">
        <v>0</v>
      </c>
      <c r="AF1594" s="396">
        <v>22.347000000000001</v>
      </c>
      <c r="AG1594" s="393">
        <v>0</v>
      </c>
      <c r="AH1594" s="397" t="s">
        <v>11092</v>
      </c>
      <c r="AL1594" s="525" t="s">
        <v>17491</v>
      </c>
      <c r="AM1594" s="513" t="s">
        <v>83</v>
      </c>
      <c r="AN1594" s="508">
        <v>100</v>
      </c>
      <c r="AO1594" s="514">
        <v>1570</v>
      </c>
      <c r="AP1594" s="498">
        <v>1570</v>
      </c>
      <c r="AQ1594" s="515">
        <v>0</v>
      </c>
      <c r="AR1594" s="512" t="s">
        <v>17492</v>
      </c>
      <c r="BA1594" s="338" t="s">
        <v>11653</v>
      </c>
    </row>
    <row r="1595" spans="2:53" ht="16.5" customHeight="1">
      <c r="B1595" s="398" t="s">
        <v>11647</v>
      </c>
      <c r="C1595" s="381" t="s">
        <v>11648</v>
      </c>
      <c r="D1595" s="383">
        <v>1570</v>
      </c>
      <c r="E1595" s="382" t="s">
        <v>633</v>
      </c>
      <c r="F1595" s="369" t="s">
        <v>11649</v>
      </c>
      <c r="G1595" s="385" t="s">
        <v>11650</v>
      </c>
      <c r="H1595" s="386"/>
      <c r="I1595" s="384" t="s">
        <v>332</v>
      </c>
      <c r="J1595" s="367" t="s">
        <v>1074</v>
      </c>
      <c r="K1595" s="366" t="s">
        <v>83</v>
      </c>
      <c r="L1595" s="387">
        <v>6</v>
      </c>
      <c r="M1595" s="388" t="s">
        <v>11652</v>
      </c>
      <c r="N1595" s="389">
        <v>300</v>
      </c>
      <c r="O1595" s="390" t="s">
        <v>1348</v>
      </c>
      <c r="P1595" s="373" t="s">
        <v>1348</v>
      </c>
      <c r="Q1595" s="372" t="s">
        <v>3638</v>
      </c>
      <c r="R1595" s="374">
        <v>25</v>
      </c>
      <c r="S1595" s="375">
        <v>45</v>
      </c>
      <c r="T1595" s="392">
        <v>30</v>
      </c>
      <c r="U1595" s="391" t="s">
        <v>11649</v>
      </c>
      <c r="V1595" s="376">
        <v>114.70225312335062</v>
      </c>
      <c r="W1595" s="378">
        <v>116.22004635169259</v>
      </c>
      <c r="X1595" s="377">
        <v>57.963850262478417</v>
      </c>
      <c r="Y1595" s="387" t="s">
        <v>633</v>
      </c>
      <c r="Z1595" s="395" t="s">
        <v>4557</v>
      </c>
      <c r="AA1595" s="380">
        <v>-2</v>
      </c>
      <c r="AB1595" s="379" t="s">
        <v>3630</v>
      </c>
      <c r="AC1595" s="380">
        <v>0</v>
      </c>
      <c r="AD1595" s="379" t="s">
        <v>3630</v>
      </c>
      <c r="AE1595" s="394">
        <v>0</v>
      </c>
      <c r="AF1595" s="396">
        <v>0</v>
      </c>
      <c r="AG1595" s="393">
        <v>0</v>
      </c>
      <c r="AH1595" s="397" t="s">
        <v>633</v>
      </c>
      <c r="AL1595" s="525" t="s">
        <v>17493</v>
      </c>
      <c r="AM1595" s="513" t="s">
        <v>84</v>
      </c>
      <c r="AN1595" s="508">
        <v>100</v>
      </c>
      <c r="AO1595" s="514">
        <v>1570</v>
      </c>
      <c r="AP1595" s="498">
        <v>1074</v>
      </c>
      <c r="AQ1595" s="515">
        <v>496</v>
      </c>
      <c r="AR1595" s="512" t="s">
        <v>17494</v>
      </c>
      <c r="BA1595" s="338" t="s">
        <v>11659</v>
      </c>
    </row>
    <row r="1596" spans="2:53" ht="16.5" customHeight="1">
      <c r="B1596" s="398" t="s">
        <v>11654</v>
      </c>
      <c r="C1596" s="381" t="s">
        <v>11655</v>
      </c>
      <c r="D1596" s="383">
        <v>1570</v>
      </c>
      <c r="E1596" s="382" t="s">
        <v>11044</v>
      </c>
      <c r="F1596" s="369" t="s">
        <v>11656</v>
      </c>
      <c r="G1596" s="385" t="s">
        <v>11657</v>
      </c>
      <c r="H1596" s="386"/>
      <c r="I1596" s="384" t="s">
        <v>1138</v>
      </c>
      <c r="J1596" s="367" t="s">
        <v>112</v>
      </c>
      <c r="K1596" s="366" t="s">
        <v>84</v>
      </c>
      <c r="L1596" s="387">
        <v>9</v>
      </c>
      <c r="M1596" s="388" t="s">
        <v>11658</v>
      </c>
      <c r="N1596" s="389">
        <v>1000</v>
      </c>
      <c r="O1596" s="390" t="s">
        <v>1182</v>
      </c>
      <c r="P1596" s="373" t="s">
        <v>1182</v>
      </c>
      <c r="Q1596" s="372" t="s">
        <v>3638</v>
      </c>
      <c r="R1596" s="374">
        <v>35</v>
      </c>
      <c r="S1596" s="375">
        <v>30</v>
      </c>
      <c r="T1596" s="392">
        <v>25</v>
      </c>
      <c r="U1596" s="391" t="s">
        <v>11656</v>
      </c>
      <c r="V1596" s="376">
        <v>114.69135802469137</v>
      </c>
      <c r="W1596" s="378">
        <v>116.20370370370371</v>
      </c>
      <c r="X1596" s="377">
        <v>58.327469135802467</v>
      </c>
      <c r="Y1596" s="387" t="s">
        <v>633</v>
      </c>
      <c r="Z1596" s="395" t="s">
        <v>4557</v>
      </c>
      <c r="AA1596" s="380">
        <v>98</v>
      </c>
      <c r="AB1596" s="379" t="s">
        <v>3630</v>
      </c>
      <c r="AC1596" s="380">
        <v>0</v>
      </c>
      <c r="AD1596" s="379" t="s">
        <v>3630</v>
      </c>
      <c r="AE1596" s="394">
        <v>0</v>
      </c>
      <c r="AF1596" s="396">
        <v>0</v>
      </c>
      <c r="AG1596" s="393">
        <v>0</v>
      </c>
      <c r="AH1596" s="397" t="s">
        <v>633</v>
      </c>
      <c r="AL1596" s="525" t="s">
        <v>17495</v>
      </c>
      <c r="AM1596" s="513" t="s">
        <v>83</v>
      </c>
      <c r="AN1596" s="508">
        <v>100</v>
      </c>
      <c r="AO1596" s="514">
        <v>1570</v>
      </c>
      <c r="AP1596" s="498">
        <v>1570</v>
      </c>
      <c r="AQ1596" s="515">
        <v>0</v>
      </c>
      <c r="AR1596" s="512" t="s">
        <v>17496</v>
      </c>
      <c r="BA1596" s="338" t="s">
        <v>11664</v>
      </c>
    </row>
    <row r="1597" spans="2:53" ht="16.5" customHeight="1">
      <c r="B1597" s="398" t="s">
        <v>11660</v>
      </c>
      <c r="C1597" s="381" t="s">
        <v>11661</v>
      </c>
      <c r="D1597" s="383">
        <v>1570</v>
      </c>
      <c r="E1597" s="382" t="s">
        <v>633</v>
      </c>
      <c r="F1597" s="369" t="s">
        <v>11656</v>
      </c>
      <c r="G1597" s="385" t="s">
        <v>11662</v>
      </c>
      <c r="H1597" s="386"/>
      <c r="I1597" s="384" t="s">
        <v>350</v>
      </c>
      <c r="J1597" s="367" t="s">
        <v>694</v>
      </c>
      <c r="K1597" s="366" t="s">
        <v>83</v>
      </c>
      <c r="L1597" s="387">
        <v>25</v>
      </c>
      <c r="M1597" s="388" t="s">
        <v>11663</v>
      </c>
      <c r="N1597" s="389">
        <v>1000</v>
      </c>
      <c r="O1597" s="390" t="s">
        <v>1348</v>
      </c>
      <c r="P1597" s="373" t="s">
        <v>1349</v>
      </c>
      <c r="Q1597" s="372" t="s">
        <v>3638</v>
      </c>
      <c r="R1597" s="374">
        <v>25</v>
      </c>
      <c r="S1597" s="375">
        <v>40</v>
      </c>
      <c r="T1597" s="392">
        <v>35</v>
      </c>
      <c r="U1597" s="391" t="s">
        <v>11656</v>
      </c>
      <c r="V1597" s="376">
        <v>114.68919180201084</v>
      </c>
      <c r="W1597" s="378">
        <v>116.20045436968292</v>
      </c>
      <c r="X1597" s="377">
        <v>57.955176914153128</v>
      </c>
      <c r="Y1597" s="387">
        <v>57.43</v>
      </c>
      <c r="Z1597" s="395" t="s">
        <v>3639</v>
      </c>
      <c r="AA1597" s="380">
        <v>100</v>
      </c>
      <c r="AB1597" s="379" t="s">
        <v>3630</v>
      </c>
      <c r="AC1597" s="380">
        <v>10</v>
      </c>
      <c r="AD1597" s="379" t="s">
        <v>3630</v>
      </c>
      <c r="AE1597" s="394">
        <v>0</v>
      </c>
      <c r="AF1597" s="396">
        <v>0</v>
      </c>
      <c r="AG1597" s="393">
        <v>0</v>
      </c>
      <c r="AH1597" s="397" t="s">
        <v>633</v>
      </c>
      <c r="AL1597" s="525" t="s">
        <v>17497</v>
      </c>
      <c r="AM1597" s="513" t="s">
        <v>84</v>
      </c>
      <c r="AN1597" s="508">
        <v>100</v>
      </c>
      <c r="AO1597" s="514">
        <v>1570</v>
      </c>
      <c r="AP1597" s="498">
        <v>1074</v>
      </c>
      <c r="AQ1597" s="515">
        <v>496</v>
      </c>
      <c r="AR1597" s="512" t="s">
        <v>17498</v>
      </c>
      <c r="BA1597" s="338" t="s">
        <v>11670</v>
      </c>
    </row>
    <row r="1598" spans="2:53" ht="16.5" customHeight="1">
      <c r="B1598" s="398" t="s">
        <v>11665</v>
      </c>
      <c r="C1598" s="381" t="s">
        <v>11666</v>
      </c>
      <c r="D1598" s="383">
        <v>1570</v>
      </c>
      <c r="E1598" s="382" t="s">
        <v>11051</v>
      </c>
      <c r="F1598" s="369" t="s">
        <v>11667</v>
      </c>
      <c r="G1598" s="385" t="s">
        <v>11668</v>
      </c>
      <c r="H1598" s="386"/>
      <c r="I1598" s="384" t="s">
        <v>342</v>
      </c>
      <c r="J1598" s="367" t="s">
        <v>1245</v>
      </c>
      <c r="K1598" s="366" t="s">
        <v>84</v>
      </c>
      <c r="L1598" s="387">
        <v>16</v>
      </c>
      <c r="M1598" s="388" t="s">
        <v>11669</v>
      </c>
      <c r="N1598" s="389">
        <v>1000</v>
      </c>
      <c r="O1598" s="390" t="s">
        <v>1182</v>
      </c>
      <c r="P1598" s="373" t="s">
        <v>1182</v>
      </c>
      <c r="Q1598" s="372" t="s">
        <v>3814</v>
      </c>
      <c r="R1598" s="374">
        <v>30</v>
      </c>
      <c r="S1598" s="375">
        <v>20</v>
      </c>
      <c r="T1598" s="392">
        <v>20</v>
      </c>
      <c r="U1598" s="391" t="s">
        <v>11667</v>
      </c>
      <c r="V1598" s="376">
        <v>114.68253968253968</v>
      </c>
      <c r="W1598" s="378">
        <v>116.1904761904762</v>
      </c>
      <c r="X1598" s="377">
        <v>58.32349206349204</v>
      </c>
      <c r="Y1598" s="387" t="s">
        <v>633</v>
      </c>
      <c r="Z1598" s="395" t="s">
        <v>4557</v>
      </c>
      <c r="AA1598" s="380">
        <v>291</v>
      </c>
      <c r="AB1598" s="379" t="s">
        <v>3630</v>
      </c>
      <c r="AC1598" s="380">
        <v>3</v>
      </c>
      <c r="AD1598" s="379" t="s">
        <v>3630</v>
      </c>
      <c r="AE1598" s="394">
        <v>0</v>
      </c>
      <c r="AF1598" s="396">
        <v>0</v>
      </c>
      <c r="AG1598" s="393">
        <v>0</v>
      </c>
      <c r="AH1598" s="397" t="s">
        <v>633</v>
      </c>
      <c r="AL1598" s="525" t="s">
        <v>17499</v>
      </c>
      <c r="AM1598" s="513" t="s">
        <v>84</v>
      </c>
      <c r="AN1598" s="508">
        <v>100</v>
      </c>
      <c r="AO1598" s="514">
        <v>1570</v>
      </c>
      <c r="AP1598" s="498">
        <v>1074</v>
      </c>
      <c r="AQ1598" s="515">
        <v>496</v>
      </c>
      <c r="AR1598" s="512" t="s">
        <v>17498</v>
      </c>
      <c r="BA1598" s="338" t="s">
        <v>11671</v>
      </c>
    </row>
    <row r="1599" spans="2:53" ht="16.5" customHeight="1">
      <c r="B1599" s="398" t="s">
        <v>11665</v>
      </c>
      <c r="C1599" s="381" t="s">
        <v>11666</v>
      </c>
      <c r="D1599" s="383">
        <v>1570</v>
      </c>
      <c r="E1599" s="382" t="s">
        <v>11051</v>
      </c>
      <c r="F1599" s="369" t="s">
        <v>11667</v>
      </c>
      <c r="G1599" s="385" t="s">
        <v>11668</v>
      </c>
      <c r="H1599" s="386"/>
      <c r="I1599" s="384" t="s">
        <v>342</v>
      </c>
      <c r="J1599" s="367" t="s">
        <v>1246</v>
      </c>
      <c r="K1599" s="366" t="s">
        <v>84</v>
      </c>
      <c r="L1599" s="387">
        <v>16</v>
      </c>
      <c r="M1599" s="388" t="s">
        <v>11669</v>
      </c>
      <c r="N1599" s="389">
        <v>1000</v>
      </c>
      <c r="O1599" s="390" t="s">
        <v>1182</v>
      </c>
      <c r="P1599" s="373" t="s">
        <v>1182</v>
      </c>
      <c r="Q1599" s="372" t="s">
        <v>3814</v>
      </c>
      <c r="R1599" s="374">
        <v>30</v>
      </c>
      <c r="S1599" s="375">
        <v>20</v>
      </c>
      <c r="T1599" s="392">
        <v>20</v>
      </c>
      <c r="U1599" s="391" t="s">
        <v>11667</v>
      </c>
      <c r="V1599" s="376">
        <v>114.68253968253968</v>
      </c>
      <c r="W1599" s="378">
        <v>116.1904761904762</v>
      </c>
      <c r="X1599" s="377">
        <v>58.32349206349204</v>
      </c>
      <c r="Y1599" s="387" t="s">
        <v>633</v>
      </c>
      <c r="Z1599" s="395" t="s">
        <v>4557</v>
      </c>
      <c r="AA1599" s="380">
        <v>291</v>
      </c>
      <c r="AB1599" s="379" t="s">
        <v>3630</v>
      </c>
      <c r="AC1599" s="380">
        <v>3</v>
      </c>
      <c r="AD1599" s="379" t="s">
        <v>3630</v>
      </c>
      <c r="AE1599" s="394">
        <v>0</v>
      </c>
      <c r="AF1599" s="396">
        <v>0</v>
      </c>
      <c r="AG1599" s="393">
        <v>0</v>
      </c>
      <c r="AH1599" s="397" t="s">
        <v>633</v>
      </c>
      <c r="AL1599" s="525" t="s">
        <v>17500</v>
      </c>
      <c r="AM1599" s="513" t="s">
        <v>83</v>
      </c>
      <c r="AN1599" s="508">
        <v>100</v>
      </c>
      <c r="AO1599" s="514">
        <v>1570</v>
      </c>
      <c r="AP1599" s="498">
        <v>1570</v>
      </c>
      <c r="AQ1599" s="515">
        <v>0</v>
      </c>
      <c r="AR1599" s="512" t="s">
        <v>17501</v>
      </c>
      <c r="BA1599" s="338" t="s">
        <v>11677</v>
      </c>
    </row>
    <row r="1600" spans="2:53" ht="16.5" customHeight="1">
      <c r="B1600" s="398" t="s">
        <v>11672</v>
      </c>
      <c r="C1600" s="381" t="s">
        <v>11673</v>
      </c>
      <c r="D1600" s="383">
        <v>1570</v>
      </c>
      <c r="E1600" s="382" t="s">
        <v>633</v>
      </c>
      <c r="F1600" s="369" t="s">
        <v>11674</v>
      </c>
      <c r="G1600" s="385" t="s">
        <v>11060</v>
      </c>
      <c r="H1600" s="386"/>
      <c r="I1600" s="384" t="s">
        <v>310</v>
      </c>
      <c r="J1600" s="367" t="s">
        <v>906</v>
      </c>
      <c r="K1600" s="366" t="s">
        <v>83</v>
      </c>
      <c r="L1600" s="387">
        <v>4</v>
      </c>
      <c r="M1600" s="388" t="s">
        <v>11675</v>
      </c>
      <c r="N1600" s="389">
        <v>500</v>
      </c>
      <c r="O1600" s="390" t="s">
        <v>1182</v>
      </c>
      <c r="P1600" s="373" t="s">
        <v>1182</v>
      </c>
      <c r="Q1600" s="372" t="s">
        <v>3638</v>
      </c>
      <c r="R1600" s="374">
        <v>20</v>
      </c>
      <c r="S1600" s="375">
        <v>30</v>
      </c>
      <c r="T1600" s="392">
        <v>30</v>
      </c>
      <c r="U1600" s="391" t="s">
        <v>11674</v>
      </c>
      <c r="V1600" s="376">
        <v>114.67871485943776</v>
      </c>
      <c r="W1600" s="378">
        <v>116.18473895582331</v>
      </c>
      <c r="X1600" s="377">
        <v>57.95327309236945</v>
      </c>
      <c r="Y1600" s="387" t="s">
        <v>633</v>
      </c>
      <c r="Z1600" s="395" t="s">
        <v>7853</v>
      </c>
      <c r="AA1600" s="380">
        <v>94</v>
      </c>
      <c r="AB1600" s="379" t="s">
        <v>3630</v>
      </c>
      <c r="AC1600" s="380">
        <v>1.5</v>
      </c>
      <c r="AD1600" s="379" t="s">
        <v>3630</v>
      </c>
      <c r="AE1600" s="394">
        <v>0</v>
      </c>
      <c r="AF1600" s="396">
        <v>11.163</v>
      </c>
      <c r="AG1600" s="393">
        <v>0</v>
      </c>
      <c r="AH1600" s="397" t="s">
        <v>11676</v>
      </c>
      <c r="AL1600" s="525" t="s">
        <v>17502</v>
      </c>
      <c r="AM1600" s="513" t="s">
        <v>83</v>
      </c>
      <c r="AN1600" s="508">
        <v>100</v>
      </c>
      <c r="AO1600" s="514">
        <v>1570</v>
      </c>
      <c r="AP1600" s="498">
        <v>1570</v>
      </c>
      <c r="AQ1600" s="515">
        <v>0</v>
      </c>
      <c r="AR1600" s="512" t="s">
        <v>17503</v>
      </c>
      <c r="BA1600" s="338" t="s">
        <v>11680</v>
      </c>
    </row>
    <row r="1601" spans="2:53" ht="16.5" customHeight="1">
      <c r="B1601" s="398" t="s">
        <v>11672</v>
      </c>
      <c r="C1601" s="381" t="s">
        <v>11673</v>
      </c>
      <c r="D1601" s="383">
        <v>1570</v>
      </c>
      <c r="E1601" s="382" t="s">
        <v>633</v>
      </c>
      <c r="F1601" s="369" t="s">
        <v>11674</v>
      </c>
      <c r="G1601" s="385" t="s">
        <v>11678</v>
      </c>
      <c r="H1601" s="386"/>
      <c r="I1601" s="384" t="s">
        <v>324</v>
      </c>
      <c r="J1601" s="367" t="s">
        <v>999</v>
      </c>
      <c r="K1601" s="366" t="s">
        <v>83</v>
      </c>
      <c r="L1601" s="387">
        <v>9</v>
      </c>
      <c r="M1601" s="388" t="s">
        <v>11679</v>
      </c>
      <c r="N1601" s="389">
        <v>1000</v>
      </c>
      <c r="O1601" s="390" t="s">
        <v>1348</v>
      </c>
      <c r="P1601" s="373" t="s">
        <v>1348</v>
      </c>
      <c r="Q1601" s="372" t="s">
        <v>3638</v>
      </c>
      <c r="R1601" s="374">
        <v>20</v>
      </c>
      <c r="S1601" s="375">
        <v>30</v>
      </c>
      <c r="T1601" s="392">
        <v>30</v>
      </c>
      <c r="U1601" s="391" t="s">
        <v>11674</v>
      </c>
      <c r="V1601" s="376">
        <v>114.67657993787006</v>
      </c>
      <c r="W1601" s="378">
        <v>116.18153657347175</v>
      </c>
      <c r="X1601" s="377">
        <v>57.950941744329093</v>
      </c>
      <c r="Y1601" s="387" t="s">
        <v>633</v>
      </c>
      <c r="Z1601" s="395" t="s">
        <v>4557</v>
      </c>
      <c r="AA1601" s="380">
        <v>198</v>
      </c>
      <c r="AB1601" s="379" t="s">
        <v>3630</v>
      </c>
      <c r="AC1601" s="380">
        <v>10</v>
      </c>
      <c r="AD1601" s="379" t="s">
        <v>3630</v>
      </c>
      <c r="AE1601" s="394">
        <v>0</v>
      </c>
      <c r="AF1601" s="396">
        <v>0</v>
      </c>
      <c r="AG1601" s="393">
        <v>0</v>
      </c>
      <c r="AH1601" s="397" t="s">
        <v>633</v>
      </c>
      <c r="AL1601" s="525" t="s">
        <v>17504</v>
      </c>
      <c r="AM1601" s="513" t="s">
        <v>83</v>
      </c>
      <c r="AN1601" s="508">
        <v>100</v>
      </c>
      <c r="AO1601" s="514">
        <v>1570</v>
      </c>
      <c r="AP1601" s="498">
        <v>1570</v>
      </c>
      <c r="AQ1601" s="515">
        <v>0</v>
      </c>
      <c r="AR1601" s="512" t="s">
        <v>17505</v>
      </c>
      <c r="BA1601" s="338" t="s">
        <v>11686</v>
      </c>
    </row>
    <row r="1602" spans="2:53" ht="16.5" customHeight="1">
      <c r="B1602" s="398" t="s">
        <v>11681</v>
      </c>
      <c r="C1602" s="381" t="s">
        <v>11682</v>
      </c>
      <c r="D1602" s="383">
        <v>1570</v>
      </c>
      <c r="E1602" s="382" t="s">
        <v>633</v>
      </c>
      <c r="F1602" s="369" t="s">
        <v>11683</v>
      </c>
      <c r="G1602" s="385" t="s">
        <v>11684</v>
      </c>
      <c r="H1602" s="386"/>
      <c r="I1602" s="384" t="s">
        <v>330</v>
      </c>
      <c r="J1602" s="367" t="s">
        <v>1084</v>
      </c>
      <c r="K1602" s="366" t="s">
        <v>83</v>
      </c>
      <c r="L1602" s="387">
        <v>12</v>
      </c>
      <c r="M1602" s="388" t="s">
        <v>11685</v>
      </c>
      <c r="N1602" s="389">
        <v>200</v>
      </c>
      <c r="O1602" s="390" t="s">
        <v>1350</v>
      </c>
      <c r="P1602" s="373" t="s">
        <v>1350</v>
      </c>
      <c r="Q1602" s="372" t="s">
        <v>3638</v>
      </c>
      <c r="R1602" s="374">
        <v>20</v>
      </c>
      <c r="S1602" s="375">
        <v>30</v>
      </c>
      <c r="T1602" s="392">
        <v>30</v>
      </c>
      <c r="U1602" s="391" t="s">
        <v>11683</v>
      </c>
      <c r="V1602" s="376">
        <v>114.65644193349431</v>
      </c>
      <c r="W1602" s="378">
        <v>116.15132956690813</v>
      </c>
      <c r="X1602" s="377">
        <v>57.94111424979878</v>
      </c>
      <c r="Y1602" s="387" t="s">
        <v>633</v>
      </c>
      <c r="Z1602" s="395" t="s">
        <v>7853</v>
      </c>
      <c r="AA1602" s="380">
        <v>36</v>
      </c>
      <c r="AB1602" s="379" t="s">
        <v>3630</v>
      </c>
      <c r="AC1602" s="380">
        <v>0</v>
      </c>
      <c r="AD1602" s="379" t="s">
        <v>3630</v>
      </c>
      <c r="AE1602" s="394">
        <v>0</v>
      </c>
      <c r="AF1602" s="396">
        <v>0</v>
      </c>
      <c r="AG1602" s="393">
        <v>0</v>
      </c>
      <c r="AH1602" s="397" t="s">
        <v>633</v>
      </c>
      <c r="AL1602" s="525" t="s">
        <v>17506</v>
      </c>
      <c r="AM1602" s="513" t="s">
        <v>83</v>
      </c>
      <c r="AN1602" s="508">
        <v>100</v>
      </c>
      <c r="AO1602" s="514">
        <v>1570</v>
      </c>
      <c r="AP1602" s="498">
        <v>1570</v>
      </c>
      <c r="AQ1602" s="515">
        <v>0</v>
      </c>
      <c r="AR1602" s="512" t="s">
        <v>17507</v>
      </c>
      <c r="BA1602" s="338" t="s">
        <v>11691</v>
      </c>
    </row>
    <row r="1603" spans="2:53" ht="16.5" customHeight="1">
      <c r="B1603" s="398" t="s">
        <v>11687</v>
      </c>
      <c r="C1603" s="381" t="s">
        <v>11688</v>
      </c>
      <c r="D1603" s="383">
        <v>1570</v>
      </c>
      <c r="E1603" s="382" t="s">
        <v>633</v>
      </c>
      <c r="F1603" s="369" t="s">
        <v>11689</v>
      </c>
      <c r="G1603" s="385" t="s">
        <v>11084</v>
      </c>
      <c r="H1603" s="386"/>
      <c r="I1603" s="384" t="s">
        <v>327</v>
      </c>
      <c r="J1603" s="367" t="s">
        <v>72</v>
      </c>
      <c r="K1603" s="366" t="s">
        <v>83</v>
      </c>
      <c r="L1603" s="387">
        <v>8</v>
      </c>
      <c r="M1603" s="388" t="s">
        <v>11690</v>
      </c>
      <c r="N1603" s="389">
        <v>800</v>
      </c>
      <c r="O1603" s="390" t="s">
        <v>1350</v>
      </c>
      <c r="P1603" s="373" t="s">
        <v>1350</v>
      </c>
      <c r="Q1603" s="372" t="s">
        <v>3638</v>
      </c>
      <c r="R1603" s="374">
        <v>30</v>
      </c>
      <c r="S1603" s="375">
        <v>40</v>
      </c>
      <c r="T1603" s="392">
        <v>30</v>
      </c>
      <c r="U1603" s="391" t="s">
        <v>11689</v>
      </c>
      <c r="V1603" s="376">
        <v>114.65266003545223</v>
      </c>
      <c r="W1603" s="378">
        <v>116.14565671984502</v>
      </c>
      <c r="X1603" s="377">
        <v>57.935841622351376</v>
      </c>
      <c r="Y1603" s="387" t="s">
        <v>633</v>
      </c>
      <c r="Z1603" s="395" t="s">
        <v>4557</v>
      </c>
      <c r="AA1603" s="380">
        <v>190</v>
      </c>
      <c r="AB1603" s="379" t="s">
        <v>3630</v>
      </c>
      <c r="AC1603" s="380">
        <v>10</v>
      </c>
      <c r="AD1603" s="379" t="s">
        <v>3630</v>
      </c>
      <c r="AE1603" s="394">
        <v>0</v>
      </c>
      <c r="AF1603" s="396">
        <v>0</v>
      </c>
      <c r="AG1603" s="393">
        <v>0</v>
      </c>
      <c r="AH1603" s="397" t="s">
        <v>633</v>
      </c>
      <c r="AL1603" s="525" t="s">
        <v>17508</v>
      </c>
      <c r="AM1603" s="513" t="s">
        <v>84</v>
      </c>
      <c r="AN1603" s="508">
        <v>100</v>
      </c>
      <c r="AO1603" s="514">
        <v>1570</v>
      </c>
      <c r="AP1603" s="498">
        <v>1071</v>
      </c>
      <c r="AQ1603" s="515">
        <v>499</v>
      </c>
      <c r="AR1603" s="512" t="s">
        <v>17509</v>
      </c>
      <c r="BA1603" s="338" t="s">
        <v>11697</v>
      </c>
    </row>
    <row r="1604" spans="2:53" ht="16.5" customHeight="1">
      <c r="B1604" s="398" t="s">
        <v>11692</v>
      </c>
      <c r="C1604" s="381" t="s">
        <v>11693</v>
      </c>
      <c r="D1604" s="383">
        <v>1570</v>
      </c>
      <c r="E1604" s="382" t="s">
        <v>11089</v>
      </c>
      <c r="F1604" s="369" t="s">
        <v>11694</v>
      </c>
      <c r="G1604" s="385" t="s">
        <v>11089</v>
      </c>
      <c r="H1604" s="386"/>
      <c r="I1604" s="384" t="s">
        <v>327</v>
      </c>
      <c r="J1604" s="367" t="s">
        <v>81</v>
      </c>
      <c r="K1604" s="366" t="s">
        <v>84</v>
      </c>
      <c r="L1604" s="387">
        <v>5</v>
      </c>
      <c r="M1604" s="388" t="s">
        <v>11696</v>
      </c>
      <c r="N1604" s="389">
        <v>800</v>
      </c>
      <c r="O1604" s="390" t="s">
        <v>1350</v>
      </c>
      <c r="P1604" s="373" t="s">
        <v>1350</v>
      </c>
      <c r="Q1604" s="372" t="s">
        <v>3638</v>
      </c>
      <c r="R1604" s="374">
        <v>40</v>
      </c>
      <c r="S1604" s="375">
        <v>30</v>
      </c>
      <c r="T1604" s="392">
        <v>30</v>
      </c>
      <c r="U1604" s="391" t="s">
        <v>11694</v>
      </c>
      <c r="V1604" s="376">
        <v>114.41965437503205</v>
      </c>
      <c r="W1604" s="378">
        <v>115.85610463238687</v>
      </c>
      <c r="X1604" s="377">
        <v>58.187120496290525</v>
      </c>
      <c r="Y1604" s="387" t="s">
        <v>633</v>
      </c>
      <c r="Z1604" s="395" t="s">
        <v>4557</v>
      </c>
      <c r="AA1604" s="380">
        <v>190</v>
      </c>
      <c r="AB1604" s="379" t="s">
        <v>3630</v>
      </c>
      <c r="AC1604" s="380">
        <v>10</v>
      </c>
      <c r="AD1604" s="379" t="s">
        <v>3630</v>
      </c>
      <c r="AE1604" s="394">
        <v>0</v>
      </c>
      <c r="AF1604" s="396">
        <v>0</v>
      </c>
      <c r="AG1604" s="393">
        <v>0</v>
      </c>
      <c r="AH1604" s="397" t="s">
        <v>633</v>
      </c>
      <c r="AL1604" s="525" t="s">
        <v>17510</v>
      </c>
      <c r="AM1604" s="513" t="s">
        <v>84</v>
      </c>
      <c r="AN1604" s="508">
        <v>100</v>
      </c>
      <c r="AO1604" s="514">
        <v>1570</v>
      </c>
      <c r="AP1604" s="498">
        <v>1071</v>
      </c>
      <c r="AQ1604" s="515">
        <v>499</v>
      </c>
      <c r="AR1604" s="512" t="s">
        <v>17511</v>
      </c>
      <c r="BA1604" s="338" t="s">
        <v>11703</v>
      </c>
    </row>
    <row r="1605" spans="2:53" ht="16.5" customHeight="1">
      <c r="B1605" s="398" t="s">
        <v>11698</v>
      </c>
      <c r="C1605" s="381" t="s">
        <v>11699</v>
      </c>
      <c r="D1605" s="383">
        <v>1570</v>
      </c>
      <c r="E1605" s="382" t="s">
        <v>11700</v>
      </c>
      <c r="F1605" s="369" t="s">
        <v>11701</v>
      </c>
      <c r="G1605" s="385" t="s">
        <v>11700</v>
      </c>
      <c r="H1605" s="386"/>
      <c r="I1605" s="384" t="s">
        <v>332</v>
      </c>
      <c r="J1605" s="367" t="s">
        <v>982</v>
      </c>
      <c r="K1605" s="366" t="s">
        <v>84</v>
      </c>
      <c r="L1605" s="387">
        <v>8</v>
      </c>
      <c r="M1605" s="388" t="s">
        <v>11702</v>
      </c>
      <c r="N1605" s="389">
        <v>300</v>
      </c>
      <c r="O1605" s="390" t="s">
        <v>1348</v>
      </c>
      <c r="P1605" s="373" t="s">
        <v>1348</v>
      </c>
      <c r="Q1605" s="372" t="s">
        <v>3638</v>
      </c>
      <c r="R1605" s="374">
        <v>45</v>
      </c>
      <c r="S1605" s="375">
        <v>25</v>
      </c>
      <c r="T1605" s="392">
        <v>30</v>
      </c>
      <c r="U1605" s="391" t="s">
        <v>11701</v>
      </c>
      <c r="V1605" s="376">
        <v>114.41507672139635</v>
      </c>
      <c r="W1605" s="378">
        <v>115.85125770500791</v>
      </c>
      <c r="X1605" s="377">
        <v>58.181832786797862</v>
      </c>
      <c r="Y1605" s="387" t="s">
        <v>633</v>
      </c>
      <c r="Z1605" s="395" t="s">
        <v>4557</v>
      </c>
      <c r="AA1605" s="380">
        <v>-2</v>
      </c>
      <c r="AB1605" s="379" t="s">
        <v>3630</v>
      </c>
      <c r="AC1605" s="380">
        <v>0</v>
      </c>
      <c r="AD1605" s="379" t="s">
        <v>3630</v>
      </c>
      <c r="AE1605" s="394">
        <v>0</v>
      </c>
      <c r="AF1605" s="396">
        <v>0</v>
      </c>
      <c r="AG1605" s="393">
        <v>0</v>
      </c>
      <c r="AH1605" s="397" t="s">
        <v>633</v>
      </c>
      <c r="AL1605" s="525" t="s">
        <v>17512</v>
      </c>
      <c r="AM1605" s="513" t="s">
        <v>84</v>
      </c>
      <c r="AN1605" s="508">
        <v>100</v>
      </c>
      <c r="AO1605" s="514">
        <v>1570</v>
      </c>
      <c r="AP1605" s="498">
        <v>1071</v>
      </c>
      <c r="AQ1605" s="515">
        <v>499</v>
      </c>
      <c r="AR1605" s="512" t="s">
        <v>17513</v>
      </c>
      <c r="BA1605" s="338" t="s">
        <v>11709</v>
      </c>
    </row>
    <row r="1606" spans="2:53" ht="16.5" customHeight="1">
      <c r="B1606" s="398" t="s">
        <v>11704</v>
      </c>
      <c r="C1606" s="381" t="s">
        <v>11705</v>
      </c>
      <c r="D1606" s="383">
        <v>1570</v>
      </c>
      <c r="E1606" s="382" t="s">
        <v>11706</v>
      </c>
      <c r="F1606" s="369" t="s">
        <v>11707</v>
      </c>
      <c r="G1606" s="385" t="s">
        <v>11706</v>
      </c>
      <c r="H1606" s="386"/>
      <c r="I1606" s="384" t="s">
        <v>332</v>
      </c>
      <c r="J1606" s="367" t="s">
        <v>109</v>
      </c>
      <c r="K1606" s="366" t="s">
        <v>84</v>
      </c>
      <c r="L1606" s="387">
        <v>8</v>
      </c>
      <c r="M1606" s="388" t="s">
        <v>11708</v>
      </c>
      <c r="N1606" s="389">
        <v>300</v>
      </c>
      <c r="O1606" s="390" t="s">
        <v>1348</v>
      </c>
      <c r="P1606" s="373" t="s">
        <v>1348</v>
      </c>
      <c r="Q1606" s="372" t="s">
        <v>3638</v>
      </c>
      <c r="R1606" s="374">
        <v>45</v>
      </c>
      <c r="S1606" s="375">
        <v>25</v>
      </c>
      <c r="T1606" s="392">
        <v>30</v>
      </c>
      <c r="U1606" s="391" t="s">
        <v>11707</v>
      </c>
      <c r="V1606" s="376">
        <v>114.40199845499625</v>
      </c>
      <c r="W1606" s="378">
        <v>115.83741012881956</v>
      </c>
      <c r="X1606" s="377">
        <v>58.175295708092079</v>
      </c>
      <c r="Y1606" s="387" t="s">
        <v>633</v>
      </c>
      <c r="Z1606" s="395" t="s">
        <v>4557</v>
      </c>
      <c r="AA1606" s="380">
        <v>-2</v>
      </c>
      <c r="AB1606" s="379" t="s">
        <v>3630</v>
      </c>
      <c r="AC1606" s="380">
        <v>0</v>
      </c>
      <c r="AD1606" s="379" t="s">
        <v>3630</v>
      </c>
      <c r="AE1606" s="394">
        <v>0</v>
      </c>
      <c r="AF1606" s="396">
        <v>0</v>
      </c>
      <c r="AG1606" s="393">
        <v>0</v>
      </c>
      <c r="AH1606" s="397" t="s">
        <v>633</v>
      </c>
      <c r="AL1606" s="525" t="s">
        <v>17514</v>
      </c>
      <c r="AM1606" s="513" t="s">
        <v>84</v>
      </c>
      <c r="AN1606" s="508">
        <v>100</v>
      </c>
      <c r="AO1606" s="514">
        <v>1570</v>
      </c>
      <c r="AP1606" s="498">
        <v>1073</v>
      </c>
      <c r="AQ1606" s="515">
        <v>497</v>
      </c>
      <c r="AR1606" s="512" t="s">
        <v>17515</v>
      </c>
      <c r="BA1606" s="338" t="s">
        <v>11714</v>
      </c>
    </row>
    <row r="1607" spans="2:53" ht="16.5" customHeight="1">
      <c r="B1607" s="398" t="s">
        <v>11704</v>
      </c>
      <c r="C1607" s="381" t="s">
        <v>11705</v>
      </c>
      <c r="D1607" s="383">
        <v>1570</v>
      </c>
      <c r="E1607" s="382" t="s">
        <v>11706</v>
      </c>
      <c r="F1607" s="369" t="s">
        <v>11710</v>
      </c>
      <c r="G1607" s="385" t="s">
        <v>11711</v>
      </c>
      <c r="H1607" s="386"/>
      <c r="I1607" s="384" t="s">
        <v>626</v>
      </c>
      <c r="J1607" s="367" t="s">
        <v>1100</v>
      </c>
      <c r="K1607" s="366" t="s">
        <v>84</v>
      </c>
      <c r="L1607" s="387">
        <v>8</v>
      </c>
      <c r="M1607" s="388" t="s">
        <v>11713</v>
      </c>
      <c r="N1607" s="389">
        <v>800</v>
      </c>
      <c r="O1607" s="390" t="s">
        <v>1182</v>
      </c>
      <c r="P1607" s="373" t="s">
        <v>1182</v>
      </c>
      <c r="Q1607" s="372" t="s">
        <v>3638</v>
      </c>
      <c r="R1607" s="374">
        <v>25</v>
      </c>
      <c r="S1607" s="375">
        <v>25</v>
      </c>
      <c r="T1607" s="392">
        <v>25</v>
      </c>
      <c r="U1607" s="391" t="s">
        <v>11710</v>
      </c>
      <c r="V1607" s="376">
        <v>114.62962962962963</v>
      </c>
      <c r="W1607" s="378">
        <v>116.11111111111111</v>
      </c>
      <c r="X1607" s="377">
        <v>58.294629629629625</v>
      </c>
      <c r="Y1607" s="387" t="s">
        <v>633</v>
      </c>
      <c r="Z1607" s="395" t="s">
        <v>4557</v>
      </c>
      <c r="AA1607" s="380">
        <v>190</v>
      </c>
      <c r="AB1607" s="379" t="s">
        <v>3630</v>
      </c>
      <c r="AC1607" s="380">
        <v>0</v>
      </c>
      <c r="AD1607" s="379" t="s">
        <v>3630</v>
      </c>
      <c r="AE1607" s="394">
        <v>0</v>
      </c>
      <c r="AF1607" s="396">
        <v>0</v>
      </c>
      <c r="AG1607" s="393">
        <v>0</v>
      </c>
      <c r="AH1607" s="397" t="s">
        <v>633</v>
      </c>
      <c r="AL1607" s="525" t="s">
        <v>17516</v>
      </c>
      <c r="AM1607" s="513" t="s">
        <v>84</v>
      </c>
      <c r="AN1607" s="508">
        <v>100</v>
      </c>
      <c r="AO1607" s="514">
        <v>1570</v>
      </c>
      <c r="AP1607" s="498">
        <v>1073</v>
      </c>
      <c r="AQ1607" s="515">
        <v>497</v>
      </c>
      <c r="AR1607" s="512" t="s">
        <v>17515</v>
      </c>
      <c r="BA1607" s="338" t="s">
        <v>11716</v>
      </c>
    </row>
    <row r="1608" spans="2:53" ht="16.5" customHeight="1">
      <c r="B1608" s="398" t="s">
        <v>11704</v>
      </c>
      <c r="C1608" s="381" t="s">
        <v>11705</v>
      </c>
      <c r="D1608" s="383">
        <v>1570</v>
      </c>
      <c r="E1608" s="382" t="s">
        <v>11706</v>
      </c>
      <c r="F1608" s="369" t="s">
        <v>11710</v>
      </c>
      <c r="G1608" s="385" t="s">
        <v>11711</v>
      </c>
      <c r="H1608" s="386"/>
      <c r="I1608" s="384" t="s">
        <v>1138</v>
      </c>
      <c r="J1608" s="367" t="s">
        <v>103</v>
      </c>
      <c r="K1608" s="366" t="s">
        <v>84</v>
      </c>
      <c r="L1608" s="387">
        <v>9</v>
      </c>
      <c r="M1608" s="388" t="s">
        <v>11715</v>
      </c>
      <c r="N1608" s="389">
        <v>1000</v>
      </c>
      <c r="O1608" s="390" t="s">
        <v>1182</v>
      </c>
      <c r="P1608" s="373" t="s">
        <v>1182</v>
      </c>
      <c r="Q1608" s="372" t="s">
        <v>3638</v>
      </c>
      <c r="R1608" s="374">
        <v>35</v>
      </c>
      <c r="S1608" s="375">
        <v>30</v>
      </c>
      <c r="T1608" s="392">
        <v>25</v>
      </c>
      <c r="U1608" s="391" t="s">
        <v>11710</v>
      </c>
      <c r="V1608" s="376">
        <v>114.62962962962963</v>
      </c>
      <c r="W1608" s="378">
        <v>116.1111111111111</v>
      </c>
      <c r="X1608" s="377">
        <v>58.294629629629632</v>
      </c>
      <c r="Y1608" s="387" t="s">
        <v>633</v>
      </c>
      <c r="Z1608" s="395" t="s">
        <v>4557</v>
      </c>
      <c r="AA1608" s="380">
        <v>98</v>
      </c>
      <c r="AB1608" s="379" t="s">
        <v>3630</v>
      </c>
      <c r="AC1608" s="380">
        <v>0</v>
      </c>
      <c r="AD1608" s="379" t="s">
        <v>3630</v>
      </c>
      <c r="AE1608" s="394">
        <v>0</v>
      </c>
      <c r="AF1608" s="396">
        <v>0</v>
      </c>
      <c r="AG1608" s="393">
        <v>0</v>
      </c>
      <c r="AH1608" s="397" t="s">
        <v>633</v>
      </c>
      <c r="AL1608" s="525" t="s">
        <v>17517</v>
      </c>
      <c r="AM1608" s="513" t="s">
        <v>84</v>
      </c>
      <c r="AN1608" s="508">
        <v>100</v>
      </c>
      <c r="AO1608" s="514">
        <v>1570</v>
      </c>
      <c r="AP1608" s="498">
        <v>1071</v>
      </c>
      <c r="AQ1608" s="515">
        <v>499</v>
      </c>
      <c r="AR1608" s="512" t="s">
        <v>17518</v>
      </c>
      <c r="BA1608" s="338" t="s">
        <v>11722</v>
      </c>
    </row>
    <row r="1609" spans="2:53" ht="16.5" customHeight="1">
      <c r="B1609" s="398" t="s">
        <v>11717</v>
      </c>
      <c r="C1609" s="381" t="s">
        <v>11718</v>
      </c>
      <c r="D1609" s="383">
        <v>1570</v>
      </c>
      <c r="E1609" s="382" t="s">
        <v>11719</v>
      </c>
      <c r="F1609" s="369" t="s">
        <v>11720</v>
      </c>
      <c r="G1609" s="385" t="s">
        <v>11719</v>
      </c>
      <c r="H1609" s="386"/>
      <c r="I1609" s="384" t="s">
        <v>329</v>
      </c>
      <c r="J1609" s="367" t="s">
        <v>396</v>
      </c>
      <c r="K1609" s="366" t="s">
        <v>84</v>
      </c>
      <c r="L1609" s="387">
        <v>6</v>
      </c>
      <c r="M1609" s="388" t="s">
        <v>11721</v>
      </c>
      <c r="N1609" s="389">
        <v>1000</v>
      </c>
      <c r="O1609" s="390" t="s">
        <v>1350</v>
      </c>
      <c r="P1609" s="373" t="s">
        <v>1350</v>
      </c>
      <c r="Q1609" s="372" t="s">
        <v>3638</v>
      </c>
      <c r="R1609" s="374">
        <v>30</v>
      </c>
      <c r="S1609" s="375">
        <v>25</v>
      </c>
      <c r="T1609" s="392">
        <v>25</v>
      </c>
      <c r="U1609" s="391" t="s">
        <v>11720</v>
      </c>
      <c r="V1609" s="376">
        <v>114.39242979099208</v>
      </c>
      <c r="W1609" s="378">
        <v>115.82727860222691</v>
      </c>
      <c r="X1609" s="377">
        <v>58.170145803390504</v>
      </c>
      <c r="Y1609" s="387" t="s">
        <v>633</v>
      </c>
      <c r="Z1609" s="395" t="s">
        <v>7853</v>
      </c>
      <c r="AA1609" s="380">
        <v>192</v>
      </c>
      <c r="AB1609" s="379" t="s">
        <v>3630</v>
      </c>
      <c r="AC1609" s="380">
        <v>0</v>
      </c>
      <c r="AD1609" s="379" t="s">
        <v>3630</v>
      </c>
      <c r="AE1609" s="394">
        <v>0</v>
      </c>
      <c r="AF1609" s="396">
        <v>0</v>
      </c>
      <c r="AG1609" s="393">
        <v>0</v>
      </c>
      <c r="AH1609" s="397" t="s">
        <v>633</v>
      </c>
      <c r="AL1609" s="525" t="s">
        <v>17519</v>
      </c>
      <c r="AM1609" s="513" t="s">
        <v>84</v>
      </c>
      <c r="AN1609" s="508">
        <v>100</v>
      </c>
      <c r="AO1609" s="514">
        <v>1570</v>
      </c>
      <c r="AP1609" s="498">
        <v>1073</v>
      </c>
      <c r="AQ1609" s="515">
        <v>497</v>
      </c>
      <c r="AR1609" s="512" t="s">
        <v>17520</v>
      </c>
      <c r="BA1609" s="338" t="s">
        <v>11728</v>
      </c>
    </row>
    <row r="1610" spans="2:53" ht="16.5" customHeight="1">
      <c r="B1610" s="398" t="s">
        <v>11723</v>
      </c>
      <c r="C1610" s="381" t="s">
        <v>11724</v>
      </c>
      <c r="D1610" s="383">
        <v>1570</v>
      </c>
      <c r="E1610" s="382" t="s">
        <v>11139</v>
      </c>
      <c r="F1610" s="369" t="s">
        <v>11725</v>
      </c>
      <c r="G1610" s="385" t="s">
        <v>11568</v>
      </c>
      <c r="H1610" s="386"/>
      <c r="I1610" s="384" t="s">
        <v>342</v>
      </c>
      <c r="J1610" s="367" t="s">
        <v>1093</v>
      </c>
      <c r="K1610" s="366" t="s">
        <v>84</v>
      </c>
      <c r="L1610" s="387">
        <v>16</v>
      </c>
      <c r="M1610" s="388" t="s">
        <v>11727</v>
      </c>
      <c r="N1610" s="389">
        <v>1000</v>
      </c>
      <c r="O1610" s="390" t="s">
        <v>1182</v>
      </c>
      <c r="P1610" s="373" t="s">
        <v>1182</v>
      </c>
      <c r="Q1610" s="372" t="s">
        <v>3814</v>
      </c>
      <c r="R1610" s="374">
        <v>30</v>
      </c>
      <c r="S1610" s="375">
        <v>20</v>
      </c>
      <c r="T1610" s="392">
        <v>20</v>
      </c>
      <c r="U1610" s="391" t="s">
        <v>11725</v>
      </c>
      <c r="V1610" s="376">
        <v>114.60317460317461</v>
      </c>
      <c r="W1610" s="378">
        <v>116.07142857142857</v>
      </c>
      <c r="X1610" s="377">
        <v>58.282698412698416</v>
      </c>
      <c r="Y1610" s="387" t="s">
        <v>633</v>
      </c>
      <c r="Z1610" s="395" t="s">
        <v>4557</v>
      </c>
      <c r="AA1610" s="380">
        <v>291</v>
      </c>
      <c r="AB1610" s="379" t="s">
        <v>3630</v>
      </c>
      <c r="AC1610" s="380">
        <v>3</v>
      </c>
      <c r="AD1610" s="379" t="s">
        <v>3630</v>
      </c>
      <c r="AE1610" s="394">
        <v>0</v>
      </c>
      <c r="AF1610" s="396">
        <v>0</v>
      </c>
      <c r="AG1610" s="393">
        <v>0</v>
      </c>
      <c r="AH1610" s="397" t="s">
        <v>633</v>
      </c>
      <c r="AL1610" s="525" t="s">
        <v>17521</v>
      </c>
      <c r="AM1610" s="513" t="s">
        <v>83</v>
      </c>
      <c r="AN1610" s="508">
        <v>100</v>
      </c>
      <c r="AO1610" s="514">
        <v>1570</v>
      </c>
      <c r="AP1610" s="498">
        <v>1570</v>
      </c>
      <c r="AQ1610" s="515">
        <v>0</v>
      </c>
      <c r="AR1610" s="512" t="s">
        <v>17522</v>
      </c>
      <c r="BA1610" s="338" t="s">
        <v>11734</v>
      </c>
    </row>
    <row r="1611" spans="2:53" ht="16.5" customHeight="1">
      <c r="B1611" s="398" t="s">
        <v>11729</v>
      </c>
      <c r="C1611" s="381" t="s">
        <v>11730</v>
      </c>
      <c r="D1611" s="383">
        <v>1570</v>
      </c>
      <c r="E1611" s="382" t="s">
        <v>633</v>
      </c>
      <c r="F1611" s="369" t="s">
        <v>11731</v>
      </c>
      <c r="G1611" s="385" t="s">
        <v>11732</v>
      </c>
      <c r="H1611" s="386"/>
      <c r="I1611" s="384" t="s">
        <v>350</v>
      </c>
      <c r="J1611" s="367" t="s">
        <v>118</v>
      </c>
      <c r="K1611" s="366" t="s">
        <v>83</v>
      </c>
      <c r="L1611" s="387">
        <v>35</v>
      </c>
      <c r="M1611" s="388" t="s">
        <v>11733</v>
      </c>
      <c r="N1611" s="389">
        <v>1000</v>
      </c>
      <c r="O1611" s="390" t="s">
        <v>1348</v>
      </c>
      <c r="P1611" s="373" t="s">
        <v>1349</v>
      </c>
      <c r="Q1611" s="372" t="s">
        <v>3638</v>
      </c>
      <c r="R1611" s="374">
        <v>25</v>
      </c>
      <c r="S1611" s="375">
        <v>40</v>
      </c>
      <c r="T1611" s="392">
        <v>35</v>
      </c>
      <c r="U1611" s="391" t="s">
        <v>11731</v>
      </c>
      <c r="V1611" s="376">
        <v>114.59058391337975</v>
      </c>
      <c r="W1611" s="378">
        <v>116.05254253673627</v>
      </c>
      <c r="X1611" s="377">
        <v>57.90343677494198</v>
      </c>
      <c r="Y1611" s="387">
        <v>57.35</v>
      </c>
      <c r="Z1611" s="395" t="s">
        <v>3639</v>
      </c>
      <c r="AA1611" s="380">
        <v>100</v>
      </c>
      <c r="AB1611" s="379" t="s">
        <v>3630</v>
      </c>
      <c r="AC1611" s="380">
        <v>10</v>
      </c>
      <c r="AD1611" s="379" t="s">
        <v>3630</v>
      </c>
      <c r="AE1611" s="394">
        <v>0</v>
      </c>
      <c r="AF1611" s="396">
        <v>0</v>
      </c>
      <c r="AG1611" s="393">
        <v>0</v>
      </c>
      <c r="AH1611" s="397" t="s">
        <v>633</v>
      </c>
      <c r="AL1611" s="525" t="s">
        <v>17523</v>
      </c>
      <c r="AM1611" s="513" t="s">
        <v>84</v>
      </c>
      <c r="AN1611" s="508">
        <v>100</v>
      </c>
      <c r="AO1611" s="514">
        <v>1570</v>
      </c>
      <c r="AP1611" s="498">
        <v>1070</v>
      </c>
      <c r="AQ1611" s="515">
        <v>500</v>
      </c>
      <c r="AR1611" s="512" t="s">
        <v>17524</v>
      </c>
      <c r="BA1611" s="338" t="s">
        <v>11741</v>
      </c>
    </row>
    <row r="1612" spans="2:53" ht="16.5" customHeight="1">
      <c r="B1612" s="398" t="s">
        <v>11735</v>
      </c>
      <c r="C1612" s="381" t="s">
        <v>11736</v>
      </c>
      <c r="D1612" s="383">
        <v>1570</v>
      </c>
      <c r="E1612" s="382" t="s">
        <v>11737</v>
      </c>
      <c r="F1612" s="369" t="s">
        <v>11738</v>
      </c>
      <c r="G1612" s="385" t="s">
        <v>11737</v>
      </c>
      <c r="H1612" s="386"/>
      <c r="I1612" s="384" t="s">
        <v>332</v>
      </c>
      <c r="J1612" s="367" t="s">
        <v>1471</v>
      </c>
      <c r="K1612" s="366" t="s">
        <v>84</v>
      </c>
      <c r="L1612" s="387">
        <v>7</v>
      </c>
      <c r="M1612" s="388" t="s">
        <v>11740</v>
      </c>
      <c r="N1612" s="389">
        <v>300</v>
      </c>
      <c r="O1612" s="390" t="s">
        <v>1348</v>
      </c>
      <c r="P1612" s="373" t="s">
        <v>1348</v>
      </c>
      <c r="Q1612" s="372" t="s">
        <v>3638</v>
      </c>
      <c r="R1612" s="374">
        <v>45</v>
      </c>
      <c r="S1612" s="375">
        <v>25</v>
      </c>
      <c r="T1612" s="392">
        <v>30</v>
      </c>
      <c r="U1612" s="391" t="s">
        <v>11738</v>
      </c>
      <c r="V1612" s="376">
        <v>114.34968538939576</v>
      </c>
      <c r="W1612" s="378">
        <v>115.78201982406611</v>
      </c>
      <c r="X1612" s="377">
        <v>58.149147393269075</v>
      </c>
      <c r="Y1612" s="387" t="s">
        <v>633</v>
      </c>
      <c r="Z1612" s="395" t="s">
        <v>4557</v>
      </c>
      <c r="AA1612" s="380">
        <v>-2</v>
      </c>
      <c r="AB1612" s="379" t="s">
        <v>3630</v>
      </c>
      <c r="AC1612" s="380">
        <v>0</v>
      </c>
      <c r="AD1612" s="379" t="s">
        <v>3630</v>
      </c>
      <c r="AE1612" s="394">
        <v>0</v>
      </c>
      <c r="AF1612" s="396">
        <v>0</v>
      </c>
      <c r="AG1612" s="393">
        <v>0</v>
      </c>
      <c r="AH1612" s="397" t="s">
        <v>633</v>
      </c>
      <c r="AL1612" s="525" t="s">
        <v>17525</v>
      </c>
      <c r="AM1612" s="513" t="s">
        <v>84</v>
      </c>
      <c r="AN1612" s="508">
        <v>100</v>
      </c>
      <c r="AO1612" s="514">
        <v>1570</v>
      </c>
      <c r="AP1612" s="498">
        <v>1070</v>
      </c>
      <c r="AQ1612" s="515">
        <v>500</v>
      </c>
      <c r="AR1612" s="512" t="s">
        <v>17524</v>
      </c>
      <c r="BA1612" s="338" t="s">
        <v>11742</v>
      </c>
    </row>
    <row r="1613" spans="2:53" ht="16.5" customHeight="1">
      <c r="B1613" s="398" t="s">
        <v>11735</v>
      </c>
      <c r="C1613" s="381" t="s">
        <v>11736</v>
      </c>
      <c r="D1613" s="383">
        <v>1570</v>
      </c>
      <c r="E1613" s="382" t="s">
        <v>11737</v>
      </c>
      <c r="F1613" s="369" t="s">
        <v>11738</v>
      </c>
      <c r="G1613" s="385" t="s">
        <v>11737</v>
      </c>
      <c r="H1613" s="386"/>
      <c r="I1613" s="384" t="s">
        <v>332</v>
      </c>
      <c r="J1613" s="367" t="s">
        <v>126</v>
      </c>
      <c r="K1613" s="366" t="s">
        <v>84</v>
      </c>
      <c r="L1613" s="387">
        <v>4</v>
      </c>
      <c r="M1613" s="388" t="s">
        <v>11740</v>
      </c>
      <c r="N1613" s="389">
        <v>300</v>
      </c>
      <c r="O1613" s="390" t="s">
        <v>1348</v>
      </c>
      <c r="P1613" s="373" t="s">
        <v>1348</v>
      </c>
      <c r="Q1613" s="372" t="s">
        <v>3638</v>
      </c>
      <c r="R1613" s="374">
        <v>45</v>
      </c>
      <c r="S1613" s="375">
        <v>25</v>
      </c>
      <c r="T1613" s="392">
        <v>30</v>
      </c>
      <c r="U1613" s="391" t="s">
        <v>11738</v>
      </c>
      <c r="V1613" s="376">
        <v>114.34968538939576</v>
      </c>
      <c r="W1613" s="378">
        <v>115.78201982406611</v>
      </c>
      <c r="X1613" s="377">
        <v>58.149147393269075</v>
      </c>
      <c r="Y1613" s="387" t="s">
        <v>633</v>
      </c>
      <c r="Z1613" s="395" t="s">
        <v>4557</v>
      </c>
      <c r="AA1613" s="380">
        <v>-2</v>
      </c>
      <c r="AB1613" s="379" t="s">
        <v>3630</v>
      </c>
      <c r="AC1613" s="380">
        <v>0</v>
      </c>
      <c r="AD1613" s="379" t="s">
        <v>3630</v>
      </c>
      <c r="AE1613" s="394">
        <v>0</v>
      </c>
      <c r="AF1613" s="396">
        <v>0</v>
      </c>
      <c r="AG1613" s="393">
        <v>0</v>
      </c>
      <c r="AH1613" s="397" t="s">
        <v>633</v>
      </c>
      <c r="AL1613" s="525" t="s">
        <v>17526</v>
      </c>
      <c r="AM1613" s="513" t="s">
        <v>83</v>
      </c>
      <c r="AN1613" s="508">
        <v>100</v>
      </c>
      <c r="AO1613" s="514">
        <v>1570</v>
      </c>
      <c r="AP1613" s="498">
        <v>1570</v>
      </c>
      <c r="AQ1613" s="515">
        <v>0</v>
      </c>
      <c r="AR1613" s="512" t="s">
        <v>17527</v>
      </c>
      <c r="BA1613" s="338" t="s">
        <v>11748</v>
      </c>
    </row>
    <row r="1614" spans="2:53" ht="16.5" customHeight="1">
      <c r="B1614" s="398" t="s">
        <v>11743</v>
      </c>
      <c r="C1614" s="381" t="s">
        <v>11744</v>
      </c>
      <c r="D1614" s="383">
        <v>1570</v>
      </c>
      <c r="E1614" s="382" t="s">
        <v>633</v>
      </c>
      <c r="F1614" s="369" t="s">
        <v>11745</v>
      </c>
      <c r="G1614" s="385" t="s">
        <v>11746</v>
      </c>
      <c r="H1614" s="386"/>
      <c r="I1614" s="384" t="s">
        <v>332</v>
      </c>
      <c r="J1614" s="367" t="s">
        <v>1078</v>
      </c>
      <c r="K1614" s="366" t="s">
        <v>83</v>
      </c>
      <c r="L1614" s="387">
        <v>7</v>
      </c>
      <c r="M1614" s="388" t="s">
        <v>11747</v>
      </c>
      <c r="N1614" s="389">
        <v>300</v>
      </c>
      <c r="O1614" s="390" t="s">
        <v>1348</v>
      </c>
      <c r="P1614" s="373" t="s">
        <v>1348</v>
      </c>
      <c r="Q1614" s="372" t="s">
        <v>3638</v>
      </c>
      <c r="R1614" s="374">
        <v>25</v>
      </c>
      <c r="S1614" s="375">
        <v>45</v>
      </c>
      <c r="T1614" s="392">
        <v>30</v>
      </c>
      <c r="U1614" s="391" t="s">
        <v>11745</v>
      </c>
      <c r="V1614" s="376">
        <v>114.58025459905485</v>
      </c>
      <c r="W1614" s="378">
        <v>116.03704856524894</v>
      </c>
      <c r="X1614" s="377">
        <v>57.896348417848117</v>
      </c>
      <c r="Y1614" s="387" t="s">
        <v>633</v>
      </c>
      <c r="Z1614" s="395" t="s">
        <v>4557</v>
      </c>
      <c r="AA1614" s="380">
        <v>-2</v>
      </c>
      <c r="AB1614" s="379" t="s">
        <v>3630</v>
      </c>
      <c r="AC1614" s="380">
        <v>0</v>
      </c>
      <c r="AD1614" s="379" t="s">
        <v>3630</v>
      </c>
      <c r="AE1614" s="394">
        <v>0</v>
      </c>
      <c r="AF1614" s="396">
        <v>0</v>
      </c>
      <c r="AG1614" s="393">
        <v>0</v>
      </c>
      <c r="AH1614" s="397" t="s">
        <v>633</v>
      </c>
      <c r="AL1614" s="525" t="s">
        <v>17528</v>
      </c>
      <c r="AM1614" s="513" t="s">
        <v>83</v>
      </c>
      <c r="AN1614" s="508">
        <v>100</v>
      </c>
      <c r="AO1614" s="514">
        <v>1570</v>
      </c>
      <c r="AP1614" s="498">
        <v>1570</v>
      </c>
      <c r="AQ1614" s="515">
        <v>0</v>
      </c>
      <c r="AR1614" s="512" t="s">
        <v>17529</v>
      </c>
      <c r="BA1614" s="338" t="s">
        <v>11754</v>
      </c>
    </row>
    <row r="1615" spans="2:53" ht="16.5" customHeight="1">
      <c r="B1615" s="398" t="s">
        <v>11749</v>
      </c>
      <c r="C1615" s="381" t="s">
        <v>11750</v>
      </c>
      <c r="D1615" s="383">
        <v>1570</v>
      </c>
      <c r="E1615" s="382" t="s">
        <v>633</v>
      </c>
      <c r="F1615" s="369" t="s">
        <v>11751</v>
      </c>
      <c r="G1615" s="385" t="s">
        <v>11752</v>
      </c>
      <c r="H1615" s="386"/>
      <c r="I1615" s="384" t="s">
        <v>1138</v>
      </c>
      <c r="J1615" s="367" t="s">
        <v>68</v>
      </c>
      <c r="K1615" s="366" t="s">
        <v>83</v>
      </c>
      <c r="L1615" s="387">
        <v>14</v>
      </c>
      <c r="M1615" s="388" t="s">
        <v>11753</v>
      </c>
      <c r="N1615" s="389">
        <v>1000</v>
      </c>
      <c r="O1615" s="390" t="s">
        <v>1182</v>
      </c>
      <c r="P1615" s="373" t="s">
        <v>1182</v>
      </c>
      <c r="Q1615" s="372" t="s">
        <v>3638</v>
      </c>
      <c r="R1615" s="374">
        <v>25</v>
      </c>
      <c r="S1615" s="375">
        <v>35</v>
      </c>
      <c r="T1615" s="392">
        <v>30</v>
      </c>
      <c r="U1615" s="391" t="s">
        <v>11751</v>
      </c>
      <c r="V1615" s="376">
        <v>114.5679012345679</v>
      </c>
      <c r="W1615" s="378">
        <v>116.01851851851852</v>
      </c>
      <c r="X1615" s="377">
        <v>57.891790123456794</v>
      </c>
      <c r="Y1615" s="387" t="s">
        <v>633</v>
      </c>
      <c r="Z1615" s="395" t="s">
        <v>4557</v>
      </c>
      <c r="AA1615" s="380">
        <v>98</v>
      </c>
      <c r="AB1615" s="379" t="s">
        <v>3630</v>
      </c>
      <c r="AC1615" s="380">
        <v>0</v>
      </c>
      <c r="AD1615" s="379" t="s">
        <v>3630</v>
      </c>
      <c r="AE1615" s="394">
        <v>0</v>
      </c>
      <c r="AF1615" s="396">
        <v>0</v>
      </c>
      <c r="AG1615" s="393">
        <v>0</v>
      </c>
      <c r="AH1615" s="397" t="s">
        <v>633</v>
      </c>
      <c r="AL1615" s="525" t="s">
        <v>17530</v>
      </c>
      <c r="AM1615" s="513" t="s">
        <v>84</v>
      </c>
      <c r="AN1615" s="508">
        <v>100</v>
      </c>
      <c r="AO1615" s="514">
        <v>1570</v>
      </c>
      <c r="AP1615" s="498">
        <v>1069</v>
      </c>
      <c r="AQ1615" s="515">
        <v>501</v>
      </c>
      <c r="AR1615" s="512" t="s">
        <v>17531</v>
      </c>
      <c r="BA1615" s="338" t="s">
        <v>11758</v>
      </c>
    </row>
    <row r="1616" spans="2:53" ht="16.5" customHeight="1">
      <c r="B1616" s="398" t="s">
        <v>11749</v>
      </c>
      <c r="C1616" s="381" t="s">
        <v>11750</v>
      </c>
      <c r="D1616" s="383">
        <v>1570</v>
      </c>
      <c r="E1616" s="382" t="s">
        <v>11752</v>
      </c>
      <c r="F1616" s="369" t="s">
        <v>11755</v>
      </c>
      <c r="G1616" s="385" t="s">
        <v>11756</v>
      </c>
      <c r="H1616" s="386"/>
      <c r="I1616" s="384" t="s">
        <v>326</v>
      </c>
      <c r="J1616" s="367" t="s">
        <v>926</v>
      </c>
      <c r="K1616" s="366" t="s">
        <v>84</v>
      </c>
      <c r="L1616" s="387">
        <v>5</v>
      </c>
      <c r="M1616" s="388" t="s">
        <v>11757</v>
      </c>
      <c r="N1616" s="389">
        <v>500</v>
      </c>
      <c r="O1616" s="390" t="s">
        <v>1348</v>
      </c>
      <c r="P1616" s="373" t="s">
        <v>1349</v>
      </c>
      <c r="Q1616" s="372" t="s">
        <v>3638</v>
      </c>
      <c r="R1616" s="374">
        <v>40</v>
      </c>
      <c r="S1616" s="375">
        <v>30</v>
      </c>
      <c r="T1616" s="392">
        <v>30</v>
      </c>
      <c r="U1616" s="391" t="s">
        <v>11755</v>
      </c>
      <c r="V1616" s="376">
        <v>114.17160682388878</v>
      </c>
      <c r="W1616" s="378">
        <v>115.59346604882342</v>
      </c>
      <c r="X1616" s="377">
        <v>58.062463563643888</v>
      </c>
      <c r="Y1616" s="387">
        <v>57.87</v>
      </c>
      <c r="Z1616" s="395" t="s">
        <v>7853</v>
      </c>
      <c r="AA1616" s="380">
        <v>24</v>
      </c>
      <c r="AB1616" s="379" t="s">
        <v>3630</v>
      </c>
      <c r="AC1616" s="380">
        <v>5</v>
      </c>
      <c r="AD1616" s="379" t="s">
        <v>3630</v>
      </c>
      <c r="AE1616" s="394">
        <v>0</v>
      </c>
      <c r="AF1616" s="396">
        <v>0</v>
      </c>
      <c r="AG1616" s="393">
        <v>0</v>
      </c>
      <c r="AH1616" s="397" t="s">
        <v>633</v>
      </c>
      <c r="AL1616" s="525" t="s">
        <v>17532</v>
      </c>
      <c r="AM1616" s="513" t="s">
        <v>83</v>
      </c>
      <c r="AN1616" s="508">
        <v>100</v>
      </c>
      <c r="AO1616" s="514">
        <v>1570</v>
      </c>
      <c r="AP1616" s="498">
        <v>1570</v>
      </c>
      <c r="AQ1616" s="515">
        <v>0</v>
      </c>
      <c r="AR1616" s="512" t="s">
        <v>17533</v>
      </c>
      <c r="BA1616" s="338" t="s">
        <v>11765</v>
      </c>
    </row>
    <row r="1617" spans="2:53" ht="16.5" customHeight="1">
      <c r="B1617" s="398" t="s">
        <v>11759</v>
      </c>
      <c r="C1617" s="381" t="s">
        <v>11760</v>
      </c>
      <c r="D1617" s="383">
        <v>1570</v>
      </c>
      <c r="E1617" s="382" t="s">
        <v>633</v>
      </c>
      <c r="F1617" s="369" t="s">
        <v>11761</v>
      </c>
      <c r="G1617" s="385" t="s">
        <v>11762</v>
      </c>
      <c r="H1617" s="386"/>
      <c r="I1617" s="384" t="s">
        <v>330</v>
      </c>
      <c r="J1617" s="367" t="s">
        <v>69</v>
      </c>
      <c r="K1617" s="366" t="s">
        <v>83</v>
      </c>
      <c r="L1617" s="387">
        <v>9</v>
      </c>
      <c r="M1617" s="388" t="s">
        <v>11764</v>
      </c>
      <c r="N1617" s="389">
        <v>200</v>
      </c>
      <c r="O1617" s="390" t="s">
        <v>1350</v>
      </c>
      <c r="P1617" s="373" t="s">
        <v>1350</v>
      </c>
      <c r="Q1617" s="372" t="s">
        <v>3638</v>
      </c>
      <c r="R1617" s="374">
        <v>20</v>
      </c>
      <c r="S1617" s="375">
        <v>30</v>
      </c>
      <c r="T1617" s="392">
        <v>30</v>
      </c>
      <c r="U1617" s="391" t="s">
        <v>11761</v>
      </c>
      <c r="V1617" s="376">
        <v>114.56061097894774</v>
      </c>
      <c r="W1617" s="378">
        <v>116.00758313508827</v>
      </c>
      <c r="X1617" s="377">
        <v>57.885902942981978</v>
      </c>
      <c r="Y1617" s="387" t="s">
        <v>633</v>
      </c>
      <c r="Z1617" s="395" t="s">
        <v>7853</v>
      </c>
      <c r="AA1617" s="380">
        <v>36</v>
      </c>
      <c r="AB1617" s="379" t="s">
        <v>3630</v>
      </c>
      <c r="AC1617" s="380">
        <v>0</v>
      </c>
      <c r="AD1617" s="379" t="s">
        <v>3630</v>
      </c>
      <c r="AE1617" s="394">
        <v>0</v>
      </c>
      <c r="AF1617" s="396">
        <v>0</v>
      </c>
      <c r="AG1617" s="393">
        <v>0</v>
      </c>
      <c r="AH1617" s="397" t="s">
        <v>633</v>
      </c>
      <c r="AL1617" s="525" t="s">
        <v>17534</v>
      </c>
      <c r="AM1617" s="513" t="s">
        <v>83</v>
      </c>
      <c r="AN1617" s="508">
        <v>100</v>
      </c>
      <c r="AO1617" s="514">
        <v>1570</v>
      </c>
      <c r="AP1617" s="498">
        <v>1570</v>
      </c>
      <c r="AQ1617" s="515">
        <v>0</v>
      </c>
      <c r="AR1617" s="512" t="s">
        <v>17533</v>
      </c>
      <c r="BA1617" s="338" t="s">
        <v>11767</v>
      </c>
    </row>
    <row r="1618" spans="2:53" ht="16.5" customHeight="1">
      <c r="B1618" s="398" t="s">
        <v>11759</v>
      </c>
      <c r="C1618" s="381" t="s">
        <v>11760</v>
      </c>
      <c r="D1618" s="383">
        <v>1570</v>
      </c>
      <c r="E1618" s="382" t="s">
        <v>633</v>
      </c>
      <c r="F1618" s="369" t="s">
        <v>11761</v>
      </c>
      <c r="G1618" s="385" t="s">
        <v>11762</v>
      </c>
      <c r="H1618" s="386"/>
      <c r="I1618" s="384" t="s">
        <v>1265</v>
      </c>
      <c r="J1618" s="367" t="s">
        <v>1015</v>
      </c>
      <c r="K1618" s="366" t="s">
        <v>83</v>
      </c>
      <c r="L1618" s="387">
        <v>36</v>
      </c>
      <c r="M1618" s="388" t="s">
        <v>11766</v>
      </c>
      <c r="N1618" s="389">
        <v>1000</v>
      </c>
      <c r="O1618" s="390" t="s">
        <v>1350</v>
      </c>
      <c r="P1618" s="373" t="s">
        <v>1351</v>
      </c>
      <c r="Q1618" s="372" t="s">
        <v>3638</v>
      </c>
      <c r="R1618" s="374">
        <v>20</v>
      </c>
      <c r="S1618" s="375">
        <v>35</v>
      </c>
      <c r="T1618" s="392">
        <v>25</v>
      </c>
      <c r="U1618" s="391" t="s">
        <v>11761</v>
      </c>
      <c r="V1618" s="376">
        <v>114.56015802120525</v>
      </c>
      <c r="W1618" s="378">
        <v>116.00690369847455</v>
      </c>
      <c r="X1618" s="377">
        <v>57.886469140160081</v>
      </c>
      <c r="Y1618" s="387">
        <v>57.32</v>
      </c>
      <c r="Z1618" s="395" t="s">
        <v>7853</v>
      </c>
      <c r="AA1618" s="380">
        <v>180</v>
      </c>
      <c r="AB1618" s="379" t="s">
        <v>3630</v>
      </c>
      <c r="AC1618" s="380">
        <v>0</v>
      </c>
      <c r="AD1618" s="379" t="s">
        <v>3630</v>
      </c>
      <c r="AE1618" s="394">
        <v>0</v>
      </c>
      <c r="AF1618" s="396">
        <v>0</v>
      </c>
      <c r="AG1618" s="393">
        <v>0</v>
      </c>
      <c r="AH1618" s="397" t="s">
        <v>633</v>
      </c>
      <c r="AL1618" s="525" t="s">
        <v>17535</v>
      </c>
      <c r="AM1618" s="513" t="s">
        <v>83</v>
      </c>
      <c r="AN1618" s="508">
        <v>100</v>
      </c>
      <c r="AO1618" s="514">
        <v>1570</v>
      </c>
      <c r="AP1618" s="498">
        <v>1570</v>
      </c>
      <c r="AQ1618" s="515">
        <v>0</v>
      </c>
      <c r="AR1618" s="512" t="s">
        <v>17536</v>
      </c>
      <c r="BA1618" s="338" t="s">
        <v>11773</v>
      </c>
    </row>
    <row r="1619" spans="2:53" ht="16.5" customHeight="1">
      <c r="B1619" s="398" t="s">
        <v>11768</v>
      </c>
      <c r="C1619" s="381" t="s">
        <v>11769</v>
      </c>
      <c r="D1619" s="383">
        <v>1570</v>
      </c>
      <c r="E1619" s="382" t="s">
        <v>633</v>
      </c>
      <c r="F1619" s="369" t="s">
        <v>11770</v>
      </c>
      <c r="G1619" s="385" t="s">
        <v>11771</v>
      </c>
      <c r="H1619" s="386"/>
      <c r="I1619" s="384" t="s">
        <v>332</v>
      </c>
      <c r="J1619" s="367" t="s">
        <v>714</v>
      </c>
      <c r="K1619" s="366" t="s">
        <v>83</v>
      </c>
      <c r="L1619" s="387">
        <v>9</v>
      </c>
      <c r="M1619" s="388" t="s">
        <v>11772</v>
      </c>
      <c r="N1619" s="389">
        <v>300</v>
      </c>
      <c r="O1619" s="390" t="s">
        <v>1348</v>
      </c>
      <c r="P1619" s="373" t="s">
        <v>1348</v>
      </c>
      <c r="Q1619" s="372" t="s">
        <v>3638</v>
      </c>
      <c r="R1619" s="374">
        <v>25</v>
      </c>
      <c r="S1619" s="375">
        <v>45</v>
      </c>
      <c r="T1619" s="392">
        <v>30</v>
      </c>
      <c r="U1619" s="391" t="s">
        <v>11770</v>
      </c>
      <c r="V1619" s="376">
        <v>114.54069477804413</v>
      </c>
      <c r="W1619" s="378">
        <v>115.98426505910555</v>
      </c>
      <c r="X1619" s="377">
        <v>57.872520081425151</v>
      </c>
      <c r="Y1619" s="387" t="s">
        <v>633</v>
      </c>
      <c r="Z1619" s="395" t="s">
        <v>4557</v>
      </c>
      <c r="AA1619" s="380">
        <v>-2</v>
      </c>
      <c r="AB1619" s="379" t="s">
        <v>3630</v>
      </c>
      <c r="AC1619" s="380">
        <v>0</v>
      </c>
      <c r="AD1619" s="379" t="s">
        <v>3630</v>
      </c>
      <c r="AE1619" s="394">
        <v>0</v>
      </c>
      <c r="AF1619" s="396">
        <v>0</v>
      </c>
      <c r="AG1619" s="393">
        <v>0</v>
      </c>
      <c r="AH1619" s="397" t="s">
        <v>633</v>
      </c>
      <c r="AL1619" s="525" t="s">
        <v>17537</v>
      </c>
      <c r="AM1619" s="513" t="s">
        <v>84</v>
      </c>
      <c r="AN1619" s="508">
        <v>100</v>
      </c>
      <c r="AO1619" s="514">
        <v>1570</v>
      </c>
      <c r="AP1619" s="498">
        <v>1072</v>
      </c>
      <c r="AQ1619" s="515">
        <v>498</v>
      </c>
      <c r="AR1619" s="512" t="s">
        <v>17477</v>
      </c>
      <c r="BA1619" s="338" t="s">
        <v>11778</v>
      </c>
    </row>
    <row r="1620" spans="2:53" ht="16.5" customHeight="1">
      <c r="B1620" s="398" t="s">
        <v>11768</v>
      </c>
      <c r="C1620" s="381" t="s">
        <v>11769</v>
      </c>
      <c r="D1620" s="383">
        <v>1570</v>
      </c>
      <c r="E1620" s="382" t="s">
        <v>11774</v>
      </c>
      <c r="F1620" s="369" t="s">
        <v>11770</v>
      </c>
      <c r="G1620" s="385" t="s">
        <v>11775</v>
      </c>
      <c r="H1620" s="386"/>
      <c r="I1620" s="384" t="s">
        <v>629</v>
      </c>
      <c r="J1620" s="367" t="s">
        <v>1100</v>
      </c>
      <c r="K1620" s="366" t="s">
        <v>84</v>
      </c>
      <c r="L1620" s="387">
        <v>7</v>
      </c>
      <c r="M1620" s="388" t="s">
        <v>11776</v>
      </c>
      <c r="N1620" s="389">
        <v>800</v>
      </c>
      <c r="O1620" s="390" t="s">
        <v>1182</v>
      </c>
      <c r="P1620" s="373" t="s">
        <v>1182</v>
      </c>
      <c r="Q1620" s="372" t="s">
        <v>3638</v>
      </c>
      <c r="R1620" s="374">
        <v>25</v>
      </c>
      <c r="S1620" s="375">
        <v>25</v>
      </c>
      <c r="T1620" s="392">
        <v>25</v>
      </c>
      <c r="U1620" s="391" t="s">
        <v>11770</v>
      </c>
      <c r="V1620" s="376">
        <v>114.53703703703704</v>
      </c>
      <c r="W1620" s="378">
        <v>115.98039215686275</v>
      </c>
      <c r="X1620" s="377">
        <v>58.246285403050102</v>
      </c>
      <c r="Y1620" s="387" t="s">
        <v>633</v>
      </c>
      <c r="Z1620" s="395" t="s">
        <v>4557</v>
      </c>
      <c r="AA1620" s="380">
        <v>190</v>
      </c>
      <c r="AB1620" s="379" t="s">
        <v>3630</v>
      </c>
      <c r="AC1620" s="380">
        <v>0</v>
      </c>
      <c r="AD1620" s="379" t="s">
        <v>3630</v>
      </c>
      <c r="AE1620" s="394">
        <v>0</v>
      </c>
      <c r="AF1620" s="396">
        <v>0</v>
      </c>
      <c r="AG1620" s="393">
        <v>0</v>
      </c>
      <c r="AH1620" s="397" t="s">
        <v>11777</v>
      </c>
      <c r="AL1620" s="525" t="s">
        <v>17538</v>
      </c>
      <c r="AM1620" s="513" t="s">
        <v>84</v>
      </c>
      <c r="AN1620" s="508">
        <v>100</v>
      </c>
      <c r="AO1620" s="514">
        <v>1570</v>
      </c>
      <c r="AP1620" s="498">
        <v>1072</v>
      </c>
      <c r="AQ1620" s="515">
        <v>498</v>
      </c>
      <c r="AR1620" s="512" t="s">
        <v>17539</v>
      </c>
      <c r="BA1620" s="338" t="s">
        <v>11784</v>
      </c>
    </row>
    <row r="1621" spans="2:53" ht="16.5" customHeight="1">
      <c r="B1621" s="398" t="s">
        <v>11779</v>
      </c>
      <c r="C1621" s="381" t="s">
        <v>11780</v>
      </c>
      <c r="D1621" s="383">
        <v>1570</v>
      </c>
      <c r="E1621" s="382" t="s">
        <v>11781</v>
      </c>
      <c r="F1621" s="369" t="s">
        <v>11782</v>
      </c>
      <c r="G1621" s="385" t="s">
        <v>11098</v>
      </c>
      <c r="H1621" s="386"/>
      <c r="I1621" s="384" t="s">
        <v>357</v>
      </c>
      <c r="J1621" s="367" t="s">
        <v>752</v>
      </c>
      <c r="K1621" s="366" t="s">
        <v>84</v>
      </c>
      <c r="L1621" s="387">
        <v>8</v>
      </c>
      <c r="M1621" s="388" t="s">
        <v>11783</v>
      </c>
      <c r="N1621" s="389">
        <v>700</v>
      </c>
      <c r="O1621" s="390" t="s">
        <v>1350</v>
      </c>
      <c r="P1621" s="373" t="s">
        <v>1351</v>
      </c>
      <c r="Q1621" s="372" t="s">
        <v>3638</v>
      </c>
      <c r="R1621" s="374">
        <v>30</v>
      </c>
      <c r="S1621" s="375">
        <v>30</v>
      </c>
      <c r="T1621" s="392">
        <v>20</v>
      </c>
      <c r="U1621" s="391" t="s">
        <v>11782</v>
      </c>
      <c r="V1621" s="376">
        <v>114.52809279111719</v>
      </c>
      <c r="W1621" s="378">
        <v>115.97092177882996</v>
      </c>
      <c r="X1621" s="377">
        <v>58.240492715026434</v>
      </c>
      <c r="Y1621" s="387">
        <v>59.58</v>
      </c>
      <c r="Z1621" s="395" t="s">
        <v>3639</v>
      </c>
      <c r="AA1621" s="380">
        <v>140</v>
      </c>
      <c r="AB1621" s="379" t="s">
        <v>3630</v>
      </c>
      <c r="AC1621" s="380">
        <v>10</v>
      </c>
      <c r="AD1621" s="379" t="s">
        <v>3630</v>
      </c>
      <c r="AE1621" s="394">
        <v>0</v>
      </c>
      <c r="AF1621" s="396">
        <v>0</v>
      </c>
      <c r="AG1621" s="393">
        <v>0</v>
      </c>
      <c r="AH1621" s="397" t="s">
        <v>633</v>
      </c>
      <c r="AL1621" s="525" t="s">
        <v>17540</v>
      </c>
      <c r="AM1621" s="513" t="s">
        <v>83</v>
      </c>
      <c r="AN1621" s="508">
        <v>100</v>
      </c>
      <c r="AO1621" s="514">
        <v>1570</v>
      </c>
      <c r="AP1621" s="498">
        <v>1570</v>
      </c>
      <c r="AQ1621" s="515">
        <v>0</v>
      </c>
      <c r="AR1621" s="512" t="s">
        <v>17541</v>
      </c>
      <c r="BA1621" s="338" t="s">
        <v>11790</v>
      </c>
    </row>
    <row r="1622" spans="2:53" ht="16.5" customHeight="1">
      <c r="B1622" s="398" t="s">
        <v>11785</v>
      </c>
      <c r="C1622" s="381" t="s">
        <v>11786</v>
      </c>
      <c r="D1622" s="383">
        <v>1570</v>
      </c>
      <c r="E1622" s="382" t="s">
        <v>633</v>
      </c>
      <c r="F1622" s="369" t="s">
        <v>11787</v>
      </c>
      <c r="G1622" s="385" t="s">
        <v>11788</v>
      </c>
      <c r="H1622" s="386"/>
      <c r="I1622" s="384" t="s">
        <v>326</v>
      </c>
      <c r="J1622" s="367" t="s">
        <v>1044</v>
      </c>
      <c r="K1622" s="366" t="s">
        <v>83</v>
      </c>
      <c r="L1622" s="387">
        <v>12</v>
      </c>
      <c r="M1622" s="388" t="s">
        <v>11789</v>
      </c>
      <c r="N1622" s="389">
        <v>500</v>
      </c>
      <c r="O1622" s="390" t="s">
        <v>1348</v>
      </c>
      <c r="P1622" s="373" t="s">
        <v>1349</v>
      </c>
      <c r="Q1622" s="372" t="s">
        <v>3638</v>
      </c>
      <c r="R1622" s="374">
        <v>30</v>
      </c>
      <c r="S1622" s="375">
        <v>40</v>
      </c>
      <c r="T1622" s="392">
        <v>30</v>
      </c>
      <c r="U1622" s="391" t="s">
        <v>11787</v>
      </c>
      <c r="V1622" s="376">
        <v>114.52435980772164</v>
      </c>
      <c r="W1622" s="378">
        <v>115.96696920817584</v>
      </c>
      <c r="X1622" s="377">
        <v>57.864335492051282</v>
      </c>
      <c r="Y1622" s="387">
        <v>57.3</v>
      </c>
      <c r="Z1622" s="395" t="s">
        <v>7853</v>
      </c>
      <c r="AA1622" s="380">
        <v>24</v>
      </c>
      <c r="AB1622" s="379" t="s">
        <v>3630</v>
      </c>
      <c r="AC1622" s="380">
        <v>5</v>
      </c>
      <c r="AD1622" s="379" t="s">
        <v>3630</v>
      </c>
      <c r="AE1622" s="394">
        <v>0</v>
      </c>
      <c r="AF1622" s="396">
        <v>0</v>
      </c>
      <c r="AG1622" s="393">
        <v>0</v>
      </c>
      <c r="AH1622" s="397" t="s">
        <v>633</v>
      </c>
      <c r="AL1622" s="525" t="s">
        <v>17542</v>
      </c>
      <c r="AM1622" s="513" t="s">
        <v>83</v>
      </c>
      <c r="AN1622" s="508">
        <v>100</v>
      </c>
      <c r="AO1622" s="514">
        <v>1570</v>
      </c>
      <c r="AP1622" s="498">
        <v>1570</v>
      </c>
      <c r="AQ1622" s="515">
        <v>0</v>
      </c>
      <c r="AR1622" s="512" t="s">
        <v>17543</v>
      </c>
      <c r="BA1622" s="338" t="s">
        <v>11795</v>
      </c>
    </row>
    <row r="1623" spans="2:53" ht="16.5" customHeight="1">
      <c r="B1623" s="398" t="s">
        <v>11791</v>
      </c>
      <c r="C1623" s="381" t="s">
        <v>11792</v>
      </c>
      <c r="D1623" s="383">
        <v>1570</v>
      </c>
      <c r="E1623" s="382" t="s">
        <v>633</v>
      </c>
      <c r="F1623" s="369" t="s">
        <v>11793</v>
      </c>
      <c r="G1623" s="385" t="s">
        <v>11282</v>
      </c>
      <c r="H1623" s="386"/>
      <c r="I1623" s="384" t="s">
        <v>327</v>
      </c>
      <c r="J1623" s="367" t="s">
        <v>1028</v>
      </c>
      <c r="K1623" s="366" t="s">
        <v>83</v>
      </c>
      <c r="L1623" s="387">
        <v>8</v>
      </c>
      <c r="M1623" s="388" t="s">
        <v>11794</v>
      </c>
      <c r="N1623" s="389">
        <v>800</v>
      </c>
      <c r="O1623" s="390" t="s">
        <v>1350</v>
      </c>
      <c r="P1623" s="373" t="s">
        <v>1350</v>
      </c>
      <c r="Q1623" s="372" t="s">
        <v>3638</v>
      </c>
      <c r="R1623" s="374">
        <v>30</v>
      </c>
      <c r="S1623" s="375">
        <v>40</v>
      </c>
      <c r="T1623" s="392">
        <v>30</v>
      </c>
      <c r="U1623" s="391" t="s">
        <v>11793</v>
      </c>
      <c r="V1623" s="376">
        <v>114.49730179059964</v>
      </c>
      <c r="W1623" s="378">
        <v>115.93831954298784</v>
      </c>
      <c r="X1623" s="377">
        <v>57.852189333206255</v>
      </c>
      <c r="Y1623" s="387" t="s">
        <v>633</v>
      </c>
      <c r="Z1623" s="395" t="s">
        <v>4557</v>
      </c>
      <c r="AA1623" s="380">
        <v>190</v>
      </c>
      <c r="AB1623" s="379" t="s">
        <v>3630</v>
      </c>
      <c r="AC1623" s="380">
        <v>10</v>
      </c>
      <c r="AD1623" s="379" t="s">
        <v>3630</v>
      </c>
      <c r="AE1623" s="394">
        <v>0</v>
      </c>
      <c r="AF1623" s="396">
        <v>0</v>
      </c>
      <c r="AG1623" s="393">
        <v>0</v>
      </c>
      <c r="AH1623" s="397" t="s">
        <v>633</v>
      </c>
      <c r="AL1623" s="525" t="s">
        <v>17544</v>
      </c>
      <c r="AM1623" s="513" t="s">
        <v>84</v>
      </c>
      <c r="AN1623" s="508">
        <v>100</v>
      </c>
      <c r="AO1623" s="514">
        <v>1570</v>
      </c>
      <c r="AP1623" s="498">
        <v>1069</v>
      </c>
      <c r="AQ1623" s="515">
        <v>501</v>
      </c>
      <c r="AR1623" s="512" t="s">
        <v>17545</v>
      </c>
      <c r="BA1623" s="338" t="s">
        <v>11800</v>
      </c>
    </row>
    <row r="1624" spans="2:53" ht="16.5" customHeight="1">
      <c r="B1624" s="398" t="s">
        <v>11796</v>
      </c>
      <c r="C1624" s="381" t="s">
        <v>11797</v>
      </c>
      <c r="D1624" s="383">
        <v>1570</v>
      </c>
      <c r="E1624" s="382" t="s">
        <v>633</v>
      </c>
      <c r="F1624" s="369" t="s">
        <v>11798</v>
      </c>
      <c r="G1624" s="385" t="s">
        <v>11430</v>
      </c>
      <c r="H1624" s="386"/>
      <c r="I1624" s="384" t="s">
        <v>1288</v>
      </c>
      <c r="J1624" s="367" t="s">
        <v>1224</v>
      </c>
      <c r="K1624" s="366" t="s">
        <v>84</v>
      </c>
      <c r="L1624" s="387">
        <v>10</v>
      </c>
      <c r="M1624" s="388" t="s">
        <v>11799</v>
      </c>
      <c r="N1624" s="389">
        <v>200</v>
      </c>
      <c r="O1624" s="390" t="s">
        <v>1182</v>
      </c>
      <c r="P1624" s="373" t="s">
        <v>1182</v>
      </c>
      <c r="Q1624" s="372" t="s">
        <v>3814</v>
      </c>
      <c r="R1624" s="374">
        <v>0</v>
      </c>
      <c r="S1624" s="375">
        <v>50</v>
      </c>
      <c r="T1624" s="392">
        <v>0</v>
      </c>
      <c r="U1624" s="391" t="s">
        <v>11798</v>
      </c>
      <c r="V1624" s="376">
        <v>114.49494949494951</v>
      </c>
      <c r="W1624" s="378">
        <v>115.93582887700535</v>
      </c>
      <c r="X1624" s="377">
        <v>57.849610814022569</v>
      </c>
      <c r="Y1624" s="387" t="s">
        <v>633</v>
      </c>
      <c r="Z1624" s="395" t="s">
        <v>7853</v>
      </c>
      <c r="AA1624" s="380">
        <v>94</v>
      </c>
      <c r="AB1624" s="379" t="s">
        <v>3630</v>
      </c>
      <c r="AC1624" s="380">
        <v>1.5</v>
      </c>
      <c r="AD1624" s="379" t="s">
        <v>3630</v>
      </c>
      <c r="AE1624" s="394">
        <v>0</v>
      </c>
      <c r="AF1624" s="396">
        <v>15.558999999999999</v>
      </c>
      <c r="AG1624" s="393">
        <v>0</v>
      </c>
      <c r="AH1624" s="397" t="s">
        <v>10088</v>
      </c>
      <c r="AL1624" s="525" t="s">
        <v>17546</v>
      </c>
      <c r="AM1624" s="513" t="s">
        <v>83</v>
      </c>
      <c r="AN1624" s="508">
        <v>100</v>
      </c>
      <c r="AO1624" s="514">
        <v>1570</v>
      </c>
      <c r="AP1624" s="498">
        <v>1570</v>
      </c>
      <c r="AQ1624" s="515">
        <v>0</v>
      </c>
      <c r="AR1624" s="512" t="s">
        <v>17547</v>
      </c>
      <c r="BA1624" s="338" t="s">
        <v>11807</v>
      </c>
    </row>
    <row r="1625" spans="2:53" ht="16.5" customHeight="1">
      <c r="B1625" s="398" t="s">
        <v>11801</v>
      </c>
      <c r="C1625" s="381" t="s">
        <v>11802</v>
      </c>
      <c r="D1625" s="383">
        <v>1570</v>
      </c>
      <c r="E1625" s="382" t="s">
        <v>633</v>
      </c>
      <c r="F1625" s="369" t="s">
        <v>11803</v>
      </c>
      <c r="G1625" s="385" t="s">
        <v>11804</v>
      </c>
      <c r="H1625" s="386"/>
      <c r="I1625" s="384" t="s">
        <v>326</v>
      </c>
      <c r="J1625" s="367" t="s">
        <v>345</v>
      </c>
      <c r="K1625" s="366" t="s">
        <v>83</v>
      </c>
      <c r="L1625" s="387">
        <v>10</v>
      </c>
      <c r="M1625" s="388" t="s">
        <v>11806</v>
      </c>
      <c r="N1625" s="389">
        <v>500</v>
      </c>
      <c r="O1625" s="390" t="s">
        <v>1348</v>
      </c>
      <c r="P1625" s="373" t="s">
        <v>1349</v>
      </c>
      <c r="Q1625" s="372" t="s">
        <v>3638</v>
      </c>
      <c r="R1625" s="374">
        <v>30</v>
      </c>
      <c r="S1625" s="375">
        <v>40</v>
      </c>
      <c r="T1625" s="392">
        <v>30</v>
      </c>
      <c r="U1625" s="391" t="s">
        <v>11803</v>
      </c>
      <c r="V1625" s="376">
        <v>114.48684305558899</v>
      </c>
      <c r="W1625" s="378">
        <v>115.92724558827069</v>
      </c>
      <c r="X1625" s="377">
        <v>57.842955678070169</v>
      </c>
      <c r="Y1625" s="387">
        <v>57.28</v>
      </c>
      <c r="Z1625" s="395" t="s">
        <v>7853</v>
      </c>
      <c r="AA1625" s="380">
        <v>24</v>
      </c>
      <c r="AB1625" s="379" t="s">
        <v>3630</v>
      </c>
      <c r="AC1625" s="380">
        <v>5</v>
      </c>
      <c r="AD1625" s="379" t="s">
        <v>3630</v>
      </c>
      <c r="AE1625" s="394">
        <v>0</v>
      </c>
      <c r="AF1625" s="396">
        <v>0</v>
      </c>
      <c r="AG1625" s="393">
        <v>0</v>
      </c>
      <c r="AH1625" s="397" t="s">
        <v>633</v>
      </c>
      <c r="AL1625" s="525" t="s">
        <v>17548</v>
      </c>
      <c r="AM1625" s="513" t="s">
        <v>83</v>
      </c>
      <c r="AN1625" s="508">
        <v>100</v>
      </c>
      <c r="AO1625" s="514">
        <v>1570</v>
      </c>
      <c r="AP1625" s="498">
        <v>1570</v>
      </c>
      <c r="AQ1625" s="515">
        <v>0</v>
      </c>
      <c r="AR1625" s="512" t="s">
        <v>17549</v>
      </c>
      <c r="BA1625" s="338" t="s">
        <v>11813</v>
      </c>
    </row>
    <row r="1626" spans="2:53" ht="16.5" customHeight="1">
      <c r="B1626" s="398" t="s">
        <v>11808</v>
      </c>
      <c r="C1626" s="381" t="s">
        <v>11809</v>
      </c>
      <c r="D1626" s="383">
        <v>1570</v>
      </c>
      <c r="E1626" s="382" t="s">
        <v>633</v>
      </c>
      <c r="F1626" s="369" t="s">
        <v>11810</v>
      </c>
      <c r="G1626" s="385" t="s">
        <v>11811</v>
      </c>
      <c r="H1626" s="386"/>
      <c r="I1626" s="384" t="s">
        <v>327</v>
      </c>
      <c r="J1626" s="367" t="s">
        <v>851</v>
      </c>
      <c r="K1626" s="366" t="s">
        <v>83</v>
      </c>
      <c r="L1626" s="387">
        <v>9</v>
      </c>
      <c r="M1626" s="388" t="s">
        <v>11812</v>
      </c>
      <c r="N1626" s="389">
        <v>800</v>
      </c>
      <c r="O1626" s="390" t="s">
        <v>1350</v>
      </c>
      <c r="P1626" s="373" t="s">
        <v>1350</v>
      </c>
      <c r="Q1626" s="372" t="s">
        <v>3638</v>
      </c>
      <c r="R1626" s="374">
        <v>30</v>
      </c>
      <c r="S1626" s="375">
        <v>40</v>
      </c>
      <c r="T1626" s="392">
        <v>30</v>
      </c>
      <c r="U1626" s="391" t="s">
        <v>11810</v>
      </c>
      <c r="V1626" s="376">
        <v>114.47047405789547</v>
      </c>
      <c r="W1626" s="378">
        <v>115.90991370835991</v>
      </c>
      <c r="X1626" s="377">
        <v>57.834806116872315</v>
      </c>
      <c r="Y1626" s="387" t="s">
        <v>633</v>
      </c>
      <c r="Z1626" s="395" t="s">
        <v>4557</v>
      </c>
      <c r="AA1626" s="380">
        <v>190</v>
      </c>
      <c r="AB1626" s="379" t="s">
        <v>3630</v>
      </c>
      <c r="AC1626" s="380">
        <v>10</v>
      </c>
      <c r="AD1626" s="379" t="s">
        <v>3630</v>
      </c>
      <c r="AE1626" s="394">
        <v>0</v>
      </c>
      <c r="AF1626" s="396">
        <v>0</v>
      </c>
      <c r="AG1626" s="393">
        <v>0</v>
      </c>
      <c r="AH1626" s="397" t="s">
        <v>633</v>
      </c>
      <c r="AL1626" s="525" t="s">
        <v>17550</v>
      </c>
      <c r="AM1626" s="513" t="s">
        <v>83</v>
      </c>
      <c r="AN1626" s="508">
        <v>100</v>
      </c>
      <c r="AO1626" s="514">
        <v>1570</v>
      </c>
      <c r="AP1626" s="498">
        <v>1570</v>
      </c>
      <c r="AQ1626" s="515">
        <v>0</v>
      </c>
      <c r="AR1626" s="512" t="s">
        <v>17549</v>
      </c>
      <c r="BA1626" s="338" t="s">
        <v>11815</v>
      </c>
    </row>
    <row r="1627" spans="2:53" ht="16.5" customHeight="1">
      <c r="B1627" s="398" t="s">
        <v>11808</v>
      </c>
      <c r="C1627" s="381" t="s">
        <v>11809</v>
      </c>
      <c r="D1627" s="383">
        <v>1570</v>
      </c>
      <c r="E1627" s="382" t="s">
        <v>633</v>
      </c>
      <c r="F1627" s="369" t="s">
        <v>11810</v>
      </c>
      <c r="G1627" s="385" t="s">
        <v>11811</v>
      </c>
      <c r="H1627" s="386"/>
      <c r="I1627" s="384" t="s">
        <v>326</v>
      </c>
      <c r="J1627" s="367" t="s">
        <v>1042</v>
      </c>
      <c r="K1627" s="366" t="s">
        <v>83</v>
      </c>
      <c r="L1627" s="387">
        <v>14</v>
      </c>
      <c r="M1627" s="388" t="s">
        <v>11814</v>
      </c>
      <c r="N1627" s="389">
        <v>500</v>
      </c>
      <c r="O1627" s="390" t="s">
        <v>1348</v>
      </c>
      <c r="P1627" s="373" t="s">
        <v>1349</v>
      </c>
      <c r="Q1627" s="372" t="s">
        <v>3638</v>
      </c>
      <c r="R1627" s="374">
        <v>30</v>
      </c>
      <c r="S1627" s="375">
        <v>40</v>
      </c>
      <c r="T1627" s="392">
        <v>30</v>
      </c>
      <c r="U1627" s="391" t="s">
        <v>11810</v>
      </c>
      <c r="V1627" s="376">
        <v>114.46978998643779</v>
      </c>
      <c r="W1627" s="378">
        <v>115.90918939740472</v>
      </c>
      <c r="X1627" s="377">
        <v>57.83551030807876</v>
      </c>
      <c r="Y1627" s="387">
        <v>57.269999999999996</v>
      </c>
      <c r="Z1627" s="395" t="s">
        <v>7853</v>
      </c>
      <c r="AA1627" s="380">
        <v>24</v>
      </c>
      <c r="AB1627" s="379" t="s">
        <v>3630</v>
      </c>
      <c r="AC1627" s="380">
        <v>5</v>
      </c>
      <c r="AD1627" s="379" t="s">
        <v>3630</v>
      </c>
      <c r="AE1627" s="394">
        <v>0</v>
      </c>
      <c r="AF1627" s="396">
        <v>0</v>
      </c>
      <c r="AG1627" s="393">
        <v>0</v>
      </c>
      <c r="AH1627" s="397" t="s">
        <v>633</v>
      </c>
      <c r="AL1627" s="525" t="s">
        <v>17551</v>
      </c>
      <c r="AM1627" s="513" t="s">
        <v>83</v>
      </c>
      <c r="AN1627" s="508">
        <v>100</v>
      </c>
      <c r="AO1627" s="514">
        <v>1570</v>
      </c>
      <c r="AP1627" s="498">
        <v>1570</v>
      </c>
      <c r="AQ1627" s="515">
        <v>0</v>
      </c>
      <c r="AR1627" s="512" t="s">
        <v>17552</v>
      </c>
      <c r="BA1627" s="338" t="s">
        <v>11821</v>
      </c>
    </row>
    <row r="1628" spans="2:53" ht="16.5" customHeight="1">
      <c r="B1628" s="398" t="s">
        <v>11816</v>
      </c>
      <c r="C1628" s="381" t="s">
        <v>11817</v>
      </c>
      <c r="D1628" s="383">
        <v>1570</v>
      </c>
      <c r="E1628" s="382" t="s">
        <v>633</v>
      </c>
      <c r="F1628" s="369" t="s">
        <v>11818</v>
      </c>
      <c r="G1628" s="385" t="s">
        <v>11819</v>
      </c>
      <c r="H1628" s="386"/>
      <c r="I1628" s="384" t="s">
        <v>327</v>
      </c>
      <c r="J1628" s="367" t="s">
        <v>1014</v>
      </c>
      <c r="K1628" s="366" t="s">
        <v>83</v>
      </c>
      <c r="L1628" s="387">
        <v>17</v>
      </c>
      <c r="M1628" s="388" t="s">
        <v>11820</v>
      </c>
      <c r="N1628" s="389">
        <v>800</v>
      </c>
      <c r="O1628" s="390" t="s">
        <v>1350</v>
      </c>
      <c r="P1628" s="373" t="s">
        <v>1350</v>
      </c>
      <c r="Q1628" s="372" t="s">
        <v>3638</v>
      </c>
      <c r="R1628" s="374">
        <v>30</v>
      </c>
      <c r="S1628" s="375">
        <v>40</v>
      </c>
      <c r="T1628" s="392">
        <v>30</v>
      </c>
      <c r="U1628" s="391" t="s">
        <v>11818</v>
      </c>
      <c r="V1628" s="376">
        <v>114.46770474355182</v>
      </c>
      <c r="W1628" s="378">
        <v>115.90698149317251</v>
      </c>
      <c r="X1628" s="377">
        <v>57.832656881637845</v>
      </c>
      <c r="Y1628" s="387" t="s">
        <v>633</v>
      </c>
      <c r="Z1628" s="395" t="s">
        <v>4557</v>
      </c>
      <c r="AA1628" s="380">
        <v>190</v>
      </c>
      <c r="AB1628" s="379" t="s">
        <v>3630</v>
      </c>
      <c r="AC1628" s="380">
        <v>10</v>
      </c>
      <c r="AD1628" s="379" t="s">
        <v>3630</v>
      </c>
      <c r="AE1628" s="394">
        <v>0</v>
      </c>
      <c r="AF1628" s="396">
        <v>0</v>
      </c>
      <c r="AG1628" s="393">
        <v>0</v>
      </c>
      <c r="AH1628" s="397" t="s">
        <v>633</v>
      </c>
      <c r="AL1628" s="525" t="s">
        <v>17553</v>
      </c>
      <c r="AM1628" s="513" t="s">
        <v>83</v>
      </c>
      <c r="AN1628" s="508">
        <v>100</v>
      </c>
      <c r="AO1628" s="514">
        <v>1570</v>
      </c>
      <c r="AP1628" s="498">
        <v>1570</v>
      </c>
      <c r="AQ1628" s="515">
        <v>0</v>
      </c>
      <c r="AR1628" s="512" t="s">
        <v>17552</v>
      </c>
      <c r="BA1628" s="338" t="s">
        <v>11823</v>
      </c>
    </row>
    <row r="1629" spans="2:53" ht="16.5" customHeight="1">
      <c r="B1629" s="398" t="s">
        <v>11816</v>
      </c>
      <c r="C1629" s="381" t="s">
        <v>11817</v>
      </c>
      <c r="D1629" s="383">
        <v>1570</v>
      </c>
      <c r="E1629" s="382" t="s">
        <v>633</v>
      </c>
      <c r="F1629" s="369" t="s">
        <v>11818</v>
      </c>
      <c r="G1629" s="385" t="s">
        <v>11819</v>
      </c>
      <c r="H1629" s="386"/>
      <c r="I1629" s="384" t="s">
        <v>326</v>
      </c>
      <c r="J1629" s="367" t="s">
        <v>1039</v>
      </c>
      <c r="K1629" s="366" t="s">
        <v>83</v>
      </c>
      <c r="L1629" s="387">
        <v>16</v>
      </c>
      <c r="M1629" s="388" t="s">
        <v>11822</v>
      </c>
      <c r="N1629" s="389">
        <v>500</v>
      </c>
      <c r="O1629" s="390" t="s">
        <v>1348</v>
      </c>
      <c r="P1629" s="373" t="s">
        <v>1349</v>
      </c>
      <c r="Q1629" s="372" t="s">
        <v>3638</v>
      </c>
      <c r="R1629" s="374">
        <v>30</v>
      </c>
      <c r="S1629" s="375">
        <v>40</v>
      </c>
      <c r="T1629" s="392">
        <v>30</v>
      </c>
      <c r="U1629" s="391" t="s">
        <v>11818</v>
      </c>
      <c r="V1629" s="376">
        <v>114.46637937260755</v>
      </c>
      <c r="W1629" s="378">
        <v>115.90557815923152</v>
      </c>
      <c r="X1629" s="377">
        <v>57.834021234080474</v>
      </c>
      <c r="Y1629" s="387">
        <v>57.26</v>
      </c>
      <c r="Z1629" s="395" t="s">
        <v>7853</v>
      </c>
      <c r="AA1629" s="380">
        <v>24</v>
      </c>
      <c r="AB1629" s="379" t="s">
        <v>3630</v>
      </c>
      <c r="AC1629" s="380">
        <v>5</v>
      </c>
      <c r="AD1629" s="379" t="s">
        <v>3630</v>
      </c>
      <c r="AE1629" s="394">
        <v>0</v>
      </c>
      <c r="AF1629" s="396">
        <v>0</v>
      </c>
      <c r="AG1629" s="393">
        <v>0</v>
      </c>
      <c r="AH1629" s="397" t="s">
        <v>633</v>
      </c>
      <c r="AL1629" s="525" t="s">
        <v>17554</v>
      </c>
      <c r="AM1629" s="513" t="s">
        <v>84</v>
      </c>
      <c r="AN1629" s="508">
        <v>100</v>
      </c>
      <c r="AO1629" s="514">
        <v>1570</v>
      </c>
      <c r="AP1629" s="498">
        <v>1067</v>
      </c>
      <c r="AQ1629" s="515">
        <v>503</v>
      </c>
      <c r="AR1629" s="512" t="s">
        <v>17555</v>
      </c>
      <c r="BA1629" s="338" t="s">
        <v>11830</v>
      </c>
    </row>
    <row r="1630" spans="2:53" ht="16.5" customHeight="1">
      <c r="B1630" s="398" t="s">
        <v>11824</v>
      </c>
      <c r="C1630" s="381" t="s">
        <v>11825</v>
      </c>
      <c r="D1630" s="383">
        <v>1570</v>
      </c>
      <c r="E1630" s="382" t="s">
        <v>11826</v>
      </c>
      <c r="F1630" s="369" t="s">
        <v>11827</v>
      </c>
      <c r="G1630" s="385" t="s">
        <v>11828</v>
      </c>
      <c r="H1630" s="386"/>
      <c r="I1630" s="384" t="s">
        <v>326</v>
      </c>
      <c r="J1630" s="367" t="s">
        <v>360</v>
      </c>
      <c r="K1630" s="366" t="s">
        <v>84</v>
      </c>
      <c r="L1630" s="387">
        <v>7</v>
      </c>
      <c r="M1630" s="388" t="s">
        <v>11829</v>
      </c>
      <c r="N1630" s="389">
        <v>500</v>
      </c>
      <c r="O1630" s="390" t="s">
        <v>1348</v>
      </c>
      <c r="P1630" s="373" t="s">
        <v>1349</v>
      </c>
      <c r="Q1630" s="372" t="s">
        <v>3638</v>
      </c>
      <c r="R1630" s="374">
        <v>40</v>
      </c>
      <c r="S1630" s="375">
        <v>30</v>
      </c>
      <c r="T1630" s="392">
        <v>30</v>
      </c>
      <c r="U1630" s="391" t="s">
        <v>11827</v>
      </c>
      <c r="V1630" s="376">
        <v>114.0659866939346</v>
      </c>
      <c r="W1630" s="378">
        <v>115.48163297004841</v>
      </c>
      <c r="X1630" s="377">
        <v>58.006190168008494</v>
      </c>
      <c r="Y1630" s="387">
        <v>57.79</v>
      </c>
      <c r="Z1630" s="395" t="s">
        <v>7853</v>
      </c>
      <c r="AA1630" s="380">
        <v>24</v>
      </c>
      <c r="AB1630" s="379" t="s">
        <v>3630</v>
      </c>
      <c r="AC1630" s="380">
        <v>5</v>
      </c>
      <c r="AD1630" s="379" t="s">
        <v>3630</v>
      </c>
      <c r="AE1630" s="394">
        <v>0</v>
      </c>
      <c r="AF1630" s="396">
        <v>0</v>
      </c>
      <c r="AG1630" s="393">
        <v>0</v>
      </c>
      <c r="AH1630" s="397" t="s">
        <v>633</v>
      </c>
      <c r="AL1630" s="525" t="s">
        <v>17556</v>
      </c>
      <c r="AM1630" s="513" t="s">
        <v>84</v>
      </c>
      <c r="AN1630" s="508">
        <v>100</v>
      </c>
      <c r="AO1630" s="514">
        <v>1570</v>
      </c>
      <c r="AP1630" s="498">
        <v>1069</v>
      </c>
      <c r="AQ1630" s="515">
        <v>501</v>
      </c>
      <c r="AR1630" s="512" t="s">
        <v>17557</v>
      </c>
      <c r="BA1630" s="338" t="s">
        <v>11836</v>
      </c>
    </row>
    <row r="1631" spans="2:53" ht="16.5" customHeight="1">
      <c r="B1631" s="398" t="s">
        <v>11831</v>
      </c>
      <c r="C1631" s="381" t="s">
        <v>11832</v>
      </c>
      <c r="D1631" s="383">
        <v>1570</v>
      </c>
      <c r="E1631" s="382" t="s">
        <v>11833</v>
      </c>
      <c r="F1631" s="369" t="s">
        <v>11834</v>
      </c>
      <c r="G1631" s="385" t="s">
        <v>11833</v>
      </c>
      <c r="H1631" s="386"/>
      <c r="I1631" s="384" t="s">
        <v>330</v>
      </c>
      <c r="J1631" s="367" t="s">
        <v>111</v>
      </c>
      <c r="K1631" s="366" t="s">
        <v>84</v>
      </c>
      <c r="L1631" s="387">
        <v>7</v>
      </c>
      <c r="M1631" s="388" t="s">
        <v>11835</v>
      </c>
      <c r="N1631" s="389">
        <v>200</v>
      </c>
      <c r="O1631" s="390" t="s">
        <v>1350</v>
      </c>
      <c r="P1631" s="373" t="s">
        <v>1350</v>
      </c>
      <c r="Q1631" s="372" t="s">
        <v>3638</v>
      </c>
      <c r="R1631" s="374">
        <v>30</v>
      </c>
      <c r="S1631" s="375">
        <v>20</v>
      </c>
      <c r="T1631" s="392">
        <v>30</v>
      </c>
      <c r="U1631" s="391" t="s">
        <v>11834</v>
      </c>
      <c r="V1631" s="376">
        <v>114.2087231513877</v>
      </c>
      <c r="W1631" s="378">
        <v>115.63276568970463</v>
      </c>
      <c r="X1631" s="377">
        <v>58.079255579453843</v>
      </c>
      <c r="Y1631" s="387" t="s">
        <v>633</v>
      </c>
      <c r="Z1631" s="395" t="s">
        <v>7853</v>
      </c>
      <c r="AA1631" s="380">
        <v>36</v>
      </c>
      <c r="AB1631" s="379" t="s">
        <v>3630</v>
      </c>
      <c r="AC1631" s="380">
        <v>0</v>
      </c>
      <c r="AD1631" s="379" t="s">
        <v>3630</v>
      </c>
      <c r="AE1631" s="394">
        <v>0</v>
      </c>
      <c r="AF1631" s="396">
        <v>0</v>
      </c>
      <c r="AG1631" s="393">
        <v>0</v>
      </c>
      <c r="AH1631" s="397" t="s">
        <v>633</v>
      </c>
      <c r="AL1631" s="525" t="s">
        <v>17558</v>
      </c>
      <c r="AM1631" s="513" t="s">
        <v>84</v>
      </c>
      <c r="AN1631" s="508">
        <v>100</v>
      </c>
      <c r="AO1631" s="514">
        <v>1570</v>
      </c>
      <c r="AP1631" s="498">
        <v>1071</v>
      </c>
      <c r="AQ1631" s="515">
        <v>499</v>
      </c>
      <c r="AR1631" s="512" t="s">
        <v>17559</v>
      </c>
      <c r="BA1631" s="338" t="s">
        <v>11842</v>
      </c>
    </row>
    <row r="1632" spans="2:53" ht="16.5" customHeight="1">
      <c r="B1632" s="398" t="s">
        <v>11837</v>
      </c>
      <c r="C1632" s="381" t="s">
        <v>11838</v>
      </c>
      <c r="D1632" s="383">
        <v>1570</v>
      </c>
      <c r="E1632" s="382" t="s">
        <v>11243</v>
      </c>
      <c r="F1632" s="369" t="s">
        <v>11839</v>
      </c>
      <c r="G1632" s="385" t="s">
        <v>11840</v>
      </c>
      <c r="H1632" s="386"/>
      <c r="I1632" s="384" t="s">
        <v>1247</v>
      </c>
      <c r="J1632" s="367" t="s">
        <v>390</v>
      </c>
      <c r="K1632" s="366" t="s">
        <v>84</v>
      </c>
      <c r="L1632" s="387">
        <v>18</v>
      </c>
      <c r="M1632" s="388" t="s">
        <v>11841</v>
      </c>
      <c r="N1632" s="389">
        <v>100</v>
      </c>
      <c r="O1632" s="390" t="s">
        <v>1182</v>
      </c>
      <c r="P1632" s="373" t="s">
        <v>1182</v>
      </c>
      <c r="Q1632" s="372" t="s">
        <v>3814</v>
      </c>
      <c r="R1632" s="374">
        <v>40</v>
      </c>
      <c r="S1632" s="375">
        <v>30</v>
      </c>
      <c r="T1632" s="392">
        <v>10</v>
      </c>
      <c r="U1632" s="391" t="s">
        <v>11839</v>
      </c>
      <c r="V1632" s="376">
        <v>114.44444444444444</v>
      </c>
      <c r="W1632" s="378">
        <v>115.88235294117646</v>
      </c>
      <c r="X1632" s="377">
        <v>58.196601307189553</v>
      </c>
      <c r="Y1632" s="387" t="s">
        <v>633</v>
      </c>
      <c r="Z1632" s="395" t="s">
        <v>4557</v>
      </c>
      <c r="AA1632" s="380">
        <v>19.600000000000001</v>
      </c>
      <c r="AB1632" s="379" t="s">
        <v>3630</v>
      </c>
      <c r="AC1632" s="380">
        <v>0</v>
      </c>
      <c r="AD1632" s="379" t="s">
        <v>3630</v>
      </c>
      <c r="AE1632" s="394">
        <v>0</v>
      </c>
      <c r="AF1632" s="396">
        <v>0</v>
      </c>
      <c r="AG1632" s="393">
        <v>0</v>
      </c>
      <c r="AH1632" s="397" t="s">
        <v>633</v>
      </c>
      <c r="AL1632" s="525" t="s">
        <v>17560</v>
      </c>
      <c r="AM1632" s="513" t="s">
        <v>84</v>
      </c>
      <c r="AN1632" s="508">
        <v>100</v>
      </c>
      <c r="AO1632" s="514">
        <v>1570</v>
      </c>
      <c r="AP1632" s="498">
        <v>1069</v>
      </c>
      <c r="AQ1632" s="515">
        <v>501</v>
      </c>
      <c r="AR1632" s="512" t="s">
        <v>17561</v>
      </c>
      <c r="BA1632" s="338" t="s">
        <v>11847</v>
      </c>
    </row>
    <row r="1633" spans="2:53" ht="16.5" customHeight="1">
      <c r="B1633" s="398" t="s">
        <v>11843</v>
      </c>
      <c r="C1633" s="381" t="s">
        <v>11844</v>
      </c>
      <c r="D1633" s="383">
        <v>1570</v>
      </c>
      <c r="E1633" s="382" t="s">
        <v>11487</v>
      </c>
      <c r="F1633" s="369" t="s">
        <v>11845</v>
      </c>
      <c r="G1633" s="385" t="s">
        <v>11487</v>
      </c>
      <c r="H1633" s="386"/>
      <c r="I1633" s="384" t="s">
        <v>330</v>
      </c>
      <c r="J1633" s="367" t="s">
        <v>109</v>
      </c>
      <c r="K1633" s="366" t="s">
        <v>84</v>
      </c>
      <c r="L1633" s="387">
        <v>7</v>
      </c>
      <c r="M1633" s="388" t="s">
        <v>11846</v>
      </c>
      <c r="N1633" s="389">
        <v>200</v>
      </c>
      <c r="O1633" s="390" t="s">
        <v>1350</v>
      </c>
      <c r="P1633" s="373" t="s">
        <v>1350</v>
      </c>
      <c r="Q1633" s="372" t="s">
        <v>3638</v>
      </c>
      <c r="R1633" s="374">
        <v>30</v>
      </c>
      <c r="S1633" s="375">
        <v>20</v>
      </c>
      <c r="T1633" s="392">
        <v>30</v>
      </c>
      <c r="U1633" s="391" t="s">
        <v>11845</v>
      </c>
      <c r="V1633" s="376">
        <v>114.18232394003988</v>
      </c>
      <c r="W1633" s="378">
        <v>115.60481358357163</v>
      </c>
      <c r="X1633" s="377">
        <v>58.066431238194255</v>
      </c>
      <c r="Y1633" s="387" t="s">
        <v>633</v>
      </c>
      <c r="Z1633" s="395" t="s">
        <v>7853</v>
      </c>
      <c r="AA1633" s="380">
        <v>36</v>
      </c>
      <c r="AB1633" s="379" t="s">
        <v>3630</v>
      </c>
      <c r="AC1633" s="380">
        <v>0</v>
      </c>
      <c r="AD1633" s="379" t="s">
        <v>3630</v>
      </c>
      <c r="AE1633" s="394">
        <v>0</v>
      </c>
      <c r="AF1633" s="396">
        <v>0</v>
      </c>
      <c r="AG1633" s="393">
        <v>0</v>
      </c>
      <c r="AH1633" s="397" t="s">
        <v>633</v>
      </c>
      <c r="AL1633" s="525" t="s">
        <v>17562</v>
      </c>
      <c r="AM1633" s="513" t="s">
        <v>83</v>
      </c>
      <c r="AN1633" s="508">
        <v>100</v>
      </c>
      <c r="AO1633" s="514">
        <v>1570</v>
      </c>
      <c r="AP1633" s="498">
        <v>1570</v>
      </c>
      <c r="AQ1633" s="515">
        <v>0</v>
      </c>
      <c r="AR1633" s="512" t="s">
        <v>17563</v>
      </c>
      <c r="BA1633" s="338" t="s">
        <v>11853</v>
      </c>
    </row>
    <row r="1634" spans="2:53" ht="16.5" customHeight="1">
      <c r="B1634" s="398" t="s">
        <v>11848</v>
      </c>
      <c r="C1634" s="381" t="s">
        <v>11849</v>
      </c>
      <c r="D1634" s="383">
        <v>1570</v>
      </c>
      <c r="E1634" s="382" t="s">
        <v>633</v>
      </c>
      <c r="F1634" s="369" t="s">
        <v>11850</v>
      </c>
      <c r="G1634" s="385" t="s">
        <v>11851</v>
      </c>
      <c r="H1634" s="386"/>
      <c r="I1634" s="384" t="s">
        <v>330</v>
      </c>
      <c r="J1634" s="367" t="s">
        <v>97</v>
      </c>
      <c r="K1634" s="366" t="s">
        <v>83</v>
      </c>
      <c r="L1634" s="387">
        <v>10</v>
      </c>
      <c r="M1634" s="388" t="s">
        <v>11852</v>
      </c>
      <c r="N1634" s="389">
        <v>200</v>
      </c>
      <c r="O1634" s="390" t="s">
        <v>1350</v>
      </c>
      <c r="P1634" s="373" t="s">
        <v>1350</v>
      </c>
      <c r="Q1634" s="372" t="s">
        <v>3638</v>
      </c>
      <c r="R1634" s="374">
        <v>20</v>
      </c>
      <c r="S1634" s="375">
        <v>30</v>
      </c>
      <c r="T1634" s="392">
        <v>30</v>
      </c>
      <c r="U1634" s="391" t="s">
        <v>11850</v>
      </c>
      <c r="V1634" s="376">
        <v>114.40731538453856</v>
      </c>
      <c r="W1634" s="378">
        <v>115.84303981892319</v>
      </c>
      <c r="X1634" s="377">
        <v>57.804822398269138</v>
      </c>
      <c r="Y1634" s="387" t="s">
        <v>633</v>
      </c>
      <c r="Z1634" s="395" t="s">
        <v>7853</v>
      </c>
      <c r="AA1634" s="380">
        <v>36</v>
      </c>
      <c r="AB1634" s="379" t="s">
        <v>3630</v>
      </c>
      <c r="AC1634" s="380">
        <v>0</v>
      </c>
      <c r="AD1634" s="379" t="s">
        <v>3630</v>
      </c>
      <c r="AE1634" s="394">
        <v>0</v>
      </c>
      <c r="AF1634" s="396">
        <v>0</v>
      </c>
      <c r="AG1634" s="393">
        <v>0</v>
      </c>
      <c r="AH1634" s="397" t="s">
        <v>633</v>
      </c>
      <c r="AL1634" s="525" t="s">
        <v>17564</v>
      </c>
      <c r="AM1634" s="513" t="s">
        <v>83</v>
      </c>
      <c r="AN1634" s="508">
        <v>100</v>
      </c>
      <c r="AO1634" s="514">
        <v>1570</v>
      </c>
      <c r="AP1634" s="498">
        <v>1570</v>
      </c>
      <c r="AQ1634" s="515">
        <v>0</v>
      </c>
      <c r="AR1634" s="512" t="s">
        <v>17565</v>
      </c>
      <c r="BA1634" s="338" t="s">
        <v>11858</v>
      </c>
    </row>
    <row r="1635" spans="2:53" ht="16.5" customHeight="1">
      <c r="B1635" s="398" t="s">
        <v>11854</v>
      </c>
      <c r="C1635" s="381" t="s">
        <v>11855</v>
      </c>
      <c r="D1635" s="383">
        <v>1570</v>
      </c>
      <c r="E1635" s="382" t="s">
        <v>633</v>
      </c>
      <c r="F1635" s="369" t="s">
        <v>11856</v>
      </c>
      <c r="G1635" s="385" t="s">
        <v>11857</v>
      </c>
      <c r="H1635" s="386"/>
      <c r="I1635" s="384" t="s">
        <v>324</v>
      </c>
      <c r="J1635" s="367" t="s">
        <v>912</v>
      </c>
      <c r="K1635" s="366" t="s">
        <v>83</v>
      </c>
      <c r="L1635" s="387">
        <v>9</v>
      </c>
      <c r="M1635" s="388" t="s">
        <v>10148</v>
      </c>
      <c r="N1635" s="389">
        <v>1000</v>
      </c>
      <c r="O1635" s="390" t="s">
        <v>1348</v>
      </c>
      <c r="P1635" s="373" t="s">
        <v>1348</v>
      </c>
      <c r="Q1635" s="372" t="s">
        <v>3638</v>
      </c>
      <c r="R1635" s="374">
        <v>20</v>
      </c>
      <c r="S1635" s="375">
        <v>30</v>
      </c>
      <c r="T1635" s="392">
        <v>30</v>
      </c>
      <c r="U1635" s="391" t="s">
        <v>11856</v>
      </c>
      <c r="V1635" s="376">
        <v>114.38801951911776</v>
      </c>
      <c r="W1635" s="378">
        <v>115.82260890259529</v>
      </c>
      <c r="X1635" s="377">
        <v>57.789685789143483</v>
      </c>
      <c r="Y1635" s="387" t="s">
        <v>633</v>
      </c>
      <c r="Z1635" s="395" t="s">
        <v>4557</v>
      </c>
      <c r="AA1635" s="380">
        <v>198</v>
      </c>
      <c r="AB1635" s="379" t="s">
        <v>3630</v>
      </c>
      <c r="AC1635" s="380">
        <v>10</v>
      </c>
      <c r="AD1635" s="379" t="s">
        <v>3630</v>
      </c>
      <c r="AE1635" s="394">
        <v>0</v>
      </c>
      <c r="AF1635" s="396">
        <v>0</v>
      </c>
      <c r="AG1635" s="393">
        <v>0</v>
      </c>
      <c r="AH1635" s="397" t="s">
        <v>633</v>
      </c>
      <c r="AL1635" s="525" t="s">
        <v>17566</v>
      </c>
      <c r="AM1635" s="513" t="s">
        <v>83</v>
      </c>
      <c r="AN1635" s="508">
        <v>100</v>
      </c>
      <c r="AO1635" s="514">
        <v>1570</v>
      </c>
      <c r="AP1635" s="498">
        <v>1570</v>
      </c>
      <c r="AQ1635" s="515">
        <v>0</v>
      </c>
      <c r="AR1635" s="512" t="s">
        <v>17567</v>
      </c>
      <c r="BA1635" s="338" t="s">
        <v>11864</v>
      </c>
    </row>
    <row r="1636" spans="2:53" ht="16.5" customHeight="1">
      <c r="B1636" s="398" t="s">
        <v>11859</v>
      </c>
      <c r="C1636" s="381" t="s">
        <v>11860</v>
      </c>
      <c r="D1636" s="383">
        <v>1570</v>
      </c>
      <c r="E1636" s="382" t="s">
        <v>633</v>
      </c>
      <c r="F1636" s="369" t="s">
        <v>11861</v>
      </c>
      <c r="G1636" s="385" t="s">
        <v>11862</v>
      </c>
      <c r="H1636" s="386"/>
      <c r="I1636" s="384" t="s">
        <v>326</v>
      </c>
      <c r="J1636" s="367" t="s">
        <v>1036</v>
      </c>
      <c r="K1636" s="366" t="s">
        <v>83</v>
      </c>
      <c r="L1636" s="387">
        <v>45</v>
      </c>
      <c r="M1636" s="388" t="s">
        <v>11863</v>
      </c>
      <c r="N1636" s="389">
        <v>500</v>
      </c>
      <c r="O1636" s="390" t="s">
        <v>1348</v>
      </c>
      <c r="P1636" s="373" t="s">
        <v>1349</v>
      </c>
      <c r="Q1636" s="372" t="s">
        <v>3638</v>
      </c>
      <c r="R1636" s="374">
        <v>30</v>
      </c>
      <c r="S1636" s="375">
        <v>40</v>
      </c>
      <c r="T1636" s="392">
        <v>30</v>
      </c>
      <c r="U1636" s="391" t="s">
        <v>11861</v>
      </c>
      <c r="V1636" s="376">
        <v>114.38463870258799</v>
      </c>
      <c r="W1636" s="378">
        <v>115.81902921450494</v>
      </c>
      <c r="X1636" s="377">
        <v>57.788166041453515</v>
      </c>
      <c r="Y1636" s="387">
        <v>57.19</v>
      </c>
      <c r="Z1636" s="395" t="s">
        <v>7853</v>
      </c>
      <c r="AA1636" s="380">
        <v>24</v>
      </c>
      <c r="AB1636" s="379" t="s">
        <v>3630</v>
      </c>
      <c r="AC1636" s="380">
        <v>5</v>
      </c>
      <c r="AD1636" s="379" t="s">
        <v>3630</v>
      </c>
      <c r="AE1636" s="394">
        <v>0</v>
      </c>
      <c r="AF1636" s="396">
        <v>0</v>
      </c>
      <c r="AG1636" s="393">
        <v>0</v>
      </c>
      <c r="AH1636" s="397" t="s">
        <v>633</v>
      </c>
      <c r="AL1636" s="525" t="s">
        <v>17568</v>
      </c>
      <c r="AM1636" s="513" t="s">
        <v>84</v>
      </c>
      <c r="AN1636" s="508">
        <v>100</v>
      </c>
      <c r="AO1636" s="514">
        <v>1570</v>
      </c>
      <c r="AP1636" s="498">
        <v>1071</v>
      </c>
      <c r="AQ1636" s="515">
        <v>499</v>
      </c>
      <c r="AR1636" s="512" t="s">
        <v>17569</v>
      </c>
      <c r="BA1636" s="338" t="s">
        <v>11866</v>
      </c>
    </row>
    <row r="1637" spans="2:53" ht="16.5" customHeight="1">
      <c r="B1637" s="398" t="s">
        <v>11859</v>
      </c>
      <c r="C1637" s="381" t="s">
        <v>11860</v>
      </c>
      <c r="D1637" s="383">
        <v>1570</v>
      </c>
      <c r="E1637" s="382" t="s">
        <v>11862</v>
      </c>
      <c r="F1637" s="369" t="s">
        <v>11861</v>
      </c>
      <c r="G1637" s="385" t="s">
        <v>11194</v>
      </c>
      <c r="H1637" s="386"/>
      <c r="I1637" s="384" t="s">
        <v>1138</v>
      </c>
      <c r="J1637" s="367" t="s">
        <v>1151</v>
      </c>
      <c r="K1637" s="366" t="s">
        <v>84</v>
      </c>
      <c r="L1637" s="387">
        <v>10</v>
      </c>
      <c r="M1637" s="388" t="s">
        <v>11865</v>
      </c>
      <c r="N1637" s="389">
        <v>1000</v>
      </c>
      <c r="O1637" s="390" t="s">
        <v>1182</v>
      </c>
      <c r="P1637" s="373" t="s">
        <v>1182</v>
      </c>
      <c r="Q1637" s="372" t="s">
        <v>3638</v>
      </c>
      <c r="R1637" s="374">
        <v>35</v>
      </c>
      <c r="S1637" s="375">
        <v>30</v>
      </c>
      <c r="T1637" s="392">
        <v>25</v>
      </c>
      <c r="U1637" s="391" t="s">
        <v>11861</v>
      </c>
      <c r="V1637" s="376">
        <v>114.38271604938271</v>
      </c>
      <c r="W1637" s="378">
        <v>115.81699346405229</v>
      </c>
      <c r="X1637" s="377">
        <v>58.165145243282488</v>
      </c>
      <c r="Y1637" s="387" t="s">
        <v>633</v>
      </c>
      <c r="Z1637" s="395" t="s">
        <v>4557</v>
      </c>
      <c r="AA1637" s="380">
        <v>98</v>
      </c>
      <c r="AB1637" s="379" t="s">
        <v>3630</v>
      </c>
      <c r="AC1637" s="380">
        <v>0</v>
      </c>
      <c r="AD1637" s="379" t="s">
        <v>3630</v>
      </c>
      <c r="AE1637" s="394">
        <v>0</v>
      </c>
      <c r="AF1637" s="396">
        <v>0</v>
      </c>
      <c r="AG1637" s="393">
        <v>0</v>
      </c>
      <c r="AH1637" s="397" t="s">
        <v>633</v>
      </c>
      <c r="AL1637" s="525" t="s">
        <v>17570</v>
      </c>
      <c r="AM1637" s="513" t="s">
        <v>83</v>
      </c>
      <c r="AN1637" s="508">
        <v>100</v>
      </c>
      <c r="AO1637" s="514">
        <v>1570</v>
      </c>
      <c r="AP1637" s="498">
        <v>1570</v>
      </c>
      <c r="AQ1637" s="515">
        <v>0</v>
      </c>
      <c r="AR1637" s="512" t="s">
        <v>17571</v>
      </c>
      <c r="BA1637" s="338" t="s">
        <v>11869</v>
      </c>
    </row>
    <row r="1638" spans="2:53" ht="16.5" customHeight="1">
      <c r="B1638" s="398" t="s">
        <v>11859</v>
      </c>
      <c r="C1638" s="381" t="s">
        <v>11860</v>
      </c>
      <c r="D1638" s="383">
        <v>1570</v>
      </c>
      <c r="E1638" s="382" t="s">
        <v>633</v>
      </c>
      <c r="F1638" s="369" t="s">
        <v>11861</v>
      </c>
      <c r="G1638" s="385" t="s">
        <v>11867</v>
      </c>
      <c r="H1638" s="386"/>
      <c r="I1638" s="384" t="s">
        <v>332</v>
      </c>
      <c r="J1638" s="367" t="s">
        <v>97</v>
      </c>
      <c r="K1638" s="366" t="s">
        <v>83</v>
      </c>
      <c r="L1638" s="387">
        <v>13</v>
      </c>
      <c r="M1638" s="388" t="s">
        <v>11868</v>
      </c>
      <c r="N1638" s="389">
        <v>300</v>
      </c>
      <c r="O1638" s="390" t="s">
        <v>1348</v>
      </c>
      <c r="P1638" s="373" t="s">
        <v>1348</v>
      </c>
      <c r="Q1638" s="372" t="s">
        <v>3638</v>
      </c>
      <c r="R1638" s="374">
        <v>25</v>
      </c>
      <c r="S1638" s="375">
        <v>45</v>
      </c>
      <c r="T1638" s="392">
        <v>30</v>
      </c>
      <c r="U1638" s="391" t="s">
        <v>11861</v>
      </c>
      <c r="V1638" s="376">
        <v>114.38219400252518</v>
      </c>
      <c r="W1638" s="378">
        <v>115.81644070855609</v>
      </c>
      <c r="X1638" s="377">
        <v>57.785682644459357</v>
      </c>
      <c r="Y1638" s="387" t="s">
        <v>633</v>
      </c>
      <c r="Z1638" s="395" t="s">
        <v>4557</v>
      </c>
      <c r="AA1638" s="380">
        <v>-2</v>
      </c>
      <c r="AB1638" s="379" t="s">
        <v>3630</v>
      </c>
      <c r="AC1638" s="380">
        <v>0</v>
      </c>
      <c r="AD1638" s="379" t="s">
        <v>3630</v>
      </c>
      <c r="AE1638" s="394">
        <v>0</v>
      </c>
      <c r="AF1638" s="396">
        <v>0</v>
      </c>
      <c r="AG1638" s="393">
        <v>0</v>
      </c>
      <c r="AH1638" s="397" t="s">
        <v>633</v>
      </c>
      <c r="AL1638" s="525" t="s">
        <v>17572</v>
      </c>
      <c r="AM1638" s="513" t="s">
        <v>83</v>
      </c>
      <c r="AN1638" s="508">
        <v>100</v>
      </c>
      <c r="AO1638" s="514">
        <v>1570</v>
      </c>
      <c r="AP1638" s="498">
        <v>1570</v>
      </c>
      <c r="AQ1638" s="515">
        <v>0</v>
      </c>
      <c r="AR1638" s="512" t="s">
        <v>17573</v>
      </c>
      <c r="BA1638" s="338" t="s">
        <v>11874</v>
      </c>
    </row>
    <row r="1639" spans="2:53" ht="16.5" customHeight="1">
      <c r="B1639" s="398" t="s">
        <v>11870</v>
      </c>
      <c r="C1639" s="381" t="s">
        <v>11871</v>
      </c>
      <c r="D1639" s="383">
        <v>1570</v>
      </c>
      <c r="E1639" s="382" t="s">
        <v>633</v>
      </c>
      <c r="F1639" s="369" t="s">
        <v>11872</v>
      </c>
      <c r="G1639" s="385" t="s">
        <v>11312</v>
      </c>
      <c r="H1639" s="386"/>
      <c r="I1639" s="384" t="s">
        <v>332</v>
      </c>
      <c r="J1639" s="367" t="s">
        <v>1079</v>
      </c>
      <c r="K1639" s="366" t="s">
        <v>83</v>
      </c>
      <c r="L1639" s="387">
        <v>8</v>
      </c>
      <c r="M1639" s="388" t="s">
        <v>11873</v>
      </c>
      <c r="N1639" s="389">
        <v>300</v>
      </c>
      <c r="O1639" s="390" t="s">
        <v>1348</v>
      </c>
      <c r="P1639" s="373" t="s">
        <v>1348</v>
      </c>
      <c r="Q1639" s="372" t="s">
        <v>3638</v>
      </c>
      <c r="R1639" s="374">
        <v>25</v>
      </c>
      <c r="S1639" s="375">
        <v>45</v>
      </c>
      <c r="T1639" s="392">
        <v>30</v>
      </c>
      <c r="U1639" s="391" t="s">
        <v>11872</v>
      </c>
      <c r="V1639" s="376">
        <v>114.37585397150441</v>
      </c>
      <c r="W1639" s="378">
        <v>115.80972773453409</v>
      </c>
      <c r="X1639" s="377">
        <v>57.782209146980755</v>
      </c>
      <c r="Y1639" s="387" t="s">
        <v>633</v>
      </c>
      <c r="Z1639" s="395" t="s">
        <v>4557</v>
      </c>
      <c r="AA1639" s="380">
        <v>-2</v>
      </c>
      <c r="AB1639" s="379" t="s">
        <v>3630</v>
      </c>
      <c r="AC1639" s="380">
        <v>0</v>
      </c>
      <c r="AD1639" s="379" t="s">
        <v>3630</v>
      </c>
      <c r="AE1639" s="394">
        <v>0</v>
      </c>
      <c r="AF1639" s="396">
        <v>0</v>
      </c>
      <c r="AG1639" s="393">
        <v>0</v>
      </c>
      <c r="AH1639" s="397" t="s">
        <v>633</v>
      </c>
      <c r="AL1639" s="525" t="s">
        <v>17574</v>
      </c>
      <c r="AM1639" s="513" t="s">
        <v>83</v>
      </c>
      <c r="AN1639" s="508">
        <v>100</v>
      </c>
      <c r="AO1639" s="514">
        <v>1570</v>
      </c>
      <c r="AP1639" s="498">
        <v>1570</v>
      </c>
      <c r="AQ1639" s="515">
        <v>0</v>
      </c>
      <c r="AR1639" s="512" t="s">
        <v>17575</v>
      </c>
      <c r="BA1639" s="338" t="s">
        <v>11878</v>
      </c>
    </row>
    <row r="1640" spans="2:53" ht="16.5" customHeight="1">
      <c r="B1640" s="398" t="s">
        <v>11870</v>
      </c>
      <c r="C1640" s="381" t="s">
        <v>11871</v>
      </c>
      <c r="D1640" s="383">
        <v>1570</v>
      </c>
      <c r="E1640" s="382" t="s">
        <v>633</v>
      </c>
      <c r="F1640" s="369" t="s">
        <v>11875</v>
      </c>
      <c r="G1640" s="385" t="s">
        <v>11876</v>
      </c>
      <c r="H1640" s="386"/>
      <c r="I1640" s="384" t="s">
        <v>1247</v>
      </c>
      <c r="J1640" s="367" t="s">
        <v>97</v>
      </c>
      <c r="K1640" s="366" t="s">
        <v>83</v>
      </c>
      <c r="L1640" s="387">
        <v>13</v>
      </c>
      <c r="M1640" s="388" t="s">
        <v>11877</v>
      </c>
      <c r="N1640" s="389">
        <v>100</v>
      </c>
      <c r="O1640" s="390" t="s">
        <v>1182</v>
      </c>
      <c r="P1640" s="373" t="s">
        <v>1182</v>
      </c>
      <c r="Q1640" s="372" t="s">
        <v>3814</v>
      </c>
      <c r="R1640" s="374">
        <v>25</v>
      </c>
      <c r="S1640" s="375">
        <v>40</v>
      </c>
      <c r="T1640" s="392">
        <v>15</v>
      </c>
      <c r="U1640" s="391" t="s">
        <v>11875</v>
      </c>
      <c r="V1640" s="376">
        <v>114.37014522120904</v>
      </c>
      <c r="W1640" s="378">
        <v>115.80368317539782</v>
      </c>
      <c r="X1640" s="377">
        <v>57.783085801696572</v>
      </c>
      <c r="Y1640" s="387" t="s">
        <v>633</v>
      </c>
      <c r="Z1640" s="395" t="s">
        <v>4557</v>
      </c>
      <c r="AA1640" s="380">
        <v>19.600000000000001</v>
      </c>
      <c r="AB1640" s="379" t="s">
        <v>3630</v>
      </c>
      <c r="AC1640" s="380">
        <v>0</v>
      </c>
      <c r="AD1640" s="379" t="s">
        <v>3630</v>
      </c>
      <c r="AE1640" s="394">
        <v>0</v>
      </c>
      <c r="AF1640" s="396">
        <v>1.6619999999999999</v>
      </c>
      <c r="AG1640" s="393">
        <v>0</v>
      </c>
      <c r="AH1640" s="397" t="s">
        <v>10548</v>
      </c>
      <c r="AL1640" s="525" t="s">
        <v>17576</v>
      </c>
      <c r="AM1640" s="513" t="s">
        <v>84</v>
      </c>
      <c r="AN1640" s="508">
        <v>100</v>
      </c>
      <c r="AO1640" s="514">
        <v>1570</v>
      </c>
      <c r="AP1640" s="498">
        <v>1071</v>
      </c>
      <c r="AQ1640" s="515">
        <v>499</v>
      </c>
      <c r="AR1640" s="512" t="s">
        <v>17577</v>
      </c>
      <c r="BA1640" s="338" t="s">
        <v>11885</v>
      </c>
    </row>
    <row r="1641" spans="2:53" ht="16.5" customHeight="1">
      <c r="B1641" s="398" t="s">
        <v>11879</v>
      </c>
      <c r="C1641" s="381" t="s">
        <v>11880</v>
      </c>
      <c r="D1641" s="383">
        <v>1570</v>
      </c>
      <c r="E1641" s="382" t="s">
        <v>11881</v>
      </c>
      <c r="F1641" s="369" t="s">
        <v>11882</v>
      </c>
      <c r="G1641" s="385" t="s">
        <v>11373</v>
      </c>
      <c r="H1641" s="386"/>
      <c r="I1641" s="384" t="s">
        <v>342</v>
      </c>
      <c r="J1641" s="367" t="s">
        <v>1242</v>
      </c>
      <c r="K1641" s="366" t="s">
        <v>84</v>
      </c>
      <c r="L1641" s="387">
        <v>24</v>
      </c>
      <c r="M1641" s="388" t="s">
        <v>11884</v>
      </c>
      <c r="N1641" s="389">
        <v>1000</v>
      </c>
      <c r="O1641" s="390" t="s">
        <v>1182</v>
      </c>
      <c r="P1641" s="373" t="s">
        <v>1182</v>
      </c>
      <c r="Q1641" s="372" t="s">
        <v>3814</v>
      </c>
      <c r="R1641" s="374">
        <v>30</v>
      </c>
      <c r="S1641" s="375">
        <v>20</v>
      </c>
      <c r="T1641" s="392">
        <v>20</v>
      </c>
      <c r="U1641" s="391" t="s">
        <v>11882</v>
      </c>
      <c r="V1641" s="376">
        <v>114.36507936507937</v>
      </c>
      <c r="W1641" s="378">
        <v>115.79831932773109</v>
      </c>
      <c r="X1641" s="377">
        <v>58.158300653594779</v>
      </c>
      <c r="Y1641" s="387" t="s">
        <v>633</v>
      </c>
      <c r="Z1641" s="395" t="s">
        <v>4557</v>
      </c>
      <c r="AA1641" s="380">
        <v>291</v>
      </c>
      <c r="AB1641" s="379" t="s">
        <v>3630</v>
      </c>
      <c r="AC1641" s="380">
        <v>3</v>
      </c>
      <c r="AD1641" s="379" t="s">
        <v>3630</v>
      </c>
      <c r="AE1641" s="394">
        <v>0</v>
      </c>
      <c r="AF1641" s="396">
        <v>0</v>
      </c>
      <c r="AG1641" s="393">
        <v>0</v>
      </c>
      <c r="AH1641" s="397" t="s">
        <v>633</v>
      </c>
      <c r="AL1641" s="525" t="s">
        <v>17578</v>
      </c>
      <c r="AM1641" s="513" t="s">
        <v>83</v>
      </c>
      <c r="AN1641" s="508">
        <v>100</v>
      </c>
      <c r="AO1641" s="514">
        <v>1570</v>
      </c>
      <c r="AP1641" s="498">
        <v>1570</v>
      </c>
      <c r="AQ1641" s="515">
        <v>0</v>
      </c>
      <c r="AR1641" s="512" t="s">
        <v>17579</v>
      </c>
      <c r="BA1641" s="338" t="s">
        <v>11891</v>
      </c>
    </row>
    <row r="1642" spans="2:53" ht="16.5" customHeight="1">
      <c r="B1642" s="398" t="s">
        <v>11886</v>
      </c>
      <c r="C1642" s="381" t="s">
        <v>11887</v>
      </c>
      <c r="D1642" s="383">
        <v>1570</v>
      </c>
      <c r="E1642" s="382" t="s">
        <v>633</v>
      </c>
      <c r="F1642" s="369" t="s">
        <v>11888</v>
      </c>
      <c r="G1642" s="385" t="s">
        <v>11889</v>
      </c>
      <c r="H1642" s="386"/>
      <c r="I1642" s="384" t="s">
        <v>327</v>
      </c>
      <c r="J1642" s="367" t="s">
        <v>1024</v>
      </c>
      <c r="K1642" s="366" t="s">
        <v>83</v>
      </c>
      <c r="L1642" s="387">
        <v>6</v>
      </c>
      <c r="M1642" s="388" t="s">
        <v>11890</v>
      </c>
      <c r="N1642" s="389">
        <v>800</v>
      </c>
      <c r="O1642" s="390" t="s">
        <v>1350</v>
      </c>
      <c r="P1642" s="373" t="s">
        <v>1350</v>
      </c>
      <c r="Q1642" s="372" t="s">
        <v>3638</v>
      </c>
      <c r="R1642" s="374">
        <v>30</v>
      </c>
      <c r="S1642" s="375">
        <v>40</v>
      </c>
      <c r="T1642" s="392">
        <v>30</v>
      </c>
      <c r="U1642" s="391" t="s">
        <v>11888</v>
      </c>
      <c r="V1642" s="376">
        <v>114.36073997702812</v>
      </c>
      <c r="W1642" s="378">
        <v>115.7937246815592</v>
      </c>
      <c r="X1642" s="377">
        <v>57.777767670706332</v>
      </c>
      <c r="Y1642" s="387" t="s">
        <v>633</v>
      </c>
      <c r="Z1642" s="395" t="s">
        <v>4557</v>
      </c>
      <c r="AA1642" s="380">
        <v>190</v>
      </c>
      <c r="AB1642" s="379" t="s">
        <v>3630</v>
      </c>
      <c r="AC1642" s="380">
        <v>10</v>
      </c>
      <c r="AD1642" s="379" t="s">
        <v>3630</v>
      </c>
      <c r="AE1642" s="394">
        <v>0</v>
      </c>
      <c r="AF1642" s="396">
        <v>0</v>
      </c>
      <c r="AG1642" s="393">
        <v>0</v>
      </c>
      <c r="AH1642" s="397" t="s">
        <v>633</v>
      </c>
      <c r="AL1642" s="525" t="s">
        <v>17580</v>
      </c>
      <c r="AM1642" s="513" t="s">
        <v>83</v>
      </c>
      <c r="AN1642" s="508">
        <v>100</v>
      </c>
      <c r="AO1642" s="514">
        <v>1570</v>
      </c>
      <c r="AP1642" s="498">
        <v>1570</v>
      </c>
      <c r="AQ1642" s="515">
        <v>0</v>
      </c>
      <c r="AR1642" s="512" t="s">
        <v>17581</v>
      </c>
      <c r="BA1642" s="338" t="s">
        <v>11895</v>
      </c>
    </row>
    <row r="1643" spans="2:53" ht="16.5" customHeight="1">
      <c r="B1643" s="398" t="s">
        <v>11886</v>
      </c>
      <c r="C1643" s="381" t="s">
        <v>11887</v>
      </c>
      <c r="D1643" s="383">
        <v>1570</v>
      </c>
      <c r="E1643" s="382" t="s">
        <v>633</v>
      </c>
      <c r="F1643" s="369" t="s">
        <v>11888</v>
      </c>
      <c r="G1643" s="385" t="s">
        <v>11892</v>
      </c>
      <c r="H1643" s="386"/>
      <c r="I1643" s="384" t="s">
        <v>326</v>
      </c>
      <c r="J1643" s="367" t="s">
        <v>1040</v>
      </c>
      <c r="K1643" s="366" t="s">
        <v>83</v>
      </c>
      <c r="L1643" s="387">
        <v>12</v>
      </c>
      <c r="M1643" s="388" t="s">
        <v>11894</v>
      </c>
      <c r="N1643" s="389">
        <v>500</v>
      </c>
      <c r="O1643" s="390" t="s">
        <v>1348</v>
      </c>
      <c r="P1643" s="373" t="s">
        <v>1349</v>
      </c>
      <c r="Q1643" s="372" t="s">
        <v>3638</v>
      </c>
      <c r="R1643" s="374">
        <v>30</v>
      </c>
      <c r="S1643" s="375">
        <v>40</v>
      </c>
      <c r="T1643" s="392">
        <v>30</v>
      </c>
      <c r="U1643" s="391" t="s">
        <v>11888</v>
      </c>
      <c r="V1643" s="376">
        <v>114.35887234284415</v>
      </c>
      <c r="W1643" s="378">
        <v>115.79174718654087</v>
      </c>
      <c r="X1643" s="377">
        <v>57.774690235307474</v>
      </c>
      <c r="Y1643" s="387">
        <v>57.169999999999995</v>
      </c>
      <c r="Z1643" s="395" t="s">
        <v>7853</v>
      </c>
      <c r="AA1643" s="380">
        <v>24</v>
      </c>
      <c r="AB1643" s="379" t="s">
        <v>3630</v>
      </c>
      <c r="AC1643" s="380">
        <v>5</v>
      </c>
      <c r="AD1643" s="379" t="s">
        <v>3630</v>
      </c>
      <c r="AE1643" s="394">
        <v>0</v>
      </c>
      <c r="AF1643" s="396">
        <v>0</v>
      </c>
      <c r="AG1643" s="393">
        <v>0</v>
      </c>
      <c r="AH1643" s="397" t="s">
        <v>633</v>
      </c>
      <c r="AL1643" s="525" t="s">
        <v>17582</v>
      </c>
      <c r="AM1643" s="513" t="s">
        <v>84</v>
      </c>
      <c r="AN1643" s="508">
        <v>100</v>
      </c>
      <c r="AO1643" s="514">
        <v>1570</v>
      </c>
      <c r="AP1643" s="498">
        <v>1070</v>
      </c>
      <c r="AQ1643" s="515">
        <v>500</v>
      </c>
      <c r="AR1643" s="512" t="s">
        <v>17583</v>
      </c>
      <c r="BA1643" s="338" t="s">
        <v>11901</v>
      </c>
    </row>
    <row r="1644" spans="2:53" ht="16.5" customHeight="1">
      <c r="B1644" s="398" t="s">
        <v>11896</v>
      </c>
      <c r="C1644" s="381" t="s">
        <v>11897</v>
      </c>
      <c r="D1644" s="383">
        <v>1570</v>
      </c>
      <c r="E1644" s="382" t="s">
        <v>11898</v>
      </c>
      <c r="F1644" s="369" t="s">
        <v>11899</v>
      </c>
      <c r="G1644" s="385" t="s">
        <v>11732</v>
      </c>
      <c r="H1644" s="386"/>
      <c r="I1644" s="384" t="s">
        <v>357</v>
      </c>
      <c r="J1644" s="367" t="s">
        <v>746</v>
      </c>
      <c r="K1644" s="366" t="s">
        <v>84</v>
      </c>
      <c r="L1644" s="387">
        <v>33</v>
      </c>
      <c r="M1644" s="388" t="s">
        <v>11900</v>
      </c>
      <c r="N1644" s="389">
        <v>700</v>
      </c>
      <c r="O1644" s="390" t="s">
        <v>1350</v>
      </c>
      <c r="P1644" s="373" t="s">
        <v>1351</v>
      </c>
      <c r="Q1644" s="372" t="s">
        <v>3638</v>
      </c>
      <c r="R1644" s="374">
        <v>30</v>
      </c>
      <c r="S1644" s="375">
        <v>30</v>
      </c>
      <c r="T1644" s="392">
        <v>20</v>
      </c>
      <c r="U1644" s="391" t="s">
        <v>11899</v>
      </c>
      <c r="V1644" s="376">
        <v>114.35513624847398</v>
      </c>
      <c r="W1644" s="378">
        <v>115.78779132191363</v>
      </c>
      <c r="X1644" s="377">
        <v>58.153536214806195</v>
      </c>
      <c r="Y1644" s="387">
        <v>59.43</v>
      </c>
      <c r="Z1644" s="395" t="s">
        <v>3639</v>
      </c>
      <c r="AA1644" s="380">
        <v>140</v>
      </c>
      <c r="AB1644" s="379" t="s">
        <v>3630</v>
      </c>
      <c r="AC1644" s="380">
        <v>10</v>
      </c>
      <c r="AD1644" s="379" t="s">
        <v>3630</v>
      </c>
      <c r="AE1644" s="394">
        <v>0</v>
      </c>
      <c r="AF1644" s="396">
        <v>0</v>
      </c>
      <c r="AG1644" s="393">
        <v>0</v>
      </c>
      <c r="AH1644" s="397" t="s">
        <v>633</v>
      </c>
      <c r="AL1644" s="525" t="s">
        <v>17584</v>
      </c>
      <c r="AM1644" s="513" t="s">
        <v>84</v>
      </c>
      <c r="AN1644" s="508">
        <v>100</v>
      </c>
      <c r="AO1644" s="514">
        <v>1570</v>
      </c>
      <c r="AP1644" s="498">
        <v>1068</v>
      </c>
      <c r="AQ1644" s="515">
        <v>502</v>
      </c>
      <c r="AR1644" s="512" t="s">
        <v>17585</v>
      </c>
      <c r="BA1644" s="338" t="s">
        <v>11907</v>
      </c>
    </row>
    <row r="1645" spans="2:53" ht="16.5" customHeight="1">
      <c r="B1645" s="398" t="s">
        <v>11902</v>
      </c>
      <c r="C1645" s="381" t="s">
        <v>11903</v>
      </c>
      <c r="D1645" s="383">
        <v>1570</v>
      </c>
      <c r="E1645" s="382" t="s">
        <v>11904</v>
      </c>
      <c r="F1645" s="369" t="s">
        <v>11905</v>
      </c>
      <c r="G1645" s="385" t="s">
        <v>11904</v>
      </c>
      <c r="H1645" s="386"/>
      <c r="I1645" s="384" t="s">
        <v>332</v>
      </c>
      <c r="J1645" s="367" t="s">
        <v>848</v>
      </c>
      <c r="K1645" s="366" t="s">
        <v>84</v>
      </c>
      <c r="L1645" s="387">
        <v>6</v>
      </c>
      <c r="M1645" s="388" t="s">
        <v>11906</v>
      </c>
      <c r="N1645" s="389">
        <v>300</v>
      </c>
      <c r="O1645" s="390" t="s">
        <v>1348</v>
      </c>
      <c r="P1645" s="373" t="s">
        <v>1348</v>
      </c>
      <c r="Q1645" s="372" t="s">
        <v>3638</v>
      </c>
      <c r="R1645" s="374">
        <v>45</v>
      </c>
      <c r="S1645" s="375">
        <v>25</v>
      </c>
      <c r="T1645" s="392">
        <v>30</v>
      </c>
      <c r="U1645" s="391" t="s">
        <v>11905</v>
      </c>
      <c r="V1645" s="376">
        <v>114.10144179233986</v>
      </c>
      <c r="W1645" s="378">
        <v>115.51917366247748</v>
      </c>
      <c r="X1645" s="377">
        <v>58.024692272591331</v>
      </c>
      <c r="Y1645" s="387" t="s">
        <v>633</v>
      </c>
      <c r="Z1645" s="395" t="s">
        <v>4557</v>
      </c>
      <c r="AA1645" s="380">
        <v>-2</v>
      </c>
      <c r="AB1645" s="379" t="s">
        <v>3630</v>
      </c>
      <c r="AC1645" s="380">
        <v>0</v>
      </c>
      <c r="AD1645" s="379" t="s">
        <v>3630</v>
      </c>
      <c r="AE1645" s="394">
        <v>0</v>
      </c>
      <c r="AF1645" s="396">
        <v>0</v>
      </c>
      <c r="AG1645" s="393">
        <v>0</v>
      </c>
      <c r="AH1645" s="397" t="s">
        <v>633</v>
      </c>
      <c r="AL1645" s="525" t="s">
        <v>17586</v>
      </c>
      <c r="AM1645" s="513" t="s">
        <v>83</v>
      </c>
      <c r="AN1645" s="508">
        <v>100</v>
      </c>
      <c r="AO1645" s="514">
        <v>1570</v>
      </c>
      <c r="AP1645" s="498">
        <v>1570</v>
      </c>
      <c r="AQ1645" s="515">
        <v>0</v>
      </c>
      <c r="AR1645" s="512" t="s">
        <v>17587</v>
      </c>
      <c r="BA1645" s="338" t="s">
        <v>11913</v>
      </c>
    </row>
    <row r="1646" spans="2:53" ht="16.5" customHeight="1">
      <c r="B1646" s="398" t="s">
        <v>11908</v>
      </c>
      <c r="C1646" s="381" t="s">
        <v>11909</v>
      </c>
      <c r="D1646" s="383">
        <v>1570</v>
      </c>
      <c r="E1646" s="382" t="s">
        <v>633</v>
      </c>
      <c r="F1646" s="369" t="s">
        <v>11910</v>
      </c>
      <c r="G1646" s="385" t="s">
        <v>11331</v>
      </c>
      <c r="H1646" s="386"/>
      <c r="I1646" s="384" t="s">
        <v>332</v>
      </c>
      <c r="J1646" s="367" t="s">
        <v>72</v>
      </c>
      <c r="K1646" s="366" t="s">
        <v>83</v>
      </c>
      <c r="L1646" s="387">
        <v>17</v>
      </c>
      <c r="M1646" s="388" t="s">
        <v>11912</v>
      </c>
      <c r="N1646" s="389">
        <v>300</v>
      </c>
      <c r="O1646" s="390" t="s">
        <v>1348</v>
      </c>
      <c r="P1646" s="373" t="s">
        <v>1348</v>
      </c>
      <c r="Q1646" s="372" t="s">
        <v>3638</v>
      </c>
      <c r="R1646" s="374">
        <v>25</v>
      </c>
      <c r="S1646" s="375">
        <v>45</v>
      </c>
      <c r="T1646" s="392">
        <v>30</v>
      </c>
      <c r="U1646" s="391" t="s">
        <v>11910</v>
      </c>
      <c r="V1646" s="376">
        <v>114.33147375435912</v>
      </c>
      <c r="W1646" s="378">
        <v>115.76273691638025</v>
      </c>
      <c r="X1646" s="377">
        <v>57.757894664630314</v>
      </c>
      <c r="Y1646" s="387" t="s">
        <v>633</v>
      </c>
      <c r="Z1646" s="395" t="s">
        <v>4557</v>
      </c>
      <c r="AA1646" s="380">
        <v>-2</v>
      </c>
      <c r="AB1646" s="379" t="s">
        <v>3630</v>
      </c>
      <c r="AC1646" s="380">
        <v>0</v>
      </c>
      <c r="AD1646" s="379" t="s">
        <v>3630</v>
      </c>
      <c r="AE1646" s="394">
        <v>0</v>
      </c>
      <c r="AF1646" s="396">
        <v>0</v>
      </c>
      <c r="AG1646" s="393">
        <v>0</v>
      </c>
      <c r="AH1646" s="397" t="s">
        <v>633</v>
      </c>
      <c r="AL1646" s="525" t="s">
        <v>17588</v>
      </c>
      <c r="AM1646" s="513" t="s">
        <v>83</v>
      </c>
      <c r="AN1646" s="508">
        <v>100</v>
      </c>
      <c r="AO1646" s="514">
        <v>1570</v>
      </c>
      <c r="AP1646" s="498">
        <v>1570</v>
      </c>
      <c r="AQ1646" s="515">
        <v>0</v>
      </c>
      <c r="AR1646" s="512" t="s">
        <v>17589</v>
      </c>
      <c r="BA1646" s="338" t="s">
        <v>11919</v>
      </c>
    </row>
    <row r="1647" spans="2:53" ht="16.5" customHeight="1">
      <c r="B1647" s="398" t="s">
        <v>11914</v>
      </c>
      <c r="C1647" s="381" t="s">
        <v>11915</v>
      </c>
      <c r="D1647" s="383">
        <v>1570</v>
      </c>
      <c r="E1647" s="382" t="s">
        <v>633</v>
      </c>
      <c r="F1647" s="369" t="s">
        <v>11916</v>
      </c>
      <c r="G1647" s="385" t="s">
        <v>11917</v>
      </c>
      <c r="H1647" s="386"/>
      <c r="I1647" s="384" t="s">
        <v>342</v>
      </c>
      <c r="J1647" s="367" t="s">
        <v>1238</v>
      </c>
      <c r="K1647" s="366" t="s">
        <v>83</v>
      </c>
      <c r="L1647" s="387">
        <v>10</v>
      </c>
      <c r="M1647" s="388" t="s">
        <v>11349</v>
      </c>
      <c r="N1647" s="389">
        <v>1000</v>
      </c>
      <c r="O1647" s="390" t="s">
        <v>1182</v>
      </c>
      <c r="P1647" s="373" t="s">
        <v>1182</v>
      </c>
      <c r="Q1647" s="372" t="s">
        <v>3814</v>
      </c>
      <c r="R1647" s="374">
        <v>25</v>
      </c>
      <c r="S1647" s="375">
        <v>30</v>
      </c>
      <c r="T1647" s="392">
        <v>20</v>
      </c>
      <c r="U1647" s="391" t="s">
        <v>11916</v>
      </c>
      <c r="V1647" s="376">
        <v>114.32336182336182</v>
      </c>
      <c r="W1647" s="378">
        <v>115.75414781297134</v>
      </c>
      <c r="X1647" s="377">
        <v>57.7562451818334</v>
      </c>
      <c r="Y1647" s="387" t="s">
        <v>633</v>
      </c>
      <c r="Z1647" s="395" t="s">
        <v>4557</v>
      </c>
      <c r="AA1647" s="380">
        <v>242.5</v>
      </c>
      <c r="AB1647" s="379" t="s">
        <v>3630</v>
      </c>
      <c r="AC1647" s="380">
        <v>3</v>
      </c>
      <c r="AD1647" s="379" t="s">
        <v>3630</v>
      </c>
      <c r="AE1647" s="394">
        <v>0</v>
      </c>
      <c r="AF1647" s="396">
        <v>22.134</v>
      </c>
      <c r="AG1647" s="393">
        <v>0</v>
      </c>
      <c r="AH1647" s="397" t="s">
        <v>11092</v>
      </c>
      <c r="AL1647" s="525" t="s">
        <v>17590</v>
      </c>
      <c r="AM1647" s="513" t="s">
        <v>84</v>
      </c>
      <c r="AN1647" s="508">
        <v>100</v>
      </c>
      <c r="AO1647" s="514">
        <v>1570</v>
      </c>
      <c r="AP1647" s="498">
        <v>1067</v>
      </c>
      <c r="AQ1647" s="515">
        <v>503</v>
      </c>
      <c r="AR1647" s="512" t="s">
        <v>17591</v>
      </c>
      <c r="BA1647" s="338" t="s">
        <v>11925</v>
      </c>
    </row>
    <row r="1648" spans="2:53" ht="16.5" customHeight="1">
      <c r="B1648" s="398" t="s">
        <v>11920</v>
      </c>
      <c r="C1648" s="381" t="s">
        <v>11921</v>
      </c>
      <c r="D1648" s="383">
        <v>1570</v>
      </c>
      <c r="E1648" s="382" t="s">
        <v>11922</v>
      </c>
      <c r="F1648" s="369" t="s">
        <v>11923</v>
      </c>
      <c r="G1648" s="385" t="s">
        <v>11922</v>
      </c>
      <c r="H1648" s="386"/>
      <c r="I1648" s="384" t="s">
        <v>327</v>
      </c>
      <c r="J1648" s="367" t="s">
        <v>195</v>
      </c>
      <c r="K1648" s="366" t="s">
        <v>84</v>
      </c>
      <c r="L1648" s="387">
        <v>8</v>
      </c>
      <c r="M1648" s="388" t="s">
        <v>11924</v>
      </c>
      <c r="N1648" s="389">
        <v>800</v>
      </c>
      <c r="O1648" s="390" t="s">
        <v>1350</v>
      </c>
      <c r="P1648" s="373" t="s">
        <v>1350</v>
      </c>
      <c r="Q1648" s="372" t="s">
        <v>3638</v>
      </c>
      <c r="R1648" s="374">
        <v>40</v>
      </c>
      <c r="S1648" s="375">
        <v>30</v>
      </c>
      <c r="T1648" s="392">
        <v>30</v>
      </c>
      <c r="U1648" s="391" t="s">
        <v>11923</v>
      </c>
      <c r="V1648" s="376">
        <v>114.04866741690255</v>
      </c>
      <c r="W1648" s="378">
        <v>115.46329491201446</v>
      </c>
      <c r="X1648" s="377">
        <v>57.999018835541484</v>
      </c>
      <c r="Y1648" s="387" t="s">
        <v>633</v>
      </c>
      <c r="Z1648" s="395" t="s">
        <v>4557</v>
      </c>
      <c r="AA1648" s="380">
        <v>190</v>
      </c>
      <c r="AB1648" s="379" t="s">
        <v>3630</v>
      </c>
      <c r="AC1648" s="380">
        <v>10</v>
      </c>
      <c r="AD1648" s="379" t="s">
        <v>3630</v>
      </c>
      <c r="AE1648" s="394">
        <v>0</v>
      </c>
      <c r="AF1648" s="396">
        <v>0</v>
      </c>
      <c r="AG1648" s="393">
        <v>0</v>
      </c>
      <c r="AH1648" s="397" t="s">
        <v>633</v>
      </c>
      <c r="AL1648" s="525" t="s">
        <v>17592</v>
      </c>
      <c r="AM1648" s="513" t="s">
        <v>83</v>
      </c>
      <c r="AN1648" s="508">
        <v>100</v>
      </c>
      <c r="AO1648" s="514">
        <v>1570</v>
      </c>
      <c r="AP1648" s="498">
        <v>1570</v>
      </c>
      <c r="AQ1648" s="515">
        <v>0</v>
      </c>
      <c r="AR1648" s="512" t="s">
        <v>17593</v>
      </c>
      <c r="BA1648" s="338" t="s">
        <v>11931</v>
      </c>
    </row>
    <row r="1649" spans="2:53" ht="16.5" customHeight="1">
      <c r="B1649" s="398" t="s">
        <v>11926</v>
      </c>
      <c r="C1649" s="381" t="s">
        <v>11927</v>
      </c>
      <c r="D1649" s="383">
        <v>1570</v>
      </c>
      <c r="E1649" s="382" t="s">
        <v>633</v>
      </c>
      <c r="F1649" s="369" t="s">
        <v>11928</v>
      </c>
      <c r="G1649" s="385" t="s">
        <v>11929</v>
      </c>
      <c r="H1649" s="386"/>
      <c r="I1649" s="384" t="s">
        <v>1138</v>
      </c>
      <c r="J1649" s="367" t="s">
        <v>1141</v>
      </c>
      <c r="K1649" s="366" t="s">
        <v>83</v>
      </c>
      <c r="L1649" s="387">
        <v>12</v>
      </c>
      <c r="M1649" s="388" t="s">
        <v>11930</v>
      </c>
      <c r="N1649" s="389">
        <v>1000</v>
      </c>
      <c r="O1649" s="390" t="s">
        <v>1182</v>
      </c>
      <c r="P1649" s="373" t="s">
        <v>1182</v>
      </c>
      <c r="Q1649" s="372" t="s">
        <v>3638</v>
      </c>
      <c r="R1649" s="374">
        <v>25</v>
      </c>
      <c r="S1649" s="375">
        <v>35</v>
      </c>
      <c r="T1649" s="392">
        <v>30</v>
      </c>
      <c r="U1649" s="391" t="s">
        <v>11928</v>
      </c>
      <c r="V1649" s="376">
        <v>114.29012345679011</v>
      </c>
      <c r="W1649" s="378">
        <v>115.71895424836602</v>
      </c>
      <c r="X1649" s="377">
        <v>57.740461147421932</v>
      </c>
      <c r="Y1649" s="387" t="s">
        <v>633</v>
      </c>
      <c r="Z1649" s="395" t="s">
        <v>4557</v>
      </c>
      <c r="AA1649" s="380">
        <v>98</v>
      </c>
      <c r="AB1649" s="379" t="s">
        <v>3630</v>
      </c>
      <c r="AC1649" s="380">
        <v>0</v>
      </c>
      <c r="AD1649" s="379" t="s">
        <v>3630</v>
      </c>
      <c r="AE1649" s="394">
        <v>0</v>
      </c>
      <c r="AF1649" s="396">
        <v>0</v>
      </c>
      <c r="AG1649" s="393">
        <v>0</v>
      </c>
      <c r="AH1649" s="397" t="s">
        <v>633</v>
      </c>
      <c r="AL1649" s="525" t="s">
        <v>17594</v>
      </c>
      <c r="AM1649" s="513" t="s">
        <v>83</v>
      </c>
      <c r="AN1649" s="508">
        <v>100</v>
      </c>
      <c r="AO1649" s="514">
        <v>1570</v>
      </c>
      <c r="AP1649" s="498">
        <v>1570</v>
      </c>
      <c r="AQ1649" s="515">
        <v>0</v>
      </c>
      <c r="AR1649" s="512" t="s">
        <v>17595</v>
      </c>
      <c r="BA1649" s="338" t="s">
        <v>11934</v>
      </c>
    </row>
    <row r="1650" spans="2:53" ht="16.5" customHeight="1">
      <c r="B1650" s="398" t="s">
        <v>11926</v>
      </c>
      <c r="C1650" s="381" t="s">
        <v>11927</v>
      </c>
      <c r="D1650" s="383">
        <v>1570</v>
      </c>
      <c r="E1650" s="382" t="s">
        <v>633</v>
      </c>
      <c r="F1650" s="369" t="s">
        <v>11928</v>
      </c>
      <c r="G1650" s="385" t="s">
        <v>11932</v>
      </c>
      <c r="H1650" s="386"/>
      <c r="I1650" s="384" t="s">
        <v>326</v>
      </c>
      <c r="J1650" s="367" t="s">
        <v>1043</v>
      </c>
      <c r="K1650" s="366" t="s">
        <v>83</v>
      </c>
      <c r="L1650" s="387">
        <v>14</v>
      </c>
      <c r="M1650" s="388" t="s">
        <v>11933</v>
      </c>
      <c r="N1650" s="389">
        <v>500</v>
      </c>
      <c r="O1650" s="390" t="s">
        <v>1348</v>
      </c>
      <c r="P1650" s="373" t="s">
        <v>1349</v>
      </c>
      <c r="Q1650" s="372" t="s">
        <v>3638</v>
      </c>
      <c r="R1650" s="374">
        <v>30</v>
      </c>
      <c r="S1650" s="375">
        <v>40</v>
      </c>
      <c r="T1650" s="392">
        <v>30</v>
      </c>
      <c r="U1650" s="391" t="s">
        <v>11928</v>
      </c>
      <c r="V1650" s="376">
        <v>114.28801485354855</v>
      </c>
      <c r="W1650" s="378">
        <v>115.71672160963965</v>
      </c>
      <c r="X1650" s="377">
        <v>57.737631768405919</v>
      </c>
      <c r="Y1650" s="387">
        <v>57.11</v>
      </c>
      <c r="Z1650" s="395" t="s">
        <v>7853</v>
      </c>
      <c r="AA1650" s="380">
        <v>24</v>
      </c>
      <c r="AB1650" s="379" t="s">
        <v>3630</v>
      </c>
      <c r="AC1650" s="380">
        <v>5</v>
      </c>
      <c r="AD1650" s="379" t="s">
        <v>3630</v>
      </c>
      <c r="AE1650" s="394">
        <v>0</v>
      </c>
      <c r="AF1650" s="396">
        <v>0</v>
      </c>
      <c r="AG1650" s="393">
        <v>0</v>
      </c>
      <c r="AH1650" s="397" t="s">
        <v>633</v>
      </c>
      <c r="AL1650" s="525" t="s">
        <v>17596</v>
      </c>
      <c r="AM1650" s="513" t="s">
        <v>83</v>
      </c>
      <c r="AN1650" s="508">
        <v>100</v>
      </c>
      <c r="AO1650" s="514">
        <v>1570</v>
      </c>
      <c r="AP1650" s="498">
        <v>1570</v>
      </c>
      <c r="AQ1650" s="515">
        <v>0</v>
      </c>
      <c r="AR1650" s="512" t="s">
        <v>17597</v>
      </c>
      <c r="BA1650" s="338" t="s">
        <v>11939</v>
      </c>
    </row>
    <row r="1651" spans="2:53" ht="16.5" customHeight="1">
      <c r="B1651" s="398" t="s">
        <v>11935</v>
      </c>
      <c r="C1651" s="381" t="s">
        <v>11936</v>
      </c>
      <c r="D1651" s="383">
        <v>1570</v>
      </c>
      <c r="E1651" s="382" t="s">
        <v>633</v>
      </c>
      <c r="F1651" s="369" t="s">
        <v>11937</v>
      </c>
      <c r="G1651" s="385" t="s">
        <v>11344</v>
      </c>
      <c r="H1651" s="386"/>
      <c r="I1651" s="384" t="s">
        <v>326</v>
      </c>
      <c r="J1651" s="367" t="s">
        <v>993</v>
      </c>
      <c r="K1651" s="366" t="s">
        <v>83</v>
      </c>
      <c r="L1651" s="387">
        <v>11</v>
      </c>
      <c r="M1651" s="388" t="s">
        <v>11938</v>
      </c>
      <c r="N1651" s="389">
        <v>500</v>
      </c>
      <c r="O1651" s="390" t="s">
        <v>1348</v>
      </c>
      <c r="P1651" s="373" t="s">
        <v>1349</v>
      </c>
      <c r="Q1651" s="372" t="s">
        <v>3638</v>
      </c>
      <c r="R1651" s="374">
        <v>30</v>
      </c>
      <c r="S1651" s="375">
        <v>40</v>
      </c>
      <c r="T1651" s="392">
        <v>30</v>
      </c>
      <c r="U1651" s="391" t="s">
        <v>11937</v>
      </c>
      <c r="V1651" s="376">
        <v>114.27513167367664</v>
      </c>
      <c r="W1651" s="378">
        <v>115.70308059565762</v>
      </c>
      <c r="X1651" s="377">
        <v>57.730893865332867</v>
      </c>
      <c r="Y1651" s="387">
        <v>57.1</v>
      </c>
      <c r="Z1651" s="395" t="s">
        <v>7853</v>
      </c>
      <c r="AA1651" s="380">
        <v>24</v>
      </c>
      <c r="AB1651" s="379" t="s">
        <v>3630</v>
      </c>
      <c r="AC1651" s="380">
        <v>5</v>
      </c>
      <c r="AD1651" s="379" t="s">
        <v>3630</v>
      </c>
      <c r="AE1651" s="394">
        <v>0</v>
      </c>
      <c r="AF1651" s="396">
        <v>0</v>
      </c>
      <c r="AG1651" s="393">
        <v>0</v>
      </c>
      <c r="AH1651" s="397" t="s">
        <v>633</v>
      </c>
      <c r="AL1651" s="525" t="s">
        <v>17598</v>
      </c>
      <c r="AM1651" s="513" t="s">
        <v>83</v>
      </c>
      <c r="AN1651" s="508">
        <v>100</v>
      </c>
      <c r="AO1651" s="514">
        <v>1570</v>
      </c>
      <c r="AP1651" s="498">
        <v>1570</v>
      </c>
      <c r="AQ1651" s="515">
        <v>0</v>
      </c>
      <c r="AR1651" s="512" t="s">
        <v>17599</v>
      </c>
      <c r="BA1651" s="338" t="s">
        <v>11946</v>
      </c>
    </row>
    <row r="1652" spans="2:53" ht="16.5" customHeight="1">
      <c r="B1652" s="398" t="s">
        <v>11940</v>
      </c>
      <c r="C1652" s="381" t="s">
        <v>11941</v>
      </c>
      <c r="D1652" s="383">
        <v>1570</v>
      </c>
      <c r="E1652" s="382" t="s">
        <v>633</v>
      </c>
      <c r="F1652" s="369" t="s">
        <v>11942</v>
      </c>
      <c r="G1652" s="385" t="s">
        <v>11943</v>
      </c>
      <c r="H1652" s="386"/>
      <c r="I1652" s="384" t="s">
        <v>350</v>
      </c>
      <c r="J1652" s="367" t="s">
        <v>347</v>
      </c>
      <c r="K1652" s="366" t="s">
        <v>83</v>
      </c>
      <c r="L1652" s="387">
        <v>18</v>
      </c>
      <c r="M1652" s="388" t="s">
        <v>11945</v>
      </c>
      <c r="N1652" s="389">
        <v>1000</v>
      </c>
      <c r="O1652" s="390" t="s">
        <v>1348</v>
      </c>
      <c r="P1652" s="373" t="s">
        <v>1349</v>
      </c>
      <c r="Q1652" s="372" t="s">
        <v>3638</v>
      </c>
      <c r="R1652" s="374">
        <v>25</v>
      </c>
      <c r="S1652" s="375">
        <v>40</v>
      </c>
      <c r="T1652" s="392">
        <v>35</v>
      </c>
      <c r="U1652" s="391" t="s">
        <v>11942</v>
      </c>
      <c r="V1652" s="376">
        <v>114.27386846803732</v>
      </c>
      <c r="W1652" s="378">
        <v>115.70174308380423</v>
      </c>
      <c r="X1652" s="377">
        <v>57.72719422407922</v>
      </c>
      <c r="Y1652" s="387">
        <v>57.1</v>
      </c>
      <c r="Z1652" s="395" t="s">
        <v>3639</v>
      </c>
      <c r="AA1652" s="380">
        <v>100</v>
      </c>
      <c r="AB1652" s="379" t="s">
        <v>3630</v>
      </c>
      <c r="AC1652" s="380">
        <v>10</v>
      </c>
      <c r="AD1652" s="379" t="s">
        <v>3630</v>
      </c>
      <c r="AE1652" s="394">
        <v>0</v>
      </c>
      <c r="AF1652" s="396">
        <v>0</v>
      </c>
      <c r="AG1652" s="393">
        <v>0</v>
      </c>
      <c r="AH1652" s="397" t="s">
        <v>633</v>
      </c>
      <c r="AL1652" s="525" t="s">
        <v>17600</v>
      </c>
      <c r="AM1652" s="513" t="s">
        <v>84</v>
      </c>
      <c r="AN1652" s="508">
        <v>100</v>
      </c>
      <c r="AO1652" s="514">
        <v>1570</v>
      </c>
      <c r="AP1652" s="498">
        <v>1067</v>
      </c>
      <c r="AQ1652" s="515">
        <v>503</v>
      </c>
      <c r="AR1652" s="512" t="s">
        <v>17601</v>
      </c>
      <c r="BA1652" s="338" t="s">
        <v>11952</v>
      </c>
    </row>
    <row r="1653" spans="2:53" ht="16.5" customHeight="1">
      <c r="B1653" s="398" t="s">
        <v>11947</v>
      </c>
      <c r="C1653" s="381" t="s">
        <v>11948</v>
      </c>
      <c r="D1653" s="383">
        <v>1570</v>
      </c>
      <c r="E1653" s="382" t="s">
        <v>11949</v>
      </c>
      <c r="F1653" s="369" t="s">
        <v>11950</v>
      </c>
      <c r="G1653" s="385" t="s">
        <v>11949</v>
      </c>
      <c r="H1653" s="386"/>
      <c r="I1653" s="384" t="s">
        <v>332</v>
      </c>
      <c r="J1653" s="367" t="s">
        <v>104</v>
      </c>
      <c r="K1653" s="366" t="s">
        <v>84</v>
      </c>
      <c r="L1653" s="387">
        <v>6</v>
      </c>
      <c r="M1653" s="388" t="s">
        <v>11951</v>
      </c>
      <c r="N1653" s="389">
        <v>300</v>
      </c>
      <c r="O1653" s="390" t="s">
        <v>1348</v>
      </c>
      <c r="P1653" s="373" t="s">
        <v>1348</v>
      </c>
      <c r="Q1653" s="372" t="s">
        <v>3638</v>
      </c>
      <c r="R1653" s="374">
        <v>45</v>
      </c>
      <c r="S1653" s="375">
        <v>25</v>
      </c>
      <c r="T1653" s="392">
        <v>30</v>
      </c>
      <c r="U1653" s="391" t="s">
        <v>11950</v>
      </c>
      <c r="V1653" s="376">
        <v>113.98975682225321</v>
      </c>
      <c r="W1653" s="378">
        <v>115.40212406800302</v>
      </c>
      <c r="X1653" s="377">
        <v>57.969059554871876</v>
      </c>
      <c r="Y1653" s="387" t="s">
        <v>633</v>
      </c>
      <c r="Z1653" s="395" t="s">
        <v>4557</v>
      </c>
      <c r="AA1653" s="380">
        <v>-2</v>
      </c>
      <c r="AB1653" s="379" t="s">
        <v>3630</v>
      </c>
      <c r="AC1653" s="380">
        <v>0</v>
      </c>
      <c r="AD1653" s="379" t="s">
        <v>3630</v>
      </c>
      <c r="AE1653" s="394">
        <v>0</v>
      </c>
      <c r="AF1653" s="396">
        <v>0</v>
      </c>
      <c r="AG1653" s="393">
        <v>0</v>
      </c>
      <c r="AH1653" s="397" t="s">
        <v>633</v>
      </c>
      <c r="AL1653" s="525" t="s">
        <v>17602</v>
      </c>
      <c r="AM1653" s="513" t="s">
        <v>84</v>
      </c>
      <c r="AN1653" s="508">
        <v>100</v>
      </c>
      <c r="AO1653" s="514">
        <v>1570</v>
      </c>
      <c r="AP1653" s="498">
        <v>1069</v>
      </c>
      <c r="AQ1653" s="515">
        <v>501</v>
      </c>
      <c r="AR1653" s="512" t="s">
        <v>17603</v>
      </c>
      <c r="BA1653" s="338" t="s">
        <v>11958</v>
      </c>
    </row>
    <row r="1654" spans="2:53" ht="16.5" customHeight="1">
      <c r="B1654" s="398" t="s">
        <v>11953</v>
      </c>
      <c r="C1654" s="381" t="s">
        <v>11954</v>
      </c>
      <c r="D1654" s="383">
        <v>1570</v>
      </c>
      <c r="E1654" s="382" t="s">
        <v>11580</v>
      </c>
      <c r="F1654" s="369" t="s">
        <v>11955</v>
      </c>
      <c r="G1654" s="385" t="s">
        <v>11956</v>
      </c>
      <c r="H1654" s="386"/>
      <c r="I1654" s="384" t="s">
        <v>1247</v>
      </c>
      <c r="J1654" s="367" t="s">
        <v>107</v>
      </c>
      <c r="K1654" s="366" t="s">
        <v>84</v>
      </c>
      <c r="L1654" s="387">
        <v>12</v>
      </c>
      <c r="M1654" s="388" t="s">
        <v>11957</v>
      </c>
      <c r="N1654" s="389">
        <v>100</v>
      </c>
      <c r="O1654" s="390" t="s">
        <v>1182</v>
      </c>
      <c r="P1654" s="373" t="s">
        <v>1182</v>
      </c>
      <c r="Q1654" s="372" t="s">
        <v>3814</v>
      </c>
      <c r="R1654" s="374">
        <v>40</v>
      </c>
      <c r="S1654" s="375">
        <v>30</v>
      </c>
      <c r="T1654" s="392">
        <v>10</v>
      </c>
      <c r="U1654" s="391" t="s">
        <v>11955</v>
      </c>
      <c r="V1654" s="376">
        <v>114.2361111111111</v>
      </c>
      <c r="W1654" s="378">
        <v>115.66176470588235</v>
      </c>
      <c r="X1654" s="377">
        <v>58.091062091503275</v>
      </c>
      <c r="Y1654" s="387" t="s">
        <v>633</v>
      </c>
      <c r="Z1654" s="395" t="s">
        <v>4557</v>
      </c>
      <c r="AA1654" s="380">
        <v>19.600000000000001</v>
      </c>
      <c r="AB1654" s="379" t="s">
        <v>3630</v>
      </c>
      <c r="AC1654" s="380">
        <v>0</v>
      </c>
      <c r="AD1654" s="379" t="s">
        <v>3630</v>
      </c>
      <c r="AE1654" s="394">
        <v>0</v>
      </c>
      <c r="AF1654" s="396">
        <v>0</v>
      </c>
      <c r="AG1654" s="393">
        <v>0</v>
      </c>
      <c r="AH1654" s="397" t="s">
        <v>633</v>
      </c>
      <c r="AL1654" s="525" t="s">
        <v>17604</v>
      </c>
      <c r="AM1654" s="513" t="s">
        <v>84</v>
      </c>
      <c r="AN1654" s="508">
        <v>100</v>
      </c>
      <c r="AO1654" s="514">
        <v>1570</v>
      </c>
      <c r="AP1654" s="498">
        <v>1066</v>
      </c>
      <c r="AQ1654" s="515">
        <v>504</v>
      </c>
      <c r="AR1654" s="512" t="s">
        <v>17605</v>
      </c>
      <c r="BA1654" s="338" t="s">
        <v>11964</v>
      </c>
    </row>
    <row r="1655" spans="2:53" ht="16.5" customHeight="1">
      <c r="B1655" s="398" t="s">
        <v>11959</v>
      </c>
      <c r="C1655" s="381" t="s">
        <v>11960</v>
      </c>
      <c r="D1655" s="383">
        <v>1570</v>
      </c>
      <c r="E1655" s="382" t="s">
        <v>11961</v>
      </c>
      <c r="F1655" s="369" t="s">
        <v>11962</v>
      </c>
      <c r="G1655" s="385" t="s">
        <v>11961</v>
      </c>
      <c r="H1655" s="386"/>
      <c r="I1655" s="384" t="s">
        <v>332</v>
      </c>
      <c r="J1655" s="367" t="s">
        <v>394</v>
      </c>
      <c r="K1655" s="366" t="s">
        <v>84</v>
      </c>
      <c r="L1655" s="387">
        <v>17</v>
      </c>
      <c r="M1655" s="388" t="s">
        <v>11963</v>
      </c>
      <c r="N1655" s="389">
        <v>300</v>
      </c>
      <c r="O1655" s="390" t="s">
        <v>1348</v>
      </c>
      <c r="P1655" s="373" t="s">
        <v>1348</v>
      </c>
      <c r="Q1655" s="372" t="s">
        <v>3638</v>
      </c>
      <c r="R1655" s="374">
        <v>45</v>
      </c>
      <c r="S1655" s="375">
        <v>25</v>
      </c>
      <c r="T1655" s="392">
        <v>30</v>
      </c>
      <c r="U1655" s="391" t="s">
        <v>11962</v>
      </c>
      <c r="V1655" s="376">
        <v>113.98279189252135</v>
      </c>
      <c r="W1655" s="378">
        <v>115.39556884002009</v>
      </c>
      <c r="X1655" s="377">
        <v>57.965819633729289</v>
      </c>
      <c r="Y1655" s="387" t="s">
        <v>633</v>
      </c>
      <c r="Z1655" s="395" t="s">
        <v>4557</v>
      </c>
      <c r="AA1655" s="380">
        <v>-2</v>
      </c>
      <c r="AB1655" s="379" t="s">
        <v>3630</v>
      </c>
      <c r="AC1655" s="380">
        <v>0</v>
      </c>
      <c r="AD1655" s="379" t="s">
        <v>3630</v>
      </c>
      <c r="AE1655" s="394">
        <v>0</v>
      </c>
      <c r="AF1655" s="396">
        <v>0</v>
      </c>
      <c r="AG1655" s="393">
        <v>0</v>
      </c>
      <c r="AH1655" s="397" t="s">
        <v>633</v>
      </c>
      <c r="AL1655" s="525" t="s">
        <v>17606</v>
      </c>
      <c r="AM1655" s="513" t="s">
        <v>83</v>
      </c>
      <c r="AN1655" s="508">
        <v>100</v>
      </c>
      <c r="AO1655" s="514">
        <v>1570</v>
      </c>
      <c r="AP1655" s="498">
        <v>1570</v>
      </c>
      <c r="AQ1655" s="515">
        <v>0</v>
      </c>
      <c r="AR1655" s="512" t="s">
        <v>17607</v>
      </c>
      <c r="BA1655" s="338" t="s">
        <v>11967</v>
      </c>
    </row>
    <row r="1656" spans="2:53" ht="16.5" customHeight="1">
      <c r="B1656" s="398" t="s">
        <v>11959</v>
      </c>
      <c r="C1656" s="381" t="s">
        <v>11960</v>
      </c>
      <c r="D1656" s="383">
        <v>1570</v>
      </c>
      <c r="E1656" s="382" t="s">
        <v>633</v>
      </c>
      <c r="F1656" s="369" t="s">
        <v>11965</v>
      </c>
      <c r="G1656" s="385" t="s">
        <v>11961</v>
      </c>
      <c r="H1656" s="386"/>
      <c r="I1656" s="384" t="s">
        <v>326</v>
      </c>
      <c r="J1656" s="367" t="s">
        <v>966</v>
      </c>
      <c r="K1656" s="366" t="s">
        <v>83</v>
      </c>
      <c r="L1656" s="387">
        <v>5</v>
      </c>
      <c r="M1656" s="388" t="s">
        <v>11966</v>
      </c>
      <c r="N1656" s="389">
        <v>500</v>
      </c>
      <c r="O1656" s="390" t="s">
        <v>1348</v>
      </c>
      <c r="P1656" s="373" t="s">
        <v>1349</v>
      </c>
      <c r="Q1656" s="372" t="s">
        <v>3638</v>
      </c>
      <c r="R1656" s="374">
        <v>30</v>
      </c>
      <c r="S1656" s="375">
        <v>40</v>
      </c>
      <c r="T1656" s="392">
        <v>30</v>
      </c>
      <c r="U1656" s="391" t="s">
        <v>11965</v>
      </c>
      <c r="V1656" s="376">
        <v>114.23326133909288</v>
      </c>
      <c r="W1656" s="378">
        <v>115.65874730021598</v>
      </c>
      <c r="X1656" s="377">
        <v>57.708995680345573</v>
      </c>
      <c r="Y1656" s="387">
        <v>57.059999999999995</v>
      </c>
      <c r="Z1656" s="395" t="s">
        <v>7853</v>
      </c>
      <c r="AA1656" s="380">
        <v>24</v>
      </c>
      <c r="AB1656" s="379" t="s">
        <v>3630</v>
      </c>
      <c r="AC1656" s="380">
        <v>5</v>
      </c>
      <c r="AD1656" s="379" t="s">
        <v>3630</v>
      </c>
      <c r="AE1656" s="394">
        <v>0</v>
      </c>
      <c r="AF1656" s="396">
        <v>0</v>
      </c>
      <c r="AG1656" s="393">
        <v>0</v>
      </c>
      <c r="AH1656" s="397" t="s">
        <v>633</v>
      </c>
      <c r="AL1656" s="525" t="s">
        <v>17608</v>
      </c>
      <c r="AM1656" s="513" t="s">
        <v>84</v>
      </c>
      <c r="AN1656" s="508">
        <v>100</v>
      </c>
      <c r="AO1656" s="514">
        <v>1570</v>
      </c>
      <c r="AP1656" s="498">
        <v>1069</v>
      </c>
      <c r="AQ1656" s="515">
        <v>501</v>
      </c>
      <c r="AR1656" s="512" t="s">
        <v>17609</v>
      </c>
      <c r="BA1656" s="338" t="s">
        <v>11974</v>
      </c>
    </row>
    <row r="1657" spans="2:53" ht="16.5" customHeight="1">
      <c r="B1657" s="398" t="s">
        <v>11968</v>
      </c>
      <c r="C1657" s="381" t="s">
        <v>11969</v>
      </c>
      <c r="D1657" s="383">
        <v>1570</v>
      </c>
      <c r="E1657" s="382" t="s">
        <v>11970</v>
      </c>
      <c r="F1657" s="369" t="s">
        <v>11971</v>
      </c>
      <c r="G1657" s="385" t="s">
        <v>11302</v>
      </c>
      <c r="H1657" s="386"/>
      <c r="I1657" s="384" t="s">
        <v>357</v>
      </c>
      <c r="J1657" s="367" t="s">
        <v>748</v>
      </c>
      <c r="K1657" s="366" t="s">
        <v>84</v>
      </c>
      <c r="L1657" s="387">
        <v>14</v>
      </c>
      <c r="M1657" s="388" t="s">
        <v>11973</v>
      </c>
      <c r="N1657" s="389">
        <v>700</v>
      </c>
      <c r="O1657" s="390" t="s">
        <v>1350</v>
      </c>
      <c r="P1657" s="373" t="s">
        <v>1351</v>
      </c>
      <c r="Q1657" s="372" t="s">
        <v>3638</v>
      </c>
      <c r="R1657" s="374">
        <v>30</v>
      </c>
      <c r="S1657" s="375">
        <v>30</v>
      </c>
      <c r="T1657" s="392">
        <v>20</v>
      </c>
      <c r="U1657" s="391" t="s">
        <v>11971</v>
      </c>
      <c r="V1657" s="376">
        <v>114.22731448913565</v>
      </c>
      <c r="W1657" s="378">
        <v>115.6524506355554</v>
      </c>
      <c r="X1657" s="377">
        <v>58.09011743765447</v>
      </c>
      <c r="Y1657" s="387">
        <v>59.33</v>
      </c>
      <c r="Z1657" s="395" t="s">
        <v>3639</v>
      </c>
      <c r="AA1657" s="380">
        <v>140</v>
      </c>
      <c r="AB1657" s="379" t="s">
        <v>3630</v>
      </c>
      <c r="AC1657" s="380">
        <v>10</v>
      </c>
      <c r="AD1657" s="379" t="s">
        <v>3630</v>
      </c>
      <c r="AE1657" s="394">
        <v>0</v>
      </c>
      <c r="AF1657" s="396">
        <v>0</v>
      </c>
      <c r="AG1657" s="393">
        <v>0</v>
      </c>
      <c r="AH1657" s="397" t="s">
        <v>633</v>
      </c>
      <c r="AL1657" s="525" t="s">
        <v>17610</v>
      </c>
      <c r="AM1657" s="513" t="s">
        <v>83</v>
      </c>
      <c r="AN1657" s="508">
        <v>100</v>
      </c>
      <c r="AO1657" s="514">
        <v>1570</v>
      </c>
      <c r="AP1657" s="498">
        <v>1570</v>
      </c>
      <c r="AQ1657" s="515">
        <v>0</v>
      </c>
      <c r="AR1657" s="512" t="s">
        <v>17611</v>
      </c>
      <c r="BA1657" s="338" t="s">
        <v>11979</v>
      </c>
    </row>
    <row r="1658" spans="2:53" ht="16.5" customHeight="1">
      <c r="B1658" s="398" t="s">
        <v>11975</v>
      </c>
      <c r="C1658" s="381" t="s">
        <v>11976</v>
      </c>
      <c r="D1658" s="383">
        <v>1570</v>
      </c>
      <c r="E1658" s="382" t="s">
        <v>633</v>
      </c>
      <c r="F1658" s="369" t="s">
        <v>11977</v>
      </c>
      <c r="G1658" s="385" t="s">
        <v>11978</v>
      </c>
      <c r="H1658" s="386"/>
      <c r="I1658" s="384" t="s">
        <v>342</v>
      </c>
      <c r="J1658" s="367" t="s">
        <v>1240</v>
      </c>
      <c r="K1658" s="366" t="s">
        <v>83</v>
      </c>
      <c r="L1658" s="387">
        <v>17</v>
      </c>
      <c r="M1658" s="388" t="s">
        <v>10651</v>
      </c>
      <c r="N1658" s="389">
        <v>1000</v>
      </c>
      <c r="O1658" s="390" t="s">
        <v>1182</v>
      </c>
      <c r="P1658" s="373" t="s">
        <v>1182</v>
      </c>
      <c r="Q1658" s="372" t="s">
        <v>3814</v>
      </c>
      <c r="R1658" s="374">
        <v>25</v>
      </c>
      <c r="S1658" s="375">
        <v>30</v>
      </c>
      <c r="T1658" s="392">
        <v>20</v>
      </c>
      <c r="U1658" s="391" t="s">
        <v>11977</v>
      </c>
      <c r="V1658" s="376">
        <v>114.21652421652422</v>
      </c>
      <c r="W1658" s="378">
        <v>115.64102564102564</v>
      </c>
      <c r="X1658" s="377">
        <v>57.696225071225072</v>
      </c>
      <c r="Y1658" s="387" t="s">
        <v>633</v>
      </c>
      <c r="Z1658" s="395" t="s">
        <v>4557</v>
      </c>
      <c r="AA1658" s="380">
        <v>242.5</v>
      </c>
      <c r="AB1658" s="379" t="s">
        <v>3630</v>
      </c>
      <c r="AC1658" s="380">
        <v>3</v>
      </c>
      <c r="AD1658" s="379" t="s">
        <v>3630</v>
      </c>
      <c r="AE1658" s="394">
        <v>0</v>
      </c>
      <c r="AF1658" s="396">
        <v>22.077000000000002</v>
      </c>
      <c r="AG1658" s="393">
        <v>0</v>
      </c>
      <c r="AH1658" s="397" t="s">
        <v>11092</v>
      </c>
      <c r="AL1658" s="525" t="s">
        <v>17612</v>
      </c>
      <c r="AM1658" s="513" t="s">
        <v>83</v>
      </c>
      <c r="AN1658" s="508">
        <v>100</v>
      </c>
      <c r="AO1658" s="514">
        <v>1570</v>
      </c>
      <c r="AP1658" s="498">
        <v>1570</v>
      </c>
      <c r="AQ1658" s="515">
        <v>0</v>
      </c>
      <c r="AR1658" s="512" t="s">
        <v>17611</v>
      </c>
      <c r="BA1658" s="338" t="s">
        <v>11984</v>
      </c>
    </row>
    <row r="1659" spans="2:53" ht="16.5" customHeight="1">
      <c r="B1659" s="398" t="s">
        <v>11980</v>
      </c>
      <c r="C1659" s="381" t="s">
        <v>11981</v>
      </c>
      <c r="D1659" s="383">
        <v>1570</v>
      </c>
      <c r="E1659" s="382" t="s">
        <v>633</v>
      </c>
      <c r="F1659" s="369" t="s">
        <v>11834</v>
      </c>
      <c r="G1659" s="385" t="s">
        <v>11982</v>
      </c>
      <c r="H1659" s="386"/>
      <c r="I1659" s="384" t="s">
        <v>327</v>
      </c>
      <c r="J1659" s="367" t="s">
        <v>660</v>
      </c>
      <c r="K1659" s="366" t="s">
        <v>83</v>
      </c>
      <c r="L1659" s="387">
        <v>7</v>
      </c>
      <c r="M1659" s="388" t="s">
        <v>11983</v>
      </c>
      <c r="N1659" s="389">
        <v>800</v>
      </c>
      <c r="O1659" s="390" t="s">
        <v>1350</v>
      </c>
      <c r="P1659" s="373" t="s">
        <v>1350</v>
      </c>
      <c r="Q1659" s="372" t="s">
        <v>3638</v>
      </c>
      <c r="R1659" s="374">
        <v>30</v>
      </c>
      <c r="S1659" s="375">
        <v>40</v>
      </c>
      <c r="T1659" s="392">
        <v>30</v>
      </c>
      <c r="U1659" s="391" t="s">
        <v>11834</v>
      </c>
      <c r="V1659" s="376">
        <v>114.21085083817776</v>
      </c>
      <c r="W1659" s="378">
        <v>115.63501853454116</v>
      </c>
      <c r="X1659" s="377">
        <v>57.69706531364055</v>
      </c>
      <c r="Y1659" s="387" t="s">
        <v>633</v>
      </c>
      <c r="Z1659" s="395" t="s">
        <v>4557</v>
      </c>
      <c r="AA1659" s="380">
        <v>190</v>
      </c>
      <c r="AB1659" s="379" t="s">
        <v>3630</v>
      </c>
      <c r="AC1659" s="380">
        <v>10</v>
      </c>
      <c r="AD1659" s="379" t="s">
        <v>3630</v>
      </c>
      <c r="AE1659" s="394">
        <v>0</v>
      </c>
      <c r="AF1659" s="396">
        <v>0</v>
      </c>
      <c r="AG1659" s="393">
        <v>0</v>
      </c>
      <c r="AH1659" s="397" t="s">
        <v>633</v>
      </c>
      <c r="AL1659" s="525" t="s">
        <v>17613</v>
      </c>
      <c r="AM1659" s="513" t="s">
        <v>84</v>
      </c>
      <c r="AN1659" s="508">
        <v>100</v>
      </c>
      <c r="AO1659" s="514">
        <v>1570</v>
      </c>
      <c r="AP1659" s="498">
        <v>1069</v>
      </c>
      <c r="AQ1659" s="515">
        <v>501</v>
      </c>
      <c r="AR1659" s="512" t="s">
        <v>17561</v>
      </c>
      <c r="BA1659" s="338" t="s">
        <v>11990</v>
      </c>
    </row>
    <row r="1660" spans="2:53" ht="16.5" customHeight="1">
      <c r="B1660" s="398" t="s">
        <v>11985</v>
      </c>
      <c r="C1660" s="381" t="s">
        <v>11986</v>
      </c>
      <c r="D1660" s="383">
        <v>1570</v>
      </c>
      <c r="E1660" s="382" t="s">
        <v>11987</v>
      </c>
      <c r="F1660" s="369" t="s">
        <v>11845</v>
      </c>
      <c r="G1660" s="385" t="s">
        <v>11494</v>
      </c>
      <c r="H1660" s="386"/>
      <c r="I1660" s="384" t="s">
        <v>629</v>
      </c>
      <c r="J1660" s="367" t="s">
        <v>1097</v>
      </c>
      <c r="K1660" s="366" t="s">
        <v>84</v>
      </c>
      <c r="L1660" s="387">
        <v>267</v>
      </c>
      <c r="M1660" s="388" t="s">
        <v>11989</v>
      </c>
      <c r="N1660" s="389">
        <v>800</v>
      </c>
      <c r="O1660" s="390" t="s">
        <v>1182</v>
      </c>
      <c r="P1660" s="373" t="s">
        <v>1182</v>
      </c>
      <c r="Q1660" s="372" t="s">
        <v>3638</v>
      </c>
      <c r="R1660" s="374">
        <v>25</v>
      </c>
      <c r="S1660" s="375">
        <v>25</v>
      </c>
      <c r="T1660" s="392">
        <v>25</v>
      </c>
      <c r="U1660" s="391" t="s">
        <v>11845</v>
      </c>
      <c r="V1660" s="376">
        <v>114.18518518518519</v>
      </c>
      <c r="W1660" s="378">
        <v>115.6078431372549</v>
      </c>
      <c r="X1660" s="377">
        <v>58.068485838779957</v>
      </c>
      <c r="Y1660" s="387" t="s">
        <v>633</v>
      </c>
      <c r="Z1660" s="395" t="s">
        <v>4557</v>
      </c>
      <c r="AA1660" s="380">
        <v>190</v>
      </c>
      <c r="AB1660" s="379" t="s">
        <v>3630</v>
      </c>
      <c r="AC1660" s="380">
        <v>0</v>
      </c>
      <c r="AD1660" s="379" t="s">
        <v>3630</v>
      </c>
      <c r="AE1660" s="394">
        <v>0</v>
      </c>
      <c r="AF1660" s="396">
        <v>0</v>
      </c>
      <c r="AG1660" s="393">
        <v>0</v>
      </c>
      <c r="AH1660" s="397" t="s">
        <v>11777</v>
      </c>
      <c r="AL1660" s="525" t="s">
        <v>17614</v>
      </c>
      <c r="AM1660" s="513" t="s">
        <v>84</v>
      </c>
      <c r="AN1660" s="508">
        <v>100</v>
      </c>
      <c r="AO1660" s="514">
        <v>1570</v>
      </c>
      <c r="AP1660" s="498">
        <v>1068</v>
      </c>
      <c r="AQ1660" s="515">
        <v>502</v>
      </c>
      <c r="AR1660" s="512" t="s">
        <v>17615</v>
      </c>
      <c r="BA1660" s="338" t="s">
        <v>11998</v>
      </c>
    </row>
    <row r="1661" spans="2:53" ht="16.5" customHeight="1">
      <c r="B1661" s="398" t="s">
        <v>11991</v>
      </c>
      <c r="C1661" s="381" t="s">
        <v>11992</v>
      </c>
      <c r="D1661" s="383">
        <v>1570</v>
      </c>
      <c r="E1661" s="382" t="s">
        <v>11993</v>
      </c>
      <c r="F1661" s="369" t="s">
        <v>11994</v>
      </c>
      <c r="G1661" s="385" t="s">
        <v>11995</v>
      </c>
      <c r="H1661" s="386"/>
      <c r="I1661" s="384" t="s">
        <v>1247</v>
      </c>
      <c r="J1661" s="367" t="s">
        <v>1154</v>
      </c>
      <c r="K1661" s="366" t="s">
        <v>84</v>
      </c>
      <c r="L1661" s="387">
        <v>10</v>
      </c>
      <c r="M1661" s="388" t="s">
        <v>11997</v>
      </c>
      <c r="N1661" s="389">
        <v>100</v>
      </c>
      <c r="O1661" s="390" t="s">
        <v>1182</v>
      </c>
      <c r="P1661" s="373" t="s">
        <v>1182</v>
      </c>
      <c r="Q1661" s="372" t="s">
        <v>3814</v>
      </c>
      <c r="R1661" s="374">
        <v>40</v>
      </c>
      <c r="S1661" s="375">
        <v>30</v>
      </c>
      <c r="T1661" s="392">
        <v>10</v>
      </c>
      <c r="U1661" s="391" t="s">
        <v>11994</v>
      </c>
      <c r="V1661" s="376">
        <v>114.16666666666667</v>
      </c>
      <c r="W1661" s="378">
        <v>115.58823529411765</v>
      </c>
      <c r="X1661" s="377">
        <v>58.057549019607833</v>
      </c>
      <c r="Y1661" s="387" t="s">
        <v>633</v>
      </c>
      <c r="Z1661" s="395" t="s">
        <v>4557</v>
      </c>
      <c r="AA1661" s="380">
        <v>19.600000000000001</v>
      </c>
      <c r="AB1661" s="379" t="s">
        <v>3630</v>
      </c>
      <c r="AC1661" s="380">
        <v>0</v>
      </c>
      <c r="AD1661" s="379" t="s">
        <v>3630</v>
      </c>
      <c r="AE1661" s="394">
        <v>0</v>
      </c>
      <c r="AF1661" s="396">
        <v>0</v>
      </c>
      <c r="AG1661" s="393">
        <v>0</v>
      </c>
      <c r="AH1661" s="397" t="s">
        <v>633</v>
      </c>
      <c r="AL1661" s="525" t="s">
        <v>17616</v>
      </c>
      <c r="AM1661" s="513" t="s">
        <v>84</v>
      </c>
      <c r="AN1661" s="508">
        <v>100</v>
      </c>
      <c r="AO1661" s="514">
        <v>1570</v>
      </c>
      <c r="AP1661" s="498">
        <v>1066</v>
      </c>
      <c r="AQ1661" s="515">
        <v>504</v>
      </c>
      <c r="AR1661" s="512" t="s">
        <v>17617</v>
      </c>
      <c r="BA1661" s="338" t="s">
        <v>12004</v>
      </c>
    </row>
    <row r="1662" spans="2:53" ht="16.5" customHeight="1">
      <c r="B1662" s="398" t="s">
        <v>11999</v>
      </c>
      <c r="C1662" s="381" t="s">
        <v>12000</v>
      </c>
      <c r="D1662" s="383">
        <v>1570</v>
      </c>
      <c r="E1662" s="382" t="s">
        <v>11530</v>
      </c>
      <c r="F1662" s="369" t="s">
        <v>12001</v>
      </c>
      <c r="G1662" s="385" t="s">
        <v>11530</v>
      </c>
      <c r="H1662" s="386"/>
      <c r="I1662" s="384" t="s">
        <v>327</v>
      </c>
      <c r="J1662" s="367" t="s">
        <v>107</v>
      </c>
      <c r="K1662" s="366" t="s">
        <v>84</v>
      </c>
      <c r="L1662" s="387">
        <v>9</v>
      </c>
      <c r="M1662" s="388" t="s">
        <v>12003</v>
      </c>
      <c r="N1662" s="389">
        <v>800</v>
      </c>
      <c r="O1662" s="390" t="s">
        <v>1350</v>
      </c>
      <c r="P1662" s="373" t="s">
        <v>1350</v>
      </c>
      <c r="Q1662" s="372" t="s">
        <v>3638</v>
      </c>
      <c r="R1662" s="374">
        <v>40</v>
      </c>
      <c r="S1662" s="375">
        <v>30</v>
      </c>
      <c r="T1662" s="392">
        <v>30</v>
      </c>
      <c r="U1662" s="391" t="s">
        <v>12001</v>
      </c>
      <c r="V1662" s="376">
        <v>113.89260570260409</v>
      </c>
      <c r="W1662" s="378">
        <v>115.31068772009797</v>
      </c>
      <c r="X1662" s="377">
        <v>57.923353288648968</v>
      </c>
      <c r="Y1662" s="387" t="s">
        <v>633</v>
      </c>
      <c r="Z1662" s="395" t="s">
        <v>4557</v>
      </c>
      <c r="AA1662" s="380">
        <v>190</v>
      </c>
      <c r="AB1662" s="379" t="s">
        <v>3630</v>
      </c>
      <c r="AC1662" s="380">
        <v>10</v>
      </c>
      <c r="AD1662" s="379" t="s">
        <v>3630</v>
      </c>
      <c r="AE1662" s="394">
        <v>0</v>
      </c>
      <c r="AF1662" s="396">
        <v>0</v>
      </c>
      <c r="AG1662" s="393">
        <v>0</v>
      </c>
      <c r="AH1662" s="397" t="s">
        <v>633</v>
      </c>
      <c r="AL1662" s="525" t="s">
        <v>17618</v>
      </c>
      <c r="AM1662" s="513" t="s">
        <v>83</v>
      </c>
      <c r="AN1662" s="508">
        <v>100</v>
      </c>
      <c r="AO1662" s="514">
        <v>1570</v>
      </c>
      <c r="AP1662" s="498">
        <v>1570</v>
      </c>
      <c r="AQ1662" s="515">
        <v>0</v>
      </c>
      <c r="AR1662" s="512" t="s">
        <v>17619</v>
      </c>
      <c r="BA1662" s="338" t="s">
        <v>12010</v>
      </c>
    </row>
    <row r="1663" spans="2:53" ht="16.5" customHeight="1">
      <c r="B1663" s="398" t="s">
        <v>12005</v>
      </c>
      <c r="C1663" s="381" t="s">
        <v>12006</v>
      </c>
      <c r="D1663" s="383">
        <v>1570</v>
      </c>
      <c r="E1663" s="382" t="s">
        <v>633</v>
      </c>
      <c r="F1663" s="369" t="s">
        <v>12007</v>
      </c>
      <c r="G1663" s="385" t="s">
        <v>12008</v>
      </c>
      <c r="H1663" s="386"/>
      <c r="I1663" s="384" t="s">
        <v>326</v>
      </c>
      <c r="J1663" s="367" t="s">
        <v>640</v>
      </c>
      <c r="K1663" s="366" t="s">
        <v>83</v>
      </c>
      <c r="L1663" s="387">
        <v>12</v>
      </c>
      <c r="M1663" s="388" t="s">
        <v>12009</v>
      </c>
      <c r="N1663" s="389">
        <v>500</v>
      </c>
      <c r="O1663" s="390" t="s">
        <v>1348</v>
      </c>
      <c r="P1663" s="373" t="s">
        <v>1349</v>
      </c>
      <c r="Q1663" s="372" t="s">
        <v>3638</v>
      </c>
      <c r="R1663" s="374">
        <v>30</v>
      </c>
      <c r="S1663" s="375">
        <v>40</v>
      </c>
      <c r="T1663" s="392">
        <v>30</v>
      </c>
      <c r="U1663" s="391" t="s">
        <v>12007</v>
      </c>
      <c r="V1663" s="376">
        <v>114.14952066992535</v>
      </c>
      <c r="W1663" s="378">
        <v>115.57008070933273</v>
      </c>
      <c r="X1663" s="377">
        <v>57.66019931037097</v>
      </c>
      <c r="Y1663" s="387">
        <v>56.989999999999995</v>
      </c>
      <c r="Z1663" s="395" t="s">
        <v>7853</v>
      </c>
      <c r="AA1663" s="380">
        <v>24</v>
      </c>
      <c r="AB1663" s="379" t="s">
        <v>3630</v>
      </c>
      <c r="AC1663" s="380">
        <v>5</v>
      </c>
      <c r="AD1663" s="379" t="s">
        <v>3630</v>
      </c>
      <c r="AE1663" s="394">
        <v>0</v>
      </c>
      <c r="AF1663" s="396">
        <v>0</v>
      </c>
      <c r="AG1663" s="393">
        <v>0</v>
      </c>
      <c r="AH1663" s="397" t="s">
        <v>633</v>
      </c>
      <c r="AL1663" s="525" t="s">
        <v>17620</v>
      </c>
      <c r="AM1663" s="513" t="s">
        <v>84</v>
      </c>
      <c r="AN1663" s="508">
        <v>100</v>
      </c>
      <c r="AO1663" s="514">
        <v>1570</v>
      </c>
      <c r="AP1663" s="498">
        <v>1065</v>
      </c>
      <c r="AQ1663" s="515">
        <v>505</v>
      </c>
      <c r="AR1663" s="512" t="s">
        <v>17621</v>
      </c>
      <c r="BA1663" s="338" t="s">
        <v>12017</v>
      </c>
    </row>
    <row r="1664" spans="2:53" ht="16.5" customHeight="1">
      <c r="B1664" s="398" t="s">
        <v>12011</v>
      </c>
      <c r="C1664" s="381" t="s">
        <v>12012</v>
      </c>
      <c r="D1664" s="383">
        <v>1570</v>
      </c>
      <c r="E1664" s="382" t="s">
        <v>11460</v>
      </c>
      <c r="F1664" s="369" t="s">
        <v>12013</v>
      </c>
      <c r="G1664" s="385" t="s">
        <v>11460</v>
      </c>
      <c r="H1664" s="386"/>
      <c r="I1664" s="384" t="s">
        <v>630</v>
      </c>
      <c r="J1664" s="367" t="s">
        <v>1097</v>
      </c>
      <c r="K1664" s="366" t="s">
        <v>84</v>
      </c>
      <c r="L1664" s="387">
        <v>147</v>
      </c>
      <c r="M1664" s="388" t="s">
        <v>12015</v>
      </c>
      <c r="N1664" s="389">
        <v>800</v>
      </c>
      <c r="O1664" s="390" t="s">
        <v>1348</v>
      </c>
      <c r="P1664" s="373" t="s">
        <v>1348</v>
      </c>
      <c r="Q1664" s="372" t="s">
        <v>3638</v>
      </c>
      <c r="R1664" s="374">
        <v>25</v>
      </c>
      <c r="S1664" s="375">
        <v>25</v>
      </c>
      <c r="T1664" s="392">
        <v>25</v>
      </c>
      <c r="U1664" s="391" t="s">
        <v>12013</v>
      </c>
      <c r="V1664" s="376">
        <v>113.87468736081337</v>
      </c>
      <c r="W1664" s="378">
        <v>115.29382339841258</v>
      </c>
      <c r="X1664" s="377">
        <v>57.915744620387024</v>
      </c>
      <c r="Y1664" s="387" t="s">
        <v>633</v>
      </c>
      <c r="Z1664" s="395" t="s">
        <v>4557</v>
      </c>
      <c r="AA1664" s="380">
        <v>192</v>
      </c>
      <c r="AB1664" s="379" t="s">
        <v>3630</v>
      </c>
      <c r="AC1664" s="380">
        <v>0</v>
      </c>
      <c r="AD1664" s="379" t="s">
        <v>3630</v>
      </c>
      <c r="AE1664" s="394">
        <v>0</v>
      </c>
      <c r="AF1664" s="396">
        <v>0</v>
      </c>
      <c r="AG1664" s="393">
        <v>0</v>
      </c>
      <c r="AH1664" s="397" t="s">
        <v>12016</v>
      </c>
      <c r="AL1664" s="525" t="s">
        <v>17622</v>
      </c>
      <c r="AM1664" s="513" t="s">
        <v>84</v>
      </c>
      <c r="AN1664" s="508">
        <v>100</v>
      </c>
      <c r="AO1664" s="514">
        <v>1570</v>
      </c>
      <c r="AP1664" s="498">
        <v>1065</v>
      </c>
      <c r="AQ1664" s="515">
        <v>505</v>
      </c>
      <c r="AR1664" s="512" t="s">
        <v>17623</v>
      </c>
      <c r="BA1664" s="338" t="s">
        <v>12024</v>
      </c>
    </row>
    <row r="1665" spans="2:53" ht="16.5" customHeight="1">
      <c r="B1665" s="398" t="s">
        <v>12018</v>
      </c>
      <c r="C1665" s="381" t="s">
        <v>12019</v>
      </c>
      <c r="D1665" s="383">
        <v>1570</v>
      </c>
      <c r="E1665" s="382" t="s">
        <v>12020</v>
      </c>
      <c r="F1665" s="369" t="s">
        <v>12021</v>
      </c>
      <c r="G1665" s="385" t="s">
        <v>12020</v>
      </c>
      <c r="H1665" s="386"/>
      <c r="I1665" s="384" t="s">
        <v>625</v>
      </c>
      <c r="J1665" s="367" t="s">
        <v>1097</v>
      </c>
      <c r="K1665" s="366" t="s">
        <v>84</v>
      </c>
      <c r="L1665" s="387">
        <v>189</v>
      </c>
      <c r="M1665" s="388" t="s">
        <v>12023</v>
      </c>
      <c r="N1665" s="389">
        <v>1000</v>
      </c>
      <c r="O1665" s="390" t="s">
        <v>1350</v>
      </c>
      <c r="P1665" s="373" t="s">
        <v>1350</v>
      </c>
      <c r="Q1665" s="372" t="s">
        <v>3638</v>
      </c>
      <c r="R1665" s="374">
        <v>30</v>
      </c>
      <c r="S1665" s="375">
        <v>30</v>
      </c>
      <c r="T1665" s="392">
        <v>20</v>
      </c>
      <c r="U1665" s="391" t="s">
        <v>12021</v>
      </c>
      <c r="V1665" s="376">
        <v>113.85703388643252</v>
      </c>
      <c r="W1665" s="378">
        <v>115.27720836370119</v>
      </c>
      <c r="X1665" s="377">
        <v>57.907878874933132</v>
      </c>
      <c r="Y1665" s="387" t="s">
        <v>633</v>
      </c>
      <c r="Z1665" s="395" t="s">
        <v>4557</v>
      </c>
      <c r="AA1665" s="380">
        <v>195</v>
      </c>
      <c r="AB1665" s="379" t="s">
        <v>3630</v>
      </c>
      <c r="AC1665" s="380">
        <v>0</v>
      </c>
      <c r="AD1665" s="379" t="s">
        <v>3630</v>
      </c>
      <c r="AE1665" s="394">
        <v>0</v>
      </c>
      <c r="AF1665" s="396">
        <v>0</v>
      </c>
      <c r="AG1665" s="393">
        <v>0</v>
      </c>
      <c r="AH1665" s="397" t="s">
        <v>633</v>
      </c>
      <c r="AL1665" s="525" t="s">
        <v>17624</v>
      </c>
      <c r="AM1665" s="513" t="s">
        <v>84</v>
      </c>
      <c r="AN1665" s="508">
        <v>100</v>
      </c>
      <c r="AO1665" s="514">
        <v>1570</v>
      </c>
      <c r="AP1665" s="498">
        <v>1065</v>
      </c>
      <c r="AQ1665" s="515">
        <v>505</v>
      </c>
      <c r="AR1665" s="512" t="s">
        <v>17625</v>
      </c>
      <c r="BA1665" s="338" t="s">
        <v>12030</v>
      </c>
    </row>
    <row r="1666" spans="2:53" ht="16.5" customHeight="1">
      <c r="B1666" s="398" t="s">
        <v>12025</v>
      </c>
      <c r="C1666" s="381" t="s">
        <v>12026</v>
      </c>
      <c r="D1666" s="383">
        <v>1570</v>
      </c>
      <c r="E1666" s="382" t="s">
        <v>12027</v>
      </c>
      <c r="F1666" s="369" t="s">
        <v>12028</v>
      </c>
      <c r="G1666" s="385" t="s">
        <v>12027</v>
      </c>
      <c r="H1666" s="386"/>
      <c r="I1666" s="384" t="s">
        <v>332</v>
      </c>
      <c r="J1666" s="367" t="s">
        <v>124</v>
      </c>
      <c r="K1666" s="366" t="s">
        <v>84</v>
      </c>
      <c r="L1666" s="387">
        <v>5</v>
      </c>
      <c r="M1666" s="388" t="s">
        <v>12029</v>
      </c>
      <c r="N1666" s="389">
        <v>300</v>
      </c>
      <c r="O1666" s="390" t="s">
        <v>1348</v>
      </c>
      <c r="P1666" s="373" t="s">
        <v>1348</v>
      </c>
      <c r="Q1666" s="372" t="s">
        <v>3638</v>
      </c>
      <c r="R1666" s="374">
        <v>45</v>
      </c>
      <c r="S1666" s="375">
        <v>25</v>
      </c>
      <c r="T1666" s="392">
        <v>30</v>
      </c>
      <c r="U1666" s="391" t="s">
        <v>12028</v>
      </c>
      <c r="V1666" s="376">
        <v>113.83034266082095</v>
      </c>
      <c r="W1666" s="378">
        <v>115.25208721018443</v>
      </c>
      <c r="X1666" s="377">
        <v>57.893785064497315</v>
      </c>
      <c r="Y1666" s="387" t="s">
        <v>633</v>
      </c>
      <c r="Z1666" s="395" t="s">
        <v>4557</v>
      </c>
      <c r="AA1666" s="380">
        <v>-2</v>
      </c>
      <c r="AB1666" s="379" t="s">
        <v>3630</v>
      </c>
      <c r="AC1666" s="380">
        <v>0</v>
      </c>
      <c r="AD1666" s="379" t="s">
        <v>3630</v>
      </c>
      <c r="AE1666" s="394">
        <v>0</v>
      </c>
      <c r="AF1666" s="396">
        <v>0</v>
      </c>
      <c r="AG1666" s="393">
        <v>0</v>
      </c>
      <c r="AH1666" s="397" t="s">
        <v>633</v>
      </c>
      <c r="AL1666" s="525" t="s">
        <v>17626</v>
      </c>
      <c r="AM1666" s="513" t="s">
        <v>84</v>
      </c>
      <c r="AN1666" s="508">
        <v>100</v>
      </c>
      <c r="AO1666" s="514">
        <v>1570</v>
      </c>
      <c r="AP1666" s="498">
        <v>1065</v>
      </c>
      <c r="AQ1666" s="515">
        <v>505</v>
      </c>
      <c r="AR1666" s="512" t="s">
        <v>17627</v>
      </c>
      <c r="BA1666" s="338" t="s">
        <v>12036</v>
      </c>
    </row>
    <row r="1667" spans="2:53" ht="16.5" customHeight="1">
      <c r="B1667" s="398" t="s">
        <v>12031</v>
      </c>
      <c r="C1667" s="381" t="s">
        <v>12032</v>
      </c>
      <c r="D1667" s="383">
        <v>1570</v>
      </c>
      <c r="E1667" s="382" t="s">
        <v>12033</v>
      </c>
      <c r="F1667" s="369" t="s">
        <v>12034</v>
      </c>
      <c r="G1667" s="385" t="s">
        <v>12033</v>
      </c>
      <c r="H1667" s="386"/>
      <c r="I1667" s="384" t="s">
        <v>330</v>
      </c>
      <c r="J1667" s="367" t="s">
        <v>807</v>
      </c>
      <c r="K1667" s="366" t="s">
        <v>84</v>
      </c>
      <c r="L1667" s="387">
        <v>4</v>
      </c>
      <c r="M1667" s="388" t="s">
        <v>12035</v>
      </c>
      <c r="N1667" s="389">
        <v>200</v>
      </c>
      <c r="O1667" s="390" t="s">
        <v>1350</v>
      </c>
      <c r="P1667" s="373" t="s">
        <v>1350</v>
      </c>
      <c r="Q1667" s="372" t="s">
        <v>3638</v>
      </c>
      <c r="R1667" s="374">
        <v>30</v>
      </c>
      <c r="S1667" s="375">
        <v>20</v>
      </c>
      <c r="T1667" s="392">
        <v>30</v>
      </c>
      <c r="U1667" s="391" t="s">
        <v>12034</v>
      </c>
      <c r="V1667" s="376">
        <v>113.82775378847801</v>
      </c>
      <c r="W1667" s="378">
        <v>115.24965062444988</v>
      </c>
      <c r="X1667" s="377">
        <v>57.891297793536069</v>
      </c>
      <c r="Y1667" s="387" t="s">
        <v>633</v>
      </c>
      <c r="Z1667" s="395" t="s">
        <v>7853</v>
      </c>
      <c r="AA1667" s="380">
        <v>36</v>
      </c>
      <c r="AB1667" s="379" t="s">
        <v>3630</v>
      </c>
      <c r="AC1667" s="380">
        <v>0</v>
      </c>
      <c r="AD1667" s="379" t="s">
        <v>3630</v>
      </c>
      <c r="AE1667" s="394">
        <v>0</v>
      </c>
      <c r="AF1667" s="396">
        <v>0</v>
      </c>
      <c r="AG1667" s="393">
        <v>0</v>
      </c>
      <c r="AH1667" s="397" t="s">
        <v>633</v>
      </c>
      <c r="AL1667" s="525" t="s">
        <v>17628</v>
      </c>
      <c r="AM1667" s="513" t="s">
        <v>83</v>
      </c>
      <c r="AN1667" s="508">
        <v>100</v>
      </c>
      <c r="AO1667" s="514">
        <v>1570</v>
      </c>
      <c r="AP1667" s="498">
        <v>1570</v>
      </c>
      <c r="AQ1667" s="515">
        <v>0</v>
      </c>
      <c r="AR1667" s="512" t="s">
        <v>17629</v>
      </c>
      <c r="BA1667" s="338" t="s">
        <v>12042</v>
      </c>
    </row>
    <row r="1668" spans="2:53" ht="16.5" customHeight="1">
      <c r="B1668" s="398" t="s">
        <v>12037</v>
      </c>
      <c r="C1668" s="381" t="s">
        <v>12038</v>
      </c>
      <c r="D1668" s="383">
        <v>1570</v>
      </c>
      <c r="E1668" s="382" t="s">
        <v>633</v>
      </c>
      <c r="F1668" s="369" t="s">
        <v>12039</v>
      </c>
      <c r="G1668" s="385" t="s">
        <v>12040</v>
      </c>
      <c r="H1668" s="386"/>
      <c r="I1668" s="384" t="s">
        <v>330</v>
      </c>
      <c r="J1668" s="367" t="s">
        <v>966</v>
      </c>
      <c r="K1668" s="366" t="s">
        <v>83</v>
      </c>
      <c r="L1668" s="387">
        <v>4</v>
      </c>
      <c r="M1668" s="388" t="s">
        <v>12041</v>
      </c>
      <c r="N1668" s="389">
        <v>200</v>
      </c>
      <c r="O1668" s="390" t="s">
        <v>1350</v>
      </c>
      <c r="P1668" s="373" t="s">
        <v>1350</v>
      </c>
      <c r="Q1668" s="372" t="s">
        <v>3638</v>
      </c>
      <c r="R1668" s="374">
        <v>20</v>
      </c>
      <c r="S1668" s="375">
        <v>30</v>
      </c>
      <c r="T1668" s="392">
        <v>30</v>
      </c>
      <c r="U1668" s="391" t="s">
        <v>12039</v>
      </c>
      <c r="V1668" s="376">
        <v>114.08196825553091</v>
      </c>
      <c r="W1668" s="378">
        <v>115.49855462350331</v>
      </c>
      <c r="X1668" s="377">
        <v>57.624738560482882</v>
      </c>
      <c r="Y1668" s="387" t="s">
        <v>633</v>
      </c>
      <c r="Z1668" s="395" t="s">
        <v>7853</v>
      </c>
      <c r="AA1668" s="380">
        <v>36</v>
      </c>
      <c r="AB1668" s="379" t="s">
        <v>3630</v>
      </c>
      <c r="AC1668" s="380">
        <v>0</v>
      </c>
      <c r="AD1668" s="379" t="s">
        <v>3630</v>
      </c>
      <c r="AE1668" s="394">
        <v>0</v>
      </c>
      <c r="AF1668" s="396">
        <v>0</v>
      </c>
      <c r="AG1668" s="393">
        <v>0</v>
      </c>
      <c r="AH1668" s="397" t="s">
        <v>633</v>
      </c>
      <c r="AL1668" s="525" t="s">
        <v>17630</v>
      </c>
      <c r="AM1668" s="513" t="s">
        <v>83</v>
      </c>
      <c r="AN1668" s="508">
        <v>100</v>
      </c>
      <c r="AO1668" s="514">
        <v>1570</v>
      </c>
      <c r="AP1668" s="498">
        <v>1570</v>
      </c>
      <c r="AQ1668" s="515">
        <v>0</v>
      </c>
      <c r="AR1668" s="512" t="s">
        <v>17629</v>
      </c>
      <c r="BA1668" s="338" t="s">
        <v>12043</v>
      </c>
    </row>
    <row r="1669" spans="2:53" ht="16.5" customHeight="1">
      <c r="B1669" s="398" t="s">
        <v>12037</v>
      </c>
      <c r="C1669" s="381" t="s">
        <v>12038</v>
      </c>
      <c r="D1669" s="383">
        <v>1570</v>
      </c>
      <c r="E1669" s="382" t="s">
        <v>633</v>
      </c>
      <c r="F1669" s="369" t="s">
        <v>12039</v>
      </c>
      <c r="G1669" s="385" t="s">
        <v>12040</v>
      </c>
      <c r="H1669" s="386"/>
      <c r="I1669" s="384" t="s">
        <v>330</v>
      </c>
      <c r="J1669" s="367" t="s">
        <v>382</v>
      </c>
      <c r="K1669" s="366" t="s">
        <v>83</v>
      </c>
      <c r="L1669" s="387">
        <v>27</v>
      </c>
      <c r="M1669" s="388" t="s">
        <v>12041</v>
      </c>
      <c r="N1669" s="389">
        <v>200</v>
      </c>
      <c r="O1669" s="390" t="s">
        <v>1350</v>
      </c>
      <c r="P1669" s="373" t="s">
        <v>1350</v>
      </c>
      <c r="Q1669" s="372" t="s">
        <v>3638</v>
      </c>
      <c r="R1669" s="374">
        <v>20</v>
      </c>
      <c r="S1669" s="375">
        <v>30</v>
      </c>
      <c r="T1669" s="392">
        <v>30</v>
      </c>
      <c r="U1669" s="391" t="s">
        <v>12039</v>
      </c>
      <c r="V1669" s="376">
        <v>114.08196825553091</v>
      </c>
      <c r="W1669" s="378">
        <v>115.49855462350331</v>
      </c>
      <c r="X1669" s="377">
        <v>57.624738560482882</v>
      </c>
      <c r="Y1669" s="387" t="s">
        <v>633</v>
      </c>
      <c r="Z1669" s="395" t="s">
        <v>7853</v>
      </c>
      <c r="AA1669" s="380">
        <v>36</v>
      </c>
      <c r="AB1669" s="379" t="s">
        <v>3630</v>
      </c>
      <c r="AC1669" s="380">
        <v>0</v>
      </c>
      <c r="AD1669" s="379" t="s">
        <v>3630</v>
      </c>
      <c r="AE1669" s="394">
        <v>0</v>
      </c>
      <c r="AF1669" s="396">
        <v>0</v>
      </c>
      <c r="AG1669" s="393">
        <v>0</v>
      </c>
      <c r="AH1669" s="397" t="s">
        <v>633</v>
      </c>
      <c r="AL1669" s="525" t="s">
        <v>17631</v>
      </c>
      <c r="AM1669" s="513" t="s">
        <v>84</v>
      </c>
      <c r="AN1669" s="508">
        <v>100</v>
      </c>
      <c r="AO1669" s="514">
        <v>1570</v>
      </c>
      <c r="AP1669" s="498">
        <v>1065</v>
      </c>
      <c r="AQ1669" s="515">
        <v>505</v>
      </c>
      <c r="AR1669" s="512" t="s">
        <v>17632</v>
      </c>
      <c r="BA1669" s="338" t="s">
        <v>12048</v>
      </c>
    </row>
    <row r="1670" spans="2:53" ht="16.5" customHeight="1">
      <c r="B1670" s="398" t="s">
        <v>12044</v>
      </c>
      <c r="C1670" s="381" t="s">
        <v>12045</v>
      </c>
      <c r="D1670" s="383">
        <v>1570</v>
      </c>
      <c r="E1670" s="382" t="s">
        <v>633</v>
      </c>
      <c r="F1670" s="369" t="s">
        <v>12046</v>
      </c>
      <c r="G1670" s="385" t="s">
        <v>11712</v>
      </c>
      <c r="H1670" s="386"/>
      <c r="I1670" s="384" t="s">
        <v>330</v>
      </c>
      <c r="J1670" s="367" t="s">
        <v>151</v>
      </c>
      <c r="K1670" s="366" t="s">
        <v>84</v>
      </c>
      <c r="L1670" s="387">
        <v>15</v>
      </c>
      <c r="M1670" s="388" t="s">
        <v>12047</v>
      </c>
      <c r="N1670" s="389">
        <v>200</v>
      </c>
      <c r="O1670" s="390" t="s">
        <v>1350</v>
      </c>
      <c r="P1670" s="373" t="s">
        <v>1350</v>
      </c>
      <c r="Q1670" s="372" t="s">
        <v>3638</v>
      </c>
      <c r="R1670" s="374">
        <v>25</v>
      </c>
      <c r="S1670" s="375">
        <v>25</v>
      </c>
      <c r="T1670" s="392">
        <v>30</v>
      </c>
      <c r="U1670" s="391" t="s">
        <v>12046</v>
      </c>
      <c r="V1670" s="376">
        <v>114.05487862805201</v>
      </c>
      <c r="W1670" s="378">
        <v>115.46987148852565</v>
      </c>
      <c r="X1670" s="377">
        <v>57.60762494171118</v>
      </c>
      <c r="Y1670" s="387" t="s">
        <v>633</v>
      </c>
      <c r="Z1670" s="395" t="s">
        <v>7853</v>
      </c>
      <c r="AA1670" s="380">
        <v>36</v>
      </c>
      <c r="AB1670" s="379" t="s">
        <v>3630</v>
      </c>
      <c r="AC1670" s="380">
        <v>0</v>
      </c>
      <c r="AD1670" s="379" t="s">
        <v>3630</v>
      </c>
      <c r="AE1670" s="394">
        <v>0</v>
      </c>
      <c r="AF1670" s="396">
        <v>10</v>
      </c>
      <c r="AG1670" s="393">
        <v>0</v>
      </c>
      <c r="AH1670" s="397" t="s">
        <v>11245</v>
      </c>
      <c r="AL1670" s="525" t="s">
        <v>17633</v>
      </c>
      <c r="AM1670" s="513" t="s">
        <v>84</v>
      </c>
      <c r="AN1670" s="508">
        <v>100</v>
      </c>
      <c r="AO1670" s="514">
        <v>1570</v>
      </c>
      <c r="AP1670" s="498">
        <v>1064</v>
      </c>
      <c r="AQ1670" s="515">
        <v>506</v>
      </c>
      <c r="AR1670" s="512" t="s">
        <v>17634</v>
      </c>
      <c r="BA1670" s="338" t="s">
        <v>12053</v>
      </c>
    </row>
    <row r="1671" spans="2:53" ht="16.5" customHeight="1">
      <c r="B1671" s="398" t="s">
        <v>12049</v>
      </c>
      <c r="C1671" s="381" t="s">
        <v>12050</v>
      </c>
      <c r="D1671" s="383">
        <v>1570</v>
      </c>
      <c r="E1671" s="382" t="s">
        <v>11726</v>
      </c>
      <c r="F1671" s="369" t="s">
        <v>12051</v>
      </c>
      <c r="G1671" s="385" t="s">
        <v>11726</v>
      </c>
      <c r="H1671" s="386"/>
      <c r="I1671" s="384" t="s">
        <v>332</v>
      </c>
      <c r="J1671" s="367" t="s">
        <v>1472</v>
      </c>
      <c r="K1671" s="366" t="s">
        <v>84</v>
      </c>
      <c r="L1671" s="387">
        <v>6</v>
      </c>
      <c r="M1671" s="388" t="s">
        <v>12052</v>
      </c>
      <c r="N1671" s="389">
        <v>300</v>
      </c>
      <c r="O1671" s="390" t="s">
        <v>1348</v>
      </c>
      <c r="P1671" s="373" t="s">
        <v>1348</v>
      </c>
      <c r="Q1671" s="372" t="s">
        <v>3638</v>
      </c>
      <c r="R1671" s="374">
        <v>45</v>
      </c>
      <c r="S1671" s="375">
        <v>25</v>
      </c>
      <c r="T1671" s="392">
        <v>30</v>
      </c>
      <c r="U1671" s="391" t="s">
        <v>12051</v>
      </c>
      <c r="V1671" s="376">
        <v>113.75502885720682</v>
      </c>
      <c r="W1671" s="378">
        <v>115.1812036303123</v>
      </c>
      <c r="X1671" s="377">
        <v>57.856883756240435</v>
      </c>
      <c r="Y1671" s="387" t="s">
        <v>633</v>
      </c>
      <c r="Z1671" s="395" t="s">
        <v>4557</v>
      </c>
      <c r="AA1671" s="380">
        <v>-2</v>
      </c>
      <c r="AB1671" s="379" t="s">
        <v>3630</v>
      </c>
      <c r="AC1671" s="380">
        <v>0</v>
      </c>
      <c r="AD1671" s="379" t="s">
        <v>3630</v>
      </c>
      <c r="AE1671" s="394">
        <v>0</v>
      </c>
      <c r="AF1671" s="396">
        <v>0</v>
      </c>
      <c r="AG1671" s="393">
        <v>0</v>
      </c>
      <c r="AH1671" s="397" t="s">
        <v>633</v>
      </c>
      <c r="AL1671" s="525" t="s">
        <v>17635</v>
      </c>
      <c r="AM1671" s="513" t="s">
        <v>84</v>
      </c>
      <c r="AN1671" s="508">
        <v>100</v>
      </c>
      <c r="AO1671" s="514">
        <v>1570</v>
      </c>
      <c r="AP1671" s="498">
        <v>1064</v>
      </c>
      <c r="AQ1671" s="515">
        <v>506</v>
      </c>
      <c r="AR1671" s="512" t="s">
        <v>17634</v>
      </c>
      <c r="BA1671" s="338" t="s">
        <v>12054</v>
      </c>
    </row>
    <row r="1672" spans="2:53" ht="16.5" customHeight="1">
      <c r="B1672" s="398" t="s">
        <v>12049</v>
      </c>
      <c r="C1672" s="381" t="s">
        <v>12050</v>
      </c>
      <c r="D1672" s="383">
        <v>1570</v>
      </c>
      <c r="E1672" s="382" t="s">
        <v>11726</v>
      </c>
      <c r="F1672" s="369" t="s">
        <v>12051</v>
      </c>
      <c r="G1672" s="385" t="s">
        <v>11726</v>
      </c>
      <c r="H1672" s="386"/>
      <c r="I1672" s="384" t="s">
        <v>324</v>
      </c>
      <c r="J1672" s="367" t="s">
        <v>1006</v>
      </c>
      <c r="K1672" s="366" t="s">
        <v>84</v>
      </c>
      <c r="L1672" s="387">
        <v>10</v>
      </c>
      <c r="M1672" s="388" t="s">
        <v>5325</v>
      </c>
      <c r="N1672" s="389">
        <v>1000</v>
      </c>
      <c r="O1672" s="390" t="s">
        <v>1348</v>
      </c>
      <c r="P1672" s="373" t="s">
        <v>1348</v>
      </c>
      <c r="Q1672" s="372" t="s">
        <v>3638</v>
      </c>
      <c r="R1672" s="374">
        <v>30</v>
      </c>
      <c r="S1672" s="375">
        <v>25</v>
      </c>
      <c r="T1672" s="392">
        <v>25</v>
      </c>
      <c r="U1672" s="391" t="s">
        <v>12051</v>
      </c>
      <c r="V1672" s="376">
        <v>113.75383888202589</v>
      </c>
      <c r="W1672" s="378">
        <v>115.18008365367142</v>
      </c>
      <c r="X1672" s="377">
        <v>57.858038732151336</v>
      </c>
      <c r="Y1672" s="387" t="s">
        <v>633</v>
      </c>
      <c r="Z1672" s="395" t="s">
        <v>4557</v>
      </c>
      <c r="AA1672" s="380">
        <v>198</v>
      </c>
      <c r="AB1672" s="379" t="s">
        <v>3630</v>
      </c>
      <c r="AC1672" s="380">
        <v>10</v>
      </c>
      <c r="AD1672" s="379" t="s">
        <v>3630</v>
      </c>
      <c r="AE1672" s="394">
        <v>0</v>
      </c>
      <c r="AF1672" s="396">
        <v>0</v>
      </c>
      <c r="AG1672" s="393">
        <v>0</v>
      </c>
      <c r="AH1672" s="397" t="s">
        <v>633</v>
      </c>
      <c r="AL1672" s="525" t="s">
        <v>17636</v>
      </c>
      <c r="AM1672" s="513" t="s">
        <v>83</v>
      </c>
      <c r="AN1672" s="508">
        <v>100</v>
      </c>
      <c r="AO1672" s="514">
        <v>1570</v>
      </c>
      <c r="AP1672" s="498">
        <v>1570</v>
      </c>
      <c r="AQ1672" s="515">
        <v>0</v>
      </c>
      <c r="AR1672" s="512" t="s">
        <v>17637</v>
      </c>
      <c r="BA1672" s="338" t="s">
        <v>12059</v>
      </c>
    </row>
    <row r="1673" spans="2:53" ht="16.5" customHeight="1">
      <c r="B1673" s="398" t="s">
        <v>12055</v>
      </c>
      <c r="C1673" s="381" t="s">
        <v>12056</v>
      </c>
      <c r="D1673" s="383">
        <v>1570</v>
      </c>
      <c r="E1673" s="382" t="s">
        <v>633</v>
      </c>
      <c r="F1673" s="369" t="s">
        <v>11950</v>
      </c>
      <c r="G1673" s="385" t="s">
        <v>12057</v>
      </c>
      <c r="H1673" s="386"/>
      <c r="I1673" s="384" t="s">
        <v>326</v>
      </c>
      <c r="J1673" s="367" t="s">
        <v>71</v>
      </c>
      <c r="K1673" s="366" t="s">
        <v>83</v>
      </c>
      <c r="L1673" s="387">
        <v>14</v>
      </c>
      <c r="M1673" s="388" t="s">
        <v>12058</v>
      </c>
      <c r="N1673" s="389">
        <v>500</v>
      </c>
      <c r="O1673" s="390" t="s">
        <v>1348</v>
      </c>
      <c r="P1673" s="373" t="s">
        <v>1349</v>
      </c>
      <c r="Q1673" s="372" t="s">
        <v>3638</v>
      </c>
      <c r="R1673" s="374">
        <v>30</v>
      </c>
      <c r="S1673" s="375">
        <v>40</v>
      </c>
      <c r="T1673" s="392">
        <v>30</v>
      </c>
      <c r="U1673" s="391" t="s">
        <v>11950</v>
      </c>
      <c r="V1673" s="376">
        <v>113.98742086316051</v>
      </c>
      <c r="W1673" s="378">
        <v>115.39992551826872</v>
      </c>
      <c r="X1673" s="377">
        <v>57.576326809285398</v>
      </c>
      <c r="Y1673" s="387">
        <v>56.85</v>
      </c>
      <c r="Z1673" s="395" t="s">
        <v>7853</v>
      </c>
      <c r="AA1673" s="380">
        <v>24</v>
      </c>
      <c r="AB1673" s="379" t="s">
        <v>3630</v>
      </c>
      <c r="AC1673" s="380">
        <v>5</v>
      </c>
      <c r="AD1673" s="379" t="s">
        <v>3630</v>
      </c>
      <c r="AE1673" s="394">
        <v>0</v>
      </c>
      <c r="AF1673" s="396">
        <v>0</v>
      </c>
      <c r="AG1673" s="393">
        <v>0</v>
      </c>
      <c r="AH1673" s="397" t="s">
        <v>633</v>
      </c>
      <c r="AL1673" s="525" t="s">
        <v>17638</v>
      </c>
      <c r="AM1673" s="513" t="s">
        <v>84</v>
      </c>
      <c r="AN1673" s="508">
        <v>100</v>
      </c>
      <c r="AO1673" s="514">
        <v>1570</v>
      </c>
      <c r="AP1673" s="498">
        <v>1066</v>
      </c>
      <c r="AQ1673" s="515">
        <v>504</v>
      </c>
      <c r="AR1673" s="512" t="s">
        <v>17639</v>
      </c>
      <c r="BA1673" s="338" t="s">
        <v>12067</v>
      </c>
    </row>
    <row r="1674" spans="2:53" ht="16.5" customHeight="1">
      <c r="B1674" s="398" t="s">
        <v>12060</v>
      </c>
      <c r="C1674" s="381" t="s">
        <v>12061</v>
      </c>
      <c r="D1674" s="383">
        <v>1570</v>
      </c>
      <c r="E1674" s="382" t="s">
        <v>12062</v>
      </c>
      <c r="F1674" s="369" t="s">
        <v>12063</v>
      </c>
      <c r="G1674" s="385" t="s">
        <v>12064</v>
      </c>
      <c r="H1674" s="386"/>
      <c r="I1674" s="384" t="s">
        <v>342</v>
      </c>
      <c r="J1674" s="367" t="s">
        <v>75</v>
      </c>
      <c r="K1674" s="366" t="s">
        <v>84</v>
      </c>
      <c r="L1674" s="387">
        <v>16</v>
      </c>
      <c r="M1674" s="388" t="s">
        <v>12066</v>
      </c>
      <c r="N1674" s="389">
        <v>1000</v>
      </c>
      <c r="O1674" s="390" t="s">
        <v>1182</v>
      </c>
      <c r="P1674" s="373" t="s">
        <v>1182</v>
      </c>
      <c r="Q1674" s="372" t="s">
        <v>3814</v>
      </c>
      <c r="R1674" s="374">
        <v>30</v>
      </c>
      <c r="S1674" s="375">
        <v>20</v>
      </c>
      <c r="T1674" s="392">
        <v>20</v>
      </c>
      <c r="U1674" s="391" t="s">
        <v>12063</v>
      </c>
      <c r="V1674" s="376">
        <v>113.96428571428572</v>
      </c>
      <c r="W1674" s="378">
        <v>115.37815126050421</v>
      </c>
      <c r="X1674" s="377">
        <v>57.958781512605029</v>
      </c>
      <c r="Y1674" s="387" t="s">
        <v>633</v>
      </c>
      <c r="Z1674" s="395" t="s">
        <v>4557</v>
      </c>
      <c r="AA1674" s="380">
        <v>291</v>
      </c>
      <c r="AB1674" s="379" t="s">
        <v>3630</v>
      </c>
      <c r="AC1674" s="380">
        <v>3</v>
      </c>
      <c r="AD1674" s="379" t="s">
        <v>3630</v>
      </c>
      <c r="AE1674" s="394">
        <v>0</v>
      </c>
      <c r="AF1674" s="396">
        <v>0</v>
      </c>
      <c r="AG1674" s="393">
        <v>0</v>
      </c>
      <c r="AH1674" s="397" t="s">
        <v>633</v>
      </c>
      <c r="AL1674" s="525" t="s">
        <v>17640</v>
      </c>
      <c r="AM1674" s="513" t="s">
        <v>84</v>
      </c>
      <c r="AN1674" s="508">
        <v>100</v>
      </c>
      <c r="AO1674" s="514">
        <v>1570</v>
      </c>
      <c r="AP1674" s="498">
        <v>1064</v>
      </c>
      <c r="AQ1674" s="515">
        <v>506</v>
      </c>
      <c r="AR1674" s="512" t="s">
        <v>17641</v>
      </c>
      <c r="BA1674" s="338" t="s">
        <v>12074</v>
      </c>
    </row>
    <row r="1675" spans="2:53" ht="16.5" customHeight="1">
      <c r="B1675" s="398" t="s">
        <v>12068</v>
      </c>
      <c r="C1675" s="381" t="s">
        <v>12069</v>
      </c>
      <c r="D1675" s="383">
        <v>1570</v>
      </c>
      <c r="E1675" s="382" t="s">
        <v>12070</v>
      </c>
      <c r="F1675" s="369" t="s">
        <v>12071</v>
      </c>
      <c r="G1675" s="385" t="s">
        <v>12070</v>
      </c>
      <c r="H1675" s="386"/>
      <c r="I1675" s="384" t="s">
        <v>329</v>
      </c>
      <c r="J1675" s="367" t="s">
        <v>104</v>
      </c>
      <c r="K1675" s="366" t="s">
        <v>84</v>
      </c>
      <c r="L1675" s="387">
        <v>4</v>
      </c>
      <c r="M1675" s="388" t="s">
        <v>12073</v>
      </c>
      <c r="N1675" s="389">
        <v>1000</v>
      </c>
      <c r="O1675" s="390" t="s">
        <v>1350</v>
      </c>
      <c r="P1675" s="373" t="s">
        <v>1350</v>
      </c>
      <c r="Q1675" s="372" t="s">
        <v>3638</v>
      </c>
      <c r="R1675" s="374">
        <v>30</v>
      </c>
      <c r="S1675" s="375">
        <v>25</v>
      </c>
      <c r="T1675" s="392">
        <v>25</v>
      </c>
      <c r="U1675" s="391" t="s">
        <v>12071</v>
      </c>
      <c r="V1675" s="376">
        <v>113.67718971460822</v>
      </c>
      <c r="W1675" s="378">
        <v>115.10794326080774</v>
      </c>
      <c r="X1675" s="377">
        <v>57.81743351229202</v>
      </c>
      <c r="Y1675" s="387" t="s">
        <v>633</v>
      </c>
      <c r="Z1675" s="395" t="s">
        <v>7853</v>
      </c>
      <c r="AA1675" s="380">
        <v>192</v>
      </c>
      <c r="AB1675" s="379" t="s">
        <v>3630</v>
      </c>
      <c r="AC1675" s="380">
        <v>0</v>
      </c>
      <c r="AD1675" s="379" t="s">
        <v>3630</v>
      </c>
      <c r="AE1675" s="394">
        <v>0</v>
      </c>
      <c r="AF1675" s="396">
        <v>0</v>
      </c>
      <c r="AG1675" s="393">
        <v>0</v>
      </c>
      <c r="AH1675" s="397" t="s">
        <v>633</v>
      </c>
      <c r="AL1675" s="525" t="s">
        <v>17642</v>
      </c>
      <c r="AM1675" s="513" t="s">
        <v>83</v>
      </c>
      <c r="AN1675" s="508">
        <v>100</v>
      </c>
      <c r="AO1675" s="514">
        <v>1570</v>
      </c>
      <c r="AP1675" s="498">
        <v>1570</v>
      </c>
      <c r="AQ1675" s="515">
        <v>0</v>
      </c>
      <c r="AR1675" s="512" t="s">
        <v>17643</v>
      </c>
      <c r="BA1675" s="338" t="s">
        <v>12079</v>
      </c>
    </row>
    <row r="1676" spans="2:53" ht="16.5" customHeight="1">
      <c r="B1676" s="398" t="s">
        <v>12075</v>
      </c>
      <c r="C1676" s="381" t="s">
        <v>12076</v>
      </c>
      <c r="D1676" s="383">
        <v>1570</v>
      </c>
      <c r="E1676" s="382" t="s">
        <v>633</v>
      </c>
      <c r="F1676" s="369" t="s">
        <v>12077</v>
      </c>
      <c r="G1676" s="385" t="s">
        <v>11599</v>
      </c>
      <c r="H1676" s="386"/>
      <c r="I1676" s="384" t="s">
        <v>330</v>
      </c>
      <c r="J1676" s="367" t="s">
        <v>493</v>
      </c>
      <c r="K1676" s="366" t="s">
        <v>83</v>
      </c>
      <c r="L1676" s="387">
        <v>22</v>
      </c>
      <c r="M1676" s="388" t="s">
        <v>12078</v>
      </c>
      <c r="N1676" s="389">
        <v>200</v>
      </c>
      <c r="O1676" s="390" t="s">
        <v>1350</v>
      </c>
      <c r="P1676" s="373" t="s">
        <v>1350</v>
      </c>
      <c r="Q1676" s="372" t="s">
        <v>3638</v>
      </c>
      <c r="R1676" s="374">
        <v>20</v>
      </c>
      <c r="S1676" s="375">
        <v>30</v>
      </c>
      <c r="T1676" s="392">
        <v>30</v>
      </c>
      <c r="U1676" s="391" t="s">
        <v>12077</v>
      </c>
      <c r="V1676" s="376">
        <v>113.90236107886426</v>
      </c>
      <c r="W1676" s="378">
        <v>115.31986925069579</v>
      </c>
      <c r="X1676" s="377">
        <v>57.533884835219986</v>
      </c>
      <c r="Y1676" s="387" t="s">
        <v>633</v>
      </c>
      <c r="Z1676" s="395" t="s">
        <v>7853</v>
      </c>
      <c r="AA1676" s="380">
        <v>36</v>
      </c>
      <c r="AB1676" s="379" t="s">
        <v>3630</v>
      </c>
      <c r="AC1676" s="380">
        <v>0</v>
      </c>
      <c r="AD1676" s="379" t="s">
        <v>3630</v>
      </c>
      <c r="AE1676" s="394">
        <v>0</v>
      </c>
      <c r="AF1676" s="396">
        <v>0</v>
      </c>
      <c r="AG1676" s="393">
        <v>0</v>
      </c>
      <c r="AH1676" s="397" t="s">
        <v>633</v>
      </c>
      <c r="AL1676" s="525" t="s">
        <v>17644</v>
      </c>
      <c r="AM1676" s="513" t="s">
        <v>83</v>
      </c>
      <c r="AN1676" s="508">
        <v>100</v>
      </c>
      <c r="AO1676" s="514">
        <v>1570</v>
      </c>
      <c r="AP1676" s="498">
        <v>1570</v>
      </c>
      <c r="AQ1676" s="515">
        <v>0</v>
      </c>
      <c r="AR1676" s="512" t="s">
        <v>17645</v>
      </c>
      <c r="BA1676" s="338" t="s">
        <v>12082</v>
      </c>
    </row>
    <row r="1677" spans="2:53" ht="16.5" customHeight="1">
      <c r="B1677" s="398" t="s">
        <v>12080</v>
      </c>
      <c r="C1677" s="381" t="s">
        <v>12081</v>
      </c>
      <c r="D1677" s="383">
        <v>1570</v>
      </c>
      <c r="E1677" s="382" t="s">
        <v>633</v>
      </c>
      <c r="F1677" s="369" t="s">
        <v>12013</v>
      </c>
      <c r="G1677" s="385" t="s">
        <v>11695</v>
      </c>
      <c r="H1677" s="386"/>
      <c r="I1677" s="384" t="s">
        <v>330</v>
      </c>
      <c r="J1677" s="367" t="s">
        <v>72</v>
      </c>
      <c r="K1677" s="366" t="s">
        <v>83</v>
      </c>
      <c r="L1677" s="387">
        <v>13</v>
      </c>
      <c r="M1677" s="388" t="s">
        <v>12047</v>
      </c>
      <c r="N1677" s="389">
        <v>200</v>
      </c>
      <c r="O1677" s="390" t="s">
        <v>1350</v>
      </c>
      <c r="P1677" s="373" t="s">
        <v>1350</v>
      </c>
      <c r="Q1677" s="372" t="s">
        <v>3638</v>
      </c>
      <c r="R1677" s="374">
        <v>20</v>
      </c>
      <c r="S1677" s="375">
        <v>30</v>
      </c>
      <c r="T1677" s="392">
        <v>30</v>
      </c>
      <c r="U1677" s="391" t="s">
        <v>12013</v>
      </c>
      <c r="V1677" s="376">
        <v>113.87426707907811</v>
      </c>
      <c r="W1677" s="378">
        <v>115.29342783913235</v>
      </c>
      <c r="X1677" s="377">
        <v>57.521152540894768</v>
      </c>
      <c r="Y1677" s="387" t="s">
        <v>633</v>
      </c>
      <c r="Z1677" s="395" t="s">
        <v>7853</v>
      </c>
      <c r="AA1677" s="380">
        <v>36</v>
      </c>
      <c r="AB1677" s="379" t="s">
        <v>3630</v>
      </c>
      <c r="AC1677" s="380">
        <v>0</v>
      </c>
      <c r="AD1677" s="379" t="s">
        <v>3630</v>
      </c>
      <c r="AE1677" s="394">
        <v>0</v>
      </c>
      <c r="AF1677" s="396">
        <v>0</v>
      </c>
      <c r="AG1677" s="393">
        <v>0</v>
      </c>
      <c r="AH1677" s="397" t="s">
        <v>633</v>
      </c>
      <c r="AL1677" s="525" t="s">
        <v>17646</v>
      </c>
      <c r="AM1677" s="513" t="s">
        <v>84</v>
      </c>
      <c r="AN1677" s="508">
        <v>100</v>
      </c>
      <c r="AO1677" s="514">
        <v>1570</v>
      </c>
      <c r="AP1677" s="498">
        <v>1065</v>
      </c>
      <c r="AQ1677" s="515">
        <v>505</v>
      </c>
      <c r="AR1677" s="512" t="s">
        <v>17647</v>
      </c>
      <c r="BA1677" s="338" t="s">
        <v>12090</v>
      </c>
    </row>
    <row r="1678" spans="2:53" ht="16.5" customHeight="1">
      <c r="B1678" s="398" t="s">
        <v>12083</v>
      </c>
      <c r="C1678" s="381" t="s">
        <v>12084</v>
      </c>
      <c r="D1678" s="383">
        <v>1570</v>
      </c>
      <c r="E1678" s="382" t="s">
        <v>12085</v>
      </c>
      <c r="F1678" s="369" t="s">
        <v>12086</v>
      </c>
      <c r="G1678" s="385" t="s">
        <v>12087</v>
      </c>
      <c r="H1678" s="386"/>
      <c r="I1678" s="384" t="s">
        <v>310</v>
      </c>
      <c r="J1678" s="367" t="s">
        <v>926</v>
      </c>
      <c r="K1678" s="366" t="s">
        <v>84</v>
      </c>
      <c r="L1678" s="387">
        <v>4</v>
      </c>
      <c r="M1678" s="388" t="s">
        <v>12088</v>
      </c>
      <c r="N1678" s="389">
        <v>500</v>
      </c>
      <c r="O1678" s="390" t="s">
        <v>1182</v>
      </c>
      <c r="P1678" s="373" t="s">
        <v>1182</v>
      </c>
      <c r="Q1678" s="372" t="s">
        <v>3638</v>
      </c>
      <c r="R1678" s="374">
        <v>30</v>
      </c>
      <c r="S1678" s="375">
        <v>20</v>
      </c>
      <c r="T1678" s="392">
        <v>20</v>
      </c>
      <c r="U1678" s="391" t="s">
        <v>12086</v>
      </c>
      <c r="V1678" s="376">
        <v>113.86643835616438</v>
      </c>
      <c r="W1678" s="378">
        <v>115.28605962933118</v>
      </c>
      <c r="X1678" s="377">
        <v>57.908751007252228</v>
      </c>
      <c r="Y1678" s="387" t="s">
        <v>633</v>
      </c>
      <c r="Z1678" s="395" t="s">
        <v>7853</v>
      </c>
      <c r="AA1678" s="380">
        <v>141</v>
      </c>
      <c r="AB1678" s="379" t="s">
        <v>3630</v>
      </c>
      <c r="AC1678" s="380">
        <v>1.5</v>
      </c>
      <c r="AD1678" s="379" t="s">
        <v>3630</v>
      </c>
      <c r="AE1678" s="394">
        <v>0</v>
      </c>
      <c r="AF1678" s="396">
        <v>10.949</v>
      </c>
      <c r="AG1678" s="393">
        <v>0</v>
      </c>
      <c r="AH1678" s="397" t="s">
        <v>12089</v>
      </c>
      <c r="AL1678" s="525" t="s">
        <v>17648</v>
      </c>
      <c r="AM1678" s="513" t="s">
        <v>83</v>
      </c>
      <c r="AN1678" s="508">
        <v>100</v>
      </c>
      <c r="AO1678" s="514">
        <v>1570</v>
      </c>
      <c r="AP1678" s="498">
        <v>1570</v>
      </c>
      <c r="AQ1678" s="515">
        <v>0</v>
      </c>
      <c r="AR1678" s="512" t="s">
        <v>17649</v>
      </c>
      <c r="BA1678" s="338" t="s">
        <v>12092</v>
      </c>
    </row>
    <row r="1679" spans="2:53" ht="16.5" customHeight="1">
      <c r="B1679" s="398" t="s">
        <v>12083</v>
      </c>
      <c r="C1679" s="381" t="s">
        <v>12084</v>
      </c>
      <c r="D1679" s="383">
        <v>1570</v>
      </c>
      <c r="E1679" s="382" t="s">
        <v>633</v>
      </c>
      <c r="F1679" s="369" t="s">
        <v>12086</v>
      </c>
      <c r="G1679" s="385" t="s">
        <v>12085</v>
      </c>
      <c r="H1679" s="386"/>
      <c r="I1679" s="384" t="s">
        <v>326</v>
      </c>
      <c r="J1679" s="367" t="s">
        <v>865</v>
      </c>
      <c r="K1679" s="366" t="s">
        <v>83</v>
      </c>
      <c r="L1679" s="387">
        <v>14</v>
      </c>
      <c r="M1679" s="388" t="s">
        <v>12091</v>
      </c>
      <c r="N1679" s="389">
        <v>500</v>
      </c>
      <c r="O1679" s="390" t="s">
        <v>1348</v>
      </c>
      <c r="P1679" s="373" t="s">
        <v>1349</v>
      </c>
      <c r="Q1679" s="372" t="s">
        <v>3638</v>
      </c>
      <c r="R1679" s="374">
        <v>30</v>
      </c>
      <c r="S1679" s="375">
        <v>40</v>
      </c>
      <c r="T1679" s="392">
        <v>30</v>
      </c>
      <c r="U1679" s="391" t="s">
        <v>12086</v>
      </c>
      <c r="V1679" s="376">
        <v>113.86705870480628</v>
      </c>
      <c r="W1679" s="378">
        <v>115.2866434868765</v>
      </c>
      <c r="X1679" s="377">
        <v>57.518148904158608</v>
      </c>
      <c r="Y1679" s="387">
        <v>56.76</v>
      </c>
      <c r="Z1679" s="395" t="s">
        <v>7853</v>
      </c>
      <c r="AA1679" s="380">
        <v>24</v>
      </c>
      <c r="AB1679" s="379" t="s">
        <v>3630</v>
      </c>
      <c r="AC1679" s="380">
        <v>5</v>
      </c>
      <c r="AD1679" s="379" t="s">
        <v>3630</v>
      </c>
      <c r="AE1679" s="394">
        <v>0</v>
      </c>
      <c r="AF1679" s="396">
        <v>0</v>
      </c>
      <c r="AG1679" s="393">
        <v>0</v>
      </c>
      <c r="AH1679" s="397" t="s">
        <v>633</v>
      </c>
      <c r="AL1679" s="525" t="s">
        <v>17650</v>
      </c>
      <c r="AM1679" s="513" t="s">
        <v>84</v>
      </c>
      <c r="AN1679" s="508">
        <v>100</v>
      </c>
      <c r="AO1679" s="514">
        <v>1570</v>
      </c>
      <c r="AP1679" s="498">
        <v>1063</v>
      </c>
      <c r="AQ1679" s="515">
        <v>507</v>
      </c>
      <c r="AR1679" s="512" t="s">
        <v>17651</v>
      </c>
      <c r="BA1679" s="338" t="s">
        <v>12098</v>
      </c>
    </row>
    <row r="1680" spans="2:53" ht="16.5" customHeight="1">
      <c r="B1680" s="398" t="s">
        <v>12093</v>
      </c>
      <c r="C1680" s="381" t="s">
        <v>12094</v>
      </c>
      <c r="D1680" s="383">
        <v>1570</v>
      </c>
      <c r="E1680" s="382" t="s">
        <v>12095</v>
      </c>
      <c r="F1680" s="369" t="s">
        <v>12096</v>
      </c>
      <c r="G1680" s="385" t="s">
        <v>12095</v>
      </c>
      <c r="H1680" s="386"/>
      <c r="I1680" s="384" t="s">
        <v>330</v>
      </c>
      <c r="J1680" s="367" t="s">
        <v>395</v>
      </c>
      <c r="K1680" s="366" t="s">
        <v>84</v>
      </c>
      <c r="L1680" s="387">
        <v>7</v>
      </c>
      <c r="M1680" s="388" t="s">
        <v>12097</v>
      </c>
      <c r="N1680" s="389">
        <v>200</v>
      </c>
      <c r="O1680" s="390" t="s">
        <v>1350</v>
      </c>
      <c r="P1680" s="373" t="s">
        <v>1350</v>
      </c>
      <c r="Q1680" s="372" t="s">
        <v>3638</v>
      </c>
      <c r="R1680" s="374">
        <v>30</v>
      </c>
      <c r="S1680" s="375">
        <v>20</v>
      </c>
      <c r="T1680" s="392">
        <v>30</v>
      </c>
      <c r="U1680" s="391" t="s">
        <v>12096</v>
      </c>
      <c r="V1680" s="376">
        <v>113.58668308834737</v>
      </c>
      <c r="W1680" s="378">
        <v>115.02276055373871</v>
      </c>
      <c r="X1680" s="377">
        <v>57.775278178956974</v>
      </c>
      <c r="Y1680" s="387" t="s">
        <v>633</v>
      </c>
      <c r="Z1680" s="395" t="s">
        <v>7853</v>
      </c>
      <c r="AA1680" s="380">
        <v>36</v>
      </c>
      <c r="AB1680" s="379" t="s">
        <v>3630</v>
      </c>
      <c r="AC1680" s="380">
        <v>0</v>
      </c>
      <c r="AD1680" s="379" t="s">
        <v>3630</v>
      </c>
      <c r="AE1680" s="394">
        <v>0</v>
      </c>
      <c r="AF1680" s="396">
        <v>0</v>
      </c>
      <c r="AG1680" s="393">
        <v>0</v>
      </c>
      <c r="AH1680" s="397" t="s">
        <v>633</v>
      </c>
      <c r="AL1680" s="525" t="s">
        <v>17652</v>
      </c>
      <c r="AM1680" s="513" t="s">
        <v>84</v>
      </c>
      <c r="AN1680" s="508">
        <v>100</v>
      </c>
      <c r="AO1680" s="514">
        <v>1570</v>
      </c>
      <c r="AP1680" s="498">
        <v>1063</v>
      </c>
      <c r="AQ1680" s="515">
        <v>507</v>
      </c>
      <c r="AR1680" s="512" t="s">
        <v>17653</v>
      </c>
      <c r="BA1680" s="338" t="s">
        <v>12104</v>
      </c>
    </row>
    <row r="1681" spans="2:53" ht="16.5" customHeight="1">
      <c r="B1681" s="398" t="s">
        <v>12099</v>
      </c>
      <c r="C1681" s="381" t="s">
        <v>12100</v>
      </c>
      <c r="D1681" s="383">
        <v>1570</v>
      </c>
      <c r="E1681" s="382" t="s">
        <v>12101</v>
      </c>
      <c r="F1681" s="369" t="s">
        <v>12102</v>
      </c>
      <c r="G1681" s="385" t="s">
        <v>12101</v>
      </c>
      <c r="H1681" s="386"/>
      <c r="I1681" s="384" t="s">
        <v>332</v>
      </c>
      <c r="J1681" s="367" t="s">
        <v>79</v>
      </c>
      <c r="K1681" s="366" t="s">
        <v>84</v>
      </c>
      <c r="L1681" s="387">
        <v>5</v>
      </c>
      <c r="M1681" s="388" t="s">
        <v>12103</v>
      </c>
      <c r="N1681" s="389">
        <v>300</v>
      </c>
      <c r="O1681" s="390" t="s">
        <v>1348</v>
      </c>
      <c r="P1681" s="373" t="s">
        <v>1348</v>
      </c>
      <c r="Q1681" s="372" t="s">
        <v>3638</v>
      </c>
      <c r="R1681" s="374">
        <v>45</v>
      </c>
      <c r="S1681" s="375">
        <v>25</v>
      </c>
      <c r="T1681" s="392">
        <v>30</v>
      </c>
      <c r="U1681" s="391" t="s">
        <v>12102</v>
      </c>
      <c r="V1681" s="376">
        <v>113.57687036540864</v>
      </c>
      <c r="W1681" s="378">
        <v>115.01352504979637</v>
      </c>
      <c r="X1681" s="377">
        <v>57.774802292397489</v>
      </c>
      <c r="Y1681" s="387" t="s">
        <v>633</v>
      </c>
      <c r="Z1681" s="395" t="s">
        <v>4557</v>
      </c>
      <c r="AA1681" s="380">
        <v>-2</v>
      </c>
      <c r="AB1681" s="379" t="s">
        <v>3630</v>
      </c>
      <c r="AC1681" s="380">
        <v>0</v>
      </c>
      <c r="AD1681" s="379" t="s">
        <v>3630</v>
      </c>
      <c r="AE1681" s="394">
        <v>0</v>
      </c>
      <c r="AF1681" s="396">
        <v>0</v>
      </c>
      <c r="AG1681" s="393">
        <v>0</v>
      </c>
      <c r="AH1681" s="397" t="s">
        <v>633</v>
      </c>
      <c r="AL1681" s="525" t="s">
        <v>17654</v>
      </c>
      <c r="AM1681" s="513" t="s">
        <v>84</v>
      </c>
      <c r="AN1681" s="508">
        <v>100</v>
      </c>
      <c r="AO1681" s="514">
        <v>1570</v>
      </c>
      <c r="AP1681" s="498">
        <v>1065</v>
      </c>
      <c r="AQ1681" s="515">
        <v>505</v>
      </c>
      <c r="AR1681" s="512" t="s">
        <v>17655</v>
      </c>
      <c r="BA1681" s="338" t="s">
        <v>12110</v>
      </c>
    </row>
    <row r="1682" spans="2:53" ht="16.5" customHeight="1">
      <c r="B1682" s="398" t="s">
        <v>12105</v>
      </c>
      <c r="C1682" s="381" t="s">
        <v>12106</v>
      </c>
      <c r="D1682" s="383">
        <v>1570</v>
      </c>
      <c r="E1682" s="382" t="s">
        <v>12107</v>
      </c>
      <c r="F1682" s="369" t="s">
        <v>12108</v>
      </c>
      <c r="G1682" s="385" t="s">
        <v>12040</v>
      </c>
      <c r="H1682" s="386"/>
      <c r="I1682" s="384" t="s">
        <v>357</v>
      </c>
      <c r="J1682" s="367" t="s">
        <v>749</v>
      </c>
      <c r="K1682" s="366" t="s">
        <v>84</v>
      </c>
      <c r="L1682" s="387">
        <v>14</v>
      </c>
      <c r="M1682" s="388" t="s">
        <v>12109</v>
      </c>
      <c r="N1682" s="389">
        <v>700</v>
      </c>
      <c r="O1682" s="390" t="s">
        <v>1350</v>
      </c>
      <c r="P1682" s="373" t="s">
        <v>1351</v>
      </c>
      <c r="Q1682" s="372" t="s">
        <v>3638</v>
      </c>
      <c r="R1682" s="374">
        <v>30</v>
      </c>
      <c r="S1682" s="375">
        <v>30</v>
      </c>
      <c r="T1682" s="392">
        <v>20</v>
      </c>
      <c r="U1682" s="391" t="s">
        <v>12108</v>
      </c>
      <c r="V1682" s="376">
        <v>113.81683418717708</v>
      </c>
      <c r="W1682" s="378">
        <v>115.23937335263726</v>
      </c>
      <c r="X1682" s="377">
        <v>57.886896230092823</v>
      </c>
      <c r="Y1682" s="387">
        <v>59.01</v>
      </c>
      <c r="Z1682" s="395" t="s">
        <v>3639</v>
      </c>
      <c r="AA1682" s="380">
        <v>140</v>
      </c>
      <c r="AB1682" s="379" t="s">
        <v>3630</v>
      </c>
      <c r="AC1682" s="380">
        <v>10</v>
      </c>
      <c r="AD1682" s="379" t="s">
        <v>3630</v>
      </c>
      <c r="AE1682" s="394">
        <v>0</v>
      </c>
      <c r="AF1682" s="396">
        <v>0</v>
      </c>
      <c r="AG1682" s="393">
        <v>0</v>
      </c>
      <c r="AH1682" s="397" t="s">
        <v>633</v>
      </c>
      <c r="AL1682" s="525" t="s">
        <v>17656</v>
      </c>
      <c r="AM1682" s="513" t="s">
        <v>83</v>
      </c>
      <c r="AN1682" s="508">
        <v>100</v>
      </c>
      <c r="AO1682" s="514">
        <v>1570</v>
      </c>
      <c r="AP1682" s="498">
        <v>1570</v>
      </c>
      <c r="AQ1682" s="515">
        <v>0</v>
      </c>
      <c r="AR1682" s="512" t="s">
        <v>17657</v>
      </c>
      <c r="BA1682" s="338" t="s">
        <v>12117</v>
      </c>
    </row>
    <row r="1683" spans="2:53" ht="16.5" customHeight="1">
      <c r="B1683" s="398" t="s">
        <v>12111</v>
      </c>
      <c r="C1683" s="381" t="s">
        <v>12112</v>
      </c>
      <c r="D1683" s="383">
        <v>1570</v>
      </c>
      <c r="E1683" s="382" t="s">
        <v>633</v>
      </c>
      <c r="F1683" s="369" t="s">
        <v>12113</v>
      </c>
      <c r="G1683" s="385" t="s">
        <v>12114</v>
      </c>
      <c r="H1683" s="386"/>
      <c r="I1683" s="384" t="s">
        <v>875</v>
      </c>
      <c r="J1683" s="367" t="s">
        <v>697</v>
      </c>
      <c r="K1683" s="366" t="s">
        <v>83</v>
      </c>
      <c r="L1683" s="387">
        <v>13</v>
      </c>
      <c r="M1683" s="388" t="s">
        <v>12116</v>
      </c>
      <c r="N1683" s="389">
        <v>1000</v>
      </c>
      <c r="O1683" s="390" t="s">
        <v>1182</v>
      </c>
      <c r="P1683" s="373" t="s">
        <v>1182</v>
      </c>
      <c r="Q1683" s="372" t="s">
        <v>3814</v>
      </c>
      <c r="R1683" s="374">
        <v>25</v>
      </c>
      <c r="S1683" s="375">
        <v>35</v>
      </c>
      <c r="T1683" s="392">
        <v>20</v>
      </c>
      <c r="U1683" s="391" t="s">
        <v>12113</v>
      </c>
      <c r="V1683" s="376">
        <v>113.8140243902439</v>
      </c>
      <c r="W1683" s="378">
        <v>115.23672883787661</v>
      </c>
      <c r="X1683" s="377">
        <v>57.494623385939754</v>
      </c>
      <c r="Y1683" s="387" t="s">
        <v>633</v>
      </c>
      <c r="Z1683" s="395" t="s">
        <v>4557</v>
      </c>
      <c r="AA1683" s="380">
        <v>196</v>
      </c>
      <c r="AB1683" s="379" t="s">
        <v>3630</v>
      </c>
      <c r="AC1683" s="380">
        <v>3</v>
      </c>
      <c r="AD1683" s="379" t="s">
        <v>3630</v>
      </c>
      <c r="AE1683" s="394">
        <v>0</v>
      </c>
      <c r="AF1683" s="396">
        <v>14.58</v>
      </c>
      <c r="AG1683" s="393">
        <v>0</v>
      </c>
      <c r="AH1683" s="397" t="s">
        <v>8319</v>
      </c>
      <c r="AL1683" s="525" t="s">
        <v>17658</v>
      </c>
      <c r="AM1683" s="513" t="s">
        <v>84</v>
      </c>
      <c r="AN1683" s="508">
        <v>100</v>
      </c>
      <c r="AO1683" s="514">
        <v>1570</v>
      </c>
      <c r="AP1683" s="498">
        <v>1062</v>
      </c>
      <c r="AQ1683" s="515">
        <v>508</v>
      </c>
      <c r="AR1683" s="512" t="s">
        <v>17659</v>
      </c>
      <c r="BA1683" s="338" t="s">
        <v>12121</v>
      </c>
    </row>
    <row r="1684" spans="2:53" ht="16.5" customHeight="1">
      <c r="B1684" s="398" t="s">
        <v>12111</v>
      </c>
      <c r="C1684" s="381" t="s">
        <v>12112</v>
      </c>
      <c r="D1684" s="383">
        <v>1570</v>
      </c>
      <c r="E1684" s="382" t="s">
        <v>12114</v>
      </c>
      <c r="F1684" s="369" t="s">
        <v>12118</v>
      </c>
      <c r="G1684" s="385" t="s">
        <v>12114</v>
      </c>
      <c r="H1684" s="386"/>
      <c r="I1684" s="384" t="s">
        <v>332</v>
      </c>
      <c r="J1684" s="367" t="s">
        <v>392</v>
      </c>
      <c r="K1684" s="366" t="s">
        <v>84</v>
      </c>
      <c r="L1684" s="387">
        <v>9</v>
      </c>
      <c r="M1684" s="388" t="s">
        <v>12120</v>
      </c>
      <c r="N1684" s="389">
        <v>300</v>
      </c>
      <c r="O1684" s="390" t="s">
        <v>1348</v>
      </c>
      <c r="P1684" s="373" t="s">
        <v>1348</v>
      </c>
      <c r="Q1684" s="372" t="s">
        <v>3638</v>
      </c>
      <c r="R1684" s="374">
        <v>45</v>
      </c>
      <c r="S1684" s="375">
        <v>25</v>
      </c>
      <c r="T1684" s="392">
        <v>30</v>
      </c>
      <c r="U1684" s="391" t="s">
        <v>12118</v>
      </c>
      <c r="V1684" s="376">
        <v>113.54128986562107</v>
      </c>
      <c r="W1684" s="378">
        <v>114.98383989761605</v>
      </c>
      <c r="X1684" s="377">
        <v>57.757435118381444</v>
      </c>
      <c r="Y1684" s="387" t="s">
        <v>633</v>
      </c>
      <c r="Z1684" s="395" t="s">
        <v>4557</v>
      </c>
      <c r="AA1684" s="380">
        <v>-2</v>
      </c>
      <c r="AB1684" s="379" t="s">
        <v>3630</v>
      </c>
      <c r="AC1684" s="380">
        <v>0</v>
      </c>
      <c r="AD1684" s="379" t="s">
        <v>3630</v>
      </c>
      <c r="AE1684" s="394">
        <v>0</v>
      </c>
      <c r="AF1684" s="396">
        <v>0</v>
      </c>
      <c r="AG1684" s="393">
        <v>0</v>
      </c>
      <c r="AH1684" s="397" t="s">
        <v>633</v>
      </c>
      <c r="AL1684" s="525" t="s">
        <v>17660</v>
      </c>
      <c r="AM1684" s="513" t="s">
        <v>84</v>
      </c>
      <c r="AN1684" s="508">
        <v>100</v>
      </c>
      <c r="AO1684" s="514">
        <v>1570</v>
      </c>
      <c r="AP1684" s="498">
        <v>1065</v>
      </c>
      <c r="AQ1684" s="515">
        <v>505</v>
      </c>
      <c r="AR1684" s="512" t="s">
        <v>17632</v>
      </c>
      <c r="BA1684" s="338" t="s">
        <v>12126</v>
      </c>
    </row>
    <row r="1685" spans="2:53" ht="16.5" customHeight="1">
      <c r="B1685" s="398" t="s">
        <v>12122</v>
      </c>
      <c r="C1685" s="381" t="s">
        <v>12123</v>
      </c>
      <c r="D1685" s="383">
        <v>1570</v>
      </c>
      <c r="E1685" s="382" t="s">
        <v>11651</v>
      </c>
      <c r="F1685" s="369" t="s">
        <v>12124</v>
      </c>
      <c r="G1685" s="385" t="s">
        <v>11712</v>
      </c>
      <c r="H1685" s="386"/>
      <c r="I1685" s="384" t="s">
        <v>342</v>
      </c>
      <c r="J1685" s="367" t="s">
        <v>76</v>
      </c>
      <c r="K1685" s="366" t="s">
        <v>84</v>
      </c>
      <c r="L1685" s="387">
        <v>26</v>
      </c>
      <c r="M1685" s="388" t="s">
        <v>12125</v>
      </c>
      <c r="N1685" s="389">
        <v>1000</v>
      </c>
      <c r="O1685" s="390" t="s">
        <v>1182</v>
      </c>
      <c r="P1685" s="373" t="s">
        <v>1182</v>
      </c>
      <c r="Q1685" s="372" t="s">
        <v>3814</v>
      </c>
      <c r="R1685" s="374">
        <v>30</v>
      </c>
      <c r="S1685" s="375">
        <v>20</v>
      </c>
      <c r="T1685" s="392">
        <v>20</v>
      </c>
      <c r="U1685" s="391" t="s">
        <v>12124</v>
      </c>
      <c r="V1685" s="376">
        <v>113.78571428571428</v>
      </c>
      <c r="W1685" s="378">
        <v>115.21008403361344</v>
      </c>
      <c r="X1685" s="377">
        <v>57.872100840336145</v>
      </c>
      <c r="Y1685" s="387" t="s">
        <v>633</v>
      </c>
      <c r="Z1685" s="395" t="s">
        <v>4557</v>
      </c>
      <c r="AA1685" s="380">
        <v>291</v>
      </c>
      <c r="AB1685" s="379" t="s">
        <v>3630</v>
      </c>
      <c r="AC1685" s="380">
        <v>3</v>
      </c>
      <c r="AD1685" s="379" t="s">
        <v>3630</v>
      </c>
      <c r="AE1685" s="394">
        <v>0</v>
      </c>
      <c r="AF1685" s="396">
        <v>0</v>
      </c>
      <c r="AG1685" s="393">
        <v>0</v>
      </c>
      <c r="AH1685" s="397" t="s">
        <v>633</v>
      </c>
      <c r="AL1685" s="525" t="s">
        <v>17661</v>
      </c>
      <c r="AM1685" s="513" t="s">
        <v>83</v>
      </c>
      <c r="AN1685" s="508">
        <v>100</v>
      </c>
      <c r="AO1685" s="514">
        <v>1570</v>
      </c>
      <c r="AP1685" s="498">
        <v>1570</v>
      </c>
      <c r="AQ1685" s="515">
        <v>0</v>
      </c>
      <c r="AR1685" s="512" t="s">
        <v>17662</v>
      </c>
      <c r="BA1685" s="338" t="s">
        <v>12132</v>
      </c>
    </row>
    <row r="1686" spans="2:53" ht="16.5" customHeight="1">
      <c r="B1686" s="398" t="s">
        <v>12127</v>
      </c>
      <c r="C1686" s="381" t="s">
        <v>12128</v>
      </c>
      <c r="D1686" s="383">
        <v>1570</v>
      </c>
      <c r="E1686" s="382" t="s">
        <v>633</v>
      </c>
      <c r="F1686" s="369" t="s">
        <v>12129</v>
      </c>
      <c r="G1686" s="385" t="s">
        <v>11739</v>
      </c>
      <c r="H1686" s="386"/>
      <c r="I1686" s="384" t="s">
        <v>332</v>
      </c>
      <c r="J1686" s="367" t="s">
        <v>1025</v>
      </c>
      <c r="K1686" s="366" t="s">
        <v>83</v>
      </c>
      <c r="L1686" s="387">
        <v>7</v>
      </c>
      <c r="M1686" s="388" t="s">
        <v>12131</v>
      </c>
      <c r="N1686" s="389">
        <v>300</v>
      </c>
      <c r="O1686" s="390" t="s">
        <v>1348</v>
      </c>
      <c r="P1686" s="373" t="s">
        <v>1348</v>
      </c>
      <c r="Q1686" s="372" t="s">
        <v>3638</v>
      </c>
      <c r="R1686" s="374">
        <v>25</v>
      </c>
      <c r="S1686" s="375">
        <v>45</v>
      </c>
      <c r="T1686" s="392">
        <v>30</v>
      </c>
      <c r="U1686" s="391" t="s">
        <v>12129</v>
      </c>
      <c r="V1686" s="376">
        <v>113.77164836792659</v>
      </c>
      <c r="W1686" s="378">
        <v>115.19684552275443</v>
      </c>
      <c r="X1686" s="377">
        <v>57.470753054659504</v>
      </c>
      <c r="Y1686" s="387" t="s">
        <v>633</v>
      </c>
      <c r="Z1686" s="395" t="s">
        <v>4557</v>
      </c>
      <c r="AA1686" s="380">
        <v>-2</v>
      </c>
      <c r="AB1686" s="379" t="s">
        <v>3630</v>
      </c>
      <c r="AC1686" s="380">
        <v>0</v>
      </c>
      <c r="AD1686" s="379" t="s">
        <v>3630</v>
      </c>
      <c r="AE1686" s="394">
        <v>0</v>
      </c>
      <c r="AF1686" s="396">
        <v>5.1719999999999997</v>
      </c>
      <c r="AG1686" s="393">
        <v>0</v>
      </c>
      <c r="AH1686" s="397" t="s">
        <v>9172</v>
      </c>
      <c r="AL1686" s="525" t="s">
        <v>17663</v>
      </c>
      <c r="AM1686" s="513" t="s">
        <v>84</v>
      </c>
      <c r="AN1686" s="508">
        <v>100</v>
      </c>
      <c r="AO1686" s="514">
        <v>1570</v>
      </c>
      <c r="AP1686" s="498">
        <v>1064</v>
      </c>
      <c r="AQ1686" s="515">
        <v>506</v>
      </c>
      <c r="AR1686" s="512" t="s">
        <v>17664</v>
      </c>
      <c r="BA1686" s="338" t="s">
        <v>12135</v>
      </c>
    </row>
    <row r="1687" spans="2:53" ht="16.5" customHeight="1">
      <c r="B1687" s="398" t="s">
        <v>12127</v>
      </c>
      <c r="C1687" s="381" t="s">
        <v>12128</v>
      </c>
      <c r="D1687" s="383">
        <v>1570</v>
      </c>
      <c r="E1687" s="382" t="s">
        <v>11739</v>
      </c>
      <c r="F1687" s="369" t="s">
        <v>12129</v>
      </c>
      <c r="G1687" s="385" t="s">
        <v>12133</v>
      </c>
      <c r="H1687" s="386"/>
      <c r="I1687" s="384" t="s">
        <v>624</v>
      </c>
      <c r="J1687" s="367" t="s">
        <v>1097</v>
      </c>
      <c r="K1687" s="366" t="s">
        <v>84</v>
      </c>
      <c r="L1687" s="387">
        <v>150</v>
      </c>
      <c r="M1687" s="388" t="s">
        <v>12134</v>
      </c>
      <c r="N1687" s="389">
        <v>1000</v>
      </c>
      <c r="O1687" s="390" t="s">
        <v>1182</v>
      </c>
      <c r="P1687" s="373" t="s">
        <v>1182</v>
      </c>
      <c r="Q1687" s="372" t="s">
        <v>3638</v>
      </c>
      <c r="R1687" s="374">
        <v>25</v>
      </c>
      <c r="S1687" s="375">
        <v>25</v>
      </c>
      <c r="T1687" s="392">
        <v>25</v>
      </c>
      <c r="U1687" s="391" t="s">
        <v>12129</v>
      </c>
      <c r="V1687" s="376">
        <v>113.77083333333333</v>
      </c>
      <c r="W1687" s="378">
        <v>115.19607843137254</v>
      </c>
      <c r="X1687" s="377">
        <v>57.866544117647067</v>
      </c>
      <c r="Y1687" s="387" t="s">
        <v>633</v>
      </c>
      <c r="Z1687" s="395" t="s">
        <v>4557</v>
      </c>
      <c r="AA1687" s="380">
        <v>240</v>
      </c>
      <c r="AB1687" s="379" t="s">
        <v>3630</v>
      </c>
      <c r="AC1687" s="380">
        <v>2</v>
      </c>
      <c r="AD1687" s="379" t="s">
        <v>3630</v>
      </c>
      <c r="AE1687" s="394">
        <v>0</v>
      </c>
      <c r="AF1687" s="396">
        <v>0</v>
      </c>
      <c r="AG1687" s="393">
        <v>0</v>
      </c>
      <c r="AH1687" s="397" t="s">
        <v>633</v>
      </c>
      <c r="AL1687" s="525" t="s">
        <v>17665</v>
      </c>
      <c r="AM1687" s="513" t="s">
        <v>83</v>
      </c>
      <c r="AN1687" s="508">
        <v>100</v>
      </c>
      <c r="AO1687" s="514">
        <v>1570</v>
      </c>
      <c r="AP1687" s="498">
        <v>1570</v>
      </c>
      <c r="AQ1687" s="515">
        <v>0</v>
      </c>
      <c r="AR1687" s="512" t="s">
        <v>17662</v>
      </c>
      <c r="BA1687" s="338" t="s">
        <v>12138</v>
      </c>
    </row>
    <row r="1688" spans="2:53" ht="16.5" customHeight="1">
      <c r="B1688" s="398" t="s">
        <v>12127</v>
      </c>
      <c r="C1688" s="381" t="s">
        <v>12128</v>
      </c>
      <c r="D1688" s="383">
        <v>1570</v>
      </c>
      <c r="E1688" s="382" t="s">
        <v>633</v>
      </c>
      <c r="F1688" s="369" t="s">
        <v>12136</v>
      </c>
      <c r="G1688" s="385" t="s">
        <v>11739</v>
      </c>
      <c r="H1688" s="386"/>
      <c r="I1688" s="384" t="s">
        <v>327</v>
      </c>
      <c r="J1688" s="367" t="s">
        <v>1029</v>
      </c>
      <c r="K1688" s="366" t="s">
        <v>83</v>
      </c>
      <c r="L1688" s="387">
        <v>8</v>
      </c>
      <c r="M1688" s="388" t="s">
        <v>12137</v>
      </c>
      <c r="N1688" s="389">
        <v>800</v>
      </c>
      <c r="O1688" s="390" t="s">
        <v>1350</v>
      </c>
      <c r="P1688" s="373" t="s">
        <v>1350</v>
      </c>
      <c r="Q1688" s="372" t="s">
        <v>3638</v>
      </c>
      <c r="R1688" s="374">
        <v>30</v>
      </c>
      <c r="S1688" s="375">
        <v>40</v>
      </c>
      <c r="T1688" s="392">
        <v>30</v>
      </c>
      <c r="U1688" s="391" t="s">
        <v>12136</v>
      </c>
      <c r="V1688" s="376">
        <v>113.77195848474199</v>
      </c>
      <c r="W1688" s="378">
        <v>115.19713739740422</v>
      </c>
      <c r="X1688" s="377">
        <v>57.470452058926909</v>
      </c>
      <c r="Y1688" s="387" t="s">
        <v>633</v>
      </c>
      <c r="Z1688" s="395" t="s">
        <v>4557</v>
      </c>
      <c r="AA1688" s="380">
        <v>190</v>
      </c>
      <c r="AB1688" s="379" t="s">
        <v>3630</v>
      </c>
      <c r="AC1688" s="380">
        <v>10</v>
      </c>
      <c r="AD1688" s="379" t="s">
        <v>3630</v>
      </c>
      <c r="AE1688" s="394">
        <v>0</v>
      </c>
      <c r="AF1688" s="396">
        <v>0</v>
      </c>
      <c r="AG1688" s="393">
        <v>0</v>
      </c>
      <c r="AH1688" s="397" t="s">
        <v>633</v>
      </c>
      <c r="AL1688" s="525" t="s">
        <v>17666</v>
      </c>
      <c r="AM1688" s="513" t="s">
        <v>83</v>
      </c>
      <c r="AN1688" s="508">
        <v>100</v>
      </c>
      <c r="AO1688" s="514">
        <v>1570</v>
      </c>
      <c r="AP1688" s="498">
        <v>1570</v>
      </c>
      <c r="AQ1688" s="515">
        <v>0</v>
      </c>
      <c r="AR1688" s="512" t="s">
        <v>17667</v>
      </c>
      <c r="BA1688" s="338" t="s">
        <v>12144</v>
      </c>
    </row>
    <row r="1689" spans="2:53" ht="16.5" customHeight="1">
      <c r="B1689" s="398" t="s">
        <v>12139</v>
      </c>
      <c r="C1689" s="381" t="s">
        <v>12140</v>
      </c>
      <c r="D1689" s="383">
        <v>1570</v>
      </c>
      <c r="E1689" s="382" t="s">
        <v>633</v>
      </c>
      <c r="F1689" s="369" t="s">
        <v>12141</v>
      </c>
      <c r="G1689" s="385" t="s">
        <v>12142</v>
      </c>
      <c r="H1689" s="386"/>
      <c r="I1689" s="384" t="s">
        <v>330</v>
      </c>
      <c r="J1689" s="367" t="s">
        <v>1064</v>
      </c>
      <c r="K1689" s="366" t="s">
        <v>83</v>
      </c>
      <c r="L1689" s="387">
        <v>10</v>
      </c>
      <c r="M1689" s="388" t="s">
        <v>12143</v>
      </c>
      <c r="N1689" s="389">
        <v>200</v>
      </c>
      <c r="O1689" s="390" t="s">
        <v>1350</v>
      </c>
      <c r="P1689" s="373" t="s">
        <v>1350</v>
      </c>
      <c r="Q1689" s="372" t="s">
        <v>3638</v>
      </c>
      <c r="R1689" s="374">
        <v>20</v>
      </c>
      <c r="S1689" s="375">
        <v>30</v>
      </c>
      <c r="T1689" s="392">
        <v>30</v>
      </c>
      <c r="U1689" s="391" t="s">
        <v>12141</v>
      </c>
      <c r="V1689" s="376">
        <v>113.76191741517295</v>
      </c>
      <c r="W1689" s="378">
        <v>115.18768697898629</v>
      </c>
      <c r="X1689" s="377">
        <v>57.465197802920379</v>
      </c>
      <c r="Y1689" s="387" t="s">
        <v>633</v>
      </c>
      <c r="Z1689" s="395" t="s">
        <v>7853</v>
      </c>
      <c r="AA1689" s="380">
        <v>36</v>
      </c>
      <c r="AB1689" s="379" t="s">
        <v>3630</v>
      </c>
      <c r="AC1689" s="380">
        <v>0</v>
      </c>
      <c r="AD1689" s="379" t="s">
        <v>3630</v>
      </c>
      <c r="AE1689" s="394">
        <v>0</v>
      </c>
      <c r="AF1689" s="396">
        <v>0</v>
      </c>
      <c r="AG1689" s="393">
        <v>0</v>
      </c>
      <c r="AH1689" s="397" t="s">
        <v>633</v>
      </c>
      <c r="AL1689" s="525" t="s">
        <v>17668</v>
      </c>
      <c r="AM1689" s="513" t="s">
        <v>83</v>
      </c>
      <c r="AN1689" s="508">
        <v>100</v>
      </c>
      <c r="AO1689" s="514">
        <v>1570</v>
      </c>
      <c r="AP1689" s="498">
        <v>1570</v>
      </c>
      <c r="AQ1689" s="515">
        <v>0</v>
      </c>
      <c r="AR1689" s="512" t="s">
        <v>17669</v>
      </c>
      <c r="BA1689" s="338" t="s">
        <v>12150</v>
      </c>
    </row>
    <row r="1690" spans="2:53" ht="16.5" customHeight="1">
      <c r="B1690" s="398" t="s">
        <v>12145</v>
      </c>
      <c r="C1690" s="381" t="s">
        <v>12146</v>
      </c>
      <c r="D1690" s="383">
        <v>1570</v>
      </c>
      <c r="E1690" s="382" t="s">
        <v>633</v>
      </c>
      <c r="F1690" s="369" t="s">
        <v>12147</v>
      </c>
      <c r="G1690" s="385" t="s">
        <v>12148</v>
      </c>
      <c r="H1690" s="386"/>
      <c r="I1690" s="384" t="s">
        <v>330</v>
      </c>
      <c r="J1690" s="367" t="s">
        <v>96</v>
      </c>
      <c r="K1690" s="366" t="s">
        <v>83</v>
      </c>
      <c r="L1690" s="387">
        <v>12</v>
      </c>
      <c r="M1690" s="388" t="s">
        <v>12149</v>
      </c>
      <c r="N1690" s="389">
        <v>200</v>
      </c>
      <c r="O1690" s="390" t="s">
        <v>1350</v>
      </c>
      <c r="P1690" s="373" t="s">
        <v>1350</v>
      </c>
      <c r="Q1690" s="372" t="s">
        <v>3638</v>
      </c>
      <c r="R1690" s="374">
        <v>20</v>
      </c>
      <c r="S1690" s="375">
        <v>30</v>
      </c>
      <c r="T1690" s="392">
        <v>30</v>
      </c>
      <c r="U1690" s="391" t="s">
        <v>12147</v>
      </c>
      <c r="V1690" s="376">
        <v>113.70574258322031</v>
      </c>
      <c r="W1690" s="378">
        <v>115.13481654891324</v>
      </c>
      <c r="X1690" s="377">
        <v>57.439720433933239</v>
      </c>
      <c r="Y1690" s="387" t="s">
        <v>633</v>
      </c>
      <c r="Z1690" s="395" t="s">
        <v>7853</v>
      </c>
      <c r="AA1690" s="380">
        <v>36</v>
      </c>
      <c r="AB1690" s="379" t="s">
        <v>3630</v>
      </c>
      <c r="AC1690" s="380">
        <v>0</v>
      </c>
      <c r="AD1690" s="379" t="s">
        <v>3630</v>
      </c>
      <c r="AE1690" s="394">
        <v>0</v>
      </c>
      <c r="AF1690" s="396">
        <v>0</v>
      </c>
      <c r="AG1690" s="393">
        <v>0</v>
      </c>
      <c r="AH1690" s="397" t="s">
        <v>633</v>
      </c>
      <c r="AL1690" s="525" t="s">
        <v>17670</v>
      </c>
      <c r="AM1690" s="513" t="s">
        <v>83</v>
      </c>
      <c r="AN1690" s="508">
        <v>100</v>
      </c>
      <c r="AO1690" s="514">
        <v>1570</v>
      </c>
      <c r="AP1690" s="498">
        <v>1570</v>
      </c>
      <c r="AQ1690" s="515">
        <v>0</v>
      </c>
      <c r="AR1690" s="512" t="s">
        <v>17671</v>
      </c>
      <c r="BA1690" s="338" t="s">
        <v>12156</v>
      </c>
    </row>
    <row r="1691" spans="2:53" ht="16.5" customHeight="1">
      <c r="B1691" s="398" t="s">
        <v>12151</v>
      </c>
      <c r="C1691" s="381" t="s">
        <v>12152</v>
      </c>
      <c r="D1691" s="383">
        <v>1570</v>
      </c>
      <c r="E1691" s="382" t="s">
        <v>633</v>
      </c>
      <c r="F1691" s="369" t="s">
        <v>12153</v>
      </c>
      <c r="G1691" s="385" t="s">
        <v>12154</v>
      </c>
      <c r="H1691" s="386"/>
      <c r="I1691" s="384" t="s">
        <v>332</v>
      </c>
      <c r="J1691" s="367" t="s">
        <v>1082</v>
      </c>
      <c r="K1691" s="366" t="s">
        <v>83</v>
      </c>
      <c r="L1691" s="387">
        <v>9</v>
      </c>
      <c r="M1691" s="388" t="s">
        <v>12155</v>
      </c>
      <c r="N1691" s="389">
        <v>300</v>
      </c>
      <c r="O1691" s="390" t="s">
        <v>1348</v>
      </c>
      <c r="P1691" s="373" t="s">
        <v>1348</v>
      </c>
      <c r="Q1691" s="372" t="s">
        <v>3638</v>
      </c>
      <c r="R1691" s="374">
        <v>25</v>
      </c>
      <c r="S1691" s="375">
        <v>45</v>
      </c>
      <c r="T1691" s="392">
        <v>30</v>
      </c>
      <c r="U1691" s="391" t="s">
        <v>12153</v>
      </c>
      <c r="V1691" s="376">
        <v>113.69721667057432</v>
      </c>
      <c r="W1691" s="378">
        <v>115.12679216054053</v>
      </c>
      <c r="X1691" s="377">
        <v>57.437995584442561</v>
      </c>
      <c r="Y1691" s="387" t="s">
        <v>633</v>
      </c>
      <c r="Z1691" s="395" t="s">
        <v>4557</v>
      </c>
      <c r="AA1691" s="380">
        <v>-2</v>
      </c>
      <c r="AB1691" s="379" t="s">
        <v>3630</v>
      </c>
      <c r="AC1691" s="380">
        <v>0</v>
      </c>
      <c r="AD1691" s="379" t="s">
        <v>3630</v>
      </c>
      <c r="AE1691" s="394">
        <v>0</v>
      </c>
      <c r="AF1691" s="396">
        <v>0</v>
      </c>
      <c r="AG1691" s="393">
        <v>0</v>
      </c>
      <c r="AH1691" s="397" t="s">
        <v>633</v>
      </c>
      <c r="AL1691" s="525" t="s">
        <v>17672</v>
      </c>
      <c r="AM1691" s="513" t="s">
        <v>83</v>
      </c>
      <c r="AN1691" s="508">
        <v>100</v>
      </c>
      <c r="AO1691" s="514">
        <v>1570</v>
      </c>
      <c r="AP1691" s="498">
        <v>1570</v>
      </c>
      <c r="AQ1691" s="515">
        <v>0</v>
      </c>
      <c r="AR1691" s="512" t="s">
        <v>17673</v>
      </c>
      <c r="BA1691" s="338" t="s">
        <v>12162</v>
      </c>
    </row>
    <row r="1692" spans="2:53" ht="16.5" customHeight="1">
      <c r="B1692" s="398" t="s">
        <v>12157</v>
      </c>
      <c r="C1692" s="381" t="s">
        <v>12158</v>
      </c>
      <c r="D1692" s="383">
        <v>1570</v>
      </c>
      <c r="E1692" s="382" t="s">
        <v>633</v>
      </c>
      <c r="F1692" s="369" t="s">
        <v>12159</v>
      </c>
      <c r="G1692" s="385" t="s">
        <v>12160</v>
      </c>
      <c r="H1692" s="386"/>
      <c r="I1692" s="384" t="s">
        <v>326</v>
      </c>
      <c r="J1692" s="367" t="s">
        <v>1037</v>
      </c>
      <c r="K1692" s="366" t="s">
        <v>83</v>
      </c>
      <c r="L1692" s="387">
        <v>25</v>
      </c>
      <c r="M1692" s="388" t="s">
        <v>12161</v>
      </c>
      <c r="N1692" s="389">
        <v>500</v>
      </c>
      <c r="O1692" s="390" t="s">
        <v>1348</v>
      </c>
      <c r="P1692" s="373" t="s">
        <v>1349</v>
      </c>
      <c r="Q1692" s="372" t="s">
        <v>3638</v>
      </c>
      <c r="R1692" s="374">
        <v>30</v>
      </c>
      <c r="S1692" s="375">
        <v>40</v>
      </c>
      <c r="T1692" s="392">
        <v>30</v>
      </c>
      <c r="U1692" s="391" t="s">
        <v>12159</v>
      </c>
      <c r="V1692" s="376">
        <v>113.68770584295845</v>
      </c>
      <c r="W1692" s="378">
        <v>115.11784079337266</v>
      </c>
      <c r="X1692" s="377">
        <v>57.43222668183445</v>
      </c>
      <c r="Y1692" s="387">
        <v>56.66</v>
      </c>
      <c r="Z1692" s="395" t="s">
        <v>7853</v>
      </c>
      <c r="AA1692" s="380">
        <v>24</v>
      </c>
      <c r="AB1692" s="379" t="s">
        <v>3630</v>
      </c>
      <c r="AC1692" s="380">
        <v>5</v>
      </c>
      <c r="AD1692" s="379" t="s">
        <v>3630</v>
      </c>
      <c r="AE1692" s="394">
        <v>0</v>
      </c>
      <c r="AF1692" s="396">
        <v>0</v>
      </c>
      <c r="AG1692" s="393">
        <v>0</v>
      </c>
      <c r="AH1692" s="397" t="s">
        <v>633</v>
      </c>
      <c r="AL1692" s="525" t="s">
        <v>17674</v>
      </c>
      <c r="AM1692" s="513" t="s">
        <v>83</v>
      </c>
      <c r="AN1692" s="508">
        <v>100</v>
      </c>
      <c r="AO1692" s="514">
        <v>1570</v>
      </c>
      <c r="AP1692" s="498">
        <v>1570</v>
      </c>
      <c r="AQ1692" s="515">
        <v>0</v>
      </c>
      <c r="AR1692" s="512" t="s">
        <v>17675</v>
      </c>
      <c r="BA1692" s="338" t="s">
        <v>12169</v>
      </c>
    </row>
    <row r="1693" spans="2:53" ht="16.5" customHeight="1">
      <c r="B1693" s="398" t="s">
        <v>12163</v>
      </c>
      <c r="C1693" s="381" t="s">
        <v>12164</v>
      </c>
      <c r="D1693" s="383">
        <v>1570</v>
      </c>
      <c r="E1693" s="382" t="s">
        <v>633</v>
      </c>
      <c r="F1693" s="369" t="s">
        <v>12165</v>
      </c>
      <c r="G1693" s="385" t="s">
        <v>12166</v>
      </c>
      <c r="H1693" s="386"/>
      <c r="I1693" s="384" t="s">
        <v>327</v>
      </c>
      <c r="J1693" s="367" t="s">
        <v>181</v>
      </c>
      <c r="K1693" s="366" t="s">
        <v>83</v>
      </c>
      <c r="L1693" s="387">
        <v>8</v>
      </c>
      <c r="M1693" s="388" t="s">
        <v>12168</v>
      </c>
      <c r="N1693" s="389">
        <v>800</v>
      </c>
      <c r="O1693" s="390" t="s">
        <v>1350</v>
      </c>
      <c r="P1693" s="373" t="s">
        <v>1350</v>
      </c>
      <c r="Q1693" s="372" t="s">
        <v>3638</v>
      </c>
      <c r="R1693" s="374">
        <v>30</v>
      </c>
      <c r="S1693" s="375">
        <v>40</v>
      </c>
      <c r="T1693" s="392">
        <v>30</v>
      </c>
      <c r="U1693" s="391" t="s">
        <v>12165</v>
      </c>
      <c r="V1693" s="376">
        <v>113.68224700371172</v>
      </c>
      <c r="W1693" s="378">
        <v>115.11270306231692</v>
      </c>
      <c r="X1693" s="377">
        <v>57.427524966985665</v>
      </c>
      <c r="Y1693" s="387" t="s">
        <v>633</v>
      </c>
      <c r="Z1693" s="395" t="s">
        <v>4557</v>
      </c>
      <c r="AA1693" s="380">
        <v>190</v>
      </c>
      <c r="AB1693" s="379" t="s">
        <v>3630</v>
      </c>
      <c r="AC1693" s="380">
        <v>10</v>
      </c>
      <c r="AD1693" s="379" t="s">
        <v>3630</v>
      </c>
      <c r="AE1693" s="394">
        <v>0</v>
      </c>
      <c r="AF1693" s="396">
        <v>0</v>
      </c>
      <c r="AG1693" s="393">
        <v>0</v>
      </c>
      <c r="AH1693" s="397" t="s">
        <v>633</v>
      </c>
      <c r="AL1693" s="525" t="s">
        <v>17676</v>
      </c>
      <c r="AM1693" s="513" t="s">
        <v>84</v>
      </c>
      <c r="AN1693" s="508">
        <v>100</v>
      </c>
      <c r="AO1693" s="514">
        <v>1570</v>
      </c>
      <c r="AP1693" s="498">
        <v>1061</v>
      </c>
      <c r="AQ1693" s="515">
        <v>509</v>
      </c>
      <c r="AR1693" s="512" t="s">
        <v>17677</v>
      </c>
      <c r="BA1693" s="338" t="s">
        <v>12175</v>
      </c>
    </row>
    <row r="1694" spans="2:53" ht="16.5" customHeight="1">
      <c r="B1694" s="398" t="s">
        <v>12170</v>
      </c>
      <c r="C1694" s="381" t="s">
        <v>12171</v>
      </c>
      <c r="D1694" s="383">
        <v>1570</v>
      </c>
      <c r="E1694" s="382" t="s">
        <v>633</v>
      </c>
      <c r="F1694" s="369" t="s">
        <v>12172</v>
      </c>
      <c r="G1694" s="385" t="s">
        <v>12173</v>
      </c>
      <c r="H1694" s="386"/>
      <c r="I1694" s="384" t="s">
        <v>1288</v>
      </c>
      <c r="J1694" s="367" t="s">
        <v>1225</v>
      </c>
      <c r="K1694" s="366" t="s">
        <v>84</v>
      </c>
      <c r="L1694" s="387">
        <v>9</v>
      </c>
      <c r="M1694" s="388" t="s">
        <v>12174</v>
      </c>
      <c r="N1694" s="389">
        <v>200</v>
      </c>
      <c r="O1694" s="390" t="s">
        <v>1182</v>
      </c>
      <c r="P1694" s="373" t="s">
        <v>1182</v>
      </c>
      <c r="Q1694" s="372" t="s">
        <v>3814</v>
      </c>
      <c r="R1694" s="374">
        <v>0</v>
      </c>
      <c r="S1694" s="375">
        <v>50</v>
      </c>
      <c r="T1694" s="392">
        <v>0</v>
      </c>
      <c r="U1694" s="391" t="s">
        <v>12172</v>
      </c>
      <c r="V1694" s="376">
        <v>113.66322314049586</v>
      </c>
      <c r="W1694" s="378">
        <v>115.09479824987847</v>
      </c>
      <c r="X1694" s="377">
        <v>57.420989304812849</v>
      </c>
      <c r="Y1694" s="387" t="s">
        <v>633</v>
      </c>
      <c r="Z1694" s="395" t="s">
        <v>7853</v>
      </c>
      <c r="AA1694" s="380">
        <v>94</v>
      </c>
      <c r="AB1694" s="379" t="s">
        <v>3630</v>
      </c>
      <c r="AC1694" s="380">
        <v>1.5</v>
      </c>
      <c r="AD1694" s="379" t="s">
        <v>3630</v>
      </c>
      <c r="AE1694" s="394">
        <v>0</v>
      </c>
      <c r="AF1694" s="396">
        <v>15.259</v>
      </c>
      <c r="AG1694" s="393">
        <v>0</v>
      </c>
      <c r="AH1694" s="397" t="s">
        <v>10088</v>
      </c>
      <c r="AL1694" s="525" t="s">
        <v>17678</v>
      </c>
      <c r="AM1694" s="513" t="s">
        <v>83</v>
      </c>
      <c r="AN1694" s="508">
        <v>100</v>
      </c>
      <c r="AO1694" s="514">
        <v>1570</v>
      </c>
      <c r="AP1694" s="498">
        <v>1570</v>
      </c>
      <c r="AQ1694" s="515">
        <v>0</v>
      </c>
      <c r="AR1694" s="512" t="s">
        <v>17679</v>
      </c>
      <c r="BA1694" s="338" t="s">
        <v>12180</v>
      </c>
    </row>
    <row r="1695" spans="2:53" ht="16.5" customHeight="1">
      <c r="B1695" s="398" t="s">
        <v>12176</v>
      </c>
      <c r="C1695" s="381" t="s">
        <v>12177</v>
      </c>
      <c r="D1695" s="383">
        <v>1570</v>
      </c>
      <c r="E1695" s="382" t="s">
        <v>633</v>
      </c>
      <c r="F1695" s="369" t="s">
        <v>12178</v>
      </c>
      <c r="G1695" s="385" t="s">
        <v>11972</v>
      </c>
      <c r="H1695" s="386"/>
      <c r="I1695" s="384" t="s">
        <v>310</v>
      </c>
      <c r="J1695" s="367" t="s">
        <v>763</v>
      </c>
      <c r="K1695" s="366" t="s">
        <v>83</v>
      </c>
      <c r="L1695" s="387">
        <v>23</v>
      </c>
      <c r="M1695" s="388" t="s">
        <v>12179</v>
      </c>
      <c r="N1695" s="389">
        <v>500</v>
      </c>
      <c r="O1695" s="390" t="s">
        <v>1182</v>
      </c>
      <c r="P1695" s="373" t="s">
        <v>1182</v>
      </c>
      <c r="Q1695" s="372" t="s">
        <v>3638</v>
      </c>
      <c r="R1695" s="374">
        <v>20</v>
      </c>
      <c r="S1695" s="375">
        <v>30</v>
      </c>
      <c r="T1695" s="392">
        <v>30</v>
      </c>
      <c r="U1695" s="391" t="s">
        <v>12178</v>
      </c>
      <c r="V1695" s="376">
        <v>113.63403614457832</v>
      </c>
      <c r="W1695" s="378">
        <v>115.06732813607371</v>
      </c>
      <c r="X1695" s="377">
        <v>57.404317859673981</v>
      </c>
      <c r="Y1695" s="387" t="s">
        <v>633</v>
      </c>
      <c r="Z1695" s="395" t="s">
        <v>7853</v>
      </c>
      <c r="AA1695" s="380">
        <v>94</v>
      </c>
      <c r="AB1695" s="379" t="s">
        <v>3630</v>
      </c>
      <c r="AC1695" s="380">
        <v>1.5</v>
      </c>
      <c r="AD1695" s="379" t="s">
        <v>3630</v>
      </c>
      <c r="AE1695" s="394">
        <v>0</v>
      </c>
      <c r="AF1695" s="396">
        <v>10.891999999999999</v>
      </c>
      <c r="AG1695" s="393">
        <v>0</v>
      </c>
      <c r="AH1695" s="397" t="s">
        <v>11676</v>
      </c>
      <c r="AL1695" s="525" t="s">
        <v>17680</v>
      </c>
      <c r="AM1695" s="513" t="s">
        <v>83</v>
      </c>
      <c r="AN1695" s="508">
        <v>100</v>
      </c>
      <c r="AO1695" s="514">
        <v>1570</v>
      </c>
      <c r="AP1695" s="498">
        <v>1570</v>
      </c>
      <c r="AQ1695" s="515">
        <v>0</v>
      </c>
      <c r="AR1695" s="512" t="s">
        <v>17679</v>
      </c>
      <c r="BA1695" s="338" t="s">
        <v>12182</v>
      </c>
    </row>
    <row r="1696" spans="2:53" ht="16.5" customHeight="1">
      <c r="B1696" s="398" t="s">
        <v>12176</v>
      </c>
      <c r="C1696" s="381" t="s">
        <v>12177</v>
      </c>
      <c r="D1696" s="383">
        <v>1570</v>
      </c>
      <c r="E1696" s="382" t="s">
        <v>633</v>
      </c>
      <c r="F1696" s="369" t="s">
        <v>12178</v>
      </c>
      <c r="G1696" s="385" t="s">
        <v>11972</v>
      </c>
      <c r="H1696" s="386"/>
      <c r="I1696" s="384" t="s">
        <v>326</v>
      </c>
      <c r="J1696" s="367" t="s">
        <v>163</v>
      </c>
      <c r="K1696" s="366" t="s">
        <v>83</v>
      </c>
      <c r="L1696" s="387">
        <v>9</v>
      </c>
      <c r="M1696" s="388" t="s">
        <v>12181</v>
      </c>
      <c r="N1696" s="389">
        <v>500</v>
      </c>
      <c r="O1696" s="390" t="s">
        <v>1348</v>
      </c>
      <c r="P1696" s="373" t="s">
        <v>1349</v>
      </c>
      <c r="Q1696" s="372" t="s">
        <v>3638</v>
      </c>
      <c r="R1696" s="374">
        <v>30</v>
      </c>
      <c r="S1696" s="375">
        <v>40</v>
      </c>
      <c r="T1696" s="392">
        <v>30</v>
      </c>
      <c r="U1696" s="391" t="s">
        <v>12178</v>
      </c>
      <c r="V1696" s="376">
        <v>113.6331201893526</v>
      </c>
      <c r="W1696" s="378">
        <v>115.06646606056715</v>
      </c>
      <c r="X1696" s="377">
        <v>57.405206875040115</v>
      </c>
      <c r="Y1696" s="387">
        <v>56.62</v>
      </c>
      <c r="Z1696" s="395" t="s">
        <v>7853</v>
      </c>
      <c r="AA1696" s="380">
        <v>24</v>
      </c>
      <c r="AB1696" s="379" t="s">
        <v>3630</v>
      </c>
      <c r="AC1696" s="380">
        <v>5</v>
      </c>
      <c r="AD1696" s="379" t="s">
        <v>3630</v>
      </c>
      <c r="AE1696" s="394">
        <v>0</v>
      </c>
      <c r="AF1696" s="396">
        <v>0</v>
      </c>
      <c r="AG1696" s="393">
        <v>0</v>
      </c>
      <c r="AH1696" s="397" t="s">
        <v>633</v>
      </c>
      <c r="AL1696" s="525" t="s">
        <v>17681</v>
      </c>
      <c r="AM1696" s="513" t="s">
        <v>83</v>
      </c>
      <c r="AN1696" s="508">
        <v>100</v>
      </c>
      <c r="AO1696" s="514">
        <v>1570</v>
      </c>
      <c r="AP1696" s="498">
        <v>1570</v>
      </c>
      <c r="AQ1696" s="515">
        <v>0</v>
      </c>
      <c r="AR1696" s="512" t="s">
        <v>17682</v>
      </c>
      <c r="BA1696" s="338" t="s">
        <v>12188</v>
      </c>
    </row>
    <row r="1697" spans="2:53" ht="16.5" customHeight="1">
      <c r="B1697" s="398" t="s">
        <v>12183</v>
      </c>
      <c r="C1697" s="381" t="s">
        <v>12184</v>
      </c>
      <c r="D1697" s="383">
        <v>1570</v>
      </c>
      <c r="E1697" s="382" t="s">
        <v>633</v>
      </c>
      <c r="F1697" s="369" t="s">
        <v>12185</v>
      </c>
      <c r="G1697" s="385" t="s">
        <v>12186</v>
      </c>
      <c r="H1697" s="386"/>
      <c r="I1697" s="384" t="s">
        <v>332</v>
      </c>
      <c r="J1697" s="367" t="s">
        <v>347</v>
      </c>
      <c r="K1697" s="366" t="s">
        <v>83</v>
      </c>
      <c r="L1697" s="387">
        <v>6</v>
      </c>
      <c r="M1697" s="388" t="s">
        <v>12187</v>
      </c>
      <c r="N1697" s="389">
        <v>300</v>
      </c>
      <c r="O1697" s="390" t="s">
        <v>1348</v>
      </c>
      <c r="P1697" s="373" t="s">
        <v>1348</v>
      </c>
      <c r="Q1697" s="372" t="s">
        <v>3638</v>
      </c>
      <c r="R1697" s="374">
        <v>25</v>
      </c>
      <c r="S1697" s="375">
        <v>45</v>
      </c>
      <c r="T1697" s="392">
        <v>30</v>
      </c>
      <c r="U1697" s="391" t="s">
        <v>12185</v>
      </c>
      <c r="V1697" s="376">
        <v>113.62147459042835</v>
      </c>
      <c r="W1697" s="378">
        <v>115.05550549687375</v>
      </c>
      <c r="X1697" s="377">
        <v>57.401509956348953</v>
      </c>
      <c r="Y1697" s="387" t="s">
        <v>633</v>
      </c>
      <c r="Z1697" s="395" t="s">
        <v>4557</v>
      </c>
      <c r="AA1697" s="380">
        <v>-2</v>
      </c>
      <c r="AB1697" s="379" t="s">
        <v>3630</v>
      </c>
      <c r="AC1697" s="380">
        <v>0</v>
      </c>
      <c r="AD1697" s="379" t="s">
        <v>3630</v>
      </c>
      <c r="AE1697" s="394">
        <v>0</v>
      </c>
      <c r="AF1697" s="396">
        <v>0</v>
      </c>
      <c r="AG1697" s="393">
        <v>0</v>
      </c>
      <c r="AH1697" s="397" t="s">
        <v>633</v>
      </c>
      <c r="AL1697" s="525" t="s">
        <v>17683</v>
      </c>
      <c r="AM1697" s="513" t="s">
        <v>83</v>
      </c>
      <c r="AN1697" s="508">
        <v>100</v>
      </c>
      <c r="AO1697" s="514">
        <v>1570</v>
      </c>
      <c r="AP1697" s="498">
        <v>1570</v>
      </c>
      <c r="AQ1697" s="515">
        <v>0</v>
      </c>
      <c r="AR1697" s="512" t="s">
        <v>17682</v>
      </c>
      <c r="BA1697" s="338" t="s">
        <v>12192</v>
      </c>
    </row>
    <row r="1698" spans="2:53" ht="16.5" customHeight="1">
      <c r="B1698" s="398" t="s">
        <v>12189</v>
      </c>
      <c r="C1698" s="381" t="s">
        <v>12190</v>
      </c>
      <c r="D1698" s="383">
        <v>1570</v>
      </c>
      <c r="E1698" s="382" t="s">
        <v>633</v>
      </c>
      <c r="F1698" s="369" t="s">
        <v>12185</v>
      </c>
      <c r="G1698" s="385" t="s">
        <v>11763</v>
      </c>
      <c r="H1698" s="386"/>
      <c r="I1698" s="384" t="s">
        <v>332</v>
      </c>
      <c r="J1698" s="367" t="s">
        <v>1069</v>
      </c>
      <c r="K1698" s="366" t="s">
        <v>83</v>
      </c>
      <c r="L1698" s="387">
        <v>6</v>
      </c>
      <c r="M1698" s="388" t="s">
        <v>12191</v>
      </c>
      <c r="N1698" s="389">
        <v>300</v>
      </c>
      <c r="O1698" s="390" t="s">
        <v>1348</v>
      </c>
      <c r="P1698" s="373" t="s">
        <v>1348</v>
      </c>
      <c r="Q1698" s="372" t="s">
        <v>3638</v>
      </c>
      <c r="R1698" s="374">
        <v>25</v>
      </c>
      <c r="S1698" s="375">
        <v>45</v>
      </c>
      <c r="T1698" s="392">
        <v>30</v>
      </c>
      <c r="U1698" s="391" t="s">
        <v>12185</v>
      </c>
      <c r="V1698" s="376">
        <v>113.6174047470831</v>
      </c>
      <c r="W1698" s="378">
        <v>115.05167505607822</v>
      </c>
      <c r="X1698" s="377">
        <v>57.400460098419352</v>
      </c>
      <c r="Y1698" s="387" t="s">
        <v>633</v>
      </c>
      <c r="Z1698" s="395" t="s">
        <v>4557</v>
      </c>
      <c r="AA1698" s="380">
        <v>-2</v>
      </c>
      <c r="AB1698" s="379" t="s">
        <v>3630</v>
      </c>
      <c r="AC1698" s="380">
        <v>0</v>
      </c>
      <c r="AD1698" s="379" t="s">
        <v>3630</v>
      </c>
      <c r="AE1698" s="394">
        <v>0</v>
      </c>
      <c r="AF1698" s="396">
        <v>5.1660000000000004</v>
      </c>
      <c r="AG1698" s="393">
        <v>0</v>
      </c>
      <c r="AH1698" s="397" t="s">
        <v>9172</v>
      </c>
      <c r="AL1698" s="525" t="s">
        <v>17684</v>
      </c>
      <c r="AM1698" s="513" t="s">
        <v>84</v>
      </c>
      <c r="AN1698" s="508">
        <v>100</v>
      </c>
      <c r="AO1698" s="514">
        <v>1570</v>
      </c>
      <c r="AP1698" s="498">
        <v>1061</v>
      </c>
      <c r="AQ1698" s="515">
        <v>509</v>
      </c>
      <c r="AR1698" s="512" t="s">
        <v>17685</v>
      </c>
      <c r="BA1698" s="338" t="s">
        <v>12198</v>
      </c>
    </row>
    <row r="1699" spans="2:53" ht="16.5" customHeight="1">
      <c r="B1699" s="398" t="s">
        <v>12193</v>
      </c>
      <c r="C1699" s="381" t="s">
        <v>12194</v>
      </c>
      <c r="D1699" s="383">
        <v>1570</v>
      </c>
      <c r="E1699" s="382" t="s">
        <v>12195</v>
      </c>
      <c r="F1699" s="369" t="s">
        <v>12196</v>
      </c>
      <c r="G1699" s="385" t="s">
        <v>12195</v>
      </c>
      <c r="H1699" s="386"/>
      <c r="I1699" s="384" t="s">
        <v>327</v>
      </c>
      <c r="J1699" s="367" t="s">
        <v>837</v>
      </c>
      <c r="K1699" s="366" t="s">
        <v>84</v>
      </c>
      <c r="L1699" s="387">
        <v>15</v>
      </c>
      <c r="M1699" s="388" t="s">
        <v>12197</v>
      </c>
      <c r="N1699" s="389">
        <v>800</v>
      </c>
      <c r="O1699" s="390" t="s">
        <v>1350</v>
      </c>
      <c r="P1699" s="373" t="s">
        <v>1350</v>
      </c>
      <c r="Q1699" s="372" t="s">
        <v>3638</v>
      </c>
      <c r="R1699" s="374">
        <v>40</v>
      </c>
      <c r="S1699" s="375">
        <v>30</v>
      </c>
      <c r="T1699" s="392">
        <v>30</v>
      </c>
      <c r="U1699" s="391" t="s">
        <v>12196</v>
      </c>
      <c r="V1699" s="376">
        <v>113.32550157850605</v>
      </c>
      <c r="W1699" s="378">
        <v>114.81942977409986</v>
      </c>
      <c r="X1699" s="377">
        <v>57.657534323697035</v>
      </c>
      <c r="Y1699" s="387" t="s">
        <v>633</v>
      </c>
      <c r="Z1699" s="395" t="s">
        <v>4557</v>
      </c>
      <c r="AA1699" s="380">
        <v>190</v>
      </c>
      <c r="AB1699" s="379" t="s">
        <v>3630</v>
      </c>
      <c r="AC1699" s="380">
        <v>10</v>
      </c>
      <c r="AD1699" s="379" t="s">
        <v>3630</v>
      </c>
      <c r="AE1699" s="394">
        <v>0</v>
      </c>
      <c r="AF1699" s="396">
        <v>0</v>
      </c>
      <c r="AG1699" s="393">
        <v>0</v>
      </c>
      <c r="AH1699" s="397" t="s">
        <v>633</v>
      </c>
      <c r="AL1699" s="525" t="s">
        <v>17686</v>
      </c>
      <c r="AM1699" s="513" t="s">
        <v>83</v>
      </c>
      <c r="AN1699" s="508">
        <v>100</v>
      </c>
      <c r="AO1699" s="514">
        <v>1570</v>
      </c>
      <c r="AP1699" s="498">
        <v>1570</v>
      </c>
      <c r="AQ1699" s="515">
        <v>0</v>
      </c>
      <c r="AR1699" s="512" t="s">
        <v>17687</v>
      </c>
      <c r="BA1699" s="338" t="s">
        <v>12204</v>
      </c>
    </row>
    <row r="1700" spans="2:53" ht="16.5" customHeight="1">
      <c r="B1700" s="398" t="s">
        <v>12199</v>
      </c>
      <c r="C1700" s="381" t="s">
        <v>12200</v>
      </c>
      <c r="D1700" s="383">
        <v>1570</v>
      </c>
      <c r="E1700" s="382" t="s">
        <v>633</v>
      </c>
      <c r="F1700" s="369" t="s">
        <v>12201</v>
      </c>
      <c r="G1700" s="385" t="s">
        <v>12202</v>
      </c>
      <c r="H1700" s="386"/>
      <c r="I1700" s="384" t="s">
        <v>326</v>
      </c>
      <c r="J1700" s="367" t="s">
        <v>98</v>
      </c>
      <c r="K1700" s="366" t="s">
        <v>83</v>
      </c>
      <c r="L1700" s="387">
        <v>9</v>
      </c>
      <c r="M1700" s="388" t="s">
        <v>12203</v>
      </c>
      <c r="N1700" s="389">
        <v>500</v>
      </c>
      <c r="O1700" s="390" t="s">
        <v>1348</v>
      </c>
      <c r="P1700" s="373" t="s">
        <v>1349</v>
      </c>
      <c r="Q1700" s="372" t="s">
        <v>3638</v>
      </c>
      <c r="R1700" s="374">
        <v>30</v>
      </c>
      <c r="S1700" s="375">
        <v>40</v>
      </c>
      <c r="T1700" s="392">
        <v>30</v>
      </c>
      <c r="U1700" s="391" t="s">
        <v>12201</v>
      </c>
      <c r="V1700" s="376">
        <v>113.60972633780722</v>
      </c>
      <c r="W1700" s="378">
        <v>115.04444831793622</v>
      </c>
      <c r="X1700" s="377">
        <v>57.392912672128283</v>
      </c>
      <c r="Y1700" s="387">
        <v>56.61</v>
      </c>
      <c r="Z1700" s="395" t="s">
        <v>7853</v>
      </c>
      <c r="AA1700" s="380">
        <v>24</v>
      </c>
      <c r="AB1700" s="379" t="s">
        <v>3630</v>
      </c>
      <c r="AC1700" s="380">
        <v>5</v>
      </c>
      <c r="AD1700" s="379" t="s">
        <v>3630</v>
      </c>
      <c r="AE1700" s="394">
        <v>0</v>
      </c>
      <c r="AF1700" s="396">
        <v>0</v>
      </c>
      <c r="AG1700" s="393">
        <v>0</v>
      </c>
      <c r="AH1700" s="397" t="s">
        <v>633</v>
      </c>
      <c r="AL1700" s="525" t="s">
        <v>17688</v>
      </c>
      <c r="AM1700" s="513" t="s">
        <v>84</v>
      </c>
      <c r="AN1700" s="508">
        <v>100</v>
      </c>
      <c r="AO1700" s="514">
        <v>1570</v>
      </c>
      <c r="AP1700" s="498">
        <v>1060</v>
      </c>
      <c r="AQ1700" s="515">
        <v>510</v>
      </c>
      <c r="AR1700" s="512" t="s">
        <v>17689</v>
      </c>
      <c r="BA1700" s="338" t="s">
        <v>12210</v>
      </c>
    </row>
    <row r="1701" spans="2:53" ht="16.5" customHeight="1">
      <c r="B1701" s="398" t="s">
        <v>12205</v>
      </c>
      <c r="C1701" s="381" t="s">
        <v>12206</v>
      </c>
      <c r="D1701" s="383">
        <v>1570</v>
      </c>
      <c r="E1701" s="382" t="s">
        <v>12207</v>
      </c>
      <c r="F1701" s="369" t="s">
        <v>12208</v>
      </c>
      <c r="G1701" s="385" t="s">
        <v>12207</v>
      </c>
      <c r="H1701" s="386"/>
      <c r="I1701" s="384" t="s">
        <v>332</v>
      </c>
      <c r="J1701" s="367" t="s">
        <v>675</v>
      </c>
      <c r="K1701" s="366" t="s">
        <v>84</v>
      </c>
      <c r="L1701" s="387">
        <v>5</v>
      </c>
      <c r="M1701" s="388" t="s">
        <v>12209</v>
      </c>
      <c r="N1701" s="389">
        <v>300</v>
      </c>
      <c r="O1701" s="390" t="s">
        <v>1348</v>
      </c>
      <c r="P1701" s="373" t="s">
        <v>1348</v>
      </c>
      <c r="Q1701" s="372" t="s">
        <v>3638</v>
      </c>
      <c r="R1701" s="374">
        <v>45</v>
      </c>
      <c r="S1701" s="375">
        <v>25</v>
      </c>
      <c r="T1701" s="392">
        <v>30</v>
      </c>
      <c r="U1701" s="391" t="s">
        <v>12208</v>
      </c>
      <c r="V1701" s="376">
        <v>113.30143381683096</v>
      </c>
      <c r="W1701" s="378">
        <v>114.80109243187121</v>
      </c>
      <c r="X1701" s="377">
        <v>57.648736875648893</v>
      </c>
      <c r="Y1701" s="387" t="s">
        <v>633</v>
      </c>
      <c r="Z1701" s="395" t="s">
        <v>4557</v>
      </c>
      <c r="AA1701" s="380">
        <v>-2</v>
      </c>
      <c r="AB1701" s="379" t="s">
        <v>3630</v>
      </c>
      <c r="AC1701" s="380">
        <v>0</v>
      </c>
      <c r="AD1701" s="379" t="s">
        <v>3630</v>
      </c>
      <c r="AE1701" s="394">
        <v>0</v>
      </c>
      <c r="AF1701" s="396">
        <v>0</v>
      </c>
      <c r="AG1701" s="393">
        <v>0</v>
      </c>
      <c r="AH1701" s="397" t="s">
        <v>633</v>
      </c>
      <c r="AL1701" s="525" t="s">
        <v>17690</v>
      </c>
      <c r="AM1701" s="513" t="s">
        <v>83</v>
      </c>
      <c r="AN1701" s="508">
        <v>100</v>
      </c>
      <c r="AO1701" s="514">
        <v>1570</v>
      </c>
      <c r="AP1701" s="498">
        <v>1570</v>
      </c>
      <c r="AQ1701" s="515">
        <v>0</v>
      </c>
      <c r="AR1701" s="512" t="s">
        <v>17691</v>
      </c>
      <c r="BA1701" s="338" t="s">
        <v>12213</v>
      </c>
    </row>
    <row r="1702" spans="2:53" ht="16.5" customHeight="1">
      <c r="B1702" s="398" t="s">
        <v>12205</v>
      </c>
      <c r="C1702" s="381" t="s">
        <v>12206</v>
      </c>
      <c r="D1702" s="383">
        <v>1570</v>
      </c>
      <c r="E1702" s="382" t="s">
        <v>633</v>
      </c>
      <c r="F1702" s="369" t="s">
        <v>12211</v>
      </c>
      <c r="G1702" s="385" t="s">
        <v>12207</v>
      </c>
      <c r="H1702" s="386"/>
      <c r="I1702" s="384" t="s">
        <v>330</v>
      </c>
      <c r="J1702" s="367" t="s">
        <v>991</v>
      </c>
      <c r="K1702" s="366" t="s">
        <v>83</v>
      </c>
      <c r="L1702" s="387">
        <v>11</v>
      </c>
      <c r="M1702" s="388" t="s">
        <v>12212</v>
      </c>
      <c r="N1702" s="389">
        <v>200</v>
      </c>
      <c r="O1702" s="390" t="s">
        <v>1350</v>
      </c>
      <c r="P1702" s="373" t="s">
        <v>1350</v>
      </c>
      <c r="Q1702" s="372" t="s">
        <v>3638</v>
      </c>
      <c r="R1702" s="374">
        <v>20</v>
      </c>
      <c r="S1702" s="375">
        <v>30</v>
      </c>
      <c r="T1702" s="392">
        <v>30</v>
      </c>
      <c r="U1702" s="391" t="s">
        <v>12211</v>
      </c>
      <c r="V1702" s="376">
        <v>113.59336732571862</v>
      </c>
      <c r="W1702" s="378">
        <v>115.02905160067634</v>
      </c>
      <c r="X1702" s="377">
        <v>57.38879053680251</v>
      </c>
      <c r="Y1702" s="387" t="s">
        <v>633</v>
      </c>
      <c r="Z1702" s="395" t="s">
        <v>7853</v>
      </c>
      <c r="AA1702" s="380">
        <v>36</v>
      </c>
      <c r="AB1702" s="379" t="s">
        <v>3630</v>
      </c>
      <c r="AC1702" s="380">
        <v>0</v>
      </c>
      <c r="AD1702" s="379" t="s">
        <v>3630</v>
      </c>
      <c r="AE1702" s="394">
        <v>0</v>
      </c>
      <c r="AF1702" s="396">
        <v>0</v>
      </c>
      <c r="AG1702" s="393">
        <v>0</v>
      </c>
      <c r="AH1702" s="397" t="s">
        <v>633</v>
      </c>
      <c r="AL1702" s="525" t="s">
        <v>17692</v>
      </c>
      <c r="AM1702" s="513" t="s">
        <v>83</v>
      </c>
      <c r="AN1702" s="508">
        <v>100</v>
      </c>
      <c r="AO1702" s="514">
        <v>1570</v>
      </c>
      <c r="AP1702" s="498">
        <v>1570</v>
      </c>
      <c r="AQ1702" s="515">
        <v>0</v>
      </c>
      <c r="AR1702" s="512" t="s">
        <v>17693</v>
      </c>
      <c r="BA1702" s="338" t="s">
        <v>12219</v>
      </c>
    </row>
    <row r="1703" spans="2:53" ht="16.5" customHeight="1">
      <c r="B1703" s="398" t="s">
        <v>12214</v>
      </c>
      <c r="C1703" s="381" t="s">
        <v>12215</v>
      </c>
      <c r="D1703" s="383">
        <v>1570</v>
      </c>
      <c r="E1703" s="382" t="s">
        <v>633</v>
      </c>
      <c r="F1703" s="369" t="s">
        <v>12216</v>
      </c>
      <c r="G1703" s="385" t="s">
        <v>11988</v>
      </c>
      <c r="H1703" s="386"/>
      <c r="I1703" s="384" t="s">
        <v>326</v>
      </c>
      <c r="J1703" s="367" t="s">
        <v>72</v>
      </c>
      <c r="K1703" s="366" t="s">
        <v>83</v>
      </c>
      <c r="L1703" s="387">
        <v>17</v>
      </c>
      <c r="M1703" s="388" t="s">
        <v>12218</v>
      </c>
      <c r="N1703" s="389">
        <v>500</v>
      </c>
      <c r="O1703" s="390" t="s">
        <v>1348</v>
      </c>
      <c r="P1703" s="373" t="s">
        <v>1349</v>
      </c>
      <c r="Q1703" s="372" t="s">
        <v>3638</v>
      </c>
      <c r="R1703" s="374">
        <v>30</v>
      </c>
      <c r="S1703" s="375">
        <v>40</v>
      </c>
      <c r="T1703" s="392">
        <v>30</v>
      </c>
      <c r="U1703" s="391" t="s">
        <v>12216</v>
      </c>
      <c r="V1703" s="376">
        <v>113.58243351100427</v>
      </c>
      <c r="W1703" s="378">
        <v>115.01876095153342</v>
      </c>
      <c r="X1703" s="377">
        <v>57.379402768731161</v>
      </c>
      <c r="Y1703" s="387">
        <v>56.589999999999996</v>
      </c>
      <c r="Z1703" s="395" t="s">
        <v>7853</v>
      </c>
      <c r="AA1703" s="380">
        <v>24</v>
      </c>
      <c r="AB1703" s="379" t="s">
        <v>3630</v>
      </c>
      <c r="AC1703" s="380">
        <v>5</v>
      </c>
      <c r="AD1703" s="379" t="s">
        <v>3630</v>
      </c>
      <c r="AE1703" s="394">
        <v>0</v>
      </c>
      <c r="AF1703" s="396">
        <v>0</v>
      </c>
      <c r="AG1703" s="393">
        <v>0</v>
      </c>
      <c r="AH1703" s="397" t="s">
        <v>633</v>
      </c>
      <c r="AL1703" s="525" t="s">
        <v>17694</v>
      </c>
      <c r="AM1703" s="513" t="s">
        <v>83</v>
      </c>
      <c r="AN1703" s="508">
        <v>100</v>
      </c>
      <c r="AO1703" s="514">
        <v>1570</v>
      </c>
      <c r="AP1703" s="498">
        <v>1570</v>
      </c>
      <c r="AQ1703" s="515">
        <v>0</v>
      </c>
      <c r="AR1703" s="512" t="s">
        <v>17693</v>
      </c>
      <c r="BA1703" s="338" t="s">
        <v>12220</v>
      </c>
    </row>
    <row r="1704" spans="2:53" ht="16.5" customHeight="1">
      <c r="B1704" s="398" t="s">
        <v>12214</v>
      </c>
      <c r="C1704" s="381" t="s">
        <v>12215</v>
      </c>
      <c r="D1704" s="383">
        <v>1570</v>
      </c>
      <c r="E1704" s="382" t="s">
        <v>633</v>
      </c>
      <c r="F1704" s="369" t="s">
        <v>12216</v>
      </c>
      <c r="G1704" s="385" t="s">
        <v>11988</v>
      </c>
      <c r="H1704" s="386"/>
      <c r="I1704" s="384" t="s">
        <v>326</v>
      </c>
      <c r="J1704" s="367" t="s">
        <v>785</v>
      </c>
      <c r="K1704" s="366" t="s">
        <v>83</v>
      </c>
      <c r="L1704" s="387">
        <v>25</v>
      </c>
      <c r="M1704" s="388" t="s">
        <v>12218</v>
      </c>
      <c r="N1704" s="389">
        <v>500</v>
      </c>
      <c r="O1704" s="390" t="s">
        <v>1348</v>
      </c>
      <c r="P1704" s="373" t="s">
        <v>1349</v>
      </c>
      <c r="Q1704" s="372" t="s">
        <v>3638</v>
      </c>
      <c r="R1704" s="374">
        <v>30</v>
      </c>
      <c r="S1704" s="375">
        <v>40</v>
      </c>
      <c r="T1704" s="392">
        <v>30</v>
      </c>
      <c r="U1704" s="391" t="s">
        <v>12216</v>
      </c>
      <c r="V1704" s="376">
        <v>113.58243351100427</v>
      </c>
      <c r="W1704" s="378">
        <v>115.01876095153342</v>
      </c>
      <c r="X1704" s="377">
        <v>57.379402768731161</v>
      </c>
      <c r="Y1704" s="387">
        <v>56.589999999999996</v>
      </c>
      <c r="Z1704" s="395" t="s">
        <v>7853</v>
      </c>
      <c r="AA1704" s="380">
        <v>24</v>
      </c>
      <c r="AB1704" s="379" t="s">
        <v>3630</v>
      </c>
      <c r="AC1704" s="380">
        <v>5</v>
      </c>
      <c r="AD1704" s="379" t="s">
        <v>3630</v>
      </c>
      <c r="AE1704" s="394">
        <v>0</v>
      </c>
      <c r="AF1704" s="396">
        <v>0</v>
      </c>
      <c r="AG1704" s="393">
        <v>0</v>
      </c>
      <c r="AH1704" s="397" t="s">
        <v>633</v>
      </c>
      <c r="AL1704" s="525" t="s">
        <v>17695</v>
      </c>
      <c r="AM1704" s="513" t="s">
        <v>84</v>
      </c>
      <c r="AN1704" s="508">
        <v>100</v>
      </c>
      <c r="AO1704" s="514">
        <v>1570</v>
      </c>
      <c r="AP1704" s="498">
        <v>1062</v>
      </c>
      <c r="AQ1704" s="515">
        <v>508</v>
      </c>
      <c r="AR1704" s="512" t="s">
        <v>17696</v>
      </c>
      <c r="BA1704" s="338" t="s">
        <v>12226</v>
      </c>
    </row>
    <row r="1705" spans="2:53" ht="16.5" customHeight="1">
      <c r="B1705" s="398" t="s">
        <v>12221</v>
      </c>
      <c r="C1705" s="381" t="s">
        <v>12222</v>
      </c>
      <c r="D1705" s="383">
        <v>1570</v>
      </c>
      <c r="E1705" s="382" t="s">
        <v>11996</v>
      </c>
      <c r="F1705" s="369" t="s">
        <v>12223</v>
      </c>
      <c r="G1705" s="385" t="s">
        <v>12224</v>
      </c>
      <c r="H1705" s="386"/>
      <c r="I1705" s="384" t="s">
        <v>357</v>
      </c>
      <c r="J1705" s="367" t="s">
        <v>754</v>
      </c>
      <c r="K1705" s="366" t="s">
        <v>84</v>
      </c>
      <c r="L1705" s="387">
        <v>19</v>
      </c>
      <c r="M1705" s="388" t="s">
        <v>12225</v>
      </c>
      <c r="N1705" s="389">
        <v>700</v>
      </c>
      <c r="O1705" s="390" t="s">
        <v>1350</v>
      </c>
      <c r="P1705" s="373" t="s">
        <v>1351</v>
      </c>
      <c r="Q1705" s="372" t="s">
        <v>3638</v>
      </c>
      <c r="R1705" s="374">
        <v>30</v>
      </c>
      <c r="S1705" s="375">
        <v>30</v>
      </c>
      <c r="T1705" s="392">
        <v>20</v>
      </c>
      <c r="U1705" s="391" t="s">
        <v>12223</v>
      </c>
      <c r="V1705" s="376">
        <v>113.55394531025063</v>
      </c>
      <c r="W1705" s="378">
        <v>114.99348214114333</v>
      </c>
      <c r="X1705" s="377">
        <v>57.761286274303011</v>
      </c>
      <c r="Y1705" s="387">
        <v>58.79</v>
      </c>
      <c r="Z1705" s="395" t="s">
        <v>3639</v>
      </c>
      <c r="AA1705" s="380">
        <v>140</v>
      </c>
      <c r="AB1705" s="379" t="s">
        <v>3630</v>
      </c>
      <c r="AC1705" s="380">
        <v>10</v>
      </c>
      <c r="AD1705" s="379" t="s">
        <v>3630</v>
      </c>
      <c r="AE1705" s="394">
        <v>0</v>
      </c>
      <c r="AF1705" s="396">
        <v>0</v>
      </c>
      <c r="AG1705" s="393">
        <v>0</v>
      </c>
      <c r="AH1705" s="397" t="s">
        <v>633</v>
      </c>
      <c r="AL1705" s="525" t="s">
        <v>17697</v>
      </c>
      <c r="AM1705" s="513" t="s">
        <v>84</v>
      </c>
      <c r="AN1705" s="508">
        <v>100</v>
      </c>
      <c r="AO1705" s="514">
        <v>1570</v>
      </c>
      <c r="AP1705" s="498">
        <v>1062</v>
      </c>
      <c r="AQ1705" s="515">
        <v>508</v>
      </c>
      <c r="AR1705" s="512" t="s">
        <v>17698</v>
      </c>
      <c r="BA1705" s="338" t="s">
        <v>12233</v>
      </c>
    </row>
    <row r="1706" spans="2:53" ht="16.5" customHeight="1">
      <c r="B1706" s="398" t="s">
        <v>12227</v>
      </c>
      <c r="C1706" s="381" t="s">
        <v>12228</v>
      </c>
      <c r="D1706" s="383">
        <v>1570</v>
      </c>
      <c r="E1706" s="382" t="s">
        <v>12229</v>
      </c>
      <c r="F1706" s="369" t="s">
        <v>12230</v>
      </c>
      <c r="G1706" s="385" t="s">
        <v>12231</v>
      </c>
      <c r="H1706" s="386"/>
      <c r="I1706" s="384" t="s">
        <v>1138</v>
      </c>
      <c r="J1706" s="367" t="s">
        <v>1153</v>
      </c>
      <c r="K1706" s="366" t="s">
        <v>84</v>
      </c>
      <c r="L1706" s="387">
        <v>15</v>
      </c>
      <c r="M1706" s="388" t="s">
        <v>12232</v>
      </c>
      <c r="N1706" s="389">
        <v>1000</v>
      </c>
      <c r="O1706" s="390" t="s">
        <v>1182</v>
      </c>
      <c r="P1706" s="373" t="s">
        <v>1182</v>
      </c>
      <c r="Q1706" s="372" t="s">
        <v>3638</v>
      </c>
      <c r="R1706" s="374">
        <v>35</v>
      </c>
      <c r="S1706" s="375">
        <v>30</v>
      </c>
      <c r="T1706" s="392">
        <v>25</v>
      </c>
      <c r="U1706" s="391" t="s">
        <v>12230</v>
      </c>
      <c r="V1706" s="376">
        <v>113.54861111111111</v>
      </c>
      <c r="W1706" s="378">
        <v>114.98941798941799</v>
      </c>
      <c r="X1706" s="377">
        <v>57.76098544973545</v>
      </c>
      <c r="Y1706" s="387" t="s">
        <v>633</v>
      </c>
      <c r="Z1706" s="395" t="s">
        <v>4557</v>
      </c>
      <c r="AA1706" s="380">
        <v>98</v>
      </c>
      <c r="AB1706" s="379" t="s">
        <v>3630</v>
      </c>
      <c r="AC1706" s="380">
        <v>0</v>
      </c>
      <c r="AD1706" s="379" t="s">
        <v>3630</v>
      </c>
      <c r="AE1706" s="394">
        <v>0</v>
      </c>
      <c r="AF1706" s="396">
        <v>0</v>
      </c>
      <c r="AG1706" s="393">
        <v>0</v>
      </c>
      <c r="AH1706" s="397" t="s">
        <v>633</v>
      </c>
      <c r="AL1706" s="525" t="s">
        <v>17699</v>
      </c>
      <c r="AM1706" s="513" t="s">
        <v>84</v>
      </c>
      <c r="AN1706" s="508">
        <v>100</v>
      </c>
      <c r="AO1706" s="514">
        <v>1570</v>
      </c>
      <c r="AP1706" s="498">
        <v>1060</v>
      </c>
      <c r="AQ1706" s="515">
        <v>510</v>
      </c>
      <c r="AR1706" s="512" t="s">
        <v>17700</v>
      </c>
      <c r="BA1706" s="338" t="s">
        <v>12239</v>
      </c>
    </row>
    <row r="1707" spans="2:53" ht="16.5" customHeight="1">
      <c r="B1707" s="398" t="s">
        <v>12234</v>
      </c>
      <c r="C1707" s="381" t="s">
        <v>12235</v>
      </c>
      <c r="D1707" s="383">
        <v>1570</v>
      </c>
      <c r="E1707" s="382" t="s">
        <v>12236</v>
      </c>
      <c r="F1707" s="369" t="s">
        <v>12237</v>
      </c>
      <c r="G1707" s="385" t="s">
        <v>12236</v>
      </c>
      <c r="H1707" s="386"/>
      <c r="I1707" s="384" t="s">
        <v>329</v>
      </c>
      <c r="J1707" s="367" t="s">
        <v>675</v>
      </c>
      <c r="K1707" s="366" t="s">
        <v>84</v>
      </c>
      <c r="L1707" s="387">
        <v>6</v>
      </c>
      <c r="M1707" s="388" t="s">
        <v>12238</v>
      </c>
      <c r="N1707" s="389">
        <v>1000</v>
      </c>
      <c r="O1707" s="390" t="s">
        <v>1350</v>
      </c>
      <c r="P1707" s="373" t="s">
        <v>1350</v>
      </c>
      <c r="Q1707" s="372" t="s">
        <v>3638</v>
      </c>
      <c r="R1707" s="374">
        <v>30</v>
      </c>
      <c r="S1707" s="375">
        <v>25</v>
      </c>
      <c r="T1707" s="392">
        <v>25</v>
      </c>
      <c r="U1707" s="391" t="s">
        <v>12237</v>
      </c>
      <c r="V1707" s="376">
        <v>113.22800158971663</v>
      </c>
      <c r="W1707" s="378">
        <v>114.74514406835553</v>
      </c>
      <c r="X1707" s="377">
        <v>57.613427170963917</v>
      </c>
      <c r="Y1707" s="387" t="s">
        <v>633</v>
      </c>
      <c r="Z1707" s="395" t="s">
        <v>7853</v>
      </c>
      <c r="AA1707" s="380">
        <v>192</v>
      </c>
      <c r="AB1707" s="379" t="s">
        <v>3630</v>
      </c>
      <c r="AC1707" s="380">
        <v>0</v>
      </c>
      <c r="AD1707" s="379" t="s">
        <v>3630</v>
      </c>
      <c r="AE1707" s="394">
        <v>0</v>
      </c>
      <c r="AF1707" s="396">
        <v>0</v>
      </c>
      <c r="AG1707" s="393">
        <v>0</v>
      </c>
      <c r="AH1707" s="397" t="s">
        <v>633</v>
      </c>
      <c r="AL1707" s="525" t="s">
        <v>17701</v>
      </c>
      <c r="AM1707" s="513" t="s">
        <v>84</v>
      </c>
      <c r="AN1707" s="508">
        <v>100</v>
      </c>
      <c r="AO1707" s="514">
        <v>1570</v>
      </c>
      <c r="AP1707" s="498">
        <v>1062</v>
      </c>
      <c r="AQ1707" s="515">
        <v>508</v>
      </c>
      <c r="AR1707" s="512" t="s">
        <v>17702</v>
      </c>
      <c r="BA1707" s="338" t="s">
        <v>12244</v>
      </c>
    </row>
    <row r="1708" spans="2:53" ht="16.5" customHeight="1">
      <c r="B1708" s="398" t="s">
        <v>12240</v>
      </c>
      <c r="C1708" s="381" t="s">
        <v>12241</v>
      </c>
      <c r="D1708" s="383">
        <v>1570</v>
      </c>
      <c r="E1708" s="382" t="s">
        <v>11805</v>
      </c>
      <c r="F1708" s="369" t="s">
        <v>12242</v>
      </c>
      <c r="G1708" s="385" t="s">
        <v>11883</v>
      </c>
      <c r="H1708" s="386"/>
      <c r="I1708" s="384" t="s">
        <v>1138</v>
      </c>
      <c r="J1708" s="367" t="s">
        <v>1150</v>
      </c>
      <c r="K1708" s="366" t="s">
        <v>84</v>
      </c>
      <c r="L1708" s="387">
        <v>8</v>
      </c>
      <c r="M1708" s="388" t="s">
        <v>12243</v>
      </c>
      <c r="N1708" s="389">
        <v>1000</v>
      </c>
      <c r="O1708" s="390" t="s">
        <v>1182</v>
      </c>
      <c r="P1708" s="373" t="s">
        <v>1182</v>
      </c>
      <c r="Q1708" s="372" t="s">
        <v>3638</v>
      </c>
      <c r="R1708" s="374">
        <v>35</v>
      </c>
      <c r="S1708" s="375">
        <v>30</v>
      </c>
      <c r="T1708" s="392">
        <v>25</v>
      </c>
      <c r="U1708" s="391" t="s">
        <v>12242</v>
      </c>
      <c r="V1708" s="376">
        <v>113.51388888888889</v>
      </c>
      <c r="W1708" s="378">
        <v>114.96296296296296</v>
      </c>
      <c r="X1708" s="377">
        <v>57.741574074074066</v>
      </c>
      <c r="Y1708" s="387" t="s">
        <v>633</v>
      </c>
      <c r="Z1708" s="395" t="s">
        <v>4557</v>
      </c>
      <c r="AA1708" s="380">
        <v>98</v>
      </c>
      <c r="AB1708" s="379" t="s">
        <v>3630</v>
      </c>
      <c r="AC1708" s="380">
        <v>0</v>
      </c>
      <c r="AD1708" s="379" t="s">
        <v>3630</v>
      </c>
      <c r="AE1708" s="394">
        <v>0</v>
      </c>
      <c r="AF1708" s="396">
        <v>0</v>
      </c>
      <c r="AG1708" s="393">
        <v>0</v>
      </c>
      <c r="AH1708" s="397" t="s">
        <v>633</v>
      </c>
      <c r="AL1708" s="525" t="s">
        <v>17703</v>
      </c>
      <c r="AM1708" s="513" t="s">
        <v>83</v>
      </c>
      <c r="AN1708" s="508">
        <v>100</v>
      </c>
      <c r="AO1708" s="514">
        <v>1570</v>
      </c>
      <c r="AP1708" s="498">
        <v>1570</v>
      </c>
      <c r="AQ1708" s="515">
        <v>0</v>
      </c>
      <c r="AR1708" s="512" t="s">
        <v>17704</v>
      </c>
      <c r="BA1708" s="338" t="s">
        <v>12249</v>
      </c>
    </row>
    <row r="1709" spans="2:53" ht="16.5" customHeight="1">
      <c r="B1709" s="398" t="s">
        <v>12245</v>
      </c>
      <c r="C1709" s="381" t="s">
        <v>12246</v>
      </c>
      <c r="D1709" s="383">
        <v>1570</v>
      </c>
      <c r="E1709" s="382" t="s">
        <v>633</v>
      </c>
      <c r="F1709" s="369" t="s">
        <v>12242</v>
      </c>
      <c r="G1709" s="385" t="s">
        <v>12247</v>
      </c>
      <c r="H1709" s="386"/>
      <c r="I1709" s="384" t="s">
        <v>332</v>
      </c>
      <c r="J1709" s="367" t="s">
        <v>68</v>
      </c>
      <c r="K1709" s="366" t="s">
        <v>83</v>
      </c>
      <c r="L1709" s="387">
        <v>13</v>
      </c>
      <c r="M1709" s="388" t="s">
        <v>12248</v>
      </c>
      <c r="N1709" s="389">
        <v>300</v>
      </c>
      <c r="O1709" s="390" t="s">
        <v>1348</v>
      </c>
      <c r="P1709" s="373" t="s">
        <v>1348</v>
      </c>
      <c r="Q1709" s="372" t="s">
        <v>3638</v>
      </c>
      <c r="R1709" s="374">
        <v>25</v>
      </c>
      <c r="S1709" s="375">
        <v>45</v>
      </c>
      <c r="T1709" s="392">
        <v>30</v>
      </c>
      <c r="U1709" s="391" t="s">
        <v>12242</v>
      </c>
      <c r="V1709" s="376">
        <v>113.51153506075666</v>
      </c>
      <c r="W1709" s="378">
        <v>114.96116957010031</v>
      </c>
      <c r="X1709" s="377">
        <v>57.348647684571517</v>
      </c>
      <c r="Y1709" s="387" t="s">
        <v>633</v>
      </c>
      <c r="Z1709" s="395" t="s">
        <v>4557</v>
      </c>
      <c r="AA1709" s="380">
        <v>-2</v>
      </c>
      <c r="AB1709" s="379" t="s">
        <v>3630</v>
      </c>
      <c r="AC1709" s="380">
        <v>0</v>
      </c>
      <c r="AD1709" s="379" t="s">
        <v>3630</v>
      </c>
      <c r="AE1709" s="394">
        <v>0</v>
      </c>
      <c r="AF1709" s="396">
        <v>0</v>
      </c>
      <c r="AG1709" s="393">
        <v>0</v>
      </c>
      <c r="AH1709" s="397" t="s">
        <v>633</v>
      </c>
      <c r="AL1709" s="525" t="s">
        <v>17705</v>
      </c>
      <c r="AM1709" s="513" t="s">
        <v>83</v>
      </c>
      <c r="AN1709" s="508">
        <v>100</v>
      </c>
      <c r="AO1709" s="514">
        <v>1570</v>
      </c>
      <c r="AP1709" s="498">
        <v>1570</v>
      </c>
      <c r="AQ1709" s="515">
        <v>0</v>
      </c>
      <c r="AR1709" s="512" t="s">
        <v>17704</v>
      </c>
      <c r="BA1709" s="338" t="s">
        <v>12251</v>
      </c>
    </row>
    <row r="1710" spans="2:53" ht="16.5" customHeight="1">
      <c r="B1710" s="398" t="s">
        <v>12245</v>
      </c>
      <c r="C1710" s="381" t="s">
        <v>12246</v>
      </c>
      <c r="D1710" s="383">
        <v>1570</v>
      </c>
      <c r="E1710" s="382" t="s">
        <v>633</v>
      </c>
      <c r="F1710" s="369" t="s">
        <v>12242</v>
      </c>
      <c r="G1710" s="385" t="s">
        <v>12247</v>
      </c>
      <c r="H1710" s="386"/>
      <c r="I1710" s="384" t="s">
        <v>324</v>
      </c>
      <c r="J1710" s="367" t="s">
        <v>181</v>
      </c>
      <c r="K1710" s="366" t="s">
        <v>83</v>
      </c>
      <c r="L1710" s="387">
        <v>9</v>
      </c>
      <c r="M1710" s="388" t="s">
        <v>12250</v>
      </c>
      <c r="N1710" s="389">
        <v>1000</v>
      </c>
      <c r="O1710" s="390" t="s">
        <v>1348</v>
      </c>
      <c r="P1710" s="373" t="s">
        <v>1348</v>
      </c>
      <c r="Q1710" s="372" t="s">
        <v>3638</v>
      </c>
      <c r="R1710" s="374">
        <v>20</v>
      </c>
      <c r="S1710" s="375">
        <v>30</v>
      </c>
      <c r="T1710" s="392">
        <v>30</v>
      </c>
      <c r="U1710" s="391" t="s">
        <v>12242</v>
      </c>
      <c r="V1710" s="376">
        <v>113.51118206828272</v>
      </c>
      <c r="W1710" s="378">
        <v>114.9609006234535</v>
      </c>
      <c r="X1710" s="377">
        <v>57.348958654131899</v>
      </c>
      <c r="Y1710" s="387" t="s">
        <v>633</v>
      </c>
      <c r="Z1710" s="395" t="s">
        <v>4557</v>
      </c>
      <c r="AA1710" s="380">
        <v>198</v>
      </c>
      <c r="AB1710" s="379" t="s">
        <v>3630</v>
      </c>
      <c r="AC1710" s="380">
        <v>10</v>
      </c>
      <c r="AD1710" s="379" t="s">
        <v>3630</v>
      </c>
      <c r="AE1710" s="394">
        <v>0</v>
      </c>
      <c r="AF1710" s="396">
        <v>0</v>
      </c>
      <c r="AG1710" s="393">
        <v>0</v>
      </c>
      <c r="AH1710" s="397" t="s">
        <v>633</v>
      </c>
      <c r="AL1710" s="525" t="s">
        <v>17706</v>
      </c>
      <c r="AM1710" s="513" t="s">
        <v>84</v>
      </c>
      <c r="AN1710" s="508">
        <v>100</v>
      </c>
      <c r="AO1710" s="514">
        <v>1570</v>
      </c>
      <c r="AP1710" s="498">
        <v>1060</v>
      </c>
      <c r="AQ1710" s="515">
        <v>510</v>
      </c>
      <c r="AR1710" s="512" t="s">
        <v>17707</v>
      </c>
      <c r="BA1710" s="338" t="s">
        <v>12258</v>
      </c>
    </row>
    <row r="1711" spans="2:53" ht="16.5" customHeight="1">
      <c r="B1711" s="398" t="s">
        <v>12252</v>
      </c>
      <c r="C1711" s="381" t="s">
        <v>12253</v>
      </c>
      <c r="D1711" s="383">
        <v>1570</v>
      </c>
      <c r="E1711" s="382" t="s">
        <v>12254</v>
      </c>
      <c r="F1711" s="369" t="s">
        <v>12255</v>
      </c>
      <c r="G1711" s="385" t="s">
        <v>12254</v>
      </c>
      <c r="H1711" s="386"/>
      <c r="I1711" s="384" t="s">
        <v>329</v>
      </c>
      <c r="J1711" s="367" t="s">
        <v>1408</v>
      </c>
      <c r="K1711" s="366" t="s">
        <v>84</v>
      </c>
      <c r="L1711" s="387">
        <v>7</v>
      </c>
      <c r="M1711" s="388" t="s">
        <v>12257</v>
      </c>
      <c r="N1711" s="389">
        <v>1000</v>
      </c>
      <c r="O1711" s="390" t="s">
        <v>1350</v>
      </c>
      <c r="P1711" s="373" t="s">
        <v>1350</v>
      </c>
      <c r="Q1711" s="372" t="s">
        <v>3638</v>
      </c>
      <c r="R1711" s="374">
        <v>30</v>
      </c>
      <c r="S1711" s="375">
        <v>25</v>
      </c>
      <c r="T1711" s="392">
        <v>25</v>
      </c>
      <c r="U1711" s="391" t="s">
        <v>12255</v>
      </c>
      <c r="V1711" s="376">
        <v>113.21194850797166</v>
      </c>
      <c r="W1711" s="378">
        <v>114.73291314893078</v>
      </c>
      <c r="X1711" s="377">
        <v>57.602569171548765</v>
      </c>
      <c r="Y1711" s="387" t="s">
        <v>633</v>
      </c>
      <c r="Z1711" s="395" t="s">
        <v>7853</v>
      </c>
      <c r="AA1711" s="380">
        <v>192</v>
      </c>
      <c r="AB1711" s="379" t="s">
        <v>3630</v>
      </c>
      <c r="AC1711" s="380">
        <v>0</v>
      </c>
      <c r="AD1711" s="379" t="s">
        <v>3630</v>
      </c>
      <c r="AE1711" s="394">
        <v>0</v>
      </c>
      <c r="AF1711" s="396">
        <v>0</v>
      </c>
      <c r="AG1711" s="393">
        <v>0</v>
      </c>
      <c r="AH1711" s="397" t="s">
        <v>633</v>
      </c>
      <c r="AL1711" s="525" t="s">
        <v>17708</v>
      </c>
      <c r="AM1711" s="513" t="s">
        <v>84</v>
      </c>
      <c r="AN1711" s="508">
        <v>100</v>
      </c>
      <c r="AO1711" s="514">
        <v>1570</v>
      </c>
      <c r="AP1711" s="498">
        <v>1062</v>
      </c>
      <c r="AQ1711" s="515">
        <v>508</v>
      </c>
      <c r="AR1711" s="512" t="s">
        <v>17709</v>
      </c>
      <c r="BA1711" s="338" t="s">
        <v>12264</v>
      </c>
    </row>
    <row r="1712" spans="2:53" ht="16.5" customHeight="1">
      <c r="B1712" s="398" t="s">
        <v>12259</v>
      </c>
      <c r="C1712" s="381" t="s">
        <v>12260</v>
      </c>
      <c r="D1712" s="383">
        <v>1570</v>
      </c>
      <c r="E1712" s="382" t="s">
        <v>12261</v>
      </c>
      <c r="F1712" s="369" t="s">
        <v>12262</v>
      </c>
      <c r="G1712" s="385" t="s">
        <v>12263</v>
      </c>
      <c r="H1712" s="386"/>
      <c r="I1712" s="384" t="s">
        <v>862</v>
      </c>
      <c r="J1712" s="367" t="s">
        <v>1478</v>
      </c>
      <c r="K1712" s="366" t="s">
        <v>84</v>
      </c>
      <c r="L1712" s="387">
        <v>4</v>
      </c>
      <c r="M1712" s="388" t="s">
        <v>6525</v>
      </c>
      <c r="N1712" s="389">
        <v>1000</v>
      </c>
      <c r="O1712" s="390" t="s">
        <v>1348</v>
      </c>
      <c r="P1712" s="373" t="s">
        <v>1349</v>
      </c>
      <c r="Q1712" s="372" t="s">
        <v>3638</v>
      </c>
      <c r="R1712" s="374">
        <v>30</v>
      </c>
      <c r="S1712" s="375">
        <v>25</v>
      </c>
      <c r="T1712" s="392">
        <v>25</v>
      </c>
      <c r="U1712" s="391" t="s">
        <v>12262</v>
      </c>
      <c r="V1712" s="376">
        <v>113.46143650593285</v>
      </c>
      <c r="W1712" s="378">
        <v>114.9229992426155</v>
      </c>
      <c r="X1712" s="377">
        <v>57.717782125725819</v>
      </c>
      <c r="Y1712" s="387">
        <v>57.51</v>
      </c>
      <c r="Z1712" s="395" t="s">
        <v>4557</v>
      </c>
      <c r="AA1712" s="380">
        <v>198</v>
      </c>
      <c r="AB1712" s="379" t="s">
        <v>3630</v>
      </c>
      <c r="AC1712" s="380">
        <v>10</v>
      </c>
      <c r="AD1712" s="379" t="s">
        <v>3630</v>
      </c>
      <c r="AE1712" s="394">
        <v>0</v>
      </c>
      <c r="AF1712" s="396">
        <v>0</v>
      </c>
      <c r="AG1712" s="393">
        <v>0</v>
      </c>
      <c r="AH1712" s="397" t="s">
        <v>633</v>
      </c>
      <c r="AL1712" s="525" t="s">
        <v>17710</v>
      </c>
      <c r="AM1712" s="513" t="s">
        <v>84</v>
      </c>
      <c r="AN1712" s="508">
        <v>100</v>
      </c>
      <c r="AO1712" s="514">
        <v>1570</v>
      </c>
      <c r="AP1712" s="498">
        <v>1062</v>
      </c>
      <c r="AQ1712" s="515">
        <v>508</v>
      </c>
      <c r="AR1712" s="512" t="s">
        <v>17711</v>
      </c>
      <c r="BA1712" s="338" t="s">
        <v>12271</v>
      </c>
    </row>
    <row r="1713" spans="2:53" ht="16.5" customHeight="1">
      <c r="B1713" s="398" t="s">
        <v>12265</v>
      </c>
      <c r="C1713" s="381" t="s">
        <v>12266</v>
      </c>
      <c r="D1713" s="383">
        <v>1570</v>
      </c>
      <c r="E1713" s="382" t="s">
        <v>12267</v>
      </c>
      <c r="F1713" s="369" t="s">
        <v>12268</v>
      </c>
      <c r="G1713" s="385" t="s">
        <v>12269</v>
      </c>
      <c r="H1713" s="386"/>
      <c r="I1713" s="384" t="s">
        <v>357</v>
      </c>
      <c r="J1713" s="367" t="s">
        <v>751</v>
      </c>
      <c r="K1713" s="366" t="s">
        <v>84</v>
      </c>
      <c r="L1713" s="387">
        <v>14</v>
      </c>
      <c r="M1713" s="388" t="s">
        <v>12270</v>
      </c>
      <c r="N1713" s="389">
        <v>700</v>
      </c>
      <c r="O1713" s="390" t="s">
        <v>1350</v>
      </c>
      <c r="P1713" s="373" t="s">
        <v>1351</v>
      </c>
      <c r="Q1713" s="372" t="s">
        <v>3638</v>
      </c>
      <c r="R1713" s="374">
        <v>30</v>
      </c>
      <c r="S1713" s="375">
        <v>30</v>
      </c>
      <c r="T1713" s="392">
        <v>20</v>
      </c>
      <c r="U1713" s="391" t="s">
        <v>12268</v>
      </c>
      <c r="V1713" s="376">
        <v>113.45705494368562</v>
      </c>
      <c r="W1713" s="378">
        <v>114.91966090947474</v>
      </c>
      <c r="X1713" s="377">
        <v>57.71664207341982</v>
      </c>
      <c r="Y1713" s="387">
        <v>58.71</v>
      </c>
      <c r="Z1713" s="395" t="s">
        <v>3639</v>
      </c>
      <c r="AA1713" s="380">
        <v>140</v>
      </c>
      <c r="AB1713" s="379" t="s">
        <v>3630</v>
      </c>
      <c r="AC1713" s="380">
        <v>10</v>
      </c>
      <c r="AD1713" s="379" t="s">
        <v>3630</v>
      </c>
      <c r="AE1713" s="394">
        <v>0</v>
      </c>
      <c r="AF1713" s="396">
        <v>0</v>
      </c>
      <c r="AG1713" s="393">
        <v>0</v>
      </c>
      <c r="AH1713" s="397" t="s">
        <v>633</v>
      </c>
      <c r="AL1713" s="525" t="s">
        <v>17712</v>
      </c>
      <c r="AM1713" s="513" t="s">
        <v>83</v>
      </c>
      <c r="AN1713" s="508">
        <v>100</v>
      </c>
      <c r="AO1713" s="514">
        <v>1570</v>
      </c>
      <c r="AP1713" s="498">
        <v>1570</v>
      </c>
      <c r="AQ1713" s="515">
        <v>0</v>
      </c>
      <c r="AR1713" s="512" t="s">
        <v>17713</v>
      </c>
      <c r="BA1713" s="338" t="s">
        <v>12273</v>
      </c>
    </row>
    <row r="1714" spans="2:53" ht="16.5" customHeight="1">
      <c r="B1714" s="398" t="s">
        <v>12265</v>
      </c>
      <c r="C1714" s="381" t="s">
        <v>12266</v>
      </c>
      <c r="D1714" s="383">
        <v>1570</v>
      </c>
      <c r="E1714" s="382" t="s">
        <v>633</v>
      </c>
      <c r="F1714" s="369" t="s">
        <v>12268</v>
      </c>
      <c r="G1714" s="385" t="s">
        <v>12267</v>
      </c>
      <c r="H1714" s="386"/>
      <c r="I1714" s="384" t="s">
        <v>327</v>
      </c>
      <c r="J1714" s="367" t="s">
        <v>1030</v>
      </c>
      <c r="K1714" s="366" t="s">
        <v>83</v>
      </c>
      <c r="L1714" s="387">
        <v>10</v>
      </c>
      <c r="M1714" s="388" t="s">
        <v>12272</v>
      </c>
      <c r="N1714" s="389">
        <v>800</v>
      </c>
      <c r="O1714" s="390" t="s">
        <v>1350</v>
      </c>
      <c r="P1714" s="373" t="s">
        <v>1350</v>
      </c>
      <c r="Q1714" s="372" t="s">
        <v>3638</v>
      </c>
      <c r="R1714" s="374">
        <v>30</v>
      </c>
      <c r="S1714" s="375">
        <v>40</v>
      </c>
      <c r="T1714" s="392">
        <v>30</v>
      </c>
      <c r="U1714" s="391" t="s">
        <v>12268</v>
      </c>
      <c r="V1714" s="376">
        <v>113.45564174375737</v>
      </c>
      <c r="W1714" s="378">
        <v>114.91858418571989</v>
      </c>
      <c r="X1714" s="377">
        <v>57.322887035261353</v>
      </c>
      <c r="Y1714" s="387" t="s">
        <v>633</v>
      </c>
      <c r="Z1714" s="395" t="s">
        <v>4557</v>
      </c>
      <c r="AA1714" s="380">
        <v>190</v>
      </c>
      <c r="AB1714" s="379" t="s">
        <v>3630</v>
      </c>
      <c r="AC1714" s="380">
        <v>10</v>
      </c>
      <c r="AD1714" s="379" t="s">
        <v>3630</v>
      </c>
      <c r="AE1714" s="394">
        <v>0</v>
      </c>
      <c r="AF1714" s="396">
        <v>0</v>
      </c>
      <c r="AG1714" s="393">
        <v>0</v>
      </c>
      <c r="AH1714" s="397" t="s">
        <v>633</v>
      </c>
      <c r="AL1714" s="525" t="s">
        <v>17714</v>
      </c>
      <c r="AM1714" s="513" t="s">
        <v>84</v>
      </c>
      <c r="AN1714" s="508">
        <v>100</v>
      </c>
      <c r="AO1714" s="514">
        <v>1570</v>
      </c>
      <c r="AP1714" s="498">
        <v>1062</v>
      </c>
      <c r="AQ1714" s="515">
        <v>508</v>
      </c>
      <c r="AR1714" s="512" t="s">
        <v>17715</v>
      </c>
      <c r="BA1714" s="338" t="s">
        <v>12281</v>
      </c>
    </row>
    <row r="1715" spans="2:53" ht="16.5" customHeight="1">
      <c r="B1715" s="398" t="s">
        <v>12274</v>
      </c>
      <c r="C1715" s="381" t="s">
        <v>12275</v>
      </c>
      <c r="D1715" s="383">
        <v>1570</v>
      </c>
      <c r="E1715" s="382" t="s">
        <v>12276</v>
      </c>
      <c r="F1715" s="369" t="s">
        <v>12277</v>
      </c>
      <c r="G1715" s="385" t="s">
        <v>12278</v>
      </c>
      <c r="H1715" s="386"/>
      <c r="I1715" s="384" t="s">
        <v>357</v>
      </c>
      <c r="J1715" s="367" t="s">
        <v>753</v>
      </c>
      <c r="K1715" s="366" t="s">
        <v>84</v>
      </c>
      <c r="L1715" s="387">
        <v>10</v>
      </c>
      <c r="M1715" s="388" t="s">
        <v>12280</v>
      </c>
      <c r="N1715" s="389">
        <v>700</v>
      </c>
      <c r="O1715" s="390" t="s">
        <v>1350</v>
      </c>
      <c r="P1715" s="373" t="s">
        <v>1351</v>
      </c>
      <c r="Q1715" s="372" t="s">
        <v>3638</v>
      </c>
      <c r="R1715" s="374">
        <v>30</v>
      </c>
      <c r="S1715" s="375">
        <v>30</v>
      </c>
      <c r="T1715" s="392">
        <v>20</v>
      </c>
      <c r="U1715" s="391" t="s">
        <v>12277</v>
      </c>
      <c r="V1715" s="376">
        <v>113.44978816619324</v>
      </c>
      <c r="W1715" s="378">
        <v>114.91412431709961</v>
      </c>
      <c r="X1715" s="377">
        <v>57.713043758353592</v>
      </c>
      <c r="Y1715" s="387">
        <v>58.71</v>
      </c>
      <c r="Z1715" s="395" t="s">
        <v>3639</v>
      </c>
      <c r="AA1715" s="380">
        <v>140</v>
      </c>
      <c r="AB1715" s="379" t="s">
        <v>3630</v>
      </c>
      <c r="AC1715" s="380">
        <v>10</v>
      </c>
      <c r="AD1715" s="379" t="s">
        <v>3630</v>
      </c>
      <c r="AE1715" s="394">
        <v>0</v>
      </c>
      <c r="AF1715" s="396">
        <v>0</v>
      </c>
      <c r="AG1715" s="393">
        <v>0</v>
      </c>
      <c r="AH1715" s="397" t="s">
        <v>633</v>
      </c>
      <c r="AL1715" s="525" t="s">
        <v>17716</v>
      </c>
      <c r="AM1715" s="513" t="s">
        <v>84</v>
      </c>
      <c r="AN1715" s="508">
        <v>100</v>
      </c>
      <c r="AO1715" s="514">
        <v>1570</v>
      </c>
      <c r="AP1715" s="498">
        <v>1059</v>
      </c>
      <c r="AQ1715" s="515">
        <v>511</v>
      </c>
      <c r="AR1715" s="512" t="s">
        <v>17717</v>
      </c>
      <c r="BA1715" s="338" t="s">
        <v>12285</v>
      </c>
    </row>
    <row r="1716" spans="2:53" ht="16.5" customHeight="1">
      <c r="B1716" s="398" t="s">
        <v>12274</v>
      </c>
      <c r="C1716" s="381" t="s">
        <v>12275</v>
      </c>
      <c r="D1716" s="383">
        <v>1570</v>
      </c>
      <c r="E1716" s="382" t="s">
        <v>12276</v>
      </c>
      <c r="F1716" s="369" t="s">
        <v>12282</v>
      </c>
      <c r="G1716" s="385" t="s">
        <v>12276</v>
      </c>
      <c r="H1716" s="386"/>
      <c r="I1716" s="384" t="s">
        <v>623</v>
      </c>
      <c r="J1716" s="367" t="s">
        <v>1097</v>
      </c>
      <c r="K1716" s="366" t="s">
        <v>84</v>
      </c>
      <c r="L1716" s="387">
        <v>180</v>
      </c>
      <c r="M1716" s="388" t="s">
        <v>12284</v>
      </c>
      <c r="N1716" s="389">
        <v>500</v>
      </c>
      <c r="O1716" s="390" t="s">
        <v>1348</v>
      </c>
      <c r="P1716" s="373" t="s">
        <v>1348</v>
      </c>
      <c r="Q1716" s="372" t="s">
        <v>3638</v>
      </c>
      <c r="R1716" s="374">
        <v>25</v>
      </c>
      <c r="S1716" s="375">
        <v>25</v>
      </c>
      <c r="T1716" s="392">
        <v>25</v>
      </c>
      <c r="U1716" s="391" t="s">
        <v>12282</v>
      </c>
      <c r="V1716" s="376">
        <v>113.15767964147928</v>
      </c>
      <c r="W1716" s="378">
        <v>114.69156544112707</v>
      </c>
      <c r="X1716" s="377">
        <v>57.58037745869683</v>
      </c>
      <c r="Y1716" s="387" t="s">
        <v>633</v>
      </c>
      <c r="Z1716" s="395" t="s">
        <v>4557</v>
      </c>
      <c r="AA1716" s="380">
        <v>118.75</v>
      </c>
      <c r="AB1716" s="379" t="s">
        <v>3630</v>
      </c>
      <c r="AC1716" s="380">
        <v>2</v>
      </c>
      <c r="AD1716" s="379" t="s">
        <v>3630</v>
      </c>
      <c r="AE1716" s="394">
        <v>0</v>
      </c>
      <c r="AF1716" s="396">
        <v>0</v>
      </c>
      <c r="AG1716" s="393">
        <v>0</v>
      </c>
      <c r="AH1716" s="397" t="s">
        <v>633</v>
      </c>
      <c r="AL1716" s="525" t="s">
        <v>17718</v>
      </c>
      <c r="AM1716" s="513" t="s">
        <v>83</v>
      </c>
      <c r="AN1716" s="508">
        <v>100</v>
      </c>
      <c r="AO1716" s="514">
        <v>1570</v>
      </c>
      <c r="AP1716" s="498">
        <v>1570</v>
      </c>
      <c r="AQ1716" s="515">
        <v>0</v>
      </c>
      <c r="AR1716" s="512" t="s">
        <v>17719</v>
      </c>
      <c r="BA1716" s="338" t="s">
        <v>12291</v>
      </c>
    </row>
    <row r="1717" spans="2:53" ht="16.5" customHeight="1">
      <c r="B1717" s="398" t="s">
        <v>12286</v>
      </c>
      <c r="C1717" s="381" t="s">
        <v>12287</v>
      </c>
      <c r="D1717" s="383">
        <v>1570</v>
      </c>
      <c r="E1717" s="382" t="s">
        <v>633</v>
      </c>
      <c r="F1717" s="369" t="s">
        <v>12288</v>
      </c>
      <c r="G1717" s="385" t="s">
        <v>12289</v>
      </c>
      <c r="H1717" s="386"/>
      <c r="I1717" s="384" t="s">
        <v>326</v>
      </c>
      <c r="J1717" s="367" t="s">
        <v>1047</v>
      </c>
      <c r="K1717" s="366" t="s">
        <v>83</v>
      </c>
      <c r="L1717" s="387">
        <v>7</v>
      </c>
      <c r="M1717" s="388" t="s">
        <v>12290</v>
      </c>
      <c r="N1717" s="389">
        <v>500</v>
      </c>
      <c r="O1717" s="390" t="s">
        <v>1348</v>
      </c>
      <c r="P1717" s="373" t="s">
        <v>1349</v>
      </c>
      <c r="Q1717" s="372" t="s">
        <v>3638</v>
      </c>
      <c r="R1717" s="374">
        <v>30</v>
      </c>
      <c r="S1717" s="375">
        <v>40</v>
      </c>
      <c r="T1717" s="392">
        <v>30</v>
      </c>
      <c r="U1717" s="391" t="s">
        <v>12288</v>
      </c>
      <c r="V1717" s="376">
        <v>113.42463609578485</v>
      </c>
      <c r="W1717" s="378">
        <v>114.89496083488369</v>
      </c>
      <c r="X1717" s="377">
        <v>57.31020153466573</v>
      </c>
      <c r="Y1717" s="387">
        <v>56.5</v>
      </c>
      <c r="Z1717" s="395" t="s">
        <v>7853</v>
      </c>
      <c r="AA1717" s="380">
        <v>24</v>
      </c>
      <c r="AB1717" s="379" t="s">
        <v>3630</v>
      </c>
      <c r="AC1717" s="380">
        <v>5</v>
      </c>
      <c r="AD1717" s="379" t="s">
        <v>3630</v>
      </c>
      <c r="AE1717" s="394">
        <v>0</v>
      </c>
      <c r="AF1717" s="396">
        <v>0</v>
      </c>
      <c r="AG1717" s="393">
        <v>0</v>
      </c>
      <c r="AH1717" s="397" t="s">
        <v>633</v>
      </c>
      <c r="AL1717" s="525" t="s">
        <v>17720</v>
      </c>
      <c r="AM1717" s="513" t="s">
        <v>84</v>
      </c>
      <c r="AN1717" s="508">
        <v>100</v>
      </c>
      <c r="AO1717" s="514">
        <v>1570</v>
      </c>
      <c r="AP1717" s="498">
        <v>1056</v>
      </c>
      <c r="AQ1717" s="515">
        <v>514</v>
      </c>
      <c r="AR1717" s="512" t="s">
        <v>17721</v>
      </c>
      <c r="BA1717" s="338" t="s">
        <v>12299</v>
      </c>
    </row>
    <row r="1718" spans="2:53" ht="16.5" customHeight="1">
      <c r="B1718" s="398" t="s">
        <v>12292</v>
      </c>
      <c r="C1718" s="381" t="s">
        <v>12293</v>
      </c>
      <c r="D1718" s="383">
        <v>1570</v>
      </c>
      <c r="E1718" s="382" t="s">
        <v>12294</v>
      </c>
      <c r="F1718" s="369" t="s">
        <v>12295</v>
      </c>
      <c r="G1718" s="385" t="s">
        <v>12296</v>
      </c>
      <c r="H1718" s="386"/>
      <c r="I1718" s="384" t="s">
        <v>1265</v>
      </c>
      <c r="J1718" s="367" t="s">
        <v>1274</v>
      </c>
      <c r="K1718" s="366" t="s">
        <v>84</v>
      </c>
      <c r="L1718" s="387">
        <v>15</v>
      </c>
      <c r="M1718" s="388" t="s">
        <v>12298</v>
      </c>
      <c r="N1718" s="389">
        <v>1000</v>
      </c>
      <c r="O1718" s="390" t="s">
        <v>1350</v>
      </c>
      <c r="P1718" s="373" t="s">
        <v>1351</v>
      </c>
      <c r="Q1718" s="372" t="s">
        <v>3638</v>
      </c>
      <c r="R1718" s="374">
        <v>35</v>
      </c>
      <c r="S1718" s="375">
        <v>20</v>
      </c>
      <c r="T1718" s="392">
        <v>25</v>
      </c>
      <c r="U1718" s="391" t="s">
        <v>12295</v>
      </c>
      <c r="V1718" s="376">
        <v>112.89955137488751</v>
      </c>
      <c r="W1718" s="378">
        <v>114.49011301776608</v>
      </c>
      <c r="X1718" s="377">
        <v>57.45516780367322</v>
      </c>
      <c r="Y1718" s="387">
        <v>57.14</v>
      </c>
      <c r="Z1718" s="395" t="s">
        <v>7853</v>
      </c>
      <c r="AA1718" s="380">
        <v>180</v>
      </c>
      <c r="AB1718" s="379" t="s">
        <v>3630</v>
      </c>
      <c r="AC1718" s="380">
        <v>0</v>
      </c>
      <c r="AD1718" s="379" t="s">
        <v>3630</v>
      </c>
      <c r="AE1718" s="394">
        <v>0</v>
      </c>
      <c r="AF1718" s="396">
        <v>0</v>
      </c>
      <c r="AG1718" s="393">
        <v>0</v>
      </c>
      <c r="AH1718" s="397" t="s">
        <v>633</v>
      </c>
      <c r="AL1718" s="525" t="s">
        <v>17722</v>
      </c>
      <c r="AM1718" s="513" t="s">
        <v>83</v>
      </c>
      <c r="AN1718" s="508">
        <v>100</v>
      </c>
      <c r="AO1718" s="514">
        <v>1570</v>
      </c>
      <c r="AP1718" s="498">
        <v>1570</v>
      </c>
      <c r="AQ1718" s="515">
        <v>0</v>
      </c>
      <c r="AR1718" s="512" t="s">
        <v>17723</v>
      </c>
      <c r="BA1718" s="338" t="s">
        <v>12305</v>
      </c>
    </row>
    <row r="1719" spans="2:53" ht="16.5" customHeight="1">
      <c r="B1719" s="398" t="s">
        <v>12300</v>
      </c>
      <c r="C1719" s="381" t="s">
        <v>12301</v>
      </c>
      <c r="D1719" s="383">
        <v>1570</v>
      </c>
      <c r="E1719" s="382" t="s">
        <v>633</v>
      </c>
      <c r="F1719" s="369" t="s">
        <v>12302</v>
      </c>
      <c r="G1719" s="385" t="s">
        <v>12303</v>
      </c>
      <c r="H1719" s="386"/>
      <c r="I1719" s="384" t="s">
        <v>332</v>
      </c>
      <c r="J1719" s="367" t="s">
        <v>118</v>
      </c>
      <c r="K1719" s="366" t="s">
        <v>83</v>
      </c>
      <c r="L1719" s="387">
        <v>6</v>
      </c>
      <c r="M1719" s="388" t="s">
        <v>12304</v>
      </c>
      <c r="N1719" s="389">
        <v>300</v>
      </c>
      <c r="O1719" s="390" t="s">
        <v>1348</v>
      </c>
      <c r="P1719" s="373" t="s">
        <v>1348</v>
      </c>
      <c r="Q1719" s="372" t="s">
        <v>3638</v>
      </c>
      <c r="R1719" s="374">
        <v>25</v>
      </c>
      <c r="S1719" s="375">
        <v>45</v>
      </c>
      <c r="T1719" s="392">
        <v>30</v>
      </c>
      <c r="U1719" s="391" t="s">
        <v>12302</v>
      </c>
      <c r="V1719" s="376">
        <v>113.41348271150294</v>
      </c>
      <c r="W1719" s="378">
        <v>114.88646301828796</v>
      </c>
      <c r="X1719" s="377">
        <v>57.305027135104574</v>
      </c>
      <c r="Y1719" s="387" t="s">
        <v>633</v>
      </c>
      <c r="Z1719" s="395" t="s">
        <v>4557</v>
      </c>
      <c r="AA1719" s="380">
        <v>-2</v>
      </c>
      <c r="AB1719" s="379" t="s">
        <v>3630</v>
      </c>
      <c r="AC1719" s="380">
        <v>0</v>
      </c>
      <c r="AD1719" s="379" t="s">
        <v>3630</v>
      </c>
      <c r="AE1719" s="394">
        <v>0</v>
      </c>
      <c r="AF1719" s="396">
        <v>5.157</v>
      </c>
      <c r="AG1719" s="393">
        <v>0</v>
      </c>
      <c r="AH1719" s="397" t="s">
        <v>9172</v>
      </c>
      <c r="AL1719" s="525" t="s">
        <v>17724</v>
      </c>
      <c r="AM1719" s="513" t="s">
        <v>83</v>
      </c>
      <c r="AN1719" s="508">
        <v>100</v>
      </c>
      <c r="AO1719" s="514">
        <v>1570</v>
      </c>
      <c r="AP1719" s="498">
        <v>1570</v>
      </c>
      <c r="AQ1719" s="515">
        <v>0</v>
      </c>
      <c r="AR1719" s="512" t="s">
        <v>17723</v>
      </c>
      <c r="BA1719" s="338" t="s">
        <v>12307</v>
      </c>
    </row>
    <row r="1720" spans="2:53" ht="16.5" customHeight="1">
      <c r="B1720" s="398" t="s">
        <v>12300</v>
      </c>
      <c r="C1720" s="381" t="s">
        <v>12301</v>
      </c>
      <c r="D1720" s="383">
        <v>1570</v>
      </c>
      <c r="E1720" s="382" t="s">
        <v>633</v>
      </c>
      <c r="F1720" s="369" t="s">
        <v>12302</v>
      </c>
      <c r="G1720" s="385" t="s">
        <v>12303</v>
      </c>
      <c r="H1720" s="386"/>
      <c r="I1720" s="384" t="s">
        <v>326</v>
      </c>
      <c r="J1720" s="367" t="s">
        <v>68</v>
      </c>
      <c r="K1720" s="366" t="s">
        <v>83</v>
      </c>
      <c r="L1720" s="387">
        <v>10</v>
      </c>
      <c r="M1720" s="388" t="s">
        <v>12306</v>
      </c>
      <c r="N1720" s="389">
        <v>500</v>
      </c>
      <c r="O1720" s="390" t="s">
        <v>1348</v>
      </c>
      <c r="P1720" s="373" t="s">
        <v>1349</v>
      </c>
      <c r="Q1720" s="372" t="s">
        <v>3638</v>
      </c>
      <c r="R1720" s="374">
        <v>30</v>
      </c>
      <c r="S1720" s="375">
        <v>40</v>
      </c>
      <c r="T1720" s="392">
        <v>30</v>
      </c>
      <c r="U1720" s="391" t="s">
        <v>12302</v>
      </c>
      <c r="V1720" s="376">
        <v>113.41206014101039</v>
      </c>
      <c r="W1720" s="378">
        <v>114.88537915505553</v>
      </c>
      <c r="X1720" s="377">
        <v>57.306280351967054</v>
      </c>
      <c r="Y1720" s="387">
        <v>56.5</v>
      </c>
      <c r="Z1720" s="395" t="s">
        <v>7853</v>
      </c>
      <c r="AA1720" s="380">
        <v>24</v>
      </c>
      <c r="AB1720" s="379" t="s">
        <v>3630</v>
      </c>
      <c r="AC1720" s="380">
        <v>5</v>
      </c>
      <c r="AD1720" s="379" t="s">
        <v>3630</v>
      </c>
      <c r="AE1720" s="394">
        <v>0</v>
      </c>
      <c r="AF1720" s="396">
        <v>0</v>
      </c>
      <c r="AG1720" s="393">
        <v>0</v>
      </c>
      <c r="AH1720" s="397" t="s">
        <v>633</v>
      </c>
      <c r="AL1720" s="525" t="s">
        <v>17725</v>
      </c>
      <c r="AM1720" s="513" t="s">
        <v>83</v>
      </c>
      <c r="AN1720" s="508">
        <v>100</v>
      </c>
      <c r="AO1720" s="514">
        <v>1570</v>
      </c>
      <c r="AP1720" s="498">
        <v>1570</v>
      </c>
      <c r="AQ1720" s="515">
        <v>0</v>
      </c>
      <c r="AR1720" s="512" t="s">
        <v>17726</v>
      </c>
      <c r="BA1720" s="338" t="s">
        <v>12313</v>
      </c>
    </row>
    <row r="1721" spans="2:53" ht="16.5" customHeight="1">
      <c r="B1721" s="398" t="s">
        <v>12308</v>
      </c>
      <c r="C1721" s="381" t="s">
        <v>12309</v>
      </c>
      <c r="D1721" s="383">
        <v>1570</v>
      </c>
      <c r="E1721" s="382" t="s">
        <v>633</v>
      </c>
      <c r="F1721" s="369" t="s">
        <v>12310</v>
      </c>
      <c r="G1721" s="385" t="s">
        <v>12311</v>
      </c>
      <c r="H1721" s="386"/>
      <c r="I1721" s="384" t="s">
        <v>342</v>
      </c>
      <c r="J1721" s="367" t="s">
        <v>347</v>
      </c>
      <c r="K1721" s="366" t="s">
        <v>83</v>
      </c>
      <c r="L1721" s="387">
        <v>12</v>
      </c>
      <c r="M1721" s="388" t="s">
        <v>12312</v>
      </c>
      <c r="N1721" s="389">
        <v>1000</v>
      </c>
      <c r="O1721" s="390" t="s">
        <v>1182</v>
      </c>
      <c r="P1721" s="373" t="s">
        <v>1182</v>
      </c>
      <c r="Q1721" s="372" t="s">
        <v>3814</v>
      </c>
      <c r="R1721" s="374">
        <v>25</v>
      </c>
      <c r="S1721" s="375">
        <v>30</v>
      </c>
      <c r="T1721" s="392">
        <v>20</v>
      </c>
      <c r="U1721" s="391" t="s">
        <v>12310</v>
      </c>
      <c r="V1721" s="376">
        <v>113.40224358974359</v>
      </c>
      <c r="W1721" s="378">
        <v>114.87789987789988</v>
      </c>
      <c r="X1721" s="377">
        <v>57.299928266178263</v>
      </c>
      <c r="Y1721" s="387" t="s">
        <v>633</v>
      </c>
      <c r="Z1721" s="395" t="s">
        <v>4557</v>
      </c>
      <c r="AA1721" s="380">
        <v>242.5</v>
      </c>
      <c r="AB1721" s="379" t="s">
        <v>3630</v>
      </c>
      <c r="AC1721" s="380">
        <v>3</v>
      </c>
      <c r="AD1721" s="379" t="s">
        <v>3630</v>
      </c>
      <c r="AE1721" s="394">
        <v>0</v>
      </c>
      <c r="AF1721" s="396">
        <v>21.672000000000001</v>
      </c>
      <c r="AG1721" s="393">
        <v>0</v>
      </c>
      <c r="AH1721" s="397" t="s">
        <v>11092</v>
      </c>
      <c r="AL1721" s="525" t="s">
        <v>17727</v>
      </c>
      <c r="AM1721" s="513" t="s">
        <v>83</v>
      </c>
      <c r="AN1721" s="508">
        <v>100</v>
      </c>
      <c r="AO1721" s="514">
        <v>1570</v>
      </c>
      <c r="AP1721" s="498">
        <v>1570</v>
      </c>
      <c r="AQ1721" s="515">
        <v>0</v>
      </c>
      <c r="AR1721" s="512" t="s">
        <v>17728</v>
      </c>
      <c r="BA1721" s="338" t="s">
        <v>12320</v>
      </c>
    </row>
    <row r="1722" spans="2:53" ht="16.5" customHeight="1">
      <c r="B1722" s="398" t="s">
        <v>12314</v>
      </c>
      <c r="C1722" s="381" t="s">
        <v>12315</v>
      </c>
      <c r="D1722" s="383">
        <v>1570</v>
      </c>
      <c r="E1722" s="382" t="s">
        <v>633</v>
      </c>
      <c r="F1722" s="369" t="s">
        <v>12316</v>
      </c>
      <c r="G1722" s="385" t="s">
        <v>12317</v>
      </c>
      <c r="H1722" s="386"/>
      <c r="I1722" s="384" t="s">
        <v>330</v>
      </c>
      <c r="J1722" s="367" t="s">
        <v>182</v>
      </c>
      <c r="K1722" s="366" t="s">
        <v>83</v>
      </c>
      <c r="L1722" s="387">
        <v>11</v>
      </c>
      <c r="M1722" s="388" t="s">
        <v>12319</v>
      </c>
      <c r="N1722" s="389">
        <v>200</v>
      </c>
      <c r="O1722" s="390" t="s">
        <v>1350</v>
      </c>
      <c r="P1722" s="373" t="s">
        <v>1350</v>
      </c>
      <c r="Q1722" s="372" t="s">
        <v>3638</v>
      </c>
      <c r="R1722" s="374">
        <v>20</v>
      </c>
      <c r="S1722" s="375">
        <v>30</v>
      </c>
      <c r="T1722" s="392">
        <v>30</v>
      </c>
      <c r="U1722" s="391" t="s">
        <v>12316</v>
      </c>
      <c r="V1722" s="376">
        <v>113.37977698114368</v>
      </c>
      <c r="W1722" s="378">
        <v>114.86078246182376</v>
      </c>
      <c r="X1722" s="377">
        <v>57.289720278516285</v>
      </c>
      <c r="Y1722" s="387" t="s">
        <v>633</v>
      </c>
      <c r="Z1722" s="395" t="s">
        <v>7853</v>
      </c>
      <c r="AA1722" s="380">
        <v>36</v>
      </c>
      <c r="AB1722" s="379" t="s">
        <v>3630</v>
      </c>
      <c r="AC1722" s="380">
        <v>0</v>
      </c>
      <c r="AD1722" s="379" t="s">
        <v>3630</v>
      </c>
      <c r="AE1722" s="394">
        <v>0</v>
      </c>
      <c r="AF1722" s="396">
        <v>0</v>
      </c>
      <c r="AG1722" s="393">
        <v>0</v>
      </c>
      <c r="AH1722" s="397" t="s">
        <v>633</v>
      </c>
      <c r="AL1722" s="525" t="s">
        <v>17729</v>
      </c>
      <c r="AM1722" s="513" t="s">
        <v>83</v>
      </c>
      <c r="AN1722" s="508">
        <v>100</v>
      </c>
      <c r="AO1722" s="514">
        <v>1570</v>
      </c>
      <c r="AP1722" s="498">
        <v>1570</v>
      </c>
      <c r="AQ1722" s="515">
        <v>0</v>
      </c>
      <c r="AR1722" s="512" t="s">
        <v>17728</v>
      </c>
      <c r="BA1722" s="338" t="s">
        <v>12322</v>
      </c>
    </row>
    <row r="1723" spans="2:53" ht="16.5" customHeight="1">
      <c r="B1723" s="398" t="s">
        <v>12314</v>
      </c>
      <c r="C1723" s="381" t="s">
        <v>12315</v>
      </c>
      <c r="D1723" s="383">
        <v>1570</v>
      </c>
      <c r="E1723" s="382" t="s">
        <v>633</v>
      </c>
      <c r="F1723" s="369" t="s">
        <v>12316</v>
      </c>
      <c r="G1723" s="385" t="s">
        <v>12317</v>
      </c>
      <c r="H1723" s="386"/>
      <c r="I1723" s="384" t="s">
        <v>1282</v>
      </c>
      <c r="J1723" s="367" t="s">
        <v>1287</v>
      </c>
      <c r="K1723" s="366" t="s">
        <v>83</v>
      </c>
      <c r="L1723" s="387">
        <v>10</v>
      </c>
      <c r="M1723" s="388" t="s">
        <v>12321</v>
      </c>
      <c r="N1723" s="389">
        <v>1000</v>
      </c>
      <c r="O1723" s="390" t="s">
        <v>1348</v>
      </c>
      <c r="P1723" s="373" t="s">
        <v>1349</v>
      </c>
      <c r="Q1723" s="372" t="s">
        <v>3814</v>
      </c>
      <c r="R1723" s="374">
        <v>25</v>
      </c>
      <c r="S1723" s="375">
        <v>38</v>
      </c>
      <c r="T1723" s="392">
        <v>25</v>
      </c>
      <c r="U1723" s="391" t="s">
        <v>12316</v>
      </c>
      <c r="V1723" s="376">
        <v>113.37852804573062</v>
      </c>
      <c r="W1723" s="378">
        <v>114.85983089198524</v>
      </c>
      <c r="X1723" s="377">
        <v>57.290820531142074</v>
      </c>
      <c r="Y1723" s="387">
        <v>57.46</v>
      </c>
      <c r="Z1723" s="395" t="s">
        <v>4557</v>
      </c>
      <c r="AA1723" s="380">
        <v>118.75</v>
      </c>
      <c r="AB1723" s="379" t="s">
        <v>3630</v>
      </c>
      <c r="AC1723" s="380">
        <v>10</v>
      </c>
      <c r="AD1723" s="379" t="s">
        <v>3630</v>
      </c>
      <c r="AE1723" s="394">
        <v>0</v>
      </c>
      <c r="AF1723" s="396">
        <v>0</v>
      </c>
      <c r="AG1723" s="393">
        <v>0</v>
      </c>
      <c r="AH1723" s="397" t="s">
        <v>633</v>
      </c>
      <c r="AL1723" s="525" t="s">
        <v>17730</v>
      </c>
      <c r="AM1723" s="513" t="s">
        <v>83</v>
      </c>
      <c r="AN1723" s="508">
        <v>100</v>
      </c>
      <c r="AO1723" s="514">
        <v>1570</v>
      </c>
      <c r="AP1723" s="498">
        <v>1570</v>
      </c>
      <c r="AQ1723" s="515">
        <v>0</v>
      </c>
      <c r="AR1723" s="512" t="s">
        <v>17731</v>
      </c>
      <c r="BA1723" s="338" t="s">
        <v>12328</v>
      </c>
    </row>
    <row r="1724" spans="2:53" ht="16.5" customHeight="1">
      <c r="B1724" s="398" t="s">
        <v>12323</v>
      </c>
      <c r="C1724" s="381" t="s">
        <v>12324</v>
      </c>
      <c r="D1724" s="383">
        <v>1570</v>
      </c>
      <c r="E1724" s="382" t="s">
        <v>633</v>
      </c>
      <c r="F1724" s="369" t="s">
        <v>12325</v>
      </c>
      <c r="G1724" s="385" t="s">
        <v>11893</v>
      </c>
      <c r="H1724" s="386"/>
      <c r="I1724" s="384" t="s">
        <v>310</v>
      </c>
      <c r="J1724" s="367" t="s">
        <v>509</v>
      </c>
      <c r="K1724" s="366" t="s">
        <v>83</v>
      </c>
      <c r="L1724" s="387">
        <v>9</v>
      </c>
      <c r="M1724" s="388" t="s">
        <v>12327</v>
      </c>
      <c r="N1724" s="389">
        <v>500</v>
      </c>
      <c r="O1724" s="390" t="s">
        <v>1182</v>
      </c>
      <c r="P1724" s="373" t="s">
        <v>1182</v>
      </c>
      <c r="Q1724" s="372" t="s">
        <v>3638</v>
      </c>
      <c r="R1724" s="374">
        <v>20</v>
      </c>
      <c r="S1724" s="375">
        <v>30</v>
      </c>
      <c r="T1724" s="392">
        <v>30</v>
      </c>
      <c r="U1724" s="391" t="s">
        <v>12325</v>
      </c>
      <c r="V1724" s="376">
        <v>113.34789156626506</v>
      </c>
      <c r="W1724" s="378">
        <v>114.83648881239243</v>
      </c>
      <c r="X1724" s="377">
        <v>57.277809810671265</v>
      </c>
      <c r="Y1724" s="387" t="s">
        <v>633</v>
      </c>
      <c r="Z1724" s="395" t="s">
        <v>7853</v>
      </c>
      <c r="AA1724" s="380">
        <v>94</v>
      </c>
      <c r="AB1724" s="379" t="s">
        <v>3630</v>
      </c>
      <c r="AC1724" s="380">
        <v>1.5</v>
      </c>
      <c r="AD1724" s="379" t="s">
        <v>3630</v>
      </c>
      <c r="AE1724" s="394">
        <v>0</v>
      </c>
      <c r="AF1724" s="396">
        <v>10.824</v>
      </c>
      <c r="AG1724" s="393">
        <v>0</v>
      </c>
      <c r="AH1724" s="397" t="s">
        <v>11676</v>
      </c>
      <c r="AL1724" s="525" t="s">
        <v>17732</v>
      </c>
      <c r="AM1724" s="513" t="s">
        <v>83</v>
      </c>
      <c r="AN1724" s="508">
        <v>100</v>
      </c>
      <c r="AO1724" s="514">
        <v>1570</v>
      </c>
      <c r="AP1724" s="498">
        <v>1570</v>
      </c>
      <c r="AQ1724" s="515">
        <v>0</v>
      </c>
      <c r="AR1724" s="512" t="s">
        <v>17733</v>
      </c>
      <c r="BA1724" s="338" t="s">
        <v>12333</v>
      </c>
    </row>
    <row r="1725" spans="2:53" ht="16.5" customHeight="1">
      <c r="B1725" s="398" t="s">
        <v>12329</v>
      </c>
      <c r="C1725" s="381" t="s">
        <v>12330</v>
      </c>
      <c r="D1725" s="383">
        <v>1570</v>
      </c>
      <c r="E1725" s="382" t="s">
        <v>633</v>
      </c>
      <c r="F1725" s="369" t="s">
        <v>12196</v>
      </c>
      <c r="G1725" s="385" t="s">
        <v>12331</v>
      </c>
      <c r="H1725" s="386"/>
      <c r="I1725" s="384" t="s">
        <v>326</v>
      </c>
      <c r="J1725" s="367" t="s">
        <v>96</v>
      </c>
      <c r="K1725" s="366" t="s">
        <v>83</v>
      </c>
      <c r="L1725" s="387">
        <v>18</v>
      </c>
      <c r="M1725" s="388" t="s">
        <v>12332</v>
      </c>
      <c r="N1725" s="389">
        <v>500</v>
      </c>
      <c r="O1725" s="390" t="s">
        <v>1348</v>
      </c>
      <c r="P1725" s="373" t="s">
        <v>1349</v>
      </c>
      <c r="Q1725" s="372" t="s">
        <v>3638</v>
      </c>
      <c r="R1725" s="374">
        <v>30</v>
      </c>
      <c r="S1725" s="375">
        <v>40</v>
      </c>
      <c r="T1725" s="392">
        <v>30</v>
      </c>
      <c r="U1725" s="391" t="s">
        <v>12196</v>
      </c>
      <c r="V1725" s="376">
        <v>113.32402845758911</v>
      </c>
      <c r="W1725" s="378">
        <v>114.81830739625838</v>
      </c>
      <c r="X1725" s="377">
        <v>57.263832073076259</v>
      </c>
      <c r="Y1725" s="387">
        <v>56.44</v>
      </c>
      <c r="Z1725" s="395" t="s">
        <v>7853</v>
      </c>
      <c r="AA1725" s="380">
        <v>24</v>
      </c>
      <c r="AB1725" s="379" t="s">
        <v>3630</v>
      </c>
      <c r="AC1725" s="380">
        <v>5</v>
      </c>
      <c r="AD1725" s="379" t="s">
        <v>3630</v>
      </c>
      <c r="AE1725" s="394">
        <v>0</v>
      </c>
      <c r="AF1725" s="396">
        <v>0</v>
      </c>
      <c r="AG1725" s="393">
        <v>0</v>
      </c>
      <c r="AH1725" s="397" t="s">
        <v>633</v>
      </c>
      <c r="AL1725" s="525" t="s">
        <v>17734</v>
      </c>
      <c r="AM1725" s="513" t="s">
        <v>83</v>
      </c>
      <c r="AN1725" s="508">
        <v>100</v>
      </c>
      <c r="AO1725" s="514">
        <v>1570</v>
      </c>
      <c r="AP1725" s="498">
        <v>1570</v>
      </c>
      <c r="AQ1725" s="515">
        <v>0</v>
      </c>
      <c r="AR1725" s="512" t="s">
        <v>17735</v>
      </c>
      <c r="BA1725" s="338" t="s">
        <v>12339</v>
      </c>
    </row>
    <row r="1726" spans="2:53" ht="16.5" customHeight="1">
      <c r="B1726" s="398" t="s">
        <v>12334</v>
      </c>
      <c r="C1726" s="381" t="s">
        <v>12335</v>
      </c>
      <c r="D1726" s="383">
        <v>1570</v>
      </c>
      <c r="E1726" s="382" t="s">
        <v>633</v>
      </c>
      <c r="F1726" s="369" t="s">
        <v>12336</v>
      </c>
      <c r="G1726" s="385" t="s">
        <v>12337</v>
      </c>
      <c r="H1726" s="386"/>
      <c r="I1726" s="384" t="s">
        <v>328</v>
      </c>
      <c r="J1726" s="367" t="s">
        <v>146</v>
      </c>
      <c r="K1726" s="366" t="s">
        <v>83</v>
      </c>
      <c r="L1726" s="387">
        <v>28</v>
      </c>
      <c r="M1726" s="388" t="s">
        <v>12338</v>
      </c>
      <c r="N1726" s="389">
        <v>1000</v>
      </c>
      <c r="O1726" s="390" t="s">
        <v>1182</v>
      </c>
      <c r="P1726" s="373" t="s">
        <v>1182</v>
      </c>
      <c r="Q1726" s="372" t="s">
        <v>3638</v>
      </c>
      <c r="R1726" s="374">
        <v>20</v>
      </c>
      <c r="S1726" s="375">
        <v>30</v>
      </c>
      <c r="T1726" s="392">
        <v>30</v>
      </c>
      <c r="U1726" s="391" t="s">
        <v>12336</v>
      </c>
      <c r="V1726" s="376">
        <v>113.31777108433735</v>
      </c>
      <c r="W1726" s="378">
        <v>114.81353987378084</v>
      </c>
      <c r="X1726" s="377">
        <v>57.259344520940893</v>
      </c>
      <c r="Y1726" s="387" t="s">
        <v>633</v>
      </c>
      <c r="Z1726" s="395" t="s">
        <v>7853</v>
      </c>
      <c r="AA1726" s="380">
        <v>180</v>
      </c>
      <c r="AB1726" s="379" t="s">
        <v>3630</v>
      </c>
      <c r="AC1726" s="380">
        <v>10</v>
      </c>
      <c r="AD1726" s="379" t="s">
        <v>3630</v>
      </c>
      <c r="AE1726" s="394">
        <v>0</v>
      </c>
      <c r="AF1726" s="396">
        <v>21.632999999999999</v>
      </c>
      <c r="AG1726" s="393">
        <v>0</v>
      </c>
      <c r="AH1726" s="397" t="s">
        <v>4389</v>
      </c>
      <c r="AL1726" s="525" t="s">
        <v>17736</v>
      </c>
      <c r="AM1726" s="513" t="s">
        <v>84</v>
      </c>
      <c r="AN1726" s="508">
        <v>100</v>
      </c>
      <c r="AO1726" s="514">
        <v>1570</v>
      </c>
      <c r="AP1726" s="498">
        <v>1055</v>
      </c>
      <c r="AQ1726" s="515">
        <v>515</v>
      </c>
      <c r="AR1726" s="512" t="s">
        <v>17737</v>
      </c>
      <c r="BA1726" s="338" t="s">
        <v>12343</v>
      </c>
    </row>
    <row r="1727" spans="2:53" ht="16.5" customHeight="1">
      <c r="B1727" s="398" t="s">
        <v>12334</v>
      </c>
      <c r="C1727" s="381" t="s">
        <v>12335</v>
      </c>
      <c r="D1727" s="383">
        <v>1570</v>
      </c>
      <c r="E1727" s="382" t="s">
        <v>11911</v>
      </c>
      <c r="F1727" s="369" t="s">
        <v>12340</v>
      </c>
      <c r="G1727" s="385" t="s">
        <v>12341</v>
      </c>
      <c r="H1727" s="386"/>
      <c r="I1727" s="384" t="s">
        <v>326</v>
      </c>
      <c r="J1727" s="367" t="s">
        <v>79</v>
      </c>
      <c r="K1727" s="366" t="s">
        <v>84</v>
      </c>
      <c r="L1727" s="387">
        <v>9</v>
      </c>
      <c r="M1727" s="388" t="s">
        <v>12342</v>
      </c>
      <c r="N1727" s="389">
        <v>500</v>
      </c>
      <c r="O1727" s="390" t="s">
        <v>1348</v>
      </c>
      <c r="P1727" s="373" t="s">
        <v>1349</v>
      </c>
      <c r="Q1727" s="372" t="s">
        <v>3638</v>
      </c>
      <c r="R1727" s="374">
        <v>40</v>
      </c>
      <c r="S1727" s="375">
        <v>30</v>
      </c>
      <c r="T1727" s="392">
        <v>30</v>
      </c>
      <c r="U1727" s="391" t="s">
        <v>12340</v>
      </c>
      <c r="V1727" s="376">
        <v>112.79046541814529</v>
      </c>
      <c r="W1727" s="378">
        <v>114.40180533849856</v>
      </c>
      <c r="X1727" s="377">
        <v>57.403864621678075</v>
      </c>
      <c r="Y1727" s="387">
        <v>57.08</v>
      </c>
      <c r="Z1727" s="395" t="s">
        <v>7853</v>
      </c>
      <c r="AA1727" s="380">
        <v>24</v>
      </c>
      <c r="AB1727" s="379" t="s">
        <v>3630</v>
      </c>
      <c r="AC1727" s="380">
        <v>5</v>
      </c>
      <c r="AD1727" s="379" t="s">
        <v>3630</v>
      </c>
      <c r="AE1727" s="394">
        <v>0</v>
      </c>
      <c r="AF1727" s="396">
        <v>0</v>
      </c>
      <c r="AG1727" s="393">
        <v>0</v>
      </c>
      <c r="AH1727" s="397" t="s">
        <v>633</v>
      </c>
      <c r="AL1727" s="525" t="s">
        <v>17738</v>
      </c>
      <c r="AM1727" s="513" t="s">
        <v>83</v>
      </c>
      <c r="AN1727" s="508">
        <v>100</v>
      </c>
      <c r="AO1727" s="514">
        <v>1570</v>
      </c>
      <c r="AP1727" s="498">
        <v>1570</v>
      </c>
      <c r="AQ1727" s="515">
        <v>0</v>
      </c>
      <c r="AR1727" s="512" t="s">
        <v>17739</v>
      </c>
      <c r="BA1727" s="338" t="s">
        <v>12348</v>
      </c>
    </row>
    <row r="1728" spans="2:53" ht="16.5" customHeight="1">
      <c r="B1728" s="398" t="s">
        <v>12344</v>
      </c>
      <c r="C1728" s="381" t="s">
        <v>12345</v>
      </c>
      <c r="D1728" s="383">
        <v>1570</v>
      </c>
      <c r="E1728" s="382" t="s">
        <v>633</v>
      </c>
      <c r="F1728" s="369" t="s">
        <v>12208</v>
      </c>
      <c r="G1728" s="385" t="s">
        <v>12346</v>
      </c>
      <c r="H1728" s="386"/>
      <c r="I1728" s="384" t="s">
        <v>327</v>
      </c>
      <c r="J1728" s="367" t="s">
        <v>156</v>
      </c>
      <c r="K1728" s="366" t="s">
        <v>83</v>
      </c>
      <c r="L1728" s="387">
        <v>10</v>
      </c>
      <c r="M1728" s="388" t="s">
        <v>12347</v>
      </c>
      <c r="N1728" s="389">
        <v>800</v>
      </c>
      <c r="O1728" s="390" t="s">
        <v>1350</v>
      </c>
      <c r="P1728" s="373" t="s">
        <v>1350</v>
      </c>
      <c r="Q1728" s="372" t="s">
        <v>3638</v>
      </c>
      <c r="R1728" s="374">
        <v>30</v>
      </c>
      <c r="S1728" s="375">
        <v>40</v>
      </c>
      <c r="T1728" s="392">
        <v>30</v>
      </c>
      <c r="U1728" s="391" t="s">
        <v>12208</v>
      </c>
      <c r="V1728" s="376">
        <v>113.30054659130391</v>
      </c>
      <c r="W1728" s="378">
        <v>114.80041645051728</v>
      </c>
      <c r="X1728" s="377">
        <v>57.254518479089413</v>
      </c>
      <c r="Y1728" s="387" t="s">
        <v>633</v>
      </c>
      <c r="Z1728" s="395" t="s">
        <v>4557</v>
      </c>
      <c r="AA1728" s="380">
        <v>190</v>
      </c>
      <c r="AB1728" s="379" t="s">
        <v>3630</v>
      </c>
      <c r="AC1728" s="380">
        <v>10</v>
      </c>
      <c r="AD1728" s="379" t="s">
        <v>3630</v>
      </c>
      <c r="AE1728" s="394">
        <v>0</v>
      </c>
      <c r="AF1728" s="396">
        <v>0</v>
      </c>
      <c r="AG1728" s="393">
        <v>0</v>
      </c>
      <c r="AH1728" s="397" t="s">
        <v>633</v>
      </c>
      <c r="AL1728" s="525" t="s">
        <v>17740</v>
      </c>
      <c r="AM1728" s="513" t="s">
        <v>83</v>
      </c>
      <c r="AN1728" s="508">
        <v>100</v>
      </c>
      <c r="AO1728" s="514">
        <v>1570</v>
      </c>
      <c r="AP1728" s="498">
        <v>1570</v>
      </c>
      <c r="AQ1728" s="515">
        <v>0</v>
      </c>
      <c r="AR1728" s="512" t="s">
        <v>17741</v>
      </c>
      <c r="BA1728" s="338" t="s">
        <v>12353</v>
      </c>
    </row>
    <row r="1729" spans="2:53" ht="16.5" customHeight="1">
      <c r="B1729" s="398" t="s">
        <v>12349</v>
      </c>
      <c r="C1729" s="381" t="s">
        <v>12350</v>
      </c>
      <c r="D1729" s="383">
        <v>1570</v>
      </c>
      <c r="E1729" s="382" t="s">
        <v>633</v>
      </c>
      <c r="F1729" s="369" t="s">
        <v>12351</v>
      </c>
      <c r="G1729" s="385" t="s">
        <v>12065</v>
      </c>
      <c r="H1729" s="386"/>
      <c r="I1729" s="384" t="s">
        <v>310</v>
      </c>
      <c r="J1729" s="367" t="s">
        <v>69</v>
      </c>
      <c r="K1729" s="366" t="s">
        <v>83</v>
      </c>
      <c r="L1729" s="387">
        <v>6</v>
      </c>
      <c r="M1729" s="388" t="s">
        <v>12352</v>
      </c>
      <c r="N1729" s="389">
        <v>500</v>
      </c>
      <c r="O1729" s="390" t="s">
        <v>1182</v>
      </c>
      <c r="P1729" s="373" t="s">
        <v>1182</v>
      </c>
      <c r="Q1729" s="372" t="s">
        <v>3638</v>
      </c>
      <c r="R1729" s="374">
        <v>20</v>
      </c>
      <c r="S1729" s="375">
        <v>30</v>
      </c>
      <c r="T1729" s="392">
        <v>30</v>
      </c>
      <c r="U1729" s="391" t="s">
        <v>12351</v>
      </c>
      <c r="V1729" s="376">
        <v>113.29518072289157</v>
      </c>
      <c r="W1729" s="378">
        <v>114.79632816982215</v>
      </c>
      <c r="X1729" s="377">
        <v>57.254245553643145</v>
      </c>
      <c r="Y1729" s="387" t="s">
        <v>633</v>
      </c>
      <c r="Z1729" s="395" t="s">
        <v>7853</v>
      </c>
      <c r="AA1729" s="380">
        <v>94</v>
      </c>
      <c r="AB1729" s="379" t="s">
        <v>3630</v>
      </c>
      <c r="AC1729" s="380">
        <v>1.5</v>
      </c>
      <c r="AD1729" s="379" t="s">
        <v>3630</v>
      </c>
      <c r="AE1729" s="394">
        <v>0</v>
      </c>
      <c r="AF1729" s="396">
        <v>10.811</v>
      </c>
      <c r="AG1729" s="393">
        <v>0</v>
      </c>
      <c r="AH1729" s="397" t="s">
        <v>11676</v>
      </c>
      <c r="AL1729" s="525" t="s">
        <v>17742</v>
      </c>
      <c r="AM1729" s="513" t="s">
        <v>83</v>
      </c>
      <c r="AN1729" s="508">
        <v>100</v>
      </c>
      <c r="AO1729" s="514">
        <v>1570</v>
      </c>
      <c r="AP1729" s="498">
        <v>1570</v>
      </c>
      <c r="AQ1729" s="515">
        <v>0</v>
      </c>
      <c r="AR1729" s="512" t="s">
        <v>17743</v>
      </c>
      <c r="BA1729" s="338" t="s">
        <v>12360</v>
      </c>
    </row>
    <row r="1730" spans="2:53" ht="16.5" customHeight="1">
      <c r="B1730" s="398" t="s">
        <v>12354</v>
      </c>
      <c r="C1730" s="381" t="s">
        <v>12355</v>
      </c>
      <c r="D1730" s="383">
        <v>1570</v>
      </c>
      <c r="E1730" s="382" t="s">
        <v>633</v>
      </c>
      <c r="F1730" s="369" t="s">
        <v>12356</v>
      </c>
      <c r="G1730" s="385" t="s">
        <v>12357</v>
      </c>
      <c r="H1730" s="386"/>
      <c r="I1730" s="384" t="s">
        <v>327</v>
      </c>
      <c r="J1730" s="367" t="s">
        <v>97</v>
      </c>
      <c r="K1730" s="366" t="s">
        <v>83</v>
      </c>
      <c r="L1730" s="387">
        <v>14</v>
      </c>
      <c r="M1730" s="388" t="s">
        <v>12359</v>
      </c>
      <c r="N1730" s="389">
        <v>800</v>
      </c>
      <c r="O1730" s="390" t="s">
        <v>1350</v>
      </c>
      <c r="P1730" s="373" t="s">
        <v>1350</v>
      </c>
      <c r="Q1730" s="372" t="s">
        <v>3638</v>
      </c>
      <c r="R1730" s="374">
        <v>30</v>
      </c>
      <c r="S1730" s="375">
        <v>40</v>
      </c>
      <c r="T1730" s="392">
        <v>30</v>
      </c>
      <c r="U1730" s="391" t="s">
        <v>12356</v>
      </c>
      <c r="V1730" s="376">
        <v>113.28152080952771</v>
      </c>
      <c r="W1730" s="378">
        <v>114.78592061678302</v>
      </c>
      <c r="X1730" s="377">
        <v>57.24627928684464</v>
      </c>
      <c r="Y1730" s="387" t="s">
        <v>633</v>
      </c>
      <c r="Z1730" s="395" t="s">
        <v>4557</v>
      </c>
      <c r="AA1730" s="380">
        <v>190</v>
      </c>
      <c r="AB1730" s="379" t="s">
        <v>3630</v>
      </c>
      <c r="AC1730" s="380">
        <v>10</v>
      </c>
      <c r="AD1730" s="379" t="s">
        <v>3630</v>
      </c>
      <c r="AE1730" s="394">
        <v>0</v>
      </c>
      <c r="AF1730" s="396">
        <v>0</v>
      </c>
      <c r="AG1730" s="393">
        <v>0</v>
      </c>
      <c r="AH1730" s="397" t="s">
        <v>633</v>
      </c>
      <c r="AL1730" s="525" t="s">
        <v>17744</v>
      </c>
      <c r="AM1730" s="513" t="s">
        <v>84</v>
      </c>
      <c r="AN1730" s="508">
        <v>100</v>
      </c>
      <c r="AO1730" s="514">
        <v>1570</v>
      </c>
      <c r="AP1730" s="498">
        <v>1054</v>
      </c>
      <c r="AQ1730" s="515">
        <v>516</v>
      </c>
      <c r="AR1730" s="512" t="s">
        <v>17745</v>
      </c>
      <c r="BA1730" s="338" t="s">
        <v>12367</v>
      </c>
    </row>
    <row r="1731" spans="2:53" ht="16.5" customHeight="1">
      <c r="B1731" s="398" t="s">
        <v>12361</v>
      </c>
      <c r="C1731" s="381" t="s">
        <v>12362</v>
      </c>
      <c r="D1731" s="383">
        <v>1570</v>
      </c>
      <c r="E1731" s="382" t="s">
        <v>12363</v>
      </c>
      <c r="F1731" s="369" t="s">
        <v>12364</v>
      </c>
      <c r="G1731" s="385" t="s">
        <v>12365</v>
      </c>
      <c r="H1731" s="386"/>
      <c r="I1731" s="384" t="s">
        <v>326</v>
      </c>
      <c r="J1731" s="367" t="s">
        <v>395</v>
      </c>
      <c r="K1731" s="366" t="s">
        <v>84</v>
      </c>
      <c r="L1731" s="387">
        <v>7</v>
      </c>
      <c r="M1731" s="388" t="s">
        <v>12366</v>
      </c>
      <c r="N1731" s="389">
        <v>500</v>
      </c>
      <c r="O1731" s="390" t="s">
        <v>1348</v>
      </c>
      <c r="P1731" s="373" t="s">
        <v>1349</v>
      </c>
      <c r="Q1731" s="372" t="s">
        <v>3638</v>
      </c>
      <c r="R1731" s="374">
        <v>40</v>
      </c>
      <c r="S1731" s="375">
        <v>30</v>
      </c>
      <c r="T1731" s="392">
        <v>30</v>
      </c>
      <c r="U1731" s="391" t="s">
        <v>12364</v>
      </c>
      <c r="V1731" s="376">
        <v>112.75420131183965</v>
      </c>
      <c r="W1731" s="378">
        <v>114.37244868101305</v>
      </c>
      <c r="X1731" s="377">
        <v>57.381675003573633</v>
      </c>
      <c r="Y1731" s="387">
        <v>57.059999999999995</v>
      </c>
      <c r="Z1731" s="395" t="s">
        <v>7853</v>
      </c>
      <c r="AA1731" s="380">
        <v>24</v>
      </c>
      <c r="AB1731" s="379" t="s">
        <v>3630</v>
      </c>
      <c r="AC1731" s="380">
        <v>5</v>
      </c>
      <c r="AD1731" s="379" t="s">
        <v>3630</v>
      </c>
      <c r="AE1731" s="394">
        <v>0</v>
      </c>
      <c r="AF1731" s="396">
        <v>0</v>
      </c>
      <c r="AG1731" s="393">
        <v>0</v>
      </c>
      <c r="AH1731" s="397" t="s">
        <v>633</v>
      </c>
      <c r="AL1731" s="525" t="s">
        <v>17746</v>
      </c>
      <c r="AM1731" s="513" t="s">
        <v>83</v>
      </c>
      <c r="AN1731" s="508">
        <v>100</v>
      </c>
      <c r="AO1731" s="514">
        <v>1570</v>
      </c>
      <c r="AP1731" s="498">
        <v>1570</v>
      </c>
      <c r="AQ1731" s="515">
        <v>0</v>
      </c>
      <c r="AR1731" s="512" t="s">
        <v>17747</v>
      </c>
      <c r="BA1731" s="338" t="s">
        <v>12373</v>
      </c>
    </row>
    <row r="1732" spans="2:53" ht="16.5" customHeight="1">
      <c r="B1732" s="398" t="s">
        <v>12368</v>
      </c>
      <c r="C1732" s="381" t="s">
        <v>12369</v>
      </c>
      <c r="D1732" s="383">
        <v>1570</v>
      </c>
      <c r="E1732" s="382" t="s">
        <v>633</v>
      </c>
      <c r="F1732" s="369" t="s">
        <v>12370</v>
      </c>
      <c r="G1732" s="385" t="s">
        <v>12371</v>
      </c>
      <c r="H1732" s="386"/>
      <c r="I1732" s="384" t="s">
        <v>326</v>
      </c>
      <c r="J1732" s="367" t="s">
        <v>988</v>
      </c>
      <c r="K1732" s="366" t="s">
        <v>83</v>
      </c>
      <c r="L1732" s="387">
        <v>13</v>
      </c>
      <c r="M1732" s="388" t="s">
        <v>12372</v>
      </c>
      <c r="N1732" s="389">
        <v>500</v>
      </c>
      <c r="O1732" s="390" t="s">
        <v>1348</v>
      </c>
      <c r="P1732" s="373" t="s">
        <v>1349</v>
      </c>
      <c r="Q1732" s="372" t="s">
        <v>3638</v>
      </c>
      <c r="R1732" s="374">
        <v>30</v>
      </c>
      <c r="S1732" s="375">
        <v>40</v>
      </c>
      <c r="T1732" s="392">
        <v>30</v>
      </c>
      <c r="U1732" s="391" t="s">
        <v>12370</v>
      </c>
      <c r="V1732" s="376">
        <v>113.26953265356637</v>
      </c>
      <c r="W1732" s="378">
        <v>114.77678678366962</v>
      </c>
      <c r="X1732" s="377">
        <v>57.241840281381982</v>
      </c>
      <c r="Y1732" s="387">
        <v>56.41</v>
      </c>
      <c r="Z1732" s="395" t="s">
        <v>7853</v>
      </c>
      <c r="AA1732" s="380">
        <v>24</v>
      </c>
      <c r="AB1732" s="379" t="s">
        <v>3630</v>
      </c>
      <c r="AC1732" s="380">
        <v>5</v>
      </c>
      <c r="AD1732" s="379" t="s">
        <v>3630</v>
      </c>
      <c r="AE1732" s="394">
        <v>0</v>
      </c>
      <c r="AF1732" s="396">
        <v>0</v>
      </c>
      <c r="AG1732" s="393">
        <v>0</v>
      </c>
      <c r="AH1732" s="397" t="s">
        <v>633</v>
      </c>
      <c r="AL1732" s="525" t="s">
        <v>17748</v>
      </c>
      <c r="AM1732" s="513" t="s">
        <v>83</v>
      </c>
      <c r="AN1732" s="508">
        <v>100</v>
      </c>
      <c r="AO1732" s="514">
        <v>1570</v>
      </c>
      <c r="AP1732" s="498">
        <v>1570</v>
      </c>
      <c r="AQ1732" s="515">
        <v>0</v>
      </c>
      <c r="AR1732" s="512" t="s">
        <v>17749</v>
      </c>
      <c r="BA1732" s="338" t="s">
        <v>12379</v>
      </c>
    </row>
    <row r="1733" spans="2:53" ht="16.5" customHeight="1">
      <c r="B1733" s="398" t="s">
        <v>12374</v>
      </c>
      <c r="C1733" s="381" t="s">
        <v>12375</v>
      </c>
      <c r="D1733" s="383">
        <v>1570</v>
      </c>
      <c r="E1733" s="382" t="s">
        <v>633</v>
      </c>
      <c r="F1733" s="369" t="s">
        <v>12376</v>
      </c>
      <c r="G1733" s="385" t="s">
        <v>12377</v>
      </c>
      <c r="H1733" s="386"/>
      <c r="I1733" s="384" t="s">
        <v>1138</v>
      </c>
      <c r="J1733" s="367" t="s">
        <v>503</v>
      </c>
      <c r="K1733" s="366" t="s">
        <v>83</v>
      </c>
      <c r="L1733" s="387">
        <v>10</v>
      </c>
      <c r="M1733" s="388" t="s">
        <v>12378</v>
      </c>
      <c r="N1733" s="389">
        <v>1000</v>
      </c>
      <c r="O1733" s="390" t="s">
        <v>1182</v>
      </c>
      <c r="P1733" s="373" t="s">
        <v>1182</v>
      </c>
      <c r="Q1733" s="372" t="s">
        <v>3638</v>
      </c>
      <c r="R1733" s="374">
        <v>25</v>
      </c>
      <c r="S1733" s="375">
        <v>35</v>
      </c>
      <c r="T1733" s="392">
        <v>30</v>
      </c>
      <c r="U1733" s="391" t="s">
        <v>12376</v>
      </c>
      <c r="V1733" s="376">
        <v>113.25</v>
      </c>
      <c r="W1733" s="378">
        <v>114.76190476190476</v>
      </c>
      <c r="X1733" s="377">
        <v>57.234047619047629</v>
      </c>
      <c r="Y1733" s="387" t="s">
        <v>633</v>
      </c>
      <c r="Z1733" s="395" t="s">
        <v>4557</v>
      </c>
      <c r="AA1733" s="380">
        <v>98</v>
      </c>
      <c r="AB1733" s="379" t="s">
        <v>3630</v>
      </c>
      <c r="AC1733" s="380">
        <v>0</v>
      </c>
      <c r="AD1733" s="379" t="s">
        <v>3630</v>
      </c>
      <c r="AE1733" s="394">
        <v>0</v>
      </c>
      <c r="AF1733" s="396">
        <v>0</v>
      </c>
      <c r="AG1733" s="393">
        <v>0</v>
      </c>
      <c r="AH1733" s="397" t="s">
        <v>633</v>
      </c>
      <c r="AL1733" s="525" t="s">
        <v>17750</v>
      </c>
      <c r="AM1733" s="513" t="s">
        <v>83</v>
      </c>
      <c r="AN1733" s="508">
        <v>100</v>
      </c>
      <c r="AO1733" s="514">
        <v>1570</v>
      </c>
      <c r="AP1733" s="498">
        <v>1570</v>
      </c>
      <c r="AQ1733" s="515">
        <v>0</v>
      </c>
      <c r="AR1733" s="512" t="s">
        <v>17751</v>
      </c>
      <c r="BA1733" s="338" t="s">
        <v>12382</v>
      </c>
    </row>
    <row r="1734" spans="2:53" ht="16.5" customHeight="1">
      <c r="B1734" s="398" t="s">
        <v>12374</v>
      </c>
      <c r="C1734" s="381" t="s">
        <v>12375</v>
      </c>
      <c r="D1734" s="383">
        <v>1570</v>
      </c>
      <c r="E1734" s="382" t="s">
        <v>633</v>
      </c>
      <c r="F1734" s="369" t="s">
        <v>12376</v>
      </c>
      <c r="G1734" s="385" t="s">
        <v>12380</v>
      </c>
      <c r="H1734" s="386"/>
      <c r="I1734" s="384" t="s">
        <v>327</v>
      </c>
      <c r="J1734" s="367" t="s">
        <v>1022</v>
      </c>
      <c r="K1734" s="366" t="s">
        <v>83</v>
      </c>
      <c r="L1734" s="387">
        <v>6</v>
      </c>
      <c r="M1734" s="388" t="s">
        <v>12381</v>
      </c>
      <c r="N1734" s="389">
        <v>800</v>
      </c>
      <c r="O1734" s="390" t="s">
        <v>1350</v>
      </c>
      <c r="P1734" s="373" t="s">
        <v>1350</v>
      </c>
      <c r="Q1734" s="372" t="s">
        <v>3638</v>
      </c>
      <c r="R1734" s="374">
        <v>30</v>
      </c>
      <c r="S1734" s="375">
        <v>40</v>
      </c>
      <c r="T1734" s="392">
        <v>30</v>
      </c>
      <c r="U1734" s="391" t="s">
        <v>12376</v>
      </c>
      <c r="V1734" s="376">
        <v>113.24843249339516</v>
      </c>
      <c r="W1734" s="378">
        <v>114.76071047115822</v>
      </c>
      <c r="X1734" s="377">
        <v>57.230428517723318</v>
      </c>
      <c r="Y1734" s="387" t="s">
        <v>633</v>
      </c>
      <c r="Z1734" s="395" t="s">
        <v>4557</v>
      </c>
      <c r="AA1734" s="380">
        <v>190</v>
      </c>
      <c r="AB1734" s="379" t="s">
        <v>3630</v>
      </c>
      <c r="AC1734" s="380">
        <v>10</v>
      </c>
      <c r="AD1734" s="379" t="s">
        <v>3630</v>
      </c>
      <c r="AE1734" s="394">
        <v>0</v>
      </c>
      <c r="AF1734" s="396">
        <v>0</v>
      </c>
      <c r="AG1734" s="393">
        <v>0</v>
      </c>
      <c r="AH1734" s="397" t="s">
        <v>633</v>
      </c>
      <c r="AL1734" s="525" t="s">
        <v>17752</v>
      </c>
      <c r="AM1734" s="513" t="s">
        <v>83</v>
      </c>
      <c r="AN1734" s="508">
        <v>100</v>
      </c>
      <c r="AO1734" s="514">
        <v>1570</v>
      </c>
      <c r="AP1734" s="498">
        <v>1570</v>
      </c>
      <c r="AQ1734" s="515">
        <v>0</v>
      </c>
      <c r="AR1734" s="512" t="s">
        <v>17753</v>
      </c>
      <c r="BA1734" s="338" t="s">
        <v>12386</v>
      </c>
    </row>
    <row r="1735" spans="2:53" ht="16.5" customHeight="1">
      <c r="B1735" s="398" t="s">
        <v>12383</v>
      </c>
      <c r="C1735" s="381" t="s">
        <v>12384</v>
      </c>
      <c r="D1735" s="383">
        <v>1570</v>
      </c>
      <c r="E1735" s="382" t="s">
        <v>633</v>
      </c>
      <c r="F1735" s="369" t="s">
        <v>12385</v>
      </c>
      <c r="G1735" s="385" t="s">
        <v>11944</v>
      </c>
      <c r="H1735" s="386"/>
      <c r="I1735" s="384" t="s">
        <v>342</v>
      </c>
      <c r="J1735" s="367" t="s">
        <v>1237</v>
      </c>
      <c r="K1735" s="366" t="s">
        <v>83</v>
      </c>
      <c r="L1735" s="387">
        <v>20</v>
      </c>
      <c r="M1735" s="388" t="s">
        <v>11431</v>
      </c>
      <c r="N1735" s="389">
        <v>1000</v>
      </c>
      <c r="O1735" s="390" t="s">
        <v>1182</v>
      </c>
      <c r="P1735" s="373" t="s">
        <v>1182</v>
      </c>
      <c r="Q1735" s="372" t="s">
        <v>3814</v>
      </c>
      <c r="R1735" s="374">
        <v>25</v>
      </c>
      <c r="S1735" s="375">
        <v>30</v>
      </c>
      <c r="T1735" s="392">
        <v>20</v>
      </c>
      <c r="U1735" s="391" t="s">
        <v>12385</v>
      </c>
      <c r="V1735" s="376">
        <v>113.24198717948718</v>
      </c>
      <c r="W1735" s="378">
        <v>114.75579975579976</v>
      </c>
      <c r="X1735" s="377">
        <v>57.226106532356525</v>
      </c>
      <c r="Y1735" s="387" t="s">
        <v>633</v>
      </c>
      <c r="Z1735" s="395" t="s">
        <v>4557</v>
      </c>
      <c r="AA1735" s="380">
        <v>242.5</v>
      </c>
      <c r="AB1735" s="379" t="s">
        <v>3630</v>
      </c>
      <c r="AC1735" s="380">
        <v>3</v>
      </c>
      <c r="AD1735" s="379" t="s">
        <v>3630</v>
      </c>
      <c r="AE1735" s="394">
        <v>0</v>
      </c>
      <c r="AF1735" s="396">
        <v>21.597000000000001</v>
      </c>
      <c r="AG1735" s="393">
        <v>0</v>
      </c>
      <c r="AH1735" s="397" t="s">
        <v>11092</v>
      </c>
      <c r="AL1735" s="525" t="s">
        <v>17754</v>
      </c>
      <c r="AM1735" s="513" t="s">
        <v>83</v>
      </c>
      <c r="AN1735" s="508">
        <v>100</v>
      </c>
      <c r="AO1735" s="514">
        <v>1570</v>
      </c>
      <c r="AP1735" s="498">
        <v>1570</v>
      </c>
      <c r="AQ1735" s="515">
        <v>0</v>
      </c>
      <c r="AR1735" s="512" t="s">
        <v>17755</v>
      </c>
      <c r="BA1735" s="338" t="s">
        <v>12393</v>
      </c>
    </row>
    <row r="1736" spans="2:53" ht="16.5" customHeight="1">
      <c r="B1736" s="398" t="s">
        <v>12387</v>
      </c>
      <c r="C1736" s="381" t="s">
        <v>12388</v>
      </c>
      <c r="D1736" s="383">
        <v>1570</v>
      </c>
      <c r="E1736" s="382" t="s">
        <v>12389</v>
      </c>
      <c r="F1736" s="369" t="s">
        <v>12390</v>
      </c>
      <c r="G1736" s="385" t="s">
        <v>12391</v>
      </c>
      <c r="H1736" s="386"/>
      <c r="I1736" s="384" t="s">
        <v>328</v>
      </c>
      <c r="J1736" s="367" t="s">
        <v>384</v>
      </c>
      <c r="K1736" s="366" t="s">
        <v>83</v>
      </c>
      <c r="L1736" s="387">
        <v>6</v>
      </c>
      <c r="M1736" s="388" t="s">
        <v>12392</v>
      </c>
      <c r="N1736" s="389">
        <v>1000</v>
      </c>
      <c r="O1736" s="390" t="s">
        <v>1182</v>
      </c>
      <c r="P1736" s="373" t="s">
        <v>1182</v>
      </c>
      <c r="Q1736" s="372" t="s">
        <v>3638</v>
      </c>
      <c r="R1736" s="374">
        <v>20</v>
      </c>
      <c r="S1736" s="375">
        <v>30</v>
      </c>
      <c r="T1736" s="392">
        <v>30</v>
      </c>
      <c r="U1736" s="391" t="s">
        <v>12390</v>
      </c>
      <c r="V1736" s="376">
        <v>113.234375</v>
      </c>
      <c r="W1736" s="378">
        <v>114.75</v>
      </c>
      <c r="X1736" s="377">
        <v>57.617812500000014</v>
      </c>
      <c r="Y1736" s="387" t="s">
        <v>633</v>
      </c>
      <c r="Z1736" s="395" t="s">
        <v>7853</v>
      </c>
      <c r="AA1736" s="380">
        <v>180</v>
      </c>
      <c r="AB1736" s="379" t="s">
        <v>3630</v>
      </c>
      <c r="AC1736" s="380">
        <v>10</v>
      </c>
      <c r="AD1736" s="379" t="s">
        <v>3630</v>
      </c>
      <c r="AE1736" s="394">
        <v>0</v>
      </c>
      <c r="AF1736" s="396">
        <v>0</v>
      </c>
      <c r="AG1736" s="393">
        <v>0</v>
      </c>
      <c r="AH1736" s="397" t="s">
        <v>9172</v>
      </c>
      <c r="AL1736" s="525" t="s">
        <v>17756</v>
      </c>
      <c r="AM1736" s="513" t="s">
        <v>83</v>
      </c>
      <c r="AN1736" s="508">
        <v>100</v>
      </c>
      <c r="AO1736" s="514">
        <v>1570</v>
      </c>
      <c r="AP1736" s="498">
        <v>1570</v>
      </c>
      <c r="AQ1736" s="515">
        <v>0</v>
      </c>
      <c r="AR1736" s="512" t="s">
        <v>17755</v>
      </c>
      <c r="BA1736" s="338" t="s">
        <v>12397</v>
      </c>
    </row>
    <row r="1737" spans="2:53" ht="16.5" customHeight="1">
      <c r="B1737" s="398" t="s">
        <v>12394</v>
      </c>
      <c r="C1737" s="381" t="s">
        <v>12395</v>
      </c>
      <c r="D1737" s="383">
        <v>1570</v>
      </c>
      <c r="E1737" s="382" t="s">
        <v>633</v>
      </c>
      <c r="F1737" s="369" t="s">
        <v>12390</v>
      </c>
      <c r="G1737" s="385" t="s">
        <v>12389</v>
      </c>
      <c r="H1737" s="386"/>
      <c r="I1737" s="384" t="s">
        <v>332</v>
      </c>
      <c r="J1737" s="367" t="s">
        <v>1061</v>
      </c>
      <c r="K1737" s="366" t="s">
        <v>83</v>
      </c>
      <c r="L1737" s="387">
        <v>6</v>
      </c>
      <c r="M1737" s="388" t="s">
        <v>12396</v>
      </c>
      <c r="N1737" s="389">
        <v>300</v>
      </c>
      <c r="O1737" s="390" t="s">
        <v>1348</v>
      </c>
      <c r="P1737" s="373" t="s">
        <v>1348</v>
      </c>
      <c r="Q1737" s="372" t="s">
        <v>3638</v>
      </c>
      <c r="R1737" s="374">
        <v>25</v>
      </c>
      <c r="S1737" s="375">
        <v>45</v>
      </c>
      <c r="T1737" s="392">
        <v>30</v>
      </c>
      <c r="U1737" s="391" t="s">
        <v>12390</v>
      </c>
      <c r="V1737" s="376">
        <v>113.23443280179393</v>
      </c>
      <c r="W1737" s="378">
        <v>114.75004403946203</v>
      </c>
      <c r="X1737" s="377">
        <v>57.222761579372026</v>
      </c>
      <c r="Y1737" s="387" t="s">
        <v>633</v>
      </c>
      <c r="Z1737" s="395" t="s">
        <v>4557</v>
      </c>
      <c r="AA1737" s="380">
        <v>-2</v>
      </c>
      <c r="AB1737" s="379" t="s">
        <v>3630</v>
      </c>
      <c r="AC1737" s="380">
        <v>0</v>
      </c>
      <c r="AD1737" s="379" t="s">
        <v>3630</v>
      </c>
      <c r="AE1737" s="394">
        <v>0</v>
      </c>
      <c r="AF1737" s="396">
        <v>5.15</v>
      </c>
      <c r="AG1737" s="393">
        <v>0</v>
      </c>
      <c r="AH1737" s="397" t="s">
        <v>9172</v>
      </c>
      <c r="AL1737" s="525" t="s">
        <v>17757</v>
      </c>
      <c r="AM1737" s="513" t="s">
        <v>83</v>
      </c>
      <c r="AN1737" s="508">
        <v>100</v>
      </c>
      <c r="AO1737" s="514">
        <v>1570</v>
      </c>
      <c r="AP1737" s="498">
        <v>1570</v>
      </c>
      <c r="AQ1737" s="515">
        <v>0</v>
      </c>
      <c r="AR1737" s="512" t="s">
        <v>17758</v>
      </c>
      <c r="BA1737" s="338" t="s">
        <v>12400</v>
      </c>
    </row>
    <row r="1738" spans="2:53" ht="16.5" customHeight="1">
      <c r="B1738" s="398" t="s">
        <v>12394</v>
      </c>
      <c r="C1738" s="381" t="s">
        <v>12395</v>
      </c>
      <c r="D1738" s="383">
        <v>1570</v>
      </c>
      <c r="E1738" s="382" t="s">
        <v>633</v>
      </c>
      <c r="F1738" s="369" t="s">
        <v>12237</v>
      </c>
      <c r="G1738" s="385" t="s">
        <v>12398</v>
      </c>
      <c r="H1738" s="386"/>
      <c r="I1738" s="384" t="s">
        <v>326</v>
      </c>
      <c r="J1738" s="367" t="s">
        <v>1045</v>
      </c>
      <c r="K1738" s="366" t="s">
        <v>83</v>
      </c>
      <c r="L1738" s="387">
        <v>13</v>
      </c>
      <c r="M1738" s="388" t="s">
        <v>12399</v>
      </c>
      <c r="N1738" s="389">
        <v>500</v>
      </c>
      <c r="O1738" s="390" t="s">
        <v>1348</v>
      </c>
      <c r="P1738" s="373" t="s">
        <v>1349</v>
      </c>
      <c r="Q1738" s="372" t="s">
        <v>3638</v>
      </c>
      <c r="R1738" s="374">
        <v>30</v>
      </c>
      <c r="S1738" s="375">
        <v>40</v>
      </c>
      <c r="T1738" s="392">
        <v>30</v>
      </c>
      <c r="U1738" s="391" t="s">
        <v>12237</v>
      </c>
      <c r="V1738" s="376">
        <v>113.22809758536377</v>
      </c>
      <c r="W1738" s="378">
        <v>114.7452172078962</v>
      </c>
      <c r="X1738" s="377">
        <v>57.223342603370021</v>
      </c>
      <c r="Y1738" s="387">
        <v>56.39</v>
      </c>
      <c r="Z1738" s="395" t="s">
        <v>7853</v>
      </c>
      <c r="AA1738" s="380">
        <v>24</v>
      </c>
      <c r="AB1738" s="379" t="s">
        <v>3630</v>
      </c>
      <c r="AC1738" s="380">
        <v>5</v>
      </c>
      <c r="AD1738" s="379" t="s">
        <v>3630</v>
      </c>
      <c r="AE1738" s="394">
        <v>0</v>
      </c>
      <c r="AF1738" s="396">
        <v>0</v>
      </c>
      <c r="AG1738" s="393">
        <v>0</v>
      </c>
      <c r="AH1738" s="397" t="s">
        <v>633</v>
      </c>
      <c r="AL1738" s="525" t="s">
        <v>17759</v>
      </c>
      <c r="AM1738" s="513" t="s">
        <v>84</v>
      </c>
      <c r="AN1738" s="508">
        <v>100</v>
      </c>
      <c r="AO1738" s="514">
        <v>1570</v>
      </c>
      <c r="AP1738" s="498">
        <v>1056</v>
      </c>
      <c r="AQ1738" s="515">
        <v>514</v>
      </c>
      <c r="AR1738" s="512" t="s">
        <v>17760</v>
      </c>
      <c r="BA1738" s="338" t="s">
        <v>12405</v>
      </c>
    </row>
    <row r="1739" spans="2:53" ht="16.5" customHeight="1">
      <c r="B1739" s="398" t="s">
        <v>12401</v>
      </c>
      <c r="C1739" s="381" t="s">
        <v>12402</v>
      </c>
      <c r="D1739" s="383">
        <v>1570</v>
      </c>
      <c r="E1739" s="382" t="s">
        <v>12002</v>
      </c>
      <c r="F1739" s="369" t="s">
        <v>12403</v>
      </c>
      <c r="G1739" s="385" t="s">
        <v>12002</v>
      </c>
      <c r="H1739" s="386"/>
      <c r="I1739" s="384" t="s">
        <v>631</v>
      </c>
      <c r="J1739" s="367" t="s">
        <v>1104</v>
      </c>
      <c r="K1739" s="366" t="s">
        <v>84</v>
      </c>
      <c r="L1739" s="387">
        <v>78</v>
      </c>
      <c r="M1739" s="388" t="s">
        <v>12404</v>
      </c>
      <c r="N1739" s="389">
        <v>600</v>
      </c>
      <c r="O1739" s="390" t="s">
        <v>1348</v>
      </c>
      <c r="P1739" s="373" t="s">
        <v>1348</v>
      </c>
      <c r="Q1739" s="372" t="s">
        <v>3638</v>
      </c>
      <c r="R1739" s="374">
        <v>33</v>
      </c>
      <c r="S1739" s="375">
        <v>33</v>
      </c>
      <c r="T1739" s="392">
        <v>33</v>
      </c>
      <c r="U1739" s="391" t="s">
        <v>12403</v>
      </c>
      <c r="V1739" s="376">
        <v>112.93455879180465</v>
      </c>
      <c r="W1739" s="378">
        <v>114.51845235527043</v>
      </c>
      <c r="X1739" s="377">
        <v>57.473494426462452</v>
      </c>
      <c r="Y1739" s="387" t="s">
        <v>633</v>
      </c>
      <c r="Z1739" s="395" t="s">
        <v>4557</v>
      </c>
      <c r="AA1739" s="380">
        <v>95</v>
      </c>
      <c r="AB1739" s="379" t="s">
        <v>3630</v>
      </c>
      <c r="AC1739" s="380">
        <v>0</v>
      </c>
      <c r="AD1739" s="379" t="s">
        <v>3630</v>
      </c>
      <c r="AE1739" s="394">
        <v>0</v>
      </c>
      <c r="AF1739" s="396">
        <v>0</v>
      </c>
      <c r="AG1739" s="393">
        <v>0</v>
      </c>
      <c r="AH1739" s="397" t="s">
        <v>633</v>
      </c>
      <c r="AL1739" s="525" t="s">
        <v>17761</v>
      </c>
      <c r="AM1739" s="513" t="s">
        <v>83</v>
      </c>
      <c r="AN1739" s="508">
        <v>100</v>
      </c>
      <c r="AO1739" s="514">
        <v>1570</v>
      </c>
      <c r="AP1739" s="498">
        <v>1570</v>
      </c>
      <c r="AQ1739" s="515">
        <v>0</v>
      </c>
      <c r="AR1739" s="512" t="s">
        <v>17762</v>
      </c>
      <c r="BA1739" s="338" t="s">
        <v>12410</v>
      </c>
    </row>
    <row r="1740" spans="2:53" ht="16.5" customHeight="1">
      <c r="B1740" s="398" t="s">
        <v>12406</v>
      </c>
      <c r="C1740" s="381" t="s">
        <v>12407</v>
      </c>
      <c r="D1740" s="383">
        <v>1570</v>
      </c>
      <c r="E1740" s="382" t="s">
        <v>633</v>
      </c>
      <c r="F1740" s="369" t="s">
        <v>12408</v>
      </c>
      <c r="G1740" s="385" t="s">
        <v>12014</v>
      </c>
      <c r="H1740" s="386"/>
      <c r="I1740" s="384" t="s">
        <v>330</v>
      </c>
      <c r="J1740" s="367" t="s">
        <v>716</v>
      </c>
      <c r="K1740" s="366" t="s">
        <v>83</v>
      </c>
      <c r="L1740" s="387">
        <v>15</v>
      </c>
      <c r="M1740" s="388" t="s">
        <v>12409</v>
      </c>
      <c r="N1740" s="389">
        <v>200</v>
      </c>
      <c r="O1740" s="390" t="s">
        <v>1350</v>
      </c>
      <c r="P1740" s="373" t="s">
        <v>1350</v>
      </c>
      <c r="Q1740" s="372" t="s">
        <v>3638</v>
      </c>
      <c r="R1740" s="374">
        <v>20</v>
      </c>
      <c r="S1740" s="375">
        <v>30</v>
      </c>
      <c r="T1740" s="392">
        <v>30</v>
      </c>
      <c r="U1740" s="391" t="s">
        <v>12408</v>
      </c>
      <c r="V1740" s="376">
        <v>113.2049868743988</v>
      </c>
      <c r="W1740" s="378">
        <v>114.72760904716098</v>
      </c>
      <c r="X1740" s="377">
        <v>57.208702039220121</v>
      </c>
      <c r="Y1740" s="387" t="s">
        <v>633</v>
      </c>
      <c r="Z1740" s="395" t="s">
        <v>7853</v>
      </c>
      <c r="AA1740" s="380">
        <v>36</v>
      </c>
      <c r="AB1740" s="379" t="s">
        <v>3630</v>
      </c>
      <c r="AC1740" s="380">
        <v>0</v>
      </c>
      <c r="AD1740" s="379" t="s">
        <v>3630</v>
      </c>
      <c r="AE1740" s="394">
        <v>0</v>
      </c>
      <c r="AF1740" s="396">
        <v>0</v>
      </c>
      <c r="AG1740" s="393">
        <v>0</v>
      </c>
      <c r="AH1740" s="397" t="s">
        <v>633</v>
      </c>
      <c r="AL1740" s="525" t="s">
        <v>17763</v>
      </c>
      <c r="AM1740" s="513" t="s">
        <v>83</v>
      </c>
      <c r="AN1740" s="508">
        <v>100</v>
      </c>
      <c r="AO1740" s="514">
        <v>1570</v>
      </c>
      <c r="AP1740" s="498">
        <v>1570</v>
      </c>
      <c r="AQ1740" s="515">
        <v>0</v>
      </c>
      <c r="AR1740" s="512" t="s">
        <v>17762</v>
      </c>
      <c r="BA1740" s="338" t="s">
        <v>12412</v>
      </c>
    </row>
    <row r="1741" spans="2:53" ht="16.5" customHeight="1">
      <c r="B1741" s="398" t="s">
        <v>12406</v>
      </c>
      <c r="C1741" s="381" t="s">
        <v>12407</v>
      </c>
      <c r="D1741" s="383">
        <v>1570</v>
      </c>
      <c r="E1741" s="382" t="s">
        <v>633</v>
      </c>
      <c r="F1741" s="369" t="s">
        <v>12408</v>
      </c>
      <c r="G1741" s="385" t="s">
        <v>12014</v>
      </c>
      <c r="H1741" s="386"/>
      <c r="I1741" s="384" t="s">
        <v>327</v>
      </c>
      <c r="J1741" s="367" t="s">
        <v>1021</v>
      </c>
      <c r="K1741" s="366" t="s">
        <v>83</v>
      </c>
      <c r="L1741" s="387">
        <v>5</v>
      </c>
      <c r="M1741" s="388" t="s">
        <v>12411</v>
      </c>
      <c r="N1741" s="389">
        <v>800</v>
      </c>
      <c r="O1741" s="390" t="s">
        <v>1350</v>
      </c>
      <c r="P1741" s="373" t="s">
        <v>1350</v>
      </c>
      <c r="Q1741" s="372" t="s">
        <v>3638</v>
      </c>
      <c r="R1741" s="374">
        <v>30</v>
      </c>
      <c r="S1741" s="375">
        <v>40</v>
      </c>
      <c r="T1741" s="392">
        <v>30</v>
      </c>
      <c r="U1741" s="391" t="s">
        <v>12408</v>
      </c>
      <c r="V1741" s="376">
        <v>113.20500407847119</v>
      </c>
      <c r="W1741" s="378">
        <v>114.72762215502567</v>
      </c>
      <c r="X1741" s="377">
        <v>57.208686883251588</v>
      </c>
      <c r="Y1741" s="387" t="s">
        <v>633</v>
      </c>
      <c r="Z1741" s="395" t="s">
        <v>4557</v>
      </c>
      <c r="AA1741" s="380">
        <v>190</v>
      </c>
      <c r="AB1741" s="379" t="s">
        <v>3630</v>
      </c>
      <c r="AC1741" s="380">
        <v>10</v>
      </c>
      <c r="AD1741" s="379" t="s">
        <v>3630</v>
      </c>
      <c r="AE1741" s="394">
        <v>0</v>
      </c>
      <c r="AF1741" s="396">
        <v>0</v>
      </c>
      <c r="AG1741" s="393">
        <v>0</v>
      </c>
      <c r="AH1741" s="397" t="s">
        <v>633</v>
      </c>
      <c r="AL1741" s="525" t="s">
        <v>17764</v>
      </c>
      <c r="AM1741" s="513" t="s">
        <v>84</v>
      </c>
      <c r="AN1741" s="508">
        <v>100</v>
      </c>
      <c r="AO1741" s="514">
        <v>1570</v>
      </c>
      <c r="AP1741" s="498">
        <v>1056</v>
      </c>
      <c r="AQ1741" s="515">
        <v>514</v>
      </c>
      <c r="AR1741" s="512" t="s">
        <v>17721</v>
      </c>
      <c r="BA1741" s="338" t="s">
        <v>12416</v>
      </c>
    </row>
    <row r="1742" spans="2:53" ht="16.5" customHeight="1">
      <c r="B1742" s="398" t="s">
        <v>12413</v>
      </c>
      <c r="C1742" s="381" t="s">
        <v>12414</v>
      </c>
      <c r="D1742" s="383">
        <v>1570</v>
      </c>
      <c r="E1742" s="382" t="s">
        <v>12296</v>
      </c>
      <c r="F1742" s="369" t="s">
        <v>12295</v>
      </c>
      <c r="G1742" s="385" t="s">
        <v>12296</v>
      </c>
      <c r="H1742" s="386"/>
      <c r="I1742" s="384" t="s">
        <v>327</v>
      </c>
      <c r="J1742" s="367" t="s">
        <v>1032</v>
      </c>
      <c r="K1742" s="366" t="s">
        <v>84</v>
      </c>
      <c r="L1742" s="387">
        <v>9</v>
      </c>
      <c r="M1742" s="388" t="s">
        <v>12415</v>
      </c>
      <c r="N1742" s="389">
        <v>800</v>
      </c>
      <c r="O1742" s="390" t="s">
        <v>1350</v>
      </c>
      <c r="P1742" s="373" t="s">
        <v>1350</v>
      </c>
      <c r="Q1742" s="372" t="s">
        <v>3638</v>
      </c>
      <c r="R1742" s="374">
        <v>40</v>
      </c>
      <c r="S1742" s="375">
        <v>30</v>
      </c>
      <c r="T1742" s="392">
        <v>30</v>
      </c>
      <c r="U1742" s="391" t="s">
        <v>12295</v>
      </c>
      <c r="V1742" s="376">
        <v>112.89982324562544</v>
      </c>
      <c r="W1742" s="378">
        <v>114.49033310360156</v>
      </c>
      <c r="X1742" s="377">
        <v>57.454921825386506</v>
      </c>
      <c r="Y1742" s="387" t="s">
        <v>633</v>
      </c>
      <c r="Z1742" s="395" t="s">
        <v>4557</v>
      </c>
      <c r="AA1742" s="380">
        <v>190</v>
      </c>
      <c r="AB1742" s="379" t="s">
        <v>3630</v>
      </c>
      <c r="AC1742" s="380">
        <v>10</v>
      </c>
      <c r="AD1742" s="379" t="s">
        <v>3630</v>
      </c>
      <c r="AE1742" s="394">
        <v>0</v>
      </c>
      <c r="AF1742" s="396">
        <v>0</v>
      </c>
      <c r="AG1742" s="393">
        <v>0</v>
      </c>
      <c r="AH1742" s="397" t="s">
        <v>633</v>
      </c>
      <c r="AL1742" s="525" t="s">
        <v>17765</v>
      </c>
      <c r="AM1742" s="513" t="s">
        <v>83</v>
      </c>
      <c r="AN1742" s="508">
        <v>100</v>
      </c>
      <c r="AO1742" s="514">
        <v>1570</v>
      </c>
      <c r="AP1742" s="498">
        <v>1570</v>
      </c>
      <c r="AQ1742" s="515">
        <v>0</v>
      </c>
      <c r="AR1742" s="512" t="s">
        <v>17766</v>
      </c>
      <c r="BA1742" s="338" t="s">
        <v>12422</v>
      </c>
    </row>
    <row r="1743" spans="2:53" ht="16.5" customHeight="1">
      <c r="B1743" s="398" t="s">
        <v>12417</v>
      </c>
      <c r="C1743" s="381" t="s">
        <v>12418</v>
      </c>
      <c r="D1743" s="383">
        <v>1570</v>
      </c>
      <c r="E1743" s="382" t="s">
        <v>633</v>
      </c>
      <c r="F1743" s="369" t="s">
        <v>12419</v>
      </c>
      <c r="G1743" s="385" t="s">
        <v>12022</v>
      </c>
      <c r="H1743" s="386"/>
      <c r="I1743" s="384" t="s">
        <v>332</v>
      </c>
      <c r="J1743" s="367" t="s">
        <v>1068</v>
      </c>
      <c r="K1743" s="366" t="s">
        <v>83</v>
      </c>
      <c r="L1743" s="387">
        <v>6</v>
      </c>
      <c r="M1743" s="388" t="s">
        <v>12421</v>
      </c>
      <c r="N1743" s="389">
        <v>300</v>
      </c>
      <c r="O1743" s="390" t="s">
        <v>1348</v>
      </c>
      <c r="P1743" s="373" t="s">
        <v>1348</v>
      </c>
      <c r="Q1743" s="372" t="s">
        <v>3638</v>
      </c>
      <c r="R1743" s="374">
        <v>25</v>
      </c>
      <c r="S1743" s="375">
        <v>45</v>
      </c>
      <c r="T1743" s="392">
        <v>30</v>
      </c>
      <c r="U1743" s="391" t="s">
        <v>12419</v>
      </c>
      <c r="V1743" s="376">
        <v>113.18221345817069</v>
      </c>
      <c r="W1743" s="378">
        <v>114.71025787289196</v>
      </c>
      <c r="X1743" s="377">
        <v>57.198764334468692</v>
      </c>
      <c r="Y1743" s="387" t="s">
        <v>633</v>
      </c>
      <c r="Z1743" s="395" t="s">
        <v>4557</v>
      </c>
      <c r="AA1743" s="380">
        <v>-2</v>
      </c>
      <c r="AB1743" s="379" t="s">
        <v>3630</v>
      </c>
      <c r="AC1743" s="380">
        <v>0</v>
      </c>
      <c r="AD1743" s="379" t="s">
        <v>3630</v>
      </c>
      <c r="AE1743" s="394">
        <v>0</v>
      </c>
      <c r="AF1743" s="396">
        <v>5.1479999999999997</v>
      </c>
      <c r="AG1743" s="393">
        <v>0</v>
      </c>
      <c r="AH1743" s="397" t="s">
        <v>9172</v>
      </c>
      <c r="AL1743" s="525" t="s">
        <v>17767</v>
      </c>
      <c r="AM1743" s="513" t="s">
        <v>83</v>
      </c>
      <c r="AN1743" s="508">
        <v>100</v>
      </c>
      <c r="AO1743" s="514">
        <v>1570</v>
      </c>
      <c r="AP1743" s="498">
        <v>1570</v>
      </c>
      <c r="AQ1743" s="515">
        <v>0</v>
      </c>
      <c r="AR1743" s="512" t="s">
        <v>17768</v>
      </c>
      <c r="BA1743" s="338" t="s">
        <v>12426</v>
      </c>
    </row>
    <row r="1744" spans="2:53" ht="16.5" customHeight="1">
      <c r="B1744" s="398" t="s">
        <v>12423</v>
      </c>
      <c r="C1744" s="381" t="s">
        <v>12424</v>
      </c>
      <c r="D1744" s="383">
        <v>1570</v>
      </c>
      <c r="E1744" s="382" t="s">
        <v>633</v>
      </c>
      <c r="F1744" s="369" t="s">
        <v>12282</v>
      </c>
      <c r="G1744" s="385" t="s">
        <v>12425</v>
      </c>
      <c r="H1744" s="386"/>
      <c r="I1744" s="384" t="s">
        <v>1265</v>
      </c>
      <c r="J1744" s="367" t="s">
        <v>717</v>
      </c>
      <c r="K1744" s="366" t="s">
        <v>83</v>
      </c>
      <c r="L1744" s="387">
        <v>11</v>
      </c>
      <c r="M1744" s="388" t="s">
        <v>3945</v>
      </c>
      <c r="N1744" s="389">
        <v>1000</v>
      </c>
      <c r="O1744" s="390" t="s">
        <v>1350</v>
      </c>
      <c r="P1744" s="373" t="s">
        <v>1351</v>
      </c>
      <c r="Q1744" s="372" t="s">
        <v>3638</v>
      </c>
      <c r="R1744" s="374">
        <v>20</v>
      </c>
      <c r="S1744" s="375">
        <v>35</v>
      </c>
      <c r="T1744" s="392">
        <v>25</v>
      </c>
      <c r="U1744" s="391" t="s">
        <v>12282</v>
      </c>
      <c r="V1744" s="376">
        <v>113.15916087091608</v>
      </c>
      <c r="W1744" s="378">
        <v>114.69269399688845</v>
      </c>
      <c r="X1744" s="377">
        <v>57.189072566097742</v>
      </c>
      <c r="Y1744" s="387">
        <v>56.339999999999996</v>
      </c>
      <c r="Z1744" s="395" t="s">
        <v>7853</v>
      </c>
      <c r="AA1744" s="380">
        <v>180</v>
      </c>
      <c r="AB1744" s="379" t="s">
        <v>3630</v>
      </c>
      <c r="AC1744" s="380">
        <v>0</v>
      </c>
      <c r="AD1744" s="379" t="s">
        <v>3630</v>
      </c>
      <c r="AE1744" s="394">
        <v>0</v>
      </c>
      <c r="AF1744" s="396">
        <v>0</v>
      </c>
      <c r="AG1744" s="393">
        <v>0</v>
      </c>
      <c r="AH1744" s="397" t="s">
        <v>633</v>
      </c>
      <c r="AL1744" s="525" t="s">
        <v>17769</v>
      </c>
      <c r="AM1744" s="513" t="s">
        <v>83</v>
      </c>
      <c r="AN1744" s="508">
        <v>100</v>
      </c>
      <c r="AO1744" s="514">
        <v>1570</v>
      </c>
      <c r="AP1744" s="498">
        <v>1570</v>
      </c>
      <c r="AQ1744" s="515">
        <v>0</v>
      </c>
      <c r="AR1744" s="512" t="s">
        <v>17770</v>
      </c>
      <c r="BA1744" s="338" t="s">
        <v>12432</v>
      </c>
    </row>
    <row r="1745" spans="2:53" ht="16.5" customHeight="1">
      <c r="B1745" s="398" t="s">
        <v>12427</v>
      </c>
      <c r="C1745" s="381" t="s">
        <v>12428</v>
      </c>
      <c r="D1745" s="383">
        <v>1570</v>
      </c>
      <c r="E1745" s="382" t="s">
        <v>633</v>
      </c>
      <c r="F1745" s="369" t="s">
        <v>12429</v>
      </c>
      <c r="G1745" s="385" t="s">
        <v>12430</v>
      </c>
      <c r="H1745" s="386"/>
      <c r="I1745" s="384" t="s">
        <v>1247</v>
      </c>
      <c r="J1745" s="367" t="s">
        <v>1251</v>
      </c>
      <c r="K1745" s="366" t="s">
        <v>83</v>
      </c>
      <c r="L1745" s="387">
        <v>32</v>
      </c>
      <c r="M1745" s="388" t="s">
        <v>12431</v>
      </c>
      <c r="N1745" s="389">
        <v>100</v>
      </c>
      <c r="O1745" s="390" t="s">
        <v>1182</v>
      </c>
      <c r="P1745" s="373" t="s">
        <v>1182</v>
      </c>
      <c r="Q1745" s="372" t="s">
        <v>3814</v>
      </c>
      <c r="R1745" s="374">
        <v>25</v>
      </c>
      <c r="S1745" s="375">
        <v>40</v>
      </c>
      <c r="T1745" s="392">
        <v>15</v>
      </c>
      <c r="U1745" s="391" t="s">
        <v>12429</v>
      </c>
      <c r="V1745" s="376">
        <v>113.15273556231003</v>
      </c>
      <c r="W1745" s="378">
        <v>114.68779852366478</v>
      </c>
      <c r="X1745" s="377">
        <v>57.184732957012585</v>
      </c>
      <c r="Y1745" s="387" t="s">
        <v>633</v>
      </c>
      <c r="Z1745" s="395" t="s">
        <v>4557</v>
      </c>
      <c r="AA1745" s="380">
        <v>19.600000000000001</v>
      </c>
      <c r="AB1745" s="379" t="s">
        <v>3630</v>
      </c>
      <c r="AC1745" s="380">
        <v>0</v>
      </c>
      <c r="AD1745" s="379" t="s">
        <v>3630</v>
      </c>
      <c r="AE1745" s="394">
        <v>0</v>
      </c>
      <c r="AF1745" s="396">
        <v>1.6160000000000001</v>
      </c>
      <c r="AG1745" s="393">
        <v>0</v>
      </c>
      <c r="AH1745" s="397" t="s">
        <v>10548</v>
      </c>
      <c r="AL1745" s="525" t="s">
        <v>17771</v>
      </c>
      <c r="AM1745" s="513" t="s">
        <v>83</v>
      </c>
      <c r="AN1745" s="508">
        <v>100</v>
      </c>
      <c r="AO1745" s="514">
        <v>1570</v>
      </c>
      <c r="AP1745" s="498">
        <v>1570</v>
      </c>
      <c r="AQ1745" s="515">
        <v>0</v>
      </c>
      <c r="AR1745" s="512" t="s">
        <v>17772</v>
      </c>
      <c r="BA1745" s="338" t="s">
        <v>12438</v>
      </c>
    </row>
    <row r="1746" spans="2:53" ht="16.5" customHeight="1">
      <c r="B1746" s="398" t="s">
        <v>12433</v>
      </c>
      <c r="C1746" s="381" t="s">
        <v>12434</v>
      </c>
      <c r="D1746" s="383">
        <v>1570</v>
      </c>
      <c r="E1746" s="382" t="s">
        <v>633</v>
      </c>
      <c r="F1746" s="369" t="s">
        <v>12435</v>
      </c>
      <c r="G1746" s="385" t="s">
        <v>12436</v>
      </c>
      <c r="H1746" s="386"/>
      <c r="I1746" s="384" t="s">
        <v>330</v>
      </c>
      <c r="J1746" s="367" t="s">
        <v>1086</v>
      </c>
      <c r="K1746" s="366" t="s">
        <v>83</v>
      </c>
      <c r="L1746" s="387">
        <v>10</v>
      </c>
      <c r="M1746" s="388" t="s">
        <v>12437</v>
      </c>
      <c r="N1746" s="389">
        <v>200</v>
      </c>
      <c r="O1746" s="390" t="s">
        <v>1350</v>
      </c>
      <c r="P1746" s="373" t="s">
        <v>1350</v>
      </c>
      <c r="Q1746" s="372" t="s">
        <v>3638</v>
      </c>
      <c r="R1746" s="374">
        <v>20</v>
      </c>
      <c r="S1746" s="375">
        <v>30</v>
      </c>
      <c r="T1746" s="392">
        <v>30</v>
      </c>
      <c r="U1746" s="391" t="s">
        <v>12435</v>
      </c>
      <c r="V1746" s="376">
        <v>113.14334116723552</v>
      </c>
      <c r="W1746" s="378">
        <v>114.68064088932229</v>
      </c>
      <c r="X1746" s="377">
        <v>57.183008971721094</v>
      </c>
      <c r="Y1746" s="387" t="s">
        <v>633</v>
      </c>
      <c r="Z1746" s="395" t="s">
        <v>7853</v>
      </c>
      <c r="AA1746" s="380">
        <v>36</v>
      </c>
      <c r="AB1746" s="379" t="s">
        <v>3630</v>
      </c>
      <c r="AC1746" s="380">
        <v>0</v>
      </c>
      <c r="AD1746" s="379" t="s">
        <v>3630</v>
      </c>
      <c r="AE1746" s="394">
        <v>0</v>
      </c>
      <c r="AF1746" s="396">
        <v>0</v>
      </c>
      <c r="AG1746" s="393">
        <v>0</v>
      </c>
      <c r="AH1746" s="397" t="s">
        <v>633</v>
      </c>
      <c r="AL1746" s="525" t="s">
        <v>17773</v>
      </c>
      <c r="AM1746" s="513" t="s">
        <v>84</v>
      </c>
      <c r="AN1746" s="508">
        <v>100</v>
      </c>
      <c r="AO1746" s="514">
        <v>1570</v>
      </c>
      <c r="AP1746" s="498">
        <v>1058</v>
      </c>
      <c r="AQ1746" s="515">
        <v>512</v>
      </c>
      <c r="AR1746" s="512" t="s">
        <v>17774</v>
      </c>
      <c r="BA1746" s="338" t="s">
        <v>12445</v>
      </c>
    </row>
    <row r="1747" spans="2:53" ht="16.5" customHeight="1">
      <c r="B1747" s="398" t="s">
        <v>12439</v>
      </c>
      <c r="C1747" s="381" t="s">
        <v>12440</v>
      </c>
      <c r="D1747" s="383">
        <v>1570</v>
      </c>
      <c r="E1747" s="382" t="s">
        <v>12441</v>
      </c>
      <c r="F1747" s="369" t="s">
        <v>12442</v>
      </c>
      <c r="G1747" s="385" t="s">
        <v>12289</v>
      </c>
      <c r="H1747" s="386"/>
      <c r="I1747" s="384" t="s">
        <v>357</v>
      </c>
      <c r="J1747" s="367" t="s">
        <v>736</v>
      </c>
      <c r="K1747" s="366" t="s">
        <v>84</v>
      </c>
      <c r="L1747" s="387">
        <v>10</v>
      </c>
      <c r="M1747" s="388" t="s">
        <v>12444</v>
      </c>
      <c r="N1747" s="389">
        <v>700</v>
      </c>
      <c r="O1747" s="390" t="s">
        <v>1350</v>
      </c>
      <c r="P1747" s="373" t="s">
        <v>1351</v>
      </c>
      <c r="Q1747" s="372" t="s">
        <v>3638</v>
      </c>
      <c r="R1747" s="374">
        <v>30</v>
      </c>
      <c r="S1747" s="375">
        <v>30</v>
      </c>
      <c r="T1747" s="392">
        <v>20</v>
      </c>
      <c r="U1747" s="391" t="s">
        <v>12442</v>
      </c>
      <c r="V1747" s="376">
        <v>113.13247221569289</v>
      </c>
      <c r="W1747" s="378">
        <v>114.67235978338506</v>
      </c>
      <c r="X1747" s="377">
        <v>57.567584000461032</v>
      </c>
      <c r="Y1747" s="387">
        <v>58.449999999999996</v>
      </c>
      <c r="Z1747" s="395" t="s">
        <v>3639</v>
      </c>
      <c r="AA1747" s="380">
        <v>140</v>
      </c>
      <c r="AB1747" s="379" t="s">
        <v>3630</v>
      </c>
      <c r="AC1747" s="380">
        <v>10</v>
      </c>
      <c r="AD1747" s="379" t="s">
        <v>3630</v>
      </c>
      <c r="AE1747" s="394">
        <v>0</v>
      </c>
      <c r="AF1747" s="396">
        <v>0</v>
      </c>
      <c r="AG1747" s="393">
        <v>0</v>
      </c>
      <c r="AH1747" s="397" t="s">
        <v>633</v>
      </c>
      <c r="AL1747" s="525" t="s">
        <v>17775</v>
      </c>
      <c r="AM1747" s="513" t="s">
        <v>84</v>
      </c>
      <c r="AN1747" s="508">
        <v>100</v>
      </c>
      <c r="AO1747" s="514">
        <v>1570</v>
      </c>
      <c r="AP1747" s="498">
        <v>1058</v>
      </c>
      <c r="AQ1747" s="515">
        <v>512</v>
      </c>
      <c r="AR1747" s="512" t="s">
        <v>17774</v>
      </c>
      <c r="BA1747" s="338" t="s">
        <v>12447</v>
      </c>
    </row>
    <row r="1748" spans="2:53" ht="16.5" customHeight="1">
      <c r="B1748" s="398" t="s">
        <v>12439</v>
      </c>
      <c r="C1748" s="381" t="s">
        <v>12440</v>
      </c>
      <c r="D1748" s="383">
        <v>1570</v>
      </c>
      <c r="E1748" s="382" t="s">
        <v>12441</v>
      </c>
      <c r="F1748" s="369" t="s">
        <v>12442</v>
      </c>
      <c r="G1748" s="385" t="s">
        <v>12289</v>
      </c>
      <c r="H1748" s="386"/>
      <c r="I1748" s="384" t="s">
        <v>1138</v>
      </c>
      <c r="J1748" s="367" t="s">
        <v>1152</v>
      </c>
      <c r="K1748" s="366" t="s">
        <v>84</v>
      </c>
      <c r="L1748" s="387">
        <v>9</v>
      </c>
      <c r="M1748" s="388" t="s">
        <v>12446</v>
      </c>
      <c r="N1748" s="389">
        <v>1000</v>
      </c>
      <c r="O1748" s="390" t="s">
        <v>1182</v>
      </c>
      <c r="P1748" s="373" t="s">
        <v>1182</v>
      </c>
      <c r="Q1748" s="372" t="s">
        <v>3638</v>
      </c>
      <c r="R1748" s="374">
        <v>35</v>
      </c>
      <c r="S1748" s="375">
        <v>30</v>
      </c>
      <c r="T1748" s="392">
        <v>25</v>
      </c>
      <c r="U1748" s="391" t="s">
        <v>12442</v>
      </c>
      <c r="V1748" s="376">
        <v>113.13194444444444</v>
      </c>
      <c r="W1748" s="378">
        <v>114.67195767195767</v>
      </c>
      <c r="X1748" s="377">
        <v>57.568048941798935</v>
      </c>
      <c r="Y1748" s="387" t="s">
        <v>633</v>
      </c>
      <c r="Z1748" s="395" t="s">
        <v>4557</v>
      </c>
      <c r="AA1748" s="380">
        <v>98</v>
      </c>
      <c r="AB1748" s="379" t="s">
        <v>3630</v>
      </c>
      <c r="AC1748" s="380">
        <v>0</v>
      </c>
      <c r="AD1748" s="379" t="s">
        <v>3630</v>
      </c>
      <c r="AE1748" s="394">
        <v>0</v>
      </c>
      <c r="AF1748" s="396">
        <v>0</v>
      </c>
      <c r="AG1748" s="393">
        <v>0</v>
      </c>
      <c r="AH1748" s="397" t="s">
        <v>633</v>
      </c>
      <c r="AL1748" s="525" t="s">
        <v>17776</v>
      </c>
      <c r="AM1748" s="513" t="s">
        <v>84</v>
      </c>
      <c r="AN1748" s="508">
        <v>100</v>
      </c>
      <c r="AO1748" s="514">
        <v>1570</v>
      </c>
      <c r="AP1748" s="498">
        <v>1058</v>
      </c>
      <c r="AQ1748" s="515">
        <v>512</v>
      </c>
      <c r="AR1748" s="512" t="s">
        <v>17777</v>
      </c>
      <c r="BA1748" s="338" t="s">
        <v>12453</v>
      </c>
    </row>
    <row r="1749" spans="2:53" ht="16.5" customHeight="1">
      <c r="B1749" s="398" t="s">
        <v>12448</v>
      </c>
      <c r="C1749" s="381" t="s">
        <v>12449</v>
      </c>
      <c r="D1749" s="383">
        <v>1570</v>
      </c>
      <c r="E1749" s="382" t="s">
        <v>12450</v>
      </c>
      <c r="F1749" s="369" t="s">
        <v>12451</v>
      </c>
      <c r="G1749" s="385" t="s">
        <v>12303</v>
      </c>
      <c r="H1749" s="386"/>
      <c r="I1749" s="384" t="s">
        <v>310</v>
      </c>
      <c r="J1749" s="367" t="s">
        <v>121</v>
      </c>
      <c r="K1749" s="366" t="s">
        <v>84</v>
      </c>
      <c r="L1749" s="387">
        <v>5</v>
      </c>
      <c r="M1749" s="388" t="s">
        <v>12452</v>
      </c>
      <c r="N1749" s="389">
        <v>500</v>
      </c>
      <c r="O1749" s="390" t="s">
        <v>1182</v>
      </c>
      <c r="P1749" s="373" t="s">
        <v>1182</v>
      </c>
      <c r="Q1749" s="372" t="s">
        <v>3638</v>
      </c>
      <c r="R1749" s="374">
        <v>30</v>
      </c>
      <c r="S1749" s="375">
        <v>20</v>
      </c>
      <c r="T1749" s="392">
        <v>20</v>
      </c>
      <c r="U1749" s="391" t="s">
        <v>12451</v>
      </c>
      <c r="V1749" s="376">
        <v>113.12157534246576</v>
      </c>
      <c r="W1749" s="378">
        <v>114.66405740378343</v>
      </c>
      <c r="X1749" s="377">
        <v>57.562183626875424</v>
      </c>
      <c r="Y1749" s="387" t="s">
        <v>633</v>
      </c>
      <c r="Z1749" s="395" t="s">
        <v>7853</v>
      </c>
      <c r="AA1749" s="380">
        <v>141</v>
      </c>
      <c r="AB1749" s="379" t="s">
        <v>3630</v>
      </c>
      <c r="AC1749" s="380">
        <v>1.5</v>
      </c>
      <c r="AD1749" s="379" t="s">
        <v>3630</v>
      </c>
      <c r="AE1749" s="394">
        <v>0</v>
      </c>
      <c r="AF1749" s="396">
        <v>10.769</v>
      </c>
      <c r="AG1749" s="393">
        <v>0</v>
      </c>
      <c r="AH1749" s="397" t="s">
        <v>12089</v>
      </c>
      <c r="AL1749" s="525" t="s">
        <v>17778</v>
      </c>
      <c r="AM1749" s="513" t="s">
        <v>84</v>
      </c>
      <c r="AN1749" s="508">
        <v>100</v>
      </c>
      <c r="AO1749" s="514">
        <v>1570</v>
      </c>
      <c r="AP1749" s="498">
        <v>1051</v>
      </c>
      <c r="AQ1749" s="515">
        <v>519</v>
      </c>
      <c r="AR1749" s="512" t="s">
        <v>17779</v>
      </c>
      <c r="BA1749" s="338" t="s">
        <v>12461</v>
      </c>
    </row>
    <row r="1750" spans="2:53" ht="16.5" customHeight="1">
      <c r="B1750" s="398" t="s">
        <v>12454</v>
      </c>
      <c r="C1750" s="381" t="s">
        <v>12455</v>
      </c>
      <c r="D1750" s="383">
        <v>1570</v>
      </c>
      <c r="E1750" s="382" t="s">
        <v>12456</v>
      </c>
      <c r="F1750" s="369" t="s">
        <v>12457</v>
      </c>
      <c r="G1750" s="385" t="s">
        <v>12458</v>
      </c>
      <c r="H1750" s="386"/>
      <c r="I1750" s="384" t="s">
        <v>326</v>
      </c>
      <c r="J1750" s="367" t="s">
        <v>388</v>
      </c>
      <c r="K1750" s="366" t="s">
        <v>84</v>
      </c>
      <c r="L1750" s="387">
        <v>19</v>
      </c>
      <c r="M1750" s="388" t="s">
        <v>12460</v>
      </c>
      <c r="N1750" s="389">
        <v>500</v>
      </c>
      <c r="O1750" s="390" t="s">
        <v>1348</v>
      </c>
      <c r="P1750" s="373" t="s">
        <v>1349</v>
      </c>
      <c r="Q1750" s="372" t="s">
        <v>3638</v>
      </c>
      <c r="R1750" s="374">
        <v>40</v>
      </c>
      <c r="S1750" s="375">
        <v>30</v>
      </c>
      <c r="T1750" s="392">
        <v>30</v>
      </c>
      <c r="U1750" s="391" t="s">
        <v>12457</v>
      </c>
      <c r="V1750" s="376">
        <v>112.52490517097918</v>
      </c>
      <c r="W1750" s="378">
        <v>114.18682799555458</v>
      </c>
      <c r="X1750" s="377">
        <v>57.269133416733112</v>
      </c>
      <c r="Y1750" s="387">
        <v>56.919999999999995</v>
      </c>
      <c r="Z1750" s="395" t="s">
        <v>7853</v>
      </c>
      <c r="AA1750" s="380">
        <v>24</v>
      </c>
      <c r="AB1750" s="379" t="s">
        <v>3630</v>
      </c>
      <c r="AC1750" s="380">
        <v>5</v>
      </c>
      <c r="AD1750" s="379" t="s">
        <v>3630</v>
      </c>
      <c r="AE1750" s="394">
        <v>0</v>
      </c>
      <c r="AF1750" s="396">
        <v>0</v>
      </c>
      <c r="AG1750" s="393">
        <v>0</v>
      </c>
      <c r="AH1750" s="397" t="s">
        <v>633</v>
      </c>
      <c r="AL1750" s="525" t="s">
        <v>17780</v>
      </c>
      <c r="AM1750" s="513" t="s">
        <v>83</v>
      </c>
      <c r="AN1750" s="508">
        <v>100</v>
      </c>
      <c r="AO1750" s="514">
        <v>1570</v>
      </c>
      <c r="AP1750" s="498">
        <v>1570</v>
      </c>
      <c r="AQ1750" s="515">
        <v>0</v>
      </c>
      <c r="AR1750" s="512" t="s">
        <v>17781</v>
      </c>
      <c r="BA1750" s="338" t="s">
        <v>12466</v>
      </c>
    </row>
    <row r="1751" spans="2:53" ht="16.5" customHeight="1">
      <c r="B1751" s="398" t="s">
        <v>12462</v>
      </c>
      <c r="C1751" s="381" t="s">
        <v>12463</v>
      </c>
      <c r="D1751" s="383">
        <v>1570</v>
      </c>
      <c r="E1751" s="382" t="s">
        <v>633</v>
      </c>
      <c r="F1751" s="369" t="s">
        <v>12464</v>
      </c>
      <c r="G1751" s="385" t="s">
        <v>12365</v>
      </c>
      <c r="H1751" s="386"/>
      <c r="I1751" s="384" t="s">
        <v>330</v>
      </c>
      <c r="J1751" s="367" t="s">
        <v>714</v>
      </c>
      <c r="K1751" s="366" t="s">
        <v>83</v>
      </c>
      <c r="L1751" s="387">
        <v>33</v>
      </c>
      <c r="M1751" s="388" t="s">
        <v>12465</v>
      </c>
      <c r="N1751" s="389">
        <v>200</v>
      </c>
      <c r="O1751" s="390" t="s">
        <v>1350</v>
      </c>
      <c r="P1751" s="373" t="s">
        <v>1350</v>
      </c>
      <c r="Q1751" s="372" t="s">
        <v>3638</v>
      </c>
      <c r="R1751" s="374">
        <v>20</v>
      </c>
      <c r="S1751" s="375">
        <v>30</v>
      </c>
      <c r="T1751" s="392">
        <v>30</v>
      </c>
      <c r="U1751" s="391" t="s">
        <v>12464</v>
      </c>
      <c r="V1751" s="376">
        <v>113.03035673443361</v>
      </c>
      <c r="W1751" s="378">
        <v>114.59455751194942</v>
      </c>
      <c r="X1751" s="377">
        <v>57.132542876808479</v>
      </c>
      <c r="Y1751" s="387" t="s">
        <v>633</v>
      </c>
      <c r="Z1751" s="395" t="s">
        <v>7853</v>
      </c>
      <c r="AA1751" s="380">
        <v>36</v>
      </c>
      <c r="AB1751" s="379" t="s">
        <v>3630</v>
      </c>
      <c r="AC1751" s="380">
        <v>0</v>
      </c>
      <c r="AD1751" s="379" t="s">
        <v>3630</v>
      </c>
      <c r="AE1751" s="394">
        <v>0</v>
      </c>
      <c r="AF1751" s="396">
        <v>0</v>
      </c>
      <c r="AG1751" s="393">
        <v>0</v>
      </c>
      <c r="AH1751" s="397" t="s">
        <v>633</v>
      </c>
      <c r="AL1751" s="525" t="s">
        <v>17782</v>
      </c>
      <c r="AM1751" s="513" t="s">
        <v>84</v>
      </c>
      <c r="AN1751" s="508">
        <v>100</v>
      </c>
      <c r="AO1751" s="514">
        <v>1570</v>
      </c>
      <c r="AP1751" s="498">
        <v>1054</v>
      </c>
      <c r="AQ1751" s="515">
        <v>516</v>
      </c>
      <c r="AR1751" s="512" t="s">
        <v>17783</v>
      </c>
      <c r="BA1751" s="338" t="s">
        <v>12472</v>
      </c>
    </row>
    <row r="1752" spans="2:53" ht="16.5" customHeight="1">
      <c r="B1752" s="398" t="s">
        <v>12467</v>
      </c>
      <c r="C1752" s="381" t="s">
        <v>12468</v>
      </c>
      <c r="D1752" s="383">
        <v>1570</v>
      </c>
      <c r="E1752" s="382" t="s">
        <v>12469</v>
      </c>
      <c r="F1752" s="369" t="s">
        <v>12470</v>
      </c>
      <c r="G1752" s="385" t="s">
        <v>12469</v>
      </c>
      <c r="H1752" s="386"/>
      <c r="I1752" s="384" t="s">
        <v>327</v>
      </c>
      <c r="J1752" s="367" t="s">
        <v>394</v>
      </c>
      <c r="K1752" s="366" t="s">
        <v>84</v>
      </c>
      <c r="L1752" s="387">
        <v>12</v>
      </c>
      <c r="M1752" s="388" t="s">
        <v>12471</v>
      </c>
      <c r="N1752" s="389">
        <v>800</v>
      </c>
      <c r="O1752" s="390" t="s">
        <v>1350</v>
      </c>
      <c r="P1752" s="373" t="s">
        <v>1350</v>
      </c>
      <c r="Q1752" s="372" t="s">
        <v>3638</v>
      </c>
      <c r="R1752" s="374">
        <v>40</v>
      </c>
      <c r="S1752" s="375">
        <v>30</v>
      </c>
      <c r="T1752" s="392">
        <v>30</v>
      </c>
      <c r="U1752" s="391" t="s">
        <v>12470</v>
      </c>
      <c r="V1752" s="376">
        <v>112.7418999809061</v>
      </c>
      <c r="W1752" s="378">
        <v>114.36249046073351</v>
      </c>
      <c r="X1752" s="377">
        <v>57.377804779180195</v>
      </c>
      <c r="Y1752" s="387" t="s">
        <v>633</v>
      </c>
      <c r="Z1752" s="395" t="s">
        <v>4557</v>
      </c>
      <c r="AA1752" s="380">
        <v>190</v>
      </c>
      <c r="AB1752" s="379" t="s">
        <v>3630</v>
      </c>
      <c r="AC1752" s="380">
        <v>10</v>
      </c>
      <c r="AD1752" s="379" t="s">
        <v>3630</v>
      </c>
      <c r="AE1752" s="394">
        <v>0</v>
      </c>
      <c r="AF1752" s="396">
        <v>0</v>
      </c>
      <c r="AG1752" s="393">
        <v>0</v>
      </c>
      <c r="AH1752" s="397" t="s">
        <v>633</v>
      </c>
      <c r="AL1752" s="525" t="s">
        <v>17784</v>
      </c>
      <c r="AM1752" s="513" t="s">
        <v>84</v>
      </c>
      <c r="AN1752" s="508">
        <v>100</v>
      </c>
      <c r="AO1752" s="514">
        <v>1570</v>
      </c>
      <c r="AP1752" s="498">
        <v>1057</v>
      </c>
      <c r="AQ1752" s="515">
        <v>513</v>
      </c>
      <c r="AR1752" s="512" t="s">
        <v>17785</v>
      </c>
      <c r="BA1752" s="338" t="s">
        <v>12475</v>
      </c>
    </row>
    <row r="1753" spans="2:53" ht="16.5" customHeight="1">
      <c r="B1753" s="398" t="s">
        <v>12467</v>
      </c>
      <c r="C1753" s="381" t="s">
        <v>12468</v>
      </c>
      <c r="D1753" s="383">
        <v>1570</v>
      </c>
      <c r="E1753" s="382" t="s">
        <v>12469</v>
      </c>
      <c r="F1753" s="369" t="s">
        <v>12473</v>
      </c>
      <c r="G1753" s="385" t="s">
        <v>11918</v>
      </c>
      <c r="H1753" s="386"/>
      <c r="I1753" s="384" t="s">
        <v>862</v>
      </c>
      <c r="J1753" s="367" t="s">
        <v>1441</v>
      </c>
      <c r="K1753" s="366" t="s">
        <v>84</v>
      </c>
      <c r="L1753" s="387">
        <v>5</v>
      </c>
      <c r="M1753" s="388" t="s">
        <v>12474</v>
      </c>
      <c r="N1753" s="389">
        <v>1000</v>
      </c>
      <c r="O1753" s="390" t="s">
        <v>1348</v>
      </c>
      <c r="P1753" s="373" t="s">
        <v>1349</v>
      </c>
      <c r="Q1753" s="372" t="s">
        <v>3638</v>
      </c>
      <c r="R1753" s="374">
        <v>30</v>
      </c>
      <c r="S1753" s="375">
        <v>25</v>
      </c>
      <c r="T1753" s="392">
        <v>25</v>
      </c>
      <c r="U1753" s="391" t="s">
        <v>12473</v>
      </c>
      <c r="V1753" s="376">
        <v>113.01330252310767</v>
      </c>
      <c r="W1753" s="378">
        <v>114.58156382712964</v>
      </c>
      <c r="X1753" s="377">
        <v>57.512566824881354</v>
      </c>
      <c r="Y1753" s="387">
        <v>57.269999999999996</v>
      </c>
      <c r="Z1753" s="395" t="s">
        <v>4557</v>
      </c>
      <c r="AA1753" s="380">
        <v>198</v>
      </c>
      <c r="AB1753" s="379" t="s">
        <v>3630</v>
      </c>
      <c r="AC1753" s="380">
        <v>10</v>
      </c>
      <c r="AD1753" s="379" t="s">
        <v>3630</v>
      </c>
      <c r="AE1753" s="394">
        <v>0</v>
      </c>
      <c r="AF1753" s="396">
        <v>0</v>
      </c>
      <c r="AG1753" s="393">
        <v>0</v>
      </c>
      <c r="AH1753" s="397" t="s">
        <v>633</v>
      </c>
      <c r="AL1753" s="525" t="s">
        <v>17786</v>
      </c>
      <c r="AM1753" s="513" t="s">
        <v>83</v>
      </c>
      <c r="AN1753" s="508">
        <v>100</v>
      </c>
      <c r="AO1753" s="514">
        <v>1570</v>
      </c>
      <c r="AP1753" s="498">
        <v>1570</v>
      </c>
      <c r="AQ1753" s="515">
        <v>0</v>
      </c>
      <c r="AR1753" s="512" t="s">
        <v>17787</v>
      </c>
      <c r="BA1753" s="338" t="s">
        <v>12481</v>
      </c>
    </row>
    <row r="1754" spans="2:53" ht="16.5" customHeight="1">
      <c r="B1754" s="398" t="s">
        <v>12476</v>
      </c>
      <c r="C1754" s="381" t="s">
        <v>12477</v>
      </c>
      <c r="D1754" s="383">
        <v>1570</v>
      </c>
      <c r="E1754" s="382" t="s">
        <v>633</v>
      </c>
      <c r="F1754" s="369" t="s">
        <v>12478</v>
      </c>
      <c r="G1754" s="385" t="s">
        <v>12479</v>
      </c>
      <c r="H1754" s="386"/>
      <c r="I1754" s="384" t="s">
        <v>327</v>
      </c>
      <c r="J1754" s="367" t="s">
        <v>933</v>
      </c>
      <c r="K1754" s="366" t="s">
        <v>83</v>
      </c>
      <c r="L1754" s="387">
        <v>5</v>
      </c>
      <c r="M1754" s="388" t="s">
        <v>12480</v>
      </c>
      <c r="N1754" s="389">
        <v>800</v>
      </c>
      <c r="O1754" s="390" t="s">
        <v>1350</v>
      </c>
      <c r="P1754" s="373" t="s">
        <v>1350</v>
      </c>
      <c r="Q1754" s="372" t="s">
        <v>3638</v>
      </c>
      <c r="R1754" s="374">
        <v>30</v>
      </c>
      <c r="S1754" s="375">
        <v>40</v>
      </c>
      <c r="T1754" s="392">
        <v>30</v>
      </c>
      <c r="U1754" s="391" t="s">
        <v>12478</v>
      </c>
      <c r="V1754" s="376">
        <v>113.00848244052089</v>
      </c>
      <c r="W1754" s="378">
        <v>114.57789138325401</v>
      </c>
      <c r="X1754" s="377">
        <v>57.121813088112546</v>
      </c>
      <c r="Y1754" s="387" t="s">
        <v>633</v>
      </c>
      <c r="Z1754" s="395" t="s">
        <v>4557</v>
      </c>
      <c r="AA1754" s="380">
        <v>190</v>
      </c>
      <c r="AB1754" s="379" t="s">
        <v>3630</v>
      </c>
      <c r="AC1754" s="380">
        <v>10</v>
      </c>
      <c r="AD1754" s="379" t="s">
        <v>3630</v>
      </c>
      <c r="AE1754" s="394">
        <v>0</v>
      </c>
      <c r="AF1754" s="396">
        <v>0</v>
      </c>
      <c r="AG1754" s="393">
        <v>0</v>
      </c>
      <c r="AH1754" s="397" t="s">
        <v>633</v>
      </c>
      <c r="AL1754" s="525" t="s">
        <v>17788</v>
      </c>
      <c r="AM1754" s="513" t="s">
        <v>84</v>
      </c>
      <c r="AN1754" s="508">
        <v>100</v>
      </c>
      <c r="AO1754" s="514">
        <v>1570</v>
      </c>
      <c r="AP1754" s="498">
        <v>1054</v>
      </c>
      <c r="AQ1754" s="515">
        <v>516</v>
      </c>
      <c r="AR1754" s="512" t="s">
        <v>17789</v>
      </c>
      <c r="BA1754" s="338" t="s">
        <v>12487</v>
      </c>
    </row>
    <row r="1755" spans="2:53" ht="16.5" customHeight="1">
      <c r="B1755" s="398" t="s">
        <v>12482</v>
      </c>
      <c r="C1755" s="381" t="s">
        <v>12483</v>
      </c>
      <c r="D1755" s="383">
        <v>1570</v>
      </c>
      <c r="E1755" s="382" t="s">
        <v>12484</v>
      </c>
      <c r="F1755" s="369" t="s">
        <v>12485</v>
      </c>
      <c r="G1755" s="385" t="s">
        <v>12484</v>
      </c>
      <c r="H1755" s="386"/>
      <c r="I1755" s="384" t="s">
        <v>332</v>
      </c>
      <c r="J1755" s="367" t="s">
        <v>125</v>
      </c>
      <c r="K1755" s="366" t="s">
        <v>84</v>
      </c>
      <c r="L1755" s="387">
        <v>6</v>
      </c>
      <c r="M1755" s="388" t="s">
        <v>12486</v>
      </c>
      <c r="N1755" s="389">
        <v>300</v>
      </c>
      <c r="O1755" s="390" t="s">
        <v>1348</v>
      </c>
      <c r="P1755" s="373" t="s">
        <v>1348</v>
      </c>
      <c r="Q1755" s="372" t="s">
        <v>3638</v>
      </c>
      <c r="R1755" s="374">
        <v>45</v>
      </c>
      <c r="S1755" s="375">
        <v>25</v>
      </c>
      <c r="T1755" s="392">
        <v>30</v>
      </c>
      <c r="U1755" s="391" t="s">
        <v>12485</v>
      </c>
      <c r="V1755" s="376">
        <v>112.70901956688246</v>
      </c>
      <c r="W1755" s="378">
        <v>114.33587298271438</v>
      </c>
      <c r="X1755" s="377">
        <v>57.362553725201572</v>
      </c>
      <c r="Y1755" s="387" t="s">
        <v>633</v>
      </c>
      <c r="Z1755" s="395" t="s">
        <v>4557</v>
      </c>
      <c r="AA1755" s="380">
        <v>-2</v>
      </c>
      <c r="AB1755" s="379" t="s">
        <v>3630</v>
      </c>
      <c r="AC1755" s="380">
        <v>0</v>
      </c>
      <c r="AD1755" s="379" t="s">
        <v>3630</v>
      </c>
      <c r="AE1755" s="394">
        <v>0</v>
      </c>
      <c r="AF1755" s="396">
        <v>0</v>
      </c>
      <c r="AG1755" s="393">
        <v>0</v>
      </c>
      <c r="AH1755" s="397" t="s">
        <v>633</v>
      </c>
      <c r="AL1755" s="525" t="s">
        <v>17790</v>
      </c>
      <c r="AM1755" s="513" t="s">
        <v>84</v>
      </c>
      <c r="AN1755" s="508">
        <v>100</v>
      </c>
      <c r="AO1755" s="514">
        <v>1570</v>
      </c>
      <c r="AP1755" s="498">
        <v>1050</v>
      </c>
      <c r="AQ1755" s="515">
        <v>520</v>
      </c>
      <c r="AR1755" s="512" t="s">
        <v>17791</v>
      </c>
      <c r="BA1755" s="338" t="s">
        <v>12490</v>
      </c>
    </row>
    <row r="1756" spans="2:53" ht="16.5" customHeight="1">
      <c r="B1756" s="398" t="s">
        <v>12482</v>
      </c>
      <c r="C1756" s="381" t="s">
        <v>12483</v>
      </c>
      <c r="D1756" s="383">
        <v>1570</v>
      </c>
      <c r="E1756" s="382" t="s">
        <v>12484</v>
      </c>
      <c r="F1756" s="369" t="s">
        <v>12488</v>
      </c>
      <c r="G1756" s="385" t="s">
        <v>12279</v>
      </c>
      <c r="H1756" s="386"/>
      <c r="I1756" s="384" t="s">
        <v>326</v>
      </c>
      <c r="J1756" s="367" t="s">
        <v>103</v>
      </c>
      <c r="K1756" s="366" t="s">
        <v>84</v>
      </c>
      <c r="L1756" s="387">
        <v>10</v>
      </c>
      <c r="M1756" s="388" t="s">
        <v>12489</v>
      </c>
      <c r="N1756" s="389">
        <v>500</v>
      </c>
      <c r="O1756" s="390" t="s">
        <v>1348</v>
      </c>
      <c r="P1756" s="373" t="s">
        <v>1349</v>
      </c>
      <c r="Q1756" s="372" t="s">
        <v>3638</v>
      </c>
      <c r="R1756" s="374">
        <v>40</v>
      </c>
      <c r="S1756" s="375">
        <v>30</v>
      </c>
      <c r="T1756" s="392">
        <v>30</v>
      </c>
      <c r="U1756" s="391" t="s">
        <v>12488</v>
      </c>
      <c r="V1756" s="376">
        <v>112.44858287281723</v>
      </c>
      <c r="W1756" s="378">
        <v>114.12504327799489</v>
      </c>
      <c r="X1756" s="377">
        <v>57.233186924593959</v>
      </c>
      <c r="Y1756" s="387">
        <v>56.879999999999995</v>
      </c>
      <c r="Z1756" s="395" t="s">
        <v>7853</v>
      </c>
      <c r="AA1756" s="380">
        <v>24</v>
      </c>
      <c r="AB1756" s="379" t="s">
        <v>3630</v>
      </c>
      <c r="AC1756" s="380">
        <v>5</v>
      </c>
      <c r="AD1756" s="379" t="s">
        <v>3630</v>
      </c>
      <c r="AE1756" s="394">
        <v>0</v>
      </c>
      <c r="AF1756" s="396">
        <v>0</v>
      </c>
      <c r="AG1756" s="393">
        <v>0</v>
      </c>
      <c r="AH1756" s="397" t="s">
        <v>633</v>
      </c>
      <c r="AL1756" s="525" t="s">
        <v>17792</v>
      </c>
      <c r="AM1756" s="513" t="s">
        <v>83</v>
      </c>
      <c r="AN1756" s="508">
        <v>100</v>
      </c>
      <c r="AO1756" s="514">
        <v>1570</v>
      </c>
      <c r="AP1756" s="498">
        <v>1570</v>
      </c>
      <c r="AQ1756" s="515">
        <v>0</v>
      </c>
      <c r="AR1756" s="512" t="s">
        <v>17793</v>
      </c>
      <c r="BA1756" s="338" t="s">
        <v>12496</v>
      </c>
    </row>
    <row r="1757" spans="2:53" ht="16.5" customHeight="1">
      <c r="B1757" s="398" t="s">
        <v>12491</v>
      </c>
      <c r="C1757" s="381" t="s">
        <v>12492</v>
      </c>
      <c r="D1757" s="383">
        <v>1570</v>
      </c>
      <c r="E1757" s="382" t="s">
        <v>633</v>
      </c>
      <c r="F1757" s="369" t="s">
        <v>12493</v>
      </c>
      <c r="G1757" s="385" t="s">
        <v>12494</v>
      </c>
      <c r="H1757" s="386"/>
      <c r="I1757" s="384" t="s">
        <v>326</v>
      </c>
      <c r="J1757" s="367" t="s">
        <v>1046</v>
      </c>
      <c r="K1757" s="366" t="s">
        <v>83</v>
      </c>
      <c r="L1757" s="387">
        <v>14</v>
      </c>
      <c r="M1757" s="388" t="s">
        <v>12495</v>
      </c>
      <c r="N1757" s="389">
        <v>500</v>
      </c>
      <c r="O1757" s="390" t="s">
        <v>1348</v>
      </c>
      <c r="P1757" s="373" t="s">
        <v>1349</v>
      </c>
      <c r="Q1757" s="372" t="s">
        <v>3638</v>
      </c>
      <c r="R1757" s="374">
        <v>30</v>
      </c>
      <c r="S1757" s="375">
        <v>40</v>
      </c>
      <c r="T1757" s="392">
        <v>30</v>
      </c>
      <c r="U1757" s="391" t="s">
        <v>12493</v>
      </c>
      <c r="V1757" s="376">
        <v>112.9867016845656</v>
      </c>
      <c r="W1757" s="378">
        <v>114.56066326845787</v>
      </c>
      <c r="X1757" s="377">
        <v>57.106317523488251</v>
      </c>
      <c r="Y1757" s="387">
        <v>56.239999999999995</v>
      </c>
      <c r="Z1757" s="395" t="s">
        <v>7853</v>
      </c>
      <c r="AA1757" s="380">
        <v>24</v>
      </c>
      <c r="AB1757" s="379" t="s">
        <v>3630</v>
      </c>
      <c r="AC1757" s="380">
        <v>5</v>
      </c>
      <c r="AD1757" s="379" t="s">
        <v>3630</v>
      </c>
      <c r="AE1757" s="394">
        <v>0</v>
      </c>
      <c r="AF1757" s="396">
        <v>0</v>
      </c>
      <c r="AG1757" s="393">
        <v>0</v>
      </c>
      <c r="AH1757" s="397" t="s">
        <v>633</v>
      </c>
      <c r="AL1757" s="525" t="s">
        <v>17794</v>
      </c>
      <c r="AM1757" s="513" t="s">
        <v>83</v>
      </c>
      <c r="AN1757" s="508">
        <v>100</v>
      </c>
      <c r="AO1757" s="514">
        <v>1570</v>
      </c>
      <c r="AP1757" s="498">
        <v>1570</v>
      </c>
      <c r="AQ1757" s="515">
        <v>0</v>
      </c>
      <c r="AR1757" s="512" t="s">
        <v>17795</v>
      </c>
      <c r="BA1757" s="338" t="s">
        <v>12501</v>
      </c>
    </row>
    <row r="1758" spans="2:53" ht="16.5" customHeight="1">
      <c r="B1758" s="398" t="s">
        <v>12497</v>
      </c>
      <c r="C1758" s="381" t="s">
        <v>12498</v>
      </c>
      <c r="D1758" s="383">
        <v>1570</v>
      </c>
      <c r="E1758" s="382" t="s">
        <v>633</v>
      </c>
      <c r="F1758" s="369" t="s">
        <v>12499</v>
      </c>
      <c r="G1758" s="385" t="s">
        <v>12072</v>
      </c>
      <c r="H1758" s="386"/>
      <c r="I1758" s="384" t="s">
        <v>326</v>
      </c>
      <c r="J1758" s="367" t="s">
        <v>1048</v>
      </c>
      <c r="K1758" s="366" t="s">
        <v>83</v>
      </c>
      <c r="L1758" s="387">
        <v>14</v>
      </c>
      <c r="M1758" s="388" t="s">
        <v>12500</v>
      </c>
      <c r="N1758" s="389">
        <v>500</v>
      </c>
      <c r="O1758" s="390" t="s">
        <v>1348</v>
      </c>
      <c r="P1758" s="373" t="s">
        <v>1349</v>
      </c>
      <c r="Q1758" s="372" t="s">
        <v>3638</v>
      </c>
      <c r="R1758" s="374">
        <v>30</v>
      </c>
      <c r="S1758" s="375">
        <v>40</v>
      </c>
      <c r="T1758" s="392">
        <v>30</v>
      </c>
      <c r="U1758" s="391" t="s">
        <v>12499</v>
      </c>
      <c r="V1758" s="376">
        <v>112.97490841496585</v>
      </c>
      <c r="W1758" s="378">
        <v>114.55111633592473</v>
      </c>
      <c r="X1758" s="377">
        <v>57.101987624554717</v>
      </c>
      <c r="Y1758" s="387">
        <v>56.23</v>
      </c>
      <c r="Z1758" s="395" t="s">
        <v>7853</v>
      </c>
      <c r="AA1758" s="380">
        <v>24</v>
      </c>
      <c r="AB1758" s="379" t="s">
        <v>3630</v>
      </c>
      <c r="AC1758" s="380">
        <v>5</v>
      </c>
      <c r="AD1758" s="379" t="s">
        <v>3630</v>
      </c>
      <c r="AE1758" s="394">
        <v>0</v>
      </c>
      <c r="AF1758" s="396">
        <v>0</v>
      </c>
      <c r="AG1758" s="393">
        <v>0</v>
      </c>
      <c r="AH1758" s="397" t="s">
        <v>633</v>
      </c>
      <c r="AL1758" s="525" t="s">
        <v>17796</v>
      </c>
      <c r="AM1758" s="513" t="s">
        <v>83</v>
      </c>
      <c r="AN1758" s="508">
        <v>100</v>
      </c>
      <c r="AO1758" s="514">
        <v>1570</v>
      </c>
      <c r="AP1758" s="498">
        <v>1570</v>
      </c>
      <c r="AQ1758" s="515">
        <v>0</v>
      </c>
      <c r="AR1758" s="512" t="s">
        <v>17797</v>
      </c>
      <c r="BA1758" s="338" t="s">
        <v>12507</v>
      </c>
    </row>
    <row r="1759" spans="2:53" ht="16.5" customHeight="1">
      <c r="B1759" s="398" t="s">
        <v>12502</v>
      </c>
      <c r="C1759" s="381" t="s">
        <v>12503</v>
      </c>
      <c r="D1759" s="383">
        <v>1570</v>
      </c>
      <c r="E1759" s="382" t="s">
        <v>633</v>
      </c>
      <c r="F1759" s="369" t="s">
        <v>12504</v>
      </c>
      <c r="G1759" s="385" t="s">
        <v>12505</v>
      </c>
      <c r="H1759" s="386"/>
      <c r="I1759" s="384" t="s">
        <v>326</v>
      </c>
      <c r="J1759" s="367" t="s">
        <v>1052</v>
      </c>
      <c r="K1759" s="366" t="s">
        <v>83</v>
      </c>
      <c r="L1759" s="387">
        <v>8</v>
      </c>
      <c r="M1759" s="388" t="s">
        <v>12506</v>
      </c>
      <c r="N1759" s="389">
        <v>500</v>
      </c>
      <c r="O1759" s="390" t="s">
        <v>1348</v>
      </c>
      <c r="P1759" s="373" t="s">
        <v>1349</v>
      </c>
      <c r="Q1759" s="372" t="s">
        <v>3638</v>
      </c>
      <c r="R1759" s="374">
        <v>30</v>
      </c>
      <c r="S1759" s="375">
        <v>40</v>
      </c>
      <c r="T1759" s="392">
        <v>30</v>
      </c>
      <c r="U1759" s="391" t="s">
        <v>12504</v>
      </c>
      <c r="V1759" s="376">
        <v>112.96311514536607</v>
      </c>
      <c r="W1759" s="378">
        <v>114.54156940339159</v>
      </c>
      <c r="X1759" s="377">
        <v>57.097657725621154</v>
      </c>
      <c r="Y1759" s="387">
        <v>56.22</v>
      </c>
      <c r="Z1759" s="395" t="s">
        <v>7853</v>
      </c>
      <c r="AA1759" s="380">
        <v>24</v>
      </c>
      <c r="AB1759" s="379" t="s">
        <v>3630</v>
      </c>
      <c r="AC1759" s="380">
        <v>5</v>
      </c>
      <c r="AD1759" s="379" t="s">
        <v>3630</v>
      </c>
      <c r="AE1759" s="394">
        <v>0</v>
      </c>
      <c r="AF1759" s="396">
        <v>0</v>
      </c>
      <c r="AG1759" s="393">
        <v>0</v>
      </c>
      <c r="AH1759" s="397" t="s">
        <v>633</v>
      </c>
      <c r="AL1759" s="525" t="s">
        <v>17798</v>
      </c>
      <c r="AM1759" s="513" t="s">
        <v>83</v>
      </c>
      <c r="AN1759" s="508">
        <v>100</v>
      </c>
      <c r="AO1759" s="514">
        <v>1570</v>
      </c>
      <c r="AP1759" s="498">
        <v>1570</v>
      </c>
      <c r="AQ1759" s="515">
        <v>0</v>
      </c>
      <c r="AR1759" s="512" t="s">
        <v>17799</v>
      </c>
      <c r="BA1759" s="338" t="s">
        <v>12513</v>
      </c>
    </row>
    <row r="1760" spans="2:53" ht="16.5" customHeight="1">
      <c r="B1760" s="398" t="s">
        <v>12508</v>
      </c>
      <c r="C1760" s="381" t="s">
        <v>12509</v>
      </c>
      <c r="D1760" s="383">
        <v>1570</v>
      </c>
      <c r="E1760" s="382" t="s">
        <v>633</v>
      </c>
      <c r="F1760" s="369" t="s">
        <v>12510</v>
      </c>
      <c r="G1760" s="385" t="s">
        <v>12511</v>
      </c>
      <c r="H1760" s="386"/>
      <c r="I1760" s="384" t="s">
        <v>327</v>
      </c>
      <c r="J1760" s="367" t="s">
        <v>1027</v>
      </c>
      <c r="K1760" s="366" t="s">
        <v>83</v>
      </c>
      <c r="L1760" s="387">
        <v>6</v>
      </c>
      <c r="M1760" s="388" t="s">
        <v>12512</v>
      </c>
      <c r="N1760" s="389">
        <v>800</v>
      </c>
      <c r="O1760" s="390" t="s">
        <v>1350</v>
      </c>
      <c r="P1760" s="373" t="s">
        <v>1350</v>
      </c>
      <c r="Q1760" s="372" t="s">
        <v>3638</v>
      </c>
      <c r="R1760" s="374">
        <v>30</v>
      </c>
      <c r="S1760" s="375">
        <v>40</v>
      </c>
      <c r="T1760" s="392">
        <v>30</v>
      </c>
      <c r="U1760" s="391" t="s">
        <v>12510</v>
      </c>
      <c r="V1760" s="376">
        <v>112.95776483157066</v>
      </c>
      <c r="W1760" s="378">
        <v>114.53723819698577</v>
      </c>
      <c r="X1760" s="377">
        <v>57.097498485721779</v>
      </c>
      <c r="Y1760" s="387" t="s">
        <v>633</v>
      </c>
      <c r="Z1760" s="395" t="s">
        <v>4557</v>
      </c>
      <c r="AA1760" s="380">
        <v>190</v>
      </c>
      <c r="AB1760" s="379" t="s">
        <v>3630</v>
      </c>
      <c r="AC1760" s="380">
        <v>10</v>
      </c>
      <c r="AD1760" s="379" t="s">
        <v>3630</v>
      </c>
      <c r="AE1760" s="394">
        <v>0</v>
      </c>
      <c r="AF1760" s="396">
        <v>0</v>
      </c>
      <c r="AG1760" s="393">
        <v>0</v>
      </c>
      <c r="AH1760" s="397" t="s">
        <v>633</v>
      </c>
      <c r="AL1760" s="525" t="s">
        <v>17800</v>
      </c>
      <c r="AM1760" s="513" t="s">
        <v>83</v>
      </c>
      <c r="AN1760" s="508">
        <v>100</v>
      </c>
      <c r="AO1760" s="514">
        <v>1570</v>
      </c>
      <c r="AP1760" s="498">
        <v>1570</v>
      </c>
      <c r="AQ1760" s="515">
        <v>0</v>
      </c>
      <c r="AR1760" s="512" t="s">
        <v>17801</v>
      </c>
      <c r="BA1760" s="338" t="s">
        <v>12519</v>
      </c>
    </row>
    <row r="1761" spans="2:53" ht="16.5" customHeight="1">
      <c r="B1761" s="398" t="s">
        <v>12514</v>
      </c>
      <c r="C1761" s="381" t="s">
        <v>12515</v>
      </c>
      <c r="D1761" s="383">
        <v>1570</v>
      </c>
      <c r="E1761" s="382" t="s">
        <v>633</v>
      </c>
      <c r="F1761" s="369" t="s">
        <v>12516</v>
      </c>
      <c r="G1761" s="385" t="s">
        <v>12517</v>
      </c>
      <c r="H1761" s="386"/>
      <c r="I1761" s="384" t="s">
        <v>324</v>
      </c>
      <c r="J1761" s="367" t="s">
        <v>1000</v>
      </c>
      <c r="K1761" s="366" t="s">
        <v>83</v>
      </c>
      <c r="L1761" s="387">
        <v>10</v>
      </c>
      <c r="M1761" s="388" t="s">
        <v>12518</v>
      </c>
      <c r="N1761" s="389">
        <v>1000</v>
      </c>
      <c r="O1761" s="390" t="s">
        <v>1348</v>
      </c>
      <c r="P1761" s="373" t="s">
        <v>1348</v>
      </c>
      <c r="Q1761" s="372" t="s">
        <v>3638</v>
      </c>
      <c r="R1761" s="374">
        <v>20</v>
      </c>
      <c r="S1761" s="375">
        <v>30</v>
      </c>
      <c r="T1761" s="392">
        <v>30</v>
      </c>
      <c r="U1761" s="391" t="s">
        <v>12516</v>
      </c>
      <c r="V1761" s="376">
        <v>112.94410441920259</v>
      </c>
      <c r="W1761" s="378">
        <v>114.5261797679259</v>
      </c>
      <c r="X1761" s="377">
        <v>57.089857906435753</v>
      </c>
      <c r="Y1761" s="387" t="s">
        <v>633</v>
      </c>
      <c r="Z1761" s="395" t="s">
        <v>4557</v>
      </c>
      <c r="AA1761" s="380">
        <v>198</v>
      </c>
      <c r="AB1761" s="379" t="s">
        <v>3630</v>
      </c>
      <c r="AC1761" s="380">
        <v>10</v>
      </c>
      <c r="AD1761" s="379" t="s">
        <v>3630</v>
      </c>
      <c r="AE1761" s="394">
        <v>0</v>
      </c>
      <c r="AF1761" s="396">
        <v>0</v>
      </c>
      <c r="AG1761" s="393">
        <v>0</v>
      </c>
      <c r="AH1761" s="397" t="s">
        <v>633</v>
      </c>
      <c r="AL1761" s="525" t="s">
        <v>17802</v>
      </c>
      <c r="AM1761" s="513" t="s">
        <v>83</v>
      </c>
      <c r="AN1761" s="508">
        <v>100</v>
      </c>
      <c r="AO1761" s="514">
        <v>1570</v>
      </c>
      <c r="AP1761" s="498">
        <v>1570</v>
      </c>
      <c r="AQ1761" s="515">
        <v>0</v>
      </c>
      <c r="AR1761" s="512" t="s">
        <v>17803</v>
      </c>
      <c r="BA1761" s="338" t="s">
        <v>12525</v>
      </c>
    </row>
    <row r="1762" spans="2:53" ht="16.5" customHeight="1">
      <c r="B1762" s="398" t="s">
        <v>12520</v>
      </c>
      <c r="C1762" s="381" t="s">
        <v>12521</v>
      </c>
      <c r="D1762" s="383">
        <v>1570</v>
      </c>
      <c r="E1762" s="382" t="s">
        <v>633</v>
      </c>
      <c r="F1762" s="369" t="s">
        <v>12522</v>
      </c>
      <c r="G1762" s="385" t="s">
        <v>12523</v>
      </c>
      <c r="H1762" s="386"/>
      <c r="I1762" s="384" t="s">
        <v>332</v>
      </c>
      <c r="J1762" s="367" t="s">
        <v>1066</v>
      </c>
      <c r="K1762" s="366" t="s">
        <v>83</v>
      </c>
      <c r="L1762" s="387">
        <v>6</v>
      </c>
      <c r="M1762" s="388" t="s">
        <v>12524</v>
      </c>
      <c r="N1762" s="389">
        <v>300</v>
      </c>
      <c r="O1762" s="390" t="s">
        <v>1348</v>
      </c>
      <c r="P1762" s="373" t="s">
        <v>1348</v>
      </c>
      <c r="Q1762" s="372" t="s">
        <v>3638</v>
      </c>
      <c r="R1762" s="374">
        <v>25</v>
      </c>
      <c r="S1762" s="375">
        <v>45</v>
      </c>
      <c r="T1762" s="392">
        <v>30</v>
      </c>
      <c r="U1762" s="391" t="s">
        <v>12522</v>
      </c>
      <c r="V1762" s="376">
        <v>112.92470456134861</v>
      </c>
      <c r="W1762" s="378">
        <v>114.51047512109173</v>
      </c>
      <c r="X1762" s="377">
        <v>57.077410158779813</v>
      </c>
      <c r="Y1762" s="387" t="s">
        <v>633</v>
      </c>
      <c r="Z1762" s="395" t="s">
        <v>4557</v>
      </c>
      <c r="AA1762" s="380">
        <v>-2</v>
      </c>
      <c r="AB1762" s="379" t="s">
        <v>3630</v>
      </c>
      <c r="AC1762" s="380">
        <v>0</v>
      </c>
      <c r="AD1762" s="379" t="s">
        <v>3630</v>
      </c>
      <c r="AE1762" s="394">
        <v>0</v>
      </c>
      <c r="AF1762" s="396">
        <v>5.1369999999999996</v>
      </c>
      <c r="AG1762" s="393">
        <v>0</v>
      </c>
      <c r="AH1762" s="397" t="s">
        <v>9172</v>
      </c>
      <c r="AL1762" s="525" t="s">
        <v>17804</v>
      </c>
      <c r="AM1762" s="513" t="s">
        <v>84</v>
      </c>
      <c r="AN1762" s="508">
        <v>100</v>
      </c>
      <c r="AO1762" s="514">
        <v>1570</v>
      </c>
      <c r="AP1762" s="498">
        <v>1051</v>
      </c>
      <c r="AQ1762" s="515">
        <v>519</v>
      </c>
      <c r="AR1762" s="512" t="s">
        <v>17805</v>
      </c>
      <c r="BA1762" s="338" t="s">
        <v>12533</v>
      </c>
    </row>
    <row r="1763" spans="2:53" ht="16.5" customHeight="1">
      <c r="B1763" s="398" t="s">
        <v>12526</v>
      </c>
      <c r="C1763" s="381" t="s">
        <v>12527</v>
      </c>
      <c r="D1763" s="383">
        <v>1570</v>
      </c>
      <c r="E1763" s="382" t="s">
        <v>12528</v>
      </c>
      <c r="F1763" s="369" t="s">
        <v>12529</v>
      </c>
      <c r="G1763" s="385" t="s">
        <v>12530</v>
      </c>
      <c r="H1763" s="386"/>
      <c r="I1763" s="384" t="s">
        <v>326</v>
      </c>
      <c r="J1763" s="367" t="s">
        <v>195</v>
      </c>
      <c r="K1763" s="366" t="s">
        <v>84</v>
      </c>
      <c r="L1763" s="387">
        <v>13</v>
      </c>
      <c r="M1763" s="388" t="s">
        <v>12532</v>
      </c>
      <c r="N1763" s="389">
        <v>500</v>
      </c>
      <c r="O1763" s="390" t="s">
        <v>1348</v>
      </c>
      <c r="P1763" s="373" t="s">
        <v>1349</v>
      </c>
      <c r="Q1763" s="372" t="s">
        <v>3638</v>
      </c>
      <c r="R1763" s="374">
        <v>40</v>
      </c>
      <c r="S1763" s="375">
        <v>30</v>
      </c>
      <c r="T1763" s="392">
        <v>30</v>
      </c>
      <c r="U1763" s="391" t="s">
        <v>12529</v>
      </c>
      <c r="V1763" s="376">
        <v>112.3762775377164</v>
      </c>
      <c r="W1763" s="378">
        <v>114.06651038767519</v>
      </c>
      <c r="X1763" s="377">
        <v>57.193606037304185</v>
      </c>
      <c r="Y1763" s="387">
        <v>56.83</v>
      </c>
      <c r="Z1763" s="395" t="s">
        <v>7853</v>
      </c>
      <c r="AA1763" s="380">
        <v>24</v>
      </c>
      <c r="AB1763" s="379" t="s">
        <v>3630</v>
      </c>
      <c r="AC1763" s="380">
        <v>5</v>
      </c>
      <c r="AD1763" s="379" t="s">
        <v>3630</v>
      </c>
      <c r="AE1763" s="394">
        <v>0</v>
      </c>
      <c r="AF1763" s="396">
        <v>0</v>
      </c>
      <c r="AG1763" s="393">
        <v>0</v>
      </c>
      <c r="AH1763" s="397" t="s">
        <v>633</v>
      </c>
      <c r="AL1763" s="525" t="s">
        <v>17806</v>
      </c>
      <c r="AM1763" s="513" t="s">
        <v>83</v>
      </c>
      <c r="AN1763" s="508">
        <v>100</v>
      </c>
      <c r="AO1763" s="514">
        <v>1570</v>
      </c>
      <c r="AP1763" s="498">
        <v>1570</v>
      </c>
      <c r="AQ1763" s="515">
        <v>0</v>
      </c>
      <c r="AR1763" s="512" t="s">
        <v>17807</v>
      </c>
      <c r="BA1763" s="338" t="s">
        <v>12537</v>
      </c>
    </row>
    <row r="1764" spans="2:53" ht="16.5" customHeight="1">
      <c r="B1764" s="398" t="s">
        <v>12526</v>
      </c>
      <c r="C1764" s="381" t="s">
        <v>12527</v>
      </c>
      <c r="D1764" s="383">
        <v>1570</v>
      </c>
      <c r="E1764" s="382" t="s">
        <v>633</v>
      </c>
      <c r="F1764" s="369" t="s">
        <v>12534</v>
      </c>
      <c r="G1764" s="385" t="s">
        <v>12535</v>
      </c>
      <c r="H1764" s="386"/>
      <c r="I1764" s="384" t="s">
        <v>332</v>
      </c>
      <c r="J1764" s="367" t="s">
        <v>349</v>
      </c>
      <c r="K1764" s="366" t="s">
        <v>83</v>
      </c>
      <c r="L1764" s="387">
        <v>5</v>
      </c>
      <c r="M1764" s="388" t="s">
        <v>12536</v>
      </c>
      <c r="N1764" s="389">
        <v>300</v>
      </c>
      <c r="O1764" s="390" t="s">
        <v>1348</v>
      </c>
      <c r="P1764" s="373" t="s">
        <v>1348</v>
      </c>
      <c r="Q1764" s="372" t="s">
        <v>3638</v>
      </c>
      <c r="R1764" s="374">
        <v>25</v>
      </c>
      <c r="S1764" s="375">
        <v>45</v>
      </c>
      <c r="T1764" s="392">
        <v>30</v>
      </c>
      <c r="U1764" s="391" t="s">
        <v>12534</v>
      </c>
      <c r="V1764" s="376">
        <v>112.91757148890285</v>
      </c>
      <c r="W1764" s="378">
        <v>114.50470072911183</v>
      </c>
      <c r="X1764" s="377">
        <v>57.073863890992648</v>
      </c>
      <c r="Y1764" s="387" t="s">
        <v>633</v>
      </c>
      <c r="Z1764" s="395" t="s">
        <v>4557</v>
      </c>
      <c r="AA1764" s="380">
        <v>-2</v>
      </c>
      <c r="AB1764" s="379" t="s">
        <v>3630</v>
      </c>
      <c r="AC1764" s="380">
        <v>0</v>
      </c>
      <c r="AD1764" s="379" t="s">
        <v>3630</v>
      </c>
      <c r="AE1764" s="394">
        <v>0</v>
      </c>
      <c r="AF1764" s="396">
        <v>5.1369999999999996</v>
      </c>
      <c r="AG1764" s="393">
        <v>0</v>
      </c>
      <c r="AH1764" s="397" t="s">
        <v>9172</v>
      </c>
      <c r="AL1764" s="525" t="s">
        <v>17808</v>
      </c>
      <c r="AM1764" s="513" t="s">
        <v>83</v>
      </c>
      <c r="AN1764" s="508">
        <v>100</v>
      </c>
      <c r="AO1764" s="514">
        <v>1570</v>
      </c>
      <c r="AP1764" s="498">
        <v>1570</v>
      </c>
      <c r="AQ1764" s="515">
        <v>0</v>
      </c>
      <c r="AR1764" s="512" t="s">
        <v>17807</v>
      </c>
      <c r="BA1764" s="338" t="s">
        <v>12539</v>
      </c>
    </row>
    <row r="1765" spans="2:53" ht="16.5" customHeight="1">
      <c r="B1765" s="398" t="s">
        <v>12526</v>
      </c>
      <c r="C1765" s="381" t="s">
        <v>12527</v>
      </c>
      <c r="D1765" s="383">
        <v>1570</v>
      </c>
      <c r="E1765" s="382" t="s">
        <v>633</v>
      </c>
      <c r="F1765" s="369" t="s">
        <v>12534</v>
      </c>
      <c r="G1765" s="385" t="s">
        <v>12535</v>
      </c>
      <c r="H1765" s="386"/>
      <c r="I1765" s="384" t="s">
        <v>327</v>
      </c>
      <c r="J1765" s="367" t="s">
        <v>1025</v>
      </c>
      <c r="K1765" s="366" t="s">
        <v>83</v>
      </c>
      <c r="L1765" s="387">
        <v>6</v>
      </c>
      <c r="M1765" s="388" t="s">
        <v>12538</v>
      </c>
      <c r="N1765" s="389">
        <v>800</v>
      </c>
      <c r="O1765" s="390" t="s">
        <v>1350</v>
      </c>
      <c r="P1765" s="373" t="s">
        <v>1350</v>
      </c>
      <c r="Q1765" s="372" t="s">
        <v>3638</v>
      </c>
      <c r="R1765" s="374">
        <v>30</v>
      </c>
      <c r="S1765" s="375">
        <v>40</v>
      </c>
      <c r="T1765" s="392">
        <v>30</v>
      </c>
      <c r="U1765" s="391" t="s">
        <v>12534</v>
      </c>
      <c r="V1765" s="376">
        <v>112.9169079093714</v>
      </c>
      <c r="W1765" s="378">
        <v>114.50416354568162</v>
      </c>
      <c r="X1765" s="377">
        <v>57.074464272473492</v>
      </c>
      <c r="Y1765" s="387" t="s">
        <v>633</v>
      </c>
      <c r="Z1765" s="395" t="s">
        <v>4557</v>
      </c>
      <c r="AA1765" s="380">
        <v>190</v>
      </c>
      <c r="AB1765" s="379" t="s">
        <v>3630</v>
      </c>
      <c r="AC1765" s="380">
        <v>10</v>
      </c>
      <c r="AD1765" s="379" t="s">
        <v>3630</v>
      </c>
      <c r="AE1765" s="394">
        <v>0</v>
      </c>
      <c r="AF1765" s="396">
        <v>0</v>
      </c>
      <c r="AG1765" s="393">
        <v>0</v>
      </c>
      <c r="AH1765" s="397" t="s">
        <v>633</v>
      </c>
      <c r="AL1765" s="525" t="s">
        <v>17809</v>
      </c>
      <c r="AM1765" s="513" t="s">
        <v>83</v>
      </c>
      <c r="AN1765" s="508">
        <v>100</v>
      </c>
      <c r="AO1765" s="514">
        <v>1570</v>
      </c>
      <c r="AP1765" s="498">
        <v>1570</v>
      </c>
      <c r="AQ1765" s="515">
        <v>0</v>
      </c>
      <c r="AR1765" s="512" t="s">
        <v>17810</v>
      </c>
      <c r="BA1765" s="338" t="s">
        <v>12545</v>
      </c>
    </row>
    <row r="1766" spans="2:53" ht="16.5" customHeight="1">
      <c r="B1766" s="398" t="s">
        <v>12540</v>
      </c>
      <c r="C1766" s="381" t="s">
        <v>12541</v>
      </c>
      <c r="D1766" s="383">
        <v>1570</v>
      </c>
      <c r="E1766" s="382" t="s">
        <v>633</v>
      </c>
      <c r="F1766" s="369" t="s">
        <v>12542</v>
      </c>
      <c r="G1766" s="385" t="s">
        <v>12543</v>
      </c>
      <c r="H1766" s="386"/>
      <c r="I1766" s="384" t="s">
        <v>327</v>
      </c>
      <c r="J1766" s="367" t="s">
        <v>934</v>
      </c>
      <c r="K1766" s="366" t="s">
        <v>83</v>
      </c>
      <c r="L1766" s="387">
        <v>6</v>
      </c>
      <c r="M1766" s="388" t="s">
        <v>12544</v>
      </c>
      <c r="N1766" s="389">
        <v>800</v>
      </c>
      <c r="O1766" s="390" t="s">
        <v>1350</v>
      </c>
      <c r="P1766" s="373" t="s">
        <v>1350</v>
      </c>
      <c r="Q1766" s="372" t="s">
        <v>3638</v>
      </c>
      <c r="R1766" s="374">
        <v>30</v>
      </c>
      <c r="S1766" s="375">
        <v>40</v>
      </c>
      <c r="T1766" s="392">
        <v>30</v>
      </c>
      <c r="U1766" s="391" t="s">
        <v>12542</v>
      </c>
      <c r="V1766" s="376">
        <v>112.90877619184633</v>
      </c>
      <c r="W1766" s="378">
        <v>114.49758072673275</v>
      </c>
      <c r="X1766" s="377">
        <v>57.071821540710467</v>
      </c>
      <c r="Y1766" s="387" t="s">
        <v>633</v>
      </c>
      <c r="Z1766" s="395" t="s">
        <v>4557</v>
      </c>
      <c r="AA1766" s="380">
        <v>190</v>
      </c>
      <c r="AB1766" s="379" t="s">
        <v>3630</v>
      </c>
      <c r="AC1766" s="380">
        <v>10</v>
      </c>
      <c r="AD1766" s="379" t="s">
        <v>3630</v>
      </c>
      <c r="AE1766" s="394">
        <v>0</v>
      </c>
      <c r="AF1766" s="396">
        <v>0</v>
      </c>
      <c r="AG1766" s="393">
        <v>0</v>
      </c>
      <c r="AH1766" s="397" t="s">
        <v>633</v>
      </c>
      <c r="AL1766" s="525" t="s">
        <v>17811</v>
      </c>
      <c r="AM1766" s="513" t="s">
        <v>84</v>
      </c>
      <c r="AN1766" s="508">
        <v>100</v>
      </c>
      <c r="AO1766" s="514">
        <v>1570</v>
      </c>
      <c r="AP1766" s="498">
        <v>1056</v>
      </c>
      <c r="AQ1766" s="515">
        <v>514</v>
      </c>
      <c r="AR1766" s="512" t="s">
        <v>17721</v>
      </c>
      <c r="BA1766" s="338" t="s">
        <v>12549</v>
      </c>
    </row>
    <row r="1767" spans="2:53" ht="16.5" customHeight="1">
      <c r="B1767" s="398" t="s">
        <v>12546</v>
      </c>
      <c r="C1767" s="381" t="s">
        <v>12547</v>
      </c>
      <c r="D1767" s="383">
        <v>1570</v>
      </c>
      <c r="E1767" s="382" t="s">
        <v>12548</v>
      </c>
      <c r="F1767" s="369" t="s">
        <v>12295</v>
      </c>
      <c r="G1767" s="385" t="s">
        <v>12296</v>
      </c>
      <c r="H1767" s="386"/>
      <c r="I1767" s="384" t="s">
        <v>342</v>
      </c>
      <c r="J1767" s="367" t="s">
        <v>1153</v>
      </c>
      <c r="K1767" s="366" t="s">
        <v>84</v>
      </c>
      <c r="L1767" s="387">
        <v>17</v>
      </c>
      <c r="M1767" s="388" t="s">
        <v>10634</v>
      </c>
      <c r="N1767" s="389">
        <v>1000</v>
      </c>
      <c r="O1767" s="390" t="s">
        <v>1182</v>
      </c>
      <c r="P1767" s="373" t="s">
        <v>1182</v>
      </c>
      <c r="Q1767" s="372" t="s">
        <v>3814</v>
      </c>
      <c r="R1767" s="374">
        <v>30</v>
      </c>
      <c r="S1767" s="375">
        <v>20</v>
      </c>
      <c r="T1767" s="392">
        <v>20</v>
      </c>
      <c r="U1767" s="391" t="s">
        <v>12295</v>
      </c>
      <c r="V1767" s="376">
        <v>112.89915966386555</v>
      </c>
      <c r="W1767" s="378">
        <v>114.48979591836735</v>
      </c>
      <c r="X1767" s="377">
        <v>57.455522208883565</v>
      </c>
      <c r="Y1767" s="387" t="s">
        <v>633</v>
      </c>
      <c r="Z1767" s="395" t="s">
        <v>4557</v>
      </c>
      <c r="AA1767" s="380">
        <v>291</v>
      </c>
      <c r="AB1767" s="379" t="s">
        <v>3630</v>
      </c>
      <c r="AC1767" s="380">
        <v>3</v>
      </c>
      <c r="AD1767" s="379" t="s">
        <v>3630</v>
      </c>
      <c r="AE1767" s="394">
        <v>0</v>
      </c>
      <c r="AF1767" s="396">
        <v>0</v>
      </c>
      <c r="AG1767" s="393">
        <v>0</v>
      </c>
      <c r="AH1767" s="397" t="s">
        <v>633</v>
      </c>
      <c r="AL1767" s="525" t="s">
        <v>17812</v>
      </c>
      <c r="AM1767" s="513" t="s">
        <v>84</v>
      </c>
      <c r="AN1767" s="508">
        <v>100</v>
      </c>
      <c r="AO1767" s="514">
        <v>1570</v>
      </c>
      <c r="AP1767" s="498">
        <v>1053</v>
      </c>
      <c r="AQ1767" s="515">
        <v>517</v>
      </c>
      <c r="AR1767" s="512" t="s">
        <v>17813</v>
      </c>
      <c r="BA1767" s="338" t="s">
        <v>12555</v>
      </c>
    </row>
    <row r="1768" spans="2:53" ht="16.5" customHeight="1">
      <c r="B1768" s="398" t="s">
        <v>12550</v>
      </c>
      <c r="C1768" s="381" t="s">
        <v>12551</v>
      </c>
      <c r="D1768" s="383">
        <v>1570</v>
      </c>
      <c r="E1768" s="382" t="s">
        <v>12552</v>
      </c>
      <c r="F1768" s="369" t="s">
        <v>12553</v>
      </c>
      <c r="G1768" s="385" t="s">
        <v>12552</v>
      </c>
      <c r="H1768" s="386"/>
      <c r="I1768" s="384" t="s">
        <v>330</v>
      </c>
      <c r="J1768" s="367" t="s">
        <v>397</v>
      </c>
      <c r="K1768" s="366" t="s">
        <v>84</v>
      </c>
      <c r="L1768" s="387">
        <v>14</v>
      </c>
      <c r="M1768" s="388" t="s">
        <v>12554</v>
      </c>
      <c r="N1768" s="389">
        <v>200</v>
      </c>
      <c r="O1768" s="390" t="s">
        <v>1350</v>
      </c>
      <c r="P1768" s="373" t="s">
        <v>1350</v>
      </c>
      <c r="Q1768" s="372" t="s">
        <v>3638</v>
      </c>
      <c r="R1768" s="374">
        <v>30</v>
      </c>
      <c r="S1768" s="375">
        <v>20</v>
      </c>
      <c r="T1768" s="392">
        <v>30</v>
      </c>
      <c r="U1768" s="391" t="s">
        <v>12553</v>
      </c>
      <c r="V1768" s="376">
        <v>112.60869592776415</v>
      </c>
      <c r="W1768" s="378">
        <v>114.25465860819003</v>
      </c>
      <c r="X1768" s="377">
        <v>57.313322732022925</v>
      </c>
      <c r="Y1768" s="387" t="s">
        <v>633</v>
      </c>
      <c r="Z1768" s="395" t="s">
        <v>7853</v>
      </c>
      <c r="AA1768" s="380">
        <v>36</v>
      </c>
      <c r="AB1768" s="379" t="s">
        <v>3630</v>
      </c>
      <c r="AC1768" s="380">
        <v>0</v>
      </c>
      <c r="AD1768" s="379" t="s">
        <v>3630</v>
      </c>
      <c r="AE1768" s="394">
        <v>0</v>
      </c>
      <c r="AF1768" s="396">
        <v>0</v>
      </c>
      <c r="AG1768" s="393">
        <v>0</v>
      </c>
      <c r="AH1768" s="397" t="s">
        <v>633</v>
      </c>
      <c r="AL1768" s="525" t="s">
        <v>17814</v>
      </c>
      <c r="AM1768" s="513" t="s">
        <v>83</v>
      </c>
      <c r="AN1768" s="508">
        <v>100</v>
      </c>
      <c r="AO1768" s="514">
        <v>1570</v>
      </c>
      <c r="AP1768" s="498">
        <v>1570</v>
      </c>
      <c r="AQ1768" s="515">
        <v>0</v>
      </c>
      <c r="AR1768" s="512" t="s">
        <v>17815</v>
      </c>
      <c r="BA1768" s="338" t="s">
        <v>12561</v>
      </c>
    </row>
    <row r="1769" spans="2:53" ht="16.5" customHeight="1">
      <c r="B1769" s="398" t="s">
        <v>12556</v>
      </c>
      <c r="C1769" s="381" t="s">
        <v>12557</v>
      </c>
      <c r="D1769" s="383">
        <v>1570</v>
      </c>
      <c r="E1769" s="382" t="s">
        <v>633</v>
      </c>
      <c r="F1769" s="369" t="s">
        <v>12558</v>
      </c>
      <c r="G1769" s="385" t="s">
        <v>12559</v>
      </c>
      <c r="H1769" s="386"/>
      <c r="I1769" s="384" t="s">
        <v>326</v>
      </c>
      <c r="J1769" s="367" t="s">
        <v>155</v>
      </c>
      <c r="K1769" s="366" t="s">
        <v>83</v>
      </c>
      <c r="L1769" s="387">
        <v>9</v>
      </c>
      <c r="M1769" s="388" t="s">
        <v>12560</v>
      </c>
      <c r="N1769" s="389">
        <v>500</v>
      </c>
      <c r="O1769" s="390" t="s">
        <v>1348</v>
      </c>
      <c r="P1769" s="373" t="s">
        <v>1349</v>
      </c>
      <c r="Q1769" s="372" t="s">
        <v>3638</v>
      </c>
      <c r="R1769" s="374">
        <v>30</v>
      </c>
      <c r="S1769" s="375">
        <v>40</v>
      </c>
      <c r="T1769" s="392">
        <v>30</v>
      </c>
      <c r="U1769" s="391" t="s">
        <v>12558</v>
      </c>
      <c r="V1769" s="376">
        <v>112.86090680883483</v>
      </c>
      <c r="W1769" s="378">
        <v>114.45882932143772</v>
      </c>
      <c r="X1769" s="377">
        <v>57.045131934863733</v>
      </c>
      <c r="Y1769" s="387">
        <v>56.15</v>
      </c>
      <c r="Z1769" s="395" t="s">
        <v>7853</v>
      </c>
      <c r="AA1769" s="380">
        <v>24</v>
      </c>
      <c r="AB1769" s="379" t="s">
        <v>3630</v>
      </c>
      <c r="AC1769" s="380">
        <v>5</v>
      </c>
      <c r="AD1769" s="379" t="s">
        <v>3630</v>
      </c>
      <c r="AE1769" s="394">
        <v>0</v>
      </c>
      <c r="AF1769" s="396">
        <v>0</v>
      </c>
      <c r="AG1769" s="393">
        <v>0</v>
      </c>
      <c r="AH1769" s="397" t="s">
        <v>633</v>
      </c>
      <c r="AL1769" s="525" t="s">
        <v>17816</v>
      </c>
      <c r="AM1769" s="513" t="s">
        <v>83</v>
      </c>
      <c r="AN1769" s="508">
        <v>100</v>
      </c>
      <c r="AO1769" s="514">
        <v>1570</v>
      </c>
      <c r="AP1769" s="498">
        <v>1570</v>
      </c>
      <c r="AQ1769" s="515">
        <v>0</v>
      </c>
      <c r="AR1769" s="512" t="s">
        <v>17817</v>
      </c>
      <c r="BA1769" s="338" t="s">
        <v>12567</v>
      </c>
    </row>
    <row r="1770" spans="2:53" ht="16.5" customHeight="1">
      <c r="B1770" s="398" t="s">
        <v>12562</v>
      </c>
      <c r="C1770" s="381" t="s">
        <v>12563</v>
      </c>
      <c r="D1770" s="383">
        <v>1570</v>
      </c>
      <c r="E1770" s="382" t="s">
        <v>633</v>
      </c>
      <c r="F1770" s="369" t="s">
        <v>12564</v>
      </c>
      <c r="G1770" s="385" t="s">
        <v>12119</v>
      </c>
      <c r="H1770" s="386"/>
      <c r="I1770" s="384" t="s">
        <v>326</v>
      </c>
      <c r="J1770" s="367" t="s">
        <v>651</v>
      </c>
      <c r="K1770" s="366" t="s">
        <v>83</v>
      </c>
      <c r="L1770" s="387">
        <v>5</v>
      </c>
      <c r="M1770" s="388" t="s">
        <v>12566</v>
      </c>
      <c r="N1770" s="389">
        <v>500</v>
      </c>
      <c r="O1770" s="390" t="s">
        <v>1348</v>
      </c>
      <c r="P1770" s="373" t="s">
        <v>1349</v>
      </c>
      <c r="Q1770" s="372" t="s">
        <v>3638</v>
      </c>
      <c r="R1770" s="374">
        <v>30</v>
      </c>
      <c r="S1770" s="375">
        <v>40</v>
      </c>
      <c r="T1770" s="392">
        <v>30</v>
      </c>
      <c r="U1770" s="391" t="s">
        <v>12564</v>
      </c>
      <c r="V1770" s="376">
        <v>112.82945808990215</v>
      </c>
      <c r="W1770" s="378">
        <v>114.43337083468269</v>
      </c>
      <c r="X1770" s="377">
        <v>57.033585537707573</v>
      </c>
      <c r="Y1770" s="387">
        <v>56.129999999999995</v>
      </c>
      <c r="Z1770" s="395" t="s">
        <v>7853</v>
      </c>
      <c r="AA1770" s="380">
        <v>24</v>
      </c>
      <c r="AB1770" s="379" t="s">
        <v>3630</v>
      </c>
      <c r="AC1770" s="380">
        <v>5</v>
      </c>
      <c r="AD1770" s="379" t="s">
        <v>3630</v>
      </c>
      <c r="AE1770" s="394">
        <v>0</v>
      </c>
      <c r="AF1770" s="396">
        <v>0</v>
      </c>
      <c r="AG1770" s="393">
        <v>0</v>
      </c>
      <c r="AH1770" s="397" t="s">
        <v>633</v>
      </c>
      <c r="AL1770" s="525" t="s">
        <v>17818</v>
      </c>
      <c r="AM1770" s="513" t="s">
        <v>84</v>
      </c>
      <c r="AN1770" s="508">
        <v>100</v>
      </c>
      <c r="AO1770" s="514">
        <v>1570</v>
      </c>
      <c r="AP1770" s="498">
        <v>1052</v>
      </c>
      <c r="AQ1770" s="515">
        <v>518</v>
      </c>
      <c r="AR1770" s="512" t="s">
        <v>17819</v>
      </c>
      <c r="BA1770" s="338" t="s">
        <v>12570</v>
      </c>
    </row>
    <row r="1771" spans="2:53" ht="16.5" customHeight="1">
      <c r="B1771" s="398" t="s">
        <v>12562</v>
      </c>
      <c r="C1771" s="381" t="s">
        <v>12563</v>
      </c>
      <c r="D1771" s="383">
        <v>1570</v>
      </c>
      <c r="E1771" s="382" t="s">
        <v>12119</v>
      </c>
      <c r="F1771" s="369" t="s">
        <v>12568</v>
      </c>
      <c r="G1771" s="385" t="s">
        <v>12119</v>
      </c>
      <c r="H1771" s="386"/>
      <c r="I1771" s="384" t="s">
        <v>330</v>
      </c>
      <c r="J1771" s="367" t="s">
        <v>78</v>
      </c>
      <c r="K1771" s="366" t="s">
        <v>84</v>
      </c>
      <c r="L1771" s="387">
        <v>8</v>
      </c>
      <c r="M1771" s="388" t="s">
        <v>12569</v>
      </c>
      <c r="N1771" s="389">
        <v>200</v>
      </c>
      <c r="O1771" s="390" t="s">
        <v>1350</v>
      </c>
      <c r="P1771" s="373" t="s">
        <v>1350</v>
      </c>
      <c r="Q1771" s="372" t="s">
        <v>3638</v>
      </c>
      <c r="R1771" s="374">
        <v>30</v>
      </c>
      <c r="S1771" s="375">
        <v>20</v>
      </c>
      <c r="T1771" s="392">
        <v>30</v>
      </c>
      <c r="U1771" s="391" t="s">
        <v>12568</v>
      </c>
      <c r="V1771" s="376">
        <v>112.55189342251029</v>
      </c>
      <c r="W1771" s="378">
        <v>114.20867562774643</v>
      </c>
      <c r="X1771" s="377">
        <v>57.284715474871632</v>
      </c>
      <c r="Y1771" s="387" t="s">
        <v>633</v>
      </c>
      <c r="Z1771" s="395" t="s">
        <v>7853</v>
      </c>
      <c r="AA1771" s="380">
        <v>36</v>
      </c>
      <c r="AB1771" s="379" t="s">
        <v>3630</v>
      </c>
      <c r="AC1771" s="380">
        <v>0</v>
      </c>
      <c r="AD1771" s="379" t="s">
        <v>3630</v>
      </c>
      <c r="AE1771" s="394">
        <v>0</v>
      </c>
      <c r="AF1771" s="396">
        <v>0</v>
      </c>
      <c r="AG1771" s="393">
        <v>0</v>
      </c>
      <c r="AH1771" s="397" t="s">
        <v>633</v>
      </c>
      <c r="AL1771" s="525" t="s">
        <v>17820</v>
      </c>
      <c r="AM1771" s="513" t="s">
        <v>84</v>
      </c>
      <c r="AN1771" s="508">
        <v>100</v>
      </c>
      <c r="AO1771" s="514">
        <v>1570</v>
      </c>
      <c r="AP1771" s="498">
        <v>1052</v>
      </c>
      <c r="AQ1771" s="515">
        <v>518</v>
      </c>
      <c r="AR1771" s="512" t="s">
        <v>17819</v>
      </c>
      <c r="BA1771" s="338" t="s">
        <v>12572</v>
      </c>
    </row>
    <row r="1772" spans="2:53" ht="16.5" customHeight="1">
      <c r="B1772" s="398" t="s">
        <v>12562</v>
      </c>
      <c r="C1772" s="381" t="s">
        <v>12563</v>
      </c>
      <c r="D1772" s="383">
        <v>1570</v>
      </c>
      <c r="E1772" s="382" t="s">
        <v>12119</v>
      </c>
      <c r="F1772" s="369" t="s">
        <v>12568</v>
      </c>
      <c r="G1772" s="385" t="s">
        <v>12119</v>
      </c>
      <c r="H1772" s="386"/>
      <c r="I1772" s="384" t="s">
        <v>327</v>
      </c>
      <c r="J1772" s="367" t="s">
        <v>1035</v>
      </c>
      <c r="K1772" s="366" t="s">
        <v>84</v>
      </c>
      <c r="L1772" s="387">
        <v>12</v>
      </c>
      <c r="M1772" s="388" t="s">
        <v>12571</v>
      </c>
      <c r="N1772" s="389">
        <v>800</v>
      </c>
      <c r="O1772" s="390" t="s">
        <v>1350</v>
      </c>
      <c r="P1772" s="373" t="s">
        <v>1350</v>
      </c>
      <c r="Q1772" s="372" t="s">
        <v>3638</v>
      </c>
      <c r="R1772" s="374">
        <v>40</v>
      </c>
      <c r="S1772" s="375">
        <v>30</v>
      </c>
      <c r="T1772" s="392">
        <v>30</v>
      </c>
      <c r="U1772" s="391" t="s">
        <v>12568</v>
      </c>
      <c r="V1772" s="376">
        <v>112.55456933416323</v>
      </c>
      <c r="W1772" s="378">
        <v>114.21084184194166</v>
      </c>
      <c r="X1772" s="377">
        <v>57.282294411947547</v>
      </c>
      <c r="Y1772" s="387" t="s">
        <v>633</v>
      </c>
      <c r="Z1772" s="395" t="s">
        <v>4557</v>
      </c>
      <c r="AA1772" s="380">
        <v>190</v>
      </c>
      <c r="AB1772" s="379" t="s">
        <v>3630</v>
      </c>
      <c r="AC1772" s="380">
        <v>10</v>
      </c>
      <c r="AD1772" s="379" t="s">
        <v>3630</v>
      </c>
      <c r="AE1772" s="394">
        <v>0</v>
      </c>
      <c r="AF1772" s="396">
        <v>0</v>
      </c>
      <c r="AG1772" s="393">
        <v>0</v>
      </c>
      <c r="AH1772" s="397" t="s">
        <v>633</v>
      </c>
      <c r="AL1772" s="525" t="s">
        <v>17821</v>
      </c>
      <c r="AM1772" s="513" t="s">
        <v>84</v>
      </c>
      <c r="AN1772" s="508">
        <v>100</v>
      </c>
      <c r="AO1772" s="514">
        <v>1570</v>
      </c>
      <c r="AP1772" s="498">
        <v>1057</v>
      </c>
      <c r="AQ1772" s="515">
        <v>513</v>
      </c>
      <c r="AR1772" s="512" t="s">
        <v>17822</v>
      </c>
      <c r="BA1772" s="338" t="s">
        <v>12579</v>
      </c>
    </row>
    <row r="1773" spans="2:53" ht="16.5" customHeight="1">
      <c r="B1773" s="398" t="s">
        <v>12573</v>
      </c>
      <c r="C1773" s="381" t="s">
        <v>12574</v>
      </c>
      <c r="D1773" s="383">
        <v>1570</v>
      </c>
      <c r="E1773" s="382" t="s">
        <v>12575</v>
      </c>
      <c r="F1773" s="369" t="s">
        <v>12576</v>
      </c>
      <c r="G1773" s="385" t="s">
        <v>12577</v>
      </c>
      <c r="H1773" s="386"/>
      <c r="I1773" s="384" t="s">
        <v>326</v>
      </c>
      <c r="J1773" s="367" t="s">
        <v>925</v>
      </c>
      <c r="K1773" s="366" t="s">
        <v>84</v>
      </c>
      <c r="L1773" s="387">
        <v>5</v>
      </c>
      <c r="M1773" s="388" t="s">
        <v>12578</v>
      </c>
      <c r="N1773" s="389">
        <v>500</v>
      </c>
      <c r="O1773" s="390" t="s">
        <v>1348</v>
      </c>
      <c r="P1773" s="373" t="s">
        <v>1349</v>
      </c>
      <c r="Q1773" s="372" t="s">
        <v>3638</v>
      </c>
      <c r="R1773" s="374">
        <v>40</v>
      </c>
      <c r="S1773" s="375">
        <v>30</v>
      </c>
      <c r="T1773" s="392">
        <v>30</v>
      </c>
      <c r="U1773" s="391" t="s">
        <v>12576</v>
      </c>
      <c r="V1773" s="376">
        <v>112.26601614691842</v>
      </c>
      <c r="W1773" s="378">
        <v>113.95657040887393</v>
      </c>
      <c r="X1773" s="377">
        <v>57.143706722103822</v>
      </c>
      <c r="Y1773" s="387">
        <v>56.769999999999996</v>
      </c>
      <c r="Z1773" s="395" t="s">
        <v>7853</v>
      </c>
      <c r="AA1773" s="380">
        <v>24</v>
      </c>
      <c r="AB1773" s="379" t="s">
        <v>3630</v>
      </c>
      <c r="AC1773" s="380">
        <v>5</v>
      </c>
      <c r="AD1773" s="379" t="s">
        <v>3630</v>
      </c>
      <c r="AE1773" s="394">
        <v>0</v>
      </c>
      <c r="AF1773" s="396">
        <v>0</v>
      </c>
      <c r="AG1773" s="393">
        <v>0</v>
      </c>
      <c r="AH1773" s="397" t="s">
        <v>633</v>
      </c>
      <c r="AL1773" s="525" t="s">
        <v>17823</v>
      </c>
      <c r="AM1773" s="513" t="s">
        <v>83</v>
      </c>
      <c r="AN1773" s="508">
        <v>100</v>
      </c>
      <c r="AO1773" s="514">
        <v>1570</v>
      </c>
      <c r="AP1773" s="498">
        <v>1570</v>
      </c>
      <c r="AQ1773" s="515">
        <v>0</v>
      </c>
      <c r="AR1773" s="512" t="s">
        <v>17824</v>
      </c>
      <c r="BA1773" s="338" t="s">
        <v>12585</v>
      </c>
    </row>
    <row r="1774" spans="2:53" ht="16.5" customHeight="1">
      <c r="B1774" s="398" t="s">
        <v>12580</v>
      </c>
      <c r="C1774" s="381" t="s">
        <v>12581</v>
      </c>
      <c r="D1774" s="383">
        <v>1570</v>
      </c>
      <c r="E1774" s="382" t="s">
        <v>633</v>
      </c>
      <c r="F1774" s="369" t="s">
        <v>12582</v>
      </c>
      <c r="G1774" s="385" t="s">
        <v>12458</v>
      </c>
      <c r="H1774" s="386"/>
      <c r="I1774" s="384" t="s">
        <v>327</v>
      </c>
      <c r="J1774" s="367" t="s">
        <v>1019</v>
      </c>
      <c r="K1774" s="366" t="s">
        <v>83</v>
      </c>
      <c r="L1774" s="387">
        <v>5</v>
      </c>
      <c r="M1774" s="388" t="s">
        <v>12584</v>
      </c>
      <c r="N1774" s="389">
        <v>800</v>
      </c>
      <c r="O1774" s="390" t="s">
        <v>1350</v>
      </c>
      <c r="P1774" s="373" t="s">
        <v>1350</v>
      </c>
      <c r="Q1774" s="372" t="s">
        <v>3638</v>
      </c>
      <c r="R1774" s="374">
        <v>30</v>
      </c>
      <c r="S1774" s="375">
        <v>40</v>
      </c>
      <c r="T1774" s="392">
        <v>30</v>
      </c>
      <c r="U1774" s="391" t="s">
        <v>12582</v>
      </c>
      <c r="V1774" s="376">
        <v>112.8012788528561</v>
      </c>
      <c r="W1774" s="378">
        <v>114.4105590713597</v>
      </c>
      <c r="X1774" s="377">
        <v>57.019081037892093</v>
      </c>
      <c r="Y1774" s="387" t="s">
        <v>633</v>
      </c>
      <c r="Z1774" s="395" t="s">
        <v>4557</v>
      </c>
      <c r="AA1774" s="380">
        <v>190</v>
      </c>
      <c r="AB1774" s="379" t="s">
        <v>3630</v>
      </c>
      <c r="AC1774" s="380">
        <v>10</v>
      </c>
      <c r="AD1774" s="379" t="s">
        <v>3630</v>
      </c>
      <c r="AE1774" s="394">
        <v>0</v>
      </c>
      <c r="AF1774" s="396">
        <v>0</v>
      </c>
      <c r="AG1774" s="393">
        <v>0</v>
      </c>
      <c r="AH1774" s="397" t="s">
        <v>633</v>
      </c>
      <c r="AL1774" s="525" t="s">
        <v>17825</v>
      </c>
      <c r="AM1774" s="513" t="s">
        <v>83</v>
      </c>
      <c r="AN1774" s="508">
        <v>100</v>
      </c>
      <c r="AO1774" s="514">
        <v>1570</v>
      </c>
      <c r="AP1774" s="498">
        <v>1570</v>
      </c>
      <c r="AQ1774" s="515">
        <v>0</v>
      </c>
      <c r="AR1774" s="512" t="s">
        <v>17826</v>
      </c>
      <c r="BA1774" s="338" t="s">
        <v>12591</v>
      </c>
    </row>
    <row r="1775" spans="2:53" ht="16.5" customHeight="1">
      <c r="B1775" s="398" t="s">
        <v>12586</v>
      </c>
      <c r="C1775" s="381" t="s">
        <v>12587</v>
      </c>
      <c r="D1775" s="383">
        <v>1570</v>
      </c>
      <c r="E1775" s="382" t="s">
        <v>633</v>
      </c>
      <c r="F1775" s="369" t="s">
        <v>12588</v>
      </c>
      <c r="G1775" s="385" t="s">
        <v>12589</v>
      </c>
      <c r="H1775" s="386"/>
      <c r="I1775" s="384" t="s">
        <v>327</v>
      </c>
      <c r="J1775" s="367" t="s">
        <v>1016</v>
      </c>
      <c r="K1775" s="366" t="s">
        <v>83</v>
      </c>
      <c r="L1775" s="387">
        <v>25</v>
      </c>
      <c r="M1775" s="388" t="s">
        <v>12590</v>
      </c>
      <c r="N1775" s="389">
        <v>800</v>
      </c>
      <c r="O1775" s="390" t="s">
        <v>1350</v>
      </c>
      <c r="P1775" s="373" t="s">
        <v>1350</v>
      </c>
      <c r="Q1775" s="372" t="s">
        <v>3638</v>
      </c>
      <c r="R1775" s="374">
        <v>30</v>
      </c>
      <c r="S1775" s="375">
        <v>40</v>
      </c>
      <c r="T1775" s="392">
        <v>30</v>
      </c>
      <c r="U1775" s="391" t="s">
        <v>12588</v>
      </c>
      <c r="V1775" s="376">
        <v>112.79473381192128</v>
      </c>
      <c r="W1775" s="378">
        <v>114.40526070488865</v>
      </c>
      <c r="X1775" s="377">
        <v>57.015002741595048</v>
      </c>
      <c r="Y1775" s="387" t="s">
        <v>633</v>
      </c>
      <c r="Z1775" s="395" t="s">
        <v>4557</v>
      </c>
      <c r="AA1775" s="380">
        <v>190</v>
      </c>
      <c r="AB1775" s="379" t="s">
        <v>3630</v>
      </c>
      <c r="AC1775" s="380">
        <v>10</v>
      </c>
      <c r="AD1775" s="379" t="s">
        <v>3630</v>
      </c>
      <c r="AE1775" s="394">
        <v>0</v>
      </c>
      <c r="AF1775" s="396">
        <v>0</v>
      </c>
      <c r="AG1775" s="393">
        <v>0</v>
      </c>
      <c r="AH1775" s="397" t="s">
        <v>633</v>
      </c>
      <c r="AL1775" s="525" t="s">
        <v>17827</v>
      </c>
      <c r="AM1775" s="513" t="s">
        <v>84</v>
      </c>
      <c r="AN1775" s="508">
        <v>100</v>
      </c>
      <c r="AO1775" s="514">
        <v>1570</v>
      </c>
      <c r="AP1775" s="498">
        <v>1055</v>
      </c>
      <c r="AQ1775" s="515">
        <v>515</v>
      </c>
      <c r="AR1775" s="512" t="s">
        <v>17828</v>
      </c>
      <c r="BA1775" s="338" t="s">
        <v>12598</v>
      </c>
    </row>
    <row r="1776" spans="2:53" ht="16.5" customHeight="1">
      <c r="B1776" s="398" t="s">
        <v>12592</v>
      </c>
      <c r="C1776" s="381" t="s">
        <v>12593</v>
      </c>
      <c r="D1776" s="383">
        <v>1570</v>
      </c>
      <c r="E1776" s="382" t="s">
        <v>12594</v>
      </c>
      <c r="F1776" s="369" t="s">
        <v>12340</v>
      </c>
      <c r="G1776" s="385" t="s">
        <v>12595</v>
      </c>
      <c r="H1776" s="386"/>
      <c r="I1776" s="384" t="s">
        <v>862</v>
      </c>
      <c r="J1776" s="367" t="s">
        <v>1391</v>
      </c>
      <c r="K1776" s="366" t="s">
        <v>84</v>
      </c>
      <c r="L1776" s="387">
        <v>13</v>
      </c>
      <c r="M1776" s="388" t="s">
        <v>12597</v>
      </c>
      <c r="N1776" s="389">
        <v>1000</v>
      </c>
      <c r="O1776" s="390" t="s">
        <v>1348</v>
      </c>
      <c r="P1776" s="373" t="s">
        <v>1349</v>
      </c>
      <c r="Q1776" s="372" t="s">
        <v>3638</v>
      </c>
      <c r="R1776" s="374">
        <v>30</v>
      </c>
      <c r="S1776" s="375">
        <v>25</v>
      </c>
      <c r="T1776" s="392">
        <v>25</v>
      </c>
      <c r="U1776" s="391" t="s">
        <v>12340</v>
      </c>
      <c r="V1776" s="376">
        <v>112.78536614718094</v>
      </c>
      <c r="W1776" s="378">
        <v>114.3976773572417</v>
      </c>
      <c r="X1776" s="377">
        <v>57.398478247788695</v>
      </c>
      <c r="Y1776" s="387">
        <v>57.14</v>
      </c>
      <c r="Z1776" s="395" t="s">
        <v>4557</v>
      </c>
      <c r="AA1776" s="380">
        <v>198</v>
      </c>
      <c r="AB1776" s="379" t="s">
        <v>3630</v>
      </c>
      <c r="AC1776" s="380">
        <v>10</v>
      </c>
      <c r="AD1776" s="379" t="s">
        <v>3630</v>
      </c>
      <c r="AE1776" s="394">
        <v>0</v>
      </c>
      <c r="AF1776" s="396">
        <v>0</v>
      </c>
      <c r="AG1776" s="393">
        <v>0</v>
      </c>
      <c r="AH1776" s="397" t="s">
        <v>633</v>
      </c>
      <c r="AL1776" s="525" t="s">
        <v>17829</v>
      </c>
      <c r="AM1776" s="513" t="s">
        <v>83</v>
      </c>
      <c r="AN1776" s="508">
        <v>100</v>
      </c>
      <c r="AO1776" s="514">
        <v>1570</v>
      </c>
      <c r="AP1776" s="498">
        <v>1570</v>
      </c>
      <c r="AQ1776" s="515">
        <v>0</v>
      </c>
      <c r="AR1776" s="512" t="s">
        <v>17830</v>
      </c>
      <c r="BA1776" s="338" t="s">
        <v>12601</v>
      </c>
    </row>
    <row r="1777" spans="2:53" ht="16.5" customHeight="1">
      <c r="B1777" s="398" t="s">
        <v>12592</v>
      </c>
      <c r="C1777" s="381" t="s">
        <v>12593</v>
      </c>
      <c r="D1777" s="383">
        <v>1570</v>
      </c>
      <c r="E1777" s="382" t="s">
        <v>633</v>
      </c>
      <c r="F1777" s="369" t="s">
        <v>12340</v>
      </c>
      <c r="G1777" s="385" t="s">
        <v>12599</v>
      </c>
      <c r="H1777" s="386"/>
      <c r="I1777" s="384" t="s">
        <v>862</v>
      </c>
      <c r="J1777" s="367" t="s">
        <v>179</v>
      </c>
      <c r="K1777" s="366" t="s">
        <v>83</v>
      </c>
      <c r="L1777" s="387">
        <v>12</v>
      </c>
      <c r="M1777" s="388" t="s">
        <v>8974</v>
      </c>
      <c r="N1777" s="389">
        <v>1000</v>
      </c>
      <c r="O1777" s="390" t="s">
        <v>1348</v>
      </c>
      <c r="P1777" s="373" t="s">
        <v>1349</v>
      </c>
      <c r="Q1777" s="372" t="s">
        <v>3638</v>
      </c>
      <c r="R1777" s="374">
        <v>25</v>
      </c>
      <c r="S1777" s="375">
        <v>30</v>
      </c>
      <c r="T1777" s="392">
        <v>25</v>
      </c>
      <c r="U1777" s="391" t="s">
        <v>12340</v>
      </c>
      <c r="V1777" s="376">
        <v>112.78722329770221</v>
      </c>
      <c r="W1777" s="378">
        <v>114.39918076480654</v>
      </c>
      <c r="X1777" s="377">
        <v>57.011797968745611</v>
      </c>
      <c r="Y1777" s="387">
        <v>56.11</v>
      </c>
      <c r="Z1777" s="395" t="s">
        <v>4557</v>
      </c>
      <c r="AA1777" s="380">
        <v>198</v>
      </c>
      <c r="AB1777" s="379" t="s">
        <v>3630</v>
      </c>
      <c r="AC1777" s="380">
        <v>10</v>
      </c>
      <c r="AD1777" s="379" t="s">
        <v>3630</v>
      </c>
      <c r="AE1777" s="394">
        <v>0</v>
      </c>
      <c r="AF1777" s="396">
        <v>17.16</v>
      </c>
      <c r="AG1777" s="393">
        <v>0</v>
      </c>
      <c r="AH1777" s="397" t="s">
        <v>12600</v>
      </c>
      <c r="AL1777" s="525" t="s">
        <v>17831</v>
      </c>
      <c r="AM1777" s="513" t="s">
        <v>83</v>
      </c>
      <c r="AN1777" s="508">
        <v>100</v>
      </c>
      <c r="AO1777" s="514">
        <v>1570</v>
      </c>
      <c r="AP1777" s="498">
        <v>1570</v>
      </c>
      <c r="AQ1777" s="515">
        <v>0</v>
      </c>
      <c r="AR1777" s="512" t="s">
        <v>17830</v>
      </c>
      <c r="BA1777" s="338" t="s">
        <v>12603</v>
      </c>
    </row>
    <row r="1778" spans="2:53" ht="16.5" customHeight="1">
      <c r="B1778" s="398" t="s">
        <v>12592</v>
      </c>
      <c r="C1778" s="381" t="s">
        <v>12593</v>
      </c>
      <c r="D1778" s="383">
        <v>1570</v>
      </c>
      <c r="E1778" s="382" t="s">
        <v>633</v>
      </c>
      <c r="F1778" s="369" t="s">
        <v>12340</v>
      </c>
      <c r="G1778" s="385" t="s">
        <v>12599</v>
      </c>
      <c r="H1778" s="386"/>
      <c r="I1778" s="384" t="s">
        <v>326</v>
      </c>
      <c r="J1778" s="367" t="s">
        <v>347</v>
      </c>
      <c r="K1778" s="366" t="s">
        <v>83</v>
      </c>
      <c r="L1778" s="387">
        <v>11</v>
      </c>
      <c r="M1778" s="388" t="s">
        <v>12602</v>
      </c>
      <c r="N1778" s="389">
        <v>500</v>
      </c>
      <c r="O1778" s="390" t="s">
        <v>1348</v>
      </c>
      <c r="P1778" s="373" t="s">
        <v>1349</v>
      </c>
      <c r="Q1778" s="372" t="s">
        <v>3638</v>
      </c>
      <c r="R1778" s="374">
        <v>30</v>
      </c>
      <c r="S1778" s="375">
        <v>40</v>
      </c>
      <c r="T1778" s="392">
        <v>30</v>
      </c>
      <c r="U1778" s="391" t="s">
        <v>12340</v>
      </c>
      <c r="V1778" s="376">
        <v>112.78621610136969</v>
      </c>
      <c r="W1778" s="378">
        <v>114.39836541539451</v>
      </c>
      <c r="X1778" s="377">
        <v>57.012709241617891</v>
      </c>
      <c r="Y1778" s="387">
        <v>56.11</v>
      </c>
      <c r="Z1778" s="395" t="s">
        <v>7853</v>
      </c>
      <c r="AA1778" s="380">
        <v>24</v>
      </c>
      <c r="AB1778" s="379" t="s">
        <v>3630</v>
      </c>
      <c r="AC1778" s="380">
        <v>5</v>
      </c>
      <c r="AD1778" s="379" t="s">
        <v>3630</v>
      </c>
      <c r="AE1778" s="394">
        <v>0</v>
      </c>
      <c r="AF1778" s="396">
        <v>0</v>
      </c>
      <c r="AG1778" s="393">
        <v>0</v>
      </c>
      <c r="AH1778" s="397" t="s">
        <v>633</v>
      </c>
      <c r="AL1778" s="525" t="s">
        <v>17832</v>
      </c>
      <c r="AM1778" s="513" t="s">
        <v>83</v>
      </c>
      <c r="AN1778" s="508">
        <v>100</v>
      </c>
      <c r="AO1778" s="514">
        <v>1570</v>
      </c>
      <c r="AP1778" s="498">
        <v>1570</v>
      </c>
      <c r="AQ1778" s="515">
        <v>0</v>
      </c>
      <c r="AR1778" s="512" t="s">
        <v>17830</v>
      </c>
      <c r="BA1778" s="338" t="s">
        <v>12605</v>
      </c>
    </row>
    <row r="1779" spans="2:53" ht="16.5" customHeight="1">
      <c r="B1779" s="398" t="s">
        <v>12592</v>
      </c>
      <c r="C1779" s="381" t="s">
        <v>12593</v>
      </c>
      <c r="D1779" s="383">
        <v>1570</v>
      </c>
      <c r="E1779" s="382" t="s">
        <v>633</v>
      </c>
      <c r="F1779" s="369" t="s">
        <v>12340</v>
      </c>
      <c r="G1779" s="385" t="s">
        <v>12599</v>
      </c>
      <c r="H1779" s="386"/>
      <c r="I1779" s="384" t="s">
        <v>1282</v>
      </c>
      <c r="J1779" s="367" t="s">
        <v>1285</v>
      </c>
      <c r="K1779" s="366" t="s">
        <v>83</v>
      </c>
      <c r="L1779" s="387">
        <v>131</v>
      </c>
      <c r="M1779" s="388" t="s">
        <v>12604</v>
      </c>
      <c r="N1779" s="389">
        <v>1000</v>
      </c>
      <c r="O1779" s="390" t="s">
        <v>1348</v>
      </c>
      <c r="P1779" s="373" t="s">
        <v>1349</v>
      </c>
      <c r="Q1779" s="372" t="s">
        <v>3638</v>
      </c>
      <c r="R1779" s="374">
        <v>22</v>
      </c>
      <c r="S1779" s="375">
        <v>33</v>
      </c>
      <c r="T1779" s="392">
        <v>33</v>
      </c>
      <c r="U1779" s="391" t="s">
        <v>12340</v>
      </c>
      <c r="V1779" s="376">
        <v>112.7856936102468</v>
      </c>
      <c r="W1779" s="378">
        <v>114.39794244639026</v>
      </c>
      <c r="X1779" s="377">
        <v>57.013181971681462</v>
      </c>
      <c r="Y1779" s="387">
        <v>57.14</v>
      </c>
      <c r="Z1779" s="395" t="s">
        <v>4557</v>
      </c>
      <c r="AA1779" s="380">
        <v>105.56</v>
      </c>
      <c r="AB1779" s="379" t="s">
        <v>3630</v>
      </c>
      <c r="AC1779" s="380">
        <v>10</v>
      </c>
      <c r="AD1779" s="379" t="s">
        <v>3630</v>
      </c>
      <c r="AE1779" s="394">
        <v>0</v>
      </c>
      <c r="AF1779" s="396">
        <v>0</v>
      </c>
      <c r="AG1779" s="393">
        <v>0</v>
      </c>
      <c r="AH1779" s="397" t="s">
        <v>633</v>
      </c>
      <c r="AL1779" s="525" t="s">
        <v>17833</v>
      </c>
      <c r="AM1779" s="513" t="s">
        <v>83</v>
      </c>
      <c r="AN1779" s="508">
        <v>100</v>
      </c>
      <c r="AO1779" s="514">
        <v>1570</v>
      </c>
      <c r="AP1779" s="498">
        <v>1570</v>
      </c>
      <c r="AQ1779" s="515">
        <v>0</v>
      </c>
      <c r="AR1779" s="512" t="s">
        <v>17834</v>
      </c>
      <c r="BA1779" s="338" t="s">
        <v>12611</v>
      </c>
    </row>
    <row r="1780" spans="2:53" ht="16.5" customHeight="1">
      <c r="B1780" s="398" t="s">
        <v>12606</v>
      </c>
      <c r="C1780" s="381" t="s">
        <v>12607</v>
      </c>
      <c r="D1780" s="383">
        <v>1570</v>
      </c>
      <c r="E1780" s="382" t="s">
        <v>633</v>
      </c>
      <c r="F1780" s="369" t="s">
        <v>12608</v>
      </c>
      <c r="G1780" s="385" t="s">
        <v>12609</v>
      </c>
      <c r="H1780" s="386"/>
      <c r="I1780" s="384" t="s">
        <v>332</v>
      </c>
      <c r="J1780" s="367" t="s">
        <v>1067</v>
      </c>
      <c r="K1780" s="366" t="s">
        <v>83</v>
      </c>
      <c r="L1780" s="387">
        <v>6</v>
      </c>
      <c r="M1780" s="388" t="s">
        <v>12610</v>
      </c>
      <c r="N1780" s="389">
        <v>300</v>
      </c>
      <c r="O1780" s="390" t="s">
        <v>1348</v>
      </c>
      <c r="P1780" s="373" t="s">
        <v>1348</v>
      </c>
      <c r="Q1780" s="372" t="s">
        <v>3638</v>
      </c>
      <c r="R1780" s="374">
        <v>25</v>
      </c>
      <c r="S1780" s="375">
        <v>45</v>
      </c>
      <c r="T1780" s="392">
        <v>30</v>
      </c>
      <c r="U1780" s="391" t="s">
        <v>12608</v>
      </c>
      <c r="V1780" s="376">
        <v>112.7677769675422</v>
      </c>
      <c r="W1780" s="378">
        <v>114.38343849753417</v>
      </c>
      <c r="X1780" s="377">
        <v>57.004392267461824</v>
      </c>
      <c r="Y1780" s="387" t="s">
        <v>633</v>
      </c>
      <c r="Z1780" s="395" t="s">
        <v>4557</v>
      </c>
      <c r="AA1780" s="380">
        <v>-2</v>
      </c>
      <c r="AB1780" s="379" t="s">
        <v>3630</v>
      </c>
      <c r="AC1780" s="380">
        <v>0</v>
      </c>
      <c r="AD1780" s="379" t="s">
        <v>3630</v>
      </c>
      <c r="AE1780" s="394">
        <v>0</v>
      </c>
      <c r="AF1780" s="396">
        <v>5.13</v>
      </c>
      <c r="AG1780" s="393">
        <v>0</v>
      </c>
      <c r="AH1780" s="397" t="s">
        <v>9172</v>
      </c>
      <c r="AL1780" s="525" t="s">
        <v>17835</v>
      </c>
      <c r="AM1780" s="513" t="s">
        <v>83</v>
      </c>
      <c r="AN1780" s="508">
        <v>100</v>
      </c>
      <c r="AO1780" s="514">
        <v>1570</v>
      </c>
      <c r="AP1780" s="498">
        <v>1570</v>
      </c>
      <c r="AQ1780" s="515">
        <v>0</v>
      </c>
      <c r="AR1780" s="512" t="s">
        <v>17836</v>
      </c>
      <c r="BA1780" s="338" t="s">
        <v>12616</v>
      </c>
    </row>
    <row r="1781" spans="2:53" ht="16.5" customHeight="1">
      <c r="B1781" s="398" t="s">
        <v>12612</v>
      </c>
      <c r="C1781" s="381" t="s">
        <v>12613</v>
      </c>
      <c r="D1781" s="383">
        <v>1570</v>
      </c>
      <c r="E1781" s="382" t="s">
        <v>633</v>
      </c>
      <c r="F1781" s="369" t="s">
        <v>12614</v>
      </c>
      <c r="G1781" s="385" t="s">
        <v>12279</v>
      </c>
      <c r="H1781" s="386"/>
      <c r="I1781" s="384" t="s">
        <v>310</v>
      </c>
      <c r="J1781" s="367" t="s">
        <v>903</v>
      </c>
      <c r="K1781" s="366" t="s">
        <v>83</v>
      </c>
      <c r="L1781" s="387">
        <v>6</v>
      </c>
      <c r="M1781" s="388" t="s">
        <v>12615</v>
      </c>
      <c r="N1781" s="389">
        <v>500</v>
      </c>
      <c r="O1781" s="390" t="s">
        <v>1182</v>
      </c>
      <c r="P1781" s="373" t="s">
        <v>1182</v>
      </c>
      <c r="Q1781" s="372" t="s">
        <v>3638</v>
      </c>
      <c r="R1781" s="374">
        <v>20</v>
      </c>
      <c r="S1781" s="375">
        <v>30</v>
      </c>
      <c r="T1781" s="392">
        <v>30</v>
      </c>
      <c r="U1781" s="391" t="s">
        <v>12614</v>
      </c>
      <c r="V1781" s="376">
        <v>112.72501771793054</v>
      </c>
      <c r="W1781" s="378">
        <v>114.34882386689615</v>
      </c>
      <c r="X1781" s="377">
        <v>56.983079207586663</v>
      </c>
      <c r="Y1781" s="387" t="s">
        <v>633</v>
      </c>
      <c r="Z1781" s="395" t="s">
        <v>7853</v>
      </c>
      <c r="AA1781" s="380">
        <v>94</v>
      </c>
      <c r="AB1781" s="379" t="s">
        <v>3630</v>
      </c>
      <c r="AC1781" s="380">
        <v>1.5</v>
      </c>
      <c r="AD1781" s="379" t="s">
        <v>3630</v>
      </c>
      <c r="AE1781" s="394">
        <v>0</v>
      </c>
      <c r="AF1781" s="396">
        <v>10.67</v>
      </c>
      <c r="AG1781" s="393">
        <v>0</v>
      </c>
      <c r="AH1781" s="397" t="s">
        <v>11676</v>
      </c>
      <c r="AL1781" s="525" t="s">
        <v>17837</v>
      </c>
      <c r="AM1781" s="513" t="s">
        <v>84</v>
      </c>
      <c r="AN1781" s="508">
        <v>100</v>
      </c>
      <c r="AO1781" s="514">
        <v>1570</v>
      </c>
      <c r="AP1781" s="498">
        <v>1050</v>
      </c>
      <c r="AQ1781" s="515">
        <v>520</v>
      </c>
      <c r="AR1781" s="512" t="s">
        <v>17791</v>
      </c>
      <c r="BA1781" s="338" t="s">
        <v>12618</v>
      </c>
    </row>
    <row r="1782" spans="2:53" ht="16.5" customHeight="1">
      <c r="B1782" s="398" t="s">
        <v>12612</v>
      </c>
      <c r="C1782" s="381" t="s">
        <v>12613</v>
      </c>
      <c r="D1782" s="383">
        <v>1570</v>
      </c>
      <c r="E1782" s="382" t="s">
        <v>12279</v>
      </c>
      <c r="F1782" s="369" t="s">
        <v>12488</v>
      </c>
      <c r="G1782" s="385" t="s">
        <v>12279</v>
      </c>
      <c r="H1782" s="386"/>
      <c r="I1782" s="384" t="s">
        <v>327</v>
      </c>
      <c r="J1782" s="367" t="s">
        <v>392</v>
      </c>
      <c r="K1782" s="366" t="s">
        <v>84</v>
      </c>
      <c r="L1782" s="387">
        <v>13</v>
      </c>
      <c r="M1782" s="388" t="s">
        <v>12617</v>
      </c>
      <c r="N1782" s="389">
        <v>800</v>
      </c>
      <c r="O1782" s="390" t="s">
        <v>1350</v>
      </c>
      <c r="P1782" s="373" t="s">
        <v>1350</v>
      </c>
      <c r="Q1782" s="372" t="s">
        <v>3638</v>
      </c>
      <c r="R1782" s="374">
        <v>40</v>
      </c>
      <c r="S1782" s="375">
        <v>30</v>
      </c>
      <c r="T1782" s="392">
        <v>30</v>
      </c>
      <c r="U1782" s="391" t="s">
        <v>12488</v>
      </c>
      <c r="V1782" s="376">
        <v>112.44878605238135</v>
      </c>
      <c r="W1782" s="378">
        <v>114.12520775668966</v>
      </c>
      <c r="X1782" s="377">
        <v>57.233003095464497</v>
      </c>
      <c r="Y1782" s="387" t="s">
        <v>633</v>
      </c>
      <c r="Z1782" s="395" t="s">
        <v>4557</v>
      </c>
      <c r="AA1782" s="380">
        <v>190</v>
      </c>
      <c r="AB1782" s="379" t="s">
        <v>3630</v>
      </c>
      <c r="AC1782" s="380">
        <v>10</v>
      </c>
      <c r="AD1782" s="379" t="s">
        <v>3630</v>
      </c>
      <c r="AE1782" s="394">
        <v>0</v>
      </c>
      <c r="AF1782" s="396">
        <v>0</v>
      </c>
      <c r="AG1782" s="393">
        <v>0</v>
      </c>
      <c r="AH1782" s="397" t="s">
        <v>633</v>
      </c>
      <c r="AL1782" s="525" t="s">
        <v>17838</v>
      </c>
      <c r="AM1782" s="513" t="s">
        <v>84</v>
      </c>
      <c r="AN1782" s="508">
        <v>100</v>
      </c>
      <c r="AO1782" s="514">
        <v>1570</v>
      </c>
      <c r="AP1782" s="498">
        <v>1058</v>
      </c>
      <c r="AQ1782" s="515">
        <v>512</v>
      </c>
      <c r="AR1782" s="512" t="s">
        <v>17839</v>
      </c>
      <c r="BA1782" s="338" t="s">
        <v>12625</v>
      </c>
    </row>
    <row r="1783" spans="2:53" ht="16.5" customHeight="1">
      <c r="B1783" s="398" t="s">
        <v>12619</v>
      </c>
      <c r="C1783" s="381" t="s">
        <v>12620</v>
      </c>
      <c r="D1783" s="383">
        <v>1570</v>
      </c>
      <c r="E1783" s="382" t="s">
        <v>12621</v>
      </c>
      <c r="F1783" s="369" t="s">
        <v>12622</v>
      </c>
      <c r="G1783" s="385" t="s">
        <v>12623</v>
      </c>
      <c r="H1783" s="386"/>
      <c r="I1783" s="384" t="s">
        <v>331</v>
      </c>
      <c r="J1783" s="367" t="s">
        <v>109</v>
      </c>
      <c r="K1783" s="366" t="s">
        <v>84</v>
      </c>
      <c r="L1783" s="387">
        <v>5</v>
      </c>
      <c r="M1783" s="388" t="s">
        <v>12624</v>
      </c>
      <c r="N1783" s="389">
        <v>1000</v>
      </c>
      <c r="O1783" s="390" t="s">
        <v>1348</v>
      </c>
      <c r="P1783" s="373" t="s">
        <v>1349</v>
      </c>
      <c r="Q1783" s="372" t="s">
        <v>3638</v>
      </c>
      <c r="R1783" s="374">
        <v>38</v>
      </c>
      <c r="S1783" s="375">
        <v>25</v>
      </c>
      <c r="T1783" s="392">
        <v>25</v>
      </c>
      <c r="U1783" s="391" t="s">
        <v>12622</v>
      </c>
      <c r="V1783" s="376">
        <v>112.19000926664225</v>
      </c>
      <c r="W1783" s="378">
        <v>113.83910523026529</v>
      </c>
      <c r="X1783" s="377">
        <v>57.110442751546231</v>
      </c>
      <c r="Y1783" s="387">
        <v>56.73</v>
      </c>
      <c r="Z1783" s="395" t="s">
        <v>4557</v>
      </c>
      <c r="AA1783" s="380">
        <v>121.25</v>
      </c>
      <c r="AB1783" s="379" t="s">
        <v>3630</v>
      </c>
      <c r="AC1783" s="380">
        <v>10</v>
      </c>
      <c r="AD1783" s="379" t="s">
        <v>3630</v>
      </c>
      <c r="AE1783" s="394">
        <v>0</v>
      </c>
      <c r="AF1783" s="396">
        <v>0</v>
      </c>
      <c r="AG1783" s="393">
        <v>0</v>
      </c>
      <c r="AH1783" s="397" t="s">
        <v>633</v>
      </c>
      <c r="AL1783" s="525" t="s">
        <v>17840</v>
      </c>
      <c r="AM1783" s="513" t="s">
        <v>83</v>
      </c>
      <c r="AN1783" s="508">
        <v>100</v>
      </c>
      <c r="AO1783" s="514">
        <v>1570</v>
      </c>
      <c r="AP1783" s="498">
        <v>1570</v>
      </c>
      <c r="AQ1783" s="515">
        <v>0</v>
      </c>
      <c r="AR1783" s="512" t="s">
        <v>17841</v>
      </c>
      <c r="BA1783" s="338" t="s">
        <v>12630</v>
      </c>
    </row>
    <row r="1784" spans="2:53" ht="16.5" customHeight="1">
      <c r="B1784" s="398" t="s">
        <v>12626</v>
      </c>
      <c r="C1784" s="381" t="s">
        <v>12627</v>
      </c>
      <c r="D1784" s="383">
        <v>1570</v>
      </c>
      <c r="E1784" s="382" t="s">
        <v>633</v>
      </c>
      <c r="F1784" s="369" t="s">
        <v>12628</v>
      </c>
      <c r="G1784" s="385" t="s">
        <v>12115</v>
      </c>
      <c r="H1784" s="386"/>
      <c r="I1784" s="384" t="s">
        <v>330</v>
      </c>
      <c r="J1784" s="367" t="s">
        <v>968</v>
      </c>
      <c r="K1784" s="366" t="s">
        <v>83</v>
      </c>
      <c r="L1784" s="387">
        <v>4</v>
      </c>
      <c r="M1784" s="388" t="s">
        <v>12629</v>
      </c>
      <c r="N1784" s="389">
        <v>200</v>
      </c>
      <c r="O1784" s="390" t="s">
        <v>1350</v>
      </c>
      <c r="P1784" s="373" t="s">
        <v>1350</v>
      </c>
      <c r="Q1784" s="372" t="s">
        <v>3638</v>
      </c>
      <c r="R1784" s="374">
        <v>20</v>
      </c>
      <c r="S1784" s="375">
        <v>30</v>
      </c>
      <c r="T1784" s="392">
        <v>30</v>
      </c>
      <c r="U1784" s="391" t="s">
        <v>12628</v>
      </c>
      <c r="V1784" s="376">
        <v>112.68510852886033</v>
      </c>
      <c r="W1784" s="378">
        <v>114.31651642812503</v>
      </c>
      <c r="X1784" s="377">
        <v>56.964187521507327</v>
      </c>
      <c r="Y1784" s="387" t="s">
        <v>633</v>
      </c>
      <c r="Z1784" s="395" t="s">
        <v>7853</v>
      </c>
      <c r="AA1784" s="380">
        <v>36</v>
      </c>
      <c r="AB1784" s="379" t="s">
        <v>3630</v>
      </c>
      <c r="AC1784" s="380">
        <v>0</v>
      </c>
      <c r="AD1784" s="379" t="s">
        <v>3630</v>
      </c>
      <c r="AE1784" s="394">
        <v>0</v>
      </c>
      <c r="AF1784" s="396">
        <v>0</v>
      </c>
      <c r="AG1784" s="393">
        <v>0</v>
      </c>
      <c r="AH1784" s="397" t="s">
        <v>633</v>
      </c>
      <c r="AL1784" s="525" t="s">
        <v>17842</v>
      </c>
      <c r="AM1784" s="513" t="s">
        <v>83</v>
      </c>
      <c r="AN1784" s="508">
        <v>100</v>
      </c>
      <c r="AO1784" s="514">
        <v>1570</v>
      </c>
      <c r="AP1784" s="498">
        <v>1570</v>
      </c>
      <c r="AQ1784" s="515">
        <v>0</v>
      </c>
      <c r="AR1784" s="512" t="s">
        <v>17843</v>
      </c>
      <c r="BA1784" s="338" t="s">
        <v>12636</v>
      </c>
    </row>
    <row r="1785" spans="2:53" ht="16.5" customHeight="1">
      <c r="B1785" s="398" t="s">
        <v>12631</v>
      </c>
      <c r="C1785" s="381" t="s">
        <v>12632</v>
      </c>
      <c r="D1785" s="383">
        <v>1570</v>
      </c>
      <c r="E1785" s="382" t="s">
        <v>633</v>
      </c>
      <c r="F1785" s="369" t="s">
        <v>12633</v>
      </c>
      <c r="G1785" s="385" t="s">
        <v>12634</v>
      </c>
      <c r="H1785" s="386"/>
      <c r="I1785" s="384" t="s">
        <v>326</v>
      </c>
      <c r="J1785" s="367" t="s">
        <v>953</v>
      </c>
      <c r="K1785" s="366" t="s">
        <v>83</v>
      </c>
      <c r="L1785" s="387">
        <v>9</v>
      </c>
      <c r="M1785" s="388" t="s">
        <v>12635</v>
      </c>
      <c r="N1785" s="389">
        <v>500</v>
      </c>
      <c r="O1785" s="390" t="s">
        <v>1348</v>
      </c>
      <c r="P1785" s="373" t="s">
        <v>1349</v>
      </c>
      <c r="Q1785" s="372" t="s">
        <v>3638</v>
      </c>
      <c r="R1785" s="374">
        <v>30</v>
      </c>
      <c r="S1785" s="375">
        <v>40</v>
      </c>
      <c r="T1785" s="392">
        <v>30</v>
      </c>
      <c r="U1785" s="391" t="s">
        <v>12633</v>
      </c>
      <c r="V1785" s="376">
        <v>112.67221449523871</v>
      </c>
      <c r="W1785" s="378">
        <v>114.30607840090752</v>
      </c>
      <c r="X1785" s="377">
        <v>56.955853551926879</v>
      </c>
      <c r="Y1785" s="387">
        <v>56.03</v>
      </c>
      <c r="Z1785" s="395" t="s">
        <v>7853</v>
      </c>
      <c r="AA1785" s="380">
        <v>24</v>
      </c>
      <c r="AB1785" s="379" t="s">
        <v>3630</v>
      </c>
      <c r="AC1785" s="380">
        <v>5</v>
      </c>
      <c r="AD1785" s="379" t="s">
        <v>3630</v>
      </c>
      <c r="AE1785" s="394">
        <v>0</v>
      </c>
      <c r="AF1785" s="396">
        <v>0</v>
      </c>
      <c r="AG1785" s="393">
        <v>0</v>
      </c>
      <c r="AH1785" s="397" t="s">
        <v>633</v>
      </c>
      <c r="AL1785" s="525" t="s">
        <v>17844</v>
      </c>
      <c r="AM1785" s="513" t="s">
        <v>83</v>
      </c>
      <c r="AN1785" s="508">
        <v>100</v>
      </c>
      <c r="AO1785" s="514">
        <v>1570</v>
      </c>
      <c r="AP1785" s="498">
        <v>1570</v>
      </c>
      <c r="AQ1785" s="515">
        <v>0</v>
      </c>
      <c r="AR1785" s="512" t="s">
        <v>17843</v>
      </c>
      <c r="BA1785" s="338" t="s">
        <v>12637</v>
      </c>
    </row>
    <row r="1786" spans="2:53" ht="16.5" customHeight="1">
      <c r="B1786" s="398" t="s">
        <v>12631</v>
      </c>
      <c r="C1786" s="381" t="s">
        <v>12632</v>
      </c>
      <c r="D1786" s="383">
        <v>1570</v>
      </c>
      <c r="E1786" s="382" t="s">
        <v>633</v>
      </c>
      <c r="F1786" s="369" t="s">
        <v>12633</v>
      </c>
      <c r="G1786" s="385" t="s">
        <v>12634</v>
      </c>
      <c r="H1786" s="386"/>
      <c r="I1786" s="384" t="s">
        <v>326</v>
      </c>
      <c r="J1786" s="367" t="s">
        <v>922</v>
      </c>
      <c r="K1786" s="366" t="s">
        <v>83</v>
      </c>
      <c r="L1786" s="387">
        <v>11</v>
      </c>
      <c r="M1786" s="388" t="s">
        <v>12635</v>
      </c>
      <c r="N1786" s="389">
        <v>500</v>
      </c>
      <c r="O1786" s="390" t="s">
        <v>1348</v>
      </c>
      <c r="P1786" s="373" t="s">
        <v>1349</v>
      </c>
      <c r="Q1786" s="372" t="s">
        <v>3638</v>
      </c>
      <c r="R1786" s="374">
        <v>30</v>
      </c>
      <c r="S1786" s="375">
        <v>40</v>
      </c>
      <c r="T1786" s="392">
        <v>30</v>
      </c>
      <c r="U1786" s="391" t="s">
        <v>12633</v>
      </c>
      <c r="V1786" s="376">
        <v>112.67221449523871</v>
      </c>
      <c r="W1786" s="378">
        <v>114.30607840090752</v>
      </c>
      <c r="X1786" s="377">
        <v>56.955853551926879</v>
      </c>
      <c r="Y1786" s="387">
        <v>56.03</v>
      </c>
      <c r="Z1786" s="395" t="s">
        <v>7853</v>
      </c>
      <c r="AA1786" s="380">
        <v>24</v>
      </c>
      <c r="AB1786" s="379" t="s">
        <v>3630</v>
      </c>
      <c r="AC1786" s="380">
        <v>5</v>
      </c>
      <c r="AD1786" s="379" t="s">
        <v>3630</v>
      </c>
      <c r="AE1786" s="394">
        <v>0</v>
      </c>
      <c r="AF1786" s="396">
        <v>0</v>
      </c>
      <c r="AG1786" s="393">
        <v>0</v>
      </c>
      <c r="AH1786" s="397" t="s">
        <v>633</v>
      </c>
      <c r="AL1786" s="525" t="s">
        <v>17845</v>
      </c>
      <c r="AM1786" s="513" t="s">
        <v>83</v>
      </c>
      <c r="AN1786" s="508">
        <v>100</v>
      </c>
      <c r="AO1786" s="514">
        <v>1570</v>
      </c>
      <c r="AP1786" s="498">
        <v>1570</v>
      </c>
      <c r="AQ1786" s="515">
        <v>0</v>
      </c>
      <c r="AR1786" s="512" t="s">
        <v>17843</v>
      </c>
      <c r="BA1786" s="338" t="s">
        <v>12638</v>
      </c>
    </row>
    <row r="1787" spans="2:53" ht="16.5" customHeight="1">
      <c r="B1787" s="398" t="s">
        <v>12631</v>
      </c>
      <c r="C1787" s="381" t="s">
        <v>12632</v>
      </c>
      <c r="D1787" s="383">
        <v>1570</v>
      </c>
      <c r="E1787" s="382" t="s">
        <v>633</v>
      </c>
      <c r="F1787" s="369" t="s">
        <v>12633</v>
      </c>
      <c r="G1787" s="385" t="s">
        <v>12634</v>
      </c>
      <c r="H1787" s="386"/>
      <c r="I1787" s="384" t="s">
        <v>324</v>
      </c>
      <c r="J1787" s="367" t="s">
        <v>1001</v>
      </c>
      <c r="K1787" s="366" t="s">
        <v>83</v>
      </c>
      <c r="L1787" s="387">
        <v>7</v>
      </c>
      <c r="M1787" s="388" t="s">
        <v>12597</v>
      </c>
      <c r="N1787" s="389">
        <v>1000</v>
      </c>
      <c r="O1787" s="390" t="s">
        <v>1348</v>
      </c>
      <c r="P1787" s="373" t="s">
        <v>1348</v>
      </c>
      <c r="Q1787" s="372" t="s">
        <v>3638</v>
      </c>
      <c r="R1787" s="374">
        <v>20</v>
      </c>
      <c r="S1787" s="375">
        <v>30</v>
      </c>
      <c r="T1787" s="392">
        <v>30</v>
      </c>
      <c r="U1787" s="391" t="s">
        <v>12633</v>
      </c>
      <c r="V1787" s="376">
        <v>112.67160342248499</v>
      </c>
      <c r="W1787" s="378">
        <v>114.30558372296403</v>
      </c>
      <c r="X1787" s="377">
        <v>56.956406427275482</v>
      </c>
      <c r="Y1787" s="387" t="s">
        <v>633</v>
      </c>
      <c r="Z1787" s="395" t="s">
        <v>4557</v>
      </c>
      <c r="AA1787" s="380">
        <v>198</v>
      </c>
      <c r="AB1787" s="379" t="s">
        <v>3630</v>
      </c>
      <c r="AC1787" s="380">
        <v>10</v>
      </c>
      <c r="AD1787" s="379" t="s">
        <v>3630</v>
      </c>
      <c r="AE1787" s="394">
        <v>0</v>
      </c>
      <c r="AF1787" s="396">
        <v>0</v>
      </c>
      <c r="AG1787" s="393">
        <v>0</v>
      </c>
      <c r="AH1787" s="397" t="s">
        <v>633</v>
      </c>
      <c r="AL1787" s="525" t="s">
        <v>17846</v>
      </c>
      <c r="AM1787" s="513" t="s">
        <v>83</v>
      </c>
      <c r="AN1787" s="508">
        <v>100</v>
      </c>
      <c r="AO1787" s="514">
        <v>1570</v>
      </c>
      <c r="AP1787" s="498">
        <v>1570</v>
      </c>
      <c r="AQ1787" s="515">
        <v>0</v>
      </c>
      <c r="AR1787" s="512" t="s">
        <v>17847</v>
      </c>
      <c r="BA1787" s="338" t="s">
        <v>12644</v>
      </c>
    </row>
    <row r="1788" spans="2:53" ht="16.5" customHeight="1">
      <c r="B1788" s="398" t="s">
        <v>12639</v>
      </c>
      <c r="C1788" s="381" t="s">
        <v>12640</v>
      </c>
      <c r="D1788" s="383">
        <v>1570</v>
      </c>
      <c r="E1788" s="382" t="s">
        <v>633</v>
      </c>
      <c r="F1788" s="369" t="s">
        <v>12641</v>
      </c>
      <c r="G1788" s="385" t="s">
        <v>12642</v>
      </c>
      <c r="H1788" s="386"/>
      <c r="I1788" s="384" t="s">
        <v>342</v>
      </c>
      <c r="J1788" s="367" t="s">
        <v>161</v>
      </c>
      <c r="K1788" s="366" t="s">
        <v>83</v>
      </c>
      <c r="L1788" s="387">
        <v>8</v>
      </c>
      <c r="M1788" s="388" t="s">
        <v>12643</v>
      </c>
      <c r="N1788" s="389">
        <v>1000</v>
      </c>
      <c r="O1788" s="390" t="s">
        <v>1182</v>
      </c>
      <c r="P1788" s="373" t="s">
        <v>1182</v>
      </c>
      <c r="Q1788" s="372" t="s">
        <v>3814</v>
      </c>
      <c r="R1788" s="374">
        <v>25</v>
      </c>
      <c r="S1788" s="375">
        <v>30</v>
      </c>
      <c r="T1788" s="392">
        <v>20</v>
      </c>
      <c r="U1788" s="391" t="s">
        <v>12641</v>
      </c>
      <c r="V1788" s="376">
        <v>112.66214177978884</v>
      </c>
      <c r="W1788" s="378">
        <v>114.2979242979243</v>
      </c>
      <c r="X1788" s="377">
        <v>56.949966961143438</v>
      </c>
      <c r="Y1788" s="387" t="s">
        <v>633</v>
      </c>
      <c r="Z1788" s="395" t="s">
        <v>4557</v>
      </c>
      <c r="AA1788" s="380">
        <v>242.5</v>
      </c>
      <c r="AB1788" s="379" t="s">
        <v>3630</v>
      </c>
      <c r="AC1788" s="380">
        <v>3</v>
      </c>
      <c r="AD1788" s="379" t="s">
        <v>3630</v>
      </c>
      <c r="AE1788" s="394">
        <v>0</v>
      </c>
      <c r="AF1788" s="396">
        <v>21.309000000000001</v>
      </c>
      <c r="AG1788" s="393">
        <v>0</v>
      </c>
      <c r="AH1788" s="397" t="s">
        <v>11092</v>
      </c>
      <c r="AL1788" s="525" t="s">
        <v>17848</v>
      </c>
      <c r="AM1788" s="513" t="s">
        <v>83</v>
      </c>
      <c r="AN1788" s="508">
        <v>100</v>
      </c>
      <c r="AO1788" s="514">
        <v>1570</v>
      </c>
      <c r="AP1788" s="498">
        <v>1570</v>
      </c>
      <c r="AQ1788" s="515">
        <v>0</v>
      </c>
      <c r="AR1788" s="512" t="s">
        <v>17849</v>
      </c>
      <c r="BA1788" s="338" t="s">
        <v>12649</v>
      </c>
    </row>
    <row r="1789" spans="2:53" ht="16.5" customHeight="1">
      <c r="B1789" s="398" t="s">
        <v>12645</v>
      </c>
      <c r="C1789" s="381" t="s">
        <v>12646</v>
      </c>
      <c r="D1789" s="383">
        <v>1570</v>
      </c>
      <c r="E1789" s="382" t="s">
        <v>633</v>
      </c>
      <c r="F1789" s="369" t="s">
        <v>12647</v>
      </c>
      <c r="G1789" s="385" t="s">
        <v>12130</v>
      </c>
      <c r="H1789" s="386"/>
      <c r="I1789" s="384" t="s">
        <v>350</v>
      </c>
      <c r="J1789" s="367" t="s">
        <v>696</v>
      </c>
      <c r="K1789" s="366" t="s">
        <v>83</v>
      </c>
      <c r="L1789" s="387">
        <v>22</v>
      </c>
      <c r="M1789" s="388" t="s">
        <v>12648</v>
      </c>
      <c r="N1789" s="389">
        <v>1000</v>
      </c>
      <c r="O1789" s="390" t="s">
        <v>1348</v>
      </c>
      <c r="P1789" s="373" t="s">
        <v>1349</v>
      </c>
      <c r="Q1789" s="372" t="s">
        <v>3638</v>
      </c>
      <c r="R1789" s="374">
        <v>25</v>
      </c>
      <c r="S1789" s="375">
        <v>40</v>
      </c>
      <c r="T1789" s="392">
        <v>35</v>
      </c>
      <c r="U1789" s="391" t="s">
        <v>12647</v>
      </c>
      <c r="V1789" s="376">
        <v>112.63802835639349</v>
      </c>
      <c r="W1789" s="378">
        <v>114.27840390755662</v>
      </c>
      <c r="X1789" s="377">
        <v>56.93678386802496</v>
      </c>
      <c r="Y1789" s="387">
        <v>56.01</v>
      </c>
      <c r="Z1789" s="395" t="s">
        <v>3639</v>
      </c>
      <c r="AA1789" s="380">
        <v>100</v>
      </c>
      <c r="AB1789" s="379" t="s">
        <v>3630</v>
      </c>
      <c r="AC1789" s="380">
        <v>10</v>
      </c>
      <c r="AD1789" s="379" t="s">
        <v>3630</v>
      </c>
      <c r="AE1789" s="394">
        <v>0</v>
      </c>
      <c r="AF1789" s="396">
        <v>0</v>
      </c>
      <c r="AG1789" s="393">
        <v>0</v>
      </c>
      <c r="AH1789" s="397" t="s">
        <v>633</v>
      </c>
      <c r="AL1789" s="525" t="s">
        <v>17850</v>
      </c>
      <c r="AM1789" s="513" t="s">
        <v>83</v>
      </c>
      <c r="AN1789" s="508">
        <v>100</v>
      </c>
      <c r="AO1789" s="514">
        <v>1570</v>
      </c>
      <c r="AP1789" s="498">
        <v>1570</v>
      </c>
      <c r="AQ1789" s="515">
        <v>0</v>
      </c>
      <c r="AR1789" s="512" t="s">
        <v>17851</v>
      </c>
      <c r="BA1789" s="338" t="s">
        <v>12656</v>
      </c>
    </row>
    <row r="1790" spans="2:53" ht="16.5" customHeight="1">
      <c r="B1790" s="398" t="s">
        <v>12650</v>
      </c>
      <c r="C1790" s="381" t="s">
        <v>12651</v>
      </c>
      <c r="D1790" s="383">
        <v>1570</v>
      </c>
      <c r="E1790" s="382" t="s">
        <v>633</v>
      </c>
      <c r="F1790" s="369" t="s">
        <v>12652</v>
      </c>
      <c r="G1790" s="385" t="s">
        <v>12653</v>
      </c>
      <c r="H1790" s="386"/>
      <c r="I1790" s="384" t="s">
        <v>326</v>
      </c>
      <c r="J1790" s="367" t="s">
        <v>1056</v>
      </c>
      <c r="K1790" s="366" t="s">
        <v>83</v>
      </c>
      <c r="L1790" s="387">
        <v>20</v>
      </c>
      <c r="M1790" s="388" t="s">
        <v>12655</v>
      </c>
      <c r="N1790" s="389">
        <v>500</v>
      </c>
      <c r="O1790" s="390" t="s">
        <v>1348</v>
      </c>
      <c r="P1790" s="373" t="s">
        <v>1349</v>
      </c>
      <c r="Q1790" s="372" t="s">
        <v>3638</v>
      </c>
      <c r="R1790" s="374">
        <v>30</v>
      </c>
      <c r="S1790" s="375">
        <v>40</v>
      </c>
      <c r="T1790" s="392">
        <v>30</v>
      </c>
      <c r="U1790" s="391" t="s">
        <v>12652</v>
      </c>
      <c r="V1790" s="376">
        <v>112.6245449081394</v>
      </c>
      <c r="W1790" s="378">
        <v>114.26748873516047</v>
      </c>
      <c r="X1790" s="377">
        <v>56.933983178350061</v>
      </c>
      <c r="Y1790" s="387">
        <v>56</v>
      </c>
      <c r="Z1790" s="395" t="s">
        <v>7853</v>
      </c>
      <c r="AA1790" s="380">
        <v>24</v>
      </c>
      <c r="AB1790" s="379" t="s">
        <v>3630</v>
      </c>
      <c r="AC1790" s="380">
        <v>5</v>
      </c>
      <c r="AD1790" s="379" t="s">
        <v>3630</v>
      </c>
      <c r="AE1790" s="394">
        <v>0</v>
      </c>
      <c r="AF1790" s="396">
        <v>0</v>
      </c>
      <c r="AG1790" s="393">
        <v>0</v>
      </c>
      <c r="AH1790" s="397" t="s">
        <v>633</v>
      </c>
      <c r="AL1790" s="525" t="s">
        <v>17852</v>
      </c>
      <c r="AM1790" s="513" t="s">
        <v>83</v>
      </c>
      <c r="AN1790" s="508">
        <v>100</v>
      </c>
      <c r="AO1790" s="514">
        <v>1570</v>
      </c>
      <c r="AP1790" s="498">
        <v>1570</v>
      </c>
      <c r="AQ1790" s="515">
        <v>0</v>
      </c>
      <c r="AR1790" s="512" t="s">
        <v>17853</v>
      </c>
      <c r="BA1790" s="338" t="s">
        <v>12662</v>
      </c>
    </row>
    <row r="1791" spans="2:53" ht="16.5" customHeight="1">
      <c r="B1791" s="398" t="s">
        <v>12657</v>
      </c>
      <c r="C1791" s="381" t="s">
        <v>12658</v>
      </c>
      <c r="D1791" s="383">
        <v>1570</v>
      </c>
      <c r="E1791" s="382" t="s">
        <v>633</v>
      </c>
      <c r="F1791" s="369" t="s">
        <v>12659</v>
      </c>
      <c r="G1791" s="385" t="s">
        <v>12660</v>
      </c>
      <c r="H1791" s="386"/>
      <c r="I1791" s="384" t="s">
        <v>310</v>
      </c>
      <c r="J1791" s="367" t="s">
        <v>483</v>
      </c>
      <c r="K1791" s="366" t="s">
        <v>83</v>
      </c>
      <c r="L1791" s="387">
        <v>11</v>
      </c>
      <c r="M1791" s="388" t="s">
        <v>12661</v>
      </c>
      <c r="N1791" s="389">
        <v>500</v>
      </c>
      <c r="O1791" s="390" t="s">
        <v>1182</v>
      </c>
      <c r="P1791" s="373" t="s">
        <v>1182</v>
      </c>
      <c r="Q1791" s="372" t="s">
        <v>3638</v>
      </c>
      <c r="R1791" s="374">
        <v>20</v>
      </c>
      <c r="S1791" s="375">
        <v>30</v>
      </c>
      <c r="T1791" s="392">
        <v>30</v>
      </c>
      <c r="U1791" s="391" t="s">
        <v>12659</v>
      </c>
      <c r="V1791" s="376">
        <v>112.56201275690999</v>
      </c>
      <c r="W1791" s="378">
        <v>114.21686746987952</v>
      </c>
      <c r="X1791" s="377">
        <v>56.90055988660523</v>
      </c>
      <c r="Y1791" s="387" t="s">
        <v>633</v>
      </c>
      <c r="Z1791" s="395" t="s">
        <v>7853</v>
      </c>
      <c r="AA1791" s="380">
        <v>94</v>
      </c>
      <c r="AB1791" s="379" t="s">
        <v>3630</v>
      </c>
      <c r="AC1791" s="380">
        <v>1.5</v>
      </c>
      <c r="AD1791" s="379" t="s">
        <v>3630</v>
      </c>
      <c r="AE1791" s="394">
        <v>0</v>
      </c>
      <c r="AF1791" s="396">
        <v>10.629</v>
      </c>
      <c r="AG1791" s="393">
        <v>0</v>
      </c>
      <c r="AH1791" s="397" t="s">
        <v>11676</v>
      </c>
      <c r="AL1791" s="525" t="s">
        <v>17854</v>
      </c>
      <c r="AM1791" s="513" t="s">
        <v>83</v>
      </c>
      <c r="AN1791" s="508">
        <v>100</v>
      </c>
      <c r="AO1791" s="514">
        <v>1570</v>
      </c>
      <c r="AP1791" s="498">
        <v>1570</v>
      </c>
      <c r="AQ1791" s="515">
        <v>0</v>
      </c>
      <c r="AR1791" s="512" t="s">
        <v>17855</v>
      </c>
      <c r="BA1791" s="338" t="s">
        <v>12668</v>
      </c>
    </row>
    <row r="1792" spans="2:53" ht="16.5" customHeight="1">
      <c r="B1792" s="398" t="s">
        <v>12663</v>
      </c>
      <c r="C1792" s="381" t="s">
        <v>12664</v>
      </c>
      <c r="D1792" s="383">
        <v>1570</v>
      </c>
      <c r="E1792" s="382" t="s">
        <v>633</v>
      </c>
      <c r="F1792" s="369" t="s">
        <v>12665</v>
      </c>
      <c r="G1792" s="385" t="s">
        <v>12666</v>
      </c>
      <c r="H1792" s="386"/>
      <c r="I1792" s="384" t="s">
        <v>1138</v>
      </c>
      <c r="J1792" s="367" t="s">
        <v>988</v>
      </c>
      <c r="K1792" s="366" t="s">
        <v>83</v>
      </c>
      <c r="L1792" s="387">
        <v>8</v>
      </c>
      <c r="M1792" s="388" t="s">
        <v>12667</v>
      </c>
      <c r="N1792" s="389">
        <v>1000</v>
      </c>
      <c r="O1792" s="390" t="s">
        <v>1182</v>
      </c>
      <c r="P1792" s="373" t="s">
        <v>1182</v>
      </c>
      <c r="Q1792" s="372" t="s">
        <v>3638</v>
      </c>
      <c r="R1792" s="374">
        <v>25</v>
      </c>
      <c r="S1792" s="375">
        <v>35</v>
      </c>
      <c r="T1792" s="392">
        <v>30</v>
      </c>
      <c r="U1792" s="391" t="s">
        <v>12665</v>
      </c>
      <c r="V1792" s="376">
        <v>112.54901960784314</v>
      </c>
      <c r="W1792" s="378">
        <v>114.2063492063492</v>
      </c>
      <c r="X1792" s="377">
        <v>56.89731559290383</v>
      </c>
      <c r="Y1792" s="387" t="s">
        <v>633</v>
      </c>
      <c r="Z1792" s="395" t="s">
        <v>4557</v>
      </c>
      <c r="AA1792" s="380">
        <v>98</v>
      </c>
      <c r="AB1792" s="379" t="s">
        <v>3630</v>
      </c>
      <c r="AC1792" s="380">
        <v>0</v>
      </c>
      <c r="AD1792" s="379" t="s">
        <v>3630</v>
      </c>
      <c r="AE1792" s="394">
        <v>0</v>
      </c>
      <c r="AF1792" s="396">
        <v>0</v>
      </c>
      <c r="AG1792" s="393">
        <v>0</v>
      </c>
      <c r="AH1792" s="397" t="s">
        <v>633</v>
      </c>
      <c r="AL1792" s="525" t="s">
        <v>17856</v>
      </c>
      <c r="AM1792" s="513" t="s">
        <v>83</v>
      </c>
      <c r="AN1792" s="508">
        <v>100</v>
      </c>
      <c r="AO1792" s="514">
        <v>1570</v>
      </c>
      <c r="AP1792" s="498">
        <v>1570</v>
      </c>
      <c r="AQ1792" s="515">
        <v>0</v>
      </c>
      <c r="AR1792" s="512" t="s">
        <v>17857</v>
      </c>
      <c r="BA1792" s="338" t="s">
        <v>12673</v>
      </c>
    </row>
    <row r="1793" spans="2:53" ht="16.5" customHeight="1">
      <c r="B1793" s="398" t="s">
        <v>12669</v>
      </c>
      <c r="C1793" s="381" t="s">
        <v>12670</v>
      </c>
      <c r="D1793" s="383">
        <v>1570</v>
      </c>
      <c r="E1793" s="382" t="s">
        <v>633</v>
      </c>
      <c r="F1793" s="369" t="s">
        <v>12671</v>
      </c>
      <c r="G1793" s="385" t="s">
        <v>12167</v>
      </c>
      <c r="H1793" s="386"/>
      <c r="I1793" s="384" t="s">
        <v>327</v>
      </c>
      <c r="J1793" s="367" t="s">
        <v>1026</v>
      </c>
      <c r="K1793" s="366" t="s">
        <v>83</v>
      </c>
      <c r="L1793" s="387">
        <v>12</v>
      </c>
      <c r="M1793" s="388" t="s">
        <v>12672</v>
      </c>
      <c r="N1793" s="389">
        <v>800</v>
      </c>
      <c r="O1793" s="390" t="s">
        <v>1350</v>
      </c>
      <c r="P1793" s="373" t="s">
        <v>1350</v>
      </c>
      <c r="Q1793" s="372" t="s">
        <v>3638</v>
      </c>
      <c r="R1793" s="374">
        <v>30</v>
      </c>
      <c r="S1793" s="375">
        <v>40</v>
      </c>
      <c r="T1793" s="392">
        <v>30</v>
      </c>
      <c r="U1793" s="391" t="s">
        <v>12671</v>
      </c>
      <c r="V1793" s="376">
        <v>112.54084126159211</v>
      </c>
      <c r="W1793" s="378">
        <v>114.19972864033646</v>
      </c>
      <c r="X1793" s="377">
        <v>56.894715049035703</v>
      </c>
      <c r="Y1793" s="387" t="s">
        <v>633</v>
      </c>
      <c r="Z1793" s="395" t="s">
        <v>4557</v>
      </c>
      <c r="AA1793" s="380">
        <v>190</v>
      </c>
      <c r="AB1793" s="379" t="s">
        <v>3630</v>
      </c>
      <c r="AC1793" s="380">
        <v>10</v>
      </c>
      <c r="AD1793" s="379" t="s">
        <v>3630</v>
      </c>
      <c r="AE1793" s="394">
        <v>0</v>
      </c>
      <c r="AF1793" s="396">
        <v>0</v>
      </c>
      <c r="AG1793" s="393">
        <v>0</v>
      </c>
      <c r="AH1793" s="397" t="s">
        <v>633</v>
      </c>
      <c r="AL1793" s="525" t="s">
        <v>17858</v>
      </c>
      <c r="AM1793" s="513" t="s">
        <v>83</v>
      </c>
      <c r="AN1793" s="508">
        <v>100</v>
      </c>
      <c r="AO1793" s="514">
        <v>1570</v>
      </c>
      <c r="AP1793" s="498">
        <v>1570</v>
      </c>
      <c r="AQ1793" s="515">
        <v>0</v>
      </c>
      <c r="AR1793" s="512" t="s">
        <v>17859</v>
      </c>
      <c r="BA1793" s="338" t="s">
        <v>12679</v>
      </c>
    </row>
    <row r="1794" spans="2:53" ht="16.5" customHeight="1">
      <c r="B1794" s="398" t="s">
        <v>12674</v>
      </c>
      <c r="C1794" s="381" t="s">
        <v>12675</v>
      </c>
      <c r="D1794" s="383">
        <v>1570</v>
      </c>
      <c r="E1794" s="382" t="s">
        <v>633</v>
      </c>
      <c r="F1794" s="369" t="s">
        <v>12676</v>
      </c>
      <c r="G1794" s="385" t="s">
        <v>12677</v>
      </c>
      <c r="H1794" s="386"/>
      <c r="I1794" s="384" t="s">
        <v>1247</v>
      </c>
      <c r="J1794" s="367" t="s">
        <v>365</v>
      </c>
      <c r="K1794" s="366" t="s">
        <v>83</v>
      </c>
      <c r="L1794" s="387">
        <v>46</v>
      </c>
      <c r="M1794" s="388" t="s">
        <v>12678</v>
      </c>
      <c r="N1794" s="389">
        <v>100</v>
      </c>
      <c r="O1794" s="390" t="s">
        <v>1182</v>
      </c>
      <c r="P1794" s="373" t="s">
        <v>1182</v>
      </c>
      <c r="Q1794" s="372" t="s">
        <v>3814</v>
      </c>
      <c r="R1794" s="374">
        <v>25</v>
      </c>
      <c r="S1794" s="375">
        <v>40</v>
      </c>
      <c r="T1794" s="392">
        <v>15</v>
      </c>
      <c r="U1794" s="391" t="s">
        <v>12676</v>
      </c>
      <c r="V1794" s="376">
        <v>112.51653853030574</v>
      </c>
      <c r="W1794" s="378">
        <v>114.1800550007237</v>
      </c>
      <c r="X1794" s="377">
        <v>56.881703234485265</v>
      </c>
      <c r="Y1794" s="387" t="s">
        <v>633</v>
      </c>
      <c r="Z1794" s="395" t="s">
        <v>4557</v>
      </c>
      <c r="AA1794" s="380">
        <v>19.600000000000001</v>
      </c>
      <c r="AB1794" s="379" t="s">
        <v>3630</v>
      </c>
      <c r="AC1794" s="380">
        <v>0</v>
      </c>
      <c r="AD1794" s="379" t="s">
        <v>3630</v>
      </c>
      <c r="AE1794" s="394">
        <v>0</v>
      </c>
      <c r="AF1794" s="396">
        <v>1.593</v>
      </c>
      <c r="AG1794" s="393">
        <v>0</v>
      </c>
      <c r="AH1794" s="397" t="s">
        <v>10548</v>
      </c>
      <c r="AL1794" s="525" t="s">
        <v>17860</v>
      </c>
      <c r="AM1794" s="513" t="s">
        <v>83</v>
      </c>
      <c r="AN1794" s="508">
        <v>100</v>
      </c>
      <c r="AO1794" s="514">
        <v>1570</v>
      </c>
      <c r="AP1794" s="498">
        <v>1570</v>
      </c>
      <c r="AQ1794" s="515">
        <v>0</v>
      </c>
      <c r="AR1794" s="512" t="s">
        <v>17861</v>
      </c>
      <c r="BA1794" s="338" t="s">
        <v>12685</v>
      </c>
    </row>
    <row r="1795" spans="2:53" ht="16.5" customHeight="1">
      <c r="B1795" s="398" t="s">
        <v>12680</v>
      </c>
      <c r="C1795" s="381" t="s">
        <v>12681</v>
      </c>
      <c r="D1795" s="383">
        <v>1570</v>
      </c>
      <c r="E1795" s="382" t="s">
        <v>633</v>
      </c>
      <c r="F1795" s="369" t="s">
        <v>12682</v>
      </c>
      <c r="G1795" s="385" t="s">
        <v>12683</v>
      </c>
      <c r="H1795" s="386"/>
      <c r="I1795" s="384" t="s">
        <v>326</v>
      </c>
      <c r="J1795" s="367" t="s">
        <v>181</v>
      </c>
      <c r="K1795" s="366" t="s">
        <v>83</v>
      </c>
      <c r="L1795" s="387">
        <v>6</v>
      </c>
      <c r="M1795" s="388" t="s">
        <v>12684</v>
      </c>
      <c r="N1795" s="389">
        <v>500</v>
      </c>
      <c r="O1795" s="390" t="s">
        <v>1348</v>
      </c>
      <c r="P1795" s="373" t="s">
        <v>1349</v>
      </c>
      <c r="Q1795" s="372" t="s">
        <v>3638</v>
      </c>
      <c r="R1795" s="374">
        <v>30</v>
      </c>
      <c r="S1795" s="375">
        <v>40</v>
      </c>
      <c r="T1795" s="392">
        <v>30</v>
      </c>
      <c r="U1795" s="391" t="s">
        <v>12682</v>
      </c>
      <c r="V1795" s="376">
        <v>112.50797248201646</v>
      </c>
      <c r="W1795" s="378">
        <v>114.17312058067999</v>
      </c>
      <c r="X1795" s="377">
        <v>56.874453468651787</v>
      </c>
      <c r="Y1795" s="387">
        <v>55.93</v>
      </c>
      <c r="Z1795" s="395" t="s">
        <v>7853</v>
      </c>
      <c r="AA1795" s="380">
        <v>24</v>
      </c>
      <c r="AB1795" s="379" t="s">
        <v>3630</v>
      </c>
      <c r="AC1795" s="380">
        <v>5</v>
      </c>
      <c r="AD1795" s="379" t="s">
        <v>3630</v>
      </c>
      <c r="AE1795" s="394">
        <v>0</v>
      </c>
      <c r="AF1795" s="396">
        <v>0</v>
      </c>
      <c r="AG1795" s="393">
        <v>0</v>
      </c>
      <c r="AH1795" s="397" t="s">
        <v>633</v>
      </c>
      <c r="AL1795" s="525" t="s">
        <v>17862</v>
      </c>
      <c r="AM1795" s="513" t="s">
        <v>84</v>
      </c>
      <c r="AN1795" s="508">
        <v>100</v>
      </c>
      <c r="AO1795" s="514">
        <v>1570</v>
      </c>
      <c r="AP1795" s="498">
        <v>1051</v>
      </c>
      <c r="AQ1795" s="515">
        <v>519</v>
      </c>
      <c r="AR1795" s="512" t="s">
        <v>17863</v>
      </c>
      <c r="BA1795" s="338" t="s">
        <v>12692</v>
      </c>
    </row>
    <row r="1796" spans="2:53" ht="16.5" customHeight="1">
      <c r="B1796" s="398" t="s">
        <v>12686</v>
      </c>
      <c r="C1796" s="381" t="s">
        <v>12687</v>
      </c>
      <c r="D1796" s="383">
        <v>1570</v>
      </c>
      <c r="E1796" s="382" t="s">
        <v>12688</v>
      </c>
      <c r="F1796" s="369" t="s">
        <v>12689</v>
      </c>
      <c r="G1796" s="385" t="s">
        <v>12690</v>
      </c>
      <c r="H1796" s="386"/>
      <c r="I1796" s="384" t="s">
        <v>310</v>
      </c>
      <c r="J1796" s="367" t="s">
        <v>929</v>
      </c>
      <c r="K1796" s="366" t="s">
        <v>84</v>
      </c>
      <c r="L1796" s="387">
        <v>5</v>
      </c>
      <c r="M1796" s="388" t="s">
        <v>12691</v>
      </c>
      <c r="N1796" s="389">
        <v>500</v>
      </c>
      <c r="O1796" s="390" t="s">
        <v>1182</v>
      </c>
      <c r="P1796" s="373" t="s">
        <v>1182</v>
      </c>
      <c r="Q1796" s="372" t="s">
        <v>3638</v>
      </c>
      <c r="R1796" s="374">
        <v>30</v>
      </c>
      <c r="S1796" s="375">
        <v>20</v>
      </c>
      <c r="T1796" s="392">
        <v>20</v>
      </c>
      <c r="U1796" s="391" t="s">
        <v>12689</v>
      </c>
      <c r="V1796" s="376">
        <v>112.50201450443191</v>
      </c>
      <c r="W1796" s="378">
        <v>114.16829745596868</v>
      </c>
      <c r="X1796" s="377">
        <v>57.259844019799701</v>
      </c>
      <c r="Y1796" s="387" t="s">
        <v>633</v>
      </c>
      <c r="Z1796" s="395" t="s">
        <v>7853</v>
      </c>
      <c r="AA1796" s="380">
        <v>141</v>
      </c>
      <c r="AB1796" s="379" t="s">
        <v>3630</v>
      </c>
      <c r="AC1796" s="380">
        <v>1.5</v>
      </c>
      <c r="AD1796" s="379" t="s">
        <v>3630</v>
      </c>
      <c r="AE1796" s="394">
        <v>0</v>
      </c>
      <c r="AF1796" s="396">
        <v>10.613</v>
      </c>
      <c r="AG1796" s="393">
        <v>0</v>
      </c>
      <c r="AH1796" s="397" t="s">
        <v>12089</v>
      </c>
      <c r="AL1796" s="525" t="s">
        <v>17864</v>
      </c>
      <c r="AM1796" s="513" t="s">
        <v>83</v>
      </c>
      <c r="AN1796" s="508">
        <v>100</v>
      </c>
      <c r="AO1796" s="514">
        <v>1570</v>
      </c>
      <c r="AP1796" s="498">
        <v>1570</v>
      </c>
      <c r="AQ1796" s="515">
        <v>0</v>
      </c>
      <c r="AR1796" s="512" t="s">
        <v>17865</v>
      </c>
      <c r="BA1796" s="338" t="s">
        <v>12698</v>
      </c>
    </row>
    <row r="1797" spans="2:53" ht="16.5" customHeight="1">
      <c r="B1797" s="398" t="s">
        <v>12693</v>
      </c>
      <c r="C1797" s="381" t="s">
        <v>12694</v>
      </c>
      <c r="D1797" s="383">
        <v>1570</v>
      </c>
      <c r="E1797" s="382" t="s">
        <v>633</v>
      </c>
      <c r="F1797" s="369" t="s">
        <v>12695</v>
      </c>
      <c r="G1797" s="385" t="s">
        <v>12256</v>
      </c>
      <c r="H1797" s="386"/>
      <c r="I1797" s="384" t="s">
        <v>1282</v>
      </c>
      <c r="J1797" s="367" t="s">
        <v>1237</v>
      </c>
      <c r="K1797" s="366" t="s">
        <v>83</v>
      </c>
      <c r="L1797" s="387">
        <v>10</v>
      </c>
      <c r="M1797" s="388" t="s">
        <v>12697</v>
      </c>
      <c r="N1797" s="389">
        <v>1000</v>
      </c>
      <c r="O1797" s="390" t="s">
        <v>1348</v>
      </c>
      <c r="P1797" s="373" t="s">
        <v>1349</v>
      </c>
      <c r="Q1797" s="372" t="s">
        <v>3814</v>
      </c>
      <c r="R1797" s="374">
        <v>25</v>
      </c>
      <c r="S1797" s="375">
        <v>38</v>
      </c>
      <c r="T1797" s="392">
        <v>25</v>
      </c>
      <c r="U1797" s="391" t="s">
        <v>12695</v>
      </c>
      <c r="V1797" s="376">
        <v>112.47796894670583</v>
      </c>
      <c r="W1797" s="378">
        <v>114.14883200447615</v>
      </c>
      <c r="X1797" s="377">
        <v>56.861599524409023</v>
      </c>
      <c r="Y1797" s="387">
        <v>56.949999999999996</v>
      </c>
      <c r="Z1797" s="395" t="s">
        <v>4557</v>
      </c>
      <c r="AA1797" s="380">
        <v>118.75</v>
      </c>
      <c r="AB1797" s="379" t="s">
        <v>3630</v>
      </c>
      <c r="AC1797" s="380">
        <v>10</v>
      </c>
      <c r="AD1797" s="379" t="s">
        <v>3630</v>
      </c>
      <c r="AE1797" s="394">
        <v>0</v>
      </c>
      <c r="AF1797" s="396">
        <v>0</v>
      </c>
      <c r="AG1797" s="393">
        <v>0</v>
      </c>
      <c r="AH1797" s="397" t="s">
        <v>633</v>
      </c>
      <c r="AL1797" s="525" t="s">
        <v>17866</v>
      </c>
      <c r="AM1797" s="513" t="s">
        <v>83</v>
      </c>
      <c r="AN1797" s="508">
        <v>100</v>
      </c>
      <c r="AO1797" s="514">
        <v>1570</v>
      </c>
      <c r="AP1797" s="498">
        <v>1570</v>
      </c>
      <c r="AQ1797" s="515">
        <v>0</v>
      </c>
      <c r="AR1797" s="512" t="s">
        <v>17865</v>
      </c>
      <c r="BA1797" s="338" t="s">
        <v>12700</v>
      </c>
    </row>
    <row r="1798" spans="2:53" ht="16.5" customHeight="1">
      <c r="B1798" s="398" t="s">
        <v>12693</v>
      </c>
      <c r="C1798" s="381" t="s">
        <v>12694</v>
      </c>
      <c r="D1798" s="383">
        <v>1570</v>
      </c>
      <c r="E1798" s="382" t="s">
        <v>633</v>
      </c>
      <c r="F1798" s="369" t="s">
        <v>12695</v>
      </c>
      <c r="G1798" s="385" t="s">
        <v>12256</v>
      </c>
      <c r="H1798" s="386"/>
      <c r="I1798" s="384" t="s">
        <v>326</v>
      </c>
      <c r="J1798" s="367" t="s">
        <v>648</v>
      </c>
      <c r="K1798" s="366" t="s">
        <v>83</v>
      </c>
      <c r="L1798" s="387">
        <v>5</v>
      </c>
      <c r="M1798" s="388" t="s">
        <v>12699</v>
      </c>
      <c r="N1798" s="389">
        <v>500</v>
      </c>
      <c r="O1798" s="390" t="s">
        <v>1348</v>
      </c>
      <c r="P1798" s="373" t="s">
        <v>1349</v>
      </c>
      <c r="Q1798" s="372" t="s">
        <v>3638</v>
      </c>
      <c r="R1798" s="374">
        <v>30</v>
      </c>
      <c r="S1798" s="375">
        <v>40</v>
      </c>
      <c r="T1798" s="392">
        <v>30</v>
      </c>
      <c r="U1798" s="391" t="s">
        <v>12695</v>
      </c>
      <c r="V1798" s="376">
        <v>112.47581457136185</v>
      </c>
      <c r="W1798" s="378">
        <v>114.14708798634055</v>
      </c>
      <c r="X1798" s="377">
        <v>56.863548721148803</v>
      </c>
      <c r="Y1798" s="387">
        <v>55.91</v>
      </c>
      <c r="Z1798" s="395" t="s">
        <v>7853</v>
      </c>
      <c r="AA1798" s="380">
        <v>24</v>
      </c>
      <c r="AB1798" s="379" t="s">
        <v>3630</v>
      </c>
      <c r="AC1798" s="380">
        <v>5</v>
      </c>
      <c r="AD1798" s="379" t="s">
        <v>3630</v>
      </c>
      <c r="AE1798" s="394">
        <v>0</v>
      </c>
      <c r="AF1798" s="396">
        <v>0</v>
      </c>
      <c r="AG1798" s="393">
        <v>0</v>
      </c>
      <c r="AH1798" s="397" t="s">
        <v>633</v>
      </c>
      <c r="AL1798" s="525" t="s">
        <v>17867</v>
      </c>
      <c r="AM1798" s="513" t="s">
        <v>84</v>
      </c>
      <c r="AN1798" s="508">
        <v>100</v>
      </c>
      <c r="AO1798" s="514">
        <v>1570</v>
      </c>
      <c r="AP1798" s="498">
        <v>1058</v>
      </c>
      <c r="AQ1798" s="515">
        <v>512</v>
      </c>
      <c r="AR1798" s="512" t="s">
        <v>17868</v>
      </c>
      <c r="BA1798" s="338" t="s">
        <v>12706</v>
      </c>
    </row>
    <row r="1799" spans="2:53" ht="16.5" customHeight="1">
      <c r="B1799" s="398" t="s">
        <v>12701</v>
      </c>
      <c r="C1799" s="381" t="s">
        <v>12702</v>
      </c>
      <c r="D1799" s="383">
        <v>1570</v>
      </c>
      <c r="E1799" s="382" t="s">
        <v>12703</v>
      </c>
      <c r="F1799" s="369" t="s">
        <v>12704</v>
      </c>
      <c r="G1799" s="385" t="s">
        <v>12703</v>
      </c>
      <c r="H1799" s="386"/>
      <c r="I1799" s="384" t="s">
        <v>327</v>
      </c>
      <c r="J1799" s="367" t="s">
        <v>103</v>
      </c>
      <c r="K1799" s="366" t="s">
        <v>84</v>
      </c>
      <c r="L1799" s="387">
        <v>15</v>
      </c>
      <c r="M1799" s="388" t="s">
        <v>12705</v>
      </c>
      <c r="N1799" s="389">
        <v>800</v>
      </c>
      <c r="O1799" s="390" t="s">
        <v>1350</v>
      </c>
      <c r="P1799" s="373" t="s">
        <v>1350</v>
      </c>
      <c r="Q1799" s="372" t="s">
        <v>3638</v>
      </c>
      <c r="R1799" s="374">
        <v>40</v>
      </c>
      <c r="S1799" s="375">
        <v>30</v>
      </c>
      <c r="T1799" s="392">
        <v>30</v>
      </c>
      <c r="U1799" s="391" t="s">
        <v>12704</v>
      </c>
      <c r="V1799" s="376">
        <v>112.20738414235034</v>
      </c>
      <c r="W1799" s="378">
        <v>113.86595731090506</v>
      </c>
      <c r="X1799" s="377">
        <v>57.118329273372296</v>
      </c>
      <c r="Y1799" s="387" t="s">
        <v>633</v>
      </c>
      <c r="Z1799" s="395" t="s">
        <v>4557</v>
      </c>
      <c r="AA1799" s="380">
        <v>190</v>
      </c>
      <c r="AB1799" s="379" t="s">
        <v>3630</v>
      </c>
      <c r="AC1799" s="380">
        <v>10</v>
      </c>
      <c r="AD1799" s="379" t="s">
        <v>3630</v>
      </c>
      <c r="AE1799" s="394">
        <v>0</v>
      </c>
      <c r="AF1799" s="396">
        <v>0</v>
      </c>
      <c r="AG1799" s="393">
        <v>0</v>
      </c>
      <c r="AH1799" s="397" t="s">
        <v>633</v>
      </c>
      <c r="AL1799" s="525" t="s">
        <v>17869</v>
      </c>
      <c r="AM1799" s="513" t="s">
        <v>83</v>
      </c>
      <c r="AN1799" s="508">
        <v>100</v>
      </c>
      <c r="AO1799" s="514">
        <v>1570</v>
      </c>
      <c r="AP1799" s="498">
        <v>1570</v>
      </c>
      <c r="AQ1799" s="515">
        <v>0</v>
      </c>
      <c r="AR1799" s="512" t="s">
        <v>17870</v>
      </c>
      <c r="BA1799" s="338" t="s">
        <v>12712</v>
      </c>
    </row>
    <row r="1800" spans="2:53" ht="16.5" customHeight="1">
      <c r="B1800" s="398" t="s">
        <v>12707</v>
      </c>
      <c r="C1800" s="381" t="s">
        <v>12708</v>
      </c>
      <c r="D1800" s="383">
        <v>1570</v>
      </c>
      <c r="E1800" s="382" t="s">
        <v>633</v>
      </c>
      <c r="F1800" s="369" t="s">
        <v>12709</v>
      </c>
      <c r="G1800" s="385" t="s">
        <v>12710</v>
      </c>
      <c r="H1800" s="386"/>
      <c r="I1800" s="384" t="s">
        <v>332</v>
      </c>
      <c r="J1800" s="367" t="s">
        <v>1080</v>
      </c>
      <c r="K1800" s="366" t="s">
        <v>83</v>
      </c>
      <c r="L1800" s="387">
        <v>6</v>
      </c>
      <c r="M1800" s="388" t="s">
        <v>12711</v>
      </c>
      <c r="N1800" s="389">
        <v>300</v>
      </c>
      <c r="O1800" s="390" t="s">
        <v>1348</v>
      </c>
      <c r="P1800" s="373" t="s">
        <v>1348</v>
      </c>
      <c r="Q1800" s="372" t="s">
        <v>3638</v>
      </c>
      <c r="R1800" s="374">
        <v>25</v>
      </c>
      <c r="S1800" s="375">
        <v>45</v>
      </c>
      <c r="T1800" s="392">
        <v>30</v>
      </c>
      <c r="U1800" s="391" t="s">
        <v>12709</v>
      </c>
      <c r="V1800" s="376">
        <v>112.44381498538633</v>
      </c>
      <c r="W1800" s="378">
        <v>114.12118355959845</v>
      </c>
      <c r="X1800" s="377">
        <v>56.847500727507608</v>
      </c>
      <c r="Y1800" s="387" t="s">
        <v>633</v>
      </c>
      <c r="Z1800" s="395" t="s">
        <v>4557</v>
      </c>
      <c r="AA1800" s="380">
        <v>-2</v>
      </c>
      <c r="AB1800" s="379" t="s">
        <v>3630</v>
      </c>
      <c r="AC1800" s="380">
        <v>0</v>
      </c>
      <c r="AD1800" s="379" t="s">
        <v>3630</v>
      </c>
      <c r="AE1800" s="394">
        <v>0</v>
      </c>
      <c r="AF1800" s="396">
        <v>0</v>
      </c>
      <c r="AG1800" s="393">
        <v>0</v>
      </c>
      <c r="AH1800" s="397" t="s">
        <v>633</v>
      </c>
      <c r="AL1800" s="525" t="s">
        <v>17871</v>
      </c>
      <c r="AM1800" s="513" t="s">
        <v>84</v>
      </c>
      <c r="AN1800" s="508">
        <v>100</v>
      </c>
      <c r="AO1800" s="514">
        <v>1570</v>
      </c>
      <c r="AP1800" s="498">
        <v>1055</v>
      </c>
      <c r="AQ1800" s="515">
        <v>515</v>
      </c>
      <c r="AR1800" s="512" t="s">
        <v>17872</v>
      </c>
      <c r="BA1800" s="338" t="s">
        <v>12716</v>
      </c>
    </row>
    <row r="1801" spans="2:53" ht="16.5" customHeight="1">
      <c r="B1801" s="398" t="s">
        <v>12707</v>
      </c>
      <c r="C1801" s="381" t="s">
        <v>12708</v>
      </c>
      <c r="D1801" s="383">
        <v>1570</v>
      </c>
      <c r="E1801" s="382" t="s">
        <v>12623</v>
      </c>
      <c r="F1801" s="369" t="s">
        <v>12713</v>
      </c>
      <c r="G1801" s="385" t="s">
        <v>12714</v>
      </c>
      <c r="H1801" s="386"/>
      <c r="I1801" s="384" t="s">
        <v>326</v>
      </c>
      <c r="J1801" s="367" t="s">
        <v>174</v>
      </c>
      <c r="K1801" s="366" t="s">
        <v>84</v>
      </c>
      <c r="L1801" s="387">
        <v>9</v>
      </c>
      <c r="M1801" s="388" t="s">
        <v>12715</v>
      </c>
      <c r="N1801" s="389">
        <v>500</v>
      </c>
      <c r="O1801" s="390" t="s">
        <v>1348</v>
      </c>
      <c r="P1801" s="373" t="s">
        <v>1349</v>
      </c>
      <c r="Q1801" s="372" t="s">
        <v>3638</v>
      </c>
      <c r="R1801" s="374">
        <v>40</v>
      </c>
      <c r="S1801" s="375">
        <v>30</v>
      </c>
      <c r="T1801" s="392">
        <v>30</v>
      </c>
      <c r="U1801" s="391" t="s">
        <v>12713</v>
      </c>
      <c r="V1801" s="376">
        <v>111.97338010309923</v>
      </c>
      <c r="W1801" s="378">
        <v>113.50189471416239</v>
      </c>
      <c r="X1801" s="377">
        <v>57.002362591369199</v>
      </c>
      <c r="Y1801" s="387">
        <v>56.6</v>
      </c>
      <c r="Z1801" s="395" t="s">
        <v>7853</v>
      </c>
      <c r="AA1801" s="380">
        <v>24</v>
      </c>
      <c r="AB1801" s="379" t="s">
        <v>3630</v>
      </c>
      <c r="AC1801" s="380">
        <v>5</v>
      </c>
      <c r="AD1801" s="379" t="s">
        <v>3630</v>
      </c>
      <c r="AE1801" s="394">
        <v>0</v>
      </c>
      <c r="AF1801" s="396">
        <v>0</v>
      </c>
      <c r="AG1801" s="393">
        <v>0</v>
      </c>
      <c r="AH1801" s="397" t="s">
        <v>633</v>
      </c>
      <c r="AL1801" s="525" t="s">
        <v>17873</v>
      </c>
      <c r="AM1801" s="513" t="s">
        <v>83</v>
      </c>
      <c r="AN1801" s="508">
        <v>100</v>
      </c>
      <c r="AO1801" s="514">
        <v>1570</v>
      </c>
      <c r="AP1801" s="498">
        <v>1570</v>
      </c>
      <c r="AQ1801" s="515">
        <v>0</v>
      </c>
      <c r="AR1801" s="512" t="s">
        <v>17874</v>
      </c>
      <c r="BA1801" s="338" t="s">
        <v>12722</v>
      </c>
    </row>
    <row r="1802" spans="2:53" ht="16.5" customHeight="1">
      <c r="B1802" s="398" t="s">
        <v>12717</v>
      </c>
      <c r="C1802" s="381" t="s">
        <v>12718</v>
      </c>
      <c r="D1802" s="383">
        <v>1570</v>
      </c>
      <c r="E1802" s="382" t="s">
        <v>633</v>
      </c>
      <c r="F1802" s="369" t="s">
        <v>12719</v>
      </c>
      <c r="G1802" s="385" t="s">
        <v>12720</v>
      </c>
      <c r="H1802" s="386"/>
      <c r="I1802" s="384" t="s">
        <v>332</v>
      </c>
      <c r="J1802" s="367" t="s">
        <v>1054</v>
      </c>
      <c r="K1802" s="366" t="s">
        <v>83</v>
      </c>
      <c r="L1802" s="387">
        <v>6</v>
      </c>
      <c r="M1802" s="388" t="s">
        <v>12721</v>
      </c>
      <c r="N1802" s="389">
        <v>300</v>
      </c>
      <c r="O1802" s="390" t="s">
        <v>1348</v>
      </c>
      <c r="P1802" s="373" t="s">
        <v>1348</v>
      </c>
      <c r="Q1802" s="372" t="s">
        <v>3638</v>
      </c>
      <c r="R1802" s="374">
        <v>25</v>
      </c>
      <c r="S1802" s="375">
        <v>45</v>
      </c>
      <c r="T1802" s="392">
        <v>30</v>
      </c>
      <c r="U1802" s="391" t="s">
        <v>12719</v>
      </c>
      <c r="V1802" s="376">
        <v>112.41800957164304</v>
      </c>
      <c r="W1802" s="378">
        <v>114.10029346275864</v>
      </c>
      <c r="X1802" s="377">
        <v>56.835848482799157</v>
      </c>
      <c r="Y1802" s="387" t="s">
        <v>633</v>
      </c>
      <c r="Z1802" s="395" t="s">
        <v>4557</v>
      </c>
      <c r="AA1802" s="380">
        <v>-2</v>
      </c>
      <c r="AB1802" s="379" t="s">
        <v>3630</v>
      </c>
      <c r="AC1802" s="380">
        <v>0</v>
      </c>
      <c r="AD1802" s="379" t="s">
        <v>3630</v>
      </c>
      <c r="AE1802" s="394">
        <v>0</v>
      </c>
      <c r="AF1802" s="396">
        <v>5.1150000000000002</v>
      </c>
      <c r="AG1802" s="393">
        <v>0</v>
      </c>
      <c r="AH1802" s="397" t="s">
        <v>9172</v>
      </c>
      <c r="AL1802" s="525" t="s">
        <v>17875</v>
      </c>
      <c r="AM1802" s="513" t="s">
        <v>84</v>
      </c>
      <c r="AN1802" s="508">
        <v>100</v>
      </c>
      <c r="AO1802" s="514">
        <v>1570</v>
      </c>
      <c r="AP1802" s="498">
        <v>1054</v>
      </c>
      <c r="AQ1802" s="515">
        <v>516</v>
      </c>
      <c r="AR1802" s="512" t="s">
        <v>17876</v>
      </c>
      <c r="BA1802" s="338" t="s">
        <v>12726</v>
      </c>
    </row>
    <row r="1803" spans="2:53" ht="16.5" customHeight="1">
      <c r="B1803" s="398" t="s">
        <v>12717</v>
      </c>
      <c r="C1803" s="381" t="s">
        <v>12718</v>
      </c>
      <c r="D1803" s="383">
        <v>1570</v>
      </c>
      <c r="E1803" s="382" t="s">
        <v>12720</v>
      </c>
      <c r="F1803" s="369" t="s">
        <v>12723</v>
      </c>
      <c r="G1803" s="385" t="s">
        <v>12724</v>
      </c>
      <c r="H1803" s="386"/>
      <c r="I1803" s="384" t="s">
        <v>326</v>
      </c>
      <c r="J1803" s="367" t="s">
        <v>78</v>
      </c>
      <c r="K1803" s="366" t="s">
        <v>84</v>
      </c>
      <c r="L1803" s="387">
        <v>10</v>
      </c>
      <c r="M1803" s="388" t="s">
        <v>12725</v>
      </c>
      <c r="N1803" s="389">
        <v>500</v>
      </c>
      <c r="O1803" s="390" t="s">
        <v>1348</v>
      </c>
      <c r="P1803" s="373" t="s">
        <v>1349</v>
      </c>
      <c r="Q1803" s="372" t="s">
        <v>3638</v>
      </c>
      <c r="R1803" s="374">
        <v>40</v>
      </c>
      <c r="S1803" s="375">
        <v>30</v>
      </c>
      <c r="T1803" s="392">
        <v>30</v>
      </c>
      <c r="U1803" s="391" t="s">
        <v>12723</v>
      </c>
      <c r="V1803" s="376">
        <v>111.95416363983107</v>
      </c>
      <c r="W1803" s="378">
        <v>113.47044959245085</v>
      </c>
      <c r="X1803" s="377">
        <v>56.992693383859063</v>
      </c>
      <c r="Y1803" s="387">
        <v>56.589999999999996</v>
      </c>
      <c r="Z1803" s="395" t="s">
        <v>7853</v>
      </c>
      <c r="AA1803" s="380">
        <v>24</v>
      </c>
      <c r="AB1803" s="379" t="s">
        <v>3630</v>
      </c>
      <c r="AC1803" s="380">
        <v>5</v>
      </c>
      <c r="AD1803" s="379" t="s">
        <v>3630</v>
      </c>
      <c r="AE1803" s="394">
        <v>0</v>
      </c>
      <c r="AF1803" s="396">
        <v>0</v>
      </c>
      <c r="AG1803" s="393">
        <v>0</v>
      </c>
      <c r="AH1803" s="397" t="s">
        <v>633</v>
      </c>
      <c r="AL1803" s="525" t="s">
        <v>17877</v>
      </c>
      <c r="AM1803" s="513" t="s">
        <v>84</v>
      </c>
      <c r="AN1803" s="508">
        <v>100</v>
      </c>
      <c r="AO1803" s="514">
        <v>1570</v>
      </c>
      <c r="AP1803" s="498">
        <v>1058</v>
      </c>
      <c r="AQ1803" s="515">
        <v>512</v>
      </c>
      <c r="AR1803" s="512" t="s">
        <v>17878</v>
      </c>
      <c r="BA1803" s="338" t="s">
        <v>12731</v>
      </c>
    </row>
    <row r="1804" spans="2:53" ht="16.5" customHeight="1">
      <c r="B1804" s="398" t="s">
        <v>12727</v>
      </c>
      <c r="C1804" s="381" t="s">
        <v>12728</v>
      </c>
      <c r="D1804" s="383">
        <v>1570</v>
      </c>
      <c r="E1804" s="382" t="s">
        <v>12283</v>
      </c>
      <c r="F1804" s="369" t="s">
        <v>12729</v>
      </c>
      <c r="G1804" s="385" t="s">
        <v>12283</v>
      </c>
      <c r="H1804" s="386"/>
      <c r="I1804" s="384" t="s">
        <v>332</v>
      </c>
      <c r="J1804" s="367" t="s">
        <v>655</v>
      </c>
      <c r="K1804" s="366" t="s">
        <v>84</v>
      </c>
      <c r="L1804" s="387">
        <v>8</v>
      </c>
      <c r="M1804" s="388" t="s">
        <v>12730</v>
      </c>
      <c r="N1804" s="389">
        <v>300</v>
      </c>
      <c r="O1804" s="390" t="s">
        <v>1348</v>
      </c>
      <c r="P1804" s="373" t="s">
        <v>1348</v>
      </c>
      <c r="Q1804" s="372" t="s">
        <v>3638</v>
      </c>
      <c r="R1804" s="374">
        <v>45</v>
      </c>
      <c r="S1804" s="375">
        <v>25</v>
      </c>
      <c r="T1804" s="392">
        <v>30</v>
      </c>
      <c r="U1804" s="391" t="s">
        <v>12729</v>
      </c>
      <c r="V1804" s="376">
        <v>112.16941876403841</v>
      </c>
      <c r="W1804" s="378">
        <v>113.807283544423</v>
      </c>
      <c r="X1804" s="377">
        <v>57.10164884576929</v>
      </c>
      <c r="Y1804" s="387" t="s">
        <v>633</v>
      </c>
      <c r="Z1804" s="395" t="s">
        <v>4557</v>
      </c>
      <c r="AA1804" s="380">
        <v>-2</v>
      </c>
      <c r="AB1804" s="379" t="s">
        <v>3630</v>
      </c>
      <c r="AC1804" s="380">
        <v>0</v>
      </c>
      <c r="AD1804" s="379" t="s">
        <v>3630</v>
      </c>
      <c r="AE1804" s="394">
        <v>0</v>
      </c>
      <c r="AF1804" s="396">
        <v>0</v>
      </c>
      <c r="AG1804" s="393">
        <v>0</v>
      </c>
      <c r="AH1804" s="397" t="s">
        <v>633</v>
      </c>
      <c r="AL1804" s="525" t="s">
        <v>17879</v>
      </c>
      <c r="AM1804" s="513" t="s">
        <v>84</v>
      </c>
      <c r="AN1804" s="508">
        <v>100</v>
      </c>
      <c r="AO1804" s="514">
        <v>1570</v>
      </c>
      <c r="AP1804" s="498">
        <v>1057</v>
      </c>
      <c r="AQ1804" s="515">
        <v>513</v>
      </c>
      <c r="AR1804" s="512" t="s">
        <v>17880</v>
      </c>
      <c r="BA1804" s="338" t="s">
        <v>12737</v>
      </c>
    </row>
    <row r="1805" spans="2:53" ht="16.5" customHeight="1">
      <c r="B1805" s="398" t="s">
        <v>12732</v>
      </c>
      <c r="C1805" s="381" t="s">
        <v>12733</v>
      </c>
      <c r="D1805" s="383">
        <v>1570</v>
      </c>
      <c r="E1805" s="382" t="s">
        <v>12443</v>
      </c>
      <c r="F1805" s="369" t="s">
        <v>12734</v>
      </c>
      <c r="G1805" s="385" t="s">
        <v>12443</v>
      </c>
      <c r="H1805" s="386"/>
      <c r="I1805" s="384" t="s">
        <v>327</v>
      </c>
      <c r="J1805" s="367" t="s">
        <v>348</v>
      </c>
      <c r="K1805" s="366" t="s">
        <v>84</v>
      </c>
      <c r="L1805" s="387">
        <v>7</v>
      </c>
      <c r="M1805" s="388" t="s">
        <v>12736</v>
      </c>
      <c r="N1805" s="389">
        <v>800</v>
      </c>
      <c r="O1805" s="390" t="s">
        <v>1350</v>
      </c>
      <c r="P1805" s="373" t="s">
        <v>1350</v>
      </c>
      <c r="Q1805" s="372" t="s">
        <v>3638</v>
      </c>
      <c r="R1805" s="374">
        <v>40</v>
      </c>
      <c r="S1805" s="375">
        <v>30</v>
      </c>
      <c r="T1805" s="392">
        <v>30</v>
      </c>
      <c r="U1805" s="391" t="s">
        <v>12734</v>
      </c>
      <c r="V1805" s="376">
        <v>112.14671952867224</v>
      </c>
      <c r="W1805" s="378">
        <v>113.77220290794801</v>
      </c>
      <c r="X1805" s="377">
        <v>57.090538781689887</v>
      </c>
      <c r="Y1805" s="387" t="s">
        <v>633</v>
      </c>
      <c r="Z1805" s="395" t="s">
        <v>4557</v>
      </c>
      <c r="AA1805" s="380">
        <v>190</v>
      </c>
      <c r="AB1805" s="379" t="s">
        <v>3630</v>
      </c>
      <c r="AC1805" s="380">
        <v>10</v>
      </c>
      <c r="AD1805" s="379" t="s">
        <v>3630</v>
      </c>
      <c r="AE1805" s="394">
        <v>0</v>
      </c>
      <c r="AF1805" s="396">
        <v>0</v>
      </c>
      <c r="AG1805" s="393">
        <v>0</v>
      </c>
      <c r="AH1805" s="397" t="s">
        <v>633</v>
      </c>
      <c r="AL1805" s="525" t="s">
        <v>17881</v>
      </c>
      <c r="AM1805" s="513" t="s">
        <v>84</v>
      </c>
      <c r="AN1805" s="508">
        <v>100</v>
      </c>
      <c r="AO1805" s="514">
        <v>1570</v>
      </c>
      <c r="AP1805" s="498">
        <v>1053</v>
      </c>
      <c r="AQ1805" s="515">
        <v>517</v>
      </c>
      <c r="AR1805" s="512" t="s">
        <v>17882</v>
      </c>
      <c r="BA1805" s="338" t="s">
        <v>12744</v>
      </c>
    </row>
    <row r="1806" spans="2:53" ht="16.5" customHeight="1">
      <c r="B1806" s="398" t="s">
        <v>12738</v>
      </c>
      <c r="C1806" s="381" t="s">
        <v>12739</v>
      </c>
      <c r="D1806" s="383">
        <v>1570</v>
      </c>
      <c r="E1806" s="382" t="s">
        <v>12740</v>
      </c>
      <c r="F1806" s="369" t="s">
        <v>12741</v>
      </c>
      <c r="G1806" s="385" t="s">
        <v>12742</v>
      </c>
      <c r="H1806" s="386"/>
      <c r="I1806" s="384" t="s">
        <v>326</v>
      </c>
      <c r="J1806" s="367" t="s">
        <v>76</v>
      </c>
      <c r="K1806" s="366" t="s">
        <v>84</v>
      </c>
      <c r="L1806" s="387">
        <v>38</v>
      </c>
      <c r="M1806" s="388" t="s">
        <v>12743</v>
      </c>
      <c r="N1806" s="389">
        <v>500</v>
      </c>
      <c r="O1806" s="390" t="s">
        <v>1348</v>
      </c>
      <c r="P1806" s="373" t="s">
        <v>1349</v>
      </c>
      <c r="Q1806" s="372" t="s">
        <v>3638</v>
      </c>
      <c r="R1806" s="374">
        <v>40</v>
      </c>
      <c r="S1806" s="375">
        <v>30</v>
      </c>
      <c r="T1806" s="392">
        <v>30</v>
      </c>
      <c r="U1806" s="391" t="s">
        <v>12741</v>
      </c>
      <c r="V1806" s="376">
        <v>111.88690601839249</v>
      </c>
      <c r="W1806" s="378">
        <v>113.36039166646046</v>
      </c>
      <c r="X1806" s="377">
        <v>56.961351157573532</v>
      </c>
      <c r="Y1806" s="387">
        <v>56.55</v>
      </c>
      <c r="Z1806" s="395" t="s">
        <v>7853</v>
      </c>
      <c r="AA1806" s="380">
        <v>24</v>
      </c>
      <c r="AB1806" s="379" t="s">
        <v>3630</v>
      </c>
      <c r="AC1806" s="380">
        <v>5</v>
      </c>
      <c r="AD1806" s="379" t="s">
        <v>3630</v>
      </c>
      <c r="AE1806" s="394">
        <v>0</v>
      </c>
      <c r="AF1806" s="396">
        <v>0</v>
      </c>
      <c r="AG1806" s="393">
        <v>0</v>
      </c>
      <c r="AH1806" s="397" t="s">
        <v>633</v>
      </c>
      <c r="AL1806" s="525" t="s">
        <v>17883</v>
      </c>
      <c r="AM1806" s="513" t="s">
        <v>83</v>
      </c>
      <c r="AN1806" s="508">
        <v>100</v>
      </c>
      <c r="AO1806" s="514">
        <v>1570</v>
      </c>
      <c r="AP1806" s="498">
        <v>1570</v>
      </c>
      <c r="AQ1806" s="515">
        <v>0</v>
      </c>
      <c r="AR1806" s="512" t="s">
        <v>17884</v>
      </c>
      <c r="BA1806" s="338" t="s">
        <v>12750</v>
      </c>
    </row>
    <row r="1807" spans="2:53" ht="16.5" customHeight="1">
      <c r="B1807" s="398" t="s">
        <v>12745</v>
      </c>
      <c r="C1807" s="381" t="s">
        <v>12746</v>
      </c>
      <c r="D1807" s="383">
        <v>1570</v>
      </c>
      <c r="E1807" s="382" t="s">
        <v>633</v>
      </c>
      <c r="F1807" s="369" t="s">
        <v>12747</v>
      </c>
      <c r="G1807" s="385" t="s">
        <v>12748</v>
      </c>
      <c r="H1807" s="386"/>
      <c r="I1807" s="384" t="s">
        <v>326</v>
      </c>
      <c r="J1807" s="367" t="s">
        <v>1041</v>
      </c>
      <c r="K1807" s="366" t="s">
        <v>83</v>
      </c>
      <c r="L1807" s="387">
        <v>8</v>
      </c>
      <c r="M1807" s="388" t="s">
        <v>12749</v>
      </c>
      <c r="N1807" s="389">
        <v>500</v>
      </c>
      <c r="O1807" s="390" t="s">
        <v>1348</v>
      </c>
      <c r="P1807" s="373" t="s">
        <v>1349</v>
      </c>
      <c r="Q1807" s="372" t="s">
        <v>3638</v>
      </c>
      <c r="R1807" s="374">
        <v>30</v>
      </c>
      <c r="S1807" s="375">
        <v>40</v>
      </c>
      <c r="T1807" s="392">
        <v>30</v>
      </c>
      <c r="U1807" s="391" t="s">
        <v>12747</v>
      </c>
      <c r="V1807" s="376">
        <v>112.32306449575248</v>
      </c>
      <c r="W1807" s="378">
        <v>114.0234331632282</v>
      </c>
      <c r="X1807" s="377">
        <v>56.791751170509663</v>
      </c>
      <c r="Y1807" s="387">
        <v>55.809999999999995</v>
      </c>
      <c r="Z1807" s="395" t="s">
        <v>7853</v>
      </c>
      <c r="AA1807" s="380">
        <v>24</v>
      </c>
      <c r="AB1807" s="379" t="s">
        <v>3630</v>
      </c>
      <c r="AC1807" s="380">
        <v>5</v>
      </c>
      <c r="AD1807" s="379" t="s">
        <v>3630</v>
      </c>
      <c r="AE1807" s="394">
        <v>0</v>
      </c>
      <c r="AF1807" s="396">
        <v>0</v>
      </c>
      <c r="AG1807" s="393">
        <v>0</v>
      </c>
      <c r="AH1807" s="397" t="s">
        <v>633</v>
      </c>
      <c r="AL1807" s="525" t="s">
        <v>17885</v>
      </c>
      <c r="AM1807" s="513" t="s">
        <v>84</v>
      </c>
      <c r="AN1807" s="508">
        <v>100</v>
      </c>
      <c r="AO1807" s="514">
        <v>1570</v>
      </c>
      <c r="AP1807" s="498">
        <v>1053</v>
      </c>
      <c r="AQ1807" s="515">
        <v>517</v>
      </c>
      <c r="AR1807" s="512" t="s">
        <v>17886</v>
      </c>
      <c r="BA1807" s="338" t="s">
        <v>12758</v>
      </c>
    </row>
    <row r="1808" spans="2:53" ht="16.5" customHeight="1">
      <c r="B1808" s="398" t="s">
        <v>12751</v>
      </c>
      <c r="C1808" s="381" t="s">
        <v>12752</v>
      </c>
      <c r="D1808" s="383">
        <v>1570</v>
      </c>
      <c r="E1808" s="382" t="s">
        <v>12753</v>
      </c>
      <c r="F1808" s="369" t="s">
        <v>12754</v>
      </c>
      <c r="G1808" s="385" t="s">
        <v>12755</v>
      </c>
      <c r="H1808" s="386"/>
      <c r="I1808" s="384" t="s">
        <v>326</v>
      </c>
      <c r="J1808" s="367" t="s">
        <v>75</v>
      </c>
      <c r="K1808" s="366" t="s">
        <v>84</v>
      </c>
      <c r="L1808" s="387">
        <v>21</v>
      </c>
      <c r="M1808" s="388" t="s">
        <v>12757</v>
      </c>
      <c r="N1808" s="389">
        <v>500</v>
      </c>
      <c r="O1808" s="390" t="s">
        <v>1348</v>
      </c>
      <c r="P1808" s="373" t="s">
        <v>1349</v>
      </c>
      <c r="Q1808" s="372" t="s">
        <v>3638</v>
      </c>
      <c r="R1808" s="374">
        <v>40</v>
      </c>
      <c r="S1808" s="375">
        <v>30</v>
      </c>
      <c r="T1808" s="392">
        <v>30</v>
      </c>
      <c r="U1808" s="391" t="s">
        <v>12754</v>
      </c>
      <c r="V1808" s="376">
        <v>111.82925662858798</v>
      </c>
      <c r="W1808" s="378">
        <v>113.26605630132582</v>
      </c>
      <c r="X1808" s="377">
        <v>56.932343535043088</v>
      </c>
      <c r="Y1808" s="387">
        <v>56.51</v>
      </c>
      <c r="Z1808" s="395" t="s">
        <v>7853</v>
      </c>
      <c r="AA1808" s="380">
        <v>24</v>
      </c>
      <c r="AB1808" s="379" t="s">
        <v>3630</v>
      </c>
      <c r="AC1808" s="380">
        <v>5</v>
      </c>
      <c r="AD1808" s="379" t="s">
        <v>3630</v>
      </c>
      <c r="AE1808" s="394">
        <v>0</v>
      </c>
      <c r="AF1808" s="396">
        <v>0</v>
      </c>
      <c r="AG1808" s="393">
        <v>0</v>
      </c>
      <c r="AH1808" s="397" t="s">
        <v>633</v>
      </c>
      <c r="AL1808" s="525" t="s">
        <v>17887</v>
      </c>
      <c r="AM1808" s="513" t="s">
        <v>84</v>
      </c>
      <c r="AN1808" s="508">
        <v>100</v>
      </c>
      <c r="AO1808" s="514">
        <v>1570</v>
      </c>
      <c r="AP1808" s="498">
        <v>1057</v>
      </c>
      <c r="AQ1808" s="515">
        <v>513</v>
      </c>
      <c r="AR1808" s="512" t="s">
        <v>17888</v>
      </c>
      <c r="BA1808" s="338" t="s">
        <v>12766</v>
      </c>
    </row>
    <row r="1809" spans="2:53" ht="16.5" customHeight="1">
      <c r="B1809" s="398" t="s">
        <v>12759</v>
      </c>
      <c r="C1809" s="381" t="s">
        <v>12760</v>
      </c>
      <c r="D1809" s="383">
        <v>1570</v>
      </c>
      <c r="E1809" s="382" t="s">
        <v>12761</v>
      </c>
      <c r="F1809" s="369" t="s">
        <v>12762</v>
      </c>
      <c r="G1809" s="385" t="s">
        <v>12763</v>
      </c>
      <c r="H1809" s="386"/>
      <c r="I1809" s="384" t="s">
        <v>1138</v>
      </c>
      <c r="J1809" s="367" t="s">
        <v>1148</v>
      </c>
      <c r="K1809" s="366" t="s">
        <v>84</v>
      </c>
      <c r="L1809" s="387">
        <v>6</v>
      </c>
      <c r="M1809" s="388" t="s">
        <v>12765</v>
      </c>
      <c r="N1809" s="389">
        <v>1000</v>
      </c>
      <c r="O1809" s="390" t="s">
        <v>1182</v>
      </c>
      <c r="P1809" s="373" t="s">
        <v>1182</v>
      </c>
      <c r="Q1809" s="372" t="s">
        <v>3638</v>
      </c>
      <c r="R1809" s="374">
        <v>35</v>
      </c>
      <c r="S1809" s="375">
        <v>30</v>
      </c>
      <c r="T1809" s="392">
        <v>25</v>
      </c>
      <c r="U1809" s="391" t="s">
        <v>12762</v>
      </c>
      <c r="V1809" s="376">
        <v>112.25490196078431</v>
      </c>
      <c r="W1809" s="378">
        <v>113.93939393939394</v>
      </c>
      <c r="X1809" s="377">
        <v>57.13785204991089</v>
      </c>
      <c r="Y1809" s="387" t="s">
        <v>633</v>
      </c>
      <c r="Z1809" s="395" t="s">
        <v>4557</v>
      </c>
      <c r="AA1809" s="380">
        <v>98</v>
      </c>
      <c r="AB1809" s="379" t="s">
        <v>3630</v>
      </c>
      <c r="AC1809" s="380">
        <v>0</v>
      </c>
      <c r="AD1809" s="379" t="s">
        <v>3630</v>
      </c>
      <c r="AE1809" s="394">
        <v>0</v>
      </c>
      <c r="AF1809" s="396">
        <v>0</v>
      </c>
      <c r="AG1809" s="393">
        <v>0</v>
      </c>
      <c r="AH1809" s="397" t="s">
        <v>633</v>
      </c>
      <c r="AL1809" s="525" t="s">
        <v>17889</v>
      </c>
      <c r="AM1809" s="513" t="s">
        <v>83</v>
      </c>
      <c r="AN1809" s="508">
        <v>100</v>
      </c>
      <c r="AO1809" s="514">
        <v>1570</v>
      </c>
      <c r="AP1809" s="498">
        <v>1570</v>
      </c>
      <c r="AQ1809" s="515">
        <v>0</v>
      </c>
      <c r="AR1809" s="512" t="s">
        <v>17890</v>
      </c>
      <c r="BA1809" s="338" t="s">
        <v>12771</v>
      </c>
    </row>
    <row r="1810" spans="2:53" ht="16.5" customHeight="1">
      <c r="B1810" s="398" t="s">
        <v>12767</v>
      </c>
      <c r="C1810" s="381" t="s">
        <v>12768</v>
      </c>
      <c r="D1810" s="383">
        <v>1570</v>
      </c>
      <c r="E1810" s="382" t="s">
        <v>633</v>
      </c>
      <c r="F1810" s="369" t="s">
        <v>12769</v>
      </c>
      <c r="G1810" s="385" t="s">
        <v>12318</v>
      </c>
      <c r="H1810" s="386"/>
      <c r="I1810" s="384" t="s">
        <v>326</v>
      </c>
      <c r="J1810" s="367" t="s">
        <v>118</v>
      </c>
      <c r="K1810" s="366" t="s">
        <v>83</v>
      </c>
      <c r="L1810" s="387">
        <v>16</v>
      </c>
      <c r="M1810" s="388" t="s">
        <v>12770</v>
      </c>
      <c r="N1810" s="389">
        <v>500</v>
      </c>
      <c r="O1810" s="390" t="s">
        <v>1348</v>
      </c>
      <c r="P1810" s="373" t="s">
        <v>1349</v>
      </c>
      <c r="Q1810" s="372" t="s">
        <v>3638</v>
      </c>
      <c r="R1810" s="374">
        <v>30</v>
      </c>
      <c r="S1810" s="375">
        <v>40</v>
      </c>
      <c r="T1810" s="392">
        <v>30</v>
      </c>
      <c r="U1810" s="391" t="s">
        <v>12769</v>
      </c>
      <c r="V1810" s="376">
        <v>112.22959825381696</v>
      </c>
      <c r="W1810" s="378">
        <v>113.9002882104444</v>
      </c>
      <c r="X1810" s="377">
        <v>56.745056767869322</v>
      </c>
      <c r="Y1810" s="387">
        <v>55.76</v>
      </c>
      <c r="Z1810" s="395" t="s">
        <v>7853</v>
      </c>
      <c r="AA1810" s="380">
        <v>24</v>
      </c>
      <c r="AB1810" s="379" t="s">
        <v>3630</v>
      </c>
      <c r="AC1810" s="380">
        <v>5</v>
      </c>
      <c r="AD1810" s="379" t="s">
        <v>3630</v>
      </c>
      <c r="AE1810" s="394">
        <v>0</v>
      </c>
      <c r="AF1810" s="396">
        <v>0</v>
      </c>
      <c r="AG1810" s="393">
        <v>0</v>
      </c>
      <c r="AH1810" s="397" t="s">
        <v>633</v>
      </c>
      <c r="AL1810" s="525" t="s">
        <v>17891</v>
      </c>
      <c r="AM1810" s="513" t="s">
        <v>84</v>
      </c>
      <c r="AN1810" s="508">
        <v>100</v>
      </c>
      <c r="AO1810" s="514">
        <v>1570</v>
      </c>
      <c r="AP1810" s="498">
        <v>1052</v>
      </c>
      <c r="AQ1810" s="515">
        <v>518</v>
      </c>
      <c r="AR1810" s="512" t="s">
        <v>17892</v>
      </c>
      <c r="BA1810" s="338" t="s">
        <v>12777</v>
      </c>
    </row>
    <row r="1811" spans="2:53" ht="16.5" customHeight="1">
      <c r="B1811" s="398" t="s">
        <v>12772</v>
      </c>
      <c r="C1811" s="381" t="s">
        <v>12773</v>
      </c>
      <c r="D1811" s="383">
        <v>1570</v>
      </c>
      <c r="E1811" s="382" t="s">
        <v>12774</v>
      </c>
      <c r="F1811" s="369" t="s">
        <v>12775</v>
      </c>
      <c r="G1811" s="385" t="s">
        <v>12776</v>
      </c>
      <c r="H1811" s="386"/>
      <c r="I1811" s="384" t="s">
        <v>1265</v>
      </c>
      <c r="J1811" s="367" t="s">
        <v>1275</v>
      </c>
      <c r="K1811" s="366" t="s">
        <v>84</v>
      </c>
      <c r="L1811" s="387">
        <v>19</v>
      </c>
      <c r="M1811" s="388" t="s">
        <v>10529</v>
      </c>
      <c r="N1811" s="389">
        <v>1000</v>
      </c>
      <c r="O1811" s="390" t="s">
        <v>1350</v>
      </c>
      <c r="P1811" s="373" t="s">
        <v>1351</v>
      </c>
      <c r="Q1811" s="372" t="s">
        <v>3638</v>
      </c>
      <c r="R1811" s="374">
        <v>35</v>
      </c>
      <c r="S1811" s="375">
        <v>20</v>
      </c>
      <c r="T1811" s="392">
        <v>25</v>
      </c>
      <c r="U1811" s="391" t="s">
        <v>12775</v>
      </c>
      <c r="V1811" s="376">
        <v>111.78727156544876</v>
      </c>
      <c r="W1811" s="378">
        <v>113.19735347073434</v>
      </c>
      <c r="X1811" s="377">
        <v>56.907687481908461</v>
      </c>
      <c r="Y1811" s="387">
        <v>56.48</v>
      </c>
      <c r="Z1811" s="395" t="s">
        <v>7853</v>
      </c>
      <c r="AA1811" s="380">
        <v>180</v>
      </c>
      <c r="AB1811" s="379" t="s">
        <v>3630</v>
      </c>
      <c r="AC1811" s="380">
        <v>0</v>
      </c>
      <c r="AD1811" s="379" t="s">
        <v>3630</v>
      </c>
      <c r="AE1811" s="394">
        <v>0</v>
      </c>
      <c r="AF1811" s="396">
        <v>0</v>
      </c>
      <c r="AG1811" s="393">
        <v>0</v>
      </c>
      <c r="AH1811" s="397" t="s">
        <v>633</v>
      </c>
      <c r="AL1811" s="525" t="s">
        <v>17893</v>
      </c>
      <c r="AM1811" s="513" t="s">
        <v>83</v>
      </c>
      <c r="AN1811" s="508">
        <v>100</v>
      </c>
      <c r="AO1811" s="514">
        <v>1570</v>
      </c>
      <c r="AP1811" s="498">
        <v>1570</v>
      </c>
      <c r="AQ1811" s="515">
        <v>0</v>
      </c>
      <c r="AR1811" s="512" t="s">
        <v>17894</v>
      </c>
      <c r="BA1811" s="338" t="s">
        <v>12780</v>
      </c>
    </row>
    <row r="1812" spans="2:53" ht="16.5" customHeight="1">
      <c r="B1812" s="398" t="s">
        <v>12772</v>
      </c>
      <c r="C1812" s="381" t="s">
        <v>12773</v>
      </c>
      <c r="D1812" s="383">
        <v>1570</v>
      </c>
      <c r="E1812" s="382" t="s">
        <v>633</v>
      </c>
      <c r="F1812" s="369" t="s">
        <v>12778</v>
      </c>
      <c r="G1812" s="385" t="s">
        <v>12774</v>
      </c>
      <c r="H1812" s="386"/>
      <c r="I1812" s="384" t="s">
        <v>327</v>
      </c>
      <c r="J1812" s="367" t="s">
        <v>1018</v>
      </c>
      <c r="K1812" s="366" t="s">
        <v>83</v>
      </c>
      <c r="L1812" s="387">
        <v>13</v>
      </c>
      <c r="M1812" s="388" t="s">
        <v>12779</v>
      </c>
      <c r="N1812" s="389">
        <v>800</v>
      </c>
      <c r="O1812" s="390" t="s">
        <v>1350</v>
      </c>
      <c r="P1812" s="373" t="s">
        <v>1350</v>
      </c>
      <c r="Q1812" s="372" t="s">
        <v>3638</v>
      </c>
      <c r="R1812" s="374">
        <v>30</v>
      </c>
      <c r="S1812" s="375">
        <v>40</v>
      </c>
      <c r="T1812" s="392">
        <v>30</v>
      </c>
      <c r="U1812" s="391" t="s">
        <v>12778</v>
      </c>
      <c r="V1812" s="376">
        <v>112.21786701564294</v>
      </c>
      <c r="W1812" s="378">
        <v>113.88215811508454</v>
      </c>
      <c r="X1812" s="377">
        <v>56.739987434636262</v>
      </c>
      <c r="Y1812" s="387" t="s">
        <v>633</v>
      </c>
      <c r="Z1812" s="395" t="s">
        <v>4557</v>
      </c>
      <c r="AA1812" s="380">
        <v>190</v>
      </c>
      <c r="AB1812" s="379" t="s">
        <v>3630</v>
      </c>
      <c r="AC1812" s="380">
        <v>10</v>
      </c>
      <c r="AD1812" s="379" t="s">
        <v>3630</v>
      </c>
      <c r="AE1812" s="394">
        <v>0</v>
      </c>
      <c r="AF1812" s="396">
        <v>0</v>
      </c>
      <c r="AG1812" s="393">
        <v>0</v>
      </c>
      <c r="AH1812" s="397" t="s">
        <v>633</v>
      </c>
      <c r="AL1812" s="525" t="s">
        <v>17895</v>
      </c>
      <c r="AM1812" s="513" t="s">
        <v>83</v>
      </c>
      <c r="AN1812" s="508">
        <v>100</v>
      </c>
      <c r="AO1812" s="514">
        <v>1570</v>
      </c>
      <c r="AP1812" s="498">
        <v>1570</v>
      </c>
      <c r="AQ1812" s="515">
        <v>0</v>
      </c>
      <c r="AR1812" s="512" t="s">
        <v>17896</v>
      </c>
      <c r="BA1812" s="338" t="s">
        <v>12787</v>
      </c>
    </row>
    <row r="1813" spans="2:53" ht="16.5" customHeight="1">
      <c r="B1813" s="398" t="s">
        <v>12781</v>
      </c>
      <c r="C1813" s="381" t="s">
        <v>12782</v>
      </c>
      <c r="D1813" s="383">
        <v>1570</v>
      </c>
      <c r="E1813" s="382" t="s">
        <v>633</v>
      </c>
      <c r="F1813" s="369" t="s">
        <v>12783</v>
      </c>
      <c r="G1813" s="385" t="s">
        <v>12784</v>
      </c>
      <c r="H1813" s="386"/>
      <c r="I1813" s="384" t="s">
        <v>1265</v>
      </c>
      <c r="J1813" s="367" t="s">
        <v>1269</v>
      </c>
      <c r="K1813" s="366" t="s">
        <v>83</v>
      </c>
      <c r="L1813" s="387">
        <v>22</v>
      </c>
      <c r="M1813" s="388" t="s">
        <v>12786</v>
      </c>
      <c r="N1813" s="389">
        <v>1000</v>
      </c>
      <c r="O1813" s="390" t="s">
        <v>1350</v>
      </c>
      <c r="P1813" s="373" t="s">
        <v>1351</v>
      </c>
      <c r="Q1813" s="372" t="s">
        <v>3638</v>
      </c>
      <c r="R1813" s="374">
        <v>20</v>
      </c>
      <c r="S1813" s="375">
        <v>35</v>
      </c>
      <c r="T1813" s="392">
        <v>25</v>
      </c>
      <c r="U1813" s="391" t="s">
        <v>12783</v>
      </c>
      <c r="V1813" s="376">
        <v>112.21008142942171</v>
      </c>
      <c r="W1813" s="378">
        <v>113.87012584546991</v>
      </c>
      <c r="X1813" s="377">
        <v>56.739896362554191</v>
      </c>
      <c r="Y1813" s="387">
        <v>55.739999999999995</v>
      </c>
      <c r="Z1813" s="395" t="s">
        <v>7853</v>
      </c>
      <c r="AA1813" s="380">
        <v>180</v>
      </c>
      <c r="AB1813" s="379" t="s">
        <v>3630</v>
      </c>
      <c r="AC1813" s="380">
        <v>0</v>
      </c>
      <c r="AD1813" s="379" t="s">
        <v>3630</v>
      </c>
      <c r="AE1813" s="394">
        <v>0</v>
      </c>
      <c r="AF1813" s="396">
        <v>0</v>
      </c>
      <c r="AG1813" s="393">
        <v>0</v>
      </c>
      <c r="AH1813" s="397" t="s">
        <v>633</v>
      </c>
      <c r="AL1813" s="525" t="s">
        <v>17897</v>
      </c>
      <c r="AM1813" s="513" t="s">
        <v>84</v>
      </c>
      <c r="AN1813" s="508">
        <v>100</v>
      </c>
      <c r="AO1813" s="514">
        <v>1570</v>
      </c>
      <c r="AP1813" s="498">
        <v>1055</v>
      </c>
      <c r="AQ1813" s="515">
        <v>515</v>
      </c>
      <c r="AR1813" s="512" t="s">
        <v>17898</v>
      </c>
      <c r="BA1813" s="338" t="s">
        <v>12791</v>
      </c>
    </row>
    <row r="1814" spans="2:53" ht="16.5" customHeight="1">
      <c r="B1814" s="398" t="s">
        <v>12781</v>
      </c>
      <c r="C1814" s="381" t="s">
        <v>12782</v>
      </c>
      <c r="D1814" s="383">
        <v>1570</v>
      </c>
      <c r="E1814" s="382" t="s">
        <v>12788</v>
      </c>
      <c r="F1814" s="369" t="s">
        <v>12789</v>
      </c>
      <c r="G1814" s="385" t="s">
        <v>12788</v>
      </c>
      <c r="H1814" s="386"/>
      <c r="I1814" s="384" t="s">
        <v>327</v>
      </c>
      <c r="J1814" s="367" t="s">
        <v>1034</v>
      </c>
      <c r="K1814" s="366" t="s">
        <v>84</v>
      </c>
      <c r="L1814" s="387">
        <v>11</v>
      </c>
      <c r="M1814" s="388" t="s">
        <v>12790</v>
      </c>
      <c r="N1814" s="389">
        <v>800</v>
      </c>
      <c r="O1814" s="390" t="s">
        <v>1350</v>
      </c>
      <c r="P1814" s="373" t="s">
        <v>1350</v>
      </c>
      <c r="Q1814" s="372" t="s">
        <v>3638</v>
      </c>
      <c r="R1814" s="374">
        <v>40</v>
      </c>
      <c r="S1814" s="375">
        <v>30</v>
      </c>
      <c r="T1814" s="392">
        <v>30</v>
      </c>
      <c r="U1814" s="391" t="s">
        <v>12789</v>
      </c>
      <c r="V1814" s="376">
        <v>111.99091180082762</v>
      </c>
      <c r="W1814" s="378">
        <v>113.53058294680883</v>
      </c>
      <c r="X1814" s="377">
        <v>57.014252626181772</v>
      </c>
      <c r="Y1814" s="387" t="s">
        <v>633</v>
      </c>
      <c r="Z1814" s="395" t="s">
        <v>4557</v>
      </c>
      <c r="AA1814" s="380">
        <v>190</v>
      </c>
      <c r="AB1814" s="379" t="s">
        <v>3630</v>
      </c>
      <c r="AC1814" s="380">
        <v>10</v>
      </c>
      <c r="AD1814" s="379" t="s">
        <v>3630</v>
      </c>
      <c r="AE1814" s="394">
        <v>0</v>
      </c>
      <c r="AF1814" s="396">
        <v>0</v>
      </c>
      <c r="AG1814" s="393">
        <v>0</v>
      </c>
      <c r="AH1814" s="397" t="s">
        <v>633</v>
      </c>
      <c r="AL1814" s="525" t="s">
        <v>17899</v>
      </c>
      <c r="AM1814" s="513" t="s">
        <v>84</v>
      </c>
      <c r="AN1814" s="508">
        <v>100</v>
      </c>
      <c r="AO1814" s="514">
        <v>1570</v>
      </c>
      <c r="AP1814" s="498">
        <v>1058</v>
      </c>
      <c r="AQ1814" s="515">
        <v>512</v>
      </c>
      <c r="AR1814" s="512" t="s">
        <v>17900</v>
      </c>
      <c r="BA1814" s="338" t="s">
        <v>12796</v>
      </c>
    </row>
    <row r="1815" spans="2:53" ht="16.5" customHeight="1">
      <c r="B1815" s="398" t="s">
        <v>12792</v>
      </c>
      <c r="C1815" s="381" t="s">
        <v>12793</v>
      </c>
      <c r="D1815" s="383">
        <v>1570</v>
      </c>
      <c r="E1815" s="382" t="s">
        <v>12788</v>
      </c>
      <c r="F1815" s="369" t="s">
        <v>12704</v>
      </c>
      <c r="G1815" s="385" t="s">
        <v>12794</v>
      </c>
      <c r="H1815" s="386"/>
      <c r="I1815" s="384" t="s">
        <v>862</v>
      </c>
      <c r="J1815" s="367" t="s">
        <v>1479</v>
      </c>
      <c r="K1815" s="366" t="s">
        <v>84</v>
      </c>
      <c r="L1815" s="387">
        <v>14</v>
      </c>
      <c r="M1815" s="388" t="s">
        <v>12795</v>
      </c>
      <c r="N1815" s="389">
        <v>1000</v>
      </c>
      <c r="O1815" s="390" t="s">
        <v>1348</v>
      </c>
      <c r="P1815" s="373" t="s">
        <v>1349</v>
      </c>
      <c r="Q1815" s="372" t="s">
        <v>3638</v>
      </c>
      <c r="R1815" s="374">
        <v>30</v>
      </c>
      <c r="S1815" s="375">
        <v>25</v>
      </c>
      <c r="T1815" s="392">
        <v>25</v>
      </c>
      <c r="U1815" s="391" t="s">
        <v>12704</v>
      </c>
      <c r="V1815" s="376">
        <v>112.20443520443521</v>
      </c>
      <c r="W1815" s="378">
        <v>113.86139986139987</v>
      </c>
      <c r="X1815" s="377">
        <v>57.117082467082462</v>
      </c>
      <c r="Y1815" s="387">
        <v>56.79</v>
      </c>
      <c r="Z1815" s="395" t="s">
        <v>4557</v>
      </c>
      <c r="AA1815" s="380">
        <v>198</v>
      </c>
      <c r="AB1815" s="379" t="s">
        <v>3630</v>
      </c>
      <c r="AC1815" s="380">
        <v>10</v>
      </c>
      <c r="AD1815" s="379" t="s">
        <v>3630</v>
      </c>
      <c r="AE1815" s="394">
        <v>0</v>
      </c>
      <c r="AF1815" s="396">
        <v>0</v>
      </c>
      <c r="AG1815" s="393">
        <v>0</v>
      </c>
      <c r="AH1815" s="397" t="s">
        <v>633</v>
      </c>
      <c r="AL1815" s="525" t="s">
        <v>17901</v>
      </c>
      <c r="AM1815" s="513" t="s">
        <v>84</v>
      </c>
      <c r="AN1815" s="508">
        <v>100</v>
      </c>
      <c r="AO1815" s="514">
        <v>1570</v>
      </c>
      <c r="AP1815" s="498">
        <v>1058</v>
      </c>
      <c r="AQ1815" s="515">
        <v>512</v>
      </c>
      <c r="AR1815" s="512" t="s">
        <v>17839</v>
      </c>
      <c r="BA1815" s="338" t="s">
        <v>12802</v>
      </c>
    </row>
    <row r="1816" spans="2:53" ht="16.5" customHeight="1">
      <c r="B1816" s="398" t="s">
        <v>12797</v>
      </c>
      <c r="C1816" s="381" t="s">
        <v>12798</v>
      </c>
      <c r="D1816" s="383">
        <v>1570</v>
      </c>
      <c r="E1816" s="382" t="s">
        <v>12799</v>
      </c>
      <c r="F1816" s="369" t="s">
        <v>12800</v>
      </c>
      <c r="G1816" s="385" t="s">
        <v>12623</v>
      </c>
      <c r="H1816" s="386"/>
      <c r="I1816" s="384" t="s">
        <v>328</v>
      </c>
      <c r="J1816" s="367" t="s">
        <v>926</v>
      </c>
      <c r="K1816" s="366" t="s">
        <v>84</v>
      </c>
      <c r="L1816" s="387">
        <v>4</v>
      </c>
      <c r="M1816" s="388" t="s">
        <v>12801</v>
      </c>
      <c r="N1816" s="389">
        <v>1000</v>
      </c>
      <c r="O1816" s="390" t="s">
        <v>1182</v>
      </c>
      <c r="P1816" s="373" t="s">
        <v>1182</v>
      </c>
      <c r="Q1816" s="372" t="s">
        <v>3638</v>
      </c>
      <c r="R1816" s="374">
        <v>30</v>
      </c>
      <c r="S1816" s="375">
        <v>20</v>
      </c>
      <c r="T1816" s="392">
        <v>30</v>
      </c>
      <c r="U1816" s="391" t="s">
        <v>12800</v>
      </c>
      <c r="V1816" s="376">
        <v>112.19117647058823</v>
      </c>
      <c r="W1816" s="378">
        <v>113.84090909090908</v>
      </c>
      <c r="X1816" s="377">
        <v>57.108957219251344</v>
      </c>
      <c r="Y1816" s="387" t="s">
        <v>633</v>
      </c>
      <c r="Z1816" s="395" t="s">
        <v>7853</v>
      </c>
      <c r="AA1816" s="380">
        <v>180</v>
      </c>
      <c r="AB1816" s="379" t="s">
        <v>3630</v>
      </c>
      <c r="AC1816" s="380">
        <v>10</v>
      </c>
      <c r="AD1816" s="379" t="s">
        <v>3630</v>
      </c>
      <c r="AE1816" s="394">
        <v>0</v>
      </c>
      <c r="AF1816" s="396">
        <v>0</v>
      </c>
      <c r="AG1816" s="393">
        <v>0</v>
      </c>
      <c r="AH1816" s="397" t="s">
        <v>633</v>
      </c>
      <c r="AL1816" s="525" t="s">
        <v>17902</v>
      </c>
      <c r="AM1816" s="513" t="s">
        <v>84</v>
      </c>
      <c r="AN1816" s="508">
        <v>100</v>
      </c>
      <c r="AO1816" s="514">
        <v>1570</v>
      </c>
      <c r="AP1816" s="498">
        <v>1058</v>
      </c>
      <c r="AQ1816" s="515">
        <v>512</v>
      </c>
      <c r="AR1816" s="512" t="s">
        <v>17903</v>
      </c>
      <c r="BA1816" s="338" t="s">
        <v>12807</v>
      </c>
    </row>
    <row r="1817" spans="2:53" ht="16.5" customHeight="1">
      <c r="B1817" s="398" t="s">
        <v>12803</v>
      </c>
      <c r="C1817" s="381" t="s">
        <v>12804</v>
      </c>
      <c r="D1817" s="383">
        <v>1570</v>
      </c>
      <c r="E1817" s="382" t="s">
        <v>12714</v>
      </c>
      <c r="F1817" s="369" t="s">
        <v>12622</v>
      </c>
      <c r="G1817" s="385" t="s">
        <v>12805</v>
      </c>
      <c r="H1817" s="386"/>
      <c r="I1817" s="384" t="s">
        <v>310</v>
      </c>
      <c r="J1817" s="367" t="s">
        <v>675</v>
      </c>
      <c r="K1817" s="366" t="s">
        <v>84</v>
      </c>
      <c r="L1817" s="387">
        <v>5</v>
      </c>
      <c r="M1817" s="388" t="s">
        <v>12806</v>
      </c>
      <c r="N1817" s="389">
        <v>500</v>
      </c>
      <c r="O1817" s="390" t="s">
        <v>1182</v>
      </c>
      <c r="P1817" s="373" t="s">
        <v>1182</v>
      </c>
      <c r="Q1817" s="372" t="s">
        <v>3638</v>
      </c>
      <c r="R1817" s="374">
        <v>30</v>
      </c>
      <c r="S1817" s="375">
        <v>20</v>
      </c>
      <c r="T1817" s="392">
        <v>20</v>
      </c>
      <c r="U1817" s="391" t="s">
        <v>12622</v>
      </c>
      <c r="V1817" s="376">
        <v>112.18775181305398</v>
      </c>
      <c r="W1817" s="378">
        <v>113.83561643835615</v>
      </c>
      <c r="X1817" s="377">
        <v>57.108315874294938</v>
      </c>
      <c r="Y1817" s="387" t="s">
        <v>633</v>
      </c>
      <c r="Z1817" s="395" t="s">
        <v>7853</v>
      </c>
      <c r="AA1817" s="380">
        <v>141</v>
      </c>
      <c r="AB1817" s="379" t="s">
        <v>3630</v>
      </c>
      <c r="AC1817" s="380">
        <v>1.5</v>
      </c>
      <c r="AD1817" s="379" t="s">
        <v>3630</v>
      </c>
      <c r="AE1817" s="394">
        <v>0</v>
      </c>
      <c r="AF1817" s="396">
        <v>10.532999999999999</v>
      </c>
      <c r="AG1817" s="393">
        <v>0</v>
      </c>
      <c r="AH1817" s="397" t="s">
        <v>12089</v>
      </c>
      <c r="AL1817" s="525" t="s">
        <v>17904</v>
      </c>
      <c r="AM1817" s="513" t="s">
        <v>84</v>
      </c>
      <c r="AN1817" s="508">
        <v>100</v>
      </c>
      <c r="AO1817" s="514">
        <v>1570</v>
      </c>
      <c r="AP1817" s="498">
        <v>1058</v>
      </c>
      <c r="AQ1817" s="515">
        <v>512</v>
      </c>
      <c r="AR1817" s="512" t="s">
        <v>17905</v>
      </c>
      <c r="BA1817" s="338" t="s">
        <v>12810</v>
      </c>
    </row>
    <row r="1818" spans="2:53" ht="16.5" customHeight="1">
      <c r="B1818" s="398" t="s">
        <v>12803</v>
      </c>
      <c r="C1818" s="381" t="s">
        <v>12804</v>
      </c>
      <c r="D1818" s="383">
        <v>1570</v>
      </c>
      <c r="E1818" s="382" t="s">
        <v>12714</v>
      </c>
      <c r="F1818" s="369" t="s">
        <v>12808</v>
      </c>
      <c r="G1818" s="385" t="s">
        <v>12217</v>
      </c>
      <c r="H1818" s="386"/>
      <c r="I1818" s="384" t="s">
        <v>862</v>
      </c>
      <c r="J1818" s="367" t="s">
        <v>1481</v>
      </c>
      <c r="K1818" s="366" t="s">
        <v>84</v>
      </c>
      <c r="L1818" s="387">
        <v>9</v>
      </c>
      <c r="M1818" s="388" t="s">
        <v>12809</v>
      </c>
      <c r="N1818" s="389">
        <v>1000</v>
      </c>
      <c r="O1818" s="390" t="s">
        <v>1348</v>
      </c>
      <c r="P1818" s="373" t="s">
        <v>1349</v>
      </c>
      <c r="Q1818" s="372" t="s">
        <v>3638</v>
      </c>
      <c r="R1818" s="374">
        <v>30</v>
      </c>
      <c r="S1818" s="375">
        <v>25</v>
      </c>
      <c r="T1818" s="392">
        <v>25</v>
      </c>
      <c r="U1818" s="391" t="s">
        <v>12808</v>
      </c>
      <c r="V1818" s="376">
        <v>112.18410718410719</v>
      </c>
      <c r="W1818" s="378">
        <v>113.82998382998383</v>
      </c>
      <c r="X1818" s="377">
        <v>57.10295449295451</v>
      </c>
      <c r="Y1818" s="387">
        <v>56.78</v>
      </c>
      <c r="Z1818" s="395" t="s">
        <v>4557</v>
      </c>
      <c r="AA1818" s="380">
        <v>198</v>
      </c>
      <c r="AB1818" s="379" t="s">
        <v>3630</v>
      </c>
      <c r="AC1818" s="380">
        <v>10</v>
      </c>
      <c r="AD1818" s="379" t="s">
        <v>3630</v>
      </c>
      <c r="AE1818" s="394">
        <v>0</v>
      </c>
      <c r="AF1818" s="396">
        <v>0</v>
      </c>
      <c r="AG1818" s="393">
        <v>0</v>
      </c>
      <c r="AH1818" s="397" t="s">
        <v>633</v>
      </c>
      <c r="AL1818" s="525" t="s">
        <v>17906</v>
      </c>
      <c r="AM1818" s="513" t="s">
        <v>84</v>
      </c>
      <c r="AN1818" s="508">
        <v>100</v>
      </c>
      <c r="AO1818" s="514">
        <v>1570</v>
      </c>
      <c r="AP1818" s="498">
        <v>1058</v>
      </c>
      <c r="AQ1818" s="515">
        <v>512</v>
      </c>
      <c r="AR1818" s="512" t="s">
        <v>17905</v>
      </c>
      <c r="BA1818" s="338" t="s">
        <v>12811</v>
      </c>
    </row>
    <row r="1819" spans="2:53" ht="16.5" customHeight="1">
      <c r="B1819" s="398" t="s">
        <v>12803</v>
      </c>
      <c r="C1819" s="381" t="s">
        <v>12804</v>
      </c>
      <c r="D1819" s="383">
        <v>1570</v>
      </c>
      <c r="E1819" s="382" t="s">
        <v>12714</v>
      </c>
      <c r="F1819" s="369" t="s">
        <v>12808</v>
      </c>
      <c r="G1819" s="385" t="s">
        <v>12217</v>
      </c>
      <c r="H1819" s="386"/>
      <c r="I1819" s="384" t="s">
        <v>862</v>
      </c>
      <c r="J1819" s="367" t="s">
        <v>1480</v>
      </c>
      <c r="K1819" s="366" t="s">
        <v>84</v>
      </c>
      <c r="L1819" s="387">
        <v>12</v>
      </c>
      <c r="M1819" s="388" t="s">
        <v>12809</v>
      </c>
      <c r="N1819" s="389">
        <v>1000</v>
      </c>
      <c r="O1819" s="390" t="s">
        <v>1348</v>
      </c>
      <c r="P1819" s="373" t="s">
        <v>1349</v>
      </c>
      <c r="Q1819" s="372" t="s">
        <v>3638</v>
      </c>
      <c r="R1819" s="374">
        <v>30</v>
      </c>
      <c r="S1819" s="375">
        <v>25</v>
      </c>
      <c r="T1819" s="392">
        <v>25</v>
      </c>
      <c r="U1819" s="391" t="s">
        <v>12808</v>
      </c>
      <c r="V1819" s="376">
        <v>112.18410718410719</v>
      </c>
      <c r="W1819" s="378">
        <v>113.82998382998383</v>
      </c>
      <c r="X1819" s="377">
        <v>57.10295449295451</v>
      </c>
      <c r="Y1819" s="387">
        <v>56.78</v>
      </c>
      <c r="Z1819" s="395" t="s">
        <v>4557</v>
      </c>
      <c r="AA1819" s="380">
        <v>198</v>
      </c>
      <c r="AB1819" s="379" t="s">
        <v>3630</v>
      </c>
      <c r="AC1819" s="380">
        <v>10</v>
      </c>
      <c r="AD1819" s="379" t="s">
        <v>3630</v>
      </c>
      <c r="AE1819" s="394">
        <v>0</v>
      </c>
      <c r="AF1819" s="396">
        <v>0</v>
      </c>
      <c r="AG1819" s="393">
        <v>0</v>
      </c>
      <c r="AH1819" s="397" t="s">
        <v>633</v>
      </c>
      <c r="AL1819" s="525" t="s">
        <v>17907</v>
      </c>
      <c r="AM1819" s="513" t="s">
        <v>83</v>
      </c>
      <c r="AN1819" s="508">
        <v>100</v>
      </c>
      <c r="AO1819" s="514">
        <v>1570</v>
      </c>
      <c r="AP1819" s="498">
        <v>1570</v>
      </c>
      <c r="AQ1819" s="515">
        <v>0</v>
      </c>
      <c r="AR1819" s="512" t="s">
        <v>17908</v>
      </c>
      <c r="BA1819" s="338" t="s">
        <v>12813</v>
      </c>
    </row>
    <row r="1820" spans="2:53" ht="16.5" customHeight="1">
      <c r="B1820" s="398" t="s">
        <v>12803</v>
      </c>
      <c r="C1820" s="381" t="s">
        <v>12804</v>
      </c>
      <c r="D1820" s="383">
        <v>1570</v>
      </c>
      <c r="E1820" s="382" t="s">
        <v>633</v>
      </c>
      <c r="F1820" s="369" t="s">
        <v>12622</v>
      </c>
      <c r="G1820" s="385" t="s">
        <v>12714</v>
      </c>
      <c r="H1820" s="386"/>
      <c r="I1820" s="384" t="s">
        <v>326</v>
      </c>
      <c r="J1820" s="367" t="s">
        <v>1051</v>
      </c>
      <c r="K1820" s="366" t="s">
        <v>83</v>
      </c>
      <c r="L1820" s="387">
        <v>8</v>
      </c>
      <c r="M1820" s="388" t="s">
        <v>12812</v>
      </c>
      <c r="N1820" s="389">
        <v>500</v>
      </c>
      <c r="O1820" s="390" t="s">
        <v>1348</v>
      </c>
      <c r="P1820" s="373" t="s">
        <v>1349</v>
      </c>
      <c r="Q1820" s="372" t="s">
        <v>3638</v>
      </c>
      <c r="R1820" s="374">
        <v>30</v>
      </c>
      <c r="S1820" s="375">
        <v>40</v>
      </c>
      <c r="T1820" s="392">
        <v>30</v>
      </c>
      <c r="U1820" s="391" t="s">
        <v>12622</v>
      </c>
      <c r="V1820" s="376">
        <v>112.18616928274517</v>
      </c>
      <c r="W1820" s="378">
        <v>113.83317070969709</v>
      </c>
      <c r="X1820" s="377">
        <v>56.730330003778882</v>
      </c>
      <c r="Y1820" s="387">
        <v>55.73</v>
      </c>
      <c r="Z1820" s="395" t="s">
        <v>7853</v>
      </c>
      <c r="AA1820" s="380">
        <v>24</v>
      </c>
      <c r="AB1820" s="379" t="s">
        <v>3630</v>
      </c>
      <c r="AC1820" s="380">
        <v>5</v>
      </c>
      <c r="AD1820" s="379" t="s">
        <v>3630</v>
      </c>
      <c r="AE1820" s="394">
        <v>0</v>
      </c>
      <c r="AF1820" s="396">
        <v>0</v>
      </c>
      <c r="AG1820" s="393">
        <v>0</v>
      </c>
      <c r="AH1820" s="397" t="s">
        <v>633</v>
      </c>
      <c r="AL1820" s="525" t="s">
        <v>17909</v>
      </c>
      <c r="AM1820" s="513" t="s">
        <v>83</v>
      </c>
      <c r="AN1820" s="508">
        <v>100</v>
      </c>
      <c r="AO1820" s="514">
        <v>1570</v>
      </c>
      <c r="AP1820" s="498">
        <v>1570</v>
      </c>
      <c r="AQ1820" s="515">
        <v>0</v>
      </c>
      <c r="AR1820" s="512" t="s">
        <v>17910</v>
      </c>
      <c r="BA1820" s="338" t="s">
        <v>12817</v>
      </c>
    </row>
    <row r="1821" spans="2:53" ht="16.5" customHeight="1">
      <c r="B1821" s="398" t="s">
        <v>12814</v>
      </c>
      <c r="C1821" s="381" t="s">
        <v>12815</v>
      </c>
      <c r="D1821" s="383">
        <v>1570</v>
      </c>
      <c r="E1821" s="382" t="s">
        <v>633</v>
      </c>
      <c r="F1821" s="369" t="s">
        <v>12734</v>
      </c>
      <c r="G1821" s="385" t="s">
        <v>12358</v>
      </c>
      <c r="H1821" s="386"/>
      <c r="I1821" s="384" t="s">
        <v>330</v>
      </c>
      <c r="J1821" s="367" t="s">
        <v>384</v>
      </c>
      <c r="K1821" s="366" t="s">
        <v>83</v>
      </c>
      <c r="L1821" s="387">
        <v>7</v>
      </c>
      <c r="M1821" s="388" t="s">
        <v>12816</v>
      </c>
      <c r="N1821" s="389">
        <v>200</v>
      </c>
      <c r="O1821" s="390" t="s">
        <v>1350</v>
      </c>
      <c r="P1821" s="373" t="s">
        <v>1350</v>
      </c>
      <c r="Q1821" s="372" t="s">
        <v>3638</v>
      </c>
      <c r="R1821" s="374">
        <v>20</v>
      </c>
      <c r="S1821" s="375">
        <v>30</v>
      </c>
      <c r="T1821" s="392">
        <v>30</v>
      </c>
      <c r="U1821" s="391" t="s">
        <v>12734</v>
      </c>
      <c r="V1821" s="376">
        <v>112.14996720919339</v>
      </c>
      <c r="W1821" s="378">
        <v>113.77722205057161</v>
      </c>
      <c r="X1821" s="377">
        <v>56.711405370117511</v>
      </c>
      <c r="Y1821" s="387" t="s">
        <v>633</v>
      </c>
      <c r="Z1821" s="395" t="s">
        <v>7853</v>
      </c>
      <c r="AA1821" s="380">
        <v>36</v>
      </c>
      <c r="AB1821" s="379" t="s">
        <v>3630</v>
      </c>
      <c r="AC1821" s="380">
        <v>0</v>
      </c>
      <c r="AD1821" s="379" t="s">
        <v>3630</v>
      </c>
      <c r="AE1821" s="394">
        <v>0</v>
      </c>
      <c r="AF1821" s="396">
        <v>0</v>
      </c>
      <c r="AG1821" s="393">
        <v>0</v>
      </c>
      <c r="AH1821" s="397" t="s">
        <v>633</v>
      </c>
      <c r="AL1821" s="525" t="s">
        <v>17911</v>
      </c>
      <c r="AM1821" s="513" t="s">
        <v>83</v>
      </c>
      <c r="AN1821" s="508">
        <v>100</v>
      </c>
      <c r="AO1821" s="514">
        <v>1570</v>
      </c>
      <c r="AP1821" s="498">
        <v>1570</v>
      </c>
      <c r="AQ1821" s="515">
        <v>0</v>
      </c>
      <c r="AR1821" s="512" t="s">
        <v>17912</v>
      </c>
      <c r="BA1821" s="338" t="s">
        <v>12823</v>
      </c>
    </row>
    <row r="1822" spans="2:53" ht="16.5" customHeight="1">
      <c r="B1822" s="398" t="s">
        <v>12818</v>
      </c>
      <c r="C1822" s="381" t="s">
        <v>12819</v>
      </c>
      <c r="D1822" s="383">
        <v>1570</v>
      </c>
      <c r="E1822" s="382" t="s">
        <v>633</v>
      </c>
      <c r="F1822" s="369" t="s">
        <v>12820</v>
      </c>
      <c r="G1822" s="385" t="s">
        <v>12821</v>
      </c>
      <c r="H1822" s="386"/>
      <c r="I1822" s="384" t="s">
        <v>332</v>
      </c>
      <c r="J1822" s="367" t="s">
        <v>914</v>
      </c>
      <c r="K1822" s="366" t="s">
        <v>83</v>
      </c>
      <c r="L1822" s="387">
        <v>6</v>
      </c>
      <c r="M1822" s="388" t="s">
        <v>12822</v>
      </c>
      <c r="N1822" s="389">
        <v>300</v>
      </c>
      <c r="O1822" s="390" t="s">
        <v>1348</v>
      </c>
      <c r="P1822" s="373" t="s">
        <v>1348</v>
      </c>
      <c r="Q1822" s="372" t="s">
        <v>3638</v>
      </c>
      <c r="R1822" s="374">
        <v>25</v>
      </c>
      <c r="S1822" s="375">
        <v>45</v>
      </c>
      <c r="T1822" s="392">
        <v>30</v>
      </c>
      <c r="U1822" s="391" t="s">
        <v>12820</v>
      </c>
      <c r="V1822" s="376">
        <v>112.12249432067955</v>
      </c>
      <c r="W1822" s="378">
        <v>113.73476395014114</v>
      </c>
      <c r="X1822" s="377">
        <v>56.701370864589649</v>
      </c>
      <c r="Y1822" s="387" t="s">
        <v>633</v>
      </c>
      <c r="Z1822" s="395" t="s">
        <v>4557</v>
      </c>
      <c r="AA1822" s="380">
        <v>-2</v>
      </c>
      <c r="AB1822" s="379" t="s">
        <v>3630</v>
      </c>
      <c r="AC1822" s="380">
        <v>0</v>
      </c>
      <c r="AD1822" s="379" t="s">
        <v>3630</v>
      </c>
      <c r="AE1822" s="394">
        <v>0</v>
      </c>
      <c r="AF1822" s="396">
        <v>5.1029999999999998</v>
      </c>
      <c r="AG1822" s="393">
        <v>0</v>
      </c>
      <c r="AH1822" s="397" t="s">
        <v>9172</v>
      </c>
      <c r="AL1822" s="525" t="s">
        <v>17913</v>
      </c>
      <c r="AM1822" s="513" t="s">
        <v>83</v>
      </c>
      <c r="AN1822" s="508">
        <v>100</v>
      </c>
      <c r="AO1822" s="514">
        <v>1570</v>
      </c>
      <c r="AP1822" s="498">
        <v>1570</v>
      </c>
      <c r="AQ1822" s="515">
        <v>0</v>
      </c>
      <c r="AR1822" s="512" t="s">
        <v>17914</v>
      </c>
      <c r="BA1822" s="338" t="s">
        <v>12829</v>
      </c>
    </row>
    <row r="1823" spans="2:53" ht="16.5" customHeight="1">
      <c r="B1823" s="398" t="s">
        <v>12824</v>
      </c>
      <c r="C1823" s="381" t="s">
        <v>12825</v>
      </c>
      <c r="D1823" s="383">
        <v>1570</v>
      </c>
      <c r="E1823" s="382" t="s">
        <v>633</v>
      </c>
      <c r="F1823" s="369" t="s">
        <v>12826</v>
      </c>
      <c r="G1823" s="385" t="s">
        <v>12827</v>
      </c>
      <c r="H1823" s="386"/>
      <c r="I1823" s="384" t="s">
        <v>326</v>
      </c>
      <c r="J1823" s="367" t="s">
        <v>1023</v>
      </c>
      <c r="K1823" s="366" t="s">
        <v>83</v>
      </c>
      <c r="L1823" s="387">
        <v>9</v>
      </c>
      <c r="M1823" s="388" t="s">
        <v>12828</v>
      </c>
      <c r="N1823" s="389">
        <v>500</v>
      </c>
      <c r="O1823" s="390" t="s">
        <v>1348</v>
      </c>
      <c r="P1823" s="373" t="s">
        <v>1349</v>
      </c>
      <c r="Q1823" s="372" t="s">
        <v>3638</v>
      </c>
      <c r="R1823" s="374">
        <v>30</v>
      </c>
      <c r="S1823" s="375">
        <v>40</v>
      </c>
      <c r="T1823" s="392">
        <v>30</v>
      </c>
      <c r="U1823" s="391" t="s">
        <v>12826</v>
      </c>
      <c r="V1823" s="376">
        <v>112.10861754868839</v>
      </c>
      <c r="W1823" s="378">
        <v>113.71331802979115</v>
      </c>
      <c r="X1823" s="377">
        <v>56.69403221076022</v>
      </c>
      <c r="Y1823" s="387">
        <v>55.68</v>
      </c>
      <c r="Z1823" s="395" t="s">
        <v>7853</v>
      </c>
      <c r="AA1823" s="380">
        <v>24</v>
      </c>
      <c r="AB1823" s="379" t="s">
        <v>3630</v>
      </c>
      <c r="AC1823" s="380">
        <v>5</v>
      </c>
      <c r="AD1823" s="379" t="s">
        <v>3630</v>
      </c>
      <c r="AE1823" s="394">
        <v>0</v>
      </c>
      <c r="AF1823" s="396">
        <v>0</v>
      </c>
      <c r="AG1823" s="393">
        <v>0</v>
      </c>
      <c r="AH1823" s="397" t="s">
        <v>633</v>
      </c>
      <c r="AL1823" s="525" t="s">
        <v>17915</v>
      </c>
      <c r="AM1823" s="513" t="s">
        <v>83</v>
      </c>
      <c r="AN1823" s="508">
        <v>100</v>
      </c>
      <c r="AO1823" s="514">
        <v>1570</v>
      </c>
      <c r="AP1823" s="498">
        <v>1570</v>
      </c>
      <c r="AQ1823" s="515">
        <v>0</v>
      </c>
      <c r="AR1823" s="512" t="s">
        <v>17914</v>
      </c>
      <c r="BA1823" s="338" t="s">
        <v>12832</v>
      </c>
    </row>
    <row r="1824" spans="2:53" ht="16.5" customHeight="1">
      <c r="B1824" s="398" t="s">
        <v>12824</v>
      </c>
      <c r="C1824" s="381" t="s">
        <v>12825</v>
      </c>
      <c r="D1824" s="383">
        <v>1570</v>
      </c>
      <c r="E1824" s="382" t="s">
        <v>633</v>
      </c>
      <c r="F1824" s="369" t="s">
        <v>12830</v>
      </c>
      <c r="G1824" s="385" t="s">
        <v>12827</v>
      </c>
      <c r="H1824" s="386"/>
      <c r="I1824" s="384" t="s">
        <v>1282</v>
      </c>
      <c r="J1824" s="367" t="s">
        <v>353</v>
      </c>
      <c r="K1824" s="366" t="s">
        <v>83</v>
      </c>
      <c r="L1824" s="387">
        <v>15</v>
      </c>
      <c r="M1824" s="388" t="s">
        <v>12831</v>
      </c>
      <c r="N1824" s="389">
        <v>1000</v>
      </c>
      <c r="O1824" s="390" t="s">
        <v>1348</v>
      </c>
      <c r="P1824" s="373" t="s">
        <v>1349</v>
      </c>
      <c r="Q1824" s="372" t="s">
        <v>3814</v>
      </c>
      <c r="R1824" s="374">
        <v>25</v>
      </c>
      <c r="S1824" s="375">
        <v>38</v>
      </c>
      <c r="T1824" s="392">
        <v>25</v>
      </c>
      <c r="U1824" s="391" t="s">
        <v>12830</v>
      </c>
      <c r="V1824" s="376">
        <v>112.10998185117967</v>
      </c>
      <c r="W1824" s="378">
        <v>113.71542649727768</v>
      </c>
      <c r="X1824" s="377">
        <v>56.692295825771318</v>
      </c>
      <c r="Y1824" s="387">
        <v>56.739999999999995</v>
      </c>
      <c r="Z1824" s="395" t="s">
        <v>4557</v>
      </c>
      <c r="AA1824" s="380">
        <v>118.75</v>
      </c>
      <c r="AB1824" s="379" t="s">
        <v>3630</v>
      </c>
      <c r="AC1824" s="380">
        <v>10</v>
      </c>
      <c r="AD1824" s="379" t="s">
        <v>3630</v>
      </c>
      <c r="AE1824" s="394">
        <v>0</v>
      </c>
      <c r="AF1824" s="396">
        <v>0</v>
      </c>
      <c r="AG1824" s="393">
        <v>0</v>
      </c>
      <c r="AH1824" s="397" t="s">
        <v>633</v>
      </c>
      <c r="AL1824" s="525" t="s">
        <v>17916</v>
      </c>
      <c r="AM1824" s="513" t="s">
        <v>83</v>
      </c>
      <c r="AN1824" s="508">
        <v>100</v>
      </c>
      <c r="AO1824" s="514">
        <v>1570</v>
      </c>
      <c r="AP1824" s="498">
        <v>1570</v>
      </c>
      <c r="AQ1824" s="515">
        <v>0</v>
      </c>
      <c r="AR1824" s="512" t="s">
        <v>17917</v>
      </c>
      <c r="BA1824" s="338" t="s">
        <v>12838</v>
      </c>
    </row>
    <row r="1825" spans="2:53" ht="16.5" customHeight="1">
      <c r="B1825" s="398" t="s">
        <v>12833</v>
      </c>
      <c r="C1825" s="381" t="s">
        <v>12834</v>
      </c>
      <c r="D1825" s="383">
        <v>1570</v>
      </c>
      <c r="E1825" s="382" t="s">
        <v>633</v>
      </c>
      <c r="F1825" s="369" t="s">
        <v>12835</v>
      </c>
      <c r="G1825" s="385" t="s">
        <v>12836</v>
      </c>
      <c r="H1825" s="386"/>
      <c r="I1825" s="384" t="s">
        <v>1282</v>
      </c>
      <c r="J1825" s="367" t="s">
        <v>1286</v>
      </c>
      <c r="K1825" s="366" t="s">
        <v>83</v>
      </c>
      <c r="L1825" s="387">
        <v>8</v>
      </c>
      <c r="M1825" s="388" t="s">
        <v>12837</v>
      </c>
      <c r="N1825" s="389">
        <v>1000</v>
      </c>
      <c r="O1825" s="390" t="s">
        <v>1348</v>
      </c>
      <c r="P1825" s="373" t="s">
        <v>1349</v>
      </c>
      <c r="Q1825" s="372" t="s">
        <v>3814</v>
      </c>
      <c r="R1825" s="374">
        <v>25</v>
      </c>
      <c r="S1825" s="375">
        <v>38</v>
      </c>
      <c r="T1825" s="392">
        <v>25</v>
      </c>
      <c r="U1825" s="391" t="s">
        <v>12835</v>
      </c>
      <c r="V1825" s="376">
        <v>112.09578544061303</v>
      </c>
      <c r="W1825" s="378">
        <v>113.69348659003833</v>
      </c>
      <c r="X1825" s="377">
        <v>56.685363984674325</v>
      </c>
      <c r="Y1825" s="387">
        <v>56.73</v>
      </c>
      <c r="Z1825" s="395" t="s">
        <v>4557</v>
      </c>
      <c r="AA1825" s="380">
        <v>118.75</v>
      </c>
      <c r="AB1825" s="379" t="s">
        <v>3630</v>
      </c>
      <c r="AC1825" s="380">
        <v>10</v>
      </c>
      <c r="AD1825" s="379" t="s">
        <v>3630</v>
      </c>
      <c r="AE1825" s="394">
        <v>0</v>
      </c>
      <c r="AF1825" s="396">
        <v>0</v>
      </c>
      <c r="AG1825" s="393">
        <v>0</v>
      </c>
      <c r="AH1825" s="397" t="s">
        <v>633</v>
      </c>
      <c r="AL1825" s="525" t="s">
        <v>17918</v>
      </c>
      <c r="AM1825" s="513" t="s">
        <v>83</v>
      </c>
      <c r="AN1825" s="508">
        <v>100</v>
      </c>
      <c r="AO1825" s="514">
        <v>1570</v>
      </c>
      <c r="AP1825" s="498">
        <v>1570</v>
      </c>
      <c r="AQ1825" s="515">
        <v>0</v>
      </c>
      <c r="AR1825" s="512" t="s">
        <v>17917</v>
      </c>
      <c r="BA1825" s="338" t="s">
        <v>12840</v>
      </c>
    </row>
    <row r="1826" spans="2:53" ht="16.5" customHeight="1">
      <c r="B1826" s="398" t="s">
        <v>12833</v>
      </c>
      <c r="C1826" s="381" t="s">
        <v>12834</v>
      </c>
      <c r="D1826" s="383">
        <v>1570</v>
      </c>
      <c r="E1826" s="382" t="s">
        <v>633</v>
      </c>
      <c r="F1826" s="369" t="s">
        <v>12835</v>
      </c>
      <c r="G1826" s="385" t="s">
        <v>12836</v>
      </c>
      <c r="H1826" s="386"/>
      <c r="I1826" s="384" t="s">
        <v>332</v>
      </c>
      <c r="J1826" s="367" t="s">
        <v>368</v>
      </c>
      <c r="K1826" s="366" t="s">
        <v>83</v>
      </c>
      <c r="L1826" s="387">
        <v>14</v>
      </c>
      <c r="M1826" s="388" t="s">
        <v>12839</v>
      </c>
      <c r="N1826" s="389">
        <v>300</v>
      </c>
      <c r="O1826" s="390" t="s">
        <v>1348</v>
      </c>
      <c r="P1826" s="373" t="s">
        <v>1348</v>
      </c>
      <c r="Q1826" s="372" t="s">
        <v>3638</v>
      </c>
      <c r="R1826" s="374">
        <v>25</v>
      </c>
      <c r="S1826" s="375">
        <v>45</v>
      </c>
      <c r="T1826" s="392">
        <v>30</v>
      </c>
      <c r="U1826" s="391" t="s">
        <v>12835</v>
      </c>
      <c r="V1826" s="376">
        <v>112.09557014355804</v>
      </c>
      <c r="W1826" s="378">
        <v>113.69315385822608</v>
      </c>
      <c r="X1826" s="377">
        <v>56.685637999107954</v>
      </c>
      <c r="Y1826" s="387" t="s">
        <v>633</v>
      </c>
      <c r="Z1826" s="395" t="s">
        <v>4557</v>
      </c>
      <c r="AA1826" s="380">
        <v>-2</v>
      </c>
      <c r="AB1826" s="379" t="s">
        <v>3630</v>
      </c>
      <c r="AC1826" s="380">
        <v>0</v>
      </c>
      <c r="AD1826" s="379" t="s">
        <v>3630</v>
      </c>
      <c r="AE1826" s="394">
        <v>0</v>
      </c>
      <c r="AF1826" s="396">
        <v>5.1020000000000003</v>
      </c>
      <c r="AG1826" s="393">
        <v>0</v>
      </c>
      <c r="AH1826" s="397" t="s">
        <v>9172</v>
      </c>
      <c r="AL1826" s="525" t="s">
        <v>17919</v>
      </c>
      <c r="AM1826" s="513" t="s">
        <v>84</v>
      </c>
      <c r="AN1826" s="508">
        <v>100</v>
      </c>
      <c r="AO1826" s="514">
        <v>1570</v>
      </c>
      <c r="AP1826" s="498">
        <v>1051</v>
      </c>
      <c r="AQ1826" s="515">
        <v>519</v>
      </c>
      <c r="AR1826" s="512" t="s">
        <v>17920</v>
      </c>
      <c r="BA1826" s="338" t="s">
        <v>12847</v>
      </c>
    </row>
    <row r="1827" spans="2:53" ht="16.5" customHeight="1">
      <c r="B1827" s="398" t="s">
        <v>12841</v>
      </c>
      <c r="C1827" s="381" t="s">
        <v>12842</v>
      </c>
      <c r="D1827" s="383">
        <v>1570</v>
      </c>
      <c r="E1827" s="382" t="s">
        <v>12843</v>
      </c>
      <c r="F1827" s="369" t="s">
        <v>12844</v>
      </c>
      <c r="G1827" s="385" t="s">
        <v>12845</v>
      </c>
      <c r="H1827" s="386"/>
      <c r="I1827" s="384" t="s">
        <v>326</v>
      </c>
      <c r="J1827" s="367" t="s">
        <v>394</v>
      </c>
      <c r="K1827" s="366" t="s">
        <v>84</v>
      </c>
      <c r="L1827" s="387">
        <v>15</v>
      </c>
      <c r="M1827" s="388" t="s">
        <v>12846</v>
      </c>
      <c r="N1827" s="389">
        <v>500</v>
      </c>
      <c r="O1827" s="390" t="s">
        <v>1348</v>
      </c>
      <c r="P1827" s="373" t="s">
        <v>1349</v>
      </c>
      <c r="Q1827" s="372" t="s">
        <v>3638</v>
      </c>
      <c r="R1827" s="374">
        <v>40</v>
      </c>
      <c r="S1827" s="375">
        <v>30</v>
      </c>
      <c r="T1827" s="392">
        <v>30</v>
      </c>
      <c r="U1827" s="391" t="s">
        <v>12844</v>
      </c>
      <c r="V1827" s="376">
        <v>111.66216043522709</v>
      </c>
      <c r="W1827" s="378">
        <v>112.99493048963048</v>
      </c>
      <c r="X1827" s="377">
        <v>56.841454537571202</v>
      </c>
      <c r="Y1827" s="387">
        <v>56.41</v>
      </c>
      <c r="Z1827" s="395" t="s">
        <v>7853</v>
      </c>
      <c r="AA1827" s="380">
        <v>24</v>
      </c>
      <c r="AB1827" s="379" t="s">
        <v>3630</v>
      </c>
      <c r="AC1827" s="380">
        <v>5</v>
      </c>
      <c r="AD1827" s="379" t="s">
        <v>3630</v>
      </c>
      <c r="AE1827" s="394">
        <v>0</v>
      </c>
      <c r="AF1827" s="396">
        <v>0</v>
      </c>
      <c r="AG1827" s="393">
        <v>0</v>
      </c>
      <c r="AH1827" s="397" t="s">
        <v>633</v>
      </c>
      <c r="AL1827" s="525" t="s">
        <v>17921</v>
      </c>
      <c r="AM1827" s="513" t="s">
        <v>84</v>
      </c>
      <c r="AN1827" s="508">
        <v>100</v>
      </c>
      <c r="AO1827" s="514">
        <v>1570</v>
      </c>
      <c r="AP1827" s="498">
        <v>1053</v>
      </c>
      <c r="AQ1827" s="515">
        <v>517</v>
      </c>
      <c r="AR1827" s="512" t="s">
        <v>17922</v>
      </c>
      <c r="BA1827" s="338" t="s">
        <v>12853</v>
      </c>
    </row>
    <row r="1828" spans="2:53" ht="16.5" customHeight="1">
      <c r="B1828" s="398" t="s">
        <v>12848</v>
      </c>
      <c r="C1828" s="381" t="s">
        <v>12849</v>
      </c>
      <c r="D1828" s="383">
        <v>1570</v>
      </c>
      <c r="E1828" s="382" t="s">
        <v>12850</v>
      </c>
      <c r="F1828" s="369" t="s">
        <v>12851</v>
      </c>
      <c r="G1828" s="385" t="s">
        <v>12850</v>
      </c>
      <c r="H1828" s="386"/>
      <c r="I1828" s="384" t="s">
        <v>327</v>
      </c>
      <c r="J1828" s="367" t="s">
        <v>983</v>
      </c>
      <c r="K1828" s="366" t="s">
        <v>84</v>
      </c>
      <c r="L1828" s="387">
        <v>13</v>
      </c>
      <c r="M1828" s="388" t="s">
        <v>12852</v>
      </c>
      <c r="N1828" s="389">
        <v>800</v>
      </c>
      <c r="O1828" s="390" t="s">
        <v>1350</v>
      </c>
      <c r="P1828" s="373" t="s">
        <v>1350</v>
      </c>
      <c r="Q1828" s="372" t="s">
        <v>3638</v>
      </c>
      <c r="R1828" s="374">
        <v>40</v>
      </c>
      <c r="S1828" s="375">
        <v>30</v>
      </c>
      <c r="T1828" s="392">
        <v>30</v>
      </c>
      <c r="U1828" s="391" t="s">
        <v>12851</v>
      </c>
      <c r="V1828" s="376">
        <v>111.8540284878475</v>
      </c>
      <c r="W1828" s="378">
        <v>113.30659207102319</v>
      </c>
      <c r="X1828" s="377">
        <v>56.944689720564661</v>
      </c>
      <c r="Y1828" s="387" t="s">
        <v>633</v>
      </c>
      <c r="Z1828" s="395" t="s">
        <v>4557</v>
      </c>
      <c r="AA1828" s="380">
        <v>190</v>
      </c>
      <c r="AB1828" s="379" t="s">
        <v>3630</v>
      </c>
      <c r="AC1828" s="380">
        <v>10</v>
      </c>
      <c r="AD1828" s="379" t="s">
        <v>3630</v>
      </c>
      <c r="AE1828" s="394">
        <v>0</v>
      </c>
      <c r="AF1828" s="396">
        <v>0</v>
      </c>
      <c r="AG1828" s="393">
        <v>0</v>
      </c>
      <c r="AH1828" s="397" t="s">
        <v>633</v>
      </c>
      <c r="AL1828" s="525" t="s">
        <v>17923</v>
      </c>
      <c r="AM1828" s="513" t="s">
        <v>84</v>
      </c>
      <c r="AN1828" s="508">
        <v>100</v>
      </c>
      <c r="AO1828" s="514">
        <v>1570</v>
      </c>
      <c r="AP1828" s="498">
        <v>1053</v>
      </c>
      <c r="AQ1828" s="515">
        <v>517</v>
      </c>
      <c r="AR1828" s="512" t="s">
        <v>17924</v>
      </c>
      <c r="BA1828" s="338" t="s">
        <v>12858</v>
      </c>
    </row>
    <row r="1829" spans="2:53" ht="16.5" customHeight="1">
      <c r="B1829" s="398" t="s">
        <v>12854</v>
      </c>
      <c r="C1829" s="381" t="s">
        <v>12855</v>
      </c>
      <c r="D1829" s="383">
        <v>1570</v>
      </c>
      <c r="E1829" s="382" t="s">
        <v>12420</v>
      </c>
      <c r="F1829" s="369" t="s">
        <v>12856</v>
      </c>
      <c r="G1829" s="385" t="s">
        <v>12420</v>
      </c>
      <c r="H1829" s="386"/>
      <c r="I1829" s="384" t="s">
        <v>327</v>
      </c>
      <c r="J1829" s="367" t="s">
        <v>798</v>
      </c>
      <c r="K1829" s="366" t="s">
        <v>84</v>
      </c>
      <c r="L1829" s="387">
        <v>7</v>
      </c>
      <c r="M1829" s="388" t="s">
        <v>12857</v>
      </c>
      <c r="N1829" s="389">
        <v>800</v>
      </c>
      <c r="O1829" s="390" t="s">
        <v>1350</v>
      </c>
      <c r="P1829" s="373" t="s">
        <v>1350</v>
      </c>
      <c r="Q1829" s="372" t="s">
        <v>3638</v>
      </c>
      <c r="R1829" s="374">
        <v>40</v>
      </c>
      <c r="S1829" s="375">
        <v>30</v>
      </c>
      <c r="T1829" s="392">
        <v>30</v>
      </c>
      <c r="U1829" s="391" t="s">
        <v>12856</v>
      </c>
      <c r="V1829" s="376">
        <v>111.84337277533433</v>
      </c>
      <c r="W1829" s="378">
        <v>113.2891554505471</v>
      </c>
      <c r="X1829" s="377">
        <v>56.938735887059281</v>
      </c>
      <c r="Y1829" s="387" t="s">
        <v>633</v>
      </c>
      <c r="Z1829" s="395" t="s">
        <v>4557</v>
      </c>
      <c r="AA1829" s="380">
        <v>190</v>
      </c>
      <c r="AB1829" s="379" t="s">
        <v>3630</v>
      </c>
      <c r="AC1829" s="380">
        <v>10</v>
      </c>
      <c r="AD1829" s="379" t="s">
        <v>3630</v>
      </c>
      <c r="AE1829" s="394">
        <v>0</v>
      </c>
      <c r="AF1829" s="396">
        <v>0</v>
      </c>
      <c r="AG1829" s="393">
        <v>0</v>
      </c>
      <c r="AH1829" s="397" t="s">
        <v>633</v>
      </c>
      <c r="AL1829" s="525" t="s">
        <v>17925</v>
      </c>
      <c r="AM1829" s="513" t="s">
        <v>83</v>
      </c>
      <c r="AN1829" s="508">
        <v>100</v>
      </c>
      <c r="AO1829" s="514">
        <v>1570</v>
      </c>
      <c r="AP1829" s="498">
        <v>1570</v>
      </c>
      <c r="AQ1829" s="515">
        <v>0</v>
      </c>
      <c r="AR1829" s="512" t="s">
        <v>17926</v>
      </c>
      <c r="BA1829" s="338" t="s">
        <v>12863</v>
      </c>
    </row>
    <row r="1830" spans="2:53" ht="16.5" customHeight="1">
      <c r="B1830" s="398" t="s">
        <v>12859</v>
      </c>
      <c r="C1830" s="381" t="s">
        <v>12860</v>
      </c>
      <c r="D1830" s="383">
        <v>1570</v>
      </c>
      <c r="E1830" s="382" t="s">
        <v>633</v>
      </c>
      <c r="F1830" s="369" t="s">
        <v>12861</v>
      </c>
      <c r="G1830" s="385" t="s">
        <v>12596</v>
      </c>
      <c r="H1830" s="386"/>
      <c r="I1830" s="384" t="s">
        <v>330</v>
      </c>
      <c r="J1830" s="367" t="s">
        <v>156</v>
      </c>
      <c r="K1830" s="366" t="s">
        <v>83</v>
      </c>
      <c r="L1830" s="387">
        <v>11</v>
      </c>
      <c r="M1830" s="388" t="s">
        <v>12862</v>
      </c>
      <c r="N1830" s="389">
        <v>200</v>
      </c>
      <c r="O1830" s="390" t="s">
        <v>1350</v>
      </c>
      <c r="P1830" s="373" t="s">
        <v>1350</v>
      </c>
      <c r="Q1830" s="372" t="s">
        <v>3638</v>
      </c>
      <c r="R1830" s="374">
        <v>20</v>
      </c>
      <c r="S1830" s="375">
        <v>30</v>
      </c>
      <c r="T1830" s="392">
        <v>30</v>
      </c>
      <c r="U1830" s="391" t="s">
        <v>12861</v>
      </c>
      <c r="V1830" s="376">
        <v>112.0483647888698</v>
      </c>
      <c r="W1830" s="378">
        <v>113.62020012825334</v>
      </c>
      <c r="X1830" s="377">
        <v>56.665717541438426</v>
      </c>
      <c r="Y1830" s="387" t="s">
        <v>633</v>
      </c>
      <c r="Z1830" s="395" t="s">
        <v>7853</v>
      </c>
      <c r="AA1830" s="380">
        <v>36</v>
      </c>
      <c r="AB1830" s="379" t="s">
        <v>3630</v>
      </c>
      <c r="AC1830" s="380">
        <v>0</v>
      </c>
      <c r="AD1830" s="379" t="s">
        <v>3630</v>
      </c>
      <c r="AE1830" s="394">
        <v>0</v>
      </c>
      <c r="AF1830" s="396">
        <v>0</v>
      </c>
      <c r="AG1830" s="393">
        <v>0</v>
      </c>
      <c r="AH1830" s="397" t="s">
        <v>633</v>
      </c>
      <c r="AL1830" s="525" t="s">
        <v>17927</v>
      </c>
      <c r="AM1830" s="513" t="s">
        <v>84</v>
      </c>
      <c r="AN1830" s="508">
        <v>100</v>
      </c>
      <c r="AO1830" s="514">
        <v>1570</v>
      </c>
      <c r="AP1830" s="498">
        <v>1050</v>
      </c>
      <c r="AQ1830" s="515">
        <v>520</v>
      </c>
      <c r="AR1830" s="512" t="s">
        <v>17928</v>
      </c>
      <c r="BA1830" s="338" t="s">
        <v>12868</v>
      </c>
    </row>
    <row r="1831" spans="2:53" ht="16.5" customHeight="1">
      <c r="B1831" s="398" t="s">
        <v>12864</v>
      </c>
      <c r="C1831" s="381" t="s">
        <v>12865</v>
      </c>
      <c r="D1831" s="383">
        <v>1570</v>
      </c>
      <c r="E1831" s="382" t="s">
        <v>12755</v>
      </c>
      <c r="F1831" s="369" t="s">
        <v>12866</v>
      </c>
      <c r="G1831" s="385" t="s">
        <v>12565</v>
      </c>
      <c r="H1831" s="386"/>
      <c r="I1831" s="384" t="s">
        <v>326</v>
      </c>
      <c r="J1831" s="367" t="s">
        <v>1058</v>
      </c>
      <c r="K1831" s="366" t="s">
        <v>84</v>
      </c>
      <c r="L1831" s="387">
        <v>6</v>
      </c>
      <c r="M1831" s="388" t="s">
        <v>12867</v>
      </c>
      <c r="N1831" s="389">
        <v>500</v>
      </c>
      <c r="O1831" s="390" t="s">
        <v>1348</v>
      </c>
      <c r="P1831" s="373" t="s">
        <v>1349</v>
      </c>
      <c r="Q1831" s="372" t="s">
        <v>3638</v>
      </c>
      <c r="R1831" s="374">
        <v>40</v>
      </c>
      <c r="S1831" s="375">
        <v>30</v>
      </c>
      <c r="T1831" s="392">
        <v>30</v>
      </c>
      <c r="U1831" s="391" t="s">
        <v>12866</v>
      </c>
      <c r="V1831" s="376">
        <v>111.60008945523587</v>
      </c>
      <c r="W1831" s="378">
        <v>112.92510063714036</v>
      </c>
      <c r="X1831" s="377">
        <v>56.807404953811869</v>
      </c>
      <c r="Y1831" s="387">
        <v>56.379999999999995</v>
      </c>
      <c r="Z1831" s="395" t="s">
        <v>7853</v>
      </c>
      <c r="AA1831" s="380">
        <v>24</v>
      </c>
      <c r="AB1831" s="379" t="s">
        <v>3630</v>
      </c>
      <c r="AC1831" s="380">
        <v>5</v>
      </c>
      <c r="AD1831" s="379" t="s">
        <v>3630</v>
      </c>
      <c r="AE1831" s="394">
        <v>0</v>
      </c>
      <c r="AF1831" s="396">
        <v>0</v>
      </c>
      <c r="AG1831" s="393">
        <v>0</v>
      </c>
      <c r="AH1831" s="397" t="s">
        <v>633</v>
      </c>
      <c r="AL1831" s="525" t="s">
        <v>17929</v>
      </c>
      <c r="AM1831" s="513" t="s">
        <v>83</v>
      </c>
      <c r="AN1831" s="508">
        <v>100</v>
      </c>
      <c r="AO1831" s="514">
        <v>1570</v>
      </c>
      <c r="AP1831" s="498">
        <v>1570</v>
      </c>
      <c r="AQ1831" s="515">
        <v>0</v>
      </c>
      <c r="AR1831" s="512" t="s">
        <v>17930</v>
      </c>
      <c r="BA1831" s="338" t="s">
        <v>12875</v>
      </c>
    </row>
    <row r="1832" spans="2:53" ht="16.5" customHeight="1">
      <c r="B1832" s="398" t="s">
        <v>12869</v>
      </c>
      <c r="C1832" s="381" t="s">
        <v>12870</v>
      </c>
      <c r="D1832" s="383">
        <v>1570</v>
      </c>
      <c r="E1832" s="382" t="s">
        <v>633</v>
      </c>
      <c r="F1832" s="369" t="s">
        <v>12871</v>
      </c>
      <c r="G1832" s="385" t="s">
        <v>12872</v>
      </c>
      <c r="H1832" s="386"/>
      <c r="I1832" s="384" t="s">
        <v>329</v>
      </c>
      <c r="J1832" s="367" t="s">
        <v>480</v>
      </c>
      <c r="K1832" s="366" t="s">
        <v>83</v>
      </c>
      <c r="L1832" s="387">
        <v>8</v>
      </c>
      <c r="M1832" s="388" t="s">
        <v>12874</v>
      </c>
      <c r="N1832" s="389">
        <v>1000</v>
      </c>
      <c r="O1832" s="390" t="s">
        <v>1350</v>
      </c>
      <c r="P1832" s="373" t="s">
        <v>1350</v>
      </c>
      <c r="Q1832" s="372" t="s">
        <v>3638</v>
      </c>
      <c r="R1832" s="374">
        <v>25</v>
      </c>
      <c r="S1832" s="375">
        <v>30</v>
      </c>
      <c r="T1832" s="392">
        <v>25</v>
      </c>
      <c r="U1832" s="391" t="s">
        <v>12871</v>
      </c>
      <c r="V1832" s="376">
        <v>112.02400431919892</v>
      </c>
      <c r="W1832" s="378">
        <v>113.58255212967107</v>
      </c>
      <c r="X1832" s="377">
        <v>56.656721775565011</v>
      </c>
      <c r="Y1832" s="387" t="s">
        <v>633</v>
      </c>
      <c r="Z1832" s="395" t="s">
        <v>7853</v>
      </c>
      <c r="AA1832" s="380">
        <v>192</v>
      </c>
      <c r="AB1832" s="379" t="s">
        <v>3630</v>
      </c>
      <c r="AC1832" s="380">
        <v>0</v>
      </c>
      <c r="AD1832" s="379" t="s">
        <v>3630</v>
      </c>
      <c r="AE1832" s="394">
        <v>0</v>
      </c>
      <c r="AF1832" s="396">
        <v>10.285</v>
      </c>
      <c r="AG1832" s="393">
        <v>0</v>
      </c>
      <c r="AH1832" s="397" t="s">
        <v>10307</v>
      </c>
      <c r="AL1832" s="525" t="s">
        <v>17931</v>
      </c>
      <c r="AM1832" s="513" t="s">
        <v>83</v>
      </c>
      <c r="AN1832" s="508">
        <v>100</v>
      </c>
      <c r="AO1832" s="514">
        <v>1570</v>
      </c>
      <c r="AP1832" s="498">
        <v>1570</v>
      </c>
      <c r="AQ1832" s="515">
        <v>0</v>
      </c>
      <c r="AR1832" s="512" t="s">
        <v>17932</v>
      </c>
      <c r="BA1832" s="338" t="s">
        <v>12881</v>
      </c>
    </row>
    <row r="1833" spans="2:53" ht="16.5" customHeight="1">
      <c r="B1833" s="398" t="s">
        <v>12876</v>
      </c>
      <c r="C1833" s="381" t="s">
        <v>12877</v>
      </c>
      <c r="D1833" s="383">
        <v>1570</v>
      </c>
      <c r="E1833" s="382" t="s">
        <v>633</v>
      </c>
      <c r="F1833" s="369" t="s">
        <v>12878</v>
      </c>
      <c r="G1833" s="385" t="s">
        <v>12879</v>
      </c>
      <c r="H1833" s="386"/>
      <c r="I1833" s="384" t="s">
        <v>330</v>
      </c>
      <c r="J1833" s="367" t="s">
        <v>646</v>
      </c>
      <c r="K1833" s="366" t="s">
        <v>83</v>
      </c>
      <c r="L1833" s="387">
        <v>7</v>
      </c>
      <c r="M1833" s="388" t="s">
        <v>12880</v>
      </c>
      <c r="N1833" s="389">
        <v>200</v>
      </c>
      <c r="O1833" s="390" t="s">
        <v>1350</v>
      </c>
      <c r="P1833" s="373" t="s">
        <v>1350</v>
      </c>
      <c r="Q1833" s="372" t="s">
        <v>3638</v>
      </c>
      <c r="R1833" s="374">
        <v>20</v>
      </c>
      <c r="S1833" s="375">
        <v>30</v>
      </c>
      <c r="T1833" s="392">
        <v>30</v>
      </c>
      <c r="U1833" s="391" t="s">
        <v>12878</v>
      </c>
      <c r="V1833" s="376">
        <v>112.00147136410503</v>
      </c>
      <c r="W1833" s="378">
        <v>113.54772847179868</v>
      </c>
      <c r="X1833" s="377">
        <v>56.645400082048127</v>
      </c>
      <c r="Y1833" s="387" t="s">
        <v>633</v>
      </c>
      <c r="Z1833" s="395" t="s">
        <v>7853</v>
      </c>
      <c r="AA1833" s="380">
        <v>36</v>
      </c>
      <c r="AB1833" s="379" t="s">
        <v>3630</v>
      </c>
      <c r="AC1833" s="380">
        <v>0</v>
      </c>
      <c r="AD1833" s="379" t="s">
        <v>3630</v>
      </c>
      <c r="AE1833" s="394">
        <v>0</v>
      </c>
      <c r="AF1833" s="396">
        <v>0</v>
      </c>
      <c r="AG1833" s="393">
        <v>0</v>
      </c>
      <c r="AH1833" s="397" t="s">
        <v>633</v>
      </c>
      <c r="AL1833" s="525" t="s">
        <v>17933</v>
      </c>
      <c r="AM1833" s="513" t="s">
        <v>83</v>
      </c>
      <c r="AN1833" s="508">
        <v>100</v>
      </c>
      <c r="AO1833" s="514">
        <v>1570</v>
      </c>
      <c r="AP1833" s="498">
        <v>1570</v>
      </c>
      <c r="AQ1833" s="515">
        <v>0</v>
      </c>
      <c r="AR1833" s="512" t="s">
        <v>17934</v>
      </c>
      <c r="BA1833" s="338" t="s">
        <v>12885</v>
      </c>
    </row>
    <row r="1834" spans="2:53" ht="16.5" customHeight="1">
      <c r="B1834" s="398" t="s">
        <v>12882</v>
      </c>
      <c r="C1834" s="381" t="s">
        <v>12883</v>
      </c>
      <c r="D1834" s="383">
        <v>1570</v>
      </c>
      <c r="E1834" s="382" t="s">
        <v>633</v>
      </c>
      <c r="F1834" s="369" t="s">
        <v>12789</v>
      </c>
      <c r="G1834" s="385" t="s">
        <v>12776</v>
      </c>
      <c r="H1834" s="386"/>
      <c r="I1834" s="384" t="s">
        <v>326</v>
      </c>
      <c r="J1834" s="367" t="s">
        <v>1055</v>
      </c>
      <c r="K1834" s="366" t="s">
        <v>83</v>
      </c>
      <c r="L1834" s="387">
        <v>10</v>
      </c>
      <c r="M1834" s="388" t="s">
        <v>12884</v>
      </c>
      <c r="N1834" s="389">
        <v>500</v>
      </c>
      <c r="O1834" s="390" t="s">
        <v>1348</v>
      </c>
      <c r="P1834" s="373" t="s">
        <v>1349</v>
      </c>
      <c r="Q1834" s="372" t="s">
        <v>3638</v>
      </c>
      <c r="R1834" s="374">
        <v>30</v>
      </c>
      <c r="S1834" s="375">
        <v>40</v>
      </c>
      <c r="T1834" s="392">
        <v>30</v>
      </c>
      <c r="U1834" s="391" t="s">
        <v>12789</v>
      </c>
      <c r="V1834" s="376">
        <v>111.99061848883956</v>
      </c>
      <c r="W1834" s="378">
        <v>113.53010298173746</v>
      </c>
      <c r="X1834" s="377">
        <v>56.639639264711491</v>
      </c>
      <c r="Y1834" s="387">
        <v>55.61</v>
      </c>
      <c r="Z1834" s="395" t="s">
        <v>7853</v>
      </c>
      <c r="AA1834" s="380">
        <v>24</v>
      </c>
      <c r="AB1834" s="379" t="s">
        <v>3630</v>
      </c>
      <c r="AC1834" s="380">
        <v>5</v>
      </c>
      <c r="AD1834" s="379" t="s">
        <v>3630</v>
      </c>
      <c r="AE1834" s="394">
        <v>0</v>
      </c>
      <c r="AF1834" s="396">
        <v>0</v>
      </c>
      <c r="AG1834" s="393">
        <v>0</v>
      </c>
      <c r="AH1834" s="397" t="s">
        <v>633</v>
      </c>
      <c r="AL1834" s="525" t="s">
        <v>17935</v>
      </c>
      <c r="AM1834" s="513" t="s">
        <v>84</v>
      </c>
      <c r="AN1834" s="508">
        <v>100</v>
      </c>
      <c r="AO1834" s="514">
        <v>1570</v>
      </c>
      <c r="AP1834" s="498">
        <v>1055</v>
      </c>
      <c r="AQ1834" s="515">
        <v>515</v>
      </c>
      <c r="AR1834" s="512" t="s">
        <v>17936</v>
      </c>
      <c r="BA1834" s="338" t="s">
        <v>12890</v>
      </c>
    </row>
    <row r="1835" spans="2:53" ht="16.5" customHeight="1">
      <c r="B1835" s="398" t="s">
        <v>12886</v>
      </c>
      <c r="C1835" s="381" t="s">
        <v>12887</v>
      </c>
      <c r="D1835" s="383">
        <v>1570</v>
      </c>
      <c r="E1835" s="382" t="s">
        <v>12888</v>
      </c>
      <c r="F1835" s="369" t="s">
        <v>12789</v>
      </c>
      <c r="G1835" s="385" t="s">
        <v>12326</v>
      </c>
      <c r="H1835" s="386"/>
      <c r="I1835" s="384" t="s">
        <v>310</v>
      </c>
      <c r="J1835" s="367" t="s">
        <v>930</v>
      </c>
      <c r="K1835" s="366" t="s">
        <v>84</v>
      </c>
      <c r="L1835" s="387">
        <v>6</v>
      </c>
      <c r="M1835" s="388" t="s">
        <v>12889</v>
      </c>
      <c r="N1835" s="389">
        <v>500</v>
      </c>
      <c r="O1835" s="390" t="s">
        <v>1182</v>
      </c>
      <c r="P1835" s="373" t="s">
        <v>1182</v>
      </c>
      <c r="Q1835" s="372" t="s">
        <v>3638</v>
      </c>
      <c r="R1835" s="374">
        <v>30</v>
      </c>
      <c r="S1835" s="375">
        <v>20</v>
      </c>
      <c r="T1835" s="392">
        <v>20</v>
      </c>
      <c r="U1835" s="391" t="s">
        <v>12789</v>
      </c>
      <c r="V1835" s="376">
        <v>111.98706240487063</v>
      </c>
      <c r="W1835" s="378">
        <v>113.52428393524283</v>
      </c>
      <c r="X1835" s="377">
        <v>57.009326829943248</v>
      </c>
      <c r="Y1835" s="387" t="s">
        <v>633</v>
      </c>
      <c r="Z1835" s="395" t="s">
        <v>7853</v>
      </c>
      <c r="AA1835" s="380">
        <v>141</v>
      </c>
      <c r="AB1835" s="379" t="s">
        <v>3630</v>
      </c>
      <c r="AC1835" s="380">
        <v>1.5</v>
      </c>
      <c r="AD1835" s="379" t="s">
        <v>3630</v>
      </c>
      <c r="AE1835" s="394">
        <v>0</v>
      </c>
      <c r="AF1835" s="396">
        <v>10.481999999999999</v>
      </c>
      <c r="AG1835" s="393">
        <v>0</v>
      </c>
      <c r="AH1835" s="397" t="s">
        <v>12089</v>
      </c>
      <c r="AL1835" s="525" t="s">
        <v>17937</v>
      </c>
      <c r="AM1835" s="513" t="s">
        <v>83</v>
      </c>
      <c r="AN1835" s="508">
        <v>100</v>
      </c>
      <c r="AO1835" s="514">
        <v>1570</v>
      </c>
      <c r="AP1835" s="498">
        <v>1570</v>
      </c>
      <c r="AQ1835" s="515">
        <v>0</v>
      </c>
      <c r="AR1835" s="512" t="s">
        <v>17938</v>
      </c>
      <c r="BA1835" s="338" t="s">
        <v>12896</v>
      </c>
    </row>
    <row r="1836" spans="2:53" ht="16.5" customHeight="1">
      <c r="B1836" s="398" t="s">
        <v>12891</v>
      </c>
      <c r="C1836" s="381" t="s">
        <v>12892</v>
      </c>
      <c r="D1836" s="383">
        <v>1570</v>
      </c>
      <c r="E1836" s="382" t="s">
        <v>633</v>
      </c>
      <c r="F1836" s="369" t="s">
        <v>12713</v>
      </c>
      <c r="G1836" s="385" t="s">
        <v>12893</v>
      </c>
      <c r="H1836" s="386"/>
      <c r="I1836" s="384" t="s">
        <v>329</v>
      </c>
      <c r="J1836" s="367" t="s">
        <v>714</v>
      </c>
      <c r="K1836" s="366" t="s">
        <v>83</v>
      </c>
      <c r="L1836" s="387">
        <v>4</v>
      </c>
      <c r="M1836" s="388" t="s">
        <v>12895</v>
      </c>
      <c r="N1836" s="389">
        <v>1000</v>
      </c>
      <c r="O1836" s="390" t="s">
        <v>1350</v>
      </c>
      <c r="P1836" s="373" t="s">
        <v>1350</v>
      </c>
      <c r="Q1836" s="372" t="s">
        <v>3638</v>
      </c>
      <c r="R1836" s="374">
        <v>25</v>
      </c>
      <c r="S1836" s="375">
        <v>30</v>
      </c>
      <c r="T1836" s="392">
        <v>25</v>
      </c>
      <c r="U1836" s="391" t="s">
        <v>12713</v>
      </c>
      <c r="V1836" s="376">
        <v>111.97427656196987</v>
      </c>
      <c r="W1836" s="378">
        <v>113.50336164685979</v>
      </c>
      <c r="X1836" s="377">
        <v>56.63618089558517</v>
      </c>
      <c r="Y1836" s="387" t="s">
        <v>633</v>
      </c>
      <c r="Z1836" s="395" t="s">
        <v>7853</v>
      </c>
      <c r="AA1836" s="380">
        <v>192</v>
      </c>
      <c r="AB1836" s="379" t="s">
        <v>3630</v>
      </c>
      <c r="AC1836" s="380">
        <v>0</v>
      </c>
      <c r="AD1836" s="379" t="s">
        <v>3630</v>
      </c>
      <c r="AE1836" s="394">
        <v>0</v>
      </c>
      <c r="AF1836" s="396">
        <v>10.281000000000001</v>
      </c>
      <c r="AG1836" s="393">
        <v>0</v>
      </c>
      <c r="AH1836" s="397" t="s">
        <v>10307</v>
      </c>
      <c r="AL1836" s="525" t="s">
        <v>17939</v>
      </c>
      <c r="AM1836" s="513" t="s">
        <v>84</v>
      </c>
      <c r="AN1836" s="508">
        <v>100</v>
      </c>
      <c r="AO1836" s="514">
        <v>1570</v>
      </c>
      <c r="AP1836" s="498">
        <v>1054</v>
      </c>
      <c r="AQ1836" s="515">
        <v>516</v>
      </c>
      <c r="AR1836" s="512" t="s">
        <v>17940</v>
      </c>
      <c r="BA1836" s="338" t="s">
        <v>12903</v>
      </c>
    </row>
    <row r="1837" spans="2:53" ht="16.5" customHeight="1">
      <c r="B1837" s="398" t="s">
        <v>12897</v>
      </c>
      <c r="C1837" s="381" t="s">
        <v>12898</v>
      </c>
      <c r="D1837" s="383">
        <v>1570</v>
      </c>
      <c r="E1837" s="382" t="s">
        <v>12899</v>
      </c>
      <c r="F1837" s="369" t="s">
        <v>12900</v>
      </c>
      <c r="G1837" s="385" t="s">
        <v>12901</v>
      </c>
      <c r="H1837" s="386"/>
      <c r="I1837" s="384" t="s">
        <v>310</v>
      </c>
      <c r="J1837" s="367" t="s">
        <v>925</v>
      </c>
      <c r="K1837" s="366" t="s">
        <v>84</v>
      </c>
      <c r="L1837" s="387">
        <v>6</v>
      </c>
      <c r="M1837" s="388" t="s">
        <v>12902</v>
      </c>
      <c r="N1837" s="389">
        <v>500</v>
      </c>
      <c r="O1837" s="390" t="s">
        <v>1182</v>
      </c>
      <c r="P1837" s="373" t="s">
        <v>1182</v>
      </c>
      <c r="Q1837" s="372" t="s">
        <v>3638</v>
      </c>
      <c r="R1837" s="374">
        <v>30</v>
      </c>
      <c r="S1837" s="375">
        <v>20</v>
      </c>
      <c r="T1837" s="392">
        <v>20</v>
      </c>
      <c r="U1837" s="391" t="s">
        <v>12900</v>
      </c>
      <c r="V1837" s="376">
        <v>111.96423135464231</v>
      </c>
      <c r="W1837" s="378">
        <v>113.48692403486923</v>
      </c>
      <c r="X1837" s="377">
        <v>56.999422305244217</v>
      </c>
      <c r="Y1837" s="387" t="s">
        <v>633</v>
      </c>
      <c r="Z1837" s="395" t="s">
        <v>7853</v>
      </c>
      <c r="AA1837" s="380">
        <v>141</v>
      </c>
      <c r="AB1837" s="379" t="s">
        <v>3630</v>
      </c>
      <c r="AC1837" s="380">
        <v>1.5</v>
      </c>
      <c r="AD1837" s="379" t="s">
        <v>3630</v>
      </c>
      <c r="AE1837" s="394">
        <v>0</v>
      </c>
      <c r="AF1837" s="396">
        <v>10.476000000000001</v>
      </c>
      <c r="AG1837" s="393">
        <v>0</v>
      </c>
      <c r="AH1837" s="397" t="s">
        <v>12089</v>
      </c>
      <c r="AL1837" s="525" t="s">
        <v>17941</v>
      </c>
      <c r="AM1837" s="513" t="s">
        <v>84</v>
      </c>
      <c r="AN1837" s="508">
        <v>100</v>
      </c>
      <c r="AO1837" s="514">
        <v>1570</v>
      </c>
      <c r="AP1837" s="498">
        <v>1054</v>
      </c>
      <c r="AQ1837" s="515">
        <v>516</v>
      </c>
      <c r="AR1837" s="512" t="s">
        <v>17942</v>
      </c>
      <c r="BA1837" s="338" t="s">
        <v>12910</v>
      </c>
    </row>
    <row r="1838" spans="2:53" ht="16.5" customHeight="1">
      <c r="B1838" s="398" t="s">
        <v>12904</v>
      </c>
      <c r="C1838" s="381" t="s">
        <v>12905</v>
      </c>
      <c r="D1838" s="383">
        <v>1570</v>
      </c>
      <c r="E1838" s="382" t="s">
        <v>12906</v>
      </c>
      <c r="F1838" s="369" t="s">
        <v>12907</v>
      </c>
      <c r="G1838" s="385" t="s">
        <v>12297</v>
      </c>
      <c r="H1838" s="386"/>
      <c r="I1838" s="384" t="s">
        <v>862</v>
      </c>
      <c r="J1838" s="367" t="s">
        <v>1482</v>
      </c>
      <c r="K1838" s="366" t="s">
        <v>84</v>
      </c>
      <c r="L1838" s="387">
        <v>7</v>
      </c>
      <c r="M1838" s="388" t="s">
        <v>12909</v>
      </c>
      <c r="N1838" s="389">
        <v>1000</v>
      </c>
      <c r="O1838" s="390" t="s">
        <v>1348</v>
      </c>
      <c r="P1838" s="373" t="s">
        <v>1349</v>
      </c>
      <c r="Q1838" s="372" t="s">
        <v>3638</v>
      </c>
      <c r="R1838" s="374">
        <v>30</v>
      </c>
      <c r="S1838" s="375">
        <v>25</v>
      </c>
      <c r="T1838" s="392">
        <v>25</v>
      </c>
      <c r="U1838" s="391" t="s">
        <v>12907</v>
      </c>
      <c r="V1838" s="376">
        <v>111.9404987801572</v>
      </c>
      <c r="W1838" s="378">
        <v>113.44808891298452</v>
      </c>
      <c r="X1838" s="377">
        <v>56.990706153429137</v>
      </c>
      <c r="Y1838" s="387">
        <v>56.64</v>
      </c>
      <c r="Z1838" s="395" t="s">
        <v>4557</v>
      </c>
      <c r="AA1838" s="380">
        <v>198</v>
      </c>
      <c r="AB1838" s="379" t="s">
        <v>3630</v>
      </c>
      <c r="AC1838" s="380">
        <v>10</v>
      </c>
      <c r="AD1838" s="379" t="s">
        <v>3630</v>
      </c>
      <c r="AE1838" s="394">
        <v>0</v>
      </c>
      <c r="AF1838" s="396">
        <v>0</v>
      </c>
      <c r="AG1838" s="393">
        <v>0</v>
      </c>
      <c r="AH1838" s="397" t="s">
        <v>633</v>
      </c>
      <c r="AL1838" s="525" t="s">
        <v>17943</v>
      </c>
      <c r="AM1838" s="513" t="s">
        <v>83</v>
      </c>
      <c r="AN1838" s="508">
        <v>100</v>
      </c>
      <c r="AO1838" s="514">
        <v>1570</v>
      </c>
      <c r="AP1838" s="498">
        <v>1570</v>
      </c>
      <c r="AQ1838" s="515">
        <v>0</v>
      </c>
      <c r="AR1838" s="512" t="s">
        <v>17944</v>
      </c>
      <c r="BA1838" s="338" t="s">
        <v>12917</v>
      </c>
    </row>
    <row r="1839" spans="2:53" ht="16.5" customHeight="1">
      <c r="B1839" s="398" t="s">
        <v>12911</v>
      </c>
      <c r="C1839" s="381" t="s">
        <v>12912</v>
      </c>
      <c r="D1839" s="383">
        <v>1570</v>
      </c>
      <c r="E1839" s="382" t="s">
        <v>633</v>
      </c>
      <c r="F1839" s="369" t="s">
        <v>12913</v>
      </c>
      <c r="G1839" s="385" t="s">
        <v>12914</v>
      </c>
      <c r="H1839" s="386"/>
      <c r="I1839" s="384" t="s">
        <v>326</v>
      </c>
      <c r="J1839" s="367" t="s">
        <v>1050</v>
      </c>
      <c r="K1839" s="366" t="s">
        <v>83</v>
      </c>
      <c r="L1839" s="387">
        <v>12</v>
      </c>
      <c r="M1839" s="388" t="s">
        <v>12916</v>
      </c>
      <c r="N1839" s="389">
        <v>500</v>
      </c>
      <c r="O1839" s="390" t="s">
        <v>1348</v>
      </c>
      <c r="P1839" s="373" t="s">
        <v>1349</v>
      </c>
      <c r="Q1839" s="372" t="s">
        <v>3638</v>
      </c>
      <c r="R1839" s="374">
        <v>30</v>
      </c>
      <c r="S1839" s="375">
        <v>40</v>
      </c>
      <c r="T1839" s="392">
        <v>30</v>
      </c>
      <c r="U1839" s="391" t="s">
        <v>12913</v>
      </c>
      <c r="V1839" s="376">
        <v>111.92479286689623</v>
      </c>
      <c r="W1839" s="378">
        <v>113.42238832764838</v>
      </c>
      <c r="X1839" s="377">
        <v>56.611409402727702</v>
      </c>
      <c r="Y1839" s="387">
        <v>55.57</v>
      </c>
      <c r="Z1839" s="395" t="s">
        <v>7853</v>
      </c>
      <c r="AA1839" s="380">
        <v>24</v>
      </c>
      <c r="AB1839" s="379" t="s">
        <v>3630</v>
      </c>
      <c r="AC1839" s="380">
        <v>5</v>
      </c>
      <c r="AD1839" s="379" t="s">
        <v>3630</v>
      </c>
      <c r="AE1839" s="394">
        <v>0</v>
      </c>
      <c r="AF1839" s="396">
        <v>0</v>
      </c>
      <c r="AG1839" s="393">
        <v>0</v>
      </c>
      <c r="AH1839" s="397" t="s">
        <v>633</v>
      </c>
      <c r="AL1839" s="525" t="s">
        <v>17945</v>
      </c>
      <c r="AM1839" s="513" t="s">
        <v>84</v>
      </c>
      <c r="AN1839" s="508">
        <v>100</v>
      </c>
      <c r="AO1839" s="514">
        <v>1570</v>
      </c>
      <c r="AP1839" s="498">
        <v>1054</v>
      </c>
      <c r="AQ1839" s="515">
        <v>516</v>
      </c>
      <c r="AR1839" s="512" t="s">
        <v>17946</v>
      </c>
      <c r="BA1839" s="338" t="s">
        <v>12921</v>
      </c>
    </row>
    <row r="1840" spans="2:53" ht="16.5" customHeight="1">
      <c r="B1840" s="398" t="s">
        <v>12911</v>
      </c>
      <c r="C1840" s="381" t="s">
        <v>12912</v>
      </c>
      <c r="D1840" s="383">
        <v>1570</v>
      </c>
      <c r="E1840" s="382" t="s">
        <v>12914</v>
      </c>
      <c r="F1840" s="369" t="s">
        <v>12918</v>
      </c>
      <c r="G1840" s="385" t="s">
        <v>12919</v>
      </c>
      <c r="H1840" s="386"/>
      <c r="I1840" s="384" t="s">
        <v>310</v>
      </c>
      <c r="J1840" s="367" t="s">
        <v>931</v>
      </c>
      <c r="K1840" s="366" t="s">
        <v>84</v>
      </c>
      <c r="L1840" s="387">
        <v>21</v>
      </c>
      <c r="M1840" s="388" t="s">
        <v>12920</v>
      </c>
      <c r="N1840" s="389">
        <v>500</v>
      </c>
      <c r="O1840" s="390" t="s">
        <v>1182</v>
      </c>
      <c r="P1840" s="373" t="s">
        <v>1182</v>
      </c>
      <c r="Q1840" s="372" t="s">
        <v>3638</v>
      </c>
      <c r="R1840" s="374">
        <v>30</v>
      </c>
      <c r="S1840" s="375">
        <v>20</v>
      </c>
      <c r="T1840" s="392">
        <v>20</v>
      </c>
      <c r="U1840" s="391" t="s">
        <v>12918</v>
      </c>
      <c r="V1840" s="376">
        <v>111.92617960426179</v>
      </c>
      <c r="W1840" s="378">
        <v>113.42465753424658</v>
      </c>
      <c r="X1840" s="377">
        <v>56.979581430745817</v>
      </c>
      <c r="Y1840" s="387" t="s">
        <v>633</v>
      </c>
      <c r="Z1840" s="395" t="s">
        <v>7853</v>
      </c>
      <c r="AA1840" s="380">
        <v>141</v>
      </c>
      <c r="AB1840" s="379" t="s">
        <v>3630</v>
      </c>
      <c r="AC1840" s="380">
        <v>1.5</v>
      </c>
      <c r="AD1840" s="379" t="s">
        <v>3630</v>
      </c>
      <c r="AE1840" s="394">
        <v>0</v>
      </c>
      <c r="AF1840" s="396">
        <v>10.465999999999999</v>
      </c>
      <c r="AG1840" s="393">
        <v>0</v>
      </c>
      <c r="AH1840" s="397" t="s">
        <v>12089</v>
      </c>
      <c r="AL1840" s="525" t="s">
        <v>17947</v>
      </c>
      <c r="AM1840" s="513" t="s">
        <v>84</v>
      </c>
      <c r="AN1840" s="508">
        <v>100</v>
      </c>
      <c r="AO1840" s="514">
        <v>1570</v>
      </c>
      <c r="AP1840" s="498">
        <v>1049</v>
      </c>
      <c r="AQ1840" s="515">
        <v>521</v>
      </c>
      <c r="AR1840" s="512" t="s">
        <v>17948</v>
      </c>
      <c r="BA1840" s="338" t="s">
        <v>12926</v>
      </c>
    </row>
    <row r="1841" spans="2:53" ht="16.5" customHeight="1">
      <c r="B1841" s="398" t="s">
        <v>12911</v>
      </c>
      <c r="C1841" s="381" t="s">
        <v>12912</v>
      </c>
      <c r="D1841" s="383">
        <v>1570</v>
      </c>
      <c r="E1841" s="382" t="s">
        <v>12914</v>
      </c>
      <c r="F1841" s="369" t="s">
        <v>12922</v>
      </c>
      <c r="G1841" s="385" t="s">
        <v>12923</v>
      </c>
      <c r="H1841" s="386"/>
      <c r="I1841" s="384" t="s">
        <v>326</v>
      </c>
      <c r="J1841" s="367" t="s">
        <v>1057</v>
      </c>
      <c r="K1841" s="366" t="s">
        <v>84</v>
      </c>
      <c r="L1841" s="387">
        <v>7</v>
      </c>
      <c r="M1841" s="388" t="s">
        <v>12925</v>
      </c>
      <c r="N1841" s="389">
        <v>500</v>
      </c>
      <c r="O1841" s="390" t="s">
        <v>1348</v>
      </c>
      <c r="P1841" s="373" t="s">
        <v>1349</v>
      </c>
      <c r="Q1841" s="372" t="s">
        <v>3638</v>
      </c>
      <c r="R1841" s="374">
        <v>40</v>
      </c>
      <c r="S1841" s="375">
        <v>30</v>
      </c>
      <c r="T1841" s="392">
        <v>30</v>
      </c>
      <c r="U1841" s="391" t="s">
        <v>12922</v>
      </c>
      <c r="V1841" s="376">
        <v>111.47031320219864</v>
      </c>
      <c r="W1841" s="378">
        <v>112.77910235247347</v>
      </c>
      <c r="X1841" s="377">
        <v>56.735292222663958</v>
      </c>
      <c r="Y1841" s="387">
        <v>56.3</v>
      </c>
      <c r="Z1841" s="395" t="s">
        <v>7853</v>
      </c>
      <c r="AA1841" s="380">
        <v>24</v>
      </c>
      <c r="AB1841" s="379" t="s">
        <v>3630</v>
      </c>
      <c r="AC1841" s="380">
        <v>5</v>
      </c>
      <c r="AD1841" s="379" t="s">
        <v>3630</v>
      </c>
      <c r="AE1841" s="394">
        <v>0</v>
      </c>
      <c r="AF1841" s="396">
        <v>0</v>
      </c>
      <c r="AG1841" s="393">
        <v>0</v>
      </c>
      <c r="AH1841" s="397" t="s">
        <v>633</v>
      </c>
      <c r="AL1841" s="525" t="s">
        <v>17949</v>
      </c>
      <c r="AM1841" s="513" t="s">
        <v>83</v>
      </c>
      <c r="AN1841" s="508">
        <v>100</v>
      </c>
      <c r="AO1841" s="514">
        <v>1570</v>
      </c>
      <c r="AP1841" s="498">
        <v>1570</v>
      </c>
      <c r="AQ1841" s="515">
        <v>0</v>
      </c>
      <c r="AR1841" s="512" t="s">
        <v>17950</v>
      </c>
      <c r="BA1841" s="338" t="s">
        <v>12931</v>
      </c>
    </row>
    <row r="1842" spans="2:53" ht="16.5" customHeight="1">
      <c r="B1842" s="398" t="s">
        <v>12927</v>
      </c>
      <c r="C1842" s="381" t="s">
        <v>12928</v>
      </c>
      <c r="D1842" s="383">
        <v>1570</v>
      </c>
      <c r="E1842" s="382" t="s">
        <v>633</v>
      </c>
      <c r="F1842" s="369" t="s">
        <v>12913</v>
      </c>
      <c r="G1842" s="385" t="s">
        <v>12929</v>
      </c>
      <c r="H1842" s="386"/>
      <c r="I1842" s="384" t="s">
        <v>330</v>
      </c>
      <c r="J1842" s="367" t="s">
        <v>1085</v>
      </c>
      <c r="K1842" s="366" t="s">
        <v>83</v>
      </c>
      <c r="L1842" s="387">
        <v>11</v>
      </c>
      <c r="M1842" s="388" t="s">
        <v>12930</v>
      </c>
      <c r="N1842" s="389">
        <v>200</v>
      </c>
      <c r="O1842" s="390" t="s">
        <v>1350</v>
      </c>
      <c r="P1842" s="373" t="s">
        <v>1350</v>
      </c>
      <c r="Q1842" s="372" t="s">
        <v>3638</v>
      </c>
      <c r="R1842" s="374">
        <v>20</v>
      </c>
      <c r="S1842" s="375">
        <v>30</v>
      </c>
      <c r="T1842" s="392">
        <v>30</v>
      </c>
      <c r="U1842" s="391" t="s">
        <v>12913</v>
      </c>
      <c r="V1842" s="376">
        <v>111.92023523311639</v>
      </c>
      <c r="W1842" s="378">
        <v>113.41493038146319</v>
      </c>
      <c r="X1842" s="377">
        <v>56.607417192710216</v>
      </c>
      <c r="Y1842" s="387" t="s">
        <v>633</v>
      </c>
      <c r="Z1842" s="395" t="s">
        <v>7853</v>
      </c>
      <c r="AA1842" s="380">
        <v>36</v>
      </c>
      <c r="AB1842" s="379" t="s">
        <v>3630</v>
      </c>
      <c r="AC1842" s="380">
        <v>0</v>
      </c>
      <c r="AD1842" s="379" t="s">
        <v>3630</v>
      </c>
      <c r="AE1842" s="394">
        <v>0</v>
      </c>
      <c r="AF1842" s="396">
        <v>0</v>
      </c>
      <c r="AG1842" s="393">
        <v>0</v>
      </c>
      <c r="AH1842" s="397" t="s">
        <v>633</v>
      </c>
      <c r="AL1842" s="525" t="s">
        <v>17951</v>
      </c>
      <c r="AM1842" s="513" t="s">
        <v>83</v>
      </c>
      <c r="AN1842" s="508">
        <v>100</v>
      </c>
      <c r="AO1842" s="514">
        <v>1570</v>
      </c>
      <c r="AP1842" s="498">
        <v>1570</v>
      </c>
      <c r="AQ1842" s="515">
        <v>0</v>
      </c>
      <c r="AR1842" s="512" t="s">
        <v>17952</v>
      </c>
      <c r="BA1842" s="338" t="s">
        <v>12938</v>
      </c>
    </row>
    <row r="1843" spans="2:53" ht="16.5" customHeight="1">
      <c r="B1843" s="398" t="s">
        <v>12932</v>
      </c>
      <c r="C1843" s="381" t="s">
        <v>12933</v>
      </c>
      <c r="D1843" s="383">
        <v>1570</v>
      </c>
      <c r="E1843" s="382" t="s">
        <v>633</v>
      </c>
      <c r="F1843" s="369" t="s">
        <v>12934</v>
      </c>
      <c r="G1843" s="385" t="s">
        <v>12935</v>
      </c>
      <c r="H1843" s="386"/>
      <c r="I1843" s="384" t="s">
        <v>328</v>
      </c>
      <c r="J1843" s="367" t="s">
        <v>984</v>
      </c>
      <c r="K1843" s="366" t="s">
        <v>83</v>
      </c>
      <c r="L1843" s="387">
        <v>17</v>
      </c>
      <c r="M1843" s="388" t="s">
        <v>12936</v>
      </c>
      <c r="N1843" s="389">
        <v>1000</v>
      </c>
      <c r="O1843" s="390" t="s">
        <v>1182</v>
      </c>
      <c r="P1843" s="373" t="s">
        <v>1182</v>
      </c>
      <c r="Q1843" s="372" t="s">
        <v>3638</v>
      </c>
      <c r="R1843" s="374">
        <v>20</v>
      </c>
      <c r="S1843" s="375">
        <v>30</v>
      </c>
      <c r="T1843" s="392">
        <v>30</v>
      </c>
      <c r="U1843" s="391" t="s">
        <v>12934</v>
      </c>
      <c r="V1843" s="376">
        <v>111.9095238095238</v>
      </c>
      <c r="W1843" s="378">
        <v>113.3974025974026</v>
      </c>
      <c r="X1843" s="377">
        <v>56.601536796536784</v>
      </c>
      <c r="Y1843" s="387" t="s">
        <v>633</v>
      </c>
      <c r="Z1843" s="395" t="s">
        <v>7853</v>
      </c>
      <c r="AA1843" s="380">
        <v>180</v>
      </c>
      <c r="AB1843" s="379" t="s">
        <v>3630</v>
      </c>
      <c r="AC1843" s="380">
        <v>10</v>
      </c>
      <c r="AD1843" s="379" t="s">
        <v>3630</v>
      </c>
      <c r="AE1843" s="394">
        <v>0</v>
      </c>
      <c r="AF1843" s="396">
        <v>52.305</v>
      </c>
      <c r="AG1843" s="393">
        <v>0</v>
      </c>
      <c r="AH1843" s="397" t="s">
        <v>12937</v>
      </c>
      <c r="AL1843" s="525" t="s">
        <v>17953</v>
      </c>
      <c r="AM1843" s="513" t="s">
        <v>83</v>
      </c>
      <c r="AN1843" s="508">
        <v>100</v>
      </c>
      <c r="AO1843" s="514">
        <v>1570</v>
      </c>
      <c r="AP1843" s="498">
        <v>1570</v>
      </c>
      <c r="AQ1843" s="515">
        <v>0</v>
      </c>
      <c r="AR1843" s="512" t="s">
        <v>17954</v>
      </c>
      <c r="BA1843" s="338" t="s">
        <v>12944</v>
      </c>
    </row>
    <row r="1844" spans="2:53" ht="16.5" customHeight="1">
      <c r="B1844" s="398" t="s">
        <v>12939</v>
      </c>
      <c r="C1844" s="381" t="s">
        <v>12940</v>
      </c>
      <c r="D1844" s="383">
        <v>1570</v>
      </c>
      <c r="E1844" s="382" t="s">
        <v>633</v>
      </c>
      <c r="F1844" s="369" t="s">
        <v>12941</v>
      </c>
      <c r="G1844" s="385" t="s">
        <v>12942</v>
      </c>
      <c r="H1844" s="386"/>
      <c r="I1844" s="384" t="s">
        <v>329</v>
      </c>
      <c r="J1844" s="367" t="s">
        <v>353</v>
      </c>
      <c r="K1844" s="366" t="s">
        <v>83</v>
      </c>
      <c r="L1844" s="387">
        <v>6</v>
      </c>
      <c r="M1844" s="388" t="s">
        <v>12943</v>
      </c>
      <c r="N1844" s="389">
        <v>1000</v>
      </c>
      <c r="O1844" s="390" t="s">
        <v>1350</v>
      </c>
      <c r="P1844" s="373" t="s">
        <v>1350</v>
      </c>
      <c r="Q1844" s="372" t="s">
        <v>3638</v>
      </c>
      <c r="R1844" s="374">
        <v>25</v>
      </c>
      <c r="S1844" s="375">
        <v>30</v>
      </c>
      <c r="T1844" s="392">
        <v>25</v>
      </c>
      <c r="U1844" s="391" t="s">
        <v>12941</v>
      </c>
      <c r="V1844" s="376">
        <v>111.90336318991358</v>
      </c>
      <c r="W1844" s="378">
        <v>113.38732158349494</v>
      </c>
      <c r="X1844" s="377">
        <v>56.59965761329574</v>
      </c>
      <c r="Y1844" s="387" t="s">
        <v>633</v>
      </c>
      <c r="Z1844" s="395" t="s">
        <v>7853</v>
      </c>
      <c r="AA1844" s="380">
        <v>192</v>
      </c>
      <c r="AB1844" s="379" t="s">
        <v>3630</v>
      </c>
      <c r="AC1844" s="380">
        <v>0</v>
      </c>
      <c r="AD1844" s="379" t="s">
        <v>3630</v>
      </c>
      <c r="AE1844" s="394">
        <v>0</v>
      </c>
      <c r="AF1844" s="396">
        <v>10.275</v>
      </c>
      <c r="AG1844" s="393">
        <v>0</v>
      </c>
      <c r="AH1844" s="397" t="s">
        <v>10307</v>
      </c>
      <c r="AL1844" s="525" t="s">
        <v>17955</v>
      </c>
      <c r="AM1844" s="513" t="s">
        <v>84</v>
      </c>
      <c r="AN1844" s="508">
        <v>100</v>
      </c>
      <c r="AO1844" s="514">
        <v>1570</v>
      </c>
      <c r="AP1844" s="498">
        <v>1051</v>
      </c>
      <c r="AQ1844" s="515">
        <v>519</v>
      </c>
      <c r="AR1844" s="512" t="s">
        <v>17956</v>
      </c>
      <c r="BA1844" s="338" t="s">
        <v>12950</v>
      </c>
    </row>
    <row r="1845" spans="2:53" ht="16.5" customHeight="1">
      <c r="B1845" s="398" t="s">
        <v>12945</v>
      </c>
      <c r="C1845" s="381" t="s">
        <v>12946</v>
      </c>
      <c r="D1845" s="383">
        <v>1570</v>
      </c>
      <c r="E1845" s="382" t="s">
        <v>12947</v>
      </c>
      <c r="F1845" s="369" t="s">
        <v>12948</v>
      </c>
      <c r="G1845" s="385" t="s">
        <v>12947</v>
      </c>
      <c r="H1845" s="386"/>
      <c r="I1845" s="384" t="s">
        <v>329</v>
      </c>
      <c r="J1845" s="367" t="s">
        <v>76</v>
      </c>
      <c r="K1845" s="366" t="s">
        <v>84</v>
      </c>
      <c r="L1845" s="387">
        <v>17</v>
      </c>
      <c r="M1845" s="388" t="s">
        <v>12949</v>
      </c>
      <c r="N1845" s="389">
        <v>1000</v>
      </c>
      <c r="O1845" s="390" t="s">
        <v>1350</v>
      </c>
      <c r="P1845" s="373" t="s">
        <v>1350</v>
      </c>
      <c r="Q1845" s="372" t="s">
        <v>3638</v>
      </c>
      <c r="R1845" s="374">
        <v>30</v>
      </c>
      <c r="S1845" s="375">
        <v>25</v>
      </c>
      <c r="T1845" s="392">
        <v>25</v>
      </c>
      <c r="U1845" s="391" t="s">
        <v>12948</v>
      </c>
      <c r="V1845" s="376">
        <v>111.66704952525089</v>
      </c>
      <c r="W1845" s="378">
        <v>113.00062649586509</v>
      </c>
      <c r="X1845" s="377">
        <v>56.841161989442021</v>
      </c>
      <c r="Y1845" s="387" t="s">
        <v>633</v>
      </c>
      <c r="Z1845" s="395" t="s">
        <v>7853</v>
      </c>
      <c r="AA1845" s="380">
        <v>192</v>
      </c>
      <c r="AB1845" s="379" t="s">
        <v>3630</v>
      </c>
      <c r="AC1845" s="380">
        <v>0</v>
      </c>
      <c r="AD1845" s="379" t="s">
        <v>3630</v>
      </c>
      <c r="AE1845" s="394">
        <v>0</v>
      </c>
      <c r="AF1845" s="396">
        <v>0</v>
      </c>
      <c r="AG1845" s="393">
        <v>0</v>
      </c>
      <c r="AH1845" s="397" t="s">
        <v>633</v>
      </c>
      <c r="AL1845" s="525" t="s">
        <v>17957</v>
      </c>
      <c r="AM1845" s="513" t="s">
        <v>83</v>
      </c>
      <c r="AN1845" s="508">
        <v>100</v>
      </c>
      <c r="AO1845" s="514">
        <v>1570</v>
      </c>
      <c r="AP1845" s="498">
        <v>1570</v>
      </c>
      <c r="AQ1845" s="515">
        <v>0</v>
      </c>
      <c r="AR1845" s="512" t="s">
        <v>17958</v>
      </c>
      <c r="BA1845" s="338" t="s">
        <v>12955</v>
      </c>
    </row>
    <row r="1846" spans="2:53" ht="16.5" customHeight="1">
      <c r="B1846" s="398" t="s">
        <v>12951</v>
      </c>
      <c r="C1846" s="381" t="s">
        <v>12952</v>
      </c>
      <c r="D1846" s="383">
        <v>1570</v>
      </c>
      <c r="E1846" s="382" t="s">
        <v>633</v>
      </c>
      <c r="F1846" s="369" t="s">
        <v>12953</v>
      </c>
      <c r="G1846" s="385" t="s">
        <v>12459</v>
      </c>
      <c r="H1846" s="386"/>
      <c r="I1846" s="384" t="s">
        <v>326</v>
      </c>
      <c r="J1846" s="367" t="s">
        <v>914</v>
      </c>
      <c r="K1846" s="366" t="s">
        <v>83</v>
      </c>
      <c r="L1846" s="387">
        <v>9</v>
      </c>
      <c r="M1846" s="388" t="s">
        <v>12925</v>
      </c>
      <c r="N1846" s="389">
        <v>500</v>
      </c>
      <c r="O1846" s="390" t="s">
        <v>1348</v>
      </c>
      <c r="P1846" s="373" t="s">
        <v>1349</v>
      </c>
      <c r="Q1846" s="372" t="s">
        <v>3638</v>
      </c>
      <c r="R1846" s="374">
        <v>30</v>
      </c>
      <c r="S1846" s="375">
        <v>40</v>
      </c>
      <c r="T1846" s="392">
        <v>30</v>
      </c>
      <c r="U1846" s="391" t="s">
        <v>12953</v>
      </c>
      <c r="V1846" s="376">
        <v>111.85896724495291</v>
      </c>
      <c r="W1846" s="378">
        <v>113.31467367355933</v>
      </c>
      <c r="X1846" s="377">
        <v>56.57317954074388</v>
      </c>
      <c r="Y1846" s="387">
        <v>55.53</v>
      </c>
      <c r="Z1846" s="395" t="s">
        <v>7853</v>
      </c>
      <c r="AA1846" s="380">
        <v>24</v>
      </c>
      <c r="AB1846" s="379" t="s">
        <v>3630</v>
      </c>
      <c r="AC1846" s="380">
        <v>5</v>
      </c>
      <c r="AD1846" s="379" t="s">
        <v>3630</v>
      </c>
      <c r="AE1846" s="394">
        <v>0</v>
      </c>
      <c r="AF1846" s="396">
        <v>0</v>
      </c>
      <c r="AG1846" s="393">
        <v>0</v>
      </c>
      <c r="AH1846" s="397" t="s">
        <v>633</v>
      </c>
      <c r="AL1846" s="525" t="s">
        <v>17959</v>
      </c>
      <c r="AM1846" s="513" t="s">
        <v>83</v>
      </c>
      <c r="AN1846" s="508">
        <v>100</v>
      </c>
      <c r="AO1846" s="514">
        <v>1570</v>
      </c>
      <c r="AP1846" s="498">
        <v>1570</v>
      </c>
      <c r="AQ1846" s="515">
        <v>0</v>
      </c>
      <c r="AR1846" s="512" t="s">
        <v>17960</v>
      </c>
      <c r="BA1846" s="338" t="s">
        <v>12961</v>
      </c>
    </row>
    <row r="1847" spans="2:53" ht="16.5" customHeight="1">
      <c r="B1847" s="398" t="s">
        <v>12956</v>
      </c>
      <c r="C1847" s="381" t="s">
        <v>12957</v>
      </c>
      <c r="D1847" s="383">
        <v>1570</v>
      </c>
      <c r="E1847" s="382" t="s">
        <v>633</v>
      </c>
      <c r="F1847" s="369" t="s">
        <v>12856</v>
      </c>
      <c r="G1847" s="385" t="s">
        <v>12958</v>
      </c>
      <c r="H1847" s="386"/>
      <c r="I1847" s="384" t="s">
        <v>327</v>
      </c>
      <c r="J1847" s="367" t="s">
        <v>1023</v>
      </c>
      <c r="K1847" s="366" t="s">
        <v>83</v>
      </c>
      <c r="L1847" s="387">
        <v>12</v>
      </c>
      <c r="M1847" s="388" t="s">
        <v>12960</v>
      </c>
      <c r="N1847" s="389">
        <v>800</v>
      </c>
      <c r="O1847" s="390" t="s">
        <v>1350</v>
      </c>
      <c r="P1847" s="373" t="s">
        <v>1350</v>
      </c>
      <c r="Q1847" s="372" t="s">
        <v>3638</v>
      </c>
      <c r="R1847" s="374">
        <v>30</v>
      </c>
      <c r="S1847" s="375">
        <v>40</v>
      </c>
      <c r="T1847" s="392">
        <v>30</v>
      </c>
      <c r="U1847" s="391" t="s">
        <v>12856</v>
      </c>
      <c r="V1847" s="376">
        <v>111.8458157021891</v>
      </c>
      <c r="W1847" s="378">
        <v>113.29315296721853</v>
      </c>
      <c r="X1847" s="377">
        <v>56.565515665296175</v>
      </c>
      <c r="Y1847" s="387" t="s">
        <v>633</v>
      </c>
      <c r="Z1847" s="395" t="s">
        <v>4557</v>
      </c>
      <c r="AA1847" s="380">
        <v>190</v>
      </c>
      <c r="AB1847" s="379" t="s">
        <v>3630</v>
      </c>
      <c r="AC1847" s="380">
        <v>10</v>
      </c>
      <c r="AD1847" s="379" t="s">
        <v>3630</v>
      </c>
      <c r="AE1847" s="394">
        <v>0</v>
      </c>
      <c r="AF1847" s="396">
        <v>0</v>
      </c>
      <c r="AG1847" s="393">
        <v>0</v>
      </c>
      <c r="AH1847" s="397" t="s">
        <v>633</v>
      </c>
      <c r="AL1847" s="525" t="s">
        <v>17961</v>
      </c>
      <c r="AM1847" s="513" t="s">
        <v>84</v>
      </c>
      <c r="AN1847" s="508">
        <v>100</v>
      </c>
      <c r="AO1847" s="514">
        <v>1570</v>
      </c>
      <c r="AP1847" s="498">
        <v>1050</v>
      </c>
      <c r="AQ1847" s="515">
        <v>520</v>
      </c>
      <c r="AR1847" s="512" t="s">
        <v>17962</v>
      </c>
      <c r="BA1847" s="338" t="s">
        <v>12964</v>
      </c>
    </row>
    <row r="1848" spans="2:53" ht="16.5" customHeight="1">
      <c r="B1848" s="398" t="s">
        <v>12956</v>
      </c>
      <c r="C1848" s="381" t="s">
        <v>12957</v>
      </c>
      <c r="D1848" s="383">
        <v>1570</v>
      </c>
      <c r="E1848" s="382" t="s">
        <v>12958</v>
      </c>
      <c r="F1848" s="369" t="s">
        <v>12962</v>
      </c>
      <c r="G1848" s="385" t="s">
        <v>12958</v>
      </c>
      <c r="H1848" s="386"/>
      <c r="I1848" s="384" t="s">
        <v>330</v>
      </c>
      <c r="J1848" s="367" t="s">
        <v>1031</v>
      </c>
      <c r="K1848" s="366" t="s">
        <v>84</v>
      </c>
      <c r="L1848" s="387">
        <v>9</v>
      </c>
      <c r="M1848" s="388" t="s">
        <v>12963</v>
      </c>
      <c r="N1848" s="389">
        <v>200</v>
      </c>
      <c r="O1848" s="390" t="s">
        <v>1350</v>
      </c>
      <c r="P1848" s="373" t="s">
        <v>1350</v>
      </c>
      <c r="Q1848" s="372" t="s">
        <v>3638</v>
      </c>
      <c r="R1848" s="374">
        <v>30</v>
      </c>
      <c r="S1848" s="375">
        <v>20</v>
      </c>
      <c r="T1848" s="392">
        <v>30</v>
      </c>
      <c r="U1848" s="391" t="s">
        <v>12962</v>
      </c>
      <c r="V1848" s="376">
        <v>111.64187026644457</v>
      </c>
      <c r="W1848" s="378">
        <v>112.97210404975013</v>
      </c>
      <c r="X1848" s="377">
        <v>56.828012841902634</v>
      </c>
      <c r="Y1848" s="387" t="s">
        <v>633</v>
      </c>
      <c r="Z1848" s="395" t="s">
        <v>7853</v>
      </c>
      <c r="AA1848" s="380">
        <v>36</v>
      </c>
      <c r="AB1848" s="379" t="s">
        <v>3630</v>
      </c>
      <c r="AC1848" s="380">
        <v>0</v>
      </c>
      <c r="AD1848" s="379" t="s">
        <v>3630</v>
      </c>
      <c r="AE1848" s="394">
        <v>0</v>
      </c>
      <c r="AF1848" s="396">
        <v>0</v>
      </c>
      <c r="AG1848" s="393">
        <v>0</v>
      </c>
      <c r="AH1848" s="397" t="s">
        <v>633</v>
      </c>
      <c r="AL1848" s="525" t="s">
        <v>17963</v>
      </c>
      <c r="AM1848" s="513" t="s">
        <v>84</v>
      </c>
      <c r="AN1848" s="508">
        <v>100</v>
      </c>
      <c r="AO1848" s="514">
        <v>1570</v>
      </c>
      <c r="AP1848" s="498">
        <v>1053</v>
      </c>
      <c r="AQ1848" s="515">
        <v>517</v>
      </c>
      <c r="AR1848" s="512" t="s">
        <v>17964</v>
      </c>
      <c r="BA1848" s="338" t="s">
        <v>12971</v>
      </c>
    </row>
    <row r="1849" spans="2:53" ht="16.5" customHeight="1">
      <c r="B1849" s="398" t="s">
        <v>12965</v>
      </c>
      <c r="C1849" s="381" t="s">
        <v>12966</v>
      </c>
      <c r="D1849" s="383">
        <v>1570</v>
      </c>
      <c r="E1849" s="382" t="s">
        <v>12967</v>
      </c>
      <c r="F1849" s="369" t="s">
        <v>12968</v>
      </c>
      <c r="G1849" s="385" t="s">
        <v>12969</v>
      </c>
      <c r="H1849" s="386"/>
      <c r="I1849" s="384" t="s">
        <v>310</v>
      </c>
      <c r="J1849" s="367" t="s">
        <v>928</v>
      </c>
      <c r="K1849" s="366" t="s">
        <v>84</v>
      </c>
      <c r="L1849" s="387">
        <v>13</v>
      </c>
      <c r="M1849" s="388" t="s">
        <v>12970</v>
      </c>
      <c r="N1849" s="389">
        <v>500</v>
      </c>
      <c r="O1849" s="390" t="s">
        <v>1182</v>
      </c>
      <c r="P1849" s="373" t="s">
        <v>1182</v>
      </c>
      <c r="Q1849" s="372" t="s">
        <v>3638</v>
      </c>
      <c r="R1849" s="374">
        <v>30</v>
      </c>
      <c r="S1849" s="375">
        <v>20</v>
      </c>
      <c r="T1849" s="392">
        <v>20</v>
      </c>
      <c r="U1849" s="391" t="s">
        <v>12968</v>
      </c>
      <c r="V1849" s="376">
        <v>111.83485540334856</v>
      </c>
      <c r="W1849" s="378">
        <v>113.2752179327522</v>
      </c>
      <c r="X1849" s="377">
        <v>56.929963331949629</v>
      </c>
      <c r="Y1849" s="387" t="s">
        <v>633</v>
      </c>
      <c r="Z1849" s="395" t="s">
        <v>7853</v>
      </c>
      <c r="AA1849" s="380">
        <v>141</v>
      </c>
      <c r="AB1849" s="379" t="s">
        <v>3630</v>
      </c>
      <c r="AC1849" s="380">
        <v>1.5</v>
      </c>
      <c r="AD1849" s="379" t="s">
        <v>3630</v>
      </c>
      <c r="AE1849" s="394">
        <v>0</v>
      </c>
      <c r="AF1849" s="396">
        <v>10.44</v>
      </c>
      <c r="AG1849" s="393">
        <v>0</v>
      </c>
      <c r="AH1849" s="397" t="s">
        <v>12089</v>
      </c>
      <c r="AL1849" s="525" t="s">
        <v>17965</v>
      </c>
      <c r="AM1849" s="513" t="s">
        <v>83</v>
      </c>
      <c r="AN1849" s="508">
        <v>100</v>
      </c>
      <c r="AO1849" s="514">
        <v>1570</v>
      </c>
      <c r="AP1849" s="498">
        <v>1570</v>
      </c>
      <c r="AQ1849" s="515">
        <v>0</v>
      </c>
      <c r="AR1849" s="512" t="s">
        <v>17966</v>
      </c>
      <c r="BA1849" s="338" t="s">
        <v>12976</v>
      </c>
    </row>
    <row r="1850" spans="2:53" ht="16.5" customHeight="1">
      <c r="B1850" s="398" t="s">
        <v>12972</v>
      </c>
      <c r="C1850" s="381" t="s">
        <v>12973</v>
      </c>
      <c r="D1850" s="383">
        <v>1570</v>
      </c>
      <c r="E1850" s="382" t="s">
        <v>633</v>
      </c>
      <c r="F1850" s="369" t="s">
        <v>12974</v>
      </c>
      <c r="G1850" s="385" t="s">
        <v>12565</v>
      </c>
      <c r="H1850" s="386"/>
      <c r="I1850" s="384" t="s">
        <v>326</v>
      </c>
      <c r="J1850" s="367" t="s">
        <v>97</v>
      </c>
      <c r="K1850" s="366" t="s">
        <v>83</v>
      </c>
      <c r="L1850" s="387">
        <v>8</v>
      </c>
      <c r="M1850" s="388" t="s">
        <v>12975</v>
      </c>
      <c r="N1850" s="389">
        <v>500</v>
      </c>
      <c r="O1850" s="390" t="s">
        <v>1348</v>
      </c>
      <c r="P1850" s="373" t="s">
        <v>1349</v>
      </c>
      <c r="Q1850" s="372" t="s">
        <v>3638</v>
      </c>
      <c r="R1850" s="374">
        <v>30</v>
      </c>
      <c r="S1850" s="375">
        <v>40</v>
      </c>
      <c r="T1850" s="392">
        <v>30</v>
      </c>
      <c r="U1850" s="391" t="s">
        <v>12974</v>
      </c>
      <c r="V1850" s="376">
        <v>111.80810199163307</v>
      </c>
      <c r="W1850" s="378">
        <v>113.2314396226723</v>
      </c>
      <c r="X1850" s="377">
        <v>56.550229192847311</v>
      </c>
      <c r="Y1850" s="387">
        <v>55.489999999999995</v>
      </c>
      <c r="Z1850" s="395" t="s">
        <v>7853</v>
      </c>
      <c r="AA1850" s="380">
        <v>24</v>
      </c>
      <c r="AB1850" s="379" t="s">
        <v>3630</v>
      </c>
      <c r="AC1850" s="380">
        <v>5</v>
      </c>
      <c r="AD1850" s="379" t="s">
        <v>3630</v>
      </c>
      <c r="AE1850" s="394">
        <v>0</v>
      </c>
      <c r="AF1850" s="396">
        <v>0</v>
      </c>
      <c r="AG1850" s="393">
        <v>0</v>
      </c>
      <c r="AH1850" s="397" t="s">
        <v>633</v>
      </c>
      <c r="AL1850" s="525" t="s">
        <v>17967</v>
      </c>
      <c r="AM1850" s="513" t="s">
        <v>83</v>
      </c>
      <c r="AN1850" s="508">
        <v>100</v>
      </c>
      <c r="AO1850" s="514">
        <v>1570</v>
      </c>
      <c r="AP1850" s="498">
        <v>1570</v>
      </c>
      <c r="AQ1850" s="515">
        <v>0</v>
      </c>
      <c r="AR1850" s="512" t="s">
        <v>17968</v>
      </c>
      <c r="BA1850" s="338" t="s">
        <v>12982</v>
      </c>
    </row>
    <row r="1851" spans="2:53" ht="16.5" customHeight="1">
      <c r="B1851" s="398" t="s">
        <v>12977</v>
      </c>
      <c r="C1851" s="381" t="s">
        <v>12978</v>
      </c>
      <c r="D1851" s="383">
        <v>1570</v>
      </c>
      <c r="E1851" s="382" t="s">
        <v>633</v>
      </c>
      <c r="F1851" s="369" t="s">
        <v>12974</v>
      </c>
      <c r="G1851" s="385" t="s">
        <v>12979</v>
      </c>
      <c r="H1851" s="386"/>
      <c r="I1851" s="384" t="s">
        <v>332</v>
      </c>
      <c r="J1851" s="367" t="s">
        <v>384</v>
      </c>
      <c r="K1851" s="366" t="s">
        <v>83</v>
      </c>
      <c r="L1851" s="387">
        <v>5</v>
      </c>
      <c r="M1851" s="388" t="s">
        <v>12981</v>
      </c>
      <c r="N1851" s="389">
        <v>300</v>
      </c>
      <c r="O1851" s="390" t="s">
        <v>1348</v>
      </c>
      <c r="P1851" s="373" t="s">
        <v>1348</v>
      </c>
      <c r="Q1851" s="372" t="s">
        <v>3638</v>
      </c>
      <c r="R1851" s="374">
        <v>25</v>
      </c>
      <c r="S1851" s="375">
        <v>45</v>
      </c>
      <c r="T1851" s="392">
        <v>30</v>
      </c>
      <c r="U1851" s="391" t="s">
        <v>12974</v>
      </c>
      <c r="V1851" s="376">
        <v>111.80716982837882</v>
      </c>
      <c r="W1851" s="378">
        <v>113.22991426461989</v>
      </c>
      <c r="X1851" s="377">
        <v>56.546457953500642</v>
      </c>
      <c r="Y1851" s="387" t="s">
        <v>633</v>
      </c>
      <c r="Z1851" s="395" t="s">
        <v>4557</v>
      </c>
      <c r="AA1851" s="380">
        <v>-2</v>
      </c>
      <c r="AB1851" s="379" t="s">
        <v>3630</v>
      </c>
      <c r="AC1851" s="380">
        <v>0</v>
      </c>
      <c r="AD1851" s="379" t="s">
        <v>3630</v>
      </c>
      <c r="AE1851" s="394">
        <v>0</v>
      </c>
      <c r="AF1851" s="396">
        <v>0</v>
      </c>
      <c r="AG1851" s="393">
        <v>0</v>
      </c>
      <c r="AH1851" s="397" t="s">
        <v>633</v>
      </c>
      <c r="AL1851" s="525" t="s">
        <v>17969</v>
      </c>
      <c r="AM1851" s="513" t="s">
        <v>83</v>
      </c>
      <c r="AN1851" s="508">
        <v>100</v>
      </c>
      <c r="AO1851" s="514">
        <v>1570</v>
      </c>
      <c r="AP1851" s="498">
        <v>1570</v>
      </c>
      <c r="AQ1851" s="515">
        <v>0</v>
      </c>
      <c r="AR1851" s="512" t="s">
        <v>17970</v>
      </c>
      <c r="BA1851" s="338" t="s">
        <v>12988</v>
      </c>
    </row>
    <row r="1852" spans="2:53" ht="16.5" customHeight="1">
      <c r="B1852" s="398" t="s">
        <v>12983</v>
      </c>
      <c r="C1852" s="381" t="s">
        <v>12984</v>
      </c>
      <c r="D1852" s="383">
        <v>1570</v>
      </c>
      <c r="E1852" s="382" t="s">
        <v>633</v>
      </c>
      <c r="F1852" s="369" t="s">
        <v>12985</v>
      </c>
      <c r="G1852" s="385" t="s">
        <v>12986</v>
      </c>
      <c r="H1852" s="386"/>
      <c r="I1852" s="384" t="s">
        <v>310</v>
      </c>
      <c r="J1852" s="367" t="s">
        <v>908</v>
      </c>
      <c r="K1852" s="366" t="s">
        <v>83</v>
      </c>
      <c r="L1852" s="387">
        <v>14</v>
      </c>
      <c r="M1852" s="388" t="s">
        <v>12987</v>
      </c>
      <c r="N1852" s="389">
        <v>500</v>
      </c>
      <c r="O1852" s="390" t="s">
        <v>1182</v>
      </c>
      <c r="P1852" s="373" t="s">
        <v>1182</v>
      </c>
      <c r="Q1852" s="372" t="s">
        <v>3638</v>
      </c>
      <c r="R1852" s="374">
        <v>20</v>
      </c>
      <c r="S1852" s="375">
        <v>30</v>
      </c>
      <c r="T1852" s="392">
        <v>30</v>
      </c>
      <c r="U1852" s="391" t="s">
        <v>12985</v>
      </c>
      <c r="V1852" s="376">
        <v>111.80120481927712</v>
      </c>
      <c r="W1852" s="378">
        <v>113.22015334063528</v>
      </c>
      <c r="X1852" s="377">
        <v>56.544320920043802</v>
      </c>
      <c r="Y1852" s="387" t="s">
        <v>633</v>
      </c>
      <c r="Z1852" s="395" t="s">
        <v>7853</v>
      </c>
      <c r="AA1852" s="380">
        <v>94</v>
      </c>
      <c r="AB1852" s="379" t="s">
        <v>3630</v>
      </c>
      <c r="AC1852" s="380">
        <v>1.5</v>
      </c>
      <c r="AD1852" s="379" t="s">
        <v>3630</v>
      </c>
      <c r="AE1852" s="394">
        <v>0</v>
      </c>
      <c r="AF1852" s="396">
        <v>10.430999999999999</v>
      </c>
      <c r="AG1852" s="393">
        <v>0</v>
      </c>
      <c r="AH1852" s="397" t="s">
        <v>11676</v>
      </c>
      <c r="AL1852" s="525" t="s">
        <v>17971</v>
      </c>
      <c r="AM1852" s="513" t="s">
        <v>84</v>
      </c>
      <c r="AN1852" s="508">
        <v>100</v>
      </c>
      <c r="AO1852" s="514">
        <v>1570</v>
      </c>
      <c r="AP1852" s="498">
        <v>1047</v>
      </c>
      <c r="AQ1852" s="515">
        <v>523</v>
      </c>
      <c r="AR1852" s="512" t="s">
        <v>17972</v>
      </c>
      <c r="BA1852" s="338" t="s">
        <v>12993</v>
      </c>
    </row>
    <row r="1853" spans="2:53" ht="16.5" customHeight="1">
      <c r="B1853" s="398" t="s">
        <v>12989</v>
      </c>
      <c r="C1853" s="381" t="s">
        <v>12990</v>
      </c>
      <c r="D1853" s="383">
        <v>1570</v>
      </c>
      <c r="E1853" s="382" t="s">
        <v>12583</v>
      </c>
      <c r="F1853" s="369" t="s">
        <v>12991</v>
      </c>
      <c r="G1853" s="385" t="s">
        <v>12992</v>
      </c>
      <c r="H1853" s="386"/>
      <c r="I1853" s="384" t="s">
        <v>1265</v>
      </c>
      <c r="J1853" s="367" t="s">
        <v>1276</v>
      </c>
      <c r="K1853" s="366" t="s">
        <v>84</v>
      </c>
      <c r="L1853" s="387">
        <v>13</v>
      </c>
      <c r="M1853" s="388" t="s">
        <v>10634</v>
      </c>
      <c r="N1853" s="389">
        <v>1000</v>
      </c>
      <c r="O1853" s="390" t="s">
        <v>1350</v>
      </c>
      <c r="P1853" s="373" t="s">
        <v>1351</v>
      </c>
      <c r="Q1853" s="372" t="s">
        <v>3638</v>
      </c>
      <c r="R1853" s="374">
        <v>35</v>
      </c>
      <c r="S1853" s="375">
        <v>20</v>
      </c>
      <c r="T1853" s="392">
        <v>25</v>
      </c>
      <c r="U1853" s="391" t="s">
        <v>12991</v>
      </c>
      <c r="V1853" s="376">
        <v>111.31256891928739</v>
      </c>
      <c r="W1853" s="378">
        <v>112.6016400341983</v>
      </c>
      <c r="X1853" s="377">
        <v>56.642895523257145</v>
      </c>
      <c r="Y1853" s="387">
        <v>56.18</v>
      </c>
      <c r="Z1853" s="395" t="s">
        <v>7853</v>
      </c>
      <c r="AA1853" s="380">
        <v>180</v>
      </c>
      <c r="AB1853" s="379" t="s">
        <v>3630</v>
      </c>
      <c r="AC1853" s="380">
        <v>0</v>
      </c>
      <c r="AD1853" s="379" t="s">
        <v>3630</v>
      </c>
      <c r="AE1853" s="394">
        <v>0</v>
      </c>
      <c r="AF1853" s="396">
        <v>0</v>
      </c>
      <c r="AG1853" s="393">
        <v>0</v>
      </c>
      <c r="AH1853" s="397" t="s">
        <v>633</v>
      </c>
      <c r="AL1853" s="525" t="s">
        <v>17973</v>
      </c>
      <c r="AM1853" s="513" t="s">
        <v>83</v>
      </c>
      <c r="AN1853" s="508">
        <v>100</v>
      </c>
      <c r="AO1853" s="514">
        <v>1570</v>
      </c>
      <c r="AP1853" s="498">
        <v>1570</v>
      </c>
      <c r="AQ1853" s="515">
        <v>0</v>
      </c>
      <c r="AR1853" s="512" t="s">
        <v>17974</v>
      </c>
      <c r="BA1853" s="338" t="s">
        <v>13000</v>
      </c>
    </row>
    <row r="1854" spans="2:53" ht="16.5" customHeight="1">
      <c r="B1854" s="398" t="s">
        <v>12994</v>
      </c>
      <c r="C1854" s="381" t="s">
        <v>12995</v>
      </c>
      <c r="D1854" s="383">
        <v>1570</v>
      </c>
      <c r="E1854" s="382" t="s">
        <v>633</v>
      </c>
      <c r="F1854" s="369" t="s">
        <v>12996</v>
      </c>
      <c r="G1854" s="385" t="s">
        <v>12997</v>
      </c>
      <c r="H1854" s="386"/>
      <c r="I1854" s="384" t="s">
        <v>1265</v>
      </c>
      <c r="J1854" s="367" t="s">
        <v>1273</v>
      </c>
      <c r="K1854" s="366" t="s">
        <v>83</v>
      </c>
      <c r="L1854" s="387">
        <v>18</v>
      </c>
      <c r="M1854" s="388" t="s">
        <v>12999</v>
      </c>
      <c r="N1854" s="389">
        <v>1000</v>
      </c>
      <c r="O1854" s="390" t="s">
        <v>1350</v>
      </c>
      <c r="P1854" s="373" t="s">
        <v>1351</v>
      </c>
      <c r="Q1854" s="372" t="s">
        <v>3638</v>
      </c>
      <c r="R1854" s="374">
        <v>20</v>
      </c>
      <c r="S1854" s="375">
        <v>35</v>
      </c>
      <c r="T1854" s="392">
        <v>25</v>
      </c>
      <c r="U1854" s="391" t="s">
        <v>12996</v>
      </c>
      <c r="V1854" s="376">
        <v>111.78391682137331</v>
      </c>
      <c r="W1854" s="378">
        <v>113.19186388951996</v>
      </c>
      <c r="X1854" s="377">
        <v>56.537109644553368</v>
      </c>
      <c r="Y1854" s="387">
        <v>55.47</v>
      </c>
      <c r="Z1854" s="395" t="s">
        <v>7853</v>
      </c>
      <c r="AA1854" s="380">
        <v>180</v>
      </c>
      <c r="AB1854" s="379" t="s">
        <v>3630</v>
      </c>
      <c r="AC1854" s="380">
        <v>0</v>
      </c>
      <c r="AD1854" s="379" t="s">
        <v>3630</v>
      </c>
      <c r="AE1854" s="394">
        <v>0</v>
      </c>
      <c r="AF1854" s="396">
        <v>0</v>
      </c>
      <c r="AG1854" s="393">
        <v>0</v>
      </c>
      <c r="AH1854" s="397" t="s">
        <v>633</v>
      </c>
      <c r="AL1854" s="525" t="s">
        <v>17975</v>
      </c>
      <c r="AM1854" s="513" t="s">
        <v>84</v>
      </c>
      <c r="AN1854" s="508">
        <v>100</v>
      </c>
      <c r="AO1854" s="514">
        <v>1570</v>
      </c>
      <c r="AP1854" s="498">
        <v>1052</v>
      </c>
      <c r="AQ1854" s="515">
        <v>518</v>
      </c>
      <c r="AR1854" s="512" t="s">
        <v>17976</v>
      </c>
      <c r="BA1854" s="338" t="s">
        <v>13007</v>
      </c>
    </row>
    <row r="1855" spans="2:53" ht="16.5" customHeight="1">
      <c r="B1855" s="398" t="s">
        <v>13001</v>
      </c>
      <c r="C1855" s="381" t="s">
        <v>13002</v>
      </c>
      <c r="D1855" s="383">
        <v>1570</v>
      </c>
      <c r="E1855" s="382" t="s">
        <v>13003</v>
      </c>
      <c r="F1855" s="369" t="s">
        <v>13004</v>
      </c>
      <c r="G1855" s="385" t="s">
        <v>13005</v>
      </c>
      <c r="H1855" s="386"/>
      <c r="I1855" s="384" t="s">
        <v>310</v>
      </c>
      <c r="J1855" s="367" t="s">
        <v>932</v>
      </c>
      <c r="K1855" s="366" t="s">
        <v>84</v>
      </c>
      <c r="L1855" s="387">
        <v>21</v>
      </c>
      <c r="M1855" s="388" t="s">
        <v>13006</v>
      </c>
      <c r="N1855" s="389">
        <v>500</v>
      </c>
      <c r="O1855" s="390" t="s">
        <v>1182</v>
      </c>
      <c r="P1855" s="373" t="s">
        <v>1182</v>
      </c>
      <c r="Q1855" s="372" t="s">
        <v>3638</v>
      </c>
      <c r="R1855" s="374">
        <v>30</v>
      </c>
      <c r="S1855" s="375">
        <v>20</v>
      </c>
      <c r="T1855" s="392">
        <v>20</v>
      </c>
      <c r="U1855" s="391" t="s">
        <v>13004</v>
      </c>
      <c r="V1855" s="376">
        <v>111.75875190258753</v>
      </c>
      <c r="W1855" s="378">
        <v>113.15068493150686</v>
      </c>
      <c r="X1855" s="377">
        <v>56.890281582952802</v>
      </c>
      <c r="Y1855" s="387" t="s">
        <v>633</v>
      </c>
      <c r="Z1855" s="395" t="s">
        <v>7853</v>
      </c>
      <c r="AA1855" s="380">
        <v>141</v>
      </c>
      <c r="AB1855" s="379" t="s">
        <v>3630</v>
      </c>
      <c r="AC1855" s="380">
        <v>1.5</v>
      </c>
      <c r="AD1855" s="379" t="s">
        <v>3630</v>
      </c>
      <c r="AE1855" s="394">
        <v>0</v>
      </c>
      <c r="AF1855" s="396">
        <v>10.420999999999999</v>
      </c>
      <c r="AG1855" s="393">
        <v>0</v>
      </c>
      <c r="AH1855" s="397" t="s">
        <v>12089</v>
      </c>
      <c r="AL1855" s="525" t="s">
        <v>17977</v>
      </c>
      <c r="AM1855" s="513" t="s">
        <v>84</v>
      </c>
      <c r="AN1855" s="508">
        <v>100</v>
      </c>
      <c r="AO1855" s="514">
        <v>1570</v>
      </c>
      <c r="AP1855" s="498">
        <v>1051</v>
      </c>
      <c r="AQ1855" s="515">
        <v>519</v>
      </c>
      <c r="AR1855" s="512" t="s">
        <v>17978</v>
      </c>
      <c r="BA1855" s="338" t="s">
        <v>13013</v>
      </c>
    </row>
    <row r="1856" spans="2:53" ht="16.5" customHeight="1">
      <c r="B1856" s="398" t="s">
        <v>13008</v>
      </c>
      <c r="C1856" s="381" t="s">
        <v>13009</v>
      </c>
      <c r="D1856" s="383">
        <v>1570</v>
      </c>
      <c r="E1856" s="382" t="s">
        <v>12531</v>
      </c>
      <c r="F1856" s="369" t="s">
        <v>13010</v>
      </c>
      <c r="G1856" s="385" t="s">
        <v>13011</v>
      </c>
      <c r="H1856" s="386"/>
      <c r="I1856" s="384" t="s">
        <v>310</v>
      </c>
      <c r="J1856" s="367" t="s">
        <v>195</v>
      </c>
      <c r="K1856" s="366" t="s">
        <v>84</v>
      </c>
      <c r="L1856" s="387">
        <v>6</v>
      </c>
      <c r="M1856" s="388" t="s">
        <v>13012</v>
      </c>
      <c r="N1856" s="389">
        <v>500</v>
      </c>
      <c r="O1856" s="390" t="s">
        <v>1182</v>
      </c>
      <c r="P1856" s="373" t="s">
        <v>1182</v>
      </c>
      <c r="Q1856" s="372" t="s">
        <v>3638</v>
      </c>
      <c r="R1856" s="374">
        <v>30</v>
      </c>
      <c r="S1856" s="375">
        <v>20</v>
      </c>
      <c r="T1856" s="392">
        <v>20</v>
      </c>
      <c r="U1856" s="391" t="s">
        <v>13010</v>
      </c>
      <c r="V1856" s="376">
        <v>111.73592085235921</v>
      </c>
      <c r="W1856" s="378">
        <v>113.11332503113324</v>
      </c>
      <c r="X1856" s="377">
        <v>56.880377058253778</v>
      </c>
      <c r="Y1856" s="387" t="s">
        <v>633</v>
      </c>
      <c r="Z1856" s="395" t="s">
        <v>7853</v>
      </c>
      <c r="AA1856" s="380">
        <v>141</v>
      </c>
      <c r="AB1856" s="379" t="s">
        <v>3630</v>
      </c>
      <c r="AC1856" s="380">
        <v>1.5</v>
      </c>
      <c r="AD1856" s="379" t="s">
        <v>3630</v>
      </c>
      <c r="AE1856" s="394">
        <v>0</v>
      </c>
      <c r="AF1856" s="396">
        <v>10.413</v>
      </c>
      <c r="AG1856" s="393">
        <v>0</v>
      </c>
      <c r="AH1856" s="397" t="s">
        <v>12089</v>
      </c>
      <c r="AL1856" s="525" t="s">
        <v>17979</v>
      </c>
      <c r="AM1856" s="513" t="s">
        <v>84</v>
      </c>
      <c r="AN1856" s="508">
        <v>100</v>
      </c>
      <c r="AO1856" s="514">
        <v>1570</v>
      </c>
      <c r="AP1856" s="498">
        <v>1051</v>
      </c>
      <c r="AQ1856" s="515">
        <v>519</v>
      </c>
      <c r="AR1856" s="512" t="s">
        <v>17978</v>
      </c>
      <c r="BA1856" s="338" t="s">
        <v>13014</v>
      </c>
    </row>
    <row r="1857" spans="2:53" ht="16.5" customHeight="1">
      <c r="B1857" s="398" t="s">
        <v>13008</v>
      </c>
      <c r="C1857" s="381" t="s">
        <v>13009</v>
      </c>
      <c r="D1857" s="383">
        <v>1570</v>
      </c>
      <c r="E1857" s="382" t="s">
        <v>12531</v>
      </c>
      <c r="F1857" s="369" t="s">
        <v>13010</v>
      </c>
      <c r="G1857" s="385" t="s">
        <v>13011</v>
      </c>
      <c r="H1857" s="386"/>
      <c r="I1857" s="384" t="s">
        <v>310</v>
      </c>
      <c r="J1857" s="367" t="s">
        <v>104</v>
      </c>
      <c r="K1857" s="366" t="s">
        <v>84</v>
      </c>
      <c r="L1857" s="387">
        <v>4</v>
      </c>
      <c r="M1857" s="388" t="s">
        <v>13012</v>
      </c>
      <c r="N1857" s="389">
        <v>500</v>
      </c>
      <c r="O1857" s="390" t="s">
        <v>1182</v>
      </c>
      <c r="P1857" s="373" t="s">
        <v>1182</v>
      </c>
      <c r="Q1857" s="372" t="s">
        <v>3638</v>
      </c>
      <c r="R1857" s="374">
        <v>30</v>
      </c>
      <c r="S1857" s="375">
        <v>20</v>
      </c>
      <c r="T1857" s="392">
        <v>20</v>
      </c>
      <c r="U1857" s="391" t="s">
        <v>13010</v>
      </c>
      <c r="V1857" s="376">
        <v>111.73592085235921</v>
      </c>
      <c r="W1857" s="378">
        <v>113.11332503113324</v>
      </c>
      <c r="X1857" s="377">
        <v>56.880377058253778</v>
      </c>
      <c r="Y1857" s="387" t="s">
        <v>633</v>
      </c>
      <c r="Z1857" s="395" t="s">
        <v>7853</v>
      </c>
      <c r="AA1857" s="380">
        <v>141</v>
      </c>
      <c r="AB1857" s="379" t="s">
        <v>3630</v>
      </c>
      <c r="AC1857" s="380">
        <v>1.5</v>
      </c>
      <c r="AD1857" s="379" t="s">
        <v>3630</v>
      </c>
      <c r="AE1857" s="394">
        <v>0</v>
      </c>
      <c r="AF1857" s="396">
        <v>10.413</v>
      </c>
      <c r="AG1857" s="393">
        <v>0</v>
      </c>
      <c r="AH1857" s="397" t="s">
        <v>12089</v>
      </c>
      <c r="AL1857" s="525" t="s">
        <v>17980</v>
      </c>
      <c r="AM1857" s="513" t="s">
        <v>83</v>
      </c>
      <c r="AN1857" s="508">
        <v>100</v>
      </c>
      <c r="AO1857" s="514">
        <v>1570</v>
      </c>
      <c r="AP1857" s="498">
        <v>1570</v>
      </c>
      <c r="AQ1857" s="515">
        <v>0</v>
      </c>
      <c r="AR1857" s="512" t="s">
        <v>17981</v>
      </c>
      <c r="BA1857" s="338" t="s">
        <v>13019</v>
      </c>
    </row>
    <row r="1858" spans="2:53" ht="16.5" customHeight="1">
      <c r="B1858" s="398" t="s">
        <v>13015</v>
      </c>
      <c r="C1858" s="381" t="s">
        <v>13016</v>
      </c>
      <c r="D1858" s="383">
        <v>1570</v>
      </c>
      <c r="E1858" s="382" t="s">
        <v>633</v>
      </c>
      <c r="F1858" s="369" t="s">
        <v>13010</v>
      </c>
      <c r="G1858" s="385" t="s">
        <v>13017</v>
      </c>
      <c r="H1858" s="386"/>
      <c r="I1858" s="384" t="s">
        <v>342</v>
      </c>
      <c r="J1858" s="367" t="s">
        <v>1064</v>
      </c>
      <c r="K1858" s="366" t="s">
        <v>83</v>
      </c>
      <c r="L1858" s="387">
        <v>14</v>
      </c>
      <c r="M1858" s="388" t="s">
        <v>13018</v>
      </c>
      <c r="N1858" s="389">
        <v>1000</v>
      </c>
      <c r="O1858" s="390" t="s">
        <v>1182</v>
      </c>
      <c r="P1858" s="373" t="s">
        <v>1182</v>
      </c>
      <c r="Q1858" s="372" t="s">
        <v>3814</v>
      </c>
      <c r="R1858" s="374">
        <v>25</v>
      </c>
      <c r="S1858" s="375">
        <v>30</v>
      </c>
      <c r="T1858" s="392">
        <v>20</v>
      </c>
      <c r="U1858" s="391" t="s">
        <v>13010</v>
      </c>
      <c r="V1858" s="376">
        <v>111.73504273504274</v>
      </c>
      <c r="W1858" s="378">
        <v>113.11188811188811</v>
      </c>
      <c r="X1858" s="377">
        <v>56.506534576534591</v>
      </c>
      <c r="Y1858" s="387" t="s">
        <v>633</v>
      </c>
      <c r="Z1858" s="395" t="s">
        <v>4557</v>
      </c>
      <c r="AA1858" s="380">
        <v>242.5</v>
      </c>
      <c r="AB1858" s="379" t="s">
        <v>3630</v>
      </c>
      <c r="AC1858" s="380">
        <v>3</v>
      </c>
      <c r="AD1858" s="379" t="s">
        <v>3630</v>
      </c>
      <c r="AE1858" s="394">
        <v>0</v>
      </c>
      <c r="AF1858" s="396">
        <v>20.826000000000001</v>
      </c>
      <c r="AG1858" s="393">
        <v>0</v>
      </c>
      <c r="AH1858" s="397" t="s">
        <v>11092</v>
      </c>
      <c r="AL1858" s="525" t="s">
        <v>17982</v>
      </c>
      <c r="AM1858" s="513" t="s">
        <v>83</v>
      </c>
      <c r="AN1858" s="508">
        <v>100</v>
      </c>
      <c r="AO1858" s="514">
        <v>1570</v>
      </c>
      <c r="AP1858" s="498">
        <v>1570</v>
      </c>
      <c r="AQ1858" s="515">
        <v>0</v>
      </c>
      <c r="AR1858" s="512" t="s">
        <v>17983</v>
      </c>
      <c r="BA1858" s="338" t="s">
        <v>13025</v>
      </c>
    </row>
    <row r="1859" spans="2:53" ht="16.5" customHeight="1">
      <c r="B1859" s="398" t="s">
        <v>13020</v>
      </c>
      <c r="C1859" s="381" t="s">
        <v>13021</v>
      </c>
      <c r="D1859" s="383">
        <v>1570</v>
      </c>
      <c r="E1859" s="382" t="s">
        <v>633</v>
      </c>
      <c r="F1859" s="369" t="s">
        <v>13022</v>
      </c>
      <c r="G1859" s="385" t="s">
        <v>13023</v>
      </c>
      <c r="H1859" s="386"/>
      <c r="I1859" s="384" t="s">
        <v>330</v>
      </c>
      <c r="J1859" s="367" t="s">
        <v>98</v>
      </c>
      <c r="K1859" s="366" t="s">
        <v>83</v>
      </c>
      <c r="L1859" s="387">
        <v>13</v>
      </c>
      <c r="M1859" s="388" t="s">
        <v>13024</v>
      </c>
      <c r="N1859" s="389">
        <v>200</v>
      </c>
      <c r="O1859" s="390" t="s">
        <v>1350</v>
      </c>
      <c r="P1859" s="373" t="s">
        <v>1350</v>
      </c>
      <c r="Q1859" s="372" t="s">
        <v>3638</v>
      </c>
      <c r="R1859" s="374">
        <v>20</v>
      </c>
      <c r="S1859" s="375">
        <v>30</v>
      </c>
      <c r="T1859" s="392">
        <v>30</v>
      </c>
      <c r="U1859" s="391" t="s">
        <v>13022</v>
      </c>
      <c r="V1859" s="376">
        <v>111.72639192754133</v>
      </c>
      <c r="W1859" s="378">
        <v>113.09773224506762</v>
      </c>
      <c r="X1859" s="377">
        <v>56.502937913695519</v>
      </c>
      <c r="Y1859" s="387" t="s">
        <v>633</v>
      </c>
      <c r="Z1859" s="395" t="s">
        <v>7853</v>
      </c>
      <c r="AA1859" s="380">
        <v>36</v>
      </c>
      <c r="AB1859" s="379" t="s">
        <v>3630</v>
      </c>
      <c r="AC1859" s="380">
        <v>0</v>
      </c>
      <c r="AD1859" s="379" t="s">
        <v>3630</v>
      </c>
      <c r="AE1859" s="394">
        <v>0</v>
      </c>
      <c r="AF1859" s="396">
        <v>0</v>
      </c>
      <c r="AG1859" s="393">
        <v>0</v>
      </c>
      <c r="AH1859" s="397" t="s">
        <v>633</v>
      </c>
      <c r="AL1859" s="525" t="s">
        <v>17984</v>
      </c>
      <c r="AM1859" s="513" t="s">
        <v>84</v>
      </c>
      <c r="AN1859" s="508">
        <v>100</v>
      </c>
      <c r="AO1859" s="514">
        <v>1570</v>
      </c>
      <c r="AP1859" s="498">
        <v>1051</v>
      </c>
      <c r="AQ1859" s="515">
        <v>519</v>
      </c>
      <c r="AR1859" s="512" t="s">
        <v>17985</v>
      </c>
      <c r="BA1859" s="338" t="s">
        <v>13032</v>
      </c>
    </row>
    <row r="1860" spans="2:53" ht="16.5" customHeight="1">
      <c r="B1860" s="398" t="s">
        <v>13026</v>
      </c>
      <c r="C1860" s="381" t="s">
        <v>13027</v>
      </c>
      <c r="D1860" s="383">
        <v>1570</v>
      </c>
      <c r="E1860" s="382" t="s">
        <v>13028</v>
      </c>
      <c r="F1860" s="369" t="s">
        <v>13029</v>
      </c>
      <c r="G1860" s="385" t="s">
        <v>13030</v>
      </c>
      <c r="H1860" s="386"/>
      <c r="I1860" s="384" t="s">
        <v>310</v>
      </c>
      <c r="J1860" s="367" t="s">
        <v>373</v>
      </c>
      <c r="K1860" s="366" t="s">
        <v>84</v>
      </c>
      <c r="L1860" s="387">
        <v>6</v>
      </c>
      <c r="M1860" s="388" t="s">
        <v>13031</v>
      </c>
      <c r="N1860" s="389">
        <v>500</v>
      </c>
      <c r="O1860" s="390" t="s">
        <v>1182</v>
      </c>
      <c r="P1860" s="373" t="s">
        <v>1182</v>
      </c>
      <c r="Q1860" s="372" t="s">
        <v>3638</v>
      </c>
      <c r="R1860" s="374">
        <v>30</v>
      </c>
      <c r="S1860" s="375">
        <v>20</v>
      </c>
      <c r="T1860" s="392">
        <v>20</v>
      </c>
      <c r="U1860" s="391" t="s">
        <v>13029</v>
      </c>
      <c r="V1860" s="376">
        <v>111.7054794520548</v>
      </c>
      <c r="W1860" s="378">
        <v>113.06351183063512</v>
      </c>
      <c r="X1860" s="377">
        <v>56.865504358655031</v>
      </c>
      <c r="Y1860" s="387" t="s">
        <v>633</v>
      </c>
      <c r="Z1860" s="395" t="s">
        <v>7853</v>
      </c>
      <c r="AA1860" s="380">
        <v>141</v>
      </c>
      <c r="AB1860" s="379" t="s">
        <v>3630</v>
      </c>
      <c r="AC1860" s="380">
        <v>1.5</v>
      </c>
      <c r="AD1860" s="379" t="s">
        <v>3630</v>
      </c>
      <c r="AE1860" s="394">
        <v>0</v>
      </c>
      <c r="AF1860" s="396">
        <v>10.406000000000001</v>
      </c>
      <c r="AG1860" s="393">
        <v>0</v>
      </c>
      <c r="AH1860" s="397" t="s">
        <v>12089</v>
      </c>
      <c r="AL1860" s="525" t="s">
        <v>17986</v>
      </c>
      <c r="AM1860" s="513" t="s">
        <v>84</v>
      </c>
      <c r="AN1860" s="508">
        <v>100</v>
      </c>
      <c r="AO1860" s="514">
        <v>1570</v>
      </c>
      <c r="AP1860" s="498">
        <v>1046</v>
      </c>
      <c r="AQ1860" s="515">
        <v>524</v>
      </c>
      <c r="AR1860" s="512" t="s">
        <v>17987</v>
      </c>
      <c r="BA1860" s="338" t="s">
        <v>13039</v>
      </c>
    </row>
    <row r="1861" spans="2:53" ht="16.5" customHeight="1">
      <c r="B1861" s="398" t="s">
        <v>13033</v>
      </c>
      <c r="C1861" s="381" t="s">
        <v>13034</v>
      </c>
      <c r="D1861" s="383">
        <v>1570</v>
      </c>
      <c r="E1861" s="382" t="s">
        <v>13035</v>
      </c>
      <c r="F1861" s="369" t="s">
        <v>13036</v>
      </c>
      <c r="G1861" s="385" t="s">
        <v>13037</v>
      </c>
      <c r="H1861" s="386"/>
      <c r="I1861" s="384" t="s">
        <v>326</v>
      </c>
      <c r="J1861" s="367" t="s">
        <v>1409</v>
      </c>
      <c r="K1861" s="366" t="s">
        <v>84</v>
      </c>
      <c r="L1861" s="387">
        <v>8</v>
      </c>
      <c r="M1861" s="388" t="s">
        <v>13038</v>
      </c>
      <c r="N1861" s="389">
        <v>500</v>
      </c>
      <c r="O1861" s="390" t="s">
        <v>1348</v>
      </c>
      <c r="P1861" s="373" t="s">
        <v>1349</v>
      </c>
      <c r="Q1861" s="372" t="s">
        <v>3638</v>
      </c>
      <c r="R1861" s="374">
        <v>40</v>
      </c>
      <c r="S1861" s="375">
        <v>30</v>
      </c>
      <c r="T1861" s="392">
        <v>30</v>
      </c>
      <c r="U1861" s="391" t="s">
        <v>13036</v>
      </c>
      <c r="V1861" s="376">
        <v>111.21103985895532</v>
      </c>
      <c r="W1861" s="378">
        <v>112.48741984132472</v>
      </c>
      <c r="X1861" s="377">
        <v>56.585770149859989</v>
      </c>
      <c r="Y1861" s="387">
        <v>56.11</v>
      </c>
      <c r="Z1861" s="395" t="s">
        <v>7853</v>
      </c>
      <c r="AA1861" s="380">
        <v>24</v>
      </c>
      <c r="AB1861" s="379" t="s">
        <v>3630</v>
      </c>
      <c r="AC1861" s="380">
        <v>5</v>
      </c>
      <c r="AD1861" s="379" t="s">
        <v>3630</v>
      </c>
      <c r="AE1861" s="394">
        <v>0</v>
      </c>
      <c r="AF1861" s="396">
        <v>0</v>
      </c>
      <c r="AG1861" s="393">
        <v>0</v>
      </c>
      <c r="AH1861" s="397" t="s">
        <v>633</v>
      </c>
      <c r="AL1861" s="525" t="s">
        <v>17988</v>
      </c>
      <c r="AM1861" s="513" t="s">
        <v>84</v>
      </c>
      <c r="AN1861" s="508">
        <v>100</v>
      </c>
      <c r="AO1861" s="514">
        <v>1570</v>
      </c>
      <c r="AP1861" s="498">
        <v>1049</v>
      </c>
      <c r="AQ1861" s="515">
        <v>521</v>
      </c>
      <c r="AR1861" s="512" t="s">
        <v>17989</v>
      </c>
      <c r="BA1861" s="338" t="s">
        <v>13045</v>
      </c>
    </row>
    <row r="1862" spans="2:53" ht="16.5" customHeight="1">
      <c r="B1862" s="398" t="s">
        <v>13040</v>
      </c>
      <c r="C1862" s="381" t="s">
        <v>13041</v>
      </c>
      <c r="D1862" s="383">
        <v>1570</v>
      </c>
      <c r="E1862" s="382" t="s">
        <v>13042</v>
      </c>
      <c r="F1862" s="369" t="s">
        <v>13043</v>
      </c>
      <c r="G1862" s="385" t="s">
        <v>13042</v>
      </c>
      <c r="H1862" s="386"/>
      <c r="I1862" s="384" t="s">
        <v>329</v>
      </c>
      <c r="J1862" s="367" t="s">
        <v>360</v>
      </c>
      <c r="K1862" s="366" t="s">
        <v>84</v>
      </c>
      <c r="L1862" s="387">
        <v>6</v>
      </c>
      <c r="M1862" s="388" t="s">
        <v>13044</v>
      </c>
      <c r="N1862" s="389">
        <v>1000</v>
      </c>
      <c r="O1862" s="390" t="s">
        <v>1350</v>
      </c>
      <c r="P1862" s="373" t="s">
        <v>1350</v>
      </c>
      <c r="Q1862" s="372" t="s">
        <v>3638</v>
      </c>
      <c r="R1862" s="374">
        <v>30</v>
      </c>
      <c r="S1862" s="375">
        <v>25</v>
      </c>
      <c r="T1862" s="392">
        <v>25</v>
      </c>
      <c r="U1862" s="391" t="s">
        <v>13043</v>
      </c>
      <c r="V1862" s="376">
        <v>111.46861128043693</v>
      </c>
      <c r="W1862" s="378">
        <v>112.77718769049154</v>
      </c>
      <c r="X1862" s="377">
        <v>56.732100514535752</v>
      </c>
      <c r="Y1862" s="387" t="s">
        <v>633</v>
      </c>
      <c r="Z1862" s="395" t="s">
        <v>7853</v>
      </c>
      <c r="AA1862" s="380">
        <v>192</v>
      </c>
      <c r="AB1862" s="379" t="s">
        <v>3630</v>
      </c>
      <c r="AC1862" s="380">
        <v>0</v>
      </c>
      <c r="AD1862" s="379" t="s">
        <v>3630</v>
      </c>
      <c r="AE1862" s="394">
        <v>0</v>
      </c>
      <c r="AF1862" s="396">
        <v>0</v>
      </c>
      <c r="AG1862" s="393">
        <v>0</v>
      </c>
      <c r="AH1862" s="397" t="s">
        <v>633</v>
      </c>
      <c r="AL1862" s="525" t="s">
        <v>17990</v>
      </c>
      <c r="AM1862" s="513" t="s">
        <v>83</v>
      </c>
      <c r="AN1862" s="508">
        <v>100</v>
      </c>
      <c r="AO1862" s="514">
        <v>1570</v>
      </c>
      <c r="AP1862" s="498">
        <v>1570</v>
      </c>
      <c r="AQ1862" s="515">
        <v>0</v>
      </c>
      <c r="AR1862" s="512" t="s">
        <v>17991</v>
      </c>
      <c r="BA1862" s="338" t="s">
        <v>13047</v>
      </c>
    </row>
    <row r="1863" spans="2:53" ht="16.5" customHeight="1">
      <c r="B1863" s="398" t="s">
        <v>13040</v>
      </c>
      <c r="C1863" s="381" t="s">
        <v>13041</v>
      </c>
      <c r="D1863" s="383">
        <v>1570</v>
      </c>
      <c r="E1863" s="382" t="s">
        <v>633</v>
      </c>
      <c r="F1863" s="369" t="s">
        <v>13046</v>
      </c>
      <c r="G1863" s="385" t="s">
        <v>13042</v>
      </c>
      <c r="H1863" s="386"/>
      <c r="I1863" s="384" t="s">
        <v>328</v>
      </c>
      <c r="J1863" s="367" t="s">
        <v>179</v>
      </c>
      <c r="K1863" s="366" t="s">
        <v>83</v>
      </c>
      <c r="L1863" s="387">
        <v>7</v>
      </c>
      <c r="M1863" s="388" t="s">
        <v>12116</v>
      </c>
      <c r="N1863" s="389">
        <v>1000</v>
      </c>
      <c r="O1863" s="390" t="s">
        <v>1182</v>
      </c>
      <c r="P1863" s="373" t="s">
        <v>1182</v>
      </c>
      <c r="Q1863" s="372" t="s">
        <v>3638</v>
      </c>
      <c r="R1863" s="374">
        <v>20</v>
      </c>
      <c r="S1863" s="375">
        <v>30</v>
      </c>
      <c r="T1863" s="392">
        <v>30</v>
      </c>
      <c r="U1863" s="391" t="s">
        <v>13046</v>
      </c>
      <c r="V1863" s="376">
        <v>111.69365079365079</v>
      </c>
      <c r="W1863" s="378">
        <v>113.04415584415584</v>
      </c>
      <c r="X1863" s="377">
        <v>56.486096681096676</v>
      </c>
      <c r="Y1863" s="387" t="s">
        <v>633</v>
      </c>
      <c r="Z1863" s="395" t="s">
        <v>7853</v>
      </c>
      <c r="AA1863" s="380">
        <v>180</v>
      </c>
      <c r="AB1863" s="379" t="s">
        <v>3630</v>
      </c>
      <c r="AC1863" s="380">
        <v>10</v>
      </c>
      <c r="AD1863" s="379" t="s">
        <v>3630</v>
      </c>
      <c r="AE1863" s="394">
        <v>0</v>
      </c>
      <c r="AF1863" s="396">
        <v>52.012999999999998</v>
      </c>
      <c r="AG1863" s="393">
        <v>0</v>
      </c>
      <c r="AH1863" s="397" t="s">
        <v>12937</v>
      </c>
      <c r="AL1863" s="525" t="s">
        <v>17992</v>
      </c>
      <c r="AM1863" s="513" t="s">
        <v>84</v>
      </c>
      <c r="AN1863" s="508">
        <v>100</v>
      </c>
      <c r="AO1863" s="514">
        <v>1570</v>
      </c>
      <c r="AP1863" s="498">
        <v>1046</v>
      </c>
      <c r="AQ1863" s="515">
        <v>524</v>
      </c>
      <c r="AR1863" s="512" t="s">
        <v>17993</v>
      </c>
      <c r="BA1863" s="338" t="s">
        <v>13055</v>
      </c>
    </row>
    <row r="1864" spans="2:53" ht="16.5" customHeight="1">
      <c r="B1864" s="398" t="s">
        <v>13048</v>
      </c>
      <c r="C1864" s="381" t="s">
        <v>13049</v>
      </c>
      <c r="D1864" s="383">
        <v>1570</v>
      </c>
      <c r="E1864" s="382" t="s">
        <v>13050</v>
      </c>
      <c r="F1864" s="369" t="s">
        <v>13051</v>
      </c>
      <c r="G1864" s="385" t="s">
        <v>13052</v>
      </c>
      <c r="H1864" s="386"/>
      <c r="I1864" s="384" t="s">
        <v>326</v>
      </c>
      <c r="J1864" s="367" t="s">
        <v>152</v>
      </c>
      <c r="K1864" s="366" t="s">
        <v>84</v>
      </c>
      <c r="L1864" s="387">
        <v>34</v>
      </c>
      <c r="M1864" s="388" t="s">
        <v>13054</v>
      </c>
      <c r="N1864" s="389">
        <v>500</v>
      </c>
      <c r="O1864" s="390" t="s">
        <v>1348</v>
      </c>
      <c r="P1864" s="373" t="s">
        <v>1349</v>
      </c>
      <c r="Q1864" s="372" t="s">
        <v>3638</v>
      </c>
      <c r="R1864" s="374">
        <v>40</v>
      </c>
      <c r="S1864" s="375">
        <v>30</v>
      </c>
      <c r="T1864" s="392">
        <v>30</v>
      </c>
      <c r="U1864" s="391" t="s">
        <v>13051</v>
      </c>
      <c r="V1864" s="376">
        <v>111.18338403567603</v>
      </c>
      <c r="W1864" s="378">
        <v>112.45630704013551</v>
      </c>
      <c r="X1864" s="377">
        <v>56.570154462094216</v>
      </c>
      <c r="Y1864" s="387">
        <v>56.089999999999996</v>
      </c>
      <c r="Z1864" s="395" t="s">
        <v>7853</v>
      </c>
      <c r="AA1864" s="380">
        <v>24</v>
      </c>
      <c r="AB1864" s="379" t="s">
        <v>3630</v>
      </c>
      <c r="AC1864" s="380">
        <v>5</v>
      </c>
      <c r="AD1864" s="379" t="s">
        <v>3630</v>
      </c>
      <c r="AE1864" s="394">
        <v>0</v>
      </c>
      <c r="AF1864" s="396">
        <v>0</v>
      </c>
      <c r="AG1864" s="393">
        <v>0</v>
      </c>
      <c r="AH1864" s="397" t="s">
        <v>633</v>
      </c>
      <c r="AL1864" s="525" t="s">
        <v>17994</v>
      </c>
      <c r="AM1864" s="513" t="s">
        <v>84</v>
      </c>
      <c r="AN1864" s="508">
        <v>100</v>
      </c>
      <c r="AO1864" s="514">
        <v>1570</v>
      </c>
      <c r="AP1864" s="498">
        <v>1046</v>
      </c>
      <c r="AQ1864" s="515">
        <v>524</v>
      </c>
      <c r="AR1864" s="512" t="s">
        <v>17993</v>
      </c>
      <c r="BA1864" s="338" t="s">
        <v>13056</v>
      </c>
    </row>
    <row r="1865" spans="2:53" ht="16.5" customHeight="1">
      <c r="B1865" s="398" t="s">
        <v>13048</v>
      </c>
      <c r="C1865" s="381" t="s">
        <v>13049</v>
      </c>
      <c r="D1865" s="383">
        <v>1570</v>
      </c>
      <c r="E1865" s="382" t="s">
        <v>13050</v>
      </c>
      <c r="F1865" s="369" t="s">
        <v>13051</v>
      </c>
      <c r="G1865" s="385" t="s">
        <v>13052</v>
      </c>
      <c r="H1865" s="386"/>
      <c r="I1865" s="384" t="s">
        <v>326</v>
      </c>
      <c r="J1865" s="367" t="s">
        <v>104</v>
      </c>
      <c r="K1865" s="366" t="s">
        <v>84</v>
      </c>
      <c r="L1865" s="387">
        <v>5</v>
      </c>
      <c r="M1865" s="388" t="s">
        <v>13054</v>
      </c>
      <c r="N1865" s="389">
        <v>500</v>
      </c>
      <c r="O1865" s="390" t="s">
        <v>1348</v>
      </c>
      <c r="P1865" s="373" t="s">
        <v>1349</v>
      </c>
      <c r="Q1865" s="372" t="s">
        <v>3638</v>
      </c>
      <c r="R1865" s="374">
        <v>40</v>
      </c>
      <c r="S1865" s="375">
        <v>30</v>
      </c>
      <c r="T1865" s="392">
        <v>30</v>
      </c>
      <c r="U1865" s="391" t="s">
        <v>13051</v>
      </c>
      <c r="V1865" s="376">
        <v>111.18338403567603</v>
      </c>
      <c r="W1865" s="378">
        <v>112.45630704013551</v>
      </c>
      <c r="X1865" s="377">
        <v>56.570154462094216</v>
      </c>
      <c r="Y1865" s="387">
        <v>56.089999999999996</v>
      </c>
      <c r="Z1865" s="395" t="s">
        <v>7853</v>
      </c>
      <c r="AA1865" s="380">
        <v>24</v>
      </c>
      <c r="AB1865" s="379" t="s">
        <v>3630</v>
      </c>
      <c r="AC1865" s="380">
        <v>5</v>
      </c>
      <c r="AD1865" s="379" t="s">
        <v>3630</v>
      </c>
      <c r="AE1865" s="394">
        <v>0</v>
      </c>
      <c r="AF1865" s="396">
        <v>0</v>
      </c>
      <c r="AG1865" s="393">
        <v>0</v>
      </c>
      <c r="AH1865" s="397" t="s">
        <v>633</v>
      </c>
      <c r="AL1865" s="525" t="s">
        <v>17995</v>
      </c>
      <c r="AM1865" s="513" t="s">
        <v>83</v>
      </c>
      <c r="AN1865" s="508">
        <v>100</v>
      </c>
      <c r="AO1865" s="514">
        <v>1570</v>
      </c>
      <c r="AP1865" s="498">
        <v>1570</v>
      </c>
      <c r="AQ1865" s="515">
        <v>0</v>
      </c>
      <c r="AR1865" s="512" t="s">
        <v>17996</v>
      </c>
      <c r="BA1865" s="338" t="s">
        <v>13063</v>
      </c>
    </row>
    <row r="1866" spans="2:53" ht="16.5" customHeight="1">
      <c r="B1866" s="398" t="s">
        <v>13057</v>
      </c>
      <c r="C1866" s="381" t="s">
        <v>13058</v>
      </c>
      <c r="D1866" s="383">
        <v>1570</v>
      </c>
      <c r="E1866" s="382" t="s">
        <v>633</v>
      </c>
      <c r="F1866" s="369" t="s">
        <v>13059</v>
      </c>
      <c r="G1866" s="385" t="s">
        <v>13060</v>
      </c>
      <c r="H1866" s="386"/>
      <c r="I1866" s="384" t="s">
        <v>310</v>
      </c>
      <c r="J1866" s="367" t="s">
        <v>917</v>
      </c>
      <c r="K1866" s="366" t="s">
        <v>83</v>
      </c>
      <c r="L1866" s="387">
        <v>15</v>
      </c>
      <c r="M1866" s="388" t="s">
        <v>13062</v>
      </c>
      <c r="N1866" s="389">
        <v>500</v>
      </c>
      <c r="O1866" s="390" t="s">
        <v>1182</v>
      </c>
      <c r="P1866" s="373" t="s">
        <v>1182</v>
      </c>
      <c r="Q1866" s="372" t="s">
        <v>3638</v>
      </c>
      <c r="R1866" s="374">
        <v>20</v>
      </c>
      <c r="S1866" s="375">
        <v>30</v>
      </c>
      <c r="T1866" s="392">
        <v>30</v>
      </c>
      <c r="U1866" s="391" t="s">
        <v>13059</v>
      </c>
      <c r="V1866" s="376">
        <v>111.64725568942437</v>
      </c>
      <c r="W1866" s="378">
        <v>112.9781626506024</v>
      </c>
      <c r="X1866" s="377">
        <v>56.462290829986628</v>
      </c>
      <c r="Y1866" s="387" t="s">
        <v>633</v>
      </c>
      <c r="Z1866" s="395" t="s">
        <v>7853</v>
      </c>
      <c r="AA1866" s="380">
        <v>94</v>
      </c>
      <c r="AB1866" s="379" t="s">
        <v>3630</v>
      </c>
      <c r="AC1866" s="380">
        <v>1.5</v>
      </c>
      <c r="AD1866" s="379" t="s">
        <v>3630</v>
      </c>
      <c r="AE1866" s="394">
        <v>0</v>
      </c>
      <c r="AF1866" s="396">
        <v>10.391</v>
      </c>
      <c r="AG1866" s="393">
        <v>0</v>
      </c>
      <c r="AH1866" s="397" t="s">
        <v>11676</v>
      </c>
      <c r="AL1866" s="525" t="s">
        <v>17997</v>
      </c>
      <c r="AM1866" s="513" t="s">
        <v>83</v>
      </c>
      <c r="AN1866" s="508">
        <v>100</v>
      </c>
      <c r="AO1866" s="514">
        <v>1570</v>
      </c>
      <c r="AP1866" s="498">
        <v>1570</v>
      </c>
      <c r="AQ1866" s="515">
        <v>0</v>
      </c>
      <c r="AR1866" s="512" t="s">
        <v>17998</v>
      </c>
      <c r="BA1866" s="338" t="s">
        <v>13069</v>
      </c>
    </row>
    <row r="1867" spans="2:53" ht="16.5" customHeight="1">
      <c r="B1867" s="398" t="s">
        <v>13064</v>
      </c>
      <c r="C1867" s="381" t="s">
        <v>13065</v>
      </c>
      <c r="D1867" s="383">
        <v>1570</v>
      </c>
      <c r="E1867" s="382" t="s">
        <v>633</v>
      </c>
      <c r="F1867" s="369" t="s">
        <v>12962</v>
      </c>
      <c r="G1867" s="385" t="s">
        <v>13066</v>
      </c>
      <c r="H1867" s="386"/>
      <c r="I1867" s="384" t="s">
        <v>332</v>
      </c>
      <c r="J1867" s="367" t="s">
        <v>1077</v>
      </c>
      <c r="K1867" s="366" t="s">
        <v>83</v>
      </c>
      <c r="L1867" s="387">
        <v>8</v>
      </c>
      <c r="M1867" s="388" t="s">
        <v>13068</v>
      </c>
      <c r="N1867" s="389">
        <v>300</v>
      </c>
      <c r="O1867" s="390" t="s">
        <v>1348</v>
      </c>
      <c r="P1867" s="373" t="s">
        <v>1348</v>
      </c>
      <c r="Q1867" s="372" t="s">
        <v>3638</v>
      </c>
      <c r="R1867" s="374">
        <v>25</v>
      </c>
      <c r="S1867" s="375">
        <v>45</v>
      </c>
      <c r="T1867" s="392">
        <v>30</v>
      </c>
      <c r="U1867" s="391" t="s">
        <v>12962</v>
      </c>
      <c r="V1867" s="376">
        <v>111.64410547851712</v>
      </c>
      <c r="W1867" s="378">
        <v>112.97461866333175</v>
      </c>
      <c r="X1867" s="377">
        <v>56.460637929075567</v>
      </c>
      <c r="Y1867" s="387" t="s">
        <v>633</v>
      </c>
      <c r="Z1867" s="395" t="s">
        <v>4557</v>
      </c>
      <c r="AA1867" s="380">
        <v>-2</v>
      </c>
      <c r="AB1867" s="379" t="s">
        <v>3630</v>
      </c>
      <c r="AC1867" s="380">
        <v>0</v>
      </c>
      <c r="AD1867" s="379" t="s">
        <v>3630</v>
      </c>
      <c r="AE1867" s="394">
        <v>0</v>
      </c>
      <c r="AF1867" s="396">
        <v>5.0810000000000004</v>
      </c>
      <c r="AG1867" s="393">
        <v>0</v>
      </c>
      <c r="AH1867" s="397" t="s">
        <v>9172</v>
      </c>
      <c r="AL1867" s="525" t="s">
        <v>17999</v>
      </c>
      <c r="AM1867" s="513" t="s">
        <v>83</v>
      </c>
      <c r="AN1867" s="508">
        <v>100</v>
      </c>
      <c r="AO1867" s="514">
        <v>1570</v>
      </c>
      <c r="AP1867" s="498">
        <v>1570</v>
      </c>
      <c r="AQ1867" s="515">
        <v>0</v>
      </c>
      <c r="AR1867" s="512" t="s">
        <v>18000</v>
      </c>
      <c r="BA1867" s="338" t="s">
        <v>13076</v>
      </c>
    </row>
    <row r="1868" spans="2:53" ht="16.5" customHeight="1">
      <c r="B1868" s="398" t="s">
        <v>13070</v>
      </c>
      <c r="C1868" s="381" t="s">
        <v>13071</v>
      </c>
      <c r="D1868" s="383">
        <v>1570</v>
      </c>
      <c r="E1868" s="382" t="s">
        <v>633</v>
      </c>
      <c r="F1868" s="369" t="s">
        <v>13072</v>
      </c>
      <c r="G1868" s="385" t="s">
        <v>13073</v>
      </c>
      <c r="H1868" s="386"/>
      <c r="I1868" s="384" t="s">
        <v>330</v>
      </c>
      <c r="J1868" s="367" t="s">
        <v>1076</v>
      </c>
      <c r="K1868" s="366" t="s">
        <v>83</v>
      </c>
      <c r="L1868" s="387">
        <v>7</v>
      </c>
      <c r="M1868" s="388" t="s">
        <v>13075</v>
      </c>
      <c r="N1868" s="389">
        <v>200</v>
      </c>
      <c r="O1868" s="390" t="s">
        <v>1350</v>
      </c>
      <c r="P1868" s="373" t="s">
        <v>1350</v>
      </c>
      <c r="Q1868" s="372" t="s">
        <v>3638</v>
      </c>
      <c r="R1868" s="374">
        <v>20</v>
      </c>
      <c r="S1868" s="375">
        <v>30</v>
      </c>
      <c r="T1868" s="392">
        <v>30</v>
      </c>
      <c r="U1868" s="391" t="s">
        <v>13072</v>
      </c>
      <c r="V1868" s="376">
        <v>111.63561589079198</v>
      </c>
      <c r="W1868" s="378">
        <v>112.96506787714098</v>
      </c>
      <c r="X1868" s="377">
        <v>56.454658116033507</v>
      </c>
      <c r="Y1868" s="387" t="s">
        <v>633</v>
      </c>
      <c r="Z1868" s="395" t="s">
        <v>7853</v>
      </c>
      <c r="AA1868" s="380">
        <v>36</v>
      </c>
      <c r="AB1868" s="379" t="s">
        <v>3630</v>
      </c>
      <c r="AC1868" s="380">
        <v>0</v>
      </c>
      <c r="AD1868" s="379" t="s">
        <v>3630</v>
      </c>
      <c r="AE1868" s="394">
        <v>0</v>
      </c>
      <c r="AF1868" s="396">
        <v>0</v>
      </c>
      <c r="AG1868" s="393">
        <v>0</v>
      </c>
      <c r="AH1868" s="397" t="s">
        <v>633</v>
      </c>
      <c r="AL1868" s="525" t="s">
        <v>18001</v>
      </c>
      <c r="AM1868" s="513" t="s">
        <v>83</v>
      </c>
      <c r="AN1868" s="508">
        <v>100</v>
      </c>
      <c r="AO1868" s="514">
        <v>1570</v>
      </c>
      <c r="AP1868" s="498">
        <v>1570</v>
      </c>
      <c r="AQ1868" s="515">
        <v>0</v>
      </c>
      <c r="AR1868" s="512" t="s">
        <v>18002</v>
      </c>
      <c r="BA1868" s="338" t="s">
        <v>13081</v>
      </c>
    </row>
    <row r="1869" spans="2:53" ht="16.5" customHeight="1">
      <c r="B1869" s="398" t="s">
        <v>13077</v>
      </c>
      <c r="C1869" s="381" t="s">
        <v>13078</v>
      </c>
      <c r="D1869" s="383">
        <v>1570</v>
      </c>
      <c r="E1869" s="382" t="s">
        <v>633</v>
      </c>
      <c r="F1869" s="369" t="s">
        <v>13079</v>
      </c>
      <c r="G1869" s="385" t="s">
        <v>12654</v>
      </c>
      <c r="H1869" s="386"/>
      <c r="I1869" s="384" t="s">
        <v>327</v>
      </c>
      <c r="J1869" s="367" t="s">
        <v>1010</v>
      </c>
      <c r="K1869" s="366" t="s">
        <v>83</v>
      </c>
      <c r="L1869" s="387">
        <v>65</v>
      </c>
      <c r="M1869" s="388" t="s">
        <v>13080</v>
      </c>
      <c r="N1869" s="389">
        <v>800</v>
      </c>
      <c r="O1869" s="390" t="s">
        <v>1350</v>
      </c>
      <c r="P1869" s="373" t="s">
        <v>1350</v>
      </c>
      <c r="Q1869" s="372" t="s">
        <v>3638</v>
      </c>
      <c r="R1869" s="374">
        <v>30</v>
      </c>
      <c r="S1869" s="375">
        <v>40</v>
      </c>
      <c r="T1869" s="392">
        <v>30</v>
      </c>
      <c r="U1869" s="391" t="s">
        <v>13079</v>
      </c>
      <c r="V1869" s="376">
        <v>111.62351545813407</v>
      </c>
      <c r="W1869" s="378">
        <v>112.95145489040081</v>
      </c>
      <c r="X1869" s="377">
        <v>56.447514825732569</v>
      </c>
      <c r="Y1869" s="387" t="s">
        <v>633</v>
      </c>
      <c r="Z1869" s="395" t="s">
        <v>4557</v>
      </c>
      <c r="AA1869" s="380">
        <v>190</v>
      </c>
      <c r="AB1869" s="379" t="s">
        <v>3630</v>
      </c>
      <c r="AC1869" s="380">
        <v>10</v>
      </c>
      <c r="AD1869" s="379" t="s">
        <v>3630</v>
      </c>
      <c r="AE1869" s="394">
        <v>0</v>
      </c>
      <c r="AF1869" s="396">
        <v>0</v>
      </c>
      <c r="AG1869" s="393">
        <v>0</v>
      </c>
      <c r="AH1869" s="397" t="s">
        <v>633</v>
      </c>
      <c r="AL1869" s="525" t="s">
        <v>18003</v>
      </c>
      <c r="AM1869" s="513" t="s">
        <v>83</v>
      </c>
      <c r="AN1869" s="508">
        <v>100</v>
      </c>
      <c r="AO1869" s="514">
        <v>1570</v>
      </c>
      <c r="AP1869" s="498">
        <v>1570</v>
      </c>
      <c r="AQ1869" s="515">
        <v>0</v>
      </c>
      <c r="AR1869" s="512" t="s">
        <v>18004</v>
      </c>
      <c r="BA1869" s="338" t="s">
        <v>13086</v>
      </c>
    </row>
    <row r="1870" spans="2:53" ht="16.5" customHeight="1">
      <c r="B1870" s="398" t="s">
        <v>13082</v>
      </c>
      <c r="C1870" s="381" t="s">
        <v>13083</v>
      </c>
      <c r="D1870" s="383">
        <v>1570</v>
      </c>
      <c r="E1870" s="382" t="s">
        <v>633</v>
      </c>
      <c r="F1870" s="369" t="s">
        <v>13084</v>
      </c>
      <c r="G1870" s="385" t="s">
        <v>12764</v>
      </c>
      <c r="H1870" s="386"/>
      <c r="I1870" s="384" t="s">
        <v>330</v>
      </c>
      <c r="J1870" s="367" t="s">
        <v>95</v>
      </c>
      <c r="K1870" s="366" t="s">
        <v>83</v>
      </c>
      <c r="L1870" s="387">
        <v>10</v>
      </c>
      <c r="M1870" s="388" t="s">
        <v>13085</v>
      </c>
      <c r="N1870" s="389">
        <v>200</v>
      </c>
      <c r="O1870" s="390" t="s">
        <v>1350</v>
      </c>
      <c r="P1870" s="373" t="s">
        <v>1350</v>
      </c>
      <c r="Q1870" s="372" t="s">
        <v>3638</v>
      </c>
      <c r="R1870" s="374">
        <v>20</v>
      </c>
      <c r="S1870" s="375">
        <v>30</v>
      </c>
      <c r="T1870" s="392">
        <v>30</v>
      </c>
      <c r="U1870" s="391" t="s">
        <v>13084</v>
      </c>
      <c r="V1870" s="376">
        <v>111.61874590337739</v>
      </c>
      <c r="W1870" s="378">
        <v>112.94608914129955</v>
      </c>
      <c r="X1870" s="377">
        <v>56.447582477661527</v>
      </c>
      <c r="Y1870" s="387" t="s">
        <v>633</v>
      </c>
      <c r="Z1870" s="395" t="s">
        <v>7853</v>
      </c>
      <c r="AA1870" s="380">
        <v>36</v>
      </c>
      <c r="AB1870" s="379" t="s">
        <v>3630</v>
      </c>
      <c r="AC1870" s="380">
        <v>0</v>
      </c>
      <c r="AD1870" s="379" t="s">
        <v>3630</v>
      </c>
      <c r="AE1870" s="394">
        <v>0</v>
      </c>
      <c r="AF1870" s="396">
        <v>0</v>
      </c>
      <c r="AG1870" s="393">
        <v>0</v>
      </c>
      <c r="AH1870" s="397" t="s">
        <v>633</v>
      </c>
      <c r="AL1870" s="525" t="s">
        <v>18005</v>
      </c>
      <c r="AM1870" s="513" t="s">
        <v>83</v>
      </c>
      <c r="AN1870" s="508">
        <v>100</v>
      </c>
      <c r="AO1870" s="514">
        <v>1570</v>
      </c>
      <c r="AP1870" s="498">
        <v>1570</v>
      </c>
      <c r="AQ1870" s="515">
        <v>0</v>
      </c>
      <c r="AR1870" s="512" t="s">
        <v>18006</v>
      </c>
      <c r="BA1870" s="338" t="s">
        <v>13091</v>
      </c>
    </row>
    <row r="1871" spans="2:53" ht="16.5" customHeight="1">
      <c r="B1871" s="398" t="s">
        <v>13087</v>
      </c>
      <c r="C1871" s="381" t="s">
        <v>13088</v>
      </c>
      <c r="D1871" s="383">
        <v>1570</v>
      </c>
      <c r="E1871" s="382" t="s">
        <v>633</v>
      </c>
      <c r="F1871" s="369" t="s">
        <v>12866</v>
      </c>
      <c r="G1871" s="385" t="s">
        <v>13089</v>
      </c>
      <c r="H1871" s="386"/>
      <c r="I1871" s="384" t="s">
        <v>326</v>
      </c>
      <c r="J1871" s="367" t="s">
        <v>1053</v>
      </c>
      <c r="K1871" s="366" t="s">
        <v>83</v>
      </c>
      <c r="L1871" s="387">
        <v>10</v>
      </c>
      <c r="M1871" s="388" t="s">
        <v>13054</v>
      </c>
      <c r="N1871" s="389">
        <v>500</v>
      </c>
      <c r="O1871" s="390" t="s">
        <v>1348</v>
      </c>
      <c r="P1871" s="373" t="s">
        <v>1349</v>
      </c>
      <c r="Q1871" s="372" t="s">
        <v>3638</v>
      </c>
      <c r="R1871" s="374">
        <v>30</v>
      </c>
      <c r="S1871" s="375">
        <v>40</v>
      </c>
      <c r="T1871" s="392">
        <v>30</v>
      </c>
      <c r="U1871" s="391" t="s">
        <v>12866</v>
      </c>
      <c r="V1871" s="376">
        <v>111.60050162498234</v>
      </c>
      <c r="W1871" s="378">
        <v>112.92556432810512</v>
      </c>
      <c r="X1871" s="377">
        <v>56.436967023456255</v>
      </c>
      <c r="Y1871" s="387">
        <v>55.36</v>
      </c>
      <c r="Z1871" s="395" t="s">
        <v>7853</v>
      </c>
      <c r="AA1871" s="380">
        <v>24</v>
      </c>
      <c r="AB1871" s="379" t="s">
        <v>3630</v>
      </c>
      <c r="AC1871" s="380">
        <v>5</v>
      </c>
      <c r="AD1871" s="379" t="s">
        <v>3630</v>
      </c>
      <c r="AE1871" s="394">
        <v>0</v>
      </c>
      <c r="AF1871" s="396">
        <v>0</v>
      </c>
      <c r="AG1871" s="393">
        <v>0</v>
      </c>
      <c r="AH1871" s="397" t="s">
        <v>633</v>
      </c>
      <c r="AL1871" s="525" t="s">
        <v>18007</v>
      </c>
      <c r="AM1871" s="513" t="s">
        <v>83</v>
      </c>
      <c r="AN1871" s="508">
        <v>100</v>
      </c>
      <c r="AO1871" s="514">
        <v>1570</v>
      </c>
      <c r="AP1871" s="498">
        <v>1570</v>
      </c>
      <c r="AQ1871" s="515">
        <v>0</v>
      </c>
      <c r="AR1871" s="512" t="s">
        <v>18008</v>
      </c>
      <c r="BA1871" s="338" t="s">
        <v>13098</v>
      </c>
    </row>
    <row r="1872" spans="2:53" ht="16.5" customHeight="1">
      <c r="B1872" s="398" t="s">
        <v>13092</v>
      </c>
      <c r="C1872" s="381" t="s">
        <v>13093</v>
      </c>
      <c r="D1872" s="383">
        <v>1570</v>
      </c>
      <c r="E1872" s="382" t="s">
        <v>633</v>
      </c>
      <c r="F1872" s="369" t="s">
        <v>13094</v>
      </c>
      <c r="G1872" s="385" t="s">
        <v>13095</v>
      </c>
      <c r="H1872" s="386"/>
      <c r="I1872" s="384" t="s">
        <v>329</v>
      </c>
      <c r="J1872" s="367" t="s">
        <v>1407</v>
      </c>
      <c r="K1872" s="366" t="s">
        <v>83</v>
      </c>
      <c r="L1872" s="387">
        <v>5</v>
      </c>
      <c r="M1872" s="388" t="s">
        <v>13097</v>
      </c>
      <c r="N1872" s="389">
        <v>1000</v>
      </c>
      <c r="O1872" s="390" t="s">
        <v>1350</v>
      </c>
      <c r="P1872" s="373" t="s">
        <v>1350</v>
      </c>
      <c r="Q1872" s="372" t="s">
        <v>3638</v>
      </c>
      <c r="R1872" s="374">
        <v>25</v>
      </c>
      <c r="S1872" s="375">
        <v>30</v>
      </c>
      <c r="T1872" s="392">
        <v>25</v>
      </c>
      <c r="U1872" s="391" t="s">
        <v>13094</v>
      </c>
      <c r="V1872" s="376">
        <v>111.56602097503993</v>
      </c>
      <c r="W1872" s="378">
        <v>112.88677359691992</v>
      </c>
      <c r="X1872" s="377">
        <v>56.418602714020089</v>
      </c>
      <c r="Y1872" s="387" t="s">
        <v>633</v>
      </c>
      <c r="Z1872" s="395" t="s">
        <v>7853</v>
      </c>
      <c r="AA1872" s="380">
        <v>192</v>
      </c>
      <c r="AB1872" s="379" t="s">
        <v>3630</v>
      </c>
      <c r="AC1872" s="380">
        <v>0</v>
      </c>
      <c r="AD1872" s="379" t="s">
        <v>3630</v>
      </c>
      <c r="AE1872" s="394">
        <v>0</v>
      </c>
      <c r="AF1872" s="396">
        <v>10.242000000000001</v>
      </c>
      <c r="AG1872" s="393">
        <v>0</v>
      </c>
      <c r="AH1872" s="397" t="s">
        <v>10307</v>
      </c>
      <c r="AL1872" s="525" t="s">
        <v>18009</v>
      </c>
      <c r="AM1872" s="513" t="s">
        <v>84</v>
      </c>
      <c r="AN1872" s="508">
        <v>100</v>
      </c>
      <c r="AO1872" s="514">
        <v>1570</v>
      </c>
      <c r="AP1872" s="498">
        <v>1048</v>
      </c>
      <c r="AQ1872" s="515">
        <v>522</v>
      </c>
      <c r="AR1872" s="512" t="s">
        <v>18010</v>
      </c>
      <c r="BA1872" s="338" t="s">
        <v>13104</v>
      </c>
    </row>
    <row r="1873" spans="2:53" ht="16.5" customHeight="1">
      <c r="B1873" s="398" t="s">
        <v>13099</v>
      </c>
      <c r="C1873" s="381" t="s">
        <v>13100</v>
      </c>
      <c r="D1873" s="383">
        <v>1570</v>
      </c>
      <c r="E1873" s="382" t="s">
        <v>13101</v>
      </c>
      <c r="F1873" s="369" t="s">
        <v>13102</v>
      </c>
      <c r="G1873" s="385" t="s">
        <v>13101</v>
      </c>
      <c r="H1873" s="386"/>
      <c r="I1873" s="384" t="s">
        <v>332</v>
      </c>
      <c r="J1873" s="367" t="s">
        <v>837</v>
      </c>
      <c r="K1873" s="366" t="s">
        <v>84</v>
      </c>
      <c r="L1873" s="387">
        <v>10</v>
      </c>
      <c r="M1873" s="388" t="s">
        <v>13103</v>
      </c>
      <c r="N1873" s="389">
        <v>300</v>
      </c>
      <c r="O1873" s="390" t="s">
        <v>1348</v>
      </c>
      <c r="P1873" s="373" t="s">
        <v>1348</v>
      </c>
      <c r="Q1873" s="372" t="s">
        <v>3638</v>
      </c>
      <c r="R1873" s="374">
        <v>45</v>
      </c>
      <c r="S1873" s="375">
        <v>25</v>
      </c>
      <c r="T1873" s="392">
        <v>30</v>
      </c>
      <c r="U1873" s="391" t="s">
        <v>13102</v>
      </c>
      <c r="V1873" s="376">
        <v>111.33681984529731</v>
      </c>
      <c r="W1873" s="378">
        <v>112.62892232595946</v>
      </c>
      <c r="X1873" s="377">
        <v>56.65712891437159</v>
      </c>
      <c r="Y1873" s="387" t="s">
        <v>633</v>
      </c>
      <c r="Z1873" s="395" t="s">
        <v>4557</v>
      </c>
      <c r="AA1873" s="380">
        <v>-2</v>
      </c>
      <c r="AB1873" s="379" t="s">
        <v>3630</v>
      </c>
      <c r="AC1873" s="380">
        <v>0</v>
      </c>
      <c r="AD1873" s="379" t="s">
        <v>3630</v>
      </c>
      <c r="AE1873" s="394">
        <v>0</v>
      </c>
      <c r="AF1873" s="396">
        <v>0</v>
      </c>
      <c r="AG1873" s="393">
        <v>0</v>
      </c>
      <c r="AH1873" s="397" t="s">
        <v>633</v>
      </c>
      <c r="AL1873" s="525" t="s">
        <v>18011</v>
      </c>
      <c r="AM1873" s="513" t="s">
        <v>84</v>
      </c>
      <c r="AN1873" s="508">
        <v>100</v>
      </c>
      <c r="AO1873" s="514">
        <v>1570</v>
      </c>
      <c r="AP1873" s="498">
        <v>1047</v>
      </c>
      <c r="AQ1873" s="515">
        <v>523</v>
      </c>
      <c r="AR1873" s="512" t="s">
        <v>18012</v>
      </c>
      <c r="BA1873" s="338" t="s">
        <v>13110</v>
      </c>
    </row>
    <row r="1874" spans="2:53" ht="16.5" customHeight="1">
      <c r="B1874" s="398" t="s">
        <v>13105</v>
      </c>
      <c r="C1874" s="381" t="s">
        <v>13106</v>
      </c>
      <c r="D1874" s="383">
        <v>1570</v>
      </c>
      <c r="E1874" s="382" t="s">
        <v>13107</v>
      </c>
      <c r="F1874" s="369" t="s">
        <v>13108</v>
      </c>
      <c r="G1874" s="385" t="s">
        <v>13107</v>
      </c>
      <c r="H1874" s="386"/>
      <c r="I1874" s="384" t="s">
        <v>327</v>
      </c>
      <c r="J1874" s="367" t="s">
        <v>75</v>
      </c>
      <c r="K1874" s="366" t="s">
        <v>84</v>
      </c>
      <c r="L1874" s="387">
        <v>17</v>
      </c>
      <c r="M1874" s="388" t="s">
        <v>13109</v>
      </c>
      <c r="N1874" s="389">
        <v>800</v>
      </c>
      <c r="O1874" s="390" t="s">
        <v>1350</v>
      </c>
      <c r="P1874" s="373" t="s">
        <v>1350</v>
      </c>
      <c r="Q1874" s="372" t="s">
        <v>3638</v>
      </c>
      <c r="R1874" s="374">
        <v>40</v>
      </c>
      <c r="S1874" s="375">
        <v>30</v>
      </c>
      <c r="T1874" s="392">
        <v>30</v>
      </c>
      <c r="U1874" s="391" t="s">
        <v>13108</v>
      </c>
      <c r="V1874" s="376">
        <v>111.30706925118254</v>
      </c>
      <c r="W1874" s="378">
        <v>112.59545290758035</v>
      </c>
      <c r="X1874" s="377">
        <v>56.63873892061855</v>
      </c>
      <c r="Y1874" s="387" t="s">
        <v>633</v>
      </c>
      <c r="Z1874" s="395" t="s">
        <v>4557</v>
      </c>
      <c r="AA1874" s="380">
        <v>190</v>
      </c>
      <c r="AB1874" s="379" t="s">
        <v>3630</v>
      </c>
      <c r="AC1874" s="380">
        <v>10</v>
      </c>
      <c r="AD1874" s="379" t="s">
        <v>3630</v>
      </c>
      <c r="AE1874" s="394">
        <v>0</v>
      </c>
      <c r="AF1874" s="396">
        <v>0</v>
      </c>
      <c r="AG1874" s="393">
        <v>0</v>
      </c>
      <c r="AH1874" s="397" t="s">
        <v>633</v>
      </c>
      <c r="AL1874" s="525" t="s">
        <v>18013</v>
      </c>
      <c r="AM1874" s="513" t="s">
        <v>83</v>
      </c>
      <c r="AN1874" s="508">
        <v>100</v>
      </c>
      <c r="AO1874" s="514">
        <v>1570</v>
      </c>
      <c r="AP1874" s="498">
        <v>1570</v>
      </c>
      <c r="AQ1874" s="515">
        <v>0</v>
      </c>
      <c r="AR1874" s="512" t="s">
        <v>18014</v>
      </c>
      <c r="BA1874" s="338" t="s">
        <v>13112</v>
      </c>
    </row>
    <row r="1875" spans="2:53" ht="16.5" customHeight="1">
      <c r="B1875" s="398" t="s">
        <v>13105</v>
      </c>
      <c r="C1875" s="381" t="s">
        <v>13106</v>
      </c>
      <c r="D1875" s="383">
        <v>1570</v>
      </c>
      <c r="E1875" s="382" t="s">
        <v>633</v>
      </c>
      <c r="F1875" s="369" t="s">
        <v>13111</v>
      </c>
      <c r="G1875" s="385" t="s">
        <v>13107</v>
      </c>
      <c r="H1875" s="386"/>
      <c r="I1875" s="384" t="s">
        <v>1265</v>
      </c>
      <c r="J1875" s="367" t="s">
        <v>1271</v>
      </c>
      <c r="K1875" s="366" t="s">
        <v>83</v>
      </c>
      <c r="L1875" s="387">
        <v>17</v>
      </c>
      <c r="M1875" s="388" t="s">
        <v>10836</v>
      </c>
      <c r="N1875" s="389">
        <v>1000</v>
      </c>
      <c r="O1875" s="390" t="s">
        <v>1350</v>
      </c>
      <c r="P1875" s="373" t="s">
        <v>1351</v>
      </c>
      <c r="Q1875" s="372" t="s">
        <v>3638</v>
      </c>
      <c r="R1875" s="374">
        <v>20</v>
      </c>
      <c r="S1875" s="375">
        <v>35</v>
      </c>
      <c r="T1875" s="392">
        <v>25</v>
      </c>
      <c r="U1875" s="391" t="s">
        <v>13111</v>
      </c>
      <c r="V1875" s="376">
        <v>111.53214322961823</v>
      </c>
      <c r="W1875" s="378">
        <v>112.8486611333205</v>
      </c>
      <c r="X1875" s="377">
        <v>56.399597818530644</v>
      </c>
      <c r="Y1875" s="387">
        <v>55.32</v>
      </c>
      <c r="Z1875" s="395" t="s">
        <v>7853</v>
      </c>
      <c r="AA1875" s="380">
        <v>180</v>
      </c>
      <c r="AB1875" s="379" t="s">
        <v>3630</v>
      </c>
      <c r="AC1875" s="380">
        <v>0</v>
      </c>
      <c r="AD1875" s="379" t="s">
        <v>3630</v>
      </c>
      <c r="AE1875" s="394">
        <v>0</v>
      </c>
      <c r="AF1875" s="396">
        <v>0</v>
      </c>
      <c r="AG1875" s="393">
        <v>0</v>
      </c>
      <c r="AH1875" s="397" t="s">
        <v>633</v>
      </c>
      <c r="AL1875" s="525" t="s">
        <v>18015</v>
      </c>
      <c r="AM1875" s="513" t="s">
        <v>83</v>
      </c>
      <c r="AN1875" s="508">
        <v>100</v>
      </c>
      <c r="AO1875" s="514">
        <v>1570</v>
      </c>
      <c r="AP1875" s="498">
        <v>1570</v>
      </c>
      <c r="AQ1875" s="515">
        <v>0</v>
      </c>
      <c r="AR1875" s="512" t="s">
        <v>18014</v>
      </c>
      <c r="BA1875" s="338" t="s">
        <v>13114</v>
      </c>
    </row>
    <row r="1876" spans="2:53" ht="16.5" customHeight="1">
      <c r="B1876" s="398" t="s">
        <v>13105</v>
      </c>
      <c r="C1876" s="381" t="s">
        <v>13106</v>
      </c>
      <c r="D1876" s="383">
        <v>1570</v>
      </c>
      <c r="E1876" s="382" t="s">
        <v>633</v>
      </c>
      <c r="F1876" s="369" t="s">
        <v>13111</v>
      </c>
      <c r="G1876" s="385" t="s">
        <v>13107</v>
      </c>
      <c r="H1876" s="386"/>
      <c r="I1876" s="384" t="s">
        <v>324</v>
      </c>
      <c r="J1876" s="367" t="s">
        <v>118</v>
      </c>
      <c r="K1876" s="366" t="s">
        <v>83</v>
      </c>
      <c r="L1876" s="387">
        <v>10</v>
      </c>
      <c r="M1876" s="388" t="s">
        <v>13113</v>
      </c>
      <c r="N1876" s="389">
        <v>1000</v>
      </c>
      <c r="O1876" s="390" t="s">
        <v>1348</v>
      </c>
      <c r="P1876" s="373" t="s">
        <v>1348</v>
      </c>
      <c r="Q1876" s="372" t="s">
        <v>3638</v>
      </c>
      <c r="R1876" s="374">
        <v>20</v>
      </c>
      <c r="S1876" s="375">
        <v>30</v>
      </c>
      <c r="T1876" s="392">
        <v>30</v>
      </c>
      <c r="U1876" s="391" t="s">
        <v>13111</v>
      </c>
      <c r="V1876" s="376">
        <v>111.53096798862866</v>
      </c>
      <c r="W1876" s="378">
        <v>112.84733898720724</v>
      </c>
      <c r="X1876" s="377">
        <v>56.400846512082047</v>
      </c>
      <c r="Y1876" s="387" t="s">
        <v>633</v>
      </c>
      <c r="Z1876" s="395" t="s">
        <v>4557</v>
      </c>
      <c r="AA1876" s="380">
        <v>198</v>
      </c>
      <c r="AB1876" s="379" t="s">
        <v>3630</v>
      </c>
      <c r="AC1876" s="380">
        <v>10</v>
      </c>
      <c r="AD1876" s="379" t="s">
        <v>3630</v>
      </c>
      <c r="AE1876" s="394">
        <v>0</v>
      </c>
      <c r="AF1876" s="396">
        <v>0</v>
      </c>
      <c r="AG1876" s="393">
        <v>0</v>
      </c>
      <c r="AH1876" s="397" t="s">
        <v>633</v>
      </c>
      <c r="AL1876" s="525" t="s">
        <v>18016</v>
      </c>
      <c r="AM1876" s="513" t="s">
        <v>83</v>
      </c>
      <c r="AN1876" s="508">
        <v>100</v>
      </c>
      <c r="AO1876" s="514">
        <v>1570</v>
      </c>
      <c r="AP1876" s="498">
        <v>1570</v>
      </c>
      <c r="AQ1876" s="515">
        <v>0</v>
      </c>
      <c r="AR1876" s="512" t="s">
        <v>18017</v>
      </c>
      <c r="BA1876" s="338" t="s">
        <v>13117</v>
      </c>
    </row>
    <row r="1877" spans="2:53" ht="16.5" customHeight="1">
      <c r="B1877" s="398" t="s">
        <v>13105</v>
      </c>
      <c r="C1877" s="381" t="s">
        <v>13106</v>
      </c>
      <c r="D1877" s="383">
        <v>1570</v>
      </c>
      <c r="E1877" s="382" t="s">
        <v>633</v>
      </c>
      <c r="F1877" s="369" t="s">
        <v>13115</v>
      </c>
      <c r="G1877" s="385" t="s">
        <v>12735</v>
      </c>
      <c r="H1877" s="386"/>
      <c r="I1877" s="384" t="s">
        <v>332</v>
      </c>
      <c r="J1877" s="367" t="s">
        <v>660</v>
      </c>
      <c r="K1877" s="366" t="s">
        <v>83</v>
      </c>
      <c r="L1877" s="387">
        <v>10</v>
      </c>
      <c r="M1877" s="388" t="s">
        <v>13116</v>
      </c>
      <c r="N1877" s="389">
        <v>300</v>
      </c>
      <c r="O1877" s="390" t="s">
        <v>1348</v>
      </c>
      <c r="P1877" s="373" t="s">
        <v>1348</v>
      </c>
      <c r="Q1877" s="372" t="s">
        <v>3638</v>
      </c>
      <c r="R1877" s="374">
        <v>25</v>
      </c>
      <c r="S1877" s="375">
        <v>45</v>
      </c>
      <c r="T1877" s="392">
        <v>30</v>
      </c>
      <c r="U1877" s="391" t="s">
        <v>13115</v>
      </c>
      <c r="V1877" s="376">
        <v>111.53013075766317</v>
      </c>
      <c r="W1877" s="378">
        <v>112.84639710237107</v>
      </c>
      <c r="X1877" s="377">
        <v>56.396736069982879</v>
      </c>
      <c r="Y1877" s="387" t="s">
        <v>633</v>
      </c>
      <c r="Z1877" s="395" t="s">
        <v>4557</v>
      </c>
      <c r="AA1877" s="380">
        <v>-2</v>
      </c>
      <c r="AB1877" s="379" t="s">
        <v>3630</v>
      </c>
      <c r="AC1877" s="380">
        <v>0</v>
      </c>
      <c r="AD1877" s="379" t="s">
        <v>3630</v>
      </c>
      <c r="AE1877" s="394">
        <v>0</v>
      </c>
      <c r="AF1877" s="396">
        <v>5.0759999999999996</v>
      </c>
      <c r="AG1877" s="393">
        <v>0</v>
      </c>
      <c r="AH1877" s="397" t="s">
        <v>9172</v>
      </c>
      <c r="AL1877" s="525" t="s">
        <v>18018</v>
      </c>
      <c r="AM1877" s="513" t="s">
        <v>83</v>
      </c>
      <c r="AN1877" s="508">
        <v>100</v>
      </c>
      <c r="AO1877" s="514">
        <v>1570</v>
      </c>
      <c r="AP1877" s="498">
        <v>1570</v>
      </c>
      <c r="AQ1877" s="515">
        <v>0</v>
      </c>
      <c r="AR1877" s="512" t="s">
        <v>18019</v>
      </c>
      <c r="BA1877" s="338" t="s">
        <v>13122</v>
      </c>
    </row>
    <row r="1878" spans="2:53" ht="16.5" customHeight="1">
      <c r="B1878" s="398" t="s">
        <v>13118</v>
      </c>
      <c r="C1878" s="381" t="s">
        <v>13119</v>
      </c>
      <c r="D1878" s="383">
        <v>1570</v>
      </c>
      <c r="E1878" s="382" t="s">
        <v>633</v>
      </c>
      <c r="F1878" s="369" t="s">
        <v>13120</v>
      </c>
      <c r="G1878" s="385" t="s">
        <v>12696</v>
      </c>
      <c r="H1878" s="386"/>
      <c r="I1878" s="384" t="s">
        <v>1265</v>
      </c>
      <c r="J1878" s="367" t="s">
        <v>94</v>
      </c>
      <c r="K1878" s="366" t="s">
        <v>83</v>
      </c>
      <c r="L1878" s="387">
        <v>39</v>
      </c>
      <c r="M1878" s="388" t="s">
        <v>13121</v>
      </c>
      <c r="N1878" s="389">
        <v>1000</v>
      </c>
      <c r="O1878" s="390" t="s">
        <v>1350</v>
      </c>
      <c r="P1878" s="373" t="s">
        <v>1351</v>
      </c>
      <c r="Q1878" s="372" t="s">
        <v>3638</v>
      </c>
      <c r="R1878" s="374">
        <v>20</v>
      </c>
      <c r="S1878" s="375">
        <v>35</v>
      </c>
      <c r="T1878" s="392">
        <v>25</v>
      </c>
      <c r="U1878" s="391" t="s">
        <v>13120</v>
      </c>
      <c r="V1878" s="376">
        <v>111.51598534317345</v>
      </c>
      <c r="W1878" s="378">
        <v>112.83048351107014</v>
      </c>
      <c r="X1878" s="377">
        <v>56.391765572878207</v>
      </c>
      <c r="Y1878" s="387">
        <v>55.309999999999995</v>
      </c>
      <c r="Z1878" s="395" t="s">
        <v>7853</v>
      </c>
      <c r="AA1878" s="380">
        <v>180</v>
      </c>
      <c r="AB1878" s="379" t="s">
        <v>3630</v>
      </c>
      <c r="AC1878" s="380">
        <v>0</v>
      </c>
      <c r="AD1878" s="379" t="s">
        <v>3630</v>
      </c>
      <c r="AE1878" s="394">
        <v>0</v>
      </c>
      <c r="AF1878" s="396">
        <v>0</v>
      </c>
      <c r="AG1878" s="393">
        <v>0</v>
      </c>
      <c r="AH1878" s="397" t="s">
        <v>633</v>
      </c>
      <c r="AL1878" s="525" t="s">
        <v>18020</v>
      </c>
      <c r="AM1878" s="513" t="s">
        <v>84</v>
      </c>
      <c r="AN1878" s="508">
        <v>100</v>
      </c>
      <c r="AO1878" s="514">
        <v>1570</v>
      </c>
      <c r="AP1878" s="498">
        <v>1047</v>
      </c>
      <c r="AQ1878" s="515">
        <v>523</v>
      </c>
      <c r="AR1878" s="512" t="s">
        <v>18021</v>
      </c>
      <c r="BA1878" s="338" t="s">
        <v>13128</v>
      </c>
    </row>
    <row r="1879" spans="2:53" ht="16.5" customHeight="1">
      <c r="B1879" s="398" t="s">
        <v>13123</v>
      </c>
      <c r="C1879" s="381" t="s">
        <v>13124</v>
      </c>
      <c r="D1879" s="383">
        <v>1570</v>
      </c>
      <c r="E1879" s="382" t="s">
        <v>13125</v>
      </c>
      <c r="F1879" s="369" t="s">
        <v>13126</v>
      </c>
      <c r="G1879" s="385" t="s">
        <v>13125</v>
      </c>
      <c r="H1879" s="386"/>
      <c r="I1879" s="384" t="s">
        <v>332</v>
      </c>
      <c r="J1879" s="367" t="s">
        <v>983</v>
      </c>
      <c r="K1879" s="366" t="s">
        <v>84</v>
      </c>
      <c r="L1879" s="387">
        <v>5</v>
      </c>
      <c r="M1879" s="388" t="s">
        <v>13127</v>
      </c>
      <c r="N1879" s="389">
        <v>300</v>
      </c>
      <c r="O1879" s="390" t="s">
        <v>1348</v>
      </c>
      <c r="P1879" s="373" t="s">
        <v>1348</v>
      </c>
      <c r="Q1879" s="372" t="s">
        <v>3638</v>
      </c>
      <c r="R1879" s="374">
        <v>45</v>
      </c>
      <c r="S1879" s="375">
        <v>25</v>
      </c>
      <c r="T1879" s="392">
        <v>30</v>
      </c>
      <c r="U1879" s="391" t="s">
        <v>13126</v>
      </c>
      <c r="V1879" s="376">
        <v>111.28702663170138</v>
      </c>
      <c r="W1879" s="378">
        <v>112.57290496066405</v>
      </c>
      <c r="X1879" s="377">
        <v>56.630034203817281</v>
      </c>
      <c r="Y1879" s="387" t="s">
        <v>633</v>
      </c>
      <c r="Z1879" s="395" t="s">
        <v>4557</v>
      </c>
      <c r="AA1879" s="380">
        <v>-2</v>
      </c>
      <c r="AB1879" s="379" t="s">
        <v>3630</v>
      </c>
      <c r="AC1879" s="380">
        <v>0</v>
      </c>
      <c r="AD1879" s="379" t="s">
        <v>3630</v>
      </c>
      <c r="AE1879" s="394">
        <v>0</v>
      </c>
      <c r="AF1879" s="396">
        <v>0</v>
      </c>
      <c r="AG1879" s="393">
        <v>0</v>
      </c>
      <c r="AH1879" s="397" t="s">
        <v>633</v>
      </c>
      <c r="AL1879" s="525" t="s">
        <v>18022</v>
      </c>
      <c r="AM1879" s="513" t="s">
        <v>84</v>
      </c>
      <c r="AN1879" s="508">
        <v>100</v>
      </c>
      <c r="AO1879" s="514">
        <v>1570</v>
      </c>
      <c r="AP1879" s="498">
        <v>1045</v>
      </c>
      <c r="AQ1879" s="515">
        <v>525</v>
      </c>
      <c r="AR1879" s="512" t="s">
        <v>18023</v>
      </c>
      <c r="BA1879" s="338" t="s">
        <v>13135</v>
      </c>
    </row>
    <row r="1880" spans="2:53" ht="16.5" customHeight="1">
      <c r="B1880" s="398" t="s">
        <v>13129</v>
      </c>
      <c r="C1880" s="381" t="s">
        <v>13130</v>
      </c>
      <c r="D1880" s="383">
        <v>1570</v>
      </c>
      <c r="E1880" s="382" t="s">
        <v>13125</v>
      </c>
      <c r="F1880" s="369" t="s">
        <v>13131</v>
      </c>
      <c r="G1880" s="385" t="s">
        <v>13132</v>
      </c>
      <c r="H1880" s="386"/>
      <c r="I1880" s="384" t="s">
        <v>1265</v>
      </c>
      <c r="J1880" s="367" t="s">
        <v>1280</v>
      </c>
      <c r="K1880" s="366" t="s">
        <v>84</v>
      </c>
      <c r="L1880" s="387">
        <v>42</v>
      </c>
      <c r="M1880" s="388" t="s">
        <v>13134</v>
      </c>
      <c r="N1880" s="389">
        <v>1000</v>
      </c>
      <c r="O1880" s="390" t="s">
        <v>1350</v>
      </c>
      <c r="P1880" s="373" t="s">
        <v>1351</v>
      </c>
      <c r="Q1880" s="372" t="s">
        <v>3638</v>
      </c>
      <c r="R1880" s="374">
        <v>30</v>
      </c>
      <c r="S1880" s="375">
        <v>30</v>
      </c>
      <c r="T1880" s="392">
        <v>20</v>
      </c>
      <c r="U1880" s="391" t="s">
        <v>13131</v>
      </c>
      <c r="V1880" s="376">
        <v>111.01789425506109</v>
      </c>
      <c r="W1880" s="378">
        <v>112.27013103694372</v>
      </c>
      <c r="X1880" s="377">
        <v>56.475987353997596</v>
      </c>
      <c r="Y1880" s="387">
        <v>55.97</v>
      </c>
      <c r="Z1880" s="395" t="s">
        <v>7853</v>
      </c>
      <c r="AA1880" s="380">
        <v>180</v>
      </c>
      <c r="AB1880" s="379" t="s">
        <v>3630</v>
      </c>
      <c r="AC1880" s="380">
        <v>0</v>
      </c>
      <c r="AD1880" s="379" t="s">
        <v>3630</v>
      </c>
      <c r="AE1880" s="394">
        <v>0</v>
      </c>
      <c r="AF1880" s="396">
        <v>0</v>
      </c>
      <c r="AG1880" s="393">
        <v>0</v>
      </c>
      <c r="AH1880" s="397" t="s">
        <v>633</v>
      </c>
      <c r="AL1880" s="525" t="s">
        <v>18024</v>
      </c>
      <c r="AM1880" s="513" t="s">
        <v>84</v>
      </c>
      <c r="AN1880" s="508">
        <v>100</v>
      </c>
      <c r="AO1880" s="514">
        <v>1570</v>
      </c>
      <c r="AP1880" s="498">
        <v>1049</v>
      </c>
      <c r="AQ1880" s="515">
        <v>521</v>
      </c>
      <c r="AR1880" s="512" t="s">
        <v>18025</v>
      </c>
      <c r="BA1880" s="338" t="s">
        <v>13142</v>
      </c>
    </row>
    <row r="1881" spans="2:53" ht="16.5" customHeight="1">
      <c r="B1881" s="398" t="s">
        <v>13136</v>
      </c>
      <c r="C1881" s="381" t="s">
        <v>13137</v>
      </c>
      <c r="D1881" s="383">
        <v>1570</v>
      </c>
      <c r="E1881" s="382" t="s">
        <v>13138</v>
      </c>
      <c r="F1881" s="369" t="s">
        <v>13139</v>
      </c>
      <c r="G1881" s="385" t="s">
        <v>13140</v>
      </c>
      <c r="H1881" s="386"/>
      <c r="I1881" s="384" t="s">
        <v>862</v>
      </c>
      <c r="J1881" s="367" t="s">
        <v>1392</v>
      </c>
      <c r="K1881" s="366" t="s">
        <v>84</v>
      </c>
      <c r="L1881" s="387">
        <v>3</v>
      </c>
      <c r="M1881" s="388" t="s">
        <v>13141</v>
      </c>
      <c r="N1881" s="389">
        <v>1000</v>
      </c>
      <c r="O1881" s="390" t="s">
        <v>1348</v>
      </c>
      <c r="P1881" s="373" t="s">
        <v>1349</v>
      </c>
      <c r="Q1881" s="372" t="s">
        <v>3638</v>
      </c>
      <c r="R1881" s="374">
        <v>30</v>
      </c>
      <c r="S1881" s="375">
        <v>25</v>
      </c>
      <c r="T1881" s="392">
        <v>25</v>
      </c>
      <c r="U1881" s="391" t="s">
        <v>13139</v>
      </c>
      <c r="V1881" s="376">
        <v>111.50213492741248</v>
      </c>
      <c r="W1881" s="378">
        <v>112.81490179333905</v>
      </c>
      <c r="X1881" s="377">
        <v>56.751481639624224</v>
      </c>
      <c r="Y1881" s="387">
        <v>56.37</v>
      </c>
      <c r="Z1881" s="395" t="s">
        <v>4557</v>
      </c>
      <c r="AA1881" s="380">
        <v>198</v>
      </c>
      <c r="AB1881" s="379" t="s">
        <v>3630</v>
      </c>
      <c r="AC1881" s="380">
        <v>10</v>
      </c>
      <c r="AD1881" s="379" t="s">
        <v>3630</v>
      </c>
      <c r="AE1881" s="394">
        <v>0</v>
      </c>
      <c r="AF1881" s="396">
        <v>0</v>
      </c>
      <c r="AG1881" s="393">
        <v>0</v>
      </c>
      <c r="AH1881" s="397" t="s">
        <v>633</v>
      </c>
      <c r="AL1881" s="525" t="s">
        <v>18026</v>
      </c>
      <c r="AM1881" s="513" t="s">
        <v>84</v>
      </c>
      <c r="AN1881" s="508">
        <v>100</v>
      </c>
      <c r="AO1881" s="514">
        <v>1570</v>
      </c>
      <c r="AP1881" s="498">
        <v>1044</v>
      </c>
      <c r="AQ1881" s="515">
        <v>526</v>
      </c>
      <c r="AR1881" s="512" t="s">
        <v>18027</v>
      </c>
      <c r="BA1881" s="338" t="s">
        <v>13149</v>
      </c>
    </row>
    <row r="1882" spans="2:53" ht="16.5" customHeight="1">
      <c r="B1882" s="398" t="s">
        <v>13143</v>
      </c>
      <c r="C1882" s="381" t="s">
        <v>13144</v>
      </c>
      <c r="D1882" s="383">
        <v>1570</v>
      </c>
      <c r="E1882" s="382" t="s">
        <v>13145</v>
      </c>
      <c r="F1882" s="369" t="s">
        <v>13146</v>
      </c>
      <c r="G1882" s="385" t="s">
        <v>13147</v>
      </c>
      <c r="H1882" s="386"/>
      <c r="I1882" s="384" t="s">
        <v>326</v>
      </c>
      <c r="J1882" s="367" t="s">
        <v>492</v>
      </c>
      <c r="K1882" s="366" t="s">
        <v>84</v>
      </c>
      <c r="L1882" s="387">
        <v>9</v>
      </c>
      <c r="M1882" s="388" t="s">
        <v>13148</v>
      </c>
      <c r="N1882" s="389">
        <v>500</v>
      </c>
      <c r="O1882" s="390" t="s">
        <v>1348</v>
      </c>
      <c r="P1882" s="373" t="s">
        <v>1349</v>
      </c>
      <c r="Q1882" s="372" t="s">
        <v>3638</v>
      </c>
      <c r="R1882" s="374">
        <v>40</v>
      </c>
      <c r="S1882" s="375">
        <v>30</v>
      </c>
      <c r="T1882" s="392">
        <v>30</v>
      </c>
      <c r="U1882" s="391" t="s">
        <v>13146</v>
      </c>
      <c r="V1882" s="376">
        <v>110.99325025063091</v>
      </c>
      <c r="W1882" s="378">
        <v>112.24240653195977</v>
      </c>
      <c r="X1882" s="377">
        <v>56.462171608704665</v>
      </c>
      <c r="Y1882" s="387">
        <v>55.96</v>
      </c>
      <c r="Z1882" s="395" t="s">
        <v>7853</v>
      </c>
      <c r="AA1882" s="380">
        <v>24</v>
      </c>
      <c r="AB1882" s="379" t="s">
        <v>3630</v>
      </c>
      <c r="AC1882" s="380">
        <v>5</v>
      </c>
      <c r="AD1882" s="379" t="s">
        <v>3630</v>
      </c>
      <c r="AE1882" s="394">
        <v>0</v>
      </c>
      <c r="AF1882" s="396">
        <v>0</v>
      </c>
      <c r="AG1882" s="393">
        <v>0</v>
      </c>
      <c r="AH1882" s="397" t="s">
        <v>633</v>
      </c>
      <c r="AL1882" s="525" t="s">
        <v>18028</v>
      </c>
      <c r="AM1882" s="513" t="s">
        <v>84</v>
      </c>
      <c r="AN1882" s="508">
        <v>100</v>
      </c>
      <c r="AO1882" s="514">
        <v>1570</v>
      </c>
      <c r="AP1882" s="498">
        <v>1047</v>
      </c>
      <c r="AQ1882" s="515">
        <v>523</v>
      </c>
      <c r="AR1882" s="512" t="s">
        <v>18029</v>
      </c>
      <c r="BA1882" s="338" t="s">
        <v>13155</v>
      </c>
    </row>
    <row r="1883" spans="2:53" ht="16.5" customHeight="1">
      <c r="B1883" s="398" t="s">
        <v>13150</v>
      </c>
      <c r="C1883" s="381" t="s">
        <v>13151</v>
      </c>
      <c r="D1883" s="383">
        <v>1570</v>
      </c>
      <c r="E1883" s="382" t="s">
        <v>13152</v>
      </c>
      <c r="F1883" s="369" t="s">
        <v>13153</v>
      </c>
      <c r="G1883" s="385" t="s">
        <v>13152</v>
      </c>
      <c r="H1883" s="386"/>
      <c r="I1883" s="384" t="s">
        <v>623</v>
      </c>
      <c r="J1883" s="367" t="s">
        <v>1100</v>
      </c>
      <c r="K1883" s="366" t="s">
        <v>84</v>
      </c>
      <c r="L1883" s="387">
        <v>10</v>
      </c>
      <c r="M1883" s="388" t="s">
        <v>13154</v>
      </c>
      <c r="N1883" s="389">
        <v>500</v>
      </c>
      <c r="O1883" s="390" t="s">
        <v>1348</v>
      </c>
      <c r="P1883" s="373" t="s">
        <v>1348</v>
      </c>
      <c r="Q1883" s="372" t="s">
        <v>3638</v>
      </c>
      <c r="R1883" s="374">
        <v>25</v>
      </c>
      <c r="S1883" s="375">
        <v>25</v>
      </c>
      <c r="T1883" s="392">
        <v>25</v>
      </c>
      <c r="U1883" s="391" t="s">
        <v>13153</v>
      </c>
      <c r="V1883" s="376">
        <v>111.25306605001749</v>
      </c>
      <c r="W1883" s="378">
        <v>112.53469930626967</v>
      </c>
      <c r="X1883" s="377">
        <v>56.611117321856419</v>
      </c>
      <c r="Y1883" s="387" t="s">
        <v>633</v>
      </c>
      <c r="Z1883" s="395" t="s">
        <v>4557</v>
      </c>
      <c r="AA1883" s="380">
        <v>118.75</v>
      </c>
      <c r="AB1883" s="379" t="s">
        <v>3630</v>
      </c>
      <c r="AC1883" s="380">
        <v>2</v>
      </c>
      <c r="AD1883" s="379" t="s">
        <v>3630</v>
      </c>
      <c r="AE1883" s="394">
        <v>0</v>
      </c>
      <c r="AF1883" s="396">
        <v>0</v>
      </c>
      <c r="AG1883" s="393">
        <v>0</v>
      </c>
      <c r="AH1883" s="397" t="s">
        <v>633</v>
      </c>
      <c r="AL1883" s="525" t="s">
        <v>18030</v>
      </c>
      <c r="AM1883" s="513" t="s">
        <v>83</v>
      </c>
      <c r="AN1883" s="508">
        <v>100</v>
      </c>
      <c r="AO1883" s="514">
        <v>1570</v>
      </c>
      <c r="AP1883" s="498">
        <v>1570</v>
      </c>
      <c r="AQ1883" s="515">
        <v>0</v>
      </c>
      <c r="AR1883" s="512" t="s">
        <v>18031</v>
      </c>
      <c r="BA1883" s="338" t="s">
        <v>13161</v>
      </c>
    </row>
    <row r="1884" spans="2:53" ht="16.5" customHeight="1">
      <c r="B1884" s="398" t="s">
        <v>13156</v>
      </c>
      <c r="C1884" s="381" t="s">
        <v>13157</v>
      </c>
      <c r="D1884" s="383">
        <v>1570</v>
      </c>
      <c r="E1884" s="382" t="s">
        <v>633</v>
      </c>
      <c r="F1884" s="369" t="s">
        <v>13158</v>
      </c>
      <c r="G1884" s="385" t="s">
        <v>13159</v>
      </c>
      <c r="H1884" s="386"/>
      <c r="I1884" s="384" t="s">
        <v>310</v>
      </c>
      <c r="J1884" s="367" t="s">
        <v>365</v>
      </c>
      <c r="K1884" s="366" t="s">
        <v>83</v>
      </c>
      <c r="L1884" s="387">
        <v>38</v>
      </c>
      <c r="M1884" s="388" t="s">
        <v>13160</v>
      </c>
      <c r="N1884" s="389">
        <v>500</v>
      </c>
      <c r="O1884" s="390" t="s">
        <v>1182</v>
      </c>
      <c r="P1884" s="373" t="s">
        <v>1182</v>
      </c>
      <c r="Q1884" s="372" t="s">
        <v>3638</v>
      </c>
      <c r="R1884" s="374">
        <v>20</v>
      </c>
      <c r="S1884" s="375">
        <v>30</v>
      </c>
      <c r="T1884" s="392">
        <v>30</v>
      </c>
      <c r="U1884" s="391" t="s">
        <v>13158</v>
      </c>
      <c r="V1884" s="376">
        <v>111.44645247657296</v>
      </c>
      <c r="W1884" s="378">
        <v>112.75225903614458</v>
      </c>
      <c r="X1884" s="377">
        <v>56.350644243641213</v>
      </c>
      <c r="Y1884" s="387" t="s">
        <v>633</v>
      </c>
      <c r="Z1884" s="395" t="s">
        <v>7853</v>
      </c>
      <c r="AA1884" s="380">
        <v>94</v>
      </c>
      <c r="AB1884" s="379" t="s">
        <v>3630</v>
      </c>
      <c r="AC1884" s="380">
        <v>1.5</v>
      </c>
      <c r="AD1884" s="379" t="s">
        <v>3630</v>
      </c>
      <c r="AE1884" s="394">
        <v>0</v>
      </c>
      <c r="AF1884" s="396">
        <v>10.335000000000001</v>
      </c>
      <c r="AG1884" s="393">
        <v>0</v>
      </c>
      <c r="AH1884" s="397" t="s">
        <v>11676</v>
      </c>
      <c r="AL1884" s="525" t="s">
        <v>18032</v>
      </c>
      <c r="AM1884" s="513" t="s">
        <v>83</v>
      </c>
      <c r="AN1884" s="508">
        <v>100</v>
      </c>
      <c r="AO1884" s="514">
        <v>1570</v>
      </c>
      <c r="AP1884" s="498">
        <v>1570</v>
      </c>
      <c r="AQ1884" s="515">
        <v>0</v>
      </c>
      <c r="AR1884" s="512" t="s">
        <v>18033</v>
      </c>
      <c r="BA1884" s="338" t="s">
        <v>13167</v>
      </c>
    </row>
    <row r="1885" spans="2:53" ht="16.5" customHeight="1">
      <c r="B1885" s="398" t="s">
        <v>13162</v>
      </c>
      <c r="C1885" s="381" t="s">
        <v>13163</v>
      </c>
      <c r="D1885" s="383">
        <v>1570</v>
      </c>
      <c r="E1885" s="382" t="s">
        <v>633</v>
      </c>
      <c r="F1885" s="369" t="s">
        <v>13164</v>
      </c>
      <c r="G1885" s="385" t="s">
        <v>13165</v>
      </c>
      <c r="H1885" s="386"/>
      <c r="I1885" s="384" t="s">
        <v>324</v>
      </c>
      <c r="J1885" s="367" t="s">
        <v>1002</v>
      </c>
      <c r="K1885" s="366" t="s">
        <v>83</v>
      </c>
      <c r="L1885" s="387">
        <v>11</v>
      </c>
      <c r="M1885" s="388" t="s">
        <v>13166</v>
      </c>
      <c r="N1885" s="389">
        <v>1000</v>
      </c>
      <c r="O1885" s="390" t="s">
        <v>1348</v>
      </c>
      <c r="P1885" s="373" t="s">
        <v>1348</v>
      </c>
      <c r="Q1885" s="372" t="s">
        <v>3638</v>
      </c>
      <c r="R1885" s="374">
        <v>20</v>
      </c>
      <c r="S1885" s="375">
        <v>30</v>
      </c>
      <c r="T1885" s="392">
        <v>30</v>
      </c>
      <c r="U1885" s="391" t="s">
        <v>13164</v>
      </c>
      <c r="V1885" s="376">
        <v>111.41655073049033</v>
      </c>
      <c r="W1885" s="378">
        <v>112.71861957180163</v>
      </c>
      <c r="X1885" s="377">
        <v>56.337414848854031</v>
      </c>
      <c r="Y1885" s="387" t="s">
        <v>633</v>
      </c>
      <c r="Z1885" s="395" t="s">
        <v>4557</v>
      </c>
      <c r="AA1885" s="380">
        <v>198</v>
      </c>
      <c r="AB1885" s="379" t="s">
        <v>3630</v>
      </c>
      <c r="AC1885" s="380">
        <v>10</v>
      </c>
      <c r="AD1885" s="379" t="s">
        <v>3630</v>
      </c>
      <c r="AE1885" s="394">
        <v>0</v>
      </c>
      <c r="AF1885" s="396">
        <v>0</v>
      </c>
      <c r="AG1885" s="393">
        <v>0</v>
      </c>
      <c r="AH1885" s="397" t="s">
        <v>633</v>
      </c>
      <c r="AL1885" s="525" t="s">
        <v>18034</v>
      </c>
      <c r="AM1885" s="513" t="s">
        <v>84</v>
      </c>
      <c r="AN1885" s="508">
        <v>100</v>
      </c>
      <c r="AO1885" s="514">
        <v>1570</v>
      </c>
      <c r="AP1885" s="498">
        <v>1043</v>
      </c>
      <c r="AQ1885" s="515">
        <v>527</v>
      </c>
      <c r="AR1885" s="512" t="s">
        <v>18035</v>
      </c>
      <c r="BA1885" s="338" t="s">
        <v>13175</v>
      </c>
    </row>
    <row r="1886" spans="2:53" ht="16.5" customHeight="1">
      <c r="B1886" s="398" t="s">
        <v>13168</v>
      </c>
      <c r="C1886" s="381" t="s">
        <v>13169</v>
      </c>
      <c r="D1886" s="383">
        <v>1570</v>
      </c>
      <c r="E1886" s="382" t="s">
        <v>13170</v>
      </c>
      <c r="F1886" s="369" t="s">
        <v>13171</v>
      </c>
      <c r="G1886" s="385" t="s">
        <v>13172</v>
      </c>
      <c r="H1886" s="386"/>
      <c r="I1886" s="384" t="s">
        <v>326</v>
      </c>
      <c r="J1886" s="367" t="s">
        <v>1059</v>
      </c>
      <c r="K1886" s="366" t="s">
        <v>84</v>
      </c>
      <c r="L1886" s="387">
        <v>10</v>
      </c>
      <c r="M1886" s="388" t="s">
        <v>13174</v>
      </c>
      <c r="N1886" s="389">
        <v>500</v>
      </c>
      <c r="O1886" s="390" t="s">
        <v>1348</v>
      </c>
      <c r="P1886" s="373" t="s">
        <v>1349</v>
      </c>
      <c r="Q1886" s="372" t="s">
        <v>3638</v>
      </c>
      <c r="R1886" s="374">
        <v>40</v>
      </c>
      <c r="S1886" s="375">
        <v>30</v>
      </c>
      <c r="T1886" s="392">
        <v>30</v>
      </c>
      <c r="U1886" s="391" t="s">
        <v>13171</v>
      </c>
      <c r="V1886" s="376">
        <v>110.9092986449479</v>
      </c>
      <c r="W1886" s="378">
        <v>112.14796097556639</v>
      </c>
      <c r="X1886" s="377">
        <v>56.411370189742847</v>
      </c>
      <c r="Y1886" s="387">
        <v>55.91</v>
      </c>
      <c r="Z1886" s="395" t="s">
        <v>7853</v>
      </c>
      <c r="AA1886" s="380">
        <v>24</v>
      </c>
      <c r="AB1886" s="379" t="s">
        <v>3630</v>
      </c>
      <c r="AC1886" s="380">
        <v>5</v>
      </c>
      <c r="AD1886" s="379" t="s">
        <v>3630</v>
      </c>
      <c r="AE1886" s="394">
        <v>0</v>
      </c>
      <c r="AF1886" s="396">
        <v>0</v>
      </c>
      <c r="AG1886" s="393">
        <v>0</v>
      </c>
      <c r="AH1886" s="397" t="s">
        <v>633</v>
      </c>
      <c r="AL1886" s="525" t="s">
        <v>18036</v>
      </c>
      <c r="AM1886" s="513" t="s">
        <v>83</v>
      </c>
      <c r="AN1886" s="508">
        <v>100</v>
      </c>
      <c r="AO1886" s="514">
        <v>1570</v>
      </c>
      <c r="AP1886" s="498">
        <v>1570</v>
      </c>
      <c r="AQ1886" s="515">
        <v>0</v>
      </c>
      <c r="AR1886" s="512" t="s">
        <v>18037</v>
      </c>
      <c r="BA1886" s="338" t="s">
        <v>13181</v>
      </c>
    </row>
    <row r="1887" spans="2:53" ht="16.5" customHeight="1">
      <c r="B1887" s="398" t="s">
        <v>13176</v>
      </c>
      <c r="C1887" s="381" t="s">
        <v>13177</v>
      </c>
      <c r="D1887" s="383">
        <v>1570</v>
      </c>
      <c r="E1887" s="382" t="s">
        <v>633</v>
      </c>
      <c r="F1887" s="369" t="s">
        <v>13178</v>
      </c>
      <c r="G1887" s="385" t="s">
        <v>13179</v>
      </c>
      <c r="H1887" s="386"/>
      <c r="I1887" s="384" t="s">
        <v>326</v>
      </c>
      <c r="J1887" s="367" t="s">
        <v>1049</v>
      </c>
      <c r="K1887" s="366" t="s">
        <v>83</v>
      </c>
      <c r="L1887" s="387">
        <v>7</v>
      </c>
      <c r="M1887" s="388" t="s">
        <v>13180</v>
      </c>
      <c r="N1887" s="389">
        <v>500</v>
      </c>
      <c r="O1887" s="390" t="s">
        <v>1348</v>
      </c>
      <c r="P1887" s="373" t="s">
        <v>1349</v>
      </c>
      <c r="Q1887" s="372" t="s">
        <v>3638</v>
      </c>
      <c r="R1887" s="374">
        <v>30</v>
      </c>
      <c r="S1887" s="375">
        <v>40</v>
      </c>
      <c r="T1887" s="392">
        <v>30</v>
      </c>
      <c r="U1887" s="391" t="s">
        <v>13178</v>
      </c>
      <c r="V1887" s="376">
        <v>111.40019227407795</v>
      </c>
      <c r="W1887" s="378">
        <v>112.7002163083377</v>
      </c>
      <c r="X1887" s="377">
        <v>56.32479570879218</v>
      </c>
      <c r="Y1887" s="387">
        <v>55.23</v>
      </c>
      <c r="Z1887" s="395" t="s">
        <v>7853</v>
      </c>
      <c r="AA1887" s="380">
        <v>24</v>
      </c>
      <c r="AB1887" s="379" t="s">
        <v>3630</v>
      </c>
      <c r="AC1887" s="380">
        <v>5</v>
      </c>
      <c r="AD1887" s="379" t="s">
        <v>3630</v>
      </c>
      <c r="AE1887" s="394">
        <v>0</v>
      </c>
      <c r="AF1887" s="396">
        <v>0</v>
      </c>
      <c r="AG1887" s="393">
        <v>0</v>
      </c>
      <c r="AH1887" s="397" t="s">
        <v>633</v>
      </c>
      <c r="AL1887" s="525" t="s">
        <v>18038</v>
      </c>
      <c r="AM1887" s="513" t="s">
        <v>84</v>
      </c>
      <c r="AN1887" s="508">
        <v>100</v>
      </c>
      <c r="AO1887" s="514">
        <v>1570</v>
      </c>
      <c r="AP1887" s="498">
        <v>1043</v>
      </c>
      <c r="AQ1887" s="515">
        <v>527</v>
      </c>
      <c r="AR1887" s="512" t="s">
        <v>18039</v>
      </c>
      <c r="BA1887" s="338" t="s">
        <v>13189</v>
      </c>
    </row>
    <row r="1888" spans="2:53" ht="16.5" customHeight="1">
      <c r="B1888" s="398" t="s">
        <v>13182</v>
      </c>
      <c r="C1888" s="381" t="s">
        <v>13183</v>
      </c>
      <c r="D1888" s="383">
        <v>1570</v>
      </c>
      <c r="E1888" s="382" t="s">
        <v>13184</v>
      </c>
      <c r="F1888" s="369" t="s">
        <v>13185</v>
      </c>
      <c r="G1888" s="385" t="s">
        <v>13186</v>
      </c>
      <c r="H1888" s="386"/>
      <c r="I1888" s="384" t="s">
        <v>1265</v>
      </c>
      <c r="J1888" s="367" t="s">
        <v>1278</v>
      </c>
      <c r="K1888" s="366" t="s">
        <v>84</v>
      </c>
      <c r="L1888" s="387">
        <v>12</v>
      </c>
      <c r="M1888" s="388" t="s">
        <v>13188</v>
      </c>
      <c r="N1888" s="389">
        <v>1000</v>
      </c>
      <c r="O1888" s="390" t="s">
        <v>1350</v>
      </c>
      <c r="P1888" s="373" t="s">
        <v>1351</v>
      </c>
      <c r="Q1888" s="372" t="s">
        <v>3638</v>
      </c>
      <c r="R1888" s="374">
        <v>30</v>
      </c>
      <c r="S1888" s="375">
        <v>30</v>
      </c>
      <c r="T1888" s="392">
        <v>20</v>
      </c>
      <c r="U1888" s="391" t="s">
        <v>13185</v>
      </c>
      <c r="V1888" s="376">
        <v>110.88934427600336</v>
      </c>
      <c r="W1888" s="378">
        <v>112.12551231050378</v>
      </c>
      <c r="X1888" s="377">
        <v>56.402571706746429</v>
      </c>
      <c r="Y1888" s="387">
        <v>55.879999999999995</v>
      </c>
      <c r="Z1888" s="395" t="s">
        <v>7853</v>
      </c>
      <c r="AA1888" s="380">
        <v>180</v>
      </c>
      <c r="AB1888" s="379" t="s">
        <v>3630</v>
      </c>
      <c r="AC1888" s="380">
        <v>0</v>
      </c>
      <c r="AD1888" s="379" t="s">
        <v>3630</v>
      </c>
      <c r="AE1888" s="394">
        <v>0</v>
      </c>
      <c r="AF1888" s="396">
        <v>0</v>
      </c>
      <c r="AG1888" s="393">
        <v>0</v>
      </c>
      <c r="AH1888" s="397" t="s">
        <v>633</v>
      </c>
      <c r="AL1888" s="525" t="s">
        <v>18040</v>
      </c>
      <c r="AM1888" s="513" t="s">
        <v>84</v>
      </c>
      <c r="AN1888" s="508">
        <v>100</v>
      </c>
      <c r="AO1888" s="514">
        <v>1570</v>
      </c>
      <c r="AP1888" s="498">
        <v>1048</v>
      </c>
      <c r="AQ1888" s="515">
        <v>522</v>
      </c>
      <c r="AR1888" s="512" t="s">
        <v>18041</v>
      </c>
      <c r="BA1888" s="338" t="s">
        <v>13196</v>
      </c>
    </row>
    <row r="1889" spans="2:53" ht="16.5" customHeight="1">
      <c r="B1889" s="398" t="s">
        <v>13190</v>
      </c>
      <c r="C1889" s="381" t="s">
        <v>13191</v>
      </c>
      <c r="D1889" s="383">
        <v>1570</v>
      </c>
      <c r="E1889" s="382" t="s">
        <v>13192</v>
      </c>
      <c r="F1889" s="369" t="s">
        <v>13193</v>
      </c>
      <c r="G1889" s="385" t="s">
        <v>13194</v>
      </c>
      <c r="H1889" s="386"/>
      <c r="I1889" s="384" t="s">
        <v>310</v>
      </c>
      <c r="J1889" s="367" t="s">
        <v>665</v>
      </c>
      <c r="K1889" s="366" t="s">
        <v>84</v>
      </c>
      <c r="L1889" s="387">
        <v>5</v>
      </c>
      <c r="M1889" s="388" t="s">
        <v>13195</v>
      </c>
      <c r="N1889" s="389">
        <v>500</v>
      </c>
      <c r="O1889" s="390" t="s">
        <v>1182</v>
      </c>
      <c r="P1889" s="373" t="s">
        <v>1182</v>
      </c>
      <c r="Q1889" s="372" t="s">
        <v>3638</v>
      </c>
      <c r="R1889" s="374">
        <v>30</v>
      </c>
      <c r="S1889" s="375">
        <v>20</v>
      </c>
      <c r="T1889" s="392">
        <v>20</v>
      </c>
      <c r="U1889" s="391" t="s">
        <v>13193</v>
      </c>
      <c r="V1889" s="376">
        <v>111.37823439878234</v>
      </c>
      <c r="W1889" s="378">
        <v>112.67551369863014</v>
      </c>
      <c r="X1889" s="377">
        <v>56.678125951293765</v>
      </c>
      <c r="Y1889" s="387" t="s">
        <v>633</v>
      </c>
      <c r="Z1889" s="395" t="s">
        <v>7853</v>
      </c>
      <c r="AA1889" s="380">
        <v>141</v>
      </c>
      <c r="AB1889" s="379" t="s">
        <v>3630</v>
      </c>
      <c r="AC1889" s="380">
        <v>1.5</v>
      </c>
      <c r="AD1889" s="379" t="s">
        <v>3630</v>
      </c>
      <c r="AE1889" s="394">
        <v>0</v>
      </c>
      <c r="AF1889" s="396">
        <v>10.317</v>
      </c>
      <c r="AG1889" s="393">
        <v>0</v>
      </c>
      <c r="AH1889" s="397" t="s">
        <v>12089</v>
      </c>
      <c r="AL1889" s="525" t="s">
        <v>18042</v>
      </c>
      <c r="AM1889" s="513" t="s">
        <v>83</v>
      </c>
      <c r="AN1889" s="508">
        <v>100</v>
      </c>
      <c r="AO1889" s="514">
        <v>1570</v>
      </c>
      <c r="AP1889" s="498">
        <v>1570</v>
      </c>
      <c r="AQ1889" s="515">
        <v>0</v>
      </c>
      <c r="AR1889" s="512" t="s">
        <v>18043</v>
      </c>
      <c r="BA1889" s="338" t="s">
        <v>13203</v>
      </c>
    </row>
    <row r="1890" spans="2:53" ht="16.5" customHeight="1">
      <c r="B1890" s="398" t="s">
        <v>13197</v>
      </c>
      <c r="C1890" s="381" t="s">
        <v>13198</v>
      </c>
      <c r="D1890" s="383">
        <v>1570</v>
      </c>
      <c r="E1890" s="382" t="s">
        <v>633</v>
      </c>
      <c r="F1890" s="369" t="s">
        <v>13199</v>
      </c>
      <c r="G1890" s="385" t="s">
        <v>13200</v>
      </c>
      <c r="H1890" s="386"/>
      <c r="I1890" s="384" t="s">
        <v>326</v>
      </c>
      <c r="J1890" s="367" t="s">
        <v>660</v>
      </c>
      <c r="K1890" s="366" t="s">
        <v>83</v>
      </c>
      <c r="L1890" s="387">
        <v>8</v>
      </c>
      <c r="M1890" s="388" t="s">
        <v>13202</v>
      </c>
      <c r="N1890" s="389">
        <v>500</v>
      </c>
      <c r="O1890" s="390" t="s">
        <v>1348</v>
      </c>
      <c r="P1890" s="373" t="s">
        <v>1349</v>
      </c>
      <c r="Q1890" s="372" t="s">
        <v>3638</v>
      </c>
      <c r="R1890" s="374">
        <v>30</v>
      </c>
      <c r="S1890" s="375">
        <v>40</v>
      </c>
      <c r="T1890" s="392">
        <v>30</v>
      </c>
      <c r="U1890" s="391" t="s">
        <v>13199</v>
      </c>
      <c r="V1890" s="376">
        <v>111.35474567383325</v>
      </c>
      <c r="W1890" s="378">
        <v>112.64908888306239</v>
      </c>
      <c r="X1890" s="377">
        <v>56.298082721552198</v>
      </c>
      <c r="Y1890" s="387">
        <v>55.199999999999996</v>
      </c>
      <c r="Z1890" s="395" t="s">
        <v>7853</v>
      </c>
      <c r="AA1890" s="380">
        <v>24</v>
      </c>
      <c r="AB1890" s="379" t="s">
        <v>3630</v>
      </c>
      <c r="AC1890" s="380">
        <v>5</v>
      </c>
      <c r="AD1890" s="379" t="s">
        <v>3630</v>
      </c>
      <c r="AE1890" s="394">
        <v>0</v>
      </c>
      <c r="AF1890" s="396">
        <v>0</v>
      </c>
      <c r="AG1890" s="393">
        <v>0</v>
      </c>
      <c r="AH1890" s="397" t="s">
        <v>633</v>
      </c>
      <c r="AL1890" s="525" t="s">
        <v>18044</v>
      </c>
      <c r="AM1890" s="513" t="s">
        <v>83</v>
      </c>
      <c r="AN1890" s="508">
        <v>100</v>
      </c>
      <c r="AO1890" s="514">
        <v>1570</v>
      </c>
      <c r="AP1890" s="498">
        <v>1570</v>
      </c>
      <c r="AQ1890" s="515">
        <v>0</v>
      </c>
      <c r="AR1890" s="512" t="s">
        <v>18045</v>
      </c>
      <c r="BA1890" s="338" t="s">
        <v>13209</v>
      </c>
    </row>
    <row r="1891" spans="2:53" ht="16.5" customHeight="1">
      <c r="B1891" s="398" t="s">
        <v>13204</v>
      </c>
      <c r="C1891" s="381" t="s">
        <v>13205</v>
      </c>
      <c r="D1891" s="383">
        <v>1570</v>
      </c>
      <c r="E1891" s="382" t="s">
        <v>633</v>
      </c>
      <c r="F1891" s="369" t="s">
        <v>13206</v>
      </c>
      <c r="G1891" s="385" t="s">
        <v>13207</v>
      </c>
      <c r="H1891" s="386"/>
      <c r="I1891" s="384" t="s">
        <v>330</v>
      </c>
      <c r="J1891" s="367" t="s">
        <v>710</v>
      </c>
      <c r="K1891" s="366" t="s">
        <v>83</v>
      </c>
      <c r="L1891" s="387">
        <v>10</v>
      </c>
      <c r="M1891" s="388" t="s">
        <v>13208</v>
      </c>
      <c r="N1891" s="389">
        <v>200</v>
      </c>
      <c r="O1891" s="390" t="s">
        <v>1350</v>
      </c>
      <c r="P1891" s="373" t="s">
        <v>1350</v>
      </c>
      <c r="Q1891" s="372" t="s">
        <v>3638</v>
      </c>
      <c r="R1891" s="374">
        <v>20</v>
      </c>
      <c r="S1891" s="375">
        <v>30</v>
      </c>
      <c r="T1891" s="392">
        <v>30</v>
      </c>
      <c r="U1891" s="391" t="s">
        <v>13206</v>
      </c>
      <c r="V1891" s="376">
        <v>111.32025161737003</v>
      </c>
      <c r="W1891" s="378">
        <v>112.61028306954128</v>
      </c>
      <c r="X1891" s="377">
        <v>56.27973265654434</v>
      </c>
      <c r="Y1891" s="387" t="s">
        <v>633</v>
      </c>
      <c r="Z1891" s="395" t="s">
        <v>7853</v>
      </c>
      <c r="AA1891" s="380">
        <v>36</v>
      </c>
      <c r="AB1891" s="379" t="s">
        <v>3630</v>
      </c>
      <c r="AC1891" s="380">
        <v>0</v>
      </c>
      <c r="AD1891" s="379" t="s">
        <v>3630</v>
      </c>
      <c r="AE1891" s="394">
        <v>0</v>
      </c>
      <c r="AF1891" s="396">
        <v>10</v>
      </c>
      <c r="AG1891" s="393">
        <v>0</v>
      </c>
      <c r="AH1891" s="397" t="s">
        <v>11245</v>
      </c>
      <c r="AL1891" s="525" t="s">
        <v>18046</v>
      </c>
      <c r="AM1891" s="513" t="s">
        <v>84</v>
      </c>
      <c r="AN1891" s="508">
        <v>100</v>
      </c>
      <c r="AO1891" s="514">
        <v>1570</v>
      </c>
      <c r="AP1891" s="498">
        <v>1047</v>
      </c>
      <c r="AQ1891" s="515">
        <v>523</v>
      </c>
      <c r="AR1891" s="512" t="s">
        <v>18047</v>
      </c>
      <c r="BA1891" s="338" t="s">
        <v>13214</v>
      </c>
    </row>
    <row r="1892" spans="2:53" ht="16.5" customHeight="1">
      <c r="B1892" s="398" t="s">
        <v>13210</v>
      </c>
      <c r="C1892" s="381" t="s">
        <v>13211</v>
      </c>
      <c r="D1892" s="383">
        <v>1570</v>
      </c>
      <c r="E1892" s="382" t="s">
        <v>12908</v>
      </c>
      <c r="F1892" s="369" t="s">
        <v>13212</v>
      </c>
      <c r="G1892" s="385" t="s">
        <v>13213</v>
      </c>
      <c r="H1892" s="386"/>
      <c r="I1892" s="384" t="s">
        <v>628</v>
      </c>
      <c r="J1892" s="367" t="s">
        <v>1097</v>
      </c>
      <c r="K1892" s="366" t="s">
        <v>84</v>
      </c>
      <c r="L1892" s="387">
        <v>251</v>
      </c>
      <c r="M1892" s="388" t="s">
        <v>12250</v>
      </c>
      <c r="N1892" s="389">
        <v>900</v>
      </c>
      <c r="O1892" s="390" t="s">
        <v>1182</v>
      </c>
      <c r="P1892" s="373" t="s">
        <v>1182</v>
      </c>
      <c r="Q1892" s="372" t="s">
        <v>3638</v>
      </c>
      <c r="R1892" s="374">
        <v>25</v>
      </c>
      <c r="S1892" s="375">
        <v>25</v>
      </c>
      <c r="T1892" s="392">
        <v>25</v>
      </c>
      <c r="U1892" s="391" t="s">
        <v>13212</v>
      </c>
      <c r="V1892" s="376">
        <v>111.31481481481482</v>
      </c>
      <c r="W1892" s="378">
        <v>112.60416666666667</v>
      </c>
      <c r="X1892" s="377">
        <v>56.645509259259235</v>
      </c>
      <c r="Y1892" s="387" t="s">
        <v>633</v>
      </c>
      <c r="Z1892" s="395" t="s">
        <v>4557</v>
      </c>
      <c r="AA1892" s="380">
        <v>202.5</v>
      </c>
      <c r="AB1892" s="379" t="s">
        <v>3630</v>
      </c>
      <c r="AC1892" s="380">
        <v>0</v>
      </c>
      <c r="AD1892" s="379" t="s">
        <v>3630</v>
      </c>
      <c r="AE1892" s="394">
        <v>0</v>
      </c>
      <c r="AF1892" s="396">
        <v>0</v>
      </c>
      <c r="AG1892" s="393">
        <v>0</v>
      </c>
      <c r="AH1892" s="397" t="s">
        <v>633</v>
      </c>
      <c r="AL1892" s="525" t="s">
        <v>18048</v>
      </c>
      <c r="AM1892" s="513" t="s">
        <v>84</v>
      </c>
      <c r="AN1892" s="508">
        <v>100</v>
      </c>
      <c r="AO1892" s="514">
        <v>1570</v>
      </c>
      <c r="AP1892" s="498">
        <v>1042</v>
      </c>
      <c r="AQ1892" s="515">
        <v>528</v>
      </c>
      <c r="AR1892" s="512" t="s">
        <v>18049</v>
      </c>
      <c r="BA1892" s="338" t="s">
        <v>13220</v>
      </c>
    </row>
    <row r="1893" spans="2:53" ht="16.5" customHeight="1">
      <c r="B1893" s="398" t="s">
        <v>13215</v>
      </c>
      <c r="C1893" s="381" t="s">
        <v>13216</v>
      </c>
      <c r="D1893" s="383">
        <v>1570</v>
      </c>
      <c r="E1893" s="382" t="s">
        <v>13217</v>
      </c>
      <c r="F1893" s="369" t="s">
        <v>13218</v>
      </c>
      <c r="G1893" s="385" t="s">
        <v>12915</v>
      </c>
      <c r="H1893" s="386"/>
      <c r="I1893" s="384" t="s">
        <v>1265</v>
      </c>
      <c r="J1893" s="367" t="s">
        <v>1281</v>
      </c>
      <c r="K1893" s="366" t="s">
        <v>84</v>
      </c>
      <c r="L1893" s="387">
        <v>30</v>
      </c>
      <c r="M1893" s="388" t="s">
        <v>13219</v>
      </c>
      <c r="N1893" s="389">
        <v>1000</v>
      </c>
      <c r="O1893" s="390" t="s">
        <v>1350</v>
      </c>
      <c r="P1893" s="373" t="s">
        <v>1351</v>
      </c>
      <c r="Q1893" s="372" t="s">
        <v>3638</v>
      </c>
      <c r="R1893" s="374">
        <v>30</v>
      </c>
      <c r="S1893" s="375">
        <v>30</v>
      </c>
      <c r="T1893" s="392">
        <v>20</v>
      </c>
      <c r="U1893" s="391" t="s">
        <v>13218</v>
      </c>
      <c r="V1893" s="376">
        <v>110.75707494697637</v>
      </c>
      <c r="W1893" s="378">
        <v>111.98136745227875</v>
      </c>
      <c r="X1893" s="377">
        <v>56.325778800372426</v>
      </c>
      <c r="Y1893" s="387">
        <v>55.8</v>
      </c>
      <c r="Z1893" s="395" t="s">
        <v>7853</v>
      </c>
      <c r="AA1893" s="380">
        <v>180</v>
      </c>
      <c r="AB1893" s="379" t="s">
        <v>3630</v>
      </c>
      <c r="AC1893" s="380">
        <v>0</v>
      </c>
      <c r="AD1893" s="379" t="s">
        <v>3630</v>
      </c>
      <c r="AE1893" s="394">
        <v>0</v>
      </c>
      <c r="AF1893" s="396">
        <v>0</v>
      </c>
      <c r="AG1893" s="393">
        <v>0</v>
      </c>
      <c r="AH1893" s="397" t="s">
        <v>633</v>
      </c>
      <c r="AL1893" s="525" t="s">
        <v>18050</v>
      </c>
      <c r="AM1893" s="513" t="s">
        <v>84</v>
      </c>
      <c r="AN1893" s="508">
        <v>100</v>
      </c>
      <c r="AO1893" s="514">
        <v>1570</v>
      </c>
      <c r="AP1893" s="498">
        <v>1042</v>
      </c>
      <c r="AQ1893" s="515">
        <v>528</v>
      </c>
      <c r="AR1893" s="512" t="s">
        <v>18049</v>
      </c>
      <c r="BA1893" s="338" t="s">
        <v>13221</v>
      </c>
    </row>
    <row r="1894" spans="2:53" ht="16.5" customHeight="1">
      <c r="B1894" s="398" t="s">
        <v>13215</v>
      </c>
      <c r="C1894" s="381" t="s">
        <v>13216</v>
      </c>
      <c r="D1894" s="383">
        <v>1570</v>
      </c>
      <c r="E1894" s="382" t="s">
        <v>13217</v>
      </c>
      <c r="F1894" s="369" t="s">
        <v>13218</v>
      </c>
      <c r="G1894" s="385" t="s">
        <v>12915</v>
      </c>
      <c r="H1894" s="386"/>
      <c r="I1894" s="384" t="s">
        <v>1265</v>
      </c>
      <c r="J1894" s="367" t="s">
        <v>1279</v>
      </c>
      <c r="K1894" s="366" t="s">
        <v>84</v>
      </c>
      <c r="L1894" s="387">
        <v>108</v>
      </c>
      <c r="M1894" s="388" t="s">
        <v>13219</v>
      </c>
      <c r="N1894" s="389">
        <v>1000</v>
      </c>
      <c r="O1894" s="390" t="s">
        <v>1350</v>
      </c>
      <c r="P1894" s="373" t="s">
        <v>1351</v>
      </c>
      <c r="Q1894" s="372" t="s">
        <v>3638</v>
      </c>
      <c r="R1894" s="374">
        <v>30</v>
      </c>
      <c r="S1894" s="375">
        <v>30</v>
      </c>
      <c r="T1894" s="392">
        <v>20</v>
      </c>
      <c r="U1894" s="391" t="s">
        <v>13218</v>
      </c>
      <c r="V1894" s="376">
        <v>110.75707494697637</v>
      </c>
      <c r="W1894" s="378">
        <v>111.98136745227875</v>
      </c>
      <c r="X1894" s="377">
        <v>56.325778800372426</v>
      </c>
      <c r="Y1894" s="387">
        <v>55.8</v>
      </c>
      <c r="Z1894" s="395" t="s">
        <v>7853</v>
      </c>
      <c r="AA1894" s="380">
        <v>180</v>
      </c>
      <c r="AB1894" s="379" t="s">
        <v>3630</v>
      </c>
      <c r="AC1894" s="380">
        <v>0</v>
      </c>
      <c r="AD1894" s="379" t="s">
        <v>3630</v>
      </c>
      <c r="AE1894" s="394">
        <v>0</v>
      </c>
      <c r="AF1894" s="396">
        <v>0</v>
      </c>
      <c r="AG1894" s="393">
        <v>0</v>
      </c>
      <c r="AH1894" s="397" t="s">
        <v>633</v>
      </c>
      <c r="AL1894" s="525" t="s">
        <v>18051</v>
      </c>
      <c r="AM1894" s="513" t="s">
        <v>83</v>
      </c>
      <c r="AN1894" s="508">
        <v>100</v>
      </c>
      <c r="AO1894" s="514">
        <v>1570</v>
      </c>
      <c r="AP1894" s="498">
        <v>1570</v>
      </c>
      <c r="AQ1894" s="515">
        <v>0</v>
      </c>
      <c r="AR1894" s="512" t="s">
        <v>18052</v>
      </c>
      <c r="BA1894" s="338" t="s">
        <v>13226</v>
      </c>
    </row>
    <row r="1895" spans="2:53" ht="16.5" customHeight="1">
      <c r="B1895" s="398" t="s">
        <v>13222</v>
      </c>
      <c r="C1895" s="381" t="s">
        <v>13223</v>
      </c>
      <c r="D1895" s="383">
        <v>1570</v>
      </c>
      <c r="E1895" s="382" t="s">
        <v>633</v>
      </c>
      <c r="F1895" s="369" t="s">
        <v>13153</v>
      </c>
      <c r="G1895" s="385" t="s">
        <v>13224</v>
      </c>
      <c r="H1895" s="386"/>
      <c r="I1895" s="384" t="s">
        <v>326</v>
      </c>
      <c r="J1895" s="367" t="s">
        <v>923</v>
      </c>
      <c r="K1895" s="366" t="s">
        <v>83</v>
      </c>
      <c r="L1895" s="387">
        <v>10</v>
      </c>
      <c r="M1895" s="388" t="s">
        <v>13225</v>
      </c>
      <c r="N1895" s="389">
        <v>500</v>
      </c>
      <c r="O1895" s="390" t="s">
        <v>1348</v>
      </c>
      <c r="P1895" s="373" t="s">
        <v>1349</v>
      </c>
      <c r="Q1895" s="372" t="s">
        <v>3638</v>
      </c>
      <c r="R1895" s="374">
        <v>30</v>
      </c>
      <c r="S1895" s="375">
        <v>40</v>
      </c>
      <c r="T1895" s="392">
        <v>30</v>
      </c>
      <c r="U1895" s="391" t="s">
        <v>13153</v>
      </c>
      <c r="V1895" s="376">
        <v>111.25336479636429</v>
      </c>
      <c r="W1895" s="378">
        <v>112.53503539590982</v>
      </c>
      <c r="X1895" s="377">
        <v>56.245799903862938</v>
      </c>
      <c r="Y1895" s="387">
        <v>55.14</v>
      </c>
      <c r="Z1895" s="395" t="s">
        <v>7853</v>
      </c>
      <c r="AA1895" s="380">
        <v>24</v>
      </c>
      <c r="AB1895" s="379" t="s">
        <v>3630</v>
      </c>
      <c r="AC1895" s="380">
        <v>5</v>
      </c>
      <c r="AD1895" s="379" t="s">
        <v>3630</v>
      </c>
      <c r="AE1895" s="394">
        <v>0</v>
      </c>
      <c r="AF1895" s="396">
        <v>0</v>
      </c>
      <c r="AG1895" s="393">
        <v>0</v>
      </c>
      <c r="AH1895" s="397" t="s">
        <v>633</v>
      </c>
      <c r="AL1895" s="525" t="s">
        <v>18053</v>
      </c>
      <c r="AM1895" s="513" t="s">
        <v>84</v>
      </c>
      <c r="AN1895" s="508">
        <v>100</v>
      </c>
      <c r="AO1895" s="514">
        <v>1570</v>
      </c>
      <c r="AP1895" s="498">
        <v>1047</v>
      </c>
      <c r="AQ1895" s="515">
        <v>523</v>
      </c>
      <c r="AR1895" s="512" t="s">
        <v>18054</v>
      </c>
      <c r="BA1895" s="338" t="s">
        <v>13233</v>
      </c>
    </row>
    <row r="1896" spans="2:53" ht="16.5" customHeight="1">
      <c r="B1896" s="398" t="s">
        <v>13227</v>
      </c>
      <c r="C1896" s="381" t="s">
        <v>13228</v>
      </c>
      <c r="D1896" s="383">
        <v>1570</v>
      </c>
      <c r="E1896" s="382" t="s">
        <v>13229</v>
      </c>
      <c r="F1896" s="369" t="s">
        <v>13230</v>
      </c>
      <c r="G1896" s="385" t="s">
        <v>13231</v>
      </c>
      <c r="H1896" s="386"/>
      <c r="I1896" s="384" t="s">
        <v>862</v>
      </c>
      <c r="J1896" s="367" t="s">
        <v>1483</v>
      </c>
      <c r="K1896" s="366" t="s">
        <v>84</v>
      </c>
      <c r="L1896" s="387">
        <v>9</v>
      </c>
      <c r="M1896" s="388" t="s">
        <v>13232</v>
      </c>
      <c r="N1896" s="389">
        <v>1000</v>
      </c>
      <c r="O1896" s="390" t="s">
        <v>1348</v>
      </c>
      <c r="P1896" s="373" t="s">
        <v>1349</v>
      </c>
      <c r="Q1896" s="372" t="s">
        <v>3638</v>
      </c>
      <c r="R1896" s="374">
        <v>30</v>
      </c>
      <c r="S1896" s="375">
        <v>25</v>
      </c>
      <c r="T1896" s="392">
        <v>25</v>
      </c>
      <c r="U1896" s="391" t="s">
        <v>13230</v>
      </c>
      <c r="V1896" s="376">
        <v>111.24456958970234</v>
      </c>
      <c r="W1896" s="378">
        <v>112.52514078841511</v>
      </c>
      <c r="X1896" s="377">
        <v>56.605144810941283</v>
      </c>
      <c r="Y1896" s="387">
        <v>56.199999999999996</v>
      </c>
      <c r="Z1896" s="395" t="s">
        <v>4557</v>
      </c>
      <c r="AA1896" s="380">
        <v>198</v>
      </c>
      <c r="AB1896" s="379" t="s">
        <v>3630</v>
      </c>
      <c r="AC1896" s="380">
        <v>10</v>
      </c>
      <c r="AD1896" s="379" t="s">
        <v>3630</v>
      </c>
      <c r="AE1896" s="394">
        <v>0</v>
      </c>
      <c r="AF1896" s="396">
        <v>0</v>
      </c>
      <c r="AG1896" s="393">
        <v>0</v>
      </c>
      <c r="AH1896" s="397" t="s">
        <v>633</v>
      </c>
      <c r="AL1896" s="525" t="s">
        <v>18055</v>
      </c>
      <c r="AM1896" s="513" t="s">
        <v>83</v>
      </c>
      <c r="AN1896" s="508">
        <v>100</v>
      </c>
      <c r="AO1896" s="514">
        <v>1570</v>
      </c>
      <c r="AP1896" s="498">
        <v>1570</v>
      </c>
      <c r="AQ1896" s="515">
        <v>0</v>
      </c>
      <c r="AR1896" s="512" t="s">
        <v>18056</v>
      </c>
      <c r="BA1896" s="338" t="s">
        <v>13237</v>
      </c>
    </row>
    <row r="1897" spans="2:53" ht="16.5" customHeight="1">
      <c r="B1897" s="398" t="s">
        <v>13234</v>
      </c>
      <c r="C1897" s="381" t="s">
        <v>13235</v>
      </c>
      <c r="D1897" s="383">
        <v>1570</v>
      </c>
      <c r="E1897" s="382" t="s">
        <v>633</v>
      </c>
      <c r="F1897" s="369" t="s">
        <v>13230</v>
      </c>
      <c r="G1897" s="385" t="s">
        <v>12785</v>
      </c>
      <c r="H1897" s="386"/>
      <c r="I1897" s="384" t="s">
        <v>326</v>
      </c>
      <c r="J1897" s="367" t="s">
        <v>1054</v>
      </c>
      <c r="K1897" s="366" t="s">
        <v>83</v>
      </c>
      <c r="L1897" s="387">
        <v>11</v>
      </c>
      <c r="M1897" s="388" t="s">
        <v>13236</v>
      </c>
      <c r="N1897" s="389">
        <v>500</v>
      </c>
      <c r="O1897" s="390" t="s">
        <v>1348</v>
      </c>
      <c r="P1897" s="373" t="s">
        <v>1349</v>
      </c>
      <c r="Q1897" s="372" t="s">
        <v>3638</v>
      </c>
      <c r="R1897" s="374">
        <v>30</v>
      </c>
      <c r="S1897" s="375">
        <v>40</v>
      </c>
      <c r="T1897" s="392">
        <v>30</v>
      </c>
      <c r="U1897" s="391" t="s">
        <v>13230</v>
      </c>
      <c r="V1897" s="376">
        <v>111.24637301171124</v>
      </c>
      <c r="W1897" s="378">
        <v>112.52716963817514</v>
      </c>
      <c r="X1897" s="377">
        <v>56.238228675056817</v>
      </c>
      <c r="Y1897" s="387">
        <v>55.129999999999995</v>
      </c>
      <c r="Z1897" s="395" t="s">
        <v>7853</v>
      </c>
      <c r="AA1897" s="380">
        <v>24</v>
      </c>
      <c r="AB1897" s="379" t="s">
        <v>3630</v>
      </c>
      <c r="AC1897" s="380">
        <v>5</v>
      </c>
      <c r="AD1897" s="379" t="s">
        <v>3630</v>
      </c>
      <c r="AE1897" s="394">
        <v>0</v>
      </c>
      <c r="AF1897" s="396">
        <v>0</v>
      </c>
      <c r="AG1897" s="393">
        <v>0</v>
      </c>
      <c r="AH1897" s="397" t="s">
        <v>633</v>
      </c>
      <c r="AL1897" s="525" t="s">
        <v>18057</v>
      </c>
      <c r="AM1897" s="513" t="s">
        <v>83</v>
      </c>
      <c r="AN1897" s="508">
        <v>100</v>
      </c>
      <c r="AO1897" s="514">
        <v>1570</v>
      </c>
      <c r="AP1897" s="498">
        <v>1570</v>
      </c>
      <c r="AQ1897" s="515">
        <v>0</v>
      </c>
      <c r="AR1897" s="512" t="s">
        <v>18058</v>
      </c>
      <c r="BA1897" s="338" t="s">
        <v>13243</v>
      </c>
    </row>
    <row r="1898" spans="2:53" ht="16.5" customHeight="1">
      <c r="B1898" s="398" t="s">
        <v>13238</v>
      </c>
      <c r="C1898" s="381" t="s">
        <v>13239</v>
      </c>
      <c r="D1898" s="383">
        <v>1570</v>
      </c>
      <c r="E1898" s="382" t="s">
        <v>633</v>
      </c>
      <c r="F1898" s="369" t="s">
        <v>13240</v>
      </c>
      <c r="G1898" s="385" t="s">
        <v>13241</v>
      </c>
      <c r="H1898" s="386"/>
      <c r="I1898" s="384" t="s">
        <v>310</v>
      </c>
      <c r="J1898" s="367" t="s">
        <v>911</v>
      </c>
      <c r="K1898" s="366" t="s">
        <v>83</v>
      </c>
      <c r="L1898" s="387">
        <v>28</v>
      </c>
      <c r="M1898" s="388" t="s">
        <v>13242</v>
      </c>
      <c r="N1898" s="389">
        <v>500</v>
      </c>
      <c r="O1898" s="390" t="s">
        <v>1182</v>
      </c>
      <c r="P1898" s="373" t="s">
        <v>1182</v>
      </c>
      <c r="Q1898" s="372" t="s">
        <v>3638</v>
      </c>
      <c r="R1898" s="374">
        <v>20</v>
      </c>
      <c r="S1898" s="375">
        <v>30</v>
      </c>
      <c r="T1898" s="392">
        <v>30</v>
      </c>
      <c r="U1898" s="391" t="s">
        <v>13240</v>
      </c>
      <c r="V1898" s="376">
        <v>111.2322623828648</v>
      </c>
      <c r="W1898" s="378">
        <v>112.5112951807229</v>
      </c>
      <c r="X1898" s="377">
        <v>56.23322121820614</v>
      </c>
      <c r="Y1898" s="387" t="s">
        <v>633</v>
      </c>
      <c r="Z1898" s="395" t="s">
        <v>7853</v>
      </c>
      <c r="AA1898" s="380">
        <v>94</v>
      </c>
      <c r="AB1898" s="379" t="s">
        <v>3630</v>
      </c>
      <c r="AC1898" s="380">
        <v>1.5</v>
      </c>
      <c r="AD1898" s="379" t="s">
        <v>3630</v>
      </c>
      <c r="AE1898" s="394">
        <v>0</v>
      </c>
      <c r="AF1898" s="396">
        <v>10.278</v>
      </c>
      <c r="AG1898" s="393">
        <v>0</v>
      </c>
      <c r="AH1898" s="397" t="s">
        <v>11676</v>
      </c>
      <c r="AL1898" s="525" t="s">
        <v>18059</v>
      </c>
      <c r="AM1898" s="513" t="s">
        <v>83</v>
      </c>
      <c r="AN1898" s="508">
        <v>100</v>
      </c>
      <c r="AO1898" s="514">
        <v>1570</v>
      </c>
      <c r="AP1898" s="498">
        <v>1570</v>
      </c>
      <c r="AQ1898" s="515">
        <v>0</v>
      </c>
      <c r="AR1898" s="512" t="s">
        <v>18060</v>
      </c>
      <c r="BA1898" s="338" t="s">
        <v>13248</v>
      </c>
    </row>
    <row r="1899" spans="2:53" ht="16.5" customHeight="1">
      <c r="B1899" s="398" t="s">
        <v>13244</v>
      </c>
      <c r="C1899" s="381" t="s">
        <v>13245</v>
      </c>
      <c r="D1899" s="383">
        <v>1570</v>
      </c>
      <c r="E1899" s="382" t="s">
        <v>633</v>
      </c>
      <c r="F1899" s="369" t="s">
        <v>13246</v>
      </c>
      <c r="G1899" s="385" t="s">
        <v>13147</v>
      </c>
      <c r="H1899" s="386"/>
      <c r="I1899" s="384" t="s">
        <v>310</v>
      </c>
      <c r="J1899" s="367" t="s">
        <v>97</v>
      </c>
      <c r="K1899" s="366" t="s">
        <v>83</v>
      </c>
      <c r="L1899" s="387">
        <v>7</v>
      </c>
      <c r="M1899" s="388" t="s">
        <v>13247</v>
      </c>
      <c r="N1899" s="389">
        <v>500</v>
      </c>
      <c r="O1899" s="390" t="s">
        <v>1182</v>
      </c>
      <c r="P1899" s="373" t="s">
        <v>1182</v>
      </c>
      <c r="Q1899" s="372" t="s">
        <v>3638</v>
      </c>
      <c r="R1899" s="374">
        <v>20</v>
      </c>
      <c r="S1899" s="375">
        <v>30</v>
      </c>
      <c r="T1899" s="392">
        <v>30</v>
      </c>
      <c r="U1899" s="391" t="s">
        <v>13246</v>
      </c>
      <c r="V1899" s="376">
        <v>111.21887550200805</v>
      </c>
      <c r="W1899" s="378">
        <v>112.49623493975903</v>
      </c>
      <c r="X1899" s="377">
        <v>56.222444779116472</v>
      </c>
      <c r="Y1899" s="387" t="s">
        <v>633</v>
      </c>
      <c r="Z1899" s="395" t="s">
        <v>7853</v>
      </c>
      <c r="AA1899" s="380">
        <v>94</v>
      </c>
      <c r="AB1899" s="379" t="s">
        <v>3630</v>
      </c>
      <c r="AC1899" s="380">
        <v>1.5</v>
      </c>
      <c r="AD1899" s="379" t="s">
        <v>3630</v>
      </c>
      <c r="AE1899" s="394">
        <v>0</v>
      </c>
      <c r="AF1899" s="396">
        <v>10.273999999999999</v>
      </c>
      <c r="AG1899" s="393">
        <v>0</v>
      </c>
      <c r="AH1899" s="397" t="s">
        <v>11676</v>
      </c>
      <c r="AL1899" s="525" t="s">
        <v>18061</v>
      </c>
      <c r="AM1899" s="513" t="s">
        <v>83</v>
      </c>
      <c r="AN1899" s="508">
        <v>100</v>
      </c>
      <c r="AO1899" s="514">
        <v>1570</v>
      </c>
      <c r="AP1899" s="498">
        <v>1570</v>
      </c>
      <c r="AQ1899" s="515">
        <v>0</v>
      </c>
      <c r="AR1899" s="512" t="s">
        <v>18062</v>
      </c>
      <c r="BA1899" s="338" t="s">
        <v>13254</v>
      </c>
    </row>
    <row r="1900" spans="2:53" ht="16.5" customHeight="1">
      <c r="B1900" s="398" t="s">
        <v>13249</v>
      </c>
      <c r="C1900" s="381" t="s">
        <v>13250</v>
      </c>
      <c r="D1900" s="383">
        <v>1570</v>
      </c>
      <c r="E1900" s="382" t="s">
        <v>633</v>
      </c>
      <c r="F1900" s="369" t="s">
        <v>13251</v>
      </c>
      <c r="G1900" s="385" t="s">
        <v>13252</v>
      </c>
      <c r="H1900" s="386"/>
      <c r="I1900" s="384" t="s">
        <v>310</v>
      </c>
      <c r="J1900" s="367" t="s">
        <v>916</v>
      </c>
      <c r="K1900" s="366" t="s">
        <v>83</v>
      </c>
      <c r="L1900" s="387">
        <v>9</v>
      </c>
      <c r="M1900" s="388" t="s">
        <v>13253</v>
      </c>
      <c r="N1900" s="389">
        <v>500</v>
      </c>
      <c r="O1900" s="390" t="s">
        <v>1182</v>
      </c>
      <c r="P1900" s="373" t="s">
        <v>1182</v>
      </c>
      <c r="Q1900" s="372" t="s">
        <v>3638</v>
      </c>
      <c r="R1900" s="374">
        <v>20</v>
      </c>
      <c r="S1900" s="375">
        <v>30</v>
      </c>
      <c r="T1900" s="392">
        <v>30</v>
      </c>
      <c r="U1900" s="391" t="s">
        <v>13251</v>
      </c>
      <c r="V1900" s="376">
        <v>111.20548862115128</v>
      </c>
      <c r="W1900" s="378">
        <v>112.48117469879517</v>
      </c>
      <c r="X1900" s="377">
        <v>56.216668340026771</v>
      </c>
      <c r="Y1900" s="387" t="s">
        <v>633</v>
      </c>
      <c r="Z1900" s="395" t="s">
        <v>7853</v>
      </c>
      <c r="AA1900" s="380">
        <v>94</v>
      </c>
      <c r="AB1900" s="379" t="s">
        <v>3630</v>
      </c>
      <c r="AC1900" s="380">
        <v>1.5</v>
      </c>
      <c r="AD1900" s="379" t="s">
        <v>3630</v>
      </c>
      <c r="AE1900" s="394">
        <v>0</v>
      </c>
      <c r="AF1900" s="396">
        <v>10.271000000000001</v>
      </c>
      <c r="AG1900" s="393">
        <v>0</v>
      </c>
      <c r="AH1900" s="397" t="s">
        <v>11676</v>
      </c>
      <c r="AL1900" s="525" t="s">
        <v>18063</v>
      </c>
      <c r="AM1900" s="513" t="s">
        <v>84</v>
      </c>
      <c r="AN1900" s="508">
        <v>100</v>
      </c>
      <c r="AO1900" s="514">
        <v>1570</v>
      </c>
      <c r="AP1900" s="498">
        <v>1041</v>
      </c>
      <c r="AQ1900" s="515">
        <v>529</v>
      </c>
      <c r="AR1900" s="512" t="s">
        <v>18064</v>
      </c>
      <c r="BA1900" s="338" t="s">
        <v>13261</v>
      </c>
    </row>
    <row r="1901" spans="2:53" ht="16.5" customHeight="1">
      <c r="B1901" s="398" t="s">
        <v>13255</v>
      </c>
      <c r="C1901" s="381" t="s">
        <v>13256</v>
      </c>
      <c r="D1901" s="383">
        <v>1570</v>
      </c>
      <c r="E1901" s="382" t="s">
        <v>13257</v>
      </c>
      <c r="F1901" s="369" t="s">
        <v>13258</v>
      </c>
      <c r="G1901" s="385" t="s">
        <v>12954</v>
      </c>
      <c r="H1901" s="386"/>
      <c r="I1901" s="384" t="s">
        <v>1265</v>
      </c>
      <c r="J1901" s="367" t="s">
        <v>1277</v>
      </c>
      <c r="K1901" s="366" t="s">
        <v>84</v>
      </c>
      <c r="L1901" s="387">
        <v>32</v>
      </c>
      <c r="M1901" s="388" t="s">
        <v>13260</v>
      </c>
      <c r="N1901" s="389">
        <v>1000</v>
      </c>
      <c r="O1901" s="390" t="s">
        <v>1350</v>
      </c>
      <c r="P1901" s="373" t="s">
        <v>1351</v>
      </c>
      <c r="Q1901" s="372" t="s">
        <v>3638</v>
      </c>
      <c r="R1901" s="374">
        <v>30</v>
      </c>
      <c r="S1901" s="375">
        <v>30</v>
      </c>
      <c r="T1901" s="392">
        <v>20</v>
      </c>
      <c r="U1901" s="391" t="s">
        <v>13258</v>
      </c>
      <c r="V1901" s="376">
        <v>110.68644811874955</v>
      </c>
      <c r="W1901" s="378">
        <v>111.9178033068746</v>
      </c>
      <c r="X1901" s="377">
        <v>56.28287428718793</v>
      </c>
      <c r="Y1901" s="387">
        <v>55.76</v>
      </c>
      <c r="Z1901" s="395" t="s">
        <v>7853</v>
      </c>
      <c r="AA1901" s="380">
        <v>180</v>
      </c>
      <c r="AB1901" s="379" t="s">
        <v>3630</v>
      </c>
      <c r="AC1901" s="380">
        <v>0</v>
      </c>
      <c r="AD1901" s="379" t="s">
        <v>3630</v>
      </c>
      <c r="AE1901" s="394">
        <v>0</v>
      </c>
      <c r="AF1901" s="396">
        <v>0</v>
      </c>
      <c r="AG1901" s="393">
        <v>0</v>
      </c>
      <c r="AH1901" s="397" t="s">
        <v>633</v>
      </c>
      <c r="AL1901" s="525" t="s">
        <v>18065</v>
      </c>
      <c r="AM1901" s="513" t="s">
        <v>84</v>
      </c>
      <c r="AN1901" s="508">
        <v>100</v>
      </c>
      <c r="AO1901" s="514">
        <v>1570</v>
      </c>
      <c r="AP1901" s="498">
        <v>1041</v>
      </c>
      <c r="AQ1901" s="515">
        <v>529</v>
      </c>
      <c r="AR1901" s="512" t="s">
        <v>18066</v>
      </c>
      <c r="BA1901" s="338" t="s">
        <v>13267</v>
      </c>
    </row>
    <row r="1902" spans="2:53" ht="16.5" customHeight="1">
      <c r="B1902" s="398" t="s">
        <v>13262</v>
      </c>
      <c r="C1902" s="381" t="s">
        <v>13263</v>
      </c>
      <c r="D1902" s="383">
        <v>1570</v>
      </c>
      <c r="E1902" s="382" t="s">
        <v>12756</v>
      </c>
      <c r="F1902" s="369" t="s">
        <v>13264</v>
      </c>
      <c r="G1902" s="385" t="s">
        <v>13265</v>
      </c>
      <c r="H1902" s="386"/>
      <c r="I1902" s="384" t="s">
        <v>326</v>
      </c>
      <c r="J1902" s="367" t="s">
        <v>1410</v>
      </c>
      <c r="K1902" s="366" t="s">
        <v>84</v>
      </c>
      <c r="L1902" s="387">
        <v>12</v>
      </c>
      <c r="M1902" s="388" t="s">
        <v>13266</v>
      </c>
      <c r="N1902" s="389">
        <v>500</v>
      </c>
      <c r="O1902" s="390" t="s">
        <v>1348</v>
      </c>
      <c r="P1902" s="373" t="s">
        <v>1349</v>
      </c>
      <c r="Q1902" s="372" t="s">
        <v>3638</v>
      </c>
      <c r="R1902" s="374">
        <v>40</v>
      </c>
      <c r="S1902" s="375">
        <v>30</v>
      </c>
      <c r="T1902" s="392">
        <v>30</v>
      </c>
      <c r="U1902" s="391" t="s">
        <v>13264</v>
      </c>
      <c r="V1902" s="376">
        <v>110.66797517925045</v>
      </c>
      <c r="W1902" s="378">
        <v>111.90117766132541</v>
      </c>
      <c r="X1902" s="377">
        <v>56.27042357971208</v>
      </c>
      <c r="Y1902" s="387">
        <v>55.75</v>
      </c>
      <c r="Z1902" s="395" t="s">
        <v>7853</v>
      </c>
      <c r="AA1902" s="380">
        <v>24</v>
      </c>
      <c r="AB1902" s="379" t="s">
        <v>3630</v>
      </c>
      <c r="AC1902" s="380">
        <v>5</v>
      </c>
      <c r="AD1902" s="379" t="s">
        <v>3630</v>
      </c>
      <c r="AE1902" s="394">
        <v>0</v>
      </c>
      <c r="AF1902" s="396">
        <v>0</v>
      </c>
      <c r="AG1902" s="393">
        <v>0</v>
      </c>
      <c r="AH1902" s="397" t="s">
        <v>633</v>
      </c>
      <c r="AL1902" s="525" t="s">
        <v>18067</v>
      </c>
      <c r="AM1902" s="513" t="s">
        <v>84</v>
      </c>
      <c r="AN1902" s="508">
        <v>100</v>
      </c>
      <c r="AO1902" s="514">
        <v>1570</v>
      </c>
      <c r="AP1902" s="498">
        <v>1044</v>
      </c>
      <c r="AQ1902" s="515">
        <v>526</v>
      </c>
      <c r="AR1902" s="512" t="s">
        <v>18068</v>
      </c>
      <c r="BA1902" s="338" t="s">
        <v>13273</v>
      </c>
    </row>
    <row r="1903" spans="2:53" ht="16.5" customHeight="1">
      <c r="B1903" s="398" t="s">
        <v>13268</v>
      </c>
      <c r="C1903" s="381" t="s">
        <v>13269</v>
      </c>
      <c r="D1903" s="383">
        <v>1570</v>
      </c>
      <c r="E1903" s="382" t="s">
        <v>13270</v>
      </c>
      <c r="F1903" s="369" t="s">
        <v>13271</v>
      </c>
      <c r="G1903" s="385" t="s">
        <v>13270</v>
      </c>
      <c r="H1903" s="386"/>
      <c r="I1903" s="384" t="s">
        <v>329</v>
      </c>
      <c r="J1903" s="367" t="s">
        <v>79</v>
      </c>
      <c r="K1903" s="366" t="s">
        <v>84</v>
      </c>
      <c r="L1903" s="387">
        <v>10</v>
      </c>
      <c r="M1903" s="388" t="s">
        <v>13272</v>
      </c>
      <c r="N1903" s="389">
        <v>1000</v>
      </c>
      <c r="O1903" s="390" t="s">
        <v>1350</v>
      </c>
      <c r="P1903" s="373" t="s">
        <v>1350</v>
      </c>
      <c r="Q1903" s="372" t="s">
        <v>3638</v>
      </c>
      <c r="R1903" s="374">
        <v>30</v>
      </c>
      <c r="S1903" s="375">
        <v>25</v>
      </c>
      <c r="T1903" s="392">
        <v>25</v>
      </c>
      <c r="U1903" s="391" t="s">
        <v>13271</v>
      </c>
      <c r="V1903" s="376">
        <v>110.95155073312053</v>
      </c>
      <c r="W1903" s="378">
        <v>112.1954945747606</v>
      </c>
      <c r="X1903" s="377">
        <v>56.436477346059419</v>
      </c>
      <c r="Y1903" s="387" t="s">
        <v>633</v>
      </c>
      <c r="Z1903" s="395" t="s">
        <v>7853</v>
      </c>
      <c r="AA1903" s="380">
        <v>192</v>
      </c>
      <c r="AB1903" s="379" t="s">
        <v>3630</v>
      </c>
      <c r="AC1903" s="380">
        <v>0</v>
      </c>
      <c r="AD1903" s="379" t="s">
        <v>3630</v>
      </c>
      <c r="AE1903" s="394">
        <v>0</v>
      </c>
      <c r="AF1903" s="396">
        <v>0</v>
      </c>
      <c r="AG1903" s="393">
        <v>0</v>
      </c>
      <c r="AH1903" s="397" t="s">
        <v>633</v>
      </c>
      <c r="AL1903" s="525" t="s">
        <v>18069</v>
      </c>
      <c r="AM1903" s="513" t="s">
        <v>83</v>
      </c>
      <c r="AN1903" s="508">
        <v>100</v>
      </c>
      <c r="AO1903" s="514">
        <v>1570</v>
      </c>
      <c r="AP1903" s="498">
        <v>1570</v>
      </c>
      <c r="AQ1903" s="515">
        <v>0</v>
      </c>
      <c r="AR1903" s="512" t="s">
        <v>18070</v>
      </c>
      <c r="BA1903" s="338" t="s">
        <v>13279</v>
      </c>
    </row>
    <row r="1904" spans="2:53" ht="16.5" customHeight="1">
      <c r="B1904" s="398" t="s">
        <v>13274</v>
      </c>
      <c r="C1904" s="381" t="s">
        <v>13275</v>
      </c>
      <c r="D1904" s="383">
        <v>1570</v>
      </c>
      <c r="E1904" s="382" t="s">
        <v>633</v>
      </c>
      <c r="F1904" s="369" t="s">
        <v>13276</v>
      </c>
      <c r="G1904" s="385" t="s">
        <v>13277</v>
      </c>
      <c r="H1904" s="386"/>
      <c r="I1904" s="384" t="s">
        <v>329</v>
      </c>
      <c r="J1904" s="367" t="s">
        <v>69</v>
      </c>
      <c r="K1904" s="366" t="s">
        <v>83</v>
      </c>
      <c r="L1904" s="387">
        <v>9</v>
      </c>
      <c r="M1904" s="388" t="s">
        <v>13278</v>
      </c>
      <c r="N1904" s="389">
        <v>1000</v>
      </c>
      <c r="O1904" s="390" t="s">
        <v>1350</v>
      </c>
      <c r="P1904" s="373" t="s">
        <v>1350</v>
      </c>
      <c r="Q1904" s="372" t="s">
        <v>3638</v>
      </c>
      <c r="R1904" s="374">
        <v>25</v>
      </c>
      <c r="S1904" s="375">
        <v>30</v>
      </c>
      <c r="T1904" s="392">
        <v>25</v>
      </c>
      <c r="U1904" s="391" t="s">
        <v>13276</v>
      </c>
      <c r="V1904" s="376">
        <v>111.16649198146872</v>
      </c>
      <c r="W1904" s="378">
        <v>112.43730347915231</v>
      </c>
      <c r="X1904" s="377">
        <v>56.193102269689497</v>
      </c>
      <c r="Y1904" s="387" t="s">
        <v>633</v>
      </c>
      <c r="Z1904" s="395" t="s">
        <v>7853</v>
      </c>
      <c r="AA1904" s="380">
        <v>192</v>
      </c>
      <c r="AB1904" s="379" t="s">
        <v>3630</v>
      </c>
      <c r="AC1904" s="380">
        <v>0</v>
      </c>
      <c r="AD1904" s="379" t="s">
        <v>3630</v>
      </c>
      <c r="AE1904" s="394">
        <v>0</v>
      </c>
      <c r="AF1904" s="396">
        <v>10.201000000000001</v>
      </c>
      <c r="AG1904" s="393">
        <v>0</v>
      </c>
      <c r="AH1904" s="397" t="s">
        <v>10307</v>
      </c>
      <c r="AL1904" s="525" t="s">
        <v>18071</v>
      </c>
      <c r="AM1904" s="513" t="s">
        <v>83</v>
      </c>
      <c r="AN1904" s="508">
        <v>100</v>
      </c>
      <c r="AO1904" s="514">
        <v>1570</v>
      </c>
      <c r="AP1904" s="498">
        <v>1570</v>
      </c>
      <c r="AQ1904" s="515">
        <v>0</v>
      </c>
      <c r="AR1904" s="512" t="s">
        <v>18072</v>
      </c>
      <c r="BA1904" s="338" t="s">
        <v>13285</v>
      </c>
    </row>
    <row r="1905" spans="2:53" ht="16.5" customHeight="1">
      <c r="B1905" s="398" t="s">
        <v>13280</v>
      </c>
      <c r="C1905" s="381" t="s">
        <v>13281</v>
      </c>
      <c r="D1905" s="383">
        <v>1570</v>
      </c>
      <c r="E1905" s="382" t="s">
        <v>633</v>
      </c>
      <c r="F1905" s="369" t="s">
        <v>13282</v>
      </c>
      <c r="G1905" s="385" t="s">
        <v>13186</v>
      </c>
      <c r="H1905" s="386"/>
      <c r="I1905" s="384" t="s">
        <v>310</v>
      </c>
      <c r="J1905" s="367" t="s">
        <v>910</v>
      </c>
      <c r="K1905" s="366" t="s">
        <v>83</v>
      </c>
      <c r="L1905" s="387">
        <v>5</v>
      </c>
      <c r="M1905" s="388" t="s">
        <v>13284</v>
      </c>
      <c r="N1905" s="389">
        <v>500</v>
      </c>
      <c r="O1905" s="390" t="s">
        <v>1182</v>
      </c>
      <c r="P1905" s="373" t="s">
        <v>1182</v>
      </c>
      <c r="Q1905" s="372" t="s">
        <v>3638</v>
      </c>
      <c r="R1905" s="374">
        <v>20</v>
      </c>
      <c r="S1905" s="375">
        <v>30</v>
      </c>
      <c r="T1905" s="392">
        <v>30</v>
      </c>
      <c r="U1905" s="391" t="s">
        <v>13282</v>
      </c>
      <c r="V1905" s="376">
        <v>111.11178045515395</v>
      </c>
      <c r="W1905" s="378">
        <v>112.37575301204819</v>
      </c>
      <c r="X1905" s="377">
        <v>56.166233266398919</v>
      </c>
      <c r="Y1905" s="387" t="s">
        <v>633</v>
      </c>
      <c r="Z1905" s="395" t="s">
        <v>7853</v>
      </c>
      <c r="AA1905" s="380">
        <v>94</v>
      </c>
      <c r="AB1905" s="379" t="s">
        <v>3630</v>
      </c>
      <c r="AC1905" s="380">
        <v>1.5</v>
      </c>
      <c r="AD1905" s="379" t="s">
        <v>3630</v>
      </c>
      <c r="AE1905" s="394">
        <v>0</v>
      </c>
      <c r="AF1905" s="396">
        <v>10.244999999999999</v>
      </c>
      <c r="AG1905" s="393">
        <v>0</v>
      </c>
      <c r="AH1905" s="397" t="s">
        <v>11676</v>
      </c>
      <c r="AL1905" s="525" t="s">
        <v>18073</v>
      </c>
      <c r="AM1905" s="513" t="s">
        <v>83</v>
      </c>
      <c r="AN1905" s="508">
        <v>100</v>
      </c>
      <c r="AO1905" s="514">
        <v>1570</v>
      </c>
      <c r="AP1905" s="498">
        <v>1570</v>
      </c>
      <c r="AQ1905" s="515">
        <v>0</v>
      </c>
      <c r="AR1905" s="512" t="s">
        <v>18074</v>
      </c>
      <c r="BA1905" s="338" t="s">
        <v>13289</v>
      </c>
    </row>
    <row r="1906" spans="2:53" ht="16.5" customHeight="1">
      <c r="B1906" s="398" t="s">
        <v>13286</v>
      </c>
      <c r="C1906" s="381" t="s">
        <v>13287</v>
      </c>
      <c r="D1906" s="383">
        <v>1570</v>
      </c>
      <c r="E1906" s="382" t="s">
        <v>633</v>
      </c>
      <c r="F1906" s="369" t="s">
        <v>13288</v>
      </c>
      <c r="G1906" s="385" t="s">
        <v>12873</v>
      </c>
      <c r="H1906" s="386"/>
      <c r="I1906" s="384" t="s">
        <v>332</v>
      </c>
      <c r="J1906" s="367" t="s">
        <v>1075</v>
      </c>
      <c r="K1906" s="366" t="s">
        <v>83</v>
      </c>
      <c r="L1906" s="387">
        <v>12</v>
      </c>
      <c r="M1906" s="388" t="s">
        <v>11873</v>
      </c>
      <c r="N1906" s="389">
        <v>300</v>
      </c>
      <c r="O1906" s="390" t="s">
        <v>1348</v>
      </c>
      <c r="P1906" s="373" t="s">
        <v>1348</v>
      </c>
      <c r="Q1906" s="372" t="s">
        <v>3638</v>
      </c>
      <c r="R1906" s="374">
        <v>25</v>
      </c>
      <c r="S1906" s="375">
        <v>45</v>
      </c>
      <c r="T1906" s="392">
        <v>30</v>
      </c>
      <c r="U1906" s="391" t="s">
        <v>13288</v>
      </c>
      <c r="V1906" s="376">
        <v>111.08020688004909</v>
      </c>
      <c r="W1906" s="378">
        <v>112.34023274005521</v>
      </c>
      <c r="X1906" s="377">
        <v>56.144780189947831</v>
      </c>
      <c r="Y1906" s="387" t="s">
        <v>633</v>
      </c>
      <c r="Z1906" s="395" t="s">
        <v>4557</v>
      </c>
      <c r="AA1906" s="380">
        <v>-2</v>
      </c>
      <c r="AB1906" s="379" t="s">
        <v>3630</v>
      </c>
      <c r="AC1906" s="380">
        <v>0</v>
      </c>
      <c r="AD1906" s="379" t="s">
        <v>3630</v>
      </c>
      <c r="AE1906" s="394">
        <v>0</v>
      </c>
      <c r="AF1906" s="396">
        <v>5.0529999999999999</v>
      </c>
      <c r="AG1906" s="393">
        <v>0</v>
      </c>
      <c r="AH1906" s="397" t="s">
        <v>9172</v>
      </c>
      <c r="AL1906" s="525" t="s">
        <v>18075</v>
      </c>
      <c r="AM1906" s="513" t="s">
        <v>83</v>
      </c>
      <c r="AN1906" s="508">
        <v>100</v>
      </c>
      <c r="AO1906" s="514">
        <v>1570</v>
      </c>
      <c r="AP1906" s="498">
        <v>1570</v>
      </c>
      <c r="AQ1906" s="515">
        <v>0</v>
      </c>
      <c r="AR1906" s="512" t="s">
        <v>18076</v>
      </c>
      <c r="BA1906" s="338" t="s">
        <v>13295</v>
      </c>
    </row>
    <row r="1907" spans="2:53" ht="16.5" customHeight="1">
      <c r="B1907" s="398" t="s">
        <v>13290</v>
      </c>
      <c r="C1907" s="381" t="s">
        <v>13291</v>
      </c>
      <c r="D1907" s="383">
        <v>1570</v>
      </c>
      <c r="E1907" s="382" t="s">
        <v>633</v>
      </c>
      <c r="F1907" s="369" t="s">
        <v>13292</v>
      </c>
      <c r="G1907" s="385" t="s">
        <v>13293</v>
      </c>
      <c r="H1907" s="386"/>
      <c r="I1907" s="384" t="s">
        <v>1265</v>
      </c>
      <c r="J1907" s="367" t="s">
        <v>1454</v>
      </c>
      <c r="K1907" s="366" t="s">
        <v>83</v>
      </c>
      <c r="L1907" s="387">
        <v>30</v>
      </c>
      <c r="M1907" s="388" t="s">
        <v>13294</v>
      </c>
      <c r="N1907" s="389">
        <v>1000</v>
      </c>
      <c r="O1907" s="390" t="s">
        <v>1350</v>
      </c>
      <c r="P1907" s="373" t="s">
        <v>1351</v>
      </c>
      <c r="Q1907" s="372" t="s">
        <v>3638</v>
      </c>
      <c r="R1907" s="374">
        <v>20</v>
      </c>
      <c r="S1907" s="375">
        <v>35</v>
      </c>
      <c r="T1907" s="392">
        <v>25</v>
      </c>
      <c r="U1907" s="391" t="s">
        <v>13292</v>
      </c>
      <c r="V1907" s="376">
        <v>111.04056054561944</v>
      </c>
      <c r="W1907" s="378">
        <v>112.29563061382187</v>
      </c>
      <c r="X1907" s="377">
        <v>56.126904420279338</v>
      </c>
      <c r="Y1907" s="387">
        <v>54.989999999999995</v>
      </c>
      <c r="Z1907" s="395" t="s">
        <v>7853</v>
      </c>
      <c r="AA1907" s="380">
        <v>180</v>
      </c>
      <c r="AB1907" s="379" t="s">
        <v>3630</v>
      </c>
      <c r="AC1907" s="380">
        <v>0</v>
      </c>
      <c r="AD1907" s="379" t="s">
        <v>3630</v>
      </c>
      <c r="AE1907" s="394">
        <v>0</v>
      </c>
      <c r="AF1907" s="396">
        <v>0</v>
      </c>
      <c r="AG1907" s="393">
        <v>0</v>
      </c>
      <c r="AH1907" s="397" t="s">
        <v>633</v>
      </c>
      <c r="AL1907" s="525" t="s">
        <v>18077</v>
      </c>
      <c r="AM1907" s="513" t="s">
        <v>84</v>
      </c>
      <c r="AN1907" s="508">
        <v>100</v>
      </c>
      <c r="AO1907" s="514">
        <v>1570</v>
      </c>
      <c r="AP1907" s="498">
        <v>1042</v>
      </c>
      <c r="AQ1907" s="515">
        <v>528</v>
      </c>
      <c r="AR1907" s="512" t="s">
        <v>18078</v>
      </c>
      <c r="BA1907" s="338" t="s">
        <v>13299</v>
      </c>
    </row>
    <row r="1908" spans="2:53" ht="16.5" customHeight="1">
      <c r="B1908" s="398" t="s">
        <v>13290</v>
      </c>
      <c r="C1908" s="381" t="s">
        <v>13291</v>
      </c>
      <c r="D1908" s="383">
        <v>1570</v>
      </c>
      <c r="E1908" s="382" t="s">
        <v>13293</v>
      </c>
      <c r="F1908" s="369" t="s">
        <v>13296</v>
      </c>
      <c r="G1908" s="385" t="s">
        <v>13293</v>
      </c>
      <c r="H1908" s="386"/>
      <c r="I1908" s="384" t="s">
        <v>329</v>
      </c>
      <c r="J1908" s="367" t="s">
        <v>925</v>
      </c>
      <c r="K1908" s="366" t="s">
        <v>84</v>
      </c>
      <c r="L1908" s="387">
        <v>5</v>
      </c>
      <c r="M1908" s="388" t="s">
        <v>13298</v>
      </c>
      <c r="N1908" s="389">
        <v>1000</v>
      </c>
      <c r="O1908" s="390" t="s">
        <v>1350</v>
      </c>
      <c r="P1908" s="373" t="s">
        <v>1350</v>
      </c>
      <c r="Q1908" s="372" t="s">
        <v>3638</v>
      </c>
      <c r="R1908" s="374">
        <v>30</v>
      </c>
      <c r="S1908" s="375">
        <v>25</v>
      </c>
      <c r="T1908" s="392">
        <v>25</v>
      </c>
      <c r="U1908" s="391" t="s">
        <v>13296</v>
      </c>
      <c r="V1908" s="376">
        <v>110.82033408812271</v>
      </c>
      <c r="W1908" s="378">
        <v>112.04787584913804</v>
      </c>
      <c r="X1908" s="377">
        <v>56.360895031369616</v>
      </c>
      <c r="Y1908" s="387" t="s">
        <v>633</v>
      </c>
      <c r="Z1908" s="395" t="s">
        <v>7853</v>
      </c>
      <c r="AA1908" s="380">
        <v>192</v>
      </c>
      <c r="AB1908" s="379" t="s">
        <v>3630</v>
      </c>
      <c r="AC1908" s="380">
        <v>0</v>
      </c>
      <c r="AD1908" s="379" t="s">
        <v>3630</v>
      </c>
      <c r="AE1908" s="394">
        <v>0</v>
      </c>
      <c r="AF1908" s="396">
        <v>0</v>
      </c>
      <c r="AG1908" s="393">
        <v>0</v>
      </c>
      <c r="AH1908" s="397" t="s">
        <v>633</v>
      </c>
      <c r="AL1908" s="525" t="s">
        <v>18079</v>
      </c>
      <c r="AM1908" s="513" t="s">
        <v>83</v>
      </c>
      <c r="AN1908" s="508">
        <v>100</v>
      </c>
      <c r="AO1908" s="514">
        <v>1570</v>
      </c>
      <c r="AP1908" s="498">
        <v>1570</v>
      </c>
      <c r="AQ1908" s="515">
        <v>0</v>
      </c>
      <c r="AR1908" s="512" t="s">
        <v>18080</v>
      </c>
      <c r="BA1908" s="338" t="s">
        <v>13304</v>
      </c>
    </row>
    <row r="1909" spans="2:53" ht="16.5" customHeight="1">
      <c r="B1909" s="398" t="s">
        <v>13300</v>
      </c>
      <c r="C1909" s="381" t="s">
        <v>13301</v>
      </c>
      <c r="D1909" s="383">
        <v>1570</v>
      </c>
      <c r="E1909" s="382" t="s">
        <v>633</v>
      </c>
      <c r="F1909" s="369" t="s">
        <v>13302</v>
      </c>
      <c r="G1909" s="385" t="s">
        <v>12894</v>
      </c>
      <c r="H1909" s="386"/>
      <c r="I1909" s="384" t="s">
        <v>862</v>
      </c>
      <c r="J1909" s="367" t="s">
        <v>863</v>
      </c>
      <c r="K1909" s="366" t="s">
        <v>83</v>
      </c>
      <c r="L1909" s="387">
        <v>37</v>
      </c>
      <c r="M1909" s="388" t="s">
        <v>8537</v>
      </c>
      <c r="N1909" s="389">
        <v>1000</v>
      </c>
      <c r="O1909" s="390" t="s">
        <v>1348</v>
      </c>
      <c r="P1909" s="373" t="s">
        <v>1349</v>
      </c>
      <c r="Q1909" s="372" t="s">
        <v>3638</v>
      </c>
      <c r="R1909" s="374">
        <v>20</v>
      </c>
      <c r="S1909" s="375">
        <v>35</v>
      </c>
      <c r="T1909" s="392">
        <v>25</v>
      </c>
      <c r="U1909" s="391" t="s">
        <v>13302</v>
      </c>
      <c r="V1909" s="376">
        <v>111.03371852147652</v>
      </c>
      <c r="W1909" s="378">
        <v>112.28793333666108</v>
      </c>
      <c r="X1909" s="377">
        <v>56.119174070931201</v>
      </c>
      <c r="Y1909" s="387">
        <v>56.05</v>
      </c>
      <c r="Z1909" s="395" t="s">
        <v>4557</v>
      </c>
      <c r="AA1909" s="380">
        <v>198</v>
      </c>
      <c r="AB1909" s="379" t="s">
        <v>3630</v>
      </c>
      <c r="AC1909" s="380">
        <v>10</v>
      </c>
      <c r="AD1909" s="379" t="s">
        <v>3630</v>
      </c>
      <c r="AE1909" s="394">
        <v>0</v>
      </c>
      <c r="AF1909" s="396">
        <v>26.657</v>
      </c>
      <c r="AG1909" s="393">
        <v>0</v>
      </c>
      <c r="AH1909" s="397" t="s">
        <v>13303</v>
      </c>
      <c r="AL1909" s="525" t="s">
        <v>18081</v>
      </c>
      <c r="AM1909" s="513" t="s">
        <v>83</v>
      </c>
      <c r="AN1909" s="508">
        <v>100</v>
      </c>
      <c r="AO1909" s="514">
        <v>1570</v>
      </c>
      <c r="AP1909" s="498">
        <v>1570</v>
      </c>
      <c r="AQ1909" s="515">
        <v>0</v>
      </c>
      <c r="AR1909" s="512" t="s">
        <v>18082</v>
      </c>
      <c r="BA1909" s="338" t="s">
        <v>13310</v>
      </c>
    </row>
    <row r="1910" spans="2:53" ht="16.5" customHeight="1">
      <c r="B1910" s="398" t="s">
        <v>13305</v>
      </c>
      <c r="C1910" s="381" t="s">
        <v>13306</v>
      </c>
      <c r="D1910" s="383">
        <v>1570</v>
      </c>
      <c r="E1910" s="382" t="s">
        <v>633</v>
      </c>
      <c r="F1910" s="369" t="s">
        <v>13307</v>
      </c>
      <c r="G1910" s="385" t="s">
        <v>13308</v>
      </c>
      <c r="H1910" s="386"/>
      <c r="I1910" s="384" t="s">
        <v>310</v>
      </c>
      <c r="J1910" s="367" t="s">
        <v>907</v>
      </c>
      <c r="K1910" s="366" t="s">
        <v>83</v>
      </c>
      <c r="L1910" s="387">
        <v>25</v>
      </c>
      <c r="M1910" s="388" t="s">
        <v>13309</v>
      </c>
      <c r="N1910" s="389">
        <v>500</v>
      </c>
      <c r="O1910" s="390" t="s">
        <v>1182</v>
      </c>
      <c r="P1910" s="373" t="s">
        <v>1182</v>
      </c>
      <c r="Q1910" s="372" t="s">
        <v>3638</v>
      </c>
      <c r="R1910" s="374">
        <v>20</v>
      </c>
      <c r="S1910" s="375">
        <v>30</v>
      </c>
      <c r="T1910" s="392">
        <v>30</v>
      </c>
      <c r="U1910" s="391" t="s">
        <v>13307</v>
      </c>
      <c r="V1910" s="376">
        <v>111.00468540829986</v>
      </c>
      <c r="W1910" s="378">
        <v>112.25527108433735</v>
      </c>
      <c r="X1910" s="377">
        <v>56.105021753681413</v>
      </c>
      <c r="Y1910" s="387" t="s">
        <v>633</v>
      </c>
      <c r="Z1910" s="395" t="s">
        <v>7853</v>
      </c>
      <c r="AA1910" s="380">
        <v>94</v>
      </c>
      <c r="AB1910" s="379" t="s">
        <v>3630</v>
      </c>
      <c r="AC1910" s="380">
        <v>1.5</v>
      </c>
      <c r="AD1910" s="379" t="s">
        <v>3630</v>
      </c>
      <c r="AE1910" s="394">
        <v>0</v>
      </c>
      <c r="AF1910" s="396">
        <v>10.217000000000001</v>
      </c>
      <c r="AG1910" s="393">
        <v>0</v>
      </c>
      <c r="AH1910" s="397" t="s">
        <v>11676</v>
      </c>
      <c r="AL1910" s="525" t="s">
        <v>18083</v>
      </c>
      <c r="AM1910" s="513" t="s">
        <v>84</v>
      </c>
      <c r="AN1910" s="508">
        <v>100</v>
      </c>
      <c r="AO1910" s="514">
        <v>1570</v>
      </c>
      <c r="AP1910" s="498">
        <v>1039</v>
      </c>
      <c r="AQ1910" s="515">
        <v>531</v>
      </c>
      <c r="AR1910" s="512" t="s">
        <v>18084</v>
      </c>
      <c r="BA1910" s="338" t="s">
        <v>13316</v>
      </c>
    </row>
    <row r="1911" spans="2:53" ht="16.5" customHeight="1">
      <c r="B1911" s="398" t="s">
        <v>13311</v>
      </c>
      <c r="C1911" s="381" t="s">
        <v>13312</v>
      </c>
      <c r="D1911" s="383">
        <v>1570</v>
      </c>
      <c r="E1911" s="382" t="s">
        <v>13313</v>
      </c>
      <c r="F1911" s="369" t="s">
        <v>13314</v>
      </c>
      <c r="G1911" s="385" t="s">
        <v>13067</v>
      </c>
      <c r="H1911" s="386"/>
      <c r="I1911" s="384" t="s">
        <v>326</v>
      </c>
      <c r="J1911" s="367" t="s">
        <v>675</v>
      </c>
      <c r="K1911" s="366" t="s">
        <v>84</v>
      </c>
      <c r="L1911" s="387">
        <v>8</v>
      </c>
      <c r="M1911" s="388" t="s">
        <v>13315</v>
      </c>
      <c r="N1911" s="389">
        <v>500</v>
      </c>
      <c r="O1911" s="390" t="s">
        <v>1348</v>
      </c>
      <c r="P1911" s="373" t="s">
        <v>1349</v>
      </c>
      <c r="Q1911" s="372" t="s">
        <v>3638</v>
      </c>
      <c r="R1911" s="374">
        <v>40</v>
      </c>
      <c r="S1911" s="375">
        <v>30</v>
      </c>
      <c r="T1911" s="392">
        <v>30</v>
      </c>
      <c r="U1911" s="391" t="s">
        <v>13314</v>
      </c>
      <c r="V1911" s="376">
        <v>110.45230708110256</v>
      </c>
      <c r="W1911" s="378">
        <v>111.7070763729923</v>
      </c>
      <c r="X1911" s="377">
        <v>56.140308272952566</v>
      </c>
      <c r="Y1911" s="387">
        <v>55.61</v>
      </c>
      <c r="Z1911" s="395" t="s">
        <v>7853</v>
      </c>
      <c r="AA1911" s="380">
        <v>24</v>
      </c>
      <c r="AB1911" s="379" t="s">
        <v>3630</v>
      </c>
      <c r="AC1911" s="380">
        <v>5</v>
      </c>
      <c r="AD1911" s="379" t="s">
        <v>3630</v>
      </c>
      <c r="AE1911" s="394">
        <v>0</v>
      </c>
      <c r="AF1911" s="396">
        <v>0</v>
      </c>
      <c r="AG1911" s="393">
        <v>0</v>
      </c>
      <c r="AH1911" s="397" t="s">
        <v>633</v>
      </c>
      <c r="AL1911" s="525" t="s">
        <v>18085</v>
      </c>
      <c r="AM1911" s="513" t="s">
        <v>83</v>
      </c>
      <c r="AN1911" s="508">
        <v>100</v>
      </c>
      <c r="AO1911" s="514">
        <v>1570</v>
      </c>
      <c r="AP1911" s="498">
        <v>1570</v>
      </c>
      <c r="AQ1911" s="515">
        <v>0</v>
      </c>
      <c r="AR1911" s="512" t="s">
        <v>18086</v>
      </c>
      <c r="BA1911" s="338" t="s">
        <v>13321</v>
      </c>
    </row>
    <row r="1912" spans="2:53" ht="16.5" customHeight="1">
      <c r="B1912" s="398" t="s">
        <v>13317</v>
      </c>
      <c r="C1912" s="381" t="s">
        <v>13318</v>
      </c>
      <c r="D1912" s="383">
        <v>1570</v>
      </c>
      <c r="E1912" s="382" t="s">
        <v>633</v>
      </c>
      <c r="F1912" s="369" t="s">
        <v>13146</v>
      </c>
      <c r="G1912" s="385" t="s">
        <v>13319</v>
      </c>
      <c r="H1912" s="386"/>
      <c r="I1912" s="384" t="s">
        <v>1265</v>
      </c>
      <c r="J1912" s="367" t="s">
        <v>1266</v>
      </c>
      <c r="K1912" s="366" t="s">
        <v>83</v>
      </c>
      <c r="L1912" s="387">
        <v>88</v>
      </c>
      <c r="M1912" s="388" t="s">
        <v>13320</v>
      </c>
      <c r="N1912" s="389">
        <v>1000</v>
      </c>
      <c r="O1912" s="390" t="s">
        <v>1350</v>
      </c>
      <c r="P1912" s="373" t="s">
        <v>1351</v>
      </c>
      <c r="Q1912" s="372" t="s">
        <v>3638</v>
      </c>
      <c r="R1912" s="374">
        <v>20</v>
      </c>
      <c r="S1912" s="375">
        <v>35</v>
      </c>
      <c r="T1912" s="392">
        <v>25</v>
      </c>
      <c r="U1912" s="391" t="s">
        <v>13146</v>
      </c>
      <c r="V1912" s="376">
        <v>110.99304982092629</v>
      </c>
      <c r="W1912" s="378">
        <v>112.24218104854208</v>
      </c>
      <c r="X1912" s="377">
        <v>56.097384565265827</v>
      </c>
      <c r="Y1912" s="387">
        <v>54.96</v>
      </c>
      <c r="Z1912" s="395" t="s">
        <v>7853</v>
      </c>
      <c r="AA1912" s="380">
        <v>180</v>
      </c>
      <c r="AB1912" s="379" t="s">
        <v>3630</v>
      </c>
      <c r="AC1912" s="380">
        <v>0</v>
      </c>
      <c r="AD1912" s="379" t="s">
        <v>3630</v>
      </c>
      <c r="AE1912" s="394">
        <v>0</v>
      </c>
      <c r="AF1912" s="396">
        <v>0</v>
      </c>
      <c r="AG1912" s="393">
        <v>0</v>
      </c>
      <c r="AH1912" s="397" t="s">
        <v>633</v>
      </c>
      <c r="AL1912" s="525" t="s">
        <v>18087</v>
      </c>
      <c r="AM1912" s="513" t="s">
        <v>83</v>
      </c>
      <c r="AN1912" s="508">
        <v>100</v>
      </c>
      <c r="AO1912" s="514">
        <v>1570</v>
      </c>
      <c r="AP1912" s="498">
        <v>1570</v>
      </c>
      <c r="AQ1912" s="515">
        <v>0</v>
      </c>
      <c r="AR1912" s="512" t="s">
        <v>18088</v>
      </c>
      <c r="BA1912" s="338" t="s">
        <v>13327</v>
      </c>
    </row>
    <row r="1913" spans="2:53" ht="16.5" customHeight="1">
      <c r="B1913" s="398" t="s">
        <v>13322</v>
      </c>
      <c r="C1913" s="381" t="s">
        <v>13323</v>
      </c>
      <c r="D1913" s="383">
        <v>1570</v>
      </c>
      <c r="E1913" s="382" t="s">
        <v>633</v>
      </c>
      <c r="F1913" s="369" t="s">
        <v>13324</v>
      </c>
      <c r="G1913" s="385" t="s">
        <v>13325</v>
      </c>
      <c r="H1913" s="386"/>
      <c r="I1913" s="384" t="s">
        <v>310</v>
      </c>
      <c r="J1913" s="367" t="s">
        <v>918</v>
      </c>
      <c r="K1913" s="366" t="s">
        <v>83</v>
      </c>
      <c r="L1913" s="387">
        <v>25</v>
      </c>
      <c r="M1913" s="388" t="s">
        <v>13326</v>
      </c>
      <c r="N1913" s="389">
        <v>500</v>
      </c>
      <c r="O1913" s="390" t="s">
        <v>1182</v>
      </c>
      <c r="P1913" s="373" t="s">
        <v>1182</v>
      </c>
      <c r="Q1913" s="372" t="s">
        <v>3638</v>
      </c>
      <c r="R1913" s="374">
        <v>20</v>
      </c>
      <c r="S1913" s="375">
        <v>30</v>
      </c>
      <c r="T1913" s="392">
        <v>30</v>
      </c>
      <c r="U1913" s="391" t="s">
        <v>13324</v>
      </c>
      <c r="V1913" s="376">
        <v>110.96770025839793</v>
      </c>
      <c r="W1913" s="378">
        <v>112.21366279069767</v>
      </c>
      <c r="X1913" s="377">
        <v>56.084318475452207</v>
      </c>
      <c r="Y1913" s="387" t="s">
        <v>633</v>
      </c>
      <c r="Z1913" s="395" t="s">
        <v>7853</v>
      </c>
      <c r="AA1913" s="380">
        <v>94</v>
      </c>
      <c r="AB1913" s="379" t="s">
        <v>3630</v>
      </c>
      <c r="AC1913" s="380">
        <v>1.5</v>
      </c>
      <c r="AD1913" s="379" t="s">
        <v>3630</v>
      </c>
      <c r="AE1913" s="394">
        <v>0</v>
      </c>
      <c r="AF1913" s="396">
        <v>20.411999999999999</v>
      </c>
      <c r="AG1913" s="393">
        <v>0</v>
      </c>
      <c r="AH1913" s="397" t="s">
        <v>10937</v>
      </c>
      <c r="AL1913" s="525" t="s">
        <v>18089</v>
      </c>
      <c r="AM1913" s="513" t="s">
        <v>83</v>
      </c>
      <c r="AN1913" s="508">
        <v>100</v>
      </c>
      <c r="AO1913" s="514">
        <v>1570</v>
      </c>
      <c r="AP1913" s="498">
        <v>1570</v>
      </c>
      <c r="AQ1913" s="515">
        <v>0</v>
      </c>
      <c r="AR1913" s="512" t="s">
        <v>18090</v>
      </c>
      <c r="BA1913" s="338" t="s">
        <v>13332</v>
      </c>
    </row>
    <row r="1914" spans="2:53" ht="16.5" customHeight="1">
      <c r="B1914" s="398" t="s">
        <v>13328</v>
      </c>
      <c r="C1914" s="381" t="s">
        <v>13329</v>
      </c>
      <c r="D1914" s="383">
        <v>1570</v>
      </c>
      <c r="E1914" s="382" t="s">
        <v>633</v>
      </c>
      <c r="F1914" s="369" t="s">
        <v>13271</v>
      </c>
      <c r="G1914" s="385" t="s">
        <v>13330</v>
      </c>
      <c r="H1914" s="386"/>
      <c r="I1914" s="384" t="s">
        <v>310</v>
      </c>
      <c r="J1914" s="367" t="s">
        <v>909</v>
      </c>
      <c r="K1914" s="366" t="s">
        <v>83</v>
      </c>
      <c r="L1914" s="387">
        <v>4</v>
      </c>
      <c r="M1914" s="388" t="s">
        <v>13331</v>
      </c>
      <c r="N1914" s="389">
        <v>500</v>
      </c>
      <c r="O1914" s="390" t="s">
        <v>1182</v>
      </c>
      <c r="P1914" s="373" t="s">
        <v>1182</v>
      </c>
      <c r="Q1914" s="372" t="s">
        <v>3638</v>
      </c>
      <c r="R1914" s="374">
        <v>20</v>
      </c>
      <c r="S1914" s="375">
        <v>30</v>
      </c>
      <c r="T1914" s="392">
        <v>30</v>
      </c>
      <c r="U1914" s="391" t="s">
        <v>13271</v>
      </c>
      <c r="V1914" s="376">
        <v>110.95113788487282</v>
      </c>
      <c r="W1914" s="378">
        <v>112.19503012048193</v>
      </c>
      <c r="X1914" s="377">
        <v>56.076915997322629</v>
      </c>
      <c r="Y1914" s="387" t="s">
        <v>633</v>
      </c>
      <c r="Z1914" s="395" t="s">
        <v>7853</v>
      </c>
      <c r="AA1914" s="380">
        <v>94</v>
      </c>
      <c r="AB1914" s="379" t="s">
        <v>3630</v>
      </c>
      <c r="AC1914" s="380">
        <v>1.5</v>
      </c>
      <c r="AD1914" s="379" t="s">
        <v>3630</v>
      </c>
      <c r="AE1914" s="394">
        <v>0</v>
      </c>
      <c r="AF1914" s="396">
        <v>10.202</v>
      </c>
      <c r="AG1914" s="393">
        <v>0</v>
      </c>
      <c r="AH1914" s="397" t="s">
        <v>11676</v>
      </c>
      <c r="AL1914" s="525" t="s">
        <v>18091</v>
      </c>
      <c r="AM1914" s="513" t="s">
        <v>83</v>
      </c>
      <c r="AN1914" s="508">
        <v>100</v>
      </c>
      <c r="AO1914" s="514">
        <v>1570</v>
      </c>
      <c r="AP1914" s="498">
        <v>1570</v>
      </c>
      <c r="AQ1914" s="515">
        <v>0</v>
      </c>
      <c r="AR1914" s="512" t="s">
        <v>18092</v>
      </c>
      <c r="BA1914" s="338" t="s">
        <v>13339</v>
      </c>
    </row>
    <row r="1915" spans="2:53" ht="16.5" customHeight="1">
      <c r="B1915" s="398" t="s">
        <v>13333</v>
      </c>
      <c r="C1915" s="381" t="s">
        <v>13334</v>
      </c>
      <c r="D1915" s="383">
        <v>1570</v>
      </c>
      <c r="E1915" s="382" t="s">
        <v>633</v>
      </c>
      <c r="F1915" s="369" t="s">
        <v>13335</v>
      </c>
      <c r="G1915" s="385" t="s">
        <v>13336</v>
      </c>
      <c r="H1915" s="386"/>
      <c r="I1915" s="384" t="s">
        <v>1265</v>
      </c>
      <c r="J1915" s="367" t="s">
        <v>1272</v>
      </c>
      <c r="K1915" s="366" t="s">
        <v>83</v>
      </c>
      <c r="L1915" s="387">
        <v>30</v>
      </c>
      <c r="M1915" s="388" t="s">
        <v>13338</v>
      </c>
      <c r="N1915" s="389">
        <v>1000</v>
      </c>
      <c r="O1915" s="390" t="s">
        <v>1350</v>
      </c>
      <c r="P1915" s="373" t="s">
        <v>1351</v>
      </c>
      <c r="Q1915" s="372" t="s">
        <v>3638</v>
      </c>
      <c r="R1915" s="374">
        <v>20</v>
      </c>
      <c r="S1915" s="375">
        <v>35</v>
      </c>
      <c r="T1915" s="392">
        <v>25</v>
      </c>
      <c r="U1915" s="391" t="s">
        <v>13335</v>
      </c>
      <c r="V1915" s="376">
        <v>110.92924941146858</v>
      </c>
      <c r="W1915" s="378">
        <v>112.17040558790215</v>
      </c>
      <c r="X1915" s="377">
        <v>56.060172500314657</v>
      </c>
      <c r="Y1915" s="387">
        <v>54.91</v>
      </c>
      <c r="Z1915" s="395" t="s">
        <v>7853</v>
      </c>
      <c r="AA1915" s="380">
        <v>180</v>
      </c>
      <c r="AB1915" s="379" t="s">
        <v>3630</v>
      </c>
      <c r="AC1915" s="380">
        <v>0</v>
      </c>
      <c r="AD1915" s="379" t="s">
        <v>3630</v>
      </c>
      <c r="AE1915" s="394">
        <v>0</v>
      </c>
      <c r="AF1915" s="396">
        <v>0</v>
      </c>
      <c r="AG1915" s="393">
        <v>0</v>
      </c>
      <c r="AH1915" s="397" t="s">
        <v>633</v>
      </c>
      <c r="AL1915" s="525" t="s">
        <v>18093</v>
      </c>
      <c r="AM1915" s="513" t="s">
        <v>84</v>
      </c>
      <c r="AN1915" s="508">
        <v>100</v>
      </c>
      <c r="AO1915" s="514">
        <v>1570</v>
      </c>
      <c r="AP1915" s="498">
        <v>1043</v>
      </c>
      <c r="AQ1915" s="515">
        <v>527</v>
      </c>
      <c r="AR1915" s="512" t="s">
        <v>18094</v>
      </c>
      <c r="BA1915" s="338" t="s">
        <v>13346</v>
      </c>
    </row>
    <row r="1916" spans="2:53" ht="16.5" customHeight="1">
      <c r="B1916" s="398" t="s">
        <v>13340</v>
      </c>
      <c r="C1916" s="381" t="s">
        <v>13341</v>
      </c>
      <c r="D1916" s="383">
        <v>1570</v>
      </c>
      <c r="E1916" s="382" t="s">
        <v>13342</v>
      </c>
      <c r="F1916" s="369" t="s">
        <v>13343</v>
      </c>
      <c r="G1916" s="385" t="s">
        <v>13344</v>
      </c>
      <c r="H1916" s="386"/>
      <c r="I1916" s="384" t="s">
        <v>862</v>
      </c>
      <c r="J1916" s="367" t="s">
        <v>1484</v>
      </c>
      <c r="K1916" s="366" t="s">
        <v>84</v>
      </c>
      <c r="L1916" s="387">
        <v>7</v>
      </c>
      <c r="M1916" s="388" t="s">
        <v>13345</v>
      </c>
      <c r="N1916" s="389">
        <v>1000</v>
      </c>
      <c r="O1916" s="390" t="s">
        <v>1348</v>
      </c>
      <c r="P1916" s="373" t="s">
        <v>1349</v>
      </c>
      <c r="Q1916" s="372" t="s">
        <v>3638</v>
      </c>
      <c r="R1916" s="374">
        <v>30</v>
      </c>
      <c r="S1916" s="375">
        <v>25</v>
      </c>
      <c r="T1916" s="392">
        <v>25</v>
      </c>
      <c r="U1916" s="391" t="s">
        <v>13343</v>
      </c>
      <c r="V1916" s="376">
        <v>110.90002761668048</v>
      </c>
      <c r="W1916" s="378">
        <v>112.13753106876554</v>
      </c>
      <c r="X1916" s="377">
        <v>56.406220657277011</v>
      </c>
      <c r="Y1916" s="387">
        <v>55.96</v>
      </c>
      <c r="Z1916" s="395" t="s">
        <v>4557</v>
      </c>
      <c r="AA1916" s="380">
        <v>198</v>
      </c>
      <c r="AB1916" s="379" t="s">
        <v>3630</v>
      </c>
      <c r="AC1916" s="380">
        <v>10</v>
      </c>
      <c r="AD1916" s="379" t="s">
        <v>3630</v>
      </c>
      <c r="AE1916" s="394">
        <v>0</v>
      </c>
      <c r="AF1916" s="396">
        <v>0</v>
      </c>
      <c r="AG1916" s="393">
        <v>0</v>
      </c>
      <c r="AH1916" s="397" t="s">
        <v>633</v>
      </c>
      <c r="AL1916" s="525" t="s">
        <v>18095</v>
      </c>
      <c r="AM1916" s="513" t="s">
        <v>84</v>
      </c>
      <c r="AN1916" s="508">
        <v>100</v>
      </c>
      <c r="AO1916" s="514">
        <v>1570</v>
      </c>
      <c r="AP1916" s="498">
        <v>1041</v>
      </c>
      <c r="AQ1916" s="515">
        <v>529</v>
      </c>
      <c r="AR1916" s="512" t="s">
        <v>18096</v>
      </c>
      <c r="BA1916" s="338" t="s">
        <v>13351</v>
      </c>
    </row>
    <row r="1917" spans="2:53" ht="16.5" customHeight="1">
      <c r="B1917" s="398" t="s">
        <v>13347</v>
      </c>
      <c r="C1917" s="381" t="s">
        <v>13348</v>
      </c>
      <c r="D1917" s="383">
        <v>1570</v>
      </c>
      <c r="E1917" s="382" t="s">
        <v>12959</v>
      </c>
      <c r="F1917" s="369" t="s">
        <v>13349</v>
      </c>
      <c r="G1917" s="385" t="s">
        <v>12959</v>
      </c>
      <c r="H1917" s="386"/>
      <c r="I1917" s="384" t="s">
        <v>329</v>
      </c>
      <c r="J1917" s="367" t="s">
        <v>75</v>
      </c>
      <c r="K1917" s="366" t="s">
        <v>84</v>
      </c>
      <c r="L1917" s="387">
        <v>12</v>
      </c>
      <c r="M1917" s="388" t="s">
        <v>13350</v>
      </c>
      <c r="N1917" s="389">
        <v>1000</v>
      </c>
      <c r="O1917" s="390" t="s">
        <v>1350</v>
      </c>
      <c r="P1917" s="373" t="s">
        <v>1350</v>
      </c>
      <c r="Q1917" s="372" t="s">
        <v>3638</v>
      </c>
      <c r="R1917" s="374">
        <v>30</v>
      </c>
      <c r="S1917" s="375">
        <v>25</v>
      </c>
      <c r="T1917" s="392">
        <v>25</v>
      </c>
      <c r="U1917" s="391" t="s">
        <v>13349</v>
      </c>
      <c r="V1917" s="376">
        <v>110.67462792117644</v>
      </c>
      <c r="W1917" s="378">
        <v>111.9071651290588</v>
      </c>
      <c r="X1917" s="377">
        <v>56.274103474882381</v>
      </c>
      <c r="Y1917" s="387" t="s">
        <v>633</v>
      </c>
      <c r="Z1917" s="395" t="s">
        <v>7853</v>
      </c>
      <c r="AA1917" s="380">
        <v>192</v>
      </c>
      <c r="AB1917" s="379" t="s">
        <v>3630</v>
      </c>
      <c r="AC1917" s="380">
        <v>0</v>
      </c>
      <c r="AD1917" s="379" t="s">
        <v>3630</v>
      </c>
      <c r="AE1917" s="394">
        <v>0</v>
      </c>
      <c r="AF1917" s="396">
        <v>0</v>
      </c>
      <c r="AG1917" s="393">
        <v>0</v>
      </c>
      <c r="AH1917" s="397" t="s">
        <v>633</v>
      </c>
      <c r="AL1917" s="525" t="s">
        <v>18097</v>
      </c>
      <c r="AM1917" s="513" t="s">
        <v>84</v>
      </c>
      <c r="AN1917" s="508">
        <v>100</v>
      </c>
      <c r="AO1917" s="514">
        <v>1570</v>
      </c>
      <c r="AP1917" s="498">
        <v>1038</v>
      </c>
      <c r="AQ1917" s="515">
        <v>532</v>
      </c>
      <c r="AR1917" s="512" t="s">
        <v>18098</v>
      </c>
      <c r="BA1917" s="338" t="s">
        <v>13358</v>
      </c>
    </row>
    <row r="1918" spans="2:53" ht="16.5" customHeight="1">
      <c r="B1918" s="398" t="s">
        <v>13352</v>
      </c>
      <c r="C1918" s="381" t="s">
        <v>13353</v>
      </c>
      <c r="D1918" s="383">
        <v>1570</v>
      </c>
      <c r="E1918" s="382" t="s">
        <v>13354</v>
      </c>
      <c r="F1918" s="369" t="s">
        <v>13355</v>
      </c>
      <c r="G1918" s="385" t="s">
        <v>13356</v>
      </c>
      <c r="H1918" s="386"/>
      <c r="I1918" s="384" t="s">
        <v>326</v>
      </c>
      <c r="J1918" s="367" t="s">
        <v>837</v>
      </c>
      <c r="K1918" s="366" t="s">
        <v>84</v>
      </c>
      <c r="L1918" s="387">
        <v>11</v>
      </c>
      <c r="M1918" s="388" t="s">
        <v>13357</v>
      </c>
      <c r="N1918" s="389">
        <v>500</v>
      </c>
      <c r="O1918" s="390" t="s">
        <v>1348</v>
      </c>
      <c r="P1918" s="373" t="s">
        <v>1349</v>
      </c>
      <c r="Q1918" s="372" t="s">
        <v>3638</v>
      </c>
      <c r="R1918" s="374">
        <v>40</v>
      </c>
      <c r="S1918" s="375">
        <v>30</v>
      </c>
      <c r="T1918" s="392">
        <v>30</v>
      </c>
      <c r="U1918" s="391" t="s">
        <v>13355</v>
      </c>
      <c r="V1918" s="376">
        <v>110.33601321994875</v>
      </c>
      <c r="W1918" s="378">
        <v>111.60241189795389</v>
      </c>
      <c r="X1918" s="377">
        <v>56.070787441048665</v>
      </c>
      <c r="Y1918" s="387">
        <v>55.53</v>
      </c>
      <c r="Z1918" s="395" t="s">
        <v>7853</v>
      </c>
      <c r="AA1918" s="380">
        <v>24</v>
      </c>
      <c r="AB1918" s="379" t="s">
        <v>3630</v>
      </c>
      <c r="AC1918" s="380">
        <v>5</v>
      </c>
      <c r="AD1918" s="379" t="s">
        <v>3630</v>
      </c>
      <c r="AE1918" s="394">
        <v>0</v>
      </c>
      <c r="AF1918" s="396">
        <v>0</v>
      </c>
      <c r="AG1918" s="393">
        <v>0</v>
      </c>
      <c r="AH1918" s="397" t="s">
        <v>633</v>
      </c>
      <c r="AL1918" s="525" t="s">
        <v>18099</v>
      </c>
      <c r="AM1918" s="513" t="s">
        <v>83</v>
      </c>
      <c r="AN1918" s="508">
        <v>100</v>
      </c>
      <c r="AO1918" s="514">
        <v>1570</v>
      </c>
      <c r="AP1918" s="498">
        <v>1570</v>
      </c>
      <c r="AQ1918" s="515">
        <v>0</v>
      </c>
      <c r="AR1918" s="512" t="s">
        <v>18100</v>
      </c>
      <c r="BA1918" s="338" t="s">
        <v>13364</v>
      </c>
    </row>
    <row r="1919" spans="2:53" ht="16.5" customHeight="1">
      <c r="B1919" s="398" t="s">
        <v>13359</v>
      </c>
      <c r="C1919" s="381" t="s">
        <v>13360</v>
      </c>
      <c r="D1919" s="383">
        <v>1570</v>
      </c>
      <c r="E1919" s="382" t="s">
        <v>633</v>
      </c>
      <c r="F1919" s="369" t="s">
        <v>13361</v>
      </c>
      <c r="G1919" s="385" t="s">
        <v>13362</v>
      </c>
      <c r="H1919" s="386"/>
      <c r="I1919" s="384" t="s">
        <v>326</v>
      </c>
      <c r="J1919" s="367" t="s">
        <v>891</v>
      </c>
      <c r="K1919" s="366" t="s">
        <v>83</v>
      </c>
      <c r="L1919" s="387">
        <v>13</v>
      </c>
      <c r="M1919" s="388" t="s">
        <v>13363</v>
      </c>
      <c r="N1919" s="389">
        <v>500</v>
      </c>
      <c r="O1919" s="390" t="s">
        <v>1348</v>
      </c>
      <c r="P1919" s="373" t="s">
        <v>1349</v>
      </c>
      <c r="Q1919" s="372" t="s">
        <v>3638</v>
      </c>
      <c r="R1919" s="374">
        <v>30</v>
      </c>
      <c r="S1919" s="375">
        <v>40</v>
      </c>
      <c r="T1919" s="392">
        <v>30</v>
      </c>
      <c r="U1919" s="391" t="s">
        <v>13361</v>
      </c>
      <c r="V1919" s="376">
        <v>110.88155360582068</v>
      </c>
      <c r="W1919" s="378">
        <v>112.11674780654828</v>
      </c>
      <c r="X1919" s="377">
        <v>56.035849293815524</v>
      </c>
      <c r="Y1919" s="387">
        <v>54.89</v>
      </c>
      <c r="Z1919" s="395" t="s">
        <v>7853</v>
      </c>
      <c r="AA1919" s="380">
        <v>24</v>
      </c>
      <c r="AB1919" s="379" t="s">
        <v>3630</v>
      </c>
      <c r="AC1919" s="380">
        <v>5</v>
      </c>
      <c r="AD1919" s="379" t="s">
        <v>3630</v>
      </c>
      <c r="AE1919" s="394">
        <v>0</v>
      </c>
      <c r="AF1919" s="396">
        <v>0</v>
      </c>
      <c r="AG1919" s="393">
        <v>0</v>
      </c>
      <c r="AH1919" s="397" t="s">
        <v>633</v>
      </c>
      <c r="AL1919" s="525" t="s">
        <v>18101</v>
      </c>
      <c r="AM1919" s="513" t="s">
        <v>83</v>
      </c>
      <c r="AN1919" s="508">
        <v>100</v>
      </c>
      <c r="AO1919" s="514">
        <v>1570</v>
      </c>
      <c r="AP1919" s="498">
        <v>1570</v>
      </c>
      <c r="AQ1919" s="515">
        <v>0</v>
      </c>
      <c r="AR1919" s="512" t="s">
        <v>18102</v>
      </c>
      <c r="BA1919" s="338" t="s">
        <v>13368</v>
      </c>
    </row>
    <row r="1920" spans="2:53" ht="16.5" customHeight="1">
      <c r="B1920" s="398" t="s">
        <v>13359</v>
      </c>
      <c r="C1920" s="381" t="s">
        <v>13360</v>
      </c>
      <c r="D1920" s="383">
        <v>1570</v>
      </c>
      <c r="E1920" s="382" t="s">
        <v>633</v>
      </c>
      <c r="F1920" s="369" t="s">
        <v>13365</v>
      </c>
      <c r="G1920" s="385" t="s">
        <v>13366</v>
      </c>
      <c r="H1920" s="386"/>
      <c r="I1920" s="384" t="s">
        <v>332</v>
      </c>
      <c r="J1920" s="367" t="s">
        <v>1081</v>
      </c>
      <c r="K1920" s="366" t="s">
        <v>83</v>
      </c>
      <c r="L1920" s="387">
        <v>7</v>
      </c>
      <c r="M1920" s="388" t="s">
        <v>13367</v>
      </c>
      <c r="N1920" s="389">
        <v>300</v>
      </c>
      <c r="O1920" s="390" t="s">
        <v>1348</v>
      </c>
      <c r="P1920" s="373" t="s">
        <v>1348</v>
      </c>
      <c r="Q1920" s="372" t="s">
        <v>3638</v>
      </c>
      <c r="R1920" s="374">
        <v>25</v>
      </c>
      <c r="S1920" s="375">
        <v>45</v>
      </c>
      <c r="T1920" s="392">
        <v>30</v>
      </c>
      <c r="U1920" s="391" t="s">
        <v>13365</v>
      </c>
      <c r="V1920" s="376">
        <v>110.87869379334637</v>
      </c>
      <c r="W1920" s="378">
        <v>112.11353051751466</v>
      </c>
      <c r="X1920" s="377">
        <v>56.033887844569485</v>
      </c>
      <c r="Y1920" s="387" t="s">
        <v>633</v>
      </c>
      <c r="Z1920" s="395" t="s">
        <v>4557</v>
      </c>
      <c r="AA1920" s="380">
        <v>-2</v>
      </c>
      <c r="AB1920" s="379" t="s">
        <v>3630</v>
      </c>
      <c r="AC1920" s="380">
        <v>0</v>
      </c>
      <c r="AD1920" s="379" t="s">
        <v>3630</v>
      </c>
      <c r="AE1920" s="394">
        <v>0</v>
      </c>
      <c r="AF1920" s="396">
        <v>5.0430000000000001</v>
      </c>
      <c r="AG1920" s="393">
        <v>0</v>
      </c>
      <c r="AH1920" s="397" t="s">
        <v>9172</v>
      </c>
      <c r="AL1920" s="525" t="s">
        <v>18103</v>
      </c>
      <c r="AM1920" s="513" t="s">
        <v>84</v>
      </c>
      <c r="AN1920" s="508">
        <v>100</v>
      </c>
      <c r="AO1920" s="514">
        <v>1570</v>
      </c>
      <c r="AP1920" s="498">
        <v>1037</v>
      </c>
      <c r="AQ1920" s="515">
        <v>533</v>
      </c>
      <c r="AR1920" s="512" t="s">
        <v>18104</v>
      </c>
      <c r="BA1920" s="338" t="s">
        <v>13374</v>
      </c>
    </row>
    <row r="1921" spans="2:53" ht="16.5" customHeight="1">
      <c r="B1921" s="398" t="s">
        <v>13369</v>
      </c>
      <c r="C1921" s="381" t="s">
        <v>13370</v>
      </c>
      <c r="D1921" s="383">
        <v>1570</v>
      </c>
      <c r="E1921" s="382" t="s">
        <v>12924</v>
      </c>
      <c r="F1921" s="369" t="s">
        <v>13371</v>
      </c>
      <c r="G1921" s="385" t="s">
        <v>13372</v>
      </c>
      <c r="H1921" s="386"/>
      <c r="I1921" s="384" t="s">
        <v>326</v>
      </c>
      <c r="J1921" s="367" t="s">
        <v>798</v>
      </c>
      <c r="K1921" s="366" t="s">
        <v>84</v>
      </c>
      <c r="L1921" s="387">
        <v>9</v>
      </c>
      <c r="M1921" s="388" t="s">
        <v>13373</v>
      </c>
      <c r="N1921" s="389">
        <v>500</v>
      </c>
      <c r="O1921" s="390" t="s">
        <v>1348</v>
      </c>
      <c r="P1921" s="373" t="s">
        <v>1349</v>
      </c>
      <c r="Q1921" s="372" t="s">
        <v>3638</v>
      </c>
      <c r="R1921" s="374">
        <v>40</v>
      </c>
      <c r="S1921" s="375">
        <v>30</v>
      </c>
      <c r="T1921" s="392">
        <v>30</v>
      </c>
      <c r="U1921" s="391" t="s">
        <v>13371</v>
      </c>
      <c r="V1921" s="376">
        <v>110.28773812618367</v>
      </c>
      <c r="W1921" s="378">
        <v>111.5589643135653</v>
      </c>
      <c r="X1921" s="377">
        <v>56.041648780125513</v>
      </c>
      <c r="Y1921" s="387">
        <v>55.5</v>
      </c>
      <c r="Z1921" s="395" t="s">
        <v>7853</v>
      </c>
      <c r="AA1921" s="380">
        <v>24</v>
      </c>
      <c r="AB1921" s="379" t="s">
        <v>3630</v>
      </c>
      <c r="AC1921" s="380">
        <v>5</v>
      </c>
      <c r="AD1921" s="379" t="s">
        <v>3630</v>
      </c>
      <c r="AE1921" s="394">
        <v>0</v>
      </c>
      <c r="AF1921" s="396">
        <v>0</v>
      </c>
      <c r="AG1921" s="393">
        <v>0</v>
      </c>
      <c r="AH1921" s="397" t="s">
        <v>633</v>
      </c>
      <c r="AL1921" s="525" t="s">
        <v>18105</v>
      </c>
      <c r="AM1921" s="513" t="s">
        <v>83</v>
      </c>
      <c r="AN1921" s="508">
        <v>100</v>
      </c>
      <c r="AO1921" s="514">
        <v>1570</v>
      </c>
      <c r="AP1921" s="498">
        <v>1570</v>
      </c>
      <c r="AQ1921" s="515">
        <v>0</v>
      </c>
      <c r="AR1921" s="512" t="s">
        <v>18106</v>
      </c>
      <c r="BA1921" s="338" t="s">
        <v>13380</v>
      </c>
    </row>
    <row r="1922" spans="2:53" ht="16.5" customHeight="1">
      <c r="B1922" s="398" t="s">
        <v>13375</v>
      </c>
      <c r="C1922" s="381" t="s">
        <v>13376</v>
      </c>
      <c r="D1922" s="383">
        <v>1570</v>
      </c>
      <c r="E1922" s="382" t="s">
        <v>633</v>
      </c>
      <c r="F1922" s="369" t="s">
        <v>13377</v>
      </c>
      <c r="G1922" s="385" t="s">
        <v>12998</v>
      </c>
      <c r="H1922" s="386"/>
      <c r="I1922" s="384" t="s">
        <v>330</v>
      </c>
      <c r="J1922" s="367" t="s">
        <v>1089</v>
      </c>
      <c r="K1922" s="366" t="s">
        <v>83</v>
      </c>
      <c r="L1922" s="387">
        <v>9</v>
      </c>
      <c r="M1922" s="388" t="s">
        <v>13379</v>
      </c>
      <c r="N1922" s="389">
        <v>200</v>
      </c>
      <c r="O1922" s="390" t="s">
        <v>1350</v>
      </c>
      <c r="P1922" s="373" t="s">
        <v>1350</v>
      </c>
      <c r="Q1922" s="372" t="s">
        <v>3638</v>
      </c>
      <c r="R1922" s="374">
        <v>20</v>
      </c>
      <c r="S1922" s="375">
        <v>30</v>
      </c>
      <c r="T1922" s="392">
        <v>30</v>
      </c>
      <c r="U1922" s="391" t="s">
        <v>13377</v>
      </c>
      <c r="V1922" s="376">
        <v>110.84093109713622</v>
      </c>
      <c r="W1922" s="378">
        <v>112.07104748427825</v>
      </c>
      <c r="X1922" s="377">
        <v>56.014010709292769</v>
      </c>
      <c r="Y1922" s="387" t="s">
        <v>633</v>
      </c>
      <c r="Z1922" s="395" t="s">
        <v>7853</v>
      </c>
      <c r="AA1922" s="380">
        <v>36</v>
      </c>
      <c r="AB1922" s="379" t="s">
        <v>3630</v>
      </c>
      <c r="AC1922" s="380">
        <v>0</v>
      </c>
      <c r="AD1922" s="379" t="s">
        <v>3630</v>
      </c>
      <c r="AE1922" s="394">
        <v>0</v>
      </c>
      <c r="AF1922" s="396">
        <v>10</v>
      </c>
      <c r="AG1922" s="393">
        <v>0</v>
      </c>
      <c r="AH1922" s="397" t="s">
        <v>11245</v>
      </c>
      <c r="AL1922" s="525" t="s">
        <v>18107</v>
      </c>
      <c r="AM1922" s="513" t="s">
        <v>84</v>
      </c>
      <c r="AN1922" s="508">
        <v>100</v>
      </c>
      <c r="AO1922" s="514">
        <v>1570</v>
      </c>
      <c r="AP1922" s="498">
        <v>1043</v>
      </c>
      <c r="AQ1922" s="515">
        <v>527</v>
      </c>
      <c r="AR1922" s="512" t="s">
        <v>18108</v>
      </c>
      <c r="BA1922" s="338" t="s">
        <v>13387</v>
      </c>
    </row>
    <row r="1923" spans="2:53" ht="16.5" customHeight="1">
      <c r="B1923" s="398" t="s">
        <v>13381</v>
      </c>
      <c r="C1923" s="381" t="s">
        <v>13382</v>
      </c>
      <c r="D1923" s="383">
        <v>1570</v>
      </c>
      <c r="E1923" s="382" t="s">
        <v>13383</v>
      </c>
      <c r="F1923" s="369" t="s">
        <v>13384</v>
      </c>
      <c r="G1923" s="385" t="s">
        <v>13385</v>
      </c>
      <c r="H1923" s="386"/>
      <c r="I1923" s="384" t="s">
        <v>357</v>
      </c>
      <c r="J1923" s="367" t="s">
        <v>758</v>
      </c>
      <c r="K1923" s="366" t="s">
        <v>84</v>
      </c>
      <c r="L1923" s="387">
        <v>24</v>
      </c>
      <c r="M1923" s="388" t="s">
        <v>13386</v>
      </c>
      <c r="N1923" s="389">
        <v>700</v>
      </c>
      <c r="O1923" s="390" t="s">
        <v>1350</v>
      </c>
      <c r="P1923" s="373" t="s">
        <v>1351</v>
      </c>
      <c r="Q1923" s="372" t="s">
        <v>3638</v>
      </c>
      <c r="R1923" s="374">
        <v>30</v>
      </c>
      <c r="S1923" s="375">
        <v>30</v>
      </c>
      <c r="T1923" s="392">
        <v>20</v>
      </c>
      <c r="U1923" s="391" t="s">
        <v>13384</v>
      </c>
      <c r="V1923" s="376">
        <v>110.83101856525998</v>
      </c>
      <c r="W1923" s="378">
        <v>112.05989588591748</v>
      </c>
      <c r="X1923" s="377">
        <v>56.369542774411272</v>
      </c>
      <c r="Y1923" s="387">
        <v>56.949999999999996</v>
      </c>
      <c r="Z1923" s="395" t="s">
        <v>3639</v>
      </c>
      <c r="AA1923" s="380">
        <v>140</v>
      </c>
      <c r="AB1923" s="379" t="s">
        <v>3630</v>
      </c>
      <c r="AC1923" s="380">
        <v>10</v>
      </c>
      <c r="AD1923" s="379" t="s">
        <v>3630</v>
      </c>
      <c r="AE1923" s="394">
        <v>0</v>
      </c>
      <c r="AF1923" s="396">
        <v>0</v>
      </c>
      <c r="AG1923" s="393">
        <v>0</v>
      </c>
      <c r="AH1923" s="397" t="s">
        <v>633</v>
      </c>
      <c r="AL1923" s="525" t="s">
        <v>18109</v>
      </c>
      <c r="AM1923" s="513" t="s">
        <v>84</v>
      </c>
      <c r="AN1923" s="508">
        <v>100</v>
      </c>
      <c r="AO1923" s="514">
        <v>1570</v>
      </c>
      <c r="AP1923" s="498">
        <v>1037</v>
      </c>
      <c r="AQ1923" s="515">
        <v>533</v>
      </c>
      <c r="AR1923" s="512" t="s">
        <v>18110</v>
      </c>
      <c r="BA1923" s="338" t="s">
        <v>13394</v>
      </c>
    </row>
    <row r="1924" spans="2:53" ht="16.5" customHeight="1">
      <c r="B1924" s="398" t="s">
        <v>13388</v>
      </c>
      <c r="C1924" s="381" t="s">
        <v>13389</v>
      </c>
      <c r="D1924" s="383">
        <v>1570</v>
      </c>
      <c r="E1924" s="382" t="s">
        <v>13390</v>
      </c>
      <c r="F1924" s="369" t="s">
        <v>13391</v>
      </c>
      <c r="G1924" s="385" t="s">
        <v>13392</v>
      </c>
      <c r="H1924" s="386"/>
      <c r="I1924" s="384" t="s">
        <v>326</v>
      </c>
      <c r="J1924" s="367" t="s">
        <v>663</v>
      </c>
      <c r="K1924" s="366" t="s">
        <v>84</v>
      </c>
      <c r="L1924" s="387">
        <v>7</v>
      </c>
      <c r="M1924" s="388" t="s">
        <v>13393</v>
      </c>
      <c r="N1924" s="389">
        <v>500</v>
      </c>
      <c r="O1924" s="390" t="s">
        <v>1348</v>
      </c>
      <c r="P1924" s="373" t="s">
        <v>1349</v>
      </c>
      <c r="Q1924" s="372" t="s">
        <v>3638</v>
      </c>
      <c r="R1924" s="374">
        <v>40</v>
      </c>
      <c r="S1924" s="375">
        <v>30</v>
      </c>
      <c r="T1924" s="392">
        <v>30</v>
      </c>
      <c r="U1924" s="391" t="s">
        <v>13391</v>
      </c>
      <c r="V1924" s="376">
        <v>110.26174384492553</v>
      </c>
      <c r="W1924" s="378">
        <v>111.53556946043298</v>
      </c>
      <c r="X1924" s="377">
        <v>56.021343347320723</v>
      </c>
      <c r="Y1924" s="387">
        <v>55.48</v>
      </c>
      <c r="Z1924" s="395" t="s">
        <v>7853</v>
      </c>
      <c r="AA1924" s="380">
        <v>24</v>
      </c>
      <c r="AB1924" s="379" t="s">
        <v>3630</v>
      </c>
      <c r="AC1924" s="380">
        <v>5</v>
      </c>
      <c r="AD1924" s="379" t="s">
        <v>3630</v>
      </c>
      <c r="AE1924" s="394">
        <v>0</v>
      </c>
      <c r="AF1924" s="396">
        <v>0</v>
      </c>
      <c r="AG1924" s="393">
        <v>0</v>
      </c>
      <c r="AH1924" s="397" t="s">
        <v>633</v>
      </c>
      <c r="AL1924" s="525" t="s">
        <v>18111</v>
      </c>
      <c r="AM1924" s="513" t="s">
        <v>84</v>
      </c>
      <c r="AN1924" s="508">
        <v>100</v>
      </c>
      <c r="AO1924" s="514">
        <v>1570</v>
      </c>
      <c r="AP1924" s="498">
        <v>1037</v>
      </c>
      <c r="AQ1924" s="515">
        <v>533</v>
      </c>
      <c r="AR1924" s="512" t="s">
        <v>18110</v>
      </c>
      <c r="BA1924" s="338" t="s">
        <v>13395</v>
      </c>
    </row>
    <row r="1925" spans="2:53" ht="16.5" customHeight="1">
      <c r="B1925" s="398" t="s">
        <v>13388</v>
      </c>
      <c r="C1925" s="381" t="s">
        <v>13389</v>
      </c>
      <c r="D1925" s="383">
        <v>1570</v>
      </c>
      <c r="E1925" s="382" t="s">
        <v>13390</v>
      </c>
      <c r="F1925" s="369" t="s">
        <v>13391</v>
      </c>
      <c r="G1925" s="385" t="s">
        <v>13392</v>
      </c>
      <c r="H1925" s="386"/>
      <c r="I1925" s="384" t="s">
        <v>326</v>
      </c>
      <c r="J1925" s="367" t="s">
        <v>979</v>
      </c>
      <c r="K1925" s="366" t="s">
        <v>84</v>
      </c>
      <c r="L1925" s="387">
        <v>4</v>
      </c>
      <c r="M1925" s="388" t="s">
        <v>13393</v>
      </c>
      <c r="N1925" s="389">
        <v>500</v>
      </c>
      <c r="O1925" s="390" t="s">
        <v>1348</v>
      </c>
      <c r="P1925" s="373" t="s">
        <v>1349</v>
      </c>
      <c r="Q1925" s="372" t="s">
        <v>3638</v>
      </c>
      <c r="R1925" s="374">
        <v>40</v>
      </c>
      <c r="S1925" s="375">
        <v>30</v>
      </c>
      <c r="T1925" s="392">
        <v>30</v>
      </c>
      <c r="U1925" s="391" t="s">
        <v>13391</v>
      </c>
      <c r="V1925" s="376">
        <v>110.26174384492553</v>
      </c>
      <c r="W1925" s="378">
        <v>111.53556946043298</v>
      </c>
      <c r="X1925" s="377">
        <v>56.021343347320723</v>
      </c>
      <c r="Y1925" s="387">
        <v>55.48</v>
      </c>
      <c r="Z1925" s="395" t="s">
        <v>7853</v>
      </c>
      <c r="AA1925" s="380">
        <v>24</v>
      </c>
      <c r="AB1925" s="379" t="s">
        <v>3630</v>
      </c>
      <c r="AC1925" s="380">
        <v>5</v>
      </c>
      <c r="AD1925" s="379" t="s">
        <v>3630</v>
      </c>
      <c r="AE1925" s="394">
        <v>0</v>
      </c>
      <c r="AF1925" s="396">
        <v>0</v>
      </c>
      <c r="AG1925" s="393">
        <v>0</v>
      </c>
      <c r="AH1925" s="397" t="s">
        <v>633</v>
      </c>
      <c r="AL1925" s="525" t="s">
        <v>18112</v>
      </c>
      <c r="AM1925" s="513" t="s">
        <v>84</v>
      </c>
      <c r="AN1925" s="508">
        <v>100</v>
      </c>
      <c r="AO1925" s="514">
        <v>1570</v>
      </c>
      <c r="AP1925" s="498">
        <v>1042</v>
      </c>
      <c r="AQ1925" s="515">
        <v>528</v>
      </c>
      <c r="AR1925" s="512" t="s">
        <v>18113</v>
      </c>
      <c r="BA1925" s="338" t="s">
        <v>13401</v>
      </c>
    </row>
    <row r="1926" spans="2:53" ht="16.5" customHeight="1">
      <c r="B1926" s="398" t="s">
        <v>13396</v>
      </c>
      <c r="C1926" s="381" t="s">
        <v>13397</v>
      </c>
      <c r="D1926" s="383">
        <v>1570</v>
      </c>
      <c r="E1926" s="382" t="s">
        <v>13398</v>
      </c>
      <c r="F1926" s="369" t="s">
        <v>13399</v>
      </c>
      <c r="G1926" s="385" t="s">
        <v>12894</v>
      </c>
      <c r="H1926" s="386"/>
      <c r="I1926" s="384" t="s">
        <v>862</v>
      </c>
      <c r="J1926" s="367" t="s">
        <v>1485</v>
      </c>
      <c r="K1926" s="366" t="s">
        <v>84</v>
      </c>
      <c r="L1926" s="387">
        <v>10</v>
      </c>
      <c r="M1926" s="388" t="s">
        <v>13400</v>
      </c>
      <c r="N1926" s="389">
        <v>1000</v>
      </c>
      <c r="O1926" s="390" t="s">
        <v>1348</v>
      </c>
      <c r="P1926" s="373" t="s">
        <v>1349</v>
      </c>
      <c r="Q1926" s="372" t="s">
        <v>3638</v>
      </c>
      <c r="R1926" s="374">
        <v>30</v>
      </c>
      <c r="S1926" s="375">
        <v>25</v>
      </c>
      <c r="T1926" s="392">
        <v>25</v>
      </c>
      <c r="U1926" s="391" t="s">
        <v>13399</v>
      </c>
      <c r="V1926" s="376">
        <v>110.81165423916046</v>
      </c>
      <c r="W1926" s="378">
        <v>112.03811101905552</v>
      </c>
      <c r="X1926" s="377">
        <v>56.355117370892003</v>
      </c>
      <c r="Y1926" s="387">
        <v>55.9</v>
      </c>
      <c r="Z1926" s="395" t="s">
        <v>4557</v>
      </c>
      <c r="AA1926" s="380">
        <v>198</v>
      </c>
      <c r="AB1926" s="379" t="s">
        <v>3630</v>
      </c>
      <c r="AC1926" s="380">
        <v>10</v>
      </c>
      <c r="AD1926" s="379" t="s">
        <v>3630</v>
      </c>
      <c r="AE1926" s="394">
        <v>0</v>
      </c>
      <c r="AF1926" s="396">
        <v>0</v>
      </c>
      <c r="AG1926" s="393">
        <v>0</v>
      </c>
      <c r="AH1926" s="397" t="s">
        <v>633</v>
      </c>
      <c r="AL1926" s="525" t="s">
        <v>18114</v>
      </c>
      <c r="AM1926" s="513" t="s">
        <v>83</v>
      </c>
      <c r="AN1926" s="508">
        <v>100</v>
      </c>
      <c r="AO1926" s="514">
        <v>1570</v>
      </c>
      <c r="AP1926" s="498">
        <v>1570</v>
      </c>
      <c r="AQ1926" s="515">
        <v>0</v>
      </c>
      <c r="AR1926" s="512" t="s">
        <v>18115</v>
      </c>
      <c r="BA1926" s="338" t="s">
        <v>13407</v>
      </c>
    </row>
    <row r="1927" spans="2:53" ht="16.5" customHeight="1">
      <c r="B1927" s="398" t="s">
        <v>13402</v>
      </c>
      <c r="C1927" s="381" t="s">
        <v>13403</v>
      </c>
      <c r="D1927" s="383">
        <v>1570</v>
      </c>
      <c r="E1927" s="382" t="s">
        <v>633</v>
      </c>
      <c r="F1927" s="369" t="s">
        <v>13404</v>
      </c>
      <c r="G1927" s="385" t="s">
        <v>13405</v>
      </c>
      <c r="H1927" s="386"/>
      <c r="I1927" s="384" t="s">
        <v>1265</v>
      </c>
      <c r="J1927" s="367" t="s">
        <v>1268</v>
      </c>
      <c r="K1927" s="366" t="s">
        <v>83</v>
      </c>
      <c r="L1927" s="387">
        <v>66</v>
      </c>
      <c r="M1927" s="388" t="s">
        <v>13406</v>
      </c>
      <c r="N1927" s="389">
        <v>1000</v>
      </c>
      <c r="O1927" s="390" t="s">
        <v>1350</v>
      </c>
      <c r="P1927" s="373" t="s">
        <v>1351</v>
      </c>
      <c r="Q1927" s="372" t="s">
        <v>3638</v>
      </c>
      <c r="R1927" s="374">
        <v>20</v>
      </c>
      <c r="S1927" s="375">
        <v>35</v>
      </c>
      <c r="T1927" s="392">
        <v>25</v>
      </c>
      <c r="U1927" s="391" t="s">
        <v>13404</v>
      </c>
      <c r="V1927" s="376">
        <v>110.79866297444792</v>
      </c>
      <c r="W1927" s="378">
        <v>112.02349584625392</v>
      </c>
      <c r="X1927" s="377">
        <v>55.988920589649084</v>
      </c>
      <c r="Y1927" s="387">
        <v>54.839999999999996</v>
      </c>
      <c r="Z1927" s="395" t="s">
        <v>7853</v>
      </c>
      <c r="AA1927" s="380">
        <v>180</v>
      </c>
      <c r="AB1927" s="379" t="s">
        <v>3630</v>
      </c>
      <c r="AC1927" s="380">
        <v>0</v>
      </c>
      <c r="AD1927" s="379" t="s">
        <v>3630</v>
      </c>
      <c r="AE1927" s="394">
        <v>0</v>
      </c>
      <c r="AF1927" s="396">
        <v>0</v>
      </c>
      <c r="AG1927" s="393">
        <v>0</v>
      </c>
      <c r="AH1927" s="397" t="s">
        <v>633</v>
      </c>
      <c r="AL1927" s="525" t="s">
        <v>18116</v>
      </c>
      <c r="AM1927" s="513" t="s">
        <v>84</v>
      </c>
      <c r="AN1927" s="508">
        <v>100</v>
      </c>
      <c r="AO1927" s="514">
        <v>1570</v>
      </c>
      <c r="AP1927" s="498">
        <v>1042</v>
      </c>
      <c r="AQ1927" s="515">
        <v>528</v>
      </c>
      <c r="AR1927" s="512" t="s">
        <v>18117</v>
      </c>
      <c r="BA1927" s="338" t="s">
        <v>13413</v>
      </c>
    </row>
    <row r="1928" spans="2:53" ht="16.5" customHeight="1">
      <c r="B1928" s="398" t="s">
        <v>13408</v>
      </c>
      <c r="C1928" s="381" t="s">
        <v>13409</v>
      </c>
      <c r="D1928" s="383">
        <v>1570</v>
      </c>
      <c r="E1928" s="382" t="s">
        <v>13410</v>
      </c>
      <c r="F1928" s="369" t="s">
        <v>13411</v>
      </c>
      <c r="G1928" s="385" t="s">
        <v>13313</v>
      </c>
      <c r="H1928" s="386"/>
      <c r="I1928" s="384" t="s">
        <v>310</v>
      </c>
      <c r="J1928" s="367" t="s">
        <v>396</v>
      </c>
      <c r="K1928" s="366" t="s">
        <v>84</v>
      </c>
      <c r="L1928" s="387">
        <v>5</v>
      </c>
      <c r="M1928" s="388" t="s">
        <v>13412</v>
      </c>
      <c r="N1928" s="389">
        <v>500</v>
      </c>
      <c r="O1928" s="390" t="s">
        <v>1182</v>
      </c>
      <c r="P1928" s="373" t="s">
        <v>1182</v>
      </c>
      <c r="Q1928" s="372" t="s">
        <v>3638</v>
      </c>
      <c r="R1928" s="374">
        <v>30</v>
      </c>
      <c r="S1928" s="375">
        <v>20</v>
      </c>
      <c r="T1928" s="392">
        <v>20</v>
      </c>
      <c r="U1928" s="391" t="s">
        <v>13411</v>
      </c>
      <c r="V1928" s="376">
        <v>110.77701674277016</v>
      </c>
      <c r="W1928" s="378">
        <v>111.99931506849315</v>
      </c>
      <c r="X1928" s="377">
        <v>56.336834094368335</v>
      </c>
      <c r="Y1928" s="387" t="s">
        <v>633</v>
      </c>
      <c r="Z1928" s="395" t="s">
        <v>7853</v>
      </c>
      <c r="AA1928" s="380">
        <v>141</v>
      </c>
      <c r="AB1928" s="379" t="s">
        <v>3630</v>
      </c>
      <c r="AC1928" s="380">
        <v>1.5</v>
      </c>
      <c r="AD1928" s="379" t="s">
        <v>3630</v>
      </c>
      <c r="AE1928" s="394">
        <v>0</v>
      </c>
      <c r="AF1928" s="396">
        <v>10.154999999999999</v>
      </c>
      <c r="AG1928" s="393">
        <v>0</v>
      </c>
      <c r="AH1928" s="397" t="s">
        <v>12089</v>
      </c>
      <c r="AL1928" s="525" t="s">
        <v>18118</v>
      </c>
      <c r="AM1928" s="513" t="s">
        <v>84</v>
      </c>
      <c r="AN1928" s="508">
        <v>100</v>
      </c>
      <c r="AO1928" s="514">
        <v>1570</v>
      </c>
      <c r="AP1928" s="498">
        <v>1042</v>
      </c>
      <c r="AQ1928" s="515">
        <v>528</v>
      </c>
      <c r="AR1928" s="512" t="s">
        <v>18119</v>
      </c>
      <c r="BA1928" s="338" t="s">
        <v>13419</v>
      </c>
    </row>
    <row r="1929" spans="2:53" ht="16.5" customHeight="1">
      <c r="B1929" s="398" t="s">
        <v>13414</v>
      </c>
      <c r="C1929" s="381" t="s">
        <v>13415</v>
      </c>
      <c r="D1929" s="383">
        <v>1570</v>
      </c>
      <c r="E1929" s="382" t="s">
        <v>13416</v>
      </c>
      <c r="F1929" s="369" t="s">
        <v>13417</v>
      </c>
      <c r="G1929" s="385" t="s">
        <v>13325</v>
      </c>
      <c r="H1929" s="386"/>
      <c r="I1929" s="384" t="s">
        <v>310</v>
      </c>
      <c r="J1929" s="367" t="s">
        <v>374</v>
      </c>
      <c r="K1929" s="366" t="s">
        <v>84</v>
      </c>
      <c r="L1929" s="387">
        <v>11</v>
      </c>
      <c r="M1929" s="388" t="s">
        <v>13418</v>
      </c>
      <c r="N1929" s="389">
        <v>500</v>
      </c>
      <c r="O1929" s="390" t="s">
        <v>1182</v>
      </c>
      <c r="P1929" s="373" t="s">
        <v>1182</v>
      </c>
      <c r="Q1929" s="372" t="s">
        <v>3638</v>
      </c>
      <c r="R1929" s="374">
        <v>30</v>
      </c>
      <c r="S1929" s="375">
        <v>20</v>
      </c>
      <c r="T1929" s="392">
        <v>20</v>
      </c>
      <c r="U1929" s="391" t="s">
        <v>13417</v>
      </c>
      <c r="V1929" s="376">
        <v>110.74657534246575</v>
      </c>
      <c r="W1929" s="378">
        <v>111.97191780821917</v>
      </c>
      <c r="X1929" s="377">
        <v>56.315753424657551</v>
      </c>
      <c r="Y1929" s="387" t="s">
        <v>633</v>
      </c>
      <c r="Z1929" s="395" t="s">
        <v>7853</v>
      </c>
      <c r="AA1929" s="380">
        <v>141</v>
      </c>
      <c r="AB1929" s="379" t="s">
        <v>3630</v>
      </c>
      <c r="AC1929" s="380">
        <v>1.5</v>
      </c>
      <c r="AD1929" s="379" t="s">
        <v>3630</v>
      </c>
      <c r="AE1929" s="394">
        <v>0</v>
      </c>
      <c r="AF1929" s="396">
        <v>10.146000000000001</v>
      </c>
      <c r="AG1929" s="393">
        <v>0</v>
      </c>
      <c r="AH1929" s="397" t="s">
        <v>12089</v>
      </c>
      <c r="AL1929" s="525" t="s">
        <v>18120</v>
      </c>
      <c r="AM1929" s="513" t="s">
        <v>83</v>
      </c>
      <c r="AN1929" s="508">
        <v>100</v>
      </c>
      <c r="AO1929" s="514">
        <v>1570</v>
      </c>
      <c r="AP1929" s="498">
        <v>1570</v>
      </c>
      <c r="AQ1929" s="515">
        <v>0</v>
      </c>
      <c r="AR1929" s="512" t="s">
        <v>18121</v>
      </c>
      <c r="BA1929" s="338" t="s">
        <v>13425</v>
      </c>
    </row>
    <row r="1930" spans="2:53" ht="16.5" customHeight="1">
      <c r="B1930" s="398" t="s">
        <v>13420</v>
      </c>
      <c r="C1930" s="381" t="s">
        <v>13421</v>
      </c>
      <c r="D1930" s="383">
        <v>1570</v>
      </c>
      <c r="E1930" s="382" t="s">
        <v>633</v>
      </c>
      <c r="F1930" s="369" t="s">
        <v>13422</v>
      </c>
      <c r="G1930" s="385" t="s">
        <v>13423</v>
      </c>
      <c r="H1930" s="386"/>
      <c r="I1930" s="384" t="s">
        <v>310</v>
      </c>
      <c r="J1930" s="367" t="s">
        <v>913</v>
      </c>
      <c r="K1930" s="366" t="s">
        <v>83</v>
      </c>
      <c r="L1930" s="387">
        <v>6</v>
      </c>
      <c r="M1930" s="388" t="s">
        <v>13424</v>
      </c>
      <c r="N1930" s="389">
        <v>500</v>
      </c>
      <c r="O1930" s="390" t="s">
        <v>1182</v>
      </c>
      <c r="P1930" s="373" t="s">
        <v>1182</v>
      </c>
      <c r="Q1930" s="372" t="s">
        <v>3638</v>
      </c>
      <c r="R1930" s="374">
        <v>20</v>
      </c>
      <c r="S1930" s="375">
        <v>30</v>
      </c>
      <c r="T1930" s="392">
        <v>30</v>
      </c>
      <c r="U1930" s="391" t="s">
        <v>13422</v>
      </c>
      <c r="V1930" s="376">
        <v>110.69896640826875</v>
      </c>
      <c r="W1930" s="378">
        <v>111.92906976744186</v>
      </c>
      <c r="X1930" s="377">
        <v>55.935981912144698</v>
      </c>
      <c r="Y1930" s="387" t="s">
        <v>633</v>
      </c>
      <c r="Z1930" s="395" t="s">
        <v>7853</v>
      </c>
      <c r="AA1930" s="380">
        <v>94</v>
      </c>
      <c r="AB1930" s="379" t="s">
        <v>3630</v>
      </c>
      <c r="AC1930" s="380">
        <v>1.5</v>
      </c>
      <c r="AD1930" s="379" t="s">
        <v>3630</v>
      </c>
      <c r="AE1930" s="394">
        <v>0</v>
      </c>
      <c r="AF1930" s="396">
        <v>20.268000000000001</v>
      </c>
      <c r="AG1930" s="393">
        <v>0</v>
      </c>
      <c r="AH1930" s="397" t="s">
        <v>10937</v>
      </c>
      <c r="AL1930" s="525" t="s">
        <v>18122</v>
      </c>
      <c r="AM1930" s="513" t="s">
        <v>83</v>
      </c>
      <c r="AN1930" s="508">
        <v>100</v>
      </c>
      <c r="AO1930" s="514">
        <v>1570</v>
      </c>
      <c r="AP1930" s="498">
        <v>1570</v>
      </c>
      <c r="AQ1930" s="515">
        <v>0</v>
      </c>
      <c r="AR1930" s="512" t="s">
        <v>18123</v>
      </c>
      <c r="BA1930" s="338" t="s">
        <v>13430</v>
      </c>
    </row>
    <row r="1931" spans="2:53" ht="16.5" customHeight="1">
      <c r="B1931" s="398" t="s">
        <v>13426</v>
      </c>
      <c r="C1931" s="381" t="s">
        <v>13427</v>
      </c>
      <c r="D1931" s="383">
        <v>1570</v>
      </c>
      <c r="E1931" s="382" t="s">
        <v>633</v>
      </c>
      <c r="F1931" s="369" t="s">
        <v>13428</v>
      </c>
      <c r="G1931" s="385" t="s">
        <v>13061</v>
      </c>
      <c r="H1931" s="386"/>
      <c r="I1931" s="384" t="s">
        <v>330</v>
      </c>
      <c r="J1931" s="367" t="s">
        <v>347</v>
      </c>
      <c r="K1931" s="366" t="s">
        <v>83</v>
      </c>
      <c r="L1931" s="387">
        <v>6</v>
      </c>
      <c r="M1931" s="388" t="s">
        <v>13429</v>
      </c>
      <c r="N1931" s="389">
        <v>200</v>
      </c>
      <c r="O1931" s="390" t="s">
        <v>1350</v>
      </c>
      <c r="P1931" s="373" t="s">
        <v>1350</v>
      </c>
      <c r="Q1931" s="372" t="s">
        <v>3638</v>
      </c>
      <c r="R1931" s="374">
        <v>20</v>
      </c>
      <c r="S1931" s="375">
        <v>30</v>
      </c>
      <c r="T1931" s="392">
        <v>30</v>
      </c>
      <c r="U1931" s="391" t="s">
        <v>13428</v>
      </c>
      <c r="V1931" s="376">
        <v>110.68508638522769</v>
      </c>
      <c r="W1931" s="378">
        <v>111.91657774670493</v>
      </c>
      <c r="X1931" s="377">
        <v>55.924167934033683</v>
      </c>
      <c r="Y1931" s="387" t="s">
        <v>633</v>
      </c>
      <c r="Z1931" s="395" t="s">
        <v>7853</v>
      </c>
      <c r="AA1931" s="380">
        <v>36</v>
      </c>
      <c r="AB1931" s="379" t="s">
        <v>3630</v>
      </c>
      <c r="AC1931" s="380">
        <v>0</v>
      </c>
      <c r="AD1931" s="379" t="s">
        <v>3630</v>
      </c>
      <c r="AE1931" s="394">
        <v>0</v>
      </c>
      <c r="AF1931" s="396">
        <v>10</v>
      </c>
      <c r="AG1931" s="393">
        <v>0</v>
      </c>
      <c r="AH1931" s="397" t="s">
        <v>11245</v>
      </c>
      <c r="AL1931" s="525" t="s">
        <v>18124</v>
      </c>
      <c r="AM1931" s="513" t="s">
        <v>83</v>
      </c>
      <c r="AN1931" s="508">
        <v>100</v>
      </c>
      <c r="AO1931" s="514">
        <v>1570</v>
      </c>
      <c r="AP1931" s="498">
        <v>1570</v>
      </c>
      <c r="AQ1931" s="515">
        <v>0</v>
      </c>
      <c r="AR1931" s="512" t="s">
        <v>18125</v>
      </c>
      <c r="BA1931" s="338" t="s">
        <v>13434</v>
      </c>
    </row>
    <row r="1932" spans="2:53" ht="16.5" customHeight="1">
      <c r="B1932" s="398" t="s">
        <v>13431</v>
      </c>
      <c r="C1932" s="381" t="s">
        <v>13432</v>
      </c>
      <c r="D1932" s="383">
        <v>1570</v>
      </c>
      <c r="E1932" s="382" t="s">
        <v>633</v>
      </c>
      <c r="F1932" s="369" t="s">
        <v>13264</v>
      </c>
      <c r="G1932" s="385" t="s">
        <v>13074</v>
      </c>
      <c r="H1932" s="386"/>
      <c r="I1932" s="384" t="s">
        <v>310</v>
      </c>
      <c r="J1932" s="367" t="s">
        <v>922</v>
      </c>
      <c r="K1932" s="366" t="s">
        <v>83</v>
      </c>
      <c r="L1932" s="387">
        <v>11</v>
      </c>
      <c r="M1932" s="388" t="s">
        <v>13433</v>
      </c>
      <c r="N1932" s="389">
        <v>500</v>
      </c>
      <c r="O1932" s="390" t="s">
        <v>1182</v>
      </c>
      <c r="P1932" s="373" t="s">
        <v>1182</v>
      </c>
      <c r="Q1932" s="372" t="s">
        <v>3638</v>
      </c>
      <c r="R1932" s="374">
        <v>20</v>
      </c>
      <c r="S1932" s="375">
        <v>30</v>
      </c>
      <c r="T1932" s="392">
        <v>30</v>
      </c>
      <c r="U1932" s="391" t="s">
        <v>13264</v>
      </c>
      <c r="V1932" s="376">
        <v>110.66666666666667</v>
      </c>
      <c r="W1932" s="378">
        <v>111.9</v>
      </c>
      <c r="X1932" s="377">
        <v>55.916666666666643</v>
      </c>
      <c r="Y1932" s="387" t="s">
        <v>633</v>
      </c>
      <c r="Z1932" s="395" t="s">
        <v>7853</v>
      </c>
      <c r="AA1932" s="380">
        <v>94</v>
      </c>
      <c r="AB1932" s="379" t="s">
        <v>3630</v>
      </c>
      <c r="AC1932" s="380">
        <v>1.5</v>
      </c>
      <c r="AD1932" s="379" t="s">
        <v>3630</v>
      </c>
      <c r="AE1932" s="394">
        <v>0</v>
      </c>
      <c r="AF1932" s="396">
        <v>20.25</v>
      </c>
      <c r="AG1932" s="393">
        <v>0</v>
      </c>
      <c r="AH1932" s="397" t="s">
        <v>10937</v>
      </c>
      <c r="AL1932" s="525" t="s">
        <v>18126</v>
      </c>
      <c r="AM1932" s="513" t="s">
        <v>84</v>
      </c>
      <c r="AN1932" s="508">
        <v>100</v>
      </c>
      <c r="AO1932" s="514">
        <v>1570</v>
      </c>
      <c r="AP1932" s="498">
        <v>1041</v>
      </c>
      <c r="AQ1932" s="515">
        <v>529</v>
      </c>
      <c r="AR1932" s="512" t="s">
        <v>18127</v>
      </c>
      <c r="BA1932" s="338" t="s">
        <v>13441</v>
      </c>
    </row>
    <row r="1933" spans="2:53" ht="16.5" customHeight="1">
      <c r="B1933" s="398" t="s">
        <v>13435</v>
      </c>
      <c r="C1933" s="381" t="s">
        <v>13436</v>
      </c>
      <c r="D1933" s="383">
        <v>1570</v>
      </c>
      <c r="E1933" s="382" t="s">
        <v>13437</v>
      </c>
      <c r="F1933" s="369" t="s">
        <v>13438</v>
      </c>
      <c r="G1933" s="385" t="s">
        <v>13439</v>
      </c>
      <c r="H1933" s="386"/>
      <c r="I1933" s="384" t="s">
        <v>310</v>
      </c>
      <c r="J1933" s="367" t="s">
        <v>130</v>
      </c>
      <c r="K1933" s="366" t="s">
        <v>84</v>
      </c>
      <c r="L1933" s="387">
        <v>4</v>
      </c>
      <c r="M1933" s="388" t="s">
        <v>13440</v>
      </c>
      <c r="N1933" s="389">
        <v>500</v>
      </c>
      <c r="O1933" s="390" t="s">
        <v>1182</v>
      </c>
      <c r="P1933" s="373" t="s">
        <v>1182</v>
      </c>
      <c r="Q1933" s="372" t="s">
        <v>3638</v>
      </c>
      <c r="R1933" s="374">
        <v>30</v>
      </c>
      <c r="S1933" s="375">
        <v>20</v>
      </c>
      <c r="T1933" s="392">
        <v>20</v>
      </c>
      <c r="U1933" s="391" t="s">
        <v>13438</v>
      </c>
      <c r="V1933" s="376">
        <v>110.6400304414003</v>
      </c>
      <c r="W1933" s="378">
        <v>111.87602739726027</v>
      </c>
      <c r="X1933" s="377">
        <v>56.251971080669698</v>
      </c>
      <c r="Y1933" s="387" t="s">
        <v>633</v>
      </c>
      <c r="Z1933" s="395" t="s">
        <v>7853</v>
      </c>
      <c r="AA1933" s="380">
        <v>141</v>
      </c>
      <c r="AB1933" s="379" t="s">
        <v>3630</v>
      </c>
      <c r="AC1933" s="380">
        <v>1.5</v>
      </c>
      <c r="AD1933" s="379" t="s">
        <v>3630</v>
      </c>
      <c r="AE1933" s="394">
        <v>0</v>
      </c>
      <c r="AF1933" s="396">
        <v>10.118</v>
      </c>
      <c r="AG1933" s="393">
        <v>0</v>
      </c>
      <c r="AH1933" s="397" t="s">
        <v>12089</v>
      </c>
      <c r="AL1933" s="525" t="s">
        <v>18128</v>
      </c>
      <c r="AM1933" s="513" t="s">
        <v>84</v>
      </c>
      <c r="AN1933" s="508">
        <v>100</v>
      </c>
      <c r="AO1933" s="514">
        <v>1570</v>
      </c>
      <c r="AP1933" s="498">
        <v>1041</v>
      </c>
      <c r="AQ1933" s="515">
        <v>529</v>
      </c>
      <c r="AR1933" s="512" t="s">
        <v>18129</v>
      </c>
      <c r="BA1933" s="338" t="s">
        <v>13446</v>
      </c>
    </row>
    <row r="1934" spans="2:53" ht="16.5" customHeight="1">
      <c r="B1934" s="398" t="s">
        <v>13442</v>
      </c>
      <c r="C1934" s="381" t="s">
        <v>13443</v>
      </c>
      <c r="D1934" s="383">
        <v>1570</v>
      </c>
      <c r="E1934" s="382" t="s">
        <v>13090</v>
      </c>
      <c r="F1934" s="369" t="s">
        <v>13444</v>
      </c>
      <c r="G1934" s="385" t="s">
        <v>12980</v>
      </c>
      <c r="H1934" s="386"/>
      <c r="I1934" s="384" t="s">
        <v>328</v>
      </c>
      <c r="J1934" s="367" t="s">
        <v>475</v>
      </c>
      <c r="K1934" s="366" t="s">
        <v>84</v>
      </c>
      <c r="L1934" s="387">
        <v>12</v>
      </c>
      <c r="M1934" s="388" t="s">
        <v>13445</v>
      </c>
      <c r="N1934" s="389">
        <v>1000</v>
      </c>
      <c r="O1934" s="390" t="s">
        <v>1182</v>
      </c>
      <c r="P1934" s="373" t="s">
        <v>1182</v>
      </c>
      <c r="Q1934" s="372" t="s">
        <v>3638</v>
      </c>
      <c r="R1934" s="374">
        <v>30</v>
      </c>
      <c r="S1934" s="375">
        <v>20</v>
      </c>
      <c r="T1934" s="392">
        <v>30</v>
      </c>
      <c r="U1934" s="391" t="s">
        <v>13444</v>
      </c>
      <c r="V1934" s="376">
        <v>110.63194444444444</v>
      </c>
      <c r="W1934" s="378">
        <v>111.86874999999999</v>
      </c>
      <c r="X1934" s="377">
        <v>56.249652777777776</v>
      </c>
      <c r="Y1934" s="387" t="s">
        <v>633</v>
      </c>
      <c r="Z1934" s="395" t="s">
        <v>7853</v>
      </c>
      <c r="AA1934" s="380">
        <v>180</v>
      </c>
      <c r="AB1934" s="379" t="s">
        <v>3630</v>
      </c>
      <c r="AC1934" s="380">
        <v>10</v>
      </c>
      <c r="AD1934" s="379" t="s">
        <v>3630</v>
      </c>
      <c r="AE1934" s="394">
        <v>0</v>
      </c>
      <c r="AF1934" s="396">
        <v>0</v>
      </c>
      <c r="AG1934" s="393">
        <v>0</v>
      </c>
      <c r="AH1934" s="397" t="s">
        <v>633</v>
      </c>
      <c r="AL1934" s="525" t="s">
        <v>18130</v>
      </c>
      <c r="AM1934" s="513" t="s">
        <v>84</v>
      </c>
      <c r="AN1934" s="508">
        <v>100</v>
      </c>
      <c r="AO1934" s="514">
        <v>1570</v>
      </c>
      <c r="AP1934" s="498">
        <v>1038</v>
      </c>
      <c r="AQ1934" s="515">
        <v>532</v>
      </c>
      <c r="AR1934" s="512" t="s">
        <v>18131</v>
      </c>
      <c r="BA1934" s="338" t="s">
        <v>13452</v>
      </c>
    </row>
    <row r="1935" spans="2:53" ht="16.5" customHeight="1">
      <c r="B1935" s="398" t="s">
        <v>13447</v>
      </c>
      <c r="C1935" s="381" t="s">
        <v>13448</v>
      </c>
      <c r="D1935" s="383">
        <v>1570</v>
      </c>
      <c r="E1935" s="382" t="s">
        <v>13449</v>
      </c>
      <c r="F1935" s="369" t="s">
        <v>13450</v>
      </c>
      <c r="G1935" s="385" t="s">
        <v>13449</v>
      </c>
      <c r="H1935" s="386"/>
      <c r="I1935" s="384" t="s">
        <v>329</v>
      </c>
      <c r="J1935" s="367" t="s">
        <v>926</v>
      </c>
      <c r="K1935" s="366" t="s">
        <v>84</v>
      </c>
      <c r="L1935" s="387">
        <v>4</v>
      </c>
      <c r="M1935" s="388" t="s">
        <v>13451</v>
      </c>
      <c r="N1935" s="389">
        <v>1000</v>
      </c>
      <c r="O1935" s="390" t="s">
        <v>1350</v>
      </c>
      <c r="P1935" s="373" t="s">
        <v>1350</v>
      </c>
      <c r="Q1935" s="372" t="s">
        <v>3638</v>
      </c>
      <c r="R1935" s="374">
        <v>30</v>
      </c>
      <c r="S1935" s="375">
        <v>25</v>
      </c>
      <c r="T1935" s="392">
        <v>25</v>
      </c>
      <c r="U1935" s="391" t="s">
        <v>13450</v>
      </c>
      <c r="V1935" s="376">
        <v>110.3964029303479</v>
      </c>
      <c r="W1935" s="378">
        <v>111.65676263731312</v>
      </c>
      <c r="X1935" s="377">
        <v>56.108417216169478</v>
      </c>
      <c r="Y1935" s="387" t="s">
        <v>633</v>
      </c>
      <c r="Z1935" s="395" t="s">
        <v>7853</v>
      </c>
      <c r="AA1935" s="380">
        <v>192</v>
      </c>
      <c r="AB1935" s="379" t="s">
        <v>3630</v>
      </c>
      <c r="AC1935" s="380">
        <v>0</v>
      </c>
      <c r="AD1935" s="379" t="s">
        <v>3630</v>
      </c>
      <c r="AE1935" s="394">
        <v>0</v>
      </c>
      <c r="AF1935" s="396">
        <v>0</v>
      </c>
      <c r="AG1935" s="393">
        <v>0</v>
      </c>
      <c r="AH1935" s="397" t="s">
        <v>633</v>
      </c>
      <c r="AL1935" s="525" t="s">
        <v>18132</v>
      </c>
      <c r="AM1935" s="513" t="s">
        <v>83</v>
      </c>
      <c r="AN1935" s="508">
        <v>100</v>
      </c>
      <c r="AO1935" s="514">
        <v>1570</v>
      </c>
      <c r="AP1935" s="498">
        <v>1570</v>
      </c>
      <c r="AQ1935" s="515">
        <v>0</v>
      </c>
      <c r="AR1935" s="512" t="s">
        <v>18133</v>
      </c>
      <c r="BA1935" s="338" t="s">
        <v>13458</v>
      </c>
    </row>
    <row r="1936" spans="2:53" ht="16.5" customHeight="1">
      <c r="B1936" s="398" t="s">
        <v>13453</v>
      </c>
      <c r="C1936" s="381" t="s">
        <v>13454</v>
      </c>
      <c r="D1936" s="383">
        <v>1570</v>
      </c>
      <c r="E1936" s="382" t="s">
        <v>633</v>
      </c>
      <c r="F1936" s="369" t="s">
        <v>13455</v>
      </c>
      <c r="G1936" s="385" t="s">
        <v>13456</v>
      </c>
      <c r="H1936" s="386"/>
      <c r="I1936" s="384" t="s">
        <v>329</v>
      </c>
      <c r="J1936" s="367" t="s">
        <v>365</v>
      </c>
      <c r="K1936" s="366" t="s">
        <v>83</v>
      </c>
      <c r="L1936" s="387">
        <v>25</v>
      </c>
      <c r="M1936" s="388" t="s">
        <v>13457</v>
      </c>
      <c r="N1936" s="389">
        <v>1000</v>
      </c>
      <c r="O1936" s="390" t="s">
        <v>1350</v>
      </c>
      <c r="P1936" s="373" t="s">
        <v>1350</v>
      </c>
      <c r="Q1936" s="372" t="s">
        <v>3638</v>
      </c>
      <c r="R1936" s="374">
        <v>25</v>
      </c>
      <c r="S1936" s="375">
        <v>30</v>
      </c>
      <c r="T1936" s="392">
        <v>25</v>
      </c>
      <c r="U1936" s="391" t="s">
        <v>13455</v>
      </c>
      <c r="V1936" s="376">
        <v>110.62150625186186</v>
      </c>
      <c r="W1936" s="378">
        <v>111.85935562667567</v>
      </c>
      <c r="X1936" s="377">
        <v>55.889569060731233</v>
      </c>
      <c r="Y1936" s="387" t="s">
        <v>633</v>
      </c>
      <c r="Z1936" s="395" t="s">
        <v>7853</v>
      </c>
      <c r="AA1936" s="380">
        <v>192</v>
      </c>
      <c r="AB1936" s="379" t="s">
        <v>3630</v>
      </c>
      <c r="AC1936" s="380">
        <v>0</v>
      </c>
      <c r="AD1936" s="379" t="s">
        <v>3630</v>
      </c>
      <c r="AE1936" s="394">
        <v>0</v>
      </c>
      <c r="AF1936" s="396">
        <v>10.146000000000001</v>
      </c>
      <c r="AG1936" s="393">
        <v>0</v>
      </c>
      <c r="AH1936" s="397" t="s">
        <v>10307</v>
      </c>
      <c r="AL1936" s="525" t="s">
        <v>18134</v>
      </c>
      <c r="AM1936" s="513" t="s">
        <v>83</v>
      </c>
      <c r="AN1936" s="508">
        <v>100</v>
      </c>
      <c r="AO1936" s="514">
        <v>1570</v>
      </c>
      <c r="AP1936" s="498">
        <v>1570</v>
      </c>
      <c r="AQ1936" s="515">
        <v>0</v>
      </c>
      <c r="AR1936" s="512" t="s">
        <v>18135</v>
      </c>
      <c r="BA1936" s="338" t="s">
        <v>13465</v>
      </c>
    </row>
    <row r="1937" spans="2:53" ht="16.5" customHeight="1">
      <c r="B1937" s="398" t="s">
        <v>13459</v>
      </c>
      <c r="C1937" s="381" t="s">
        <v>13460</v>
      </c>
      <c r="D1937" s="383">
        <v>1570</v>
      </c>
      <c r="E1937" s="382" t="s">
        <v>633</v>
      </c>
      <c r="F1937" s="369" t="s">
        <v>13461</v>
      </c>
      <c r="G1937" s="385" t="s">
        <v>13462</v>
      </c>
      <c r="H1937" s="386"/>
      <c r="I1937" s="384" t="s">
        <v>310</v>
      </c>
      <c r="J1937" s="367" t="s">
        <v>851</v>
      </c>
      <c r="K1937" s="366" t="s">
        <v>83</v>
      </c>
      <c r="L1937" s="387">
        <v>17</v>
      </c>
      <c r="M1937" s="388" t="s">
        <v>13464</v>
      </c>
      <c r="N1937" s="389">
        <v>500</v>
      </c>
      <c r="O1937" s="390" t="s">
        <v>1182</v>
      </c>
      <c r="P1937" s="373" t="s">
        <v>1182</v>
      </c>
      <c r="Q1937" s="372" t="s">
        <v>3638</v>
      </c>
      <c r="R1937" s="374">
        <v>20</v>
      </c>
      <c r="S1937" s="375">
        <v>30</v>
      </c>
      <c r="T1937" s="392">
        <v>30</v>
      </c>
      <c r="U1937" s="391" t="s">
        <v>13461</v>
      </c>
      <c r="V1937" s="376">
        <v>110.5896921017403</v>
      </c>
      <c r="W1937" s="378">
        <v>111.83072289156627</v>
      </c>
      <c r="X1937" s="377">
        <v>55.874792503346725</v>
      </c>
      <c r="Y1937" s="387" t="s">
        <v>633</v>
      </c>
      <c r="Z1937" s="395" t="s">
        <v>7853</v>
      </c>
      <c r="AA1937" s="380">
        <v>94</v>
      </c>
      <c r="AB1937" s="379" t="s">
        <v>3630</v>
      </c>
      <c r="AC1937" s="380">
        <v>1.5</v>
      </c>
      <c r="AD1937" s="379" t="s">
        <v>3630</v>
      </c>
      <c r="AE1937" s="394">
        <v>0</v>
      </c>
      <c r="AF1937" s="396">
        <v>10.103999999999999</v>
      </c>
      <c r="AG1937" s="393">
        <v>0</v>
      </c>
      <c r="AH1937" s="397" t="s">
        <v>11676</v>
      </c>
      <c r="AL1937" s="525" t="s">
        <v>18136</v>
      </c>
      <c r="AM1937" s="513" t="s">
        <v>83</v>
      </c>
      <c r="AN1937" s="508">
        <v>100</v>
      </c>
      <c r="AO1937" s="514">
        <v>1570</v>
      </c>
      <c r="AP1937" s="498">
        <v>1570</v>
      </c>
      <c r="AQ1937" s="515">
        <v>0</v>
      </c>
      <c r="AR1937" s="512" t="s">
        <v>18137</v>
      </c>
      <c r="BA1937" s="338" t="s">
        <v>13469</v>
      </c>
    </row>
    <row r="1938" spans="2:53" ht="16.5" customHeight="1">
      <c r="B1938" s="398" t="s">
        <v>13466</v>
      </c>
      <c r="C1938" s="381" t="s">
        <v>13467</v>
      </c>
      <c r="D1938" s="383">
        <v>1570</v>
      </c>
      <c r="E1938" s="382" t="s">
        <v>633</v>
      </c>
      <c r="F1938" s="369" t="s">
        <v>13461</v>
      </c>
      <c r="G1938" s="385" t="s">
        <v>13468</v>
      </c>
      <c r="H1938" s="386"/>
      <c r="I1938" s="384" t="s">
        <v>1265</v>
      </c>
      <c r="J1938" s="367" t="s">
        <v>1267</v>
      </c>
      <c r="K1938" s="366" t="s">
        <v>83</v>
      </c>
      <c r="L1938" s="387">
        <v>32</v>
      </c>
      <c r="M1938" s="388" t="s">
        <v>11038</v>
      </c>
      <c r="N1938" s="389">
        <v>1000</v>
      </c>
      <c r="O1938" s="390" t="s">
        <v>1350</v>
      </c>
      <c r="P1938" s="373" t="s">
        <v>1351</v>
      </c>
      <c r="Q1938" s="372" t="s">
        <v>3638</v>
      </c>
      <c r="R1938" s="374">
        <v>20</v>
      </c>
      <c r="S1938" s="375">
        <v>35</v>
      </c>
      <c r="T1938" s="392">
        <v>25</v>
      </c>
      <c r="U1938" s="391" t="s">
        <v>13461</v>
      </c>
      <c r="V1938" s="376">
        <v>110.58613839996522</v>
      </c>
      <c r="W1938" s="378">
        <v>111.82752455996869</v>
      </c>
      <c r="X1938" s="377">
        <v>55.873168520033055</v>
      </c>
      <c r="Y1938" s="387">
        <v>54.71</v>
      </c>
      <c r="Z1938" s="395" t="s">
        <v>7853</v>
      </c>
      <c r="AA1938" s="380">
        <v>180</v>
      </c>
      <c r="AB1938" s="379" t="s">
        <v>3630</v>
      </c>
      <c r="AC1938" s="380">
        <v>0</v>
      </c>
      <c r="AD1938" s="379" t="s">
        <v>3630</v>
      </c>
      <c r="AE1938" s="394">
        <v>0</v>
      </c>
      <c r="AF1938" s="396">
        <v>0</v>
      </c>
      <c r="AG1938" s="393">
        <v>0</v>
      </c>
      <c r="AH1938" s="397" t="s">
        <v>633</v>
      </c>
      <c r="AL1938" s="525" t="s">
        <v>18138</v>
      </c>
      <c r="AM1938" s="513" t="s">
        <v>84</v>
      </c>
      <c r="AN1938" s="508">
        <v>100</v>
      </c>
      <c r="AO1938" s="514">
        <v>1570</v>
      </c>
      <c r="AP1938" s="498">
        <v>1034</v>
      </c>
      <c r="AQ1938" s="515">
        <v>536</v>
      </c>
      <c r="AR1938" s="512" t="s">
        <v>18139</v>
      </c>
      <c r="BA1938" s="338" t="s">
        <v>13474</v>
      </c>
    </row>
    <row r="1939" spans="2:53" ht="16.5" customHeight="1">
      <c r="B1939" s="398" t="s">
        <v>13470</v>
      </c>
      <c r="C1939" s="381" t="s">
        <v>13471</v>
      </c>
      <c r="D1939" s="383">
        <v>1570</v>
      </c>
      <c r="E1939" s="382" t="s">
        <v>13096</v>
      </c>
      <c r="F1939" s="369" t="s">
        <v>13472</v>
      </c>
      <c r="G1939" s="385" t="s">
        <v>13173</v>
      </c>
      <c r="H1939" s="386"/>
      <c r="I1939" s="384" t="s">
        <v>326</v>
      </c>
      <c r="J1939" s="367" t="s">
        <v>109</v>
      </c>
      <c r="K1939" s="366" t="s">
        <v>84</v>
      </c>
      <c r="L1939" s="387">
        <v>11</v>
      </c>
      <c r="M1939" s="388" t="s">
        <v>13473</v>
      </c>
      <c r="N1939" s="389">
        <v>500</v>
      </c>
      <c r="O1939" s="390" t="s">
        <v>1348</v>
      </c>
      <c r="P1939" s="373" t="s">
        <v>1349</v>
      </c>
      <c r="Q1939" s="372" t="s">
        <v>3638</v>
      </c>
      <c r="R1939" s="374">
        <v>40</v>
      </c>
      <c r="S1939" s="375">
        <v>30</v>
      </c>
      <c r="T1939" s="392">
        <v>30</v>
      </c>
      <c r="U1939" s="391" t="s">
        <v>13472</v>
      </c>
      <c r="V1939" s="376">
        <v>110.01665490734896</v>
      </c>
      <c r="W1939" s="378">
        <v>111.31498941661407</v>
      </c>
      <c r="X1939" s="377">
        <v>55.86917783801848</v>
      </c>
      <c r="Y1939" s="387">
        <v>55.32</v>
      </c>
      <c r="Z1939" s="395" t="s">
        <v>7853</v>
      </c>
      <c r="AA1939" s="380">
        <v>24</v>
      </c>
      <c r="AB1939" s="379" t="s">
        <v>3630</v>
      </c>
      <c r="AC1939" s="380">
        <v>5</v>
      </c>
      <c r="AD1939" s="379" t="s">
        <v>3630</v>
      </c>
      <c r="AE1939" s="394">
        <v>0</v>
      </c>
      <c r="AF1939" s="396">
        <v>0</v>
      </c>
      <c r="AG1939" s="393">
        <v>0</v>
      </c>
      <c r="AH1939" s="397" t="s">
        <v>633</v>
      </c>
      <c r="AL1939" s="525" t="s">
        <v>18140</v>
      </c>
      <c r="AM1939" s="513" t="s">
        <v>83</v>
      </c>
      <c r="AN1939" s="508">
        <v>100</v>
      </c>
      <c r="AO1939" s="514">
        <v>1570</v>
      </c>
      <c r="AP1939" s="498">
        <v>1570</v>
      </c>
      <c r="AQ1939" s="515">
        <v>0</v>
      </c>
      <c r="AR1939" s="512" t="s">
        <v>18141</v>
      </c>
      <c r="BA1939" s="338" t="s">
        <v>13480</v>
      </c>
    </row>
    <row r="1940" spans="2:53" ht="16.5" customHeight="1">
      <c r="B1940" s="398" t="s">
        <v>13475</v>
      </c>
      <c r="C1940" s="381" t="s">
        <v>13476</v>
      </c>
      <c r="D1940" s="383">
        <v>1570</v>
      </c>
      <c r="E1940" s="382" t="s">
        <v>633</v>
      </c>
      <c r="F1940" s="369" t="s">
        <v>13477</v>
      </c>
      <c r="G1940" s="385" t="s">
        <v>13478</v>
      </c>
      <c r="H1940" s="386"/>
      <c r="I1940" s="384" t="s">
        <v>330</v>
      </c>
      <c r="J1940" s="367" t="s">
        <v>155</v>
      </c>
      <c r="K1940" s="366" t="s">
        <v>83</v>
      </c>
      <c r="L1940" s="387">
        <v>4</v>
      </c>
      <c r="M1940" s="388" t="s">
        <v>13479</v>
      </c>
      <c r="N1940" s="389">
        <v>200</v>
      </c>
      <c r="O1940" s="390" t="s">
        <v>1350</v>
      </c>
      <c r="P1940" s="373" t="s">
        <v>1350</v>
      </c>
      <c r="Q1940" s="372" t="s">
        <v>3638</v>
      </c>
      <c r="R1940" s="374">
        <v>20</v>
      </c>
      <c r="S1940" s="375">
        <v>30</v>
      </c>
      <c r="T1940" s="392">
        <v>30</v>
      </c>
      <c r="U1940" s="391" t="s">
        <v>13477</v>
      </c>
      <c r="V1940" s="376">
        <v>110.56882287867623</v>
      </c>
      <c r="W1940" s="378">
        <v>111.81194059080859</v>
      </c>
      <c r="X1940" s="377">
        <v>55.859618265257602</v>
      </c>
      <c r="Y1940" s="387" t="s">
        <v>633</v>
      </c>
      <c r="Z1940" s="395" t="s">
        <v>7853</v>
      </c>
      <c r="AA1940" s="380">
        <v>36</v>
      </c>
      <c r="AB1940" s="379" t="s">
        <v>3630</v>
      </c>
      <c r="AC1940" s="380">
        <v>0</v>
      </c>
      <c r="AD1940" s="379" t="s">
        <v>3630</v>
      </c>
      <c r="AE1940" s="394">
        <v>0</v>
      </c>
      <c r="AF1940" s="396">
        <v>10</v>
      </c>
      <c r="AG1940" s="393">
        <v>0</v>
      </c>
      <c r="AH1940" s="397" t="s">
        <v>11245</v>
      </c>
      <c r="AL1940" s="525" t="s">
        <v>18142</v>
      </c>
      <c r="AM1940" s="513" t="s">
        <v>83</v>
      </c>
      <c r="AN1940" s="508">
        <v>100</v>
      </c>
      <c r="AO1940" s="514">
        <v>1570</v>
      </c>
      <c r="AP1940" s="498">
        <v>1570</v>
      </c>
      <c r="AQ1940" s="515">
        <v>0</v>
      </c>
      <c r="AR1940" s="512" t="s">
        <v>18141</v>
      </c>
      <c r="BA1940" s="338" t="s">
        <v>13482</v>
      </c>
    </row>
    <row r="1941" spans="2:53" ht="16.5" customHeight="1">
      <c r="B1941" s="398" t="s">
        <v>13475</v>
      </c>
      <c r="C1941" s="381" t="s">
        <v>13476</v>
      </c>
      <c r="D1941" s="383">
        <v>1570</v>
      </c>
      <c r="E1941" s="382" t="s">
        <v>633</v>
      </c>
      <c r="F1941" s="369" t="s">
        <v>13477</v>
      </c>
      <c r="G1941" s="385" t="s">
        <v>13478</v>
      </c>
      <c r="H1941" s="386"/>
      <c r="I1941" s="384" t="s">
        <v>310</v>
      </c>
      <c r="J1941" s="367" t="s">
        <v>921</v>
      </c>
      <c r="K1941" s="366" t="s">
        <v>83</v>
      </c>
      <c r="L1941" s="387">
        <v>7</v>
      </c>
      <c r="M1941" s="388" t="s">
        <v>13481</v>
      </c>
      <c r="N1941" s="389">
        <v>500</v>
      </c>
      <c r="O1941" s="390" t="s">
        <v>1182</v>
      </c>
      <c r="P1941" s="373" t="s">
        <v>1182</v>
      </c>
      <c r="Q1941" s="372" t="s">
        <v>3638</v>
      </c>
      <c r="R1941" s="374">
        <v>20</v>
      </c>
      <c r="S1941" s="375">
        <v>30</v>
      </c>
      <c r="T1941" s="392">
        <v>30</v>
      </c>
      <c r="U1941" s="391" t="s">
        <v>13477</v>
      </c>
      <c r="V1941" s="376">
        <v>110.5671834625323</v>
      </c>
      <c r="W1941" s="378">
        <v>111.81046511627908</v>
      </c>
      <c r="X1941" s="377">
        <v>55.861175710594331</v>
      </c>
      <c r="Y1941" s="387" t="s">
        <v>633</v>
      </c>
      <c r="Z1941" s="395" t="s">
        <v>7853</v>
      </c>
      <c r="AA1941" s="380">
        <v>94</v>
      </c>
      <c r="AB1941" s="379" t="s">
        <v>3630</v>
      </c>
      <c r="AC1941" s="380">
        <v>1.5</v>
      </c>
      <c r="AD1941" s="379" t="s">
        <v>3630</v>
      </c>
      <c r="AE1941" s="394">
        <v>0</v>
      </c>
      <c r="AF1941" s="396">
        <v>20.196000000000002</v>
      </c>
      <c r="AG1941" s="393">
        <v>0</v>
      </c>
      <c r="AH1941" s="397" t="s">
        <v>10937</v>
      </c>
      <c r="AL1941" s="525" t="s">
        <v>18143</v>
      </c>
      <c r="AM1941" s="513" t="s">
        <v>84</v>
      </c>
      <c r="AN1941" s="508">
        <v>100</v>
      </c>
      <c r="AO1941" s="514">
        <v>1570</v>
      </c>
      <c r="AP1941" s="498">
        <v>1040</v>
      </c>
      <c r="AQ1941" s="515">
        <v>530</v>
      </c>
      <c r="AR1941" s="512" t="s">
        <v>18144</v>
      </c>
      <c r="BA1941" s="338" t="s">
        <v>13490</v>
      </c>
    </row>
    <row r="1942" spans="2:53" ht="16.5" customHeight="1">
      <c r="B1942" s="398" t="s">
        <v>13483</v>
      </c>
      <c r="C1942" s="381" t="s">
        <v>13484</v>
      </c>
      <c r="D1942" s="383">
        <v>1570</v>
      </c>
      <c r="E1942" s="382" t="s">
        <v>13485</v>
      </c>
      <c r="F1942" s="369" t="s">
        <v>13486</v>
      </c>
      <c r="G1942" s="385" t="s">
        <v>13487</v>
      </c>
      <c r="H1942" s="386"/>
      <c r="I1942" s="384" t="s">
        <v>310</v>
      </c>
      <c r="J1942" s="367" t="s">
        <v>395</v>
      </c>
      <c r="K1942" s="366" t="s">
        <v>84</v>
      </c>
      <c r="L1942" s="387">
        <v>10</v>
      </c>
      <c r="M1942" s="388" t="s">
        <v>13489</v>
      </c>
      <c r="N1942" s="389">
        <v>500</v>
      </c>
      <c r="O1942" s="390" t="s">
        <v>1182</v>
      </c>
      <c r="P1942" s="373" t="s">
        <v>1182</v>
      </c>
      <c r="Q1942" s="372" t="s">
        <v>3638</v>
      </c>
      <c r="R1942" s="374">
        <v>30</v>
      </c>
      <c r="S1942" s="375">
        <v>20</v>
      </c>
      <c r="T1942" s="392">
        <v>20</v>
      </c>
      <c r="U1942" s="391" t="s">
        <v>13486</v>
      </c>
      <c r="V1942" s="376">
        <v>110.54109589041096</v>
      </c>
      <c r="W1942" s="378">
        <v>111.78698630136986</v>
      </c>
      <c r="X1942" s="377">
        <v>56.190958904109578</v>
      </c>
      <c r="Y1942" s="387" t="s">
        <v>633</v>
      </c>
      <c r="Z1942" s="395" t="s">
        <v>7853</v>
      </c>
      <c r="AA1942" s="380">
        <v>141</v>
      </c>
      <c r="AB1942" s="379" t="s">
        <v>3630</v>
      </c>
      <c r="AC1942" s="380">
        <v>1.5</v>
      </c>
      <c r="AD1942" s="379" t="s">
        <v>3630</v>
      </c>
      <c r="AE1942" s="394">
        <v>0</v>
      </c>
      <c r="AF1942" s="396">
        <v>10.090999999999999</v>
      </c>
      <c r="AG1942" s="393">
        <v>0</v>
      </c>
      <c r="AH1942" s="397" t="s">
        <v>12089</v>
      </c>
      <c r="AL1942" s="525" t="s">
        <v>18145</v>
      </c>
      <c r="AM1942" s="513" t="s">
        <v>84</v>
      </c>
      <c r="AN1942" s="508">
        <v>100</v>
      </c>
      <c r="AO1942" s="514">
        <v>1570</v>
      </c>
      <c r="AP1942" s="498">
        <v>1040</v>
      </c>
      <c r="AQ1942" s="515">
        <v>530</v>
      </c>
      <c r="AR1942" s="512" t="s">
        <v>18144</v>
      </c>
      <c r="BA1942" s="338" t="s">
        <v>13491</v>
      </c>
    </row>
    <row r="1943" spans="2:53" ht="16.5" customHeight="1">
      <c r="B1943" s="398" t="s">
        <v>13483</v>
      </c>
      <c r="C1943" s="381" t="s">
        <v>13484</v>
      </c>
      <c r="D1943" s="383">
        <v>1570</v>
      </c>
      <c r="E1943" s="382" t="s">
        <v>13485</v>
      </c>
      <c r="F1943" s="369" t="s">
        <v>13486</v>
      </c>
      <c r="G1943" s="385" t="s">
        <v>13487</v>
      </c>
      <c r="H1943" s="386"/>
      <c r="I1943" s="384" t="s">
        <v>310</v>
      </c>
      <c r="J1943" s="367" t="s">
        <v>927</v>
      </c>
      <c r="K1943" s="366" t="s">
        <v>84</v>
      </c>
      <c r="L1943" s="387">
        <v>61</v>
      </c>
      <c r="M1943" s="388" t="s">
        <v>13489</v>
      </c>
      <c r="N1943" s="389">
        <v>500</v>
      </c>
      <c r="O1943" s="390" t="s">
        <v>1182</v>
      </c>
      <c r="P1943" s="373" t="s">
        <v>1182</v>
      </c>
      <c r="Q1943" s="372" t="s">
        <v>3638</v>
      </c>
      <c r="R1943" s="374">
        <v>30</v>
      </c>
      <c r="S1943" s="375">
        <v>20</v>
      </c>
      <c r="T1943" s="392">
        <v>20</v>
      </c>
      <c r="U1943" s="391" t="s">
        <v>13486</v>
      </c>
      <c r="V1943" s="376">
        <v>110.54109589041096</v>
      </c>
      <c r="W1943" s="378">
        <v>111.78698630136986</v>
      </c>
      <c r="X1943" s="377">
        <v>56.190958904109578</v>
      </c>
      <c r="Y1943" s="387" t="s">
        <v>633</v>
      </c>
      <c r="Z1943" s="395" t="s">
        <v>7853</v>
      </c>
      <c r="AA1943" s="380">
        <v>141</v>
      </c>
      <c r="AB1943" s="379" t="s">
        <v>3630</v>
      </c>
      <c r="AC1943" s="380">
        <v>1.5</v>
      </c>
      <c r="AD1943" s="379" t="s">
        <v>3630</v>
      </c>
      <c r="AE1943" s="394">
        <v>0</v>
      </c>
      <c r="AF1943" s="396">
        <v>10.090999999999999</v>
      </c>
      <c r="AG1943" s="393">
        <v>0</v>
      </c>
      <c r="AH1943" s="397" t="s">
        <v>12089</v>
      </c>
      <c r="AL1943" s="525" t="s">
        <v>18146</v>
      </c>
      <c r="AM1943" s="513" t="s">
        <v>83</v>
      </c>
      <c r="AN1943" s="508">
        <v>100</v>
      </c>
      <c r="AO1943" s="514">
        <v>1570</v>
      </c>
      <c r="AP1943" s="498">
        <v>1570</v>
      </c>
      <c r="AQ1943" s="515">
        <v>0</v>
      </c>
      <c r="AR1943" s="512" t="s">
        <v>18147</v>
      </c>
      <c r="BA1943" s="338" t="s">
        <v>13496</v>
      </c>
    </row>
    <row r="1944" spans="2:53" ht="16.5" customHeight="1">
      <c r="B1944" s="398" t="s">
        <v>13492</v>
      </c>
      <c r="C1944" s="381" t="s">
        <v>13493</v>
      </c>
      <c r="D1944" s="383">
        <v>1570</v>
      </c>
      <c r="E1944" s="382" t="s">
        <v>633</v>
      </c>
      <c r="F1944" s="369" t="s">
        <v>13494</v>
      </c>
      <c r="G1944" s="385" t="s">
        <v>13053</v>
      </c>
      <c r="H1944" s="386"/>
      <c r="I1944" s="384" t="s">
        <v>329</v>
      </c>
      <c r="J1944" s="367" t="s">
        <v>688</v>
      </c>
      <c r="K1944" s="366" t="s">
        <v>83</v>
      </c>
      <c r="L1944" s="387">
        <v>8</v>
      </c>
      <c r="M1944" s="388" t="s">
        <v>13495</v>
      </c>
      <c r="N1944" s="389">
        <v>1000</v>
      </c>
      <c r="O1944" s="390" t="s">
        <v>1350</v>
      </c>
      <c r="P1944" s="373" t="s">
        <v>1350</v>
      </c>
      <c r="Q1944" s="372" t="s">
        <v>3638</v>
      </c>
      <c r="R1944" s="374">
        <v>25</v>
      </c>
      <c r="S1944" s="375">
        <v>30</v>
      </c>
      <c r="T1944" s="392">
        <v>25</v>
      </c>
      <c r="U1944" s="391" t="s">
        <v>13494</v>
      </c>
      <c r="V1944" s="376">
        <v>110.5183163023672</v>
      </c>
      <c r="W1944" s="378">
        <v>111.76648467213047</v>
      </c>
      <c r="X1944" s="377">
        <v>55.832599512751159</v>
      </c>
      <c r="Y1944" s="387" t="s">
        <v>633</v>
      </c>
      <c r="Z1944" s="395" t="s">
        <v>7853</v>
      </c>
      <c r="AA1944" s="380">
        <v>192</v>
      </c>
      <c r="AB1944" s="379" t="s">
        <v>3630</v>
      </c>
      <c r="AC1944" s="380">
        <v>0</v>
      </c>
      <c r="AD1944" s="379" t="s">
        <v>3630</v>
      </c>
      <c r="AE1944" s="394">
        <v>0</v>
      </c>
      <c r="AF1944" s="396">
        <v>10.135999999999999</v>
      </c>
      <c r="AG1944" s="393">
        <v>0</v>
      </c>
      <c r="AH1944" s="397" t="s">
        <v>10307</v>
      </c>
      <c r="AL1944" s="525" t="s">
        <v>18148</v>
      </c>
      <c r="AM1944" s="513" t="s">
        <v>83</v>
      </c>
      <c r="AN1944" s="508">
        <v>100</v>
      </c>
      <c r="AO1944" s="514">
        <v>1570</v>
      </c>
      <c r="AP1944" s="498">
        <v>1570</v>
      </c>
      <c r="AQ1944" s="515">
        <v>0</v>
      </c>
      <c r="AR1944" s="512" t="s">
        <v>18149</v>
      </c>
      <c r="BA1944" s="338" t="s">
        <v>13502</v>
      </c>
    </row>
    <row r="1945" spans="2:53" ht="16.5" customHeight="1">
      <c r="B1945" s="398" t="s">
        <v>13497</v>
      </c>
      <c r="C1945" s="381" t="s">
        <v>13498</v>
      </c>
      <c r="D1945" s="383">
        <v>1570</v>
      </c>
      <c r="E1945" s="382" t="s">
        <v>633</v>
      </c>
      <c r="F1945" s="369" t="s">
        <v>13499</v>
      </c>
      <c r="G1945" s="385" t="s">
        <v>13500</v>
      </c>
      <c r="H1945" s="386"/>
      <c r="I1945" s="384" t="s">
        <v>310</v>
      </c>
      <c r="J1945" s="367" t="s">
        <v>914</v>
      </c>
      <c r="K1945" s="366" t="s">
        <v>83</v>
      </c>
      <c r="L1945" s="387">
        <v>9</v>
      </c>
      <c r="M1945" s="388" t="s">
        <v>13501</v>
      </c>
      <c r="N1945" s="389">
        <v>500</v>
      </c>
      <c r="O1945" s="390" t="s">
        <v>1182</v>
      </c>
      <c r="P1945" s="373" t="s">
        <v>1182</v>
      </c>
      <c r="Q1945" s="372" t="s">
        <v>3638</v>
      </c>
      <c r="R1945" s="374">
        <v>20</v>
      </c>
      <c r="S1945" s="375">
        <v>30</v>
      </c>
      <c r="T1945" s="392">
        <v>30</v>
      </c>
      <c r="U1945" s="391" t="s">
        <v>13499</v>
      </c>
      <c r="V1945" s="376">
        <v>110.49224806201549</v>
      </c>
      <c r="W1945" s="378">
        <v>111.74302325581395</v>
      </c>
      <c r="X1945" s="377">
        <v>55.817364341085273</v>
      </c>
      <c r="Y1945" s="387" t="s">
        <v>633</v>
      </c>
      <c r="Z1945" s="395" t="s">
        <v>7853</v>
      </c>
      <c r="AA1945" s="380">
        <v>94</v>
      </c>
      <c r="AB1945" s="379" t="s">
        <v>3630</v>
      </c>
      <c r="AC1945" s="380">
        <v>1.5</v>
      </c>
      <c r="AD1945" s="379" t="s">
        <v>3630</v>
      </c>
      <c r="AE1945" s="394">
        <v>0</v>
      </c>
      <c r="AF1945" s="396">
        <v>20.157</v>
      </c>
      <c r="AG1945" s="393">
        <v>0</v>
      </c>
      <c r="AH1945" s="397" t="s">
        <v>10937</v>
      </c>
      <c r="AL1945" s="525" t="s">
        <v>18150</v>
      </c>
      <c r="AM1945" s="513" t="s">
        <v>83</v>
      </c>
      <c r="AN1945" s="508">
        <v>100</v>
      </c>
      <c r="AO1945" s="514">
        <v>1570</v>
      </c>
      <c r="AP1945" s="498">
        <v>1570</v>
      </c>
      <c r="AQ1945" s="515">
        <v>0</v>
      </c>
      <c r="AR1945" s="512" t="s">
        <v>18151</v>
      </c>
      <c r="BA1945" s="338" t="s">
        <v>13508</v>
      </c>
    </row>
    <row r="1946" spans="2:53" ht="16.5" customHeight="1">
      <c r="B1946" s="398" t="s">
        <v>13503</v>
      </c>
      <c r="C1946" s="381" t="s">
        <v>13504</v>
      </c>
      <c r="D1946" s="383">
        <v>1570</v>
      </c>
      <c r="E1946" s="382" t="s">
        <v>633</v>
      </c>
      <c r="F1946" s="369" t="s">
        <v>13505</v>
      </c>
      <c r="G1946" s="385" t="s">
        <v>13506</v>
      </c>
      <c r="H1946" s="386"/>
      <c r="I1946" s="384" t="s">
        <v>327</v>
      </c>
      <c r="J1946" s="367" t="s">
        <v>1012</v>
      </c>
      <c r="K1946" s="366" t="s">
        <v>83</v>
      </c>
      <c r="L1946" s="387">
        <v>14</v>
      </c>
      <c r="M1946" s="388" t="s">
        <v>13507</v>
      </c>
      <c r="N1946" s="389">
        <v>800</v>
      </c>
      <c r="O1946" s="390" t="s">
        <v>1350</v>
      </c>
      <c r="P1946" s="373" t="s">
        <v>1350</v>
      </c>
      <c r="Q1946" s="372" t="s">
        <v>3638</v>
      </c>
      <c r="R1946" s="374">
        <v>30</v>
      </c>
      <c r="S1946" s="375">
        <v>40</v>
      </c>
      <c r="T1946" s="392">
        <v>30</v>
      </c>
      <c r="U1946" s="391" t="s">
        <v>13505</v>
      </c>
      <c r="V1946" s="376">
        <v>110.40973179032747</v>
      </c>
      <c r="W1946" s="378">
        <v>111.66875861129472</v>
      </c>
      <c r="X1946" s="377">
        <v>55.770754799188907</v>
      </c>
      <c r="Y1946" s="387" t="s">
        <v>633</v>
      </c>
      <c r="Z1946" s="395" t="s">
        <v>4557</v>
      </c>
      <c r="AA1946" s="380">
        <v>190</v>
      </c>
      <c r="AB1946" s="379" t="s">
        <v>3630</v>
      </c>
      <c r="AC1946" s="380">
        <v>10</v>
      </c>
      <c r="AD1946" s="379" t="s">
        <v>3630</v>
      </c>
      <c r="AE1946" s="394">
        <v>0</v>
      </c>
      <c r="AF1946" s="396">
        <v>0</v>
      </c>
      <c r="AG1946" s="393">
        <v>0</v>
      </c>
      <c r="AH1946" s="397" t="s">
        <v>633</v>
      </c>
      <c r="AL1946" s="525" t="s">
        <v>18152</v>
      </c>
      <c r="AM1946" s="513" t="s">
        <v>83</v>
      </c>
      <c r="AN1946" s="508">
        <v>100</v>
      </c>
      <c r="AO1946" s="514">
        <v>1570</v>
      </c>
      <c r="AP1946" s="498">
        <v>1570</v>
      </c>
      <c r="AQ1946" s="515">
        <v>0</v>
      </c>
      <c r="AR1946" s="512" t="s">
        <v>18153</v>
      </c>
      <c r="BA1946" s="338" t="s">
        <v>13514</v>
      </c>
    </row>
    <row r="1947" spans="2:53" ht="16.5" customHeight="1">
      <c r="B1947" s="398" t="s">
        <v>13509</v>
      </c>
      <c r="C1947" s="381" t="s">
        <v>13510</v>
      </c>
      <c r="D1947" s="383">
        <v>1570</v>
      </c>
      <c r="E1947" s="382" t="s">
        <v>633</v>
      </c>
      <c r="F1947" s="369" t="s">
        <v>13511</v>
      </c>
      <c r="G1947" s="385" t="s">
        <v>13201</v>
      </c>
      <c r="H1947" s="386"/>
      <c r="I1947" s="384" t="s">
        <v>330</v>
      </c>
      <c r="J1947" s="367" t="s">
        <v>1066</v>
      </c>
      <c r="K1947" s="366" t="s">
        <v>83</v>
      </c>
      <c r="L1947" s="387">
        <v>9</v>
      </c>
      <c r="M1947" s="388" t="s">
        <v>13513</v>
      </c>
      <c r="N1947" s="389">
        <v>200</v>
      </c>
      <c r="O1947" s="390" t="s">
        <v>1350</v>
      </c>
      <c r="P1947" s="373" t="s">
        <v>1350</v>
      </c>
      <c r="Q1947" s="372" t="s">
        <v>3638</v>
      </c>
      <c r="R1947" s="374">
        <v>20</v>
      </c>
      <c r="S1947" s="375">
        <v>30</v>
      </c>
      <c r="T1947" s="392">
        <v>30</v>
      </c>
      <c r="U1947" s="391" t="s">
        <v>13511</v>
      </c>
      <c r="V1947" s="376">
        <v>110.36320776722337</v>
      </c>
      <c r="W1947" s="378">
        <v>111.62688699050105</v>
      </c>
      <c r="X1947" s="377">
        <v>55.744952621137799</v>
      </c>
      <c r="Y1947" s="387" t="s">
        <v>633</v>
      </c>
      <c r="Z1947" s="395" t="s">
        <v>7853</v>
      </c>
      <c r="AA1947" s="380">
        <v>36</v>
      </c>
      <c r="AB1947" s="379" t="s">
        <v>3630</v>
      </c>
      <c r="AC1947" s="380">
        <v>0</v>
      </c>
      <c r="AD1947" s="379" t="s">
        <v>3630</v>
      </c>
      <c r="AE1947" s="394">
        <v>0</v>
      </c>
      <c r="AF1947" s="396">
        <v>10</v>
      </c>
      <c r="AG1947" s="393">
        <v>0</v>
      </c>
      <c r="AH1947" s="397" t="s">
        <v>11245</v>
      </c>
      <c r="AL1947" s="525" t="s">
        <v>18154</v>
      </c>
      <c r="AM1947" s="513" t="s">
        <v>83</v>
      </c>
      <c r="AN1947" s="508">
        <v>100</v>
      </c>
      <c r="AO1947" s="514">
        <v>1570</v>
      </c>
      <c r="AP1947" s="498">
        <v>1570</v>
      </c>
      <c r="AQ1947" s="515">
        <v>0</v>
      </c>
      <c r="AR1947" s="512" t="s">
        <v>18153</v>
      </c>
      <c r="BA1947" s="338" t="s">
        <v>13516</v>
      </c>
    </row>
    <row r="1948" spans="2:53" ht="16.5" customHeight="1">
      <c r="B1948" s="398" t="s">
        <v>13509</v>
      </c>
      <c r="C1948" s="381" t="s">
        <v>13510</v>
      </c>
      <c r="D1948" s="383">
        <v>1570</v>
      </c>
      <c r="E1948" s="382" t="s">
        <v>633</v>
      </c>
      <c r="F1948" s="369" t="s">
        <v>13511</v>
      </c>
      <c r="G1948" s="385" t="s">
        <v>13201</v>
      </c>
      <c r="H1948" s="386"/>
      <c r="I1948" s="384" t="s">
        <v>310</v>
      </c>
      <c r="J1948" s="367" t="s">
        <v>919</v>
      </c>
      <c r="K1948" s="366" t="s">
        <v>83</v>
      </c>
      <c r="L1948" s="387">
        <v>12</v>
      </c>
      <c r="M1948" s="388" t="s">
        <v>13515</v>
      </c>
      <c r="N1948" s="389">
        <v>500</v>
      </c>
      <c r="O1948" s="390" t="s">
        <v>1182</v>
      </c>
      <c r="P1948" s="373" t="s">
        <v>1182</v>
      </c>
      <c r="Q1948" s="372" t="s">
        <v>3638</v>
      </c>
      <c r="R1948" s="374">
        <v>20</v>
      </c>
      <c r="S1948" s="375">
        <v>30</v>
      </c>
      <c r="T1948" s="392">
        <v>30</v>
      </c>
      <c r="U1948" s="391" t="s">
        <v>13511</v>
      </c>
      <c r="V1948" s="376">
        <v>110.36304909560722</v>
      </c>
      <c r="W1948" s="378">
        <v>111.62674418604651</v>
      </c>
      <c r="X1948" s="377">
        <v>55.74510335917315</v>
      </c>
      <c r="Y1948" s="387" t="s">
        <v>633</v>
      </c>
      <c r="Z1948" s="395" t="s">
        <v>7853</v>
      </c>
      <c r="AA1948" s="380">
        <v>94</v>
      </c>
      <c r="AB1948" s="379" t="s">
        <v>3630</v>
      </c>
      <c r="AC1948" s="380">
        <v>1.5</v>
      </c>
      <c r="AD1948" s="379" t="s">
        <v>3630</v>
      </c>
      <c r="AE1948" s="394">
        <v>0</v>
      </c>
      <c r="AF1948" s="396">
        <v>20.085000000000001</v>
      </c>
      <c r="AG1948" s="393">
        <v>0</v>
      </c>
      <c r="AH1948" s="397" t="s">
        <v>10937</v>
      </c>
      <c r="AL1948" s="525" t="s">
        <v>18155</v>
      </c>
      <c r="AM1948" s="513" t="s">
        <v>83</v>
      </c>
      <c r="AN1948" s="508">
        <v>100</v>
      </c>
      <c r="AO1948" s="514">
        <v>1570</v>
      </c>
      <c r="AP1948" s="498">
        <v>1570</v>
      </c>
      <c r="AQ1948" s="515">
        <v>0</v>
      </c>
      <c r="AR1948" s="512" t="s">
        <v>18153</v>
      </c>
      <c r="BA1948" s="338" t="s">
        <v>13518</v>
      </c>
    </row>
    <row r="1949" spans="2:53" ht="16.5" customHeight="1">
      <c r="B1949" s="398" t="s">
        <v>13509</v>
      </c>
      <c r="C1949" s="381" t="s">
        <v>13510</v>
      </c>
      <c r="D1949" s="383">
        <v>1570</v>
      </c>
      <c r="E1949" s="382" t="s">
        <v>633</v>
      </c>
      <c r="F1949" s="369" t="s">
        <v>13511</v>
      </c>
      <c r="G1949" s="385" t="s">
        <v>13201</v>
      </c>
      <c r="H1949" s="386"/>
      <c r="I1949" s="384" t="s">
        <v>310</v>
      </c>
      <c r="J1949" s="367" t="s">
        <v>924</v>
      </c>
      <c r="K1949" s="366" t="s">
        <v>83</v>
      </c>
      <c r="L1949" s="387">
        <v>9</v>
      </c>
      <c r="M1949" s="388" t="s">
        <v>13517</v>
      </c>
      <c r="N1949" s="389">
        <v>500</v>
      </c>
      <c r="O1949" s="390" t="s">
        <v>1182</v>
      </c>
      <c r="P1949" s="373" t="s">
        <v>1182</v>
      </c>
      <c r="Q1949" s="372" t="s">
        <v>3638</v>
      </c>
      <c r="R1949" s="374">
        <v>20</v>
      </c>
      <c r="S1949" s="375">
        <v>30</v>
      </c>
      <c r="T1949" s="392">
        <v>30</v>
      </c>
      <c r="U1949" s="391" t="s">
        <v>13511</v>
      </c>
      <c r="V1949" s="376">
        <v>110.36046511627906</v>
      </c>
      <c r="W1949" s="378">
        <v>111.62441860465115</v>
      </c>
      <c r="X1949" s="377">
        <v>55.74755813953491</v>
      </c>
      <c r="Y1949" s="387" t="s">
        <v>633</v>
      </c>
      <c r="Z1949" s="395" t="s">
        <v>7853</v>
      </c>
      <c r="AA1949" s="380">
        <v>94</v>
      </c>
      <c r="AB1949" s="379" t="s">
        <v>3630</v>
      </c>
      <c r="AC1949" s="380">
        <v>1.5</v>
      </c>
      <c r="AD1949" s="379" t="s">
        <v>3630</v>
      </c>
      <c r="AE1949" s="394">
        <v>0</v>
      </c>
      <c r="AF1949" s="396">
        <v>20.085000000000001</v>
      </c>
      <c r="AG1949" s="393">
        <v>0</v>
      </c>
      <c r="AH1949" s="397" t="s">
        <v>10937</v>
      </c>
      <c r="AL1949" s="525" t="s">
        <v>18156</v>
      </c>
      <c r="AM1949" s="513" t="s">
        <v>83</v>
      </c>
      <c r="AN1949" s="508">
        <v>100</v>
      </c>
      <c r="AO1949" s="514">
        <v>1570</v>
      </c>
      <c r="AP1949" s="498">
        <v>1570</v>
      </c>
      <c r="AQ1949" s="515">
        <v>0</v>
      </c>
      <c r="AR1949" s="512" t="s">
        <v>18157</v>
      </c>
      <c r="BA1949" s="338" t="s">
        <v>13525</v>
      </c>
    </row>
    <row r="1950" spans="2:53" ht="16.5" customHeight="1">
      <c r="B1950" s="398" t="s">
        <v>13519</v>
      </c>
      <c r="C1950" s="381" t="s">
        <v>13520</v>
      </c>
      <c r="D1950" s="383">
        <v>1570</v>
      </c>
      <c r="E1950" s="382" t="s">
        <v>633</v>
      </c>
      <c r="F1950" s="369" t="s">
        <v>13521</v>
      </c>
      <c r="G1950" s="385" t="s">
        <v>13522</v>
      </c>
      <c r="H1950" s="386"/>
      <c r="I1950" s="384" t="s">
        <v>326</v>
      </c>
      <c r="J1950" s="367" t="s">
        <v>101</v>
      </c>
      <c r="K1950" s="366" t="s">
        <v>83</v>
      </c>
      <c r="L1950" s="387">
        <v>25</v>
      </c>
      <c r="M1950" s="388" t="s">
        <v>13524</v>
      </c>
      <c r="N1950" s="389">
        <v>500</v>
      </c>
      <c r="O1950" s="390" t="s">
        <v>1348</v>
      </c>
      <c r="P1950" s="373" t="s">
        <v>1349</v>
      </c>
      <c r="Q1950" s="372" t="s">
        <v>3638</v>
      </c>
      <c r="R1950" s="374">
        <v>30</v>
      </c>
      <c r="S1950" s="375">
        <v>40</v>
      </c>
      <c r="T1950" s="392">
        <v>30</v>
      </c>
      <c r="U1950" s="391" t="s">
        <v>13521</v>
      </c>
      <c r="V1950" s="376">
        <v>110.35781768354248</v>
      </c>
      <c r="W1950" s="378">
        <v>111.62203591518823</v>
      </c>
      <c r="X1950" s="377">
        <v>55.745073200634664</v>
      </c>
      <c r="Y1950" s="387">
        <v>54.559999999999995</v>
      </c>
      <c r="Z1950" s="395" t="s">
        <v>7853</v>
      </c>
      <c r="AA1950" s="380">
        <v>24</v>
      </c>
      <c r="AB1950" s="379" t="s">
        <v>3630</v>
      </c>
      <c r="AC1950" s="380">
        <v>5</v>
      </c>
      <c r="AD1950" s="379" t="s">
        <v>3630</v>
      </c>
      <c r="AE1950" s="394">
        <v>0</v>
      </c>
      <c r="AF1950" s="396">
        <v>0</v>
      </c>
      <c r="AG1950" s="393">
        <v>0</v>
      </c>
      <c r="AH1950" s="397" t="s">
        <v>633</v>
      </c>
      <c r="AL1950" s="525" t="s">
        <v>18158</v>
      </c>
      <c r="AM1950" s="513" t="s">
        <v>83</v>
      </c>
      <c r="AN1950" s="508">
        <v>100</v>
      </c>
      <c r="AO1950" s="514">
        <v>1570</v>
      </c>
      <c r="AP1950" s="498">
        <v>1570</v>
      </c>
      <c r="AQ1950" s="515">
        <v>0</v>
      </c>
      <c r="AR1950" s="512" t="s">
        <v>18157</v>
      </c>
      <c r="BA1950" s="338" t="s">
        <v>13527</v>
      </c>
    </row>
    <row r="1951" spans="2:53" ht="16.5" customHeight="1">
      <c r="B1951" s="398" t="s">
        <v>13519</v>
      </c>
      <c r="C1951" s="381" t="s">
        <v>13520</v>
      </c>
      <c r="D1951" s="383">
        <v>1570</v>
      </c>
      <c r="E1951" s="382" t="s">
        <v>633</v>
      </c>
      <c r="F1951" s="369" t="s">
        <v>13511</v>
      </c>
      <c r="G1951" s="385" t="s">
        <v>13522</v>
      </c>
      <c r="H1951" s="386"/>
      <c r="I1951" s="384" t="s">
        <v>329</v>
      </c>
      <c r="J1951" s="367" t="s">
        <v>685</v>
      </c>
      <c r="K1951" s="366" t="s">
        <v>83</v>
      </c>
      <c r="L1951" s="387">
        <v>9</v>
      </c>
      <c r="M1951" s="388" t="s">
        <v>13526</v>
      </c>
      <c r="N1951" s="389">
        <v>1000</v>
      </c>
      <c r="O1951" s="390" t="s">
        <v>1350</v>
      </c>
      <c r="P1951" s="373" t="s">
        <v>1350</v>
      </c>
      <c r="Q1951" s="372" t="s">
        <v>3638</v>
      </c>
      <c r="R1951" s="374">
        <v>25</v>
      </c>
      <c r="S1951" s="375">
        <v>30</v>
      </c>
      <c r="T1951" s="392">
        <v>25</v>
      </c>
      <c r="U1951" s="391" t="s">
        <v>13511</v>
      </c>
      <c r="V1951" s="376">
        <v>110.36002021344291</v>
      </c>
      <c r="W1951" s="378">
        <v>111.62401819209862</v>
      </c>
      <c r="X1951" s="377">
        <v>55.742980797229251</v>
      </c>
      <c r="Y1951" s="387" t="s">
        <v>633</v>
      </c>
      <c r="Z1951" s="395" t="s">
        <v>7853</v>
      </c>
      <c r="AA1951" s="380">
        <v>192</v>
      </c>
      <c r="AB1951" s="379" t="s">
        <v>3630</v>
      </c>
      <c r="AC1951" s="380">
        <v>0</v>
      </c>
      <c r="AD1951" s="379" t="s">
        <v>3630</v>
      </c>
      <c r="AE1951" s="394">
        <v>0</v>
      </c>
      <c r="AF1951" s="396">
        <v>10.119</v>
      </c>
      <c r="AG1951" s="393">
        <v>0</v>
      </c>
      <c r="AH1951" s="397" t="s">
        <v>10307</v>
      </c>
      <c r="AL1951" s="525" t="s">
        <v>18159</v>
      </c>
      <c r="AM1951" s="513" t="s">
        <v>83</v>
      </c>
      <c r="AN1951" s="508">
        <v>100</v>
      </c>
      <c r="AO1951" s="514">
        <v>1570</v>
      </c>
      <c r="AP1951" s="498">
        <v>1570</v>
      </c>
      <c r="AQ1951" s="515">
        <v>0</v>
      </c>
      <c r="AR1951" s="512" t="s">
        <v>18160</v>
      </c>
      <c r="BA1951" s="338" t="s">
        <v>13532</v>
      </c>
    </row>
    <row r="1952" spans="2:53" ht="16.5" customHeight="1">
      <c r="B1952" s="398" t="s">
        <v>13528</v>
      </c>
      <c r="C1952" s="381" t="s">
        <v>13529</v>
      </c>
      <c r="D1952" s="383">
        <v>1570</v>
      </c>
      <c r="E1952" s="382" t="s">
        <v>633</v>
      </c>
      <c r="F1952" s="369" t="s">
        <v>13530</v>
      </c>
      <c r="G1952" s="385" t="s">
        <v>13133</v>
      </c>
      <c r="H1952" s="386"/>
      <c r="I1952" s="384" t="s">
        <v>324</v>
      </c>
      <c r="J1952" s="367" t="s">
        <v>1004</v>
      </c>
      <c r="K1952" s="366" t="s">
        <v>83</v>
      </c>
      <c r="L1952" s="387">
        <v>10</v>
      </c>
      <c r="M1952" s="388" t="s">
        <v>13531</v>
      </c>
      <c r="N1952" s="389">
        <v>1000</v>
      </c>
      <c r="O1952" s="390" t="s">
        <v>1348</v>
      </c>
      <c r="P1952" s="373" t="s">
        <v>1348</v>
      </c>
      <c r="Q1952" s="372" t="s">
        <v>3638</v>
      </c>
      <c r="R1952" s="374">
        <v>20</v>
      </c>
      <c r="S1952" s="375">
        <v>30</v>
      </c>
      <c r="T1952" s="392">
        <v>30</v>
      </c>
      <c r="U1952" s="391" t="s">
        <v>13530</v>
      </c>
      <c r="V1952" s="376">
        <v>110.35272426680847</v>
      </c>
      <c r="W1952" s="378">
        <v>111.61745184012761</v>
      </c>
      <c r="X1952" s="377">
        <v>55.739911946531947</v>
      </c>
      <c r="Y1952" s="387" t="s">
        <v>633</v>
      </c>
      <c r="Z1952" s="395" t="s">
        <v>4557</v>
      </c>
      <c r="AA1952" s="380">
        <v>198</v>
      </c>
      <c r="AB1952" s="379" t="s">
        <v>3630</v>
      </c>
      <c r="AC1952" s="380">
        <v>10</v>
      </c>
      <c r="AD1952" s="379" t="s">
        <v>3630</v>
      </c>
      <c r="AE1952" s="394">
        <v>0</v>
      </c>
      <c r="AF1952" s="396">
        <v>0</v>
      </c>
      <c r="AG1952" s="393">
        <v>0</v>
      </c>
      <c r="AH1952" s="397" t="s">
        <v>633</v>
      </c>
      <c r="AL1952" s="525" t="s">
        <v>18161</v>
      </c>
      <c r="AM1952" s="513" t="s">
        <v>83</v>
      </c>
      <c r="AN1952" s="508">
        <v>100</v>
      </c>
      <c r="AO1952" s="514">
        <v>1570</v>
      </c>
      <c r="AP1952" s="498">
        <v>1570</v>
      </c>
      <c r="AQ1952" s="515">
        <v>0</v>
      </c>
      <c r="AR1952" s="512" t="s">
        <v>18160</v>
      </c>
      <c r="BA1952" s="338" t="s">
        <v>13533</v>
      </c>
    </row>
    <row r="1953" spans="2:53" ht="16.5" customHeight="1">
      <c r="B1953" s="398" t="s">
        <v>13528</v>
      </c>
      <c r="C1953" s="381" t="s">
        <v>13529</v>
      </c>
      <c r="D1953" s="383">
        <v>1570</v>
      </c>
      <c r="E1953" s="382" t="s">
        <v>633</v>
      </c>
      <c r="F1953" s="369" t="s">
        <v>13530</v>
      </c>
      <c r="G1953" s="385" t="s">
        <v>13133</v>
      </c>
      <c r="H1953" s="386"/>
      <c r="I1953" s="384" t="s">
        <v>324</v>
      </c>
      <c r="J1953" s="367" t="s">
        <v>1003</v>
      </c>
      <c r="K1953" s="366" t="s">
        <v>83</v>
      </c>
      <c r="L1953" s="387">
        <v>9</v>
      </c>
      <c r="M1953" s="388" t="s">
        <v>13531</v>
      </c>
      <c r="N1953" s="389">
        <v>1000</v>
      </c>
      <c r="O1953" s="390" t="s">
        <v>1348</v>
      </c>
      <c r="P1953" s="373" t="s">
        <v>1348</v>
      </c>
      <c r="Q1953" s="372" t="s">
        <v>3638</v>
      </c>
      <c r="R1953" s="374">
        <v>20</v>
      </c>
      <c r="S1953" s="375">
        <v>30</v>
      </c>
      <c r="T1953" s="392">
        <v>30</v>
      </c>
      <c r="U1953" s="391" t="s">
        <v>13530</v>
      </c>
      <c r="V1953" s="376">
        <v>110.35272426680847</v>
      </c>
      <c r="W1953" s="378">
        <v>111.61745184012761</v>
      </c>
      <c r="X1953" s="377">
        <v>55.739911946531947</v>
      </c>
      <c r="Y1953" s="387" t="s">
        <v>633</v>
      </c>
      <c r="Z1953" s="395" t="s">
        <v>4557</v>
      </c>
      <c r="AA1953" s="380">
        <v>198</v>
      </c>
      <c r="AB1953" s="379" t="s">
        <v>3630</v>
      </c>
      <c r="AC1953" s="380">
        <v>10</v>
      </c>
      <c r="AD1953" s="379" t="s">
        <v>3630</v>
      </c>
      <c r="AE1953" s="394">
        <v>0</v>
      </c>
      <c r="AF1953" s="396">
        <v>0</v>
      </c>
      <c r="AG1953" s="393">
        <v>0</v>
      </c>
      <c r="AH1953" s="397" t="s">
        <v>633</v>
      </c>
      <c r="AL1953" s="525" t="s">
        <v>18162</v>
      </c>
      <c r="AM1953" s="513" t="s">
        <v>83</v>
      </c>
      <c r="AN1953" s="508">
        <v>100</v>
      </c>
      <c r="AO1953" s="514">
        <v>1570</v>
      </c>
      <c r="AP1953" s="498">
        <v>1570</v>
      </c>
      <c r="AQ1953" s="515">
        <v>0</v>
      </c>
      <c r="AR1953" s="512" t="s">
        <v>18163</v>
      </c>
      <c r="BA1953" s="338" t="s">
        <v>13539</v>
      </c>
    </row>
    <row r="1954" spans="2:53" ht="16.5" customHeight="1">
      <c r="B1954" s="398" t="s">
        <v>13534</v>
      </c>
      <c r="C1954" s="381" t="s">
        <v>13535</v>
      </c>
      <c r="D1954" s="383">
        <v>1570</v>
      </c>
      <c r="E1954" s="382" t="s">
        <v>633</v>
      </c>
      <c r="F1954" s="369" t="s">
        <v>13536</v>
      </c>
      <c r="G1954" s="385" t="s">
        <v>13537</v>
      </c>
      <c r="H1954" s="386"/>
      <c r="I1954" s="384" t="s">
        <v>1265</v>
      </c>
      <c r="J1954" s="367" t="s">
        <v>496</v>
      </c>
      <c r="K1954" s="366" t="s">
        <v>83</v>
      </c>
      <c r="L1954" s="387">
        <v>13</v>
      </c>
      <c r="M1954" s="388" t="s">
        <v>13538</v>
      </c>
      <c r="N1954" s="389">
        <v>1000</v>
      </c>
      <c r="O1954" s="390" t="s">
        <v>1350</v>
      </c>
      <c r="P1954" s="373" t="s">
        <v>1351</v>
      </c>
      <c r="Q1954" s="372" t="s">
        <v>3638</v>
      </c>
      <c r="R1954" s="374">
        <v>20</v>
      </c>
      <c r="S1954" s="375">
        <v>35</v>
      </c>
      <c r="T1954" s="392">
        <v>25</v>
      </c>
      <c r="U1954" s="391" t="s">
        <v>13536</v>
      </c>
      <c r="V1954" s="376">
        <v>110.34023890842103</v>
      </c>
      <c r="W1954" s="378">
        <v>111.60621501757893</v>
      </c>
      <c r="X1954" s="377">
        <v>55.731773037000025</v>
      </c>
      <c r="Y1954" s="387">
        <v>54.55</v>
      </c>
      <c r="Z1954" s="395" t="s">
        <v>7853</v>
      </c>
      <c r="AA1954" s="380">
        <v>180</v>
      </c>
      <c r="AB1954" s="379" t="s">
        <v>3630</v>
      </c>
      <c r="AC1954" s="380">
        <v>0</v>
      </c>
      <c r="AD1954" s="379" t="s">
        <v>3630</v>
      </c>
      <c r="AE1954" s="394">
        <v>0</v>
      </c>
      <c r="AF1954" s="396">
        <v>0</v>
      </c>
      <c r="AG1954" s="393">
        <v>0</v>
      </c>
      <c r="AH1954" s="397" t="s">
        <v>633</v>
      </c>
      <c r="AL1954" s="525" t="s">
        <v>18164</v>
      </c>
      <c r="AM1954" s="513" t="s">
        <v>83</v>
      </c>
      <c r="AN1954" s="508">
        <v>100</v>
      </c>
      <c r="AO1954" s="514">
        <v>1570</v>
      </c>
      <c r="AP1954" s="498">
        <v>1570</v>
      </c>
      <c r="AQ1954" s="515">
        <v>0</v>
      </c>
      <c r="AR1954" s="512" t="s">
        <v>18165</v>
      </c>
      <c r="BA1954" s="338" t="s">
        <v>13544</v>
      </c>
    </row>
    <row r="1955" spans="2:53" ht="16.5" customHeight="1">
      <c r="B1955" s="398" t="s">
        <v>13540</v>
      </c>
      <c r="C1955" s="381" t="s">
        <v>13541</v>
      </c>
      <c r="D1955" s="383">
        <v>1570</v>
      </c>
      <c r="E1955" s="382" t="s">
        <v>633</v>
      </c>
      <c r="F1955" s="369" t="s">
        <v>13542</v>
      </c>
      <c r="G1955" s="385" t="s">
        <v>13543</v>
      </c>
      <c r="H1955" s="386"/>
      <c r="I1955" s="384" t="s">
        <v>1265</v>
      </c>
      <c r="J1955" s="367" t="s">
        <v>1270</v>
      </c>
      <c r="K1955" s="366" t="s">
        <v>83</v>
      </c>
      <c r="L1955" s="387">
        <v>23</v>
      </c>
      <c r="M1955" s="388" t="s">
        <v>11121</v>
      </c>
      <c r="N1955" s="389">
        <v>1000</v>
      </c>
      <c r="O1955" s="390" t="s">
        <v>1350</v>
      </c>
      <c r="P1955" s="373" t="s">
        <v>1351</v>
      </c>
      <c r="Q1955" s="372" t="s">
        <v>3638</v>
      </c>
      <c r="R1955" s="374">
        <v>20</v>
      </c>
      <c r="S1955" s="375">
        <v>35</v>
      </c>
      <c r="T1955" s="392">
        <v>25</v>
      </c>
      <c r="U1955" s="391" t="s">
        <v>13542</v>
      </c>
      <c r="V1955" s="376">
        <v>110.32383432696133</v>
      </c>
      <c r="W1955" s="378">
        <v>111.59145089426521</v>
      </c>
      <c r="X1955" s="377">
        <v>55.727357389386732</v>
      </c>
      <c r="Y1955" s="387">
        <v>54.53</v>
      </c>
      <c r="Z1955" s="395" t="s">
        <v>7853</v>
      </c>
      <c r="AA1955" s="380">
        <v>180</v>
      </c>
      <c r="AB1955" s="379" t="s">
        <v>3630</v>
      </c>
      <c r="AC1955" s="380">
        <v>0</v>
      </c>
      <c r="AD1955" s="379" t="s">
        <v>3630</v>
      </c>
      <c r="AE1955" s="394">
        <v>0</v>
      </c>
      <c r="AF1955" s="396">
        <v>0</v>
      </c>
      <c r="AG1955" s="393">
        <v>0</v>
      </c>
      <c r="AH1955" s="397" t="s">
        <v>633</v>
      </c>
      <c r="AL1955" s="525" t="s">
        <v>18166</v>
      </c>
      <c r="AM1955" s="513" t="s">
        <v>84</v>
      </c>
      <c r="AN1955" s="508">
        <v>100</v>
      </c>
      <c r="AO1955" s="514">
        <v>1570</v>
      </c>
      <c r="AP1955" s="498">
        <v>1035</v>
      </c>
      <c r="AQ1955" s="515">
        <v>535</v>
      </c>
      <c r="AR1955" s="512" t="s">
        <v>18167</v>
      </c>
      <c r="BA1955" s="338" t="s">
        <v>13550</v>
      </c>
    </row>
    <row r="1956" spans="2:53" ht="16.5" customHeight="1">
      <c r="B1956" s="398" t="s">
        <v>13545</v>
      </c>
      <c r="C1956" s="381" t="s">
        <v>13546</v>
      </c>
      <c r="D1956" s="383">
        <v>1570</v>
      </c>
      <c r="E1956" s="382" t="s">
        <v>13547</v>
      </c>
      <c r="F1956" s="369" t="s">
        <v>13548</v>
      </c>
      <c r="G1956" s="385" t="s">
        <v>13547</v>
      </c>
      <c r="H1956" s="386"/>
      <c r="I1956" s="384" t="s">
        <v>329</v>
      </c>
      <c r="J1956" s="367" t="s">
        <v>153</v>
      </c>
      <c r="K1956" s="366" t="s">
        <v>84</v>
      </c>
      <c r="L1956" s="387">
        <v>25</v>
      </c>
      <c r="M1956" s="388" t="s">
        <v>13549</v>
      </c>
      <c r="N1956" s="389">
        <v>1000</v>
      </c>
      <c r="O1956" s="390" t="s">
        <v>1350</v>
      </c>
      <c r="P1956" s="373" t="s">
        <v>1350</v>
      </c>
      <c r="Q1956" s="372" t="s">
        <v>3638</v>
      </c>
      <c r="R1956" s="374">
        <v>30</v>
      </c>
      <c r="S1956" s="375">
        <v>25</v>
      </c>
      <c r="T1956" s="392">
        <v>25</v>
      </c>
      <c r="U1956" s="391" t="s">
        <v>13548</v>
      </c>
      <c r="V1956" s="376">
        <v>110.07050526796411</v>
      </c>
      <c r="W1956" s="378">
        <v>111.36345474116769</v>
      </c>
      <c r="X1956" s="377">
        <v>55.903019995434107</v>
      </c>
      <c r="Y1956" s="387" t="s">
        <v>633</v>
      </c>
      <c r="Z1956" s="395" t="s">
        <v>7853</v>
      </c>
      <c r="AA1956" s="380">
        <v>192</v>
      </c>
      <c r="AB1956" s="379" t="s">
        <v>3630</v>
      </c>
      <c r="AC1956" s="380">
        <v>0</v>
      </c>
      <c r="AD1956" s="379" t="s">
        <v>3630</v>
      </c>
      <c r="AE1956" s="394">
        <v>0</v>
      </c>
      <c r="AF1956" s="396">
        <v>0</v>
      </c>
      <c r="AG1956" s="393">
        <v>0</v>
      </c>
      <c r="AH1956" s="397" t="s">
        <v>633</v>
      </c>
      <c r="AL1956" s="525" t="s">
        <v>18168</v>
      </c>
      <c r="AM1956" s="513" t="s">
        <v>84</v>
      </c>
      <c r="AN1956" s="508">
        <v>100</v>
      </c>
      <c r="AO1956" s="514">
        <v>1570</v>
      </c>
      <c r="AP1956" s="498">
        <v>1034</v>
      </c>
      <c r="AQ1956" s="515">
        <v>536</v>
      </c>
      <c r="AR1956" s="512" t="s">
        <v>18169</v>
      </c>
      <c r="BA1956" s="338" t="s">
        <v>13556</v>
      </c>
    </row>
    <row r="1957" spans="2:53" ht="16.5" customHeight="1">
      <c r="B1957" s="398" t="s">
        <v>13551</v>
      </c>
      <c r="C1957" s="381" t="s">
        <v>13552</v>
      </c>
      <c r="D1957" s="383">
        <v>1570</v>
      </c>
      <c r="E1957" s="382" t="s">
        <v>13553</v>
      </c>
      <c r="F1957" s="369" t="s">
        <v>13554</v>
      </c>
      <c r="G1957" s="385" t="s">
        <v>13553</v>
      </c>
      <c r="H1957" s="386"/>
      <c r="I1957" s="384" t="s">
        <v>329</v>
      </c>
      <c r="J1957" s="367" t="s">
        <v>390</v>
      </c>
      <c r="K1957" s="366" t="s">
        <v>84</v>
      </c>
      <c r="L1957" s="387">
        <v>18</v>
      </c>
      <c r="M1957" s="388" t="s">
        <v>13555</v>
      </c>
      <c r="N1957" s="389">
        <v>1000</v>
      </c>
      <c r="O1957" s="390" t="s">
        <v>1350</v>
      </c>
      <c r="P1957" s="373" t="s">
        <v>1350</v>
      </c>
      <c r="Q1957" s="372" t="s">
        <v>3638</v>
      </c>
      <c r="R1957" s="374">
        <v>30</v>
      </c>
      <c r="S1957" s="375">
        <v>25</v>
      </c>
      <c r="T1957" s="392">
        <v>25</v>
      </c>
      <c r="U1957" s="391" t="s">
        <v>13554</v>
      </c>
      <c r="V1957" s="376">
        <v>109.99731265716237</v>
      </c>
      <c r="W1957" s="378">
        <v>111.29758139144613</v>
      </c>
      <c r="X1957" s="377">
        <v>55.857552975695754</v>
      </c>
      <c r="Y1957" s="387" t="s">
        <v>633</v>
      </c>
      <c r="Z1957" s="395" t="s">
        <v>7853</v>
      </c>
      <c r="AA1957" s="380">
        <v>192</v>
      </c>
      <c r="AB1957" s="379" t="s">
        <v>3630</v>
      </c>
      <c r="AC1957" s="380">
        <v>0</v>
      </c>
      <c r="AD1957" s="379" t="s">
        <v>3630</v>
      </c>
      <c r="AE1957" s="394">
        <v>0</v>
      </c>
      <c r="AF1957" s="396">
        <v>0</v>
      </c>
      <c r="AG1957" s="393">
        <v>0</v>
      </c>
      <c r="AH1957" s="397" t="s">
        <v>633</v>
      </c>
      <c r="AL1957" s="525" t="s">
        <v>18170</v>
      </c>
      <c r="AM1957" s="513" t="s">
        <v>84</v>
      </c>
      <c r="AN1957" s="508">
        <v>100</v>
      </c>
      <c r="AO1957" s="514">
        <v>1570</v>
      </c>
      <c r="AP1957" s="498">
        <v>1036</v>
      </c>
      <c r="AQ1957" s="515">
        <v>534</v>
      </c>
      <c r="AR1957" s="512" t="s">
        <v>18171</v>
      </c>
      <c r="BA1957" s="338" t="s">
        <v>13560</v>
      </c>
    </row>
    <row r="1958" spans="2:53" ht="16.5" customHeight="1">
      <c r="B1958" s="398" t="s">
        <v>13551</v>
      </c>
      <c r="C1958" s="381" t="s">
        <v>13552</v>
      </c>
      <c r="D1958" s="383">
        <v>1570</v>
      </c>
      <c r="E1958" s="382" t="s">
        <v>13553</v>
      </c>
      <c r="F1958" s="369" t="s">
        <v>13557</v>
      </c>
      <c r="G1958" s="385" t="s">
        <v>13558</v>
      </c>
      <c r="H1958" s="386"/>
      <c r="I1958" s="384" t="s">
        <v>862</v>
      </c>
      <c r="J1958" s="367" t="s">
        <v>1486</v>
      </c>
      <c r="K1958" s="366" t="s">
        <v>84</v>
      </c>
      <c r="L1958" s="387">
        <v>7</v>
      </c>
      <c r="M1958" s="388" t="s">
        <v>13559</v>
      </c>
      <c r="N1958" s="389">
        <v>1000</v>
      </c>
      <c r="O1958" s="390" t="s">
        <v>1348</v>
      </c>
      <c r="P1958" s="373" t="s">
        <v>1349</v>
      </c>
      <c r="Q1958" s="372" t="s">
        <v>3638</v>
      </c>
      <c r="R1958" s="374">
        <v>30</v>
      </c>
      <c r="S1958" s="375">
        <v>25</v>
      </c>
      <c r="T1958" s="392">
        <v>25</v>
      </c>
      <c r="U1958" s="391" t="s">
        <v>13557</v>
      </c>
      <c r="V1958" s="376">
        <v>110.20337995337995</v>
      </c>
      <c r="W1958" s="378">
        <v>111.48304195804197</v>
      </c>
      <c r="X1958" s="377">
        <v>55.991789044289042</v>
      </c>
      <c r="Y1958" s="387">
        <v>55.5</v>
      </c>
      <c r="Z1958" s="395" t="s">
        <v>4557</v>
      </c>
      <c r="AA1958" s="380">
        <v>198</v>
      </c>
      <c r="AB1958" s="379" t="s">
        <v>3630</v>
      </c>
      <c r="AC1958" s="380">
        <v>10</v>
      </c>
      <c r="AD1958" s="379" t="s">
        <v>3630</v>
      </c>
      <c r="AE1958" s="394">
        <v>0</v>
      </c>
      <c r="AF1958" s="396">
        <v>0</v>
      </c>
      <c r="AG1958" s="393">
        <v>0</v>
      </c>
      <c r="AH1958" s="397" t="s">
        <v>633</v>
      </c>
      <c r="AL1958" s="525" t="s">
        <v>18172</v>
      </c>
      <c r="AM1958" s="513" t="s">
        <v>84</v>
      </c>
      <c r="AN1958" s="508">
        <v>100</v>
      </c>
      <c r="AO1958" s="514">
        <v>1570</v>
      </c>
      <c r="AP1958" s="498">
        <v>1034</v>
      </c>
      <c r="AQ1958" s="515">
        <v>536</v>
      </c>
      <c r="AR1958" s="512" t="s">
        <v>18173</v>
      </c>
      <c r="BA1958" s="338" t="s">
        <v>13565</v>
      </c>
    </row>
    <row r="1959" spans="2:53" ht="16.5" customHeight="1">
      <c r="B1959" s="398" t="s">
        <v>13561</v>
      </c>
      <c r="C1959" s="381" t="s">
        <v>13562</v>
      </c>
      <c r="D1959" s="383">
        <v>1570</v>
      </c>
      <c r="E1959" s="382" t="s">
        <v>13187</v>
      </c>
      <c r="F1959" s="369" t="s">
        <v>13563</v>
      </c>
      <c r="G1959" s="385" t="s">
        <v>13187</v>
      </c>
      <c r="H1959" s="386"/>
      <c r="I1959" s="384" t="s">
        <v>625</v>
      </c>
      <c r="J1959" s="367" t="s">
        <v>1102</v>
      </c>
      <c r="K1959" s="366" t="s">
        <v>84</v>
      </c>
      <c r="L1959" s="387">
        <v>3</v>
      </c>
      <c r="M1959" s="388" t="s">
        <v>13564</v>
      </c>
      <c r="N1959" s="389">
        <v>1000</v>
      </c>
      <c r="O1959" s="390" t="s">
        <v>1350</v>
      </c>
      <c r="P1959" s="373" t="s">
        <v>1350</v>
      </c>
      <c r="Q1959" s="372" t="s">
        <v>3638</v>
      </c>
      <c r="R1959" s="374">
        <v>30</v>
      </c>
      <c r="S1959" s="375">
        <v>30</v>
      </c>
      <c r="T1959" s="392">
        <v>20</v>
      </c>
      <c r="U1959" s="391" t="s">
        <v>13563</v>
      </c>
      <c r="V1959" s="376">
        <v>109.98851559488359</v>
      </c>
      <c r="W1959" s="378">
        <v>111.28966403539523</v>
      </c>
      <c r="X1959" s="377">
        <v>55.855910184860583</v>
      </c>
      <c r="Y1959" s="387" t="s">
        <v>633</v>
      </c>
      <c r="Z1959" s="395" t="s">
        <v>4557</v>
      </c>
      <c r="AA1959" s="380">
        <v>195</v>
      </c>
      <c r="AB1959" s="379" t="s">
        <v>3630</v>
      </c>
      <c r="AC1959" s="380">
        <v>0</v>
      </c>
      <c r="AD1959" s="379" t="s">
        <v>3630</v>
      </c>
      <c r="AE1959" s="394">
        <v>0</v>
      </c>
      <c r="AF1959" s="396">
        <v>0</v>
      </c>
      <c r="AG1959" s="393">
        <v>0</v>
      </c>
      <c r="AH1959" s="397" t="s">
        <v>633</v>
      </c>
      <c r="AL1959" s="525" t="s">
        <v>18174</v>
      </c>
      <c r="AM1959" s="513" t="s">
        <v>84</v>
      </c>
      <c r="AN1959" s="508">
        <v>100</v>
      </c>
      <c r="AO1959" s="514">
        <v>1570</v>
      </c>
      <c r="AP1959" s="498">
        <v>1030</v>
      </c>
      <c r="AQ1959" s="515">
        <v>540</v>
      </c>
      <c r="AR1959" s="512" t="s">
        <v>18175</v>
      </c>
      <c r="BA1959" s="338" t="s">
        <v>13572</v>
      </c>
    </row>
    <row r="1960" spans="2:53" ht="16.5" customHeight="1">
      <c r="B1960" s="398" t="s">
        <v>13566</v>
      </c>
      <c r="C1960" s="381" t="s">
        <v>13567</v>
      </c>
      <c r="D1960" s="383">
        <v>1570</v>
      </c>
      <c r="E1960" s="382" t="s">
        <v>13568</v>
      </c>
      <c r="F1960" s="369" t="s">
        <v>13569</v>
      </c>
      <c r="G1960" s="385" t="s">
        <v>13570</v>
      </c>
      <c r="H1960" s="386"/>
      <c r="I1960" s="384" t="s">
        <v>326</v>
      </c>
      <c r="J1960" s="367" t="s">
        <v>392</v>
      </c>
      <c r="K1960" s="366" t="s">
        <v>84</v>
      </c>
      <c r="L1960" s="387">
        <v>14</v>
      </c>
      <c r="M1960" s="388" t="s">
        <v>13571</v>
      </c>
      <c r="N1960" s="389">
        <v>500</v>
      </c>
      <c r="O1960" s="390" t="s">
        <v>1348</v>
      </c>
      <c r="P1960" s="373" t="s">
        <v>1349</v>
      </c>
      <c r="Q1960" s="372" t="s">
        <v>3638</v>
      </c>
      <c r="R1960" s="374">
        <v>40</v>
      </c>
      <c r="S1960" s="375">
        <v>30</v>
      </c>
      <c r="T1960" s="392">
        <v>30</v>
      </c>
      <c r="U1960" s="391" t="s">
        <v>13569</v>
      </c>
      <c r="V1960" s="376">
        <v>109.62419213454768</v>
      </c>
      <c r="W1960" s="378">
        <v>110.91505093576203</v>
      </c>
      <c r="X1960" s="377">
        <v>55.625378464845156</v>
      </c>
      <c r="Y1960" s="387">
        <v>55.07</v>
      </c>
      <c r="Z1960" s="395" t="s">
        <v>7853</v>
      </c>
      <c r="AA1960" s="380">
        <v>24</v>
      </c>
      <c r="AB1960" s="379" t="s">
        <v>3630</v>
      </c>
      <c r="AC1960" s="380">
        <v>5</v>
      </c>
      <c r="AD1960" s="379" t="s">
        <v>3630</v>
      </c>
      <c r="AE1960" s="394">
        <v>0</v>
      </c>
      <c r="AF1960" s="396">
        <v>0</v>
      </c>
      <c r="AG1960" s="393">
        <v>0</v>
      </c>
      <c r="AH1960" s="397" t="s">
        <v>633</v>
      </c>
      <c r="AL1960" s="525" t="s">
        <v>18176</v>
      </c>
      <c r="AM1960" s="513" t="s">
        <v>83</v>
      </c>
      <c r="AN1960" s="508">
        <v>100</v>
      </c>
      <c r="AO1960" s="514">
        <v>1570</v>
      </c>
      <c r="AP1960" s="498">
        <v>1570</v>
      </c>
      <c r="AQ1960" s="515">
        <v>0</v>
      </c>
      <c r="AR1960" s="512" t="s">
        <v>18177</v>
      </c>
      <c r="BA1960" s="338" t="s">
        <v>13578</v>
      </c>
    </row>
    <row r="1961" spans="2:53" ht="16.5" customHeight="1">
      <c r="B1961" s="398" t="s">
        <v>13573</v>
      </c>
      <c r="C1961" s="381" t="s">
        <v>13574</v>
      </c>
      <c r="D1961" s="383">
        <v>1570</v>
      </c>
      <c r="E1961" s="382" t="s">
        <v>633</v>
      </c>
      <c r="F1961" s="369" t="s">
        <v>13575</v>
      </c>
      <c r="G1961" s="385" t="s">
        <v>13297</v>
      </c>
      <c r="H1961" s="386"/>
      <c r="I1961" s="384" t="s">
        <v>310</v>
      </c>
      <c r="J1961" s="367" t="s">
        <v>912</v>
      </c>
      <c r="K1961" s="366" t="s">
        <v>83</v>
      </c>
      <c r="L1961" s="387">
        <v>10</v>
      </c>
      <c r="M1961" s="388" t="s">
        <v>13577</v>
      </c>
      <c r="N1961" s="389">
        <v>500</v>
      </c>
      <c r="O1961" s="390" t="s">
        <v>1182</v>
      </c>
      <c r="P1961" s="373" t="s">
        <v>1182</v>
      </c>
      <c r="Q1961" s="372" t="s">
        <v>3638</v>
      </c>
      <c r="R1961" s="374">
        <v>20</v>
      </c>
      <c r="S1961" s="375">
        <v>30</v>
      </c>
      <c r="T1961" s="392">
        <v>30</v>
      </c>
      <c r="U1961" s="391" t="s">
        <v>13575</v>
      </c>
      <c r="V1961" s="376">
        <v>110.14082687338502</v>
      </c>
      <c r="W1961" s="378">
        <v>111.42674418604652</v>
      </c>
      <c r="X1961" s="377">
        <v>55.616214470284227</v>
      </c>
      <c r="Y1961" s="387" t="s">
        <v>633</v>
      </c>
      <c r="Z1961" s="395" t="s">
        <v>7853</v>
      </c>
      <c r="AA1961" s="380">
        <v>94</v>
      </c>
      <c r="AB1961" s="379" t="s">
        <v>3630</v>
      </c>
      <c r="AC1961" s="380">
        <v>1.5</v>
      </c>
      <c r="AD1961" s="379" t="s">
        <v>3630</v>
      </c>
      <c r="AE1961" s="394">
        <v>0</v>
      </c>
      <c r="AF1961" s="396">
        <v>19.965</v>
      </c>
      <c r="AG1961" s="393">
        <v>0</v>
      </c>
      <c r="AH1961" s="397" t="s">
        <v>10937</v>
      </c>
      <c r="AL1961" s="525" t="s">
        <v>18178</v>
      </c>
      <c r="AM1961" s="513" t="s">
        <v>83</v>
      </c>
      <c r="AN1961" s="508">
        <v>100</v>
      </c>
      <c r="AO1961" s="514">
        <v>1570</v>
      </c>
      <c r="AP1961" s="498">
        <v>1570</v>
      </c>
      <c r="AQ1961" s="515">
        <v>0</v>
      </c>
      <c r="AR1961" s="512" t="s">
        <v>18179</v>
      </c>
      <c r="BA1961" s="338" t="s">
        <v>13584</v>
      </c>
    </row>
    <row r="1962" spans="2:53" ht="16.5" customHeight="1">
      <c r="B1962" s="398" t="s">
        <v>13579</v>
      </c>
      <c r="C1962" s="381" t="s">
        <v>13580</v>
      </c>
      <c r="D1962" s="383">
        <v>1570</v>
      </c>
      <c r="E1962" s="382" t="s">
        <v>633</v>
      </c>
      <c r="F1962" s="369" t="s">
        <v>13581</v>
      </c>
      <c r="G1962" s="385" t="s">
        <v>13582</v>
      </c>
      <c r="H1962" s="386"/>
      <c r="I1962" s="384" t="s">
        <v>332</v>
      </c>
      <c r="J1962" s="367" t="s">
        <v>1060</v>
      </c>
      <c r="K1962" s="366" t="s">
        <v>83</v>
      </c>
      <c r="L1962" s="387">
        <v>12</v>
      </c>
      <c r="M1962" s="388" t="s">
        <v>13583</v>
      </c>
      <c r="N1962" s="389">
        <v>300</v>
      </c>
      <c r="O1962" s="390" t="s">
        <v>1348</v>
      </c>
      <c r="P1962" s="373" t="s">
        <v>1348</v>
      </c>
      <c r="Q1962" s="372" t="s">
        <v>3638</v>
      </c>
      <c r="R1962" s="374">
        <v>25</v>
      </c>
      <c r="S1962" s="375">
        <v>45</v>
      </c>
      <c r="T1962" s="392">
        <v>30</v>
      </c>
      <c r="U1962" s="391" t="s">
        <v>13581</v>
      </c>
      <c r="V1962" s="376">
        <v>110.09878798320111</v>
      </c>
      <c r="W1962" s="378">
        <v>111.388909184881</v>
      </c>
      <c r="X1962" s="377">
        <v>55.591151415958954</v>
      </c>
      <c r="Y1962" s="387" t="s">
        <v>633</v>
      </c>
      <c r="Z1962" s="395" t="s">
        <v>4557</v>
      </c>
      <c r="AA1962" s="380">
        <v>-2</v>
      </c>
      <c r="AB1962" s="379" t="s">
        <v>3630</v>
      </c>
      <c r="AC1962" s="380">
        <v>0</v>
      </c>
      <c r="AD1962" s="379" t="s">
        <v>3630</v>
      </c>
      <c r="AE1962" s="394">
        <v>0</v>
      </c>
      <c r="AF1962" s="396">
        <v>5.0030000000000001</v>
      </c>
      <c r="AG1962" s="393">
        <v>0</v>
      </c>
      <c r="AH1962" s="397" t="s">
        <v>9172</v>
      </c>
      <c r="AL1962" s="525" t="s">
        <v>18180</v>
      </c>
      <c r="AM1962" s="513" t="s">
        <v>84</v>
      </c>
      <c r="AN1962" s="508">
        <v>100</v>
      </c>
      <c r="AO1962" s="514">
        <v>1570</v>
      </c>
      <c r="AP1962" s="498">
        <v>1035</v>
      </c>
      <c r="AQ1962" s="515">
        <v>535</v>
      </c>
      <c r="AR1962" s="512" t="s">
        <v>18181</v>
      </c>
      <c r="BA1962" s="338" t="s">
        <v>13591</v>
      </c>
    </row>
    <row r="1963" spans="2:53" ht="16.5" customHeight="1">
      <c r="B1963" s="398" t="s">
        <v>13585</v>
      </c>
      <c r="C1963" s="381" t="s">
        <v>13586</v>
      </c>
      <c r="D1963" s="383">
        <v>1570</v>
      </c>
      <c r="E1963" s="382" t="s">
        <v>13587</v>
      </c>
      <c r="F1963" s="369" t="s">
        <v>13588</v>
      </c>
      <c r="G1963" s="385" t="s">
        <v>13589</v>
      </c>
      <c r="H1963" s="386"/>
      <c r="I1963" s="384" t="s">
        <v>862</v>
      </c>
      <c r="J1963" s="367" t="s">
        <v>1393</v>
      </c>
      <c r="K1963" s="366" t="s">
        <v>84</v>
      </c>
      <c r="L1963" s="387">
        <v>4</v>
      </c>
      <c r="M1963" s="388" t="s">
        <v>13590</v>
      </c>
      <c r="N1963" s="389">
        <v>1000</v>
      </c>
      <c r="O1963" s="390" t="s">
        <v>1348</v>
      </c>
      <c r="P1963" s="373" t="s">
        <v>1349</v>
      </c>
      <c r="Q1963" s="372" t="s">
        <v>3638</v>
      </c>
      <c r="R1963" s="374">
        <v>30</v>
      </c>
      <c r="S1963" s="375">
        <v>25</v>
      </c>
      <c r="T1963" s="392">
        <v>25</v>
      </c>
      <c r="U1963" s="391" t="s">
        <v>13588</v>
      </c>
      <c r="V1963" s="376">
        <v>110.06351981351979</v>
      </c>
      <c r="W1963" s="378">
        <v>111.3571678321678</v>
      </c>
      <c r="X1963" s="377">
        <v>55.89965617715621</v>
      </c>
      <c r="Y1963" s="387">
        <v>55.41</v>
      </c>
      <c r="Z1963" s="395" t="s">
        <v>4557</v>
      </c>
      <c r="AA1963" s="380">
        <v>198</v>
      </c>
      <c r="AB1963" s="379" t="s">
        <v>3630</v>
      </c>
      <c r="AC1963" s="380">
        <v>10</v>
      </c>
      <c r="AD1963" s="379" t="s">
        <v>3630</v>
      </c>
      <c r="AE1963" s="394">
        <v>0</v>
      </c>
      <c r="AF1963" s="396">
        <v>0</v>
      </c>
      <c r="AG1963" s="393">
        <v>0</v>
      </c>
      <c r="AH1963" s="397" t="s">
        <v>633</v>
      </c>
      <c r="AL1963" s="525" t="s">
        <v>18182</v>
      </c>
      <c r="AM1963" s="513" t="s">
        <v>84</v>
      </c>
      <c r="AN1963" s="508">
        <v>100</v>
      </c>
      <c r="AO1963" s="514">
        <v>1570</v>
      </c>
      <c r="AP1963" s="498">
        <v>1033</v>
      </c>
      <c r="AQ1963" s="515">
        <v>537</v>
      </c>
      <c r="AR1963" s="512" t="s">
        <v>18183</v>
      </c>
      <c r="BA1963" s="338" t="s">
        <v>13597</v>
      </c>
    </row>
    <row r="1964" spans="2:53" ht="16.5" customHeight="1">
      <c r="B1964" s="398" t="s">
        <v>13592</v>
      </c>
      <c r="C1964" s="381" t="s">
        <v>13593</v>
      </c>
      <c r="D1964" s="383">
        <v>1570</v>
      </c>
      <c r="E1964" s="382" t="s">
        <v>13594</v>
      </c>
      <c r="F1964" s="369" t="s">
        <v>13595</v>
      </c>
      <c r="G1964" s="385" t="s">
        <v>13594</v>
      </c>
      <c r="H1964" s="386"/>
      <c r="I1964" s="384" t="s">
        <v>329</v>
      </c>
      <c r="J1964" s="367" t="s">
        <v>174</v>
      </c>
      <c r="K1964" s="366" t="s">
        <v>84</v>
      </c>
      <c r="L1964" s="387">
        <v>9</v>
      </c>
      <c r="M1964" s="388" t="s">
        <v>13596</v>
      </c>
      <c r="N1964" s="389">
        <v>1000</v>
      </c>
      <c r="O1964" s="390" t="s">
        <v>1350</v>
      </c>
      <c r="P1964" s="373" t="s">
        <v>1350</v>
      </c>
      <c r="Q1964" s="372" t="s">
        <v>3638</v>
      </c>
      <c r="R1964" s="374">
        <v>30</v>
      </c>
      <c r="S1964" s="375">
        <v>25</v>
      </c>
      <c r="T1964" s="392">
        <v>25</v>
      </c>
      <c r="U1964" s="391" t="s">
        <v>13595</v>
      </c>
      <c r="V1964" s="376">
        <v>109.83432475084885</v>
      </c>
      <c r="W1964" s="378">
        <v>111.15089227576397</v>
      </c>
      <c r="X1964" s="377">
        <v>55.757391486693592</v>
      </c>
      <c r="Y1964" s="387" t="s">
        <v>633</v>
      </c>
      <c r="Z1964" s="395" t="s">
        <v>7853</v>
      </c>
      <c r="AA1964" s="380">
        <v>192</v>
      </c>
      <c r="AB1964" s="379" t="s">
        <v>3630</v>
      </c>
      <c r="AC1964" s="380">
        <v>0</v>
      </c>
      <c r="AD1964" s="379" t="s">
        <v>3630</v>
      </c>
      <c r="AE1964" s="394">
        <v>0</v>
      </c>
      <c r="AF1964" s="396">
        <v>0</v>
      </c>
      <c r="AG1964" s="393">
        <v>0</v>
      </c>
      <c r="AH1964" s="397" t="s">
        <v>633</v>
      </c>
      <c r="AL1964" s="525" t="s">
        <v>18184</v>
      </c>
      <c r="AM1964" s="513" t="s">
        <v>83</v>
      </c>
      <c r="AN1964" s="508">
        <v>100</v>
      </c>
      <c r="AO1964" s="514">
        <v>1570</v>
      </c>
      <c r="AP1964" s="498">
        <v>1570</v>
      </c>
      <c r="AQ1964" s="515">
        <v>0</v>
      </c>
      <c r="AR1964" s="512" t="s">
        <v>18185</v>
      </c>
      <c r="BA1964" s="338" t="s">
        <v>13603</v>
      </c>
    </row>
    <row r="1965" spans="2:53" ht="16.5" customHeight="1">
      <c r="B1965" s="398" t="s">
        <v>13598</v>
      </c>
      <c r="C1965" s="381" t="s">
        <v>13599</v>
      </c>
      <c r="D1965" s="383">
        <v>1570</v>
      </c>
      <c r="E1965" s="382" t="s">
        <v>633</v>
      </c>
      <c r="F1965" s="369" t="s">
        <v>13600</v>
      </c>
      <c r="G1965" s="385" t="s">
        <v>13601</v>
      </c>
      <c r="H1965" s="386"/>
      <c r="I1965" s="384" t="s">
        <v>310</v>
      </c>
      <c r="J1965" s="367" t="s">
        <v>345</v>
      </c>
      <c r="K1965" s="366" t="s">
        <v>83</v>
      </c>
      <c r="L1965" s="387">
        <v>5</v>
      </c>
      <c r="M1965" s="388" t="s">
        <v>13602</v>
      </c>
      <c r="N1965" s="389">
        <v>500</v>
      </c>
      <c r="O1965" s="390" t="s">
        <v>1182</v>
      </c>
      <c r="P1965" s="373" t="s">
        <v>1182</v>
      </c>
      <c r="Q1965" s="372" t="s">
        <v>3638</v>
      </c>
      <c r="R1965" s="374">
        <v>20</v>
      </c>
      <c r="S1965" s="375">
        <v>30</v>
      </c>
      <c r="T1965" s="392">
        <v>30</v>
      </c>
      <c r="U1965" s="391" t="s">
        <v>13600</v>
      </c>
      <c r="V1965" s="376">
        <v>110.03413654618474</v>
      </c>
      <c r="W1965" s="378">
        <v>111.33072289156625</v>
      </c>
      <c r="X1965" s="377">
        <v>55.55257028112451</v>
      </c>
      <c r="Y1965" s="387" t="s">
        <v>633</v>
      </c>
      <c r="Z1965" s="395" t="s">
        <v>7853</v>
      </c>
      <c r="AA1965" s="380">
        <v>94</v>
      </c>
      <c r="AB1965" s="379" t="s">
        <v>3630</v>
      </c>
      <c r="AC1965" s="380">
        <v>1.5</v>
      </c>
      <c r="AD1965" s="379" t="s">
        <v>3630</v>
      </c>
      <c r="AE1965" s="394">
        <v>0</v>
      </c>
      <c r="AF1965" s="396">
        <v>9.9540000000000006</v>
      </c>
      <c r="AG1965" s="393">
        <v>0</v>
      </c>
      <c r="AH1965" s="397" t="s">
        <v>11676</v>
      </c>
      <c r="AL1965" s="525" t="s">
        <v>18186</v>
      </c>
      <c r="AM1965" s="513" t="s">
        <v>84</v>
      </c>
      <c r="AN1965" s="508">
        <v>100</v>
      </c>
      <c r="AO1965" s="514">
        <v>1570</v>
      </c>
      <c r="AP1965" s="498">
        <v>1034</v>
      </c>
      <c r="AQ1965" s="515">
        <v>536</v>
      </c>
      <c r="AR1965" s="512" t="s">
        <v>18139</v>
      </c>
      <c r="BA1965" s="338" t="s">
        <v>13607</v>
      </c>
    </row>
    <row r="1966" spans="2:53" ht="16.5" customHeight="1">
      <c r="B1966" s="398" t="s">
        <v>13604</v>
      </c>
      <c r="C1966" s="381" t="s">
        <v>13605</v>
      </c>
      <c r="D1966" s="383">
        <v>1570</v>
      </c>
      <c r="E1966" s="382" t="s">
        <v>13259</v>
      </c>
      <c r="F1966" s="369" t="s">
        <v>13472</v>
      </c>
      <c r="G1966" s="385" t="s">
        <v>13173</v>
      </c>
      <c r="H1966" s="386"/>
      <c r="I1966" s="384" t="s">
        <v>862</v>
      </c>
      <c r="J1966" s="367" t="s">
        <v>1394</v>
      </c>
      <c r="K1966" s="366" t="s">
        <v>84</v>
      </c>
      <c r="L1966" s="387">
        <v>3</v>
      </c>
      <c r="M1966" s="388" t="s">
        <v>13606</v>
      </c>
      <c r="N1966" s="389">
        <v>1000</v>
      </c>
      <c r="O1966" s="390" t="s">
        <v>1348</v>
      </c>
      <c r="P1966" s="373" t="s">
        <v>1349</v>
      </c>
      <c r="Q1966" s="372" t="s">
        <v>3638</v>
      </c>
      <c r="R1966" s="374">
        <v>30</v>
      </c>
      <c r="S1966" s="375">
        <v>25</v>
      </c>
      <c r="T1966" s="392">
        <v>25</v>
      </c>
      <c r="U1966" s="391" t="s">
        <v>13472</v>
      </c>
      <c r="V1966" s="376">
        <v>110.01689976689977</v>
      </c>
      <c r="W1966" s="378">
        <v>111.31520979020978</v>
      </c>
      <c r="X1966" s="377">
        <v>55.868945221445223</v>
      </c>
      <c r="Y1966" s="387">
        <v>55.379999999999995</v>
      </c>
      <c r="Z1966" s="395" t="s">
        <v>4557</v>
      </c>
      <c r="AA1966" s="380">
        <v>198</v>
      </c>
      <c r="AB1966" s="379" t="s">
        <v>3630</v>
      </c>
      <c r="AC1966" s="380">
        <v>10</v>
      </c>
      <c r="AD1966" s="379" t="s">
        <v>3630</v>
      </c>
      <c r="AE1966" s="394">
        <v>0</v>
      </c>
      <c r="AF1966" s="396">
        <v>0</v>
      </c>
      <c r="AG1966" s="393">
        <v>0</v>
      </c>
      <c r="AH1966" s="397" t="s">
        <v>633</v>
      </c>
      <c r="AL1966" s="525" t="s">
        <v>18187</v>
      </c>
      <c r="AM1966" s="513" t="s">
        <v>83</v>
      </c>
      <c r="AN1966" s="508">
        <v>100</v>
      </c>
      <c r="AO1966" s="514">
        <v>1570</v>
      </c>
      <c r="AP1966" s="498">
        <v>1570</v>
      </c>
      <c r="AQ1966" s="515">
        <v>0</v>
      </c>
      <c r="AR1966" s="512" t="s">
        <v>18188</v>
      </c>
      <c r="BA1966" s="338" t="s">
        <v>13612</v>
      </c>
    </row>
    <row r="1967" spans="2:53" ht="16.5" customHeight="1">
      <c r="B1967" s="398" t="s">
        <v>13608</v>
      </c>
      <c r="C1967" s="381" t="s">
        <v>13609</v>
      </c>
      <c r="D1967" s="383">
        <v>1570</v>
      </c>
      <c r="E1967" s="382" t="s">
        <v>633</v>
      </c>
      <c r="F1967" s="369" t="s">
        <v>13554</v>
      </c>
      <c r="G1967" s="385" t="s">
        <v>13610</v>
      </c>
      <c r="H1967" s="386"/>
      <c r="I1967" s="384" t="s">
        <v>310</v>
      </c>
      <c r="J1967" s="367" t="s">
        <v>920</v>
      </c>
      <c r="K1967" s="366" t="s">
        <v>83</v>
      </c>
      <c r="L1967" s="387">
        <v>8</v>
      </c>
      <c r="M1967" s="388" t="s">
        <v>13611</v>
      </c>
      <c r="N1967" s="389">
        <v>500</v>
      </c>
      <c r="O1967" s="390" t="s">
        <v>1182</v>
      </c>
      <c r="P1967" s="373" t="s">
        <v>1182</v>
      </c>
      <c r="Q1967" s="372" t="s">
        <v>3638</v>
      </c>
      <c r="R1967" s="374">
        <v>20</v>
      </c>
      <c r="S1967" s="375">
        <v>30</v>
      </c>
      <c r="T1967" s="392">
        <v>30</v>
      </c>
      <c r="U1967" s="391" t="s">
        <v>13554</v>
      </c>
      <c r="V1967" s="376">
        <v>109.99870801033592</v>
      </c>
      <c r="W1967" s="378">
        <v>111.29883720930232</v>
      </c>
      <c r="X1967" s="377">
        <v>55.526227390180892</v>
      </c>
      <c r="Y1967" s="387" t="s">
        <v>633</v>
      </c>
      <c r="Z1967" s="395" t="s">
        <v>7853</v>
      </c>
      <c r="AA1967" s="380">
        <v>94</v>
      </c>
      <c r="AB1967" s="379" t="s">
        <v>3630</v>
      </c>
      <c r="AC1967" s="380">
        <v>1.5</v>
      </c>
      <c r="AD1967" s="379" t="s">
        <v>3630</v>
      </c>
      <c r="AE1967" s="394">
        <v>0</v>
      </c>
      <c r="AF1967" s="396">
        <v>19.89</v>
      </c>
      <c r="AG1967" s="393">
        <v>0</v>
      </c>
      <c r="AH1967" s="397" t="s">
        <v>10937</v>
      </c>
      <c r="AL1967" s="525" t="s">
        <v>18189</v>
      </c>
      <c r="AM1967" s="513" t="s">
        <v>83</v>
      </c>
      <c r="AN1967" s="508">
        <v>100</v>
      </c>
      <c r="AO1967" s="514">
        <v>1570</v>
      </c>
      <c r="AP1967" s="498">
        <v>1570</v>
      </c>
      <c r="AQ1967" s="515">
        <v>0</v>
      </c>
      <c r="AR1967" s="512" t="s">
        <v>18190</v>
      </c>
      <c r="BA1967" s="338" t="s">
        <v>13617</v>
      </c>
    </row>
    <row r="1968" spans="2:53" ht="16.5" customHeight="1">
      <c r="B1968" s="398" t="s">
        <v>13613</v>
      </c>
      <c r="C1968" s="381" t="s">
        <v>13614</v>
      </c>
      <c r="D1968" s="383">
        <v>1570</v>
      </c>
      <c r="E1968" s="382" t="s">
        <v>633</v>
      </c>
      <c r="F1968" s="369" t="s">
        <v>13563</v>
      </c>
      <c r="G1968" s="385" t="s">
        <v>13615</v>
      </c>
      <c r="H1968" s="386"/>
      <c r="I1968" s="384" t="s">
        <v>330</v>
      </c>
      <c r="J1968" s="367" t="s">
        <v>1091</v>
      </c>
      <c r="K1968" s="366" t="s">
        <v>83</v>
      </c>
      <c r="L1968" s="387">
        <v>7</v>
      </c>
      <c r="M1968" s="388" t="s">
        <v>13616</v>
      </c>
      <c r="N1968" s="389">
        <v>200</v>
      </c>
      <c r="O1968" s="390" t="s">
        <v>1350</v>
      </c>
      <c r="P1968" s="373" t="s">
        <v>1350</v>
      </c>
      <c r="Q1968" s="372" t="s">
        <v>3638</v>
      </c>
      <c r="R1968" s="374">
        <v>20</v>
      </c>
      <c r="S1968" s="375">
        <v>30</v>
      </c>
      <c r="T1968" s="392">
        <v>30</v>
      </c>
      <c r="U1968" s="391" t="s">
        <v>13563</v>
      </c>
      <c r="V1968" s="376">
        <v>109.99123017500121</v>
      </c>
      <c r="W1968" s="378">
        <v>111.29210715750108</v>
      </c>
      <c r="X1968" s="377">
        <v>55.523331333748857</v>
      </c>
      <c r="Y1968" s="387" t="s">
        <v>633</v>
      </c>
      <c r="Z1968" s="395" t="s">
        <v>7853</v>
      </c>
      <c r="AA1968" s="380">
        <v>36</v>
      </c>
      <c r="AB1968" s="379" t="s">
        <v>3630</v>
      </c>
      <c r="AC1968" s="380">
        <v>0</v>
      </c>
      <c r="AD1968" s="379" t="s">
        <v>3630</v>
      </c>
      <c r="AE1968" s="394">
        <v>0</v>
      </c>
      <c r="AF1968" s="396">
        <v>10</v>
      </c>
      <c r="AG1968" s="393">
        <v>0</v>
      </c>
      <c r="AH1968" s="397" t="s">
        <v>11245</v>
      </c>
      <c r="AL1968" s="525" t="s">
        <v>18191</v>
      </c>
      <c r="AM1968" s="513" t="s">
        <v>83</v>
      </c>
      <c r="AN1968" s="508">
        <v>100</v>
      </c>
      <c r="AO1968" s="514">
        <v>1570</v>
      </c>
      <c r="AP1968" s="498">
        <v>1570</v>
      </c>
      <c r="AQ1968" s="515">
        <v>0</v>
      </c>
      <c r="AR1968" s="512" t="s">
        <v>18190</v>
      </c>
      <c r="BA1968" s="338" t="s">
        <v>13620</v>
      </c>
    </row>
    <row r="1969" spans="2:53" ht="16.5" customHeight="1">
      <c r="B1969" s="398" t="s">
        <v>13613</v>
      </c>
      <c r="C1969" s="381" t="s">
        <v>13614</v>
      </c>
      <c r="D1969" s="383">
        <v>1570</v>
      </c>
      <c r="E1969" s="382" t="s">
        <v>633</v>
      </c>
      <c r="F1969" s="369" t="s">
        <v>13618</v>
      </c>
      <c r="G1969" s="385" t="s">
        <v>13615</v>
      </c>
      <c r="H1969" s="386"/>
      <c r="I1969" s="384" t="s">
        <v>329</v>
      </c>
      <c r="J1969" s="367" t="s">
        <v>493</v>
      </c>
      <c r="K1969" s="366" t="s">
        <v>83</v>
      </c>
      <c r="L1969" s="387">
        <v>20</v>
      </c>
      <c r="M1969" s="388" t="s">
        <v>13619</v>
      </c>
      <c r="N1969" s="389">
        <v>1000</v>
      </c>
      <c r="O1969" s="390" t="s">
        <v>1350</v>
      </c>
      <c r="P1969" s="373" t="s">
        <v>1350</v>
      </c>
      <c r="Q1969" s="372" t="s">
        <v>3638</v>
      </c>
      <c r="R1969" s="374">
        <v>25</v>
      </c>
      <c r="S1969" s="375">
        <v>30</v>
      </c>
      <c r="T1969" s="392">
        <v>25</v>
      </c>
      <c r="U1969" s="391" t="s">
        <v>13618</v>
      </c>
      <c r="V1969" s="376">
        <v>109.99192442846504</v>
      </c>
      <c r="W1969" s="378">
        <v>111.29273198561853</v>
      </c>
      <c r="X1969" s="377">
        <v>55.522671792958207</v>
      </c>
      <c r="Y1969" s="387" t="s">
        <v>633</v>
      </c>
      <c r="Z1969" s="395" t="s">
        <v>7853</v>
      </c>
      <c r="AA1969" s="380">
        <v>192</v>
      </c>
      <c r="AB1969" s="379" t="s">
        <v>3630</v>
      </c>
      <c r="AC1969" s="380">
        <v>0</v>
      </c>
      <c r="AD1969" s="379" t="s">
        <v>3630</v>
      </c>
      <c r="AE1969" s="394">
        <v>0</v>
      </c>
      <c r="AF1969" s="396">
        <v>10.079000000000001</v>
      </c>
      <c r="AG1969" s="393">
        <v>0</v>
      </c>
      <c r="AH1969" s="397" t="s">
        <v>10307</v>
      </c>
      <c r="AL1969" s="525" t="s">
        <v>18192</v>
      </c>
      <c r="AM1969" s="513" t="s">
        <v>84</v>
      </c>
      <c r="AN1969" s="508">
        <v>100</v>
      </c>
      <c r="AO1969" s="514">
        <v>1570</v>
      </c>
      <c r="AP1969" s="498">
        <v>1034</v>
      </c>
      <c r="AQ1969" s="515">
        <v>536</v>
      </c>
      <c r="AR1969" s="512" t="s">
        <v>18193</v>
      </c>
      <c r="BA1969" s="338" t="s">
        <v>13627</v>
      </c>
    </row>
    <row r="1970" spans="2:53" ht="16.5" customHeight="1">
      <c r="B1970" s="398" t="s">
        <v>13621</v>
      </c>
      <c r="C1970" s="381" t="s">
        <v>13622</v>
      </c>
      <c r="D1970" s="383">
        <v>1570</v>
      </c>
      <c r="E1970" s="382" t="s">
        <v>13623</v>
      </c>
      <c r="F1970" s="369" t="s">
        <v>13624</v>
      </c>
      <c r="G1970" s="385" t="s">
        <v>13625</v>
      </c>
      <c r="H1970" s="386"/>
      <c r="I1970" s="384" t="s">
        <v>862</v>
      </c>
      <c r="J1970" s="367" t="s">
        <v>1487</v>
      </c>
      <c r="K1970" s="366" t="s">
        <v>84</v>
      </c>
      <c r="L1970" s="387">
        <v>4</v>
      </c>
      <c r="M1970" s="388" t="s">
        <v>13626</v>
      </c>
      <c r="N1970" s="389">
        <v>1000</v>
      </c>
      <c r="O1970" s="390" t="s">
        <v>1348</v>
      </c>
      <c r="P1970" s="373" t="s">
        <v>1349</v>
      </c>
      <c r="Q1970" s="372" t="s">
        <v>3638</v>
      </c>
      <c r="R1970" s="374">
        <v>30</v>
      </c>
      <c r="S1970" s="375">
        <v>25</v>
      </c>
      <c r="T1970" s="392">
        <v>25</v>
      </c>
      <c r="U1970" s="391" t="s">
        <v>13624</v>
      </c>
      <c r="V1970" s="376">
        <v>109.94696969696969</v>
      </c>
      <c r="W1970" s="378">
        <v>111.25227272727273</v>
      </c>
      <c r="X1970" s="377">
        <v>55.825378787878805</v>
      </c>
      <c r="Y1970" s="387">
        <v>55.33</v>
      </c>
      <c r="Z1970" s="395" t="s">
        <v>4557</v>
      </c>
      <c r="AA1970" s="380">
        <v>198</v>
      </c>
      <c r="AB1970" s="379" t="s">
        <v>3630</v>
      </c>
      <c r="AC1970" s="380">
        <v>10</v>
      </c>
      <c r="AD1970" s="379" t="s">
        <v>3630</v>
      </c>
      <c r="AE1970" s="394">
        <v>0</v>
      </c>
      <c r="AF1970" s="396">
        <v>0</v>
      </c>
      <c r="AG1970" s="393">
        <v>0</v>
      </c>
      <c r="AH1970" s="397" t="s">
        <v>633</v>
      </c>
      <c r="AL1970" s="525" t="s">
        <v>18194</v>
      </c>
      <c r="AM1970" s="513" t="s">
        <v>84</v>
      </c>
      <c r="AN1970" s="508">
        <v>100</v>
      </c>
      <c r="AO1970" s="514">
        <v>1570</v>
      </c>
      <c r="AP1970" s="498">
        <v>1033</v>
      </c>
      <c r="AQ1970" s="515">
        <v>537</v>
      </c>
      <c r="AR1970" s="512" t="s">
        <v>18195</v>
      </c>
      <c r="BA1970" s="338" t="s">
        <v>13633</v>
      </c>
    </row>
    <row r="1971" spans="2:53" ht="16.5" customHeight="1">
      <c r="B1971" s="398" t="s">
        <v>13628</v>
      </c>
      <c r="C1971" s="381" t="s">
        <v>13629</v>
      </c>
      <c r="D1971" s="383">
        <v>1570</v>
      </c>
      <c r="E1971" s="382" t="s">
        <v>13630</v>
      </c>
      <c r="F1971" s="369" t="s">
        <v>13631</v>
      </c>
      <c r="G1971" s="385" t="s">
        <v>13283</v>
      </c>
      <c r="H1971" s="386"/>
      <c r="I1971" s="384" t="s">
        <v>862</v>
      </c>
      <c r="J1971" s="367" t="s">
        <v>1395</v>
      </c>
      <c r="K1971" s="366" t="s">
        <v>84</v>
      </c>
      <c r="L1971" s="387">
        <v>6</v>
      </c>
      <c r="M1971" s="388" t="s">
        <v>13632</v>
      </c>
      <c r="N1971" s="389">
        <v>1000</v>
      </c>
      <c r="O1971" s="390" t="s">
        <v>1348</v>
      </c>
      <c r="P1971" s="373" t="s">
        <v>1349</v>
      </c>
      <c r="Q1971" s="372" t="s">
        <v>3638</v>
      </c>
      <c r="R1971" s="374">
        <v>30</v>
      </c>
      <c r="S1971" s="375">
        <v>25</v>
      </c>
      <c r="T1971" s="392">
        <v>25</v>
      </c>
      <c r="U1971" s="391" t="s">
        <v>13631</v>
      </c>
      <c r="V1971" s="376">
        <v>109.90034965034965</v>
      </c>
      <c r="W1971" s="378">
        <v>111.21031468531469</v>
      </c>
      <c r="X1971" s="377">
        <v>55.794667832167825</v>
      </c>
      <c r="Y1971" s="387">
        <v>55.3</v>
      </c>
      <c r="Z1971" s="395" t="s">
        <v>4557</v>
      </c>
      <c r="AA1971" s="380">
        <v>198</v>
      </c>
      <c r="AB1971" s="379" t="s">
        <v>3630</v>
      </c>
      <c r="AC1971" s="380">
        <v>10</v>
      </c>
      <c r="AD1971" s="379" t="s">
        <v>3630</v>
      </c>
      <c r="AE1971" s="394">
        <v>0</v>
      </c>
      <c r="AF1971" s="396">
        <v>0</v>
      </c>
      <c r="AG1971" s="393">
        <v>0</v>
      </c>
      <c r="AH1971" s="397" t="s">
        <v>633</v>
      </c>
      <c r="AL1971" s="525" t="s">
        <v>18196</v>
      </c>
      <c r="AM1971" s="513" t="s">
        <v>84</v>
      </c>
      <c r="AN1971" s="508">
        <v>100</v>
      </c>
      <c r="AO1971" s="514">
        <v>1570</v>
      </c>
      <c r="AP1971" s="498">
        <v>1033</v>
      </c>
      <c r="AQ1971" s="515">
        <v>537</v>
      </c>
      <c r="AR1971" s="512" t="s">
        <v>18197</v>
      </c>
      <c r="BA1971" s="338" t="s">
        <v>13640</v>
      </c>
    </row>
    <row r="1972" spans="2:53" ht="16.5" customHeight="1">
      <c r="B1972" s="398" t="s">
        <v>13634</v>
      </c>
      <c r="C1972" s="381" t="s">
        <v>13635</v>
      </c>
      <c r="D1972" s="383">
        <v>1570</v>
      </c>
      <c r="E1972" s="382" t="s">
        <v>13636</v>
      </c>
      <c r="F1972" s="369" t="s">
        <v>13637</v>
      </c>
      <c r="G1972" s="385" t="s">
        <v>13638</v>
      </c>
      <c r="H1972" s="386"/>
      <c r="I1972" s="384" t="s">
        <v>862</v>
      </c>
      <c r="J1972" s="367" t="s">
        <v>1396</v>
      </c>
      <c r="K1972" s="366" t="s">
        <v>84</v>
      </c>
      <c r="L1972" s="387">
        <v>6</v>
      </c>
      <c r="M1972" s="388" t="s">
        <v>13639</v>
      </c>
      <c r="N1972" s="389">
        <v>1000</v>
      </c>
      <c r="O1972" s="390" t="s">
        <v>1348</v>
      </c>
      <c r="P1972" s="373" t="s">
        <v>1349</v>
      </c>
      <c r="Q1972" s="372" t="s">
        <v>3638</v>
      </c>
      <c r="R1972" s="374">
        <v>30</v>
      </c>
      <c r="S1972" s="375">
        <v>25</v>
      </c>
      <c r="T1972" s="392">
        <v>25</v>
      </c>
      <c r="U1972" s="391" t="s">
        <v>13637</v>
      </c>
      <c r="V1972" s="376">
        <v>109.87703962703962</v>
      </c>
      <c r="W1972" s="378">
        <v>111.18933566433567</v>
      </c>
      <c r="X1972" s="377">
        <v>55.781812354312358</v>
      </c>
      <c r="Y1972" s="387">
        <v>55.28</v>
      </c>
      <c r="Z1972" s="395" t="s">
        <v>4557</v>
      </c>
      <c r="AA1972" s="380">
        <v>198</v>
      </c>
      <c r="AB1972" s="379" t="s">
        <v>3630</v>
      </c>
      <c r="AC1972" s="380">
        <v>10</v>
      </c>
      <c r="AD1972" s="379" t="s">
        <v>3630</v>
      </c>
      <c r="AE1972" s="394">
        <v>0</v>
      </c>
      <c r="AF1972" s="396">
        <v>0</v>
      </c>
      <c r="AG1972" s="393">
        <v>0</v>
      </c>
      <c r="AH1972" s="397" t="s">
        <v>633</v>
      </c>
      <c r="AL1972" s="525" t="s">
        <v>18198</v>
      </c>
      <c r="AM1972" s="513" t="s">
        <v>83</v>
      </c>
      <c r="AN1972" s="508">
        <v>100</v>
      </c>
      <c r="AO1972" s="514">
        <v>1570</v>
      </c>
      <c r="AP1972" s="498">
        <v>1570</v>
      </c>
      <c r="AQ1972" s="515">
        <v>0</v>
      </c>
      <c r="AR1972" s="512" t="s">
        <v>18199</v>
      </c>
      <c r="BA1972" s="338" t="s">
        <v>13644</v>
      </c>
    </row>
    <row r="1973" spans="2:53" ht="16.5" customHeight="1">
      <c r="B1973" s="398" t="s">
        <v>13641</v>
      </c>
      <c r="C1973" s="381" t="s">
        <v>13642</v>
      </c>
      <c r="D1973" s="383">
        <v>1570</v>
      </c>
      <c r="E1973" s="382" t="s">
        <v>633</v>
      </c>
      <c r="F1973" s="369" t="s">
        <v>13637</v>
      </c>
      <c r="G1973" s="385" t="s">
        <v>13488</v>
      </c>
      <c r="H1973" s="386"/>
      <c r="I1973" s="384" t="s">
        <v>329</v>
      </c>
      <c r="J1973" s="367" t="s">
        <v>384</v>
      </c>
      <c r="K1973" s="366" t="s">
        <v>83</v>
      </c>
      <c r="L1973" s="387">
        <v>4</v>
      </c>
      <c r="M1973" s="388" t="s">
        <v>13643</v>
      </c>
      <c r="N1973" s="389">
        <v>1000</v>
      </c>
      <c r="O1973" s="390" t="s">
        <v>1350</v>
      </c>
      <c r="P1973" s="373" t="s">
        <v>1350</v>
      </c>
      <c r="Q1973" s="372" t="s">
        <v>3638</v>
      </c>
      <c r="R1973" s="374">
        <v>25</v>
      </c>
      <c r="S1973" s="375">
        <v>30</v>
      </c>
      <c r="T1973" s="392">
        <v>25</v>
      </c>
      <c r="U1973" s="391" t="s">
        <v>13637</v>
      </c>
      <c r="V1973" s="376">
        <v>109.87548356145862</v>
      </c>
      <c r="W1973" s="378">
        <v>111.18793520531277</v>
      </c>
      <c r="X1973" s="377">
        <v>55.448290616614294</v>
      </c>
      <c r="Y1973" s="387" t="s">
        <v>633</v>
      </c>
      <c r="Z1973" s="395" t="s">
        <v>7853</v>
      </c>
      <c r="AA1973" s="380">
        <v>192</v>
      </c>
      <c r="AB1973" s="379" t="s">
        <v>3630</v>
      </c>
      <c r="AC1973" s="380">
        <v>0</v>
      </c>
      <c r="AD1973" s="379" t="s">
        <v>3630</v>
      </c>
      <c r="AE1973" s="394">
        <v>0</v>
      </c>
      <c r="AF1973" s="396">
        <v>10.066000000000001</v>
      </c>
      <c r="AG1973" s="393">
        <v>0</v>
      </c>
      <c r="AH1973" s="397" t="s">
        <v>10307</v>
      </c>
      <c r="AL1973" s="525" t="s">
        <v>18200</v>
      </c>
      <c r="AM1973" s="513" t="s">
        <v>83</v>
      </c>
      <c r="AN1973" s="508">
        <v>100</v>
      </c>
      <c r="AO1973" s="514">
        <v>1570</v>
      </c>
      <c r="AP1973" s="498">
        <v>1570</v>
      </c>
      <c r="AQ1973" s="515">
        <v>0</v>
      </c>
      <c r="AR1973" s="512" t="s">
        <v>18201</v>
      </c>
      <c r="BA1973" s="338" t="s">
        <v>13649</v>
      </c>
    </row>
    <row r="1974" spans="2:53" ht="16.5" customHeight="1">
      <c r="B1974" s="398" t="s">
        <v>13645</v>
      </c>
      <c r="C1974" s="381" t="s">
        <v>13646</v>
      </c>
      <c r="D1974" s="383">
        <v>1570</v>
      </c>
      <c r="E1974" s="382" t="s">
        <v>633</v>
      </c>
      <c r="F1974" s="369" t="s">
        <v>13595</v>
      </c>
      <c r="G1974" s="385" t="s">
        <v>13647</v>
      </c>
      <c r="H1974" s="386"/>
      <c r="I1974" s="384" t="s">
        <v>310</v>
      </c>
      <c r="J1974" s="367" t="s">
        <v>384</v>
      </c>
      <c r="K1974" s="366" t="s">
        <v>83</v>
      </c>
      <c r="L1974" s="387">
        <v>9</v>
      </c>
      <c r="M1974" s="388" t="s">
        <v>13648</v>
      </c>
      <c r="N1974" s="389">
        <v>500</v>
      </c>
      <c r="O1974" s="390" t="s">
        <v>1182</v>
      </c>
      <c r="P1974" s="373" t="s">
        <v>1182</v>
      </c>
      <c r="Q1974" s="372" t="s">
        <v>3638</v>
      </c>
      <c r="R1974" s="374">
        <v>20</v>
      </c>
      <c r="S1974" s="375">
        <v>30</v>
      </c>
      <c r="T1974" s="392">
        <v>30</v>
      </c>
      <c r="U1974" s="391" t="s">
        <v>13595</v>
      </c>
      <c r="V1974" s="376">
        <v>109.83333333333333</v>
      </c>
      <c r="W1974" s="378">
        <v>111.15</v>
      </c>
      <c r="X1974" s="377">
        <v>55.418333333333337</v>
      </c>
      <c r="Y1974" s="387" t="s">
        <v>633</v>
      </c>
      <c r="Z1974" s="395" t="s">
        <v>7853</v>
      </c>
      <c r="AA1974" s="380">
        <v>94</v>
      </c>
      <c r="AB1974" s="379" t="s">
        <v>3630</v>
      </c>
      <c r="AC1974" s="380">
        <v>1.5</v>
      </c>
      <c r="AD1974" s="379" t="s">
        <v>3630</v>
      </c>
      <c r="AE1974" s="394">
        <v>0</v>
      </c>
      <c r="AF1974" s="396">
        <v>0</v>
      </c>
      <c r="AG1974" s="393">
        <v>0</v>
      </c>
      <c r="AH1974" s="397" t="s">
        <v>633</v>
      </c>
      <c r="AL1974" s="525" t="s">
        <v>18202</v>
      </c>
      <c r="AM1974" s="513" t="s">
        <v>83</v>
      </c>
      <c r="AN1974" s="508">
        <v>100</v>
      </c>
      <c r="AO1974" s="514">
        <v>1570</v>
      </c>
      <c r="AP1974" s="498">
        <v>1570</v>
      </c>
      <c r="AQ1974" s="515">
        <v>0</v>
      </c>
      <c r="AR1974" s="512" t="s">
        <v>18203</v>
      </c>
      <c r="BA1974" s="338" t="s">
        <v>13655</v>
      </c>
    </row>
    <row r="1975" spans="2:53" ht="16.5" customHeight="1">
      <c r="B1975" s="398" t="s">
        <v>13650</v>
      </c>
      <c r="C1975" s="381" t="s">
        <v>13651</v>
      </c>
      <c r="D1975" s="383">
        <v>1570</v>
      </c>
      <c r="E1975" s="382" t="s">
        <v>633</v>
      </c>
      <c r="F1975" s="369" t="s">
        <v>13652</v>
      </c>
      <c r="G1975" s="385" t="s">
        <v>13653</v>
      </c>
      <c r="H1975" s="386"/>
      <c r="I1975" s="384" t="s">
        <v>330</v>
      </c>
      <c r="J1975" s="367" t="s">
        <v>933</v>
      </c>
      <c r="K1975" s="366" t="s">
        <v>83</v>
      </c>
      <c r="L1975" s="387">
        <v>4</v>
      </c>
      <c r="M1975" s="388" t="s">
        <v>13654</v>
      </c>
      <c r="N1975" s="389">
        <v>200</v>
      </c>
      <c r="O1975" s="390" t="s">
        <v>1350</v>
      </c>
      <c r="P1975" s="373" t="s">
        <v>1350</v>
      </c>
      <c r="Q1975" s="372" t="s">
        <v>3638</v>
      </c>
      <c r="R1975" s="374">
        <v>20</v>
      </c>
      <c r="S1975" s="375">
        <v>30</v>
      </c>
      <c r="T1975" s="392">
        <v>30</v>
      </c>
      <c r="U1975" s="391" t="s">
        <v>13652</v>
      </c>
      <c r="V1975" s="376">
        <v>109.81350480051321</v>
      </c>
      <c r="W1975" s="378">
        <v>111.13215432046189</v>
      </c>
      <c r="X1975" s="377">
        <v>55.407170439512441</v>
      </c>
      <c r="Y1975" s="387" t="s">
        <v>633</v>
      </c>
      <c r="Z1975" s="395" t="s">
        <v>7853</v>
      </c>
      <c r="AA1975" s="380">
        <v>36</v>
      </c>
      <c r="AB1975" s="379" t="s">
        <v>3630</v>
      </c>
      <c r="AC1975" s="380">
        <v>0</v>
      </c>
      <c r="AD1975" s="379" t="s">
        <v>3630</v>
      </c>
      <c r="AE1975" s="394">
        <v>0</v>
      </c>
      <c r="AF1975" s="396">
        <v>0</v>
      </c>
      <c r="AG1975" s="393">
        <v>0</v>
      </c>
      <c r="AH1975" s="397" t="s">
        <v>633</v>
      </c>
      <c r="AL1975" s="525" t="s">
        <v>18204</v>
      </c>
      <c r="AM1975" s="513" t="s">
        <v>83</v>
      </c>
      <c r="AN1975" s="508">
        <v>100</v>
      </c>
      <c r="AO1975" s="514">
        <v>1570</v>
      </c>
      <c r="AP1975" s="498">
        <v>1570</v>
      </c>
      <c r="AQ1975" s="515">
        <v>0</v>
      </c>
      <c r="AR1975" s="512" t="s">
        <v>18205</v>
      </c>
      <c r="BA1975" s="338" t="s">
        <v>13661</v>
      </c>
    </row>
    <row r="1976" spans="2:53" ht="16.5" customHeight="1">
      <c r="B1976" s="398" t="s">
        <v>13656</v>
      </c>
      <c r="C1976" s="381" t="s">
        <v>13657</v>
      </c>
      <c r="D1976" s="383">
        <v>1570</v>
      </c>
      <c r="E1976" s="382" t="s">
        <v>633</v>
      </c>
      <c r="F1976" s="369" t="s">
        <v>13658</v>
      </c>
      <c r="G1976" s="385" t="s">
        <v>13659</v>
      </c>
      <c r="H1976" s="386"/>
      <c r="I1976" s="384" t="s">
        <v>310</v>
      </c>
      <c r="J1976" s="367" t="s">
        <v>902</v>
      </c>
      <c r="K1976" s="366" t="s">
        <v>83</v>
      </c>
      <c r="L1976" s="387">
        <v>8</v>
      </c>
      <c r="M1976" s="388" t="s">
        <v>13660</v>
      </c>
      <c r="N1976" s="389">
        <v>500</v>
      </c>
      <c r="O1976" s="390" t="s">
        <v>1182</v>
      </c>
      <c r="P1976" s="373" t="s">
        <v>1182</v>
      </c>
      <c r="Q1976" s="372" t="s">
        <v>3638</v>
      </c>
      <c r="R1976" s="374">
        <v>20</v>
      </c>
      <c r="S1976" s="375">
        <v>30</v>
      </c>
      <c r="T1976" s="392">
        <v>30</v>
      </c>
      <c r="U1976" s="391" t="s">
        <v>13658</v>
      </c>
      <c r="V1976" s="376">
        <v>109.7986111111111</v>
      </c>
      <c r="W1976" s="378">
        <v>111.11874999999999</v>
      </c>
      <c r="X1976" s="377">
        <v>55.401319444444475</v>
      </c>
      <c r="Y1976" s="387" t="s">
        <v>633</v>
      </c>
      <c r="Z1976" s="395" t="s">
        <v>7853</v>
      </c>
      <c r="AA1976" s="380">
        <v>94</v>
      </c>
      <c r="AB1976" s="379" t="s">
        <v>3630</v>
      </c>
      <c r="AC1976" s="380">
        <v>1.5</v>
      </c>
      <c r="AD1976" s="379" t="s">
        <v>3630</v>
      </c>
      <c r="AE1976" s="394">
        <v>0</v>
      </c>
      <c r="AF1976" s="396">
        <v>0</v>
      </c>
      <c r="AG1976" s="393">
        <v>0</v>
      </c>
      <c r="AH1976" s="397" t="s">
        <v>633</v>
      </c>
      <c r="AL1976" s="525" t="s">
        <v>18206</v>
      </c>
      <c r="AM1976" s="513" t="s">
        <v>83</v>
      </c>
      <c r="AN1976" s="508">
        <v>100</v>
      </c>
      <c r="AO1976" s="514">
        <v>1570</v>
      </c>
      <c r="AP1976" s="498">
        <v>1570</v>
      </c>
      <c r="AQ1976" s="515">
        <v>0</v>
      </c>
      <c r="AR1976" s="512" t="s">
        <v>18207</v>
      </c>
      <c r="BA1976" s="338" t="s">
        <v>13667</v>
      </c>
    </row>
    <row r="1977" spans="2:53" ht="16.5" customHeight="1">
      <c r="B1977" s="398" t="s">
        <v>13662</v>
      </c>
      <c r="C1977" s="381" t="s">
        <v>13663</v>
      </c>
      <c r="D1977" s="383">
        <v>1570</v>
      </c>
      <c r="E1977" s="382" t="s">
        <v>633</v>
      </c>
      <c r="F1977" s="369" t="s">
        <v>13664</v>
      </c>
      <c r="G1977" s="385" t="s">
        <v>13665</v>
      </c>
      <c r="H1977" s="386"/>
      <c r="I1977" s="384" t="s">
        <v>329</v>
      </c>
      <c r="J1977" s="367" t="s">
        <v>936</v>
      </c>
      <c r="K1977" s="366" t="s">
        <v>83</v>
      </c>
      <c r="L1977" s="387">
        <v>6</v>
      </c>
      <c r="M1977" s="388" t="s">
        <v>13666</v>
      </c>
      <c r="N1977" s="389">
        <v>1000</v>
      </c>
      <c r="O1977" s="390" t="s">
        <v>1350</v>
      </c>
      <c r="P1977" s="373" t="s">
        <v>1350</v>
      </c>
      <c r="Q1977" s="372" t="s">
        <v>3638</v>
      </c>
      <c r="R1977" s="374">
        <v>25</v>
      </c>
      <c r="S1977" s="375">
        <v>30</v>
      </c>
      <c r="T1977" s="392">
        <v>25</v>
      </c>
      <c r="U1977" s="391" t="s">
        <v>13664</v>
      </c>
      <c r="V1977" s="376">
        <v>109.78480694282973</v>
      </c>
      <c r="W1977" s="378">
        <v>111.10632624854676</v>
      </c>
      <c r="X1977" s="377">
        <v>55.394433404311755</v>
      </c>
      <c r="Y1977" s="387" t="s">
        <v>633</v>
      </c>
      <c r="Z1977" s="395" t="s">
        <v>7853</v>
      </c>
      <c r="AA1977" s="380">
        <v>192</v>
      </c>
      <c r="AB1977" s="379" t="s">
        <v>3630</v>
      </c>
      <c r="AC1977" s="380">
        <v>0</v>
      </c>
      <c r="AD1977" s="379" t="s">
        <v>3630</v>
      </c>
      <c r="AE1977" s="394">
        <v>0</v>
      </c>
      <c r="AF1977" s="396">
        <v>10.055999999999999</v>
      </c>
      <c r="AG1977" s="393">
        <v>0</v>
      </c>
      <c r="AH1977" s="397" t="s">
        <v>10307</v>
      </c>
      <c r="AL1977" s="525" t="s">
        <v>18208</v>
      </c>
      <c r="AM1977" s="513" t="s">
        <v>84</v>
      </c>
      <c r="AN1977" s="508">
        <v>100</v>
      </c>
      <c r="AO1977" s="514">
        <v>1570</v>
      </c>
      <c r="AP1977" s="498">
        <v>1029</v>
      </c>
      <c r="AQ1977" s="515">
        <v>541</v>
      </c>
      <c r="AR1977" s="512" t="s">
        <v>18209</v>
      </c>
      <c r="BA1977" s="338" t="s">
        <v>13672</v>
      </c>
    </row>
    <row r="1978" spans="2:53" ht="16.5" customHeight="1">
      <c r="B1978" s="398" t="s">
        <v>13668</v>
      </c>
      <c r="C1978" s="381" t="s">
        <v>13669</v>
      </c>
      <c r="D1978" s="383">
        <v>1570</v>
      </c>
      <c r="E1978" s="382" t="s">
        <v>633</v>
      </c>
      <c r="F1978" s="369" t="s">
        <v>13670</v>
      </c>
      <c r="G1978" s="385" t="s">
        <v>13671</v>
      </c>
      <c r="H1978" s="386"/>
      <c r="I1978" s="384" t="s">
        <v>310</v>
      </c>
      <c r="J1978" s="367" t="s">
        <v>386</v>
      </c>
      <c r="K1978" s="366" t="s">
        <v>84</v>
      </c>
      <c r="L1978" s="387">
        <v>4</v>
      </c>
      <c r="M1978" s="388" t="s">
        <v>4010</v>
      </c>
      <c r="N1978" s="389">
        <v>500</v>
      </c>
      <c r="O1978" s="390" t="s">
        <v>1182</v>
      </c>
      <c r="P1978" s="373" t="s">
        <v>1182</v>
      </c>
      <c r="Q1978" s="372" t="s">
        <v>3638</v>
      </c>
      <c r="R1978" s="374">
        <v>20</v>
      </c>
      <c r="S1978" s="375">
        <v>30</v>
      </c>
      <c r="T1978" s="392">
        <v>30</v>
      </c>
      <c r="U1978" s="391" t="s">
        <v>13670</v>
      </c>
      <c r="V1978" s="376">
        <v>109.72997416020672</v>
      </c>
      <c r="W1978" s="378">
        <v>111.05697674418604</v>
      </c>
      <c r="X1978" s="377">
        <v>55.356524547803616</v>
      </c>
      <c r="Y1978" s="387" t="s">
        <v>633</v>
      </c>
      <c r="Z1978" s="395" t="s">
        <v>7853</v>
      </c>
      <c r="AA1978" s="380">
        <v>94</v>
      </c>
      <c r="AB1978" s="379" t="s">
        <v>3630</v>
      </c>
      <c r="AC1978" s="380">
        <v>1.5</v>
      </c>
      <c r="AD1978" s="379" t="s">
        <v>3630</v>
      </c>
      <c r="AE1978" s="394">
        <v>0</v>
      </c>
      <c r="AF1978" s="396">
        <v>19.742999999999999</v>
      </c>
      <c r="AG1978" s="393">
        <v>0</v>
      </c>
      <c r="AH1978" s="397" t="s">
        <v>10937</v>
      </c>
      <c r="AL1978" s="525" t="s">
        <v>18210</v>
      </c>
      <c r="AM1978" s="513" t="s">
        <v>84</v>
      </c>
      <c r="AN1978" s="508">
        <v>100</v>
      </c>
      <c r="AO1978" s="514">
        <v>1570</v>
      </c>
      <c r="AP1978" s="498">
        <v>1031</v>
      </c>
      <c r="AQ1978" s="515">
        <v>539</v>
      </c>
      <c r="AR1978" s="512" t="s">
        <v>18211</v>
      </c>
      <c r="BA1978" s="338" t="s">
        <v>13678</v>
      </c>
    </row>
    <row r="1979" spans="2:53" ht="16.5" customHeight="1">
      <c r="B1979" s="398" t="s">
        <v>13673</v>
      </c>
      <c r="C1979" s="381" t="s">
        <v>13674</v>
      </c>
      <c r="D1979" s="383">
        <v>1570</v>
      </c>
      <c r="E1979" s="382" t="s">
        <v>13675</v>
      </c>
      <c r="F1979" s="369" t="s">
        <v>13676</v>
      </c>
      <c r="G1979" s="385" t="s">
        <v>13337</v>
      </c>
      <c r="H1979" s="386"/>
      <c r="I1979" s="384" t="s">
        <v>862</v>
      </c>
      <c r="J1979" s="367" t="s">
        <v>1488</v>
      </c>
      <c r="K1979" s="366" t="s">
        <v>84</v>
      </c>
      <c r="L1979" s="387">
        <v>5</v>
      </c>
      <c r="M1979" s="388" t="s">
        <v>13677</v>
      </c>
      <c r="N1979" s="389">
        <v>1000</v>
      </c>
      <c r="O1979" s="390" t="s">
        <v>1348</v>
      </c>
      <c r="P1979" s="373" t="s">
        <v>1349</v>
      </c>
      <c r="Q1979" s="372" t="s">
        <v>3638</v>
      </c>
      <c r="R1979" s="374">
        <v>30</v>
      </c>
      <c r="S1979" s="375">
        <v>25</v>
      </c>
      <c r="T1979" s="392">
        <v>25</v>
      </c>
      <c r="U1979" s="391" t="s">
        <v>13676</v>
      </c>
      <c r="V1979" s="376">
        <v>109.70725707257071</v>
      </c>
      <c r="W1979" s="378">
        <v>111.03653136531364</v>
      </c>
      <c r="X1979" s="377">
        <v>55.673105781057814</v>
      </c>
      <c r="Y1979" s="387">
        <v>55.18</v>
      </c>
      <c r="Z1979" s="395" t="s">
        <v>4557</v>
      </c>
      <c r="AA1979" s="380">
        <v>198</v>
      </c>
      <c r="AB1979" s="379" t="s">
        <v>3630</v>
      </c>
      <c r="AC1979" s="380">
        <v>10</v>
      </c>
      <c r="AD1979" s="379" t="s">
        <v>3630</v>
      </c>
      <c r="AE1979" s="394">
        <v>0</v>
      </c>
      <c r="AF1979" s="396">
        <v>0</v>
      </c>
      <c r="AG1979" s="393">
        <v>0</v>
      </c>
      <c r="AH1979" s="397" t="s">
        <v>633</v>
      </c>
      <c r="AL1979" s="525" t="s">
        <v>18212</v>
      </c>
      <c r="AM1979" s="513" t="s">
        <v>84</v>
      </c>
      <c r="AN1979" s="508">
        <v>100</v>
      </c>
      <c r="AO1979" s="514">
        <v>1570</v>
      </c>
      <c r="AP1979" s="498">
        <v>1029</v>
      </c>
      <c r="AQ1979" s="515">
        <v>541</v>
      </c>
      <c r="AR1979" s="512" t="s">
        <v>18213</v>
      </c>
      <c r="BA1979" s="338" t="s">
        <v>13684</v>
      </c>
    </row>
    <row r="1980" spans="2:53" ht="16.5" customHeight="1">
      <c r="B1980" s="398" t="s">
        <v>13679</v>
      </c>
      <c r="C1980" s="381" t="s">
        <v>13680</v>
      </c>
      <c r="D1980" s="383">
        <v>1570</v>
      </c>
      <c r="E1980" s="382" t="s">
        <v>13681</v>
      </c>
      <c r="F1980" s="369" t="s">
        <v>13682</v>
      </c>
      <c r="G1980" s="385" t="s">
        <v>13681</v>
      </c>
      <c r="H1980" s="386"/>
      <c r="I1980" s="384" t="s">
        <v>327</v>
      </c>
      <c r="J1980" s="367" t="s">
        <v>78</v>
      </c>
      <c r="K1980" s="366" t="s">
        <v>84</v>
      </c>
      <c r="L1980" s="387">
        <v>5</v>
      </c>
      <c r="M1980" s="388" t="s">
        <v>13683</v>
      </c>
      <c r="N1980" s="389">
        <v>800</v>
      </c>
      <c r="O1980" s="390" t="s">
        <v>1350</v>
      </c>
      <c r="P1980" s="373" t="s">
        <v>1350</v>
      </c>
      <c r="Q1980" s="372" t="s">
        <v>3638</v>
      </c>
      <c r="R1980" s="374">
        <v>40</v>
      </c>
      <c r="S1980" s="375">
        <v>30</v>
      </c>
      <c r="T1980" s="392">
        <v>30</v>
      </c>
      <c r="U1980" s="391" t="s">
        <v>13682</v>
      </c>
      <c r="V1980" s="376">
        <v>109.49185885165868</v>
      </c>
      <c r="W1980" s="378">
        <v>110.65038436998402</v>
      </c>
      <c r="X1980" s="377">
        <v>55.543878389178666</v>
      </c>
      <c r="Y1980" s="387" t="s">
        <v>633</v>
      </c>
      <c r="Z1980" s="395" t="s">
        <v>4557</v>
      </c>
      <c r="AA1980" s="380">
        <v>190</v>
      </c>
      <c r="AB1980" s="379" t="s">
        <v>3630</v>
      </c>
      <c r="AC1980" s="380">
        <v>10</v>
      </c>
      <c r="AD1980" s="379" t="s">
        <v>3630</v>
      </c>
      <c r="AE1980" s="394">
        <v>0</v>
      </c>
      <c r="AF1980" s="396">
        <v>0</v>
      </c>
      <c r="AG1980" s="393">
        <v>0</v>
      </c>
      <c r="AH1980" s="397" t="s">
        <v>633</v>
      </c>
      <c r="AL1980" s="525" t="s">
        <v>18214</v>
      </c>
      <c r="AM1980" s="513" t="s">
        <v>84</v>
      </c>
      <c r="AN1980" s="508">
        <v>100</v>
      </c>
      <c r="AO1980" s="514">
        <v>1570</v>
      </c>
      <c r="AP1980" s="498">
        <v>1031</v>
      </c>
      <c r="AQ1980" s="515">
        <v>539</v>
      </c>
      <c r="AR1980" s="512" t="s">
        <v>18215</v>
      </c>
      <c r="BA1980" s="338" t="s">
        <v>13691</v>
      </c>
    </row>
    <row r="1981" spans="2:53" ht="16.5" customHeight="1">
      <c r="B1981" s="398" t="s">
        <v>13685</v>
      </c>
      <c r="C1981" s="381" t="s">
        <v>13686</v>
      </c>
      <c r="D1981" s="383">
        <v>1570</v>
      </c>
      <c r="E1981" s="382" t="s">
        <v>13687</v>
      </c>
      <c r="F1981" s="369" t="s">
        <v>13688</v>
      </c>
      <c r="G1981" s="385" t="s">
        <v>13689</v>
      </c>
      <c r="H1981" s="386"/>
      <c r="I1981" s="384" t="s">
        <v>310</v>
      </c>
      <c r="J1981" s="367" t="s">
        <v>78</v>
      </c>
      <c r="K1981" s="366" t="s">
        <v>84</v>
      </c>
      <c r="L1981" s="387">
        <v>6</v>
      </c>
      <c r="M1981" s="388" t="s">
        <v>13690</v>
      </c>
      <c r="N1981" s="389">
        <v>500</v>
      </c>
      <c r="O1981" s="390" t="s">
        <v>1182</v>
      </c>
      <c r="P1981" s="373" t="s">
        <v>1182</v>
      </c>
      <c r="Q1981" s="372" t="s">
        <v>3638</v>
      </c>
      <c r="R1981" s="374">
        <v>30</v>
      </c>
      <c r="S1981" s="375">
        <v>20</v>
      </c>
      <c r="T1981" s="392">
        <v>20</v>
      </c>
      <c r="U1981" s="391" t="s">
        <v>13688</v>
      </c>
      <c r="V1981" s="376">
        <v>109.64307458143075</v>
      </c>
      <c r="W1981" s="378">
        <v>110.95281582952815</v>
      </c>
      <c r="X1981" s="377">
        <v>55.637054794520544</v>
      </c>
      <c r="Y1981" s="387" t="s">
        <v>633</v>
      </c>
      <c r="Z1981" s="395" t="s">
        <v>7853</v>
      </c>
      <c r="AA1981" s="380">
        <v>141</v>
      </c>
      <c r="AB1981" s="379" t="s">
        <v>3630</v>
      </c>
      <c r="AC1981" s="380">
        <v>1.5</v>
      </c>
      <c r="AD1981" s="379" t="s">
        <v>3630</v>
      </c>
      <c r="AE1981" s="394">
        <v>0</v>
      </c>
      <c r="AF1981" s="396">
        <v>9.8490000000000002</v>
      </c>
      <c r="AG1981" s="393">
        <v>0</v>
      </c>
      <c r="AH1981" s="397" t="s">
        <v>12089</v>
      </c>
      <c r="AL1981" s="525" t="s">
        <v>18216</v>
      </c>
      <c r="AM1981" s="513" t="s">
        <v>84</v>
      </c>
      <c r="AN1981" s="508">
        <v>100</v>
      </c>
      <c r="AO1981" s="514">
        <v>1570</v>
      </c>
      <c r="AP1981" s="498">
        <v>1031</v>
      </c>
      <c r="AQ1981" s="515">
        <v>539</v>
      </c>
      <c r="AR1981" s="512" t="s">
        <v>18217</v>
      </c>
      <c r="BA1981" s="338" t="s">
        <v>13697</v>
      </c>
    </row>
    <row r="1982" spans="2:53" ht="16.5" customHeight="1">
      <c r="B1982" s="398" t="s">
        <v>13692</v>
      </c>
      <c r="C1982" s="381" t="s">
        <v>13693</v>
      </c>
      <c r="D1982" s="383">
        <v>1570</v>
      </c>
      <c r="E1982" s="382" t="s">
        <v>13694</v>
      </c>
      <c r="F1982" s="369" t="s">
        <v>13695</v>
      </c>
      <c r="G1982" s="385" t="s">
        <v>13378</v>
      </c>
      <c r="H1982" s="386"/>
      <c r="I1982" s="384" t="s">
        <v>310</v>
      </c>
      <c r="J1982" s="367" t="s">
        <v>128</v>
      </c>
      <c r="K1982" s="366" t="s">
        <v>84</v>
      </c>
      <c r="L1982" s="387">
        <v>53</v>
      </c>
      <c r="M1982" s="388" t="s">
        <v>13696</v>
      </c>
      <c r="N1982" s="389">
        <v>500</v>
      </c>
      <c r="O1982" s="390" t="s">
        <v>1182</v>
      </c>
      <c r="P1982" s="373" t="s">
        <v>1182</v>
      </c>
      <c r="Q1982" s="372" t="s">
        <v>3638</v>
      </c>
      <c r="R1982" s="374">
        <v>30</v>
      </c>
      <c r="S1982" s="375">
        <v>20</v>
      </c>
      <c r="T1982" s="392">
        <v>20</v>
      </c>
      <c r="U1982" s="391" t="s">
        <v>13695</v>
      </c>
      <c r="V1982" s="376">
        <v>109.63546423135465</v>
      </c>
      <c r="W1982" s="378">
        <v>110.93759512937595</v>
      </c>
      <c r="X1982" s="377">
        <v>55.633470319634682</v>
      </c>
      <c r="Y1982" s="387" t="s">
        <v>633</v>
      </c>
      <c r="Z1982" s="395" t="s">
        <v>7853</v>
      </c>
      <c r="AA1982" s="380">
        <v>141</v>
      </c>
      <c r="AB1982" s="379" t="s">
        <v>3630</v>
      </c>
      <c r="AC1982" s="380">
        <v>1.5</v>
      </c>
      <c r="AD1982" s="379" t="s">
        <v>3630</v>
      </c>
      <c r="AE1982" s="394">
        <v>0</v>
      </c>
      <c r="AF1982" s="396">
        <v>9.8460000000000001</v>
      </c>
      <c r="AG1982" s="393">
        <v>0</v>
      </c>
      <c r="AH1982" s="397" t="s">
        <v>12089</v>
      </c>
      <c r="AL1982" s="525" t="s">
        <v>18218</v>
      </c>
      <c r="AM1982" s="513" t="s">
        <v>83</v>
      </c>
      <c r="AN1982" s="508">
        <v>100</v>
      </c>
      <c r="AO1982" s="514">
        <v>1570</v>
      </c>
      <c r="AP1982" s="498">
        <v>1570</v>
      </c>
      <c r="AQ1982" s="515">
        <v>0</v>
      </c>
      <c r="AR1982" s="512" t="s">
        <v>18219</v>
      </c>
      <c r="BA1982" s="338" t="s">
        <v>13703</v>
      </c>
    </row>
    <row r="1983" spans="2:53" ht="16.5" customHeight="1">
      <c r="B1983" s="398" t="s">
        <v>13698</v>
      </c>
      <c r="C1983" s="381" t="s">
        <v>13699</v>
      </c>
      <c r="D1983" s="383">
        <v>1570</v>
      </c>
      <c r="E1983" s="382" t="s">
        <v>633</v>
      </c>
      <c r="F1983" s="369" t="s">
        <v>13700</v>
      </c>
      <c r="G1983" s="385" t="s">
        <v>13701</v>
      </c>
      <c r="H1983" s="386"/>
      <c r="I1983" s="384" t="s">
        <v>330</v>
      </c>
      <c r="J1983" s="367" t="s">
        <v>1090</v>
      </c>
      <c r="K1983" s="366" t="s">
        <v>83</v>
      </c>
      <c r="L1983" s="387">
        <v>7</v>
      </c>
      <c r="M1983" s="388" t="s">
        <v>13702</v>
      </c>
      <c r="N1983" s="389">
        <v>200</v>
      </c>
      <c r="O1983" s="390" t="s">
        <v>1350</v>
      </c>
      <c r="P1983" s="373" t="s">
        <v>1350</v>
      </c>
      <c r="Q1983" s="372" t="s">
        <v>3638</v>
      </c>
      <c r="R1983" s="374">
        <v>20</v>
      </c>
      <c r="S1983" s="375">
        <v>30</v>
      </c>
      <c r="T1983" s="392">
        <v>30</v>
      </c>
      <c r="U1983" s="391" t="s">
        <v>13700</v>
      </c>
      <c r="V1983" s="376">
        <v>109.63054022250458</v>
      </c>
      <c r="W1983" s="378">
        <v>110.92774711167581</v>
      </c>
      <c r="X1983" s="377">
        <v>55.295856332909793</v>
      </c>
      <c r="Y1983" s="387" t="s">
        <v>633</v>
      </c>
      <c r="Z1983" s="395" t="s">
        <v>7853</v>
      </c>
      <c r="AA1983" s="380">
        <v>36</v>
      </c>
      <c r="AB1983" s="379" t="s">
        <v>3630</v>
      </c>
      <c r="AC1983" s="380">
        <v>0</v>
      </c>
      <c r="AD1983" s="379" t="s">
        <v>3630</v>
      </c>
      <c r="AE1983" s="394">
        <v>0</v>
      </c>
      <c r="AF1983" s="396">
        <v>10</v>
      </c>
      <c r="AG1983" s="393">
        <v>0</v>
      </c>
      <c r="AH1983" s="397" t="s">
        <v>11245</v>
      </c>
      <c r="AL1983" s="525" t="s">
        <v>18220</v>
      </c>
      <c r="AM1983" s="513" t="s">
        <v>83</v>
      </c>
      <c r="AN1983" s="508">
        <v>100</v>
      </c>
      <c r="AO1983" s="514">
        <v>1570</v>
      </c>
      <c r="AP1983" s="498">
        <v>1570</v>
      </c>
      <c r="AQ1983" s="515">
        <v>0</v>
      </c>
      <c r="AR1983" s="512" t="s">
        <v>18221</v>
      </c>
      <c r="BA1983" s="338" t="s">
        <v>13709</v>
      </c>
    </row>
    <row r="1984" spans="2:53" ht="16.5" customHeight="1">
      <c r="B1984" s="398" t="s">
        <v>13704</v>
      </c>
      <c r="C1984" s="381" t="s">
        <v>13705</v>
      </c>
      <c r="D1984" s="383">
        <v>1570</v>
      </c>
      <c r="E1984" s="382" t="s">
        <v>633</v>
      </c>
      <c r="F1984" s="369" t="s">
        <v>13706</v>
      </c>
      <c r="G1984" s="385" t="s">
        <v>13463</v>
      </c>
      <c r="H1984" s="386"/>
      <c r="I1984" s="384" t="s">
        <v>310</v>
      </c>
      <c r="J1984" s="367" t="s">
        <v>923</v>
      </c>
      <c r="K1984" s="366" t="s">
        <v>83</v>
      </c>
      <c r="L1984" s="387">
        <v>5</v>
      </c>
      <c r="M1984" s="388" t="s">
        <v>13708</v>
      </c>
      <c r="N1984" s="389">
        <v>500</v>
      </c>
      <c r="O1984" s="390" t="s">
        <v>1182</v>
      </c>
      <c r="P1984" s="373" t="s">
        <v>1182</v>
      </c>
      <c r="Q1984" s="372" t="s">
        <v>3638</v>
      </c>
      <c r="R1984" s="374">
        <v>20</v>
      </c>
      <c r="S1984" s="375">
        <v>30</v>
      </c>
      <c r="T1984" s="392">
        <v>30</v>
      </c>
      <c r="U1984" s="391" t="s">
        <v>13706</v>
      </c>
      <c r="V1984" s="376">
        <v>109.58785529715763</v>
      </c>
      <c r="W1984" s="378">
        <v>110.84237726098192</v>
      </c>
      <c r="X1984" s="377">
        <v>55.269883720930238</v>
      </c>
      <c r="Y1984" s="387" t="s">
        <v>633</v>
      </c>
      <c r="Z1984" s="395" t="s">
        <v>7853</v>
      </c>
      <c r="AA1984" s="380">
        <v>94</v>
      </c>
      <c r="AB1984" s="379" t="s">
        <v>3630</v>
      </c>
      <c r="AC1984" s="380">
        <v>1.5</v>
      </c>
      <c r="AD1984" s="379" t="s">
        <v>3630</v>
      </c>
      <c r="AE1984" s="394">
        <v>0</v>
      </c>
      <c r="AF1984" s="396">
        <v>19.667999999999999</v>
      </c>
      <c r="AG1984" s="393">
        <v>0</v>
      </c>
      <c r="AH1984" s="397" t="s">
        <v>10937</v>
      </c>
      <c r="AL1984" s="525" t="s">
        <v>18222</v>
      </c>
      <c r="AM1984" s="513" t="s">
        <v>83</v>
      </c>
      <c r="AN1984" s="508">
        <v>100</v>
      </c>
      <c r="AO1984" s="514">
        <v>1570</v>
      </c>
      <c r="AP1984" s="498">
        <v>1570</v>
      </c>
      <c r="AQ1984" s="515">
        <v>0</v>
      </c>
      <c r="AR1984" s="512" t="s">
        <v>18223</v>
      </c>
      <c r="BA1984" s="338" t="s">
        <v>13715</v>
      </c>
    </row>
    <row r="1985" spans="2:53" ht="16.5" customHeight="1">
      <c r="B1985" s="398" t="s">
        <v>13710</v>
      </c>
      <c r="C1985" s="381" t="s">
        <v>13711</v>
      </c>
      <c r="D1985" s="383">
        <v>1570</v>
      </c>
      <c r="E1985" s="382" t="s">
        <v>633</v>
      </c>
      <c r="F1985" s="369" t="s">
        <v>13712</v>
      </c>
      <c r="G1985" s="385" t="s">
        <v>13713</v>
      </c>
      <c r="H1985" s="386"/>
      <c r="I1985" s="384" t="s">
        <v>330</v>
      </c>
      <c r="J1985" s="367" t="s">
        <v>1092</v>
      </c>
      <c r="K1985" s="366" t="s">
        <v>83</v>
      </c>
      <c r="L1985" s="387">
        <v>11</v>
      </c>
      <c r="M1985" s="388" t="s">
        <v>13714</v>
      </c>
      <c r="N1985" s="389">
        <v>200</v>
      </c>
      <c r="O1985" s="390" t="s">
        <v>1350</v>
      </c>
      <c r="P1985" s="373" t="s">
        <v>1350</v>
      </c>
      <c r="Q1985" s="372" t="s">
        <v>3638</v>
      </c>
      <c r="R1985" s="374">
        <v>20</v>
      </c>
      <c r="S1985" s="375">
        <v>30</v>
      </c>
      <c r="T1985" s="392">
        <v>30</v>
      </c>
      <c r="U1985" s="391" t="s">
        <v>13712</v>
      </c>
      <c r="V1985" s="376">
        <v>109.56233180707243</v>
      </c>
      <c r="W1985" s="378">
        <v>110.79133028081152</v>
      </c>
      <c r="X1985" s="377">
        <v>55.253168956058026</v>
      </c>
      <c r="Y1985" s="387" t="s">
        <v>633</v>
      </c>
      <c r="Z1985" s="395" t="s">
        <v>7853</v>
      </c>
      <c r="AA1985" s="380">
        <v>36</v>
      </c>
      <c r="AB1985" s="379" t="s">
        <v>3630</v>
      </c>
      <c r="AC1985" s="380">
        <v>0</v>
      </c>
      <c r="AD1985" s="379" t="s">
        <v>3630</v>
      </c>
      <c r="AE1985" s="394">
        <v>0</v>
      </c>
      <c r="AF1985" s="396">
        <v>10</v>
      </c>
      <c r="AG1985" s="393">
        <v>0</v>
      </c>
      <c r="AH1985" s="397" t="s">
        <v>11245</v>
      </c>
      <c r="AL1985" s="525" t="s">
        <v>18224</v>
      </c>
      <c r="AM1985" s="513" t="s">
        <v>84</v>
      </c>
      <c r="AN1985" s="508">
        <v>100</v>
      </c>
      <c r="AO1985" s="514">
        <v>1570</v>
      </c>
      <c r="AP1985" s="498">
        <v>1029</v>
      </c>
      <c r="AQ1985" s="515">
        <v>541</v>
      </c>
      <c r="AR1985" s="512" t="s">
        <v>18225</v>
      </c>
      <c r="BA1985" s="338" t="s">
        <v>13722</v>
      </c>
    </row>
    <row r="1986" spans="2:53" ht="16.5" customHeight="1">
      <c r="B1986" s="398" t="s">
        <v>13716</v>
      </c>
      <c r="C1986" s="381" t="s">
        <v>13717</v>
      </c>
      <c r="D1986" s="383">
        <v>1570</v>
      </c>
      <c r="E1986" s="382" t="s">
        <v>13718</v>
      </c>
      <c r="F1986" s="369" t="s">
        <v>13719</v>
      </c>
      <c r="G1986" s="385" t="s">
        <v>13720</v>
      </c>
      <c r="H1986" s="386"/>
      <c r="I1986" s="384" t="s">
        <v>862</v>
      </c>
      <c r="J1986" s="367" t="s">
        <v>1489</v>
      </c>
      <c r="K1986" s="366" t="s">
        <v>84</v>
      </c>
      <c r="L1986" s="387">
        <v>11</v>
      </c>
      <c r="M1986" s="388" t="s">
        <v>13721</v>
      </c>
      <c r="N1986" s="389">
        <v>1000</v>
      </c>
      <c r="O1986" s="390" t="s">
        <v>1348</v>
      </c>
      <c r="P1986" s="373" t="s">
        <v>1349</v>
      </c>
      <c r="Q1986" s="372" t="s">
        <v>3638</v>
      </c>
      <c r="R1986" s="374">
        <v>30</v>
      </c>
      <c r="S1986" s="375">
        <v>25</v>
      </c>
      <c r="T1986" s="392">
        <v>25</v>
      </c>
      <c r="U1986" s="391" t="s">
        <v>13719</v>
      </c>
      <c r="V1986" s="376">
        <v>109.54993872549019</v>
      </c>
      <c r="W1986" s="378">
        <v>110.76654411764706</v>
      </c>
      <c r="X1986" s="377">
        <v>55.581758578431383</v>
      </c>
      <c r="Y1986" s="387">
        <v>55.089999999999996</v>
      </c>
      <c r="Z1986" s="395" t="s">
        <v>4557</v>
      </c>
      <c r="AA1986" s="380">
        <v>198</v>
      </c>
      <c r="AB1986" s="379" t="s">
        <v>3630</v>
      </c>
      <c r="AC1986" s="380">
        <v>10</v>
      </c>
      <c r="AD1986" s="379" t="s">
        <v>3630</v>
      </c>
      <c r="AE1986" s="394">
        <v>0</v>
      </c>
      <c r="AF1986" s="396">
        <v>0</v>
      </c>
      <c r="AG1986" s="393">
        <v>0</v>
      </c>
      <c r="AH1986" s="397" t="s">
        <v>633</v>
      </c>
      <c r="AL1986" s="525" t="s">
        <v>18226</v>
      </c>
      <c r="AM1986" s="513" t="s">
        <v>84</v>
      </c>
      <c r="AN1986" s="508">
        <v>100</v>
      </c>
      <c r="AO1986" s="514">
        <v>1570</v>
      </c>
      <c r="AP1986" s="498">
        <v>1027</v>
      </c>
      <c r="AQ1986" s="515">
        <v>543</v>
      </c>
      <c r="AR1986" s="512" t="s">
        <v>18227</v>
      </c>
      <c r="BA1986" s="338" t="s">
        <v>13728</v>
      </c>
    </row>
    <row r="1987" spans="2:53" ht="16.5" customHeight="1">
      <c r="B1987" s="398" t="s">
        <v>13723</v>
      </c>
      <c r="C1987" s="381" t="s">
        <v>13724</v>
      </c>
      <c r="D1987" s="383">
        <v>1570</v>
      </c>
      <c r="E1987" s="382" t="s">
        <v>13725</v>
      </c>
      <c r="F1987" s="369" t="s">
        <v>13726</v>
      </c>
      <c r="G1987" s="385" t="s">
        <v>13725</v>
      </c>
      <c r="H1987" s="386"/>
      <c r="I1987" s="384" t="s">
        <v>329</v>
      </c>
      <c r="J1987" s="367" t="s">
        <v>958</v>
      </c>
      <c r="K1987" s="366" t="s">
        <v>84</v>
      </c>
      <c r="L1987" s="387">
        <v>5</v>
      </c>
      <c r="M1987" s="388" t="s">
        <v>13727</v>
      </c>
      <c r="N1987" s="389">
        <v>1000</v>
      </c>
      <c r="O1987" s="390" t="s">
        <v>1350</v>
      </c>
      <c r="P1987" s="373" t="s">
        <v>1350</v>
      </c>
      <c r="Q1987" s="372" t="s">
        <v>3638</v>
      </c>
      <c r="R1987" s="374">
        <v>30</v>
      </c>
      <c r="S1987" s="375">
        <v>25</v>
      </c>
      <c r="T1987" s="392">
        <v>25</v>
      </c>
      <c r="U1987" s="391" t="s">
        <v>13726</v>
      </c>
      <c r="V1987" s="376">
        <v>109.33216425549857</v>
      </c>
      <c r="W1987" s="378">
        <v>110.33099517766382</v>
      </c>
      <c r="X1987" s="377">
        <v>55.448420283418798</v>
      </c>
      <c r="Y1987" s="387" t="s">
        <v>633</v>
      </c>
      <c r="Z1987" s="395" t="s">
        <v>7853</v>
      </c>
      <c r="AA1987" s="380">
        <v>192</v>
      </c>
      <c r="AB1987" s="379" t="s">
        <v>3630</v>
      </c>
      <c r="AC1987" s="380">
        <v>0</v>
      </c>
      <c r="AD1987" s="379" t="s">
        <v>3630</v>
      </c>
      <c r="AE1987" s="394">
        <v>0</v>
      </c>
      <c r="AF1987" s="396">
        <v>0</v>
      </c>
      <c r="AG1987" s="393">
        <v>0</v>
      </c>
      <c r="AH1987" s="397" t="s">
        <v>633</v>
      </c>
      <c r="AL1987" s="525" t="s">
        <v>18228</v>
      </c>
      <c r="AM1987" s="513" t="s">
        <v>83</v>
      </c>
      <c r="AN1987" s="508">
        <v>100</v>
      </c>
      <c r="AO1987" s="514">
        <v>1570</v>
      </c>
      <c r="AP1987" s="498">
        <v>1570</v>
      </c>
      <c r="AQ1987" s="515">
        <v>0</v>
      </c>
      <c r="AR1987" s="512" t="s">
        <v>18229</v>
      </c>
      <c r="BA1987" s="338" t="s">
        <v>13734</v>
      </c>
    </row>
    <row r="1988" spans="2:53" ht="16.5" customHeight="1">
      <c r="B1988" s="398" t="s">
        <v>13729</v>
      </c>
      <c r="C1988" s="381" t="s">
        <v>13730</v>
      </c>
      <c r="D1988" s="383">
        <v>1570</v>
      </c>
      <c r="E1988" s="382" t="s">
        <v>633</v>
      </c>
      <c r="F1988" s="369" t="s">
        <v>13731</v>
      </c>
      <c r="G1988" s="385" t="s">
        <v>13732</v>
      </c>
      <c r="H1988" s="386"/>
      <c r="I1988" s="384" t="s">
        <v>330</v>
      </c>
      <c r="J1988" s="367" t="s">
        <v>346</v>
      </c>
      <c r="K1988" s="366" t="s">
        <v>83</v>
      </c>
      <c r="L1988" s="387">
        <v>8</v>
      </c>
      <c r="M1988" s="388" t="s">
        <v>13733</v>
      </c>
      <c r="N1988" s="389">
        <v>200</v>
      </c>
      <c r="O1988" s="390" t="s">
        <v>1350</v>
      </c>
      <c r="P1988" s="373" t="s">
        <v>1350</v>
      </c>
      <c r="Q1988" s="372" t="s">
        <v>3638</v>
      </c>
      <c r="R1988" s="374">
        <v>20</v>
      </c>
      <c r="S1988" s="375">
        <v>30</v>
      </c>
      <c r="T1988" s="392">
        <v>30</v>
      </c>
      <c r="U1988" s="391" t="s">
        <v>13731</v>
      </c>
      <c r="V1988" s="376">
        <v>109.46932033148317</v>
      </c>
      <c r="W1988" s="378">
        <v>110.60530732963302</v>
      </c>
      <c r="X1988" s="377">
        <v>55.197686169441916</v>
      </c>
      <c r="Y1988" s="387" t="s">
        <v>633</v>
      </c>
      <c r="Z1988" s="395" t="s">
        <v>7853</v>
      </c>
      <c r="AA1988" s="380">
        <v>36</v>
      </c>
      <c r="AB1988" s="379" t="s">
        <v>3630</v>
      </c>
      <c r="AC1988" s="380">
        <v>0</v>
      </c>
      <c r="AD1988" s="379" t="s">
        <v>3630</v>
      </c>
      <c r="AE1988" s="394">
        <v>0</v>
      </c>
      <c r="AF1988" s="396">
        <v>10</v>
      </c>
      <c r="AG1988" s="393">
        <v>0</v>
      </c>
      <c r="AH1988" s="397" t="s">
        <v>11245</v>
      </c>
      <c r="AL1988" s="525" t="s">
        <v>18230</v>
      </c>
      <c r="AM1988" s="513" t="s">
        <v>84</v>
      </c>
      <c r="AN1988" s="508">
        <v>100</v>
      </c>
      <c r="AO1988" s="514">
        <v>1570</v>
      </c>
      <c r="AP1988" s="498">
        <v>1024</v>
      </c>
      <c r="AQ1988" s="515">
        <v>546</v>
      </c>
      <c r="AR1988" s="512" t="s">
        <v>18231</v>
      </c>
      <c r="BA1988" s="338" t="s">
        <v>13741</v>
      </c>
    </row>
    <row r="1989" spans="2:53" ht="16.5" customHeight="1">
      <c r="B1989" s="398" t="s">
        <v>13735</v>
      </c>
      <c r="C1989" s="381" t="s">
        <v>13736</v>
      </c>
      <c r="D1989" s="383">
        <v>1570</v>
      </c>
      <c r="E1989" s="382" t="s">
        <v>13737</v>
      </c>
      <c r="F1989" s="369" t="s">
        <v>13738</v>
      </c>
      <c r="G1989" s="385" t="s">
        <v>13739</v>
      </c>
      <c r="H1989" s="386"/>
      <c r="I1989" s="384" t="s">
        <v>326</v>
      </c>
      <c r="J1989" s="367" t="s">
        <v>1411</v>
      </c>
      <c r="K1989" s="366" t="s">
        <v>84</v>
      </c>
      <c r="L1989" s="387">
        <v>8</v>
      </c>
      <c r="M1989" s="388" t="s">
        <v>13740</v>
      </c>
      <c r="N1989" s="389">
        <v>500</v>
      </c>
      <c r="O1989" s="390" t="s">
        <v>1348</v>
      </c>
      <c r="P1989" s="373" t="s">
        <v>1349</v>
      </c>
      <c r="Q1989" s="372" t="s">
        <v>3638</v>
      </c>
      <c r="R1989" s="374">
        <v>40</v>
      </c>
      <c r="S1989" s="375">
        <v>30</v>
      </c>
      <c r="T1989" s="392">
        <v>30</v>
      </c>
      <c r="U1989" s="391" t="s">
        <v>13738</v>
      </c>
      <c r="V1989" s="376">
        <v>109.00038632711089</v>
      </c>
      <c r="W1989" s="378">
        <v>109.70069538879959</v>
      </c>
      <c r="X1989" s="377">
        <v>55.239459142044758</v>
      </c>
      <c r="Y1989" s="387">
        <v>54.71</v>
      </c>
      <c r="Z1989" s="395" t="s">
        <v>7853</v>
      </c>
      <c r="AA1989" s="380">
        <v>24</v>
      </c>
      <c r="AB1989" s="379" t="s">
        <v>3630</v>
      </c>
      <c r="AC1989" s="380">
        <v>5</v>
      </c>
      <c r="AD1989" s="379" t="s">
        <v>3630</v>
      </c>
      <c r="AE1989" s="394">
        <v>0</v>
      </c>
      <c r="AF1989" s="396">
        <v>0</v>
      </c>
      <c r="AG1989" s="393">
        <v>0</v>
      </c>
      <c r="AH1989" s="397" t="s">
        <v>633</v>
      </c>
      <c r="AL1989" s="525" t="s">
        <v>18232</v>
      </c>
      <c r="AM1989" s="513" t="s">
        <v>84</v>
      </c>
      <c r="AN1989" s="508">
        <v>100</v>
      </c>
      <c r="AO1989" s="514">
        <v>1570</v>
      </c>
      <c r="AP1989" s="498">
        <v>1028</v>
      </c>
      <c r="AQ1989" s="515">
        <v>542</v>
      </c>
      <c r="AR1989" s="512" t="s">
        <v>18233</v>
      </c>
      <c r="BA1989" s="338" t="s">
        <v>13748</v>
      </c>
    </row>
    <row r="1990" spans="2:53" ht="16.5" customHeight="1">
      <c r="B1990" s="398" t="s">
        <v>13742</v>
      </c>
      <c r="C1990" s="381" t="s">
        <v>13743</v>
      </c>
      <c r="D1990" s="383">
        <v>1570</v>
      </c>
      <c r="E1990" s="382" t="s">
        <v>13744</v>
      </c>
      <c r="F1990" s="369" t="s">
        <v>13745</v>
      </c>
      <c r="G1990" s="385" t="s">
        <v>13746</v>
      </c>
      <c r="H1990" s="386"/>
      <c r="I1990" s="384" t="s">
        <v>622</v>
      </c>
      <c r="J1990" s="367" t="s">
        <v>1099</v>
      </c>
      <c r="K1990" s="366" t="s">
        <v>84</v>
      </c>
      <c r="L1990" s="387">
        <v>3</v>
      </c>
      <c r="M1990" s="388" t="s">
        <v>13747</v>
      </c>
      <c r="N1990" s="389">
        <v>1000</v>
      </c>
      <c r="O1990" s="390" t="s">
        <v>1182</v>
      </c>
      <c r="P1990" s="373" t="s">
        <v>1182</v>
      </c>
      <c r="Q1990" s="372" t="s">
        <v>3638</v>
      </c>
      <c r="R1990" s="374">
        <v>25</v>
      </c>
      <c r="S1990" s="375">
        <v>25</v>
      </c>
      <c r="T1990" s="392">
        <v>25</v>
      </c>
      <c r="U1990" s="391" t="s">
        <v>13745</v>
      </c>
      <c r="V1990" s="376">
        <v>109.42592592592592</v>
      </c>
      <c r="W1990" s="378">
        <v>110.51851851851852</v>
      </c>
      <c r="X1990" s="377">
        <v>55.502777777777773</v>
      </c>
      <c r="Y1990" s="387" t="s">
        <v>633</v>
      </c>
      <c r="Z1990" s="395" t="s">
        <v>4557</v>
      </c>
      <c r="AA1990" s="380">
        <v>237.5</v>
      </c>
      <c r="AB1990" s="379" t="s">
        <v>3630</v>
      </c>
      <c r="AC1990" s="380">
        <v>0</v>
      </c>
      <c r="AD1990" s="379" t="s">
        <v>3630</v>
      </c>
      <c r="AE1990" s="394">
        <v>0</v>
      </c>
      <c r="AF1990" s="396">
        <v>0</v>
      </c>
      <c r="AG1990" s="393">
        <v>0</v>
      </c>
      <c r="AH1990" s="397" t="s">
        <v>8881</v>
      </c>
      <c r="AL1990" s="525" t="s">
        <v>18234</v>
      </c>
      <c r="AM1990" s="513" t="s">
        <v>84</v>
      </c>
      <c r="AN1990" s="508">
        <v>100</v>
      </c>
      <c r="AO1990" s="514">
        <v>1570</v>
      </c>
      <c r="AP1990" s="498">
        <v>1026</v>
      </c>
      <c r="AQ1990" s="515">
        <v>544</v>
      </c>
      <c r="AR1990" s="512" t="s">
        <v>18235</v>
      </c>
      <c r="BA1990" s="338" t="s">
        <v>13753</v>
      </c>
    </row>
    <row r="1991" spans="2:53" ht="16.5" customHeight="1">
      <c r="B1991" s="398" t="s">
        <v>13749</v>
      </c>
      <c r="C1991" s="381" t="s">
        <v>13750</v>
      </c>
      <c r="D1991" s="383">
        <v>1570</v>
      </c>
      <c r="E1991" s="382" t="s">
        <v>13751</v>
      </c>
      <c r="F1991" s="369" t="s">
        <v>13752</v>
      </c>
      <c r="G1991" s="385" t="s">
        <v>13751</v>
      </c>
      <c r="H1991" s="386"/>
      <c r="I1991" s="384" t="s">
        <v>329</v>
      </c>
      <c r="J1991" s="367" t="s">
        <v>395</v>
      </c>
      <c r="K1991" s="366" t="s">
        <v>84</v>
      </c>
      <c r="L1991" s="387">
        <v>9</v>
      </c>
      <c r="M1991" s="388" t="s">
        <v>3918</v>
      </c>
      <c r="N1991" s="389">
        <v>1000</v>
      </c>
      <c r="O1991" s="390" t="s">
        <v>1350</v>
      </c>
      <c r="P1991" s="373" t="s">
        <v>1350</v>
      </c>
      <c r="Q1991" s="372" t="s">
        <v>3638</v>
      </c>
      <c r="R1991" s="374">
        <v>30</v>
      </c>
      <c r="S1991" s="375">
        <v>25</v>
      </c>
      <c r="T1991" s="392">
        <v>25</v>
      </c>
      <c r="U1991" s="391" t="s">
        <v>13752</v>
      </c>
      <c r="V1991" s="376">
        <v>109.25779916213946</v>
      </c>
      <c r="W1991" s="378">
        <v>110.1822649909456</v>
      </c>
      <c r="X1991" s="377">
        <v>55.399967923457474</v>
      </c>
      <c r="Y1991" s="387" t="s">
        <v>633</v>
      </c>
      <c r="Z1991" s="395" t="s">
        <v>7853</v>
      </c>
      <c r="AA1991" s="380">
        <v>192</v>
      </c>
      <c r="AB1991" s="379" t="s">
        <v>3630</v>
      </c>
      <c r="AC1991" s="380">
        <v>0</v>
      </c>
      <c r="AD1991" s="379" t="s">
        <v>3630</v>
      </c>
      <c r="AE1991" s="394">
        <v>0</v>
      </c>
      <c r="AF1991" s="396">
        <v>0</v>
      </c>
      <c r="AG1991" s="393">
        <v>0</v>
      </c>
      <c r="AH1991" s="397" t="s">
        <v>633</v>
      </c>
      <c r="AL1991" s="525" t="s">
        <v>18236</v>
      </c>
      <c r="AM1991" s="513" t="s">
        <v>83</v>
      </c>
      <c r="AN1991" s="508">
        <v>100</v>
      </c>
      <c r="AO1991" s="514">
        <v>1570</v>
      </c>
      <c r="AP1991" s="498">
        <v>1570</v>
      </c>
      <c r="AQ1991" s="515">
        <v>0</v>
      </c>
      <c r="AR1991" s="512" t="s">
        <v>18237</v>
      </c>
      <c r="BA1991" s="338" t="s">
        <v>13758</v>
      </c>
    </row>
    <row r="1992" spans="2:53" ht="16.5" customHeight="1">
      <c r="B1992" s="398" t="s">
        <v>13754</v>
      </c>
      <c r="C1992" s="381" t="s">
        <v>13755</v>
      </c>
      <c r="D1992" s="383">
        <v>1570</v>
      </c>
      <c r="E1992" s="382" t="s">
        <v>633</v>
      </c>
      <c r="F1992" s="369" t="s">
        <v>13756</v>
      </c>
      <c r="G1992" s="385" t="s">
        <v>13523</v>
      </c>
      <c r="H1992" s="386"/>
      <c r="I1992" s="384" t="s">
        <v>330</v>
      </c>
      <c r="J1992" s="367" t="s">
        <v>1088</v>
      </c>
      <c r="K1992" s="366" t="s">
        <v>83</v>
      </c>
      <c r="L1992" s="387">
        <v>8</v>
      </c>
      <c r="M1992" s="388" t="s">
        <v>13757</v>
      </c>
      <c r="N1992" s="389">
        <v>200</v>
      </c>
      <c r="O1992" s="390" t="s">
        <v>1350</v>
      </c>
      <c r="P1992" s="373" t="s">
        <v>1350</v>
      </c>
      <c r="Q1992" s="372" t="s">
        <v>3638</v>
      </c>
      <c r="R1992" s="374">
        <v>20</v>
      </c>
      <c r="S1992" s="375">
        <v>30</v>
      </c>
      <c r="T1992" s="392">
        <v>30</v>
      </c>
      <c r="U1992" s="391" t="s">
        <v>13756</v>
      </c>
      <c r="V1992" s="376">
        <v>109.39491115101177</v>
      </c>
      <c r="W1992" s="378">
        <v>110.45648896869021</v>
      </c>
      <c r="X1992" s="377">
        <v>55.154299940149023</v>
      </c>
      <c r="Y1992" s="387" t="s">
        <v>633</v>
      </c>
      <c r="Z1992" s="395" t="s">
        <v>7853</v>
      </c>
      <c r="AA1992" s="380">
        <v>36</v>
      </c>
      <c r="AB1992" s="379" t="s">
        <v>3630</v>
      </c>
      <c r="AC1992" s="380">
        <v>0</v>
      </c>
      <c r="AD1992" s="379" t="s">
        <v>3630</v>
      </c>
      <c r="AE1992" s="394">
        <v>0</v>
      </c>
      <c r="AF1992" s="396">
        <v>10</v>
      </c>
      <c r="AG1992" s="393">
        <v>0</v>
      </c>
      <c r="AH1992" s="397" t="s">
        <v>11245</v>
      </c>
      <c r="AL1992" s="525" t="s">
        <v>18238</v>
      </c>
      <c r="AM1992" s="513" t="s">
        <v>84</v>
      </c>
      <c r="AN1992" s="508">
        <v>100</v>
      </c>
      <c r="AO1992" s="514">
        <v>1570</v>
      </c>
      <c r="AP1992" s="498">
        <v>1026</v>
      </c>
      <c r="AQ1992" s="515">
        <v>544</v>
      </c>
      <c r="AR1992" s="512" t="s">
        <v>18239</v>
      </c>
      <c r="BA1992" s="338" t="s">
        <v>13764</v>
      </c>
    </row>
    <row r="1993" spans="2:53" ht="16.5" customHeight="1">
      <c r="B1993" s="398" t="s">
        <v>13759</v>
      </c>
      <c r="C1993" s="381" t="s">
        <v>13760</v>
      </c>
      <c r="D1993" s="383">
        <v>1570</v>
      </c>
      <c r="E1993" s="382" t="s">
        <v>13512</v>
      </c>
      <c r="F1993" s="369" t="s">
        <v>13761</v>
      </c>
      <c r="G1993" s="385" t="s">
        <v>13512</v>
      </c>
      <c r="H1993" s="386"/>
      <c r="I1993" s="384" t="s">
        <v>329</v>
      </c>
      <c r="J1993" s="367" t="s">
        <v>397</v>
      </c>
      <c r="K1993" s="366" t="s">
        <v>84</v>
      </c>
      <c r="L1993" s="387">
        <v>5</v>
      </c>
      <c r="M1993" s="388" t="s">
        <v>13763</v>
      </c>
      <c r="N1993" s="389">
        <v>1000</v>
      </c>
      <c r="O1993" s="390" t="s">
        <v>1350</v>
      </c>
      <c r="P1993" s="373" t="s">
        <v>1350</v>
      </c>
      <c r="Q1993" s="372" t="s">
        <v>3638</v>
      </c>
      <c r="R1993" s="374">
        <v>30</v>
      </c>
      <c r="S1993" s="375">
        <v>25</v>
      </c>
      <c r="T1993" s="392">
        <v>25</v>
      </c>
      <c r="U1993" s="391" t="s">
        <v>13761</v>
      </c>
      <c r="V1993" s="376">
        <v>109.23692371636041</v>
      </c>
      <c r="W1993" s="378">
        <v>110.14051409938749</v>
      </c>
      <c r="X1993" s="377">
        <v>55.386281092126033</v>
      </c>
      <c r="Y1993" s="387" t="s">
        <v>633</v>
      </c>
      <c r="Z1993" s="395" t="s">
        <v>7853</v>
      </c>
      <c r="AA1993" s="380">
        <v>192</v>
      </c>
      <c r="AB1993" s="379" t="s">
        <v>3630</v>
      </c>
      <c r="AC1993" s="380">
        <v>0</v>
      </c>
      <c r="AD1993" s="379" t="s">
        <v>3630</v>
      </c>
      <c r="AE1993" s="394">
        <v>0</v>
      </c>
      <c r="AF1993" s="396">
        <v>0</v>
      </c>
      <c r="AG1993" s="393">
        <v>0</v>
      </c>
      <c r="AH1993" s="397" t="s">
        <v>633</v>
      </c>
      <c r="AL1993" s="525" t="s">
        <v>18240</v>
      </c>
      <c r="AM1993" s="513" t="s">
        <v>84</v>
      </c>
      <c r="AN1993" s="508">
        <v>100</v>
      </c>
      <c r="AO1993" s="514">
        <v>1570</v>
      </c>
      <c r="AP1993" s="498">
        <v>1026</v>
      </c>
      <c r="AQ1993" s="515">
        <v>544</v>
      </c>
      <c r="AR1993" s="512" t="s">
        <v>18241</v>
      </c>
      <c r="BA1993" s="338" t="s">
        <v>13770</v>
      </c>
    </row>
    <row r="1994" spans="2:53" ht="16.5" customHeight="1">
      <c r="B1994" s="398" t="s">
        <v>13765</v>
      </c>
      <c r="C1994" s="381" t="s">
        <v>13766</v>
      </c>
      <c r="D1994" s="383">
        <v>1570</v>
      </c>
      <c r="E1994" s="382" t="s">
        <v>13767</v>
      </c>
      <c r="F1994" s="369" t="s">
        <v>13768</v>
      </c>
      <c r="G1994" s="385" t="s">
        <v>13767</v>
      </c>
      <c r="H1994" s="386"/>
      <c r="I1994" s="384" t="s">
        <v>327</v>
      </c>
      <c r="J1994" s="367" t="s">
        <v>1031</v>
      </c>
      <c r="K1994" s="366" t="s">
        <v>84</v>
      </c>
      <c r="L1994" s="387">
        <v>5</v>
      </c>
      <c r="M1994" s="388" t="s">
        <v>13769</v>
      </c>
      <c r="N1994" s="389">
        <v>800</v>
      </c>
      <c r="O1994" s="390" t="s">
        <v>1350</v>
      </c>
      <c r="P1994" s="373" t="s">
        <v>1350</v>
      </c>
      <c r="Q1994" s="372" t="s">
        <v>3638</v>
      </c>
      <c r="R1994" s="374">
        <v>40</v>
      </c>
      <c r="S1994" s="375">
        <v>30</v>
      </c>
      <c r="T1994" s="392">
        <v>30</v>
      </c>
      <c r="U1994" s="391" t="s">
        <v>13768</v>
      </c>
      <c r="V1994" s="376">
        <v>109.23213229996456</v>
      </c>
      <c r="W1994" s="378">
        <v>110.13093126659582</v>
      </c>
      <c r="X1994" s="377">
        <v>55.383468216719798</v>
      </c>
      <c r="Y1994" s="387" t="s">
        <v>633</v>
      </c>
      <c r="Z1994" s="395" t="s">
        <v>4557</v>
      </c>
      <c r="AA1994" s="380">
        <v>190</v>
      </c>
      <c r="AB1994" s="379" t="s">
        <v>3630</v>
      </c>
      <c r="AC1994" s="380">
        <v>10</v>
      </c>
      <c r="AD1994" s="379" t="s">
        <v>3630</v>
      </c>
      <c r="AE1994" s="394">
        <v>0</v>
      </c>
      <c r="AF1994" s="396">
        <v>0</v>
      </c>
      <c r="AG1994" s="393">
        <v>0</v>
      </c>
      <c r="AH1994" s="397" t="s">
        <v>633</v>
      </c>
      <c r="AL1994" s="525" t="s">
        <v>18242</v>
      </c>
      <c r="AM1994" s="513" t="s">
        <v>83</v>
      </c>
      <c r="AN1994" s="508">
        <v>100</v>
      </c>
      <c r="AO1994" s="514">
        <v>1570</v>
      </c>
      <c r="AP1994" s="498">
        <v>1570</v>
      </c>
      <c r="AQ1994" s="515">
        <v>0</v>
      </c>
      <c r="AR1994" s="512" t="s">
        <v>18243</v>
      </c>
      <c r="BA1994" s="338" t="s">
        <v>13776</v>
      </c>
    </row>
    <row r="1995" spans="2:53" ht="16.5" customHeight="1">
      <c r="B1995" s="398" t="s">
        <v>13771</v>
      </c>
      <c r="C1995" s="381" t="s">
        <v>13772</v>
      </c>
      <c r="D1995" s="383">
        <v>1570</v>
      </c>
      <c r="E1995" s="382" t="s">
        <v>633</v>
      </c>
      <c r="F1995" s="369" t="s">
        <v>13773</v>
      </c>
      <c r="G1995" s="385" t="s">
        <v>13774</v>
      </c>
      <c r="H1995" s="386"/>
      <c r="I1995" s="384" t="s">
        <v>1265</v>
      </c>
      <c r="J1995" s="367" t="s">
        <v>710</v>
      </c>
      <c r="K1995" s="366" t="s">
        <v>83</v>
      </c>
      <c r="L1995" s="387">
        <v>34</v>
      </c>
      <c r="M1995" s="388" t="s">
        <v>13775</v>
      </c>
      <c r="N1995" s="389">
        <v>1000</v>
      </c>
      <c r="O1995" s="390" t="s">
        <v>1350</v>
      </c>
      <c r="P1995" s="373" t="s">
        <v>1351</v>
      </c>
      <c r="Q1995" s="372" t="s">
        <v>3638</v>
      </c>
      <c r="R1995" s="374">
        <v>20</v>
      </c>
      <c r="S1995" s="375">
        <v>35</v>
      </c>
      <c r="T1995" s="392">
        <v>25</v>
      </c>
      <c r="U1995" s="391" t="s">
        <v>13773</v>
      </c>
      <c r="V1995" s="376">
        <v>109.35706083932676</v>
      </c>
      <c r="W1995" s="378">
        <v>110.3807883453202</v>
      </c>
      <c r="X1995" s="377">
        <v>55.126075407676517</v>
      </c>
      <c r="Y1995" s="387">
        <v>53.89</v>
      </c>
      <c r="Z1995" s="395" t="s">
        <v>7853</v>
      </c>
      <c r="AA1995" s="380">
        <v>180</v>
      </c>
      <c r="AB1995" s="379" t="s">
        <v>3630</v>
      </c>
      <c r="AC1995" s="380">
        <v>0</v>
      </c>
      <c r="AD1995" s="379" t="s">
        <v>3630</v>
      </c>
      <c r="AE1995" s="394">
        <v>0</v>
      </c>
      <c r="AF1995" s="396">
        <v>0</v>
      </c>
      <c r="AG1995" s="393">
        <v>0</v>
      </c>
      <c r="AH1995" s="397" t="s">
        <v>633</v>
      </c>
      <c r="AL1995" s="525" t="s">
        <v>18244</v>
      </c>
      <c r="AM1995" s="513" t="s">
        <v>83</v>
      </c>
      <c r="AN1995" s="508">
        <v>100</v>
      </c>
      <c r="AO1995" s="514">
        <v>1570</v>
      </c>
      <c r="AP1995" s="498">
        <v>1570</v>
      </c>
      <c r="AQ1995" s="515">
        <v>0</v>
      </c>
      <c r="AR1995" s="512" t="s">
        <v>18245</v>
      </c>
      <c r="BA1995" s="338" t="s">
        <v>13782</v>
      </c>
    </row>
    <row r="1996" spans="2:53" ht="16.5" customHeight="1">
      <c r="B1996" s="398" t="s">
        <v>13777</v>
      </c>
      <c r="C1996" s="381" t="s">
        <v>13778</v>
      </c>
      <c r="D1996" s="383">
        <v>1570</v>
      </c>
      <c r="E1996" s="382" t="s">
        <v>633</v>
      </c>
      <c r="F1996" s="369" t="s">
        <v>13779</v>
      </c>
      <c r="G1996" s="385" t="s">
        <v>13780</v>
      </c>
      <c r="H1996" s="386"/>
      <c r="I1996" s="384" t="s">
        <v>310</v>
      </c>
      <c r="J1996" s="367" t="s">
        <v>904</v>
      </c>
      <c r="K1996" s="366" t="s">
        <v>83</v>
      </c>
      <c r="L1996" s="387">
        <v>17</v>
      </c>
      <c r="M1996" s="388" t="s">
        <v>13781</v>
      </c>
      <c r="N1996" s="389">
        <v>500</v>
      </c>
      <c r="O1996" s="390" t="s">
        <v>1182</v>
      </c>
      <c r="P1996" s="373" t="s">
        <v>1182</v>
      </c>
      <c r="Q1996" s="372" t="s">
        <v>3638</v>
      </c>
      <c r="R1996" s="374">
        <v>20</v>
      </c>
      <c r="S1996" s="375">
        <v>30</v>
      </c>
      <c r="T1996" s="392">
        <v>30</v>
      </c>
      <c r="U1996" s="391" t="s">
        <v>13779</v>
      </c>
      <c r="V1996" s="376">
        <v>109.31124497991968</v>
      </c>
      <c r="W1996" s="378">
        <v>110.28915662650604</v>
      </c>
      <c r="X1996" s="377">
        <v>55.099799196787146</v>
      </c>
      <c r="Y1996" s="387" t="s">
        <v>633</v>
      </c>
      <c r="Z1996" s="395" t="s">
        <v>7853</v>
      </c>
      <c r="AA1996" s="380">
        <v>94</v>
      </c>
      <c r="AB1996" s="379" t="s">
        <v>3630</v>
      </c>
      <c r="AC1996" s="380">
        <v>1.5</v>
      </c>
      <c r="AD1996" s="379" t="s">
        <v>3630</v>
      </c>
      <c r="AE1996" s="394">
        <v>0</v>
      </c>
      <c r="AF1996" s="396">
        <v>9.7590000000000003</v>
      </c>
      <c r="AG1996" s="393">
        <v>0</v>
      </c>
      <c r="AH1996" s="397" t="s">
        <v>11676</v>
      </c>
      <c r="AL1996" s="525" t="s">
        <v>18246</v>
      </c>
      <c r="AM1996" s="513" t="s">
        <v>83</v>
      </c>
      <c r="AN1996" s="508">
        <v>100</v>
      </c>
      <c r="AO1996" s="514">
        <v>1570</v>
      </c>
      <c r="AP1996" s="498">
        <v>1570</v>
      </c>
      <c r="AQ1996" s="515">
        <v>0</v>
      </c>
      <c r="AR1996" s="512" t="s">
        <v>18247</v>
      </c>
      <c r="BA1996" s="338" t="s">
        <v>13788</v>
      </c>
    </row>
    <row r="1997" spans="2:53" ht="16.5" customHeight="1">
      <c r="B1997" s="398" t="s">
        <v>13783</v>
      </c>
      <c r="C1997" s="381" t="s">
        <v>13784</v>
      </c>
      <c r="D1997" s="383">
        <v>1570</v>
      </c>
      <c r="E1997" s="382" t="s">
        <v>633</v>
      </c>
      <c r="F1997" s="369" t="s">
        <v>13785</v>
      </c>
      <c r="G1997" s="385" t="s">
        <v>13786</v>
      </c>
      <c r="H1997" s="386"/>
      <c r="I1997" s="384" t="s">
        <v>330</v>
      </c>
      <c r="J1997" s="367" t="s">
        <v>68</v>
      </c>
      <c r="K1997" s="366" t="s">
        <v>83</v>
      </c>
      <c r="L1997" s="387">
        <v>12</v>
      </c>
      <c r="M1997" s="388" t="s">
        <v>13787</v>
      </c>
      <c r="N1997" s="389">
        <v>200</v>
      </c>
      <c r="O1997" s="390" t="s">
        <v>1350</v>
      </c>
      <c r="P1997" s="373" t="s">
        <v>1350</v>
      </c>
      <c r="Q1997" s="372" t="s">
        <v>3638</v>
      </c>
      <c r="R1997" s="374">
        <v>20</v>
      </c>
      <c r="S1997" s="375">
        <v>30</v>
      </c>
      <c r="T1997" s="392">
        <v>30</v>
      </c>
      <c r="U1997" s="391" t="s">
        <v>13785</v>
      </c>
      <c r="V1997" s="376">
        <v>109.29569891038321</v>
      </c>
      <c r="W1997" s="378">
        <v>110.25806448743312</v>
      </c>
      <c r="X1997" s="377">
        <v>55.093118301091842</v>
      </c>
      <c r="Y1997" s="387" t="s">
        <v>633</v>
      </c>
      <c r="Z1997" s="395" t="s">
        <v>7853</v>
      </c>
      <c r="AA1997" s="380">
        <v>36</v>
      </c>
      <c r="AB1997" s="379" t="s">
        <v>3630</v>
      </c>
      <c r="AC1997" s="380">
        <v>0</v>
      </c>
      <c r="AD1997" s="379" t="s">
        <v>3630</v>
      </c>
      <c r="AE1997" s="394">
        <v>0</v>
      </c>
      <c r="AF1997" s="396">
        <v>0</v>
      </c>
      <c r="AG1997" s="393">
        <v>0</v>
      </c>
      <c r="AH1997" s="397" t="s">
        <v>633</v>
      </c>
      <c r="AL1997" s="525" t="s">
        <v>18248</v>
      </c>
      <c r="AM1997" s="513" t="s">
        <v>84</v>
      </c>
      <c r="AN1997" s="508">
        <v>100</v>
      </c>
      <c r="AO1997" s="514">
        <v>1570</v>
      </c>
      <c r="AP1997" s="498">
        <v>1025</v>
      </c>
      <c r="AQ1997" s="515">
        <v>545</v>
      </c>
      <c r="AR1997" s="512" t="s">
        <v>18249</v>
      </c>
      <c r="BA1997" s="338" t="s">
        <v>13794</v>
      </c>
    </row>
    <row r="1998" spans="2:53" ht="16.5" customHeight="1">
      <c r="B1998" s="398" t="s">
        <v>13789</v>
      </c>
      <c r="C1998" s="381" t="s">
        <v>13790</v>
      </c>
      <c r="D1998" s="383">
        <v>1570</v>
      </c>
      <c r="E1998" s="382" t="s">
        <v>13791</v>
      </c>
      <c r="F1998" s="369" t="s">
        <v>13792</v>
      </c>
      <c r="G1998" s="385" t="s">
        <v>13791</v>
      </c>
      <c r="H1998" s="386"/>
      <c r="I1998" s="384" t="s">
        <v>329</v>
      </c>
      <c r="J1998" s="367" t="s">
        <v>837</v>
      </c>
      <c r="K1998" s="366" t="s">
        <v>84</v>
      </c>
      <c r="L1998" s="387">
        <v>5</v>
      </c>
      <c r="M1998" s="388" t="s">
        <v>13793</v>
      </c>
      <c r="N1998" s="389">
        <v>1000</v>
      </c>
      <c r="O1998" s="390" t="s">
        <v>1350</v>
      </c>
      <c r="P1998" s="373" t="s">
        <v>1350</v>
      </c>
      <c r="Q1998" s="372" t="s">
        <v>3638</v>
      </c>
      <c r="R1998" s="374">
        <v>30</v>
      </c>
      <c r="S1998" s="375">
        <v>25</v>
      </c>
      <c r="T1998" s="392">
        <v>25</v>
      </c>
      <c r="U1998" s="391" t="s">
        <v>13792</v>
      </c>
      <c r="V1998" s="376">
        <v>109.12291727903983</v>
      </c>
      <c r="W1998" s="378">
        <v>109.92125110227168</v>
      </c>
      <c r="X1998" s="377">
        <v>55.31791580934425</v>
      </c>
      <c r="Y1998" s="387" t="s">
        <v>633</v>
      </c>
      <c r="Z1998" s="395" t="s">
        <v>7853</v>
      </c>
      <c r="AA1998" s="380">
        <v>192</v>
      </c>
      <c r="AB1998" s="379" t="s">
        <v>3630</v>
      </c>
      <c r="AC1998" s="380">
        <v>0</v>
      </c>
      <c r="AD1998" s="379" t="s">
        <v>3630</v>
      </c>
      <c r="AE1998" s="394">
        <v>0</v>
      </c>
      <c r="AF1998" s="396">
        <v>0</v>
      </c>
      <c r="AG1998" s="393">
        <v>0</v>
      </c>
      <c r="AH1998" s="397" t="s">
        <v>633</v>
      </c>
      <c r="AL1998" s="525" t="s">
        <v>18250</v>
      </c>
      <c r="AM1998" s="513" t="s">
        <v>83</v>
      </c>
      <c r="AN1998" s="508">
        <v>100</v>
      </c>
      <c r="AO1998" s="514">
        <v>1570</v>
      </c>
      <c r="AP1998" s="498">
        <v>1570</v>
      </c>
      <c r="AQ1998" s="515">
        <v>0</v>
      </c>
      <c r="AR1998" s="512" t="s">
        <v>18251</v>
      </c>
      <c r="BA1998" s="338" t="s">
        <v>13800</v>
      </c>
    </row>
    <row r="1999" spans="2:53" ht="16.5" customHeight="1">
      <c r="B1999" s="398" t="s">
        <v>13795</v>
      </c>
      <c r="C1999" s="381" t="s">
        <v>13796</v>
      </c>
      <c r="D1999" s="383">
        <v>1570</v>
      </c>
      <c r="E1999" s="382" t="s">
        <v>633</v>
      </c>
      <c r="F1999" s="369" t="s">
        <v>13797</v>
      </c>
      <c r="G1999" s="385" t="s">
        <v>13798</v>
      </c>
      <c r="H1999" s="386"/>
      <c r="I1999" s="384" t="s">
        <v>330</v>
      </c>
      <c r="J1999" s="367" t="s">
        <v>934</v>
      </c>
      <c r="K1999" s="366" t="s">
        <v>83</v>
      </c>
      <c r="L1999" s="387">
        <v>4</v>
      </c>
      <c r="M1999" s="388" t="s">
        <v>13799</v>
      </c>
      <c r="N1999" s="389">
        <v>200</v>
      </c>
      <c r="O1999" s="390" t="s">
        <v>1350</v>
      </c>
      <c r="P1999" s="373" t="s">
        <v>1350</v>
      </c>
      <c r="Q1999" s="372" t="s">
        <v>3638</v>
      </c>
      <c r="R1999" s="374">
        <v>20</v>
      </c>
      <c r="S1999" s="375">
        <v>30</v>
      </c>
      <c r="T1999" s="392">
        <v>30</v>
      </c>
      <c r="U1999" s="391" t="s">
        <v>13797</v>
      </c>
      <c r="V1999" s="376">
        <v>109.2708953426018</v>
      </c>
      <c r="W1999" s="378">
        <v>110.20845735187029</v>
      </c>
      <c r="X1999" s="377">
        <v>55.075323652763942</v>
      </c>
      <c r="Y1999" s="387" t="s">
        <v>633</v>
      </c>
      <c r="Z1999" s="395" t="s">
        <v>7853</v>
      </c>
      <c r="AA1999" s="380">
        <v>36</v>
      </c>
      <c r="AB1999" s="379" t="s">
        <v>3630</v>
      </c>
      <c r="AC1999" s="380">
        <v>0</v>
      </c>
      <c r="AD1999" s="379" t="s">
        <v>3630</v>
      </c>
      <c r="AE1999" s="394">
        <v>0</v>
      </c>
      <c r="AF1999" s="396">
        <v>0</v>
      </c>
      <c r="AG1999" s="393">
        <v>0</v>
      </c>
      <c r="AH1999" s="397" t="s">
        <v>633</v>
      </c>
      <c r="AL1999" s="525" t="s">
        <v>18252</v>
      </c>
      <c r="AM1999" s="513" t="s">
        <v>83</v>
      </c>
      <c r="AN1999" s="508">
        <v>100</v>
      </c>
      <c r="AO1999" s="514">
        <v>1570</v>
      </c>
      <c r="AP1999" s="498">
        <v>1570</v>
      </c>
      <c r="AQ1999" s="515">
        <v>0</v>
      </c>
      <c r="AR1999" s="512" t="s">
        <v>18253</v>
      </c>
      <c r="BA1999" s="338" t="s">
        <v>13805</v>
      </c>
    </row>
    <row r="2000" spans="2:53" ht="16.5" customHeight="1">
      <c r="B2000" s="398" t="s">
        <v>13801</v>
      </c>
      <c r="C2000" s="381" t="s">
        <v>13802</v>
      </c>
      <c r="D2000" s="383">
        <v>1570</v>
      </c>
      <c r="E2000" s="382" t="s">
        <v>633</v>
      </c>
      <c r="F2000" s="369" t="s">
        <v>13761</v>
      </c>
      <c r="G2000" s="385" t="s">
        <v>13803</v>
      </c>
      <c r="H2000" s="386"/>
      <c r="I2000" s="384" t="s">
        <v>330</v>
      </c>
      <c r="J2000" s="367" t="s">
        <v>923</v>
      </c>
      <c r="K2000" s="366" t="s">
        <v>83</v>
      </c>
      <c r="L2000" s="387">
        <v>9</v>
      </c>
      <c r="M2000" s="388" t="s">
        <v>13804</v>
      </c>
      <c r="N2000" s="389">
        <v>200</v>
      </c>
      <c r="O2000" s="390" t="s">
        <v>1350</v>
      </c>
      <c r="P2000" s="373" t="s">
        <v>1350</v>
      </c>
      <c r="Q2000" s="372" t="s">
        <v>3638</v>
      </c>
      <c r="R2000" s="374">
        <v>20</v>
      </c>
      <c r="S2000" s="375">
        <v>30</v>
      </c>
      <c r="T2000" s="392">
        <v>30</v>
      </c>
      <c r="U2000" s="391" t="s">
        <v>13761</v>
      </c>
      <c r="V2000" s="376">
        <v>109.23988923050358</v>
      </c>
      <c r="W2000" s="378">
        <v>110.14644512767384</v>
      </c>
      <c r="X2000" s="377">
        <v>55.056832820911282</v>
      </c>
      <c r="Y2000" s="387" t="s">
        <v>633</v>
      </c>
      <c r="Z2000" s="395" t="s">
        <v>7853</v>
      </c>
      <c r="AA2000" s="380">
        <v>36</v>
      </c>
      <c r="AB2000" s="379" t="s">
        <v>3630</v>
      </c>
      <c r="AC2000" s="380">
        <v>0</v>
      </c>
      <c r="AD2000" s="379" t="s">
        <v>3630</v>
      </c>
      <c r="AE2000" s="394">
        <v>0</v>
      </c>
      <c r="AF2000" s="396">
        <v>10</v>
      </c>
      <c r="AG2000" s="393">
        <v>0</v>
      </c>
      <c r="AH2000" s="397" t="s">
        <v>11245</v>
      </c>
      <c r="AL2000" s="525" t="s">
        <v>18254</v>
      </c>
      <c r="AM2000" s="513" t="s">
        <v>83</v>
      </c>
      <c r="AN2000" s="508">
        <v>100</v>
      </c>
      <c r="AO2000" s="514">
        <v>1570</v>
      </c>
      <c r="AP2000" s="498">
        <v>1570</v>
      </c>
      <c r="AQ2000" s="515">
        <v>0</v>
      </c>
      <c r="AR2000" s="512" t="s">
        <v>18255</v>
      </c>
      <c r="BA2000" s="338" t="s">
        <v>13810</v>
      </c>
    </row>
    <row r="2001" spans="2:53" ht="16.5" customHeight="1">
      <c r="B2001" s="398" t="s">
        <v>13806</v>
      </c>
      <c r="C2001" s="381" t="s">
        <v>13807</v>
      </c>
      <c r="D2001" s="383">
        <v>1570</v>
      </c>
      <c r="E2001" s="382" t="s">
        <v>633</v>
      </c>
      <c r="F2001" s="369" t="s">
        <v>13808</v>
      </c>
      <c r="G2001" s="385" t="s">
        <v>13576</v>
      </c>
      <c r="H2001" s="386"/>
      <c r="I2001" s="384" t="s">
        <v>330</v>
      </c>
      <c r="J2001" s="367" t="s">
        <v>914</v>
      </c>
      <c r="K2001" s="366" t="s">
        <v>83</v>
      </c>
      <c r="L2001" s="387">
        <v>9</v>
      </c>
      <c r="M2001" s="388" t="s">
        <v>13809</v>
      </c>
      <c r="N2001" s="389">
        <v>200</v>
      </c>
      <c r="O2001" s="390" t="s">
        <v>1350</v>
      </c>
      <c r="P2001" s="373" t="s">
        <v>1350</v>
      </c>
      <c r="Q2001" s="372" t="s">
        <v>3638</v>
      </c>
      <c r="R2001" s="374">
        <v>20</v>
      </c>
      <c r="S2001" s="375">
        <v>30</v>
      </c>
      <c r="T2001" s="392">
        <v>30</v>
      </c>
      <c r="U2001" s="391" t="s">
        <v>13808</v>
      </c>
      <c r="V2001" s="376">
        <v>109.21508434082502</v>
      </c>
      <c r="W2001" s="378">
        <v>110.0968353483167</v>
      </c>
      <c r="X2001" s="377">
        <v>55.039040155429142</v>
      </c>
      <c r="Y2001" s="387" t="s">
        <v>633</v>
      </c>
      <c r="Z2001" s="395" t="s">
        <v>7853</v>
      </c>
      <c r="AA2001" s="380">
        <v>36</v>
      </c>
      <c r="AB2001" s="379" t="s">
        <v>3630</v>
      </c>
      <c r="AC2001" s="380">
        <v>0</v>
      </c>
      <c r="AD2001" s="379" t="s">
        <v>3630</v>
      </c>
      <c r="AE2001" s="394">
        <v>0</v>
      </c>
      <c r="AF2001" s="396">
        <v>10</v>
      </c>
      <c r="AG2001" s="393">
        <v>0</v>
      </c>
      <c r="AH2001" s="397" t="s">
        <v>11245</v>
      </c>
      <c r="AL2001" s="525" t="s">
        <v>18256</v>
      </c>
      <c r="AM2001" s="513" t="s">
        <v>83</v>
      </c>
      <c r="AN2001" s="508">
        <v>100</v>
      </c>
      <c r="AO2001" s="514">
        <v>1570</v>
      </c>
      <c r="AP2001" s="498">
        <v>1570</v>
      </c>
      <c r="AQ2001" s="515">
        <v>0</v>
      </c>
      <c r="AR2001" s="512" t="s">
        <v>18257</v>
      </c>
      <c r="BA2001" s="338" t="s">
        <v>13816</v>
      </c>
    </row>
    <row r="2002" spans="2:53" ht="16.5" customHeight="1">
      <c r="B2002" s="398" t="s">
        <v>13811</v>
      </c>
      <c r="C2002" s="381" t="s">
        <v>13812</v>
      </c>
      <c r="D2002" s="383">
        <v>1570</v>
      </c>
      <c r="E2002" s="382" t="s">
        <v>633</v>
      </c>
      <c r="F2002" s="369" t="s">
        <v>13813</v>
      </c>
      <c r="G2002" s="385" t="s">
        <v>13814</v>
      </c>
      <c r="H2002" s="386"/>
      <c r="I2002" s="384" t="s">
        <v>329</v>
      </c>
      <c r="J2002" s="367" t="s">
        <v>670</v>
      </c>
      <c r="K2002" s="366" t="s">
        <v>83</v>
      </c>
      <c r="L2002" s="387">
        <v>6</v>
      </c>
      <c r="M2002" s="388" t="s">
        <v>13815</v>
      </c>
      <c r="N2002" s="389">
        <v>1000</v>
      </c>
      <c r="O2002" s="390" t="s">
        <v>1350</v>
      </c>
      <c r="P2002" s="373" t="s">
        <v>1350</v>
      </c>
      <c r="Q2002" s="372" t="s">
        <v>3638</v>
      </c>
      <c r="R2002" s="374">
        <v>25</v>
      </c>
      <c r="S2002" s="375">
        <v>30</v>
      </c>
      <c r="T2002" s="392">
        <v>25</v>
      </c>
      <c r="U2002" s="391" t="s">
        <v>13813</v>
      </c>
      <c r="V2002" s="376">
        <v>109.18795649040023</v>
      </c>
      <c r="W2002" s="378">
        <v>110.04257964746714</v>
      </c>
      <c r="X2002" s="377">
        <v>55.024731931066313</v>
      </c>
      <c r="Y2002" s="387" t="s">
        <v>633</v>
      </c>
      <c r="Z2002" s="395" t="s">
        <v>7853</v>
      </c>
      <c r="AA2002" s="380">
        <v>192</v>
      </c>
      <c r="AB2002" s="379" t="s">
        <v>3630</v>
      </c>
      <c r="AC2002" s="380">
        <v>0</v>
      </c>
      <c r="AD2002" s="379" t="s">
        <v>3630</v>
      </c>
      <c r="AE2002" s="394">
        <v>0</v>
      </c>
      <c r="AF2002" s="396">
        <v>9.9890000000000008</v>
      </c>
      <c r="AG2002" s="393">
        <v>0</v>
      </c>
      <c r="AH2002" s="397" t="s">
        <v>10307</v>
      </c>
      <c r="AL2002" s="525" t="s">
        <v>18258</v>
      </c>
      <c r="AM2002" s="513" t="s">
        <v>84</v>
      </c>
      <c r="AN2002" s="508">
        <v>100</v>
      </c>
      <c r="AO2002" s="514">
        <v>1570</v>
      </c>
      <c r="AP2002" s="498">
        <v>1026</v>
      </c>
      <c r="AQ2002" s="515">
        <v>544</v>
      </c>
      <c r="AR2002" s="512" t="s">
        <v>18259</v>
      </c>
      <c r="BA2002" s="338" t="s">
        <v>13823</v>
      </c>
    </row>
    <row r="2003" spans="2:53" ht="16.5" customHeight="1">
      <c r="B2003" s="398" t="s">
        <v>13817</v>
      </c>
      <c r="C2003" s="381" t="s">
        <v>13818</v>
      </c>
      <c r="D2003" s="383">
        <v>1570</v>
      </c>
      <c r="E2003" s="382" t="s">
        <v>13819</v>
      </c>
      <c r="F2003" s="369" t="s">
        <v>13820</v>
      </c>
      <c r="G2003" s="385" t="s">
        <v>13821</v>
      </c>
      <c r="H2003" s="386"/>
      <c r="I2003" s="384" t="s">
        <v>328</v>
      </c>
      <c r="J2003" s="367" t="s">
        <v>103</v>
      </c>
      <c r="K2003" s="366" t="s">
        <v>84</v>
      </c>
      <c r="L2003" s="387">
        <v>19</v>
      </c>
      <c r="M2003" s="388" t="s">
        <v>13822</v>
      </c>
      <c r="N2003" s="389">
        <v>1000</v>
      </c>
      <c r="O2003" s="390" t="s">
        <v>1182</v>
      </c>
      <c r="P2003" s="373" t="s">
        <v>1182</v>
      </c>
      <c r="Q2003" s="372" t="s">
        <v>3638</v>
      </c>
      <c r="R2003" s="374">
        <v>30</v>
      </c>
      <c r="S2003" s="375">
        <v>20</v>
      </c>
      <c r="T2003" s="392">
        <v>30</v>
      </c>
      <c r="U2003" s="391" t="s">
        <v>13820</v>
      </c>
      <c r="V2003" s="376">
        <v>109.17361111111111</v>
      </c>
      <c r="W2003" s="378">
        <v>110.01388888888889</v>
      </c>
      <c r="X2003" s="377">
        <v>55.346249999999998</v>
      </c>
      <c r="Y2003" s="387" t="s">
        <v>633</v>
      </c>
      <c r="Z2003" s="395" t="s">
        <v>7853</v>
      </c>
      <c r="AA2003" s="380">
        <v>180</v>
      </c>
      <c r="AB2003" s="379" t="s">
        <v>3630</v>
      </c>
      <c r="AC2003" s="380">
        <v>10</v>
      </c>
      <c r="AD2003" s="379" t="s">
        <v>3630</v>
      </c>
      <c r="AE2003" s="394">
        <v>0</v>
      </c>
      <c r="AF2003" s="396">
        <v>0</v>
      </c>
      <c r="AG2003" s="393">
        <v>0</v>
      </c>
      <c r="AH2003" s="397" t="s">
        <v>633</v>
      </c>
      <c r="AL2003" s="525" t="s">
        <v>18260</v>
      </c>
      <c r="AM2003" s="513" t="s">
        <v>84</v>
      </c>
      <c r="AN2003" s="508">
        <v>100</v>
      </c>
      <c r="AO2003" s="514">
        <v>1570</v>
      </c>
      <c r="AP2003" s="498">
        <v>1024</v>
      </c>
      <c r="AQ2003" s="515">
        <v>546</v>
      </c>
      <c r="AR2003" s="512" t="s">
        <v>18261</v>
      </c>
      <c r="BA2003" s="338" t="s">
        <v>13829</v>
      </c>
    </row>
    <row r="2004" spans="2:53" ht="16.5" customHeight="1">
      <c r="B2004" s="398" t="s">
        <v>13824</v>
      </c>
      <c r="C2004" s="381" t="s">
        <v>13825</v>
      </c>
      <c r="D2004" s="383">
        <v>1570</v>
      </c>
      <c r="E2004" s="382" t="s">
        <v>13826</v>
      </c>
      <c r="F2004" s="369" t="s">
        <v>13827</v>
      </c>
      <c r="G2004" s="385" t="s">
        <v>13826</v>
      </c>
      <c r="H2004" s="386"/>
      <c r="I2004" s="384" t="s">
        <v>329</v>
      </c>
      <c r="J2004" s="367" t="s">
        <v>955</v>
      </c>
      <c r="K2004" s="366" t="s">
        <v>84</v>
      </c>
      <c r="L2004" s="387">
        <v>11</v>
      </c>
      <c r="M2004" s="388" t="s">
        <v>13828</v>
      </c>
      <c r="N2004" s="389">
        <v>1000</v>
      </c>
      <c r="O2004" s="390" t="s">
        <v>1350</v>
      </c>
      <c r="P2004" s="373" t="s">
        <v>1350</v>
      </c>
      <c r="Q2004" s="372" t="s">
        <v>3638</v>
      </c>
      <c r="R2004" s="374">
        <v>30</v>
      </c>
      <c r="S2004" s="375">
        <v>25</v>
      </c>
      <c r="T2004" s="392">
        <v>25</v>
      </c>
      <c r="U2004" s="391" t="s">
        <v>13827</v>
      </c>
      <c r="V2004" s="376">
        <v>108.95968925978707</v>
      </c>
      <c r="W2004" s="378">
        <v>109.62744066761674</v>
      </c>
      <c r="X2004" s="377">
        <v>55.211435036298091</v>
      </c>
      <c r="Y2004" s="387" t="s">
        <v>633</v>
      </c>
      <c r="Z2004" s="395" t="s">
        <v>7853</v>
      </c>
      <c r="AA2004" s="380">
        <v>192</v>
      </c>
      <c r="AB2004" s="379" t="s">
        <v>3630</v>
      </c>
      <c r="AC2004" s="380">
        <v>0</v>
      </c>
      <c r="AD2004" s="379" t="s">
        <v>3630</v>
      </c>
      <c r="AE2004" s="394">
        <v>0</v>
      </c>
      <c r="AF2004" s="396">
        <v>0</v>
      </c>
      <c r="AG2004" s="393">
        <v>0</v>
      </c>
      <c r="AH2004" s="397" t="s">
        <v>633</v>
      </c>
      <c r="AL2004" s="525" t="s">
        <v>18262</v>
      </c>
      <c r="AM2004" s="513" t="s">
        <v>84</v>
      </c>
      <c r="AN2004" s="508">
        <v>100</v>
      </c>
      <c r="AO2004" s="514">
        <v>1570</v>
      </c>
      <c r="AP2004" s="498">
        <v>1025</v>
      </c>
      <c r="AQ2004" s="515">
        <v>545</v>
      </c>
      <c r="AR2004" s="512" t="s">
        <v>18263</v>
      </c>
      <c r="BA2004" s="338" t="s">
        <v>13836</v>
      </c>
    </row>
    <row r="2005" spans="2:53" ht="16.5" customHeight="1">
      <c r="B2005" s="398" t="s">
        <v>13830</v>
      </c>
      <c r="C2005" s="381" t="s">
        <v>13831</v>
      </c>
      <c r="D2005" s="383">
        <v>1570</v>
      </c>
      <c r="E2005" s="382" t="s">
        <v>13832</v>
      </c>
      <c r="F2005" s="369" t="s">
        <v>13833</v>
      </c>
      <c r="G2005" s="385" t="s">
        <v>13834</v>
      </c>
      <c r="H2005" s="386"/>
      <c r="I2005" s="384" t="s">
        <v>328</v>
      </c>
      <c r="J2005" s="367" t="s">
        <v>388</v>
      </c>
      <c r="K2005" s="366" t="s">
        <v>84</v>
      </c>
      <c r="L2005" s="387">
        <v>21</v>
      </c>
      <c r="M2005" s="388" t="s">
        <v>13835</v>
      </c>
      <c r="N2005" s="389">
        <v>1000</v>
      </c>
      <c r="O2005" s="390" t="s">
        <v>1182</v>
      </c>
      <c r="P2005" s="373" t="s">
        <v>1182</v>
      </c>
      <c r="Q2005" s="372" t="s">
        <v>3638</v>
      </c>
      <c r="R2005" s="374">
        <v>30</v>
      </c>
      <c r="S2005" s="375">
        <v>20</v>
      </c>
      <c r="T2005" s="392">
        <v>30</v>
      </c>
      <c r="U2005" s="391" t="s">
        <v>13833</v>
      </c>
      <c r="V2005" s="376">
        <v>109.06944444444444</v>
      </c>
      <c r="W2005" s="378">
        <v>109.825</v>
      </c>
      <c r="X2005" s="377">
        <v>55.28277777777776</v>
      </c>
      <c r="Y2005" s="387" t="s">
        <v>633</v>
      </c>
      <c r="Z2005" s="395" t="s">
        <v>7853</v>
      </c>
      <c r="AA2005" s="380">
        <v>180</v>
      </c>
      <c r="AB2005" s="379" t="s">
        <v>3630</v>
      </c>
      <c r="AC2005" s="380">
        <v>10</v>
      </c>
      <c r="AD2005" s="379" t="s">
        <v>3630</v>
      </c>
      <c r="AE2005" s="394">
        <v>0</v>
      </c>
      <c r="AF2005" s="396">
        <v>0</v>
      </c>
      <c r="AG2005" s="393">
        <v>0</v>
      </c>
      <c r="AH2005" s="397" t="s">
        <v>633</v>
      </c>
      <c r="AL2005" s="525" t="s">
        <v>18264</v>
      </c>
      <c r="AM2005" s="513" t="s">
        <v>83</v>
      </c>
      <c r="AN2005" s="508">
        <v>100</v>
      </c>
      <c r="AO2005" s="514">
        <v>1570</v>
      </c>
      <c r="AP2005" s="498">
        <v>1570</v>
      </c>
      <c r="AQ2005" s="515">
        <v>0</v>
      </c>
      <c r="AR2005" s="512" t="s">
        <v>18265</v>
      </c>
      <c r="BA2005" s="338" t="s">
        <v>13843</v>
      </c>
    </row>
    <row r="2006" spans="2:53" ht="16.5" customHeight="1">
      <c r="B2006" s="398" t="s">
        <v>13837</v>
      </c>
      <c r="C2006" s="381" t="s">
        <v>13838</v>
      </c>
      <c r="D2006" s="383">
        <v>1570</v>
      </c>
      <c r="E2006" s="382" t="s">
        <v>633</v>
      </c>
      <c r="F2006" s="369" t="s">
        <v>13839</v>
      </c>
      <c r="G2006" s="385" t="s">
        <v>13840</v>
      </c>
      <c r="H2006" s="386"/>
      <c r="I2006" s="384" t="s">
        <v>329</v>
      </c>
      <c r="J2006" s="367" t="s">
        <v>939</v>
      </c>
      <c r="K2006" s="366" t="s">
        <v>83</v>
      </c>
      <c r="L2006" s="387">
        <v>9</v>
      </c>
      <c r="M2006" s="388" t="s">
        <v>13842</v>
      </c>
      <c r="N2006" s="389">
        <v>1000</v>
      </c>
      <c r="O2006" s="390" t="s">
        <v>1350</v>
      </c>
      <c r="P2006" s="373" t="s">
        <v>1350</v>
      </c>
      <c r="Q2006" s="372" t="s">
        <v>3638</v>
      </c>
      <c r="R2006" s="374">
        <v>25</v>
      </c>
      <c r="S2006" s="375">
        <v>30</v>
      </c>
      <c r="T2006" s="392">
        <v>25</v>
      </c>
      <c r="U2006" s="391" t="s">
        <v>13839</v>
      </c>
      <c r="V2006" s="376">
        <v>109.05982712457346</v>
      </c>
      <c r="W2006" s="378">
        <v>109.80768882423222</v>
      </c>
      <c r="X2006" s="377">
        <v>54.946242025597151</v>
      </c>
      <c r="Y2006" s="387" t="s">
        <v>633</v>
      </c>
      <c r="Z2006" s="395" t="s">
        <v>7853</v>
      </c>
      <c r="AA2006" s="380">
        <v>192</v>
      </c>
      <c r="AB2006" s="379" t="s">
        <v>3630</v>
      </c>
      <c r="AC2006" s="380">
        <v>0</v>
      </c>
      <c r="AD2006" s="379" t="s">
        <v>3630</v>
      </c>
      <c r="AE2006" s="394">
        <v>0</v>
      </c>
      <c r="AF2006" s="396">
        <v>9.9749999999999996</v>
      </c>
      <c r="AG2006" s="393">
        <v>0</v>
      </c>
      <c r="AH2006" s="397" t="s">
        <v>10307</v>
      </c>
      <c r="AL2006" s="525" t="s">
        <v>18266</v>
      </c>
      <c r="AM2006" s="513" t="s">
        <v>84</v>
      </c>
      <c r="AN2006" s="508">
        <v>100</v>
      </c>
      <c r="AO2006" s="514">
        <v>1570</v>
      </c>
      <c r="AP2006" s="498">
        <v>1024</v>
      </c>
      <c r="AQ2006" s="515">
        <v>546</v>
      </c>
      <c r="AR2006" s="512" t="s">
        <v>18267</v>
      </c>
      <c r="BA2006" s="338" t="s">
        <v>13849</v>
      </c>
    </row>
    <row r="2007" spans="2:53" ht="16.5" customHeight="1">
      <c r="B2007" s="398" t="s">
        <v>13844</v>
      </c>
      <c r="C2007" s="381" t="s">
        <v>13845</v>
      </c>
      <c r="D2007" s="383">
        <v>1570</v>
      </c>
      <c r="E2007" s="382" t="s">
        <v>13846</v>
      </c>
      <c r="F2007" s="369" t="s">
        <v>13847</v>
      </c>
      <c r="G2007" s="385" t="s">
        <v>13848</v>
      </c>
      <c r="H2007" s="386"/>
      <c r="I2007" s="384" t="s">
        <v>328</v>
      </c>
      <c r="J2007" s="367" t="s">
        <v>81</v>
      </c>
      <c r="K2007" s="366" t="s">
        <v>84</v>
      </c>
      <c r="L2007" s="387">
        <v>5</v>
      </c>
      <c r="M2007" s="388" t="s">
        <v>7389</v>
      </c>
      <c r="N2007" s="389">
        <v>1000</v>
      </c>
      <c r="O2007" s="390" t="s">
        <v>1182</v>
      </c>
      <c r="P2007" s="373" t="s">
        <v>1182</v>
      </c>
      <c r="Q2007" s="372" t="s">
        <v>3638</v>
      </c>
      <c r="R2007" s="374">
        <v>30</v>
      </c>
      <c r="S2007" s="375">
        <v>20</v>
      </c>
      <c r="T2007" s="392">
        <v>30</v>
      </c>
      <c r="U2007" s="391" t="s">
        <v>13847</v>
      </c>
      <c r="V2007" s="376">
        <v>109.03472222222223</v>
      </c>
      <c r="W2007" s="378">
        <v>109.7625</v>
      </c>
      <c r="X2007" s="377">
        <v>55.256388888888885</v>
      </c>
      <c r="Y2007" s="387" t="s">
        <v>633</v>
      </c>
      <c r="Z2007" s="395" t="s">
        <v>7853</v>
      </c>
      <c r="AA2007" s="380">
        <v>180</v>
      </c>
      <c r="AB2007" s="379" t="s">
        <v>3630</v>
      </c>
      <c r="AC2007" s="380">
        <v>10</v>
      </c>
      <c r="AD2007" s="379" t="s">
        <v>3630</v>
      </c>
      <c r="AE2007" s="394">
        <v>0</v>
      </c>
      <c r="AF2007" s="396">
        <v>0</v>
      </c>
      <c r="AG2007" s="393">
        <v>0</v>
      </c>
      <c r="AH2007" s="397" t="s">
        <v>633</v>
      </c>
      <c r="AL2007" s="525" t="s">
        <v>18268</v>
      </c>
      <c r="AM2007" s="513" t="s">
        <v>84</v>
      </c>
      <c r="AN2007" s="508">
        <v>100</v>
      </c>
      <c r="AO2007" s="514">
        <v>1570</v>
      </c>
      <c r="AP2007" s="498">
        <v>1023</v>
      </c>
      <c r="AQ2007" s="515">
        <v>547</v>
      </c>
      <c r="AR2007" s="512" t="s">
        <v>18269</v>
      </c>
      <c r="BA2007" s="338" t="s">
        <v>13855</v>
      </c>
    </row>
    <row r="2008" spans="2:53" ht="16.5" customHeight="1">
      <c r="B2008" s="398" t="s">
        <v>13850</v>
      </c>
      <c r="C2008" s="381" t="s">
        <v>13851</v>
      </c>
      <c r="D2008" s="383">
        <v>1570</v>
      </c>
      <c r="E2008" s="382" t="s">
        <v>13852</v>
      </c>
      <c r="F2008" s="369" t="s">
        <v>13853</v>
      </c>
      <c r="G2008" s="385" t="s">
        <v>13852</v>
      </c>
      <c r="H2008" s="386"/>
      <c r="I2008" s="384" t="s">
        <v>329</v>
      </c>
      <c r="J2008" s="367" t="s">
        <v>78</v>
      </c>
      <c r="K2008" s="366" t="s">
        <v>84</v>
      </c>
      <c r="L2008" s="387">
        <v>7</v>
      </c>
      <c r="M2008" s="388" t="s">
        <v>13854</v>
      </c>
      <c r="N2008" s="389">
        <v>1000</v>
      </c>
      <c r="O2008" s="390" t="s">
        <v>1350</v>
      </c>
      <c r="P2008" s="373" t="s">
        <v>1350</v>
      </c>
      <c r="Q2008" s="372" t="s">
        <v>3638</v>
      </c>
      <c r="R2008" s="374">
        <v>30</v>
      </c>
      <c r="S2008" s="375">
        <v>25</v>
      </c>
      <c r="T2008" s="392">
        <v>25</v>
      </c>
      <c r="U2008" s="391" t="s">
        <v>13853</v>
      </c>
      <c r="V2008" s="376">
        <v>108.84617563381384</v>
      </c>
      <c r="W2008" s="378">
        <v>109.42311614086493</v>
      </c>
      <c r="X2008" s="377">
        <v>55.14035411266061</v>
      </c>
      <c r="Y2008" s="387" t="s">
        <v>633</v>
      </c>
      <c r="Z2008" s="395" t="s">
        <v>7853</v>
      </c>
      <c r="AA2008" s="380">
        <v>192</v>
      </c>
      <c r="AB2008" s="379" t="s">
        <v>3630</v>
      </c>
      <c r="AC2008" s="380">
        <v>0</v>
      </c>
      <c r="AD2008" s="379" t="s">
        <v>3630</v>
      </c>
      <c r="AE2008" s="394">
        <v>0</v>
      </c>
      <c r="AF2008" s="396">
        <v>0</v>
      </c>
      <c r="AG2008" s="393">
        <v>0</v>
      </c>
      <c r="AH2008" s="397" t="s">
        <v>633</v>
      </c>
      <c r="AL2008" s="525" t="s">
        <v>18270</v>
      </c>
      <c r="AM2008" s="513" t="s">
        <v>83</v>
      </c>
      <c r="AN2008" s="508">
        <v>100</v>
      </c>
      <c r="AO2008" s="514">
        <v>1570</v>
      </c>
      <c r="AP2008" s="498">
        <v>1570</v>
      </c>
      <c r="AQ2008" s="515">
        <v>0</v>
      </c>
      <c r="AR2008" s="512" t="s">
        <v>18271</v>
      </c>
      <c r="BA2008" s="338" t="s">
        <v>13861</v>
      </c>
    </row>
    <row r="2009" spans="2:53" ht="16.5" customHeight="1">
      <c r="B2009" s="398" t="s">
        <v>13856</v>
      </c>
      <c r="C2009" s="381" t="s">
        <v>13857</v>
      </c>
      <c r="D2009" s="383">
        <v>1570</v>
      </c>
      <c r="E2009" s="382" t="s">
        <v>633</v>
      </c>
      <c r="F2009" s="369" t="s">
        <v>13858</v>
      </c>
      <c r="G2009" s="385" t="s">
        <v>13859</v>
      </c>
      <c r="H2009" s="386"/>
      <c r="I2009" s="384" t="s">
        <v>326</v>
      </c>
      <c r="J2009" s="367" t="s">
        <v>1469</v>
      </c>
      <c r="K2009" s="366" t="s">
        <v>83</v>
      </c>
      <c r="L2009" s="387">
        <v>9</v>
      </c>
      <c r="M2009" s="388" t="s">
        <v>13860</v>
      </c>
      <c r="N2009" s="389">
        <v>500</v>
      </c>
      <c r="O2009" s="390" t="s">
        <v>1348</v>
      </c>
      <c r="P2009" s="373" t="s">
        <v>1349</v>
      </c>
      <c r="Q2009" s="372" t="s">
        <v>3638</v>
      </c>
      <c r="R2009" s="374">
        <v>30</v>
      </c>
      <c r="S2009" s="375">
        <v>40</v>
      </c>
      <c r="T2009" s="392">
        <v>30</v>
      </c>
      <c r="U2009" s="391" t="s">
        <v>13858</v>
      </c>
      <c r="V2009" s="376">
        <v>108.99374097964713</v>
      </c>
      <c r="W2009" s="378">
        <v>109.68873376336485</v>
      </c>
      <c r="X2009" s="377">
        <v>54.903762628494015</v>
      </c>
      <c r="Y2009" s="387">
        <v>53.69</v>
      </c>
      <c r="Z2009" s="395" t="s">
        <v>7853</v>
      </c>
      <c r="AA2009" s="380">
        <v>24</v>
      </c>
      <c r="AB2009" s="379" t="s">
        <v>3630</v>
      </c>
      <c r="AC2009" s="380">
        <v>5</v>
      </c>
      <c r="AD2009" s="379" t="s">
        <v>3630</v>
      </c>
      <c r="AE2009" s="394">
        <v>0</v>
      </c>
      <c r="AF2009" s="396">
        <v>0</v>
      </c>
      <c r="AG2009" s="393">
        <v>0</v>
      </c>
      <c r="AH2009" s="397" t="s">
        <v>633</v>
      </c>
      <c r="AL2009" s="525" t="s">
        <v>18272</v>
      </c>
      <c r="AM2009" s="513" t="s">
        <v>83</v>
      </c>
      <c r="AN2009" s="508">
        <v>100</v>
      </c>
      <c r="AO2009" s="514">
        <v>1570</v>
      </c>
      <c r="AP2009" s="498">
        <v>1570</v>
      </c>
      <c r="AQ2009" s="515">
        <v>0</v>
      </c>
      <c r="AR2009" s="512" t="s">
        <v>18273</v>
      </c>
      <c r="BA2009" s="338" t="s">
        <v>13866</v>
      </c>
    </row>
    <row r="2010" spans="2:53" ht="16.5" customHeight="1">
      <c r="B2010" s="398" t="s">
        <v>13862</v>
      </c>
      <c r="C2010" s="381" t="s">
        <v>13863</v>
      </c>
      <c r="D2010" s="383">
        <v>1570</v>
      </c>
      <c r="E2010" s="382" t="s">
        <v>633</v>
      </c>
      <c r="F2010" s="369" t="s">
        <v>13827</v>
      </c>
      <c r="G2010" s="385" t="s">
        <v>13864</v>
      </c>
      <c r="H2010" s="386"/>
      <c r="I2010" s="384" t="s">
        <v>332</v>
      </c>
      <c r="J2010" s="367" t="s">
        <v>94</v>
      </c>
      <c r="K2010" s="366" t="s">
        <v>83</v>
      </c>
      <c r="L2010" s="387">
        <v>8</v>
      </c>
      <c r="M2010" s="388" t="s">
        <v>13865</v>
      </c>
      <c r="N2010" s="389">
        <v>300</v>
      </c>
      <c r="O2010" s="390" t="s">
        <v>1348</v>
      </c>
      <c r="P2010" s="373" t="s">
        <v>1348</v>
      </c>
      <c r="Q2010" s="372" t="s">
        <v>3638</v>
      </c>
      <c r="R2010" s="374">
        <v>25</v>
      </c>
      <c r="S2010" s="375">
        <v>45</v>
      </c>
      <c r="T2010" s="392">
        <v>30</v>
      </c>
      <c r="U2010" s="391" t="s">
        <v>13827</v>
      </c>
      <c r="V2010" s="376">
        <v>108.96201759302268</v>
      </c>
      <c r="W2010" s="378">
        <v>109.63163166744081</v>
      </c>
      <c r="X2010" s="377">
        <v>54.888175369768263</v>
      </c>
      <c r="Y2010" s="387" t="s">
        <v>633</v>
      </c>
      <c r="Z2010" s="395" t="s">
        <v>4557</v>
      </c>
      <c r="AA2010" s="380">
        <v>-2</v>
      </c>
      <c r="AB2010" s="379" t="s">
        <v>3630</v>
      </c>
      <c r="AC2010" s="380">
        <v>0</v>
      </c>
      <c r="AD2010" s="379" t="s">
        <v>3630</v>
      </c>
      <c r="AE2010" s="394">
        <v>0</v>
      </c>
      <c r="AF2010" s="396">
        <v>0</v>
      </c>
      <c r="AG2010" s="393">
        <v>0</v>
      </c>
      <c r="AH2010" s="397" t="s">
        <v>633</v>
      </c>
      <c r="AL2010" s="525" t="s">
        <v>18274</v>
      </c>
      <c r="AM2010" s="513" t="s">
        <v>83</v>
      </c>
      <c r="AN2010" s="508">
        <v>100</v>
      </c>
      <c r="AO2010" s="514">
        <v>1570</v>
      </c>
      <c r="AP2010" s="498">
        <v>1570</v>
      </c>
      <c r="AQ2010" s="515">
        <v>0</v>
      </c>
      <c r="AR2010" s="512" t="s">
        <v>18275</v>
      </c>
      <c r="BA2010" s="338" t="s">
        <v>13872</v>
      </c>
    </row>
    <row r="2011" spans="2:53" ht="16.5" customHeight="1">
      <c r="B2011" s="398" t="s">
        <v>13867</v>
      </c>
      <c r="C2011" s="381" t="s">
        <v>13868</v>
      </c>
      <c r="D2011" s="383">
        <v>1570</v>
      </c>
      <c r="E2011" s="382" t="s">
        <v>633</v>
      </c>
      <c r="F2011" s="369" t="s">
        <v>13869</v>
      </c>
      <c r="G2011" s="385" t="s">
        <v>13870</v>
      </c>
      <c r="H2011" s="386"/>
      <c r="I2011" s="384" t="s">
        <v>310</v>
      </c>
      <c r="J2011" s="367" t="s">
        <v>905</v>
      </c>
      <c r="K2011" s="366" t="s">
        <v>83</v>
      </c>
      <c r="L2011" s="387">
        <v>5</v>
      </c>
      <c r="M2011" s="388" t="s">
        <v>13871</v>
      </c>
      <c r="N2011" s="389">
        <v>500</v>
      </c>
      <c r="O2011" s="390" t="s">
        <v>1182</v>
      </c>
      <c r="P2011" s="373" t="s">
        <v>1182</v>
      </c>
      <c r="Q2011" s="372" t="s">
        <v>3638</v>
      </c>
      <c r="R2011" s="374">
        <v>20</v>
      </c>
      <c r="S2011" s="375">
        <v>30</v>
      </c>
      <c r="T2011" s="392">
        <v>30</v>
      </c>
      <c r="U2011" s="391" t="s">
        <v>13869</v>
      </c>
      <c r="V2011" s="376">
        <v>108.90963855421687</v>
      </c>
      <c r="W2011" s="378">
        <v>109.53734939759036</v>
      </c>
      <c r="X2011" s="377">
        <v>54.851506024096366</v>
      </c>
      <c r="Y2011" s="387" t="s">
        <v>633</v>
      </c>
      <c r="Z2011" s="395" t="s">
        <v>7853</v>
      </c>
      <c r="AA2011" s="380">
        <v>94</v>
      </c>
      <c r="AB2011" s="379" t="s">
        <v>3630</v>
      </c>
      <c r="AC2011" s="380">
        <v>1.5</v>
      </c>
      <c r="AD2011" s="379" t="s">
        <v>3630</v>
      </c>
      <c r="AE2011" s="394">
        <v>0</v>
      </c>
      <c r="AF2011" s="396">
        <v>9.6509999999999998</v>
      </c>
      <c r="AG2011" s="393">
        <v>0</v>
      </c>
      <c r="AH2011" s="397" t="s">
        <v>11676</v>
      </c>
      <c r="AL2011" s="525" t="s">
        <v>18276</v>
      </c>
      <c r="AM2011" s="513" t="s">
        <v>84</v>
      </c>
      <c r="AN2011" s="508">
        <v>100</v>
      </c>
      <c r="AO2011" s="514">
        <v>1570</v>
      </c>
      <c r="AP2011" s="498">
        <v>1016</v>
      </c>
      <c r="AQ2011" s="515">
        <v>554</v>
      </c>
      <c r="AR2011" s="512" t="s">
        <v>18277</v>
      </c>
      <c r="BA2011" s="338" t="s">
        <v>13878</v>
      </c>
    </row>
    <row r="2012" spans="2:53" ht="16.5" customHeight="1">
      <c r="B2012" s="398" t="s">
        <v>13873</v>
      </c>
      <c r="C2012" s="381" t="s">
        <v>13874</v>
      </c>
      <c r="D2012" s="383">
        <v>1570</v>
      </c>
      <c r="E2012" s="382" t="s">
        <v>13707</v>
      </c>
      <c r="F2012" s="369" t="s">
        <v>13875</v>
      </c>
      <c r="G2012" s="385" t="s">
        <v>13876</v>
      </c>
      <c r="H2012" s="386"/>
      <c r="I2012" s="384" t="s">
        <v>326</v>
      </c>
      <c r="J2012" s="367" t="s">
        <v>107</v>
      </c>
      <c r="K2012" s="366" t="s">
        <v>84</v>
      </c>
      <c r="L2012" s="387">
        <v>14</v>
      </c>
      <c r="M2012" s="388" t="s">
        <v>13877</v>
      </c>
      <c r="N2012" s="389">
        <v>500</v>
      </c>
      <c r="O2012" s="390" t="s">
        <v>1348</v>
      </c>
      <c r="P2012" s="373" t="s">
        <v>1349</v>
      </c>
      <c r="Q2012" s="372" t="s">
        <v>3638</v>
      </c>
      <c r="R2012" s="374">
        <v>40</v>
      </c>
      <c r="S2012" s="375">
        <v>30</v>
      </c>
      <c r="T2012" s="392">
        <v>30</v>
      </c>
      <c r="U2012" s="391" t="s">
        <v>13875</v>
      </c>
      <c r="V2012" s="376">
        <v>108.14290124903455</v>
      </c>
      <c r="W2012" s="378">
        <v>108.55643276224326</v>
      </c>
      <c r="X2012" s="377">
        <v>54.730332994361113</v>
      </c>
      <c r="Y2012" s="387">
        <v>54.199999999999996</v>
      </c>
      <c r="Z2012" s="395" t="s">
        <v>7853</v>
      </c>
      <c r="AA2012" s="380">
        <v>24</v>
      </c>
      <c r="AB2012" s="379" t="s">
        <v>3630</v>
      </c>
      <c r="AC2012" s="380">
        <v>5</v>
      </c>
      <c r="AD2012" s="379" t="s">
        <v>3630</v>
      </c>
      <c r="AE2012" s="394">
        <v>0</v>
      </c>
      <c r="AF2012" s="396">
        <v>0</v>
      </c>
      <c r="AG2012" s="393">
        <v>0</v>
      </c>
      <c r="AH2012" s="397" t="s">
        <v>633</v>
      </c>
      <c r="AL2012" s="525" t="s">
        <v>18278</v>
      </c>
      <c r="AM2012" s="513" t="s">
        <v>83</v>
      </c>
      <c r="AN2012" s="508">
        <v>100</v>
      </c>
      <c r="AO2012" s="514">
        <v>1570</v>
      </c>
      <c r="AP2012" s="498">
        <v>1570</v>
      </c>
      <c r="AQ2012" s="515">
        <v>0</v>
      </c>
      <c r="AR2012" s="512" t="s">
        <v>18279</v>
      </c>
      <c r="BA2012" s="338" t="s">
        <v>13884</v>
      </c>
    </row>
    <row r="2013" spans="2:53" ht="16.5" customHeight="1">
      <c r="B2013" s="398" t="s">
        <v>13879</v>
      </c>
      <c r="C2013" s="381" t="s">
        <v>13880</v>
      </c>
      <c r="D2013" s="383">
        <v>1570</v>
      </c>
      <c r="E2013" s="382" t="s">
        <v>633</v>
      </c>
      <c r="F2013" s="369" t="s">
        <v>13881</v>
      </c>
      <c r="G2013" s="385" t="s">
        <v>13882</v>
      </c>
      <c r="H2013" s="386"/>
      <c r="I2013" s="384" t="s">
        <v>326</v>
      </c>
      <c r="J2013" s="367" t="s">
        <v>1356</v>
      </c>
      <c r="K2013" s="366" t="s">
        <v>83</v>
      </c>
      <c r="L2013" s="387">
        <v>6</v>
      </c>
      <c r="M2013" s="388" t="s">
        <v>13883</v>
      </c>
      <c r="N2013" s="389">
        <v>500</v>
      </c>
      <c r="O2013" s="390" t="s">
        <v>1348</v>
      </c>
      <c r="P2013" s="373" t="s">
        <v>1349</v>
      </c>
      <c r="Q2013" s="372" t="s">
        <v>3638</v>
      </c>
      <c r="R2013" s="374">
        <v>30</v>
      </c>
      <c r="S2013" s="375">
        <v>40</v>
      </c>
      <c r="T2013" s="392">
        <v>30</v>
      </c>
      <c r="U2013" s="391" t="s">
        <v>13881</v>
      </c>
      <c r="V2013" s="376">
        <v>108.7463255868752</v>
      </c>
      <c r="W2013" s="378">
        <v>109.24338605637537</v>
      </c>
      <c r="X2013" s="377">
        <v>54.760144178374709</v>
      </c>
      <c r="Y2013" s="387">
        <v>53.55</v>
      </c>
      <c r="Z2013" s="395" t="s">
        <v>7853</v>
      </c>
      <c r="AA2013" s="380">
        <v>24</v>
      </c>
      <c r="AB2013" s="379" t="s">
        <v>3630</v>
      </c>
      <c r="AC2013" s="380">
        <v>5</v>
      </c>
      <c r="AD2013" s="379" t="s">
        <v>3630</v>
      </c>
      <c r="AE2013" s="394">
        <v>0</v>
      </c>
      <c r="AF2013" s="396">
        <v>0</v>
      </c>
      <c r="AG2013" s="393">
        <v>0</v>
      </c>
      <c r="AH2013" s="397" t="s">
        <v>633</v>
      </c>
      <c r="AL2013" s="525" t="s">
        <v>18280</v>
      </c>
      <c r="AM2013" s="513" t="s">
        <v>84</v>
      </c>
      <c r="AN2013" s="508">
        <v>100</v>
      </c>
      <c r="AO2013" s="514">
        <v>1570</v>
      </c>
      <c r="AP2013" s="498">
        <v>1021</v>
      </c>
      <c r="AQ2013" s="515">
        <v>549</v>
      </c>
      <c r="AR2013" s="512" t="s">
        <v>18281</v>
      </c>
      <c r="BA2013" s="338" t="s">
        <v>13891</v>
      </c>
    </row>
    <row r="2014" spans="2:53" ht="16.5" customHeight="1">
      <c r="B2014" s="398" t="s">
        <v>13885</v>
      </c>
      <c r="C2014" s="381" t="s">
        <v>13886</v>
      </c>
      <c r="D2014" s="383">
        <v>1570</v>
      </c>
      <c r="E2014" s="382" t="s">
        <v>13887</v>
      </c>
      <c r="F2014" s="369" t="s">
        <v>13888</v>
      </c>
      <c r="G2014" s="385" t="s">
        <v>13889</v>
      </c>
      <c r="H2014" s="386"/>
      <c r="I2014" s="384" t="s">
        <v>862</v>
      </c>
      <c r="J2014" s="367" t="s">
        <v>1397</v>
      </c>
      <c r="K2014" s="366" t="s">
        <v>84</v>
      </c>
      <c r="L2014" s="387">
        <v>3</v>
      </c>
      <c r="M2014" s="388" t="s">
        <v>13890</v>
      </c>
      <c r="N2014" s="389">
        <v>1000</v>
      </c>
      <c r="O2014" s="390" t="s">
        <v>1348</v>
      </c>
      <c r="P2014" s="373" t="s">
        <v>1349</v>
      </c>
      <c r="Q2014" s="372" t="s">
        <v>3638</v>
      </c>
      <c r="R2014" s="374">
        <v>30</v>
      </c>
      <c r="S2014" s="375">
        <v>25</v>
      </c>
      <c r="T2014" s="392">
        <v>25</v>
      </c>
      <c r="U2014" s="391" t="s">
        <v>13888</v>
      </c>
      <c r="V2014" s="376">
        <v>108.725405921681</v>
      </c>
      <c r="W2014" s="378">
        <v>109.20573065902579</v>
      </c>
      <c r="X2014" s="377">
        <v>55.074431709646603</v>
      </c>
      <c r="Y2014" s="387">
        <v>54.61</v>
      </c>
      <c r="Z2014" s="395" t="s">
        <v>4557</v>
      </c>
      <c r="AA2014" s="380">
        <v>198</v>
      </c>
      <c r="AB2014" s="379" t="s">
        <v>3630</v>
      </c>
      <c r="AC2014" s="380">
        <v>10</v>
      </c>
      <c r="AD2014" s="379" t="s">
        <v>3630</v>
      </c>
      <c r="AE2014" s="394">
        <v>0</v>
      </c>
      <c r="AF2014" s="396">
        <v>0</v>
      </c>
      <c r="AG2014" s="393">
        <v>0</v>
      </c>
      <c r="AH2014" s="397" t="s">
        <v>633</v>
      </c>
      <c r="AL2014" s="525" t="s">
        <v>18282</v>
      </c>
      <c r="AM2014" s="513" t="s">
        <v>84</v>
      </c>
      <c r="AN2014" s="508">
        <v>100</v>
      </c>
      <c r="AO2014" s="514">
        <v>1570</v>
      </c>
      <c r="AP2014" s="498">
        <v>1020</v>
      </c>
      <c r="AQ2014" s="515">
        <v>550</v>
      </c>
      <c r="AR2014" s="512" t="s">
        <v>18283</v>
      </c>
      <c r="BA2014" s="338" t="s">
        <v>13897</v>
      </c>
    </row>
    <row r="2015" spans="2:53" ht="16.5" customHeight="1">
      <c r="B2015" s="398" t="s">
        <v>13892</v>
      </c>
      <c r="C2015" s="381" t="s">
        <v>13893</v>
      </c>
      <c r="D2015" s="383">
        <v>1570</v>
      </c>
      <c r="E2015" s="382" t="s">
        <v>13894</v>
      </c>
      <c r="F2015" s="369" t="s">
        <v>13895</v>
      </c>
      <c r="G2015" s="385" t="s">
        <v>13894</v>
      </c>
      <c r="H2015" s="386"/>
      <c r="I2015" s="384" t="s">
        <v>329</v>
      </c>
      <c r="J2015" s="367" t="s">
        <v>1299</v>
      </c>
      <c r="K2015" s="366" t="s">
        <v>84</v>
      </c>
      <c r="L2015" s="387">
        <v>11</v>
      </c>
      <c r="M2015" s="388" t="s">
        <v>13896</v>
      </c>
      <c r="N2015" s="389">
        <v>1000</v>
      </c>
      <c r="O2015" s="390" t="s">
        <v>1350</v>
      </c>
      <c r="P2015" s="373" t="s">
        <v>1350</v>
      </c>
      <c r="Q2015" s="372" t="s">
        <v>3638</v>
      </c>
      <c r="R2015" s="374">
        <v>30</v>
      </c>
      <c r="S2015" s="375">
        <v>25</v>
      </c>
      <c r="T2015" s="392">
        <v>25</v>
      </c>
      <c r="U2015" s="391" t="s">
        <v>13895</v>
      </c>
      <c r="V2015" s="376">
        <v>108.54091561173634</v>
      </c>
      <c r="W2015" s="378">
        <v>108.93349900059232</v>
      </c>
      <c r="X2015" s="377">
        <v>54.967792693835676</v>
      </c>
      <c r="Y2015" s="387" t="s">
        <v>633</v>
      </c>
      <c r="Z2015" s="395" t="s">
        <v>7853</v>
      </c>
      <c r="AA2015" s="380">
        <v>192</v>
      </c>
      <c r="AB2015" s="379" t="s">
        <v>3630</v>
      </c>
      <c r="AC2015" s="380">
        <v>0</v>
      </c>
      <c r="AD2015" s="379" t="s">
        <v>3630</v>
      </c>
      <c r="AE2015" s="394">
        <v>0</v>
      </c>
      <c r="AF2015" s="396">
        <v>0</v>
      </c>
      <c r="AG2015" s="393">
        <v>0</v>
      </c>
      <c r="AH2015" s="397" t="s">
        <v>633</v>
      </c>
      <c r="AL2015" s="525" t="s">
        <v>18284</v>
      </c>
      <c r="AM2015" s="513" t="s">
        <v>83</v>
      </c>
      <c r="AN2015" s="508">
        <v>100</v>
      </c>
      <c r="AO2015" s="514">
        <v>1570</v>
      </c>
      <c r="AP2015" s="498">
        <v>1570</v>
      </c>
      <c r="AQ2015" s="515">
        <v>0</v>
      </c>
      <c r="AR2015" s="512" t="s">
        <v>18285</v>
      </c>
      <c r="BA2015" s="338" t="s">
        <v>13903</v>
      </c>
    </row>
    <row r="2016" spans="2:53" ht="16.5" customHeight="1">
      <c r="B2016" s="398" t="s">
        <v>13898</v>
      </c>
      <c r="C2016" s="381" t="s">
        <v>13899</v>
      </c>
      <c r="D2016" s="383">
        <v>1570</v>
      </c>
      <c r="E2016" s="382" t="s">
        <v>633</v>
      </c>
      <c r="F2016" s="369" t="s">
        <v>13900</v>
      </c>
      <c r="G2016" s="385" t="s">
        <v>13901</v>
      </c>
      <c r="H2016" s="386"/>
      <c r="I2016" s="384" t="s">
        <v>329</v>
      </c>
      <c r="J2016" s="367" t="s">
        <v>945</v>
      </c>
      <c r="K2016" s="366" t="s">
        <v>83</v>
      </c>
      <c r="L2016" s="387">
        <v>8</v>
      </c>
      <c r="M2016" s="388" t="s">
        <v>13902</v>
      </c>
      <c r="N2016" s="389">
        <v>1000</v>
      </c>
      <c r="O2016" s="390" t="s">
        <v>1350</v>
      </c>
      <c r="P2016" s="373" t="s">
        <v>1350</v>
      </c>
      <c r="Q2016" s="372" t="s">
        <v>3638</v>
      </c>
      <c r="R2016" s="374">
        <v>25</v>
      </c>
      <c r="S2016" s="375">
        <v>30</v>
      </c>
      <c r="T2016" s="392">
        <v>25</v>
      </c>
      <c r="U2016" s="391" t="s">
        <v>13900</v>
      </c>
      <c r="V2016" s="376">
        <v>108.70666731014812</v>
      </c>
      <c r="W2016" s="378">
        <v>109.1720011582666</v>
      </c>
      <c r="X2016" s="377">
        <v>54.740665765792642</v>
      </c>
      <c r="Y2016" s="387" t="s">
        <v>633</v>
      </c>
      <c r="Z2016" s="395" t="s">
        <v>7853</v>
      </c>
      <c r="AA2016" s="380">
        <v>192</v>
      </c>
      <c r="AB2016" s="379" t="s">
        <v>3630</v>
      </c>
      <c r="AC2016" s="380">
        <v>0</v>
      </c>
      <c r="AD2016" s="379" t="s">
        <v>3630</v>
      </c>
      <c r="AE2016" s="394">
        <v>0</v>
      </c>
      <c r="AF2016" s="396">
        <v>9.9369999999999994</v>
      </c>
      <c r="AG2016" s="393">
        <v>0</v>
      </c>
      <c r="AH2016" s="397" t="s">
        <v>10307</v>
      </c>
      <c r="AL2016" s="525" t="s">
        <v>18286</v>
      </c>
      <c r="AM2016" s="513" t="s">
        <v>83</v>
      </c>
      <c r="AN2016" s="508">
        <v>100</v>
      </c>
      <c r="AO2016" s="514">
        <v>1570</v>
      </c>
      <c r="AP2016" s="498">
        <v>1570</v>
      </c>
      <c r="AQ2016" s="515">
        <v>0</v>
      </c>
      <c r="AR2016" s="512" t="s">
        <v>18287</v>
      </c>
      <c r="BA2016" s="338" t="s">
        <v>13909</v>
      </c>
    </row>
    <row r="2017" spans="2:53" ht="16.5" customHeight="1">
      <c r="B2017" s="398" t="s">
        <v>13904</v>
      </c>
      <c r="C2017" s="381" t="s">
        <v>13905</v>
      </c>
      <c r="D2017" s="383">
        <v>1570</v>
      </c>
      <c r="E2017" s="382" t="s">
        <v>633</v>
      </c>
      <c r="F2017" s="369" t="s">
        <v>13906</v>
      </c>
      <c r="G2017" s="385" t="s">
        <v>13907</v>
      </c>
      <c r="H2017" s="386"/>
      <c r="I2017" s="384" t="s">
        <v>329</v>
      </c>
      <c r="J2017" s="367" t="s">
        <v>139</v>
      </c>
      <c r="K2017" s="366" t="s">
        <v>83</v>
      </c>
      <c r="L2017" s="387">
        <v>8</v>
      </c>
      <c r="M2017" s="388" t="s">
        <v>13908</v>
      </c>
      <c r="N2017" s="389">
        <v>1000</v>
      </c>
      <c r="O2017" s="390" t="s">
        <v>1350</v>
      </c>
      <c r="P2017" s="373" t="s">
        <v>1350</v>
      </c>
      <c r="Q2017" s="372" t="s">
        <v>3638</v>
      </c>
      <c r="R2017" s="374">
        <v>25</v>
      </c>
      <c r="S2017" s="375">
        <v>30</v>
      </c>
      <c r="T2017" s="392">
        <v>25</v>
      </c>
      <c r="U2017" s="391" t="s">
        <v>13906</v>
      </c>
      <c r="V2017" s="376">
        <v>108.6902373118794</v>
      </c>
      <c r="W2017" s="378">
        <v>109.1424271613829</v>
      </c>
      <c r="X2017" s="377">
        <v>54.733667763368857</v>
      </c>
      <c r="Y2017" s="387" t="s">
        <v>633</v>
      </c>
      <c r="Z2017" s="395" t="s">
        <v>7853</v>
      </c>
      <c r="AA2017" s="380">
        <v>192</v>
      </c>
      <c r="AB2017" s="379" t="s">
        <v>3630</v>
      </c>
      <c r="AC2017" s="380">
        <v>0</v>
      </c>
      <c r="AD2017" s="379" t="s">
        <v>3630</v>
      </c>
      <c r="AE2017" s="394">
        <v>0</v>
      </c>
      <c r="AF2017" s="396">
        <v>9.9359999999999999</v>
      </c>
      <c r="AG2017" s="393">
        <v>0</v>
      </c>
      <c r="AH2017" s="397" t="s">
        <v>10307</v>
      </c>
      <c r="AL2017" s="525" t="s">
        <v>18288</v>
      </c>
      <c r="AM2017" s="513" t="s">
        <v>84</v>
      </c>
      <c r="AN2017" s="508">
        <v>100</v>
      </c>
      <c r="AO2017" s="514">
        <v>1570</v>
      </c>
      <c r="AP2017" s="498">
        <v>1019</v>
      </c>
      <c r="AQ2017" s="515">
        <v>551</v>
      </c>
      <c r="AR2017" s="512" t="s">
        <v>18289</v>
      </c>
      <c r="BA2017" s="338" t="s">
        <v>13914</v>
      </c>
    </row>
    <row r="2018" spans="2:53" ht="16.5" customHeight="1">
      <c r="B2018" s="398" t="s">
        <v>13910</v>
      </c>
      <c r="C2018" s="381" t="s">
        <v>13911</v>
      </c>
      <c r="D2018" s="383">
        <v>1570</v>
      </c>
      <c r="E2018" s="382" t="s">
        <v>13762</v>
      </c>
      <c r="F2018" s="369" t="s">
        <v>13912</v>
      </c>
      <c r="G2018" s="385" t="s">
        <v>13762</v>
      </c>
      <c r="H2018" s="386"/>
      <c r="I2018" s="384" t="s">
        <v>329</v>
      </c>
      <c r="J2018" s="367" t="s">
        <v>957</v>
      </c>
      <c r="K2018" s="366" t="s">
        <v>84</v>
      </c>
      <c r="L2018" s="387">
        <v>7</v>
      </c>
      <c r="M2018" s="388" t="s">
        <v>13913</v>
      </c>
      <c r="N2018" s="389">
        <v>1000</v>
      </c>
      <c r="O2018" s="390" t="s">
        <v>1350</v>
      </c>
      <c r="P2018" s="373" t="s">
        <v>1350</v>
      </c>
      <c r="Q2018" s="372" t="s">
        <v>3638</v>
      </c>
      <c r="R2018" s="374">
        <v>30</v>
      </c>
      <c r="S2018" s="375">
        <v>25</v>
      </c>
      <c r="T2018" s="392">
        <v>25</v>
      </c>
      <c r="U2018" s="391" t="s">
        <v>13912</v>
      </c>
      <c r="V2018" s="376">
        <v>108.49189749221226</v>
      </c>
      <c r="W2018" s="378">
        <v>108.88706078209583</v>
      </c>
      <c r="X2018" s="377">
        <v>54.940520862845943</v>
      </c>
      <c r="Y2018" s="387" t="s">
        <v>633</v>
      </c>
      <c r="Z2018" s="395" t="s">
        <v>7853</v>
      </c>
      <c r="AA2018" s="380">
        <v>192</v>
      </c>
      <c r="AB2018" s="379" t="s">
        <v>3630</v>
      </c>
      <c r="AC2018" s="380">
        <v>0</v>
      </c>
      <c r="AD2018" s="379" t="s">
        <v>3630</v>
      </c>
      <c r="AE2018" s="394">
        <v>0</v>
      </c>
      <c r="AF2018" s="396">
        <v>0</v>
      </c>
      <c r="AG2018" s="393">
        <v>0</v>
      </c>
      <c r="AH2018" s="397" t="s">
        <v>633</v>
      </c>
      <c r="AL2018" s="525" t="s">
        <v>18290</v>
      </c>
      <c r="AM2018" s="513" t="s">
        <v>84</v>
      </c>
      <c r="AN2018" s="508">
        <v>100</v>
      </c>
      <c r="AO2018" s="514">
        <v>1570</v>
      </c>
      <c r="AP2018" s="498">
        <v>1019</v>
      </c>
      <c r="AQ2018" s="515">
        <v>551</v>
      </c>
      <c r="AR2018" s="512" t="s">
        <v>18291</v>
      </c>
      <c r="BA2018" s="338" t="s">
        <v>13921</v>
      </c>
    </row>
    <row r="2019" spans="2:53" ht="16.5" customHeight="1">
      <c r="B2019" s="398" t="s">
        <v>13915</v>
      </c>
      <c r="C2019" s="381" t="s">
        <v>13916</v>
      </c>
      <c r="D2019" s="383">
        <v>1570</v>
      </c>
      <c r="E2019" s="382" t="s">
        <v>13917</v>
      </c>
      <c r="F2019" s="369" t="s">
        <v>13918</v>
      </c>
      <c r="G2019" s="385" t="s">
        <v>13917</v>
      </c>
      <c r="H2019" s="386"/>
      <c r="I2019" s="384" t="s">
        <v>627</v>
      </c>
      <c r="J2019" s="367" t="s">
        <v>1474</v>
      </c>
      <c r="K2019" s="366" t="s">
        <v>84</v>
      </c>
      <c r="L2019" s="387">
        <v>16</v>
      </c>
      <c r="M2019" s="388" t="s">
        <v>13919</v>
      </c>
      <c r="N2019" s="389">
        <v>800</v>
      </c>
      <c r="O2019" s="390" t="s">
        <v>1348</v>
      </c>
      <c r="P2019" s="373" t="s">
        <v>1348</v>
      </c>
      <c r="Q2019" s="372" t="s">
        <v>3638</v>
      </c>
      <c r="R2019" s="374">
        <v>33</v>
      </c>
      <c r="S2019" s="375">
        <v>33</v>
      </c>
      <c r="T2019" s="392">
        <v>33</v>
      </c>
      <c r="U2019" s="391" t="s">
        <v>13918</v>
      </c>
      <c r="V2019" s="376">
        <v>108.42082678942141</v>
      </c>
      <c r="W2019" s="378">
        <v>108.81973064260976</v>
      </c>
      <c r="X2019" s="377">
        <v>54.894721283984396</v>
      </c>
      <c r="Y2019" s="387" t="s">
        <v>633</v>
      </c>
      <c r="Z2019" s="395" t="s">
        <v>4557</v>
      </c>
      <c r="AA2019" s="380">
        <v>0</v>
      </c>
      <c r="AB2019" s="379" t="s">
        <v>3630</v>
      </c>
      <c r="AC2019" s="380">
        <v>0</v>
      </c>
      <c r="AD2019" s="379" t="s">
        <v>3630</v>
      </c>
      <c r="AE2019" s="394">
        <v>0</v>
      </c>
      <c r="AF2019" s="396">
        <v>0</v>
      </c>
      <c r="AG2019" s="393">
        <v>0</v>
      </c>
      <c r="AH2019" s="397" t="s">
        <v>13920</v>
      </c>
      <c r="AL2019" s="525" t="s">
        <v>18292</v>
      </c>
      <c r="AM2019" s="513" t="s">
        <v>83</v>
      </c>
      <c r="AN2019" s="508">
        <v>100</v>
      </c>
      <c r="AO2019" s="514">
        <v>1570</v>
      </c>
      <c r="AP2019" s="498">
        <v>1570</v>
      </c>
      <c r="AQ2019" s="515">
        <v>0</v>
      </c>
      <c r="AR2019" s="512" t="s">
        <v>18293</v>
      </c>
      <c r="BA2019" s="338" t="s">
        <v>13927</v>
      </c>
    </row>
    <row r="2020" spans="2:53" ht="16.5" customHeight="1">
      <c r="B2020" s="398" t="s">
        <v>13922</v>
      </c>
      <c r="C2020" s="381" t="s">
        <v>13923</v>
      </c>
      <c r="D2020" s="383">
        <v>1570</v>
      </c>
      <c r="E2020" s="382" t="s">
        <v>633</v>
      </c>
      <c r="F2020" s="369" t="s">
        <v>13924</v>
      </c>
      <c r="G2020" s="385" t="s">
        <v>13925</v>
      </c>
      <c r="H2020" s="386"/>
      <c r="I2020" s="384" t="s">
        <v>329</v>
      </c>
      <c r="J2020" s="367" t="s">
        <v>935</v>
      </c>
      <c r="K2020" s="366" t="s">
        <v>83</v>
      </c>
      <c r="L2020" s="387">
        <v>5</v>
      </c>
      <c r="M2020" s="388" t="s">
        <v>13926</v>
      </c>
      <c r="N2020" s="389">
        <v>1000</v>
      </c>
      <c r="O2020" s="390" t="s">
        <v>1350</v>
      </c>
      <c r="P2020" s="373" t="s">
        <v>1350</v>
      </c>
      <c r="Q2020" s="372" t="s">
        <v>3638</v>
      </c>
      <c r="R2020" s="374">
        <v>25</v>
      </c>
      <c r="S2020" s="375">
        <v>30</v>
      </c>
      <c r="T2020" s="392">
        <v>25</v>
      </c>
      <c r="U2020" s="391" t="s">
        <v>13924</v>
      </c>
      <c r="V2020" s="376">
        <v>108.61767148619252</v>
      </c>
      <c r="W2020" s="378">
        <v>109.01180867514653</v>
      </c>
      <c r="X2020" s="377">
        <v>54.695259919330461</v>
      </c>
      <c r="Y2020" s="387" t="s">
        <v>633</v>
      </c>
      <c r="Z2020" s="395" t="s">
        <v>7853</v>
      </c>
      <c r="AA2020" s="380">
        <v>192</v>
      </c>
      <c r="AB2020" s="379" t="s">
        <v>3630</v>
      </c>
      <c r="AC2020" s="380">
        <v>0</v>
      </c>
      <c r="AD2020" s="379" t="s">
        <v>3630</v>
      </c>
      <c r="AE2020" s="394">
        <v>0</v>
      </c>
      <c r="AF2020" s="396">
        <v>9.9290000000000003</v>
      </c>
      <c r="AG2020" s="393">
        <v>0</v>
      </c>
      <c r="AH2020" s="397" t="s">
        <v>10307</v>
      </c>
      <c r="AL2020" s="525" t="s">
        <v>18294</v>
      </c>
      <c r="AM2020" s="513" t="s">
        <v>83</v>
      </c>
      <c r="AN2020" s="508">
        <v>100</v>
      </c>
      <c r="AO2020" s="514">
        <v>1570</v>
      </c>
      <c r="AP2020" s="498">
        <v>1570</v>
      </c>
      <c r="AQ2020" s="515">
        <v>0</v>
      </c>
      <c r="AR2020" s="512" t="s">
        <v>18295</v>
      </c>
      <c r="BA2020" s="338" t="s">
        <v>13933</v>
      </c>
    </row>
    <row r="2021" spans="2:53" ht="16.5" customHeight="1">
      <c r="B2021" s="398" t="s">
        <v>13928</v>
      </c>
      <c r="C2021" s="381" t="s">
        <v>13929</v>
      </c>
      <c r="D2021" s="383">
        <v>1570</v>
      </c>
      <c r="E2021" s="382" t="s">
        <v>633</v>
      </c>
      <c r="F2021" s="369" t="s">
        <v>13930</v>
      </c>
      <c r="G2021" s="385" t="s">
        <v>13931</v>
      </c>
      <c r="H2021" s="386"/>
      <c r="I2021" s="384" t="s">
        <v>332</v>
      </c>
      <c r="J2021" s="367" t="s">
        <v>1070</v>
      </c>
      <c r="K2021" s="366" t="s">
        <v>83</v>
      </c>
      <c r="L2021" s="387">
        <v>12</v>
      </c>
      <c r="M2021" s="388" t="s">
        <v>13932</v>
      </c>
      <c r="N2021" s="389">
        <v>300</v>
      </c>
      <c r="O2021" s="390" t="s">
        <v>1348</v>
      </c>
      <c r="P2021" s="373" t="s">
        <v>1348</v>
      </c>
      <c r="Q2021" s="372" t="s">
        <v>3638</v>
      </c>
      <c r="R2021" s="374">
        <v>25</v>
      </c>
      <c r="S2021" s="375">
        <v>45</v>
      </c>
      <c r="T2021" s="392">
        <v>30</v>
      </c>
      <c r="U2021" s="391" t="s">
        <v>13930</v>
      </c>
      <c r="V2021" s="376">
        <v>108.4754979285009</v>
      </c>
      <c r="W2021" s="378">
        <v>108.87152435331664</v>
      </c>
      <c r="X2021" s="377">
        <v>54.621488859091222</v>
      </c>
      <c r="Y2021" s="387" t="s">
        <v>633</v>
      </c>
      <c r="Z2021" s="395" t="s">
        <v>4557</v>
      </c>
      <c r="AA2021" s="380">
        <v>-2</v>
      </c>
      <c r="AB2021" s="379" t="s">
        <v>3630</v>
      </c>
      <c r="AC2021" s="380">
        <v>0</v>
      </c>
      <c r="AD2021" s="379" t="s">
        <v>3630</v>
      </c>
      <c r="AE2021" s="394">
        <v>0</v>
      </c>
      <c r="AF2021" s="396">
        <v>4.9160000000000004</v>
      </c>
      <c r="AG2021" s="393">
        <v>0</v>
      </c>
      <c r="AH2021" s="397" t="s">
        <v>9172</v>
      </c>
      <c r="AL2021" s="525" t="s">
        <v>18296</v>
      </c>
      <c r="AM2021" s="513" t="s">
        <v>84</v>
      </c>
      <c r="AN2021" s="508">
        <v>100</v>
      </c>
      <c r="AO2021" s="514">
        <v>1570</v>
      </c>
      <c r="AP2021" s="498">
        <v>1019</v>
      </c>
      <c r="AQ2021" s="515">
        <v>551</v>
      </c>
      <c r="AR2021" s="512" t="s">
        <v>18297</v>
      </c>
      <c r="BA2021" s="338" t="s">
        <v>13940</v>
      </c>
    </row>
    <row r="2022" spans="2:53" ht="16.5" customHeight="1">
      <c r="B2022" s="398" t="s">
        <v>13934</v>
      </c>
      <c r="C2022" s="381" t="s">
        <v>13935</v>
      </c>
      <c r="D2022" s="383">
        <v>1570</v>
      </c>
      <c r="E2022" s="382" t="s">
        <v>13936</v>
      </c>
      <c r="F2022" s="369" t="s">
        <v>13937</v>
      </c>
      <c r="G2022" s="385" t="s">
        <v>13938</v>
      </c>
      <c r="H2022" s="386"/>
      <c r="I2022" s="384" t="s">
        <v>328</v>
      </c>
      <c r="J2022" s="367" t="s">
        <v>75</v>
      </c>
      <c r="K2022" s="366" t="s">
        <v>84</v>
      </c>
      <c r="L2022" s="387">
        <v>14</v>
      </c>
      <c r="M2022" s="388" t="s">
        <v>13939</v>
      </c>
      <c r="N2022" s="389">
        <v>1000</v>
      </c>
      <c r="O2022" s="390" t="s">
        <v>1182</v>
      </c>
      <c r="P2022" s="373" t="s">
        <v>1182</v>
      </c>
      <c r="Q2022" s="372" t="s">
        <v>3638</v>
      </c>
      <c r="R2022" s="374">
        <v>30</v>
      </c>
      <c r="S2022" s="375">
        <v>20</v>
      </c>
      <c r="T2022" s="392">
        <v>30</v>
      </c>
      <c r="U2022" s="391" t="s">
        <v>13937</v>
      </c>
      <c r="V2022" s="376">
        <v>108.44444444444444</v>
      </c>
      <c r="W2022" s="378">
        <v>108.84210526315789</v>
      </c>
      <c r="X2022" s="377">
        <v>54.911725146198833</v>
      </c>
      <c r="Y2022" s="387" t="s">
        <v>633</v>
      </c>
      <c r="Z2022" s="395" t="s">
        <v>7853</v>
      </c>
      <c r="AA2022" s="380">
        <v>180</v>
      </c>
      <c r="AB2022" s="379" t="s">
        <v>3630</v>
      </c>
      <c r="AC2022" s="380">
        <v>10</v>
      </c>
      <c r="AD2022" s="379" t="s">
        <v>3630</v>
      </c>
      <c r="AE2022" s="394">
        <v>0</v>
      </c>
      <c r="AF2022" s="396">
        <v>0</v>
      </c>
      <c r="AG2022" s="393">
        <v>0</v>
      </c>
      <c r="AH2022" s="397" t="s">
        <v>633</v>
      </c>
      <c r="AL2022" s="525" t="s">
        <v>18298</v>
      </c>
      <c r="AM2022" s="513" t="s">
        <v>84</v>
      </c>
      <c r="AN2022" s="508">
        <v>100</v>
      </c>
      <c r="AO2022" s="514">
        <v>1570</v>
      </c>
      <c r="AP2022" s="498">
        <v>1017</v>
      </c>
      <c r="AQ2022" s="515">
        <v>553</v>
      </c>
      <c r="AR2022" s="512" t="s">
        <v>18299</v>
      </c>
      <c r="BA2022" s="338" t="s">
        <v>13946</v>
      </c>
    </row>
    <row r="2023" spans="2:53" ht="16.5" customHeight="1">
      <c r="B2023" s="398" t="s">
        <v>13941</v>
      </c>
      <c r="C2023" s="381" t="s">
        <v>13942</v>
      </c>
      <c r="D2023" s="383">
        <v>1570</v>
      </c>
      <c r="E2023" s="382" t="s">
        <v>13943</v>
      </c>
      <c r="F2023" s="369" t="s">
        <v>13944</v>
      </c>
      <c r="G2023" s="385" t="s">
        <v>13943</v>
      </c>
      <c r="H2023" s="386"/>
      <c r="I2023" s="384" t="s">
        <v>329</v>
      </c>
      <c r="J2023" s="367" t="s">
        <v>1466</v>
      </c>
      <c r="K2023" s="366" t="s">
        <v>84</v>
      </c>
      <c r="L2023" s="387">
        <v>7</v>
      </c>
      <c r="M2023" s="388" t="s">
        <v>13945</v>
      </c>
      <c r="N2023" s="389">
        <v>1000</v>
      </c>
      <c r="O2023" s="390" t="s">
        <v>1350</v>
      </c>
      <c r="P2023" s="373" t="s">
        <v>1350</v>
      </c>
      <c r="Q2023" s="372" t="s">
        <v>3638</v>
      </c>
      <c r="R2023" s="374">
        <v>30</v>
      </c>
      <c r="S2023" s="375">
        <v>25</v>
      </c>
      <c r="T2023" s="392">
        <v>25</v>
      </c>
      <c r="U2023" s="391" t="s">
        <v>13944</v>
      </c>
      <c r="V2023" s="376">
        <v>108.24313196276984</v>
      </c>
      <c r="W2023" s="378">
        <v>108.65138817525565</v>
      </c>
      <c r="X2023" s="377">
        <v>54.792739930987267</v>
      </c>
      <c r="Y2023" s="387" t="s">
        <v>633</v>
      </c>
      <c r="Z2023" s="395" t="s">
        <v>7853</v>
      </c>
      <c r="AA2023" s="380">
        <v>192</v>
      </c>
      <c r="AB2023" s="379" t="s">
        <v>3630</v>
      </c>
      <c r="AC2023" s="380">
        <v>0</v>
      </c>
      <c r="AD2023" s="379" t="s">
        <v>3630</v>
      </c>
      <c r="AE2023" s="394">
        <v>0</v>
      </c>
      <c r="AF2023" s="396">
        <v>0</v>
      </c>
      <c r="AG2023" s="393">
        <v>0</v>
      </c>
      <c r="AH2023" s="397" t="s">
        <v>633</v>
      </c>
      <c r="AL2023" s="525" t="s">
        <v>18300</v>
      </c>
      <c r="AM2023" s="513" t="s">
        <v>84</v>
      </c>
      <c r="AN2023" s="508">
        <v>100</v>
      </c>
      <c r="AO2023" s="514">
        <v>1570</v>
      </c>
      <c r="AP2023" s="498">
        <v>1019</v>
      </c>
      <c r="AQ2023" s="515">
        <v>551</v>
      </c>
      <c r="AR2023" s="512" t="s">
        <v>18301</v>
      </c>
      <c r="BA2023" s="338" t="s">
        <v>13953</v>
      </c>
    </row>
    <row r="2024" spans="2:53" ht="16.5" customHeight="1">
      <c r="B2024" s="398" t="s">
        <v>13947</v>
      </c>
      <c r="C2024" s="381" t="s">
        <v>13948</v>
      </c>
      <c r="D2024" s="383">
        <v>1570</v>
      </c>
      <c r="E2024" s="382" t="s">
        <v>13949</v>
      </c>
      <c r="F2024" s="369" t="s">
        <v>13950</v>
      </c>
      <c r="G2024" s="385" t="s">
        <v>13951</v>
      </c>
      <c r="H2024" s="386"/>
      <c r="I2024" s="384" t="s">
        <v>862</v>
      </c>
      <c r="J2024" s="367" t="s">
        <v>1490</v>
      </c>
      <c r="K2024" s="366" t="s">
        <v>84</v>
      </c>
      <c r="L2024" s="387">
        <v>11</v>
      </c>
      <c r="M2024" s="388" t="s">
        <v>13952</v>
      </c>
      <c r="N2024" s="389">
        <v>1000</v>
      </c>
      <c r="O2024" s="390" t="s">
        <v>1348</v>
      </c>
      <c r="P2024" s="373" t="s">
        <v>1349</v>
      </c>
      <c r="Q2024" s="372" t="s">
        <v>3638</v>
      </c>
      <c r="R2024" s="374">
        <v>30</v>
      </c>
      <c r="S2024" s="375">
        <v>25</v>
      </c>
      <c r="T2024" s="392">
        <v>25</v>
      </c>
      <c r="U2024" s="391" t="s">
        <v>13950</v>
      </c>
      <c r="V2024" s="376">
        <v>108.39833895341576</v>
      </c>
      <c r="W2024" s="378">
        <v>108.79842637692019</v>
      </c>
      <c r="X2024" s="377">
        <v>54.881617334832015</v>
      </c>
      <c r="Y2024" s="387">
        <v>54.41</v>
      </c>
      <c r="Z2024" s="395" t="s">
        <v>4557</v>
      </c>
      <c r="AA2024" s="380">
        <v>198</v>
      </c>
      <c r="AB2024" s="379" t="s">
        <v>3630</v>
      </c>
      <c r="AC2024" s="380">
        <v>10</v>
      </c>
      <c r="AD2024" s="379" t="s">
        <v>3630</v>
      </c>
      <c r="AE2024" s="394">
        <v>0</v>
      </c>
      <c r="AF2024" s="396">
        <v>0</v>
      </c>
      <c r="AG2024" s="393">
        <v>0</v>
      </c>
      <c r="AH2024" s="397" t="s">
        <v>633</v>
      </c>
      <c r="AL2024" s="525" t="s">
        <v>18302</v>
      </c>
      <c r="AM2024" s="513" t="s">
        <v>84</v>
      </c>
      <c r="AN2024" s="508">
        <v>100</v>
      </c>
      <c r="AO2024" s="514">
        <v>1570</v>
      </c>
      <c r="AP2024" s="498">
        <v>1018</v>
      </c>
      <c r="AQ2024" s="515">
        <v>552</v>
      </c>
      <c r="AR2024" s="512" t="s">
        <v>18303</v>
      </c>
      <c r="BA2024" s="338" t="s">
        <v>13960</v>
      </c>
    </row>
    <row r="2025" spans="2:53" ht="16.5" customHeight="1">
      <c r="B2025" s="398" t="s">
        <v>13954</v>
      </c>
      <c r="C2025" s="381" t="s">
        <v>13955</v>
      </c>
      <c r="D2025" s="383">
        <v>1570</v>
      </c>
      <c r="E2025" s="382" t="s">
        <v>13956</v>
      </c>
      <c r="F2025" s="369" t="s">
        <v>13957</v>
      </c>
      <c r="G2025" s="385" t="s">
        <v>13958</v>
      </c>
      <c r="H2025" s="386"/>
      <c r="I2025" s="384" t="s">
        <v>862</v>
      </c>
      <c r="J2025" s="367" t="s">
        <v>1491</v>
      </c>
      <c r="K2025" s="366" t="s">
        <v>84</v>
      </c>
      <c r="L2025" s="387">
        <v>6</v>
      </c>
      <c r="M2025" s="388" t="s">
        <v>13959</v>
      </c>
      <c r="N2025" s="389">
        <v>1000</v>
      </c>
      <c r="O2025" s="390" t="s">
        <v>1348</v>
      </c>
      <c r="P2025" s="373" t="s">
        <v>1349</v>
      </c>
      <c r="Q2025" s="372" t="s">
        <v>3638</v>
      </c>
      <c r="R2025" s="374">
        <v>30</v>
      </c>
      <c r="S2025" s="375">
        <v>25</v>
      </c>
      <c r="T2025" s="392">
        <v>25</v>
      </c>
      <c r="U2025" s="391" t="s">
        <v>13957</v>
      </c>
      <c r="V2025" s="376">
        <v>108.35088047958035</v>
      </c>
      <c r="W2025" s="378">
        <v>108.75346571749719</v>
      </c>
      <c r="X2025" s="377">
        <v>54.857826901461223</v>
      </c>
      <c r="Y2025" s="387">
        <v>54.379999999999995</v>
      </c>
      <c r="Z2025" s="395" t="s">
        <v>4557</v>
      </c>
      <c r="AA2025" s="380">
        <v>198</v>
      </c>
      <c r="AB2025" s="379" t="s">
        <v>3630</v>
      </c>
      <c r="AC2025" s="380">
        <v>10</v>
      </c>
      <c r="AD2025" s="379" t="s">
        <v>3630</v>
      </c>
      <c r="AE2025" s="394">
        <v>0</v>
      </c>
      <c r="AF2025" s="396">
        <v>0</v>
      </c>
      <c r="AG2025" s="393">
        <v>0</v>
      </c>
      <c r="AH2025" s="397" t="s">
        <v>633</v>
      </c>
      <c r="AL2025" s="525" t="s">
        <v>18304</v>
      </c>
      <c r="AM2025" s="513" t="s">
        <v>83</v>
      </c>
      <c r="AN2025" s="508">
        <v>100</v>
      </c>
      <c r="AO2025" s="514">
        <v>1570</v>
      </c>
      <c r="AP2025" s="498">
        <v>1570</v>
      </c>
      <c r="AQ2025" s="515">
        <v>0</v>
      </c>
      <c r="AR2025" s="512" t="s">
        <v>18305</v>
      </c>
      <c r="BA2025" s="338" t="s">
        <v>13966</v>
      </c>
    </row>
    <row r="2026" spans="2:53" ht="16.5" customHeight="1">
      <c r="B2026" s="398" t="s">
        <v>13961</v>
      </c>
      <c r="C2026" s="381" t="s">
        <v>13962</v>
      </c>
      <c r="D2026" s="383">
        <v>1570</v>
      </c>
      <c r="E2026" s="382" t="s">
        <v>633</v>
      </c>
      <c r="F2026" s="369" t="s">
        <v>13963</v>
      </c>
      <c r="G2026" s="385" t="s">
        <v>13964</v>
      </c>
      <c r="H2026" s="386"/>
      <c r="I2026" s="384" t="s">
        <v>329</v>
      </c>
      <c r="J2026" s="367" t="s">
        <v>98</v>
      </c>
      <c r="K2026" s="366" t="s">
        <v>83</v>
      </c>
      <c r="L2026" s="387">
        <v>8</v>
      </c>
      <c r="M2026" s="388" t="s">
        <v>13965</v>
      </c>
      <c r="N2026" s="389">
        <v>1000</v>
      </c>
      <c r="O2026" s="390" t="s">
        <v>1350</v>
      </c>
      <c r="P2026" s="373" t="s">
        <v>1350</v>
      </c>
      <c r="Q2026" s="372" t="s">
        <v>3638</v>
      </c>
      <c r="R2026" s="374">
        <v>25</v>
      </c>
      <c r="S2026" s="375">
        <v>30</v>
      </c>
      <c r="T2026" s="392">
        <v>25</v>
      </c>
      <c r="U2026" s="391" t="s">
        <v>13963</v>
      </c>
      <c r="V2026" s="376">
        <v>108.30674767625514</v>
      </c>
      <c r="W2026" s="378">
        <v>108.71165569329436</v>
      </c>
      <c r="X2026" s="377">
        <v>54.520798315225242</v>
      </c>
      <c r="Y2026" s="387" t="s">
        <v>633</v>
      </c>
      <c r="Z2026" s="395" t="s">
        <v>7853</v>
      </c>
      <c r="AA2026" s="380">
        <v>192</v>
      </c>
      <c r="AB2026" s="379" t="s">
        <v>3630</v>
      </c>
      <c r="AC2026" s="380">
        <v>0</v>
      </c>
      <c r="AD2026" s="379" t="s">
        <v>3630</v>
      </c>
      <c r="AE2026" s="394">
        <v>0</v>
      </c>
      <c r="AF2026" s="396">
        <v>9.8970000000000002</v>
      </c>
      <c r="AG2026" s="393">
        <v>0</v>
      </c>
      <c r="AH2026" s="397" t="s">
        <v>10307</v>
      </c>
      <c r="AL2026" s="525" t="s">
        <v>18306</v>
      </c>
      <c r="AM2026" s="513" t="s">
        <v>84</v>
      </c>
      <c r="AN2026" s="508">
        <v>100</v>
      </c>
      <c r="AO2026" s="514">
        <v>1570</v>
      </c>
      <c r="AP2026" s="498">
        <v>1017</v>
      </c>
      <c r="AQ2026" s="515">
        <v>553</v>
      </c>
      <c r="AR2026" s="512" t="s">
        <v>18307</v>
      </c>
      <c r="BA2026" s="338" t="s">
        <v>13972</v>
      </c>
    </row>
    <row r="2027" spans="2:53" ht="16.5" customHeight="1">
      <c r="B2027" s="398" t="s">
        <v>13967</v>
      </c>
      <c r="C2027" s="381" t="s">
        <v>13968</v>
      </c>
      <c r="D2027" s="383">
        <v>1570</v>
      </c>
      <c r="E2027" s="382" t="s">
        <v>13841</v>
      </c>
      <c r="F2027" s="369" t="s">
        <v>13969</v>
      </c>
      <c r="G2027" s="385" t="s">
        <v>13970</v>
      </c>
      <c r="H2027" s="386"/>
      <c r="I2027" s="384" t="s">
        <v>629</v>
      </c>
      <c r="J2027" s="367" t="s">
        <v>1101</v>
      </c>
      <c r="K2027" s="366" t="s">
        <v>84</v>
      </c>
      <c r="L2027" s="387">
        <v>4</v>
      </c>
      <c r="M2027" s="388" t="s">
        <v>13971</v>
      </c>
      <c r="N2027" s="389">
        <v>800</v>
      </c>
      <c r="O2027" s="390" t="s">
        <v>1182</v>
      </c>
      <c r="P2027" s="373" t="s">
        <v>1182</v>
      </c>
      <c r="Q2027" s="372" t="s">
        <v>3638</v>
      </c>
      <c r="R2027" s="374">
        <v>25</v>
      </c>
      <c r="S2027" s="375">
        <v>25</v>
      </c>
      <c r="T2027" s="392">
        <v>25</v>
      </c>
      <c r="U2027" s="391" t="s">
        <v>13969</v>
      </c>
      <c r="V2027" s="376">
        <v>108.25925925925925</v>
      </c>
      <c r="W2027" s="378">
        <v>108.66666666666667</v>
      </c>
      <c r="X2027" s="377">
        <v>54.802037037037032</v>
      </c>
      <c r="Y2027" s="387" t="s">
        <v>633</v>
      </c>
      <c r="Z2027" s="395" t="s">
        <v>4557</v>
      </c>
      <c r="AA2027" s="380">
        <v>190</v>
      </c>
      <c r="AB2027" s="379" t="s">
        <v>3630</v>
      </c>
      <c r="AC2027" s="380">
        <v>0</v>
      </c>
      <c r="AD2027" s="379" t="s">
        <v>3630</v>
      </c>
      <c r="AE2027" s="394">
        <v>0</v>
      </c>
      <c r="AF2027" s="396">
        <v>0</v>
      </c>
      <c r="AG2027" s="393">
        <v>0</v>
      </c>
      <c r="AH2027" s="397" t="s">
        <v>11777</v>
      </c>
      <c r="AL2027" s="525" t="s">
        <v>18308</v>
      </c>
      <c r="AM2027" s="513" t="s">
        <v>84</v>
      </c>
      <c r="AN2027" s="508">
        <v>100</v>
      </c>
      <c r="AO2027" s="514">
        <v>1570</v>
      </c>
      <c r="AP2027" s="498">
        <v>1015</v>
      </c>
      <c r="AQ2027" s="515">
        <v>555</v>
      </c>
      <c r="AR2027" s="512" t="s">
        <v>18309</v>
      </c>
      <c r="BA2027" s="338" t="s">
        <v>13978</v>
      </c>
    </row>
    <row r="2028" spans="2:53" ht="16.5" customHeight="1">
      <c r="B2028" s="398" t="s">
        <v>13973</v>
      </c>
      <c r="C2028" s="381" t="s">
        <v>13974</v>
      </c>
      <c r="D2028" s="383">
        <v>1570</v>
      </c>
      <c r="E2028" s="382" t="s">
        <v>13975</v>
      </c>
      <c r="F2028" s="369" t="s">
        <v>13976</v>
      </c>
      <c r="G2028" s="385" t="s">
        <v>13975</v>
      </c>
      <c r="H2028" s="386"/>
      <c r="I2028" s="384" t="s">
        <v>329</v>
      </c>
      <c r="J2028" s="367" t="s">
        <v>392</v>
      </c>
      <c r="K2028" s="366" t="s">
        <v>84</v>
      </c>
      <c r="L2028" s="387">
        <v>8</v>
      </c>
      <c r="M2028" s="388" t="s">
        <v>13977</v>
      </c>
      <c r="N2028" s="389">
        <v>1000</v>
      </c>
      <c r="O2028" s="390" t="s">
        <v>1350</v>
      </c>
      <c r="P2028" s="373" t="s">
        <v>1350</v>
      </c>
      <c r="Q2028" s="372" t="s">
        <v>3638</v>
      </c>
      <c r="R2028" s="374">
        <v>30</v>
      </c>
      <c r="S2028" s="375">
        <v>25</v>
      </c>
      <c r="T2028" s="392">
        <v>25</v>
      </c>
      <c r="U2028" s="391" t="s">
        <v>13976</v>
      </c>
      <c r="V2028" s="376">
        <v>108.0603123411515</v>
      </c>
      <c r="W2028" s="378">
        <v>108.47819063898564</v>
      </c>
      <c r="X2028" s="377">
        <v>54.680748509931419</v>
      </c>
      <c r="Y2028" s="387" t="s">
        <v>633</v>
      </c>
      <c r="Z2028" s="395" t="s">
        <v>7853</v>
      </c>
      <c r="AA2028" s="380">
        <v>192</v>
      </c>
      <c r="AB2028" s="379" t="s">
        <v>3630</v>
      </c>
      <c r="AC2028" s="380">
        <v>0</v>
      </c>
      <c r="AD2028" s="379" t="s">
        <v>3630</v>
      </c>
      <c r="AE2028" s="394">
        <v>0</v>
      </c>
      <c r="AF2028" s="396">
        <v>0</v>
      </c>
      <c r="AG2028" s="393">
        <v>0</v>
      </c>
      <c r="AH2028" s="397" t="s">
        <v>633</v>
      </c>
      <c r="AL2028" s="525" t="s">
        <v>18310</v>
      </c>
      <c r="AM2028" s="513" t="s">
        <v>83</v>
      </c>
      <c r="AN2028" s="508">
        <v>100</v>
      </c>
      <c r="AO2028" s="514">
        <v>1570</v>
      </c>
      <c r="AP2028" s="498">
        <v>1570</v>
      </c>
      <c r="AQ2028" s="515">
        <v>0</v>
      </c>
      <c r="AR2028" s="512" t="s">
        <v>18311</v>
      </c>
      <c r="BA2028" s="338" t="s">
        <v>13984</v>
      </c>
    </row>
    <row r="2029" spans="2:53" ht="16.5" customHeight="1">
      <c r="B2029" s="398" t="s">
        <v>13979</v>
      </c>
      <c r="C2029" s="381" t="s">
        <v>13980</v>
      </c>
      <c r="D2029" s="383">
        <v>1570</v>
      </c>
      <c r="E2029" s="382" t="s">
        <v>633</v>
      </c>
      <c r="F2029" s="369" t="s">
        <v>13981</v>
      </c>
      <c r="G2029" s="385" t="s">
        <v>13982</v>
      </c>
      <c r="H2029" s="386"/>
      <c r="I2029" s="384" t="s">
        <v>329</v>
      </c>
      <c r="J2029" s="367" t="s">
        <v>946</v>
      </c>
      <c r="K2029" s="366" t="s">
        <v>83</v>
      </c>
      <c r="L2029" s="387">
        <v>10</v>
      </c>
      <c r="M2029" s="388" t="s">
        <v>13983</v>
      </c>
      <c r="N2029" s="389">
        <v>1000</v>
      </c>
      <c r="O2029" s="390" t="s">
        <v>1350</v>
      </c>
      <c r="P2029" s="373" t="s">
        <v>1350</v>
      </c>
      <c r="Q2029" s="372" t="s">
        <v>3638</v>
      </c>
      <c r="R2029" s="374">
        <v>25</v>
      </c>
      <c r="S2029" s="375">
        <v>30</v>
      </c>
      <c r="T2029" s="392">
        <v>25</v>
      </c>
      <c r="U2029" s="391" t="s">
        <v>13981</v>
      </c>
      <c r="V2029" s="376">
        <v>108.22163709105038</v>
      </c>
      <c r="W2029" s="378">
        <v>108.63102461257405</v>
      </c>
      <c r="X2029" s="377">
        <v>54.473669148187788</v>
      </c>
      <c r="Y2029" s="387" t="s">
        <v>633</v>
      </c>
      <c r="Z2029" s="395" t="s">
        <v>7853</v>
      </c>
      <c r="AA2029" s="380">
        <v>192</v>
      </c>
      <c r="AB2029" s="379" t="s">
        <v>3630</v>
      </c>
      <c r="AC2029" s="380">
        <v>0</v>
      </c>
      <c r="AD2029" s="379" t="s">
        <v>3630</v>
      </c>
      <c r="AE2029" s="394">
        <v>0</v>
      </c>
      <c r="AF2029" s="396">
        <v>9.8889999999999993</v>
      </c>
      <c r="AG2029" s="393">
        <v>0</v>
      </c>
      <c r="AH2029" s="397" t="s">
        <v>10307</v>
      </c>
      <c r="AL2029" s="525" t="s">
        <v>18312</v>
      </c>
      <c r="AM2029" s="513" t="s">
        <v>83</v>
      </c>
      <c r="AN2029" s="508">
        <v>100</v>
      </c>
      <c r="AO2029" s="514">
        <v>1570</v>
      </c>
      <c r="AP2029" s="498">
        <v>1570</v>
      </c>
      <c r="AQ2029" s="515">
        <v>0</v>
      </c>
      <c r="AR2029" s="512" t="s">
        <v>18313</v>
      </c>
      <c r="BA2029" s="338" t="s">
        <v>13990</v>
      </c>
    </row>
    <row r="2030" spans="2:53" ht="16.5" customHeight="1">
      <c r="B2030" s="398" t="s">
        <v>13985</v>
      </c>
      <c r="C2030" s="381" t="s">
        <v>13986</v>
      </c>
      <c r="D2030" s="383">
        <v>1570</v>
      </c>
      <c r="E2030" s="382" t="s">
        <v>633</v>
      </c>
      <c r="F2030" s="369" t="s">
        <v>13987</v>
      </c>
      <c r="G2030" s="385" t="s">
        <v>13988</v>
      </c>
      <c r="H2030" s="386"/>
      <c r="I2030" s="384" t="s">
        <v>329</v>
      </c>
      <c r="J2030" s="367" t="s">
        <v>1455</v>
      </c>
      <c r="K2030" s="366" t="s">
        <v>83</v>
      </c>
      <c r="L2030" s="387">
        <v>5</v>
      </c>
      <c r="M2030" s="388" t="s">
        <v>13989</v>
      </c>
      <c r="N2030" s="389">
        <v>1000</v>
      </c>
      <c r="O2030" s="390" t="s">
        <v>1350</v>
      </c>
      <c r="P2030" s="373" t="s">
        <v>1350</v>
      </c>
      <c r="Q2030" s="372" t="s">
        <v>3638</v>
      </c>
      <c r="R2030" s="374">
        <v>25</v>
      </c>
      <c r="S2030" s="375">
        <v>30</v>
      </c>
      <c r="T2030" s="392">
        <v>25</v>
      </c>
      <c r="U2030" s="391" t="s">
        <v>13987</v>
      </c>
      <c r="V2030" s="376">
        <v>108.1330526044087</v>
      </c>
      <c r="W2030" s="378">
        <v>108.54710246733455</v>
      </c>
      <c r="X2030" s="377">
        <v>54.424922464128358</v>
      </c>
      <c r="Y2030" s="387" t="s">
        <v>633</v>
      </c>
      <c r="Z2030" s="395" t="s">
        <v>7853</v>
      </c>
      <c r="AA2030" s="380">
        <v>192</v>
      </c>
      <c r="AB2030" s="379" t="s">
        <v>3630</v>
      </c>
      <c r="AC2030" s="380">
        <v>0</v>
      </c>
      <c r="AD2030" s="379" t="s">
        <v>3630</v>
      </c>
      <c r="AE2030" s="394">
        <v>0</v>
      </c>
      <c r="AF2030" s="396">
        <v>9.8800000000000008</v>
      </c>
      <c r="AG2030" s="393">
        <v>0</v>
      </c>
      <c r="AH2030" s="397" t="s">
        <v>10307</v>
      </c>
      <c r="AL2030" s="525" t="s">
        <v>18314</v>
      </c>
      <c r="AM2030" s="513" t="s">
        <v>83</v>
      </c>
      <c r="AN2030" s="508">
        <v>100</v>
      </c>
      <c r="AO2030" s="514">
        <v>1570</v>
      </c>
      <c r="AP2030" s="498">
        <v>1570</v>
      </c>
      <c r="AQ2030" s="515">
        <v>0</v>
      </c>
      <c r="AR2030" s="512" t="s">
        <v>18315</v>
      </c>
      <c r="BA2030" s="338" t="s">
        <v>13995</v>
      </c>
    </row>
    <row r="2031" spans="2:53" ht="16.5" customHeight="1">
      <c r="B2031" s="398" t="s">
        <v>13991</v>
      </c>
      <c r="C2031" s="381" t="s">
        <v>13992</v>
      </c>
      <c r="D2031" s="383">
        <v>1570</v>
      </c>
      <c r="E2031" s="382" t="s">
        <v>633</v>
      </c>
      <c r="F2031" s="369" t="s">
        <v>13976</v>
      </c>
      <c r="G2031" s="385" t="s">
        <v>13993</v>
      </c>
      <c r="H2031" s="386"/>
      <c r="I2031" s="384" t="s">
        <v>329</v>
      </c>
      <c r="J2031" s="367" t="s">
        <v>96</v>
      </c>
      <c r="K2031" s="366" t="s">
        <v>83</v>
      </c>
      <c r="L2031" s="387">
        <v>6</v>
      </c>
      <c r="M2031" s="388" t="s">
        <v>13994</v>
      </c>
      <c r="N2031" s="389">
        <v>1000</v>
      </c>
      <c r="O2031" s="390" t="s">
        <v>1350</v>
      </c>
      <c r="P2031" s="373" t="s">
        <v>1350</v>
      </c>
      <c r="Q2031" s="372" t="s">
        <v>3638</v>
      </c>
      <c r="R2031" s="374">
        <v>25</v>
      </c>
      <c r="S2031" s="375">
        <v>30</v>
      </c>
      <c r="T2031" s="392">
        <v>25</v>
      </c>
      <c r="U2031" s="391" t="s">
        <v>13976</v>
      </c>
      <c r="V2031" s="376">
        <v>108.06183762495165</v>
      </c>
      <c r="W2031" s="378">
        <v>108.47963564469103</v>
      </c>
      <c r="X2031" s="377">
        <v>54.384263365178668</v>
      </c>
      <c r="Y2031" s="387" t="s">
        <v>633</v>
      </c>
      <c r="Z2031" s="395" t="s">
        <v>7853</v>
      </c>
      <c r="AA2031" s="380">
        <v>192</v>
      </c>
      <c r="AB2031" s="379" t="s">
        <v>3630</v>
      </c>
      <c r="AC2031" s="380">
        <v>0</v>
      </c>
      <c r="AD2031" s="379" t="s">
        <v>3630</v>
      </c>
      <c r="AE2031" s="394">
        <v>0</v>
      </c>
      <c r="AF2031" s="396">
        <v>9.8729999999999993</v>
      </c>
      <c r="AG2031" s="393">
        <v>0</v>
      </c>
      <c r="AH2031" s="397" t="s">
        <v>10307</v>
      </c>
      <c r="AL2031" s="525" t="s">
        <v>18316</v>
      </c>
      <c r="AM2031" s="513" t="s">
        <v>83</v>
      </c>
      <c r="AN2031" s="508">
        <v>100</v>
      </c>
      <c r="AO2031" s="514">
        <v>1570</v>
      </c>
      <c r="AP2031" s="498">
        <v>1570</v>
      </c>
      <c r="AQ2031" s="515">
        <v>0</v>
      </c>
      <c r="AR2031" s="512" t="s">
        <v>18317</v>
      </c>
      <c r="BA2031" s="338" t="s">
        <v>14001</v>
      </c>
    </row>
    <row r="2032" spans="2:53" ht="16.5" customHeight="1">
      <c r="B2032" s="398" t="s">
        <v>13996</v>
      </c>
      <c r="C2032" s="381" t="s">
        <v>13997</v>
      </c>
      <c r="D2032" s="383">
        <v>1570</v>
      </c>
      <c r="E2032" s="382" t="s">
        <v>633</v>
      </c>
      <c r="F2032" s="369" t="s">
        <v>13998</v>
      </c>
      <c r="G2032" s="385" t="s">
        <v>13999</v>
      </c>
      <c r="H2032" s="386"/>
      <c r="I2032" s="384" t="s">
        <v>329</v>
      </c>
      <c r="J2032" s="367" t="s">
        <v>509</v>
      </c>
      <c r="K2032" s="366" t="s">
        <v>83</v>
      </c>
      <c r="L2032" s="387">
        <v>20</v>
      </c>
      <c r="M2032" s="388" t="s">
        <v>14000</v>
      </c>
      <c r="N2032" s="389">
        <v>1000</v>
      </c>
      <c r="O2032" s="390" t="s">
        <v>1350</v>
      </c>
      <c r="P2032" s="373" t="s">
        <v>1350</v>
      </c>
      <c r="Q2032" s="372" t="s">
        <v>3638</v>
      </c>
      <c r="R2032" s="374">
        <v>25</v>
      </c>
      <c r="S2032" s="375">
        <v>30</v>
      </c>
      <c r="T2032" s="392">
        <v>25</v>
      </c>
      <c r="U2032" s="391" t="s">
        <v>13998</v>
      </c>
      <c r="V2032" s="376">
        <v>107.98300073398281</v>
      </c>
      <c r="W2032" s="378">
        <v>108.40494806377318</v>
      </c>
      <c r="X2032" s="377">
        <v>54.341025601122006</v>
      </c>
      <c r="Y2032" s="387" t="s">
        <v>633</v>
      </c>
      <c r="Z2032" s="395" t="s">
        <v>7853</v>
      </c>
      <c r="AA2032" s="380">
        <v>192</v>
      </c>
      <c r="AB2032" s="379" t="s">
        <v>3630</v>
      </c>
      <c r="AC2032" s="380">
        <v>0</v>
      </c>
      <c r="AD2032" s="379" t="s">
        <v>3630</v>
      </c>
      <c r="AE2032" s="394">
        <v>0</v>
      </c>
      <c r="AF2032" s="396">
        <v>9.8650000000000002</v>
      </c>
      <c r="AG2032" s="393">
        <v>0</v>
      </c>
      <c r="AH2032" s="397" t="s">
        <v>10307</v>
      </c>
      <c r="AL2032" s="525" t="s">
        <v>18318</v>
      </c>
      <c r="AM2032" s="513" t="s">
        <v>84</v>
      </c>
      <c r="AN2032" s="508">
        <v>100</v>
      </c>
      <c r="AO2032" s="514">
        <v>1570</v>
      </c>
      <c r="AP2032" s="498">
        <v>1011</v>
      </c>
      <c r="AQ2032" s="515">
        <v>559</v>
      </c>
      <c r="AR2032" s="512" t="s">
        <v>18319</v>
      </c>
      <c r="BA2032" s="338" t="s">
        <v>14007</v>
      </c>
    </row>
    <row r="2033" spans="2:53" ht="16.5" customHeight="1">
      <c r="B2033" s="398" t="s">
        <v>14002</v>
      </c>
      <c r="C2033" s="381" t="s">
        <v>14003</v>
      </c>
      <c r="D2033" s="383">
        <v>1570</v>
      </c>
      <c r="E2033" s="382" t="s">
        <v>14004</v>
      </c>
      <c r="F2033" s="369" t="s">
        <v>14005</v>
      </c>
      <c r="G2033" s="385" t="s">
        <v>14004</v>
      </c>
      <c r="H2033" s="386"/>
      <c r="I2033" s="384" t="s">
        <v>329</v>
      </c>
      <c r="J2033" s="367" t="s">
        <v>187</v>
      </c>
      <c r="K2033" s="366" t="s">
        <v>84</v>
      </c>
      <c r="L2033" s="387">
        <v>15</v>
      </c>
      <c r="M2033" s="388" t="s">
        <v>14006</v>
      </c>
      <c r="N2033" s="389">
        <v>1000</v>
      </c>
      <c r="O2033" s="390" t="s">
        <v>1350</v>
      </c>
      <c r="P2033" s="373" t="s">
        <v>1350</v>
      </c>
      <c r="Q2033" s="372" t="s">
        <v>3638</v>
      </c>
      <c r="R2033" s="374">
        <v>30</v>
      </c>
      <c r="S2033" s="375">
        <v>25</v>
      </c>
      <c r="T2033" s="392">
        <v>25</v>
      </c>
      <c r="U2033" s="391" t="s">
        <v>14005</v>
      </c>
      <c r="V2033" s="376">
        <v>107.64324090817146</v>
      </c>
      <c r="W2033" s="378">
        <v>108.08307033405717</v>
      </c>
      <c r="X2033" s="377">
        <v>54.441844378885691</v>
      </c>
      <c r="Y2033" s="387" t="s">
        <v>633</v>
      </c>
      <c r="Z2033" s="395" t="s">
        <v>7853</v>
      </c>
      <c r="AA2033" s="380">
        <v>192</v>
      </c>
      <c r="AB2033" s="379" t="s">
        <v>3630</v>
      </c>
      <c r="AC2033" s="380">
        <v>0</v>
      </c>
      <c r="AD2033" s="379" t="s">
        <v>3630</v>
      </c>
      <c r="AE2033" s="394">
        <v>0</v>
      </c>
      <c r="AF2033" s="396">
        <v>0</v>
      </c>
      <c r="AG2033" s="393">
        <v>0</v>
      </c>
      <c r="AH2033" s="397" t="s">
        <v>633</v>
      </c>
      <c r="AL2033" s="525" t="s">
        <v>18320</v>
      </c>
      <c r="AM2033" s="513" t="s">
        <v>84</v>
      </c>
      <c r="AN2033" s="508">
        <v>100</v>
      </c>
      <c r="AO2033" s="514">
        <v>1570</v>
      </c>
      <c r="AP2033" s="498">
        <v>1011</v>
      </c>
      <c r="AQ2033" s="515">
        <v>559</v>
      </c>
      <c r="AR2033" s="512" t="s">
        <v>18321</v>
      </c>
      <c r="BA2033" s="338" t="s">
        <v>14013</v>
      </c>
    </row>
    <row r="2034" spans="2:53" ht="16.5" customHeight="1">
      <c r="B2034" s="398" t="s">
        <v>14008</v>
      </c>
      <c r="C2034" s="381" t="s">
        <v>14009</v>
      </c>
      <c r="D2034" s="383">
        <v>1570</v>
      </c>
      <c r="E2034" s="382" t="s">
        <v>14010</v>
      </c>
      <c r="F2034" s="369" t="s">
        <v>14011</v>
      </c>
      <c r="G2034" s="385" t="s">
        <v>14010</v>
      </c>
      <c r="H2034" s="386"/>
      <c r="I2034" s="384" t="s">
        <v>329</v>
      </c>
      <c r="J2034" s="367" t="s">
        <v>656</v>
      </c>
      <c r="K2034" s="366" t="s">
        <v>84</v>
      </c>
      <c r="L2034" s="387">
        <v>6</v>
      </c>
      <c r="M2034" s="388" t="s">
        <v>14012</v>
      </c>
      <c r="N2034" s="389">
        <v>1000</v>
      </c>
      <c r="O2034" s="390" t="s">
        <v>1350</v>
      </c>
      <c r="P2034" s="373" t="s">
        <v>1350</v>
      </c>
      <c r="Q2034" s="372" t="s">
        <v>3638</v>
      </c>
      <c r="R2034" s="374">
        <v>30</v>
      </c>
      <c r="S2034" s="375">
        <v>25</v>
      </c>
      <c r="T2034" s="392">
        <v>25</v>
      </c>
      <c r="U2034" s="391" t="s">
        <v>14011</v>
      </c>
      <c r="V2034" s="376">
        <v>107.55723965121804</v>
      </c>
      <c r="W2034" s="378">
        <v>108.00159545904867</v>
      </c>
      <c r="X2034" s="377">
        <v>54.395582444866662</v>
      </c>
      <c r="Y2034" s="387" t="s">
        <v>633</v>
      </c>
      <c r="Z2034" s="395" t="s">
        <v>7853</v>
      </c>
      <c r="AA2034" s="380">
        <v>192</v>
      </c>
      <c r="AB2034" s="379" t="s">
        <v>3630</v>
      </c>
      <c r="AC2034" s="380">
        <v>0</v>
      </c>
      <c r="AD2034" s="379" t="s">
        <v>3630</v>
      </c>
      <c r="AE2034" s="394">
        <v>0</v>
      </c>
      <c r="AF2034" s="396">
        <v>0</v>
      </c>
      <c r="AG2034" s="393">
        <v>0</v>
      </c>
      <c r="AH2034" s="397" t="s">
        <v>633</v>
      </c>
      <c r="AL2034" s="525" t="s">
        <v>18322</v>
      </c>
      <c r="AM2034" s="513" t="s">
        <v>83</v>
      </c>
      <c r="AN2034" s="508">
        <v>100</v>
      </c>
      <c r="AO2034" s="514">
        <v>1570</v>
      </c>
      <c r="AP2034" s="498">
        <v>1570</v>
      </c>
      <c r="AQ2034" s="515">
        <v>0</v>
      </c>
      <c r="AR2034" s="512" t="s">
        <v>18323</v>
      </c>
      <c r="BA2034" s="338" t="s">
        <v>14019</v>
      </c>
    </row>
    <row r="2035" spans="2:53" ht="16.5" customHeight="1">
      <c r="B2035" s="398" t="s">
        <v>14014</v>
      </c>
      <c r="C2035" s="381" t="s">
        <v>14015</v>
      </c>
      <c r="D2035" s="383">
        <v>1570</v>
      </c>
      <c r="E2035" s="382" t="s">
        <v>633</v>
      </c>
      <c r="F2035" s="369" t="s">
        <v>14016</v>
      </c>
      <c r="G2035" s="385" t="s">
        <v>14017</v>
      </c>
      <c r="H2035" s="386"/>
      <c r="I2035" s="384" t="s">
        <v>327</v>
      </c>
      <c r="J2035" s="367" t="s">
        <v>68</v>
      </c>
      <c r="K2035" s="366" t="s">
        <v>83</v>
      </c>
      <c r="L2035" s="387">
        <v>10</v>
      </c>
      <c r="M2035" s="388" t="s">
        <v>14018</v>
      </c>
      <c r="N2035" s="389">
        <v>800</v>
      </c>
      <c r="O2035" s="390" t="s">
        <v>1350</v>
      </c>
      <c r="P2035" s="373" t="s">
        <v>1350</v>
      </c>
      <c r="Q2035" s="372" t="s">
        <v>3638</v>
      </c>
      <c r="R2035" s="374">
        <v>30</v>
      </c>
      <c r="S2035" s="375">
        <v>40</v>
      </c>
      <c r="T2035" s="392">
        <v>30</v>
      </c>
      <c r="U2035" s="391" t="s">
        <v>14016</v>
      </c>
      <c r="V2035" s="376">
        <v>107.72041461849962</v>
      </c>
      <c r="W2035" s="378">
        <v>108.15618227015753</v>
      </c>
      <c r="X2035" s="377">
        <v>54.206701555671444</v>
      </c>
      <c r="Y2035" s="387" t="s">
        <v>633</v>
      </c>
      <c r="Z2035" s="395" t="s">
        <v>4557</v>
      </c>
      <c r="AA2035" s="380">
        <v>190</v>
      </c>
      <c r="AB2035" s="379" t="s">
        <v>3630</v>
      </c>
      <c r="AC2035" s="380">
        <v>10</v>
      </c>
      <c r="AD2035" s="379" t="s">
        <v>3630</v>
      </c>
      <c r="AE2035" s="394">
        <v>0</v>
      </c>
      <c r="AF2035" s="396">
        <v>0</v>
      </c>
      <c r="AG2035" s="393">
        <v>0</v>
      </c>
      <c r="AH2035" s="397" t="s">
        <v>633</v>
      </c>
      <c r="AL2035" s="525" t="s">
        <v>18324</v>
      </c>
      <c r="AM2035" s="513" t="s">
        <v>83</v>
      </c>
      <c r="AN2035" s="508">
        <v>100</v>
      </c>
      <c r="AO2035" s="514">
        <v>1570</v>
      </c>
      <c r="AP2035" s="498">
        <v>1570</v>
      </c>
      <c r="AQ2035" s="515">
        <v>0</v>
      </c>
      <c r="AR2035" s="512" t="s">
        <v>18325</v>
      </c>
      <c r="BA2035" s="338" t="s">
        <v>14025</v>
      </c>
    </row>
    <row r="2036" spans="2:53" ht="16.5" customHeight="1">
      <c r="B2036" s="398" t="s">
        <v>14020</v>
      </c>
      <c r="C2036" s="381" t="s">
        <v>14021</v>
      </c>
      <c r="D2036" s="383">
        <v>1570</v>
      </c>
      <c r="E2036" s="382" t="s">
        <v>633</v>
      </c>
      <c r="F2036" s="369" t="s">
        <v>14022</v>
      </c>
      <c r="G2036" s="385" t="s">
        <v>14023</v>
      </c>
      <c r="H2036" s="386"/>
      <c r="I2036" s="384" t="s">
        <v>328</v>
      </c>
      <c r="J2036" s="367" t="s">
        <v>651</v>
      </c>
      <c r="K2036" s="366" t="s">
        <v>83</v>
      </c>
      <c r="L2036" s="387">
        <v>4</v>
      </c>
      <c r="M2036" s="388" t="s">
        <v>14024</v>
      </c>
      <c r="N2036" s="389">
        <v>1000</v>
      </c>
      <c r="O2036" s="390" t="s">
        <v>1182</v>
      </c>
      <c r="P2036" s="373" t="s">
        <v>1182</v>
      </c>
      <c r="Q2036" s="372" t="s">
        <v>3638</v>
      </c>
      <c r="R2036" s="374">
        <v>20</v>
      </c>
      <c r="S2036" s="375">
        <v>30</v>
      </c>
      <c r="T2036" s="392">
        <v>30</v>
      </c>
      <c r="U2036" s="391" t="s">
        <v>14022</v>
      </c>
      <c r="V2036" s="376">
        <v>107.68473895582329</v>
      </c>
      <c r="W2036" s="378">
        <v>108.12238427393785</v>
      </c>
      <c r="X2036" s="377">
        <v>54.18643838511943</v>
      </c>
      <c r="Y2036" s="387" t="s">
        <v>633</v>
      </c>
      <c r="Z2036" s="395" t="s">
        <v>7853</v>
      </c>
      <c r="AA2036" s="380">
        <v>180</v>
      </c>
      <c r="AB2036" s="379" t="s">
        <v>3630</v>
      </c>
      <c r="AC2036" s="380">
        <v>10</v>
      </c>
      <c r="AD2036" s="379" t="s">
        <v>3630</v>
      </c>
      <c r="AE2036" s="394">
        <v>0</v>
      </c>
      <c r="AF2036" s="396">
        <v>18.638999999999999</v>
      </c>
      <c r="AG2036" s="393">
        <v>0</v>
      </c>
      <c r="AH2036" s="397" t="s">
        <v>4389</v>
      </c>
      <c r="AL2036" s="525" t="s">
        <v>18326</v>
      </c>
      <c r="AM2036" s="513" t="s">
        <v>83</v>
      </c>
      <c r="AN2036" s="508">
        <v>100</v>
      </c>
      <c r="AO2036" s="514">
        <v>1570</v>
      </c>
      <c r="AP2036" s="498">
        <v>1570</v>
      </c>
      <c r="AQ2036" s="515">
        <v>0</v>
      </c>
      <c r="AR2036" s="512" t="s">
        <v>18327</v>
      </c>
      <c r="BA2036" s="338" t="s">
        <v>14031</v>
      </c>
    </row>
    <row r="2037" spans="2:53" ht="16.5" customHeight="1">
      <c r="B2037" s="398" t="s">
        <v>14026</v>
      </c>
      <c r="C2037" s="381" t="s">
        <v>14027</v>
      </c>
      <c r="D2037" s="383">
        <v>1570</v>
      </c>
      <c r="E2037" s="382" t="s">
        <v>633</v>
      </c>
      <c r="F2037" s="369" t="s">
        <v>14028</v>
      </c>
      <c r="G2037" s="385" t="s">
        <v>14029</v>
      </c>
      <c r="H2037" s="386"/>
      <c r="I2037" s="384" t="s">
        <v>310</v>
      </c>
      <c r="J2037" s="367" t="s">
        <v>915</v>
      </c>
      <c r="K2037" s="366" t="s">
        <v>83</v>
      </c>
      <c r="L2037" s="387">
        <v>8</v>
      </c>
      <c r="M2037" s="388" t="s">
        <v>14030</v>
      </c>
      <c r="N2037" s="389">
        <v>500</v>
      </c>
      <c r="O2037" s="390" t="s">
        <v>1182</v>
      </c>
      <c r="P2037" s="373" t="s">
        <v>1182</v>
      </c>
      <c r="Q2037" s="372" t="s">
        <v>3638</v>
      </c>
      <c r="R2037" s="374">
        <v>20</v>
      </c>
      <c r="S2037" s="375">
        <v>30</v>
      </c>
      <c r="T2037" s="392">
        <v>30</v>
      </c>
      <c r="U2037" s="391" t="s">
        <v>14028</v>
      </c>
      <c r="V2037" s="376">
        <v>107.61757105943153</v>
      </c>
      <c r="W2037" s="378">
        <v>108.05875152998776</v>
      </c>
      <c r="X2037" s="377">
        <v>54.151838705290366</v>
      </c>
      <c r="Y2037" s="387" t="s">
        <v>633</v>
      </c>
      <c r="Z2037" s="395" t="s">
        <v>7853</v>
      </c>
      <c r="AA2037" s="380">
        <v>94</v>
      </c>
      <c r="AB2037" s="379" t="s">
        <v>3630</v>
      </c>
      <c r="AC2037" s="380">
        <v>1.5</v>
      </c>
      <c r="AD2037" s="379" t="s">
        <v>3630</v>
      </c>
      <c r="AE2037" s="394">
        <v>0</v>
      </c>
      <c r="AF2037" s="396">
        <v>18.603000000000002</v>
      </c>
      <c r="AG2037" s="393">
        <v>0</v>
      </c>
      <c r="AH2037" s="397" t="s">
        <v>10937</v>
      </c>
      <c r="AL2037" s="525" t="s">
        <v>18328</v>
      </c>
      <c r="AM2037" s="513" t="s">
        <v>84</v>
      </c>
      <c r="AN2037" s="508">
        <v>100</v>
      </c>
      <c r="AO2037" s="514">
        <v>1570</v>
      </c>
      <c r="AP2037" s="498">
        <v>1010</v>
      </c>
      <c r="AQ2037" s="515">
        <v>560</v>
      </c>
      <c r="AR2037" s="512" t="s">
        <v>18329</v>
      </c>
      <c r="BA2037" s="338" t="s">
        <v>14037</v>
      </c>
    </row>
    <row r="2038" spans="2:53" ht="16.5" customHeight="1">
      <c r="B2038" s="398" t="s">
        <v>14032</v>
      </c>
      <c r="C2038" s="381" t="s">
        <v>14033</v>
      </c>
      <c r="D2038" s="383">
        <v>1570</v>
      </c>
      <c r="E2038" s="382" t="s">
        <v>633</v>
      </c>
      <c r="F2038" s="369" t="s">
        <v>14034</v>
      </c>
      <c r="G2038" s="385" t="s">
        <v>14035</v>
      </c>
      <c r="H2038" s="386"/>
      <c r="I2038" s="384" t="s">
        <v>1288</v>
      </c>
      <c r="J2038" s="367" t="s">
        <v>1284</v>
      </c>
      <c r="K2038" s="366" t="s">
        <v>84</v>
      </c>
      <c r="L2038" s="387">
        <v>11</v>
      </c>
      <c r="M2038" s="388" t="s">
        <v>14036</v>
      </c>
      <c r="N2038" s="389">
        <v>200</v>
      </c>
      <c r="O2038" s="390" t="s">
        <v>1182</v>
      </c>
      <c r="P2038" s="373" t="s">
        <v>1182</v>
      </c>
      <c r="Q2038" s="372" t="s">
        <v>3814</v>
      </c>
      <c r="R2038" s="374">
        <v>0</v>
      </c>
      <c r="S2038" s="375">
        <v>50</v>
      </c>
      <c r="T2038" s="392">
        <v>0</v>
      </c>
      <c r="U2038" s="391" t="s">
        <v>14034</v>
      </c>
      <c r="V2038" s="376">
        <v>107.61111111111111</v>
      </c>
      <c r="W2038" s="378">
        <v>108.05263157894737</v>
      </c>
      <c r="X2038" s="377">
        <v>54.153128654970772</v>
      </c>
      <c r="Y2038" s="387" t="s">
        <v>633</v>
      </c>
      <c r="Z2038" s="395" t="s">
        <v>7853</v>
      </c>
      <c r="AA2038" s="380">
        <v>94</v>
      </c>
      <c r="AB2038" s="379" t="s">
        <v>3630</v>
      </c>
      <c r="AC2038" s="380">
        <v>1.5</v>
      </c>
      <c r="AD2038" s="379" t="s">
        <v>3630</v>
      </c>
      <c r="AE2038" s="394">
        <v>0</v>
      </c>
      <c r="AF2038" s="396">
        <v>13.02</v>
      </c>
      <c r="AG2038" s="393">
        <v>0</v>
      </c>
      <c r="AH2038" s="397" t="s">
        <v>10088</v>
      </c>
      <c r="AL2038" s="525" t="s">
        <v>18330</v>
      </c>
      <c r="AM2038" s="513" t="s">
        <v>83</v>
      </c>
      <c r="AN2038" s="508">
        <v>100</v>
      </c>
      <c r="AO2038" s="514">
        <v>1570</v>
      </c>
      <c r="AP2038" s="498">
        <v>1570</v>
      </c>
      <c r="AQ2038" s="515">
        <v>0</v>
      </c>
      <c r="AR2038" s="512" t="s">
        <v>18331</v>
      </c>
      <c r="BA2038" s="338" t="s">
        <v>14043</v>
      </c>
    </row>
    <row r="2039" spans="2:53" ht="16.5" customHeight="1">
      <c r="B2039" s="398" t="s">
        <v>14038</v>
      </c>
      <c r="C2039" s="381" t="s">
        <v>14039</v>
      </c>
      <c r="D2039" s="383">
        <v>1570</v>
      </c>
      <c r="E2039" s="382" t="s">
        <v>633</v>
      </c>
      <c r="F2039" s="369" t="s">
        <v>14040</v>
      </c>
      <c r="G2039" s="385" t="s">
        <v>14041</v>
      </c>
      <c r="H2039" s="386"/>
      <c r="I2039" s="384" t="s">
        <v>329</v>
      </c>
      <c r="J2039" s="367" t="s">
        <v>1456</v>
      </c>
      <c r="K2039" s="366" t="s">
        <v>83</v>
      </c>
      <c r="L2039" s="387">
        <v>4</v>
      </c>
      <c r="M2039" s="388" t="s">
        <v>14042</v>
      </c>
      <c r="N2039" s="389">
        <v>1000</v>
      </c>
      <c r="O2039" s="390" t="s">
        <v>1350</v>
      </c>
      <c r="P2039" s="373" t="s">
        <v>1350</v>
      </c>
      <c r="Q2039" s="372" t="s">
        <v>3638</v>
      </c>
      <c r="R2039" s="374">
        <v>25</v>
      </c>
      <c r="S2039" s="375">
        <v>30</v>
      </c>
      <c r="T2039" s="392">
        <v>25</v>
      </c>
      <c r="U2039" s="391" t="s">
        <v>14040</v>
      </c>
      <c r="V2039" s="376">
        <v>107.56690387557541</v>
      </c>
      <c r="W2039" s="378">
        <v>108.0107510400188</v>
      </c>
      <c r="X2039" s="377">
        <v>54.126172542202887</v>
      </c>
      <c r="Y2039" s="387" t="s">
        <v>633</v>
      </c>
      <c r="Z2039" s="395" t="s">
        <v>7853</v>
      </c>
      <c r="AA2039" s="380">
        <v>192</v>
      </c>
      <c r="AB2039" s="379" t="s">
        <v>3630</v>
      </c>
      <c r="AC2039" s="380">
        <v>0</v>
      </c>
      <c r="AD2039" s="379" t="s">
        <v>3630</v>
      </c>
      <c r="AE2039" s="394">
        <v>0</v>
      </c>
      <c r="AF2039" s="396">
        <v>9.8260000000000005</v>
      </c>
      <c r="AG2039" s="393">
        <v>0</v>
      </c>
      <c r="AH2039" s="397" t="s">
        <v>10307</v>
      </c>
      <c r="AL2039" s="525" t="s">
        <v>18332</v>
      </c>
      <c r="AM2039" s="513" t="s">
        <v>83</v>
      </c>
      <c r="AN2039" s="508">
        <v>100</v>
      </c>
      <c r="AO2039" s="514">
        <v>1570</v>
      </c>
      <c r="AP2039" s="498">
        <v>1570</v>
      </c>
      <c r="AQ2039" s="515">
        <v>0</v>
      </c>
      <c r="AR2039" s="512" t="s">
        <v>18333</v>
      </c>
      <c r="BA2039" s="338" t="s">
        <v>14049</v>
      </c>
    </row>
    <row r="2040" spans="2:53" ht="16.5" customHeight="1">
      <c r="B2040" s="398" t="s">
        <v>14044</v>
      </c>
      <c r="C2040" s="381" t="s">
        <v>14045</v>
      </c>
      <c r="D2040" s="383">
        <v>1570</v>
      </c>
      <c r="E2040" s="382" t="s">
        <v>633</v>
      </c>
      <c r="F2040" s="369" t="s">
        <v>14046</v>
      </c>
      <c r="G2040" s="385" t="s">
        <v>14047</v>
      </c>
      <c r="H2040" s="386"/>
      <c r="I2040" s="384" t="s">
        <v>328</v>
      </c>
      <c r="J2040" s="367" t="s">
        <v>684</v>
      </c>
      <c r="K2040" s="366" t="s">
        <v>83</v>
      </c>
      <c r="L2040" s="387">
        <v>5</v>
      </c>
      <c r="M2040" s="388" t="s">
        <v>14048</v>
      </c>
      <c r="N2040" s="389">
        <v>1000</v>
      </c>
      <c r="O2040" s="390" t="s">
        <v>1182</v>
      </c>
      <c r="P2040" s="373" t="s">
        <v>1182</v>
      </c>
      <c r="Q2040" s="372" t="s">
        <v>3638</v>
      </c>
      <c r="R2040" s="374">
        <v>20</v>
      </c>
      <c r="S2040" s="375">
        <v>30</v>
      </c>
      <c r="T2040" s="392">
        <v>30</v>
      </c>
      <c r="U2040" s="391" t="s">
        <v>14046</v>
      </c>
      <c r="V2040" s="376">
        <v>107.52067183462532</v>
      </c>
      <c r="W2040" s="378">
        <v>107.96075581395348</v>
      </c>
      <c r="X2040" s="377">
        <v>54.104286175710598</v>
      </c>
      <c r="Y2040" s="387" t="s">
        <v>633</v>
      </c>
      <c r="Z2040" s="395" t="s">
        <v>7853</v>
      </c>
      <c r="AA2040" s="380">
        <v>180</v>
      </c>
      <c r="AB2040" s="379" t="s">
        <v>3630</v>
      </c>
      <c r="AC2040" s="380">
        <v>10</v>
      </c>
      <c r="AD2040" s="379" t="s">
        <v>3630</v>
      </c>
      <c r="AE2040" s="394">
        <v>0</v>
      </c>
      <c r="AF2040" s="396">
        <v>37.103999999999999</v>
      </c>
      <c r="AG2040" s="393">
        <v>0</v>
      </c>
      <c r="AH2040" s="397" t="s">
        <v>10937</v>
      </c>
      <c r="AL2040" s="525" t="s">
        <v>18334</v>
      </c>
      <c r="AM2040" s="513" t="s">
        <v>84</v>
      </c>
      <c r="AN2040" s="508">
        <v>100</v>
      </c>
      <c r="AO2040" s="514">
        <v>1570</v>
      </c>
      <c r="AP2040" s="498">
        <v>1004</v>
      </c>
      <c r="AQ2040" s="515">
        <v>566</v>
      </c>
      <c r="AR2040" s="512" t="s">
        <v>18335</v>
      </c>
      <c r="BA2040" s="338" t="s">
        <v>14056</v>
      </c>
    </row>
    <row r="2041" spans="2:53" ht="16.5" customHeight="1">
      <c r="B2041" s="398" t="s">
        <v>14050</v>
      </c>
      <c r="C2041" s="381" t="s">
        <v>14051</v>
      </c>
      <c r="D2041" s="383">
        <v>1570</v>
      </c>
      <c r="E2041" s="382" t="s">
        <v>14052</v>
      </c>
      <c r="F2041" s="369" t="s">
        <v>14053</v>
      </c>
      <c r="G2041" s="385" t="s">
        <v>14054</v>
      </c>
      <c r="H2041" s="386"/>
      <c r="I2041" s="384" t="s">
        <v>326</v>
      </c>
      <c r="J2041" s="367" t="s">
        <v>81</v>
      </c>
      <c r="K2041" s="366" t="s">
        <v>84</v>
      </c>
      <c r="L2041" s="387">
        <v>4</v>
      </c>
      <c r="M2041" s="388" t="s">
        <v>14055</v>
      </c>
      <c r="N2041" s="389">
        <v>500</v>
      </c>
      <c r="O2041" s="390" t="s">
        <v>1348</v>
      </c>
      <c r="P2041" s="373" t="s">
        <v>1349</v>
      </c>
      <c r="Q2041" s="372" t="s">
        <v>3638</v>
      </c>
      <c r="R2041" s="374">
        <v>40</v>
      </c>
      <c r="S2041" s="375">
        <v>30</v>
      </c>
      <c r="T2041" s="392">
        <v>30</v>
      </c>
      <c r="U2041" s="391" t="s">
        <v>14053</v>
      </c>
      <c r="V2041" s="376">
        <v>106.88425156476538</v>
      </c>
      <c r="W2041" s="378">
        <v>107.24478301036105</v>
      </c>
      <c r="X2041" s="377">
        <v>54.025482712436791</v>
      </c>
      <c r="Y2041" s="387">
        <v>53.43</v>
      </c>
      <c r="Z2041" s="395" t="s">
        <v>7853</v>
      </c>
      <c r="AA2041" s="380">
        <v>24</v>
      </c>
      <c r="AB2041" s="379" t="s">
        <v>3630</v>
      </c>
      <c r="AC2041" s="380">
        <v>5</v>
      </c>
      <c r="AD2041" s="379" t="s">
        <v>3630</v>
      </c>
      <c r="AE2041" s="394">
        <v>0</v>
      </c>
      <c r="AF2041" s="396">
        <v>0</v>
      </c>
      <c r="AG2041" s="393">
        <v>0</v>
      </c>
      <c r="AH2041" s="397" t="s">
        <v>633</v>
      </c>
      <c r="AL2041" s="525" t="s">
        <v>18336</v>
      </c>
      <c r="AM2041" s="513" t="s">
        <v>83</v>
      </c>
      <c r="AN2041" s="508">
        <v>100</v>
      </c>
      <c r="AO2041" s="514">
        <v>1570</v>
      </c>
      <c r="AP2041" s="498">
        <v>1570</v>
      </c>
      <c r="AQ2041" s="515">
        <v>0</v>
      </c>
      <c r="AR2041" s="512" t="s">
        <v>18337</v>
      </c>
      <c r="BA2041" s="338" t="s">
        <v>14062</v>
      </c>
    </row>
    <row r="2042" spans="2:53" ht="16.5" customHeight="1">
      <c r="B2042" s="398" t="s">
        <v>14057</v>
      </c>
      <c r="C2042" s="381" t="s">
        <v>14058</v>
      </c>
      <c r="D2042" s="383">
        <v>1570</v>
      </c>
      <c r="E2042" s="382" t="s">
        <v>633</v>
      </c>
      <c r="F2042" s="369" t="s">
        <v>14059</v>
      </c>
      <c r="G2042" s="385" t="s">
        <v>14060</v>
      </c>
      <c r="H2042" s="386"/>
      <c r="I2042" s="384" t="s">
        <v>329</v>
      </c>
      <c r="J2042" s="367" t="s">
        <v>118</v>
      </c>
      <c r="K2042" s="366" t="s">
        <v>83</v>
      </c>
      <c r="L2042" s="387">
        <v>11</v>
      </c>
      <c r="M2042" s="388" t="s">
        <v>14061</v>
      </c>
      <c r="N2042" s="389">
        <v>1000</v>
      </c>
      <c r="O2042" s="390" t="s">
        <v>1350</v>
      </c>
      <c r="P2042" s="373" t="s">
        <v>1350</v>
      </c>
      <c r="Q2042" s="372" t="s">
        <v>3638</v>
      </c>
      <c r="R2042" s="374">
        <v>25</v>
      </c>
      <c r="S2042" s="375">
        <v>30</v>
      </c>
      <c r="T2042" s="392">
        <v>25</v>
      </c>
      <c r="U2042" s="391" t="s">
        <v>14059</v>
      </c>
      <c r="V2042" s="376">
        <v>107.40483349518182</v>
      </c>
      <c r="W2042" s="378">
        <v>107.83043768207955</v>
      </c>
      <c r="X2042" s="377">
        <v>54.047364411369301</v>
      </c>
      <c r="Y2042" s="387" t="s">
        <v>633</v>
      </c>
      <c r="Z2042" s="395" t="s">
        <v>7853</v>
      </c>
      <c r="AA2042" s="380">
        <v>192</v>
      </c>
      <c r="AB2042" s="379" t="s">
        <v>3630</v>
      </c>
      <c r="AC2042" s="380">
        <v>0</v>
      </c>
      <c r="AD2042" s="379" t="s">
        <v>3630</v>
      </c>
      <c r="AE2042" s="394">
        <v>0</v>
      </c>
      <c r="AF2042" s="396">
        <v>9.8119999999999994</v>
      </c>
      <c r="AG2042" s="393">
        <v>0</v>
      </c>
      <c r="AH2042" s="397" t="s">
        <v>10307</v>
      </c>
      <c r="AL2042" s="525" t="s">
        <v>18338</v>
      </c>
      <c r="AM2042" s="513" t="s">
        <v>84</v>
      </c>
      <c r="AN2042" s="508">
        <v>100</v>
      </c>
      <c r="AO2042" s="514">
        <v>1570</v>
      </c>
      <c r="AP2042" s="498">
        <v>1009</v>
      </c>
      <c r="AQ2042" s="515">
        <v>561</v>
      </c>
      <c r="AR2042" s="512" t="s">
        <v>18339</v>
      </c>
      <c r="BA2042" s="338" t="s">
        <v>14068</v>
      </c>
    </row>
    <row r="2043" spans="2:53" ht="16.5" customHeight="1">
      <c r="B2043" s="398" t="s">
        <v>14063</v>
      </c>
      <c r="C2043" s="381" t="s">
        <v>14064</v>
      </c>
      <c r="D2043" s="383">
        <v>1570</v>
      </c>
      <c r="E2043" s="382" t="s">
        <v>14065</v>
      </c>
      <c r="F2043" s="369" t="s">
        <v>14066</v>
      </c>
      <c r="G2043" s="385" t="s">
        <v>14067</v>
      </c>
      <c r="H2043" s="386"/>
      <c r="I2043" s="384" t="s">
        <v>328</v>
      </c>
      <c r="J2043" s="367" t="s">
        <v>76</v>
      </c>
      <c r="K2043" s="366" t="s">
        <v>84</v>
      </c>
      <c r="L2043" s="387">
        <v>19</v>
      </c>
      <c r="M2043" s="388" t="s">
        <v>8602</v>
      </c>
      <c r="N2043" s="389">
        <v>1000</v>
      </c>
      <c r="O2043" s="390" t="s">
        <v>1182</v>
      </c>
      <c r="P2043" s="373" t="s">
        <v>1182</v>
      </c>
      <c r="Q2043" s="372" t="s">
        <v>3638</v>
      </c>
      <c r="R2043" s="374">
        <v>30</v>
      </c>
      <c r="S2043" s="375">
        <v>20</v>
      </c>
      <c r="T2043" s="392">
        <v>30</v>
      </c>
      <c r="U2043" s="391" t="s">
        <v>14066</v>
      </c>
      <c r="V2043" s="376">
        <v>107.36805555555556</v>
      </c>
      <c r="W2043" s="378">
        <v>107.7890625</v>
      </c>
      <c r="X2043" s="377">
        <v>54.286440972222238</v>
      </c>
      <c r="Y2043" s="387" t="s">
        <v>633</v>
      </c>
      <c r="Z2043" s="395" t="s">
        <v>7853</v>
      </c>
      <c r="AA2043" s="380">
        <v>180</v>
      </c>
      <c r="AB2043" s="379" t="s">
        <v>3630</v>
      </c>
      <c r="AC2043" s="380">
        <v>10</v>
      </c>
      <c r="AD2043" s="379" t="s">
        <v>3630</v>
      </c>
      <c r="AE2043" s="394">
        <v>0</v>
      </c>
      <c r="AF2043" s="396">
        <v>0</v>
      </c>
      <c r="AG2043" s="393">
        <v>0</v>
      </c>
      <c r="AH2043" s="397" t="s">
        <v>633</v>
      </c>
      <c r="AL2043" s="525" t="s">
        <v>18340</v>
      </c>
      <c r="AM2043" s="513" t="s">
        <v>84</v>
      </c>
      <c r="AN2043" s="508">
        <v>100</v>
      </c>
      <c r="AO2043" s="514">
        <v>1570</v>
      </c>
      <c r="AP2043" s="498">
        <v>1009</v>
      </c>
      <c r="AQ2043" s="515">
        <v>561</v>
      </c>
      <c r="AR2043" s="512" t="s">
        <v>18341</v>
      </c>
      <c r="BA2043" s="338" t="s">
        <v>14074</v>
      </c>
    </row>
    <row r="2044" spans="2:53" ht="16.5" customHeight="1">
      <c r="B2044" s="398" t="s">
        <v>14069</v>
      </c>
      <c r="C2044" s="381" t="s">
        <v>14070</v>
      </c>
      <c r="D2044" s="383">
        <v>1570</v>
      </c>
      <c r="E2044" s="382" t="s">
        <v>14071</v>
      </c>
      <c r="F2044" s="369" t="s">
        <v>14072</v>
      </c>
      <c r="G2044" s="385" t="s">
        <v>14073</v>
      </c>
      <c r="H2044" s="386"/>
      <c r="I2044" s="384" t="s">
        <v>328</v>
      </c>
      <c r="J2044" s="367" t="s">
        <v>397</v>
      </c>
      <c r="K2044" s="366" t="s">
        <v>84</v>
      </c>
      <c r="L2044" s="387">
        <v>12</v>
      </c>
      <c r="M2044" s="388" t="s">
        <v>8668</v>
      </c>
      <c r="N2044" s="389">
        <v>1000</v>
      </c>
      <c r="O2044" s="390" t="s">
        <v>1182</v>
      </c>
      <c r="P2044" s="373" t="s">
        <v>1182</v>
      </c>
      <c r="Q2044" s="372" t="s">
        <v>3638</v>
      </c>
      <c r="R2044" s="374">
        <v>30</v>
      </c>
      <c r="S2044" s="375">
        <v>20</v>
      </c>
      <c r="T2044" s="392">
        <v>30</v>
      </c>
      <c r="U2044" s="391" t="s">
        <v>14072</v>
      </c>
      <c r="V2044" s="376">
        <v>107.33333333333333</v>
      </c>
      <c r="W2044" s="378">
        <v>107.75</v>
      </c>
      <c r="X2044" s="377">
        <v>54.268333333333345</v>
      </c>
      <c r="Y2044" s="387" t="s">
        <v>633</v>
      </c>
      <c r="Z2044" s="395" t="s">
        <v>7853</v>
      </c>
      <c r="AA2044" s="380">
        <v>180</v>
      </c>
      <c r="AB2044" s="379" t="s">
        <v>3630</v>
      </c>
      <c r="AC2044" s="380">
        <v>10</v>
      </c>
      <c r="AD2044" s="379" t="s">
        <v>3630</v>
      </c>
      <c r="AE2044" s="394">
        <v>0</v>
      </c>
      <c r="AF2044" s="396">
        <v>0</v>
      </c>
      <c r="AG2044" s="393">
        <v>0</v>
      </c>
      <c r="AH2044" s="397" t="s">
        <v>633</v>
      </c>
      <c r="AL2044" s="525" t="s">
        <v>18342</v>
      </c>
      <c r="AM2044" s="513" t="s">
        <v>83</v>
      </c>
      <c r="AN2044" s="508">
        <v>100</v>
      </c>
      <c r="AO2044" s="514">
        <v>1570</v>
      </c>
      <c r="AP2044" s="498">
        <v>1570</v>
      </c>
      <c r="AQ2044" s="515">
        <v>0</v>
      </c>
      <c r="AR2044" s="512" t="s">
        <v>18343</v>
      </c>
      <c r="BA2044" s="338" t="s">
        <v>14080</v>
      </c>
    </row>
    <row r="2045" spans="2:53" ht="16.5" customHeight="1">
      <c r="B2045" s="398" t="s">
        <v>14075</v>
      </c>
      <c r="C2045" s="381" t="s">
        <v>14076</v>
      </c>
      <c r="D2045" s="383">
        <v>1570</v>
      </c>
      <c r="E2045" s="382" t="s">
        <v>633</v>
      </c>
      <c r="F2045" s="369" t="s">
        <v>14077</v>
      </c>
      <c r="G2045" s="385" t="s">
        <v>14078</v>
      </c>
      <c r="H2045" s="386"/>
      <c r="I2045" s="384" t="s">
        <v>329</v>
      </c>
      <c r="J2045" s="367" t="s">
        <v>182</v>
      </c>
      <c r="K2045" s="366" t="s">
        <v>83</v>
      </c>
      <c r="L2045" s="387">
        <v>8</v>
      </c>
      <c r="M2045" s="388" t="s">
        <v>14079</v>
      </c>
      <c r="N2045" s="389">
        <v>1000</v>
      </c>
      <c r="O2045" s="390" t="s">
        <v>1350</v>
      </c>
      <c r="P2045" s="373" t="s">
        <v>1350</v>
      </c>
      <c r="Q2045" s="372" t="s">
        <v>3638</v>
      </c>
      <c r="R2045" s="374">
        <v>25</v>
      </c>
      <c r="S2045" s="375">
        <v>30</v>
      </c>
      <c r="T2045" s="392">
        <v>25</v>
      </c>
      <c r="U2045" s="391" t="s">
        <v>14077</v>
      </c>
      <c r="V2045" s="376">
        <v>107.29162805771722</v>
      </c>
      <c r="W2045" s="378">
        <v>107.70308156493188</v>
      </c>
      <c r="X2045" s="377">
        <v>53.987645188675465</v>
      </c>
      <c r="Y2045" s="387" t="s">
        <v>633</v>
      </c>
      <c r="Z2045" s="395" t="s">
        <v>7853</v>
      </c>
      <c r="AA2045" s="380">
        <v>192</v>
      </c>
      <c r="AB2045" s="379" t="s">
        <v>3630</v>
      </c>
      <c r="AC2045" s="380">
        <v>0</v>
      </c>
      <c r="AD2045" s="379" t="s">
        <v>3630</v>
      </c>
      <c r="AE2045" s="394">
        <v>0</v>
      </c>
      <c r="AF2045" s="396">
        <v>9.8010000000000002</v>
      </c>
      <c r="AG2045" s="393">
        <v>0</v>
      </c>
      <c r="AH2045" s="397" t="s">
        <v>10307</v>
      </c>
      <c r="AL2045" s="525" t="s">
        <v>18344</v>
      </c>
      <c r="AM2045" s="513" t="s">
        <v>84</v>
      </c>
      <c r="AN2045" s="508">
        <v>100</v>
      </c>
      <c r="AO2045" s="514">
        <v>1570</v>
      </c>
      <c r="AP2045" s="498">
        <v>1008</v>
      </c>
      <c r="AQ2045" s="515">
        <v>562</v>
      </c>
      <c r="AR2045" s="512" t="s">
        <v>18345</v>
      </c>
      <c r="BA2045" s="338" t="s">
        <v>14086</v>
      </c>
    </row>
    <row r="2046" spans="2:53" ht="16.5" customHeight="1">
      <c r="B2046" s="398" t="s">
        <v>14081</v>
      </c>
      <c r="C2046" s="381" t="s">
        <v>14082</v>
      </c>
      <c r="D2046" s="383">
        <v>1570</v>
      </c>
      <c r="E2046" s="382" t="s">
        <v>14083</v>
      </c>
      <c r="F2046" s="369" t="s">
        <v>14084</v>
      </c>
      <c r="G2046" s="385" t="s">
        <v>14085</v>
      </c>
      <c r="H2046" s="386"/>
      <c r="I2046" s="384" t="s">
        <v>328</v>
      </c>
      <c r="J2046" s="367" t="s">
        <v>725</v>
      </c>
      <c r="K2046" s="366" t="s">
        <v>84</v>
      </c>
      <c r="L2046" s="387">
        <v>5</v>
      </c>
      <c r="M2046" s="388" t="s">
        <v>8690</v>
      </c>
      <c r="N2046" s="389">
        <v>1000</v>
      </c>
      <c r="O2046" s="390" t="s">
        <v>1182</v>
      </c>
      <c r="P2046" s="373" t="s">
        <v>1182</v>
      </c>
      <c r="Q2046" s="372" t="s">
        <v>3638</v>
      </c>
      <c r="R2046" s="374">
        <v>30</v>
      </c>
      <c r="S2046" s="375">
        <v>20</v>
      </c>
      <c r="T2046" s="392">
        <v>30</v>
      </c>
      <c r="U2046" s="391" t="s">
        <v>14084</v>
      </c>
      <c r="V2046" s="376">
        <v>107.2638888888889</v>
      </c>
      <c r="W2046" s="378">
        <v>107.671875</v>
      </c>
      <c r="X2046" s="377">
        <v>54.232118055555532</v>
      </c>
      <c r="Y2046" s="387" t="s">
        <v>633</v>
      </c>
      <c r="Z2046" s="395" t="s">
        <v>7853</v>
      </c>
      <c r="AA2046" s="380">
        <v>180</v>
      </c>
      <c r="AB2046" s="379" t="s">
        <v>3630</v>
      </c>
      <c r="AC2046" s="380">
        <v>10</v>
      </c>
      <c r="AD2046" s="379" t="s">
        <v>3630</v>
      </c>
      <c r="AE2046" s="394">
        <v>0</v>
      </c>
      <c r="AF2046" s="396">
        <v>0</v>
      </c>
      <c r="AG2046" s="393">
        <v>0</v>
      </c>
      <c r="AH2046" s="397" t="s">
        <v>633</v>
      </c>
      <c r="AL2046" s="525" t="s">
        <v>18346</v>
      </c>
      <c r="AM2046" s="513" t="s">
        <v>84</v>
      </c>
      <c r="AN2046" s="508">
        <v>100</v>
      </c>
      <c r="AO2046" s="514">
        <v>1570</v>
      </c>
      <c r="AP2046" s="498">
        <v>1006</v>
      </c>
      <c r="AQ2046" s="515">
        <v>564</v>
      </c>
      <c r="AR2046" s="512" t="s">
        <v>18347</v>
      </c>
      <c r="BA2046" s="338" t="s">
        <v>14092</v>
      </c>
    </row>
    <row r="2047" spans="2:53" ht="16.5" customHeight="1">
      <c r="B2047" s="398" t="s">
        <v>14087</v>
      </c>
      <c r="C2047" s="381" t="s">
        <v>14088</v>
      </c>
      <c r="D2047" s="383">
        <v>1570</v>
      </c>
      <c r="E2047" s="382" t="s">
        <v>14089</v>
      </c>
      <c r="F2047" s="369" t="s">
        <v>14090</v>
      </c>
      <c r="G2047" s="385" t="s">
        <v>14089</v>
      </c>
      <c r="H2047" s="386"/>
      <c r="I2047" s="384" t="s">
        <v>329</v>
      </c>
      <c r="J2047" s="367" t="s">
        <v>956</v>
      </c>
      <c r="K2047" s="366" t="s">
        <v>84</v>
      </c>
      <c r="L2047" s="387">
        <v>7</v>
      </c>
      <c r="M2047" s="388" t="s">
        <v>14091</v>
      </c>
      <c r="N2047" s="389">
        <v>1000</v>
      </c>
      <c r="O2047" s="390" t="s">
        <v>1350</v>
      </c>
      <c r="P2047" s="373" t="s">
        <v>1350</v>
      </c>
      <c r="Q2047" s="372" t="s">
        <v>3638</v>
      </c>
      <c r="R2047" s="374">
        <v>30</v>
      </c>
      <c r="S2047" s="375">
        <v>25</v>
      </c>
      <c r="T2047" s="392">
        <v>25</v>
      </c>
      <c r="U2047" s="391" t="s">
        <v>14090</v>
      </c>
      <c r="V2047" s="376">
        <v>107.07843570579131</v>
      </c>
      <c r="W2047" s="378">
        <v>107.46324016901521</v>
      </c>
      <c r="X2047" s="377">
        <v>54.129162062596741</v>
      </c>
      <c r="Y2047" s="387" t="s">
        <v>633</v>
      </c>
      <c r="Z2047" s="395" t="s">
        <v>7853</v>
      </c>
      <c r="AA2047" s="380">
        <v>192</v>
      </c>
      <c r="AB2047" s="379" t="s">
        <v>3630</v>
      </c>
      <c r="AC2047" s="380">
        <v>0</v>
      </c>
      <c r="AD2047" s="379" t="s">
        <v>3630</v>
      </c>
      <c r="AE2047" s="394">
        <v>0</v>
      </c>
      <c r="AF2047" s="396">
        <v>0</v>
      </c>
      <c r="AG2047" s="393">
        <v>0</v>
      </c>
      <c r="AH2047" s="397" t="s">
        <v>633</v>
      </c>
      <c r="AL2047" s="525" t="s">
        <v>18348</v>
      </c>
      <c r="AM2047" s="513" t="s">
        <v>83</v>
      </c>
      <c r="AN2047" s="508">
        <v>100</v>
      </c>
      <c r="AO2047" s="514">
        <v>1570</v>
      </c>
      <c r="AP2047" s="498">
        <v>1570</v>
      </c>
      <c r="AQ2047" s="515">
        <v>0</v>
      </c>
      <c r="AR2047" s="512" t="s">
        <v>18349</v>
      </c>
      <c r="BA2047" s="338" t="s">
        <v>14098</v>
      </c>
    </row>
    <row r="2048" spans="2:53" ht="16.5" customHeight="1">
      <c r="B2048" s="398" t="s">
        <v>14093</v>
      </c>
      <c r="C2048" s="381" t="s">
        <v>14094</v>
      </c>
      <c r="D2048" s="383">
        <v>1570</v>
      </c>
      <c r="E2048" s="382" t="s">
        <v>633</v>
      </c>
      <c r="F2048" s="369" t="s">
        <v>14095</v>
      </c>
      <c r="G2048" s="385" t="s">
        <v>14096</v>
      </c>
      <c r="H2048" s="386"/>
      <c r="I2048" s="384" t="s">
        <v>329</v>
      </c>
      <c r="J2048" s="367" t="s">
        <v>944</v>
      </c>
      <c r="K2048" s="366" t="s">
        <v>83</v>
      </c>
      <c r="L2048" s="387">
        <v>15</v>
      </c>
      <c r="M2048" s="388" t="s">
        <v>14097</v>
      </c>
      <c r="N2048" s="389">
        <v>1000</v>
      </c>
      <c r="O2048" s="390" t="s">
        <v>1350</v>
      </c>
      <c r="P2048" s="373" t="s">
        <v>1350</v>
      </c>
      <c r="Q2048" s="372" t="s">
        <v>3638</v>
      </c>
      <c r="R2048" s="374">
        <v>25</v>
      </c>
      <c r="S2048" s="375">
        <v>30</v>
      </c>
      <c r="T2048" s="392">
        <v>25</v>
      </c>
      <c r="U2048" s="391" t="s">
        <v>14095</v>
      </c>
      <c r="V2048" s="376">
        <v>107.22014408599946</v>
      </c>
      <c r="W2048" s="378">
        <v>107.62266209674939</v>
      </c>
      <c r="X2048" s="377">
        <v>53.958596908625566</v>
      </c>
      <c r="Y2048" s="387" t="s">
        <v>633</v>
      </c>
      <c r="Z2048" s="395" t="s">
        <v>7853</v>
      </c>
      <c r="AA2048" s="380">
        <v>192</v>
      </c>
      <c r="AB2048" s="379" t="s">
        <v>3630</v>
      </c>
      <c r="AC2048" s="380">
        <v>0</v>
      </c>
      <c r="AD2048" s="379" t="s">
        <v>3630</v>
      </c>
      <c r="AE2048" s="394">
        <v>0</v>
      </c>
      <c r="AF2048" s="396">
        <v>9.7949999999999999</v>
      </c>
      <c r="AG2048" s="393">
        <v>0</v>
      </c>
      <c r="AH2048" s="397" t="s">
        <v>10307</v>
      </c>
      <c r="AL2048" s="525" t="s">
        <v>18350</v>
      </c>
      <c r="AM2048" s="513" t="s">
        <v>84</v>
      </c>
      <c r="AN2048" s="508">
        <v>100</v>
      </c>
      <c r="AO2048" s="514">
        <v>1570</v>
      </c>
      <c r="AP2048" s="498">
        <v>1006</v>
      </c>
      <c r="AQ2048" s="515">
        <v>564</v>
      </c>
      <c r="AR2048" s="512" t="s">
        <v>18351</v>
      </c>
      <c r="BA2048" s="338" t="s">
        <v>14104</v>
      </c>
    </row>
    <row r="2049" spans="2:53" ht="16.5" customHeight="1">
      <c r="B2049" s="398" t="s">
        <v>14099</v>
      </c>
      <c r="C2049" s="381" t="s">
        <v>14100</v>
      </c>
      <c r="D2049" s="383">
        <v>1570</v>
      </c>
      <c r="E2049" s="382" t="s">
        <v>14101</v>
      </c>
      <c r="F2049" s="369" t="s">
        <v>14102</v>
      </c>
      <c r="G2049" s="385" t="s">
        <v>14101</v>
      </c>
      <c r="H2049" s="386"/>
      <c r="I2049" s="384" t="s">
        <v>329</v>
      </c>
      <c r="J2049" s="367" t="s">
        <v>103</v>
      </c>
      <c r="K2049" s="366" t="s">
        <v>84</v>
      </c>
      <c r="L2049" s="387">
        <v>12</v>
      </c>
      <c r="M2049" s="388" t="s">
        <v>14103</v>
      </c>
      <c r="N2049" s="389">
        <v>1000</v>
      </c>
      <c r="O2049" s="390" t="s">
        <v>1350</v>
      </c>
      <c r="P2049" s="373" t="s">
        <v>1350</v>
      </c>
      <c r="Q2049" s="372" t="s">
        <v>3638</v>
      </c>
      <c r="R2049" s="374">
        <v>30</v>
      </c>
      <c r="S2049" s="375">
        <v>25</v>
      </c>
      <c r="T2049" s="392">
        <v>25</v>
      </c>
      <c r="U2049" s="391" t="s">
        <v>14102</v>
      </c>
      <c r="V2049" s="376">
        <v>107.05985455771534</v>
      </c>
      <c r="W2049" s="378">
        <v>107.44233637742975</v>
      </c>
      <c r="X2049" s="377">
        <v>54.118904532427457</v>
      </c>
      <c r="Y2049" s="387" t="s">
        <v>633</v>
      </c>
      <c r="Z2049" s="395" t="s">
        <v>7853</v>
      </c>
      <c r="AA2049" s="380">
        <v>192</v>
      </c>
      <c r="AB2049" s="379" t="s">
        <v>3630</v>
      </c>
      <c r="AC2049" s="380">
        <v>0</v>
      </c>
      <c r="AD2049" s="379" t="s">
        <v>3630</v>
      </c>
      <c r="AE2049" s="394">
        <v>0</v>
      </c>
      <c r="AF2049" s="396">
        <v>0</v>
      </c>
      <c r="AG2049" s="393">
        <v>0</v>
      </c>
      <c r="AH2049" s="397" t="s">
        <v>633</v>
      </c>
      <c r="AL2049" s="525" t="s">
        <v>18352</v>
      </c>
      <c r="AM2049" s="513" t="s">
        <v>83</v>
      </c>
      <c r="AN2049" s="508">
        <v>100</v>
      </c>
      <c r="AO2049" s="514">
        <v>1570</v>
      </c>
      <c r="AP2049" s="498">
        <v>1570</v>
      </c>
      <c r="AQ2049" s="515">
        <v>0</v>
      </c>
      <c r="AR2049" s="512" t="s">
        <v>18353</v>
      </c>
      <c r="BA2049" s="338" t="s">
        <v>14110</v>
      </c>
    </row>
    <row r="2050" spans="2:53" ht="16.5" customHeight="1">
      <c r="B2050" s="398" t="s">
        <v>14105</v>
      </c>
      <c r="C2050" s="381" t="s">
        <v>14106</v>
      </c>
      <c r="D2050" s="383">
        <v>1570</v>
      </c>
      <c r="E2050" s="382" t="s">
        <v>633</v>
      </c>
      <c r="F2050" s="369" t="s">
        <v>14107</v>
      </c>
      <c r="G2050" s="385" t="s">
        <v>14108</v>
      </c>
      <c r="H2050" s="386"/>
      <c r="I2050" s="384" t="s">
        <v>329</v>
      </c>
      <c r="J2050" s="367" t="s">
        <v>1457</v>
      </c>
      <c r="K2050" s="366" t="s">
        <v>83</v>
      </c>
      <c r="L2050" s="387">
        <v>10</v>
      </c>
      <c r="M2050" s="388" t="s">
        <v>14109</v>
      </c>
      <c r="N2050" s="389">
        <v>1000</v>
      </c>
      <c r="O2050" s="390" t="s">
        <v>1350</v>
      </c>
      <c r="P2050" s="373" t="s">
        <v>1350</v>
      </c>
      <c r="Q2050" s="372" t="s">
        <v>3638</v>
      </c>
      <c r="R2050" s="374">
        <v>25</v>
      </c>
      <c r="S2050" s="375">
        <v>30</v>
      </c>
      <c r="T2050" s="392">
        <v>25</v>
      </c>
      <c r="U2050" s="391" t="s">
        <v>14107</v>
      </c>
      <c r="V2050" s="376">
        <v>107.19225110802245</v>
      </c>
      <c r="W2050" s="378">
        <v>107.59128249652525</v>
      </c>
      <c r="X2050" s="377">
        <v>53.943233197726158</v>
      </c>
      <c r="Y2050" s="387" t="s">
        <v>633</v>
      </c>
      <c r="Z2050" s="395" t="s">
        <v>7853</v>
      </c>
      <c r="AA2050" s="380">
        <v>192</v>
      </c>
      <c r="AB2050" s="379" t="s">
        <v>3630</v>
      </c>
      <c r="AC2050" s="380">
        <v>0</v>
      </c>
      <c r="AD2050" s="379" t="s">
        <v>3630</v>
      </c>
      <c r="AE2050" s="394">
        <v>0</v>
      </c>
      <c r="AF2050" s="396">
        <v>9.7929999999999993</v>
      </c>
      <c r="AG2050" s="393">
        <v>0</v>
      </c>
      <c r="AH2050" s="397" t="s">
        <v>10307</v>
      </c>
      <c r="AL2050" s="525" t="s">
        <v>18354</v>
      </c>
      <c r="AM2050" s="513" t="s">
        <v>84</v>
      </c>
      <c r="AN2050" s="508">
        <v>100</v>
      </c>
      <c r="AO2050" s="514">
        <v>1570</v>
      </c>
      <c r="AP2050" s="498">
        <v>1007</v>
      </c>
      <c r="AQ2050" s="515">
        <v>563</v>
      </c>
      <c r="AR2050" s="512" t="s">
        <v>18355</v>
      </c>
      <c r="BA2050" s="338" t="s">
        <v>14116</v>
      </c>
    </row>
    <row r="2051" spans="2:53" ht="16.5" customHeight="1">
      <c r="B2051" s="398" t="s">
        <v>14111</v>
      </c>
      <c r="C2051" s="381" t="s">
        <v>14112</v>
      </c>
      <c r="D2051" s="383">
        <v>1570</v>
      </c>
      <c r="E2051" s="382" t="s">
        <v>14113</v>
      </c>
      <c r="F2051" s="369" t="s">
        <v>14114</v>
      </c>
      <c r="G2051" s="385" t="s">
        <v>14078</v>
      </c>
      <c r="H2051" s="386"/>
      <c r="I2051" s="384" t="s">
        <v>328</v>
      </c>
      <c r="J2051" s="367" t="s">
        <v>78</v>
      </c>
      <c r="K2051" s="366" t="s">
        <v>84</v>
      </c>
      <c r="L2051" s="387">
        <v>10</v>
      </c>
      <c r="M2051" s="388" t="s">
        <v>14115</v>
      </c>
      <c r="N2051" s="389">
        <v>1000</v>
      </c>
      <c r="O2051" s="390" t="s">
        <v>1182</v>
      </c>
      <c r="P2051" s="373" t="s">
        <v>1182</v>
      </c>
      <c r="Q2051" s="372" t="s">
        <v>3638</v>
      </c>
      <c r="R2051" s="374">
        <v>30</v>
      </c>
      <c r="S2051" s="375">
        <v>20</v>
      </c>
      <c r="T2051" s="392">
        <v>30</v>
      </c>
      <c r="U2051" s="391" t="s">
        <v>14114</v>
      </c>
      <c r="V2051" s="376">
        <v>107.13194444444444</v>
      </c>
      <c r="W2051" s="378">
        <v>107.5234375</v>
      </c>
      <c r="X2051" s="377">
        <v>54.157309027777785</v>
      </c>
      <c r="Y2051" s="387" t="s">
        <v>633</v>
      </c>
      <c r="Z2051" s="395" t="s">
        <v>7853</v>
      </c>
      <c r="AA2051" s="380">
        <v>180</v>
      </c>
      <c r="AB2051" s="379" t="s">
        <v>3630</v>
      </c>
      <c r="AC2051" s="380">
        <v>10</v>
      </c>
      <c r="AD2051" s="379" t="s">
        <v>3630</v>
      </c>
      <c r="AE2051" s="394">
        <v>0</v>
      </c>
      <c r="AF2051" s="396">
        <v>0</v>
      </c>
      <c r="AG2051" s="393">
        <v>0</v>
      </c>
      <c r="AH2051" s="397" t="s">
        <v>633</v>
      </c>
      <c r="AL2051" s="525" t="s">
        <v>18356</v>
      </c>
      <c r="AM2051" s="513" t="s">
        <v>84</v>
      </c>
      <c r="AN2051" s="508">
        <v>100</v>
      </c>
      <c r="AO2051" s="514">
        <v>1570</v>
      </c>
      <c r="AP2051" s="498">
        <v>1005</v>
      </c>
      <c r="AQ2051" s="515">
        <v>565</v>
      </c>
      <c r="AR2051" s="512" t="s">
        <v>18357</v>
      </c>
      <c r="BA2051" s="338" t="s">
        <v>14122</v>
      </c>
    </row>
    <row r="2052" spans="2:53" ht="16.5" customHeight="1">
      <c r="B2052" s="398" t="s">
        <v>14117</v>
      </c>
      <c r="C2052" s="381" t="s">
        <v>14118</v>
      </c>
      <c r="D2052" s="383">
        <v>1570</v>
      </c>
      <c r="E2052" s="382" t="s">
        <v>14119</v>
      </c>
      <c r="F2052" s="369" t="s">
        <v>14120</v>
      </c>
      <c r="G2052" s="385" t="s">
        <v>14119</v>
      </c>
      <c r="H2052" s="386"/>
      <c r="I2052" s="384" t="s">
        <v>329</v>
      </c>
      <c r="J2052" s="367" t="s">
        <v>1467</v>
      </c>
      <c r="K2052" s="366" t="s">
        <v>84</v>
      </c>
      <c r="L2052" s="387">
        <v>4</v>
      </c>
      <c r="M2052" s="388" t="s">
        <v>14121</v>
      </c>
      <c r="N2052" s="389">
        <v>1000</v>
      </c>
      <c r="O2052" s="390" t="s">
        <v>1350</v>
      </c>
      <c r="P2052" s="373" t="s">
        <v>1350</v>
      </c>
      <c r="Q2052" s="372" t="s">
        <v>3638</v>
      </c>
      <c r="R2052" s="374">
        <v>30</v>
      </c>
      <c r="S2052" s="375">
        <v>25</v>
      </c>
      <c r="T2052" s="392">
        <v>25</v>
      </c>
      <c r="U2052" s="391" t="s">
        <v>14120</v>
      </c>
      <c r="V2052" s="376">
        <v>106.95995907442661</v>
      </c>
      <c r="W2052" s="378">
        <v>107.32995395872994</v>
      </c>
      <c r="X2052" s="377">
        <v>54.065043483421739</v>
      </c>
      <c r="Y2052" s="387" t="s">
        <v>633</v>
      </c>
      <c r="Z2052" s="395" t="s">
        <v>7853</v>
      </c>
      <c r="AA2052" s="380">
        <v>192</v>
      </c>
      <c r="AB2052" s="379" t="s">
        <v>3630</v>
      </c>
      <c r="AC2052" s="380">
        <v>0</v>
      </c>
      <c r="AD2052" s="379" t="s">
        <v>3630</v>
      </c>
      <c r="AE2052" s="394">
        <v>0</v>
      </c>
      <c r="AF2052" s="396">
        <v>0</v>
      </c>
      <c r="AG2052" s="393">
        <v>0</v>
      </c>
      <c r="AH2052" s="397" t="s">
        <v>633</v>
      </c>
      <c r="AL2052" s="525" t="s">
        <v>18358</v>
      </c>
      <c r="AM2052" s="513" t="s">
        <v>83</v>
      </c>
      <c r="AN2052" s="508">
        <v>100</v>
      </c>
      <c r="AO2052" s="514">
        <v>1570</v>
      </c>
      <c r="AP2052" s="498">
        <v>1570</v>
      </c>
      <c r="AQ2052" s="515">
        <v>0</v>
      </c>
      <c r="AR2052" s="512" t="s">
        <v>18359</v>
      </c>
      <c r="BA2052" s="338" t="s">
        <v>14128</v>
      </c>
    </row>
    <row r="2053" spans="2:53" ht="16.5" customHeight="1">
      <c r="B2053" s="398" t="s">
        <v>14123</v>
      </c>
      <c r="C2053" s="381" t="s">
        <v>14124</v>
      </c>
      <c r="D2053" s="383">
        <v>1570</v>
      </c>
      <c r="E2053" s="382" t="s">
        <v>633</v>
      </c>
      <c r="F2053" s="369" t="s">
        <v>14125</v>
      </c>
      <c r="G2053" s="385" t="s">
        <v>14126</v>
      </c>
      <c r="H2053" s="386"/>
      <c r="I2053" s="384" t="s">
        <v>328</v>
      </c>
      <c r="J2053" s="367" t="s">
        <v>509</v>
      </c>
      <c r="K2053" s="366" t="s">
        <v>83</v>
      </c>
      <c r="L2053" s="387">
        <v>13</v>
      </c>
      <c r="M2053" s="388" t="s">
        <v>14127</v>
      </c>
      <c r="N2053" s="389">
        <v>1000</v>
      </c>
      <c r="O2053" s="390" t="s">
        <v>1182</v>
      </c>
      <c r="P2053" s="373" t="s">
        <v>1182</v>
      </c>
      <c r="Q2053" s="372" t="s">
        <v>3638</v>
      </c>
      <c r="R2053" s="374">
        <v>20</v>
      </c>
      <c r="S2053" s="375">
        <v>30</v>
      </c>
      <c r="T2053" s="392">
        <v>30</v>
      </c>
      <c r="U2053" s="391" t="s">
        <v>14125</v>
      </c>
      <c r="V2053" s="376">
        <v>107.10317460317461</v>
      </c>
      <c r="W2053" s="378">
        <v>107.49107142857143</v>
      </c>
      <c r="X2053" s="377">
        <v>53.902876984126969</v>
      </c>
      <c r="Y2053" s="387" t="s">
        <v>633</v>
      </c>
      <c r="Z2053" s="395" t="s">
        <v>7853</v>
      </c>
      <c r="AA2053" s="380">
        <v>180</v>
      </c>
      <c r="AB2053" s="379" t="s">
        <v>3630</v>
      </c>
      <c r="AC2053" s="380">
        <v>10</v>
      </c>
      <c r="AD2053" s="379" t="s">
        <v>3630</v>
      </c>
      <c r="AE2053" s="394">
        <v>0</v>
      </c>
      <c r="AF2053" s="396">
        <v>45.817999999999998</v>
      </c>
      <c r="AG2053" s="393">
        <v>0</v>
      </c>
      <c r="AH2053" s="397" t="s">
        <v>12937</v>
      </c>
      <c r="AL2053" s="525" t="s">
        <v>18360</v>
      </c>
      <c r="AM2053" s="513" t="s">
        <v>83</v>
      </c>
      <c r="AN2053" s="508">
        <v>100</v>
      </c>
      <c r="AO2053" s="514">
        <v>1570</v>
      </c>
      <c r="AP2053" s="498">
        <v>1570</v>
      </c>
      <c r="AQ2053" s="515">
        <v>0</v>
      </c>
      <c r="AR2053" s="512" t="s">
        <v>18361</v>
      </c>
      <c r="BA2053" s="338" t="s">
        <v>14134</v>
      </c>
    </row>
    <row r="2054" spans="2:53" ht="16.5" customHeight="1">
      <c r="B2054" s="398" t="s">
        <v>14129</v>
      </c>
      <c r="C2054" s="381" t="s">
        <v>14130</v>
      </c>
      <c r="D2054" s="383">
        <v>1570</v>
      </c>
      <c r="E2054" s="382" t="s">
        <v>633</v>
      </c>
      <c r="F2054" s="369" t="s">
        <v>14131</v>
      </c>
      <c r="G2054" s="385" t="s">
        <v>14132</v>
      </c>
      <c r="H2054" s="386"/>
      <c r="I2054" s="384" t="s">
        <v>329</v>
      </c>
      <c r="J2054" s="367" t="s">
        <v>940</v>
      </c>
      <c r="K2054" s="366" t="s">
        <v>83</v>
      </c>
      <c r="L2054" s="387">
        <v>4</v>
      </c>
      <c r="M2054" s="388" t="s">
        <v>14133</v>
      </c>
      <c r="N2054" s="389">
        <v>1000</v>
      </c>
      <c r="O2054" s="390" t="s">
        <v>1350</v>
      </c>
      <c r="P2054" s="373" t="s">
        <v>1350</v>
      </c>
      <c r="Q2054" s="372" t="s">
        <v>3638</v>
      </c>
      <c r="R2054" s="374">
        <v>25</v>
      </c>
      <c r="S2054" s="375">
        <v>30</v>
      </c>
      <c r="T2054" s="392">
        <v>25</v>
      </c>
      <c r="U2054" s="391" t="s">
        <v>14131</v>
      </c>
      <c r="V2054" s="376">
        <v>107.05278621813734</v>
      </c>
      <c r="W2054" s="378">
        <v>107.43438449540452</v>
      </c>
      <c r="X2054" s="377">
        <v>53.876414643229083</v>
      </c>
      <c r="Y2054" s="387" t="s">
        <v>633</v>
      </c>
      <c r="Z2054" s="395" t="s">
        <v>7853</v>
      </c>
      <c r="AA2054" s="380">
        <v>192</v>
      </c>
      <c r="AB2054" s="379" t="s">
        <v>3630</v>
      </c>
      <c r="AC2054" s="380">
        <v>0</v>
      </c>
      <c r="AD2054" s="379" t="s">
        <v>3630</v>
      </c>
      <c r="AE2054" s="394">
        <v>0</v>
      </c>
      <c r="AF2054" s="396">
        <v>9.7799999999999994</v>
      </c>
      <c r="AG2054" s="393">
        <v>0</v>
      </c>
      <c r="AH2054" s="397" t="s">
        <v>10307</v>
      </c>
      <c r="AL2054" s="525" t="s">
        <v>18362</v>
      </c>
      <c r="AM2054" s="513" t="s">
        <v>83</v>
      </c>
      <c r="AN2054" s="508">
        <v>100</v>
      </c>
      <c r="AO2054" s="514">
        <v>1570</v>
      </c>
      <c r="AP2054" s="498">
        <v>1570</v>
      </c>
      <c r="AQ2054" s="515">
        <v>0</v>
      </c>
      <c r="AR2054" s="512" t="s">
        <v>18363</v>
      </c>
      <c r="BA2054" s="338" t="s">
        <v>14140</v>
      </c>
    </row>
    <row r="2055" spans="2:53" ht="16.5" customHeight="1">
      <c r="B2055" s="398" t="s">
        <v>14135</v>
      </c>
      <c r="C2055" s="381" t="s">
        <v>14136</v>
      </c>
      <c r="D2055" s="383">
        <v>1570</v>
      </c>
      <c r="E2055" s="382" t="s">
        <v>633</v>
      </c>
      <c r="F2055" s="369" t="s">
        <v>14137</v>
      </c>
      <c r="G2055" s="385" t="s">
        <v>14138</v>
      </c>
      <c r="H2055" s="386"/>
      <c r="I2055" s="384" t="s">
        <v>326</v>
      </c>
      <c r="J2055" s="367" t="s">
        <v>650</v>
      </c>
      <c r="K2055" s="366" t="s">
        <v>83</v>
      </c>
      <c r="L2055" s="387">
        <v>5</v>
      </c>
      <c r="M2055" s="388" t="s">
        <v>14139</v>
      </c>
      <c r="N2055" s="389">
        <v>500</v>
      </c>
      <c r="O2055" s="390" t="s">
        <v>1348</v>
      </c>
      <c r="P2055" s="373" t="s">
        <v>1349</v>
      </c>
      <c r="Q2055" s="372" t="s">
        <v>3638</v>
      </c>
      <c r="R2055" s="374">
        <v>30</v>
      </c>
      <c r="S2055" s="375">
        <v>40</v>
      </c>
      <c r="T2055" s="392">
        <v>30</v>
      </c>
      <c r="U2055" s="391" t="s">
        <v>14137</v>
      </c>
      <c r="V2055" s="376">
        <v>107.0099239864865</v>
      </c>
      <c r="W2055" s="378">
        <v>107.38616448479731</v>
      </c>
      <c r="X2055" s="377">
        <v>53.856955764358098</v>
      </c>
      <c r="Y2055" s="387">
        <v>52.6</v>
      </c>
      <c r="Z2055" s="395" t="s">
        <v>7853</v>
      </c>
      <c r="AA2055" s="380">
        <v>24</v>
      </c>
      <c r="AB2055" s="379" t="s">
        <v>3630</v>
      </c>
      <c r="AC2055" s="380">
        <v>5</v>
      </c>
      <c r="AD2055" s="379" t="s">
        <v>3630</v>
      </c>
      <c r="AE2055" s="394">
        <v>0</v>
      </c>
      <c r="AF2055" s="396">
        <v>0</v>
      </c>
      <c r="AG2055" s="393">
        <v>0</v>
      </c>
      <c r="AH2055" s="397" t="s">
        <v>633</v>
      </c>
      <c r="AL2055" s="525" t="s">
        <v>18364</v>
      </c>
      <c r="AM2055" s="513" t="s">
        <v>83</v>
      </c>
      <c r="AN2055" s="508">
        <v>100</v>
      </c>
      <c r="AO2055" s="514">
        <v>1570</v>
      </c>
      <c r="AP2055" s="498">
        <v>1570</v>
      </c>
      <c r="AQ2055" s="515">
        <v>0</v>
      </c>
      <c r="AR2055" s="512" t="s">
        <v>18365</v>
      </c>
      <c r="BA2055" s="338" t="s">
        <v>14146</v>
      </c>
    </row>
    <row r="2056" spans="2:53" ht="16.5" customHeight="1">
      <c r="B2056" s="398" t="s">
        <v>14141</v>
      </c>
      <c r="C2056" s="381" t="s">
        <v>14142</v>
      </c>
      <c r="D2056" s="383">
        <v>1570</v>
      </c>
      <c r="E2056" s="382" t="s">
        <v>633</v>
      </c>
      <c r="F2056" s="369" t="s">
        <v>14143</v>
      </c>
      <c r="G2056" s="385" t="s">
        <v>14144</v>
      </c>
      <c r="H2056" s="386"/>
      <c r="I2056" s="384" t="s">
        <v>329</v>
      </c>
      <c r="J2056" s="367" t="s">
        <v>951</v>
      </c>
      <c r="K2056" s="366" t="s">
        <v>83</v>
      </c>
      <c r="L2056" s="387">
        <v>8</v>
      </c>
      <c r="M2056" s="388" t="s">
        <v>14145</v>
      </c>
      <c r="N2056" s="389">
        <v>1000</v>
      </c>
      <c r="O2056" s="390" t="s">
        <v>1350</v>
      </c>
      <c r="P2056" s="373" t="s">
        <v>1350</v>
      </c>
      <c r="Q2056" s="372" t="s">
        <v>3638</v>
      </c>
      <c r="R2056" s="374">
        <v>25</v>
      </c>
      <c r="S2056" s="375">
        <v>30</v>
      </c>
      <c r="T2056" s="392">
        <v>25</v>
      </c>
      <c r="U2056" s="391" t="s">
        <v>14143</v>
      </c>
      <c r="V2056" s="376">
        <v>106.78407156149804</v>
      </c>
      <c r="W2056" s="378">
        <v>107.1320805066853</v>
      </c>
      <c r="X2056" s="377">
        <v>53.756923965908342</v>
      </c>
      <c r="Y2056" s="387" t="s">
        <v>633</v>
      </c>
      <c r="Z2056" s="395" t="s">
        <v>7853</v>
      </c>
      <c r="AA2056" s="380">
        <v>192</v>
      </c>
      <c r="AB2056" s="379" t="s">
        <v>3630</v>
      </c>
      <c r="AC2056" s="380">
        <v>0</v>
      </c>
      <c r="AD2056" s="379" t="s">
        <v>3630</v>
      </c>
      <c r="AE2056" s="394">
        <v>0</v>
      </c>
      <c r="AF2056" s="396">
        <v>9.7590000000000003</v>
      </c>
      <c r="AG2056" s="393">
        <v>0</v>
      </c>
      <c r="AH2056" s="397" t="s">
        <v>10307</v>
      </c>
      <c r="AL2056" s="525" t="s">
        <v>18366</v>
      </c>
      <c r="AM2056" s="513" t="s">
        <v>83</v>
      </c>
      <c r="AN2056" s="508">
        <v>100</v>
      </c>
      <c r="AO2056" s="514">
        <v>1570</v>
      </c>
      <c r="AP2056" s="498">
        <v>1570</v>
      </c>
      <c r="AQ2056" s="515">
        <v>0</v>
      </c>
      <c r="AR2056" s="512" t="s">
        <v>18367</v>
      </c>
      <c r="BA2056" s="338" t="s">
        <v>14152</v>
      </c>
    </row>
    <row r="2057" spans="2:53" ht="16.5" customHeight="1">
      <c r="B2057" s="398" t="s">
        <v>14147</v>
      </c>
      <c r="C2057" s="381" t="s">
        <v>14148</v>
      </c>
      <c r="D2057" s="383">
        <v>1570</v>
      </c>
      <c r="E2057" s="382" t="s">
        <v>633</v>
      </c>
      <c r="F2057" s="369" t="s">
        <v>14149</v>
      </c>
      <c r="G2057" s="385" t="s">
        <v>14150</v>
      </c>
      <c r="H2057" s="386"/>
      <c r="I2057" s="384" t="s">
        <v>328</v>
      </c>
      <c r="J2057" s="367" t="s">
        <v>1302</v>
      </c>
      <c r="K2057" s="366" t="s">
        <v>83</v>
      </c>
      <c r="L2057" s="387">
        <v>12</v>
      </c>
      <c r="M2057" s="388" t="s">
        <v>14151</v>
      </c>
      <c r="N2057" s="389">
        <v>1000</v>
      </c>
      <c r="O2057" s="390" t="s">
        <v>1182</v>
      </c>
      <c r="P2057" s="373" t="s">
        <v>1182</v>
      </c>
      <c r="Q2057" s="372" t="s">
        <v>3638</v>
      </c>
      <c r="R2057" s="374">
        <v>20</v>
      </c>
      <c r="S2057" s="375">
        <v>30</v>
      </c>
      <c r="T2057" s="392">
        <v>30</v>
      </c>
      <c r="U2057" s="391" t="s">
        <v>14149</v>
      </c>
      <c r="V2057" s="376">
        <v>106.70025839793283</v>
      </c>
      <c r="W2057" s="378">
        <v>107.03779069767442</v>
      </c>
      <c r="X2057" s="377">
        <v>53.720975452196377</v>
      </c>
      <c r="Y2057" s="387" t="s">
        <v>633</v>
      </c>
      <c r="Z2057" s="395" t="s">
        <v>7853</v>
      </c>
      <c r="AA2057" s="380">
        <v>180</v>
      </c>
      <c r="AB2057" s="379" t="s">
        <v>3630</v>
      </c>
      <c r="AC2057" s="380">
        <v>10</v>
      </c>
      <c r="AD2057" s="379" t="s">
        <v>3630</v>
      </c>
      <c r="AE2057" s="394">
        <v>0</v>
      </c>
      <c r="AF2057" s="396">
        <v>36.216000000000001</v>
      </c>
      <c r="AG2057" s="393">
        <v>0</v>
      </c>
      <c r="AH2057" s="397" t="s">
        <v>10937</v>
      </c>
      <c r="AL2057" s="525" t="s">
        <v>18368</v>
      </c>
      <c r="AM2057" s="513" t="s">
        <v>84</v>
      </c>
      <c r="AN2057" s="508">
        <v>100</v>
      </c>
      <c r="AO2057" s="514">
        <v>1570</v>
      </c>
      <c r="AP2057" s="498">
        <v>1002</v>
      </c>
      <c r="AQ2057" s="515">
        <v>568</v>
      </c>
      <c r="AR2057" s="512" t="s">
        <v>18369</v>
      </c>
      <c r="BA2057" s="338" t="s">
        <v>14158</v>
      </c>
    </row>
    <row r="2058" spans="2:53" ht="16.5" customHeight="1">
      <c r="B2058" s="398" t="s">
        <v>14153</v>
      </c>
      <c r="C2058" s="381" t="s">
        <v>14154</v>
      </c>
      <c r="D2058" s="383">
        <v>1570</v>
      </c>
      <c r="E2058" s="382" t="s">
        <v>14155</v>
      </c>
      <c r="F2058" s="369" t="s">
        <v>14156</v>
      </c>
      <c r="G2058" s="385" t="s">
        <v>14157</v>
      </c>
      <c r="H2058" s="386"/>
      <c r="I2058" s="384" t="s">
        <v>328</v>
      </c>
      <c r="J2058" s="367" t="s">
        <v>109</v>
      </c>
      <c r="K2058" s="366" t="s">
        <v>84</v>
      </c>
      <c r="L2058" s="387">
        <v>9</v>
      </c>
      <c r="M2058" s="388" t="s">
        <v>11448</v>
      </c>
      <c r="N2058" s="389">
        <v>1000</v>
      </c>
      <c r="O2058" s="390" t="s">
        <v>1182</v>
      </c>
      <c r="P2058" s="373" t="s">
        <v>1182</v>
      </c>
      <c r="Q2058" s="372" t="s">
        <v>3638</v>
      </c>
      <c r="R2058" s="374">
        <v>30</v>
      </c>
      <c r="S2058" s="375">
        <v>20</v>
      </c>
      <c r="T2058" s="392">
        <v>30</v>
      </c>
      <c r="U2058" s="391" t="s">
        <v>14156</v>
      </c>
      <c r="V2058" s="376">
        <v>106.67361111111111</v>
      </c>
      <c r="W2058" s="378">
        <v>107.0078125</v>
      </c>
      <c r="X2058" s="377">
        <v>53.909288194444443</v>
      </c>
      <c r="Y2058" s="387" t="s">
        <v>633</v>
      </c>
      <c r="Z2058" s="395" t="s">
        <v>7853</v>
      </c>
      <c r="AA2058" s="380">
        <v>180</v>
      </c>
      <c r="AB2058" s="379" t="s">
        <v>3630</v>
      </c>
      <c r="AC2058" s="380">
        <v>10</v>
      </c>
      <c r="AD2058" s="379" t="s">
        <v>3630</v>
      </c>
      <c r="AE2058" s="394">
        <v>0</v>
      </c>
      <c r="AF2058" s="396">
        <v>0</v>
      </c>
      <c r="AG2058" s="393">
        <v>0</v>
      </c>
      <c r="AH2058" s="397" t="s">
        <v>633</v>
      </c>
      <c r="AL2058" s="525" t="s">
        <v>18370</v>
      </c>
      <c r="AM2058" s="513" t="s">
        <v>83</v>
      </c>
      <c r="AN2058" s="508">
        <v>100</v>
      </c>
      <c r="AO2058" s="514">
        <v>1570</v>
      </c>
      <c r="AP2058" s="498">
        <v>1570</v>
      </c>
      <c r="AQ2058" s="515">
        <v>0</v>
      </c>
      <c r="AR2058" s="512" t="s">
        <v>18371</v>
      </c>
      <c r="BA2058" s="338" t="s">
        <v>14164</v>
      </c>
    </row>
    <row r="2059" spans="2:53" ht="16.5" customHeight="1">
      <c r="B2059" s="398" t="s">
        <v>14159</v>
      </c>
      <c r="C2059" s="381" t="s">
        <v>14160</v>
      </c>
      <c r="D2059" s="383">
        <v>1570</v>
      </c>
      <c r="E2059" s="382" t="s">
        <v>633</v>
      </c>
      <c r="F2059" s="369" t="s">
        <v>14161</v>
      </c>
      <c r="G2059" s="385" t="s">
        <v>14162</v>
      </c>
      <c r="H2059" s="386"/>
      <c r="I2059" s="384" t="s">
        <v>329</v>
      </c>
      <c r="J2059" s="367" t="s">
        <v>948</v>
      </c>
      <c r="K2059" s="366" t="s">
        <v>83</v>
      </c>
      <c r="L2059" s="387">
        <v>6</v>
      </c>
      <c r="M2059" s="388" t="s">
        <v>14163</v>
      </c>
      <c r="N2059" s="389">
        <v>1000</v>
      </c>
      <c r="O2059" s="390" t="s">
        <v>1350</v>
      </c>
      <c r="P2059" s="373" t="s">
        <v>1350</v>
      </c>
      <c r="Q2059" s="372" t="s">
        <v>3638</v>
      </c>
      <c r="R2059" s="374">
        <v>25</v>
      </c>
      <c r="S2059" s="375">
        <v>30</v>
      </c>
      <c r="T2059" s="392">
        <v>25</v>
      </c>
      <c r="U2059" s="391" t="s">
        <v>14161</v>
      </c>
      <c r="V2059" s="376">
        <v>106.65192017419464</v>
      </c>
      <c r="W2059" s="378">
        <v>106.97586937595487</v>
      </c>
      <c r="X2059" s="377">
        <v>53.701105224925236</v>
      </c>
      <c r="Y2059" s="387" t="s">
        <v>633</v>
      </c>
      <c r="Z2059" s="395" t="s">
        <v>7853</v>
      </c>
      <c r="AA2059" s="380">
        <v>192</v>
      </c>
      <c r="AB2059" s="379" t="s">
        <v>3630</v>
      </c>
      <c r="AC2059" s="380">
        <v>0</v>
      </c>
      <c r="AD2059" s="379" t="s">
        <v>3630</v>
      </c>
      <c r="AE2059" s="394">
        <v>0</v>
      </c>
      <c r="AF2059" s="396">
        <v>9.7490000000000006</v>
      </c>
      <c r="AG2059" s="393">
        <v>0</v>
      </c>
      <c r="AH2059" s="397" t="s">
        <v>10307</v>
      </c>
      <c r="AL2059" s="525" t="s">
        <v>18372</v>
      </c>
      <c r="AM2059" s="513" t="s">
        <v>83</v>
      </c>
      <c r="AN2059" s="508">
        <v>100</v>
      </c>
      <c r="AO2059" s="514">
        <v>1570</v>
      </c>
      <c r="AP2059" s="498">
        <v>1570</v>
      </c>
      <c r="AQ2059" s="515">
        <v>0</v>
      </c>
      <c r="AR2059" s="512" t="s">
        <v>18373</v>
      </c>
      <c r="BA2059" s="338" t="s">
        <v>14170</v>
      </c>
    </row>
    <row r="2060" spans="2:53" ht="16.5" customHeight="1">
      <c r="B2060" s="398" t="s">
        <v>14165</v>
      </c>
      <c r="C2060" s="381" t="s">
        <v>14166</v>
      </c>
      <c r="D2060" s="383">
        <v>1570</v>
      </c>
      <c r="E2060" s="382" t="s">
        <v>633</v>
      </c>
      <c r="F2060" s="369" t="s">
        <v>14167</v>
      </c>
      <c r="G2060" s="385" t="s">
        <v>14168</v>
      </c>
      <c r="H2060" s="386"/>
      <c r="I2060" s="384" t="s">
        <v>329</v>
      </c>
      <c r="J2060" s="367" t="s">
        <v>345</v>
      </c>
      <c r="K2060" s="366" t="s">
        <v>83</v>
      </c>
      <c r="L2060" s="387">
        <v>17</v>
      </c>
      <c r="M2060" s="388" t="s">
        <v>14169</v>
      </c>
      <c r="N2060" s="389">
        <v>1000</v>
      </c>
      <c r="O2060" s="390" t="s">
        <v>1350</v>
      </c>
      <c r="P2060" s="373" t="s">
        <v>1350</v>
      </c>
      <c r="Q2060" s="372" t="s">
        <v>3638</v>
      </c>
      <c r="R2060" s="374">
        <v>25</v>
      </c>
      <c r="S2060" s="375">
        <v>30</v>
      </c>
      <c r="T2060" s="392">
        <v>25</v>
      </c>
      <c r="U2060" s="391" t="s">
        <v>14167</v>
      </c>
      <c r="V2060" s="376">
        <v>106.54677963172091</v>
      </c>
      <c r="W2060" s="378">
        <v>106.80382121554329</v>
      </c>
      <c r="X2060" s="377">
        <v>53.654699576367911</v>
      </c>
      <c r="Y2060" s="387" t="s">
        <v>633</v>
      </c>
      <c r="Z2060" s="395" t="s">
        <v>7853</v>
      </c>
      <c r="AA2060" s="380">
        <v>192</v>
      </c>
      <c r="AB2060" s="379" t="s">
        <v>3630</v>
      </c>
      <c r="AC2060" s="380">
        <v>0</v>
      </c>
      <c r="AD2060" s="379" t="s">
        <v>3630</v>
      </c>
      <c r="AE2060" s="394">
        <v>0</v>
      </c>
      <c r="AF2060" s="396">
        <v>9.74</v>
      </c>
      <c r="AG2060" s="393">
        <v>0</v>
      </c>
      <c r="AH2060" s="397" t="s">
        <v>10307</v>
      </c>
      <c r="AL2060" s="525" t="s">
        <v>18374</v>
      </c>
      <c r="AM2060" s="513" t="s">
        <v>83</v>
      </c>
      <c r="AN2060" s="508">
        <v>100</v>
      </c>
      <c r="AO2060" s="514">
        <v>1570</v>
      </c>
      <c r="AP2060" s="498">
        <v>1570</v>
      </c>
      <c r="AQ2060" s="515">
        <v>0</v>
      </c>
      <c r="AR2060" s="512" t="s">
        <v>18375</v>
      </c>
      <c r="BA2060" s="338" t="s">
        <v>14176</v>
      </c>
    </row>
    <row r="2061" spans="2:53" ht="16.5" customHeight="1">
      <c r="B2061" s="398" t="s">
        <v>14171</v>
      </c>
      <c r="C2061" s="381" t="s">
        <v>14172</v>
      </c>
      <c r="D2061" s="383">
        <v>1570</v>
      </c>
      <c r="E2061" s="382" t="s">
        <v>633</v>
      </c>
      <c r="F2061" s="369" t="s">
        <v>14173</v>
      </c>
      <c r="G2061" s="385" t="s">
        <v>14174</v>
      </c>
      <c r="H2061" s="386"/>
      <c r="I2061" s="384" t="s">
        <v>329</v>
      </c>
      <c r="J2061" s="367" t="s">
        <v>347</v>
      </c>
      <c r="K2061" s="366" t="s">
        <v>83</v>
      </c>
      <c r="L2061" s="387">
        <v>7</v>
      </c>
      <c r="M2061" s="388" t="s">
        <v>14175</v>
      </c>
      <c r="N2061" s="389">
        <v>1000</v>
      </c>
      <c r="O2061" s="390" t="s">
        <v>1350</v>
      </c>
      <c r="P2061" s="373" t="s">
        <v>1350</v>
      </c>
      <c r="Q2061" s="372" t="s">
        <v>3638</v>
      </c>
      <c r="R2061" s="374">
        <v>25</v>
      </c>
      <c r="S2061" s="375">
        <v>30</v>
      </c>
      <c r="T2061" s="392">
        <v>25</v>
      </c>
      <c r="U2061" s="391" t="s">
        <v>14173</v>
      </c>
      <c r="V2061" s="376">
        <v>106.52875553872541</v>
      </c>
      <c r="W2061" s="378">
        <v>106.77432724518704</v>
      </c>
      <c r="X2061" s="377">
        <v>53.648458608043782</v>
      </c>
      <c r="Y2061" s="387" t="s">
        <v>633</v>
      </c>
      <c r="Z2061" s="395" t="s">
        <v>7853</v>
      </c>
      <c r="AA2061" s="380">
        <v>192</v>
      </c>
      <c r="AB2061" s="379" t="s">
        <v>3630</v>
      </c>
      <c r="AC2061" s="380">
        <v>0</v>
      </c>
      <c r="AD2061" s="379" t="s">
        <v>3630</v>
      </c>
      <c r="AE2061" s="394">
        <v>0</v>
      </c>
      <c r="AF2061" s="396">
        <v>9.7390000000000008</v>
      </c>
      <c r="AG2061" s="393">
        <v>0</v>
      </c>
      <c r="AH2061" s="397" t="s">
        <v>10307</v>
      </c>
      <c r="AL2061" s="525" t="s">
        <v>18376</v>
      </c>
      <c r="AM2061" s="513" t="s">
        <v>83</v>
      </c>
      <c r="AN2061" s="508">
        <v>100</v>
      </c>
      <c r="AO2061" s="514">
        <v>1570</v>
      </c>
      <c r="AP2061" s="498">
        <v>1570</v>
      </c>
      <c r="AQ2061" s="515">
        <v>0</v>
      </c>
      <c r="AR2061" s="512" t="s">
        <v>18377</v>
      </c>
      <c r="BA2061" s="338" t="s">
        <v>14182</v>
      </c>
    </row>
    <row r="2062" spans="2:53" ht="16.5" customHeight="1">
      <c r="B2062" s="398" t="s">
        <v>14177</v>
      </c>
      <c r="C2062" s="381" t="s">
        <v>14178</v>
      </c>
      <c r="D2062" s="383">
        <v>1570</v>
      </c>
      <c r="E2062" s="382" t="s">
        <v>633</v>
      </c>
      <c r="F2062" s="369" t="s">
        <v>14179</v>
      </c>
      <c r="G2062" s="385" t="s">
        <v>14180</v>
      </c>
      <c r="H2062" s="386"/>
      <c r="I2062" s="384" t="s">
        <v>330</v>
      </c>
      <c r="J2062" s="367" t="s">
        <v>660</v>
      </c>
      <c r="K2062" s="366" t="s">
        <v>83</v>
      </c>
      <c r="L2062" s="387">
        <v>5</v>
      </c>
      <c r="M2062" s="388" t="s">
        <v>14181</v>
      </c>
      <c r="N2062" s="389">
        <v>200</v>
      </c>
      <c r="O2062" s="390" t="s">
        <v>1350</v>
      </c>
      <c r="P2062" s="373" t="s">
        <v>1350</v>
      </c>
      <c r="Q2062" s="372" t="s">
        <v>3638</v>
      </c>
      <c r="R2062" s="374">
        <v>20</v>
      </c>
      <c r="S2062" s="375">
        <v>30</v>
      </c>
      <c r="T2062" s="392">
        <v>30</v>
      </c>
      <c r="U2062" s="391" t="s">
        <v>14179</v>
      </c>
      <c r="V2062" s="376">
        <v>106.48369020571224</v>
      </c>
      <c r="W2062" s="378">
        <v>106.70058397298367</v>
      </c>
      <c r="X2062" s="377">
        <v>53.627862910652048</v>
      </c>
      <c r="Y2062" s="387" t="s">
        <v>633</v>
      </c>
      <c r="Z2062" s="395" t="s">
        <v>7853</v>
      </c>
      <c r="AA2062" s="380">
        <v>36</v>
      </c>
      <c r="AB2062" s="379" t="s">
        <v>3630</v>
      </c>
      <c r="AC2062" s="380">
        <v>0</v>
      </c>
      <c r="AD2062" s="379" t="s">
        <v>3630</v>
      </c>
      <c r="AE2062" s="394">
        <v>0</v>
      </c>
      <c r="AF2062" s="396">
        <v>10</v>
      </c>
      <c r="AG2062" s="393">
        <v>0</v>
      </c>
      <c r="AH2062" s="397" t="s">
        <v>11245</v>
      </c>
      <c r="AL2062" s="525" t="s">
        <v>18378</v>
      </c>
      <c r="AM2062" s="513" t="s">
        <v>83</v>
      </c>
      <c r="AN2062" s="508">
        <v>100</v>
      </c>
      <c r="AO2062" s="514">
        <v>1570</v>
      </c>
      <c r="AP2062" s="498">
        <v>1570</v>
      </c>
      <c r="AQ2062" s="515">
        <v>0</v>
      </c>
      <c r="AR2062" s="512" t="s">
        <v>18379</v>
      </c>
      <c r="BA2062" s="338" t="s">
        <v>14188</v>
      </c>
    </row>
    <row r="2063" spans="2:53" ht="16.5" customHeight="1">
      <c r="B2063" s="398" t="s">
        <v>14183</v>
      </c>
      <c r="C2063" s="381" t="s">
        <v>14184</v>
      </c>
      <c r="D2063" s="383">
        <v>1570</v>
      </c>
      <c r="E2063" s="382" t="s">
        <v>633</v>
      </c>
      <c r="F2063" s="369" t="s">
        <v>14185</v>
      </c>
      <c r="G2063" s="385" t="s">
        <v>14186</v>
      </c>
      <c r="H2063" s="386"/>
      <c r="I2063" s="384" t="s">
        <v>329</v>
      </c>
      <c r="J2063" s="367" t="s">
        <v>937</v>
      </c>
      <c r="K2063" s="366" t="s">
        <v>83</v>
      </c>
      <c r="L2063" s="387">
        <v>13</v>
      </c>
      <c r="M2063" s="388" t="s">
        <v>14187</v>
      </c>
      <c r="N2063" s="389">
        <v>1000</v>
      </c>
      <c r="O2063" s="390" t="s">
        <v>1350</v>
      </c>
      <c r="P2063" s="373" t="s">
        <v>1350</v>
      </c>
      <c r="Q2063" s="372" t="s">
        <v>3638</v>
      </c>
      <c r="R2063" s="374">
        <v>25</v>
      </c>
      <c r="S2063" s="375">
        <v>30</v>
      </c>
      <c r="T2063" s="392">
        <v>25</v>
      </c>
      <c r="U2063" s="391" t="s">
        <v>14185</v>
      </c>
      <c r="V2063" s="376">
        <v>106.43412905049905</v>
      </c>
      <c r="W2063" s="378">
        <v>106.61948390081663</v>
      </c>
      <c r="X2063" s="377">
        <v>53.603193524342153</v>
      </c>
      <c r="Y2063" s="387" t="s">
        <v>633</v>
      </c>
      <c r="Z2063" s="395" t="s">
        <v>7853</v>
      </c>
      <c r="AA2063" s="380">
        <v>192</v>
      </c>
      <c r="AB2063" s="379" t="s">
        <v>3630</v>
      </c>
      <c r="AC2063" s="380">
        <v>0</v>
      </c>
      <c r="AD2063" s="379" t="s">
        <v>3630</v>
      </c>
      <c r="AE2063" s="394">
        <v>0</v>
      </c>
      <c r="AF2063" s="396">
        <v>9.7309999999999999</v>
      </c>
      <c r="AG2063" s="393">
        <v>0</v>
      </c>
      <c r="AH2063" s="397" t="s">
        <v>10307</v>
      </c>
      <c r="AL2063" s="525" t="s">
        <v>18380</v>
      </c>
      <c r="AM2063" s="513" t="s">
        <v>84</v>
      </c>
      <c r="AN2063" s="508">
        <v>100</v>
      </c>
      <c r="AO2063" s="514">
        <v>1570</v>
      </c>
      <c r="AP2063" s="498">
        <v>999</v>
      </c>
      <c r="AQ2063" s="515">
        <v>571</v>
      </c>
      <c r="AR2063" s="512" t="s">
        <v>18381</v>
      </c>
      <c r="BA2063" s="338" t="s">
        <v>14194</v>
      </c>
    </row>
    <row r="2064" spans="2:53" ht="16.5" customHeight="1">
      <c r="B2064" s="398" t="s">
        <v>14189</v>
      </c>
      <c r="C2064" s="381" t="s">
        <v>14190</v>
      </c>
      <c r="D2064" s="383">
        <v>1570</v>
      </c>
      <c r="E2064" s="382" t="s">
        <v>14191</v>
      </c>
      <c r="F2064" s="369" t="s">
        <v>14192</v>
      </c>
      <c r="G2064" s="385" t="s">
        <v>14191</v>
      </c>
      <c r="H2064" s="386"/>
      <c r="I2064" s="384" t="s">
        <v>327</v>
      </c>
      <c r="J2064" s="367" t="s">
        <v>699</v>
      </c>
      <c r="K2064" s="366" t="s">
        <v>84</v>
      </c>
      <c r="L2064" s="387">
        <v>4</v>
      </c>
      <c r="M2064" s="388" t="s">
        <v>14193</v>
      </c>
      <c r="N2064" s="389">
        <v>800</v>
      </c>
      <c r="O2064" s="390" t="s">
        <v>1350</v>
      </c>
      <c r="P2064" s="373" t="s">
        <v>1350</v>
      </c>
      <c r="Q2064" s="372" t="s">
        <v>3638</v>
      </c>
      <c r="R2064" s="374">
        <v>40</v>
      </c>
      <c r="S2064" s="375">
        <v>30</v>
      </c>
      <c r="T2064" s="392">
        <v>30</v>
      </c>
      <c r="U2064" s="391" t="s">
        <v>14192</v>
      </c>
      <c r="V2064" s="376">
        <v>106.29875225696956</v>
      </c>
      <c r="W2064" s="378">
        <v>106.39795823867746</v>
      </c>
      <c r="X2064" s="377">
        <v>53.701644752176492</v>
      </c>
      <c r="Y2064" s="387" t="s">
        <v>633</v>
      </c>
      <c r="Z2064" s="395" t="s">
        <v>4557</v>
      </c>
      <c r="AA2064" s="380">
        <v>190</v>
      </c>
      <c r="AB2064" s="379" t="s">
        <v>3630</v>
      </c>
      <c r="AC2064" s="380">
        <v>10</v>
      </c>
      <c r="AD2064" s="379" t="s">
        <v>3630</v>
      </c>
      <c r="AE2064" s="394">
        <v>0</v>
      </c>
      <c r="AF2064" s="396">
        <v>0</v>
      </c>
      <c r="AG2064" s="393">
        <v>0</v>
      </c>
      <c r="AH2064" s="397" t="s">
        <v>633</v>
      </c>
      <c r="AL2064" s="525" t="s">
        <v>18382</v>
      </c>
      <c r="AM2064" s="513" t="s">
        <v>83</v>
      </c>
      <c r="AN2064" s="508">
        <v>100</v>
      </c>
      <c r="AO2064" s="514">
        <v>1570</v>
      </c>
      <c r="AP2064" s="498">
        <v>1570</v>
      </c>
      <c r="AQ2064" s="515">
        <v>0</v>
      </c>
      <c r="AR2064" s="512" t="s">
        <v>18383</v>
      </c>
      <c r="BA2064" s="338" t="s">
        <v>14200</v>
      </c>
    </row>
    <row r="2065" spans="2:53" ht="16.5" customHeight="1">
      <c r="B2065" s="398" t="s">
        <v>14195</v>
      </c>
      <c r="C2065" s="381" t="s">
        <v>14196</v>
      </c>
      <c r="D2065" s="383">
        <v>1570</v>
      </c>
      <c r="E2065" s="382" t="s">
        <v>633</v>
      </c>
      <c r="F2065" s="369" t="s">
        <v>14197</v>
      </c>
      <c r="G2065" s="385" t="s">
        <v>14198</v>
      </c>
      <c r="H2065" s="386"/>
      <c r="I2065" s="384" t="s">
        <v>329</v>
      </c>
      <c r="J2065" s="367" t="s">
        <v>950</v>
      </c>
      <c r="K2065" s="366" t="s">
        <v>83</v>
      </c>
      <c r="L2065" s="387">
        <v>7</v>
      </c>
      <c r="M2065" s="388" t="s">
        <v>14199</v>
      </c>
      <c r="N2065" s="389">
        <v>1000</v>
      </c>
      <c r="O2065" s="390" t="s">
        <v>1350</v>
      </c>
      <c r="P2065" s="373" t="s">
        <v>1350</v>
      </c>
      <c r="Q2065" s="372" t="s">
        <v>3638</v>
      </c>
      <c r="R2065" s="374">
        <v>25</v>
      </c>
      <c r="S2065" s="375">
        <v>30</v>
      </c>
      <c r="T2065" s="392">
        <v>25</v>
      </c>
      <c r="U2065" s="391" t="s">
        <v>14197</v>
      </c>
      <c r="V2065" s="376">
        <v>106.36804070951555</v>
      </c>
      <c r="W2065" s="378">
        <v>106.51133934284364</v>
      </c>
      <c r="X2065" s="377">
        <v>53.575309973820389</v>
      </c>
      <c r="Y2065" s="387" t="s">
        <v>633</v>
      </c>
      <c r="Z2065" s="395" t="s">
        <v>7853</v>
      </c>
      <c r="AA2065" s="380">
        <v>192</v>
      </c>
      <c r="AB2065" s="379" t="s">
        <v>3630</v>
      </c>
      <c r="AC2065" s="380">
        <v>0</v>
      </c>
      <c r="AD2065" s="379" t="s">
        <v>3630</v>
      </c>
      <c r="AE2065" s="394">
        <v>0</v>
      </c>
      <c r="AF2065" s="396">
        <v>9.7260000000000009</v>
      </c>
      <c r="AG2065" s="393">
        <v>0</v>
      </c>
      <c r="AH2065" s="397" t="s">
        <v>10307</v>
      </c>
      <c r="AL2065" s="525" t="s">
        <v>18384</v>
      </c>
      <c r="AM2065" s="513" t="s">
        <v>83</v>
      </c>
      <c r="AN2065" s="508">
        <v>100</v>
      </c>
      <c r="AO2065" s="514">
        <v>1570</v>
      </c>
      <c r="AP2065" s="498">
        <v>1570</v>
      </c>
      <c r="AQ2065" s="515">
        <v>0</v>
      </c>
      <c r="AR2065" s="512" t="s">
        <v>18383</v>
      </c>
      <c r="BA2065" s="338" t="s">
        <v>14201</v>
      </c>
    </row>
    <row r="2066" spans="2:53" ht="16.5" customHeight="1">
      <c r="B2066" s="398" t="s">
        <v>14195</v>
      </c>
      <c r="C2066" s="381" t="s">
        <v>14196</v>
      </c>
      <c r="D2066" s="383">
        <v>1570</v>
      </c>
      <c r="E2066" s="382" t="s">
        <v>633</v>
      </c>
      <c r="F2066" s="369" t="s">
        <v>14197</v>
      </c>
      <c r="G2066" s="385" t="s">
        <v>14198</v>
      </c>
      <c r="H2066" s="386"/>
      <c r="I2066" s="384" t="s">
        <v>329</v>
      </c>
      <c r="J2066" s="367" t="s">
        <v>941</v>
      </c>
      <c r="K2066" s="366" t="s">
        <v>83</v>
      </c>
      <c r="L2066" s="387">
        <v>15</v>
      </c>
      <c r="M2066" s="388" t="s">
        <v>14199</v>
      </c>
      <c r="N2066" s="389">
        <v>1000</v>
      </c>
      <c r="O2066" s="390" t="s">
        <v>1350</v>
      </c>
      <c r="P2066" s="373" t="s">
        <v>1350</v>
      </c>
      <c r="Q2066" s="372" t="s">
        <v>3638</v>
      </c>
      <c r="R2066" s="374">
        <v>25</v>
      </c>
      <c r="S2066" s="375">
        <v>30</v>
      </c>
      <c r="T2066" s="392">
        <v>25</v>
      </c>
      <c r="U2066" s="391" t="s">
        <v>14197</v>
      </c>
      <c r="V2066" s="376">
        <v>106.36804070951555</v>
      </c>
      <c r="W2066" s="378">
        <v>106.51133934284364</v>
      </c>
      <c r="X2066" s="377">
        <v>53.575309973820389</v>
      </c>
      <c r="Y2066" s="387" t="s">
        <v>633</v>
      </c>
      <c r="Z2066" s="395" t="s">
        <v>7853</v>
      </c>
      <c r="AA2066" s="380">
        <v>192</v>
      </c>
      <c r="AB2066" s="379" t="s">
        <v>3630</v>
      </c>
      <c r="AC2066" s="380">
        <v>0</v>
      </c>
      <c r="AD2066" s="379" t="s">
        <v>3630</v>
      </c>
      <c r="AE2066" s="394">
        <v>0</v>
      </c>
      <c r="AF2066" s="396">
        <v>9.7260000000000009</v>
      </c>
      <c r="AG2066" s="393">
        <v>0</v>
      </c>
      <c r="AH2066" s="397" t="s">
        <v>10307</v>
      </c>
      <c r="AL2066" s="525" t="s">
        <v>18385</v>
      </c>
      <c r="AM2066" s="513" t="s">
        <v>83</v>
      </c>
      <c r="AN2066" s="508">
        <v>100</v>
      </c>
      <c r="AO2066" s="514">
        <v>1570</v>
      </c>
      <c r="AP2066" s="498">
        <v>1570</v>
      </c>
      <c r="AQ2066" s="515">
        <v>0</v>
      </c>
      <c r="AR2066" s="512" t="s">
        <v>18386</v>
      </c>
      <c r="BA2066" s="338" t="s">
        <v>14207</v>
      </c>
    </row>
    <row r="2067" spans="2:53" ht="16.5" customHeight="1">
      <c r="B2067" s="398" t="s">
        <v>14202</v>
      </c>
      <c r="C2067" s="381" t="s">
        <v>14203</v>
      </c>
      <c r="D2067" s="383">
        <v>1570</v>
      </c>
      <c r="E2067" s="382" t="s">
        <v>633</v>
      </c>
      <c r="F2067" s="369" t="s">
        <v>14204</v>
      </c>
      <c r="G2067" s="385" t="s">
        <v>14205</v>
      </c>
      <c r="H2067" s="386"/>
      <c r="I2067" s="384" t="s">
        <v>328</v>
      </c>
      <c r="J2067" s="367" t="s">
        <v>1237</v>
      </c>
      <c r="K2067" s="366" t="s">
        <v>83</v>
      </c>
      <c r="L2067" s="387">
        <v>15</v>
      </c>
      <c r="M2067" s="388" t="s">
        <v>14206</v>
      </c>
      <c r="N2067" s="389">
        <v>1000</v>
      </c>
      <c r="O2067" s="390" t="s">
        <v>1182</v>
      </c>
      <c r="P2067" s="373" t="s">
        <v>1182</v>
      </c>
      <c r="Q2067" s="372" t="s">
        <v>3638</v>
      </c>
      <c r="R2067" s="374">
        <v>20</v>
      </c>
      <c r="S2067" s="375">
        <v>30</v>
      </c>
      <c r="T2067" s="392">
        <v>30</v>
      </c>
      <c r="U2067" s="391" t="s">
        <v>14204</v>
      </c>
      <c r="V2067" s="376">
        <v>106.17054263565892</v>
      </c>
      <c r="W2067" s="378">
        <v>106.18816067653276</v>
      </c>
      <c r="X2067" s="377">
        <v>53.485648343904145</v>
      </c>
      <c r="Y2067" s="387" t="s">
        <v>633</v>
      </c>
      <c r="Z2067" s="395" t="s">
        <v>7853</v>
      </c>
      <c r="AA2067" s="380">
        <v>180</v>
      </c>
      <c r="AB2067" s="379" t="s">
        <v>3630</v>
      </c>
      <c r="AC2067" s="380">
        <v>10</v>
      </c>
      <c r="AD2067" s="379" t="s">
        <v>3630</v>
      </c>
      <c r="AE2067" s="394">
        <v>0</v>
      </c>
      <c r="AF2067" s="396">
        <v>35.646000000000001</v>
      </c>
      <c r="AG2067" s="393">
        <v>0</v>
      </c>
      <c r="AH2067" s="397" t="s">
        <v>10937</v>
      </c>
      <c r="AL2067" s="525" t="s">
        <v>18387</v>
      </c>
      <c r="AM2067" s="513" t="s">
        <v>83</v>
      </c>
      <c r="AN2067" s="508">
        <v>100</v>
      </c>
      <c r="AO2067" s="514">
        <v>1570</v>
      </c>
      <c r="AP2067" s="498">
        <v>1570</v>
      </c>
      <c r="AQ2067" s="515">
        <v>0</v>
      </c>
      <c r="AR2067" s="512" t="s">
        <v>18388</v>
      </c>
      <c r="BA2067" s="338" t="s">
        <v>14213</v>
      </c>
    </row>
    <row r="2068" spans="2:53" ht="16.5" customHeight="1">
      <c r="B2068" s="398" t="s">
        <v>14208</v>
      </c>
      <c r="C2068" s="381" t="s">
        <v>14209</v>
      </c>
      <c r="D2068" s="383">
        <v>1570</v>
      </c>
      <c r="E2068" s="382" t="s">
        <v>633</v>
      </c>
      <c r="F2068" s="369" t="s">
        <v>14210</v>
      </c>
      <c r="G2068" s="385" t="s">
        <v>14211</v>
      </c>
      <c r="H2068" s="386"/>
      <c r="I2068" s="384" t="s">
        <v>329</v>
      </c>
      <c r="J2068" s="367" t="s">
        <v>942</v>
      </c>
      <c r="K2068" s="366" t="s">
        <v>83</v>
      </c>
      <c r="L2068" s="387">
        <v>7</v>
      </c>
      <c r="M2068" s="388" t="s">
        <v>14212</v>
      </c>
      <c r="N2068" s="389">
        <v>1000</v>
      </c>
      <c r="O2068" s="390" t="s">
        <v>1350</v>
      </c>
      <c r="P2068" s="373" t="s">
        <v>1350</v>
      </c>
      <c r="Q2068" s="372" t="s">
        <v>3638</v>
      </c>
      <c r="R2068" s="374">
        <v>25</v>
      </c>
      <c r="S2068" s="375">
        <v>30</v>
      </c>
      <c r="T2068" s="392">
        <v>25</v>
      </c>
      <c r="U2068" s="391" t="s">
        <v>14210</v>
      </c>
      <c r="V2068" s="376">
        <v>106.11116096202909</v>
      </c>
      <c r="W2068" s="378">
        <v>106.09099066513849</v>
      </c>
      <c r="X2068" s="377">
        <v>53.463924186416207</v>
      </c>
      <c r="Y2068" s="387" t="s">
        <v>633</v>
      </c>
      <c r="Z2068" s="395" t="s">
        <v>7853</v>
      </c>
      <c r="AA2068" s="380">
        <v>192</v>
      </c>
      <c r="AB2068" s="379" t="s">
        <v>3630</v>
      </c>
      <c r="AC2068" s="380">
        <v>0</v>
      </c>
      <c r="AD2068" s="379" t="s">
        <v>3630</v>
      </c>
      <c r="AE2068" s="394">
        <v>0</v>
      </c>
      <c r="AF2068" s="396">
        <v>9.7059999999999995</v>
      </c>
      <c r="AG2068" s="393">
        <v>0</v>
      </c>
      <c r="AH2068" s="397" t="s">
        <v>10307</v>
      </c>
      <c r="AL2068" s="525" t="s">
        <v>18389</v>
      </c>
      <c r="AM2068" s="513" t="s">
        <v>83</v>
      </c>
      <c r="AN2068" s="508">
        <v>100</v>
      </c>
      <c r="AO2068" s="514">
        <v>1570</v>
      </c>
      <c r="AP2068" s="498">
        <v>1570</v>
      </c>
      <c r="AQ2068" s="515">
        <v>0</v>
      </c>
      <c r="AR2068" s="512" t="s">
        <v>18390</v>
      </c>
      <c r="BA2068" s="338" t="s">
        <v>14219</v>
      </c>
    </row>
    <row r="2069" spans="2:53" ht="16.5" customHeight="1">
      <c r="B2069" s="398" t="s">
        <v>14214</v>
      </c>
      <c r="C2069" s="381" t="s">
        <v>14215</v>
      </c>
      <c r="D2069" s="383">
        <v>1570</v>
      </c>
      <c r="E2069" s="382" t="s">
        <v>633</v>
      </c>
      <c r="F2069" s="369" t="s">
        <v>14216</v>
      </c>
      <c r="G2069" s="385" t="s">
        <v>14217</v>
      </c>
      <c r="H2069" s="386"/>
      <c r="I2069" s="384" t="s">
        <v>329</v>
      </c>
      <c r="J2069" s="367" t="s">
        <v>949</v>
      </c>
      <c r="K2069" s="366" t="s">
        <v>83</v>
      </c>
      <c r="L2069" s="387">
        <v>6</v>
      </c>
      <c r="M2069" s="388" t="s">
        <v>14218</v>
      </c>
      <c r="N2069" s="389">
        <v>1000</v>
      </c>
      <c r="O2069" s="390" t="s">
        <v>1350</v>
      </c>
      <c r="P2069" s="373" t="s">
        <v>1350</v>
      </c>
      <c r="Q2069" s="372" t="s">
        <v>3638</v>
      </c>
      <c r="R2069" s="374">
        <v>25</v>
      </c>
      <c r="S2069" s="375">
        <v>30</v>
      </c>
      <c r="T2069" s="392">
        <v>25</v>
      </c>
      <c r="U2069" s="391" t="s">
        <v>14216</v>
      </c>
      <c r="V2069" s="376">
        <v>106.07811137348268</v>
      </c>
      <c r="W2069" s="378">
        <v>106.03690952024439</v>
      </c>
      <c r="X2069" s="377">
        <v>53.447489553136464</v>
      </c>
      <c r="Y2069" s="387" t="s">
        <v>633</v>
      </c>
      <c r="Z2069" s="395" t="s">
        <v>7853</v>
      </c>
      <c r="AA2069" s="380">
        <v>192</v>
      </c>
      <c r="AB2069" s="379" t="s">
        <v>3630</v>
      </c>
      <c r="AC2069" s="380">
        <v>0</v>
      </c>
      <c r="AD2069" s="379" t="s">
        <v>3630</v>
      </c>
      <c r="AE2069" s="394">
        <v>0</v>
      </c>
      <c r="AF2069" s="396">
        <v>9.7029999999999994</v>
      </c>
      <c r="AG2069" s="393">
        <v>0</v>
      </c>
      <c r="AH2069" s="397" t="s">
        <v>10307</v>
      </c>
      <c r="AL2069" s="525" t="s">
        <v>18391</v>
      </c>
      <c r="AM2069" s="513" t="s">
        <v>84</v>
      </c>
      <c r="AN2069" s="508">
        <v>100</v>
      </c>
      <c r="AO2069" s="514">
        <v>1570</v>
      </c>
      <c r="AP2069" s="498">
        <v>996</v>
      </c>
      <c r="AQ2069" s="515">
        <v>574</v>
      </c>
      <c r="AR2069" s="512" t="s">
        <v>18392</v>
      </c>
      <c r="BA2069" s="338" t="s">
        <v>14225</v>
      </c>
    </row>
    <row r="2070" spans="2:53" ht="16.5" customHeight="1">
      <c r="B2070" s="398" t="s">
        <v>14220</v>
      </c>
      <c r="C2070" s="381" t="s">
        <v>14221</v>
      </c>
      <c r="D2070" s="383">
        <v>1570</v>
      </c>
      <c r="E2070" s="382" t="s">
        <v>14222</v>
      </c>
      <c r="F2070" s="369" t="s">
        <v>14223</v>
      </c>
      <c r="G2070" s="385" t="s">
        <v>14222</v>
      </c>
      <c r="H2070" s="386"/>
      <c r="I2070" s="384" t="s">
        <v>329</v>
      </c>
      <c r="J2070" s="367" t="s">
        <v>195</v>
      </c>
      <c r="K2070" s="366" t="s">
        <v>84</v>
      </c>
      <c r="L2070" s="387">
        <v>4</v>
      </c>
      <c r="M2070" s="388" t="s">
        <v>14224</v>
      </c>
      <c r="N2070" s="389">
        <v>1000</v>
      </c>
      <c r="O2070" s="390" t="s">
        <v>1350</v>
      </c>
      <c r="P2070" s="373" t="s">
        <v>1350</v>
      </c>
      <c r="Q2070" s="372" t="s">
        <v>3638</v>
      </c>
      <c r="R2070" s="374">
        <v>30</v>
      </c>
      <c r="S2070" s="375">
        <v>25</v>
      </c>
      <c r="T2070" s="392">
        <v>25</v>
      </c>
      <c r="U2070" s="391" t="s">
        <v>14223</v>
      </c>
      <c r="V2070" s="376">
        <v>105.98524801422485</v>
      </c>
      <c r="W2070" s="378">
        <v>105.92887290390401</v>
      </c>
      <c r="X2070" s="377">
        <v>53.53293954093558</v>
      </c>
      <c r="Y2070" s="387" t="s">
        <v>633</v>
      </c>
      <c r="Z2070" s="395" t="s">
        <v>7853</v>
      </c>
      <c r="AA2070" s="380">
        <v>192</v>
      </c>
      <c r="AB2070" s="379" t="s">
        <v>3630</v>
      </c>
      <c r="AC2070" s="380">
        <v>0</v>
      </c>
      <c r="AD2070" s="379" t="s">
        <v>3630</v>
      </c>
      <c r="AE2070" s="394">
        <v>0</v>
      </c>
      <c r="AF2070" s="396">
        <v>0</v>
      </c>
      <c r="AG2070" s="393">
        <v>0</v>
      </c>
      <c r="AH2070" s="397" t="s">
        <v>633</v>
      </c>
      <c r="AL2070" s="525" t="s">
        <v>18393</v>
      </c>
      <c r="AM2070" s="513" t="s">
        <v>83</v>
      </c>
      <c r="AN2070" s="508">
        <v>100</v>
      </c>
      <c r="AO2070" s="514">
        <v>1570</v>
      </c>
      <c r="AP2070" s="498">
        <v>1570</v>
      </c>
      <c r="AQ2070" s="515">
        <v>0</v>
      </c>
      <c r="AR2070" s="512" t="s">
        <v>18394</v>
      </c>
      <c r="BA2070" s="338" t="s">
        <v>14232</v>
      </c>
    </row>
    <row r="2071" spans="2:53" ht="16.5" customHeight="1">
      <c r="B2071" s="398" t="s">
        <v>14226</v>
      </c>
      <c r="C2071" s="381" t="s">
        <v>14227</v>
      </c>
      <c r="D2071" s="383">
        <v>1570</v>
      </c>
      <c r="E2071" s="382" t="s">
        <v>633</v>
      </c>
      <c r="F2071" s="369" t="s">
        <v>14228</v>
      </c>
      <c r="G2071" s="385" t="s">
        <v>14229</v>
      </c>
      <c r="H2071" s="386"/>
      <c r="I2071" s="384" t="s">
        <v>329</v>
      </c>
      <c r="J2071" s="367" t="s">
        <v>953</v>
      </c>
      <c r="K2071" s="366" t="s">
        <v>83</v>
      </c>
      <c r="L2071" s="387">
        <v>6</v>
      </c>
      <c r="M2071" s="388" t="s">
        <v>14231</v>
      </c>
      <c r="N2071" s="389">
        <v>1000</v>
      </c>
      <c r="O2071" s="390" t="s">
        <v>1350</v>
      </c>
      <c r="P2071" s="373" t="s">
        <v>1350</v>
      </c>
      <c r="Q2071" s="372" t="s">
        <v>3638</v>
      </c>
      <c r="R2071" s="374">
        <v>25</v>
      </c>
      <c r="S2071" s="375">
        <v>30</v>
      </c>
      <c r="T2071" s="392">
        <v>25</v>
      </c>
      <c r="U2071" s="391" t="s">
        <v>14228</v>
      </c>
      <c r="V2071" s="376">
        <v>105.87947564006718</v>
      </c>
      <c r="W2071" s="378">
        <v>105.81722428673758</v>
      </c>
      <c r="X2071" s="377">
        <v>53.356650036597621</v>
      </c>
      <c r="Y2071" s="387" t="s">
        <v>633</v>
      </c>
      <c r="Z2071" s="395" t="s">
        <v>7853</v>
      </c>
      <c r="AA2071" s="380">
        <v>192</v>
      </c>
      <c r="AB2071" s="379" t="s">
        <v>3630</v>
      </c>
      <c r="AC2071" s="380">
        <v>0</v>
      </c>
      <c r="AD2071" s="379" t="s">
        <v>3630</v>
      </c>
      <c r="AE2071" s="394">
        <v>0</v>
      </c>
      <c r="AF2071" s="396">
        <v>9.6859999999999999</v>
      </c>
      <c r="AG2071" s="393">
        <v>0</v>
      </c>
      <c r="AH2071" s="397" t="s">
        <v>10307</v>
      </c>
      <c r="AL2071" s="525" t="s">
        <v>18395</v>
      </c>
      <c r="AM2071" s="513" t="s">
        <v>84</v>
      </c>
      <c r="AN2071" s="508">
        <v>100</v>
      </c>
      <c r="AO2071" s="514">
        <v>1570</v>
      </c>
      <c r="AP2071" s="498">
        <v>995</v>
      </c>
      <c r="AQ2071" s="515">
        <v>575</v>
      </c>
      <c r="AR2071" s="512" t="s">
        <v>18396</v>
      </c>
      <c r="BA2071" s="338" t="s">
        <v>14238</v>
      </c>
    </row>
    <row r="2072" spans="2:53" ht="16.5" customHeight="1">
      <c r="B2072" s="398" t="s">
        <v>14233</v>
      </c>
      <c r="C2072" s="381" t="s">
        <v>14234</v>
      </c>
      <c r="D2072" s="383">
        <v>1570</v>
      </c>
      <c r="E2072" s="382" t="s">
        <v>14235</v>
      </c>
      <c r="F2072" s="369" t="s">
        <v>14236</v>
      </c>
      <c r="G2072" s="385" t="s">
        <v>14237</v>
      </c>
      <c r="H2072" s="386"/>
      <c r="I2072" s="384" t="s">
        <v>328</v>
      </c>
      <c r="J2072" s="367" t="s">
        <v>930</v>
      </c>
      <c r="K2072" s="366" t="s">
        <v>84</v>
      </c>
      <c r="L2072" s="387">
        <v>24</v>
      </c>
      <c r="M2072" s="388" t="s">
        <v>12809</v>
      </c>
      <c r="N2072" s="389">
        <v>1000</v>
      </c>
      <c r="O2072" s="390" t="s">
        <v>1182</v>
      </c>
      <c r="P2072" s="373" t="s">
        <v>1182</v>
      </c>
      <c r="Q2072" s="372" t="s">
        <v>3638</v>
      </c>
      <c r="R2072" s="374">
        <v>30</v>
      </c>
      <c r="S2072" s="375">
        <v>20</v>
      </c>
      <c r="T2072" s="392">
        <v>30</v>
      </c>
      <c r="U2072" s="391" t="s">
        <v>14236</v>
      </c>
      <c r="V2072" s="376">
        <v>105.84868421052632</v>
      </c>
      <c r="W2072" s="378">
        <v>105.78472222222221</v>
      </c>
      <c r="X2072" s="377">
        <v>53.453296783625753</v>
      </c>
      <c r="Y2072" s="387" t="s">
        <v>633</v>
      </c>
      <c r="Z2072" s="395" t="s">
        <v>7853</v>
      </c>
      <c r="AA2072" s="380">
        <v>180</v>
      </c>
      <c r="AB2072" s="379" t="s">
        <v>3630</v>
      </c>
      <c r="AC2072" s="380">
        <v>10</v>
      </c>
      <c r="AD2072" s="379" t="s">
        <v>3630</v>
      </c>
      <c r="AE2072" s="394">
        <v>0</v>
      </c>
      <c r="AF2072" s="396">
        <v>0</v>
      </c>
      <c r="AG2072" s="393">
        <v>0</v>
      </c>
      <c r="AH2072" s="397" t="s">
        <v>633</v>
      </c>
      <c r="AL2072" s="525" t="s">
        <v>18397</v>
      </c>
      <c r="AM2072" s="513" t="s">
        <v>83</v>
      </c>
      <c r="AN2072" s="508">
        <v>100</v>
      </c>
      <c r="AO2072" s="514">
        <v>1570</v>
      </c>
      <c r="AP2072" s="498">
        <v>1570</v>
      </c>
      <c r="AQ2072" s="515">
        <v>0</v>
      </c>
      <c r="AR2072" s="512" t="s">
        <v>18398</v>
      </c>
      <c r="BA2072" s="338" t="s">
        <v>14244</v>
      </c>
    </row>
    <row r="2073" spans="2:53" ht="16.5" customHeight="1">
      <c r="B2073" s="398" t="s">
        <v>14239</v>
      </c>
      <c r="C2073" s="381" t="s">
        <v>14240</v>
      </c>
      <c r="D2073" s="383">
        <v>1570</v>
      </c>
      <c r="E2073" s="382" t="s">
        <v>633</v>
      </c>
      <c r="F2073" s="369" t="s">
        <v>14241</v>
      </c>
      <c r="G2073" s="385" t="s">
        <v>14242</v>
      </c>
      <c r="H2073" s="386"/>
      <c r="I2073" s="384" t="s">
        <v>327</v>
      </c>
      <c r="J2073" s="367" t="s">
        <v>1015</v>
      </c>
      <c r="K2073" s="366" t="s">
        <v>83</v>
      </c>
      <c r="L2073" s="387">
        <v>13</v>
      </c>
      <c r="M2073" s="388" t="s">
        <v>14243</v>
      </c>
      <c r="N2073" s="389">
        <v>800</v>
      </c>
      <c r="O2073" s="390" t="s">
        <v>1350</v>
      </c>
      <c r="P2073" s="373" t="s">
        <v>1350</v>
      </c>
      <c r="Q2073" s="372" t="s">
        <v>3638</v>
      </c>
      <c r="R2073" s="374">
        <v>30</v>
      </c>
      <c r="S2073" s="375">
        <v>40</v>
      </c>
      <c r="T2073" s="392">
        <v>30</v>
      </c>
      <c r="U2073" s="391" t="s">
        <v>14241</v>
      </c>
      <c r="V2073" s="376">
        <v>105.55794700099851</v>
      </c>
      <c r="W2073" s="378">
        <v>105.47783294549843</v>
      </c>
      <c r="X2073" s="377">
        <v>53.207110026751515</v>
      </c>
      <c r="Y2073" s="387" t="s">
        <v>633</v>
      </c>
      <c r="Z2073" s="395" t="s">
        <v>4557</v>
      </c>
      <c r="AA2073" s="380">
        <v>190</v>
      </c>
      <c r="AB2073" s="379" t="s">
        <v>3630</v>
      </c>
      <c r="AC2073" s="380">
        <v>10</v>
      </c>
      <c r="AD2073" s="379" t="s">
        <v>3630</v>
      </c>
      <c r="AE2073" s="394">
        <v>0</v>
      </c>
      <c r="AF2073" s="396">
        <v>0</v>
      </c>
      <c r="AG2073" s="393">
        <v>0</v>
      </c>
      <c r="AH2073" s="397" t="s">
        <v>633</v>
      </c>
      <c r="AL2073" s="525" t="s">
        <v>18399</v>
      </c>
      <c r="AM2073" s="513" t="s">
        <v>84</v>
      </c>
      <c r="AN2073" s="508">
        <v>100</v>
      </c>
      <c r="AO2073" s="514">
        <v>1570</v>
      </c>
      <c r="AP2073" s="498">
        <v>992</v>
      </c>
      <c r="AQ2073" s="515">
        <v>578</v>
      </c>
      <c r="AR2073" s="512" t="s">
        <v>18400</v>
      </c>
      <c r="BA2073" s="338" t="s">
        <v>14251</v>
      </c>
    </row>
    <row r="2074" spans="2:53" ht="16.5" customHeight="1">
      <c r="B2074" s="398" t="s">
        <v>14245</v>
      </c>
      <c r="C2074" s="381" t="s">
        <v>14246</v>
      </c>
      <c r="D2074" s="383">
        <v>1570</v>
      </c>
      <c r="E2074" s="382" t="s">
        <v>14247</v>
      </c>
      <c r="F2074" s="369" t="s">
        <v>14248</v>
      </c>
      <c r="G2074" s="385" t="s">
        <v>14249</v>
      </c>
      <c r="H2074" s="386"/>
      <c r="I2074" s="384" t="s">
        <v>628</v>
      </c>
      <c r="J2074" s="367" t="s">
        <v>1100</v>
      </c>
      <c r="K2074" s="366" t="s">
        <v>84</v>
      </c>
      <c r="L2074" s="387">
        <v>7</v>
      </c>
      <c r="M2074" s="388" t="s">
        <v>14250</v>
      </c>
      <c r="N2074" s="389">
        <v>900</v>
      </c>
      <c r="O2074" s="390" t="s">
        <v>1182</v>
      </c>
      <c r="P2074" s="373" t="s">
        <v>1182</v>
      </c>
      <c r="Q2074" s="372" t="s">
        <v>3638</v>
      </c>
      <c r="R2074" s="374">
        <v>25</v>
      </c>
      <c r="S2074" s="375">
        <v>25</v>
      </c>
      <c r="T2074" s="392">
        <v>25</v>
      </c>
      <c r="U2074" s="391" t="s">
        <v>14248</v>
      </c>
      <c r="V2074" s="376">
        <v>105.4990253411306</v>
      </c>
      <c r="W2074" s="378">
        <v>105.4156378600823</v>
      </c>
      <c r="X2074" s="377">
        <v>53.26266839939354</v>
      </c>
      <c r="Y2074" s="387" t="s">
        <v>633</v>
      </c>
      <c r="Z2074" s="395" t="s">
        <v>4557</v>
      </c>
      <c r="AA2074" s="380">
        <v>202.5</v>
      </c>
      <c r="AB2074" s="379" t="s">
        <v>3630</v>
      </c>
      <c r="AC2074" s="380">
        <v>0</v>
      </c>
      <c r="AD2074" s="379" t="s">
        <v>3630</v>
      </c>
      <c r="AE2074" s="394">
        <v>0</v>
      </c>
      <c r="AF2074" s="396">
        <v>0</v>
      </c>
      <c r="AG2074" s="393">
        <v>0</v>
      </c>
      <c r="AH2074" s="397" t="s">
        <v>633</v>
      </c>
      <c r="AL2074" s="525" t="s">
        <v>18401</v>
      </c>
      <c r="AM2074" s="513" t="s">
        <v>83</v>
      </c>
      <c r="AN2074" s="508">
        <v>100</v>
      </c>
      <c r="AO2074" s="514">
        <v>1570</v>
      </c>
      <c r="AP2074" s="498">
        <v>1570</v>
      </c>
      <c r="AQ2074" s="515">
        <v>0</v>
      </c>
      <c r="AR2074" s="512" t="s">
        <v>18402</v>
      </c>
      <c r="BA2074" s="338" t="s">
        <v>14257</v>
      </c>
    </row>
    <row r="2075" spans="2:53" ht="16.5" customHeight="1">
      <c r="B2075" s="398" t="s">
        <v>14252</v>
      </c>
      <c r="C2075" s="381" t="s">
        <v>14253</v>
      </c>
      <c r="D2075" s="383">
        <v>1570</v>
      </c>
      <c r="E2075" s="382" t="s">
        <v>633</v>
      </c>
      <c r="F2075" s="369" t="s">
        <v>14254</v>
      </c>
      <c r="G2075" s="385" t="s">
        <v>14255</v>
      </c>
      <c r="H2075" s="386"/>
      <c r="I2075" s="384" t="s">
        <v>329</v>
      </c>
      <c r="J2075" s="367" t="s">
        <v>943</v>
      </c>
      <c r="K2075" s="366" t="s">
        <v>83</v>
      </c>
      <c r="L2075" s="387">
        <v>6</v>
      </c>
      <c r="M2075" s="388" t="s">
        <v>14256</v>
      </c>
      <c r="N2075" s="389">
        <v>1000</v>
      </c>
      <c r="O2075" s="390" t="s">
        <v>1350</v>
      </c>
      <c r="P2075" s="373" t="s">
        <v>1350</v>
      </c>
      <c r="Q2075" s="372" t="s">
        <v>3638</v>
      </c>
      <c r="R2075" s="374">
        <v>25</v>
      </c>
      <c r="S2075" s="375">
        <v>30</v>
      </c>
      <c r="T2075" s="392">
        <v>25</v>
      </c>
      <c r="U2075" s="391" t="s">
        <v>14254</v>
      </c>
      <c r="V2075" s="376">
        <v>105.3994785773031</v>
      </c>
      <c r="W2075" s="378">
        <v>105.31056072048661</v>
      </c>
      <c r="X2075" s="377">
        <v>53.134980351105149</v>
      </c>
      <c r="Y2075" s="387" t="s">
        <v>633</v>
      </c>
      <c r="Z2075" s="395" t="s">
        <v>7853</v>
      </c>
      <c r="AA2075" s="380">
        <v>192</v>
      </c>
      <c r="AB2075" s="379" t="s">
        <v>3630</v>
      </c>
      <c r="AC2075" s="380">
        <v>0</v>
      </c>
      <c r="AD2075" s="379" t="s">
        <v>3630</v>
      </c>
      <c r="AE2075" s="394">
        <v>0</v>
      </c>
      <c r="AF2075" s="396">
        <v>9.6460000000000008</v>
      </c>
      <c r="AG2075" s="393">
        <v>0</v>
      </c>
      <c r="AH2075" s="397" t="s">
        <v>10307</v>
      </c>
      <c r="AL2075" s="525" t="s">
        <v>18403</v>
      </c>
      <c r="AM2075" s="513" t="s">
        <v>84</v>
      </c>
      <c r="AN2075" s="508">
        <v>100</v>
      </c>
      <c r="AO2075" s="514">
        <v>1570</v>
      </c>
      <c r="AP2075" s="498">
        <v>990</v>
      </c>
      <c r="AQ2075" s="515">
        <v>580</v>
      </c>
      <c r="AR2075" s="512" t="s">
        <v>18404</v>
      </c>
      <c r="BA2075" s="338" t="s">
        <v>14263</v>
      </c>
    </row>
    <row r="2076" spans="2:53" ht="16.5" customHeight="1">
      <c r="B2076" s="398" t="s">
        <v>14258</v>
      </c>
      <c r="C2076" s="381" t="s">
        <v>14259</v>
      </c>
      <c r="D2076" s="383">
        <v>1570</v>
      </c>
      <c r="E2076" s="382" t="s">
        <v>14260</v>
      </c>
      <c r="F2076" s="369" t="s">
        <v>14261</v>
      </c>
      <c r="G2076" s="385" t="s">
        <v>14260</v>
      </c>
      <c r="H2076" s="386"/>
      <c r="I2076" s="384" t="s">
        <v>329</v>
      </c>
      <c r="J2076" s="367" t="s">
        <v>107</v>
      </c>
      <c r="K2076" s="366" t="s">
        <v>84</v>
      </c>
      <c r="L2076" s="387">
        <v>14</v>
      </c>
      <c r="M2076" s="388" t="s">
        <v>14262</v>
      </c>
      <c r="N2076" s="389">
        <v>1000</v>
      </c>
      <c r="O2076" s="390" t="s">
        <v>1350</v>
      </c>
      <c r="P2076" s="373" t="s">
        <v>1350</v>
      </c>
      <c r="Q2076" s="372" t="s">
        <v>3638</v>
      </c>
      <c r="R2076" s="374">
        <v>30</v>
      </c>
      <c r="S2076" s="375">
        <v>25</v>
      </c>
      <c r="T2076" s="392">
        <v>25</v>
      </c>
      <c r="U2076" s="391" t="s">
        <v>14261</v>
      </c>
      <c r="V2076" s="376">
        <v>105.34103048789569</v>
      </c>
      <c r="W2076" s="378">
        <v>105.24886551500101</v>
      </c>
      <c r="X2076" s="377">
        <v>53.175051998551645</v>
      </c>
      <c r="Y2076" s="387" t="s">
        <v>633</v>
      </c>
      <c r="Z2076" s="395" t="s">
        <v>7853</v>
      </c>
      <c r="AA2076" s="380">
        <v>192</v>
      </c>
      <c r="AB2076" s="379" t="s">
        <v>3630</v>
      </c>
      <c r="AC2076" s="380">
        <v>0</v>
      </c>
      <c r="AD2076" s="379" t="s">
        <v>3630</v>
      </c>
      <c r="AE2076" s="394">
        <v>0</v>
      </c>
      <c r="AF2076" s="396">
        <v>0</v>
      </c>
      <c r="AG2076" s="393">
        <v>0</v>
      </c>
      <c r="AH2076" s="397" t="s">
        <v>633</v>
      </c>
      <c r="AL2076" s="525" t="s">
        <v>18405</v>
      </c>
      <c r="AM2076" s="513" t="s">
        <v>83</v>
      </c>
      <c r="AN2076" s="508">
        <v>100</v>
      </c>
      <c r="AO2076" s="514">
        <v>1570</v>
      </c>
      <c r="AP2076" s="498">
        <v>1570</v>
      </c>
      <c r="AQ2076" s="515">
        <v>0</v>
      </c>
      <c r="AR2076" s="512" t="s">
        <v>18406</v>
      </c>
      <c r="BA2076" s="338" t="s">
        <v>14269</v>
      </c>
    </row>
    <row r="2077" spans="2:53" ht="16.5" customHeight="1">
      <c r="B2077" s="398" t="s">
        <v>14264</v>
      </c>
      <c r="C2077" s="381" t="s">
        <v>14265</v>
      </c>
      <c r="D2077" s="383">
        <v>1570</v>
      </c>
      <c r="E2077" s="382" t="s">
        <v>633</v>
      </c>
      <c r="F2077" s="369" t="s">
        <v>14266</v>
      </c>
      <c r="G2077" s="385" t="s">
        <v>14267</v>
      </c>
      <c r="H2077" s="386"/>
      <c r="I2077" s="384" t="s">
        <v>329</v>
      </c>
      <c r="J2077" s="367" t="s">
        <v>934</v>
      </c>
      <c r="K2077" s="366" t="s">
        <v>83</v>
      </c>
      <c r="L2077" s="387">
        <v>8</v>
      </c>
      <c r="M2077" s="388" t="s">
        <v>14268</v>
      </c>
      <c r="N2077" s="389">
        <v>1000</v>
      </c>
      <c r="O2077" s="390" t="s">
        <v>1350</v>
      </c>
      <c r="P2077" s="373" t="s">
        <v>1350</v>
      </c>
      <c r="Q2077" s="372" t="s">
        <v>3638</v>
      </c>
      <c r="R2077" s="374">
        <v>25</v>
      </c>
      <c r="S2077" s="375">
        <v>30</v>
      </c>
      <c r="T2077" s="392">
        <v>25</v>
      </c>
      <c r="U2077" s="391" t="s">
        <v>14266</v>
      </c>
      <c r="V2077" s="376">
        <v>105.3458007347194</v>
      </c>
      <c r="W2077" s="378">
        <v>105.25390077553716</v>
      </c>
      <c r="X2077" s="377">
        <v>53.110149244871714</v>
      </c>
      <c r="Y2077" s="387" t="s">
        <v>633</v>
      </c>
      <c r="Z2077" s="395" t="s">
        <v>7853</v>
      </c>
      <c r="AA2077" s="380">
        <v>192</v>
      </c>
      <c r="AB2077" s="379" t="s">
        <v>3630</v>
      </c>
      <c r="AC2077" s="380">
        <v>0</v>
      </c>
      <c r="AD2077" s="379" t="s">
        <v>3630</v>
      </c>
      <c r="AE2077" s="394">
        <v>0</v>
      </c>
      <c r="AF2077" s="396">
        <v>9.641</v>
      </c>
      <c r="AG2077" s="393">
        <v>0</v>
      </c>
      <c r="AH2077" s="397" t="s">
        <v>10307</v>
      </c>
      <c r="AL2077" s="525" t="s">
        <v>18407</v>
      </c>
      <c r="AM2077" s="513" t="s">
        <v>83</v>
      </c>
      <c r="AN2077" s="508">
        <v>100</v>
      </c>
      <c r="AO2077" s="514">
        <v>1570</v>
      </c>
      <c r="AP2077" s="498">
        <v>1570</v>
      </c>
      <c r="AQ2077" s="515">
        <v>0</v>
      </c>
      <c r="AR2077" s="512" t="s">
        <v>18408</v>
      </c>
      <c r="BA2077" s="338" t="s">
        <v>14275</v>
      </c>
    </row>
    <row r="2078" spans="2:53" ht="16.5" customHeight="1">
      <c r="B2078" s="398" t="s">
        <v>14270</v>
      </c>
      <c r="C2078" s="381" t="s">
        <v>14271</v>
      </c>
      <c r="D2078" s="383">
        <v>1570</v>
      </c>
      <c r="E2078" s="382" t="s">
        <v>633</v>
      </c>
      <c r="F2078" s="369" t="s">
        <v>14272</v>
      </c>
      <c r="G2078" s="385" t="s">
        <v>14273</v>
      </c>
      <c r="H2078" s="386"/>
      <c r="I2078" s="384" t="s">
        <v>329</v>
      </c>
      <c r="J2078" s="367" t="s">
        <v>1458</v>
      </c>
      <c r="K2078" s="366" t="s">
        <v>83</v>
      </c>
      <c r="L2078" s="387">
        <v>4</v>
      </c>
      <c r="M2078" s="388" t="s">
        <v>14274</v>
      </c>
      <c r="N2078" s="389">
        <v>1000</v>
      </c>
      <c r="O2078" s="390" t="s">
        <v>1350</v>
      </c>
      <c r="P2078" s="373" t="s">
        <v>1350</v>
      </c>
      <c r="Q2078" s="372" t="s">
        <v>3638</v>
      </c>
      <c r="R2078" s="374">
        <v>25</v>
      </c>
      <c r="S2078" s="375">
        <v>30</v>
      </c>
      <c r="T2078" s="392">
        <v>25</v>
      </c>
      <c r="U2078" s="391" t="s">
        <v>14272</v>
      </c>
      <c r="V2078" s="376">
        <v>105.3135940291692</v>
      </c>
      <c r="W2078" s="378">
        <v>105.21990480856751</v>
      </c>
      <c r="X2078" s="377">
        <v>53.093250581131663</v>
      </c>
      <c r="Y2078" s="387" t="s">
        <v>633</v>
      </c>
      <c r="Z2078" s="395" t="s">
        <v>7853</v>
      </c>
      <c r="AA2078" s="380">
        <v>192</v>
      </c>
      <c r="AB2078" s="379" t="s">
        <v>3630</v>
      </c>
      <c r="AC2078" s="380">
        <v>0</v>
      </c>
      <c r="AD2078" s="379" t="s">
        <v>3630</v>
      </c>
      <c r="AE2078" s="394">
        <v>0</v>
      </c>
      <c r="AF2078" s="396">
        <v>9.6379999999999999</v>
      </c>
      <c r="AG2078" s="393">
        <v>0</v>
      </c>
      <c r="AH2078" s="397" t="s">
        <v>10307</v>
      </c>
      <c r="AL2078" s="525" t="s">
        <v>18409</v>
      </c>
      <c r="AM2078" s="513" t="s">
        <v>83</v>
      </c>
      <c r="AN2078" s="508">
        <v>100</v>
      </c>
      <c r="AO2078" s="514">
        <v>1570</v>
      </c>
      <c r="AP2078" s="498">
        <v>1570</v>
      </c>
      <c r="AQ2078" s="515">
        <v>0</v>
      </c>
      <c r="AR2078" s="512" t="s">
        <v>18410</v>
      </c>
      <c r="BA2078" s="338" t="s">
        <v>14281</v>
      </c>
    </row>
    <row r="2079" spans="2:53" ht="16.5" customHeight="1">
      <c r="B2079" s="398" t="s">
        <v>14276</v>
      </c>
      <c r="C2079" s="381" t="s">
        <v>14277</v>
      </c>
      <c r="D2079" s="383">
        <v>1570</v>
      </c>
      <c r="E2079" s="382" t="s">
        <v>633</v>
      </c>
      <c r="F2079" s="369" t="s">
        <v>14278</v>
      </c>
      <c r="G2079" s="385" t="s">
        <v>14279</v>
      </c>
      <c r="H2079" s="386"/>
      <c r="I2079" s="384" t="s">
        <v>327</v>
      </c>
      <c r="J2079" s="367" t="s">
        <v>493</v>
      </c>
      <c r="K2079" s="366" t="s">
        <v>83</v>
      </c>
      <c r="L2079" s="387">
        <v>25</v>
      </c>
      <c r="M2079" s="388" t="s">
        <v>14280</v>
      </c>
      <c r="N2079" s="389">
        <v>800</v>
      </c>
      <c r="O2079" s="390" t="s">
        <v>1350</v>
      </c>
      <c r="P2079" s="373" t="s">
        <v>1350</v>
      </c>
      <c r="Q2079" s="372" t="s">
        <v>3638</v>
      </c>
      <c r="R2079" s="374">
        <v>30</v>
      </c>
      <c r="S2079" s="375">
        <v>40</v>
      </c>
      <c r="T2079" s="392">
        <v>30</v>
      </c>
      <c r="U2079" s="391" t="s">
        <v>14278</v>
      </c>
      <c r="V2079" s="376">
        <v>105.2337500012916</v>
      </c>
      <c r="W2079" s="378">
        <v>105.13562500136335</v>
      </c>
      <c r="X2079" s="377">
        <v>53.055312498672542</v>
      </c>
      <c r="Y2079" s="387" t="s">
        <v>633</v>
      </c>
      <c r="Z2079" s="395" t="s">
        <v>4557</v>
      </c>
      <c r="AA2079" s="380">
        <v>190</v>
      </c>
      <c r="AB2079" s="379" t="s">
        <v>3630</v>
      </c>
      <c r="AC2079" s="380">
        <v>10</v>
      </c>
      <c r="AD2079" s="379" t="s">
        <v>3630</v>
      </c>
      <c r="AE2079" s="394">
        <v>0</v>
      </c>
      <c r="AF2079" s="396">
        <v>0</v>
      </c>
      <c r="AG2079" s="393">
        <v>0</v>
      </c>
      <c r="AH2079" s="397" t="s">
        <v>633</v>
      </c>
      <c r="AL2079" s="525" t="s">
        <v>18411</v>
      </c>
      <c r="AM2079" s="513" t="s">
        <v>83</v>
      </c>
      <c r="AN2079" s="508">
        <v>100</v>
      </c>
      <c r="AO2079" s="514">
        <v>1570</v>
      </c>
      <c r="AP2079" s="498">
        <v>1570</v>
      </c>
      <c r="AQ2079" s="515">
        <v>0</v>
      </c>
      <c r="AR2079" s="512" t="s">
        <v>18412</v>
      </c>
      <c r="BA2079" s="338" t="s">
        <v>14287</v>
      </c>
    </row>
    <row r="2080" spans="2:53" ht="16.5" customHeight="1">
      <c r="B2080" s="398" t="s">
        <v>14282</v>
      </c>
      <c r="C2080" s="381" t="s">
        <v>14283</v>
      </c>
      <c r="D2080" s="383">
        <v>1570</v>
      </c>
      <c r="E2080" s="382" t="s">
        <v>633</v>
      </c>
      <c r="F2080" s="369" t="s">
        <v>14284</v>
      </c>
      <c r="G2080" s="385" t="s">
        <v>14285</v>
      </c>
      <c r="H2080" s="386"/>
      <c r="I2080" s="384" t="s">
        <v>329</v>
      </c>
      <c r="J2080" s="367" t="s">
        <v>854</v>
      </c>
      <c r="K2080" s="366" t="s">
        <v>83</v>
      </c>
      <c r="L2080" s="387">
        <v>8</v>
      </c>
      <c r="M2080" s="388" t="s">
        <v>14286</v>
      </c>
      <c r="N2080" s="389">
        <v>1000</v>
      </c>
      <c r="O2080" s="390" t="s">
        <v>1350</v>
      </c>
      <c r="P2080" s="373" t="s">
        <v>1350</v>
      </c>
      <c r="Q2080" s="372" t="s">
        <v>3638</v>
      </c>
      <c r="R2080" s="374">
        <v>25</v>
      </c>
      <c r="S2080" s="375">
        <v>30</v>
      </c>
      <c r="T2080" s="392">
        <v>25</v>
      </c>
      <c r="U2080" s="391" t="s">
        <v>14284</v>
      </c>
      <c r="V2080" s="376">
        <v>105.10878267641309</v>
      </c>
      <c r="W2080" s="378">
        <v>105.00371504732492</v>
      </c>
      <c r="X2080" s="377">
        <v>52.99375113813101</v>
      </c>
      <c r="Y2080" s="387" t="s">
        <v>633</v>
      </c>
      <c r="Z2080" s="395" t="s">
        <v>7853</v>
      </c>
      <c r="AA2080" s="380">
        <v>192</v>
      </c>
      <c r="AB2080" s="379" t="s">
        <v>3630</v>
      </c>
      <c r="AC2080" s="380">
        <v>0</v>
      </c>
      <c r="AD2080" s="379" t="s">
        <v>3630</v>
      </c>
      <c r="AE2080" s="394">
        <v>0</v>
      </c>
      <c r="AF2080" s="396">
        <v>9.6199999999999992</v>
      </c>
      <c r="AG2080" s="393">
        <v>0</v>
      </c>
      <c r="AH2080" s="397" t="s">
        <v>10307</v>
      </c>
      <c r="AL2080" s="525" t="s">
        <v>18413</v>
      </c>
      <c r="AM2080" s="513" t="s">
        <v>84</v>
      </c>
      <c r="AN2080" s="508">
        <v>100</v>
      </c>
      <c r="AO2080" s="514">
        <v>1570</v>
      </c>
      <c r="AP2080" s="498">
        <v>987</v>
      </c>
      <c r="AQ2080" s="515">
        <v>583</v>
      </c>
      <c r="AR2080" s="512" t="s">
        <v>18414</v>
      </c>
      <c r="BA2080" s="338" t="s">
        <v>14294</v>
      </c>
    </row>
    <row r="2081" spans="2:53" ht="16.5" customHeight="1">
      <c r="B2081" s="398" t="s">
        <v>14288</v>
      </c>
      <c r="C2081" s="381" t="s">
        <v>14289</v>
      </c>
      <c r="D2081" s="383">
        <v>1570</v>
      </c>
      <c r="E2081" s="382" t="s">
        <v>14290</v>
      </c>
      <c r="F2081" s="369" t="s">
        <v>14291</v>
      </c>
      <c r="G2081" s="385" t="s">
        <v>14292</v>
      </c>
      <c r="H2081" s="386"/>
      <c r="I2081" s="384" t="s">
        <v>328</v>
      </c>
      <c r="J2081" s="367" t="s">
        <v>195</v>
      </c>
      <c r="K2081" s="366" t="s">
        <v>84</v>
      </c>
      <c r="L2081" s="387">
        <v>14</v>
      </c>
      <c r="M2081" s="388" t="s">
        <v>14293</v>
      </c>
      <c r="N2081" s="389">
        <v>1000</v>
      </c>
      <c r="O2081" s="390" t="s">
        <v>1182</v>
      </c>
      <c r="P2081" s="373" t="s">
        <v>1182</v>
      </c>
      <c r="Q2081" s="372" t="s">
        <v>3638</v>
      </c>
      <c r="R2081" s="374">
        <v>30</v>
      </c>
      <c r="S2081" s="375">
        <v>20</v>
      </c>
      <c r="T2081" s="392">
        <v>30</v>
      </c>
      <c r="U2081" s="391" t="s">
        <v>14291</v>
      </c>
      <c r="V2081" s="376">
        <v>105.02631578947368</v>
      </c>
      <c r="W2081" s="378">
        <v>104.9</v>
      </c>
      <c r="X2081" s="377">
        <v>52.996842105263156</v>
      </c>
      <c r="Y2081" s="387" t="s">
        <v>633</v>
      </c>
      <c r="Z2081" s="395" t="s">
        <v>7853</v>
      </c>
      <c r="AA2081" s="380">
        <v>180</v>
      </c>
      <c r="AB2081" s="379" t="s">
        <v>3630</v>
      </c>
      <c r="AC2081" s="380">
        <v>10</v>
      </c>
      <c r="AD2081" s="379" t="s">
        <v>3630</v>
      </c>
      <c r="AE2081" s="394">
        <v>0</v>
      </c>
      <c r="AF2081" s="396">
        <v>0</v>
      </c>
      <c r="AG2081" s="393">
        <v>0</v>
      </c>
      <c r="AH2081" s="397" t="s">
        <v>633</v>
      </c>
      <c r="AL2081" s="525" t="s">
        <v>18415</v>
      </c>
      <c r="AM2081" s="513" t="s">
        <v>83</v>
      </c>
      <c r="AN2081" s="508">
        <v>100</v>
      </c>
      <c r="AO2081" s="514">
        <v>1570</v>
      </c>
      <c r="AP2081" s="498">
        <v>1570</v>
      </c>
      <c r="AQ2081" s="515">
        <v>0</v>
      </c>
      <c r="AR2081" s="512" t="s">
        <v>18416</v>
      </c>
      <c r="BA2081" s="338" t="s">
        <v>14300</v>
      </c>
    </row>
    <row r="2082" spans="2:53" ht="16.5" customHeight="1">
      <c r="B2082" s="398" t="s">
        <v>14295</v>
      </c>
      <c r="C2082" s="381" t="s">
        <v>14296</v>
      </c>
      <c r="D2082" s="383">
        <v>1570</v>
      </c>
      <c r="E2082" s="382" t="s">
        <v>633</v>
      </c>
      <c r="F2082" s="369" t="s">
        <v>14297</v>
      </c>
      <c r="G2082" s="385" t="s">
        <v>14298</v>
      </c>
      <c r="H2082" s="386"/>
      <c r="I2082" s="384" t="s">
        <v>329</v>
      </c>
      <c r="J2082" s="367" t="s">
        <v>938</v>
      </c>
      <c r="K2082" s="366" t="s">
        <v>83</v>
      </c>
      <c r="L2082" s="387">
        <v>7</v>
      </c>
      <c r="M2082" s="388" t="s">
        <v>14299</v>
      </c>
      <c r="N2082" s="389">
        <v>1000</v>
      </c>
      <c r="O2082" s="390" t="s">
        <v>1350</v>
      </c>
      <c r="P2082" s="373" t="s">
        <v>1350</v>
      </c>
      <c r="Q2082" s="372" t="s">
        <v>3638</v>
      </c>
      <c r="R2082" s="374">
        <v>25</v>
      </c>
      <c r="S2082" s="375">
        <v>30</v>
      </c>
      <c r="T2082" s="392">
        <v>25</v>
      </c>
      <c r="U2082" s="391" t="s">
        <v>14297</v>
      </c>
      <c r="V2082" s="376">
        <v>105.0063796242851</v>
      </c>
      <c r="W2082" s="378">
        <v>104.87474752409446</v>
      </c>
      <c r="X2082" s="377">
        <v>52.94443642581021</v>
      </c>
      <c r="Y2082" s="387" t="s">
        <v>633</v>
      </c>
      <c r="Z2082" s="395" t="s">
        <v>7853</v>
      </c>
      <c r="AA2082" s="380">
        <v>192</v>
      </c>
      <c r="AB2082" s="379" t="s">
        <v>3630</v>
      </c>
      <c r="AC2082" s="380">
        <v>0</v>
      </c>
      <c r="AD2082" s="379" t="s">
        <v>3630</v>
      </c>
      <c r="AE2082" s="394">
        <v>0</v>
      </c>
      <c r="AF2082" s="396">
        <v>9.6110000000000007</v>
      </c>
      <c r="AG2082" s="393">
        <v>0</v>
      </c>
      <c r="AH2082" s="397" t="s">
        <v>10307</v>
      </c>
      <c r="AL2082" s="525" t="s">
        <v>18417</v>
      </c>
      <c r="AM2082" s="513" t="s">
        <v>84</v>
      </c>
      <c r="AN2082" s="508">
        <v>100</v>
      </c>
      <c r="AO2082" s="514">
        <v>1570</v>
      </c>
      <c r="AP2082" s="498">
        <v>986</v>
      </c>
      <c r="AQ2082" s="515">
        <v>584</v>
      </c>
      <c r="AR2082" s="512" t="s">
        <v>18418</v>
      </c>
      <c r="BA2082" s="338" t="s">
        <v>14306</v>
      </c>
    </row>
    <row r="2083" spans="2:53" ht="16.5" customHeight="1">
      <c r="B2083" s="398" t="s">
        <v>14301</v>
      </c>
      <c r="C2083" s="381" t="s">
        <v>14302</v>
      </c>
      <c r="D2083" s="383">
        <v>1570</v>
      </c>
      <c r="E2083" s="382" t="s">
        <v>14303</v>
      </c>
      <c r="F2083" s="369" t="s">
        <v>14304</v>
      </c>
      <c r="G2083" s="385" t="s">
        <v>14230</v>
      </c>
      <c r="H2083" s="386"/>
      <c r="I2083" s="384" t="s">
        <v>328</v>
      </c>
      <c r="J2083" s="367" t="s">
        <v>111</v>
      </c>
      <c r="K2083" s="366" t="s">
        <v>84</v>
      </c>
      <c r="L2083" s="387">
        <v>11</v>
      </c>
      <c r="M2083" s="388" t="s">
        <v>14305</v>
      </c>
      <c r="N2083" s="389">
        <v>1000</v>
      </c>
      <c r="O2083" s="390" t="s">
        <v>1182</v>
      </c>
      <c r="P2083" s="373" t="s">
        <v>1182</v>
      </c>
      <c r="Q2083" s="372" t="s">
        <v>3638</v>
      </c>
      <c r="R2083" s="374">
        <v>30</v>
      </c>
      <c r="S2083" s="375">
        <v>20</v>
      </c>
      <c r="T2083" s="392">
        <v>30</v>
      </c>
      <c r="U2083" s="391" t="s">
        <v>14304</v>
      </c>
      <c r="V2083" s="376">
        <v>104.95833333333333</v>
      </c>
      <c r="W2083" s="378">
        <v>104.81666666666666</v>
      </c>
      <c r="X2083" s="377">
        <v>52.95750000000001</v>
      </c>
      <c r="Y2083" s="387" t="s">
        <v>633</v>
      </c>
      <c r="Z2083" s="395" t="s">
        <v>7853</v>
      </c>
      <c r="AA2083" s="380">
        <v>180</v>
      </c>
      <c r="AB2083" s="379" t="s">
        <v>3630</v>
      </c>
      <c r="AC2083" s="380">
        <v>10</v>
      </c>
      <c r="AD2083" s="379" t="s">
        <v>3630</v>
      </c>
      <c r="AE2083" s="394">
        <v>0</v>
      </c>
      <c r="AF2083" s="396">
        <v>0</v>
      </c>
      <c r="AG2083" s="393">
        <v>0</v>
      </c>
      <c r="AH2083" s="397" t="s">
        <v>633</v>
      </c>
      <c r="AL2083" s="525" t="s">
        <v>18419</v>
      </c>
      <c r="AM2083" s="513" t="s">
        <v>84</v>
      </c>
      <c r="AN2083" s="508">
        <v>100</v>
      </c>
      <c r="AO2083" s="514">
        <v>1570</v>
      </c>
      <c r="AP2083" s="498">
        <v>985</v>
      </c>
      <c r="AQ2083" s="515">
        <v>585</v>
      </c>
      <c r="AR2083" s="512" t="s">
        <v>18420</v>
      </c>
      <c r="BA2083" s="338" t="s">
        <v>14312</v>
      </c>
    </row>
    <row r="2084" spans="2:53" ht="16.5" customHeight="1">
      <c r="B2084" s="398" t="s">
        <v>14307</v>
      </c>
      <c r="C2084" s="381" t="s">
        <v>14308</v>
      </c>
      <c r="D2084" s="383">
        <v>1570</v>
      </c>
      <c r="E2084" s="382" t="s">
        <v>14309</v>
      </c>
      <c r="F2084" s="369" t="s">
        <v>14310</v>
      </c>
      <c r="G2084" s="385" t="s">
        <v>14309</v>
      </c>
      <c r="H2084" s="386"/>
      <c r="I2084" s="384" t="s">
        <v>329</v>
      </c>
      <c r="J2084" s="367" t="s">
        <v>1468</v>
      </c>
      <c r="K2084" s="366" t="s">
        <v>84</v>
      </c>
      <c r="L2084" s="387">
        <v>6</v>
      </c>
      <c r="M2084" s="388" t="s">
        <v>14311</v>
      </c>
      <c r="N2084" s="389">
        <v>1000</v>
      </c>
      <c r="O2084" s="390" t="s">
        <v>1350</v>
      </c>
      <c r="P2084" s="373" t="s">
        <v>1350</v>
      </c>
      <c r="Q2084" s="372" t="s">
        <v>3638</v>
      </c>
      <c r="R2084" s="374">
        <v>30</v>
      </c>
      <c r="S2084" s="375">
        <v>25</v>
      </c>
      <c r="T2084" s="392">
        <v>25</v>
      </c>
      <c r="U2084" s="391" t="s">
        <v>14310</v>
      </c>
      <c r="V2084" s="376">
        <v>104.85724676541355</v>
      </c>
      <c r="W2084" s="378">
        <v>104.69536278516293</v>
      </c>
      <c r="X2084" s="377">
        <v>52.903695224711768</v>
      </c>
      <c r="Y2084" s="387" t="s">
        <v>633</v>
      </c>
      <c r="Z2084" s="395" t="s">
        <v>7853</v>
      </c>
      <c r="AA2084" s="380">
        <v>192</v>
      </c>
      <c r="AB2084" s="379" t="s">
        <v>3630</v>
      </c>
      <c r="AC2084" s="380">
        <v>0</v>
      </c>
      <c r="AD2084" s="379" t="s">
        <v>3630</v>
      </c>
      <c r="AE2084" s="394">
        <v>0</v>
      </c>
      <c r="AF2084" s="396">
        <v>0</v>
      </c>
      <c r="AG2084" s="393">
        <v>0</v>
      </c>
      <c r="AH2084" s="397" t="s">
        <v>633</v>
      </c>
      <c r="AL2084" s="525" t="s">
        <v>18421</v>
      </c>
      <c r="AM2084" s="513" t="s">
        <v>83</v>
      </c>
      <c r="AN2084" s="508">
        <v>100</v>
      </c>
      <c r="AO2084" s="514">
        <v>1570</v>
      </c>
      <c r="AP2084" s="498">
        <v>1570</v>
      </c>
      <c r="AQ2084" s="515">
        <v>0</v>
      </c>
      <c r="AR2084" s="512" t="s">
        <v>18422</v>
      </c>
      <c r="BA2084" s="338" t="s">
        <v>14318</v>
      </c>
    </row>
    <row r="2085" spans="2:53" ht="16.5" customHeight="1">
      <c r="B2085" s="398" t="s">
        <v>14313</v>
      </c>
      <c r="C2085" s="381" t="s">
        <v>14314</v>
      </c>
      <c r="D2085" s="383">
        <v>1570</v>
      </c>
      <c r="E2085" s="382" t="s">
        <v>633</v>
      </c>
      <c r="F2085" s="369" t="s">
        <v>14315</v>
      </c>
      <c r="G2085" s="385" t="s">
        <v>14316</v>
      </c>
      <c r="H2085" s="386"/>
      <c r="I2085" s="384" t="s">
        <v>329</v>
      </c>
      <c r="J2085" s="367" t="s">
        <v>1459</v>
      </c>
      <c r="K2085" s="366" t="s">
        <v>83</v>
      </c>
      <c r="L2085" s="387">
        <v>8</v>
      </c>
      <c r="M2085" s="388" t="s">
        <v>14317</v>
      </c>
      <c r="N2085" s="389">
        <v>1000</v>
      </c>
      <c r="O2085" s="390" t="s">
        <v>1350</v>
      </c>
      <c r="P2085" s="373" t="s">
        <v>1350</v>
      </c>
      <c r="Q2085" s="372" t="s">
        <v>3638</v>
      </c>
      <c r="R2085" s="374">
        <v>25</v>
      </c>
      <c r="S2085" s="375">
        <v>30</v>
      </c>
      <c r="T2085" s="392">
        <v>25</v>
      </c>
      <c r="U2085" s="391" t="s">
        <v>14315</v>
      </c>
      <c r="V2085" s="376">
        <v>104.82506556364018</v>
      </c>
      <c r="W2085" s="378">
        <v>104.65674534303488</v>
      </c>
      <c r="X2085" s="377">
        <v>52.864094546662457</v>
      </c>
      <c r="Y2085" s="387" t="s">
        <v>633</v>
      </c>
      <c r="Z2085" s="395" t="s">
        <v>7853</v>
      </c>
      <c r="AA2085" s="380">
        <v>192</v>
      </c>
      <c r="AB2085" s="379" t="s">
        <v>3630</v>
      </c>
      <c r="AC2085" s="380">
        <v>0</v>
      </c>
      <c r="AD2085" s="379" t="s">
        <v>3630</v>
      </c>
      <c r="AE2085" s="394">
        <v>0</v>
      </c>
      <c r="AF2085" s="396">
        <v>9.5969999999999995</v>
      </c>
      <c r="AG2085" s="393">
        <v>0</v>
      </c>
      <c r="AH2085" s="397" t="s">
        <v>10307</v>
      </c>
      <c r="AL2085" s="525" t="s">
        <v>18423</v>
      </c>
      <c r="AM2085" s="513" t="s">
        <v>84</v>
      </c>
      <c r="AN2085" s="508">
        <v>100</v>
      </c>
      <c r="AO2085" s="514">
        <v>1570</v>
      </c>
      <c r="AP2085" s="498">
        <v>984</v>
      </c>
      <c r="AQ2085" s="515">
        <v>586</v>
      </c>
      <c r="AR2085" s="512" t="s">
        <v>18424</v>
      </c>
      <c r="BA2085" s="338" t="s">
        <v>14325</v>
      </c>
    </row>
    <row r="2086" spans="2:53" ht="16.5" customHeight="1">
      <c r="B2086" s="398" t="s">
        <v>14319</v>
      </c>
      <c r="C2086" s="381" t="s">
        <v>14320</v>
      </c>
      <c r="D2086" s="383">
        <v>1570</v>
      </c>
      <c r="E2086" s="382" t="s">
        <v>14321</v>
      </c>
      <c r="F2086" s="369" t="s">
        <v>14322</v>
      </c>
      <c r="G2086" s="385" t="s">
        <v>14323</v>
      </c>
      <c r="H2086" s="386"/>
      <c r="I2086" s="384" t="s">
        <v>328</v>
      </c>
      <c r="J2086" s="367" t="s">
        <v>1319</v>
      </c>
      <c r="K2086" s="366" t="s">
        <v>84</v>
      </c>
      <c r="L2086" s="387">
        <v>11</v>
      </c>
      <c r="M2086" s="388" t="s">
        <v>14324</v>
      </c>
      <c r="N2086" s="389">
        <v>1000</v>
      </c>
      <c r="O2086" s="390" t="s">
        <v>1182</v>
      </c>
      <c r="P2086" s="373" t="s">
        <v>1182</v>
      </c>
      <c r="Q2086" s="372" t="s">
        <v>3638</v>
      </c>
      <c r="R2086" s="374">
        <v>30</v>
      </c>
      <c r="S2086" s="375">
        <v>20</v>
      </c>
      <c r="T2086" s="392">
        <v>30</v>
      </c>
      <c r="U2086" s="391" t="s">
        <v>14322</v>
      </c>
      <c r="V2086" s="376">
        <v>104.78472222222221</v>
      </c>
      <c r="W2086" s="378">
        <v>104.60833333333333</v>
      </c>
      <c r="X2086" s="377">
        <v>52.863472222222221</v>
      </c>
      <c r="Y2086" s="387" t="s">
        <v>633</v>
      </c>
      <c r="Z2086" s="395" t="s">
        <v>7853</v>
      </c>
      <c r="AA2086" s="380">
        <v>180</v>
      </c>
      <c r="AB2086" s="379" t="s">
        <v>3630</v>
      </c>
      <c r="AC2086" s="380">
        <v>10</v>
      </c>
      <c r="AD2086" s="379" t="s">
        <v>3630</v>
      </c>
      <c r="AE2086" s="394">
        <v>0</v>
      </c>
      <c r="AF2086" s="396">
        <v>0</v>
      </c>
      <c r="AG2086" s="393">
        <v>0</v>
      </c>
      <c r="AH2086" s="397" t="s">
        <v>633</v>
      </c>
      <c r="AL2086" s="525" t="s">
        <v>18425</v>
      </c>
      <c r="AM2086" s="513" t="s">
        <v>84</v>
      </c>
      <c r="AN2086" s="508">
        <v>100</v>
      </c>
      <c r="AO2086" s="514">
        <v>1570</v>
      </c>
      <c r="AP2086" s="498">
        <v>981</v>
      </c>
      <c r="AQ2086" s="515">
        <v>589</v>
      </c>
      <c r="AR2086" s="512" t="s">
        <v>18426</v>
      </c>
      <c r="BA2086" s="338" t="s">
        <v>14331</v>
      </c>
    </row>
    <row r="2087" spans="2:53" ht="16.5" customHeight="1">
      <c r="B2087" s="398" t="s">
        <v>14326</v>
      </c>
      <c r="C2087" s="381" t="s">
        <v>14327</v>
      </c>
      <c r="D2087" s="383">
        <v>1570</v>
      </c>
      <c r="E2087" s="382" t="s">
        <v>14328</v>
      </c>
      <c r="F2087" s="369" t="s">
        <v>14329</v>
      </c>
      <c r="G2087" s="385" t="s">
        <v>14328</v>
      </c>
      <c r="H2087" s="386"/>
      <c r="I2087" s="384" t="s">
        <v>328</v>
      </c>
      <c r="J2087" s="367" t="s">
        <v>105</v>
      </c>
      <c r="K2087" s="366" t="s">
        <v>84</v>
      </c>
      <c r="L2087" s="387">
        <v>10</v>
      </c>
      <c r="M2087" s="388" t="s">
        <v>14330</v>
      </c>
      <c r="N2087" s="389">
        <v>1000</v>
      </c>
      <c r="O2087" s="390" t="s">
        <v>1182</v>
      </c>
      <c r="P2087" s="373" t="s">
        <v>1182</v>
      </c>
      <c r="Q2087" s="372" t="s">
        <v>3638</v>
      </c>
      <c r="R2087" s="374">
        <v>30</v>
      </c>
      <c r="S2087" s="375">
        <v>20</v>
      </c>
      <c r="T2087" s="392">
        <v>30</v>
      </c>
      <c r="U2087" s="391" t="s">
        <v>14329</v>
      </c>
      <c r="V2087" s="376">
        <v>104.57638888888889</v>
      </c>
      <c r="W2087" s="378">
        <v>104.35833333333333</v>
      </c>
      <c r="X2087" s="377">
        <v>52.747638888888893</v>
      </c>
      <c r="Y2087" s="387" t="s">
        <v>633</v>
      </c>
      <c r="Z2087" s="395" t="s">
        <v>7853</v>
      </c>
      <c r="AA2087" s="380">
        <v>180</v>
      </c>
      <c r="AB2087" s="379" t="s">
        <v>3630</v>
      </c>
      <c r="AC2087" s="380">
        <v>10</v>
      </c>
      <c r="AD2087" s="379" t="s">
        <v>3630</v>
      </c>
      <c r="AE2087" s="394">
        <v>0</v>
      </c>
      <c r="AF2087" s="396">
        <v>0</v>
      </c>
      <c r="AG2087" s="393">
        <v>0</v>
      </c>
      <c r="AH2087" s="397" t="s">
        <v>633</v>
      </c>
      <c r="AL2087" s="525" t="s">
        <v>18427</v>
      </c>
      <c r="AM2087" s="513" t="s">
        <v>83</v>
      </c>
      <c r="AN2087" s="508">
        <v>100</v>
      </c>
      <c r="AO2087" s="514">
        <v>1570</v>
      </c>
      <c r="AP2087" s="498">
        <v>1570</v>
      </c>
      <c r="AQ2087" s="515">
        <v>0</v>
      </c>
      <c r="AR2087" s="512" t="s">
        <v>18428</v>
      </c>
      <c r="BA2087" s="338" t="s">
        <v>14337</v>
      </c>
    </row>
    <row r="2088" spans="2:53" ht="16.5" customHeight="1">
      <c r="B2088" s="398" t="s">
        <v>14332</v>
      </c>
      <c r="C2088" s="381" t="s">
        <v>14333</v>
      </c>
      <c r="D2088" s="383">
        <v>1570</v>
      </c>
      <c r="E2088" s="382" t="s">
        <v>633</v>
      </c>
      <c r="F2088" s="369" t="s">
        <v>14334</v>
      </c>
      <c r="G2088" s="385" t="s">
        <v>14335</v>
      </c>
      <c r="H2088" s="386"/>
      <c r="I2088" s="384" t="s">
        <v>328</v>
      </c>
      <c r="J2088" s="367" t="s">
        <v>1317</v>
      </c>
      <c r="K2088" s="366" t="s">
        <v>83</v>
      </c>
      <c r="L2088" s="387">
        <v>10</v>
      </c>
      <c r="M2088" s="388" t="s">
        <v>14336</v>
      </c>
      <c r="N2088" s="389">
        <v>1000</v>
      </c>
      <c r="O2088" s="390" t="s">
        <v>1182</v>
      </c>
      <c r="P2088" s="373" t="s">
        <v>1182</v>
      </c>
      <c r="Q2088" s="372" t="s">
        <v>3638</v>
      </c>
      <c r="R2088" s="374">
        <v>20</v>
      </c>
      <c r="S2088" s="375">
        <v>30</v>
      </c>
      <c r="T2088" s="392">
        <v>30</v>
      </c>
      <c r="U2088" s="391" t="s">
        <v>14334</v>
      </c>
      <c r="V2088" s="376">
        <v>104.49483204134367</v>
      </c>
      <c r="W2088" s="378">
        <v>104.26046511627908</v>
      </c>
      <c r="X2088" s="377">
        <v>52.712351421188629</v>
      </c>
      <c r="Y2088" s="387" t="s">
        <v>633</v>
      </c>
      <c r="Z2088" s="395" t="s">
        <v>7853</v>
      </c>
      <c r="AA2088" s="380">
        <v>180</v>
      </c>
      <c r="AB2088" s="379" t="s">
        <v>3630</v>
      </c>
      <c r="AC2088" s="380">
        <v>10</v>
      </c>
      <c r="AD2088" s="379" t="s">
        <v>3630</v>
      </c>
      <c r="AE2088" s="394">
        <v>0</v>
      </c>
      <c r="AF2088" s="396">
        <v>33.774000000000001</v>
      </c>
      <c r="AG2088" s="393">
        <v>0</v>
      </c>
      <c r="AH2088" s="397" t="s">
        <v>10937</v>
      </c>
      <c r="AL2088" s="525" t="s">
        <v>18429</v>
      </c>
      <c r="AM2088" s="513" t="s">
        <v>84</v>
      </c>
      <c r="AN2088" s="508">
        <v>100</v>
      </c>
      <c r="AO2088" s="514">
        <v>1570</v>
      </c>
      <c r="AP2088" s="498">
        <v>979</v>
      </c>
      <c r="AQ2088" s="515">
        <v>591</v>
      </c>
      <c r="AR2088" s="512" t="s">
        <v>18430</v>
      </c>
      <c r="BA2088" s="338" t="s">
        <v>14344</v>
      </c>
    </row>
    <row r="2089" spans="2:53" ht="16.5" customHeight="1">
      <c r="B2089" s="398" t="s">
        <v>14338</v>
      </c>
      <c r="C2089" s="381" t="s">
        <v>14339</v>
      </c>
      <c r="D2089" s="383">
        <v>1570</v>
      </c>
      <c r="E2089" s="382" t="s">
        <v>14340</v>
      </c>
      <c r="F2089" s="369" t="s">
        <v>14341</v>
      </c>
      <c r="G2089" s="385" t="s">
        <v>14342</v>
      </c>
      <c r="H2089" s="386"/>
      <c r="I2089" s="384" t="s">
        <v>328</v>
      </c>
      <c r="J2089" s="367" t="s">
        <v>107</v>
      </c>
      <c r="K2089" s="366" t="s">
        <v>84</v>
      </c>
      <c r="L2089" s="387">
        <v>13</v>
      </c>
      <c r="M2089" s="388" t="s">
        <v>14343</v>
      </c>
      <c r="N2089" s="389">
        <v>1000</v>
      </c>
      <c r="O2089" s="390" t="s">
        <v>1182</v>
      </c>
      <c r="P2089" s="373" t="s">
        <v>1182</v>
      </c>
      <c r="Q2089" s="372" t="s">
        <v>3638</v>
      </c>
      <c r="R2089" s="374">
        <v>30</v>
      </c>
      <c r="S2089" s="375">
        <v>20</v>
      </c>
      <c r="T2089" s="392">
        <v>30</v>
      </c>
      <c r="U2089" s="391" t="s">
        <v>14341</v>
      </c>
      <c r="V2089" s="376">
        <v>104.47222222222223</v>
      </c>
      <c r="W2089" s="378">
        <v>104.23333333333333</v>
      </c>
      <c r="X2089" s="377">
        <v>52.687222222222211</v>
      </c>
      <c r="Y2089" s="387" t="s">
        <v>633</v>
      </c>
      <c r="Z2089" s="395" t="s">
        <v>7853</v>
      </c>
      <c r="AA2089" s="380">
        <v>180</v>
      </c>
      <c r="AB2089" s="379" t="s">
        <v>3630</v>
      </c>
      <c r="AC2089" s="380">
        <v>10</v>
      </c>
      <c r="AD2089" s="379" t="s">
        <v>3630</v>
      </c>
      <c r="AE2089" s="394">
        <v>0</v>
      </c>
      <c r="AF2089" s="396">
        <v>0</v>
      </c>
      <c r="AG2089" s="393">
        <v>0</v>
      </c>
      <c r="AH2089" s="397" t="s">
        <v>633</v>
      </c>
      <c r="AL2089" s="525" t="s">
        <v>18431</v>
      </c>
      <c r="AM2089" s="513" t="s">
        <v>83</v>
      </c>
      <c r="AN2089" s="508">
        <v>100</v>
      </c>
      <c r="AO2089" s="514">
        <v>1570</v>
      </c>
      <c r="AP2089" s="498">
        <v>1570</v>
      </c>
      <c r="AQ2089" s="515">
        <v>0</v>
      </c>
      <c r="AR2089" s="512" t="s">
        <v>18432</v>
      </c>
      <c r="BA2089" s="338" t="s">
        <v>14350</v>
      </c>
    </row>
    <row r="2090" spans="2:53" ht="16.5" customHeight="1">
      <c r="B2090" s="398" t="s">
        <v>14345</v>
      </c>
      <c r="C2090" s="381" t="s">
        <v>14346</v>
      </c>
      <c r="D2090" s="383">
        <v>1570</v>
      </c>
      <c r="E2090" s="382" t="s">
        <v>633</v>
      </c>
      <c r="F2090" s="369" t="s">
        <v>14347</v>
      </c>
      <c r="G2090" s="385" t="s">
        <v>14348</v>
      </c>
      <c r="H2090" s="386"/>
      <c r="I2090" s="384" t="s">
        <v>329</v>
      </c>
      <c r="J2090" s="367" t="s">
        <v>952</v>
      </c>
      <c r="K2090" s="366" t="s">
        <v>83</v>
      </c>
      <c r="L2090" s="387">
        <v>7</v>
      </c>
      <c r="M2090" s="388" t="s">
        <v>14349</v>
      </c>
      <c r="N2090" s="389">
        <v>1000</v>
      </c>
      <c r="O2090" s="390" t="s">
        <v>1350</v>
      </c>
      <c r="P2090" s="373" t="s">
        <v>1350</v>
      </c>
      <c r="Q2090" s="372" t="s">
        <v>3638</v>
      </c>
      <c r="R2090" s="374">
        <v>25</v>
      </c>
      <c r="S2090" s="375">
        <v>30</v>
      </c>
      <c r="T2090" s="392">
        <v>25</v>
      </c>
      <c r="U2090" s="391" t="s">
        <v>14347</v>
      </c>
      <c r="V2090" s="376">
        <v>104.3543533118812</v>
      </c>
      <c r="W2090" s="378">
        <v>104.09189064092411</v>
      </c>
      <c r="X2090" s="377">
        <v>52.636878023597362</v>
      </c>
      <c r="Y2090" s="387" t="s">
        <v>633</v>
      </c>
      <c r="Z2090" s="395" t="s">
        <v>7853</v>
      </c>
      <c r="AA2090" s="380">
        <v>192</v>
      </c>
      <c r="AB2090" s="379" t="s">
        <v>3630</v>
      </c>
      <c r="AC2090" s="380">
        <v>0</v>
      </c>
      <c r="AD2090" s="379" t="s">
        <v>3630</v>
      </c>
      <c r="AE2090" s="394">
        <v>0</v>
      </c>
      <c r="AF2090" s="396">
        <v>9.5549999999999997</v>
      </c>
      <c r="AG2090" s="393">
        <v>0</v>
      </c>
      <c r="AH2090" s="397" t="s">
        <v>10307</v>
      </c>
      <c r="AL2090" s="525" t="s">
        <v>18433</v>
      </c>
      <c r="AM2090" s="513" t="s">
        <v>83</v>
      </c>
      <c r="AN2090" s="508">
        <v>100</v>
      </c>
      <c r="AO2090" s="514">
        <v>1570</v>
      </c>
      <c r="AP2090" s="498">
        <v>1570</v>
      </c>
      <c r="AQ2090" s="515">
        <v>0</v>
      </c>
      <c r="AR2090" s="512" t="s">
        <v>18434</v>
      </c>
      <c r="BA2090" s="338" t="s">
        <v>14356</v>
      </c>
    </row>
    <row r="2091" spans="2:53" ht="16.5" customHeight="1">
      <c r="B2091" s="398" t="s">
        <v>14351</v>
      </c>
      <c r="C2091" s="381" t="s">
        <v>14352</v>
      </c>
      <c r="D2091" s="383">
        <v>1570</v>
      </c>
      <c r="E2091" s="382" t="s">
        <v>633</v>
      </c>
      <c r="F2091" s="369" t="s">
        <v>14353</v>
      </c>
      <c r="G2091" s="385" t="s">
        <v>14354</v>
      </c>
      <c r="H2091" s="386"/>
      <c r="I2091" s="384" t="s">
        <v>329</v>
      </c>
      <c r="J2091" s="367" t="s">
        <v>181</v>
      </c>
      <c r="K2091" s="366" t="s">
        <v>83</v>
      </c>
      <c r="L2091" s="387">
        <v>8</v>
      </c>
      <c r="M2091" s="388" t="s">
        <v>14355</v>
      </c>
      <c r="N2091" s="389">
        <v>1000</v>
      </c>
      <c r="O2091" s="390" t="s">
        <v>1350</v>
      </c>
      <c r="P2091" s="373" t="s">
        <v>1350</v>
      </c>
      <c r="Q2091" s="372" t="s">
        <v>3638</v>
      </c>
      <c r="R2091" s="374">
        <v>25</v>
      </c>
      <c r="S2091" s="375">
        <v>30</v>
      </c>
      <c r="T2091" s="392">
        <v>25</v>
      </c>
      <c r="U2091" s="391" t="s">
        <v>14353</v>
      </c>
      <c r="V2091" s="376">
        <v>104.2992888833129</v>
      </c>
      <c r="W2091" s="378">
        <v>104.02581332664214</v>
      </c>
      <c r="X2091" s="377">
        <v>52.602448895022469</v>
      </c>
      <c r="Y2091" s="387" t="s">
        <v>633</v>
      </c>
      <c r="Z2091" s="395" t="s">
        <v>7853</v>
      </c>
      <c r="AA2091" s="380">
        <v>192</v>
      </c>
      <c r="AB2091" s="379" t="s">
        <v>3630</v>
      </c>
      <c r="AC2091" s="380">
        <v>0</v>
      </c>
      <c r="AD2091" s="379" t="s">
        <v>3630</v>
      </c>
      <c r="AE2091" s="394">
        <v>0</v>
      </c>
      <c r="AF2091" s="396">
        <v>9.5489999999999995</v>
      </c>
      <c r="AG2091" s="393">
        <v>0</v>
      </c>
      <c r="AH2091" s="397" t="s">
        <v>10307</v>
      </c>
      <c r="AL2091" s="525" t="s">
        <v>18435</v>
      </c>
      <c r="AM2091" s="513" t="s">
        <v>84</v>
      </c>
      <c r="AN2091" s="508">
        <v>100</v>
      </c>
      <c r="AO2091" s="514">
        <v>1570</v>
      </c>
      <c r="AP2091" s="498">
        <v>977</v>
      </c>
      <c r="AQ2091" s="515">
        <v>593</v>
      </c>
      <c r="AR2091" s="512" t="s">
        <v>18436</v>
      </c>
      <c r="BA2091" s="338" t="s">
        <v>14363</v>
      </c>
    </row>
    <row r="2092" spans="2:53" ht="16.5" customHeight="1">
      <c r="B2092" s="398" t="s">
        <v>14357</v>
      </c>
      <c r="C2092" s="381" t="s">
        <v>14358</v>
      </c>
      <c r="D2092" s="383">
        <v>1570</v>
      </c>
      <c r="E2092" s="382" t="s">
        <v>14359</v>
      </c>
      <c r="F2092" s="369" t="s">
        <v>14360</v>
      </c>
      <c r="G2092" s="385" t="s">
        <v>14361</v>
      </c>
      <c r="H2092" s="386"/>
      <c r="I2092" s="384" t="s">
        <v>328</v>
      </c>
      <c r="J2092" s="367" t="s">
        <v>152</v>
      </c>
      <c r="K2092" s="366" t="s">
        <v>84</v>
      </c>
      <c r="L2092" s="387">
        <v>13</v>
      </c>
      <c r="M2092" s="388" t="s">
        <v>14362</v>
      </c>
      <c r="N2092" s="389">
        <v>1000</v>
      </c>
      <c r="O2092" s="390" t="s">
        <v>1182</v>
      </c>
      <c r="P2092" s="373" t="s">
        <v>1182</v>
      </c>
      <c r="Q2092" s="372" t="s">
        <v>3638</v>
      </c>
      <c r="R2092" s="374">
        <v>30</v>
      </c>
      <c r="S2092" s="375">
        <v>20</v>
      </c>
      <c r="T2092" s="392">
        <v>30</v>
      </c>
      <c r="U2092" s="391" t="s">
        <v>14360</v>
      </c>
      <c r="V2092" s="376">
        <v>104.2638888888889</v>
      </c>
      <c r="W2092" s="378">
        <v>103.98076923076923</v>
      </c>
      <c r="X2092" s="377">
        <v>52.557670940170937</v>
      </c>
      <c r="Y2092" s="387" t="s">
        <v>633</v>
      </c>
      <c r="Z2092" s="395" t="s">
        <v>7853</v>
      </c>
      <c r="AA2092" s="380">
        <v>180</v>
      </c>
      <c r="AB2092" s="379" t="s">
        <v>3630</v>
      </c>
      <c r="AC2092" s="380">
        <v>10</v>
      </c>
      <c r="AD2092" s="379" t="s">
        <v>3630</v>
      </c>
      <c r="AE2092" s="394">
        <v>0</v>
      </c>
      <c r="AF2092" s="396">
        <v>0</v>
      </c>
      <c r="AG2092" s="393">
        <v>0</v>
      </c>
      <c r="AH2092" s="397" t="s">
        <v>633</v>
      </c>
      <c r="AL2092" s="525" t="s">
        <v>18437</v>
      </c>
      <c r="AM2092" s="513" t="s">
        <v>83</v>
      </c>
      <c r="AN2092" s="508">
        <v>100</v>
      </c>
      <c r="AO2092" s="514">
        <v>1570</v>
      </c>
      <c r="AP2092" s="498">
        <v>1570</v>
      </c>
      <c r="AQ2092" s="515">
        <v>0</v>
      </c>
      <c r="AR2092" s="512" t="s">
        <v>18438</v>
      </c>
      <c r="BA2092" s="338" t="s">
        <v>14369</v>
      </c>
    </row>
    <row r="2093" spans="2:53" ht="16.5" customHeight="1">
      <c r="B2093" s="398" t="s">
        <v>14364</v>
      </c>
      <c r="C2093" s="381" t="s">
        <v>14365</v>
      </c>
      <c r="D2093" s="383">
        <v>1570</v>
      </c>
      <c r="E2093" s="382" t="s">
        <v>633</v>
      </c>
      <c r="F2093" s="369" t="s">
        <v>14366</v>
      </c>
      <c r="G2093" s="385" t="s">
        <v>14367</v>
      </c>
      <c r="H2093" s="386"/>
      <c r="I2093" s="384" t="s">
        <v>329</v>
      </c>
      <c r="J2093" s="367" t="s">
        <v>954</v>
      </c>
      <c r="K2093" s="366" t="s">
        <v>83</v>
      </c>
      <c r="L2093" s="387">
        <v>10</v>
      </c>
      <c r="M2093" s="388" t="s">
        <v>14368</v>
      </c>
      <c r="N2093" s="389">
        <v>1000</v>
      </c>
      <c r="O2093" s="390" t="s">
        <v>1350</v>
      </c>
      <c r="P2093" s="373" t="s">
        <v>1350</v>
      </c>
      <c r="Q2093" s="372" t="s">
        <v>3638</v>
      </c>
      <c r="R2093" s="374">
        <v>25</v>
      </c>
      <c r="S2093" s="375">
        <v>30</v>
      </c>
      <c r="T2093" s="392">
        <v>25</v>
      </c>
      <c r="U2093" s="391" t="s">
        <v>14366</v>
      </c>
      <c r="V2093" s="376">
        <v>104.25529317140787</v>
      </c>
      <c r="W2093" s="378">
        <v>103.9688674681032</v>
      </c>
      <c r="X2093" s="377">
        <v>52.582919680244466</v>
      </c>
      <c r="Y2093" s="387" t="s">
        <v>633</v>
      </c>
      <c r="Z2093" s="395" t="s">
        <v>7853</v>
      </c>
      <c r="AA2093" s="380">
        <v>192</v>
      </c>
      <c r="AB2093" s="379" t="s">
        <v>3630</v>
      </c>
      <c r="AC2093" s="380">
        <v>0</v>
      </c>
      <c r="AD2093" s="379" t="s">
        <v>3630</v>
      </c>
      <c r="AE2093" s="394">
        <v>0</v>
      </c>
      <c r="AF2093" s="396">
        <v>9.5459999999999994</v>
      </c>
      <c r="AG2093" s="393">
        <v>0</v>
      </c>
      <c r="AH2093" s="397" t="s">
        <v>10307</v>
      </c>
      <c r="AL2093" s="525" t="s">
        <v>18439</v>
      </c>
      <c r="AM2093" s="513" t="s">
        <v>83</v>
      </c>
      <c r="AN2093" s="508">
        <v>100</v>
      </c>
      <c r="AO2093" s="514">
        <v>1570</v>
      </c>
      <c r="AP2093" s="498">
        <v>1570</v>
      </c>
      <c r="AQ2093" s="515">
        <v>0</v>
      </c>
      <c r="AR2093" s="512" t="s">
        <v>18440</v>
      </c>
      <c r="BA2093" s="338" t="s">
        <v>14375</v>
      </c>
    </row>
    <row r="2094" spans="2:53" ht="16.5" customHeight="1">
      <c r="B2094" s="398" t="s">
        <v>14370</v>
      </c>
      <c r="C2094" s="381" t="s">
        <v>14371</v>
      </c>
      <c r="D2094" s="383">
        <v>1570</v>
      </c>
      <c r="E2094" s="382" t="s">
        <v>633</v>
      </c>
      <c r="F2094" s="369" t="s">
        <v>14372</v>
      </c>
      <c r="G2094" s="385" t="s">
        <v>14373</v>
      </c>
      <c r="H2094" s="386"/>
      <c r="I2094" s="384" t="s">
        <v>329</v>
      </c>
      <c r="J2094" s="367" t="s">
        <v>947</v>
      </c>
      <c r="K2094" s="366" t="s">
        <v>83</v>
      </c>
      <c r="L2094" s="387">
        <v>5</v>
      </c>
      <c r="M2094" s="388" t="s">
        <v>14374</v>
      </c>
      <c r="N2094" s="389">
        <v>1000</v>
      </c>
      <c r="O2094" s="390" t="s">
        <v>1350</v>
      </c>
      <c r="P2094" s="373" t="s">
        <v>1350</v>
      </c>
      <c r="Q2094" s="372" t="s">
        <v>3638</v>
      </c>
      <c r="R2094" s="374">
        <v>25</v>
      </c>
      <c r="S2094" s="375">
        <v>30</v>
      </c>
      <c r="T2094" s="392">
        <v>25</v>
      </c>
      <c r="U2094" s="391" t="s">
        <v>14372</v>
      </c>
      <c r="V2094" s="376">
        <v>104.17281550025918</v>
      </c>
      <c r="W2094" s="378">
        <v>103.85466761574347</v>
      </c>
      <c r="X2094" s="377">
        <v>52.536258441998697</v>
      </c>
      <c r="Y2094" s="387" t="s">
        <v>633</v>
      </c>
      <c r="Z2094" s="395" t="s">
        <v>7853</v>
      </c>
      <c r="AA2094" s="380">
        <v>192</v>
      </c>
      <c r="AB2094" s="379" t="s">
        <v>3630</v>
      </c>
      <c r="AC2094" s="380">
        <v>0</v>
      </c>
      <c r="AD2094" s="379" t="s">
        <v>3630</v>
      </c>
      <c r="AE2094" s="394">
        <v>0</v>
      </c>
      <c r="AF2094" s="396">
        <v>9.5370000000000008</v>
      </c>
      <c r="AG2094" s="393">
        <v>0</v>
      </c>
      <c r="AH2094" s="397" t="s">
        <v>10307</v>
      </c>
      <c r="AL2094" s="525" t="s">
        <v>18441</v>
      </c>
      <c r="AM2094" s="513" t="s">
        <v>83</v>
      </c>
      <c r="AN2094" s="508">
        <v>100</v>
      </c>
      <c r="AO2094" s="514">
        <v>1570</v>
      </c>
      <c r="AP2094" s="498">
        <v>1570</v>
      </c>
      <c r="AQ2094" s="515">
        <v>0</v>
      </c>
      <c r="AR2094" s="512" t="s">
        <v>18442</v>
      </c>
      <c r="BA2094" s="338" t="s">
        <v>14381</v>
      </c>
    </row>
    <row r="2095" spans="2:53" ht="16.5" customHeight="1">
      <c r="B2095" s="398" t="s">
        <v>14376</v>
      </c>
      <c r="C2095" s="381" t="s">
        <v>14377</v>
      </c>
      <c r="D2095" s="383">
        <v>1570</v>
      </c>
      <c r="E2095" s="382" t="s">
        <v>633</v>
      </c>
      <c r="F2095" s="369" t="s">
        <v>14378</v>
      </c>
      <c r="G2095" s="385" t="s">
        <v>14379</v>
      </c>
      <c r="H2095" s="386"/>
      <c r="I2095" s="384" t="s">
        <v>328</v>
      </c>
      <c r="J2095" s="367" t="s">
        <v>1311</v>
      </c>
      <c r="K2095" s="366" t="s">
        <v>83</v>
      </c>
      <c r="L2095" s="387">
        <v>15</v>
      </c>
      <c r="M2095" s="388" t="s">
        <v>14380</v>
      </c>
      <c r="N2095" s="389">
        <v>1000</v>
      </c>
      <c r="O2095" s="390" t="s">
        <v>1182</v>
      </c>
      <c r="P2095" s="373" t="s">
        <v>1182</v>
      </c>
      <c r="Q2095" s="372" t="s">
        <v>3638</v>
      </c>
      <c r="R2095" s="374">
        <v>20</v>
      </c>
      <c r="S2095" s="375">
        <v>30</v>
      </c>
      <c r="T2095" s="392">
        <v>30</v>
      </c>
      <c r="U2095" s="391" t="s">
        <v>14378</v>
      </c>
      <c r="V2095" s="376">
        <v>104.10077519379846</v>
      </c>
      <c r="W2095" s="378">
        <v>103.75491949910555</v>
      </c>
      <c r="X2095" s="377">
        <v>52.497152653548007</v>
      </c>
      <c r="Y2095" s="387" t="s">
        <v>633</v>
      </c>
      <c r="Z2095" s="395" t="s">
        <v>7853</v>
      </c>
      <c r="AA2095" s="380">
        <v>180</v>
      </c>
      <c r="AB2095" s="379" t="s">
        <v>3630</v>
      </c>
      <c r="AC2095" s="380">
        <v>10</v>
      </c>
      <c r="AD2095" s="379" t="s">
        <v>3630</v>
      </c>
      <c r="AE2095" s="394">
        <v>0</v>
      </c>
      <c r="AF2095" s="396">
        <v>33.347999999999999</v>
      </c>
      <c r="AG2095" s="393">
        <v>0</v>
      </c>
      <c r="AH2095" s="397" t="s">
        <v>10937</v>
      </c>
      <c r="AL2095" s="525" t="s">
        <v>18443</v>
      </c>
      <c r="AM2095" s="513" t="s">
        <v>84</v>
      </c>
      <c r="AN2095" s="508">
        <v>100</v>
      </c>
      <c r="AO2095" s="514">
        <v>1570</v>
      </c>
      <c r="AP2095" s="498">
        <v>974</v>
      </c>
      <c r="AQ2095" s="515">
        <v>596</v>
      </c>
      <c r="AR2095" s="512" t="s">
        <v>18444</v>
      </c>
      <c r="BA2095" s="338" t="s">
        <v>14388</v>
      </c>
    </row>
    <row r="2096" spans="2:53" ht="16.5" customHeight="1">
      <c r="B2096" s="398" t="s">
        <v>14382</v>
      </c>
      <c r="C2096" s="381" t="s">
        <v>14383</v>
      </c>
      <c r="D2096" s="383">
        <v>1570</v>
      </c>
      <c r="E2096" s="382" t="s">
        <v>14384</v>
      </c>
      <c r="F2096" s="369" t="s">
        <v>14385</v>
      </c>
      <c r="G2096" s="385" t="s">
        <v>14386</v>
      </c>
      <c r="H2096" s="386"/>
      <c r="I2096" s="384" t="s">
        <v>328</v>
      </c>
      <c r="J2096" s="367" t="s">
        <v>122</v>
      </c>
      <c r="K2096" s="366" t="s">
        <v>84</v>
      </c>
      <c r="L2096" s="387">
        <v>12</v>
      </c>
      <c r="M2096" s="388" t="s">
        <v>14387</v>
      </c>
      <c r="N2096" s="389">
        <v>1000</v>
      </c>
      <c r="O2096" s="390" t="s">
        <v>1182</v>
      </c>
      <c r="P2096" s="373" t="s">
        <v>1182</v>
      </c>
      <c r="Q2096" s="372" t="s">
        <v>3638</v>
      </c>
      <c r="R2096" s="374">
        <v>30</v>
      </c>
      <c r="S2096" s="375">
        <v>20</v>
      </c>
      <c r="T2096" s="392">
        <v>30</v>
      </c>
      <c r="U2096" s="391" t="s">
        <v>14385</v>
      </c>
      <c r="V2096" s="376">
        <v>103.90277777777777</v>
      </c>
      <c r="W2096" s="378">
        <v>103.48076923076923</v>
      </c>
      <c r="X2096" s="377">
        <v>52.338226495726502</v>
      </c>
      <c r="Y2096" s="387" t="s">
        <v>633</v>
      </c>
      <c r="Z2096" s="395" t="s">
        <v>7853</v>
      </c>
      <c r="AA2096" s="380">
        <v>180</v>
      </c>
      <c r="AB2096" s="379" t="s">
        <v>3630</v>
      </c>
      <c r="AC2096" s="380">
        <v>10</v>
      </c>
      <c r="AD2096" s="379" t="s">
        <v>3630</v>
      </c>
      <c r="AE2096" s="394">
        <v>0</v>
      </c>
      <c r="AF2096" s="396">
        <v>0</v>
      </c>
      <c r="AG2096" s="393">
        <v>0</v>
      </c>
      <c r="AH2096" s="397" t="s">
        <v>633</v>
      </c>
      <c r="AL2096" s="525" t="s">
        <v>18445</v>
      </c>
      <c r="AM2096" s="513" t="s">
        <v>83</v>
      </c>
      <c r="AN2096" s="508">
        <v>100</v>
      </c>
      <c r="AO2096" s="514">
        <v>1570</v>
      </c>
      <c r="AP2096" s="498">
        <v>1570</v>
      </c>
      <c r="AQ2096" s="515">
        <v>0</v>
      </c>
      <c r="AR2096" s="512" t="s">
        <v>18446</v>
      </c>
      <c r="BA2096" s="338" t="s">
        <v>14394</v>
      </c>
    </row>
    <row r="2097" spans="2:53" ht="16.5" customHeight="1">
      <c r="B2097" s="398" t="s">
        <v>14389</v>
      </c>
      <c r="C2097" s="381" t="s">
        <v>14390</v>
      </c>
      <c r="D2097" s="383">
        <v>1570</v>
      </c>
      <c r="E2097" s="382" t="s">
        <v>633</v>
      </c>
      <c r="F2097" s="369" t="s">
        <v>14391</v>
      </c>
      <c r="G2097" s="385" t="s">
        <v>14392</v>
      </c>
      <c r="H2097" s="386"/>
      <c r="I2097" s="384" t="s">
        <v>328</v>
      </c>
      <c r="J2097" s="367" t="s">
        <v>1303</v>
      </c>
      <c r="K2097" s="366" t="s">
        <v>83</v>
      </c>
      <c r="L2097" s="387">
        <v>26</v>
      </c>
      <c r="M2097" s="388" t="s">
        <v>14393</v>
      </c>
      <c r="N2097" s="389">
        <v>1000</v>
      </c>
      <c r="O2097" s="390" t="s">
        <v>1182</v>
      </c>
      <c r="P2097" s="373" t="s">
        <v>1182</v>
      </c>
      <c r="Q2097" s="372" t="s">
        <v>3638</v>
      </c>
      <c r="R2097" s="374">
        <v>20</v>
      </c>
      <c r="S2097" s="375">
        <v>30</v>
      </c>
      <c r="T2097" s="392">
        <v>30</v>
      </c>
      <c r="U2097" s="391" t="s">
        <v>14391</v>
      </c>
      <c r="V2097" s="376">
        <v>103.89405684754522</v>
      </c>
      <c r="W2097" s="378">
        <v>103.46869409660107</v>
      </c>
      <c r="X2097" s="377">
        <v>52.37862452792686</v>
      </c>
      <c r="Y2097" s="387" t="s">
        <v>633</v>
      </c>
      <c r="Z2097" s="395" t="s">
        <v>7853</v>
      </c>
      <c r="AA2097" s="380">
        <v>180</v>
      </c>
      <c r="AB2097" s="379" t="s">
        <v>3630</v>
      </c>
      <c r="AC2097" s="380">
        <v>10</v>
      </c>
      <c r="AD2097" s="379" t="s">
        <v>3630</v>
      </c>
      <c r="AE2097" s="394">
        <v>0</v>
      </c>
      <c r="AF2097" s="396">
        <v>33.125999999999998</v>
      </c>
      <c r="AG2097" s="393">
        <v>0</v>
      </c>
      <c r="AH2097" s="397" t="s">
        <v>10937</v>
      </c>
      <c r="AL2097" s="525" t="s">
        <v>18447</v>
      </c>
      <c r="AM2097" s="513" t="s">
        <v>83</v>
      </c>
      <c r="AN2097" s="508">
        <v>100</v>
      </c>
      <c r="AO2097" s="514">
        <v>1570</v>
      </c>
      <c r="AP2097" s="498">
        <v>1570</v>
      </c>
      <c r="AQ2097" s="515">
        <v>0</v>
      </c>
      <c r="AR2097" s="512" t="s">
        <v>18448</v>
      </c>
      <c r="BA2097" s="338" t="s">
        <v>14400</v>
      </c>
    </row>
    <row r="2098" spans="2:53" ht="16.5" customHeight="1">
      <c r="B2098" s="398" t="s">
        <v>14395</v>
      </c>
      <c r="C2098" s="381" t="s">
        <v>14396</v>
      </c>
      <c r="D2098" s="383">
        <v>1570</v>
      </c>
      <c r="E2098" s="382" t="s">
        <v>633</v>
      </c>
      <c r="F2098" s="369" t="s">
        <v>14397</v>
      </c>
      <c r="G2098" s="385" t="s">
        <v>14398</v>
      </c>
      <c r="H2098" s="386"/>
      <c r="I2098" s="384" t="s">
        <v>328</v>
      </c>
      <c r="J2098" s="367" t="s">
        <v>1315</v>
      </c>
      <c r="K2098" s="366" t="s">
        <v>83</v>
      </c>
      <c r="L2098" s="387">
        <v>9</v>
      </c>
      <c r="M2098" s="388" t="s">
        <v>14399</v>
      </c>
      <c r="N2098" s="389">
        <v>1000</v>
      </c>
      <c r="O2098" s="390" t="s">
        <v>1182</v>
      </c>
      <c r="P2098" s="373" t="s">
        <v>1182</v>
      </c>
      <c r="Q2098" s="372" t="s">
        <v>3638</v>
      </c>
      <c r="R2098" s="374">
        <v>20</v>
      </c>
      <c r="S2098" s="375">
        <v>30</v>
      </c>
      <c r="T2098" s="392">
        <v>30</v>
      </c>
      <c r="U2098" s="391" t="s">
        <v>14397</v>
      </c>
      <c r="V2098" s="376">
        <v>103.78423772609818</v>
      </c>
      <c r="W2098" s="378">
        <v>103.31663685152057</v>
      </c>
      <c r="X2098" s="377">
        <v>52.314562711190632</v>
      </c>
      <c r="Y2098" s="387" t="s">
        <v>633</v>
      </c>
      <c r="Z2098" s="395" t="s">
        <v>7853</v>
      </c>
      <c r="AA2098" s="380">
        <v>180</v>
      </c>
      <c r="AB2098" s="379" t="s">
        <v>3630</v>
      </c>
      <c r="AC2098" s="380">
        <v>10</v>
      </c>
      <c r="AD2098" s="379" t="s">
        <v>3630</v>
      </c>
      <c r="AE2098" s="394">
        <v>0</v>
      </c>
      <c r="AF2098" s="396">
        <v>33.006</v>
      </c>
      <c r="AG2098" s="393">
        <v>0</v>
      </c>
      <c r="AH2098" s="397" t="s">
        <v>10937</v>
      </c>
      <c r="AL2098" s="525" t="s">
        <v>18449</v>
      </c>
      <c r="AM2098" s="513" t="s">
        <v>83</v>
      </c>
      <c r="AN2098" s="508">
        <v>100</v>
      </c>
      <c r="AO2098" s="514">
        <v>1570</v>
      </c>
      <c r="AP2098" s="498">
        <v>1570</v>
      </c>
      <c r="AQ2098" s="515">
        <v>0</v>
      </c>
      <c r="AR2098" s="512" t="s">
        <v>18450</v>
      </c>
      <c r="BA2098" s="338" t="s">
        <v>14406</v>
      </c>
    </row>
    <row r="2099" spans="2:53" ht="16.5" customHeight="1">
      <c r="B2099" s="398" t="s">
        <v>14401</v>
      </c>
      <c r="C2099" s="381" t="s">
        <v>14402</v>
      </c>
      <c r="D2099" s="383">
        <v>1570</v>
      </c>
      <c r="E2099" s="382" t="s">
        <v>633</v>
      </c>
      <c r="F2099" s="369" t="s">
        <v>14403</v>
      </c>
      <c r="G2099" s="385" t="s">
        <v>14404</v>
      </c>
      <c r="H2099" s="386"/>
      <c r="I2099" s="384" t="s">
        <v>328</v>
      </c>
      <c r="J2099" s="367" t="s">
        <v>1308</v>
      </c>
      <c r="K2099" s="366" t="s">
        <v>83</v>
      </c>
      <c r="L2099" s="387">
        <v>12</v>
      </c>
      <c r="M2099" s="388" t="s">
        <v>14405</v>
      </c>
      <c r="N2099" s="389">
        <v>1000</v>
      </c>
      <c r="O2099" s="390" t="s">
        <v>1182</v>
      </c>
      <c r="P2099" s="373" t="s">
        <v>1182</v>
      </c>
      <c r="Q2099" s="372" t="s">
        <v>3638</v>
      </c>
      <c r="R2099" s="374">
        <v>20</v>
      </c>
      <c r="S2099" s="375">
        <v>30</v>
      </c>
      <c r="T2099" s="392">
        <v>30</v>
      </c>
      <c r="U2099" s="391" t="s">
        <v>14403</v>
      </c>
      <c r="V2099" s="376">
        <v>103.55167958656331</v>
      </c>
      <c r="W2099" s="378">
        <v>102.99589603283174</v>
      </c>
      <c r="X2099" s="377">
        <v>52.181212190302496</v>
      </c>
      <c r="Y2099" s="387" t="s">
        <v>633</v>
      </c>
      <c r="Z2099" s="395" t="s">
        <v>7853</v>
      </c>
      <c r="AA2099" s="380">
        <v>180</v>
      </c>
      <c r="AB2099" s="379" t="s">
        <v>3630</v>
      </c>
      <c r="AC2099" s="380">
        <v>10</v>
      </c>
      <c r="AD2099" s="379" t="s">
        <v>3630</v>
      </c>
      <c r="AE2099" s="394">
        <v>0</v>
      </c>
      <c r="AF2099" s="396">
        <v>32.753999999999998</v>
      </c>
      <c r="AG2099" s="393">
        <v>0</v>
      </c>
      <c r="AH2099" s="397" t="s">
        <v>10937</v>
      </c>
      <c r="AL2099" s="525" t="s">
        <v>18451</v>
      </c>
      <c r="AM2099" s="513" t="s">
        <v>83</v>
      </c>
      <c r="AN2099" s="508">
        <v>100</v>
      </c>
      <c r="AO2099" s="514">
        <v>1570</v>
      </c>
      <c r="AP2099" s="498">
        <v>1570</v>
      </c>
      <c r="AQ2099" s="515">
        <v>0</v>
      </c>
      <c r="AR2099" s="512" t="s">
        <v>18452</v>
      </c>
      <c r="BA2099" s="338" t="s">
        <v>14412</v>
      </c>
    </row>
    <row r="2100" spans="2:53" ht="16.5" customHeight="1">
      <c r="B2100" s="398" t="s">
        <v>14407</v>
      </c>
      <c r="C2100" s="381" t="s">
        <v>14408</v>
      </c>
      <c r="D2100" s="383">
        <v>1570</v>
      </c>
      <c r="E2100" s="382" t="s">
        <v>633</v>
      </c>
      <c r="F2100" s="369" t="s">
        <v>14409</v>
      </c>
      <c r="G2100" s="385" t="s">
        <v>14410</v>
      </c>
      <c r="H2100" s="386"/>
      <c r="I2100" s="384" t="s">
        <v>328</v>
      </c>
      <c r="J2100" s="367" t="s">
        <v>96</v>
      </c>
      <c r="K2100" s="366" t="s">
        <v>83</v>
      </c>
      <c r="L2100" s="387">
        <v>7</v>
      </c>
      <c r="M2100" s="388" t="s">
        <v>14411</v>
      </c>
      <c r="N2100" s="389">
        <v>1000</v>
      </c>
      <c r="O2100" s="390" t="s">
        <v>1182</v>
      </c>
      <c r="P2100" s="373" t="s">
        <v>1182</v>
      </c>
      <c r="Q2100" s="372" t="s">
        <v>3638</v>
      </c>
      <c r="R2100" s="374">
        <v>20</v>
      </c>
      <c r="S2100" s="375">
        <v>30</v>
      </c>
      <c r="T2100" s="392">
        <v>30</v>
      </c>
      <c r="U2100" s="391" t="s">
        <v>14409</v>
      </c>
      <c r="V2100" s="376">
        <v>103.41602067183463</v>
      </c>
      <c r="W2100" s="378">
        <v>102.85225718194255</v>
      </c>
      <c r="X2100" s="377">
        <v>52.100861073111417</v>
      </c>
      <c r="Y2100" s="387" t="s">
        <v>633</v>
      </c>
      <c r="Z2100" s="395" t="s">
        <v>7853</v>
      </c>
      <c r="AA2100" s="380">
        <v>180</v>
      </c>
      <c r="AB2100" s="379" t="s">
        <v>3630</v>
      </c>
      <c r="AC2100" s="380">
        <v>10</v>
      </c>
      <c r="AD2100" s="379" t="s">
        <v>3630</v>
      </c>
      <c r="AE2100" s="394">
        <v>0</v>
      </c>
      <c r="AF2100" s="396">
        <v>32.61</v>
      </c>
      <c r="AG2100" s="393">
        <v>0</v>
      </c>
      <c r="AH2100" s="397" t="s">
        <v>10937</v>
      </c>
      <c r="AL2100" s="525" t="s">
        <v>18453</v>
      </c>
      <c r="AM2100" s="513" t="s">
        <v>83</v>
      </c>
      <c r="AN2100" s="508">
        <v>100</v>
      </c>
      <c r="AO2100" s="514">
        <v>1570</v>
      </c>
      <c r="AP2100" s="498">
        <v>1570</v>
      </c>
      <c r="AQ2100" s="515">
        <v>0</v>
      </c>
      <c r="AR2100" s="512" t="s">
        <v>18454</v>
      </c>
      <c r="BA2100" s="338" t="s">
        <v>14417</v>
      </c>
    </row>
    <row r="2101" spans="2:53" ht="16.5" customHeight="1">
      <c r="B2101" s="398" t="s">
        <v>14413</v>
      </c>
      <c r="C2101" s="381" t="s">
        <v>14414</v>
      </c>
      <c r="D2101" s="383">
        <v>1570</v>
      </c>
      <c r="E2101" s="382" t="s">
        <v>633</v>
      </c>
      <c r="F2101" s="369" t="s">
        <v>14415</v>
      </c>
      <c r="G2101" s="385" t="s">
        <v>14416</v>
      </c>
      <c r="H2101" s="386"/>
      <c r="I2101" s="384" t="s">
        <v>328</v>
      </c>
      <c r="J2101" s="367" t="s">
        <v>101</v>
      </c>
      <c r="K2101" s="366" t="s">
        <v>83</v>
      </c>
      <c r="L2101" s="387">
        <v>23</v>
      </c>
      <c r="M2101" s="388" t="s">
        <v>13141</v>
      </c>
      <c r="N2101" s="389">
        <v>1000</v>
      </c>
      <c r="O2101" s="390" t="s">
        <v>1182</v>
      </c>
      <c r="P2101" s="373" t="s">
        <v>1182</v>
      </c>
      <c r="Q2101" s="372" t="s">
        <v>3638</v>
      </c>
      <c r="R2101" s="374">
        <v>20</v>
      </c>
      <c r="S2101" s="375">
        <v>30</v>
      </c>
      <c r="T2101" s="392">
        <v>30</v>
      </c>
      <c r="U2101" s="391" t="s">
        <v>14415</v>
      </c>
      <c r="V2101" s="376">
        <v>103.40310077519381</v>
      </c>
      <c r="W2101" s="378">
        <v>102.83857729138168</v>
      </c>
      <c r="X2101" s="377">
        <v>52.094160966712252</v>
      </c>
      <c r="Y2101" s="387" t="s">
        <v>633</v>
      </c>
      <c r="Z2101" s="395" t="s">
        <v>7853</v>
      </c>
      <c r="AA2101" s="380">
        <v>180</v>
      </c>
      <c r="AB2101" s="379" t="s">
        <v>3630</v>
      </c>
      <c r="AC2101" s="380">
        <v>10</v>
      </c>
      <c r="AD2101" s="379" t="s">
        <v>3630</v>
      </c>
      <c r="AE2101" s="394">
        <v>0</v>
      </c>
      <c r="AF2101" s="396">
        <v>32.597999999999999</v>
      </c>
      <c r="AG2101" s="393">
        <v>0</v>
      </c>
      <c r="AH2101" s="397" t="s">
        <v>10937</v>
      </c>
      <c r="AL2101" s="525" t="s">
        <v>18455</v>
      </c>
      <c r="AM2101" s="513" t="s">
        <v>83</v>
      </c>
      <c r="AN2101" s="508">
        <v>100</v>
      </c>
      <c r="AO2101" s="514">
        <v>1570</v>
      </c>
      <c r="AP2101" s="498">
        <v>1570</v>
      </c>
      <c r="AQ2101" s="515">
        <v>0</v>
      </c>
      <c r="AR2101" s="512" t="s">
        <v>18456</v>
      </c>
      <c r="BA2101" s="338" t="s">
        <v>14423</v>
      </c>
    </row>
    <row r="2102" spans="2:53" ht="16.5" customHeight="1">
      <c r="B2102" s="398" t="s">
        <v>14418</v>
      </c>
      <c r="C2102" s="381" t="s">
        <v>14419</v>
      </c>
      <c r="D2102" s="383">
        <v>1570</v>
      </c>
      <c r="E2102" s="382" t="s">
        <v>633</v>
      </c>
      <c r="F2102" s="369" t="s">
        <v>14420</v>
      </c>
      <c r="G2102" s="385" t="s">
        <v>14421</v>
      </c>
      <c r="H2102" s="386"/>
      <c r="I2102" s="384" t="s">
        <v>328</v>
      </c>
      <c r="J2102" s="367" t="s">
        <v>88</v>
      </c>
      <c r="K2102" s="366" t="s">
        <v>83</v>
      </c>
      <c r="L2102" s="387">
        <v>30</v>
      </c>
      <c r="M2102" s="388" t="s">
        <v>14422</v>
      </c>
      <c r="N2102" s="389">
        <v>1000</v>
      </c>
      <c r="O2102" s="390" t="s">
        <v>1182</v>
      </c>
      <c r="P2102" s="373" t="s">
        <v>1182</v>
      </c>
      <c r="Q2102" s="372" t="s">
        <v>3638</v>
      </c>
      <c r="R2102" s="374">
        <v>20</v>
      </c>
      <c r="S2102" s="375">
        <v>30</v>
      </c>
      <c r="T2102" s="392">
        <v>30</v>
      </c>
      <c r="U2102" s="391" t="s">
        <v>14420</v>
      </c>
      <c r="V2102" s="376">
        <v>103.37080103359173</v>
      </c>
      <c r="W2102" s="378">
        <v>102.80437756497949</v>
      </c>
      <c r="X2102" s="377">
        <v>52.072410700714386</v>
      </c>
      <c r="Y2102" s="387" t="s">
        <v>633</v>
      </c>
      <c r="Z2102" s="395" t="s">
        <v>7853</v>
      </c>
      <c r="AA2102" s="380">
        <v>180</v>
      </c>
      <c r="AB2102" s="379" t="s">
        <v>3630</v>
      </c>
      <c r="AC2102" s="380">
        <v>10</v>
      </c>
      <c r="AD2102" s="379" t="s">
        <v>3630</v>
      </c>
      <c r="AE2102" s="394">
        <v>0</v>
      </c>
      <c r="AF2102" s="396">
        <v>32.561999999999998</v>
      </c>
      <c r="AG2102" s="393">
        <v>0</v>
      </c>
      <c r="AH2102" s="397" t="s">
        <v>10937</v>
      </c>
      <c r="AL2102" s="525" t="s">
        <v>18457</v>
      </c>
      <c r="AM2102" s="513" t="s">
        <v>83</v>
      </c>
      <c r="AN2102" s="508">
        <v>100</v>
      </c>
      <c r="AO2102" s="514">
        <v>1570</v>
      </c>
      <c r="AP2102" s="498">
        <v>1570</v>
      </c>
      <c r="AQ2102" s="515">
        <v>0</v>
      </c>
      <c r="AR2102" s="512" t="s">
        <v>18458</v>
      </c>
      <c r="BA2102" s="338" t="s">
        <v>14429</v>
      </c>
    </row>
    <row r="2103" spans="2:53" ht="16.5" customHeight="1">
      <c r="B2103" s="398" t="s">
        <v>14424</v>
      </c>
      <c r="C2103" s="381" t="s">
        <v>14425</v>
      </c>
      <c r="D2103" s="383">
        <v>1570</v>
      </c>
      <c r="E2103" s="382" t="s">
        <v>633</v>
      </c>
      <c r="F2103" s="369" t="s">
        <v>14426</v>
      </c>
      <c r="G2103" s="385" t="s">
        <v>14427</v>
      </c>
      <c r="H2103" s="386"/>
      <c r="I2103" s="384" t="s">
        <v>328</v>
      </c>
      <c r="J2103" s="367" t="s">
        <v>710</v>
      </c>
      <c r="K2103" s="366" t="s">
        <v>83</v>
      </c>
      <c r="L2103" s="387">
        <v>10</v>
      </c>
      <c r="M2103" s="388" t="s">
        <v>14428</v>
      </c>
      <c r="N2103" s="389">
        <v>1000</v>
      </c>
      <c r="O2103" s="390" t="s">
        <v>1182</v>
      </c>
      <c r="P2103" s="373" t="s">
        <v>1182</v>
      </c>
      <c r="Q2103" s="372" t="s">
        <v>3638</v>
      </c>
      <c r="R2103" s="374">
        <v>20</v>
      </c>
      <c r="S2103" s="375">
        <v>30</v>
      </c>
      <c r="T2103" s="392">
        <v>30</v>
      </c>
      <c r="U2103" s="391" t="s">
        <v>14426</v>
      </c>
      <c r="V2103" s="376">
        <v>103.27390180878552</v>
      </c>
      <c r="W2103" s="378">
        <v>102.70177838577291</v>
      </c>
      <c r="X2103" s="377">
        <v>52.017159902720778</v>
      </c>
      <c r="Y2103" s="387" t="s">
        <v>633</v>
      </c>
      <c r="Z2103" s="395" t="s">
        <v>7853</v>
      </c>
      <c r="AA2103" s="380">
        <v>180</v>
      </c>
      <c r="AB2103" s="379" t="s">
        <v>3630</v>
      </c>
      <c r="AC2103" s="380">
        <v>10</v>
      </c>
      <c r="AD2103" s="379" t="s">
        <v>3630</v>
      </c>
      <c r="AE2103" s="394">
        <v>0</v>
      </c>
      <c r="AF2103" s="396">
        <v>32.454000000000001</v>
      </c>
      <c r="AG2103" s="393">
        <v>0</v>
      </c>
      <c r="AH2103" s="397" t="s">
        <v>10937</v>
      </c>
      <c r="AL2103" s="525" t="s">
        <v>18459</v>
      </c>
      <c r="AM2103" s="513" t="s">
        <v>83</v>
      </c>
      <c r="AN2103" s="508">
        <v>100</v>
      </c>
      <c r="AO2103" s="514">
        <v>1570</v>
      </c>
      <c r="AP2103" s="498">
        <v>1570</v>
      </c>
      <c r="AQ2103" s="515">
        <v>0</v>
      </c>
      <c r="AR2103" s="512" t="s">
        <v>18460</v>
      </c>
      <c r="BA2103" s="338" t="s">
        <v>14435</v>
      </c>
    </row>
    <row r="2104" spans="2:53" ht="16.5" customHeight="1">
      <c r="B2104" s="398" t="s">
        <v>14430</v>
      </c>
      <c r="C2104" s="381" t="s">
        <v>14431</v>
      </c>
      <c r="D2104" s="383">
        <v>1570</v>
      </c>
      <c r="E2104" s="382" t="s">
        <v>633</v>
      </c>
      <c r="F2104" s="369" t="s">
        <v>14432</v>
      </c>
      <c r="G2104" s="385" t="s">
        <v>14433</v>
      </c>
      <c r="H2104" s="386"/>
      <c r="I2104" s="384" t="s">
        <v>328</v>
      </c>
      <c r="J2104" s="367" t="s">
        <v>1312</v>
      </c>
      <c r="K2104" s="366" t="s">
        <v>83</v>
      </c>
      <c r="L2104" s="387">
        <v>14</v>
      </c>
      <c r="M2104" s="388" t="s">
        <v>14434</v>
      </c>
      <c r="N2104" s="389">
        <v>1000</v>
      </c>
      <c r="O2104" s="390" t="s">
        <v>1182</v>
      </c>
      <c r="P2104" s="373" t="s">
        <v>1182</v>
      </c>
      <c r="Q2104" s="372" t="s">
        <v>3638</v>
      </c>
      <c r="R2104" s="374">
        <v>20</v>
      </c>
      <c r="S2104" s="375">
        <v>30</v>
      </c>
      <c r="T2104" s="392">
        <v>30</v>
      </c>
      <c r="U2104" s="391" t="s">
        <v>14432</v>
      </c>
      <c r="V2104" s="376">
        <v>103.2609819121447</v>
      </c>
      <c r="W2104" s="378">
        <v>102.68809849521203</v>
      </c>
      <c r="X2104" s="377">
        <v>52.010459796321648</v>
      </c>
      <c r="Y2104" s="387" t="s">
        <v>633</v>
      </c>
      <c r="Z2104" s="395" t="s">
        <v>7853</v>
      </c>
      <c r="AA2104" s="380">
        <v>180</v>
      </c>
      <c r="AB2104" s="379" t="s">
        <v>3630</v>
      </c>
      <c r="AC2104" s="380">
        <v>10</v>
      </c>
      <c r="AD2104" s="379" t="s">
        <v>3630</v>
      </c>
      <c r="AE2104" s="394">
        <v>0</v>
      </c>
      <c r="AF2104" s="396">
        <v>32.442</v>
      </c>
      <c r="AG2104" s="393">
        <v>0</v>
      </c>
      <c r="AH2104" s="397" t="s">
        <v>10937</v>
      </c>
      <c r="AL2104" s="525" t="s">
        <v>18461</v>
      </c>
      <c r="AM2104" s="513" t="s">
        <v>83</v>
      </c>
      <c r="AN2104" s="508">
        <v>100</v>
      </c>
      <c r="AO2104" s="514">
        <v>1570</v>
      </c>
      <c r="AP2104" s="498">
        <v>1570</v>
      </c>
      <c r="AQ2104" s="515">
        <v>0</v>
      </c>
      <c r="AR2104" s="512" t="s">
        <v>18462</v>
      </c>
      <c r="BA2104" s="338" t="s">
        <v>14441</v>
      </c>
    </row>
    <row r="2105" spans="2:53" ht="16.5" customHeight="1">
      <c r="B2105" s="398" t="s">
        <v>14436</v>
      </c>
      <c r="C2105" s="381" t="s">
        <v>14437</v>
      </c>
      <c r="D2105" s="383">
        <v>1570</v>
      </c>
      <c r="E2105" s="382" t="s">
        <v>633</v>
      </c>
      <c r="F2105" s="369" t="s">
        <v>14438</v>
      </c>
      <c r="G2105" s="385" t="s">
        <v>14439</v>
      </c>
      <c r="H2105" s="386"/>
      <c r="I2105" s="384" t="s">
        <v>329</v>
      </c>
      <c r="J2105" s="367" t="s">
        <v>1460</v>
      </c>
      <c r="K2105" s="366" t="s">
        <v>83</v>
      </c>
      <c r="L2105" s="387">
        <v>7</v>
      </c>
      <c r="M2105" s="388" t="s">
        <v>14440</v>
      </c>
      <c r="N2105" s="389">
        <v>1000</v>
      </c>
      <c r="O2105" s="390" t="s">
        <v>1350</v>
      </c>
      <c r="P2105" s="373" t="s">
        <v>1350</v>
      </c>
      <c r="Q2105" s="372" t="s">
        <v>3638</v>
      </c>
      <c r="R2105" s="374">
        <v>25</v>
      </c>
      <c r="S2105" s="375">
        <v>30</v>
      </c>
      <c r="T2105" s="392">
        <v>25</v>
      </c>
      <c r="U2105" s="391" t="s">
        <v>14438</v>
      </c>
      <c r="V2105" s="376">
        <v>103.0870996267254</v>
      </c>
      <c r="W2105" s="378">
        <v>102.50398784006218</v>
      </c>
      <c r="X2105" s="377">
        <v>51.904456266606196</v>
      </c>
      <c r="Y2105" s="387" t="s">
        <v>633</v>
      </c>
      <c r="Z2105" s="395" t="s">
        <v>7853</v>
      </c>
      <c r="AA2105" s="380">
        <v>192</v>
      </c>
      <c r="AB2105" s="379" t="s">
        <v>3630</v>
      </c>
      <c r="AC2105" s="380">
        <v>0</v>
      </c>
      <c r="AD2105" s="379" t="s">
        <v>3630</v>
      </c>
      <c r="AE2105" s="394">
        <v>0</v>
      </c>
      <c r="AF2105" s="396">
        <v>9.423</v>
      </c>
      <c r="AG2105" s="393">
        <v>0</v>
      </c>
      <c r="AH2105" s="397" t="s">
        <v>10307</v>
      </c>
      <c r="AL2105" s="525" t="s">
        <v>18463</v>
      </c>
      <c r="AM2105" s="513" t="s">
        <v>83</v>
      </c>
      <c r="AN2105" s="508">
        <v>100</v>
      </c>
      <c r="AO2105" s="514">
        <v>1570</v>
      </c>
      <c r="AP2105" s="498">
        <v>1570</v>
      </c>
      <c r="AQ2105" s="515">
        <v>0</v>
      </c>
      <c r="AR2105" s="512" t="s">
        <v>18464</v>
      </c>
      <c r="BA2105" s="338" t="s">
        <v>14446</v>
      </c>
    </row>
    <row r="2106" spans="2:53" ht="16.5" customHeight="1">
      <c r="B2106" s="398" t="s">
        <v>14442</v>
      </c>
      <c r="C2106" s="381" t="s">
        <v>14443</v>
      </c>
      <c r="D2106" s="383">
        <v>1570</v>
      </c>
      <c r="E2106" s="382" t="s">
        <v>633</v>
      </c>
      <c r="F2106" s="369" t="s">
        <v>14401</v>
      </c>
      <c r="G2106" s="385" t="s">
        <v>14444</v>
      </c>
      <c r="H2106" s="386"/>
      <c r="I2106" s="384" t="s">
        <v>329</v>
      </c>
      <c r="J2106" s="367" t="s">
        <v>933</v>
      </c>
      <c r="K2106" s="366" t="s">
        <v>83</v>
      </c>
      <c r="L2106" s="387">
        <v>5</v>
      </c>
      <c r="M2106" s="388" t="s">
        <v>14445</v>
      </c>
      <c r="N2106" s="389">
        <v>1000</v>
      </c>
      <c r="O2106" s="390" t="s">
        <v>1350</v>
      </c>
      <c r="P2106" s="373" t="s">
        <v>1350</v>
      </c>
      <c r="Q2106" s="372" t="s">
        <v>3638</v>
      </c>
      <c r="R2106" s="374">
        <v>25</v>
      </c>
      <c r="S2106" s="375">
        <v>30</v>
      </c>
      <c r="T2106" s="392">
        <v>25</v>
      </c>
      <c r="U2106" s="391" t="s">
        <v>14401</v>
      </c>
      <c r="V2106" s="376">
        <v>103.06892111925517</v>
      </c>
      <c r="W2106" s="378">
        <v>102.48474000862311</v>
      </c>
      <c r="X2106" s="377">
        <v>51.898169436060883</v>
      </c>
      <c r="Y2106" s="387" t="s">
        <v>633</v>
      </c>
      <c r="Z2106" s="395" t="s">
        <v>7853</v>
      </c>
      <c r="AA2106" s="380">
        <v>192</v>
      </c>
      <c r="AB2106" s="379" t="s">
        <v>3630</v>
      </c>
      <c r="AC2106" s="380">
        <v>0</v>
      </c>
      <c r="AD2106" s="379" t="s">
        <v>3630</v>
      </c>
      <c r="AE2106" s="394">
        <v>0</v>
      </c>
      <c r="AF2106" s="396">
        <v>9.4209999999999994</v>
      </c>
      <c r="AG2106" s="393">
        <v>0</v>
      </c>
      <c r="AH2106" s="397" t="s">
        <v>10307</v>
      </c>
      <c r="AL2106" s="525" t="s">
        <v>18465</v>
      </c>
      <c r="AM2106" s="513" t="s">
        <v>83</v>
      </c>
      <c r="AN2106" s="508">
        <v>100</v>
      </c>
      <c r="AO2106" s="514">
        <v>1570</v>
      </c>
      <c r="AP2106" s="498">
        <v>1570</v>
      </c>
      <c r="AQ2106" s="515">
        <v>0</v>
      </c>
      <c r="AR2106" s="512" t="s">
        <v>18466</v>
      </c>
      <c r="BA2106" s="338" t="s">
        <v>14451</v>
      </c>
    </row>
    <row r="2107" spans="2:53" ht="16.5" customHeight="1">
      <c r="B2107" s="398" t="s">
        <v>14447</v>
      </c>
      <c r="C2107" s="381" t="s">
        <v>14448</v>
      </c>
      <c r="D2107" s="383">
        <v>1570</v>
      </c>
      <c r="E2107" s="382" t="s">
        <v>633</v>
      </c>
      <c r="F2107" s="369" t="s">
        <v>14449</v>
      </c>
      <c r="G2107" s="385" t="s">
        <v>14450</v>
      </c>
      <c r="H2107" s="386"/>
      <c r="I2107" s="384" t="s">
        <v>328</v>
      </c>
      <c r="J2107" s="367" t="s">
        <v>714</v>
      </c>
      <c r="K2107" s="366" t="s">
        <v>83</v>
      </c>
      <c r="L2107" s="387">
        <v>14</v>
      </c>
      <c r="M2107" s="388" t="s">
        <v>13606</v>
      </c>
      <c r="N2107" s="389">
        <v>1000</v>
      </c>
      <c r="O2107" s="390" t="s">
        <v>1182</v>
      </c>
      <c r="P2107" s="373" t="s">
        <v>1182</v>
      </c>
      <c r="Q2107" s="372" t="s">
        <v>3638</v>
      </c>
      <c r="R2107" s="374">
        <v>20</v>
      </c>
      <c r="S2107" s="375">
        <v>30</v>
      </c>
      <c r="T2107" s="392">
        <v>30</v>
      </c>
      <c r="U2107" s="391" t="s">
        <v>14449</v>
      </c>
      <c r="V2107" s="376">
        <v>102.97796817625459</v>
      </c>
      <c r="W2107" s="378">
        <v>102.38714090287277</v>
      </c>
      <c r="X2107" s="377">
        <v>51.842445460436323</v>
      </c>
      <c r="Y2107" s="387" t="s">
        <v>633</v>
      </c>
      <c r="Z2107" s="395" t="s">
        <v>7853</v>
      </c>
      <c r="AA2107" s="380">
        <v>180</v>
      </c>
      <c r="AB2107" s="379" t="s">
        <v>3630</v>
      </c>
      <c r="AC2107" s="380">
        <v>10</v>
      </c>
      <c r="AD2107" s="379" t="s">
        <v>3630</v>
      </c>
      <c r="AE2107" s="394">
        <v>0</v>
      </c>
      <c r="AF2107" s="396">
        <v>32.136000000000003</v>
      </c>
      <c r="AG2107" s="393">
        <v>0</v>
      </c>
      <c r="AH2107" s="397" t="s">
        <v>10937</v>
      </c>
      <c r="AL2107" s="525" t="s">
        <v>18467</v>
      </c>
      <c r="AM2107" s="513" t="s">
        <v>83</v>
      </c>
      <c r="AN2107" s="508">
        <v>100</v>
      </c>
      <c r="AO2107" s="514">
        <v>1570</v>
      </c>
      <c r="AP2107" s="498">
        <v>1570</v>
      </c>
      <c r="AQ2107" s="515">
        <v>0</v>
      </c>
      <c r="AR2107" s="512" t="s">
        <v>18466</v>
      </c>
      <c r="BA2107" s="338" t="s">
        <v>14452</v>
      </c>
    </row>
    <row r="2108" spans="2:53" ht="16.5" customHeight="1">
      <c r="B2108" s="398" t="s">
        <v>14447</v>
      </c>
      <c r="C2108" s="381" t="s">
        <v>14448</v>
      </c>
      <c r="D2108" s="383">
        <v>1570</v>
      </c>
      <c r="E2108" s="382" t="s">
        <v>633</v>
      </c>
      <c r="F2108" s="369" t="s">
        <v>14449</v>
      </c>
      <c r="G2108" s="385" t="s">
        <v>14450</v>
      </c>
      <c r="H2108" s="386"/>
      <c r="I2108" s="384" t="s">
        <v>328</v>
      </c>
      <c r="J2108" s="367" t="s">
        <v>1310</v>
      </c>
      <c r="K2108" s="366" t="s">
        <v>83</v>
      </c>
      <c r="L2108" s="387">
        <v>13</v>
      </c>
      <c r="M2108" s="388" t="s">
        <v>13606</v>
      </c>
      <c r="N2108" s="389">
        <v>1000</v>
      </c>
      <c r="O2108" s="390" t="s">
        <v>1182</v>
      </c>
      <c r="P2108" s="373" t="s">
        <v>1182</v>
      </c>
      <c r="Q2108" s="372" t="s">
        <v>3638</v>
      </c>
      <c r="R2108" s="374">
        <v>20</v>
      </c>
      <c r="S2108" s="375">
        <v>30</v>
      </c>
      <c r="T2108" s="392">
        <v>30</v>
      </c>
      <c r="U2108" s="391" t="s">
        <v>14449</v>
      </c>
      <c r="V2108" s="376">
        <v>102.97796817625459</v>
      </c>
      <c r="W2108" s="378">
        <v>102.38714090287277</v>
      </c>
      <c r="X2108" s="377">
        <v>51.842445460436323</v>
      </c>
      <c r="Y2108" s="387" t="s">
        <v>633</v>
      </c>
      <c r="Z2108" s="395" t="s">
        <v>7853</v>
      </c>
      <c r="AA2108" s="380">
        <v>180</v>
      </c>
      <c r="AB2108" s="379" t="s">
        <v>3630</v>
      </c>
      <c r="AC2108" s="380">
        <v>10</v>
      </c>
      <c r="AD2108" s="379" t="s">
        <v>3630</v>
      </c>
      <c r="AE2108" s="394">
        <v>0</v>
      </c>
      <c r="AF2108" s="396">
        <v>32.136000000000003</v>
      </c>
      <c r="AG2108" s="393">
        <v>0</v>
      </c>
      <c r="AH2108" s="397" t="s">
        <v>10937</v>
      </c>
      <c r="AL2108" s="525" t="s">
        <v>18468</v>
      </c>
      <c r="AM2108" s="513" t="s">
        <v>84</v>
      </c>
      <c r="AN2108" s="508">
        <v>100</v>
      </c>
      <c r="AO2108" s="514">
        <v>1570</v>
      </c>
      <c r="AP2108" s="498">
        <v>966</v>
      </c>
      <c r="AQ2108" s="515">
        <v>604</v>
      </c>
      <c r="AR2108" s="512" t="s">
        <v>18469</v>
      </c>
      <c r="BA2108" s="338" t="s">
        <v>14458</v>
      </c>
    </row>
    <row r="2109" spans="2:53" ht="16.5" customHeight="1">
      <c r="B2109" s="398" t="s">
        <v>14453</v>
      </c>
      <c r="C2109" s="381" t="s">
        <v>14454</v>
      </c>
      <c r="D2109" s="383">
        <v>1570</v>
      </c>
      <c r="E2109" s="382" t="s">
        <v>633</v>
      </c>
      <c r="F2109" s="369" t="s">
        <v>14455</v>
      </c>
      <c r="G2109" s="385" t="s">
        <v>14456</v>
      </c>
      <c r="H2109" s="386"/>
      <c r="I2109" s="384" t="s">
        <v>1288</v>
      </c>
      <c r="J2109" s="367" t="s">
        <v>1298</v>
      </c>
      <c r="K2109" s="366" t="s">
        <v>84</v>
      </c>
      <c r="L2109" s="387">
        <v>28</v>
      </c>
      <c r="M2109" s="388" t="s">
        <v>14457</v>
      </c>
      <c r="N2109" s="389">
        <v>200</v>
      </c>
      <c r="O2109" s="390" t="s">
        <v>1182</v>
      </c>
      <c r="P2109" s="373" t="s">
        <v>1182</v>
      </c>
      <c r="Q2109" s="372" t="s">
        <v>3814</v>
      </c>
      <c r="R2109" s="374">
        <v>0</v>
      </c>
      <c r="S2109" s="375">
        <v>50</v>
      </c>
      <c r="T2109" s="392">
        <v>0</v>
      </c>
      <c r="U2109" s="391" t="s">
        <v>14455</v>
      </c>
      <c r="V2109" s="376">
        <v>102.81035232709873</v>
      </c>
      <c r="W2109" s="378">
        <v>102.19980554205152</v>
      </c>
      <c r="X2109" s="377">
        <v>51.739921065424888</v>
      </c>
      <c r="Y2109" s="387" t="s">
        <v>633</v>
      </c>
      <c r="Z2109" s="395" t="s">
        <v>7853</v>
      </c>
      <c r="AA2109" s="380">
        <v>94</v>
      </c>
      <c r="AB2109" s="379" t="s">
        <v>3630</v>
      </c>
      <c r="AC2109" s="380">
        <v>1.5</v>
      </c>
      <c r="AD2109" s="379" t="s">
        <v>3630</v>
      </c>
      <c r="AE2109" s="394">
        <v>0</v>
      </c>
      <c r="AF2109" s="396">
        <v>11.18</v>
      </c>
      <c r="AG2109" s="393">
        <v>0</v>
      </c>
      <c r="AH2109" s="397" t="s">
        <v>10088</v>
      </c>
      <c r="AL2109" s="525" t="s">
        <v>18470</v>
      </c>
      <c r="AM2109" s="513" t="s">
        <v>83</v>
      </c>
      <c r="AN2109" s="508">
        <v>100</v>
      </c>
      <c r="AO2109" s="514">
        <v>1570</v>
      </c>
      <c r="AP2109" s="498">
        <v>1570</v>
      </c>
      <c r="AQ2109" s="515">
        <v>0</v>
      </c>
      <c r="AR2109" s="512" t="s">
        <v>18471</v>
      </c>
      <c r="BA2109" s="338" t="s">
        <v>14463</v>
      </c>
    </row>
    <row r="2110" spans="2:53" ht="16.5" customHeight="1">
      <c r="B2110" s="398" t="s">
        <v>14334</v>
      </c>
      <c r="C2110" s="381" t="s">
        <v>14459</v>
      </c>
      <c r="D2110" s="383">
        <v>1570</v>
      </c>
      <c r="E2110" s="382" t="s">
        <v>633</v>
      </c>
      <c r="F2110" s="369" t="s">
        <v>14460</v>
      </c>
      <c r="G2110" s="385" t="s">
        <v>14461</v>
      </c>
      <c r="H2110" s="386"/>
      <c r="I2110" s="384" t="s">
        <v>330</v>
      </c>
      <c r="J2110" s="367" t="s">
        <v>1087</v>
      </c>
      <c r="K2110" s="366" t="s">
        <v>83</v>
      </c>
      <c r="L2110" s="387">
        <v>8</v>
      </c>
      <c r="M2110" s="388" t="s">
        <v>14462</v>
      </c>
      <c r="N2110" s="389">
        <v>200</v>
      </c>
      <c r="O2110" s="390" t="s">
        <v>1350</v>
      </c>
      <c r="P2110" s="373" t="s">
        <v>1350</v>
      </c>
      <c r="Q2110" s="372" t="s">
        <v>3638</v>
      </c>
      <c r="R2110" s="374">
        <v>20</v>
      </c>
      <c r="S2110" s="375">
        <v>30</v>
      </c>
      <c r="T2110" s="392">
        <v>30</v>
      </c>
      <c r="U2110" s="391" t="s">
        <v>14460</v>
      </c>
      <c r="V2110" s="376">
        <v>102.78430666735341</v>
      </c>
      <c r="W2110" s="378">
        <v>102.17069568704206</v>
      </c>
      <c r="X2110" s="377">
        <v>51.722498822802258</v>
      </c>
      <c r="Y2110" s="387" t="s">
        <v>633</v>
      </c>
      <c r="Z2110" s="395" t="s">
        <v>7853</v>
      </c>
      <c r="AA2110" s="380">
        <v>36</v>
      </c>
      <c r="AB2110" s="379" t="s">
        <v>3630</v>
      </c>
      <c r="AC2110" s="380">
        <v>0</v>
      </c>
      <c r="AD2110" s="379" t="s">
        <v>3630</v>
      </c>
      <c r="AE2110" s="394">
        <v>0</v>
      </c>
      <c r="AF2110" s="396">
        <v>10</v>
      </c>
      <c r="AG2110" s="393">
        <v>0</v>
      </c>
      <c r="AH2110" s="397" t="s">
        <v>11245</v>
      </c>
      <c r="AL2110" s="525" t="s">
        <v>18472</v>
      </c>
      <c r="AM2110" s="513" t="s">
        <v>84</v>
      </c>
      <c r="AN2110" s="508">
        <v>100</v>
      </c>
      <c r="AO2110" s="514">
        <v>1570</v>
      </c>
      <c r="AP2110" s="498">
        <v>963</v>
      </c>
      <c r="AQ2110" s="515">
        <v>607</v>
      </c>
      <c r="AR2110" s="512" t="s">
        <v>18473</v>
      </c>
      <c r="BA2110" s="338" t="s">
        <v>14469</v>
      </c>
    </row>
    <row r="2111" spans="2:53" ht="16.5" customHeight="1">
      <c r="B2111" s="398" t="s">
        <v>14464</v>
      </c>
      <c r="C2111" s="381" t="s">
        <v>14465</v>
      </c>
      <c r="D2111" s="383">
        <v>1570</v>
      </c>
      <c r="E2111" s="382" t="s">
        <v>633</v>
      </c>
      <c r="F2111" s="369" t="s">
        <v>14466</v>
      </c>
      <c r="G2111" s="385" t="s">
        <v>14467</v>
      </c>
      <c r="H2111" s="386"/>
      <c r="I2111" s="384" t="s">
        <v>1288</v>
      </c>
      <c r="J2111" s="367" t="s">
        <v>1289</v>
      </c>
      <c r="K2111" s="366" t="s">
        <v>84</v>
      </c>
      <c r="L2111" s="387">
        <v>63</v>
      </c>
      <c r="M2111" s="388" t="s">
        <v>14468</v>
      </c>
      <c r="N2111" s="389">
        <v>200</v>
      </c>
      <c r="O2111" s="390" t="s">
        <v>1182</v>
      </c>
      <c r="P2111" s="373" t="s">
        <v>1182</v>
      </c>
      <c r="Q2111" s="372" t="s">
        <v>3814</v>
      </c>
      <c r="R2111" s="374">
        <v>0</v>
      </c>
      <c r="S2111" s="375">
        <v>50</v>
      </c>
      <c r="T2111" s="392">
        <v>0</v>
      </c>
      <c r="U2111" s="391" t="s">
        <v>14466</v>
      </c>
      <c r="V2111" s="376">
        <v>102.58851674641149</v>
      </c>
      <c r="W2111" s="378">
        <v>101.94545454545455</v>
      </c>
      <c r="X2111" s="377">
        <v>51.593014354067002</v>
      </c>
      <c r="Y2111" s="387" t="s">
        <v>633</v>
      </c>
      <c r="Z2111" s="395" t="s">
        <v>7853</v>
      </c>
      <c r="AA2111" s="380">
        <v>94</v>
      </c>
      <c r="AB2111" s="379" t="s">
        <v>3630</v>
      </c>
      <c r="AC2111" s="380">
        <v>1.5</v>
      </c>
      <c r="AD2111" s="379" t="s">
        <v>3630</v>
      </c>
      <c r="AE2111" s="394">
        <v>0</v>
      </c>
      <c r="AF2111" s="396">
        <v>11.092000000000001</v>
      </c>
      <c r="AG2111" s="393">
        <v>0</v>
      </c>
      <c r="AH2111" s="397" t="s">
        <v>10088</v>
      </c>
      <c r="AL2111" s="525" t="s">
        <v>18474</v>
      </c>
      <c r="AM2111" s="513" t="s">
        <v>83</v>
      </c>
      <c r="AN2111" s="508">
        <v>100</v>
      </c>
      <c r="AO2111" s="514">
        <v>1570</v>
      </c>
      <c r="AP2111" s="498">
        <v>1570</v>
      </c>
      <c r="AQ2111" s="515">
        <v>0</v>
      </c>
      <c r="AR2111" s="512" t="s">
        <v>18475</v>
      </c>
      <c r="BA2111" s="338" t="s">
        <v>14473</v>
      </c>
    </row>
    <row r="2112" spans="2:53" ht="16.5" customHeight="1">
      <c r="B2112" s="398" t="s">
        <v>14464</v>
      </c>
      <c r="C2112" s="381" t="s">
        <v>14465</v>
      </c>
      <c r="D2112" s="383">
        <v>1570</v>
      </c>
      <c r="E2112" s="382" t="s">
        <v>633</v>
      </c>
      <c r="F2112" s="369" t="s">
        <v>14470</v>
      </c>
      <c r="G2112" s="385" t="s">
        <v>14471</v>
      </c>
      <c r="H2112" s="386"/>
      <c r="I2112" s="384" t="s">
        <v>329</v>
      </c>
      <c r="J2112" s="367" t="s">
        <v>845</v>
      </c>
      <c r="K2112" s="366" t="s">
        <v>83</v>
      </c>
      <c r="L2112" s="387">
        <v>8</v>
      </c>
      <c r="M2112" s="388" t="s">
        <v>14472</v>
      </c>
      <c r="N2112" s="389">
        <v>1000</v>
      </c>
      <c r="O2112" s="390" t="s">
        <v>1350</v>
      </c>
      <c r="P2112" s="373" t="s">
        <v>1350</v>
      </c>
      <c r="Q2112" s="372" t="s">
        <v>3638</v>
      </c>
      <c r="R2112" s="374">
        <v>25</v>
      </c>
      <c r="S2112" s="375">
        <v>30</v>
      </c>
      <c r="T2112" s="392">
        <v>25</v>
      </c>
      <c r="U2112" s="391" t="s">
        <v>14470</v>
      </c>
      <c r="V2112" s="376">
        <v>102.58433727811503</v>
      </c>
      <c r="W2112" s="378">
        <v>101.94016055227904</v>
      </c>
      <c r="X2112" s="377">
        <v>51.592751084802963</v>
      </c>
      <c r="Y2112" s="387" t="s">
        <v>633</v>
      </c>
      <c r="Z2112" s="395" t="s">
        <v>7853</v>
      </c>
      <c r="AA2112" s="380">
        <v>192</v>
      </c>
      <c r="AB2112" s="379" t="s">
        <v>3630</v>
      </c>
      <c r="AC2112" s="380">
        <v>0</v>
      </c>
      <c r="AD2112" s="379" t="s">
        <v>3630</v>
      </c>
      <c r="AE2112" s="394">
        <v>0</v>
      </c>
      <c r="AF2112" s="396">
        <v>9.3659999999999997</v>
      </c>
      <c r="AG2112" s="393">
        <v>0</v>
      </c>
      <c r="AH2112" s="397" t="s">
        <v>10307</v>
      </c>
      <c r="AL2112" s="525" t="s">
        <v>18476</v>
      </c>
      <c r="AM2112" s="513" t="s">
        <v>83</v>
      </c>
      <c r="AN2112" s="508">
        <v>100</v>
      </c>
      <c r="AO2112" s="514">
        <v>1570</v>
      </c>
      <c r="AP2112" s="498">
        <v>1570</v>
      </c>
      <c r="AQ2112" s="515">
        <v>0</v>
      </c>
      <c r="AR2112" s="512" t="s">
        <v>18477</v>
      </c>
      <c r="BA2112" s="338" t="s">
        <v>14478</v>
      </c>
    </row>
    <row r="2113" spans="2:53" ht="16.5" customHeight="1">
      <c r="B2113" s="398" t="s">
        <v>14474</v>
      </c>
      <c r="C2113" s="381" t="s">
        <v>14475</v>
      </c>
      <c r="D2113" s="383">
        <v>1570</v>
      </c>
      <c r="E2113" s="382" t="s">
        <v>633</v>
      </c>
      <c r="F2113" s="369" t="s">
        <v>14476</v>
      </c>
      <c r="G2113" s="385" t="s">
        <v>14477</v>
      </c>
      <c r="H2113" s="386"/>
      <c r="I2113" s="384" t="s">
        <v>328</v>
      </c>
      <c r="J2113" s="367" t="s">
        <v>68</v>
      </c>
      <c r="K2113" s="366" t="s">
        <v>83</v>
      </c>
      <c r="L2113" s="387">
        <v>14</v>
      </c>
      <c r="M2113" s="388" t="s">
        <v>13890</v>
      </c>
      <c r="N2113" s="389">
        <v>1000</v>
      </c>
      <c r="O2113" s="390" t="s">
        <v>1182</v>
      </c>
      <c r="P2113" s="373" t="s">
        <v>1182</v>
      </c>
      <c r="Q2113" s="372" t="s">
        <v>3638</v>
      </c>
      <c r="R2113" s="374">
        <v>20</v>
      </c>
      <c r="S2113" s="375">
        <v>30</v>
      </c>
      <c r="T2113" s="392">
        <v>30</v>
      </c>
      <c r="U2113" s="391" t="s">
        <v>14476</v>
      </c>
      <c r="V2113" s="376">
        <v>102.58017135862913</v>
      </c>
      <c r="W2113" s="378">
        <v>101.93488372093024</v>
      </c>
      <c r="X2113" s="377">
        <v>51.587472460220319</v>
      </c>
      <c r="Y2113" s="387" t="s">
        <v>633</v>
      </c>
      <c r="Z2113" s="395" t="s">
        <v>7853</v>
      </c>
      <c r="AA2113" s="380">
        <v>180</v>
      </c>
      <c r="AB2113" s="379" t="s">
        <v>3630</v>
      </c>
      <c r="AC2113" s="380">
        <v>10</v>
      </c>
      <c r="AD2113" s="379" t="s">
        <v>3630</v>
      </c>
      <c r="AE2113" s="394">
        <v>0</v>
      </c>
      <c r="AF2113" s="396">
        <v>31.68</v>
      </c>
      <c r="AG2113" s="393">
        <v>0</v>
      </c>
      <c r="AH2113" s="397" t="s">
        <v>10937</v>
      </c>
      <c r="AL2113" s="525" t="s">
        <v>18478</v>
      </c>
      <c r="AM2113" s="513" t="s">
        <v>83</v>
      </c>
      <c r="AN2113" s="508">
        <v>100</v>
      </c>
      <c r="AO2113" s="514">
        <v>1570</v>
      </c>
      <c r="AP2113" s="498">
        <v>1570</v>
      </c>
      <c r="AQ2113" s="515">
        <v>0</v>
      </c>
      <c r="AR2113" s="512" t="s">
        <v>18479</v>
      </c>
      <c r="BA2113" s="338" t="s">
        <v>14484</v>
      </c>
    </row>
    <row r="2114" spans="2:53" ht="16.5" customHeight="1">
      <c r="B2114" s="398" t="s">
        <v>14479</v>
      </c>
      <c r="C2114" s="381" t="s">
        <v>14480</v>
      </c>
      <c r="D2114" s="383">
        <v>1570</v>
      </c>
      <c r="E2114" s="382" t="s">
        <v>633</v>
      </c>
      <c r="F2114" s="369" t="s">
        <v>14481</v>
      </c>
      <c r="G2114" s="385" t="s">
        <v>14482</v>
      </c>
      <c r="H2114" s="386"/>
      <c r="I2114" s="384" t="s">
        <v>328</v>
      </c>
      <c r="J2114" s="367" t="s">
        <v>1305</v>
      </c>
      <c r="K2114" s="366" t="s">
        <v>83</v>
      </c>
      <c r="L2114" s="387">
        <v>12</v>
      </c>
      <c r="M2114" s="388" t="s">
        <v>14483</v>
      </c>
      <c r="N2114" s="389">
        <v>1000</v>
      </c>
      <c r="O2114" s="390" t="s">
        <v>1182</v>
      </c>
      <c r="P2114" s="373" t="s">
        <v>1182</v>
      </c>
      <c r="Q2114" s="372" t="s">
        <v>3638</v>
      </c>
      <c r="R2114" s="374">
        <v>20</v>
      </c>
      <c r="S2114" s="375">
        <v>30</v>
      </c>
      <c r="T2114" s="392">
        <v>30</v>
      </c>
      <c r="U2114" s="391" t="s">
        <v>14481</v>
      </c>
      <c r="V2114" s="376">
        <v>102.54345165238678</v>
      </c>
      <c r="W2114" s="378">
        <v>101.88837209302325</v>
      </c>
      <c r="X2114" s="377">
        <v>51.564088127294987</v>
      </c>
      <c r="Y2114" s="387" t="s">
        <v>633</v>
      </c>
      <c r="Z2114" s="395" t="s">
        <v>7853</v>
      </c>
      <c r="AA2114" s="380">
        <v>180</v>
      </c>
      <c r="AB2114" s="379" t="s">
        <v>3630</v>
      </c>
      <c r="AC2114" s="380">
        <v>10</v>
      </c>
      <c r="AD2114" s="379" t="s">
        <v>3630</v>
      </c>
      <c r="AE2114" s="394">
        <v>0</v>
      </c>
      <c r="AF2114" s="396">
        <v>31.638000000000002</v>
      </c>
      <c r="AG2114" s="393">
        <v>0</v>
      </c>
      <c r="AH2114" s="397" t="s">
        <v>10937</v>
      </c>
      <c r="AL2114" s="525" t="s">
        <v>18480</v>
      </c>
      <c r="AM2114" s="513" t="s">
        <v>84</v>
      </c>
      <c r="AN2114" s="508">
        <v>100</v>
      </c>
      <c r="AO2114" s="514">
        <v>1570</v>
      </c>
      <c r="AP2114" s="498">
        <v>962</v>
      </c>
      <c r="AQ2114" s="515">
        <v>608</v>
      </c>
      <c r="AR2114" s="512" t="s">
        <v>18481</v>
      </c>
      <c r="BA2114" s="338" t="s">
        <v>14490</v>
      </c>
    </row>
    <row r="2115" spans="2:53" ht="16.5" customHeight="1">
      <c r="B2115" s="398" t="s">
        <v>14485</v>
      </c>
      <c r="C2115" s="381" t="s">
        <v>14486</v>
      </c>
      <c r="D2115" s="383">
        <v>1570</v>
      </c>
      <c r="E2115" s="382" t="s">
        <v>633</v>
      </c>
      <c r="F2115" s="369" t="s">
        <v>14487</v>
      </c>
      <c r="G2115" s="385" t="s">
        <v>14488</v>
      </c>
      <c r="H2115" s="386"/>
      <c r="I2115" s="384" t="s">
        <v>1288</v>
      </c>
      <c r="J2115" s="367" t="s">
        <v>1297</v>
      </c>
      <c r="K2115" s="366" t="s">
        <v>84</v>
      </c>
      <c r="L2115" s="387">
        <v>29</v>
      </c>
      <c r="M2115" s="388" t="s">
        <v>14489</v>
      </c>
      <c r="N2115" s="389">
        <v>200</v>
      </c>
      <c r="O2115" s="390" t="s">
        <v>1182</v>
      </c>
      <c r="P2115" s="373" t="s">
        <v>1182</v>
      </c>
      <c r="Q2115" s="372" t="s">
        <v>3814</v>
      </c>
      <c r="R2115" s="374">
        <v>0</v>
      </c>
      <c r="S2115" s="375">
        <v>50</v>
      </c>
      <c r="T2115" s="392">
        <v>0</v>
      </c>
      <c r="U2115" s="391" t="s">
        <v>14487</v>
      </c>
      <c r="V2115" s="376">
        <v>102.42757720748151</v>
      </c>
      <c r="W2115" s="378">
        <v>101.74159779614325</v>
      </c>
      <c r="X2115" s="377">
        <v>51.480412498187619</v>
      </c>
      <c r="Y2115" s="387" t="s">
        <v>633</v>
      </c>
      <c r="Z2115" s="395" t="s">
        <v>7853</v>
      </c>
      <c r="AA2115" s="380">
        <v>94</v>
      </c>
      <c r="AB2115" s="379" t="s">
        <v>3630</v>
      </c>
      <c r="AC2115" s="380">
        <v>1.5</v>
      </c>
      <c r="AD2115" s="379" t="s">
        <v>3630</v>
      </c>
      <c r="AE2115" s="394">
        <v>0</v>
      </c>
      <c r="AF2115" s="396">
        <v>11.026999999999999</v>
      </c>
      <c r="AG2115" s="393">
        <v>0</v>
      </c>
      <c r="AH2115" s="397" t="s">
        <v>10088</v>
      </c>
      <c r="AL2115" s="525" t="s">
        <v>18482</v>
      </c>
      <c r="AM2115" s="513" t="s">
        <v>83</v>
      </c>
      <c r="AN2115" s="508">
        <v>100</v>
      </c>
      <c r="AO2115" s="514">
        <v>1570</v>
      </c>
      <c r="AP2115" s="498">
        <v>1570</v>
      </c>
      <c r="AQ2115" s="515">
        <v>0</v>
      </c>
      <c r="AR2115" s="512" t="s">
        <v>18483</v>
      </c>
      <c r="BA2115" s="338" t="s">
        <v>14496</v>
      </c>
    </row>
    <row r="2116" spans="2:53" ht="16.5" customHeight="1">
      <c r="B2116" s="398" t="s">
        <v>14491</v>
      </c>
      <c r="C2116" s="381" t="s">
        <v>14492</v>
      </c>
      <c r="D2116" s="383">
        <v>1570</v>
      </c>
      <c r="E2116" s="382" t="s">
        <v>633</v>
      </c>
      <c r="F2116" s="369" t="s">
        <v>14493</v>
      </c>
      <c r="G2116" s="385" t="s">
        <v>14494</v>
      </c>
      <c r="H2116" s="386"/>
      <c r="I2116" s="384" t="s">
        <v>328</v>
      </c>
      <c r="J2116" s="367" t="s">
        <v>1316</v>
      </c>
      <c r="K2116" s="366" t="s">
        <v>83</v>
      </c>
      <c r="L2116" s="387">
        <v>11</v>
      </c>
      <c r="M2116" s="388" t="s">
        <v>14495</v>
      </c>
      <c r="N2116" s="389">
        <v>1000</v>
      </c>
      <c r="O2116" s="390" t="s">
        <v>1182</v>
      </c>
      <c r="P2116" s="373" t="s">
        <v>1182</v>
      </c>
      <c r="Q2116" s="372" t="s">
        <v>3638</v>
      </c>
      <c r="R2116" s="374">
        <v>20</v>
      </c>
      <c r="S2116" s="375">
        <v>30</v>
      </c>
      <c r="T2116" s="392">
        <v>30</v>
      </c>
      <c r="U2116" s="391" t="s">
        <v>14493</v>
      </c>
      <c r="V2116" s="376">
        <v>102.17625458996329</v>
      </c>
      <c r="W2116" s="378">
        <v>101.42325581395349</v>
      </c>
      <c r="X2116" s="377">
        <v>51.300244798041604</v>
      </c>
      <c r="Y2116" s="387" t="s">
        <v>633</v>
      </c>
      <c r="Z2116" s="395" t="s">
        <v>7853</v>
      </c>
      <c r="AA2116" s="380">
        <v>180</v>
      </c>
      <c r="AB2116" s="379" t="s">
        <v>3630</v>
      </c>
      <c r="AC2116" s="380">
        <v>10</v>
      </c>
      <c r="AD2116" s="379" t="s">
        <v>3630</v>
      </c>
      <c r="AE2116" s="394">
        <v>0</v>
      </c>
      <c r="AF2116" s="396">
        <v>31.218</v>
      </c>
      <c r="AG2116" s="393">
        <v>0</v>
      </c>
      <c r="AH2116" s="397" t="s">
        <v>10937</v>
      </c>
      <c r="AL2116" s="525" t="s">
        <v>18484</v>
      </c>
      <c r="AM2116" s="513" t="s">
        <v>83</v>
      </c>
      <c r="AN2116" s="508">
        <v>100</v>
      </c>
      <c r="AO2116" s="514">
        <v>1570</v>
      </c>
      <c r="AP2116" s="498">
        <v>1570</v>
      </c>
      <c r="AQ2116" s="515">
        <v>0</v>
      </c>
      <c r="AR2116" s="512" t="s">
        <v>18485</v>
      </c>
      <c r="BA2116" s="338" t="s">
        <v>14501</v>
      </c>
    </row>
    <row r="2117" spans="2:53" ht="16.5" customHeight="1">
      <c r="B2117" s="398" t="s">
        <v>14497</v>
      </c>
      <c r="C2117" s="381" t="s">
        <v>14498</v>
      </c>
      <c r="D2117" s="383">
        <v>1570</v>
      </c>
      <c r="E2117" s="382" t="s">
        <v>633</v>
      </c>
      <c r="F2117" s="369" t="s">
        <v>14376</v>
      </c>
      <c r="G2117" s="385" t="s">
        <v>14499</v>
      </c>
      <c r="H2117" s="386"/>
      <c r="I2117" s="384" t="s">
        <v>329</v>
      </c>
      <c r="J2117" s="367" t="s">
        <v>1461</v>
      </c>
      <c r="K2117" s="366" t="s">
        <v>83</v>
      </c>
      <c r="L2117" s="387">
        <v>4</v>
      </c>
      <c r="M2117" s="388" t="s">
        <v>14500</v>
      </c>
      <c r="N2117" s="389">
        <v>1000</v>
      </c>
      <c r="O2117" s="390" t="s">
        <v>1350</v>
      </c>
      <c r="P2117" s="373" t="s">
        <v>1350</v>
      </c>
      <c r="Q2117" s="372" t="s">
        <v>3638</v>
      </c>
      <c r="R2117" s="374">
        <v>25</v>
      </c>
      <c r="S2117" s="375">
        <v>30</v>
      </c>
      <c r="T2117" s="392">
        <v>25</v>
      </c>
      <c r="U2117" s="391" t="s">
        <v>14376</v>
      </c>
      <c r="V2117" s="376">
        <v>102.13887250642006</v>
      </c>
      <c r="W2117" s="378">
        <v>101.37590517479873</v>
      </c>
      <c r="X2117" s="377">
        <v>51.272611159390607</v>
      </c>
      <c r="Y2117" s="387" t="s">
        <v>633</v>
      </c>
      <c r="Z2117" s="395" t="s">
        <v>7853</v>
      </c>
      <c r="AA2117" s="380">
        <v>192</v>
      </c>
      <c r="AB2117" s="379" t="s">
        <v>3630</v>
      </c>
      <c r="AC2117" s="380">
        <v>0</v>
      </c>
      <c r="AD2117" s="379" t="s">
        <v>3630</v>
      </c>
      <c r="AE2117" s="394">
        <v>0</v>
      </c>
      <c r="AF2117" s="396">
        <v>9.3079999999999998</v>
      </c>
      <c r="AG2117" s="393">
        <v>0</v>
      </c>
      <c r="AH2117" s="397" t="s">
        <v>10307</v>
      </c>
      <c r="AL2117" s="525" t="s">
        <v>18486</v>
      </c>
      <c r="AM2117" s="513" t="s">
        <v>84</v>
      </c>
      <c r="AN2117" s="508">
        <v>100</v>
      </c>
      <c r="AO2117" s="514">
        <v>1570</v>
      </c>
      <c r="AP2117" s="498">
        <v>959</v>
      </c>
      <c r="AQ2117" s="515">
        <v>611</v>
      </c>
      <c r="AR2117" s="512" t="s">
        <v>18487</v>
      </c>
      <c r="BA2117" s="338" t="s">
        <v>14507</v>
      </c>
    </row>
    <row r="2118" spans="2:53" ht="16.5" customHeight="1">
      <c r="B2118" s="398" t="s">
        <v>14502</v>
      </c>
      <c r="C2118" s="381" t="s">
        <v>14503</v>
      </c>
      <c r="D2118" s="383">
        <v>1570</v>
      </c>
      <c r="E2118" s="382" t="s">
        <v>14504</v>
      </c>
      <c r="F2118" s="369" t="s">
        <v>14505</v>
      </c>
      <c r="G2118" s="385" t="s">
        <v>14504</v>
      </c>
      <c r="H2118" s="386"/>
      <c r="I2118" s="384" t="s">
        <v>623</v>
      </c>
      <c r="J2118" s="367" t="s">
        <v>1101</v>
      </c>
      <c r="K2118" s="366" t="s">
        <v>84</v>
      </c>
      <c r="L2118" s="387">
        <v>3</v>
      </c>
      <c r="M2118" s="388" t="s">
        <v>14506</v>
      </c>
      <c r="N2118" s="389">
        <v>500</v>
      </c>
      <c r="O2118" s="390" t="s">
        <v>1348</v>
      </c>
      <c r="P2118" s="373" t="s">
        <v>1348</v>
      </c>
      <c r="Q2118" s="372" t="s">
        <v>3638</v>
      </c>
      <c r="R2118" s="374">
        <v>25</v>
      </c>
      <c r="S2118" s="375">
        <v>25</v>
      </c>
      <c r="T2118" s="392">
        <v>25</v>
      </c>
      <c r="U2118" s="391" t="s">
        <v>14505</v>
      </c>
      <c r="V2118" s="376">
        <v>102.19611232031373</v>
      </c>
      <c r="W2118" s="378">
        <v>101.44840893906405</v>
      </c>
      <c r="X2118" s="377">
        <v>51.177739370311116</v>
      </c>
      <c r="Y2118" s="387" t="s">
        <v>633</v>
      </c>
      <c r="Z2118" s="395" t="s">
        <v>4557</v>
      </c>
      <c r="AA2118" s="380">
        <v>118.75</v>
      </c>
      <c r="AB2118" s="379" t="s">
        <v>3630</v>
      </c>
      <c r="AC2118" s="380">
        <v>2</v>
      </c>
      <c r="AD2118" s="379" t="s">
        <v>3630</v>
      </c>
      <c r="AE2118" s="394">
        <v>0</v>
      </c>
      <c r="AF2118" s="396">
        <v>0</v>
      </c>
      <c r="AG2118" s="393">
        <v>0</v>
      </c>
      <c r="AH2118" s="397" t="s">
        <v>633</v>
      </c>
      <c r="AL2118" s="525" t="s">
        <v>18488</v>
      </c>
      <c r="AM2118" s="513" t="s">
        <v>83</v>
      </c>
      <c r="AN2118" s="508">
        <v>100</v>
      </c>
      <c r="AO2118" s="514">
        <v>1570</v>
      </c>
      <c r="AP2118" s="498">
        <v>1570</v>
      </c>
      <c r="AQ2118" s="515">
        <v>0</v>
      </c>
      <c r="AR2118" s="512" t="s">
        <v>18489</v>
      </c>
      <c r="BA2118" s="338" t="s">
        <v>14513</v>
      </c>
    </row>
    <row r="2119" spans="2:53" ht="16.5" customHeight="1">
      <c r="B2119" s="398" t="s">
        <v>14508</v>
      </c>
      <c r="C2119" s="381" t="s">
        <v>14509</v>
      </c>
      <c r="D2119" s="383">
        <v>1570</v>
      </c>
      <c r="E2119" s="382" t="s">
        <v>633</v>
      </c>
      <c r="F2119" s="369" t="s">
        <v>14510</v>
      </c>
      <c r="G2119" s="385" t="s">
        <v>14511</v>
      </c>
      <c r="H2119" s="386"/>
      <c r="I2119" s="384" t="s">
        <v>329</v>
      </c>
      <c r="J2119" s="367" t="s">
        <v>1498</v>
      </c>
      <c r="K2119" s="366" t="s">
        <v>83</v>
      </c>
      <c r="L2119" s="387">
        <v>15</v>
      </c>
      <c r="M2119" s="388" t="s">
        <v>14512</v>
      </c>
      <c r="N2119" s="389">
        <v>1000</v>
      </c>
      <c r="O2119" s="390" t="s">
        <v>1350</v>
      </c>
      <c r="P2119" s="373" t="s">
        <v>1350</v>
      </c>
      <c r="Q2119" s="372" t="s">
        <v>3638</v>
      </c>
      <c r="R2119" s="374">
        <v>25</v>
      </c>
      <c r="S2119" s="375">
        <v>30</v>
      </c>
      <c r="T2119" s="392">
        <v>25</v>
      </c>
      <c r="U2119" s="391" t="s">
        <v>14510</v>
      </c>
      <c r="V2119" s="376">
        <v>102.08409043093653</v>
      </c>
      <c r="W2119" s="378">
        <v>101.30651454585293</v>
      </c>
      <c r="X2119" s="377">
        <v>51.234697511605276</v>
      </c>
      <c r="Y2119" s="387" t="s">
        <v>633</v>
      </c>
      <c r="Z2119" s="395" t="s">
        <v>7853</v>
      </c>
      <c r="AA2119" s="380">
        <v>192</v>
      </c>
      <c r="AB2119" s="379" t="s">
        <v>3630</v>
      </c>
      <c r="AC2119" s="380">
        <v>0</v>
      </c>
      <c r="AD2119" s="379" t="s">
        <v>3630</v>
      </c>
      <c r="AE2119" s="394">
        <v>0</v>
      </c>
      <c r="AF2119" s="396">
        <v>9.3010000000000002</v>
      </c>
      <c r="AG2119" s="393">
        <v>0</v>
      </c>
      <c r="AH2119" s="397" t="s">
        <v>10307</v>
      </c>
      <c r="AL2119" s="525" t="s">
        <v>18490</v>
      </c>
      <c r="AM2119" s="513" t="s">
        <v>84</v>
      </c>
      <c r="AN2119" s="508">
        <v>100</v>
      </c>
      <c r="AO2119" s="514">
        <v>1570</v>
      </c>
      <c r="AP2119" s="498">
        <v>958</v>
      </c>
      <c r="AQ2119" s="515">
        <v>612</v>
      </c>
      <c r="AR2119" s="512" t="s">
        <v>18491</v>
      </c>
      <c r="BA2119" s="338" t="s">
        <v>14515</v>
      </c>
    </row>
    <row r="2120" spans="2:53" ht="16.5" customHeight="1" thickBot="1">
      <c r="B2120" s="398" t="s">
        <v>14508</v>
      </c>
      <c r="C2120" s="381" t="s">
        <v>14509</v>
      </c>
      <c r="D2120" s="383">
        <v>1570</v>
      </c>
      <c r="E2120" s="382" t="s">
        <v>633</v>
      </c>
      <c r="F2120" s="369" t="s">
        <v>14510</v>
      </c>
      <c r="G2120" s="385" t="s">
        <v>14511</v>
      </c>
      <c r="H2120" s="386"/>
      <c r="I2120" s="384" t="s">
        <v>1288</v>
      </c>
      <c r="J2120" s="367" t="s">
        <v>1229</v>
      </c>
      <c r="K2120" s="366" t="s">
        <v>84</v>
      </c>
      <c r="L2120" s="387">
        <v>15</v>
      </c>
      <c r="M2120" s="388" t="s">
        <v>14514</v>
      </c>
      <c r="N2120" s="389">
        <v>200</v>
      </c>
      <c r="O2120" s="390" t="s">
        <v>1182</v>
      </c>
      <c r="P2120" s="373" t="s">
        <v>1182</v>
      </c>
      <c r="Q2120" s="372" t="s">
        <v>3814</v>
      </c>
      <c r="R2120" s="374">
        <v>0</v>
      </c>
      <c r="S2120" s="375">
        <v>50</v>
      </c>
      <c r="T2120" s="392">
        <v>0</v>
      </c>
      <c r="U2120" s="391" t="s">
        <v>14510</v>
      </c>
      <c r="V2120" s="376">
        <v>102.08394954327969</v>
      </c>
      <c r="W2120" s="378">
        <v>101.30633608815427</v>
      </c>
      <c r="X2120" s="377">
        <v>51.23485718428303</v>
      </c>
      <c r="Y2120" s="387" t="s">
        <v>633</v>
      </c>
      <c r="Z2120" s="395" t="s">
        <v>7853</v>
      </c>
      <c r="AA2120" s="380">
        <v>94</v>
      </c>
      <c r="AB2120" s="379" t="s">
        <v>3630</v>
      </c>
      <c r="AC2120" s="380">
        <v>1.5</v>
      </c>
      <c r="AD2120" s="379" t="s">
        <v>3630</v>
      </c>
      <c r="AE2120" s="394">
        <v>0</v>
      </c>
      <c r="AF2120" s="396">
        <v>10.891</v>
      </c>
      <c r="AG2120" s="393">
        <v>0</v>
      </c>
      <c r="AH2120" s="397" t="s">
        <v>10088</v>
      </c>
      <c r="AL2120" s="526" t="s">
        <v>18492</v>
      </c>
      <c r="AM2120" s="518" t="s">
        <v>83</v>
      </c>
      <c r="AN2120" s="519">
        <v>100</v>
      </c>
      <c r="AO2120" s="520">
        <v>1570</v>
      </c>
      <c r="AP2120" s="521">
        <v>1570</v>
      </c>
      <c r="AQ2120" s="522">
        <v>0</v>
      </c>
      <c r="AR2120" s="523" t="s">
        <v>18493</v>
      </c>
      <c r="BA2120" s="338" t="s">
        <v>14521</v>
      </c>
    </row>
    <row r="2121" spans="2:53" ht="15" customHeight="1" thickBot="1">
      <c r="B2121" s="399" t="s">
        <v>14516</v>
      </c>
      <c r="C2121" s="400" t="s">
        <v>14517</v>
      </c>
      <c r="D2121" s="401"/>
      <c r="E2121" s="402" t="s">
        <v>633</v>
      </c>
      <c r="F2121" s="403" t="s">
        <v>14518</v>
      </c>
      <c r="G2121" s="404" t="s">
        <v>14519</v>
      </c>
      <c r="H2121" s="405"/>
      <c r="I2121" s="406" t="s">
        <v>328</v>
      </c>
      <c r="J2121" s="407" t="s">
        <v>688</v>
      </c>
      <c r="K2121" s="408" t="s">
        <v>83</v>
      </c>
      <c r="L2121" s="409">
        <v>12</v>
      </c>
      <c r="M2121" s="410" t="s">
        <v>14520</v>
      </c>
      <c r="N2121" s="411">
        <v>1000</v>
      </c>
      <c r="O2121" s="412" t="s">
        <v>1182</v>
      </c>
      <c r="P2121" s="413" t="s">
        <v>1182</v>
      </c>
      <c r="Q2121" s="414" t="s">
        <v>3638</v>
      </c>
      <c r="R2121" s="415">
        <v>20</v>
      </c>
      <c r="S2121" s="416">
        <v>30</v>
      </c>
      <c r="T2121" s="417">
        <v>30</v>
      </c>
      <c r="U2121" s="418" t="s">
        <v>14518</v>
      </c>
      <c r="V2121" s="419">
        <v>102.06609547123624</v>
      </c>
      <c r="W2121" s="420">
        <v>101.28372093023256</v>
      </c>
      <c r="X2121" s="421">
        <v>51.225091799265613</v>
      </c>
      <c r="Y2121" s="409" t="s">
        <v>633</v>
      </c>
      <c r="Z2121" s="422" t="s">
        <v>7853</v>
      </c>
      <c r="AA2121" s="423">
        <v>180</v>
      </c>
      <c r="AB2121" s="424" t="s">
        <v>3630</v>
      </c>
      <c r="AC2121" s="423">
        <v>10</v>
      </c>
      <c r="AD2121" s="424" t="s">
        <v>3630</v>
      </c>
      <c r="AE2121" s="425">
        <v>0</v>
      </c>
      <c r="AF2121" s="426">
        <v>31.097999999999999</v>
      </c>
      <c r="AG2121" s="427">
        <v>0</v>
      </c>
      <c r="AH2121" s="428" t="s">
        <v>10937</v>
      </c>
    </row>
    <row r="2122" spans="2:53" ht="15" customHeight="1">
      <c r="E2122" s="368"/>
      <c r="G2122" s="370"/>
    </row>
    <row r="2123" spans="2:53" ht="15" customHeight="1">
      <c r="E2123" s="368"/>
      <c r="G2123" s="370"/>
    </row>
    <row r="2124" spans="2:53" ht="15" customHeight="1">
      <c r="E2124" s="368"/>
      <c r="G2124" s="371"/>
    </row>
  </sheetData>
  <sheetProtection algorithmName="SHA-512" hashValue="41FpfdnlK7Vvs361L/bOp3Lg13LQFMooB/w3ti8FryteQXiLT69DNNk5PapJlEFtGIYprb8UwmcmTHStQTpZCg==" saltValue="DVehhm7qNvlFETxEU8k7Hw==" spinCount="100000" sheet="1" autoFilter="0"/>
  <autoFilter ref="B13:AH2121" xr:uid="{AC1DA0DD-FD66-4804-9F21-FA15A66B030A}"/>
  <mergeCells count="25">
    <mergeCell ref="N4:AF4"/>
    <mergeCell ref="N5:AF5"/>
    <mergeCell ref="N7:AF7"/>
    <mergeCell ref="N8:AF8"/>
    <mergeCell ref="AH1:AH2"/>
    <mergeCell ref="F1:AC2"/>
    <mergeCell ref="F5:G5"/>
    <mergeCell ref="F6:G6"/>
    <mergeCell ref="N6:AL6"/>
    <mergeCell ref="AL9:AR10"/>
    <mergeCell ref="J11:J12"/>
    <mergeCell ref="K11:K12"/>
    <mergeCell ref="L11:L12"/>
    <mergeCell ref="O11:Q11"/>
    <mergeCell ref="R11:T11"/>
    <mergeCell ref="V11:X11"/>
    <mergeCell ref="P12:Q12"/>
    <mergeCell ref="Z11:AE11"/>
    <mergeCell ref="M10:AF10"/>
    <mergeCell ref="B11:C12"/>
    <mergeCell ref="E11:G11"/>
    <mergeCell ref="H11:H12"/>
    <mergeCell ref="I11:I12"/>
    <mergeCell ref="F7:G7"/>
    <mergeCell ref="F8:G8"/>
  </mergeCells>
  <phoneticPr fontId="2" type="noConversion"/>
  <conditionalFormatting sqref="I14:I2121">
    <cfRule type="expression" dxfId="48" priority="49">
      <formula>NOT(ISERROR(SEARCH(($BA$4),(I14))))</formula>
    </cfRule>
    <cfRule type="expression" dxfId="47" priority="50">
      <formula>NOT(ISERROR(SEARCH(($BA$2),(I14))))</formula>
    </cfRule>
    <cfRule type="expression" dxfId="46" priority="51">
      <formula>NOT(ISERROR(SEARCH(($BA$1),(I14))))</formula>
    </cfRule>
  </conditionalFormatting>
  <conditionalFormatting sqref="J14:J2121">
    <cfRule type="expression" dxfId="45" priority="52">
      <formula>NOT(ISERROR(SEARCH(($BA$7),(J14))))</formula>
    </cfRule>
    <cfRule type="expression" dxfId="44" priority="53">
      <formula>NOT(ISERROR(SEARCH(($BA$6),(J14))))</formula>
    </cfRule>
    <cfRule type="expression" dxfId="43" priority="54">
      <formula>NOT(ISERROR(SEARCH(($BA$5),(J14))))</formula>
    </cfRule>
  </conditionalFormatting>
  <conditionalFormatting sqref="AM14:AN2120">
    <cfRule type="cellIs" dxfId="42" priority="1" operator="equal">
      <formula>100</formula>
    </cfRule>
  </conditionalFormatting>
  <dataValidations disablePrompts="1" count="1">
    <dataValidation allowBlank="1" showInputMessage="1" showErrorMessage="1" promptTitle="교차표점" prompt="자연계 응시자가_x000a_인문.통합 모집단위로_x000a_지원했을 때의_x000a_표준점수 입시결과" sqref="E12:E13" xr:uid="{AB5D641E-CD0E-49F7-A682-EBDD4B81886C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72E3-4896-4FDE-B092-F406294FB0F0}">
  <dimension ref="A1:BC370"/>
  <sheetViews>
    <sheetView showGridLines="0" tabSelected="1" zoomScaleNormal="100" workbookViewId="0"/>
  </sheetViews>
  <sheetFormatPr defaultColWidth="9" defaultRowHeight="17"/>
  <cols>
    <col min="1" max="1" width="9.33203125" style="5" customWidth="1"/>
    <col min="2" max="6" width="8.08203125" style="5" customWidth="1"/>
    <col min="7" max="22" width="8.58203125" style="5" customWidth="1"/>
    <col min="23" max="23" width="8.75" style="5" customWidth="1"/>
    <col min="24" max="27" width="6" style="5" customWidth="1"/>
    <col min="28" max="28" width="6" customWidth="1"/>
    <col min="29" max="29" width="8.33203125" customWidth="1"/>
    <col min="30" max="40" width="8.33203125" style="5" hidden="1" customWidth="1"/>
    <col min="41" max="44" width="8.33203125" style="5" customWidth="1"/>
    <col min="45" max="16384" width="9" style="5"/>
  </cols>
  <sheetData>
    <row r="1" spans="1:40" ht="42" customHeight="1">
      <c r="B1" s="621" t="s">
        <v>18893</v>
      </c>
      <c r="C1" s="621"/>
      <c r="D1" s="621"/>
      <c r="E1" s="621"/>
      <c r="F1" s="621"/>
      <c r="G1" s="622"/>
      <c r="H1" s="622"/>
      <c r="I1" s="623"/>
      <c r="J1" s="623"/>
      <c r="K1" s="623"/>
      <c r="L1" s="623"/>
      <c r="M1" s="623"/>
      <c r="N1" s="623"/>
      <c r="O1" s="623"/>
      <c r="P1" s="623"/>
      <c r="Q1" s="623"/>
      <c r="R1" s="623"/>
      <c r="S1" s="623"/>
      <c r="T1" s="623"/>
    </row>
    <row r="2" spans="1:40" ht="29.25" customHeight="1">
      <c r="B2" s="624" t="s">
        <v>1184</v>
      </c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624"/>
      <c r="S2" s="624"/>
      <c r="T2" s="624"/>
    </row>
    <row r="3" spans="1:40" ht="17.5" thickBot="1">
      <c r="B3"/>
      <c r="C3"/>
      <c r="D3"/>
      <c r="E3"/>
      <c r="F3"/>
      <c r="AD3" s="34" t="s">
        <v>53</v>
      </c>
      <c r="AE3" s="5" t="s">
        <v>48</v>
      </c>
      <c r="AF3" s="5" t="s">
        <v>49</v>
      </c>
      <c r="AG3" s="5" t="s">
        <v>50</v>
      </c>
      <c r="AI3" s="5" t="s">
        <v>51</v>
      </c>
      <c r="AJ3" s="5" t="s">
        <v>52</v>
      </c>
      <c r="AL3" s="5">
        <v>23</v>
      </c>
      <c r="AM3" s="5">
        <v>24</v>
      </c>
      <c r="AN3" s="5">
        <v>25</v>
      </c>
    </row>
    <row r="4" spans="1:40" ht="25.5" customHeight="1" thickBot="1">
      <c r="B4" s="625" t="s">
        <v>18856</v>
      </c>
      <c r="C4" s="626"/>
      <c r="D4" s="626"/>
      <c r="E4" s="626"/>
      <c r="F4" s="626"/>
      <c r="G4" s="626"/>
      <c r="H4" s="626"/>
      <c r="I4" s="626"/>
      <c r="J4" s="626"/>
      <c r="K4" s="626"/>
      <c r="L4" s="626"/>
      <c r="M4" s="626"/>
      <c r="N4" s="626"/>
      <c r="O4" s="626"/>
      <c r="P4" s="626"/>
      <c r="Q4" s="626"/>
      <c r="R4" s="626"/>
      <c r="S4" s="626"/>
      <c r="T4" s="626"/>
      <c r="U4" s="160"/>
      <c r="AE4" s="5" t="s">
        <v>30</v>
      </c>
    </row>
    <row r="5" spans="1:40" ht="16.5" customHeight="1">
      <c r="AE5" s="5" t="s">
        <v>37</v>
      </c>
      <c r="AF5" s="5" t="s">
        <v>37</v>
      </c>
      <c r="AG5" s="5" t="s">
        <v>37</v>
      </c>
      <c r="AH5" s="5" t="s">
        <v>37</v>
      </c>
      <c r="AI5" s="5" t="s">
        <v>46</v>
      </c>
      <c r="AJ5" s="5" t="s">
        <v>37</v>
      </c>
      <c r="AK5" s="5" t="s">
        <v>37</v>
      </c>
      <c r="AL5" s="5" t="s">
        <v>37</v>
      </c>
      <c r="AM5" s="5" t="s">
        <v>37</v>
      </c>
      <c r="AN5" s="5" t="s">
        <v>37</v>
      </c>
    </row>
    <row r="6" spans="1:40" ht="27" hidden="1" customHeight="1">
      <c r="A6" s="60"/>
      <c r="B6" s="50" t="s">
        <v>5</v>
      </c>
      <c r="C6" s="155"/>
      <c r="D6" s="50" t="s">
        <v>6</v>
      </c>
      <c r="E6" s="50"/>
      <c r="F6" s="63"/>
      <c r="G6" s="50" t="s">
        <v>8</v>
      </c>
      <c r="H6" s="50"/>
      <c r="I6" s="50"/>
      <c r="J6" s="50"/>
      <c r="K6" s="50"/>
      <c r="L6" s="50"/>
      <c r="M6" s="50"/>
      <c r="N6" s="63"/>
      <c r="O6" s="50" t="s">
        <v>4</v>
      </c>
      <c r="P6" s="51"/>
      <c r="Q6" s="51"/>
      <c r="R6" s="51"/>
      <c r="S6" s="51"/>
      <c r="T6" s="51"/>
      <c r="U6" s="51"/>
      <c r="V6" s="51"/>
      <c r="W6" s="52"/>
      <c r="AE6" s="5">
        <v>1</v>
      </c>
      <c r="AF6" s="5">
        <v>1</v>
      </c>
      <c r="AG6" s="5">
        <v>1</v>
      </c>
      <c r="AH6" s="5">
        <v>2</v>
      </c>
      <c r="AI6" s="5">
        <v>1</v>
      </c>
      <c r="AJ6" s="5">
        <v>1</v>
      </c>
      <c r="AK6" s="5">
        <v>2</v>
      </c>
      <c r="AL6" s="5">
        <v>1</v>
      </c>
      <c r="AM6" s="5">
        <v>1</v>
      </c>
      <c r="AN6" s="5">
        <v>1</v>
      </c>
    </row>
    <row r="7" spans="1:40" ht="27" hidden="1" customHeight="1" thickBot="1">
      <c r="A7" s="65"/>
      <c r="B7" s="55" t="s">
        <v>0</v>
      </c>
      <c r="C7" s="64" t="s">
        <v>1</v>
      </c>
      <c r="D7" s="55" t="s">
        <v>2</v>
      </c>
      <c r="E7" s="55" t="s">
        <v>7</v>
      </c>
      <c r="F7" s="64" t="s">
        <v>3</v>
      </c>
      <c r="G7" s="56" t="s">
        <v>9</v>
      </c>
      <c r="H7" s="56" t="s">
        <v>22</v>
      </c>
      <c r="I7" s="56" t="s">
        <v>306</v>
      </c>
      <c r="J7" s="56" t="s">
        <v>23</v>
      </c>
      <c r="K7" s="56" t="s">
        <v>63</v>
      </c>
      <c r="L7" s="56" t="s">
        <v>64</v>
      </c>
      <c r="M7" s="56" t="s">
        <v>307</v>
      </c>
      <c r="N7" s="58" t="s">
        <v>65</v>
      </c>
      <c r="O7" s="56" t="s">
        <v>17</v>
      </c>
      <c r="P7" s="56" t="s">
        <v>18</v>
      </c>
      <c r="Q7" s="56" t="s">
        <v>13</v>
      </c>
      <c r="R7" s="56" t="s">
        <v>12</v>
      </c>
      <c r="S7" s="56" t="s">
        <v>10</v>
      </c>
      <c r="T7" s="56" t="s">
        <v>11</v>
      </c>
      <c r="U7" s="56" t="s">
        <v>15</v>
      </c>
      <c r="V7" s="56" t="s">
        <v>14</v>
      </c>
      <c r="W7" s="58" t="s">
        <v>16</v>
      </c>
      <c r="AE7" s="5" t="s">
        <v>5</v>
      </c>
      <c r="AF7" s="5" t="s">
        <v>6</v>
      </c>
      <c r="AG7" s="5" t="s">
        <v>31</v>
      </c>
      <c r="AH7" s="5" t="s">
        <v>32</v>
      </c>
      <c r="AI7" s="5" t="s">
        <v>47</v>
      </c>
      <c r="AJ7" s="5" t="s">
        <v>33</v>
      </c>
      <c r="AK7" s="5" t="s">
        <v>34</v>
      </c>
      <c r="AL7" s="5" t="s">
        <v>19</v>
      </c>
      <c r="AM7" s="5" t="s">
        <v>21</v>
      </c>
      <c r="AN7" s="5" t="s">
        <v>35</v>
      </c>
    </row>
    <row r="8" spans="1:40" ht="27" hidden="1" customHeight="1">
      <c r="A8" s="66" t="s">
        <v>24</v>
      </c>
      <c r="B8" s="313"/>
      <c r="C8" s="315"/>
      <c r="D8" s="322"/>
      <c r="E8" s="314"/>
      <c r="F8" s="315"/>
      <c r="G8" s="322"/>
      <c r="H8" s="314"/>
      <c r="I8" s="314"/>
      <c r="J8" s="314"/>
      <c r="K8" s="314"/>
      <c r="L8" s="314"/>
      <c r="M8" s="314"/>
      <c r="N8" s="315"/>
      <c r="O8" s="322"/>
      <c r="P8" s="314"/>
      <c r="Q8" s="314"/>
      <c r="R8" s="314"/>
      <c r="S8" s="314"/>
      <c r="T8" s="314"/>
      <c r="U8" s="314"/>
      <c r="V8" s="314"/>
      <c r="W8" s="315"/>
      <c r="AD8" s="5" t="s">
        <v>28</v>
      </c>
      <c r="AE8" s="38">
        <f>IFERROR(INDEX(B8:C8,MATCH($AE$6,B38:C38,0)),0)</f>
        <v>0</v>
      </c>
      <c r="AF8" s="38">
        <f>IFERROR(INDEX(D8:F8,MATCH($AF$6,D38:F38,0)),0)</f>
        <v>0</v>
      </c>
      <c r="AG8" s="39">
        <f>IFERROR(INDEX($G8:$N8,MATCH(AG$6,$G$38:$N$38,0)),0)</f>
        <v>0</v>
      </c>
      <c r="AH8" s="39">
        <f>IFERROR(INDEX($G8:$N8,MATCH(AH$6,$G$38:$N$38,0)),0)</f>
        <v>0</v>
      </c>
      <c r="AI8" s="5">
        <f>IFERROR(MAX(K8:N8),0)</f>
        <v>0</v>
      </c>
      <c r="AJ8" s="38">
        <f>IFERROR(INDEX(O8:W8,MATCH($AJ$6,O38:W38,0)),0)</f>
        <v>0</v>
      </c>
      <c r="AK8" s="38">
        <f>IFERROR(INDEX(O8:W8,MATCH($AK$6,O38:W38,0)),0)</f>
        <v>0</v>
      </c>
      <c r="AL8" s="38">
        <f t="shared" ref="AL8:AN11" si="0">B14</f>
        <v>0</v>
      </c>
      <c r="AM8" s="38">
        <f t="shared" si="0"/>
        <v>0</v>
      </c>
      <c r="AN8" s="38">
        <f t="shared" si="0"/>
        <v>0</v>
      </c>
    </row>
    <row r="9" spans="1:40" ht="27" hidden="1" customHeight="1">
      <c r="A9" s="66" t="s">
        <v>25</v>
      </c>
      <c r="B9" s="321">
        <f t="shared" ref="B9:W9" si="1">IF($B$31=1,B22,IFERROR(ROUND(B58,0),""))</f>
        <v>0</v>
      </c>
      <c r="C9" s="317">
        <f t="shared" si="1"/>
        <v>0</v>
      </c>
      <c r="D9" s="321">
        <f t="shared" si="1"/>
        <v>0</v>
      </c>
      <c r="E9" s="316">
        <f t="shared" si="1"/>
        <v>0</v>
      </c>
      <c r="F9" s="317">
        <f t="shared" si="1"/>
        <v>0</v>
      </c>
      <c r="G9" s="321">
        <f t="shared" si="1"/>
        <v>0</v>
      </c>
      <c r="H9" s="316">
        <f t="shared" si="1"/>
        <v>0</v>
      </c>
      <c r="I9" s="316">
        <f t="shared" si="1"/>
        <v>0</v>
      </c>
      <c r="J9" s="316">
        <f t="shared" si="1"/>
        <v>0</v>
      </c>
      <c r="K9" s="316">
        <f t="shared" si="1"/>
        <v>0</v>
      </c>
      <c r="L9" s="316">
        <f t="shared" si="1"/>
        <v>0</v>
      </c>
      <c r="M9" s="316">
        <f t="shared" si="1"/>
        <v>0</v>
      </c>
      <c r="N9" s="317">
        <f t="shared" si="1"/>
        <v>0</v>
      </c>
      <c r="O9" s="321">
        <f t="shared" si="1"/>
        <v>0</v>
      </c>
      <c r="P9" s="316">
        <f t="shared" si="1"/>
        <v>0</v>
      </c>
      <c r="Q9" s="316">
        <f t="shared" si="1"/>
        <v>0</v>
      </c>
      <c r="R9" s="316">
        <f t="shared" si="1"/>
        <v>0</v>
      </c>
      <c r="S9" s="316">
        <f t="shared" si="1"/>
        <v>0</v>
      </c>
      <c r="T9" s="316">
        <f t="shared" si="1"/>
        <v>0</v>
      </c>
      <c r="U9" s="316">
        <f t="shared" si="1"/>
        <v>0</v>
      </c>
      <c r="V9" s="316">
        <f t="shared" si="1"/>
        <v>0</v>
      </c>
      <c r="W9" s="317">
        <f t="shared" si="1"/>
        <v>0</v>
      </c>
      <c r="AD9" s="5" t="s">
        <v>29</v>
      </c>
      <c r="AE9" s="38">
        <f>IFERROR(INDEX(B9:C9,MATCH($AE$6,B39:C39,0)),0)</f>
        <v>0</v>
      </c>
      <c r="AF9" s="38">
        <f>IFERROR(INDEX(D9:F9,MATCH($AF$6,D39:F39,0)),0)</f>
        <v>0</v>
      </c>
      <c r="AG9" s="39">
        <f>IFERROR(INDEX($G9:$N9,MATCH(AG$6,$G$39:$N$39,0)),0)</f>
        <v>0</v>
      </c>
      <c r="AH9" s="39">
        <f>IFERROR(INDEX($G9:$N9,MATCH(AH$6,$G$39:$N$39,0)),0)</f>
        <v>0</v>
      </c>
      <c r="AI9" s="5">
        <f>IFERROR(MAX(K9:N9),0)</f>
        <v>0</v>
      </c>
      <c r="AJ9" s="38">
        <f>IFERROR(INDEX(O9:W9,MATCH($AJ$6,O39:W39,0)),0)</f>
        <v>0</v>
      </c>
      <c r="AK9" s="38">
        <f>IFERROR(INDEX(O9:W9,MATCH($AK$6,O39:W39,0)),0)</f>
        <v>0</v>
      </c>
      <c r="AL9" s="38">
        <f t="shared" si="0"/>
        <v>0</v>
      </c>
      <c r="AM9" s="38">
        <f t="shared" si="0"/>
        <v>0</v>
      </c>
      <c r="AN9" s="38">
        <f t="shared" si="0"/>
        <v>0</v>
      </c>
    </row>
    <row r="10" spans="1:40" ht="27" hidden="1" customHeight="1">
      <c r="A10" s="66" t="s">
        <v>26</v>
      </c>
      <c r="B10" s="321">
        <f>IF($B$31=1,B23,IF(B58="","",IFERROR(IF(MAX($B$163:$B$178)&gt;110,INDEX($A$163:$A$253,MATCH(B$58,B163:B253,-1)),INDEX(B163:B253,MATCH(B$8,$A$163:$A$253,0))),"")))</f>
        <v>0</v>
      </c>
      <c r="C10" s="317">
        <f>IF($B$31=1,C23,IF(C58="","",IFERROR(IF(MAX($B$163:$B$178)&gt;110,INDEX($A$163:$A$253,MATCH(C$58,C163:C253,-1)),INDEX(C163:C253,MATCH(C$8,$A$163:$A$253,0))),"")))</f>
        <v>0</v>
      </c>
      <c r="D10" s="321">
        <f>IF($B$31=1,D23,IF(D58="","",IFERROR(IF(MAX($B$163:$B$178)&gt;110,INDEX($A$163:$A$253,MATCH(D$58,D163:D253,-1)),INDEX(D163:D253,MATCH(D$8,$A$163:$A$253,0))),"")))</f>
        <v>0</v>
      </c>
      <c r="E10" s="316">
        <f>IF($B$31=1,E23,IF(E58="","",IFERROR(IF(MAX($B$163:$B$178)&gt;110,INDEX($A$163:$A$253,MATCH(E$58,E163:E253,-1)),INDEX(E163:E253,MATCH(E$8,$A$163:$A$253,0))),"")))</f>
        <v>0</v>
      </c>
      <c r="F10" s="317">
        <f>IF($B$31=1,F23,IF(F58="","",IFERROR(IF(MAX($B$163:$B$178)&gt;110,INDEX($A$163:$A$253,MATCH(F$58,F163:F253,-1)),INDEX(F163:F253,MATCH(F$8,$A$163:$A$253,0))),"")))</f>
        <v>0</v>
      </c>
      <c r="G10" s="321">
        <f t="shared" ref="G10:W10" si="2">IF($B$31=1,G23,IF(G58="","",IFERROR(IF(MAX($B$163:$B$178)&gt;110,INDEX($A$163:$A$253,MATCH(G$58,G163:G253,-1)),INDEX(G163:G253,MATCH(G$8,$AA$163:$AA$253,0))),"")))</f>
        <v>0</v>
      </c>
      <c r="H10" s="316">
        <f t="shared" si="2"/>
        <v>0</v>
      </c>
      <c r="I10" s="316">
        <f t="shared" si="2"/>
        <v>0</v>
      </c>
      <c r="J10" s="316">
        <f t="shared" si="2"/>
        <v>0</v>
      </c>
      <c r="K10" s="316">
        <f t="shared" si="2"/>
        <v>0</v>
      </c>
      <c r="L10" s="316">
        <f t="shared" si="2"/>
        <v>0</v>
      </c>
      <c r="M10" s="316">
        <f t="shared" si="2"/>
        <v>0</v>
      </c>
      <c r="N10" s="317">
        <f t="shared" si="2"/>
        <v>0</v>
      </c>
      <c r="O10" s="321">
        <f t="shared" si="2"/>
        <v>0</v>
      </c>
      <c r="P10" s="316">
        <f t="shared" si="2"/>
        <v>0</v>
      </c>
      <c r="Q10" s="316">
        <f t="shared" si="2"/>
        <v>0</v>
      </c>
      <c r="R10" s="316">
        <f t="shared" si="2"/>
        <v>0</v>
      </c>
      <c r="S10" s="316">
        <f t="shared" si="2"/>
        <v>0</v>
      </c>
      <c r="T10" s="316">
        <f t="shared" si="2"/>
        <v>0</v>
      </c>
      <c r="U10" s="316">
        <f t="shared" si="2"/>
        <v>0</v>
      </c>
      <c r="V10" s="316">
        <f t="shared" si="2"/>
        <v>0</v>
      </c>
      <c r="W10" s="317">
        <f t="shared" si="2"/>
        <v>0</v>
      </c>
      <c r="AD10" s="5" t="s">
        <v>36</v>
      </c>
      <c r="AE10" s="38">
        <f>IFERROR(INDEX(B10:C10,MATCH($AE$6,B40:C40,0)),0)</f>
        <v>0</v>
      </c>
      <c r="AF10" s="38">
        <f>IFERROR(INDEX(D10:F10,MATCH($AF$6,D40:F40,0)),0)</f>
        <v>0</v>
      </c>
      <c r="AG10" s="39">
        <f>IFERROR(INDEX($G10:$N10,MATCH(AG$6,$G$40:$N$40,0)),0)</f>
        <v>0</v>
      </c>
      <c r="AH10" s="39">
        <f>IFERROR(INDEX($G10:$N10,MATCH(AH$6,$G$40:$N$40,0)),0)</f>
        <v>0</v>
      </c>
      <c r="AI10" s="5">
        <f>IFERROR(MAX(K10:N10),0)</f>
        <v>0</v>
      </c>
      <c r="AJ10" s="38">
        <f>IFERROR(INDEX(O10:W10,MATCH($AJ$6,O40:W40,0)),0)</f>
        <v>0</v>
      </c>
      <c r="AK10" s="38">
        <f>IFERROR(INDEX(O10:W10,MATCH($AK$6,O40:W40,0)),0)</f>
        <v>0</v>
      </c>
      <c r="AL10" s="38">
        <f t="shared" si="0"/>
        <v>0</v>
      </c>
      <c r="AM10" s="38">
        <f t="shared" si="0"/>
        <v>0</v>
      </c>
      <c r="AN10" s="38">
        <f t="shared" si="0"/>
        <v>0</v>
      </c>
    </row>
    <row r="11" spans="1:40" ht="27" hidden="1" customHeight="1" thickBot="1">
      <c r="A11" s="178" t="s">
        <v>20</v>
      </c>
      <c r="B11" s="318">
        <f>IF($B$31=1,B24,IF(B8="","",IFERROR(INDEX(B263:B353,MATCH(B$8,$A$263:$A$353,0)),"")))</f>
        <v>0</v>
      </c>
      <c r="C11" s="320">
        <f t="shared" ref="C11:F11" si="3">IF($B$31=1,C24,IF(C8="","",IFERROR(INDEX(C263:C353,MATCH(C$8,$A$263:$A$353,0)),"")))</f>
        <v>0</v>
      </c>
      <c r="D11" s="323">
        <f t="shared" si="3"/>
        <v>0</v>
      </c>
      <c r="E11" s="319">
        <f t="shared" si="3"/>
        <v>0</v>
      </c>
      <c r="F11" s="320">
        <f t="shared" si="3"/>
        <v>0</v>
      </c>
      <c r="G11" s="323">
        <f>IF($B$31=1,G24,IF(G8="","",IFERROR(INDEX(G263:G353,MATCH(G$8,$AA$263:$AA$353,0)),"")))</f>
        <v>0</v>
      </c>
      <c r="H11" s="319">
        <f t="shared" ref="H11:W11" si="4">IF($B$31=1,H24,IF(H8="","",IFERROR(INDEX(H263:H353,MATCH(H$8,$AA$263:$AA$353,0)),"")))</f>
        <v>0</v>
      </c>
      <c r="I11" s="319">
        <f t="shared" si="4"/>
        <v>0</v>
      </c>
      <c r="J11" s="319">
        <f t="shared" si="4"/>
        <v>0</v>
      </c>
      <c r="K11" s="319">
        <f t="shared" si="4"/>
        <v>0</v>
      </c>
      <c r="L11" s="319">
        <f t="shared" si="4"/>
        <v>0</v>
      </c>
      <c r="M11" s="319">
        <f t="shared" si="4"/>
        <v>0</v>
      </c>
      <c r="N11" s="320">
        <f t="shared" si="4"/>
        <v>0</v>
      </c>
      <c r="O11" s="323">
        <f t="shared" si="4"/>
        <v>0</v>
      </c>
      <c r="P11" s="319">
        <f t="shared" si="4"/>
        <v>0</v>
      </c>
      <c r="Q11" s="319">
        <f t="shared" si="4"/>
        <v>0</v>
      </c>
      <c r="R11" s="319">
        <f t="shared" si="4"/>
        <v>0</v>
      </c>
      <c r="S11" s="319">
        <f t="shared" si="4"/>
        <v>0</v>
      </c>
      <c r="T11" s="319">
        <f t="shared" si="4"/>
        <v>0</v>
      </c>
      <c r="U11" s="319">
        <f t="shared" si="4"/>
        <v>0</v>
      </c>
      <c r="V11" s="319">
        <f t="shared" si="4"/>
        <v>0</v>
      </c>
      <c r="W11" s="320">
        <f t="shared" si="4"/>
        <v>0</v>
      </c>
      <c r="AD11" s="5" t="s">
        <v>20</v>
      </c>
      <c r="AE11" s="38">
        <f>IFERROR(INDEX(B11:C11,MATCH($AE$6,B41:C41,0)),0)</f>
        <v>0</v>
      </c>
      <c r="AF11" s="38">
        <f>IFERROR(INDEX(D11:F11,MATCH($AF$6,D41:F41,0)),0)</f>
        <v>0</v>
      </c>
      <c r="AG11" s="39">
        <f>IFERROR(INDEX($G11:$N11,MATCH(AG$6,$G$41:$N$41,0)),0)</f>
        <v>0</v>
      </c>
      <c r="AH11" s="39">
        <f>IFERROR(INDEX($G11:$N11,MATCH(AH$6,$G$41:$N$41,0)),0)</f>
        <v>0</v>
      </c>
      <c r="AI11" s="5">
        <f>IFERROR(MAX(K11:N11),0)</f>
        <v>0</v>
      </c>
      <c r="AJ11" s="38">
        <f>IFERROR(INDEX(O11:W11,MATCH($AJ$6,O41:W41,0)),0)</f>
        <v>0</v>
      </c>
      <c r="AK11" s="38">
        <f>IFERROR(INDEX(O11:W11,MATCH($AK$6,O41:W41,0)),0)</f>
        <v>0</v>
      </c>
      <c r="AL11" s="38" t="str">
        <f t="shared" si="0"/>
        <v/>
      </c>
      <c r="AM11" s="38" t="str">
        <f t="shared" si="0"/>
        <v/>
      </c>
      <c r="AN11" s="38" t="str">
        <f t="shared" si="0"/>
        <v/>
      </c>
    </row>
    <row r="12" spans="1:40" ht="27" hidden="1" customHeight="1" thickBot="1">
      <c r="A12" s="160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E12" s="38"/>
      <c r="AF12" s="38"/>
      <c r="AG12" s="39"/>
      <c r="AH12" s="39"/>
      <c r="AJ12" s="38"/>
      <c r="AK12" s="38"/>
      <c r="AL12" s="38"/>
      <c r="AM12" s="38"/>
      <c r="AN12" s="38"/>
    </row>
    <row r="13" spans="1:40" ht="27" hidden="1" customHeight="1">
      <c r="A13" s="332"/>
      <c r="B13" s="333" t="s">
        <v>19</v>
      </c>
      <c r="C13" s="334" t="s">
        <v>21</v>
      </c>
      <c r="D13" s="334" t="s">
        <v>35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E13" s="38"/>
      <c r="AF13" s="38"/>
      <c r="AG13" s="39"/>
      <c r="AH13" s="39"/>
      <c r="AJ13" s="38"/>
      <c r="AK13" s="38"/>
      <c r="AL13" s="38"/>
      <c r="AM13" s="38"/>
      <c r="AN13" s="38"/>
    </row>
    <row r="14" spans="1:40" ht="27" hidden="1" customHeight="1">
      <c r="A14" s="160" t="s">
        <v>24</v>
      </c>
      <c r="B14" s="61"/>
      <c r="C14" s="159"/>
      <c r="D14" s="15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E14" s="38"/>
      <c r="AF14" s="38"/>
      <c r="AG14" s="39"/>
      <c r="AH14" s="39"/>
      <c r="AJ14" s="38"/>
      <c r="AK14" s="38"/>
      <c r="AL14" s="38"/>
      <c r="AM14" s="38"/>
      <c r="AN14" s="38"/>
    </row>
    <row r="15" spans="1:40" ht="27" hidden="1" customHeight="1">
      <c r="A15" s="66" t="s">
        <v>25</v>
      </c>
      <c r="B15" s="326"/>
      <c r="C15" s="324"/>
      <c r="D15" s="324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E15" s="38"/>
      <c r="AF15" s="38"/>
      <c r="AG15" s="39"/>
      <c r="AH15" s="39"/>
      <c r="AJ15" s="38"/>
      <c r="AK15" s="38"/>
      <c r="AL15" s="38"/>
      <c r="AM15" s="38"/>
      <c r="AN15" s="38"/>
    </row>
    <row r="16" spans="1:40" ht="27" hidden="1" customHeight="1">
      <c r="A16" s="66" t="s">
        <v>26</v>
      </c>
      <c r="B16" s="326"/>
      <c r="C16" s="324"/>
      <c r="D16" s="324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D16" s="5" t="s">
        <v>55</v>
      </c>
      <c r="AE16" s="38">
        <f>IFERROR(INDEX(B21:C21,MATCH($AE$6,B42:C42,0)),0)</f>
        <v>0</v>
      </c>
      <c r="AF16" s="38">
        <f>IFERROR(INDEX(D21:F21,MATCH($AF$6,D42:F42,0)),0)</f>
        <v>0</v>
      </c>
      <c r="AG16" s="39">
        <f>IFERROR(INDEX($G21:$N21,MATCH(AG$6,$G$42:$N$42,0)),0)</f>
        <v>0</v>
      </c>
      <c r="AH16" s="39">
        <f>IFERROR(INDEX($G21:$N21,MATCH(AH$6,$G$42:$N$42,0)),0)</f>
        <v>0</v>
      </c>
      <c r="AI16" s="5">
        <f>IFERROR(MAX(K21:N21),0)</f>
        <v>0</v>
      </c>
      <c r="AJ16" s="41">
        <f>IFERROR(INDEX(O21:W21,MATCH($AJ$6,O42:W42,0)),0)</f>
        <v>0</v>
      </c>
      <c r="AK16" s="41">
        <f>IFERROR(INDEX(O21:W21,MATCH($AK$6,O42:W42,0)),0)</f>
        <v>0</v>
      </c>
      <c r="AL16" s="38">
        <f t="shared" ref="AL16:AN17" si="5">X21</f>
        <v>0</v>
      </c>
      <c r="AM16" s="38">
        <f t="shared" si="5"/>
        <v>0</v>
      </c>
      <c r="AN16" s="38">
        <f t="shared" si="5"/>
        <v>0</v>
      </c>
    </row>
    <row r="17" spans="1:40" ht="27" hidden="1" customHeight="1" thickBot="1">
      <c r="A17" s="54" t="s">
        <v>20</v>
      </c>
      <c r="B17" s="327" t="str">
        <f>IF(AND(B31=1,B27&gt;0),B27,IF(B14="","",IFERROR(INDEX(X263:X353,MATCH(B$14,$A$263:$A$333,0)),"")))</f>
        <v/>
      </c>
      <c r="C17" s="325" t="str">
        <f>IF(AND(B31=1,C27&gt;0),C27,IF(C14="","",IFERROR(INDEX(Y263:Y353,MATCH(C$14,$AA$263:$AA$333,0)),"")))</f>
        <v/>
      </c>
      <c r="D17" s="325" t="str">
        <f>IF(AND(C31=1,D27&gt;0),D27,IF(D14="","",IFERROR(INDEX(Z263:Z353,MATCH(D$14,$AA$263:$AA$333,0)),"")))</f>
        <v/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D17" s="5" t="s">
        <v>57</v>
      </c>
      <c r="AE17" s="38">
        <f>IFERROR(MAX(B32:C32),0)</f>
        <v>139</v>
      </c>
      <c r="AF17" s="38">
        <f>IFERROR(MAX(D32:F32),0)</f>
        <v>140</v>
      </c>
      <c r="AG17" s="39">
        <f>IFERROR(INDEX($G32:$N32,MATCH(AG$6,$G$39:$N$39,0)),0)</f>
        <v>72</v>
      </c>
      <c r="AH17" s="39">
        <f>IFERROR(INDEX($G32:$N32,MATCH(AH$6,$G$39:$N$39,0)),0)</f>
        <v>72</v>
      </c>
      <c r="AI17" s="5">
        <f>IFERROR(INDEX(K32:N32,MATCH(AI6,K39:N39,0)),0)</f>
        <v>72</v>
      </c>
      <c r="AJ17" s="41">
        <f>IFERROR(INDEX(O32:W32,MATCH($AJ$6,O39:W39,0)),0)</f>
        <v>69</v>
      </c>
      <c r="AK17" s="41">
        <f>IFERROR(INDEX(O32:W32,MATCH($AK$6,O39:W39,0)),0)</f>
        <v>66</v>
      </c>
      <c r="AL17" s="38">
        <f t="shared" si="5"/>
        <v>0</v>
      </c>
      <c r="AM17" s="38">
        <f t="shared" si="5"/>
        <v>0</v>
      </c>
      <c r="AN17" s="38">
        <f t="shared" si="5"/>
        <v>0</v>
      </c>
    </row>
    <row r="18" spans="1:40" ht="27" hidden="1" customHeight="1">
      <c r="A18" s="160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D18" s="5" t="s">
        <v>59</v>
      </c>
      <c r="AE18" s="38"/>
      <c r="AF18" s="38"/>
      <c r="AG18" s="39" t="str">
        <f>IFERROR(INDEX($G7:$N7,MATCH(AG$6,$G$39:$N$39,0)),0)</f>
        <v>지구과학II</v>
      </c>
      <c r="AH18" s="39" t="str">
        <f>IFERROR(INDEX($G7:$N7,MATCH(AH$6,$G$39:$N$39,0)),0)</f>
        <v>생명과학II</v>
      </c>
      <c r="AI18" s="5" t="str">
        <f>IF(K43&gt;0,K7,IF(L43&gt;0,L7,IF(M43&gt;0,M7,IF(N43&gt;0,N7,"미응시"))))</f>
        <v>미응시</v>
      </c>
      <c r="AJ18" s="41"/>
      <c r="AK18" s="41"/>
      <c r="AL18" s="38"/>
      <c r="AM18" s="38"/>
      <c r="AN18" s="38"/>
    </row>
    <row r="19" spans="1:40" ht="18.75" customHeight="1" thickBot="1">
      <c r="A19" s="160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E19" s="38"/>
      <c r="AF19" s="42" t="s">
        <v>305</v>
      </c>
      <c r="AG19" s="43">
        <f>LARGE(G32:N32,1)</f>
        <v>73</v>
      </c>
      <c r="AH19" s="39"/>
      <c r="AJ19" s="41"/>
      <c r="AK19" s="41"/>
      <c r="AL19" s="38"/>
      <c r="AM19" s="38"/>
      <c r="AN19" s="38"/>
    </row>
    <row r="20" spans="1:40" ht="18" customHeight="1">
      <c r="A20" s="60"/>
      <c r="B20" s="181" t="s">
        <v>5</v>
      </c>
      <c r="C20" s="155"/>
      <c r="D20" s="50" t="s">
        <v>6</v>
      </c>
      <c r="E20" s="50"/>
      <c r="F20" s="63"/>
      <c r="G20" s="50" t="s">
        <v>8</v>
      </c>
      <c r="H20" s="50"/>
      <c r="I20" s="50"/>
      <c r="J20" s="50"/>
      <c r="K20" s="50"/>
      <c r="L20" s="50"/>
      <c r="M20" s="50"/>
      <c r="N20" s="63"/>
      <c r="O20" s="50" t="s">
        <v>4</v>
      </c>
      <c r="P20" s="51"/>
      <c r="Q20" s="51"/>
      <c r="R20" s="51"/>
      <c r="S20" s="51"/>
      <c r="T20" s="51"/>
      <c r="U20" s="51"/>
      <c r="V20" s="51"/>
      <c r="W20" s="52"/>
      <c r="X20" s="182"/>
      <c r="Y20" s="39"/>
      <c r="Z20" s="39"/>
      <c r="AD20" s="5" t="s">
        <v>424</v>
      </c>
      <c r="AE20" s="38">
        <f>B22+C22+D22+F22+E22+G22+H22+I22+J22+K22+L22+M22+N22+O22+P22+Q22+R22+S22+T22+U22+V22+W22</f>
        <v>0</v>
      </c>
      <c r="AF20" s="38"/>
      <c r="AG20" s="39"/>
      <c r="AH20" s="39"/>
      <c r="AJ20" s="41"/>
      <c r="AK20" s="41"/>
      <c r="AL20" s="38"/>
      <c r="AM20" s="38"/>
      <c r="AN20" s="38"/>
    </row>
    <row r="21" spans="1:40" ht="18" customHeight="1" thickBot="1">
      <c r="A21" s="153"/>
      <c r="B21" s="55" t="s">
        <v>0</v>
      </c>
      <c r="C21" s="156" t="s">
        <v>1</v>
      </c>
      <c r="D21" s="55" t="s">
        <v>2</v>
      </c>
      <c r="E21" s="55" t="s">
        <v>7</v>
      </c>
      <c r="F21" s="64" t="s">
        <v>3</v>
      </c>
      <c r="G21" s="56" t="s">
        <v>9</v>
      </c>
      <c r="H21" s="56" t="s">
        <v>22</v>
      </c>
      <c r="I21" s="56" t="s">
        <v>306</v>
      </c>
      <c r="J21" s="56" t="s">
        <v>23</v>
      </c>
      <c r="K21" s="56" t="s">
        <v>63</v>
      </c>
      <c r="L21" s="56" t="s">
        <v>64</v>
      </c>
      <c r="M21" s="56" t="s">
        <v>307</v>
      </c>
      <c r="N21" s="58" t="s">
        <v>65</v>
      </c>
      <c r="O21" s="56" t="s">
        <v>17</v>
      </c>
      <c r="P21" s="56" t="s">
        <v>18</v>
      </c>
      <c r="Q21" s="56" t="s">
        <v>13</v>
      </c>
      <c r="R21" s="56" t="s">
        <v>12</v>
      </c>
      <c r="S21" s="56" t="s">
        <v>10</v>
      </c>
      <c r="T21" s="56" t="s">
        <v>11</v>
      </c>
      <c r="U21" s="56" t="s">
        <v>15</v>
      </c>
      <c r="V21" s="56" t="s">
        <v>14</v>
      </c>
      <c r="W21" s="58" t="s">
        <v>16</v>
      </c>
      <c r="X21" s="182"/>
      <c r="Y21" s="39"/>
      <c r="Z21" s="39"/>
    </row>
    <row r="22" spans="1:40" ht="24.75" customHeight="1">
      <c r="A22" s="67" t="s">
        <v>25</v>
      </c>
      <c r="B22" s="62"/>
      <c r="C22" s="157"/>
      <c r="D22" s="62"/>
      <c r="E22" s="53"/>
      <c r="F22" s="59"/>
      <c r="G22" s="62"/>
      <c r="H22" s="53"/>
      <c r="I22" s="53"/>
      <c r="J22" s="53"/>
      <c r="K22" s="53"/>
      <c r="L22" s="53"/>
      <c r="M22" s="53"/>
      <c r="N22" s="59"/>
      <c r="O22" s="62"/>
      <c r="P22" s="53"/>
      <c r="Q22" s="53"/>
      <c r="R22" s="53"/>
      <c r="S22" s="53"/>
      <c r="T22" s="53"/>
      <c r="U22" s="53"/>
      <c r="V22" s="53"/>
      <c r="W22" s="59"/>
      <c r="X22" s="28"/>
      <c r="Y22"/>
      <c r="Z22"/>
      <c r="AD22" s="69" t="s">
        <v>3615</v>
      </c>
    </row>
    <row r="23" spans="1:40" ht="24.75" customHeight="1" thickBot="1">
      <c r="A23" s="68" t="s">
        <v>26</v>
      </c>
      <c r="B23" s="164"/>
      <c r="C23" s="165"/>
      <c r="D23" s="166"/>
      <c r="E23" s="167"/>
      <c r="F23" s="168"/>
      <c r="G23" s="166"/>
      <c r="H23" s="167"/>
      <c r="I23" s="167"/>
      <c r="J23" s="167"/>
      <c r="K23" s="167"/>
      <c r="L23" s="167"/>
      <c r="M23" s="167"/>
      <c r="N23" s="168"/>
      <c r="O23" s="166"/>
      <c r="P23" s="167"/>
      <c r="Q23" s="167"/>
      <c r="R23" s="167"/>
      <c r="S23" s="167"/>
      <c r="T23" s="167"/>
      <c r="U23" s="167"/>
      <c r="V23" s="167"/>
      <c r="W23" s="168"/>
      <c r="X23"/>
      <c r="Y23"/>
      <c r="Z23"/>
      <c r="AD23" s="69" t="s">
        <v>3614</v>
      </c>
    </row>
    <row r="24" spans="1:40" ht="22.5" hidden="1" customHeight="1" thickBot="1">
      <c r="A24" s="162" t="s">
        <v>20</v>
      </c>
      <c r="B24" s="163"/>
      <c r="C24" s="158"/>
      <c r="D24" s="70"/>
      <c r="E24" s="70"/>
      <c r="F24" s="71"/>
      <c r="G24" s="70"/>
      <c r="H24" s="70"/>
      <c r="I24" s="70"/>
      <c r="J24" s="70"/>
      <c r="K24" s="70"/>
      <c r="L24" s="70"/>
      <c r="M24" s="70"/>
      <c r="N24" s="71"/>
      <c r="O24" s="70"/>
      <c r="P24" s="70"/>
      <c r="Q24" s="70"/>
      <c r="R24" s="70"/>
      <c r="S24" s="70"/>
      <c r="T24" s="70"/>
      <c r="U24" s="70"/>
      <c r="V24" s="70"/>
      <c r="W24" s="71"/>
      <c r="X24"/>
      <c r="Y24"/>
      <c r="Z24"/>
    </row>
    <row r="25" spans="1:40" ht="22.5" customHeight="1" thickBot="1">
      <c r="A25" s="40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/>
      <c r="Y25"/>
      <c r="Z25"/>
    </row>
    <row r="26" spans="1:40" ht="18.75" customHeight="1" thickBot="1">
      <c r="A26" s="149"/>
      <c r="B26" s="150" t="s">
        <v>19</v>
      </c>
      <c r="C26" s="150" t="s">
        <v>21</v>
      </c>
      <c r="D26" s="151" t="s">
        <v>35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69"/>
      <c r="Y26" s="39"/>
      <c r="Z26" s="39"/>
      <c r="AE26" s="38"/>
      <c r="AF26" s="38"/>
      <c r="AG26" s="39"/>
      <c r="AH26" s="39"/>
      <c r="AJ26" s="41"/>
      <c r="AK26" s="41"/>
      <c r="AL26" s="38"/>
      <c r="AM26" s="38"/>
      <c r="AN26" s="38"/>
    </row>
    <row r="27" spans="1:40" ht="25.5" customHeight="1" thickBot="1">
      <c r="A27" s="148" t="s">
        <v>20</v>
      </c>
      <c r="B27" s="170"/>
      <c r="C27" s="171"/>
      <c r="D27" s="172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69"/>
      <c r="Y27" s="39"/>
      <c r="Z27" s="39"/>
      <c r="AE27" s="38"/>
      <c r="AF27" s="38"/>
      <c r="AG27" s="39"/>
      <c r="AH27" s="39"/>
      <c r="AJ27" s="41"/>
      <c r="AK27" s="41"/>
      <c r="AL27" s="38"/>
      <c r="AM27" s="38"/>
      <c r="AN27" s="38"/>
    </row>
    <row r="28" spans="1:40" ht="16.5" customHeight="1">
      <c r="X28" s="39"/>
      <c r="Y28" s="39"/>
      <c r="Z28" s="39"/>
      <c r="AE28" s="38"/>
      <c r="AF28" s="38"/>
      <c r="AG28" s="39"/>
      <c r="AH28" s="39"/>
      <c r="AJ28" s="41"/>
      <c r="AK28" s="41"/>
      <c r="AL28" s="38"/>
      <c r="AM28" s="38"/>
      <c r="AN28" s="38"/>
    </row>
    <row r="29" spans="1:40" customFormat="1" ht="48" hidden="1" customHeight="1"/>
    <row r="30" spans="1:40" customFormat="1" ht="48" hidden="1" customHeight="1">
      <c r="X30" s="9"/>
      <c r="Y30" s="9"/>
      <c r="Z30" s="9"/>
    </row>
    <row r="31" spans="1:40" ht="48" hidden="1" customHeight="1">
      <c r="A31" s="281" t="s">
        <v>470</v>
      </c>
      <c r="B31" s="282">
        <f>'배치점수 계산기'!E4</f>
        <v>1</v>
      </c>
      <c r="C31" s="283" t="str">
        <f>'배치점수 계산기'!D5</f>
        <v>표준점수 기준</v>
      </c>
      <c r="D31" s="284"/>
      <c r="E31" s="152" t="s">
        <v>3616</v>
      </c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/>
      <c r="S31"/>
      <c r="T31"/>
      <c r="U31" s="39"/>
      <c r="V31" s="39"/>
      <c r="W31" s="39"/>
      <c r="X31" s="290" t="s">
        <v>19</v>
      </c>
      <c r="Y31" s="291" t="s">
        <v>21</v>
      </c>
      <c r="Z31" s="292" t="s">
        <v>3609</v>
      </c>
      <c r="AE31" s="38"/>
      <c r="AF31" s="38"/>
      <c r="AG31" s="39"/>
      <c r="AH31" s="39"/>
      <c r="AJ31" s="41"/>
      <c r="AK31" s="41"/>
      <c r="AL31" s="38"/>
      <c r="AM31" s="38"/>
      <c r="AN31" s="38"/>
    </row>
    <row r="32" spans="1:40" ht="48" hidden="1" customHeight="1">
      <c r="A32" s="81" t="s">
        <v>57</v>
      </c>
      <c r="B32" s="335">
        <f>IFERROR(IF($B$31=1,B49,ROUND(B63,0)),"")</f>
        <v>139</v>
      </c>
      <c r="C32" s="335">
        <f t="shared" ref="C32:W32" si="6">IFERROR(IF($B$31=1,C49,ROUND(C63,0)),"")</f>
        <v>139</v>
      </c>
      <c r="D32" s="335">
        <f t="shared" si="6"/>
        <v>140</v>
      </c>
      <c r="E32" s="335">
        <f t="shared" si="6"/>
        <v>137</v>
      </c>
      <c r="F32" s="335">
        <f t="shared" si="6"/>
        <v>134</v>
      </c>
      <c r="G32" s="335">
        <f t="shared" si="6"/>
        <v>67</v>
      </c>
      <c r="H32" s="335">
        <f t="shared" si="6"/>
        <v>65</v>
      </c>
      <c r="I32" s="335">
        <f t="shared" si="6"/>
        <v>70</v>
      </c>
      <c r="J32" s="335">
        <f t="shared" si="6"/>
        <v>72</v>
      </c>
      <c r="K32" s="335">
        <f t="shared" si="6"/>
        <v>70</v>
      </c>
      <c r="L32" s="335">
        <f t="shared" si="6"/>
        <v>73</v>
      </c>
      <c r="M32" s="335">
        <f t="shared" si="6"/>
        <v>72</v>
      </c>
      <c r="N32" s="335">
        <f t="shared" si="6"/>
        <v>72</v>
      </c>
      <c r="O32" s="335">
        <f t="shared" si="6"/>
        <v>77</v>
      </c>
      <c r="P32" s="335">
        <f t="shared" si="6"/>
        <v>73</v>
      </c>
      <c r="Q32" s="335">
        <f t="shared" si="6"/>
        <v>69</v>
      </c>
      <c r="R32" s="335">
        <f t="shared" si="6"/>
        <v>68</v>
      </c>
      <c r="S32" s="335">
        <f t="shared" si="6"/>
        <v>67</v>
      </c>
      <c r="T32" s="335">
        <f t="shared" si="6"/>
        <v>68</v>
      </c>
      <c r="U32" s="335">
        <f t="shared" si="6"/>
        <v>72</v>
      </c>
      <c r="V32" s="335">
        <f t="shared" si="6"/>
        <v>66</v>
      </c>
      <c r="W32" s="335">
        <f t="shared" si="6"/>
        <v>69</v>
      </c>
      <c r="X32" s="285">
        <f>IFERROR(X63,"")</f>
        <v>0</v>
      </c>
      <c r="Y32" s="285">
        <f>IFERROR(Y63,"")</f>
        <v>0</v>
      </c>
      <c r="Z32" s="286">
        <f>IFERROR(Z63,"")</f>
        <v>0</v>
      </c>
    </row>
    <row r="33" spans="1:53" ht="48" hidden="1" customHeight="1">
      <c r="A33" s="287" t="s">
        <v>42</v>
      </c>
      <c r="B33" s="304" t="str">
        <f>IF(B8="","",B8+COLUMN(B8)*0.0001)</f>
        <v/>
      </c>
      <c r="C33" s="39" t="str">
        <f t="shared" ref="C33:W33" si="7">IF(C8="","",C8+COLUMN(C8)*0.0001)</f>
        <v/>
      </c>
      <c r="D33" s="304" t="str">
        <f t="shared" si="7"/>
        <v/>
      </c>
      <c r="E33" s="39" t="str">
        <f t="shared" si="7"/>
        <v/>
      </c>
      <c r="F33" s="39" t="str">
        <f t="shared" si="7"/>
        <v/>
      </c>
      <c r="G33" s="304" t="str">
        <f t="shared" si="7"/>
        <v/>
      </c>
      <c r="H33" s="39" t="str">
        <f t="shared" si="7"/>
        <v/>
      </c>
      <c r="I33" s="39" t="str">
        <f t="shared" si="7"/>
        <v/>
      </c>
      <c r="J33" s="39" t="str">
        <f t="shared" si="7"/>
        <v/>
      </c>
      <c r="K33" s="39" t="str">
        <f t="shared" si="7"/>
        <v/>
      </c>
      <c r="L33" s="39" t="str">
        <f t="shared" si="7"/>
        <v/>
      </c>
      <c r="M33" s="39" t="str">
        <f t="shared" si="7"/>
        <v/>
      </c>
      <c r="N33" s="39" t="str">
        <f t="shared" si="7"/>
        <v/>
      </c>
      <c r="O33" s="304" t="str">
        <f t="shared" si="7"/>
        <v/>
      </c>
      <c r="P33" s="39" t="str">
        <f t="shared" si="7"/>
        <v/>
      </c>
      <c r="Q33" s="39" t="str">
        <f t="shared" si="7"/>
        <v/>
      </c>
      <c r="R33" s="39" t="str">
        <f t="shared" si="7"/>
        <v/>
      </c>
      <c r="S33" s="39" t="str">
        <f t="shared" si="7"/>
        <v/>
      </c>
      <c r="T33" s="39" t="str">
        <f t="shared" si="7"/>
        <v/>
      </c>
      <c r="U33" s="39" t="str">
        <f t="shared" si="7"/>
        <v/>
      </c>
      <c r="V33" s="39" t="str">
        <f t="shared" si="7"/>
        <v/>
      </c>
      <c r="W33" s="39" t="str">
        <f t="shared" si="7"/>
        <v/>
      </c>
      <c r="X33" s="39"/>
      <c r="Y33" s="39"/>
      <c r="Z33" s="288"/>
    </row>
    <row r="34" spans="1:53" ht="48" hidden="1" customHeight="1">
      <c r="A34" s="289" t="s">
        <v>43</v>
      </c>
      <c r="B34" s="304">
        <f>IFERROR(IF($B$31=9,B9+COLUMN(B9)*0.0001,B22+COLUMN(B22)*0.0001),"")</f>
        <v>2.0000000000000001E-4</v>
      </c>
      <c r="C34" s="39">
        <f t="shared" ref="C34:W36" si="8">IFERROR(IF($B$31=9,C9+COLUMN(C9)*0.0001,C22+COLUMN(C22)*0.0001),"")</f>
        <v>3.0000000000000003E-4</v>
      </c>
      <c r="D34" s="304">
        <f t="shared" si="8"/>
        <v>4.0000000000000002E-4</v>
      </c>
      <c r="E34" s="39">
        <f t="shared" si="8"/>
        <v>5.0000000000000001E-4</v>
      </c>
      <c r="F34" s="39">
        <f t="shared" si="8"/>
        <v>6.0000000000000006E-4</v>
      </c>
      <c r="G34" s="304">
        <f t="shared" si="8"/>
        <v>6.9999999999999999E-4</v>
      </c>
      <c r="H34" s="39">
        <f t="shared" si="8"/>
        <v>8.0000000000000004E-4</v>
      </c>
      <c r="I34" s="39">
        <f t="shared" si="8"/>
        <v>9.0000000000000008E-4</v>
      </c>
      <c r="J34" s="39">
        <f t="shared" si="8"/>
        <v>1E-3</v>
      </c>
      <c r="K34" s="39">
        <f t="shared" si="8"/>
        <v>1.1000000000000001E-3</v>
      </c>
      <c r="L34" s="39">
        <f t="shared" si="8"/>
        <v>1.2000000000000001E-3</v>
      </c>
      <c r="M34" s="39">
        <f t="shared" si="8"/>
        <v>1.3000000000000002E-3</v>
      </c>
      <c r="N34" s="39">
        <f t="shared" si="8"/>
        <v>1.4E-3</v>
      </c>
      <c r="O34" s="304">
        <f t="shared" si="8"/>
        <v>1.5E-3</v>
      </c>
      <c r="P34" s="39">
        <f t="shared" si="8"/>
        <v>1.6000000000000001E-3</v>
      </c>
      <c r="Q34" s="39">
        <f t="shared" si="8"/>
        <v>1.7000000000000001E-3</v>
      </c>
      <c r="R34" s="39">
        <f t="shared" si="8"/>
        <v>1.8000000000000002E-3</v>
      </c>
      <c r="S34" s="39">
        <f t="shared" si="8"/>
        <v>1.9E-3</v>
      </c>
      <c r="T34" s="39">
        <f t="shared" si="8"/>
        <v>2E-3</v>
      </c>
      <c r="U34" s="39">
        <f t="shared" si="8"/>
        <v>2.1000000000000003E-3</v>
      </c>
      <c r="V34" s="39">
        <f t="shared" si="8"/>
        <v>2.2000000000000001E-3</v>
      </c>
      <c r="W34" s="39">
        <f t="shared" si="8"/>
        <v>2.3E-3</v>
      </c>
      <c r="X34" s="39"/>
      <c r="Y34" s="39"/>
      <c r="Z34" s="288"/>
    </row>
    <row r="35" spans="1:53" ht="48" hidden="1" customHeight="1">
      <c r="A35" s="289" t="s">
        <v>44</v>
      </c>
      <c r="B35" s="304">
        <f t="shared" ref="B35:Q36" si="9">IFERROR(IF($B$31=9,B10+COLUMN(B10)*0.0001,B23+COLUMN(B23)*0.0001),"")</f>
        <v>2.0000000000000001E-4</v>
      </c>
      <c r="C35" s="39">
        <f t="shared" si="9"/>
        <v>3.0000000000000003E-4</v>
      </c>
      <c r="D35" s="304">
        <f t="shared" si="9"/>
        <v>4.0000000000000002E-4</v>
      </c>
      <c r="E35" s="39">
        <f t="shared" si="9"/>
        <v>5.0000000000000001E-4</v>
      </c>
      <c r="F35" s="39">
        <f t="shared" si="9"/>
        <v>6.0000000000000006E-4</v>
      </c>
      <c r="G35" s="304">
        <f t="shared" si="9"/>
        <v>6.9999999999999999E-4</v>
      </c>
      <c r="H35" s="39">
        <f t="shared" si="9"/>
        <v>8.0000000000000004E-4</v>
      </c>
      <c r="I35" s="39">
        <f t="shared" si="9"/>
        <v>9.0000000000000008E-4</v>
      </c>
      <c r="J35" s="39">
        <f t="shared" si="9"/>
        <v>1E-3</v>
      </c>
      <c r="K35" s="39">
        <f t="shared" si="9"/>
        <v>1.1000000000000001E-3</v>
      </c>
      <c r="L35" s="39">
        <f t="shared" si="9"/>
        <v>1.2000000000000001E-3</v>
      </c>
      <c r="M35" s="39">
        <f t="shared" si="9"/>
        <v>1.3000000000000002E-3</v>
      </c>
      <c r="N35" s="39">
        <f t="shared" si="9"/>
        <v>1.4E-3</v>
      </c>
      <c r="O35" s="304">
        <f t="shared" si="9"/>
        <v>1.5E-3</v>
      </c>
      <c r="P35" s="39">
        <f t="shared" si="9"/>
        <v>1.6000000000000001E-3</v>
      </c>
      <c r="Q35" s="39">
        <f t="shared" si="9"/>
        <v>1.7000000000000001E-3</v>
      </c>
      <c r="R35" s="39">
        <f t="shared" si="8"/>
        <v>1.8000000000000002E-3</v>
      </c>
      <c r="S35" s="39">
        <f t="shared" si="8"/>
        <v>1.9E-3</v>
      </c>
      <c r="T35" s="39">
        <f t="shared" si="8"/>
        <v>2E-3</v>
      </c>
      <c r="U35" s="39">
        <f t="shared" si="8"/>
        <v>2.1000000000000003E-3</v>
      </c>
      <c r="V35" s="39">
        <f t="shared" si="8"/>
        <v>2.2000000000000001E-3</v>
      </c>
      <c r="W35" s="39">
        <f t="shared" si="8"/>
        <v>2.3E-3</v>
      </c>
      <c r="X35" s="39"/>
      <c r="Y35" s="39"/>
      <c r="Z35" s="288"/>
    </row>
    <row r="36" spans="1:53" ht="48" hidden="1" customHeight="1">
      <c r="A36" s="289" t="s">
        <v>45</v>
      </c>
      <c r="B36" s="304">
        <f t="shared" si="9"/>
        <v>2.0000000000000001E-4</v>
      </c>
      <c r="C36" s="39">
        <f t="shared" si="8"/>
        <v>3.0000000000000003E-4</v>
      </c>
      <c r="D36" s="304">
        <f t="shared" si="8"/>
        <v>4.0000000000000002E-4</v>
      </c>
      <c r="E36" s="39">
        <f t="shared" si="8"/>
        <v>5.0000000000000001E-4</v>
      </c>
      <c r="F36" s="39">
        <f t="shared" si="8"/>
        <v>6.0000000000000006E-4</v>
      </c>
      <c r="G36" s="304">
        <f t="shared" si="8"/>
        <v>6.9999999999999999E-4</v>
      </c>
      <c r="H36" s="39">
        <f t="shared" si="8"/>
        <v>8.0000000000000004E-4</v>
      </c>
      <c r="I36" s="39">
        <f t="shared" si="8"/>
        <v>9.0000000000000008E-4</v>
      </c>
      <c r="J36" s="39">
        <f t="shared" si="8"/>
        <v>1E-3</v>
      </c>
      <c r="K36" s="39">
        <f t="shared" si="8"/>
        <v>1.1000000000000001E-3</v>
      </c>
      <c r="L36" s="39">
        <f t="shared" si="8"/>
        <v>1.2000000000000001E-3</v>
      </c>
      <c r="M36" s="39">
        <f t="shared" si="8"/>
        <v>1.3000000000000002E-3</v>
      </c>
      <c r="N36" s="39">
        <f t="shared" si="8"/>
        <v>1.4E-3</v>
      </c>
      <c r="O36" s="304">
        <f t="shared" si="8"/>
        <v>1.5E-3</v>
      </c>
      <c r="P36" s="39">
        <f t="shared" si="8"/>
        <v>1.6000000000000001E-3</v>
      </c>
      <c r="Q36" s="39">
        <f t="shared" si="8"/>
        <v>1.7000000000000001E-3</v>
      </c>
      <c r="R36" s="39">
        <f t="shared" si="8"/>
        <v>1.8000000000000002E-3</v>
      </c>
      <c r="S36" s="39">
        <f t="shared" si="8"/>
        <v>1.9E-3</v>
      </c>
      <c r="T36" s="39">
        <f t="shared" si="8"/>
        <v>2E-3</v>
      </c>
      <c r="U36" s="39">
        <f t="shared" si="8"/>
        <v>2.1000000000000003E-3</v>
      </c>
      <c r="V36" s="39">
        <f t="shared" si="8"/>
        <v>2.2000000000000001E-3</v>
      </c>
      <c r="W36" s="39">
        <f t="shared" si="8"/>
        <v>2.3E-3</v>
      </c>
      <c r="X36" s="39">
        <f>IF($B$31=9,B17+COLUMN(B17)*0.0001,B27+COLUMN(B27)*0.0001)</f>
        <v>2.0000000000000001E-4</v>
      </c>
      <c r="Y36" s="39">
        <f t="shared" ref="Y36:Z36" si="10">IF($B$31=9,C17+COLUMN(C17)*0.0001,C27+COLUMN(C27)*0.0001)</f>
        <v>3.0000000000000003E-4</v>
      </c>
      <c r="Z36" s="288">
        <f t="shared" si="10"/>
        <v>4.0000000000000002E-4</v>
      </c>
    </row>
    <row r="37" spans="1:53" ht="48" hidden="1" customHeight="1">
      <c r="A37" s="289"/>
      <c r="B37" s="304"/>
      <c r="C37" s="39"/>
      <c r="D37" s="304"/>
      <c r="E37" s="39"/>
      <c r="F37" s="39"/>
      <c r="G37" s="304"/>
      <c r="H37" s="39"/>
      <c r="I37" s="39"/>
      <c r="J37" s="39"/>
      <c r="K37" s="39"/>
      <c r="L37" s="39"/>
      <c r="M37" s="39"/>
      <c r="N37" s="39"/>
      <c r="O37" s="304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288"/>
    </row>
    <row r="38" spans="1:53" ht="48" hidden="1" customHeight="1">
      <c r="A38" s="87" t="s">
        <v>38</v>
      </c>
      <c r="B38" s="305" t="str">
        <f>IFERROR(RANK(B33,$B33:$C33,0),"")</f>
        <v/>
      </c>
      <c r="C38" s="5" t="str">
        <f>IFERROR(RANK(C33,$B33:$C33,0),"")</f>
        <v/>
      </c>
      <c r="D38" s="305" t="str">
        <f>IFERROR(RANK(D33,$D33:$F33,0),"")</f>
        <v/>
      </c>
      <c r="E38" s="5" t="str">
        <f t="shared" ref="E38:F38" si="11">IFERROR(RANK(E33,$D33:$F33,0),"")</f>
        <v/>
      </c>
      <c r="F38" s="5" t="str">
        <f t="shared" si="11"/>
        <v/>
      </c>
      <c r="G38" s="305" t="str">
        <f>IFERROR(RANK(G33,$G33:$N33,0),"")</f>
        <v/>
      </c>
      <c r="H38" s="5" t="str">
        <f t="shared" ref="H38:N38" si="12">IFERROR(RANK(H33,$G33:$N33,0),"")</f>
        <v/>
      </c>
      <c r="I38" s="5" t="str">
        <f t="shared" si="12"/>
        <v/>
      </c>
      <c r="J38" s="5" t="str">
        <f t="shared" si="12"/>
        <v/>
      </c>
      <c r="K38" s="5" t="str">
        <f t="shared" si="12"/>
        <v/>
      </c>
      <c r="L38" s="5" t="str">
        <f t="shared" si="12"/>
        <v/>
      </c>
      <c r="M38" s="5" t="str">
        <f t="shared" si="12"/>
        <v/>
      </c>
      <c r="N38" s="5" t="str">
        <f t="shared" si="12"/>
        <v/>
      </c>
      <c r="O38" s="305" t="str">
        <f>IFERROR(RANK(O33,$O33:$W33,0),"")</f>
        <v/>
      </c>
      <c r="P38" s="5" t="str">
        <f t="shared" ref="P38:W38" si="13">IFERROR(RANK(P33,$O33:$W33,0),"")</f>
        <v/>
      </c>
      <c r="Q38" s="5" t="str">
        <f t="shared" si="13"/>
        <v/>
      </c>
      <c r="R38" s="5" t="str">
        <f t="shared" si="13"/>
        <v/>
      </c>
      <c r="S38" s="5" t="str">
        <f t="shared" si="13"/>
        <v/>
      </c>
      <c r="T38" s="5" t="str">
        <f t="shared" si="13"/>
        <v/>
      </c>
      <c r="U38" s="5" t="str">
        <f t="shared" si="13"/>
        <v/>
      </c>
      <c r="V38" s="5" t="str">
        <f t="shared" si="13"/>
        <v/>
      </c>
      <c r="W38" s="5" t="str">
        <f t="shared" si="13"/>
        <v/>
      </c>
      <c r="Z38" s="79"/>
    </row>
    <row r="39" spans="1:53" ht="48" hidden="1" customHeight="1">
      <c r="A39" s="87" t="s">
        <v>39</v>
      </c>
      <c r="B39" s="305">
        <f t="shared" ref="B39:C39" si="14">IFERROR(RANK(B34,$B34:$C34,0),"")</f>
        <v>2</v>
      </c>
      <c r="C39" s="5">
        <f t="shared" si="14"/>
        <v>1</v>
      </c>
      <c r="D39" s="305">
        <f t="shared" ref="D39:F39" si="15">IFERROR(RANK(D34,$D34:$F34,0),"")</f>
        <v>3</v>
      </c>
      <c r="E39" s="5">
        <f t="shared" si="15"/>
        <v>2</v>
      </c>
      <c r="F39" s="5">
        <f t="shared" si="15"/>
        <v>1</v>
      </c>
      <c r="G39" s="305">
        <f t="shared" ref="G39:N39" si="16">IFERROR(RANK(G34,$G34:$N34,0),"")</f>
        <v>8</v>
      </c>
      <c r="H39" s="5">
        <f t="shared" si="16"/>
        <v>7</v>
      </c>
      <c r="I39" s="5">
        <f t="shared" si="16"/>
        <v>6</v>
      </c>
      <c r="J39" s="5">
        <f t="shared" si="16"/>
        <v>5</v>
      </c>
      <c r="K39" s="5">
        <f t="shared" si="16"/>
        <v>4</v>
      </c>
      <c r="L39" s="5">
        <f t="shared" si="16"/>
        <v>3</v>
      </c>
      <c r="M39" s="5">
        <f t="shared" si="16"/>
        <v>2</v>
      </c>
      <c r="N39" s="5">
        <f t="shared" si="16"/>
        <v>1</v>
      </c>
      <c r="O39" s="305">
        <f t="shared" ref="O39:W39" si="17">IFERROR(RANK(O34,$O34:$W34,0),"")</f>
        <v>9</v>
      </c>
      <c r="P39" s="5">
        <f t="shared" si="17"/>
        <v>8</v>
      </c>
      <c r="Q39" s="5">
        <f t="shared" si="17"/>
        <v>7</v>
      </c>
      <c r="R39" s="5">
        <f t="shared" si="17"/>
        <v>6</v>
      </c>
      <c r="S39" s="5">
        <f t="shared" si="17"/>
        <v>5</v>
      </c>
      <c r="T39" s="5">
        <f t="shared" si="17"/>
        <v>4</v>
      </c>
      <c r="U39" s="5">
        <f t="shared" si="17"/>
        <v>3</v>
      </c>
      <c r="V39" s="5">
        <f t="shared" si="17"/>
        <v>2</v>
      </c>
      <c r="W39" s="5">
        <f t="shared" si="17"/>
        <v>1</v>
      </c>
      <c r="Z39" s="79"/>
    </row>
    <row r="40" spans="1:53" ht="48" hidden="1" customHeight="1">
      <c r="A40" s="87" t="s">
        <v>40</v>
      </c>
      <c r="B40" s="305">
        <f t="shared" ref="B40:C40" si="18">IFERROR(RANK(B35,$B35:$C35,0),"")</f>
        <v>2</v>
      </c>
      <c r="C40" s="5">
        <f t="shared" si="18"/>
        <v>1</v>
      </c>
      <c r="D40" s="305">
        <f t="shared" ref="D40:F40" si="19">IFERROR(RANK(D35,$D35:$F35,0),"")</f>
        <v>3</v>
      </c>
      <c r="E40" s="5">
        <f t="shared" si="19"/>
        <v>2</v>
      </c>
      <c r="F40" s="5">
        <f t="shared" si="19"/>
        <v>1</v>
      </c>
      <c r="G40" s="305">
        <f t="shared" ref="G40:N40" si="20">IFERROR(RANK(G35,$G35:$N35,0),"")</f>
        <v>8</v>
      </c>
      <c r="H40" s="5">
        <f t="shared" si="20"/>
        <v>7</v>
      </c>
      <c r="I40" s="5">
        <f t="shared" si="20"/>
        <v>6</v>
      </c>
      <c r="J40" s="5">
        <f t="shared" si="20"/>
        <v>5</v>
      </c>
      <c r="K40" s="5">
        <f t="shared" si="20"/>
        <v>4</v>
      </c>
      <c r="L40" s="5">
        <f t="shared" si="20"/>
        <v>3</v>
      </c>
      <c r="M40" s="5">
        <f t="shared" si="20"/>
        <v>2</v>
      </c>
      <c r="N40" s="5">
        <f t="shared" si="20"/>
        <v>1</v>
      </c>
      <c r="O40" s="305">
        <f t="shared" ref="O40:W40" si="21">IFERROR(RANK(O35,$O35:$W35,0),"")</f>
        <v>9</v>
      </c>
      <c r="P40" s="5">
        <f t="shared" si="21"/>
        <v>8</v>
      </c>
      <c r="Q40" s="5">
        <f t="shared" si="21"/>
        <v>7</v>
      </c>
      <c r="R40" s="5">
        <f t="shared" si="21"/>
        <v>6</v>
      </c>
      <c r="S40" s="5">
        <f t="shared" si="21"/>
        <v>5</v>
      </c>
      <c r="T40" s="5">
        <f t="shared" si="21"/>
        <v>4</v>
      </c>
      <c r="U40" s="5">
        <f t="shared" si="21"/>
        <v>3</v>
      </c>
      <c r="V40" s="5">
        <f t="shared" si="21"/>
        <v>2</v>
      </c>
      <c r="W40" s="5">
        <f t="shared" si="21"/>
        <v>1</v>
      </c>
      <c r="Z40" s="79"/>
    </row>
    <row r="41" spans="1:53" ht="48" hidden="1" customHeight="1">
      <c r="A41" s="87" t="s">
        <v>41</v>
      </c>
      <c r="B41" s="305">
        <f t="shared" ref="B41:C41" si="22">IFERROR(RANK(B36,$B36:$C36,0),"")</f>
        <v>2</v>
      </c>
      <c r="C41" s="5">
        <f t="shared" si="22"/>
        <v>1</v>
      </c>
      <c r="D41" s="305">
        <f t="shared" ref="D41:F41" si="23">IFERROR(RANK(D36,$D36:$F36,0),"")</f>
        <v>3</v>
      </c>
      <c r="E41" s="5">
        <f t="shared" si="23"/>
        <v>2</v>
      </c>
      <c r="F41" s="5">
        <f t="shared" si="23"/>
        <v>1</v>
      </c>
      <c r="G41" s="305">
        <f t="shared" ref="G41:N41" si="24">IFERROR(RANK(G36,$G36:$N36,0),"")</f>
        <v>8</v>
      </c>
      <c r="H41" s="5">
        <f t="shared" si="24"/>
        <v>7</v>
      </c>
      <c r="I41" s="5">
        <f t="shared" si="24"/>
        <v>6</v>
      </c>
      <c r="J41" s="5">
        <f t="shared" si="24"/>
        <v>5</v>
      </c>
      <c r="K41" s="5">
        <f t="shared" si="24"/>
        <v>4</v>
      </c>
      <c r="L41" s="5">
        <f t="shared" si="24"/>
        <v>3</v>
      </c>
      <c r="M41" s="5">
        <f t="shared" si="24"/>
        <v>2</v>
      </c>
      <c r="N41" s="5">
        <f t="shared" si="24"/>
        <v>1</v>
      </c>
      <c r="O41" s="305">
        <f t="shared" ref="O41:W41" si="25">IFERROR(RANK(O36,$O36:$W36,0),"")</f>
        <v>9</v>
      </c>
      <c r="P41" s="5">
        <f t="shared" si="25"/>
        <v>8</v>
      </c>
      <c r="Q41" s="5">
        <f t="shared" si="25"/>
        <v>7</v>
      </c>
      <c r="R41" s="5">
        <f t="shared" si="25"/>
        <v>6</v>
      </c>
      <c r="S41" s="5">
        <f t="shared" si="25"/>
        <v>5</v>
      </c>
      <c r="T41" s="5">
        <f t="shared" si="25"/>
        <v>4</v>
      </c>
      <c r="U41" s="5">
        <f t="shared" si="25"/>
        <v>3</v>
      </c>
      <c r="V41" s="5">
        <f t="shared" si="25"/>
        <v>2</v>
      </c>
      <c r="W41" s="5">
        <f t="shared" si="25"/>
        <v>1</v>
      </c>
      <c r="Z41" s="79"/>
    </row>
    <row r="42" spans="1:53" ht="48" hidden="1" customHeight="1">
      <c r="A42" s="87"/>
      <c r="B42" s="305"/>
      <c r="D42" s="305"/>
      <c r="G42" s="305"/>
      <c r="O42" s="305"/>
      <c r="Z42" s="79"/>
    </row>
    <row r="43" spans="1:53" ht="48" hidden="1" customHeight="1">
      <c r="A43" s="94" t="s">
        <v>27</v>
      </c>
      <c r="B43" s="306">
        <f t="shared" ref="B43:W43" si="26">IF(OR(B8&gt;0,AND(B22&gt;0,B23&gt;0)),1,0)</f>
        <v>0</v>
      </c>
      <c r="C43" s="77">
        <f t="shared" si="26"/>
        <v>0</v>
      </c>
      <c r="D43" s="306">
        <f t="shared" si="26"/>
        <v>0</v>
      </c>
      <c r="E43" s="77">
        <f t="shared" si="26"/>
        <v>0</v>
      </c>
      <c r="F43" s="77">
        <f t="shared" si="26"/>
        <v>0</v>
      </c>
      <c r="G43" s="306">
        <f t="shared" si="26"/>
        <v>0</v>
      </c>
      <c r="H43" s="77">
        <f t="shared" si="26"/>
        <v>0</v>
      </c>
      <c r="I43" s="77">
        <f t="shared" si="26"/>
        <v>0</v>
      </c>
      <c r="J43" s="77">
        <f t="shared" si="26"/>
        <v>0</v>
      </c>
      <c r="K43" s="77">
        <f t="shared" si="26"/>
        <v>0</v>
      </c>
      <c r="L43" s="77">
        <f t="shared" si="26"/>
        <v>0</v>
      </c>
      <c r="M43" s="77">
        <f t="shared" si="26"/>
        <v>0</v>
      </c>
      <c r="N43" s="77">
        <f t="shared" si="26"/>
        <v>0</v>
      </c>
      <c r="O43" s="306">
        <f t="shared" si="26"/>
        <v>0</v>
      </c>
      <c r="P43" s="77">
        <f t="shared" si="26"/>
        <v>0</v>
      </c>
      <c r="Q43" s="77">
        <f t="shared" si="26"/>
        <v>0</v>
      </c>
      <c r="R43" s="77">
        <f t="shared" si="26"/>
        <v>0</v>
      </c>
      <c r="S43" s="77">
        <f t="shared" si="26"/>
        <v>0</v>
      </c>
      <c r="T43" s="77">
        <f t="shared" si="26"/>
        <v>0</v>
      </c>
      <c r="U43" s="77">
        <f t="shared" si="26"/>
        <v>0</v>
      </c>
      <c r="V43" s="77">
        <f t="shared" si="26"/>
        <v>0</v>
      </c>
      <c r="W43" s="77">
        <f t="shared" si="26"/>
        <v>0</v>
      </c>
      <c r="X43" s="77">
        <f>IF(OR(B14&gt;0,AND(B27&gt;0,B27&gt;0)),1,0)</f>
        <v>0</v>
      </c>
      <c r="Y43" s="77">
        <f>IF(OR(C14&gt;0,AND(C27&gt;0,C27&gt;0)),1,0)</f>
        <v>0</v>
      </c>
      <c r="Z43" s="127">
        <f>IF(OR(D14&gt;0,AND(D27&gt;0,D27&gt;0)),1,0)</f>
        <v>0</v>
      </c>
    </row>
    <row r="44" spans="1:53" ht="48" hidden="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</row>
    <row r="45" spans="1:53" ht="48" hidden="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</row>
    <row r="46" spans="1:53" ht="48" hidden="1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3" ht="48" hidden="1" customHeight="1">
      <c r="A47"/>
      <c r="B47" s="146" t="s">
        <v>3568</v>
      </c>
      <c r="C47" s="145"/>
      <c r="D47" s="145"/>
      <c r="E47" s="145"/>
      <c r="F47" s="145"/>
      <c r="G47" s="145"/>
      <c r="H47" s="154" t="s">
        <v>3569</v>
      </c>
      <c r="I47" s="145"/>
      <c r="J47" s="145"/>
      <c r="K47" s="145"/>
      <c r="L47" s="145"/>
      <c r="M47" s="145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ht="48" hidden="1" customHeight="1" thickBot="1">
      <c r="A48" s="145"/>
      <c r="B48" s="197" t="s">
        <v>3570</v>
      </c>
      <c r="C48" s="197" t="s">
        <v>3571</v>
      </c>
      <c r="D48" s="197" t="s">
        <v>3572</v>
      </c>
      <c r="E48" s="197" t="s">
        <v>3573</v>
      </c>
      <c r="F48" s="197" t="s">
        <v>3574</v>
      </c>
      <c r="G48" s="197" t="s">
        <v>3575</v>
      </c>
      <c r="H48" s="197" t="s">
        <v>3576</v>
      </c>
      <c r="I48" s="197" t="s">
        <v>3577</v>
      </c>
      <c r="J48" s="197" t="s">
        <v>3578</v>
      </c>
      <c r="K48" s="197" t="s">
        <v>3579</v>
      </c>
      <c r="L48" s="197" t="s">
        <v>3580</v>
      </c>
      <c r="M48" s="197" t="s">
        <v>3581</v>
      </c>
      <c r="N48" s="197" t="s">
        <v>3582</v>
      </c>
      <c r="O48" s="197" t="s">
        <v>3583</v>
      </c>
      <c r="P48" s="197" t="s">
        <v>3584</v>
      </c>
      <c r="Q48" s="197" t="s">
        <v>3585</v>
      </c>
      <c r="R48" s="197" t="s">
        <v>3586</v>
      </c>
      <c r="S48" s="197" t="s">
        <v>3587</v>
      </c>
      <c r="T48" s="197" t="s">
        <v>3588</v>
      </c>
      <c r="U48" s="197" t="s">
        <v>75</v>
      </c>
      <c r="V48" s="197" t="s">
        <v>3589</v>
      </c>
      <c r="W48" s="197" t="s">
        <v>3590</v>
      </c>
      <c r="X48" s="197" t="s">
        <v>3591</v>
      </c>
      <c r="Y48" s="197" t="s">
        <v>3592</v>
      </c>
      <c r="Z48" s="197" t="s">
        <v>3593</v>
      </c>
      <c r="AA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1:54" ht="48" hidden="1" customHeight="1" thickBot="1">
      <c r="A49" s="147" t="s">
        <v>3594</v>
      </c>
      <c r="B49" s="272">
        <v>139</v>
      </c>
      <c r="C49" s="273">
        <v>139</v>
      </c>
      <c r="D49" s="273">
        <v>140</v>
      </c>
      <c r="E49" s="273">
        <v>137</v>
      </c>
      <c r="F49" s="273">
        <v>134</v>
      </c>
      <c r="G49" s="273">
        <v>67</v>
      </c>
      <c r="H49" s="273">
        <v>65</v>
      </c>
      <c r="I49" s="273">
        <v>70</v>
      </c>
      <c r="J49" s="273">
        <v>72</v>
      </c>
      <c r="K49" s="273">
        <v>70</v>
      </c>
      <c r="L49" s="273">
        <v>73</v>
      </c>
      <c r="M49" s="273">
        <v>72</v>
      </c>
      <c r="N49" s="273">
        <v>72</v>
      </c>
      <c r="O49" s="273">
        <v>77</v>
      </c>
      <c r="P49" s="273">
        <v>73</v>
      </c>
      <c r="Q49" s="273">
        <v>69</v>
      </c>
      <c r="R49" s="273">
        <v>68</v>
      </c>
      <c r="S49" s="273">
        <v>67</v>
      </c>
      <c r="T49" s="273">
        <v>68</v>
      </c>
      <c r="U49" s="273">
        <v>72</v>
      </c>
      <c r="V49" s="273">
        <v>66</v>
      </c>
      <c r="W49" s="274">
        <v>69</v>
      </c>
      <c r="X49" s="275">
        <v>69.822999999999993</v>
      </c>
      <c r="Y49" s="275">
        <v>71.561000000000007</v>
      </c>
      <c r="Z49" s="275">
        <v>70.789000000000001</v>
      </c>
      <c r="AA49" s="550" t="s">
        <v>18855</v>
      </c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1:54" ht="48" hidden="1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1:54" ht="48" hidden="1" customHeight="1">
      <c r="F51" s="147"/>
      <c r="G51" s="146" t="s">
        <v>3624</v>
      </c>
      <c r="H51" s="147"/>
      <c r="I51" s="147"/>
      <c r="J51" s="147"/>
      <c r="K51" s="147"/>
      <c r="L51" s="173" t="s">
        <v>541</v>
      </c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/>
      <c r="Z51"/>
      <c r="AA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1:54" ht="48" hidden="1" customHeight="1" thickBot="1">
      <c r="G52" s="176" t="s">
        <v>3595</v>
      </c>
      <c r="H52" s="176" t="s">
        <v>3596</v>
      </c>
      <c r="I52" s="176" t="s">
        <v>3597</v>
      </c>
      <c r="J52" s="176" t="s">
        <v>3598</v>
      </c>
      <c r="K52" s="176" t="s">
        <v>3599</v>
      </c>
      <c r="L52" s="176" t="s">
        <v>3600</v>
      </c>
      <c r="M52" s="176" t="s">
        <v>3601</v>
      </c>
      <c r="N52" s="176" t="s">
        <v>3602</v>
      </c>
      <c r="O52" s="176" t="s">
        <v>3603</v>
      </c>
      <c r="P52" s="176" t="s">
        <v>3604</v>
      </c>
      <c r="Q52" s="176" t="s">
        <v>3605</v>
      </c>
      <c r="R52" s="176" t="s">
        <v>3606</v>
      </c>
      <c r="S52" s="176" t="s">
        <v>3587</v>
      </c>
      <c r="T52" s="176" t="s">
        <v>3588</v>
      </c>
      <c r="U52" s="176" t="s">
        <v>75</v>
      </c>
      <c r="V52" s="176" t="s">
        <v>3607</v>
      </c>
      <c r="W52" s="176" t="s">
        <v>3608</v>
      </c>
      <c r="X52"/>
      <c r="Z52" s="176" t="s">
        <v>3610</v>
      </c>
      <c r="AA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1:54" ht="48" hidden="1" customHeight="1" thickBot="1">
      <c r="F53" s="147" t="s">
        <v>469</v>
      </c>
      <c r="G53" s="276">
        <v>58049</v>
      </c>
      <c r="H53" s="277">
        <v>44074</v>
      </c>
      <c r="I53" s="277">
        <v>129818</v>
      </c>
      <c r="J53" s="277">
        <v>142672</v>
      </c>
      <c r="K53" s="277">
        <v>5148</v>
      </c>
      <c r="L53" s="277">
        <v>5360</v>
      </c>
      <c r="M53" s="277">
        <v>6909</v>
      </c>
      <c r="N53" s="277">
        <v>4508</v>
      </c>
      <c r="O53" s="277">
        <v>157938</v>
      </c>
      <c r="P53" s="277">
        <v>39787</v>
      </c>
      <c r="Q53" s="277">
        <v>34933</v>
      </c>
      <c r="R53" s="277">
        <v>30002</v>
      </c>
      <c r="S53" s="277">
        <v>17521</v>
      </c>
      <c r="T53" s="277">
        <v>15457</v>
      </c>
      <c r="U53" s="277">
        <v>6030</v>
      </c>
      <c r="V53" s="277">
        <v>29915</v>
      </c>
      <c r="W53" s="278">
        <v>164456</v>
      </c>
      <c r="X53" s="551" t="s">
        <v>18855</v>
      </c>
      <c r="Y53"/>
      <c r="Z53" s="177">
        <f>IF(B31=1,X49,X239)</f>
        <v>69.822999999999993</v>
      </c>
      <c r="AA53" s="177">
        <f>IF(B31=1,Y49,AA239)</f>
        <v>71.561000000000007</v>
      </c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 s="36"/>
    </row>
    <row r="54" spans="1:54" ht="48" hidden="1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1:54" ht="48" hidden="1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1:54" ht="48" hidden="1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1:54" ht="48" hidden="1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1:54" ht="48" hidden="1" customHeight="1">
      <c r="A58"/>
      <c r="B58" s="301" t="str">
        <f>IFERROR(IF(B8="","",INDEX(B$63:B$153,MATCH(B8,$A$63:$A$153,0))),"")</f>
        <v/>
      </c>
      <c r="C58" s="302" t="str">
        <f>IFERROR(IF(C8="","",INDEX(C$63:C$153,MATCH(C8,$A$63:$A$153,0))),"")</f>
        <v/>
      </c>
      <c r="D58" s="302" t="str">
        <f>IFERROR(IF(D8="","",INDEX(D$63:D$153,MATCH(D8,$A$63:$A$153,0))),"")</f>
        <v/>
      </c>
      <c r="E58" s="302" t="str">
        <f>IFERROR(IF(E8="","",INDEX(E$63:E$153,MATCH(E8,$A$63:$A$153,0))),"")</f>
        <v/>
      </c>
      <c r="F58" s="302" t="str">
        <f>IFERROR(IF(F8="","",INDEX(F$63:F$153,MATCH(F8,$A$63:$A$153,0))),"")</f>
        <v/>
      </c>
      <c r="G58" s="302" t="str">
        <f t="shared" ref="G58:Z58" si="27">IFERROR(IF(G8="","",INDEX(G$63:G$153,MATCH(G8,$AA$63:$AA$153,0))),"")</f>
        <v/>
      </c>
      <c r="H58" s="302" t="str">
        <f t="shared" si="27"/>
        <v/>
      </c>
      <c r="I58" s="302" t="str">
        <f t="shared" si="27"/>
        <v/>
      </c>
      <c r="J58" s="302" t="str">
        <f t="shared" si="27"/>
        <v/>
      </c>
      <c r="K58" s="302" t="str">
        <f t="shared" si="27"/>
        <v/>
      </c>
      <c r="L58" s="302" t="str">
        <f t="shared" si="27"/>
        <v/>
      </c>
      <c r="M58" s="302" t="str">
        <f t="shared" si="27"/>
        <v/>
      </c>
      <c r="N58" s="302" t="str">
        <f t="shared" si="27"/>
        <v/>
      </c>
      <c r="O58" s="302" t="str">
        <f t="shared" si="27"/>
        <v/>
      </c>
      <c r="P58" s="302" t="str">
        <f t="shared" si="27"/>
        <v/>
      </c>
      <c r="Q58" s="302" t="str">
        <f t="shared" si="27"/>
        <v/>
      </c>
      <c r="R58" s="302" t="str">
        <f t="shared" si="27"/>
        <v/>
      </c>
      <c r="S58" s="302" t="str">
        <f t="shared" si="27"/>
        <v/>
      </c>
      <c r="T58" s="302" t="str">
        <f t="shared" si="27"/>
        <v/>
      </c>
      <c r="U58" s="302" t="str">
        <f t="shared" si="27"/>
        <v/>
      </c>
      <c r="V58" s="302" t="str">
        <f t="shared" si="27"/>
        <v/>
      </c>
      <c r="W58" s="302" t="str">
        <f t="shared" si="27"/>
        <v/>
      </c>
      <c r="X58" s="302" t="str">
        <f t="shared" si="27"/>
        <v/>
      </c>
      <c r="Y58" s="302" t="str">
        <f t="shared" si="27"/>
        <v/>
      </c>
      <c r="Z58" s="303" t="str">
        <f t="shared" si="27"/>
        <v/>
      </c>
      <c r="AA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1:54" ht="48" hidden="1" customHeight="1">
      <c r="A59"/>
      <c r="AA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1:54" ht="48" hidden="1" customHeight="1" thickBo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 spans="1:54" ht="48" hidden="1" customHeight="1">
      <c r="A61" s="293"/>
      <c r="B61" s="30" t="s">
        <v>3612</v>
      </c>
      <c r="C61" s="30"/>
      <c r="D61" s="30" t="s">
        <v>18731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279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1:54" ht="48" hidden="1" customHeight="1">
      <c r="A62" s="28"/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1242</v>
      </c>
      <c r="Y62" t="s">
        <v>676</v>
      </c>
      <c r="Z62" t="s">
        <v>3611</v>
      </c>
      <c r="AA62" s="18" t="s">
        <v>3613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1:54" ht="48" hidden="1" customHeight="1">
      <c r="A63" s="28">
        <v>100</v>
      </c>
      <c r="B63" s="294">
        <v>138</v>
      </c>
      <c r="C63">
        <v>136</v>
      </c>
      <c r="D63">
        <v>144.1</v>
      </c>
      <c r="E63">
        <v>142.1</v>
      </c>
      <c r="F63">
        <v>139.1</v>
      </c>
      <c r="G63">
        <v>68</v>
      </c>
      <c r="H63">
        <v>66</v>
      </c>
      <c r="I63">
        <v>70</v>
      </c>
      <c r="J63">
        <v>73</v>
      </c>
      <c r="K63">
        <v>73</v>
      </c>
      <c r="L63">
        <v>74</v>
      </c>
      <c r="M63">
        <v>73</v>
      </c>
      <c r="N63">
        <v>76</v>
      </c>
      <c r="O63">
        <v>77</v>
      </c>
      <c r="P63">
        <v>74.099999999999994</v>
      </c>
      <c r="Q63">
        <v>71</v>
      </c>
      <c r="R63">
        <v>70</v>
      </c>
      <c r="S63">
        <v>68.099999999999994</v>
      </c>
      <c r="T63">
        <v>71</v>
      </c>
      <c r="U63">
        <v>71.099999999999994</v>
      </c>
      <c r="V63">
        <v>68</v>
      </c>
      <c r="W63">
        <v>70</v>
      </c>
      <c r="X63">
        <v>0</v>
      </c>
      <c r="Y63">
        <v>0</v>
      </c>
      <c r="Z63">
        <v>0</v>
      </c>
      <c r="AA63" s="18">
        <v>50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1:54" ht="48" hidden="1" customHeight="1">
      <c r="A64" s="28">
        <v>99</v>
      </c>
      <c r="B64">
        <v>137</v>
      </c>
      <c r="C64">
        <v>135</v>
      </c>
      <c r="D64">
        <v>144</v>
      </c>
      <c r="E64">
        <v>142</v>
      </c>
      <c r="F64">
        <v>139</v>
      </c>
      <c r="G64">
        <v>67</v>
      </c>
      <c r="H64">
        <v>65</v>
      </c>
      <c r="I64">
        <v>69.099999999999994</v>
      </c>
      <c r="J64">
        <v>72</v>
      </c>
      <c r="K64">
        <v>72.099999999999994</v>
      </c>
      <c r="L64">
        <v>73</v>
      </c>
      <c r="M64">
        <v>72</v>
      </c>
      <c r="N64">
        <v>75</v>
      </c>
      <c r="O64">
        <v>76</v>
      </c>
      <c r="P64">
        <v>74</v>
      </c>
      <c r="Q64">
        <v>70</v>
      </c>
      <c r="R64">
        <v>69</v>
      </c>
      <c r="S64">
        <v>68</v>
      </c>
      <c r="T64">
        <v>70.099999999999994</v>
      </c>
      <c r="U64">
        <v>71</v>
      </c>
      <c r="V64">
        <v>67</v>
      </c>
      <c r="W64">
        <v>69.099999999999994</v>
      </c>
      <c r="X64">
        <v>0</v>
      </c>
      <c r="Y64">
        <v>0</v>
      </c>
      <c r="Z64">
        <v>0</v>
      </c>
      <c r="AA64" s="18">
        <v>49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 spans="1:53" ht="48" hidden="1" customHeight="1">
      <c r="A65" s="28">
        <v>98</v>
      </c>
      <c r="B65">
        <v>136</v>
      </c>
      <c r="C65">
        <v>134</v>
      </c>
      <c r="D65">
        <v>143</v>
      </c>
      <c r="E65">
        <v>141</v>
      </c>
      <c r="F65">
        <v>138</v>
      </c>
      <c r="G65">
        <v>66.099999999999994</v>
      </c>
      <c r="H65">
        <v>64.099999999999994</v>
      </c>
      <c r="I65">
        <v>69</v>
      </c>
      <c r="J65">
        <v>71</v>
      </c>
      <c r="K65">
        <v>72</v>
      </c>
      <c r="L65">
        <v>72.099999999999994</v>
      </c>
      <c r="M65">
        <v>71</v>
      </c>
      <c r="N65">
        <v>74</v>
      </c>
      <c r="O65">
        <v>75</v>
      </c>
      <c r="P65">
        <v>73</v>
      </c>
      <c r="Q65">
        <v>69</v>
      </c>
      <c r="R65">
        <v>68.099999999999994</v>
      </c>
      <c r="S65">
        <v>67</v>
      </c>
      <c r="T65">
        <v>70</v>
      </c>
      <c r="U65">
        <v>70</v>
      </c>
      <c r="V65">
        <v>66.099999999999994</v>
      </c>
      <c r="W65">
        <v>69</v>
      </c>
      <c r="X65">
        <v>0</v>
      </c>
      <c r="Y65">
        <v>0</v>
      </c>
      <c r="Z65">
        <v>0</v>
      </c>
      <c r="AA65" s="18">
        <v>48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1:53" ht="48" hidden="1" customHeight="1">
      <c r="A66" s="28">
        <v>97</v>
      </c>
      <c r="B66">
        <v>135</v>
      </c>
      <c r="C66">
        <v>133</v>
      </c>
      <c r="D66">
        <v>142</v>
      </c>
      <c r="E66">
        <v>140</v>
      </c>
      <c r="F66">
        <v>137</v>
      </c>
      <c r="G66">
        <v>66</v>
      </c>
      <c r="H66">
        <v>64</v>
      </c>
      <c r="I66">
        <v>68</v>
      </c>
      <c r="J66">
        <v>70</v>
      </c>
      <c r="K66">
        <v>71</v>
      </c>
      <c r="L66">
        <v>72</v>
      </c>
      <c r="M66">
        <v>70.099999999999994</v>
      </c>
      <c r="N66">
        <v>73</v>
      </c>
      <c r="O66">
        <v>74</v>
      </c>
      <c r="P66">
        <v>72</v>
      </c>
      <c r="Q66">
        <v>68</v>
      </c>
      <c r="R66">
        <v>68</v>
      </c>
      <c r="S66">
        <v>66</v>
      </c>
      <c r="T66">
        <v>69</v>
      </c>
      <c r="U66">
        <v>69</v>
      </c>
      <c r="V66">
        <v>66</v>
      </c>
      <c r="W66">
        <v>68</v>
      </c>
      <c r="X66">
        <v>0</v>
      </c>
      <c r="Y66">
        <v>0</v>
      </c>
      <c r="Z66">
        <v>0</v>
      </c>
      <c r="AA66" s="18">
        <v>47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1:53" ht="48" hidden="1" customHeight="1">
      <c r="A67" s="28">
        <v>96</v>
      </c>
      <c r="B67">
        <v>134.1</v>
      </c>
      <c r="C67">
        <v>132.1</v>
      </c>
      <c r="D67">
        <v>141</v>
      </c>
      <c r="E67">
        <v>139</v>
      </c>
      <c r="F67">
        <v>136</v>
      </c>
      <c r="G67">
        <v>65</v>
      </c>
      <c r="H67">
        <v>63</v>
      </c>
      <c r="I67">
        <v>67</v>
      </c>
      <c r="J67">
        <v>69.099999999999994</v>
      </c>
      <c r="K67">
        <v>70</v>
      </c>
      <c r="L67">
        <v>71</v>
      </c>
      <c r="M67">
        <v>70</v>
      </c>
      <c r="N67">
        <v>72</v>
      </c>
      <c r="O67">
        <v>73</v>
      </c>
      <c r="P67">
        <v>71</v>
      </c>
      <c r="Q67">
        <v>67.099999999999994</v>
      </c>
      <c r="R67">
        <v>67</v>
      </c>
      <c r="S67">
        <v>65.099999999999994</v>
      </c>
      <c r="T67">
        <v>68</v>
      </c>
      <c r="U67">
        <v>68.099999999999994</v>
      </c>
      <c r="V67">
        <v>65</v>
      </c>
      <c r="W67">
        <v>67</v>
      </c>
      <c r="X67">
        <v>0</v>
      </c>
      <c r="Y67">
        <v>0</v>
      </c>
      <c r="Z67">
        <v>0</v>
      </c>
      <c r="AA67" s="18">
        <v>46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1:53" ht="48" hidden="1" customHeight="1">
      <c r="A68" s="28">
        <v>95</v>
      </c>
      <c r="B68">
        <v>134</v>
      </c>
      <c r="C68">
        <v>132</v>
      </c>
      <c r="D68">
        <v>140</v>
      </c>
      <c r="E68">
        <v>138</v>
      </c>
      <c r="F68">
        <v>135</v>
      </c>
      <c r="G68">
        <v>64</v>
      </c>
      <c r="H68">
        <v>62</v>
      </c>
      <c r="I68">
        <v>66</v>
      </c>
      <c r="J68">
        <v>69</v>
      </c>
      <c r="K68">
        <v>69</v>
      </c>
      <c r="L68">
        <v>70</v>
      </c>
      <c r="M68">
        <v>69</v>
      </c>
      <c r="N68">
        <v>71.099999999999994</v>
      </c>
      <c r="O68">
        <v>72</v>
      </c>
      <c r="P68">
        <v>70</v>
      </c>
      <c r="Q68">
        <v>67</v>
      </c>
      <c r="R68">
        <v>66</v>
      </c>
      <c r="S68">
        <v>65</v>
      </c>
      <c r="T68">
        <v>67</v>
      </c>
      <c r="U68">
        <v>68</v>
      </c>
      <c r="V68">
        <v>64</v>
      </c>
      <c r="W68">
        <v>66</v>
      </c>
      <c r="X68">
        <v>0</v>
      </c>
      <c r="Y68">
        <v>0</v>
      </c>
      <c r="Z68">
        <v>0</v>
      </c>
      <c r="AA68" s="18">
        <v>45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1:53" ht="48" hidden="1" customHeight="1">
      <c r="A69" s="28">
        <v>94</v>
      </c>
      <c r="B69">
        <v>133</v>
      </c>
      <c r="C69">
        <v>131</v>
      </c>
      <c r="D69">
        <v>139.1</v>
      </c>
      <c r="E69">
        <v>137.1</v>
      </c>
      <c r="F69">
        <v>134.1</v>
      </c>
      <c r="G69">
        <v>63</v>
      </c>
      <c r="H69">
        <v>61.1</v>
      </c>
      <c r="I69">
        <v>65</v>
      </c>
      <c r="J69">
        <v>68</v>
      </c>
      <c r="K69">
        <v>68.099999999999994</v>
      </c>
      <c r="L69">
        <v>69</v>
      </c>
      <c r="M69">
        <v>68</v>
      </c>
      <c r="N69">
        <v>71</v>
      </c>
      <c r="O69">
        <v>71</v>
      </c>
      <c r="P69">
        <v>69</v>
      </c>
      <c r="Q69">
        <v>66</v>
      </c>
      <c r="R69">
        <v>65</v>
      </c>
      <c r="S69">
        <v>64</v>
      </c>
      <c r="T69">
        <v>66.099999999999994</v>
      </c>
      <c r="U69">
        <v>67</v>
      </c>
      <c r="V69">
        <v>63</v>
      </c>
      <c r="W69">
        <v>65</v>
      </c>
      <c r="X69">
        <v>0</v>
      </c>
      <c r="Y69">
        <v>0</v>
      </c>
      <c r="Z69">
        <v>0</v>
      </c>
      <c r="AA69" s="18">
        <v>44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1:53" ht="48" hidden="1" customHeight="1">
      <c r="A70" s="28">
        <v>93</v>
      </c>
      <c r="B70">
        <v>132</v>
      </c>
      <c r="C70">
        <v>130</v>
      </c>
      <c r="D70">
        <v>139</v>
      </c>
      <c r="E70">
        <v>137</v>
      </c>
      <c r="F70">
        <v>134</v>
      </c>
      <c r="G70">
        <v>62.1</v>
      </c>
      <c r="H70">
        <v>61</v>
      </c>
      <c r="I70">
        <v>64.099999999999994</v>
      </c>
      <c r="J70">
        <v>67</v>
      </c>
      <c r="K70">
        <v>68</v>
      </c>
      <c r="L70">
        <v>68</v>
      </c>
      <c r="M70">
        <v>67</v>
      </c>
      <c r="N70">
        <v>70</v>
      </c>
      <c r="O70">
        <v>70</v>
      </c>
      <c r="P70">
        <v>68.099999999999994</v>
      </c>
      <c r="Q70">
        <v>65</v>
      </c>
      <c r="R70">
        <v>64.099999999999994</v>
      </c>
      <c r="S70">
        <v>63</v>
      </c>
      <c r="T70">
        <v>66</v>
      </c>
      <c r="U70">
        <v>66</v>
      </c>
      <c r="V70">
        <v>62.1</v>
      </c>
      <c r="W70">
        <v>64</v>
      </c>
      <c r="X70">
        <v>0</v>
      </c>
      <c r="Y70">
        <v>0</v>
      </c>
      <c r="Z70">
        <v>0</v>
      </c>
      <c r="AA70" s="18">
        <v>43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1:53" ht="48" hidden="1" customHeight="1">
      <c r="A71" s="28">
        <v>92</v>
      </c>
      <c r="B71">
        <v>131</v>
      </c>
      <c r="C71">
        <v>129</v>
      </c>
      <c r="D71">
        <v>138</v>
      </c>
      <c r="E71">
        <v>136</v>
      </c>
      <c r="F71">
        <v>133</v>
      </c>
      <c r="G71">
        <v>62</v>
      </c>
      <c r="H71">
        <v>60</v>
      </c>
      <c r="I71">
        <v>64</v>
      </c>
      <c r="J71">
        <v>66</v>
      </c>
      <c r="K71">
        <v>67</v>
      </c>
      <c r="L71">
        <v>67.099999999999994</v>
      </c>
      <c r="M71">
        <v>66</v>
      </c>
      <c r="N71">
        <v>69</v>
      </c>
      <c r="O71">
        <v>69</v>
      </c>
      <c r="P71">
        <v>68</v>
      </c>
      <c r="Q71">
        <v>64.099999999999994</v>
      </c>
      <c r="R71">
        <v>64</v>
      </c>
      <c r="S71">
        <v>62.1</v>
      </c>
      <c r="T71">
        <v>65</v>
      </c>
      <c r="U71">
        <v>65.099999999999994</v>
      </c>
      <c r="V71">
        <v>62</v>
      </c>
      <c r="W71">
        <v>63.1</v>
      </c>
      <c r="X71">
        <v>0</v>
      </c>
      <c r="Y71">
        <v>0</v>
      </c>
      <c r="Z71">
        <v>0</v>
      </c>
      <c r="AA71" s="18">
        <v>42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1:53" ht="48" hidden="1" customHeight="1">
      <c r="A72" s="28">
        <v>91</v>
      </c>
      <c r="B72">
        <v>130</v>
      </c>
      <c r="C72">
        <v>128</v>
      </c>
      <c r="D72">
        <v>137</v>
      </c>
      <c r="E72">
        <v>135</v>
      </c>
      <c r="F72">
        <v>132</v>
      </c>
      <c r="G72">
        <v>61</v>
      </c>
      <c r="H72">
        <v>59.1</v>
      </c>
      <c r="I72">
        <v>63</v>
      </c>
      <c r="J72">
        <v>65</v>
      </c>
      <c r="K72">
        <v>66</v>
      </c>
      <c r="L72">
        <v>67</v>
      </c>
      <c r="M72">
        <v>65</v>
      </c>
      <c r="N72">
        <v>68</v>
      </c>
      <c r="O72">
        <v>68</v>
      </c>
      <c r="P72">
        <v>67</v>
      </c>
      <c r="Q72">
        <v>64</v>
      </c>
      <c r="R72">
        <v>63</v>
      </c>
      <c r="S72">
        <v>62</v>
      </c>
      <c r="T72">
        <v>64</v>
      </c>
      <c r="U72">
        <v>65</v>
      </c>
      <c r="V72">
        <v>61</v>
      </c>
      <c r="W72">
        <v>63</v>
      </c>
      <c r="X72">
        <v>0</v>
      </c>
      <c r="Y72">
        <v>0</v>
      </c>
      <c r="Z72">
        <v>0</v>
      </c>
      <c r="AA72" s="18">
        <v>41</v>
      </c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1:53" ht="48" hidden="1" customHeight="1">
      <c r="A73" s="28">
        <v>90</v>
      </c>
      <c r="B73">
        <v>129.1</v>
      </c>
      <c r="C73">
        <v>127.1</v>
      </c>
      <c r="D73">
        <v>136</v>
      </c>
      <c r="E73">
        <v>134</v>
      </c>
      <c r="F73">
        <v>131</v>
      </c>
      <c r="G73">
        <v>60</v>
      </c>
      <c r="H73">
        <v>59</v>
      </c>
      <c r="I73">
        <v>62</v>
      </c>
      <c r="J73">
        <v>64</v>
      </c>
      <c r="K73">
        <v>65</v>
      </c>
      <c r="L73">
        <v>66</v>
      </c>
      <c r="M73">
        <v>64.099999999999994</v>
      </c>
      <c r="N73">
        <v>67</v>
      </c>
      <c r="O73">
        <v>67</v>
      </c>
      <c r="P73">
        <v>66</v>
      </c>
      <c r="Q73">
        <v>63</v>
      </c>
      <c r="R73">
        <v>62</v>
      </c>
      <c r="S73">
        <v>61</v>
      </c>
      <c r="T73">
        <v>63</v>
      </c>
      <c r="U73">
        <v>64</v>
      </c>
      <c r="V73">
        <v>60</v>
      </c>
      <c r="W73">
        <v>62</v>
      </c>
      <c r="X73">
        <v>0</v>
      </c>
      <c r="Y73">
        <v>0</v>
      </c>
      <c r="Z73">
        <v>0</v>
      </c>
      <c r="AA73" s="18">
        <v>40</v>
      </c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1:53" ht="48" hidden="1" customHeight="1">
      <c r="A74" s="28">
        <v>89</v>
      </c>
      <c r="B74">
        <v>129</v>
      </c>
      <c r="C74">
        <v>127</v>
      </c>
      <c r="D74">
        <v>135</v>
      </c>
      <c r="E74">
        <v>133</v>
      </c>
      <c r="F74">
        <v>130</v>
      </c>
      <c r="G74">
        <v>59</v>
      </c>
      <c r="H74">
        <v>58</v>
      </c>
      <c r="I74">
        <v>61</v>
      </c>
      <c r="J74">
        <v>63</v>
      </c>
      <c r="K74">
        <v>64.099999999999994</v>
      </c>
      <c r="L74">
        <v>65</v>
      </c>
      <c r="M74">
        <v>64</v>
      </c>
      <c r="N74">
        <v>66.099999999999994</v>
      </c>
      <c r="O74">
        <v>66</v>
      </c>
      <c r="P74">
        <v>65</v>
      </c>
      <c r="Q74">
        <v>62</v>
      </c>
      <c r="R74">
        <v>61</v>
      </c>
      <c r="S74">
        <v>60</v>
      </c>
      <c r="T74">
        <v>62.1</v>
      </c>
      <c r="U74">
        <v>63</v>
      </c>
      <c r="V74">
        <v>59.1</v>
      </c>
      <c r="W74">
        <v>61</v>
      </c>
      <c r="X74">
        <v>0</v>
      </c>
      <c r="Y74">
        <v>0</v>
      </c>
      <c r="Z74">
        <v>0</v>
      </c>
      <c r="AA74" s="18">
        <v>39</v>
      </c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1:53" ht="48" hidden="1" customHeight="1">
      <c r="A75" s="28">
        <v>88</v>
      </c>
      <c r="B75">
        <v>128</v>
      </c>
      <c r="C75">
        <v>126</v>
      </c>
      <c r="D75">
        <v>134.1</v>
      </c>
      <c r="E75">
        <v>132.1</v>
      </c>
      <c r="F75">
        <v>129.1</v>
      </c>
      <c r="G75">
        <v>58.1</v>
      </c>
      <c r="H75">
        <v>57</v>
      </c>
      <c r="I75">
        <v>60</v>
      </c>
      <c r="J75">
        <v>62</v>
      </c>
      <c r="K75">
        <v>64</v>
      </c>
      <c r="L75">
        <v>64</v>
      </c>
      <c r="M75">
        <v>63</v>
      </c>
      <c r="N75">
        <v>66</v>
      </c>
      <c r="O75">
        <v>65</v>
      </c>
      <c r="P75">
        <v>64</v>
      </c>
      <c r="Q75">
        <v>61</v>
      </c>
      <c r="R75">
        <v>60.1</v>
      </c>
      <c r="S75">
        <v>59</v>
      </c>
      <c r="T75">
        <v>62</v>
      </c>
      <c r="U75">
        <v>62</v>
      </c>
      <c r="V75">
        <v>59</v>
      </c>
      <c r="W75">
        <v>60</v>
      </c>
      <c r="X75">
        <v>0</v>
      </c>
      <c r="Y75">
        <v>0</v>
      </c>
      <c r="Z75">
        <v>0</v>
      </c>
      <c r="AA75" s="18">
        <v>38</v>
      </c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1:53" ht="48" hidden="1" customHeight="1">
      <c r="A76" s="28">
        <v>87</v>
      </c>
      <c r="B76">
        <v>127</v>
      </c>
      <c r="C76">
        <v>125</v>
      </c>
      <c r="D76">
        <v>134</v>
      </c>
      <c r="E76">
        <v>132</v>
      </c>
      <c r="F76">
        <v>129</v>
      </c>
      <c r="G76">
        <v>58</v>
      </c>
      <c r="H76">
        <v>56.1</v>
      </c>
      <c r="I76">
        <v>59.1</v>
      </c>
      <c r="J76">
        <v>61.1</v>
      </c>
      <c r="K76">
        <v>63</v>
      </c>
      <c r="L76">
        <v>63</v>
      </c>
      <c r="M76">
        <v>62</v>
      </c>
      <c r="N76">
        <v>65</v>
      </c>
      <c r="O76">
        <v>64</v>
      </c>
      <c r="P76">
        <v>63</v>
      </c>
      <c r="Q76">
        <v>60.1</v>
      </c>
      <c r="R76">
        <v>60</v>
      </c>
      <c r="S76">
        <v>58.1</v>
      </c>
      <c r="T76">
        <v>61</v>
      </c>
      <c r="U76">
        <v>61.1</v>
      </c>
      <c r="V76">
        <v>58</v>
      </c>
      <c r="W76">
        <v>59</v>
      </c>
      <c r="X76">
        <v>0</v>
      </c>
      <c r="Y76">
        <v>0</v>
      </c>
      <c r="Z76">
        <v>0</v>
      </c>
      <c r="AA76" s="18">
        <v>37</v>
      </c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1:53" ht="48" hidden="1" customHeight="1">
      <c r="A77" s="28">
        <v>86</v>
      </c>
      <c r="B77">
        <v>126</v>
      </c>
      <c r="C77">
        <v>124</v>
      </c>
      <c r="D77">
        <v>133</v>
      </c>
      <c r="E77">
        <v>131</v>
      </c>
      <c r="F77">
        <v>128</v>
      </c>
      <c r="G77">
        <v>57</v>
      </c>
      <c r="H77">
        <v>56</v>
      </c>
      <c r="I77">
        <v>59</v>
      </c>
      <c r="J77">
        <v>61</v>
      </c>
      <c r="K77">
        <v>62</v>
      </c>
      <c r="L77">
        <v>62.1</v>
      </c>
      <c r="M77">
        <v>61</v>
      </c>
      <c r="N77">
        <v>64</v>
      </c>
      <c r="O77">
        <v>63</v>
      </c>
      <c r="P77">
        <v>62</v>
      </c>
      <c r="Q77">
        <v>60</v>
      </c>
      <c r="R77">
        <v>59</v>
      </c>
      <c r="S77">
        <v>58</v>
      </c>
      <c r="T77">
        <v>60</v>
      </c>
      <c r="U77">
        <v>61</v>
      </c>
      <c r="V77">
        <v>57</v>
      </c>
      <c r="W77">
        <v>58</v>
      </c>
      <c r="X77">
        <v>0</v>
      </c>
      <c r="Y77">
        <v>0</v>
      </c>
      <c r="Z77">
        <v>0</v>
      </c>
      <c r="AA77" s="18">
        <v>36</v>
      </c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1:53" ht="48" hidden="1" customHeight="1">
      <c r="A78" s="28">
        <v>85</v>
      </c>
      <c r="B78">
        <v>125</v>
      </c>
      <c r="C78">
        <v>123</v>
      </c>
      <c r="D78">
        <v>132</v>
      </c>
      <c r="E78">
        <v>130</v>
      </c>
      <c r="F78">
        <v>127</v>
      </c>
      <c r="G78">
        <v>56</v>
      </c>
      <c r="H78">
        <v>55</v>
      </c>
      <c r="I78">
        <v>58</v>
      </c>
      <c r="J78">
        <v>60</v>
      </c>
      <c r="K78">
        <v>61</v>
      </c>
      <c r="L78">
        <v>62</v>
      </c>
      <c r="M78">
        <v>60</v>
      </c>
      <c r="N78">
        <v>63</v>
      </c>
      <c r="O78">
        <v>62</v>
      </c>
      <c r="P78">
        <v>61.1</v>
      </c>
      <c r="Q78">
        <v>59</v>
      </c>
      <c r="R78">
        <v>58</v>
      </c>
      <c r="S78">
        <v>57</v>
      </c>
      <c r="T78">
        <v>59</v>
      </c>
      <c r="U78">
        <v>60</v>
      </c>
      <c r="V78">
        <v>56</v>
      </c>
      <c r="W78">
        <v>57.1</v>
      </c>
      <c r="X78">
        <v>0</v>
      </c>
      <c r="Y78">
        <v>0</v>
      </c>
      <c r="Z78">
        <v>0</v>
      </c>
      <c r="AA78" s="18">
        <v>35</v>
      </c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1:53" ht="48" hidden="1" customHeight="1">
      <c r="A79" s="28">
        <v>84</v>
      </c>
      <c r="B79">
        <v>124.1</v>
      </c>
      <c r="C79">
        <v>122.1</v>
      </c>
      <c r="D79">
        <v>131</v>
      </c>
      <c r="E79">
        <v>129</v>
      </c>
      <c r="F79">
        <v>126.1</v>
      </c>
      <c r="G79">
        <v>55</v>
      </c>
      <c r="H79">
        <v>54.1</v>
      </c>
      <c r="I79">
        <v>57</v>
      </c>
      <c r="J79">
        <v>59</v>
      </c>
      <c r="K79">
        <v>60.1</v>
      </c>
      <c r="L79">
        <v>61</v>
      </c>
      <c r="M79">
        <v>59</v>
      </c>
      <c r="N79">
        <v>62</v>
      </c>
      <c r="O79">
        <v>61</v>
      </c>
      <c r="P79">
        <v>61</v>
      </c>
      <c r="Q79">
        <v>58</v>
      </c>
      <c r="R79">
        <v>57.1</v>
      </c>
      <c r="S79">
        <v>56</v>
      </c>
      <c r="T79">
        <v>58.1</v>
      </c>
      <c r="U79">
        <v>59</v>
      </c>
      <c r="V79">
        <v>55.1</v>
      </c>
      <c r="W79">
        <v>57</v>
      </c>
      <c r="X79">
        <v>0</v>
      </c>
      <c r="Y79">
        <v>0</v>
      </c>
      <c r="Z79">
        <v>0</v>
      </c>
      <c r="AA79" s="18">
        <v>34</v>
      </c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1:53" ht="48" hidden="1" customHeight="1">
      <c r="A80" s="28">
        <v>83</v>
      </c>
      <c r="B80">
        <v>124</v>
      </c>
      <c r="C80">
        <v>122</v>
      </c>
      <c r="D80">
        <v>130.1</v>
      </c>
      <c r="E80">
        <v>128.1</v>
      </c>
      <c r="F80">
        <v>126</v>
      </c>
      <c r="G80">
        <v>54.1</v>
      </c>
      <c r="H80">
        <v>54</v>
      </c>
      <c r="I80">
        <v>56</v>
      </c>
      <c r="J80">
        <v>58</v>
      </c>
      <c r="K80">
        <v>60</v>
      </c>
      <c r="L80">
        <v>60</v>
      </c>
      <c r="M80">
        <v>58.1</v>
      </c>
      <c r="N80">
        <v>61.1</v>
      </c>
      <c r="O80">
        <v>60</v>
      </c>
      <c r="P80">
        <v>60</v>
      </c>
      <c r="Q80">
        <v>57</v>
      </c>
      <c r="R80">
        <v>57</v>
      </c>
      <c r="S80">
        <v>55.1</v>
      </c>
      <c r="T80">
        <v>58</v>
      </c>
      <c r="U80">
        <v>58.1</v>
      </c>
      <c r="V80">
        <v>55</v>
      </c>
      <c r="W80">
        <v>56</v>
      </c>
      <c r="X80">
        <v>0</v>
      </c>
      <c r="Y80">
        <v>0</v>
      </c>
      <c r="Z80">
        <v>0</v>
      </c>
      <c r="AA80" s="18">
        <v>33</v>
      </c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 spans="1:53" ht="48" hidden="1" customHeight="1">
      <c r="A81" s="28">
        <v>82</v>
      </c>
      <c r="B81">
        <v>123</v>
      </c>
      <c r="C81">
        <v>121</v>
      </c>
      <c r="D81">
        <v>130</v>
      </c>
      <c r="E81">
        <v>128</v>
      </c>
      <c r="F81">
        <v>125</v>
      </c>
      <c r="G81">
        <v>54</v>
      </c>
      <c r="H81">
        <v>53</v>
      </c>
      <c r="I81">
        <v>55</v>
      </c>
      <c r="J81">
        <v>57</v>
      </c>
      <c r="K81">
        <v>59</v>
      </c>
      <c r="L81">
        <v>59</v>
      </c>
      <c r="M81">
        <v>58</v>
      </c>
      <c r="N81">
        <v>61</v>
      </c>
      <c r="O81">
        <v>59</v>
      </c>
      <c r="P81">
        <v>59</v>
      </c>
      <c r="Q81">
        <v>56.1</v>
      </c>
      <c r="R81">
        <v>56</v>
      </c>
      <c r="S81">
        <v>55</v>
      </c>
      <c r="T81">
        <v>57</v>
      </c>
      <c r="U81">
        <v>58</v>
      </c>
      <c r="V81">
        <v>54</v>
      </c>
      <c r="W81">
        <v>55</v>
      </c>
      <c r="X81">
        <v>0</v>
      </c>
      <c r="Y81">
        <v>0</v>
      </c>
      <c r="Z81">
        <v>0</v>
      </c>
      <c r="AA81" s="18">
        <v>32</v>
      </c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1:53" ht="48" hidden="1" customHeight="1">
      <c r="A82" s="28">
        <v>81</v>
      </c>
      <c r="B82">
        <v>122</v>
      </c>
      <c r="C82">
        <v>120</v>
      </c>
      <c r="D82">
        <v>129</v>
      </c>
      <c r="E82">
        <v>127</v>
      </c>
      <c r="F82">
        <v>124</v>
      </c>
      <c r="G82">
        <v>53</v>
      </c>
      <c r="H82">
        <v>52</v>
      </c>
      <c r="I82">
        <v>54</v>
      </c>
      <c r="J82">
        <v>56</v>
      </c>
      <c r="K82">
        <v>58</v>
      </c>
      <c r="L82">
        <v>58</v>
      </c>
      <c r="M82">
        <v>57</v>
      </c>
      <c r="N82">
        <v>60</v>
      </c>
      <c r="O82">
        <v>58</v>
      </c>
      <c r="P82">
        <v>58</v>
      </c>
      <c r="Q82">
        <v>56</v>
      </c>
      <c r="R82">
        <v>55</v>
      </c>
      <c r="S82">
        <v>54</v>
      </c>
      <c r="T82">
        <v>56</v>
      </c>
      <c r="U82">
        <v>57</v>
      </c>
      <c r="V82">
        <v>53</v>
      </c>
      <c r="W82">
        <v>54</v>
      </c>
      <c r="X82">
        <v>0</v>
      </c>
      <c r="Y82">
        <v>0</v>
      </c>
      <c r="Z82">
        <v>0</v>
      </c>
      <c r="AA82" s="18">
        <v>31</v>
      </c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 spans="1:53" ht="48" hidden="1" customHeight="1">
      <c r="A83" s="28">
        <v>80</v>
      </c>
      <c r="B83">
        <v>121</v>
      </c>
      <c r="C83">
        <v>119</v>
      </c>
      <c r="D83">
        <v>128</v>
      </c>
      <c r="E83">
        <v>126</v>
      </c>
      <c r="F83">
        <v>123</v>
      </c>
      <c r="G83">
        <v>52</v>
      </c>
      <c r="H83">
        <v>51.1</v>
      </c>
      <c r="I83">
        <v>53.1</v>
      </c>
      <c r="J83">
        <v>55</v>
      </c>
      <c r="K83">
        <v>57</v>
      </c>
      <c r="L83">
        <v>57</v>
      </c>
      <c r="M83">
        <v>56</v>
      </c>
      <c r="N83">
        <v>59</v>
      </c>
      <c r="O83">
        <v>57</v>
      </c>
      <c r="P83">
        <v>57</v>
      </c>
      <c r="Q83">
        <v>55</v>
      </c>
      <c r="R83">
        <v>54</v>
      </c>
      <c r="S83">
        <v>53</v>
      </c>
      <c r="T83">
        <v>55</v>
      </c>
      <c r="U83">
        <v>56</v>
      </c>
      <c r="V83">
        <v>52.1</v>
      </c>
      <c r="W83">
        <v>53</v>
      </c>
      <c r="X83">
        <v>0</v>
      </c>
      <c r="Y83">
        <v>0</v>
      </c>
      <c r="Z83">
        <v>0</v>
      </c>
      <c r="AA83" s="18">
        <v>30</v>
      </c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1:53" ht="48" hidden="1" customHeight="1">
      <c r="A84" s="28">
        <v>79</v>
      </c>
      <c r="B84">
        <v>120</v>
      </c>
      <c r="C84">
        <v>118</v>
      </c>
      <c r="D84">
        <v>127</v>
      </c>
      <c r="E84">
        <v>125</v>
      </c>
      <c r="F84">
        <v>122</v>
      </c>
      <c r="G84">
        <v>51</v>
      </c>
      <c r="H84">
        <v>51</v>
      </c>
      <c r="I84">
        <v>53</v>
      </c>
      <c r="J84">
        <v>54</v>
      </c>
      <c r="K84">
        <v>56.1</v>
      </c>
      <c r="L84">
        <v>56.1</v>
      </c>
      <c r="M84">
        <v>55</v>
      </c>
      <c r="N84">
        <v>58</v>
      </c>
      <c r="O84">
        <v>56</v>
      </c>
      <c r="P84">
        <v>56</v>
      </c>
      <c r="Q84">
        <v>54</v>
      </c>
      <c r="R84">
        <v>53.1</v>
      </c>
      <c r="S84">
        <v>52.1</v>
      </c>
      <c r="T84">
        <v>54.1</v>
      </c>
      <c r="U84">
        <v>55.1</v>
      </c>
      <c r="V84">
        <v>52</v>
      </c>
      <c r="W84">
        <v>52.1</v>
      </c>
      <c r="X84">
        <v>0</v>
      </c>
      <c r="Y84">
        <v>0</v>
      </c>
      <c r="Z84">
        <v>0</v>
      </c>
      <c r="AA84" s="18">
        <v>29</v>
      </c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 spans="1:53" ht="48" hidden="1" customHeight="1">
      <c r="A85" s="28">
        <v>78</v>
      </c>
      <c r="B85">
        <v>119.1</v>
      </c>
      <c r="C85">
        <v>117.1</v>
      </c>
      <c r="D85">
        <v>126.1</v>
      </c>
      <c r="E85">
        <v>124.1</v>
      </c>
      <c r="F85">
        <v>121.1</v>
      </c>
      <c r="G85">
        <v>50.1</v>
      </c>
      <c r="H85">
        <v>50</v>
      </c>
      <c r="I85">
        <v>52</v>
      </c>
      <c r="J85">
        <v>53.1</v>
      </c>
      <c r="K85">
        <v>56</v>
      </c>
      <c r="L85">
        <v>56</v>
      </c>
      <c r="M85">
        <v>54</v>
      </c>
      <c r="N85">
        <v>57</v>
      </c>
      <c r="O85">
        <v>55</v>
      </c>
      <c r="P85">
        <v>55.1</v>
      </c>
      <c r="Q85">
        <v>53</v>
      </c>
      <c r="R85">
        <v>53</v>
      </c>
      <c r="S85">
        <v>52</v>
      </c>
      <c r="T85">
        <v>54</v>
      </c>
      <c r="U85">
        <v>55</v>
      </c>
      <c r="V85">
        <v>51</v>
      </c>
      <c r="W85">
        <v>52</v>
      </c>
      <c r="X85">
        <v>0</v>
      </c>
      <c r="Y85">
        <v>0</v>
      </c>
      <c r="Z85">
        <v>0</v>
      </c>
      <c r="AA85" s="18">
        <v>28</v>
      </c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1:53" ht="48" hidden="1" customHeight="1">
      <c r="A86" s="28">
        <v>77</v>
      </c>
      <c r="B86">
        <v>119</v>
      </c>
      <c r="C86">
        <v>117</v>
      </c>
      <c r="D86">
        <v>126</v>
      </c>
      <c r="E86">
        <v>124</v>
      </c>
      <c r="F86">
        <v>121</v>
      </c>
      <c r="G86">
        <v>50</v>
      </c>
      <c r="H86">
        <v>49.1</v>
      </c>
      <c r="I86">
        <v>51</v>
      </c>
      <c r="J86">
        <v>53</v>
      </c>
      <c r="K86">
        <v>55</v>
      </c>
      <c r="L86">
        <v>55</v>
      </c>
      <c r="M86">
        <v>53</v>
      </c>
      <c r="N86">
        <v>56</v>
      </c>
      <c r="O86">
        <v>54</v>
      </c>
      <c r="P86">
        <v>55</v>
      </c>
      <c r="Q86">
        <v>52.1</v>
      </c>
      <c r="R86">
        <v>52</v>
      </c>
      <c r="S86">
        <v>51</v>
      </c>
      <c r="T86">
        <v>53</v>
      </c>
      <c r="U86">
        <v>54</v>
      </c>
      <c r="V86">
        <v>50</v>
      </c>
      <c r="W86">
        <v>51</v>
      </c>
      <c r="X86">
        <v>0</v>
      </c>
      <c r="Y86">
        <v>0</v>
      </c>
      <c r="Z86">
        <v>0</v>
      </c>
      <c r="AA86" s="18">
        <v>27</v>
      </c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1:53" ht="48" hidden="1" customHeight="1">
      <c r="A87" s="28">
        <v>76</v>
      </c>
      <c r="B87">
        <v>118</v>
      </c>
      <c r="C87">
        <v>116</v>
      </c>
      <c r="D87">
        <v>125</v>
      </c>
      <c r="E87">
        <v>123</v>
      </c>
      <c r="F87">
        <v>120</v>
      </c>
      <c r="G87">
        <v>49</v>
      </c>
      <c r="H87">
        <v>49</v>
      </c>
      <c r="I87">
        <v>50</v>
      </c>
      <c r="J87">
        <v>52</v>
      </c>
      <c r="K87">
        <v>54</v>
      </c>
      <c r="L87">
        <v>54</v>
      </c>
      <c r="M87">
        <v>52.1</v>
      </c>
      <c r="N87">
        <v>55.1</v>
      </c>
      <c r="O87">
        <v>53</v>
      </c>
      <c r="P87">
        <v>54</v>
      </c>
      <c r="Q87">
        <v>52</v>
      </c>
      <c r="R87">
        <v>51</v>
      </c>
      <c r="S87">
        <v>50</v>
      </c>
      <c r="T87">
        <v>52</v>
      </c>
      <c r="U87">
        <v>53</v>
      </c>
      <c r="V87">
        <v>49</v>
      </c>
      <c r="W87">
        <v>50</v>
      </c>
      <c r="X87">
        <v>0</v>
      </c>
      <c r="Y87">
        <v>0</v>
      </c>
      <c r="Z87">
        <v>0</v>
      </c>
      <c r="AA87" s="18">
        <v>26</v>
      </c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1:53" ht="48" hidden="1" customHeight="1">
      <c r="A88" s="28">
        <v>75</v>
      </c>
      <c r="B88">
        <v>117</v>
      </c>
      <c r="C88">
        <v>115</v>
      </c>
      <c r="D88">
        <v>124</v>
      </c>
      <c r="E88">
        <v>122</v>
      </c>
      <c r="F88">
        <v>119</v>
      </c>
      <c r="G88">
        <v>48</v>
      </c>
      <c r="H88">
        <v>48</v>
      </c>
      <c r="I88">
        <v>49</v>
      </c>
      <c r="J88">
        <v>51</v>
      </c>
      <c r="K88">
        <v>53</v>
      </c>
      <c r="L88">
        <v>53</v>
      </c>
      <c r="M88">
        <v>52</v>
      </c>
      <c r="N88">
        <v>55</v>
      </c>
      <c r="O88">
        <v>52</v>
      </c>
      <c r="P88">
        <v>53</v>
      </c>
      <c r="Q88">
        <v>51</v>
      </c>
      <c r="R88">
        <v>50</v>
      </c>
      <c r="S88">
        <v>49.1</v>
      </c>
      <c r="T88">
        <v>51</v>
      </c>
      <c r="U88">
        <v>52</v>
      </c>
      <c r="V88">
        <v>48.1</v>
      </c>
      <c r="W88">
        <v>49</v>
      </c>
      <c r="X88">
        <v>0</v>
      </c>
      <c r="Y88">
        <v>0</v>
      </c>
      <c r="Z88">
        <v>0</v>
      </c>
      <c r="AA88" s="18">
        <v>25</v>
      </c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</row>
    <row r="89" spans="1:53" ht="48" hidden="1" customHeight="1">
      <c r="A89" s="28">
        <v>74</v>
      </c>
      <c r="B89">
        <v>116</v>
      </c>
      <c r="C89">
        <v>114</v>
      </c>
      <c r="D89">
        <v>123</v>
      </c>
      <c r="E89">
        <v>121</v>
      </c>
      <c r="F89">
        <v>118</v>
      </c>
      <c r="G89">
        <v>47</v>
      </c>
      <c r="H89">
        <v>47</v>
      </c>
      <c r="I89">
        <v>48.1</v>
      </c>
      <c r="J89">
        <v>50</v>
      </c>
      <c r="K89">
        <v>52.1</v>
      </c>
      <c r="L89">
        <v>52</v>
      </c>
      <c r="M89">
        <v>51</v>
      </c>
      <c r="N89">
        <v>54</v>
      </c>
      <c r="O89">
        <v>51</v>
      </c>
      <c r="P89">
        <v>52</v>
      </c>
      <c r="Q89">
        <v>50</v>
      </c>
      <c r="R89">
        <v>49.1</v>
      </c>
      <c r="S89">
        <v>49</v>
      </c>
      <c r="T89">
        <v>50.1</v>
      </c>
      <c r="U89">
        <v>51.1</v>
      </c>
      <c r="V89">
        <v>48</v>
      </c>
      <c r="W89">
        <v>48</v>
      </c>
      <c r="X89">
        <v>0</v>
      </c>
      <c r="Y89">
        <v>0</v>
      </c>
      <c r="Z89">
        <v>0</v>
      </c>
      <c r="AA89" s="18">
        <v>24</v>
      </c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1:53" ht="48" hidden="1" customHeight="1">
      <c r="A90" s="28">
        <v>73</v>
      </c>
      <c r="B90">
        <v>115</v>
      </c>
      <c r="C90">
        <v>113</v>
      </c>
      <c r="D90">
        <v>122</v>
      </c>
      <c r="E90">
        <v>120</v>
      </c>
      <c r="F90">
        <v>117</v>
      </c>
      <c r="G90">
        <v>46.1</v>
      </c>
      <c r="H90">
        <v>46.1</v>
      </c>
      <c r="I90">
        <v>48</v>
      </c>
      <c r="J90">
        <v>49</v>
      </c>
      <c r="K90">
        <v>52</v>
      </c>
      <c r="L90">
        <v>51.1</v>
      </c>
      <c r="M90">
        <v>50</v>
      </c>
      <c r="N90">
        <v>53</v>
      </c>
      <c r="O90">
        <v>50</v>
      </c>
      <c r="P90">
        <v>51</v>
      </c>
      <c r="Q90">
        <v>49.1</v>
      </c>
      <c r="R90">
        <v>49</v>
      </c>
      <c r="S90">
        <v>48</v>
      </c>
      <c r="T90">
        <v>50</v>
      </c>
      <c r="U90">
        <v>51</v>
      </c>
      <c r="V90">
        <v>47</v>
      </c>
      <c r="W90">
        <v>47</v>
      </c>
      <c r="X90">
        <v>0</v>
      </c>
      <c r="Y90">
        <v>0</v>
      </c>
      <c r="Z90">
        <v>0</v>
      </c>
      <c r="AA90" s="18">
        <v>23</v>
      </c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 spans="1:53" ht="48" hidden="1" customHeight="1">
      <c r="A91" s="28">
        <v>72</v>
      </c>
      <c r="B91">
        <v>114.1</v>
      </c>
      <c r="C91">
        <v>112.1</v>
      </c>
      <c r="D91">
        <v>121.1</v>
      </c>
      <c r="E91">
        <v>119.1</v>
      </c>
      <c r="F91">
        <v>116.1</v>
      </c>
      <c r="G91">
        <v>46</v>
      </c>
      <c r="H91">
        <v>46</v>
      </c>
      <c r="I91">
        <v>47</v>
      </c>
      <c r="J91">
        <v>48</v>
      </c>
      <c r="K91">
        <v>51</v>
      </c>
      <c r="L91">
        <v>51</v>
      </c>
      <c r="M91">
        <v>49</v>
      </c>
      <c r="N91">
        <v>52</v>
      </c>
      <c r="O91">
        <v>49</v>
      </c>
      <c r="P91">
        <v>50</v>
      </c>
      <c r="Q91">
        <v>49</v>
      </c>
      <c r="R91">
        <v>48</v>
      </c>
      <c r="S91">
        <v>47</v>
      </c>
      <c r="T91">
        <v>49</v>
      </c>
      <c r="U91">
        <v>50</v>
      </c>
      <c r="V91">
        <v>46</v>
      </c>
      <c r="W91">
        <v>46.1</v>
      </c>
      <c r="X91">
        <v>0</v>
      </c>
      <c r="Y91">
        <v>0</v>
      </c>
      <c r="Z91">
        <v>0</v>
      </c>
      <c r="AA91" s="18">
        <v>22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</row>
    <row r="92" spans="1:53" ht="48" hidden="1" customHeight="1">
      <c r="A92" s="28">
        <v>71</v>
      </c>
      <c r="B92">
        <v>114</v>
      </c>
      <c r="C92">
        <v>112</v>
      </c>
      <c r="D92">
        <v>121</v>
      </c>
      <c r="E92">
        <v>119</v>
      </c>
      <c r="F92">
        <v>116</v>
      </c>
      <c r="G92">
        <v>45</v>
      </c>
      <c r="H92">
        <v>45</v>
      </c>
      <c r="I92">
        <v>46</v>
      </c>
      <c r="J92">
        <v>47</v>
      </c>
      <c r="K92">
        <v>50</v>
      </c>
      <c r="L92">
        <v>50</v>
      </c>
      <c r="M92">
        <v>48</v>
      </c>
      <c r="N92">
        <v>51</v>
      </c>
      <c r="O92">
        <v>48</v>
      </c>
      <c r="P92">
        <v>49.1</v>
      </c>
      <c r="Q92">
        <v>48</v>
      </c>
      <c r="R92">
        <v>47</v>
      </c>
      <c r="S92">
        <v>46.1</v>
      </c>
      <c r="T92">
        <v>48</v>
      </c>
      <c r="U92">
        <v>49</v>
      </c>
      <c r="V92">
        <v>45.1</v>
      </c>
      <c r="W92">
        <v>46</v>
      </c>
      <c r="X92">
        <v>0</v>
      </c>
      <c r="Y92">
        <v>0</v>
      </c>
      <c r="Z92">
        <v>0</v>
      </c>
      <c r="AA92" s="18">
        <v>21</v>
      </c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</row>
    <row r="93" spans="1:53" ht="48" hidden="1" customHeight="1">
      <c r="A93" s="28">
        <v>70</v>
      </c>
      <c r="B93">
        <v>113</v>
      </c>
      <c r="C93">
        <v>111</v>
      </c>
      <c r="D93">
        <v>120</v>
      </c>
      <c r="E93">
        <v>118</v>
      </c>
      <c r="F93">
        <v>115</v>
      </c>
      <c r="G93">
        <v>44</v>
      </c>
      <c r="H93">
        <v>44.1</v>
      </c>
      <c r="I93">
        <v>45</v>
      </c>
      <c r="J93">
        <v>46.1</v>
      </c>
      <c r="K93">
        <v>49</v>
      </c>
      <c r="L93">
        <v>49</v>
      </c>
      <c r="M93">
        <v>47</v>
      </c>
      <c r="N93">
        <v>50.1</v>
      </c>
      <c r="O93">
        <v>47</v>
      </c>
      <c r="P93">
        <v>49</v>
      </c>
      <c r="Q93">
        <v>47</v>
      </c>
      <c r="R93">
        <v>46.1</v>
      </c>
      <c r="S93">
        <v>46</v>
      </c>
      <c r="T93">
        <v>47</v>
      </c>
      <c r="U93">
        <v>48.1</v>
      </c>
      <c r="V93">
        <v>45</v>
      </c>
      <c r="W93">
        <v>45</v>
      </c>
      <c r="X93">
        <v>0</v>
      </c>
      <c r="Y93">
        <v>0</v>
      </c>
      <c r="Z93">
        <v>0</v>
      </c>
      <c r="AA93" s="18">
        <v>20</v>
      </c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</row>
    <row r="94" spans="1:53" ht="48" hidden="1" customHeight="1">
      <c r="A94" s="28">
        <v>69</v>
      </c>
      <c r="B94">
        <v>112</v>
      </c>
      <c r="C94">
        <v>110</v>
      </c>
      <c r="D94">
        <v>119</v>
      </c>
      <c r="E94">
        <v>117</v>
      </c>
      <c r="F94">
        <v>114</v>
      </c>
      <c r="G94">
        <v>43.1</v>
      </c>
      <c r="H94">
        <v>44</v>
      </c>
      <c r="I94">
        <v>44</v>
      </c>
      <c r="J94">
        <v>46</v>
      </c>
      <c r="K94">
        <v>48.1</v>
      </c>
      <c r="L94">
        <v>48</v>
      </c>
      <c r="M94">
        <v>46.1</v>
      </c>
      <c r="N94">
        <v>50</v>
      </c>
      <c r="O94">
        <v>46</v>
      </c>
      <c r="P94">
        <v>48</v>
      </c>
      <c r="Q94">
        <v>46</v>
      </c>
      <c r="R94">
        <v>46</v>
      </c>
      <c r="S94">
        <v>45</v>
      </c>
      <c r="T94">
        <v>46.1</v>
      </c>
      <c r="U94">
        <v>48</v>
      </c>
      <c r="V94">
        <v>44</v>
      </c>
      <c r="W94">
        <v>44</v>
      </c>
      <c r="X94">
        <v>0</v>
      </c>
      <c r="Y94">
        <v>0</v>
      </c>
      <c r="Z94">
        <v>0</v>
      </c>
      <c r="AA94" s="18">
        <v>19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</row>
    <row r="95" spans="1:53" ht="48" hidden="1" customHeight="1">
      <c r="A95" s="28">
        <v>68</v>
      </c>
      <c r="B95">
        <v>111</v>
      </c>
      <c r="C95">
        <v>109</v>
      </c>
      <c r="D95">
        <v>118</v>
      </c>
      <c r="E95">
        <v>116</v>
      </c>
      <c r="F95">
        <v>113</v>
      </c>
      <c r="G95">
        <v>43</v>
      </c>
      <c r="H95">
        <v>43</v>
      </c>
      <c r="I95">
        <v>43.1</v>
      </c>
      <c r="J95">
        <v>45</v>
      </c>
      <c r="K95">
        <v>48</v>
      </c>
      <c r="L95">
        <v>47</v>
      </c>
      <c r="M95">
        <v>46</v>
      </c>
      <c r="N95">
        <v>49</v>
      </c>
      <c r="O95">
        <v>45</v>
      </c>
      <c r="P95">
        <v>47</v>
      </c>
      <c r="Q95">
        <v>45.1</v>
      </c>
      <c r="R95">
        <v>45</v>
      </c>
      <c r="S95">
        <v>44</v>
      </c>
      <c r="T95">
        <v>46</v>
      </c>
      <c r="U95">
        <v>47</v>
      </c>
      <c r="V95">
        <v>43</v>
      </c>
      <c r="W95">
        <v>43</v>
      </c>
      <c r="X95">
        <v>0</v>
      </c>
      <c r="Y95">
        <v>0</v>
      </c>
      <c r="Z95">
        <v>0</v>
      </c>
      <c r="AA95" s="18">
        <v>18</v>
      </c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</row>
    <row r="96" spans="1:53" ht="48" hidden="1" customHeight="1">
      <c r="A96" s="28">
        <v>67</v>
      </c>
      <c r="B96">
        <v>110</v>
      </c>
      <c r="C96">
        <v>108</v>
      </c>
      <c r="D96">
        <v>117</v>
      </c>
      <c r="E96">
        <v>115</v>
      </c>
      <c r="F96">
        <v>112.1</v>
      </c>
      <c r="G96">
        <v>42</v>
      </c>
      <c r="H96">
        <v>42</v>
      </c>
      <c r="I96">
        <v>43</v>
      </c>
      <c r="J96">
        <v>44</v>
      </c>
      <c r="K96">
        <v>47</v>
      </c>
      <c r="L96">
        <v>46.1</v>
      </c>
      <c r="M96">
        <v>45</v>
      </c>
      <c r="N96">
        <v>48</v>
      </c>
      <c r="O96">
        <v>44</v>
      </c>
      <c r="P96">
        <v>46</v>
      </c>
      <c r="Q96">
        <v>45</v>
      </c>
      <c r="R96">
        <v>44</v>
      </c>
      <c r="S96">
        <v>43.1</v>
      </c>
      <c r="T96">
        <v>45</v>
      </c>
      <c r="U96">
        <v>46</v>
      </c>
      <c r="V96">
        <v>42</v>
      </c>
      <c r="W96">
        <v>42</v>
      </c>
      <c r="X96">
        <v>0</v>
      </c>
      <c r="Y96">
        <v>0</v>
      </c>
      <c r="Z96">
        <v>0</v>
      </c>
      <c r="AA96" s="18">
        <v>17</v>
      </c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</row>
    <row r="97" spans="1:53" ht="48" hidden="1" customHeight="1">
      <c r="A97" s="28">
        <v>66</v>
      </c>
      <c r="B97">
        <v>109.1</v>
      </c>
      <c r="C97">
        <v>107.1</v>
      </c>
      <c r="D97">
        <v>116.1</v>
      </c>
      <c r="E97">
        <v>114.1</v>
      </c>
      <c r="F97">
        <v>112</v>
      </c>
      <c r="G97">
        <v>41</v>
      </c>
      <c r="H97">
        <v>41.1</v>
      </c>
      <c r="I97">
        <v>42</v>
      </c>
      <c r="J97">
        <v>43</v>
      </c>
      <c r="K97">
        <v>46</v>
      </c>
      <c r="L97">
        <v>46</v>
      </c>
      <c r="M97">
        <v>44</v>
      </c>
      <c r="N97">
        <v>47</v>
      </c>
      <c r="O97">
        <v>43</v>
      </c>
      <c r="P97">
        <v>45</v>
      </c>
      <c r="Q97">
        <v>44</v>
      </c>
      <c r="R97">
        <v>43</v>
      </c>
      <c r="S97">
        <v>43</v>
      </c>
      <c r="T97">
        <v>44</v>
      </c>
      <c r="U97">
        <v>45.1</v>
      </c>
      <c r="V97">
        <v>41.1</v>
      </c>
      <c r="W97">
        <v>41</v>
      </c>
      <c r="X97">
        <v>0</v>
      </c>
      <c r="Y97">
        <v>0</v>
      </c>
      <c r="Z97">
        <v>0</v>
      </c>
      <c r="AA97" s="18">
        <v>16</v>
      </c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</row>
    <row r="98" spans="1:53" ht="48" hidden="1" customHeight="1">
      <c r="A98" s="28">
        <v>65</v>
      </c>
      <c r="B98">
        <v>109</v>
      </c>
      <c r="C98">
        <v>107</v>
      </c>
      <c r="D98">
        <v>116</v>
      </c>
      <c r="E98">
        <v>114</v>
      </c>
      <c r="F98">
        <v>111</v>
      </c>
      <c r="G98">
        <v>40</v>
      </c>
      <c r="H98">
        <v>41</v>
      </c>
      <c r="I98">
        <v>41</v>
      </c>
      <c r="J98">
        <v>42</v>
      </c>
      <c r="K98">
        <v>45</v>
      </c>
      <c r="L98">
        <v>45</v>
      </c>
      <c r="M98">
        <v>43</v>
      </c>
      <c r="N98">
        <v>46</v>
      </c>
      <c r="O98">
        <v>42</v>
      </c>
      <c r="P98">
        <v>44</v>
      </c>
      <c r="Q98">
        <v>43</v>
      </c>
      <c r="R98">
        <v>42.1</v>
      </c>
      <c r="S98">
        <v>42</v>
      </c>
      <c r="T98">
        <v>43</v>
      </c>
      <c r="U98">
        <v>45</v>
      </c>
      <c r="V98">
        <v>41</v>
      </c>
      <c r="W98">
        <v>40.1</v>
      </c>
      <c r="X98">
        <v>0</v>
      </c>
      <c r="Y98">
        <v>0</v>
      </c>
      <c r="Z98">
        <v>0</v>
      </c>
      <c r="AA98" s="18">
        <v>15</v>
      </c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</row>
    <row r="99" spans="1:53" ht="48" hidden="1" customHeight="1">
      <c r="A99" s="28">
        <v>64</v>
      </c>
      <c r="B99">
        <v>108</v>
      </c>
      <c r="C99">
        <v>106</v>
      </c>
      <c r="D99">
        <v>115</v>
      </c>
      <c r="E99">
        <v>113</v>
      </c>
      <c r="F99">
        <v>110</v>
      </c>
      <c r="G99">
        <v>39.1</v>
      </c>
      <c r="H99">
        <v>40</v>
      </c>
      <c r="I99">
        <v>40</v>
      </c>
      <c r="J99">
        <v>41</v>
      </c>
      <c r="K99">
        <v>44.1</v>
      </c>
      <c r="L99">
        <v>44</v>
      </c>
      <c r="M99">
        <v>42</v>
      </c>
      <c r="N99">
        <v>45.1</v>
      </c>
      <c r="O99">
        <v>41</v>
      </c>
      <c r="P99">
        <v>43</v>
      </c>
      <c r="Q99">
        <v>42</v>
      </c>
      <c r="R99">
        <v>42</v>
      </c>
      <c r="S99">
        <v>41</v>
      </c>
      <c r="T99">
        <v>42.1</v>
      </c>
      <c r="U99">
        <v>44</v>
      </c>
      <c r="V99">
        <v>40</v>
      </c>
      <c r="W99">
        <v>40</v>
      </c>
      <c r="X99">
        <v>0</v>
      </c>
      <c r="Y99">
        <v>0</v>
      </c>
      <c r="Z99">
        <v>0</v>
      </c>
      <c r="AA99" s="18">
        <v>14</v>
      </c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</row>
    <row r="100" spans="1:53" ht="48" hidden="1" customHeight="1">
      <c r="A100" s="28">
        <v>63</v>
      </c>
      <c r="B100">
        <v>107</v>
      </c>
      <c r="C100">
        <v>105</v>
      </c>
      <c r="D100">
        <v>114</v>
      </c>
      <c r="E100">
        <v>112</v>
      </c>
      <c r="F100">
        <v>109</v>
      </c>
      <c r="G100">
        <v>39</v>
      </c>
      <c r="H100">
        <v>39.1</v>
      </c>
      <c r="I100">
        <v>39</v>
      </c>
      <c r="J100">
        <v>40</v>
      </c>
      <c r="K100">
        <v>44</v>
      </c>
      <c r="L100">
        <v>43</v>
      </c>
      <c r="M100">
        <v>41</v>
      </c>
      <c r="N100">
        <v>45</v>
      </c>
      <c r="O100">
        <v>40</v>
      </c>
      <c r="P100">
        <v>42.1</v>
      </c>
      <c r="Q100">
        <v>41.1</v>
      </c>
      <c r="R100">
        <v>41</v>
      </c>
      <c r="S100">
        <v>40.1</v>
      </c>
      <c r="T100">
        <v>42</v>
      </c>
      <c r="U100">
        <v>43</v>
      </c>
      <c r="V100">
        <v>39</v>
      </c>
      <c r="W100">
        <v>39</v>
      </c>
      <c r="X100">
        <v>0</v>
      </c>
      <c r="Y100">
        <v>0</v>
      </c>
      <c r="Z100">
        <v>0</v>
      </c>
      <c r="AA100" s="18">
        <v>13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</row>
    <row r="101" spans="1:53" ht="48" hidden="1" customHeight="1">
      <c r="A101" s="28">
        <v>62</v>
      </c>
      <c r="B101">
        <v>106</v>
      </c>
      <c r="C101">
        <v>104</v>
      </c>
      <c r="D101">
        <v>113.1</v>
      </c>
      <c r="E101">
        <v>111</v>
      </c>
      <c r="F101">
        <v>108.1</v>
      </c>
      <c r="G101">
        <v>38</v>
      </c>
      <c r="H101">
        <v>39</v>
      </c>
      <c r="I101">
        <v>38.1</v>
      </c>
      <c r="J101">
        <v>39</v>
      </c>
      <c r="K101">
        <v>43</v>
      </c>
      <c r="L101">
        <v>42</v>
      </c>
      <c r="M101">
        <v>40.1</v>
      </c>
      <c r="N101">
        <v>44</v>
      </c>
      <c r="O101">
        <v>39</v>
      </c>
      <c r="P101">
        <v>42</v>
      </c>
      <c r="Q101">
        <v>41</v>
      </c>
      <c r="R101">
        <v>40</v>
      </c>
      <c r="S101">
        <v>40</v>
      </c>
      <c r="T101">
        <v>41</v>
      </c>
      <c r="U101">
        <v>42.1</v>
      </c>
      <c r="V101">
        <v>38.1</v>
      </c>
      <c r="W101">
        <v>38</v>
      </c>
      <c r="X101">
        <v>0</v>
      </c>
      <c r="Y101">
        <v>0</v>
      </c>
      <c r="Z101">
        <v>0</v>
      </c>
      <c r="AA101" s="18">
        <v>12</v>
      </c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</row>
    <row r="102" spans="1:53" ht="48" hidden="1" customHeight="1">
      <c r="A102" s="28">
        <v>61</v>
      </c>
      <c r="B102">
        <v>105</v>
      </c>
      <c r="C102">
        <v>103</v>
      </c>
      <c r="D102">
        <v>113</v>
      </c>
      <c r="E102">
        <v>110.1</v>
      </c>
      <c r="F102">
        <v>108</v>
      </c>
      <c r="G102">
        <v>37</v>
      </c>
      <c r="H102">
        <v>38</v>
      </c>
      <c r="I102">
        <v>38</v>
      </c>
      <c r="J102">
        <v>38.1</v>
      </c>
      <c r="K102">
        <v>42</v>
      </c>
      <c r="L102">
        <v>41</v>
      </c>
      <c r="M102">
        <v>40</v>
      </c>
      <c r="N102">
        <v>43</v>
      </c>
      <c r="O102">
        <v>38</v>
      </c>
      <c r="P102">
        <v>41</v>
      </c>
      <c r="Q102">
        <v>40</v>
      </c>
      <c r="R102">
        <v>39</v>
      </c>
      <c r="S102">
        <v>39</v>
      </c>
      <c r="T102">
        <v>40</v>
      </c>
      <c r="U102">
        <v>42</v>
      </c>
      <c r="V102">
        <v>38</v>
      </c>
      <c r="W102">
        <v>37</v>
      </c>
      <c r="X102">
        <v>0</v>
      </c>
      <c r="Y102">
        <v>0</v>
      </c>
      <c r="Z102">
        <v>0</v>
      </c>
      <c r="AA102" s="18">
        <v>11</v>
      </c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</row>
    <row r="103" spans="1:53" ht="48" hidden="1" customHeight="1">
      <c r="A103" s="28">
        <v>60</v>
      </c>
      <c r="B103">
        <v>104.1</v>
      </c>
      <c r="C103">
        <v>102.1</v>
      </c>
      <c r="D103">
        <v>112</v>
      </c>
      <c r="E103">
        <v>110</v>
      </c>
      <c r="F103">
        <v>107</v>
      </c>
      <c r="G103">
        <v>36</v>
      </c>
      <c r="H103">
        <v>37</v>
      </c>
      <c r="I103">
        <v>37</v>
      </c>
      <c r="J103">
        <v>38</v>
      </c>
      <c r="K103">
        <v>41</v>
      </c>
      <c r="L103">
        <v>40.1</v>
      </c>
      <c r="M103">
        <v>39</v>
      </c>
      <c r="N103">
        <v>42</v>
      </c>
      <c r="O103">
        <v>37</v>
      </c>
      <c r="P103">
        <v>40</v>
      </c>
      <c r="Q103">
        <v>39</v>
      </c>
      <c r="R103">
        <v>38.1</v>
      </c>
      <c r="S103">
        <v>38</v>
      </c>
      <c r="T103">
        <v>39</v>
      </c>
      <c r="U103">
        <v>41</v>
      </c>
      <c r="V103">
        <v>37</v>
      </c>
      <c r="W103">
        <v>36</v>
      </c>
      <c r="X103">
        <v>0</v>
      </c>
      <c r="Y103">
        <v>0</v>
      </c>
      <c r="Z103">
        <v>0</v>
      </c>
      <c r="AA103" s="18">
        <v>10</v>
      </c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</row>
    <row r="104" spans="1:53" ht="48" hidden="1" customHeight="1">
      <c r="A104" s="28">
        <v>59</v>
      </c>
      <c r="B104">
        <v>104</v>
      </c>
      <c r="C104">
        <v>102</v>
      </c>
      <c r="D104">
        <v>111</v>
      </c>
      <c r="E104">
        <v>109</v>
      </c>
      <c r="F104">
        <v>106</v>
      </c>
      <c r="G104">
        <v>35.1</v>
      </c>
      <c r="H104">
        <v>36.1</v>
      </c>
      <c r="I104">
        <v>36</v>
      </c>
      <c r="J104">
        <v>37</v>
      </c>
      <c r="K104">
        <v>40.1</v>
      </c>
      <c r="L104">
        <v>40</v>
      </c>
      <c r="M104">
        <v>38</v>
      </c>
      <c r="N104">
        <v>41</v>
      </c>
      <c r="O104">
        <v>36</v>
      </c>
      <c r="P104">
        <v>39</v>
      </c>
      <c r="Q104">
        <v>38</v>
      </c>
      <c r="R104">
        <v>38</v>
      </c>
      <c r="S104">
        <v>37.1</v>
      </c>
      <c r="T104">
        <v>38.1</v>
      </c>
      <c r="U104">
        <v>40</v>
      </c>
      <c r="V104">
        <v>36</v>
      </c>
      <c r="W104">
        <v>35.1</v>
      </c>
      <c r="X104">
        <v>0</v>
      </c>
      <c r="Y104">
        <v>0</v>
      </c>
      <c r="Z104">
        <v>0</v>
      </c>
      <c r="AA104" s="18">
        <v>9</v>
      </c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</row>
    <row r="105" spans="1:53" ht="48" hidden="1" customHeight="1">
      <c r="A105" s="28">
        <v>58</v>
      </c>
      <c r="B105">
        <v>103</v>
      </c>
      <c r="C105">
        <v>101</v>
      </c>
      <c r="D105">
        <v>110</v>
      </c>
      <c r="E105">
        <v>108</v>
      </c>
      <c r="F105">
        <v>105</v>
      </c>
      <c r="G105">
        <v>35</v>
      </c>
      <c r="H105">
        <v>36</v>
      </c>
      <c r="I105">
        <v>35</v>
      </c>
      <c r="J105">
        <v>36</v>
      </c>
      <c r="K105">
        <v>40</v>
      </c>
      <c r="L105">
        <v>39</v>
      </c>
      <c r="M105">
        <v>37</v>
      </c>
      <c r="N105">
        <v>40</v>
      </c>
      <c r="O105">
        <v>35</v>
      </c>
      <c r="P105">
        <v>38</v>
      </c>
      <c r="Q105">
        <v>37.1</v>
      </c>
      <c r="R105">
        <v>37</v>
      </c>
      <c r="S105">
        <v>37</v>
      </c>
      <c r="T105">
        <v>38</v>
      </c>
      <c r="U105">
        <v>39</v>
      </c>
      <c r="V105">
        <v>35</v>
      </c>
      <c r="W105">
        <v>35</v>
      </c>
      <c r="X105">
        <v>0</v>
      </c>
      <c r="Y105">
        <v>0</v>
      </c>
      <c r="Z105">
        <v>0</v>
      </c>
      <c r="AA105" s="18">
        <v>8</v>
      </c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</row>
    <row r="106" spans="1:53" ht="48" hidden="1" customHeight="1">
      <c r="A106" s="28">
        <v>57</v>
      </c>
      <c r="B106">
        <v>102</v>
      </c>
      <c r="C106">
        <v>100</v>
      </c>
      <c r="D106">
        <v>109</v>
      </c>
      <c r="E106">
        <v>107</v>
      </c>
      <c r="F106">
        <v>104</v>
      </c>
      <c r="G106">
        <v>34</v>
      </c>
      <c r="H106">
        <v>35</v>
      </c>
      <c r="I106">
        <v>34</v>
      </c>
      <c r="J106">
        <v>35</v>
      </c>
      <c r="K106">
        <v>39</v>
      </c>
      <c r="L106">
        <v>38</v>
      </c>
      <c r="M106">
        <v>36</v>
      </c>
      <c r="N106">
        <v>39.1</v>
      </c>
      <c r="O106">
        <v>34</v>
      </c>
      <c r="P106">
        <v>37</v>
      </c>
      <c r="Q106">
        <v>37</v>
      </c>
      <c r="R106">
        <v>36</v>
      </c>
      <c r="S106">
        <v>36</v>
      </c>
      <c r="T106">
        <v>37</v>
      </c>
      <c r="U106">
        <v>38.1</v>
      </c>
      <c r="V106">
        <v>34.1</v>
      </c>
      <c r="W106">
        <v>34</v>
      </c>
      <c r="X106">
        <v>0</v>
      </c>
      <c r="Y106">
        <v>0</v>
      </c>
      <c r="Z106">
        <v>0</v>
      </c>
      <c r="AA106" s="18">
        <v>7</v>
      </c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</row>
    <row r="107" spans="1:53" ht="48" hidden="1" customHeight="1">
      <c r="A107" s="28">
        <v>56</v>
      </c>
      <c r="B107">
        <v>101</v>
      </c>
      <c r="C107">
        <v>99</v>
      </c>
      <c r="D107">
        <v>108.1</v>
      </c>
      <c r="E107">
        <v>106.1</v>
      </c>
      <c r="F107">
        <v>103.1</v>
      </c>
      <c r="G107">
        <v>33</v>
      </c>
      <c r="H107">
        <v>34</v>
      </c>
      <c r="I107">
        <v>33.1</v>
      </c>
      <c r="J107">
        <v>34</v>
      </c>
      <c r="K107">
        <v>38</v>
      </c>
      <c r="L107">
        <v>37</v>
      </c>
      <c r="M107">
        <v>35</v>
      </c>
      <c r="N107">
        <v>39</v>
      </c>
      <c r="O107">
        <v>33</v>
      </c>
      <c r="P107">
        <v>36.1</v>
      </c>
      <c r="Q107">
        <v>36</v>
      </c>
      <c r="R107">
        <v>35.1</v>
      </c>
      <c r="S107">
        <v>35</v>
      </c>
      <c r="T107">
        <v>36</v>
      </c>
      <c r="U107">
        <v>38</v>
      </c>
      <c r="V107">
        <v>34</v>
      </c>
      <c r="W107">
        <v>33</v>
      </c>
      <c r="X107">
        <v>0</v>
      </c>
      <c r="Y107">
        <v>0</v>
      </c>
      <c r="Z107">
        <v>0</v>
      </c>
      <c r="AA107" s="18">
        <v>6</v>
      </c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</row>
    <row r="108" spans="1:53" ht="48" hidden="1" customHeight="1">
      <c r="A108" s="28">
        <v>55</v>
      </c>
      <c r="B108">
        <v>100</v>
      </c>
      <c r="C108">
        <v>98</v>
      </c>
      <c r="D108">
        <v>108</v>
      </c>
      <c r="E108">
        <v>106</v>
      </c>
      <c r="F108">
        <v>103</v>
      </c>
      <c r="G108">
        <v>32</v>
      </c>
      <c r="H108">
        <v>33.1</v>
      </c>
      <c r="I108">
        <v>33</v>
      </c>
      <c r="J108">
        <v>33</v>
      </c>
      <c r="K108">
        <v>37</v>
      </c>
      <c r="L108">
        <v>36</v>
      </c>
      <c r="M108">
        <v>34.1</v>
      </c>
      <c r="N108">
        <v>38</v>
      </c>
      <c r="O108">
        <v>32</v>
      </c>
      <c r="P108">
        <v>36</v>
      </c>
      <c r="Q108">
        <v>35</v>
      </c>
      <c r="R108">
        <v>35</v>
      </c>
      <c r="S108">
        <v>34.1</v>
      </c>
      <c r="T108">
        <v>35</v>
      </c>
      <c r="U108">
        <v>37</v>
      </c>
      <c r="V108">
        <v>33</v>
      </c>
      <c r="W108">
        <v>32</v>
      </c>
      <c r="X108">
        <v>0</v>
      </c>
      <c r="Y108">
        <v>0</v>
      </c>
      <c r="Z108">
        <v>0</v>
      </c>
      <c r="AA108" s="18">
        <v>5</v>
      </c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</row>
    <row r="109" spans="1:53" ht="48" hidden="1" customHeight="1">
      <c r="A109" s="28">
        <v>54</v>
      </c>
      <c r="B109">
        <v>99</v>
      </c>
      <c r="C109">
        <v>97.1</v>
      </c>
      <c r="D109">
        <v>107</v>
      </c>
      <c r="E109">
        <v>105</v>
      </c>
      <c r="F109">
        <v>102</v>
      </c>
      <c r="G109">
        <v>31.1</v>
      </c>
      <c r="H109">
        <v>33</v>
      </c>
      <c r="I109">
        <v>32</v>
      </c>
      <c r="J109">
        <v>32</v>
      </c>
      <c r="K109">
        <v>36.1</v>
      </c>
      <c r="L109">
        <v>35.1</v>
      </c>
      <c r="M109">
        <v>34</v>
      </c>
      <c r="N109">
        <v>37</v>
      </c>
      <c r="O109">
        <v>31</v>
      </c>
      <c r="P109">
        <v>35</v>
      </c>
      <c r="Q109">
        <v>34.1</v>
      </c>
      <c r="R109">
        <v>34</v>
      </c>
      <c r="S109">
        <v>34</v>
      </c>
      <c r="T109">
        <v>34.1</v>
      </c>
      <c r="U109">
        <v>36</v>
      </c>
      <c r="V109">
        <v>32</v>
      </c>
      <c r="W109">
        <v>31</v>
      </c>
      <c r="X109">
        <v>0</v>
      </c>
      <c r="Y109">
        <v>0</v>
      </c>
      <c r="Z109">
        <v>0</v>
      </c>
      <c r="AA109" s="18">
        <v>4</v>
      </c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</row>
    <row r="110" spans="1:53" ht="48" hidden="1" customHeight="1">
      <c r="A110" s="28">
        <v>53</v>
      </c>
      <c r="B110">
        <v>98.1</v>
      </c>
      <c r="C110">
        <v>97</v>
      </c>
      <c r="D110">
        <v>106</v>
      </c>
      <c r="E110">
        <v>104</v>
      </c>
      <c r="F110">
        <v>101</v>
      </c>
      <c r="G110">
        <v>31</v>
      </c>
      <c r="H110">
        <v>32</v>
      </c>
      <c r="I110">
        <v>31</v>
      </c>
      <c r="J110">
        <v>31</v>
      </c>
      <c r="K110">
        <v>36</v>
      </c>
      <c r="L110">
        <v>35</v>
      </c>
      <c r="M110">
        <v>33</v>
      </c>
      <c r="N110">
        <v>36</v>
      </c>
      <c r="O110">
        <v>30</v>
      </c>
      <c r="P110">
        <v>34</v>
      </c>
      <c r="Q110">
        <v>34</v>
      </c>
      <c r="R110">
        <v>33</v>
      </c>
      <c r="S110">
        <v>33</v>
      </c>
      <c r="T110">
        <v>34</v>
      </c>
      <c r="U110">
        <v>35.1</v>
      </c>
      <c r="V110">
        <v>31.1</v>
      </c>
      <c r="W110">
        <v>30</v>
      </c>
      <c r="X110">
        <v>0</v>
      </c>
      <c r="Y110">
        <v>0</v>
      </c>
      <c r="Z110">
        <v>0</v>
      </c>
      <c r="AA110" s="18">
        <v>3</v>
      </c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</row>
    <row r="111" spans="1:53" ht="48" hidden="1" customHeight="1">
      <c r="A111" s="28">
        <v>52</v>
      </c>
      <c r="B111">
        <v>98</v>
      </c>
      <c r="C111">
        <v>96</v>
      </c>
      <c r="D111">
        <v>105</v>
      </c>
      <c r="E111">
        <v>103</v>
      </c>
      <c r="F111">
        <v>100</v>
      </c>
      <c r="G111">
        <v>30</v>
      </c>
      <c r="H111">
        <v>31.1</v>
      </c>
      <c r="I111">
        <v>30</v>
      </c>
      <c r="J111">
        <v>30.1</v>
      </c>
      <c r="K111">
        <v>35</v>
      </c>
      <c r="L111">
        <v>34</v>
      </c>
      <c r="M111">
        <v>32</v>
      </c>
      <c r="N111">
        <v>35</v>
      </c>
      <c r="O111">
        <v>29</v>
      </c>
      <c r="P111">
        <v>33</v>
      </c>
      <c r="Q111">
        <v>33</v>
      </c>
      <c r="R111">
        <v>32</v>
      </c>
      <c r="S111">
        <v>32</v>
      </c>
      <c r="T111">
        <v>33</v>
      </c>
      <c r="U111">
        <v>35</v>
      </c>
      <c r="V111">
        <v>31</v>
      </c>
      <c r="W111">
        <v>29.1</v>
      </c>
      <c r="X111">
        <v>0</v>
      </c>
      <c r="Y111">
        <v>0</v>
      </c>
      <c r="Z111">
        <v>0</v>
      </c>
      <c r="AA111" s="18">
        <v>2</v>
      </c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</row>
    <row r="112" spans="1:53" ht="48" hidden="1" customHeight="1">
      <c r="A112" s="28">
        <v>51</v>
      </c>
      <c r="B112">
        <v>97</v>
      </c>
      <c r="C112">
        <v>95</v>
      </c>
      <c r="D112">
        <v>104</v>
      </c>
      <c r="E112">
        <v>102</v>
      </c>
      <c r="F112">
        <v>99.1</v>
      </c>
      <c r="G112">
        <v>29</v>
      </c>
      <c r="H112">
        <v>31</v>
      </c>
      <c r="I112">
        <v>29</v>
      </c>
      <c r="J112">
        <v>30</v>
      </c>
      <c r="K112">
        <v>34</v>
      </c>
      <c r="L112">
        <v>33</v>
      </c>
      <c r="M112">
        <v>31</v>
      </c>
      <c r="N112">
        <v>34.1</v>
      </c>
      <c r="O112">
        <v>28</v>
      </c>
      <c r="P112">
        <v>32</v>
      </c>
      <c r="Q112">
        <v>32</v>
      </c>
      <c r="R112">
        <v>31.1</v>
      </c>
      <c r="S112">
        <v>31.1</v>
      </c>
      <c r="T112">
        <v>32</v>
      </c>
      <c r="U112">
        <v>34</v>
      </c>
      <c r="V112">
        <v>30</v>
      </c>
      <c r="W112">
        <v>29</v>
      </c>
      <c r="X112">
        <v>0</v>
      </c>
      <c r="Y112">
        <v>0</v>
      </c>
      <c r="Z112">
        <v>0</v>
      </c>
      <c r="AA112" s="18">
        <v>1</v>
      </c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</row>
    <row r="113" spans="1:53" ht="48" hidden="1" customHeight="1">
      <c r="A113" s="28">
        <v>50</v>
      </c>
      <c r="B113">
        <v>96</v>
      </c>
      <c r="C113">
        <v>94</v>
      </c>
      <c r="D113">
        <v>103.1</v>
      </c>
      <c r="E113">
        <v>101.1</v>
      </c>
      <c r="F113">
        <v>99</v>
      </c>
      <c r="G113">
        <v>28</v>
      </c>
      <c r="H113">
        <v>30</v>
      </c>
      <c r="I113">
        <v>28</v>
      </c>
      <c r="J113">
        <v>29</v>
      </c>
      <c r="K113">
        <v>33</v>
      </c>
      <c r="L113">
        <v>32</v>
      </c>
      <c r="M113">
        <v>30</v>
      </c>
      <c r="N113">
        <v>34</v>
      </c>
      <c r="O113">
        <v>27</v>
      </c>
      <c r="P113">
        <v>31</v>
      </c>
      <c r="Q113">
        <v>31</v>
      </c>
      <c r="R113">
        <v>31</v>
      </c>
      <c r="S113">
        <v>31</v>
      </c>
      <c r="T113">
        <v>31</v>
      </c>
      <c r="U113">
        <v>33</v>
      </c>
      <c r="V113">
        <v>29</v>
      </c>
      <c r="W113">
        <v>28</v>
      </c>
      <c r="X113">
        <v>0</v>
      </c>
      <c r="Y113">
        <v>0</v>
      </c>
      <c r="Z113">
        <v>0</v>
      </c>
      <c r="AA113" s="18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</row>
    <row r="114" spans="1:53" ht="48" hidden="1" customHeight="1">
      <c r="A114" s="28">
        <v>49</v>
      </c>
      <c r="B114">
        <v>95</v>
      </c>
      <c r="C114">
        <v>93</v>
      </c>
      <c r="D114">
        <v>103</v>
      </c>
      <c r="E114">
        <v>101</v>
      </c>
      <c r="F114">
        <v>98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 s="18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</row>
    <row r="115" spans="1:53" ht="48" hidden="1" customHeight="1">
      <c r="A115" s="28">
        <v>48</v>
      </c>
      <c r="B115">
        <v>94</v>
      </c>
      <c r="C115">
        <v>92</v>
      </c>
      <c r="D115">
        <v>102</v>
      </c>
      <c r="E115">
        <v>100</v>
      </c>
      <c r="F115">
        <v>97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s="18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</row>
    <row r="116" spans="1:53" ht="48" hidden="1" customHeight="1">
      <c r="A116" s="28">
        <v>47</v>
      </c>
      <c r="B116">
        <v>93</v>
      </c>
      <c r="C116">
        <v>91</v>
      </c>
      <c r="D116">
        <v>101</v>
      </c>
      <c r="E116">
        <v>99</v>
      </c>
      <c r="F116">
        <v>96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s="18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</row>
    <row r="117" spans="1:53" ht="48" hidden="1" customHeight="1">
      <c r="A117" s="28">
        <v>46</v>
      </c>
      <c r="B117">
        <v>92</v>
      </c>
      <c r="C117">
        <v>90</v>
      </c>
      <c r="D117">
        <v>100</v>
      </c>
      <c r="E117">
        <v>98</v>
      </c>
      <c r="F117">
        <v>95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s="18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</row>
    <row r="118" spans="1:53" ht="48" hidden="1" customHeight="1">
      <c r="A118" s="28">
        <v>45</v>
      </c>
      <c r="B118">
        <v>91</v>
      </c>
      <c r="C118">
        <v>89</v>
      </c>
      <c r="D118">
        <v>99</v>
      </c>
      <c r="E118">
        <v>97</v>
      </c>
      <c r="F118">
        <v>94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s="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</row>
    <row r="119" spans="1:53" ht="48" hidden="1" customHeight="1">
      <c r="A119" s="28">
        <v>44</v>
      </c>
      <c r="B119">
        <v>90</v>
      </c>
      <c r="C119">
        <v>88</v>
      </c>
      <c r="D119">
        <v>98</v>
      </c>
      <c r="E119">
        <v>96</v>
      </c>
      <c r="F119">
        <v>93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s="18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</row>
    <row r="120" spans="1:53" ht="48" hidden="1" customHeight="1">
      <c r="A120" s="28">
        <v>43</v>
      </c>
      <c r="B120">
        <v>89</v>
      </c>
      <c r="C120">
        <v>87</v>
      </c>
      <c r="D120">
        <v>97</v>
      </c>
      <c r="E120">
        <v>95</v>
      </c>
      <c r="F120">
        <v>92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s="18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</row>
    <row r="121" spans="1:53" ht="48" hidden="1" customHeight="1">
      <c r="A121" s="28">
        <v>42</v>
      </c>
      <c r="B121">
        <v>88</v>
      </c>
      <c r="C121">
        <v>86</v>
      </c>
      <c r="D121">
        <v>96</v>
      </c>
      <c r="E121">
        <v>94</v>
      </c>
      <c r="F121">
        <v>91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 s="18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</row>
    <row r="122" spans="1:53" ht="48" hidden="1" customHeight="1">
      <c r="A122" s="28">
        <v>41</v>
      </c>
      <c r="B122">
        <v>87</v>
      </c>
      <c r="C122">
        <v>85</v>
      </c>
      <c r="D122">
        <v>95</v>
      </c>
      <c r="E122">
        <v>93</v>
      </c>
      <c r="F122">
        <v>90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s="18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</row>
    <row r="123" spans="1:53" ht="48" hidden="1" customHeight="1">
      <c r="A123" s="28">
        <v>40</v>
      </c>
      <c r="B123">
        <v>86</v>
      </c>
      <c r="C123">
        <v>84</v>
      </c>
      <c r="D123">
        <v>94</v>
      </c>
      <c r="E123">
        <v>92</v>
      </c>
      <c r="F123">
        <v>89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 s="18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</row>
    <row r="124" spans="1:53" ht="48" hidden="1" customHeight="1">
      <c r="A124" s="28">
        <v>39</v>
      </c>
      <c r="B124">
        <v>85</v>
      </c>
      <c r="C124">
        <v>83</v>
      </c>
      <c r="D124">
        <v>93</v>
      </c>
      <c r="E124">
        <v>91</v>
      </c>
      <c r="F124">
        <v>88.1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 s="18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</row>
    <row r="125" spans="1:53" ht="48" hidden="1" customHeight="1">
      <c r="A125" s="28">
        <v>38</v>
      </c>
      <c r="B125">
        <v>84</v>
      </c>
      <c r="C125">
        <v>82.1</v>
      </c>
      <c r="D125">
        <v>92</v>
      </c>
      <c r="E125">
        <v>90</v>
      </c>
      <c r="F125">
        <v>88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s="18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</row>
    <row r="126" spans="1:53" ht="48" hidden="1" customHeight="1">
      <c r="A126" s="28">
        <v>37</v>
      </c>
      <c r="B126">
        <v>83</v>
      </c>
      <c r="C126">
        <v>82</v>
      </c>
      <c r="D126">
        <v>91</v>
      </c>
      <c r="E126">
        <v>89</v>
      </c>
      <c r="F126">
        <v>87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 s="18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 spans="1:53" ht="48" hidden="1" customHeight="1">
      <c r="A127" s="28">
        <v>36</v>
      </c>
      <c r="B127">
        <v>82</v>
      </c>
      <c r="C127">
        <v>81</v>
      </c>
      <c r="D127">
        <v>90.1</v>
      </c>
      <c r="E127">
        <v>88.1</v>
      </c>
      <c r="F127">
        <v>86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s="18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  <row r="128" spans="1:53" ht="48" hidden="1" customHeight="1">
      <c r="A128" s="28">
        <v>35</v>
      </c>
      <c r="B128">
        <v>81</v>
      </c>
      <c r="C128">
        <v>80</v>
      </c>
      <c r="D128">
        <v>90</v>
      </c>
      <c r="E128">
        <v>88</v>
      </c>
      <c r="F128">
        <v>85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s="1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</row>
    <row r="129" spans="1:53" ht="48" hidden="1" customHeight="1">
      <c r="A129" s="28">
        <v>34</v>
      </c>
      <c r="B129">
        <v>80</v>
      </c>
      <c r="C129">
        <v>79</v>
      </c>
      <c r="D129">
        <v>89</v>
      </c>
      <c r="E129">
        <v>87</v>
      </c>
      <c r="F129">
        <v>84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s="18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</row>
    <row r="130" spans="1:53" ht="48" hidden="1" customHeight="1">
      <c r="A130" s="28">
        <v>33</v>
      </c>
      <c r="B130">
        <v>79.099999999999994</v>
      </c>
      <c r="C130">
        <v>78</v>
      </c>
      <c r="D130">
        <v>88</v>
      </c>
      <c r="E130">
        <v>86</v>
      </c>
      <c r="F130">
        <v>83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s="18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</row>
    <row r="131" spans="1:53" ht="48" hidden="1" customHeight="1">
      <c r="A131" s="28">
        <v>32</v>
      </c>
      <c r="B131">
        <v>79</v>
      </c>
      <c r="C131">
        <v>77</v>
      </c>
      <c r="D131">
        <v>87</v>
      </c>
      <c r="E131">
        <v>85</v>
      </c>
      <c r="F131">
        <v>82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s="18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</row>
    <row r="132" spans="1:53" ht="48" hidden="1" customHeight="1">
      <c r="A132" s="28">
        <v>31</v>
      </c>
      <c r="B132">
        <v>78</v>
      </c>
      <c r="C132">
        <v>76</v>
      </c>
      <c r="D132">
        <v>86</v>
      </c>
      <c r="E132">
        <v>84</v>
      </c>
      <c r="F132">
        <v>81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s="18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</row>
    <row r="133" spans="1:53" ht="48" hidden="1" customHeight="1">
      <c r="A133" s="28">
        <v>30</v>
      </c>
      <c r="B133">
        <v>77</v>
      </c>
      <c r="C133">
        <v>75</v>
      </c>
      <c r="D133">
        <v>85</v>
      </c>
      <c r="E133">
        <v>83</v>
      </c>
      <c r="F133">
        <v>80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s="18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</row>
    <row r="134" spans="1:53" ht="48" hidden="1" customHeight="1">
      <c r="A134" s="28">
        <v>29</v>
      </c>
      <c r="B134">
        <v>76</v>
      </c>
      <c r="C134">
        <v>74</v>
      </c>
      <c r="D134">
        <v>84</v>
      </c>
      <c r="E134">
        <v>82</v>
      </c>
      <c r="F134">
        <v>79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s="18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</row>
    <row r="135" spans="1:53" ht="48" hidden="1" customHeight="1">
      <c r="A135" s="28">
        <v>28</v>
      </c>
      <c r="B135">
        <v>75</v>
      </c>
      <c r="C135">
        <v>73</v>
      </c>
      <c r="D135">
        <v>83</v>
      </c>
      <c r="E135">
        <v>81</v>
      </c>
      <c r="F135">
        <v>78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s="18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</row>
    <row r="136" spans="1:53" ht="48" hidden="1" customHeight="1">
      <c r="A136" s="28">
        <v>27</v>
      </c>
      <c r="B136">
        <v>74</v>
      </c>
      <c r="C136">
        <v>72</v>
      </c>
      <c r="D136">
        <v>82</v>
      </c>
      <c r="E136">
        <v>80</v>
      </c>
      <c r="F136">
        <v>77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s="18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</row>
    <row r="137" spans="1:53" ht="48" hidden="1" customHeight="1">
      <c r="A137" s="28">
        <v>26</v>
      </c>
      <c r="B137">
        <v>73</v>
      </c>
      <c r="C137">
        <v>71</v>
      </c>
      <c r="D137">
        <v>81</v>
      </c>
      <c r="E137">
        <v>79</v>
      </c>
      <c r="F137">
        <v>76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 s="18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</row>
    <row r="138" spans="1:53" ht="48" hidden="1" customHeight="1">
      <c r="A138" s="28">
        <v>25</v>
      </c>
      <c r="B138">
        <v>72</v>
      </c>
      <c r="C138">
        <v>70</v>
      </c>
      <c r="D138">
        <v>80</v>
      </c>
      <c r="E138">
        <v>78</v>
      </c>
      <c r="F138">
        <v>75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s="1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</row>
    <row r="139" spans="1:53" ht="48" hidden="1" customHeight="1">
      <c r="A139" s="28">
        <v>24</v>
      </c>
      <c r="B139">
        <v>71</v>
      </c>
      <c r="C139">
        <v>69</v>
      </c>
      <c r="D139">
        <v>79</v>
      </c>
      <c r="E139">
        <v>77</v>
      </c>
      <c r="F139">
        <v>74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 s="18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</row>
    <row r="140" spans="1:53" ht="48" hidden="1" customHeight="1">
      <c r="A140" s="28">
        <v>23</v>
      </c>
      <c r="B140">
        <v>70</v>
      </c>
      <c r="C140">
        <v>68</v>
      </c>
      <c r="D140">
        <v>78</v>
      </c>
      <c r="E140">
        <v>76</v>
      </c>
      <c r="F140">
        <v>73.099999999999994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s="18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</row>
    <row r="141" spans="1:53" ht="48" hidden="1" customHeight="1">
      <c r="A141" s="28">
        <v>22</v>
      </c>
      <c r="B141">
        <v>69</v>
      </c>
      <c r="C141">
        <v>67</v>
      </c>
      <c r="D141">
        <v>77</v>
      </c>
      <c r="E141">
        <v>75</v>
      </c>
      <c r="F141">
        <v>73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s="18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</row>
    <row r="142" spans="1:53" ht="48" hidden="1" customHeight="1">
      <c r="A142" s="28">
        <v>21</v>
      </c>
      <c r="B142">
        <v>68</v>
      </c>
      <c r="C142">
        <v>66</v>
      </c>
      <c r="D142">
        <v>76</v>
      </c>
      <c r="E142">
        <v>74</v>
      </c>
      <c r="F142">
        <v>72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s="18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</row>
    <row r="143" spans="1:53" ht="48" hidden="1" customHeight="1">
      <c r="A143" s="28">
        <v>20</v>
      </c>
      <c r="B143">
        <v>67</v>
      </c>
      <c r="C143">
        <v>65</v>
      </c>
      <c r="D143">
        <v>75.099999999999994</v>
      </c>
      <c r="E143">
        <v>73</v>
      </c>
      <c r="F143">
        <v>71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s="18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</row>
    <row r="144" spans="1:53" ht="48" hidden="1" customHeight="1">
      <c r="A144" s="28">
        <v>19</v>
      </c>
      <c r="B144">
        <v>66</v>
      </c>
      <c r="C144">
        <v>64</v>
      </c>
      <c r="D144">
        <v>75</v>
      </c>
      <c r="E144">
        <v>72.099999999999994</v>
      </c>
      <c r="F144">
        <v>70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s="18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1:53" ht="48" hidden="1" customHeight="1">
      <c r="A145" s="28">
        <v>18</v>
      </c>
      <c r="B145">
        <v>65</v>
      </c>
      <c r="C145">
        <v>63.1</v>
      </c>
      <c r="D145">
        <v>74</v>
      </c>
      <c r="E145">
        <v>72</v>
      </c>
      <c r="F145">
        <v>69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s="18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 spans="1:53" ht="48" hidden="1" customHeight="1">
      <c r="A146" s="28">
        <v>17</v>
      </c>
      <c r="B146">
        <v>64</v>
      </c>
      <c r="C146">
        <v>63</v>
      </c>
      <c r="D146">
        <v>73</v>
      </c>
      <c r="E146">
        <v>71</v>
      </c>
      <c r="F146">
        <v>68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s="18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 spans="1:53" ht="48" hidden="1" customHeight="1">
      <c r="A147" s="28">
        <v>16</v>
      </c>
      <c r="B147">
        <v>63</v>
      </c>
      <c r="C147">
        <v>62</v>
      </c>
      <c r="D147">
        <v>72</v>
      </c>
      <c r="E147">
        <v>70</v>
      </c>
      <c r="F147">
        <v>67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s="18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</row>
    <row r="148" spans="1:53" ht="48" hidden="1" customHeight="1">
      <c r="A148" s="28">
        <v>15</v>
      </c>
      <c r="B148">
        <v>62</v>
      </c>
      <c r="C148">
        <v>61</v>
      </c>
      <c r="D148">
        <v>71</v>
      </c>
      <c r="E148">
        <v>69</v>
      </c>
      <c r="F148">
        <v>66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s="1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</row>
    <row r="149" spans="1:53" ht="48" hidden="1" customHeight="1">
      <c r="A149" s="28">
        <v>14</v>
      </c>
      <c r="B149">
        <v>61</v>
      </c>
      <c r="C149">
        <v>60</v>
      </c>
      <c r="D149">
        <v>70</v>
      </c>
      <c r="E149">
        <v>68</v>
      </c>
      <c r="F149">
        <v>65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s="18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</row>
    <row r="150" spans="1:53" ht="48" hidden="1" customHeight="1">
      <c r="A150" s="28">
        <v>13</v>
      </c>
      <c r="B150">
        <v>60</v>
      </c>
      <c r="C150">
        <v>59</v>
      </c>
      <c r="D150">
        <v>69</v>
      </c>
      <c r="E150">
        <v>67</v>
      </c>
      <c r="F150">
        <v>64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s="18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</row>
    <row r="151" spans="1:53" ht="48" hidden="1" customHeight="1">
      <c r="A151" s="28">
        <v>12</v>
      </c>
      <c r="B151">
        <v>59.1</v>
      </c>
      <c r="C151">
        <v>58</v>
      </c>
      <c r="D151">
        <v>68</v>
      </c>
      <c r="E151">
        <v>66</v>
      </c>
      <c r="F151">
        <v>63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s="18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</row>
    <row r="152" spans="1:53" ht="48" hidden="1" customHeight="1">
      <c r="A152" s="28">
        <v>11</v>
      </c>
      <c r="B152">
        <v>59</v>
      </c>
      <c r="C152">
        <v>57</v>
      </c>
      <c r="D152">
        <v>67</v>
      </c>
      <c r="E152">
        <v>65</v>
      </c>
      <c r="F152">
        <v>62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s="18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</row>
    <row r="153" spans="1:53" ht="48" hidden="1" customHeight="1">
      <c r="A153" s="28">
        <v>10</v>
      </c>
      <c r="B153">
        <v>58</v>
      </c>
      <c r="C153">
        <v>56</v>
      </c>
      <c r="D153">
        <v>66</v>
      </c>
      <c r="E153">
        <v>64</v>
      </c>
      <c r="F153">
        <v>61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s="18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</row>
    <row r="154" spans="1:53" ht="48" hidden="1" customHeight="1">
      <c r="A154" s="28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 s="18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</row>
    <row r="155" spans="1:53" ht="48" hidden="1" customHeight="1">
      <c r="A155" s="28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 s="18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</row>
    <row r="156" spans="1:53" ht="48" hidden="1" customHeight="1">
      <c r="A156" s="28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 s="18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 spans="1:53" ht="48" hidden="1" customHeight="1">
      <c r="A157" s="28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 s="18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 spans="1:53" ht="48" hidden="1" customHeight="1">
      <c r="A158" s="2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 s="1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 spans="1:53" ht="48" hidden="1" customHeight="1">
      <c r="A159" s="28"/>
      <c r="AA159" s="18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 spans="1:53" ht="48" hidden="1" customHeight="1">
      <c r="A160" s="28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 s="18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1:53" ht="48" hidden="1" customHeight="1">
      <c r="A161" s="28"/>
      <c r="B161"/>
      <c r="C161"/>
      <c r="D161"/>
      <c r="E161" s="295" t="s">
        <v>3617</v>
      </c>
      <c r="F161" s="296"/>
      <c r="G161" s="8"/>
      <c r="H161" s="297" t="s">
        <v>3618</v>
      </c>
      <c r="I161" s="298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 s="18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</row>
    <row r="162" spans="1:53" ht="48" hidden="1" customHeight="1">
      <c r="A162" s="28"/>
      <c r="B162" t="s">
        <v>3619</v>
      </c>
      <c r="C162"/>
      <c r="D162"/>
      <c r="E162" s="299" t="s">
        <v>3620</v>
      </c>
      <c r="F162" s="9"/>
      <c r="G162" s="10"/>
      <c r="H162" s="300">
        <v>-1</v>
      </c>
      <c r="I162" s="300" t="s">
        <v>3621</v>
      </c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 s="18" t="s">
        <v>3613</v>
      </c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</row>
    <row r="163" spans="1:53" ht="48" hidden="1" customHeight="1">
      <c r="A163" s="28">
        <v>100</v>
      </c>
      <c r="B163">
        <v>138</v>
      </c>
      <c r="C163">
        <v>136</v>
      </c>
      <c r="D163">
        <v>144.1</v>
      </c>
      <c r="E163">
        <v>142.1</v>
      </c>
      <c r="F163" t="s">
        <v>633</v>
      </c>
      <c r="G163" t="s">
        <v>633</v>
      </c>
      <c r="H163">
        <v>66</v>
      </c>
      <c r="I163" t="s">
        <v>633</v>
      </c>
      <c r="J163">
        <v>73</v>
      </c>
      <c r="K163" t="s">
        <v>633</v>
      </c>
      <c r="L163">
        <v>74</v>
      </c>
      <c r="M163">
        <v>73</v>
      </c>
      <c r="N163" t="s">
        <v>633</v>
      </c>
      <c r="O163">
        <v>77</v>
      </c>
      <c r="P163">
        <v>74.099999999999994</v>
      </c>
      <c r="Q163" t="s">
        <v>633</v>
      </c>
      <c r="R163" t="s">
        <v>633</v>
      </c>
      <c r="S163" t="s">
        <v>633</v>
      </c>
      <c r="T163" t="s">
        <v>633</v>
      </c>
      <c r="U163" t="s">
        <v>633</v>
      </c>
      <c r="V163">
        <v>68</v>
      </c>
      <c r="W163">
        <v>70</v>
      </c>
      <c r="X163" t="s">
        <v>633</v>
      </c>
      <c r="Y163" t="s">
        <v>633</v>
      </c>
      <c r="Z163" t="s">
        <v>633</v>
      </c>
      <c r="AA163" s="18">
        <v>50</v>
      </c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</row>
    <row r="164" spans="1:53" ht="48" hidden="1" customHeight="1">
      <c r="A164" s="28">
        <v>99</v>
      </c>
      <c r="B164">
        <v>135</v>
      </c>
      <c r="C164">
        <v>134</v>
      </c>
      <c r="D164">
        <v>142</v>
      </c>
      <c r="E164">
        <v>142</v>
      </c>
      <c r="F164" t="s">
        <v>633</v>
      </c>
      <c r="G164" t="s">
        <v>633</v>
      </c>
      <c r="H164" t="s">
        <v>633</v>
      </c>
      <c r="I164">
        <v>70</v>
      </c>
      <c r="J164">
        <v>69.099999999999994</v>
      </c>
      <c r="K164">
        <v>73</v>
      </c>
      <c r="L164">
        <v>73</v>
      </c>
      <c r="M164">
        <v>72</v>
      </c>
      <c r="N164" t="s">
        <v>633</v>
      </c>
      <c r="O164">
        <v>73</v>
      </c>
      <c r="P164">
        <v>74</v>
      </c>
      <c r="Q164">
        <v>71</v>
      </c>
      <c r="R164" t="s">
        <v>633</v>
      </c>
      <c r="S164" t="s">
        <v>633</v>
      </c>
      <c r="T164">
        <v>71</v>
      </c>
      <c r="U164">
        <v>71.099999999999994</v>
      </c>
      <c r="V164">
        <v>67</v>
      </c>
      <c r="W164">
        <v>69.099999999999994</v>
      </c>
      <c r="X164" t="s">
        <v>633</v>
      </c>
      <c r="Y164" t="s">
        <v>633</v>
      </c>
      <c r="Z164" t="s">
        <v>633</v>
      </c>
      <c r="AA164" s="18">
        <v>49</v>
      </c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</row>
    <row r="165" spans="1:53" ht="48" hidden="1" customHeight="1">
      <c r="A165" s="28">
        <v>98</v>
      </c>
      <c r="B165">
        <v>134</v>
      </c>
      <c r="C165">
        <v>132.1</v>
      </c>
      <c r="D165">
        <v>138</v>
      </c>
      <c r="E165">
        <v>138</v>
      </c>
      <c r="F165">
        <v>139.1</v>
      </c>
      <c r="G165">
        <v>68</v>
      </c>
      <c r="H165" t="s">
        <v>633</v>
      </c>
      <c r="I165">
        <v>69.099999999999994</v>
      </c>
      <c r="J165">
        <v>68</v>
      </c>
      <c r="K165">
        <v>72</v>
      </c>
      <c r="L165">
        <v>72</v>
      </c>
      <c r="M165">
        <v>70.099999999999994</v>
      </c>
      <c r="N165">
        <v>76</v>
      </c>
      <c r="O165">
        <v>71</v>
      </c>
      <c r="P165">
        <v>72</v>
      </c>
      <c r="Q165" t="s">
        <v>633</v>
      </c>
      <c r="R165">
        <v>70</v>
      </c>
      <c r="S165">
        <v>68.099999999999994</v>
      </c>
      <c r="T165" t="s">
        <v>633</v>
      </c>
      <c r="U165">
        <v>71</v>
      </c>
      <c r="V165" t="s">
        <v>633</v>
      </c>
      <c r="W165">
        <v>68</v>
      </c>
      <c r="X165" t="s">
        <v>633</v>
      </c>
      <c r="Y165" t="s">
        <v>633</v>
      </c>
      <c r="Z165" t="s">
        <v>633</v>
      </c>
      <c r="AA165" s="18">
        <v>48</v>
      </c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 spans="1:53" ht="48" hidden="1" customHeight="1">
      <c r="A166" s="28">
        <v>97</v>
      </c>
      <c r="B166">
        <v>133</v>
      </c>
      <c r="C166" t="s">
        <v>633</v>
      </c>
      <c r="D166">
        <v>134.1</v>
      </c>
      <c r="E166">
        <v>137</v>
      </c>
      <c r="F166">
        <v>136</v>
      </c>
      <c r="G166" t="s">
        <v>633</v>
      </c>
      <c r="H166" t="s">
        <v>633</v>
      </c>
      <c r="I166">
        <v>68</v>
      </c>
      <c r="J166">
        <v>67</v>
      </c>
      <c r="K166">
        <v>71</v>
      </c>
      <c r="L166">
        <v>70</v>
      </c>
      <c r="M166">
        <v>70</v>
      </c>
      <c r="N166" t="s">
        <v>633</v>
      </c>
      <c r="O166">
        <v>69</v>
      </c>
      <c r="P166">
        <v>70</v>
      </c>
      <c r="Q166">
        <v>70</v>
      </c>
      <c r="R166" t="s">
        <v>633</v>
      </c>
      <c r="S166" t="s">
        <v>633</v>
      </c>
      <c r="T166">
        <v>70.099999999999994</v>
      </c>
      <c r="U166">
        <v>69</v>
      </c>
      <c r="V166">
        <v>66.099999999999994</v>
      </c>
      <c r="W166">
        <v>67</v>
      </c>
      <c r="X166" t="s">
        <v>633</v>
      </c>
      <c r="Y166" t="s">
        <v>633</v>
      </c>
      <c r="Z166" t="s">
        <v>633</v>
      </c>
      <c r="AA166" s="18">
        <v>47</v>
      </c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 spans="1:53" ht="48" hidden="1" customHeight="1">
      <c r="A167" s="28">
        <v>96</v>
      </c>
      <c r="B167">
        <v>132</v>
      </c>
      <c r="C167">
        <v>132</v>
      </c>
      <c r="D167">
        <v>134</v>
      </c>
      <c r="E167">
        <v>134</v>
      </c>
      <c r="F167">
        <v>134.1</v>
      </c>
      <c r="G167">
        <v>67</v>
      </c>
      <c r="H167">
        <v>65</v>
      </c>
      <c r="I167">
        <v>66</v>
      </c>
      <c r="J167">
        <v>66</v>
      </c>
      <c r="K167">
        <v>70</v>
      </c>
      <c r="L167">
        <v>69</v>
      </c>
      <c r="M167">
        <v>68</v>
      </c>
      <c r="N167">
        <v>75</v>
      </c>
      <c r="O167">
        <v>68</v>
      </c>
      <c r="P167">
        <v>68.099999999999994</v>
      </c>
      <c r="Q167">
        <v>69</v>
      </c>
      <c r="R167">
        <v>69</v>
      </c>
      <c r="S167">
        <v>68</v>
      </c>
      <c r="T167">
        <v>70</v>
      </c>
      <c r="U167">
        <v>68.099999999999994</v>
      </c>
      <c r="V167">
        <v>66</v>
      </c>
      <c r="W167">
        <v>66</v>
      </c>
      <c r="X167" t="s">
        <v>633</v>
      </c>
      <c r="Y167" t="s">
        <v>633</v>
      </c>
      <c r="Z167" t="s">
        <v>633</v>
      </c>
      <c r="AA167" s="18">
        <v>46</v>
      </c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1:53" ht="48" hidden="1" customHeight="1">
      <c r="A168" s="28">
        <v>95</v>
      </c>
      <c r="B168">
        <v>131</v>
      </c>
      <c r="C168">
        <v>131</v>
      </c>
      <c r="D168">
        <v>133</v>
      </c>
      <c r="E168">
        <v>132.1</v>
      </c>
      <c r="F168">
        <v>132</v>
      </c>
      <c r="G168">
        <v>65</v>
      </c>
      <c r="H168" t="s">
        <v>633</v>
      </c>
      <c r="I168">
        <v>65</v>
      </c>
      <c r="J168">
        <v>65</v>
      </c>
      <c r="K168">
        <v>69</v>
      </c>
      <c r="L168">
        <v>68</v>
      </c>
      <c r="M168">
        <v>67</v>
      </c>
      <c r="N168">
        <v>70</v>
      </c>
      <c r="O168">
        <v>67</v>
      </c>
      <c r="P168">
        <v>68</v>
      </c>
      <c r="Q168">
        <v>67</v>
      </c>
      <c r="R168">
        <v>67</v>
      </c>
      <c r="S168">
        <v>65.099999999999994</v>
      </c>
      <c r="T168">
        <v>68</v>
      </c>
      <c r="U168">
        <v>68</v>
      </c>
      <c r="V168" t="s">
        <v>633</v>
      </c>
      <c r="W168">
        <v>65</v>
      </c>
      <c r="X168" t="s">
        <v>633</v>
      </c>
      <c r="Y168" t="s">
        <v>633</v>
      </c>
      <c r="Z168" t="s">
        <v>633</v>
      </c>
      <c r="AA168" s="18">
        <v>45</v>
      </c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</row>
    <row r="169" spans="1:53" ht="48" hidden="1" customHeight="1">
      <c r="A169" s="28">
        <v>94</v>
      </c>
      <c r="B169">
        <v>129.1</v>
      </c>
      <c r="C169">
        <v>129</v>
      </c>
      <c r="D169">
        <v>131</v>
      </c>
      <c r="E169">
        <v>131</v>
      </c>
      <c r="F169">
        <v>131</v>
      </c>
      <c r="G169" t="s">
        <v>633</v>
      </c>
      <c r="H169" t="s">
        <v>633</v>
      </c>
      <c r="I169" t="s">
        <v>633</v>
      </c>
      <c r="J169" t="s">
        <v>633</v>
      </c>
      <c r="K169">
        <v>68.099999999999994</v>
      </c>
      <c r="L169">
        <v>67.099999999999994</v>
      </c>
      <c r="M169" t="s">
        <v>633</v>
      </c>
      <c r="N169">
        <v>69</v>
      </c>
      <c r="O169">
        <v>66</v>
      </c>
      <c r="P169">
        <v>67</v>
      </c>
      <c r="Q169" t="s">
        <v>633</v>
      </c>
      <c r="R169">
        <v>66</v>
      </c>
      <c r="S169" t="s">
        <v>633</v>
      </c>
      <c r="T169">
        <v>67</v>
      </c>
      <c r="U169">
        <v>67</v>
      </c>
      <c r="V169">
        <v>65</v>
      </c>
      <c r="W169" t="s">
        <v>633</v>
      </c>
      <c r="X169" t="s">
        <v>633</v>
      </c>
      <c r="Y169" t="s">
        <v>633</v>
      </c>
      <c r="Z169" t="s">
        <v>633</v>
      </c>
      <c r="AA169" s="18">
        <v>44</v>
      </c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1:53" ht="48" hidden="1" customHeight="1">
      <c r="A170" s="28">
        <v>93</v>
      </c>
      <c r="B170">
        <v>129</v>
      </c>
      <c r="C170">
        <v>128</v>
      </c>
      <c r="D170">
        <v>130</v>
      </c>
      <c r="E170">
        <v>130</v>
      </c>
      <c r="F170">
        <v>129.1</v>
      </c>
      <c r="G170">
        <v>64</v>
      </c>
      <c r="H170" t="s">
        <v>633</v>
      </c>
      <c r="I170">
        <v>64.099999999999994</v>
      </c>
      <c r="J170">
        <v>64</v>
      </c>
      <c r="K170" t="s">
        <v>633</v>
      </c>
      <c r="L170">
        <v>67</v>
      </c>
      <c r="M170">
        <v>66</v>
      </c>
      <c r="N170">
        <v>68</v>
      </c>
      <c r="O170">
        <v>65</v>
      </c>
      <c r="P170">
        <v>66</v>
      </c>
      <c r="Q170">
        <v>66</v>
      </c>
      <c r="R170" t="s">
        <v>633</v>
      </c>
      <c r="S170" t="s">
        <v>633</v>
      </c>
      <c r="T170">
        <v>66.099999999999994</v>
      </c>
      <c r="U170" t="s">
        <v>633</v>
      </c>
      <c r="V170" t="s">
        <v>633</v>
      </c>
      <c r="W170">
        <v>64</v>
      </c>
      <c r="X170" t="s">
        <v>633</v>
      </c>
      <c r="Y170" t="s">
        <v>633</v>
      </c>
      <c r="Z170" t="s">
        <v>633</v>
      </c>
      <c r="AA170" s="18">
        <v>43</v>
      </c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 spans="1:53" ht="48" hidden="1" customHeight="1">
      <c r="A171" s="28">
        <v>92</v>
      </c>
      <c r="B171">
        <v>128</v>
      </c>
      <c r="C171">
        <v>127.1</v>
      </c>
      <c r="D171">
        <v>129</v>
      </c>
      <c r="E171">
        <v>129</v>
      </c>
      <c r="F171">
        <v>129</v>
      </c>
      <c r="G171" t="s">
        <v>633</v>
      </c>
      <c r="H171" t="s">
        <v>633</v>
      </c>
      <c r="I171" t="s">
        <v>633</v>
      </c>
      <c r="J171" t="s">
        <v>633</v>
      </c>
      <c r="K171">
        <v>68</v>
      </c>
      <c r="L171" t="s">
        <v>633</v>
      </c>
      <c r="M171">
        <v>65</v>
      </c>
      <c r="N171">
        <v>67</v>
      </c>
      <c r="O171" t="s">
        <v>633</v>
      </c>
      <c r="P171" t="s">
        <v>633</v>
      </c>
      <c r="Q171">
        <v>65</v>
      </c>
      <c r="R171">
        <v>65</v>
      </c>
      <c r="S171">
        <v>65</v>
      </c>
      <c r="T171" t="s">
        <v>633</v>
      </c>
      <c r="U171">
        <v>66</v>
      </c>
      <c r="V171" t="s">
        <v>633</v>
      </c>
      <c r="W171">
        <v>63.1</v>
      </c>
      <c r="X171" t="s">
        <v>633</v>
      </c>
      <c r="Y171" t="s">
        <v>633</v>
      </c>
      <c r="Z171" t="s">
        <v>633</v>
      </c>
      <c r="AA171" s="18">
        <v>42</v>
      </c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1:53" ht="48" hidden="1" customHeight="1">
      <c r="A172" s="28">
        <v>91</v>
      </c>
      <c r="B172">
        <v>127</v>
      </c>
      <c r="C172">
        <v>127</v>
      </c>
      <c r="D172">
        <v>128</v>
      </c>
      <c r="E172">
        <v>128.1</v>
      </c>
      <c r="F172">
        <v>128</v>
      </c>
      <c r="G172">
        <v>63</v>
      </c>
      <c r="H172">
        <v>64.099999999999994</v>
      </c>
      <c r="I172">
        <v>64</v>
      </c>
      <c r="J172" t="s">
        <v>633</v>
      </c>
      <c r="K172" t="s">
        <v>633</v>
      </c>
      <c r="L172">
        <v>66</v>
      </c>
      <c r="M172">
        <v>64.099999999999994</v>
      </c>
      <c r="N172">
        <v>66.099999999999994</v>
      </c>
      <c r="O172">
        <v>64</v>
      </c>
      <c r="P172">
        <v>65</v>
      </c>
      <c r="Q172" t="s">
        <v>633</v>
      </c>
      <c r="R172" t="s">
        <v>633</v>
      </c>
      <c r="S172" t="s">
        <v>633</v>
      </c>
      <c r="T172">
        <v>66</v>
      </c>
      <c r="U172" t="s">
        <v>633</v>
      </c>
      <c r="V172">
        <v>64</v>
      </c>
      <c r="W172" t="s">
        <v>633</v>
      </c>
      <c r="X172" t="s">
        <v>633</v>
      </c>
      <c r="Y172" t="s">
        <v>633</v>
      </c>
      <c r="Z172" t="s">
        <v>633</v>
      </c>
      <c r="AA172" s="18">
        <v>41</v>
      </c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</row>
    <row r="173" spans="1:53" ht="48" hidden="1" customHeight="1">
      <c r="A173" s="28">
        <v>90</v>
      </c>
      <c r="B173">
        <v>126</v>
      </c>
      <c r="C173">
        <v>126</v>
      </c>
      <c r="D173">
        <v>127</v>
      </c>
      <c r="E173">
        <v>127</v>
      </c>
      <c r="F173">
        <v>127</v>
      </c>
      <c r="G173" t="s">
        <v>633</v>
      </c>
      <c r="H173" t="s">
        <v>633</v>
      </c>
      <c r="I173" t="s">
        <v>633</v>
      </c>
      <c r="J173">
        <v>63</v>
      </c>
      <c r="K173">
        <v>67</v>
      </c>
      <c r="L173">
        <v>65</v>
      </c>
      <c r="M173" t="s">
        <v>633</v>
      </c>
      <c r="N173">
        <v>66</v>
      </c>
      <c r="O173" t="s">
        <v>633</v>
      </c>
      <c r="P173" t="s">
        <v>633</v>
      </c>
      <c r="Q173">
        <v>64.099999999999994</v>
      </c>
      <c r="R173">
        <v>64.099999999999994</v>
      </c>
      <c r="S173">
        <v>64</v>
      </c>
      <c r="T173" t="s">
        <v>633</v>
      </c>
      <c r="U173">
        <v>65.099999999999994</v>
      </c>
      <c r="V173" t="s">
        <v>633</v>
      </c>
      <c r="W173">
        <v>63</v>
      </c>
      <c r="X173" t="s">
        <v>633</v>
      </c>
      <c r="Y173" t="s">
        <v>633</v>
      </c>
      <c r="Z173" t="s">
        <v>633</v>
      </c>
      <c r="AA173" s="18">
        <v>40</v>
      </c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</row>
    <row r="174" spans="1:53" ht="48" hidden="1" customHeight="1">
      <c r="A174" s="28">
        <v>89</v>
      </c>
      <c r="B174" t="s">
        <v>633</v>
      </c>
      <c r="C174">
        <v>125</v>
      </c>
      <c r="D174" t="s">
        <v>633</v>
      </c>
      <c r="E174" t="s">
        <v>633</v>
      </c>
      <c r="F174" t="s">
        <v>633</v>
      </c>
      <c r="G174">
        <v>62.1</v>
      </c>
      <c r="H174">
        <v>64</v>
      </c>
      <c r="I174">
        <v>63</v>
      </c>
      <c r="J174" t="s">
        <v>633</v>
      </c>
      <c r="K174">
        <v>66</v>
      </c>
      <c r="L174" t="s">
        <v>633</v>
      </c>
      <c r="M174">
        <v>64</v>
      </c>
      <c r="N174">
        <v>65</v>
      </c>
      <c r="O174">
        <v>63</v>
      </c>
      <c r="P174">
        <v>64</v>
      </c>
      <c r="Q174" t="s">
        <v>633</v>
      </c>
      <c r="R174">
        <v>64</v>
      </c>
      <c r="S174" t="s">
        <v>633</v>
      </c>
      <c r="T174">
        <v>65</v>
      </c>
      <c r="U174" t="s">
        <v>633</v>
      </c>
      <c r="V174">
        <v>63</v>
      </c>
      <c r="W174" t="s">
        <v>633</v>
      </c>
      <c r="X174" t="s">
        <v>633</v>
      </c>
      <c r="Y174" t="s">
        <v>633</v>
      </c>
      <c r="Z174" t="s">
        <v>633</v>
      </c>
      <c r="AA174" s="18">
        <v>39</v>
      </c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 spans="1:53" ht="48" hidden="1" customHeight="1">
      <c r="A175" s="28">
        <v>88</v>
      </c>
      <c r="B175">
        <v>125</v>
      </c>
      <c r="C175">
        <v>124</v>
      </c>
      <c r="D175">
        <v>126</v>
      </c>
      <c r="E175">
        <v>126</v>
      </c>
      <c r="F175">
        <v>126</v>
      </c>
      <c r="G175" t="s">
        <v>633</v>
      </c>
      <c r="H175" t="s">
        <v>633</v>
      </c>
      <c r="I175" t="s">
        <v>633</v>
      </c>
      <c r="J175">
        <v>62</v>
      </c>
      <c r="K175" t="s">
        <v>633</v>
      </c>
      <c r="L175">
        <v>64</v>
      </c>
      <c r="M175" t="s">
        <v>633</v>
      </c>
      <c r="N175" t="s">
        <v>633</v>
      </c>
      <c r="O175">
        <v>62</v>
      </c>
      <c r="P175">
        <v>63</v>
      </c>
      <c r="Q175">
        <v>64</v>
      </c>
      <c r="R175" t="s">
        <v>633</v>
      </c>
      <c r="S175">
        <v>63</v>
      </c>
      <c r="T175">
        <v>64</v>
      </c>
      <c r="U175">
        <v>65</v>
      </c>
      <c r="V175" t="s">
        <v>633</v>
      </c>
      <c r="W175" t="s">
        <v>633</v>
      </c>
      <c r="X175" t="s">
        <v>633</v>
      </c>
      <c r="Y175" t="s">
        <v>633</v>
      </c>
      <c r="Z175" t="s">
        <v>633</v>
      </c>
      <c r="AA175" s="18">
        <v>38</v>
      </c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</row>
    <row r="176" spans="1:53" ht="48" hidden="1" customHeight="1">
      <c r="A176" s="28">
        <v>87</v>
      </c>
      <c r="B176">
        <v>124.1</v>
      </c>
      <c r="C176">
        <v>123</v>
      </c>
      <c r="D176">
        <v>125</v>
      </c>
      <c r="E176">
        <v>125</v>
      </c>
      <c r="F176">
        <v>125</v>
      </c>
      <c r="G176" t="s">
        <v>633</v>
      </c>
      <c r="H176" t="s">
        <v>633</v>
      </c>
      <c r="I176" t="s">
        <v>633</v>
      </c>
      <c r="J176" t="s">
        <v>633</v>
      </c>
      <c r="K176">
        <v>65</v>
      </c>
      <c r="L176">
        <v>63</v>
      </c>
      <c r="M176">
        <v>63</v>
      </c>
      <c r="N176">
        <v>64</v>
      </c>
      <c r="O176" t="s">
        <v>633</v>
      </c>
      <c r="P176" t="s">
        <v>633</v>
      </c>
      <c r="Q176" t="s">
        <v>633</v>
      </c>
      <c r="R176">
        <v>63</v>
      </c>
      <c r="S176" t="s">
        <v>633</v>
      </c>
      <c r="T176" t="s">
        <v>633</v>
      </c>
      <c r="U176">
        <v>64</v>
      </c>
      <c r="V176" t="s">
        <v>633</v>
      </c>
      <c r="W176">
        <v>62</v>
      </c>
      <c r="X176" t="s">
        <v>633</v>
      </c>
      <c r="Y176" t="s">
        <v>633</v>
      </c>
      <c r="Z176" t="s">
        <v>633</v>
      </c>
      <c r="AA176" s="18">
        <v>37</v>
      </c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 spans="1:53" ht="48" hidden="1" customHeight="1">
      <c r="A177" s="28">
        <v>86</v>
      </c>
      <c r="B177">
        <v>124</v>
      </c>
      <c r="C177" t="s">
        <v>633</v>
      </c>
      <c r="D177">
        <v>124</v>
      </c>
      <c r="E177">
        <v>124.1</v>
      </c>
      <c r="F177">
        <v>124</v>
      </c>
      <c r="G177">
        <v>62</v>
      </c>
      <c r="H177">
        <v>63</v>
      </c>
      <c r="I177" t="s">
        <v>633</v>
      </c>
      <c r="J177" t="s">
        <v>633</v>
      </c>
      <c r="K177">
        <v>64.099999999999994</v>
      </c>
      <c r="L177" t="s">
        <v>633</v>
      </c>
      <c r="M177" t="s">
        <v>633</v>
      </c>
      <c r="N177">
        <v>63</v>
      </c>
      <c r="O177">
        <v>61</v>
      </c>
      <c r="P177" t="s">
        <v>633</v>
      </c>
      <c r="Q177">
        <v>63</v>
      </c>
      <c r="R177" t="s">
        <v>633</v>
      </c>
      <c r="S177">
        <v>62.1</v>
      </c>
      <c r="T177">
        <v>63</v>
      </c>
      <c r="U177">
        <v>63</v>
      </c>
      <c r="V177">
        <v>62.1</v>
      </c>
      <c r="W177" t="s">
        <v>633</v>
      </c>
      <c r="X177" t="s">
        <v>633</v>
      </c>
      <c r="Y177" t="s">
        <v>633</v>
      </c>
      <c r="Z177" t="s">
        <v>633</v>
      </c>
      <c r="AA177" s="18">
        <v>36</v>
      </c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</row>
    <row r="178" spans="1:53" ht="48" hidden="1" customHeight="1">
      <c r="A178" s="28">
        <v>85</v>
      </c>
      <c r="B178" t="s">
        <v>633</v>
      </c>
      <c r="C178">
        <v>122.1</v>
      </c>
      <c r="D178">
        <v>123</v>
      </c>
      <c r="E178">
        <v>124</v>
      </c>
      <c r="F178">
        <v>123</v>
      </c>
      <c r="G178" t="s">
        <v>633</v>
      </c>
      <c r="H178" t="s">
        <v>633</v>
      </c>
      <c r="I178">
        <v>62</v>
      </c>
      <c r="J178">
        <v>61.1</v>
      </c>
      <c r="K178">
        <v>64</v>
      </c>
      <c r="L178">
        <v>62.1</v>
      </c>
      <c r="M178">
        <v>62</v>
      </c>
      <c r="N178">
        <v>62</v>
      </c>
      <c r="O178" t="s">
        <v>633</v>
      </c>
      <c r="P178">
        <v>62</v>
      </c>
      <c r="Q178" t="s">
        <v>633</v>
      </c>
      <c r="R178">
        <v>62</v>
      </c>
      <c r="S178" t="s">
        <v>633</v>
      </c>
      <c r="T178" t="s">
        <v>633</v>
      </c>
      <c r="U178">
        <v>62</v>
      </c>
      <c r="V178" t="s">
        <v>633</v>
      </c>
      <c r="W178">
        <v>61</v>
      </c>
      <c r="X178" t="s">
        <v>633</v>
      </c>
      <c r="Y178" t="s">
        <v>633</v>
      </c>
      <c r="Z178" t="s">
        <v>633</v>
      </c>
      <c r="AA178" s="18">
        <v>35</v>
      </c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 spans="1:53" ht="48" hidden="1" customHeight="1">
      <c r="A179" s="28">
        <v>84</v>
      </c>
      <c r="B179">
        <v>123</v>
      </c>
      <c r="C179">
        <v>122</v>
      </c>
      <c r="D179" t="s">
        <v>633</v>
      </c>
      <c r="E179">
        <v>123</v>
      </c>
      <c r="F179">
        <v>122</v>
      </c>
      <c r="G179" t="s">
        <v>633</v>
      </c>
      <c r="H179">
        <v>62</v>
      </c>
      <c r="I179" t="s">
        <v>633</v>
      </c>
      <c r="J179" t="s">
        <v>633</v>
      </c>
      <c r="K179">
        <v>63</v>
      </c>
      <c r="L179" t="s">
        <v>633</v>
      </c>
      <c r="M179" t="s">
        <v>633</v>
      </c>
      <c r="N179" t="s">
        <v>633</v>
      </c>
      <c r="O179">
        <v>60</v>
      </c>
      <c r="P179" t="s">
        <v>633</v>
      </c>
      <c r="Q179">
        <v>62</v>
      </c>
      <c r="R179" t="s">
        <v>633</v>
      </c>
      <c r="S179">
        <v>62</v>
      </c>
      <c r="T179">
        <v>62.1</v>
      </c>
      <c r="U179" t="s">
        <v>633</v>
      </c>
      <c r="V179">
        <v>62</v>
      </c>
      <c r="W179" t="s">
        <v>633</v>
      </c>
      <c r="X179" t="s">
        <v>633</v>
      </c>
      <c r="Y179" t="s">
        <v>633</v>
      </c>
      <c r="Z179" t="s">
        <v>633</v>
      </c>
      <c r="AA179" s="18">
        <v>34</v>
      </c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 spans="1:53" ht="48" hidden="1" customHeight="1">
      <c r="A180" s="28">
        <v>83</v>
      </c>
      <c r="B180">
        <v>122</v>
      </c>
      <c r="C180">
        <v>121</v>
      </c>
      <c r="D180">
        <v>122</v>
      </c>
      <c r="E180">
        <v>122</v>
      </c>
      <c r="F180">
        <v>121.1</v>
      </c>
      <c r="G180">
        <v>61</v>
      </c>
      <c r="H180" t="s">
        <v>633</v>
      </c>
      <c r="I180" t="s">
        <v>633</v>
      </c>
      <c r="J180" t="s">
        <v>633</v>
      </c>
      <c r="K180">
        <v>62</v>
      </c>
      <c r="L180">
        <v>62</v>
      </c>
      <c r="M180">
        <v>61</v>
      </c>
      <c r="N180">
        <v>61.1</v>
      </c>
      <c r="O180" t="s">
        <v>633</v>
      </c>
      <c r="P180">
        <v>61.1</v>
      </c>
      <c r="Q180" t="s">
        <v>633</v>
      </c>
      <c r="R180" t="s">
        <v>633</v>
      </c>
      <c r="S180" t="s">
        <v>633</v>
      </c>
      <c r="T180" t="s">
        <v>633</v>
      </c>
      <c r="U180">
        <v>61.1</v>
      </c>
      <c r="V180" t="s">
        <v>633</v>
      </c>
      <c r="W180">
        <v>60</v>
      </c>
      <c r="X180" t="s">
        <v>633</v>
      </c>
      <c r="Y180" t="s">
        <v>633</v>
      </c>
      <c r="Z180" t="s">
        <v>633</v>
      </c>
      <c r="AA180" s="18">
        <v>33</v>
      </c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1:53" ht="48" hidden="1" customHeight="1">
      <c r="A181" s="28">
        <v>82</v>
      </c>
      <c r="B181" t="s">
        <v>633</v>
      </c>
      <c r="C181" t="s">
        <v>633</v>
      </c>
      <c r="D181">
        <v>121.1</v>
      </c>
      <c r="E181" t="s">
        <v>633</v>
      </c>
      <c r="F181" t="s">
        <v>633</v>
      </c>
      <c r="G181" t="s">
        <v>633</v>
      </c>
      <c r="H181" t="s">
        <v>633</v>
      </c>
      <c r="I181">
        <v>61</v>
      </c>
      <c r="J181">
        <v>61</v>
      </c>
      <c r="K181">
        <v>61</v>
      </c>
      <c r="L181" t="s">
        <v>633</v>
      </c>
      <c r="M181" t="s">
        <v>633</v>
      </c>
      <c r="N181">
        <v>61</v>
      </c>
      <c r="O181" t="s">
        <v>633</v>
      </c>
      <c r="P181" t="s">
        <v>633</v>
      </c>
      <c r="Q181" t="s">
        <v>633</v>
      </c>
      <c r="R181">
        <v>61</v>
      </c>
      <c r="S181" t="s">
        <v>633</v>
      </c>
      <c r="T181">
        <v>62</v>
      </c>
      <c r="U181" t="s">
        <v>633</v>
      </c>
      <c r="V181" t="s">
        <v>633</v>
      </c>
      <c r="W181" t="s">
        <v>633</v>
      </c>
      <c r="X181" t="s">
        <v>633</v>
      </c>
      <c r="Y181" t="s">
        <v>633</v>
      </c>
      <c r="Z181" t="s">
        <v>633</v>
      </c>
      <c r="AA181" s="18">
        <v>32</v>
      </c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</row>
    <row r="182" spans="1:53" ht="48" hidden="1" customHeight="1">
      <c r="A182" s="28">
        <v>81</v>
      </c>
      <c r="B182">
        <v>121</v>
      </c>
      <c r="C182">
        <v>120</v>
      </c>
      <c r="D182" t="s">
        <v>633</v>
      </c>
      <c r="E182">
        <v>121</v>
      </c>
      <c r="F182">
        <v>121</v>
      </c>
      <c r="G182" t="s">
        <v>633</v>
      </c>
      <c r="H182">
        <v>61.1</v>
      </c>
      <c r="I182" t="s">
        <v>633</v>
      </c>
      <c r="J182" t="s">
        <v>633</v>
      </c>
      <c r="K182" t="s">
        <v>633</v>
      </c>
      <c r="L182">
        <v>61</v>
      </c>
      <c r="M182" t="s">
        <v>633</v>
      </c>
      <c r="N182" t="s">
        <v>633</v>
      </c>
      <c r="O182">
        <v>59</v>
      </c>
      <c r="P182" t="s">
        <v>633</v>
      </c>
      <c r="Q182">
        <v>61</v>
      </c>
      <c r="R182" t="s">
        <v>633</v>
      </c>
      <c r="S182">
        <v>61</v>
      </c>
      <c r="T182" t="s">
        <v>633</v>
      </c>
      <c r="U182">
        <v>61</v>
      </c>
      <c r="V182">
        <v>61</v>
      </c>
      <c r="W182" t="s">
        <v>633</v>
      </c>
      <c r="X182" t="s">
        <v>633</v>
      </c>
      <c r="Y182" t="s">
        <v>633</v>
      </c>
      <c r="Z182" t="s">
        <v>633</v>
      </c>
      <c r="AA182" s="18">
        <v>31</v>
      </c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</row>
    <row r="183" spans="1:53" ht="48" hidden="1" customHeight="1">
      <c r="A183" s="28">
        <v>80</v>
      </c>
      <c r="B183" t="s">
        <v>633</v>
      </c>
      <c r="C183" t="s">
        <v>633</v>
      </c>
      <c r="D183">
        <v>121</v>
      </c>
      <c r="E183">
        <v>120</v>
      </c>
      <c r="F183">
        <v>120</v>
      </c>
      <c r="G183">
        <v>60</v>
      </c>
      <c r="H183" t="s">
        <v>633</v>
      </c>
      <c r="I183" t="s">
        <v>633</v>
      </c>
      <c r="J183" t="s">
        <v>633</v>
      </c>
      <c r="K183">
        <v>60.1</v>
      </c>
      <c r="L183" t="s">
        <v>633</v>
      </c>
      <c r="M183">
        <v>60</v>
      </c>
      <c r="N183">
        <v>60</v>
      </c>
      <c r="O183" t="s">
        <v>633</v>
      </c>
      <c r="P183">
        <v>61</v>
      </c>
      <c r="Q183" t="s">
        <v>633</v>
      </c>
      <c r="R183">
        <v>60.1</v>
      </c>
      <c r="S183" t="s">
        <v>633</v>
      </c>
      <c r="T183">
        <v>61</v>
      </c>
      <c r="U183">
        <v>60</v>
      </c>
      <c r="V183" t="s">
        <v>633</v>
      </c>
      <c r="W183">
        <v>59</v>
      </c>
      <c r="X183" t="s">
        <v>633</v>
      </c>
      <c r="Y183" t="s">
        <v>633</v>
      </c>
      <c r="Z183" t="s">
        <v>633</v>
      </c>
      <c r="AA183" s="18">
        <v>30</v>
      </c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</row>
    <row r="184" spans="1:53" ht="48" hidden="1" customHeight="1">
      <c r="A184" s="28">
        <v>79</v>
      </c>
      <c r="B184">
        <v>120</v>
      </c>
      <c r="C184">
        <v>119</v>
      </c>
      <c r="D184" t="s">
        <v>633</v>
      </c>
      <c r="E184" t="s">
        <v>633</v>
      </c>
      <c r="F184">
        <v>119</v>
      </c>
      <c r="G184" t="s">
        <v>633</v>
      </c>
      <c r="H184" t="s">
        <v>633</v>
      </c>
      <c r="I184" t="s">
        <v>633</v>
      </c>
      <c r="J184" t="s">
        <v>633</v>
      </c>
      <c r="K184">
        <v>60</v>
      </c>
      <c r="L184">
        <v>60</v>
      </c>
      <c r="M184" t="s">
        <v>633</v>
      </c>
      <c r="N184">
        <v>59</v>
      </c>
      <c r="O184" t="s">
        <v>633</v>
      </c>
      <c r="P184" t="s">
        <v>633</v>
      </c>
      <c r="Q184">
        <v>60.1</v>
      </c>
      <c r="R184" t="s">
        <v>633</v>
      </c>
      <c r="S184">
        <v>60</v>
      </c>
      <c r="T184" t="s">
        <v>633</v>
      </c>
      <c r="U184" t="s">
        <v>633</v>
      </c>
      <c r="V184" t="s">
        <v>633</v>
      </c>
      <c r="W184" t="s">
        <v>633</v>
      </c>
      <c r="X184" t="s">
        <v>633</v>
      </c>
      <c r="Y184" t="s">
        <v>633</v>
      </c>
      <c r="Z184" t="s">
        <v>633</v>
      </c>
      <c r="AA184" s="18">
        <v>29</v>
      </c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</row>
    <row r="185" spans="1:53" ht="48" hidden="1" customHeight="1">
      <c r="A185" s="28">
        <v>78</v>
      </c>
      <c r="B185">
        <v>119.1</v>
      </c>
      <c r="C185">
        <v>118</v>
      </c>
      <c r="D185">
        <v>120</v>
      </c>
      <c r="E185">
        <v>119.1</v>
      </c>
      <c r="F185" t="s">
        <v>633</v>
      </c>
      <c r="G185" t="s">
        <v>633</v>
      </c>
      <c r="H185">
        <v>61</v>
      </c>
      <c r="I185">
        <v>60</v>
      </c>
      <c r="J185">
        <v>60</v>
      </c>
      <c r="K185" t="s">
        <v>633</v>
      </c>
      <c r="L185" t="s">
        <v>633</v>
      </c>
      <c r="M185" t="s">
        <v>633</v>
      </c>
      <c r="N185" t="s">
        <v>633</v>
      </c>
      <c r="O185">
        <v>58</v>
      </c>
      <c r="P185">
        <v>60</v>
      </c>
      <c r="Q185" t="s">
        <v>633</v>
      </c>
      <c r="R185">
        <v>60</v>
      </c>
      <c r="S185" t="s">
        <v>633</v>
      </c>
      <c r="T185">
        <v>60</v>
      </c>
      <c r="U185">
        <v>59</v>
      </c>
      <c r="V185">
        <v>60</v>
      </c>
      <c r="W185" t="s">
        <v>633</v>
      </c>
      <c r="X185" t="s">
        <v>633</v>
      </c>
      <c r="Y185" t="s">
        <v>633</v>
      </c>
      <c r="Z185" t="s">
        <v>633</v>
      </c>
      <c r="AA185" s="18">
        <v>28</v>
      </c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</row>
    <row r="186" spans="1:53" ht="48" hidden="1" customHeight="1">
      <c r="A186" s="28">
        <v>77</v>
      </c>
      <c r="B186" t="s">
        <v>633</v>
      </c>
      <c r="C186" t="s">
        <v>633</v>
      </c>
      <c r="D186">
        <v>119</v>
      </c>
      <c r="E186">
        <v>119</v>
      </c>
      <c r="F186">
        <v>118</v>
      </c>
      <c r="G186">
        <v>59</v>
      </c>
      <c r="H186" t="s">
        <v>633</v>
      </c>
      <c r="I186" t="s">
        <v>633</v>
      </c>
      <c r="J186" t="s">
        <v>633</v>
      </c>
      <c r="K186">
        <v>59</v>
      </c>
      <c r="L186">
        <v>59</v>
      </c>
      <c r="M186">
        <v>59</v>
      </c>
      <c r="N186">
        <v>58</v>
      </c>
      <c r="O186" t="s">
        <v>633</v>
      </c>
      <c r="P186" t="s">
        <v>633</v>
      </c>
      <c r="Q186">
        <v>60</v>
      </c>
      <c r="R186" t="s">
        <v>633</v>
      </c>
      <c r="S186">
        <v>59</v>
      </c>
      <c r="T186" t="s">
        <v>633</v>
      </c>
      <c r="U186" t="s">
        <v>633</v>
      </c>
      <c r="V186" t="s">
        <v>633</v>
      </c>
      <c r="W186">
        <v>58</v>
      </c>
      <c r="X186" t="s">
        <v>633</v>
      </c>
      <c r="Y186" t="s">
        <v>633</v>
      </c>
      <c r="Z186" t="s">
        <v>633</v>
      </c>
      <c r="AA186" s="18">
        <v>27</v>
      </c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</row>
    <row r="187" spans="1:53" ht="48" hidden="1" customHeight="1">
      <c r="A187" s="28">
        <v>76</v>
      </c>
      <c r="B187">
        <v>119</v>
      </c>
      <c r="C187">
        <v>117.1</v>
      </c>
      <c r="D187">
        <v>118</v>
      </c>
      <c r="E187">
        <v>118</v>
      </c>
      <c r="F187">
        <v>117</v>
      </c>
      <c r="G187" t="s">
        <v>633</v>
      </c>
      <c r="H187">
        <v>60</v>
      </c>
      <c r="I187">
        <v>59.1</v>
      </c>
      <c r="J187">
        <v>59</v>
      </c>
      <c r="K187">
        <v>58</v>
      </c>
      <c r="L187" t="s">
        <v>633</v>
      </c>
      <c r="M187" t="s">
        <v>633</v>
      </c>
      <c r="N187" t="s">
        <v>633</v>
      </c>
      <c r="O187" t="s">
        <v>633</v>
      </c>
      <c r="P187">
        <v>59</v>
      </c>
      <c r="Q187" t="s">
        <v>633</v>
      </c>
      <c r="R187">
        <v>59</v>
      </c>
      <c r="S187" t="s">
        <v>633</v>
      </c>
      <c r="T187">
        <v>59</v>
      </c>
      <c r="U187">
        <v>58.1</v>
      </c>
      <c r="V187">
        <v>59.1</v>
      </c>
      <c r="W187" t="s">
        <v>633</v>
      </c>
      <c r="X187" t="s">
        <v>633</v>
      </c>
      <c r="Y187" t="s">
        <v>633</v>
      </c>
      <c r="Z187" t="s">
        <v>633</v>
      </c>
      <c r="AA187" s="18">
        <v>26</v>
      </c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</row>
    <row r="188" spans="1:53" ht="48" hidden="1" customHeight="1">
      <c r="A188" s="28">
        <v>75</v>
      </c>
      <c r="B188">
        <v>118</v>
      </c>
      <c r="C188" t="s">
        <v>633</v>
      </c>
      <c r="D188">
        <v>117</v>
      </c>
      <c r="E188">
        <v>117</v>
      </c>
      <c r="F188">
        <v>116.1</v>
      </c>
      <c r="G188" t="s">
        <v>633</v>
      </c>
      <c r="H188" t="s">
        <v>633</v>
      </c>
      <c r="I188" t="s">
        <v>633</v>
      </c>
      <c r="J188" t="s">
        <v>633</v>
      </c>
      <c r="K188" t="s">
        <v>633</v>
      </c>
      <c r="L188">
        <v>58</v>
      </c>
      <c r="M188">
        <v>58.1</v>
      </c>
      <c r="N188">
        <v>57</v>
      </c>
      <c r="O188">
        <v>57</v>
      </c>
      <c r="P188" t="s">
        <v>633</v>
      </c>
      <c r="Q188">
        <v>59</v>
      </c>
      <c r="R188" t="s">
        <v>633</v>
      </c>
      <c r="S188" t="s">
        <v>633</v>
      </c>
      <c r="T188" t="s">
        <v>633</v>
      </c>
      <c r="U188">
        <v>58</v>
      </c>
      <c r="V188" t="s">
        <v>633</v>
      </c>
      <c r="W188" t="s">
        <v>633</v>
      </c>
      <c r="X188" t="s">
        <v>633</v>
      </c>
      <c r="Y188" t="s">
        <v>633</v>
      </c>
      <c r="Z188" t="s">
        <v>633</v>
      </c>
      <c r="AA188" s="18">
        <v>25</v>
      </c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</row>
    <row r="189" spans="1:53" ht="48" hidden="1" customHeight="1">
      <c r="A189" s="28">
        <v>74</v>
      </c>
      <c r="B189" t="s">
        <v>633</v>
      </c>
      <c r="C189">
        <v>117</v>
      </c>
      <c r="D189">
        <v>116.1</v>
      </c>
      <c r="E189">
        <v>116</v>
      </c>
      <c r="F189">
        <v>116</v>
      </c>
      <c r="G189">
        <v>58.1</v>
      </c>
      <c r="H189">
        <v>59.1</v>
      </c>
      <c r="I189">
        <v>59</v>
      </c>
      <c r="J189">
        <v>58</v>
      </c>
      <c r="K189">
        <v>57</v>
      </c>
      <c r="L189" t="s">
        <v>633</v>
      </c>
      <c r="M189" t="s">
        <v>633</v>
      </c>
      <c r="N189">
        <v>56</v>
      </c>
      <c r="O189" t="s">
        <v>633</v>
      </c>
      <c r="P189">
        <v>58</v>
      </c>
      <c r="Q189" t="s">
        <v>633</v>
      </c>
      <c r="R189">
        <v>58</v>
      </c>
      <c r="S189">
        <v>58.1</v>
      </c>
      <c r="T189">
        <v>58.1</v>
      </c>
      <c r="U189" t="s">
        <v>633</v>
      </c>
      <c r="V189">
        <v>59</v>
      </c>
      <c r="W189">
        <v>57.1</v>
      </c>
      <c r="X189" t="s">
        <v>633</v>
      </c>
      <c r="Y189" t="s">
        <v>633</v>
      </c>
      <c r="Z189" t="s">
        <v>633</v>
      </c>
      <c r="AA189" s="18">
        <v>24</v>
      </c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</row>
    <row r="190" spans="1:53" ht="48" hidden="1" customHeight="1">
      <c r="A190" s="28">
        <v>73</v>
      </c>
      <c r="B190">
        <v>117</v>
      </c>
      <c r="C190">
        <v>116</v>
      </c>
      <c r="D190" t="s">
        <v>633</v>
      </c>
      <c r="E190" t="s">
        <v>633</v>
      </c>
      <c r="F190">
        <v>114</v>
      </c>
      <c r="G190" t="s">
        <v>633</v>
      </c>
      <c r="H190" t="s">
        <v>633</v>
      </c>
      <c r="I190" t="s">
        <v>633</v>
      </c>
      <c r="J190" t="s">
        <v>633</v>
      </c>
      <c r="K190">
        <v>56.1</v>
      </c>
      <c r="L190">
        <v>57</v>
      </c>
      <c r="M190">
        <v>58</v>
      </c>
      <c r="N190" t="s">
        <v>633</v>
      </c>
      <c r="O190" t="s">
        <v>633</v>
      </c>
      <c r="P190" t="s">
        <v>633</v>
      </c>
      <c r="Q190">
        <v>58</v>
      </c>
      <c r="R190" t="s">
        <v>633</v>
      </c>
      <c r="S190">
        <v>58</v>
      </c>
      <c r="T190">
        <v>58</v>
      </c>
      <c r="U190">
        <v>57</v>
      </c>
      <c r="V190" t="s">
        <v>633</v>
      </c>
      <c r="W190" t="s">
        <v>633</v>
      </c>
      <c r="X190" t="s">
        <v>633</v>
      </c>
      <c r="Y190" t="s">
        <v>633</v>
      </c>
      <c r="Z190" t="s">
        <v>633</v>
      </c>
      <c r="AA190" s="18">
        <v>23</v>
      </c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</row>
    <row r="191" spans="1:53" ht="48" hidden="1" customHeight="1">
      <c r="A191" s="28">
        <v>72</v>
      </c>
      <c r="B191" t="s">
        <v>633</v>
      </c>
      <c r="C191" t="s">
        <v>633</v>
      </c>
      <c r="D191">
        <v>116</v>
      </c>
      <c r="E191">
        <v>115</v>
      </c>
      <c r="F191">
        <v>113</v>
      </c>
      <c r="G191">
        <v>58</v>
      </c>
      <c r="H191">
        <v>59</v>
      </c>
      <c r="I191">
        <v>58</v>
      </c>
      <c r="J191">
        <v>57</v>
      </c>
      <c r="K191" t="s">
        <v>633</v>
      </c>
      <c r="L191">
        <v>56.1</v>
      </c>
      <c r="M191" t="s">
        <v>633</v>
      </c>
      <c r="N191">
        <v>55.1</v>
      </c>
      <c r="O191" t="s">
        <v>633</v>
      </c>
      <c r="P191">
        <v>57</v>
      </c>
      <c r="Q191" t="s">
        <v>633</v>
      </c>
      <c r="R191">
        <v>57.1</v>
      </c>
      <c r="S191" t="s">
        <v>633</v>
      </c>
      <c r="T191" t="s">
        <v>633</v>
      </c>
      <c r="U191" t="s">
        <v>633</v>
      </c>
      <c r="V191">
        <v>58</v>
      </c>
      <c r="W191" t="s">
        <v>633</v>
      </c>
      <c r="X191" t="s">
        <v>633</v>
      </c>
      <c r="Y191" t="s">
        <v>633</v>
      </c>
      <c r="Z191" t="s">
        <v>633</v>
      </c>
      <c r="AA191" s="18">
        <v>22</v>
      </c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</row>
    <row r="192" spans="1:53" ht="48" hidden="1" customHeight="1">
      <c r="A192" s="28">
        <v>71</v>
      </c>
      <c r="B192">
        <v>116</v>
      </c>
      <c r="C192">
        <v>115</v>
      </c>
      <c r="D192">
        <v>115</v>
      </c>
      <c r="E192">
        <v>114.1</v>
      </c>
      <c r="F192">
        <v>112.1</v>
      </c>
      <c r="G192" t="s">
        <v>633</v>
      </c>
      <c r="H192" t="s">
        <v>633</v>
      </c>
      <c r="I192" t="s">
        <v>633</v>
      </c>
      <c r="J192" t="s">
        <v>633</v>
      </c>
      <c r="K192">
        <v>56</v>
      </c>
      <c r="L192" t="s">
        <v>633</v>
      </c>
      <c r="M192">
        <v>57</v>
      </c>
      <c r="N192" t="s">
        <v>633</v>
      </c>
      <c r="O192">
        <v>56</v>
      </c>
      <c r="P192" t="s">
        <v>633</v>
      </c>
      <c r="Q192">
        <v>57</v>
      </c>
      <c r="R192" t="s">
        <v>633</v>
      </c>
      <c r="S192" t="s">
        <v>633</v>
      </c>
      <c r="T192">
        <v>57</v>
      </c>
      <c r="U192">
        <v>56</v>
      </c>
      <c r="V192" t="s">
        <v>633</v>
      </c>
      <c r="W192" t="s">
        <v>633</v>
      </c>
      <c r="X192" t="s">
        <v>633</v>
      </c>
      <c r="Y192" t="s">
        <v>633</v>
      </c>
      <c r="Z192" t="s">
        <v>633</v>
      </c>
      <c r="AA192" s="18">
        <v>21</v>
      </c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</row>
    <row r="193" spans="1:53" ht="48" hidden="1" customHeight="1">
      <c r="A193" s="28">
        <v>70</v>
      </c>
      <c r="B193">
        <v>115</v>
      </c>
      <c r="C193" t="s">
        <v>633</v>
      </c>
      <c r="D193">
        <v>114</v>
      </c>
      <c r="E193">
        <v>114</v>
      </c>
      <c r="F193">
        <v>112</v>
      </c>
      <c r="G193" t="s">
        <v>633</v>
      </c>
      <c r="H193">
        <v>58</v>
      </c>
      <c r="I193">
        <v>57</v>
      </c>
      <c r="J193" t="s">
        <v>633</v>
      </c>
      <c r="K193">
        <v>55</v>
      </c>
      <c r="L193">
        <v>56</v>
      </c>
      <c r="M193" t="s">
        <v>633</v>
      </c>
      <c r="N193">
        <v>55</v>
      </c>
      <c r="O193" t="s">
        <v>633</v>
      </c>
      <c r="P193">
        <v>56</v>
      </c>
      <c r="Q193">
        <v>56.1</v>
      </c>
      <c r="R193">
        <v>57</v>
      </c>
      <c r="S193">
        <v>57</v>
      </c>
      <c r="T193" t="s">
        <v>633</v>
      </c>
      <c r="U193" t="s">
        <v>633</v>
      </c>
      <c r="V193" t="s">
        <v>633</v>
      </c>
      <c r="W193">
        <v>57</v>
      </c>
      <c r="X193" t="s">
        <v>633</v>
      </c>
      <c r="Y193" t="s">
        <v>633</v>
      </c>
      <c r="Z193" t="s">
        <v>633</v>
      </c>
      <c r="AA193" s="18">
        <v>20</v>
      </c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</row>
    <row r="194" spans="1:53" ht="48" hidden="1" customHeight="1">
      <c r="A194" s="28">
        <v>69</v>
      </c>
      <c r="B194" t="s">
        <v>633</v>
      </c>
      <c r="C194">
        <v>114</v>
      </c>
      <c r="D194">
        <v>113.1</v>
      </c>
      <c r="E194">
        <v>113</v>
      </c>
      <c r="F194">
        <v>111</v>
      </c>
      <c r="G194">
        <v>57</v>
      </c>
      <c r="H194">
        <v>57</v>
      </c>
      <c r="I194" t="s">
        <v>633</v>
      </c>
      <c r="J194">
        <v>56</v>
      </c>
      <c r="K194" t="s">
        <v>633</v>
      </c>
      <c r="L194" t="s">
        <v>633</v>
      </c>
      <c r="M194">
        <v>56</v>
      </c>
      <c r="N194">
        <v>54</v>
      </c>
      <c r="O194" t="s">
        <v>633</v>
      </c>
      <c r="P194" t="s">
        <v>633</v>
      </c>
      <c r="Q194" t="s">
        <v>633</v>
      </c>
      <c r="R194" t="s">
        <v>633</v>
      </c>
      <c r="S194" t="s">
        <v>633</v>
      </c>
      <c r="T194">
        <v>56</v>
      </c>
      <c r="U194">
        <v>55.1</v>
      </c>
      <c r="V194">
        <v>57</v>
      </c>
      <c r="W194" t="s">
        <v>633</v>
      </c>
      <c r="X194" t="s">
        <v>633</v>
      </c>
      <c r="Y194" t="s">
        <v>633</v>
      </c>
      <c r="Z194" t="s">
        <v>633</v>
      </c>
      <c r="AA194" s="18">
        <v>19</v>
      </c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 spans="1:53" ht="48" hidden="1" customHeight="1">
      <c r="A195" s="28">
        <v>68</v>
      </c>
      <c r="B195">
        <v>114.1</v>
      </c>
      <c r="C195">
        <v>113</v>
      </c>
      <c r="D195" t="s">
        <v>633</v>
      </c>
      <c r="E195" t="s">
        <v>633</v>
      </c>
      <c r="F195">
        <v>110</v>
      </c>
      <c r="G195" t="s">
        <v>633</v>
      </c>
      <c r="H195" t="s">
        <v>633</v>
      </c>
      <c r="I195" t="s">
        <v>633</v>
      </c>
      <c r="J195" t="s">
        <v>633</v>
      </c>
      <c r="K195">
        <v>54</v>
      </c>
      <c r="L195">
        <v>55</v>
      </c>
      <c r="M195" t="s">
        <v>633</v>
      </c>
      <c r="N195" t="s">
        <v>633</v>
      </c>
      <c r="O195" t="s">
        <v>633</v>
      </c>
      <c r="P195">
        <v>55.1</v>
      </c>
      <c r="Q195">
        <v>56</v>
      </c>
      <c r="R195">
        <v>56</v>
      </c>
      <c r="S195">
        <v>56</v>
      </c>
      <c r="T195" t="s">
        <v>633</v>
      </c>
      <c r="U195">
        <v>55</v>
      </c>
      <c r="V195" t="s">
        <v>633</v>
      </c>
      <c r="W195" t="s">
        <v>633</v>
      </c>
      <c r="X195" t="s">
        <v>633</v>
      </c>
      <c r="Y195" t="s">
        <v>633</v>
      </c>
      <c r="Z195" t="s">
        <v>633</v>
      </c>
      <c r="AA195" s="18">
        <v>18</v>
      </c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</row>
    <row r="196" spans="1:53" ht="48" hidden="1" customHeight="1">
      <c r="A196" s="28">
        <v>67</v>
      </c>
      <c r="B196" t="s">
        <v>633</v>
      </c>
      <c r="C196" t="s">
        <v>633</v>
      </c>
      <c r="D196">
        <v>113</v>
      </c>
      <c r="E196">
        <v>112</v>
      </c>
      <c r="F196">
        <v>109</v>
      </c>
      <c r="G196">
        <v>56</v>
      </c>
      <c r="H196">
        <v>56.1</v>
      </c>
      <c r="I196">
        <v>56</v>
      </c>
      <c r="J196">
        <v>55</v>
      </c>
      <c r="K196">
        <v>53</v>
      </c>
      <c r="L196" t="s">
        <v>633</v>
      </c>
      <c r="M196">
        <v>55</v>
      </c>
      <c r="N196">
        <v>53</v>
      </c>
      <c r="O196" t="s">
        <v>633</v>
      </c>
      <c r="P196">
        <v>55</v>
      </c>
      <c r="Q196" t="s">
        <v>633</v>
      </c>
      <c r="R196" t="s">
        <v>633</v>
      </c>
      <c r="S196" t="s">
        <v>633</v>
      </c>
      <c r="T196">
        <v>55</v>
      </c>
      <c r="U196" t="s">
        <v>633</v>
      </c>
      <c r="V196">
        <v>56</v>
      </c>
      <c r="W196">
        <v>56</v>
      </c>
      <c r="X196" t="s">
        <v>633</v>
      </c>
      <c r="Y196" t="s">
        <v>633</v>
      </c>
      <c r="Z196" t="s">
        <v>633</v>
      </c>
      <c r="AA196" s="18">
        <v>17</v>
      </c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</row>
    <row r="197" spans="1:53" ht="48" hidden="1" customHeight="1">
      <c r="A197" s="28">
        <v>66</v>
      </c>
      <c r="B197">
        <v>114</v>
      </c>
      <c r="C197">
        <v>112.1</v>
      </c>
      <c r="D197">
        <v>112</v>
      </c>
      <c r="E197">
        <v>111</v>
      </c>
      <c r="F197">
        <v>108.1</v>
      </c>
      <c r="G197" t="s">
        <v>633</v>
      </c>
      <c r="H197" t="s">
        <v>633</v>
      </c>
      <c r="I197" t="s">
        <v>633</v>
      </c>
      <c r="J197" t="s">
        <v>633</v>
      </c>
      <c r="K197" t="s">
        <v>633</v>
      </c>
      <c r="L197">
        <v>54</v>
      </c>
      <c r="M197" t="s">
        <v>633</v>
      </c>
      <c r="N197" t="s">
        <v>633</v>
      </c>
      <c r="O197">
        <v>55</v>
      </c>
      <c r="P197" t="s">
        <v>633</v>
      </c>
      <c r="Q197">
        <v>55</v>
      </c>
      <c r="R197">
        <v>55</v>
      </c>
      <c r="S197">
        <v>55.1</v>
      </c>
      <c r="T197">
        <v>54.1</v>
      </c>
      <c r="U197">
        <v>54</v>
      </c>
      <c r="V197" t="s">
        <v>633</v>
      </c>
      <c r="W197" t="s">
        <v>633</v>
      </c>
      <c r="X197" t="s">
        <v>633</v>
      </c>
      <c r="Y197" t="s">
        <v>633</v>
      </c>
      <c r="Z197" t="s">
        <v>633</v>
      </c>
      <c r="AA197" s="18">
        <v>16</v>
      </c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</row>
    <row r="198" spans="1:53" ht="48" hidden="1" customHeight="1">
      <c r="A198" s="28">
        <v>65</v>
      </c>
      <c r="B198">
        <v>113</v>
      </c>
      <c r="C198" t="s">
        <v>633</v>
      </c>
      <c r="D198">
        <v>111</v>
      </c>
      <c r="E198">
        <v>110.1</v>
      </c>
      <c r="F198">
        <v>108</v>
      </c>
      <c r="G198" t="s">
        <v>633</v>
      </c>
      <c r="H198">
        <v>56</v>
      </c>
      <c r="I198">
        <v>55</v>
      </c>
      <c r="J198">
        <v>54</v>
      </c>
      <c r="K198">
        <v>52.1</v>
      </c>
      <c r="L198" t="s">
        <v>633</v>
      </c>
      <c r="M198">
        <v>54</v>
      </c>
      <c r="N198">
        <v>52</v>
      </c>
      <c r="O198" t="s">
        <v>633</v>
      </c>
      <c r="P198">
        <v>54</v>
      </c>
      <c r="Q198" t="s">
        <v>633</v>
      </c>
      <c r="R198" t="s">
        <v>633</v>
      </c>
      <c r="S198" t="s">
        <v>633</v>
      </c>
      <c r="T198" t="s">
        <v>633</v>
      </c>
      <c r="U198" t="s">
        <v>633</v>
      </c>
      <c r="V198">
        <v>55.1</v>
      </c>
      <c r="W198" t="s">
        <v>633</v>
      </c>
      <c r="X198" t="s">
        <v>633</v>
      </c>
      <c r="Y198" t="s">
        <v>633</v>
      </c>
      <c r="Z198" t="s">
        <v>633</v>
      </c>
      <c r="AA198" s="18">
        <v>15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</row>
    <row r="199" spans="1:53" ht="48" hidden="1" customHeight="1">
      <c r="A199" s="28">
        <v>64</v>
      </c>
      <c r="B199" t="s">
        <v>633</v>
      </c>
      <c r="C199">
        <v>112</v>
      </c>
      <c r="D199">
        <v>110</v>
      </c>
      <c r="E199">
        <v>110</v>
      </c>
      <c r="F199">
        <v>107</v>
      </c>
      <c r="G199">
        <v>55</v>
      </c>
      <c r="H199" t="s">
        <v>633</v>
      </c>
      <c r="I199" t="s">
        <v>633</v>
      </c>
      <c r="J199" t="s">
        <v>633</v>
      </c>
      <c r="K199">
        <v>52</v>
      </c>
      <c r="L199">
        <v>53</v>
      </c>
      <c r="M199" t="s">
        <v>633</v>
      </c>
      <c r="N199" t="s">
        <v>633</v>
      </c>
      <c r="O199" t="s">
        <v>633</v>
      </c>
      <c r="P199" t="s">
        <v>633</v>
      </c>
      <c r="Q199">
        <v>54</v>
      </c>
      <c r="R199" t="s">
        <v>633</v>
      </c>
      <c r="S199">
        <v>55</v>
      </c>
      <c r="T199">
        <v>54</v>
      </c>
      <c r="U199">
        <v>53</v>
      </c>
      <c r="V199" t="s">
        <v>633</v>
      </c>
      <c r="W199" t="s">
        <v>633</v>
      </c>
      <c r="X199" t="s">
        <v>633</v>
      </c>
      <c r="Y199" t="s">
        <v>633</v>
      </c>
      <c r="Z199" t="s">
        <v>633</v>
      </c>
      <c r="AA199" s="18">
        <v>14</v>
      </c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</row>
    <row r="200" spans="1:53" ht="48" hidden="1" customHeight="1">
      <c r="A200" s="28">
        <v>63</v>
      </c>
      <c r="B200">
        <v>112</v>
      </c>
      <c r="C200" t="s">
        <v>633</v>
      </c>
      <c r="D200" t="s">
        <v>633</v>
      </c>
      <c r="E200" t="s">
        <v>633</v>
      </c>
      <c r="F200">
        <v>106</v>
      </c>
      <c r="G200" t="s">
        <v>633</v>
      </c>
      <c r="H200">
        <v>55</v>
      </c>
      <c r="I200">
        <v>54</v>
      </c>
      <c r="J200" t="s">
        <v>633</v>
      </c>
      <c r="K200" t="s">
        <v>633</v>
      </c>
      <c r="L200" t="s">
        <v>633</v>
      </c>
      <c r="M200">
        <v>53</v>
      </c>
      <c r="N200">
        <v>51</v>
      </c>
      <c r="O200" t="s">
        <v>633</v>
      </c>
      <c r="P200" t="s">
        <v>633</v>
      </c>
      <c r="Q200" t="s">
        <v>633</v>
      </c>
      <c r="R200">
        <v>54</v>
      </c>
      <c r="S200" t="s">
        <v>633</v>
      </c>
      <c r="T200" t="s">
        <v>633</v>
      </c>
      <c r="U200" t="s">
        <v>633</v>
      </c>
      <c r="V200" t="s">
        <v>633</v>
      </c>
      <c r="W200">
        <v>55</v>
      </c>
      <c r="X200" t="s">
        <v>633</v>
      </c>
      <c r="Y200" t="s">
        <v>633</v>
      </c>
      <c r="Z200" t="s">
        <v>633</v>
      </c>
      <c r="AA200" s="18">
        <v>13</v>
      </c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</row>
    <row r="201" spans="1:53" ht="48" hidden="1" customHeight="1">
      <c r="A201" s="28">
        <v>62</v>
      </c>
      <c r="B201" t="s">
        <v>633</v>
      </c>
      <c r="C201">
        <v>111</v>
      </c>
      <c r="D201">
        <v>109</v>
      </c>
      <c r="E201">
        <v>109</v>
      </c>
      <c r="F201">
        <v>105</v>
      </c>
      <c r="G201" t="s">
        <v>633</v>
      </c>
      <c r="H201" t="s">
        <v>633</v>
      </c>
      <c r="I201" t="s">
        <v>633</v>
      </c>
      <c r="J201">
        <v>53.1</v>
      </c>
      <c r="K201">
        <v>51</v>
      </c>
      <c r="L201">
        <v>52</v>
      </c>
      <c r="M201" t="s">
        <v>633</v>
      </c>
      <c r="N201" t="s">
        <v>633</v>
      </c>
      <c r="O201">
        <v>54</v>
      </c>
      <c r="P201">
        <v>53</v>
      </c>
      <c r="Q201">
        <v>53</v>
      </c>
      <c r="R201" t="s">
        <v>633</v>
      </c>
      <c r="S201">
        <v>54</v>
      </c>
      <c r="T201">
        <v>53</v>
      </c>
      <c r="U201">
        <v>52</v>
      </c>
      <c r="V201">
        <v>55</v>
      </c>
      <c r="W201" t="s">
        <v>633</v>
      </c>
      <c r="X201" t="s">
        <v>633</v>
      </c>
      <c r="Y201" t="s">
        <v>633</v>
      </c>
      <c r="Z201" t="s">
        <v>633</v>
      </c>
      <c r="AA201" s="18">
        <v>12</v>
      </c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</row>
    <row r="202" spans="1:53" ht="48" hidden="1" customHeight="1">
      <c r="A202" s="28">
        <v>61</v>
      </c>
      <c r="B202">
        <v>111</v>
      </c>
      <c r="C202" t="s">
        <v>633</v>
      </c>
      <c r="D202">
        <v>108.1</v>
      </c>
      <c r="E202">
        <v>108</v>
      </c>
      <c r="F202">
        <v>103.1</v>
      </c>
      <c r="G202">
        <v>54.1</v>
      </c>
      <c r="H202">
        <v>54.1</v>
      </c>
      <c r="I202">
        <v>53.1</v>
      </c>
      <c r="J202" t="s">
        <v>633</v>
      </c>
      <c r="K202" t="s">
        <v>633</v>
      </c>
      <c r="L202" t="s">
        <v>633</v>
      </c>
      <c r="M202" t="s">
        <v>633</v>
      </c>
      <c r="N202">
        <v>50.1</v>
      </c>
      <c r="O202" t="s">
        <v>633</v>
      </c>
      <c r="P202">
        <v>52</v>
      </c>
      <c r="Q202" t="s">
        <v>633</v>
      </c>
      <c r="R202">
        <v>53.1</v>
      </c>
      <c r="S202" t="s">
        <v>633</v>
      </c>
      <c r="T202" t="s">
        <v>633</v>
      </c>
      <c r="U202" t="s">
        <v>633</v>
      </c>
      <c r="V202" t="s">
        <v>633</v>
      </c>
      <c r="W202" t="s">
        <v>633</v>
      </c>
      <c r="X202" t="s">
        <v>633</v>
      </c>
      <c r="Y202" t="s">
        <v>633</v>
      </c>
      <c r="Z202" t="s">
        <v>633</v>
      </c>
      <c r="AA202" s="18">
        <v>11</v>
      </c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</row>
    <row r="203" spans="1:53" ht="48" hidden="1" customHeight="1">
      <c r="A203" s="28">
        <v>60</v>
      </c>
      <c r="B203" t="s">
        <v>633</v>
      </c>
      <c r="C203">
        <v>110</v>
      </c>
      <c r="D203">
        <v>108</v>
      </c>
      <c r="E203">
        <v>107</v>
      </c>
      <c r="F203" t="s">
        <v>633</v>
      </c>
      <c r="G203" t="s">
        <v>633</v>
      </c>
      <c r="H203" t="s">
        <v>633</v>
      </c>
      <c r="I203" t="s">
        <v>633</v>
      </c>
      <c r="J203">
        <v>53</v>
      </c>
      <c r="K203">
        <v>50</v>
      </c>
      <c r="L203">
        <v>51.1</v>
      </c>
      <c r="M203">
        <v>52.1</v>
      </c>
      <c r="N203" t="s">
        <v>633</v>
      </c>
      <c r="O203" t="s">
        <v>633</v>
      </c>
      <c r="P203" t="s">
        <v>633</v>
      </c>
      <c r="Q203">
        <v>52.1</v>
      </c>
      <c r="R203" t="s">
        <v>633</v>
      </c>
      <c r="S203" t="s">
        <v>633</v>
      </c>
      <c r="T203">
        <v>52</v>
      </c>
      <c r="U203">
        <v>51.1</v>
      </c>
      <c r="V203">
        <v>54</v>
      </c>
      <c r="W203">
        <v>54</v>
      </c>
      <c r="X203" t="s">
        <v>633</v>
      </c>
      <c r="Y203" t="s">
        <v>633</v>
      </c>
      <c r="Z203" t="s">
        <v>633</v>
      </c>
      <c r="AA203" s="18">
        <v>10</v>
      </c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1:53" ht="48" hidden="1" customHeight="1">
      <c r="A204" s="28">
        <v>59</v>
      </c>
      <c r="B204">
        <v>110</v>
      </c>
      <c r="C204">
        <v>109</v>
      </c>
      <c r="D204">
        <v>107</v>
      </c>
      <c r="E204">
        <v>106.1</v>
      </c>
      <c r="F204">
        <v>103</v>
      </c>
      <c r="G204">
        <v>54</v>
      </c>
      <c r="H204">
        <v>54</v>
      </c>
      <c r="I204" t="s">
        <v>633</v>
      </c>
      <c r="J204" t="s">
        <v>633</v>
      </c>
      <c r="K204" t="s">
        <v>633</v>
      </c>
      <c r="L204" t="s">
        <v>633</v>
      </c>
      <c r="M204" t="s">
        <v>633</v>
      </c>
      <c r="N204" t="s">
        <v>633</v>
      </c>
      <c r="O204">
        <v>53</v>
      </c>
      <c r="P204" t="s">
        <v>633</v>
      </c>
      <c r="Q204" t="s">
        <v>633</v>
      </c>
      <c r="R204">
        <v>53</v>
      </c>
      <c r="S204">
        <v>53</v>
      </c>
      <c r="T204" t="s">
        <v>633</v>
      </c>
      <c r="U204" t="s">
        <v>633</v>
      </c>
      <c r="V204" t="s">
        <v>633</v>
      </c>
      <c r="W204" t="s">
        <v>633</v>
      </c>
      <c r="X204" t="s">
        <v>633</v>
      </c>
      <c r="Y204" t="s">
        <v>633</v>
      </c>
      <c r="Z204" t="s">
        <v>633</v>
      </c>
      <c r="AA204" s="18">
        <v>9</v>
      </c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</row>
    <row r="205" spans="1:53" ht="48" hidden="1" customHeight="1">
      <c r="A205" s="28">
        <v>58</v>
      </c>
      <c r="B205">
        <v>109.1</v>
      </c>
      <c r="C205" t="s">
        <v>633</v>
      </c>
      <c r="D205">
        <v>106</v>
      </c>
      <c r="E205">
        <v>106</v>
      </c>
      <c r="F205">
        <v>102</v>
      </c>
      <c r="G205" t="s">
        <v>633</v>
      </c>
      <c r="H205" t="s">
        <v>633</v>
      </c>
      <c r="I205">
        <v>53</v>
      </c>
      <c r="J205" t="s">
        <v>633</v>
      </c>
      <c r="K205" t="s">
        <v>633</v>
      </c>
      <c r="L205">
        <v>51</v>
      </c>
      <c r="M205">
        <v>52</v>
      </c>
      <c r="N205">
        <v>50</v>
      </c>
      <c r="O205" t="s">
        <v>633</v>
      </c>
      <c r="P205">
        <v>51</v>
      </c>
      <c r="Q205">
        <v>52</v>
      </c>
      <c r="R205" t="s">
        <v>633</v>
      </c>
      <c r="S205">
        <v>52.1</v>
      </c>
      <c r="T205">
        <v>51</v>
      </c>
      <c r="U205">
        <v>51</v>
      </c>
      <c r="V205">
        <v>53</v>
      </c>
      <c r="W205">
        <v>53</v>
      </c>
      <c r="X205" t="s">
        <v>633</v>
      </c>
      <c r="Y205" t="s">
        <v>633</v>
      </c>
      <c r="Z205" t="s">
        <v>633</v>
      </c>
      <c r="AA205" s="18">
        <v>8</v>
      </c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</row>
    <row r="206" spans="1:53" ht="48" hidden="1" customHeight="1">
      <c r="A206" s="28">
        <v>57</v>
      </c>
      <c r="B206" t="s">
        <v>633</v>
      </c>
      <c r="C206">
        <v>108</v>
      </c>
      <c r="D206">
        <v>105</v>
      </c>
      <c r="E206">
        <v>105</v>
      </c>
      <c r="F206">
        <v>101</v>
      </c>
      <c r="G206">
        <v>53</v>
      </c>
      <c r="H206">
        <v>53</v>
      </c>
      <c r="I206" t="s">
        <v>633</v>
      </c>
      <c r="J206">
        <v>52</v>
      </c>
      <c r="K206" t="s">
        <v>633</v>
      </c>
      <c r="L206" t="s">
        <v>633</v>
      </c>
      <c r="M206" t="s">
        <v>633</v>
      </c>
      <c r="N206" t="s">
        <v>633</v>
      </c>
      <c r="O206">
        <v>52</v>
      </c>
      <c r="P206" t="s">
        <v>633</v>
      </c>
      <c r="Q206" t="s">
        <v>633</v>
      </c>
      <c r="R206">
        <v>52</v>
      </c>
      <c r="S206" t="s">
        <v>633</v>
      </c>
      <c r="T206" t="s">
        <v>633</v>
      </c>
      <c r="U206" t="s">
        <v>633</v>
      </c>
      <c r="V206" t="s">
        <v>633</v>
      </c>
      <c r="W206" t="s">
        <v>633</v>
      </c>
      <c r="X206" t="s">
        <v>633</v>
      </c>
      <c r="Y206" t="s">
        <v>633</v>
      </c>
      <c r="Z206" t="s">
        <v>633</v>
      </c>
      <c r="AA206" s="18">
        <v>7</v>
      </c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</row>
    <row r="207" spans="1:53" ht="48" hidden="1" customHeight="1">
      <c r="A207" s="28">
        <v>56</v>
      </c>
      <c r="B207">
        <v>109</v>
      </c>
      <c r="C207" t="s">
        <v>633</v>
      </c>
      <c r="D207">
        <v>104</v>
      </c>
      <c r="E207">
        <v>104</v>
      </c>
      <c r="F207" t="s">
        <v>633</v>
      </c>
      <c r="G207" t="s">
        <v>633</v>
      </c>
      <c r="H207" t="s">
        <v>633</v>
      </c>
      <c r="I207">
        <v>52</v>
      </c>
      <c r="J207" t="s">
        <v>633</v>
      </c>
      <c r="K207">
        <v>49</v>
      </c>
      <c r="L207" t="s">
        <v>633</v>
      </c>
      <c r="M207">
        <v>51</v>
      </c>
      <c r="N207" t="s">
        <v>633</v>
      </c>
      <c r="O207" t="s">
        <v>633</v>
      </c>
      <c r="P207">
        <v>50</v>
      </c>
      <c r="Q207">
        <v>51</v>
      </c>
      <c r="R207" t="s">
        <v>633</v>
      </c>
      <c r="S207">
        <v>52</v>
      </c>
      <c r="T207" t="s">
        <v>633</v>
      </c>
      <c r="U207">
        <v>50</v>
      </c>
      <c r="V207">
        <v>52.1</v>
      </c>
      <c r="W207">
        <v>52.1</v>
      </c>
      <c r="X207" t="s">
        <v>633</v>
      </c>
      <c r="Y207" t="s">
        <v>633</v>
      </c>
      <c r="Z207" t="s">
        <v>633</v>
      </c>
      <c r="AA207" s="18">
        <v>6</v>
      </c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 spans="1:53" ht="48" hidden="1" customHeight="1">
      <c r="A208" s="28">
        <v>55</v>
      </c>
      <c r="B208">
        <v>108</v>
      </c>
      <c r="C208">
        <v>107.1</v>
      </c>
      <c r="D208">
        <v>103.1</v>
      </c>
      <c r="E208">
        <v>103</v>
      </c>
      <c r="F208">
        <v>100</v>
      </c>
      <c r="G208">
        <v>52</v>
      </c>
      <c r="H208">
        <v>52</v>
      </c>
      <c r="I208" t="s">
        <v>633</v>
      </c>
      <c r="J208" t="s">
        <v>633</v>
      </c>
      <c r="K208" t="s">
        <v>633</v>
      </c>
      <c r="L208">
        <v>50</v>
      </c>
      <c r="M208" t="s">
        <v>633</v>
      </c>
      <c r="N208">
        <v>49</v>
      </c>
      <c r="O208" t="s">
        <v>633</v>
      </c>
      <c r="P208" t="s">
        <v>633</v>
      </c>
      <c r="Q208">
        <v>50</v>
      </c>
      <c r="R208">
        <v>51</v>
      </c>
      <c r="S208" t="s">
        <v>633</v>
      </c>
      <c r="T208">
        <v>50.1</v>
      </c>
      <c r="U208" t="s">
        <v>633</v>
      </c>
      <c r="V208" t="s">
        <v>633</v>
      </c>
      <c r="W208" t="s">
        <v>633</v>
      </c>
      <c r="X208" t="s">
        <v>633</v>
      </c>
      <c r="Y208" t="s">
        <v>633</v>
      </c>
      <c r="Z208" t="s">
        <v>633</v>
      </c>
      <c r="AA208" s="18">
        <v>5</v>
      </c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</row>
    <row r="209" spans="1:53" ht="48" hidden="1" customHeight="1">
      <c r="A209" s="28">
        <v>54</v>
      </c>
      <c r="B209" t="s">
        <v>633</v>
      </c>
      <c r="C209" t="s">
        <v>633</v>
      </c>
      <c r="D209">
        <v>103</v>
      </c>
      <c r="E209">
        <v>102</v>
      </c>
      <c r="F209">
        <v>99.1</v>
      </c>
      <c r="G209" t="s">
        <v>633</v>
      </c>
      <c r="H209" t="s">
        <v>633</v>
      </c>
      <c r="I209">
        <v>51</v>
      </c>
      <c r="J209">
        <v>51</v>
      </c>
      <c r="K209" t="s">
        <v>633</v>
      </c>
      <c r="L209" t="s">
        <v>633</v>
      </c>
      <c r="M209" t="s">
        <v>633</v>
      </c>
      <c r="N209" t="s">
        <v>633</v>
      </c>
      <c r="O209">
        <v>51</v>
      </c>
      <c r="P209">
        <v>49.1</v>
      </c>
      <c r="Q209" t="s">
        <v>633</v>
      </c>
      <c r="R209" t="s">
        <v>633</v>
      </c>
      <c r="S209">
        <v>51</v>
      </c>
      <c r="T209" t="s">
        <v>633</v>
      </c>
      <c r="U209">
        <v>49</v>
      </c>
      <c r="V209">
        <v>52</v>
      </c>
      <c r="W209">
        <v>52</v>
      </c>
      <c r="X209" t="s">
        <v>633</v>
      </c>
      <c r="Y209" t="s">
        <v>633</v>
      </c>
      <c r="Z209" t="s">
        <v>633</v>
      </c>
      <c r="AA209" s="18">
        <v>4</v>
      </c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</row>
    <row r="210" spans="1:53" ht="48" hidden="1" customHeight="1">
      <c r="A210" s="28">
        <v>53</v>
      </c>
      <c r="B210">
        <v>107</v>
      </c>
      <c r="C210">
        <v>107</v>
      </c>
      <c r="D210">
        <v>102</v>
      </c>
      <c r="E210">
        <v>101.1</v>
      </c>
      <c r="F210">
        <v>99</v>
      </c>
      <c r="G210">
        <v>51</v>
      </c>
      <c r="H210">
        <v>51.1</v>
      </c>
      <c r="I210" t="s">
        <v>633</v>
      </c>
      <c r="J210" t="s">
        <v>633</v>
      </c>
      <c r="K210">
        <v>48.1</v>
      </c>
      <c r="L210" t="s">
        <v>633</v>
      </c>
      <c r="M210">
        <v>50</v>
      </c>
      <c r="N210" t="s">
        <v>633</v>
      </c>
      <c r="O210" t="s">
        <v>633</v>
      </c>
      <c r="P210" t="s">
        <v>633</v>
      </c>
      <c r="Q210">
        <v>49.1</v>
      </c>
      <c r="R210">
        <v>50</v>
      </c>
      <c r="S210" t="s">
        <v>633</v>
      </c>
      <c r="T210">
        <v>50</v>
      </c>
      <c r="U210" t="s">
        <v>633</v>
      </c>
      <c r="V210" t="s">
        <v>633</v>
      </c>
      <c r="W210" t="s">
        <v>633</v>
      </c>
      <c r="X210" t="s">
        <v>633</v>
      </c>
      <c r="Y210" t="s">
        <v>633</v>
      </c>
      <c r="Z210" t="s">
        <v>633</v>
      </c>
      <c r="AA210" s="18">
        <v>3</v>
      </c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</row>
    <row r="211" spans="1:53" ht="48" hidden="1" customHeight="1">
      <c r="A211" s="28">
        <v>52</v>
      </c>
      <c r="B211" t="s">
        <v>633</v>
      </c>
      <c r="C211">
        <v>106</v>
      </c>
      <c r="D211">
        <v>101</v>
      </c>
      <c r="E211">
        <v>101</v>
      </c>
      <c r="F211" t="s">
        <v>633</v>
      </c>
      <c r="G211" t="s">
        <v>633</v>
      </c>
      <c r="H211">
        <v>51</v>
      </c>
      <c r="I211" t="s">
        <v>633</v>
      </c>
      <c r="J211" t="s">
        <v>633</v>
      </c>
      <c r="K211" t="s">
        <v>633</v>
      </c>
      <c r="L211">
        <v>49</v>
      </c>
      <c r="M211" t="s">
        <v>633</v>
      </c>
      <c r="N211">
        <v>48</v>
      </c>
      <c r="O211" t="s">
        <v>633</v>
      </c>
      <c r="P211" t="s">
        <v>633</v>
      </c>
      <c r="Q211" t="s">
        <v>633</v>
      </c>
      <c r="R211" t="s">
        <v>633</v>
      </c>
      <c r="S211">
        <v>50</v>
      </c>
      <c r="T211" t="s">
        <v>633</v>
      </c>
      <c r="U211" t="s">
        <v>633</v>
      </c>
      <c r="V211">
        <v>51</v>
      </c>
      <c r="W211" t="s">
        <v>633</v>
      </c>
      <c r="X211" t="s">
        <v>633</v>
      </c>
      <c r="Y211" t="s">
        <v>633</v>
      </c>
      <c r="Z211" t="s">
        <v>633</v>
      </c>
      <c r="AA211" s="18">
        <v>2</v>
      </c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</row>
    <row r="212" spans="1:53" ht="48" hidden="1" customHeight="1">
      <c r="A212" s="28">
        <v>51</v>
      </c>
      <c r="B212">
        <v>106</v>
      </c>
      <c r="C212">
        <v>105</v>
      </c>
      <c r="D212">
        <v>100</v>
      </c>
      <c r="E212">
        <v>100</v>
      </c>
      <c r="F212">
        <v>98</v>
      </c>
      <c r="G212">
        <v>50.1</v>
      </c>
      <c r="H212" t="s">
        <v>633</v>
      </c>
      <c r="I212">
        <v>50</v>
      </c>
      <c r="J212">
        <v>50</v>
      </c>
      <c r="K212" t="s">
        <v>633</v>
      </c>
      <c r="L212" t="s">
        <v>633</v>
      </c>
      <c r="M212">
        <v>49</v>
      </c>
      <c r="N212" t="s">
        <v>633</v>
      </c>
      <c r="O212">
        <v>50</v>
      </c>
      <c r="P212">
        <v>49</v>
      </c>
      <c r="Q212">
        <v>49</v>
      </c>
      <c r="R212">
        <v>49.1</v>
      </c>
      <c r="S212">
        <v>49.1</v>
      </c>
      <c r="T212" t="s">
        <v>633</v>
      </c>
      <c r="U212">
        <v>48.1</v>
      </c>
      <c r="V212">
        <v>50</v>
      </c>
      <c r="W212">
        <v>51</v>
      </c>
      <c r="X212" t="s">
        <v>633</v>
      </c>
      <c r="Y212" t="s">
        <v>633</v>
      </c>
      <c r="Z212" t="s">
        <v>633</v>
      </c>
      <c r="AA212" s="18">
        <v>1</v>
      </c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</row>
    <row r="213" spans="1:53" ht="48" hidden="1" customHeight="1">
      <c r="A213" s="28">
        <v>50</v>
      </c>
      <c r="B213">
        <v>105</v>
      </c>
      <c r="C213" t="s">
        <v>633</v>
      </c>
      <c r="D213">
        <v>99</v>
      </c>
      <c r="E213">
        <v>99</v>
      </c>
      <c r="F213">
        <v>97</v>
      </c>
      <c r="G213" t="s">
        <v>633</v>
      </c>
      <c r="H213">
        <v>50</v>
      </c>
      <c r="I213">
        <v>49</v>
      </c>
      <c r="J213" t="s">
        <v>633</v>
      </c>
      <c r="K213">
        <v>48</v>
      </c>
      <c r="L213">
        <v>48</v>
      </c>
      <c r="M213" t="s">
        <v>633</v>
      </c>
      <c r="N213" t="s">
        <v>633</v>
      </c>
      <c r="O213" t="s">
        <v>633</v>
      </c>
      <c r="P213" t="s">
        <v>633</v>
      </c>
      <c r="Q213" t="s">
        <v>633</v>
      </c>
      <c r="R213" t="s">
        <v>633</v>
      </c>
      <c r="S213" t="s">
        <v>633</v>
      </c>
      <c r="T213">
        <v>49</v>
      </c>
      <c r="U213">
        <v>48</v>
      </c>
      <c r="V213" t="s">
        <v>633</v>
      </c>
      <c r="W213">
        <v>50</v>
      </c>
      <c r="X213" t="s">
        <v>633</v>
      </c>
      <c r="Y213" t="s">
        <v>633</v>
      </c>
      <c r="Z213" t="s">
        <v>633</v>
      </c>
      <c r="AA213" s="18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</row>
    <row r="214" spans="1:53" ht="48" hidden="1" customHeight="1">
      <c r="A214" s="28">
        <v>49</v>
      </c>
      <c r="B214">
        <v>104.1</v>
      </c>
      <c r="C214">
        <v>104</v>
      </c>
      <c r="D214">
        <v>98</v>
      </c>
      <c r="E214">
        <v>98</v>
      </c>
      <c r="F214">
        <v>96</v>
      </c>
      <c r="G214">
        <v>50</v>
      </c>
      <c r="H214">
        <v>49.1</v>
      </c>
      <c r="I214" t="s">
        <v>633</v>
      </c>
      <c r="J214">
        <v>49</v>
      </c>
      <c r="K214" t="s">
        <v>633</v>
      </c>
      <c r="L214" t="s">
        <v>633</v>
      </c>
      <c r="M214">
        <v>48</v>
      </c>
      <c r="N214">
        <v>47</v>
      </c>
      <c r="O214">
        <v>49</v>
      </c>
      <c r="P214">
        <v>48</v>
      </c>
      <c r="Q214">
        <v>48</v>
      </c>
      <c r="R214">
        <v>49</v>
      </c>
      <c r="S214">
        <v>49</v>
      </c>
      <c r="T214" t="s">
        <v>633</v>
      </c>
      <c r="U214" t="s">
        <v>633</v>
      </c>
      <c r="V214">
        <v>49</v>
      </c>
      <c r="W214" t="s">
        <v>633</v>
      </c>
      <c r="X214" t="s">
        <v>633</v>
      </c>
      <c r="Y214" t="s">
        <v>633</v>
      </c>
      <c r="Z214" t="s">
        <v>633</v>
      </c>
      <c r="AA214" s="18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</row>
    <row r="215" spans="1:53" ht="48" hidden="1" customHeight="1">
      <c r="A215" s="28">
        <v>48</v>
      </c>
      <c r="B215" t="s">
        <v>633</v>
      </c>
      <c r="C215">
        <v>103</v>
      </c>
      <c r="D215">
        <v>97</v>
      </c>
      <c r="E215">
        <v>97</v>
      </c>
      <c r="F215" t="s">
        <v>633</v>
      </c>
      <c r="G215" t="s">
        <v>633</v>
      </c>
      <c r="H215" t="s">
        <v>633</v>
      </c>
      <c r="I215" t="s">
        <v>633</v>
      </c>
      <c r="J215" t="s">
        <v>633</v>
      </c>
      <c r="K215" t="s">
        <v>633</v>
      </c>
      <c r="L215" t="s">
        <v>633</v>
      </c>
      <c r="M215" t="s">
        <v>633</v>
      </c>
      <c r="N215" t="s">
        <v>633</v>
      </c>
      <c r="O215" t="s">
        <v>633</v>
      </c>
      <c r="P215" t="s">
        <v>633</v>
      </c>
      <c r="Q215" t="s">
        <v>633</v>
      </c>
      <c r="R215" t="s">
        <v>633</v>
      </c>
      <c r="S215">
        <v>48</v>
      </c>
      <c r="T215">
        <v>48</v>
      </c>
      <c r="U215">
        <v>47</v>
      </c>
      <c r="V215" t="s">
        <v>633</v>
      </c>
      <c r="W215">
        <v>49</v>
      </c>
      <c r="X215" t="s">
        <v>633</v>
      </c>
      <c r="Y215" t="s">
        <v>633</v>
      </c>
      <c r="Z215" t="s">
        <v>633</v>
      </c>
      <c r="AA215" s="18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</row>
    <row r="216" spans="1:53" ht="48" hidden="1" customHeight="1">
      <c r="A216" s="28">
        <v>47</v>
      </c>
      <c r="B216">
        <v>104</v>
      </c>
      <c r="C216" t="s">
        <v>633</v>
      </c>
      <c r="D216">
        <v>96</v>
      </c>
      <c r="E216" t="s">
        <v>633</v>
      </c>
      <c r="F216">
        <v>95</v>
      </c>
      <c r="G216">
        <v>49</v>
      </c>
      <c r="H216">
        <v>49</v>
      </c>
      <c r="I216">
        <v>48.1</v>
      </c>
      <c r="J216" t="s">
        <v>633</v>
      </c>
      <c r="K216">
        <v>47</v>
      </c>
      <c r="L216">
        <v>47</v>
      </c>
      <c r="M216">
        <v>47</v>
      </c>
      <c r="N216" t="s">
        <v>633</v>
      </c>
      <c r="O216" t="s">
        <v>633</v>
      </c>
      <c r="P216">
        <v>47</v>
      </c>
      <c r="Q216">
        <v>47</v>
      </c>
      <c r="R216">
        <v>48</v>
      </c>
      <c r="S216" t="s">
        <v>633</v>
      </c>
      <c r="T216" t="s">
        <v>633</v>
      </c>
      <c r="U216" t="s">
        <v>633</v>
      </c>
      <c r="V216">
        <v>48.1</v>
      </c>
      <c r="W216" t="s">
        <v>633</v>
      </c>
      <c r="X216" t="s">
        <v>633</v>
      </c>
      <c r="Y216" t="s">
        <v>633</v>
      </c>
      <c r="Z216" t="s">
        <v>633</v>
      </c>
      <c r="AA216" s="18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</row>
    <row r="217" spans="1:53" ht="48" hidden="1" customHeight="1">
      <c r="A217" s="28">
        <v>46</v>
      </c>
      <c r="B217">
        <v>103</v>
      </c>
      <c r="C217">
        <v>102.1</v>
      </c>
      <c r="D217">
        <v>95</v>
      </c>
      <c r="E217">
        <v>96</v>
      </c>
      <c r="F217">
        <v>94</v>
      </c>
      <c r="G217" t="s">
        <v>633</v>
      </c>
      <c r="H217" t="s">
        <v>633</v>
      </c>
      <c r="I217" t="s">
        <v>633</v>
      </c>
      <c r="J217">
        <v>48</v>
      </c>
      <c r="K217" t="s">
        <v>633</v>
      </c>
      <c r="L217" t="s">
        <v>633</v>
      </c>
      <c r="M217" t="s">
        <v>633</v>
      </c>
      <c r="N217">
        <v>46</v>
      </c>
      <c r="O217">
        <v>48</v>
      </c>
      <c r="P217" t="s">
        <v>633</v>
      </c>
      <c r="Q217" t="s">
        <v>633</v>
      </c>
      <c r="R217" t="s">
        <v>633</v>
      </c>
      <c r="S217">
        <v>47</v>
      </c>
      <c r="T217">
        <v>47</v>
      </c>
      <c r="U217">
        <v>46</v>
      </c>
      <c r="V217" t="s">
        <v>633</v>
      </c>
      <c r="W217" t="s">
        <v>633</v>
      </c>
      <c r="X217" t="s">
        <v>633</v>
      </c>
      <c r="Y217" t="s">
        <v>633</v>
      </c>
      <c r="Z217" t="s">
        <v>633</v>
      </c>
      <c r="AA217" s="18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</row>
    <row r="218" spans="1:53" ht="48" hidden="1" customHeight="1">
      <c r="A218" s="28">
        <v>45</v>
      </c>
      <c r="B218" t="s">
        <v>633</v>
      </c>
      <c r="C218" t="s">
        <v>633</v>
      </c>
      <c r="D218" t="s">
        <v>633</v>
      </c>
      <c r="E218">
        <v>95</v>
      </c>
      <c r="F218" t="s">
        <v>633</v>
      </c>
      <c r="G218">
        <v>48</v>
      </c>
      <c r="H218">
        <v>48</v>
      </c>
      <c r="I218">
        <v>48</v>
      </c>
      <c r="J218" t="s">
        <v>633</v>
      </c>
      <c r="K218" t="s">
        <v>633</v>
      </c>
      <c r="L218" t="s">
        <v>633</v>
      </c>
      <c r="M218" t="s">
        <v>633</v>
      </c>
      <c r="N218" t="s">
        <v>633</v>
      </c>
      <c r="O218" t="s">
        <v>633</v>
      </c>
      <c r="P218">
        <v>46</v>
      </c>
      <c r="Q218">
        <v>46</v>
      </c>
      <c r="R218">
        <v>47</v>
      </c>
      <c r="S218" t="s">
        <v>633</v>
      </c>
      <c r="T218" t="s">
        <v>633</v>
      </c>
      <c r="U218" t="s">
        <v>633</v>
      </c>
      <c r="V218">
        <v>48</v>
      </c>
      <c r="W218">
        <v>48</v>
      </c>
      <c r="X218" t="s">
        <v>633</v>
      </c>
      <c r="Y218" t="s">
        <v>633</v>
      </c>
      <c r="Z218" t="s">
        <v>633</v>
      </c>
      <c r="AA218" s="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</row>
    <row r="219" spans="1:53" ht="48" hidden="1" customHeight="1">
      <c r="A219" s="28">
        <v>44</v>
      </c>
      <c r="B219">
        <v>102</v>
      </c>
      <c r="C219">
        <v>102</v>
      </c>
      <c r="D219">
        <v>94</v>
      </c>
      <c r="E219">
        <v>94</v>
      </c>
      <c r="F219">
        <v>93</v>
      </c>
      <c r="G219" t="s">
        <v>633</v>
      </c>
      <c r="H219" t="s">
        <v>633</v>
      </c>
      <c r="I219" t="s">
        <v>633</v>
      </c>
      <c r="J219" t="s">
        <v>633</v>
      </c>
      <c r="K219">
        <v>46</v>
      </c>
      <c r="L219">
        <v>46.1</v>
      </c>
      <c r="M219">
        <v>46.1</v>
      </c>
      <c r="N219" t="s">
        <v>633</v>
      </c>
      <c r="O219">
        <v>47</v>
      </c>
      <c r="P219" t="s">
        <v>633</v>
      </c>
      <c r="Q219" t="s">
        <v>633</v>
      </c>
      <c r="R219" t="s">
        <v>633</v>
      </c>
      <c r="S219">
        <v>46.1</v>
      </c>
      <c r="T219" t="s">
        <v>633</v>
      </c>
      <c r="U219" t="s">
        <v>633</v>
      </c>
      <c r="V219" t="s">
        <v>633</v>
      </c>
      <c r="W219" t="s">
        <v>633</v>
      </c>
      <c r="X219" t="s">
        <v>633</v>
      </c>
      <c r="Y219" t="s">
        <v>633</v>
      </c>
      <c r="Z219" t="s">
        <v>633</v>
      </c>
      <c r="AA219" s="18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</row>
    <row r="220" spans="1:53" ht="48" hidden="1" customHeight="1">
      <c r="A220" s="28">
        <v>43</v>
      </c>
      <c r="B220" t="s">
        <v>633</v>
      </c>
      <c r="C220" t="s">
        <v>633</v>
      </c>
      <c r="D220">
        <v>93</v>
      </c>
      <c r="E220">
        <v>93</v>
      </c>
      <c r="F220">
        <v>92</v>
      </c>
      <c r="G220">
        <v>47</v>
      </c>
      <c r="H220">
        <v>47</v>
      </c>
      <c r="I220">
        <v>47</v>
      </c>
      <c r="J220">
        <v>47</v>
      </c>
      <c r="K220" t="s">
        <v>633</v>
      </c>
      <c r="L220" t="s">
        <v>633</v>
      </c>
      <c r="M220" t="s">
        <v>633</v>
      </c>
      <c r="N220">
        <v>45.1</v>
      </c>
      <c r="O220" t="s">
        <v>633</v>
      </c>
      <c r="P220" t="s">
        <v>633</v>
      </c>
      <c r="Q220">
        <v>45.1</v>
      </c>
      <c r="R220">
        <v>46.1</v>
      </c>
      <c r="S220">
        <v>46</v>
      </c>
      <c r="T220">
        <v>46.1</v>
      </c>
      <c r="U220">
        <v>45.1</v>
      </c>
      <c r="V220">
        <v>47</v>
      </c>
      <c r="W220">
        <v>47</v>
      </c>
      <c r="X220" t="s">
        <v>633</v>
      </c>
      <c r="Y220" t="s">
        <v>633</v>
      </c>
      <c r="Z220" t="s">
        <v>633</v>
      </c>
      <c r="AA220" s="18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</row>
    <row r="221" spans="1:53" ht="48" hidden="1" customHeight="1">
      <c r="A221" s="28">
        <v>42</v>
      </c>
      <c r="B221">
        <v>101</v>
      </c>
      <c r="C221">
        <v>101</v>
      </c>
      <c r="D221">
        <v>92</v>
      </c>
      <c r="E221">
        <v>92</v>
      </c>
      <c r="F221" t="s">
        <v>633</v>
      </c>
      <c r="G221" t="s">
        <v>633</v>
      </c>
      <c r="H221" t="s">
        <v>633</v>
      </c>
      <c r="I221" t="s">
        <v>633</v>
      </c>
      <c r="J221" t="s">
        <v>633</v>
      </c>
      <c r="K221" t="s">
        <v>633</v>
      </c>
      <c r="L221" t="s">
        <v>633</v>
      </c>
      <c r="M221">
        <v>46</v>
      </c>
      <c r="N221" t="s">
        <v>633</v>
      </c>
      <c r="O221" t="s">
        <v>633</v>
      </c>
      <c r="P221">
        <v>45</v>
      </c>
      <c r="Q221" t="s">
        <v>633</v>
      </c>
      <c r="R221" t="s">
        <v>633</v>
      </c>
      <c r="S221" t="s">
        <v>633</v>
      </c>
      <c r="T221" t="s">
        <v>633</v>
      </c>
      <c r="U221" t="s">
        <v>633</v>
      </c>
      <c r="V221" t="s">
        <v>633</v>
      </c>
      <c r="W221" t="s">
        <v>633</v>
      </c>
      <c r="X221" t="s">
        <v>633</v>
      </c>
      <c r="Y221" t="s">
        <v>633</v>
      </c>
      <c r="Z221" t="s">
        <v>633</v>
      </c>
      <c r="AA221" s="18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</row>
    <row r="222" spans="1:53" ht="48" hidden="1" customHeight="1">
      <c r="A222" s="28">
        <v>41</v>
      </c>
      <c r="B222">
        <v>100</v>
      </c>
      <c r="C222">
        <v>100</v>
      </c>
      <c r="D222">
        <v>91</v>
      </c>
      <c r="E222" t="s">
        <v>633</v>
      </c>
      <c r="F222">
        <v>91</v>
      </c>
      <c r="G222" t="s">
        <v>633</v>
      </c>
      <c r="H222">
        <v>46.1</v>
      </c>
      <c r="I222" t="s">
        <v>633</v>
      </c>
      <c r="J222" t="s">
        <v>633</v>
      </c>
      <c r="K222" t="s">
        <v>633</v>
      </c>
      <c r="L222">
        <v>46</v>
      </c>
      <c r="M222" t="s">
        <v>633</v>
      </c>
      <c r="N222" t="s">
        <v>633</v>
      </c>
      <c r="O222" t="s">
        <v>633</v>
      </c>
      <c r="P222" t="s">
        <v>633</v>
      </c>
      <c r="Q222" t="s">
        <v>633</v>
      </c>
      <c r="R222" t="s">
        <v>633</v>
      </c>
      <c r="S222" t="s">
        <v>633</v>
      </c>
      <c r="T222" t="s">
        <v>633</v>
      </c>
      <c r="U222">
        <v>45</v>
      </c>
      <c r="V222">
        <v>46</v>
      </c>
      <c r="W222" t="s">
        <v>633</v>
      </c>
      <c r="X222" t="s">
        <v>633</v>
      </c>
      <c r="Y222" t="s">
        <v>633</v>
      </c>
      <c r="Z222" t="s">
        <v>633</v>
      </c>
      <c r="AA222" s="18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</row>
    <row r="223" spans="1:53" ht="48" hidden="1" customHeight="1">
      <c r="A223" s="28">
        <v>40</v>
      </c>
      <c r="B223">
        <v>99</v>
      </c>
      <c r="C223">
        <v>99</v>
      </c>
      <c r="D223" t="s">
        <v>633</v>
      </c>
      <c r="E223">
        <v>91</v>
      </c>
      <c r="F223">
        <v>90</v>
      </c>
      <c r="G223">
        <v>46.1</v>
      </c>
      <c r="H223" t="s">
        <v>633</v>
      </c>
      <c r="I223">
        <v>46</v>
      </c>
      <c r="J223">
        <v>46.1</v>
      </c>
      <c r="K223" t="s">
        <v>633</v>
      </c>
      <c r="L223" t="s">
        <v>633</v>
      </c>
      <c r="M223" t="s">
        <v>633</v>
      </c>
      <c r="N223" t="s">
        <v>633</v>
      </c>
      <c r="O223">
        <v>46</v>
      </c>
      <c r="P223" t="s">
        <v>633</v>
      </c>
      <c r="Q223">
        <v>45</v>
      </c>
      <c r="R223">
        <v>46</v>
      </c>
      <c r="S223">
        <v>45</v>
      </c>
      <c r="T223">
        <v>46</v>
      </c>
      <c r="U223" t="s">
        <v>633</v>
      </c>
      <c r="V223" t="s">
        <v>633</v>
      </c>
      <c r="W223">
        <v>46.1</v>
      </c>
      <c r="X223" t="s">
        <v>633</v>
      </c>
      <c r="Y223" t="s">
        <v>633</v>
      </c>
      <c r="Z223" t="s">
        <v>633</v>
      </c>
      <c r="AA223" s="18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</row>
    <row r="224" spans="1:53" ht="48" hidden="1" customHeight="1">
      <c r="A224" s="28">
        <v>39</v>
      </c>
      <c r="B224">
        <v>98.1</v>
      </c>
      <c r="C224">
        <v>98</v>
      </c>
      <c r="D224">
        <v>90.1</v>
      </c>
      <c r="E224">
        <v>90</v>
      </c>
      <c r="F224" t="s">
        <v>633</v>
      </c>
      <c r="G224" t="s">
        <v>633</v>
      </c>
      <c r="H224">
        <v>46</v>
      </c>
      <c r="I224" t="s">
        <v>633</v>
      </c>
      <c r="J224" t="s">
        <v>633</v>
      </c>
      <c r="K224">
        <v>45</v>
      </c>
      <c r="L224" t="s">
        <v>633</v>
      </c>
      <c r="M224">
        <v>45</v>
      </c>
      <c r="N224" t="s">
        <v>633</v>
      </c>
      <c r="O224" t="s">
        <v>633</v>
      </c>
      <c r="P224" t="s">
        <v>633</v>
      </c>
      <c r="Q224" t="s">
        <v>633</v>
      </c>
      <c r="R224" t="s">
        <v>633</v>
      </c>
      <c r="S224" t="s">
        <v>633</v>
      </c>
      <c r="T224" t="s">
        <v>633</v>
      </c>
      <c r="U224" t="s">
        <v>633</v>
      </c>
      <c r="V224">
        <v>45.1</v>
      </c>
      <c r="W224" t="s">
        <v>633</v>
      </c>
      <c r="X224" t="s">
        <v>633</v>
      </c>
      <c r="Y224" t="s">
        <v>633</v>
      </c>
      <c r="Z224" t="s">
        <v>633</v>
      </c>
      <c r="AA224" s="18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</row>
    <row r="225" spans="1:55" ht="48" hidden="1" customHeight="1">
      <c r="A225" s="28">
        <v>38</v>
      </c>
      <c r="B225" t="s">
        <v>633</v>
      </c>
      <c r="C225">
        <v>97.1</v>
      </c>
      <c r="D225">
        <v>90</v>
      </c>
      <c r="E225">
        <v>89</v>
      </c>
      <c r="F225">
        <v>89</v>
      </c>
      <c r="G225">
        <v>46</v>
      </c>
      <c r="H225" t="s">
        <v>633</v>
      </c>
      <c r="I225" t="s">
        <v>633</v>
      </c>
      <c r="J225" t="s">
        <v>633</v>
      </c>
      <c r="K225" t="s">
        <v>633</v>
      </c>
      <c r="L225">
        <v>45</v>
      </c>
      <c r="M225" t="s">
        <v>633</v>
      </c>
      <c r="N225">
        <v>45</v>
      </c>
      <c r="O225" t="s">
        <v>633</v>
      </c>
      <c r="P225" t="s">
        <v>633</v>
      </c>
      <c r="Q225" t="s">
        <v>633</v>
      </c>
      <c r="R225">
        <v>45</v>
      </c>
      <c r="S225">
        <v>44</v>
      </c>
      <c r="T225" t="s">
        <v>633</v>
      </c>
      <c r="U225" t="s">
        <v>633</v>
      </c>
      <c r="V225" t="s">
        <v>633</v>
      </c>
      <c r="W225">
        <v>46</v>
      </c>
      <c r="X225" t="s">
        <v>633</v>
      </c>
      <c r="Y225" t="s">
        <v>633</v>
      </c>
      <c r="Z225" t="s">
        <v>633</v>
      </c>
      <c r="AA225" s="18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</row>
    <row r="226" spans="1:55" ht="48" hidden="1" customHeight="1">
      <c r="A226" s="28">
        <v>37</v>
      </c>
      <c r="B226">
        <v>98</v>
      </c>
      <c r="C226">
        <v>97</v>
      </c>
      <c r="D226" t="s">
        <v>633</v>
      </c>
      <c r="E226" t="s">
        <v>633</v>
      </c>
      <c r="F226">
        <v>88.1</v>
      </c>
      <c r="G226" t="s">
        <v>633</v>
      </c>
      <c r="H226">
        <v>45</v>
      </c>
      <c r="I226">
        <v>45</v>
      </c>
      <c r="J226">
        <v>46</v>
      </c>
      <c r="K226" t="s">
        <v>633</v>
      </c>
      <c r="L226" t="s">
        <v>633</v>
      </c>
      <c r="M226" t="s">
        <v>633</v>
      </c>
      <c r="N226" t="s">
        <v>633</v>
      </c>
      <c r="O226">
        <v>45</v>
      </c>
      <c r="P226">
        <v>44</v>
      </c>
      <c r="Q226">
        <v>44</v>
      </c>
      <c r="R226" t="s">
        <v>633</v>
      </c>
      <c r="S226" t="s">
        <v>633</v>
      </c>
      <c r="T226">
        <v>45</v>
      </c>
      <c r="U226">
        <v>44</v>
      </c>
      <c r="V226" t="s">
        <v>633</v>
      </c>
      <c r="W226" t="s">
        <v>633</v>
      </c>
      <c r="X226" t="s">
        <v>633</v>
      </c>
      <c r="Y226" t="s">
        <v>633</v>
      </c>
      <c r="Z226" t="s">
        <v>633</v>
      </c>
      <c r="AA226" s="18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</row>
    <row r="227" spans="1:55" ht="48" hidden="1" customHeight="1">
      <c r="A227" s="28">
        <v>36</v>
      </c>
      <c r="B227">
        <v>97</v>
      </c>
      <c r="C227" t="s">
        <v>633</v>
      </c>
      <c r="D227">
        <v>89</v>
      </c>
      <c r="E227">
        <v>88.1</v>
      </c>
      <c r="F227" t="s">
        <v>633</v>
      </c>
      <c r="G227">
        <v>45</v>
      </c>
      <c r="H227" t="s">
        <v>633</v>
      </c>
      <c r="I227" t="s">
        <v>633</v>
      </c>
      <c r="J227" t="s">
        <v>633</v>
      </c>
      <c r="K227" t="s">
        <v>633</v>
      </c>
      <c r="L227" t="s">
        <v>633</v>
      </c>
      <c r="M227" t="s">
        <v>633</v>
      </c>
      <c r="N227" t="s">
        <v>633</v>
      </c>
      <c r="O227" t="s">
        <v>633</v>
      </c>
      <c r="P227" t="s">
        <v>633</v>
      </c>
      <c r="Q227" t="s">
        <v>633</v>
      </c>
      <c r="R227" t="s">
        <v>633</v>
      </c>
      <c r="S227" t="s">
        <v>633</v>
      </c>
      <c r="T227" t="s">
        <v>633</v>
      </c>
      <c r="U227" t="s">
        <v>633</v>
      </c>
      <c r="V227">
        <v>45</v>
      </c>
      <c r="W227" t="s">
        <v>633</v>
      </c>
      <c r="X227" t="s">
        <v>633</v>
      </c>
      <c r="Y227" t="s">
        <v>633</v>
      </c>
      <c r="Z227" t="s">
        <v>633</v>
      </c>
      <c r="AA227" s="18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</row>
    <row r="228" spans="1:55" ht="48" hidden="1" customHeight="1">
      <c r="A228" s="28">
        <v>35</v>
      </c>
      <c r="B228">
        <v>96</v>
      </c>
      <c r="C228">
        <v>96</v>
      </c>
      <c r="D228">
        <v>88</v>
      </c>
      <c r="E228">
        <v>88</v>
      </c>
      <c r="F228">
        <v>88</v>
      </c>
      <c r="G228" t="s">
        <v>633</v>
      </c>
      <c r="H228">
        <v>44.1</v>
      </c>
      <c r="I228" t="s">
        <v>633</v>
      </c>
      <c r="J228" t="s">
        <v>633</v>
      </c>
      <c r="K228">
        <v>44.1</v>
      </c>
      <c r="L228" t="s">
        <v>633</v>
      </c>
      <c r="M228">
        <v>44</v>
      </c>
      <c r="N228" t="s">
        <v>633</v>
      </c>
      <c r="O228" t="s">
        <v>633</v>
      </c>
      <c r="P228" t="s">
        <v>633</v>
      </c>
      <c r="Q228" t="s">
        <v>633</v>
      </c>
      <c r="R228">
        <v>44</v>
      </c>
      <c r="S228">
        <v>43.1</v>
      </c>
      <c r="T228" t="s">
        <v>633</v>
      </c>
      <c r="U228" t="s">
        <v>633</v>
      </c>
      <c r="V228" t="s">
        <v>633</v>
      </c>
      <c r="W228">
        <v>45</v>
      </c>
      <c r="X228" t="s">
        <v>633</v>
      </c>
      <c r="Y228" t="s">
        <v>633</v>
      </c>
      <c r="Z228" t="s">
        <v>633</v>
      </c>
      <c r="AA228" s="1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</row>
    <row r="229" spans="1:55" ht="48" hidden="1" customHeight="1">
      <c r="A229" s="28">
        <v>34</v>
      </c>
      <c r="B229" t="s">
        <v>633</v>
      </c>
      <c r="C229">
        <v>95</v>
      </c>
      <c r="D229">
        <v>87</v>
      </c>
      <c r="E229" t="s">
        <v>633</v>
      </c>
      <c r="F229">
        <v>87</v>
      </c>
      <c r="G229">
        <v>44</v>
      </c>
      <c r="H229" t="s">
        <v>633</v>
      </c>
      <c r="I229">
        <v>44</v>
      </c>
      <c r="J229">
        <v>45</v>
      </c>
      <c r="K229" t="s">
        <v>633</v>
      </c>
      <c r="L229">
        <v>44</v>
      </c>
      <c r="M229" t="s">
        <v>633</v>
      </c>
      <c r="N229" t="s">
        <v>633</v>
      </c>
      <c r="O229" t="s">
        <v>633</v>
      </c>
      <c r="P229" t="s">
        <v>633</v>
      </c>
      <c r="Q229">
        <v>43</v>
      </c>
      <c r="R229" t="s">
        <v>633</v>
      </c>
      <c r="S229" t="s">
        <v>633</v>
      </c>
      <c r="T229">
        <v>44</v>
      </c>
      <c r="U229">
        <v>43</v>
      </c>
      <c r="V229">
        <v>44</v>
      </c>
      <c r="W229" t="s">
        <v>633</v>
      </c>
      <c r="X229" t="s">
        <v>633</v>
      </c>
      <c r="Y229" t="s">
        <v>633</v>
      </c>
      <c r="Z229" t="s">
        <v>633</v>
      </c>
      <c r="AA229" s="18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</row>
    <row r="230" spans="1:55" ht="48" hidden="1" customHeight="1">
      <c r="A230" s="28">
        <v>33</v>
      </c>
      <c r="B230">
        <v>95</v>
      </c>
      <c r="C230">
        <v>94</v>
      </c>
      <c r="D230" t="s">
        <v>633</v>
      </c>
      <c r="E230">
        <v>87</v>
      </c>
      <c r="F230">
        <v>86</v>
      </c>
      <c r="G230" t="s">
        <v>633</v>
      </c>
      <c r="H230">
        <v>44</v>
      </c>
      <c r="I230" t="s">
        <v>633</v>
      </c>
      <c r="J230" t="s">
        <v>633</v>
      </c>
      <c r="K230" t="s">
        <v>633</v>
      </c>
      <c r="L230" t="s">
        <v>633</v>
      </c>
      <c r="M230" t="s">
        <v>633</v>
      </c>
      <c r="N230" t="s">
        <v>633</v>
      </c>
      <c r="O230">
        <v>44</v>
      </c>
      <c r="P230" t="s">
        <v>633</v>
      </c>
      <c r="Q230" t="s">
        <v>633</v>
      </c>
      <c r="R230">
        <v>43</v>
      </c>
      <c r="S230" t="s">
        <v>633</v>
      </c>
      <c r="T230" t="s">
        <v>633</v>
      </c>
      <c r="U230" t="s">
        <v>633</v>
      </c>
      <c r="V230" t="s">
        <v>633</v>
      </c>
      <c r="W230" t="s">
        <v>633</v>
      </c>
      <c r="X230" t="s">
        <v>633</v>
      </c>
      <c r="Y230" t="s">
        <v>633</v>
      </c>
      <c r="Z230" t="s">
        <v>633</v>
      </c>
      <c r="AA230" s="18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</row>
    <row r="231" spans="1:55" ht="48" hidden="1" customHeight="1">
      <c r="A231" s="28">
        <v>32</v>
      </c>
      <c r="B231">
        <v>94</v>
      </c>
      <c r="C231">
        <v>93</v>
      </c>
      <c r="D231">
        <v>86</v>
      </c>
      <c r="E231">
        <v>86</v>
      </c>
      <c r="F231" t="s">
        <v>633</v>
      </c>
      <c r="G231" t="s">
        <v>633</v>
      </c>
      <c r="H231" t="s">
        <v>633</v>
      </c>
      <c r="I231" t="s">
        <v>633</v>
      </c>
      <c r="J231" t="s">
        <v>633</v>
      </c>
      <c r="K231" t="s">
        <v>633</v>
      </c>
      <c r="L231" t="s">
        <v>633</v>
      </c>
      <c r="M231">
        <v>43</v>
      </c>
      <c r="N231">
        <v>44</v>
      </c>
      <c r="O231" t="s">
        <v>633</v>
      </c>
      <c r="P231">
        <v>43</v>
      </c>
      <c r="Q231" t="s">
        <v>633</v>
      </c>
      <c r="R231" t="s">
        <v>633</v>
      </c>
      <c r="S231">
        <v>43</v>
      </c>
      <c r="T231" t="s">
        <v>633</v>
      </c>
      <c r="U231" t="s">
        <v>633</v>
      </c>
      <c r="V231" t="s">
        <v>633</v>
      </c>
      <c r="W231">
        <v>44</v>
      </c>
      <c r="X231" t="s">
        <v>633</v>
      </c>
      <c r="Y231" t="s">
        <v>633</v>
      </c>
      <c r="Z231" t="s">
        <v>633</v>
      </c>
      <c r="AA231" s="18"/>
    </row>
    <row r="232" spans="1:55" ht="48" hidden="1" customHeight="1">
      <c r="A232" s="28">
        <v>31</v>
      </c>
      <c r="B232">
        <v>93</v>
      </c>
      <c r="C232">
        <v>92</v>
      </c>
      <c r="D232">
        <v>85</v>
      </c>
      <c r="E232">
        <v>85</v>
      </c>
      <c r="F232">
        <v>85</v>
      </c>
      <c r="G232">
        <v>43.1</v>
      </c>
      <c r="H232" t="s">
        <v>633</v>
      </c>
      <c r="I232">
        <v>43.1</v>
      </c>
      <c r="J232">
        <v>44</v>
      </c>
      <c r="K232">
        <v>44</v>
      </c>
      <c r="L232">
        <v>43</v>
      </c>
      <c r="M232" t="s">
        <v>633</v>
      </c>
      <c r="N232" t="s">
        <v>633</v>
      </c>
      <c r="O232" t="s">
        <v>633</v>
      </c>
      <c r="P232" t="s">
        <v>633</v>
      </c>
      <c r="Q232">
        <v>42</v>
      </c>
      <c r="R232" t="s">
        <v>633</v>
      </c>
      <c r="S232" t="s">
        <v>633</v>
      </c>
      <c r="T232">
        <v>43</v>
      </c>
      <c r="U232">
        <v>42.1</v>
      </c>
      <c r="V232">
        <v>43</v>
      </c>
      <c r="W232" t="s">
        <v>633</v>
      </c>
      <c r="X232" t="s">
        <v>633</v>
      </c>
      <c r="Y232" t="s">
        <v>633</v>
      </c>
      <c r="Z232" t="s">
        <v>633</v>
      </c>
      <c r="AA232" s="18"/>
    </row>
    <row r="233" spans="1:55" customFormat="1" ht="48" hidden="1" customHeight="1">
      <c r="A233" s="28">
        <v>30</v>
      </c>
      <c r="B233">
        <v>92</v>
      </c>
      <c r="C233">
        <v>91</v>
      </c>
      <c r="D233">
        <v>84</v>
      </c>
      <c r="E233">
        <v>84</v>
      </c>
      <c r="F233">
        <v>84</v>
      </c>
      <c r="G233" t="s">
        <v>633</v>
      </c>
      <c r="H233">
        <v>43</v>
      </c>
      <c r="I233" t="s">
        <v>633</v>
      </c>
      <c r="J233" t="s">
        <v>633</v>
      </c>
      <c r="K233" t="s">
        <v>633</v>
      </c>
      <c r="L233" t="s">
        <v>633</v>
      </c>
      <c r="M233" t="s">
        <v>633</v>
      </c>
      <c r="N233" t="s">
        <v>633</v>
      </c>
      <c r="O233">
        <v>43</v>
      </c>
      <c r="P233" t="s">
        <v>633</v>
      </c>
      <c r="Q233" t="s">
        <v>633</v>
      </c>
      <c r="R233">
        <v>42.1</v>
      </c>
      <c r="S233" t="s">
        <v>633</v>
      </c>
      <c r="T233" t="s">
        <v>633</v>
      </c>
      <c r="U233" t="s">
        <v>633</v>
      </c>
      <c r="V233" t="s">
        <v>633</v>
      </c>
      <c r="W233">
        <v>43</v>
      </c>
      <c r="X233" t="s">
        <v>633</v>
      </c>
      <c r="Y233" t="s">
        <v>633</v>
      </c>
      <c r="Z233" t="s">
        <v>633</v>
      </c>
      <c r="AA233" s="18"/>
    </row>
    <row r="234" spans="1:55" customFormat="1" ht="48" hidden="1" customHeight="1">
      <c r="A234" s="28">
        <v>29</v>
      </c>
      <c r="B234">
        <v>91</v>
      </c>
      <c r="C234" t="s">
        <v>633</v>
      </c>
      <c r="D234" t="s">
        <v>633</v>
      </c>
      <c r="E234" t="s">
        <v>633</v>
      </c>
      <c r="F234">
        <v>83</v>
      </c>
      <c r="G234">
        <v>43</v>
      </c>
      <c r="H234" t="s">
        <v>633</v>
      </c>
      <c r="I234">
        <v>43</v>
      </c>
      <c r="J234" t="s">
        <v>633</v>
      </c>
      <c r="K234" t="s">
        <v>633</v>
      </c>
      <c r="L234" t="s">
        <v>633</v>
      </c>
      <c r="M234">
        <v>42</v>
      </c>
      <c r="N234" t="s">
        <v>633</v>
      </c>
      <c r="O234" t="s">
        <v>633</v>
      </c>
      <c r="P234" t="s">
        <v>633</v>
      </c>
      <c r="Q234" t="s">
        <v>633</v>
      </c>
      <c r="R234" t="s">
        <v>633</v>
      </c>
      <c r="S234">
        <v>42</v>
      </c>
      <c r="T234" t="s">
        <v>633</v>
      </c>
      <c r="U234" t="s">
        <v>633</v>
      </c>
      <c r="V234">
        <v>42</v>
      </c>
      <c r="W234" t="s">
        <v>633</v>
      </c>
      <c r="X234" t="s">
        <v>633</v>
      </c>
      <c r="Y234" t="s">
        <v>633</v>
      </c>
      <c r="Z234" t="s">
        <v>633</v>
      </c>
      <c r="AA234" s="18"/>
    </row>
    <row r="235" spans="1:55" customFormat="1" ht="48" hidden="1" customHeight="1">
      <c r="A235" s="28">
        <v>28</v>
      </c>
      <c r="B235">
        <v>90</v>
      </c>
      <c r="C235">
        <v>90</v>
      </c>
      <c r="D235">
        <v>83</v>
      </c>
      <c r="E235">
        <v>83</v>
      </c>
      <c r="F235" t="s">
        <v>633</v>
      </c>
      <c r="G235" t="s">
        <v>633</v>
      </c>
      <c r="H235">
        <v>42</v>
      </c>
      <c r="I235" t="s">
        <v>633</v>
      </c>
      <c r="J235">
        <v>43</v>
      </c>
      <c r="K235" t="s">
        <v>633</v>
      </c>
      <c r="L235">
        <v>42</v>
      </c>
      <c r="M235" t="s">
        <v>633</v>
      </c>
      <c r="N235" t="s">
        <v>633</v>
      </c>
      <c r="O235" t="s">
        <v>633</v>
      </c>
      <c r="P235" t="s">
        <v>633</v>
      </c>
      <c r="Q235">
        <v>41.1</v>
      </c>
      <c r="R235" t="s">
        <v>633</v>
      </c>
      <c r="S235" t="s">
        <v>633</v>
      </c>
      <c r="T235">
        <v>42.1</v>
      </c>
      <c r="U235">
        <v>42</v>
      </c>
      <c r="V235" t="s">
        <v>633</v>
      </c>
      <c r="W235" t="s">
        <v>633</v>
      </c>
      <c r="X235" t="s">
        <v>633</v>
      </c>
      <c r="Y235" t="s">
        <v>633</v>
      </c>
      <c r="Z235" t="s">
        <v>633</v>
      </c>
      <c r="AA235" s="18"/>
    </row>
    <row r="236" spans="1:55" customFormat="1" ht="48" hidden="1" customHeight="1">
      <c r="A236" s="28">
        <v>27</v>
      </c>
      <c r="B236">
        <v>89</v>
      </c>
      <c r="C236">
        <v>89</v>
      </c>
      <c r="D236">
        <v>82</v>
      </c>
      <c r="E236">
        <v>82</v>
      </c>
      <c r="F236">
        <v>82</v>
      </c>
      <c r="G236">
        <v>42</v>
      </c>
      <c r="H236">
        <v>41.1</v>
      </c>
      <c r="I236" t="s">
        <v>633</v>
      </c>
      <c r="J236" t="s">
        <v>633</v>
      </c>
      <c r="K236">
        <v>43</v>
      </c>
      <c r="L236" t="s">
        <v>633</v>
      </c>
      <c r="M236" t="s">
        <v>633</v>
      </c>
      <c r="N236">
        <v>43</v>
      </c>
      <c r="O236">
        <v>42</v>
      </c>
      <c r="P236">
        <v>42.1</v>
      </c>
      <c r="Q236" t="s">
        <v>633</v>
      </c>
      <c r="R236">
        <v>42</v>
      </c>
      <c r="S236" t="s">
        <v>633</v>
      </c>
      <c r="T236" t="s">
        <v>633</v>
      </c>
      <c r="U236" t="s">
        <v>633</v>
      </c>
      <c r="V236">
        <v>41.1</v>
      </c>
      <c r="W236">
        <v>42</v>
      </c>
      <c r="X236" t="s">
        <v>633</v>
      </c>
      <c r="Y236" t="s">
        <v>633</v>
      </c>
      <c r="Z236" t="s">
        <v>633</v>
      </c>
      <c r="AA236" s="18"/>
    </row>
    <row r="237" spans="1:55" ht="48" hidden="1" customHeight="1">
      <c r="A237" s="28">
        <v>26</v>
      </c>
      <c r="B237" t="s">
        <v>633</v>
      </c>
      <c r="C237">
        <v>88</v>
      </c>
      <c r="D237">
        <v>81</v>
      </c>
      <c r="E237">
        <v>81</v>
      </c>
      <c r="F237">
        <v>81</v>
      </c>
      <c r="G237" t="s">
        <v>633</v>
      </c>
      <c r="H237" t="s">
        <v>633</v>
      </c>
      <c r="I237">
        <v>42</v>
      </c>
      <c r="J237">
        <v>42</v>
      </c>
      <c r="K237" t="s">
        <v>633</v>
      </c>
      <c r="L237" t="s">
        <v>633</v>
      </c>
      <c r="M237">
        <v>41</v>
      </c>
      <c r="N237" t="s">
        <v>633</v>
      </c>
      <c r="O237" t="s">
        <v>633</v>
      </c>
      <c r="P237" t="s">
        <v>633</v>
      </c>
      <c r="Q237" t="s">
        <v>633</v>
      </c>
      <c r="R237" t="s">
        <v>633</v>
      </c>
      <c r="S237">
        <v>41</v>
      </c>
      <c r="T237" t="s">
        <v>633</v>
      </c>
      <c r="U237" t="s">
        <v>633</v>
      </c>
      <c r="V237" t="s">
        <v>633</v>
      </c>
      <c r="W237" t="s">
        <v>633</v>
      </c>
      <c r="X237" t="s">
        <v>633</v>
      </c>
      <c r="Y237" t="s">
        <v>633</v>
      </c>
      <c r="Z237" t="s">
        <v>633</v>
      </c>
      <c r="AA237" s="18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</row>
    <row r="238" spans="1:55" ht="48" hidden="1" customHeight="1">
      <c r="A238" s="28">
        <v>25</v>
      </c>
      <c r="B238">
        <v>88</v>
      </c>
      <c r="C238">
        <v>87</v>
      </c>
      <c r="D238" t="s">
        <v>633</v>
      </c>
      <c r="E238">
        <v>80</v>
      </c>
      <c r="F238">
        <v>80</v>
      </c>
      <c r="G238">
        <v>41</v>
      </c>
      <c r="H238" t="s">
        <v>633</v>
      </c>
      <c r="I238" t="s">
        <v>633</v>
      </c>
      <c r="J238" t="s">
        <v>633</v>
      </c>
      <c r="K238" t="s">
        <v>633</v>
      </c>
      <c r="L238" t="s">
        <v>633</v>
      </c>
      <c r="M238" t="s">
        <v>633</v>
      </c>
      <c r="N238" t="s">
        <v>633</v>
      </c>
      <c r="O238" t="s">
        <v>633</v>
      </c>
      <c r="P238" t="s">
        <v>633</v>
      </c>
      <c r="Q238" t="s">
        <v>633</v>
      </c>
      <c r="R238" t="s">
        <v>633</v>
      </c>
      <c r="S238" t="s">
        <v>633</v>
      </c>
      <c r="T238">
        <v>42</v>
      </c>
      <c r="U238" t="s">
        <v>633</v>
      </c>
      <c r="V238">
        <v>41</v>
      </c>
      <c r="W238">
        <v>41</v>
      </c>
      <c r="X238" t="s">
        <v>633</v>
      </c>
      <c r="Y238" t="s">
        <v>633</v>
      </c>
      <c r="Z238" t="s">
        <v>633</v>
      </c>
      <c r="AA238" s="18"/>
    </row>
    <row r="239" spans="1:55" ht="48" hidden="1" customHeight="1">
      <c r="A239" s="28">
        <v>24</v>
      </c>
      <c r="B239">
        <v>87</v>
      </c>
      <c r="C239">
        <v>86</v>
      </c>
      <c r="D239">
        <v>80</v>
      </c>
      <c r="E239" t="s">
        <v>633</v>
      </c>
      <c r="F239" t="s">
        <v>633</v>
      </c>
      <c r="G239" t="s">
        <v>633</v>
      </c>
      <c r="H239">
        <v>41</v>
      </c>
      <c r="I239" t="s">
        <v>633</v>
      </c>
      <c r="J239" t="s">
        <v>633</v>
      </c>
      <c r="K239" t="s">
        <v>633</v>
      </c>
      <c r="L239">
        <v>41</v>
      </c>
      <c r="M239" t="s">
        <v>633</v>
      </c>
      <c r="N239" t="s">
        <v>633</v>
      </c>
      <c r="O239" t="s">
        <v>633</v>
      </c>
      <c r="P239" t="s">
        <v>633</v>
      </c>
      <c r="Q239">
        <v>41</v>
      </c>
      <c r="R239">
        <v>41</v>
      </c>
      <c r="S239" t="s">
        <v>633</v>
      </c>
      <c r="T239" t="s">
        <v>633</v>
      </c>
      <c r="U239" t="s">
        <v>633</v>
      </c>
      <c r="V239" t="s">
        <v>633</v>
      </c>
      <c r="W239" t="s">
        <v>633</v>
      </c>
      <c r="X239" t="s">
        <v>633</v>
      </c>
      <c r="Y239" t="s">
        <v>633</v>
      </c>
      <c r="Z239" t="s">
        <v>633</v>
      </c>
      <c r="AA239" s="18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</row>
    <row r="240" spans="1:55" ht="48" hidden="1" customHeight="1">
      <c r="A240" s="28">
        <v>23</v>
      </c>
      <c r="B240">
        <v>86</v>
      </c>
      <c r="C240">
        <v>85</v>
      </c>
      <c r="D240" t="s">
        <v>633</v>
      </c>
      <c r="E240">
        <v>79</v>
      </c>
      <c r="F240">
        <v>79</v>
      </c>
      <c r="G240">
        <v>40</v>
      </c>
      <c r="H240" t="s">
        <v>633</v>
      </c>
      <c r="I240">
        <v>41</v>
      </c>
      <c r="J240">
        <v>41</v>
      </c>
      <c r="K240" t="s">
        <v>633</v>
      </c>
      <c r="L240" t="s">
        <v>633</v>
      </c>
      <c r="M240" t="s">
        <v>633</v>
      </c>
      <c r="N240" t="s">
        <v>633</v>
      </c>
      <c r="O240">
        <v>41</v>
      </c>
      <c r="P240">
        <v>42</v>
      </c>
      <c r="Q240" t="s">
        <v>633</v>
      </c>
      <c r="R240" t="s">
        <v>633</v>
      </c>
      <c r="S240">
        <v>40.1</v>
      </c>
      <c r="T240" t="s">
        <v>633</v>
      </c>
      <c r="U240">
        <v>41</v>
      </c>
      <c r="V240" t="s">
        <v>633</v>
      </c>
      <c r="W240" t="s">
        <v>633</v>
      </c>
      <c r="X240" t="s">
        <v>633</v>
      </c>
      <c r="Y240" t="s">
        <v>633</v>
      </c>
      <c r="Z240" t="s">
        <v>633</v>
      </c>
      <c r="AA240" s="18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</row>
    <row r="241" spans="1:55" ht="48" hidden="1" customHeight="1">
      <c r="A241" s="28">
        <v>22</v>
      </c>
      <c r="B241">
        <v>85</v>
      </c>
      <c r="C241">
        <v>84</v>
      </c>
      <c r="D241" t="s">
        <v>633</v>
      </c>
      <c r="E241" t="s">
        <v>633</v>
      </c>
      <c r="F241" t="s">
        <v>633</v>
      </c>
      <c r="G241" t="s">
        <v>633</v>
      </c>
      <c r="H241" t="s">
        <v>633</v>
      </c>
      <c r="I241" t="s">
        <v>633</v>
      </c>
      <c r="J241" t="s">
        <v>633</v>
      </c>
      <c r="K241">
        <v>42</v>
      </c>
      <c r="L241" t="s">
        <v>633</v>
      </c>
      <c r="M241">
        <v>40.1</v>
      </c>
      <c r="N241">
        <v>42</v>
      </c>
      <c r="O241" t="s">
        <v>633</v>
      </c>
      <c r="P241" t="s">
        <v>633</v>
      </c>
      <c r="Q241" t="s">
        <v>633</v>
      </c>
      <c r="R241" t="s">
        <v>633</v>
      </c>
      <c r="S241" t="s">
        <v>633</v>
      </c>
      <c r="T241" t="s">
        <v>633</v>
      </c>
      <c r="U241" t="s">
        <v>633</v>
      </c>
      <c r="V241">
        <v>40</v>
      </c>
      <c r="W241">
        <v>40.1</v>
      </c>
      <c r="X241" t="s">
        <v>633</v>
      </c>
      <c r="Y241" t="s">
        <v>633</v>
      </c>
      <c r="Z241" t="s">
        <v>633</v>
      </c>
      <c r="AA241" s="18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</row>
    <row r="242" spans="1:55" ht="48" hidden="1" customHeight="1">
      <c r="A242" s="28">
        <v>21</v>
      </c>
      <c r="B242">
        <v>84</v>
      </c>
      <c r="C242">
        <v>83</v>
      </c>
      <c r="D242">
        <v>79</v>
      </c>
      <c r="E242" t="s">
        <v>633</v>
      </c>
      <c r="F242" t="s">
        <v>633</v>
      </c>
      <c r="G242" t="s">
        <v>633</v>
      </c>
      <c r="H242">
        <v>40</v>
      </c>
      <c r="I242" t="s">
        <v>633</v>
      </c>
      <c r="J242" t="s">
        <v>633</v>
      </c>
      <c r="K242" t="s">
        <v>633</v>
      </c>
      <c r="L242" t="s">
        <v>633</v>
      </c>
      <c r="M242" t="s">
        <v>633</v>
      </c>
      <c r="N242" t="s">
        <v>633</v>
      </c>
      <c r="O242" t="s">
        <v>633</v>
      </c>
      <c r="P242" t="s">
        <v>633</v>
      </c>
      <c r="Q242" t="s">
        <v>633</v>
      </c>
      <c r="R242" t="s">
        <v>633</v>
      </c>
      <c r="S242" t="s">
        <v>633</v>
      </c>
      <c r="T242">
        <v>41</v>
      </c>
      <c r="U242" t="s">
        <v>633</v>
      </c>
      <c r="V242" t="s">
        <v>633</v>
      </c>
      <c r="W242" t="s">
        <v>633</v>
      </c>
      <c r="X242" t="s">
        <v>633</v>
      </c>
      <c r="Y242" t="s">
        <v>633</v>
      </c>
      <c r="Z242" t="s">
        <v>633</v>
      </c>
      <c r="AA242" s="18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</row>
    <row r="243" spans="1:55" ht="48" hidden="1" customHeight="1">
      <c r="A243" s="28">
        <v>20</v>
      </c>
      <c r="B243">
        <v>83</v>
      </c>
      <c r="C243" t="s">
        <v>633</v>
      </c>
      <c r="D243" t="s">
        <v>633</v>
      </c>
      <c r="E243">
        <v>78</v>
      </c>
      <c r="F243">
        <v>78</v>
      </c>
      <c r="G243">
        <v>39.1</v>
      </c>
      <c r="H243" t="s">
        <v>633</v>
      </c>
      <c r="I243">
        <v>40</v>
      </c>
      <c r="J243" t="s">
        <v>633</v>
      </c>
      <c r="K243" t="s">
        <v>633</v>
      </c>
      <c r="L243">
        <v>40.1</v>
      </c>
      <c r="M243" t="s">
        <v>633</v>
      </c>
      <c r="N243" t="s">
        <v>633</v>
      </c>
      <c r="O243" t="s">
        <v>633</v>
      </c>
      <c r="P243" t="s">
        <v>633</v>
      </c>
      <c r="Q243">
        <v>40</v>
      </c>
      <c r="R243">
        <v>40</v>
      </c>
      <c r="S243" t="s">
        <v>633</v>
      </c>
      <c r="T243" t="s">
        <v>633</v>
      </c>
      <c r="U243" t="s">
        <v>633</v>
      </c>
      <c r="V243" t="s">
        <v>633</v>
      </c>
      <c r="W243" t="s">
        <v>633</v>
      </c>
      <c r="X243" t="s">
        <v>633</v>
      </c>
      <c r="Y243" t="s">
        <v>633</v>
      </c>
      <c r="Z243" t="s">
        <v>633</v>
      </c>
      <c r="AA243" s="18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</row>
    <row r="244" spans="1:55" ht="48" hidden="1" customHeight="1">
      <c r="A244" s="28">
        <v>19</v>
      </c>
      <c r="B244">
        <v>82</v>
      </c>
      <c r="C244">
        <v>82.1</v>
      </c>
      <c r="D244">
        <v>78</v>
      </c>
      <c r="E244" t="s">
        <v>633</v>
      </c>
      <c r="F244" t="s">
        <v>633</v>
      </c>
      <c r="G244" t="s">
        <v>633</v>
      </c>
      <c r="H244" t="s">
        <v>633</v>
      </c>
      <c r="I244" t="s">
        <v>633</v>
      </c>
      <c r="J244">
        <v>40</v>
      </c>
      <c r="K244" t="s">
        <v>633</v>
      </c>
      <c r="L244" t="s">
        <v>633</v>
      </c>
      <c r="M244" t="s">
        <v>633</v>
      </c>
      <c r="N244" t="s">
        <v>633</v>
      </c>
      <c r="O244" t="s">
        <v>633</v>
      </c>
      <c r="P244" t="s">
        <v>633</v>
      </c>
      <c r="Q244" t="s">
        <v>633</v>
      </c>
      <c r="R244" t="s">
        <v>633</v>
      </c>
      <c r="S244" t="s">
        <v>633</v>
      </c>
      <c r="T244" t="s">
        <v>633</v>
      </c>
      <c r="U244" t="s">
        <v>633</v>
      </c>
      <c r="V244">
        <v>39</v>
      </c>
      <c r="W244">
        <v>40</v>
      </c>
      <c r="X244" t="s">
        <v>633</v>
      </c>
      <c r="Y244" t="s">
        <v>633</v>
      </c>
      <c r="Z244" t="s">
        <v>633</v>
      </c>
      <c r="AA244" s="18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</row>
    <row r="245" spans="1:55" ht="48" hidden="1" customHeight="1">
      <c r="A245" s="28">
        <v>18</v>
      </c>
      <c r="B245" t="s">
        <v>633</v>
      </c>
      <c r="C245">
        <v>82</v>
      </c>
      <c r="D245" t="s">
        <v>633</v>
      </c>
      <c r="E245">
        <v>77</v>
      </c>
      <c r="F245">
        <v>77</v>
      </c>
      <c r="G245">
        <v>39</v>
      </c>
      <c r="H245">
        <v>39.1</v>
      </c>
      <c r="I245" t="s">
        <v>633</v>
      </c>
      <c r="J245" t="s">
        <v>633</v>
      </c>
      <c r="K245">
        <v>41</v>
      </c>
      <c r="L245" t="s">
        <v>633</v>
      </c>
      <c r="M245" t="s">
        <v>633</v>
      </c>
      <c r="N245">
        <v>41</v>
      </c>
      <c r="O245">
        <v>40</v>
      </c>
      <c r="P245">
        <v>41</v>
      </c>
      <c r="Q245" t="s">
        <v>633</v>
      </c>
      <c r="R245" t="s">
        <v>633</v>
      </c>
      <c r="S245">
        <v>40</v>
      </c>
      <c r="T245" t="s">
        <v>633</v>
      </c>
      <c r="U245" t="s">
        <v>633</v>
      </c>
      <c r="V245" t="s">
        <v>633</v>
      </c>
      <c r="W245" t="s">
        <v>633</v>
      </c>
      <c r="X245" t="s">
        <v>633</v>
      </c>
      <c r="Y245" t="s">
        <v>633</v>
      </c>
      <c r="Z245" t="s">
        <v>633</v>
      </c>
      <c r="AA245" s="18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</row>
    <row r="246" spans="1:55" ht="48" hidden="1" customHeight="1">
      <c r="A246" s="28">
        <v>17</v>
      </c>
      <c r="B246">
        <v>81</v>
      </c>
      <c r="C246">
        <v>81</v>
      </c>
      <c r="D246">
        <v>77</v>
      </c>
      <c r="E246" t="s">
        <v>633</v>
      </c>
      <c r="F246" t="s">
        <v>633</v>
      </c>
      <c r="G246" t="s">
        <v>633</v>
      </c>
      <c r="H246" t="s">
        <v>633</v>
      </c>
      <c r="I246">
        <v>39</v>
      </c>
      <c r="J246" t="s">
        <v>633</v>
      </c>
      <c r="K246" t="s">
        <v>633</v>
      </c>
      <c r="L246" t="s">
        <v>633</v>
      </c>
      <c r="M246">
        <v>40</v>
      </c>
      <c r="N246" t="s">
        <v>633</v>
      </c>
      <c r="O246" t="s">
        <v>633</v>
      </c>
      <c r="P246" t="s">
        <v>633</v>
      </c>
      <c r="Q246" t="s">
        <v>633</v>
      </c>
      <c r="R246" t="s">
        <v>633</v>
      </c>
      <c r="S246" t="s">
        <v>633</v>
      </c>
      <c r="T246">
        <v>40</v>
      </c>
      <c r="U246">
        <v>40</v>
      </c>
      <c r="V246" t="s">
        <v>633</v>
      </c>
      <c r="W246">
        <v>39</v>
      </c>
      <c r="X246" t="s">
        <v>633</v>
      </c>
      <c r="Y246" t="s">
        <v>633</v>
      </c>
      <c r="Z246" t="s">
        <v>633</v>
      </c>
      <c r="AA246" s="18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</row>
    <row r="247" spans="1:55" ht="48" hidden="1" customHeight="1">
      <c r="A247" s="28">
        <v>16</v>
      </c>
      <c r="B247">
        <v>80</v>
      </c>
      <c r="C247">
        <v>80</v>
      </c>
      <c r="D247" t="s">
        <v>633</v>
      </c>
      <c r="E247">
        <v>76</v>
      </c>
      <c r="F247">
        <v>76</v>
      </c>
      <c r="G247">
        <v>38</v>
      </c>
      <c r="H247" t="s">
        <v>633</v>
      </c>
      <c r="I247" t="s">
        <v>633</v>
      </c>
      <c r="J247">
        <v>39</v>
      </c>
      <c r="K247" t="s">
        <v>633</v>
      </c>
      <c r="L247">
        <v>40</v>
      </c>
      <c r="M247" t="s">
        <v>633</v>
      </c>
      <c r="N247" t="s">
        <v>633</v>
      </c>
      <c r="O247" t="s">
        <v>633</v>
      </c>
      <c r="P247" t="s">
        <v>633</v>
      </c>
      <c r="Q247" t="s">
        <v>633</v>
      </c>
      <c r="R247">
        <v>39</v>
      </c>
      <c r="S247" t="s">
        <v>633</v>
      </c>
      <c r="T247" t="s">
        <v>633</v>
      </c>
      <c r="U247" t="s">
        <v>633</v>
      </c>
      <c r="V247">
        <v>38.1</v>
      </c>
      <c r="W247" t="s">
        <v>633</v>
      </c>
      <c r="X247" t="s">
        <v>633</v>
      </c>
      <c r="Y247" t="s">
        <v>633</v>
      </c>
      <c r="Z247" t="s">
        <v>633</v>
      </c>
      <c r="AA247" s="18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</row>
    <row r="248" spans="1:55" ht="48" hidden="1" customHeight="1">
      <c r="A248" s="28">
        <v>15</v>
      </c>
      <c r="B248">
        <v>79.099999999999994</v>
      </c>
      <c r="C248">
        <v>79</v>
      </c>
      <c r="D248">
        <v>76</v>
      </c>
      <c r="E248" t="s">
        <v>633</v>
      </c>
      <c r="F248" t="s">
        <v>633</v>
      </c>
      <c r="G248" t="s">
        <v>633</v>
      </c>
      <c r="H248">
        <v>39</v>
      </c>
      <c r="I248">
        <v>38.1</v>
      </c>
      <c r="J248" t="s">
        <v>633</v>
      </c>
      <c r="K248" t="s">
        <v>633</v>
      </c>
      <c r="L248" t="s">
        <v>633</v>
      </c>
      <c r="M248" t="s">
        <v>633</v>
      </c>
      <c r="N248" t="s">
        <v>633</v>
      </c>
      <c r="O248" t="s">
        <v>633</v>
      </c>
      <c r="P248" t="s">
        <v>633</v>
      </c>
      <c r="Q248">
        <v>39</v>
      </c>
      <c r="R248" t="s">
        <v>633</v>
      </c>
      <c r="S248" t="s">
        <v>633</v>
      </c>
      <c r="T248" t="s">
        <v>633</v>
      </c>
      <c r="U248" t="s">
        <v>633</v>
      </c>
      <c r="V248" t="s">
        <v>633</v>
      </c>
      <c r="W248">
        <v>38</v>
      </c>
      <c r="X248" t="s">
        <v>633</v>
      </c>
      <c r="Y248" t="s">
        <v>633</v>
      </c>
      <c r="Z248" t="s">
        <v>633</v>
      </c>
      <c r="AA248" s="1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</row>
    <row r="249" spans="1:55" ht="48" hidden="1" customHeight="1">
      <c r="A249" s="28">
        <v>14</v>
      </c>
      <c r="B249">
        <v>79</v>
      </c>
      <c r="C249">
        <v>78</v>
      </c>
      <c r="D249" t="s">
        <v>633</v>
      </c>
      <c r="E249">
        <v>75</v>
      </c>
      <c r="F249">
        <v>75</v>
      </c>
      <c r="G249" t="s">
        <v>633</v>
      </c>
      <c r="H249" t="s">
        <v>633</v>
      </c>
      <c r="I249" t="s">
        <v>633</v>
      </c>
      <c r="J249">
        <v>38.1</v>
      </c>
      <c r="K249">
        <v>40.1</v>
      </c>
      <c r="L249" t="s">
        <v>633</v>
      </c>
      <c r="M249" t="s">
        <v>633</v>
      </c>
      <c r="N249">
        <v>40</v>
      </c>
      <c r="O249">
        <v>39</v>
      </c>
      <c r="P249">
        <v>40</v>
      </c>
      <c r="Q249" t="s">
        <v>633</v>
      </c>
      <c r="R249" t="s">
        <v>633</v>
      </c>
      <c r="S249">
        <v>39</v>
      </c>
      <c r="T249">
        <v>39</v>
      </c>
      <c r="U249" t="s">
        <v>633</v>
      </c>
      <c r="V249">
        <v>38</v>
      </c>
      <c r="W249" t="s">
        <v>633</v>
      </c>
      <c r="X249" t="s">
        <v>633</v>
      </c>
      <c r="Y249" t="s">
        <v>633</v>
      </c>
      <c r="Z249" t="s">
        <v>633</v>
      </c>
      <c r="AA249" s="18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</row>
    <row r="250" spans="1:55" ht="48" hidden="1" customHeight="1">
      <c r="A250" s="28">
        <v>13</v>
      </c>
      <c r="B250">
        <v>78</v>
      </c>
      <c r="C250">
        <v>77</v>
      </c>
      <c r="D250">
        <v>75.099999999999994</v>
      </c>
      <c r="E250" t="s">
        <v>633</v>
      </c>
      <c r="F250" t="s">
        <v>633</v>
      </c>
      <c r="G250">
        <v>37</v>
      </c>
      <c r="H250">
        <v>38</v>
      </c>
      <c r="I250" t="s">
        <v>633</v>
      </c>
      <c r="J250" t="s">
        <v>633</v>
      </c>
      <c r="K250" t="s">
        <v>633</v>
      </c>
      <c r="L250" t="s">
        <v>633</v>
      </c>
      <c r="M250">
        <v>39</v>
      </c>
      <c r="N250" t="s">
        <v>633</v>
      </c>
      <c r="O250" t="s">
        <v>633</v>
      </c>
      <c r="P250" t="s">
        <v>633</v>
      </c>
      <c r="Q250" t="s">
        <v>633</v>
      </c>
      <c r="R250" t="s">
        <v>633</v>
      </c>
      <c r="S250" t="s">
        <v>633</v>
      </c>
      <c r="T250" t="s">
        <v>633</v>
      </c>
      <c r="U250" t="s">
        <v>633</v>
      </c>
      <c r="V250" t="s">
        <v>633</v>
      </c>
      <c r="W250" t="s">
        <v>633</v>
      </c>
      <c r="X250" t="s">
        <v>633</v>
      </c>
      <c r="Y250" t="s">
        <v>633</v>
      </c>
      <c r="Z250" t="s">
        <v>633</v>
      </c>
      <c r="AA250" s="18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</row>
    <row r="251" spans="1:55" ht="48" hidden="1" customHeight="1">
      <c r="A251" s="28">
        <v>12</v>
      </c>
      <c r="B251">
        <v>77</v>
      </c>
      <c r="C251">
        <v>76</v>
      </c>
      <c r="D251" t="s">
        <v>633</v>
      </c>
      <c r="E251">
        <v>74</v>
      </c>
      <c r="F251">
        <v>74</v>
      </c>
      <c r="G251" t="s">
        <v>633</v>
      </c>
      <c r="H251" t="s">
        <v>633</v>
      </c>
      <c r="I251">
        <v>38</v>
      </c>
      <c r="J251" t="s">
        <v>633</v>
      </c>
      <c r="K251" t="s">
        <v>633</v>
      </c>
      <c r="L251">
        <v>39</v>
      </c>
      <c r="M251" t="s">
        <v>633</v>
      </c>
      <c r="N251" t="s">
        <v>633</v>
      </c>
      <c r="O251" t="s">
        <v>633</v>
      </c>
      <c r="P251" t="s">
        <v>633</v>
      </c>
      <c r="Q251" t="s">
        <v>633</v>
      </c>
      <c r="R251">
        <v>38.1</v>
      </c>
      <c r="S251" t="s">
        <v>633</v>
      </c>
      <c r="T251" t="s">
        <v>633</v>
      </c>
      <c r="U251" t="s">
        <v>633</v>
      </c>
      <c r="V251" t="s">
        <v>633</v>
      </c>
      <c r="W251">
        <v>37</v>
      </c>
      <c r="X251" t="s">
        <v>633</v>
      </c>
      <c r="Y251" t="s">
        <v>633</v>
      </c>
      <c r="Z251" t="s">
        <v>633</v>
      </c>
      <c r="AA251" s="18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</row>
    <row r="252" spans="1:55" ht="48" hidden="1" customHeight="1">
      <c r="A252" s="28">
        <v>11</v>
      </c>
      <c r="B252">
        <v>76</v>
      </c>
      <c r="C252">
        <v>75</v>
      </c>
      <c r="D252">
        <v>75</v>
      </c>
      <c r="E252" t="s">
        <v>633</v>
      </c>
      <c r="F252" t="s">
        <v>633</v>
      </c>
      <c r="G252">
        <v>36</v>
      </c>
      <c r="H252">
        <v>37</v>
      </c>
      <c r="I252" t="s">
        <v>633</v>
      </c>
      <c r="J252">
        <v>38</v>
      </c>
      <c r="K252">
        <v>40</v>
      </c>
      <c r="L252" t="s">
        <v>633</v>
      </c>
      <c r="M252" t="s">
        <v>633</v>
      </c>
      <c r="N252">
        <v>39.1</v>
      </c>
      <c r="O252">
        <v>38</v>
      </c>
      <c r="P252">
        <v>39</v>
      </c>
      <c r="Q252">
        <v>38</v>
      </c>
      <c r="R252" t="s">
        <v>633</v>
      </c>
      <c r="S252">
        <v>38</v>
      </c>
      <c r="T252">
        <v>38.1</v>
      </c>
      <c r="U252">
        <v>39</v>
      </c>
      <c r="V252">
        <v>37</v>
      </c>
      <c r="W252" t="s">
        <v>633</v>
      </c>
      <c r="X252" t="s">
        <v>633</v>
      </c>
      <c r="Y252" t="s">
        <v>633</v>
      </c>
      <c r="Z252" t="s">
        <v>633</v>
      </c>
      <c r="AA252" s="18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</row>
    <row r="253" spans="1:55" ht="48" hidden="1" customHeight="1">
      <c r="A253" s="28">
        <v>10</v>
      </c>
      <c r="B253">
        <v>75</v>
      </c>
      <c r="C253" t="s">
        <v>633</v>
      </c>
      <c r="D253" t="s">
        <v>633</v>
      </c>
      <c r="E253">
        <v>73</v>
      </c>
      <c r="F253">
        <v>73.099999999999994</v>
      </c>
      <c r="G253" t="s">
        <v>633</v>
      </c>
      <c r="H253" t="s">
        <v>633</v>
      </c>
      <c r="I253" t="s">
        <v>633</v>
      </c>
      <c r="J253" t="s">
        <v>633</v>
      </c>
      <c r="K253" t="s">
        <v>633</v>
      </c>
      <c r="L253" t="s">
        <v>633</v>
      </c>
      <c r="M253" t="s">
        <v>633</v>
      </c>
      <c r="N253" t="s">
        <v>633</v>
      </c>
      <c r="O253" t="s">
        <v>633</v>
      </c>
      <c r="P253" t="s">
        <v>633</v>
      </c>
      <c r="Q253" t="s">
        <v>633</v>
      </c>
      <c r="R253" t="s">
        <v>633</v>
      </c>
      <c r="S253" t="s">
        <v>633</v>
      </c>
      <c r="T253" t="s">
        <v>633</v>
      </c>
      <c r="U253" t="s">
        <v>633</v>
      </c>
      <c r="V253" t="s">
        <v>633</v>
      </c>
      <c r="W253" t="s">
        <v>633</v>
      </c>
      <c r="X253" t="s">
        <v>633</v>
      </c>
      <c r="Y253" t="s">
        <v>633</v>
      </c>
      <c r="Z253" t="s">
        <v>633</v>
      </c>
      <c r="AA253" s="18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</row>
    <row r="254" spans="1:55" ht="48" hidden="1" customHeight="1">
      <c r="A254" s="28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 s="18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</row>
    <row r="255" spans="1:55" ht="48" hidden="1" customHeight="1">
      <c r="A255" s="28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 s="18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</row>
    <row r="256" spans="1:55" ht="48" hidden="1" customHeight="1">
      <c r="A256" s="28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 s="18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</row>
    <row r="257" spans="1:55" ht="48" hidden="1" customHeight="1">
      <c r="A257" s="28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 s="18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</row>
    <row r="258" spans="1:55" ht="48" hidden="1" customHeight="1">
      <c r="A258" s="2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 s="1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</row>
    <row r="259" spans="1:55" ht="48" hidden="1" customHeight="1">
      <c r="A259" s="28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 s="18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</row>
    <row r="260" spans="1:55" ht="48" hidden="1" customHeight="1">
      <c r="A260" s="28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 s="18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</row>
    <row r="261" spans="1:55" ht="48" hidden="1" customHeight="1">
      <c r="A261" s="28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 s="18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</row>
    <row r="262" spans="1:55" ht="48" hidden="1" customHeight="1">
      <c r="A262" s="28"/>
      <c r="B262" t="s">
        <v>3622</v>
      </c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 s="18" t="s">
        <v>3613</v>
      </c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</row>
    <row r="263" spans="1:55" ht="48" hidden="1" customHeight="1">
      <c r="A263" s="28">
        <v>100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 s="18">
        <v>50</v>
      </c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</row>
    <row r="264" spans="1:55" ht="48" hidden="1" customHeight="1">
      <c r="A264" s="28">
        <v>99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2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 s="18">
        <v>49</v>
      </c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</row>
    <row r="265" spans="1:55" ht="48" hidden="1" customHeight="1">
      <c r="A265" s="28">
        <v>98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2</v>
      </c>
      <c r="H265">
        <v>2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2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 s="18">
        <v>48</v>
      </c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</row>
    <row r="266" spans="1:55" ht="48" hidden="1" customHeight="1">
      <c r="A266" s="28">
        <v>97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2</v>
      </c>
      <c r="H266">
        <v>2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2</v>
      </c>
      <c r="O266">
        <v>1</v>
      </c>
      <c r="P266">
        <v>1</v>
      </c>
      <c r="Q266">
        <v>1</v>
      </c>
      <c r="R266">
        <v>2</v>
      </c>
      <c r="S266">
        <v>2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 s="18">
        <v>47</v>
      </c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</row>
    <row r="267" spans="1:55" ht="48" hidden="1" customHeight="1">
      <c r="A267" s="28">
        <v>96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2</v>
      </c>
      <c r="H267">
        <v>3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2</v>
      </c>
      <c r="O267">
        <v>1</v>
      </c>
      <c r="P267">
        <v>1</v>
      </c>
      <c r="Q267">
        <v>2</v>
      </c>
      <c r="R267">
        <v>2</v>
      </c>
      <c r="S267">
        <v>2</v>
      </c>
      <c r="T267">
        <v>2</v>
      </c>
      <c r="U267">
        <v>1</v>
      </c>
      <c r="V267">
        <v>2</v>
      </c>
      <c r="W267">
        <v>1</v>
      </c>
      <c r="X267">
        <v>1</v>
      </c>
      <c r="Y267">
        <v>1</v>
      </c>
      <c r="Z267">
        <v>1</v>
      </c>
      <c r="AA267" s="18">
        <v>46</v>
      </c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</row>
    <row r="268" spans="1:55" ht="48" hidden="1" customHeight="1">
      <c r="A268" s="28">
        <v>95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2</v>
      </c>
      <c r="H268">
        <v>3</v>
      </c>
      <c r="I268">
        <v>1</v>
      </c>
      <c r="J268">
        <v>1</v>
      </c>
      <c r="K268">
        <v>2</v>
      </c>
      <c r="L268">
        <v>1</v>
      </c>
      <c r="M268">
        <v>1</v>
      </c>
      <c r="N268">
        <v>2</v>
      </c>
      <c r="O268">
        <v>1</v>
      </c>
      <c r="P268">
        <v>1</v>
      </c>
      <c r="Q268">
        <v>2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1</v>
      </c>
      <c r="X268">
        <v>1</v>
      </c>
      <c r="Y268">
        <v>1</v>
      </c>
      <c r="Z268">
        <v>1</v>
      </c>
      <c r="AA268" s="18">
        <v>45</v>
      </c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</row>
    <row r="269" spans="1:55" ht="48" hidden="1" customHeight="1">
      <c r="A269" s="28">
        <v>94</v>
      </c>
      <c r="B269">
        <v>1</v>
      </c>
      <c r="C269">
        <v>2</v>
      </c>
      <c r="D269">
        <v>1</v>
      </c>
      <c r="E269">
        <v>1</v>
      </c>
      <c r="F269">
        <v>1</v>
      </c>
      <c r="G269">
        <v>2</v>
      </c>
      <c r="H269">
        <v>3</v>
      </c>
      <c r="I269">
        <v>2</v>
      </c>
      <c r="J269">
        <v>1</v>
      </c>
      <c r="K269">
        <v>2</v>
      </c>
      <c r="L269">
        <v>1</v>
      </c>
      <c r="M269">
        <v>2</v>
      </c>
      <c r="N269">
        <v>2</v>
      </c>
      <c r="O269">
        <v>1</v>
      </c>
      <c r="P269">
        <v>1</v>
      </c>
      <c r="Q269">
        <v>2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2</v>
      </c>
      <c r="X269">
        <v>1</v>
      </c>
      <c r="Y269">
        <v>1</v>
      </c>
      <c r="Z269">
        <v>2</v>
      </c>
      <c r="AA269" s="18">
        <v>44</v>
      </c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</row>
    <row r="270" spans="1:55" ht="48" hidden="1" customHeight="1">
      <c r="A270" s="28">
        <v>93</v>
      </c>
      <c r="B270">
        <v>1</v>
      </c>
      <c r="C270">
        <v>2</v>
      </c>
      <c r="D270">
        <v>1</v>
      </c>
      <c r="E270">
        <v>1</v>
      </c>
      <c r="F270">
        <v>1</v>
      </c>
      <c r="G270">
        <v>2</v>
      </c>
      <c r="H270">
        <v>3</v>
      </c>
      <c r="I270">
        <v>2</v>
      </c>
      <c r="J270">
        <v>1</v>
      </c>
      <c r="K270">
        <v>2</v>
      </c>
      <c r="L270">
        <v>2</v>
      </c>
      <c r="M270">
        <v>2</v>
      </c>
      <c r="N270">
        <v>2</v>
      </c>
      <c r="O270">
        <v>1</v>
      </c>
      <c r="P270">
        <v>1</v>
      </c>
      <c r="Q270">
        <v>2</v>
      </c>
      <c r="R270">
        <v>2</v>
      </c>
      <c r="S270">
        <v>3</v>
      </c>
      <c r="T270">
        <v>2</v>
      </c>
      <c r="U270">
        <v>2</v>
      </c>
      <c r="V270">
        <v>3</v>
      </c>
      <c r="W270">
        <v>2</v>
      </c>
      <c r="X270">
        <v>1</v>
      </c>
      <c r="Y270">
        <v>1</v>
      </c>
      <c r="Z270">
        <v>2</v>
      </c>
      <c r="AA270" s="18">
        <v>43</v>
      </c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</row>
    <row r="271" spans="1:55" ht="48" hidden="1" customHeight="1">
      <c r="A271" s="28">
        <v>92</v>
      </c>
      <c r="B271">
        <v>2</v>
      </c>
      <c r="C271">
        <v>2</v>
      </c>
      <c r="D271">
        <v>1</v>
      </c>
      <c r="E271">
        <v>1</v>
      </c>
      <c r="F271">
        <v>2</v>
      </c>
      <c r="G271">
        <v>3</v>
      </c>
      <c r="H271">
        <v>4</v>
      </c>
      <c r="I271">
        <v>2</v>
      </c>
      <c r="J271">
        <v>1</v>
      </c>
      <c r="K271">
        <v>2</v>
      </c>
      <c r="L271">
        <v>2</v>
      </c>
      <c r="M271">
        <v>2</v>
      </c>
      <c r="N271">
        <v>2</v>
      </c>
      <c r="O271">
        <v>1</v>
      </c>
      <c r="P271">
        <v>2</v>
      </c>
      <c r="Q271">
        <v>2</v>
      </c>
      <c r="R271">
        <v>2</v>
      </c>
      <c r="S271">
        <v>3</v>
      </c>
      <c r="T271">
        <v>2</v>
      </c>
      <c r="U271">
        <v>2</v>
      </c>
      <c r="V271">
        <v>3</v>
      </c>
      <c r="W271">
        <v>2</v>
      </c>
      <c r="X271">
        <v>1</v>
      </c>
      <c r="Y271">
        <v>1</v>
      </c>
      <c r="Z271">
        <v>2</v>
      </c>
      <c r="AA271" s="18">
        <v>42</v>
      </c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</row>
    <row r="272" spans="1:55" ht="48" hidden="1" customHeight="1">
      <c r="A272" s="28">
        <v>91</v>
      </c>
      <c r="B272">
        <v>2</v>
      </c>
      <c r="C272">
        <v>2</v>
      </c>
      <c r="D272">
        <v>1</v>
      </c>
      <c r="E272">
        <v>1</v>
      </c>
      <c r="F272">
        <v>2</v>
      </c>
      <c r="G272">
        <v>3</v>
      </c>
      <c r="H272">
        <v>4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1</v>
      </c>
      <c r="P272">
        <v>2</v>
      </c>
      <c r="Q272">
        <v>3</v>
      </c>
      <c r="R272">
        <v>3</v>
      </c>
      <c r="S272">
        <v>3</v>
      </c>
      <c r="T272">
        <v>3</v>
      </c>
      <c r="U272">
        <v>2</v>
      </c>
      <c r="V272">
        <v>3</v>
      </c>
      <c r="W272">
        <v>2</v>
      </c>
      <c r="X272">
        <v>1</v>
      </c>
      <c r="Y272">
        <v>1</v>
      </c>
      <c r="Z272">
        <v>2</v>
      </c>
      <c r="AA272" s="18">
        <v>41</v>
      </c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</row>
    <row r="273" spans="1:52" ht="48" hidden="1" customHeight="1">
      <c r="A273" s="28">
        <v>90</v>
      </c>
      <c r="B273">
        <v>2</v>
      </c>
      <c r="C273">
        <v>2</v>
      </c>
      <c r="D273">
        <v>1</v>
      </c>
      <c r="E273">
        <v>1</v>
      </c>
      <c r="F273">
        <v>2</v>
      </c>
      <c r="G273">
        <v>3</v>
      </c>
      <c r="H273">
        <v>4</v>
      </c>
      <c r="I273">
        <v>3</v>
      </c>
      <c r="J273">
        <v>2</v>
      </c>
      <c r="K273">
        <v>3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3</v>
      </c>
      <c r="R273">
        <v>3</v>
      </c>
      <c r="S273">
        <v>3</v>
      </c>
      <c r="T273">
        <v>3</v>
      </c>
      <c r="U273">
        <v>3</v>
      </c>
      <c r="V273">
        <v>3</v>
      </c>
      <c r="W273">
        <v>3</v>
      </c>
      <c r="X273">
        <v>1</v>
      </c>
      <c r="Y273">
        <v>1</v>
      </c>
      <c r="Z273">
        <v>2</v>
      </c>
      <c r="AA273" s="18">
        <v>40</v>
      </c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</row>
    <row r="274" spans="1:52" ht="48" hidden="1" customHeight="1">
      <c r="A274" s="28">
        <v>89</v>
      </c>
      <c r="B274">
        <v>2</v>
      </c>
      <c r="C274">
        <v>2</v>
      </c>
      <c r="D274">
        <v>1</v>
      </c>
      <c r="E274">
        <v>2</v>
      </c>
      <c r="F274">
        <v>2</v>
      </c>
      <c r="G274">
        <v>3</v>
      </c>
      <c r="H274">
        <v>4</v>
      </c>
      <c r="I274">
        <v>3</v>
      </c>
      <c r="J274">
        <v>2</v>
      </c>
      <c r="K274">
        <v>3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3</v>
      </c>
      <c r="R274">
        <v>3</v>
      </c>
      <c r="S274">
        <v>3</v>
      </c>
      <c r="T274">
        <v>3</v>
      </c>
      <c r="U274">
        <v>3</v>
      </c>
      <c r="V274">
        <v>4</v>
      </c>
      <c r="W274">
        <v>3</v>
      </c>
      <c r="X274">
        <v>2</v>
      </c>
      <c r="Y274">
        <v>2</v>
      </c>
      <c r="Z274">
        <v>3</v>
      </c>
      <c r="AA274" s="18">
        <v>39</v>
      </c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</row>
    <row r="275" spans="1:52" ht="48" hidden="1" customHeight="1">
      <c r="A275" s="28">
        <v>88</v>
      </c>
      <c r="B275">
        <v>2</v>
      </c>
      <c r="C275">
        <v>2</v>
      </c>
      <c r="D275">
        <v>1</v>
      </c>
      <c r="E275">
        <v>2</v>
      </c>
      <c r="F275">
        <v>2</v>
      </c>
      <c r="G275">
        <v>4</v>
      </c>
      <c r="H275">
        <v>4</v>
      </c>
      <c r="I275">
        <v>3</v>
      </c>
      <c r="J275">
        <v>3</v>
      </c>
      <c r="K275">
        <v>3</v>
      </c>
      <c r="L275">
        <v>2</v>
      </c>
      <c r="M275">
        <v>3</v>
      </c>
      <c r="N275">
        <v>2</v>
      </c>
      <c r="O275">
        <v>2</v>
      </c>
      <c r="P275">
        <v>2</v>
      </c>
      <c r="Q275">
        <v>3</v>
      </c>
      <c r="R275">
        <v>3</v>
      </c>
      <c r="S275">
        <v>3</v>
      </c>
      <c r="T275">
        <v>3</v>
      </c>
      <c r="U275">
        <v>3</v>
      </c>
      <c r="V275">
        <v>4</v>
      </c>
      <c r="W275">
        <v>3</v>
      </c>
      <c r="X275">
        <v>2</v>
      </c>
      <c r="Y275">
        <v>2</v>
      </c>
      <c r="Z275">
        <v>3</v>
      </c>
      <c r="AA275" s="18">
        <v>38</v>
      </c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</row>
    <row r="276" spans="1:52" ht="48" hidden="1" customHeight="1">
      <c r="A276" s="28">
        <v>87</v>
      </c>
      <c r="B276">
        <v>2</v>
      </c>
      <c r="C276">
        <v>2</v>
      </c>
      <c r="D276">
        <v>1</v>
      </c>
      <c r="E276">
        <v>2</v>
      </c>
      <c r="F276">
        <v>2</v>
      </c>
      <c r="G276">
        <v>4</v>
      </c>
      <c r="H276">
        <v>4</v>
      </c>
      <c r="I276">
        <v>4</v>
      </c>
      <c r="J276">
        <v>3</v>
      </c>
      <c r="K276">
        <v>3</v>
      </c>
      <c r="L276">
        <v>3</v>
      </c>
      <c r="M276">
        <v>3</v>
      </c>
      <c r="N276">
        <v>2</v>
      </c>
      <c r="O276">
        <v>2</v>
      </c>
      <c r="P276">
        <v>3</v>
      </c>
      <c r="Q276">
        <v>3</v>
      </c>
      <c r="R276">
        <v>3</v>
      </c>
      <c r="S276">
        <v>4</v>
      </c>
      <c r="T276">
        <v>3</v>
      </c>
      <c r="U276">
        <v>3</v>
      </c>
      <c r="V276">
        <v>4</v>
      </c>
      <c r="W276">
        <v>3</v>
      </c>
      <c r="X276">
        <v>2</v>
      </c>
      <c r="Y276">
        <v>2</v>
      </c>
      <c r="Z276">
        <v>3</v>
      </c>
      <c r="AA276" s="18">
        <v>37</v>
      </c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</row>
    <row r="277" spans="1:52" ht="48" hidden="1" customHeight="1">
      <c r="A277" s="28">
        <v>86</v>
      </c>
      <c r="B277">
        <v>2</v>
      </c>
      <c r="C277">
        <v>3</v>
      </c>
      <c r="D277">
        <v>2</v>
      </c>
      <c r="E277">
        <v>2</v>
      </c>
      <c r="F277">
        <v>2</v>
      </c>
      <c r="G277">
        <v>4</v>
      </c>
      <c r="H277">
        <v>4</v>
      </c>
      <c r="I277">
        <v>4</v>
      </c>
      <c r="J277">
        <v>3</v>
      </c>
      <c r="K277">
        <v>3</v>
      </c>
      <c r="L277">
        <v>3</v>
      </c>
      <c r="M277">
        <v>3</v>
      </c>
      <c r="N277">
        <v>3</v>
      </c>
      <c r="O277">
        <v>2</v>
      </c>
      <c r="P277">
        <v>3</v>
      </c>
      <c r="Q277">
        <v>3</v>
      </c>
      <c r="R277">
        <v>4</v>
      </c>
      <c r="S277">
        <v>4</v>
      </c>
      <c r="T277">
        <v>3</v>
      </c>
      <c r="U277">
        <v>3</v>
      </c>
      <c r="V277">
        <v>4</v>
      </c>
      <c r="W277">
        <v>3</v>
      </c>
      <c r="X277">
        <v>2</v>
      </c>
      <c r="Y277">
        <v>2</v>
      </c>
      <c r="Z277">
        <v>3</v>
      </c>
      <c r="AA277" s="18">
        <v>36</v>
      </c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</row>
    <row r="278" spans="1:52" ht="48" hidden="1" customHeight="1">
      <c r="A278" s="28">
        <v>85</v>
      </c>
      <c r="B278">
        <v>2</v>
      </c>
      <c r="C278">
        <v>3</v>
      </c>
      <c r="D278">
        <v>2</v>
      </c>
      <c r="E278">
        <v>2</v>
      </c>
      <c r="F278">
        <v>2</v>
      </c>
      <c r="G278">
        <v>4</v>
      </c>
      <c r="H278">
        <v>4</v>
      </c>
      <c r="I278">
        <v>4</v>
      </c>
      <c r="J278">
        <v>3</v>
      </c>
      <c r="K278">
        <v>3</v>
      </c>
      <c r="L278">
        <v>3</v>
      </c>
      <c r="M278">
        <v>3</v>
      </c>
      <c r="N278">
        <v>3</v>
      </c>
      <c r="O278">
        <v>3</v>
      </c>
      <c r="P278">
        <v>3</v>
      </c>
      <c r="Q278">
        <v>4</v>
      </c>
      <c r="R278">
        <v>4</v>
      </c>
      <c r="S278">
        <v>4</v>
      </c>
      <c r="T278">
        <v>4</v>
      </c>
      <c r="U278">
        <v>3</v>
      </c>
      <c r="V278">
        <v>4</v>
      </c>
      <c r="W278">
        <v>4</v>
      </c>
      <c r="X278">
        <v>2</v>
      </c>
      <c r="Y278">
        <v>2</v>
      </c>
      <c r="Z278">
        <v>3</v>
      </c>
      <c r="AA278" s="18">
        <v>35</v>
      </c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</row>
    <row r="279" spans="1:52" ht="48" hidden="1" customHeight="1">
      <c r="A279" s="28">
        <v>84</v>
      </c>
      <c r="B279">
        <v>3</v>
      </c>
      <c r="C279">
        <v>3</v>
      </c>
      <c r="D279">
        <v>2</v>
      </c>
      <c r="E279">
        <v>2</v>
      </c>
      <c r="F279">
        <v>2</v>
      </c>
      <c r="G279">
        <v>4</v>
      </c>
      <c r="H279">
        <v>4</v>
      </c>
      <c r="I279">
        <v>4</v>
      </c>
      <c r="J279">
        <v>4</v>
      </c>
      <c r="K279">
        <v>3</v>
      </c>
      <c r="L279">
        <v>3</v>
      </c>
      <c r="M279">
        <v>3</v>
      </c>
      <c r="N279">
        <v>3</v>
      </c>
      <c r="O279">
        <v>3</v>
      </c>
      <c r="P279">
        <v>3</v>
      </c>
      <c r="Q279">
        <v>4</v>
      </c>
      <c r="R279">
        <v>4</v>
      </c>
      <c r="S279">
        <v>4</v>
      </c>
      <c r="T279">
        <v>4</v>
      </c>
      <c r="U279">
        <v>3</v>
      </c>
      <c r="V279">
        <v>4</v>
      </c>
      <c r="W279">
        <v>4</v>
      </c>
      <c r="X279">
        <v>2</v>
      </c>
      <c r="Y279">
        <v>3</v>
      </c>
      <c r="Z279">
        <v>4</v>
      </c>
      <c r="AA279" s="18">
        <v>34</v>
      </c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</row>
    <row r="280" spans="1:52" ht="48" hidden="1" customHeight="1">
      <c r="A280" s="28">
        <v>83</v>
      </c>
      <c r="B280">
        <v>3</v>
      </c>
      <c r="C280">
        <v>3</v>
      </c>
      <c r="D280">
        <v>2</v>
      </c>
      <c r="E280">
        <v>2</v>
      </c>
      <c r="F280">
        <v>3</v>
      </c>
      <c r="G280">
        <v>4</v>
      </c>
      <c r="H280">
        <v>5</v>
      </c>
      <c r="I280">
        <v>4</v>
      </c>
      <c r="J280">
        <v>4</v>
      </c>
      <c r="K280">
        <v>3</v>
      </c>
      <c r="L280">
        <v>3</v>
      </c>
      <c r="M280">
        <v>4</v>
      </c>
      <c r="N280">
        <v>3</v>
      </c>
      <c r="O280">
        <v>3</v>
      </c>
      <c r="P280">
        <v>3</v>
      </c>
      <c r="Q280">
        <v>4</v>
      </c>
      <c r="R280">
        <v>4</v>
      </c>
      <c r="S280">
        <v>4</v>
      </c>
      <c r="T280">
        <v>4</v>
      </c>
      <c r="U280">
        <v>3</v>
      </c>
      <c r="V280">
        <v>4</v>
      </c>
      <c r="W280">
        <v>4</v>
      </c>
      <c r="X280">
        <v>2</v>
      </c>
      <c r="Y280">
        <v>3</v>
      </c>
      <c r="Z280">
        <v>4</v>
      </c>
      <c r="AA280" s="18">
        <v>33</v>
      </c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</row>
    <row r="281" spans="1:52" ht="48" hidden="1" customHeight="1">
      <c r="A281" s="28">
        <v>82</v>
      </c>
      <c r="B281">
        <v>3</v>
      </c>
      <c r="C281">
        <v>3</v>
      </c>
      <c r="D281">
        <v>2</v>
      </c>
      <c r="E281">
        <v>2</v>
      </c>
      <c r="F281">
        <v>3</v>
      </c>
      <c r="G281">
        <v>5</v>
      </c>
      <c r="H281">
        <v>5</v>
      </c>
      <c r="I281">
        <v>4</v>
      </c>
      <c r="J281">
        <v>4</v>
      </c>
      <c r="K281">
        <v>3</v>
      </c>
      <c r="L281">
        <v>3</v>
      </c>
      <c r="M281">
        <v>4</v>
      </c>
      <c r="N281">
        <v>3</v>
      </c>
      <c r="O281">
        <v>3</v>
      </c>
      <c r="P281">
        <v>4</v>
      </c>
      <c r="Q281">
        <v>4</v>
      </c>
      <c r="R281">
        <v>4</v>
      </c>
      <c r="S281">
        <v>4</v>
      </c>
      <c r="T281">
        <v>4</v>
      </c>
      <c r="U281">
        <v>4</v>
      </c>
      <c r="V281">
        <v>4</v>
      </c>
      <c r="W281">
        <v>4</v>
      </c>
      <c r="X281">
        <v>2</v>
      </c>
      <c r="Y281">
        <v>3</v>
      </c>
      <c r="Z281">
        <v>4</v>
      </c>
      <c r="AA281" s="18">
        <v>32</v>
      </c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</row>
    <row r="282" spans="1:52" ht="48" hidden="1" customHeight="1">
      <c r="A282" s="28">
        <v>81</v>
      </c>
      <c r="B282">
        <v>3</v>
      </c>
      <c r="C282">
        <v>3</v>
      </c>
      <c r="D282">
        <v>2</v>
      </c>
      <c r="E282">
        <v>2</v>
      </c>
      <c r="F282">
        <v>3</v>
      </c>
      <c r="G282">
        <v>5</v>
      </c>
      <c r="H282">
        <v>5</v>
      </c>
      <c r="I282">
        <v>4</v>
      </c>
      <c r="J282">
        <v>4</v>
      </c>
      <c r="K282">
        <v>4</v>
      </c>
      <c r="L282">
        <v>4</v>
      </c>
      <c r="M282">
        <v>4</v>
      </c>
      <c r="N282">
        <v>3</v>
      </c>
      <c r="O282">
        <v>3</v>
      </c>
      <c r="P282">
        <v>4</v>
      </c>
      <c r="Q282">
        <v>4</v>
      </c>
      <c r="R282">
        <v>4</v>
      </c>
      <c r="S282">
        <v>4</v>
      </c>
      <c r="T282">
        <v>4</v>
      </c>
      <c r="U282">
        <v>4</v>
      </c>
      <c r="V282">
        <v>5</v>
      </c>
      <c r="W282">
        <v>4</v>
      </c>
      <c r="X282">
        <v>2</v>
      </c>
      <c r="Y282">
        <v>3</v>
      </c>
      <c r="Z282">
        <v>4</v>
      </c>
      <c r="AA282" s="18">
        <v>31</v>
      </c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</row>
    <row r="283" spans="1:52" ht="48" hidden="1" customHeight="1">
      <c r="A283" s="28">
        <v>80</v>
      </c>
      <c r="B283">
        <v>3</v>
      </c>
      <c r="C283">
        <v>3</v>
      </c>
      <c r="D283">
        <v>2</v>
      </c>
      <c r="E283">
        <v>3</v>
      </c>
      <c r="F283">
        <v>3</v>
      </c>
      <c r="G283">
        <v>5</v>
      </c>
      <c r="H283">
        <v>5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3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5</v>
      </c>
      <c r="W283">
        <v>5</v>
      </c>
      <c r="X283">
        <v>2</v>
      </c>
      <c r="Y283">
        <v>3</v>
      </c>
      <c r="Z283">
        <v>4</v>
      </c>
      <c r="AA283" s="18">
        <v>30</v>
      </c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</row>
    <row r="284" spans="1:52" ht="48" hidden="1" customHeight="1">
      <c r="A284" s="28">
        <v>79</v>
      </c>
      <c r="B284">
        <v>3</v>
      </c>
      <c r="C284">
        <v>3</v>
      </c>
      <c r="D284">
        <v>2</v>
      </c>
      <c r="E284">
        <v>3</v>
      </c>
      <c r="F284">
        <v>3</v>
      </c>
      <c r="G284">
        <v>5</v>
      </c>
      <c r="H284">
        <v>5</v>
      </c>
      <c r="I284">
        <v>5</v>
      </c>
      <c r="J284">
        <v>4</v>
      </c>
      <c r="K284">
        <v>4</v>
      </c>
      <c r="L284">
        <v>4</v>
      </c>
      <c r="M284">
        <v>4</v>
      </c>
      <c r="N284">
        <v>3</v>
      </c>
      <c r="O284">
        <v>4</v>
      </c>
      <c r="P284">
        <v>4</v>
      </c>
      <c r="Q284">
        <v>4</v>
      </c>
      <c r="R284">
        <v>4</v>
      </c>
      <c r="S284">
        <v>5</v>
      </c>
      <c r="T284">
        <v>4</v>
      </c>
      <c r="U284">
        <v>4</v>
      </c>
      <c r="V284">
        <v>5</v>
      </c>
      <c r="W284">
        <v>5</v>
      </c>
      <c r="X284">
        <v>3</v>
      </c>
      <c r="Y284">
        <v>4</v>
      </c>
      <c r="Z284">
        <v>5</v>
      </c>
      <c r="AA284" s="18">
        <v>29</v>
      </c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</row>
    <row r="285" spans="1:52" ht="48" hidden="1" customHeight="1">
      <c r="A285" s="28">
        <v>78</v>
      </c>
      <c r="B285">
        <v>3</v>
      </c>
      <c r="C285">
        <v>4</v>
      </c>
      <c r="D285">
        <v>2</v>
      </c>
      <c r="E285">
        <v>3</v>
      </c>
      <c r="F285">
        <v>3</v>
      </c>
      <c r="G285">
        <v>5</v>
      </c>
      <c r="H285">
        <v>5</v>
      </c>
      <c r="I285">
        <v>5</v>
      </c>
      <c r="J285">
        <v>4</v>
      </c>
      <c r="K285">
        <v>4</v>
      </c>
      <c r="L285">
        <v>4</v>
      </c>
      <c r="M285">
        <v>4</v>
      </c>
      <c r="N285">
        <v>4</v>
      </c>
      <c r="O285">
        <v>4</v>
      </c>
      <c r="P285">
        <v>4</v>
      </c>
      <c r="Q285">
        <v>4</v>
      </c>
      <c r="R285">
        <v>4</v>
      </c>
      <c r="S285">
        <v>5</v>
      </c>
      <c r="T285">
        <v>4</v>
      </c>
      <c r="U285">
        <v>4</v>
      </c>
      <c r="V285">
        <v>5</v>
      </c>
      <c r="W285">
        <v>5</v>
      </c>
      <c r="X285">
        <v>3</v>
      </c>
      <c r="Y285">
        <v>4</v>
      </c>
      <c r="Z285">
        <v>5</v>
      </c>
      <c r="AA285" s="18">
        <v>28</v>
      </c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</row>
    <row r="286" spans="1:52" ht="48" hidden="1" customHeight="1">
      <c r="A286" s="28">
        <v>77</v>
      </c>
      <c r="B286">
        <v>4</v>
      </c>
      <c r="C286">
        <v>4</v>
      </c>
      <c r="D286">
        <v>3</v>
      </c>
      <c r="E286">
        <v>3</v>
      </c>
      <c r="F286">
        <v>3</v>
      </c>
      <c r="G286">
        <v>5</v>
      </c>
      <c r="H286">
        <v>5</v>
      </c>
      <c r="I286">
        <v>5</v>
      </c>
      <c r="J286">
        <v>4</v>
      </c>
      <c r="K286">
        <v>4</v>
      </c>
      <c r="L286">
        <v>4</v>
      </c>
      <c r="M286">
        <v>4</v>
      </c>
      <c r="N286">
        <v>4</v>
      </c>
      <c r="O286">
        <v>4</v>
      </c>
      <c r="P286">
        <v>4</v>
      </c>
      <c r="Q286">
        <v>4</v>
      </c>
      <c r="R286">
        <v>5</v>
      </c>
      <c r="S286">
        <v>5</v>
      </c>
      <c r="T286">
        <v>4</v>
      </c>
      <c r="U286">
        <v>4</v>
      </c>
      <c r="V286">
        <v>5</v>
      </c>
      <c r="W286">
        <v>5</v>
      </c>
      <c r="X286">
        <v>3</v>
      </c>
      <c r="Y286">
        <v>4</v>
      </c>
      <c r="Z286">
        <v>5</v>
      </c>
      <c r="AA286" s="18">
        <v>27</v>
      </c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</row>
    <row r="287" spans="1:52" ht="48" hidden="1" customHeight="1">
      <c r="A287" s="28">
        <v>76</v>
      </c>
      <c r="B287">
        <v>4</v>
      </c>
      <c r="C287">
        <v>4</v>
      </c>
      <c r="D287">
        <v>3</v>
      </c>
      <c r="E287">
        <v>3</v>
      </c>
      <c r="F287">
        <v>3</v>
      </c>
      <c r="G287">
        <v>5</v>
      </c>
      <c r="H287">
        <v>5</v>
      </c>
      <c r="I287">
        <v>5</v>
      </c>
      <c r="J287">
        <v>5</v>
      </c>
      <c r="K287">
        <v>4</v>
      </c>
      <c r="L287">
        <v>4</v>
      </c>
      <c r="M287">
        <v>4</v>
      </c>
      <c r="N287">
        <v>4</v>
      </c>
      <c r="O287">
        <v>4</v>
      </c>
      <c r="P287">
        <v>4</v>
      </c>
      <c r="Q287">
        <v>5</v>
      </c>
      <c r="R287">
        <v>5</v>
      </c>
      <c r="S287">
        <v>5</v>
      </c>
      <c r="T287">
        <v>4</v>
      </c>
      <c r="U287">
        <v>4</v>
      </c>
      <c r="V287">
        <v>5</v>
      </c>
      <c r="W287">
        <v>5</v>
      </c>
      <c r="X287">
        <v>3</v>
      </c>
      <c r="Y287">
        <v>4</v>
      </c>
      <c r="Z287">
        <v>5</v>
      </c>
      <c r="AA287" s="18">
        <v>26</v>
      </c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</row>
    <row r="288" spans="1:52" ht="48" hidden="1" customHeight="1">
      <c r="A288" s="28">
        <v>75</v>
      </c>
      <c r="B288">
        <v>4</v>
      </c>
      <c r="C288">
        <v>4</v>
      </c>
      <c r="D288">
        <v>3</v>
      </c>
      <c r="E288">
        <v>3</v>
      </c>
      <c r="F288">
        <v>3</v>
      </c>
      <c r="G288">
        <v>5</v>
      </c>
      <c r="H288">
        <v>5</v>
      </c>
      <c r="I288">
        <v>5</v>
      </c>
      <c r="J288">
        <v>5</v>
      </c>
      <c r="K288">
        <v>4</v>
      </c>
      <c r="L288">
        <v>4</v>
      </c>
      <c r="M288">
        <v>5</v>
      </c>
      <c r="N288">
        <v>4</v>
      </c>
      <c r="O288">
        <v>5</v>
      </c>
      <c r="P288">
        <v>4</v>
      </c>
      <c r="Q288">
        <v>5</v>
      </c>
      <c r="R288">
        <v>5</v>
      </c>
      <c r="S288">
        <v>5</v>
      </c>
      <c r="T288">
        <v>5</v>
      </c>
      <c r="U288">
        <v>4</v>
      </c>
      <c r="V288">
        <v>5</v>
      </c>
      <c r="W288">
        <v>5</v>
      </c>
      <c r="X288">
        <v>3</v>
      </c>
      <c r="Y288">
        <v>4</v>
      </c>
      <c r="Z288">
        <v>5</v>
      </c>
      <c r="AA288" s="18">
        <v>25</v>
      </c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</row>
    <row r="289" spans="1:52" ht="48" hidden="1" customHeight="1">
      <c r="A289" s="28">
        <v>74</v>
      </c>
      <c r="B289">
        <v>4</v>
      </c>
      <c r="C289">
        <v>4</v>
      </c>
      <c r="D289">
        <v>3</v>
      </c>
      <c r="E289">
        <v>3</v>
      </c>
      <c r="F289">
        <v>3</v>
      </c>
      <c r="G289">
        <v>5</v>
      </c>
      <c r="H289">
        <v>5</v>
      </c>
      <c r="I289">
        <v>5</v>
      </c>
      <c r="J289">
        <v>5</v>
      </c>
      <c r="K289">
        <v>4</v>
      </c>
      <c r="L289">
        <v>4</v>
      </c>
      <c r="M289">
        <v>5</v>
      </c>
      <c r="N289">
        <v>4</v>
      </c>
      <c r="O289">
        <v>5</v>
      </c>
      <c r="P289">
        <v>4</v>
      </c>
      <c r="Q289">
        <v>5</v>
      </c>
      <c r="R289">
        <v>5</v>
      </c>
      <c r="S289">
        <v>5</v>
      </c>
      <c r="T289">
        <v>5</v>
      </c>
      <c r="U289">
        <v>4</v>
      </c>
      <c r="V289">
        <v>5</v>
      </c>
      <c r="W289">
        <v>5</v>
      </c>
      <c r="X289">
        <v>3</v>
      </c>
      <c r="Y289">
        <v>5</v>
      </c>
      <c r="Z289">
        <v>6</v>
      </c>
      <c r="AA289" s="18">
        <v>24</v>
      </c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</row>
    <row r="290" spans="1:52" ht="48" hidden="1" customHeight="1">
      <c r="A290" s="28">
        <v>73</v>
      </c>
      <c r="B290">
        <v>4</v>
      </c>
      <c r="C290">
        <v>4</v>
      </c>
      <c r="D290">
        <v>3</v>
      </c>
      <c r="E290">
        <v>3</v>
      </c>
      <c r="F290">
        <v>4</v>
      </c>
      <c r="G290">
        <v>5</v>
      </c>
      <c r="H290">
        <v>5</v>
      </c>
      <c r="I290">
        <v>5</v>
      </c>
      <c r="J290">
        <v>5</v>
      </c>
      <c r="K290">
        <v>4</v>
      </c>
      <c r="L290">
        <v>4</v>
      </c>
      <c r="M290">
        <v>5</v>
      </c>
      <c r="N290">
        <v>4</v>
      </c>
      <c r="O290">
        <v>5</v>
      </c>
      <c r="P290">
        <v>5</v>
      </c>
      <c r="Q290">
        <v>5</v>
      </c>
      <c r="R290">
        <v>5</v>
      </c>
      <c r="S290">
        <v>5</v>
      </c>
      <c r="T290">
        <v>5</v>
      </c>
      <c r="U290">
        <v>5</v>
      </c>
      <c r="V290">
        <v>5</v>
      </c>
      <c r="W290">
        <v>5</v>
      </c>
      <c r="X290">
        <v>3</v>
      </c>
      <c r="Y290">
        <v>5</v>
      </c>
      <c r="Z290">
        <v>6</v>
      </c>
      <c r="AA290" s="18">
        <v>23</v>
      </c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</row>
    <row r="291" spans="1:52" ht="48" hidden="1" customHeight="1">
      <c r="A291" s="28">
        <v>72</v>
      </c>
      <c r="B291">
        <v>4</v>
      </c>
      <c r="C291">
        <v>4</v>
      </c>
      <c r="D291">
        <v>3</v>
      </c>
      <c r="E291">
        <v>3</v>
      </c>
      <c r="F291">
        <v>4</v>
      </c>
      <c r="G291">
        <v>6</v>
      </c>
      <c r="H291">
        <v>5</v>
      </c>
      <c r="I291">
        <v>5</v>
      </c>
      <c r="J291">
        <v>5</v>
      </c>
      <c r="K291">
        <v>4</v>
      </c>
      <c r="L291">
        <v>5</v>
      </c>
      <c r="M291">
        <v>5</v>
      </c>
      <c r="N291">
        <v>4</v>
      </c>
      <c r="O291">
        <v>5</v>
      </c>
      <c r="P291">
        <v>5</v>
      </c>
      <c r="Q291">
        <v>5</v>
      </c>
      <c r="R291">
        <v>5</v>
      </c>
      <c r="S291">
        <v>5</v>
      </c>
      <c r="T291">
        <v>5</v>
      </c>
      <c r="U291">
        <v>5</v>
      </c>
      <c r="V291">
        <v>5</v>
      </c>
      <c r="W291">
        <v>5</v>
      </c>
      <c r="X291">
        <v>3</v>
      </c>
      <c r="Y291">
        <v>5</v>
      </c>
      <c r="Z291">
        <v>6</v>
      </c>
      <c r="AA291" s="18">
        <v>22</v>
      </c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</row>
    <row r="292" spans="1:52" ht="48" hidden="1" customHeight="1">
      <c r="A292" s="28">
        <v>71</v>
      </c>
      <c r="B292">
        <v>4</v>
      </c>
      <c r="C292">
        <v>4</v>
      </c>
      <c r="D292">
        <v>3</v>
      </c>
      <c r="E292">
        <v>3</v>
      </c>
      <c r="F292">
        <v>4</v>
      </c>
      <c r="G292">
        <v>6</v>
      </c>
      <c r="H292">
        <v>6</v>
      </c>
      <c r="I292">
        <v>5</v>
      </c>
      <c r="J292">
        <v>5</v>
      </c>
      <c r="K292">
        <v>4</v>
      </c>
      <c r="L292">
        <v>5</v>
      </c>
      <c r="M292">
        <v>5</v>
      </c>
      <c r="N292">
        <v>4</v>
      </c>
      <c r="O292">
        <v>5</v>
      </c>
      <c r="P292">
        <v>5</v>
      </c>
      <c r="Q292">
        <v>5</v>
      </c>
      <c r="R292">
        <v>5</v>
      </c>
      <c r="S292">
        <v>5</v>
      </c>
      <c r="T292">
        <v>5</v>
      </c>
      <c r="U292">
        <v>5</v>
      </c>
      <c r="V292">
        <v>6</v>
      </c>
      <c r="W292">
        <v>6</v>
      </c>
      <c r="X292">
        <v>3</v>
      </c>
      <c r="Y292">
        <v>5</v>
      </c>
      <c r="Z292">
        <v>6</v>
      </c>
      <c r="AA292" s="18">
        <v>21</v>
      </c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</row>
    <row r="293" spans="1:52" ht="48" hidden="1" customHeight="1">
      <c r="A293" s="28">
        <v>70</v>
      </c>
      <c r="B293">
        <v>4</v>
      </c>
      <c r="C293">
        <v>4</v>
      </c>
      <c r="D293">
        <v>3</v>
      </c>
      <c r="E293">
        <v>4</v>
      </c>
      <c r="F293">
        <v>4</v>
      </c>
      <c r="G293">
        <v>6</v>
      </c>
      <c r="H293">
        <v>6</v>
      </c>
      <c r="I293">
        <v>6</v>
      </c>
      <c r="J293">
        <v>5</v>
      </c>
      <c r="K293">
        <v>5</v>
      </c>
      <c r="L293">
        <v>5</v>
      </c>
      <c r="M293">
        <v>5</v>
      </c>
      <c r="N293">
        <v>4</v>
      </c>
      <c r="O293">
        <v>5</v>
      </c>
      <c r="P293">
        <v>5</v>
      </c>
      <c r="Q293">
        <v>5</v>
      </c>
      <c r="R293">
        <v>5</v>
      </c>
      <c r="S293">
        <v>5</v>
      </c>
      <c r="T293">
        <v>5</v>
      </c>
      <c r="U293">
        <v>5</v>
      </c>
      <c r="V293">
        <v>6</v>
      </c>
      <c r="W293">
        <v>6</v>
      </c>
      <c r="X293">
        <v>3</v>
      </c>
      <c r="Y293">
        <v>5</v>
      </c>
      <c r="Z293">
        <v>6</v>
      </c>
      <c r="AA293" s="18">
        <v>20</v>
      </c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</row>
    <row r="294" spans="1:52" ht="48" hidden="1" customHeight="1">
      <c r="A294" s="28">
        <v>69</v>
      </c>
      <c r="B294">
        <v>4</v>
      </c>
      <c r="C294">
        <v>4</v>
      </c>
      <c r="D294">
        <v>3</v>
      </c>
      <c r="E294">
        <v>4</v>
      </c>
      <c r="F294">
        <v>4</v>
      </c>
      <c r="G294">
        <v>6</v>
      </c>
      <c r="H294">
        <v>6</v>
      </c>
      <c r="I294">
        <v>6</v>
      </c>
      <c r="J294">
        <v>6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6</v>
      </c>
      <c r="W294">
        <v>6</v>
      </c>
      <c r="X294">
        <v>4</v>
      </c>
      <c r="Y294">
        <v>6</v>
      </c>
      <c r="Z294">
        <v>7</v>
      </c>
      <c r="AA294" s="18">
        <v>19</v>
      </c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</row>
    <row r="295" spans="1:52" ht="48" hidden="1" customHeight="1">
      <c r="A295" s="28">
        <v>68</v>
      </c>
      <c r="B295">
        <v>4</v>
      </c>
      <c r="C295">
        <v>5</v>
      </c>
      <c r="D295">
        <v>4</v>
      </c>
      <c r="E295">
        <v>4</v>
      </c>
      <c r="F295">
        <v>4</v>
      </c>
      <c r="G295">
        <v>6</v>
      </c>
      <c r="H295">
        <v>6</v>
      </c>
      <c r="I295">
        <v>6</v>
      </c>
      <c r="J295">
        <v>6</v>
      </c>
      <c r="K295">
        <v>5</v>
      </c>
      <c r="L295">
        <v>5</v>
      </c>
      <c r="M295">
        <v>5</v>
      </c>
      <c r="N295">
        <v>5</v>
      </c>
      <c r="O295">
        <v>6</v>
      </c>
      <c r="P295">
        <v>5</v>
      </c>
      <c r="Q295">
        <v>5</v>
      </c>
      <c r="R295">
        <v>6</v>
      </c>
      <c r="S295">
        <v>6</v>
      </c>
      <c r="T295">
        <v>5</v>
      </c>
      <c r="U295">
        <v>5</v>
      </c>
      <c r="V295">
        <v>6</v>
      </c>
      <c r="W295">
        <v>6</v>
      </c>
      <c r="X295">
        <v>4</v>
      </c>
      <c r="Y295">
        <v>6</v>
      </c>
      <c r="Z295">
        <v>7</v>
      </c>
      <c r="AA295" s="18">
        <v>18</v>
      </c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</row>
    <row r="296" spans="1:52" ht="48" hidden="1" customHeight="1">
      <c r="A296" s="28">
        <v>67</v>
      </c>
      <c r="B296">
        <v>4</v>
      </c>
      <c r="C296">
        <v>5</v>
      </c>
      <c r="D296">
        <v>4</v>
      </c>
      <c r="E296">
        <v>4</v>
      </c>
      <c r="F296">
        <v>4</v>
      </c>
      <c r="G296">
        <v>6</v>
      </c>
      <c r="H296">
        <v>6</v>
      </c>
      <c r="I296">
        <v>6</v>
      </c>
      <c r="J296">
        <v>6</v>
      </c>
      <c r="K296">
        <v>5</v>
      </c>
      <c r="L296">
        <v>5</v>
      </c>
      <c r="M296">
        <v>5</v>
      </c>
      <c r="N296">
        <v>5</v>
      </c>
      <c r="O296">
        <v>6</v>
      </c>
      <c r="P296">
        <v>5</v>
      </c>
      <c r="Q296">
        <v>5</v>
      </c>
      <c r="R296">
        <v>6</v>
      </c>
      <c r="S296">
        <v>6</v>
      </c>
      <c r="T296">
        <v>6</v>
      </c>
      <c r="U296">
        <v>5</v>
      </c>
      <c r="V296">
        <v>6</v>
      </c>
      <c r="W296">
        <v>6</v>
      </c>
      <c r="X296">
        <v>4</v>
      </c>
      <c r="Y296">
        <v>6</v>
      </c>
      <c r="Z296">
        <v>7</v>
      </c>
      <c r="AA296" s="18">
        <v>17</v>
      </c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</row>
    <row r="297" spans="1:52" ht="48" hidden="1" customHeight="1">
      <c r="A297" s="28">
        <v>66</v>
      </c>
      <c r="B297">
        <v>5</v>
      </c>
      <c r="C297">
        <v>5</v>
      </c>
      <c r="D297">
        <v>4</v>
      </c>
      <c r="E297">
        <v>4</v>
      </c>
      <c r="F297">
        <v>4</v>
      </c>
      <c r="G297">
        <v>6</v>
      </c>
      <c r="H297">
        <v>6</v>
      </c>
      <c r="I297">
        <v>6</v>
      </c>
      <c r="J297">
        <v>6</v>
      </c>
      <c r="K297">
        <v>5</v>
      </c>
      <c r="L297">
        <v>5</v>
      </c>
      <c r="M297">
        <v>6</v>
      </c>
      <c r="N297">
        <v>5</v>
      </c>
      <c r="O297">
        <v>6</v>
      </c>
      <c r="P297">
        <v>5</v>
      </c>
      <c r="Q297">
        <v>6</v>
      </c>
      <c r="R297">
        <v>6</v>
      </c>
      <c r="S297">
        <v>6</v>
      </c>
      <c r="T297">
        <v>6</v>
      </c>
      <c r="U297">
        <v>5</v>
      </c>
      <c r="V297">
        <v>6</v>
      </c>
      <c r="W297">
        <v>6</v>
      </c>
      <c r="X297">
        <v>4</v>
      </c>
      <c r="Y297">
        <v>6</v>
      </c>
      <c r="Z297">
        <v>7</v>
      </c>
      <c r="AA297" s="18">
        <v>16</v>
      </c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</row>
    <row r="298" spans="1:52" ht="48" hidden="1" customHeight="1">
      <c r="A298" s="28">
        <v>65</v>
      </c>
      <c r="B298">
        <v>5</v>
      </c>
      <c r="C298">
        <v>5</v>
      </c>
      <c r="D298">
        <v>4</v>
      </c>
      <c r="E298">
        <v>4</v>
      </c>
      <c r="F298">
        <v>4</v>
      </c>
      <c r="G298">
        <v>6</v>
      </c>
      <c r="H298">
        <v>6</v>
      </c>
      <c r="I298">
        <v>6</v>
      </c>
      <c r="J298">
        <v>6</v>
      </c>
      <c r="K298">
        <v>5</v>
      </c>
      <c r="L298">
        <v>6</v>
      </c>
      <c r="M298">
        <v>6</v>
      </c>
      <c r="N298">
        <v>5</v>
      </c>
      <c r="O298">
        <v>6</v>
      </c>
      <c r="P298">
        <v>6</v>
      </c>
      <c r="Q298">
        <v>6</v>
      </c>
      <c r="R298">
        <v>6</v>
      </c>
      <c r="S298">
        <v>6</v>
      </c>
      <c r="T298">
        <v>6</v>
      </c>
      <c r="U298">
        <v>5</v>
      </c>
      <c r="V298">
        <v>6</v>
      </c>
      <c r="W298">
        <v>6</v>
      </c>
      <c r="X298">
        <v>4</v>
      </c>
      <c r="Y298">
        <v>6</v>
      </c>
      <c r="Z298">
        <v>7</v>
      </c>
      <c r="AA298" s="18">
        <v>15</v>
      </c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</row>
    <row r="299" spans="1:52" ht="48" hidden="1" customHeight="1">
      <c r="A299" s="28">
        <v>64</v>
      </c>
      <c r="B299">
        <v>5</v>
      </c>
      <c r="C299">
        <v>5</v>
      </c>
      <c r="D299">
        <v>4</v>
      </c>
      <c r="E299">
        <v>4</v>
      </c>
      <c r="F299">
        <v>4</v>
      </c>
      <c r="G299">
        <v>7</v>
      </c>
      <c r="H299">
        <v>7</v>
      </c>
      <c r="I299">
        <v>7</v>
      </c>
      <c r="J299">
        <v>6</v>
      </c>
      <c r="K299">
        <v>6</v>
      </c>
      <c r="L299">
        <v>6</v>
      </c>
      <c r="M299">
        <v>6</v>
      </c>
      <c r="N299">
        <v>5</v>
      </c>
      <c r="O299">
        <v>6</v>
      </c>
      <c r="P299">
        <v>6</v>
      </c>
      <c r="Q299">
        <v>6</v>
      </c>
      <c r="R299">
        <v>6</v>
      </c>
      <c r="S299">
        <v>6</v>
      </c>
      <c r="T299">
        <v>6</v>
      </c>
      <c r="U299">
        <v>6</v>
      </c>
      <c r="V299">
        <v>6</v>
      </c>
      <c r="W299">
        <v>7</v>
      </c>
      <c r="X299">
        <v>4</v>
      </c>
      <c r="Y299">
        <v>7</v>
      </c>
      <c r="Z299">
        <v>8</v>
      </c>
      <c r="AA299" s="18">
        <v>14</v>
      </c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</row>
    <row r="300" spans="1:52" ht="48" hidden="1" customHeight="1">
      <c r="A300" s="28">
        <v>63</v>
      </c>
      <c r="B300">
        <v>5</v>
      </c>
      <c r="C300">
        <v>5</v>
      </c>
      <c r="D300">
        <v>4</v>
      </c>
      <c r="E300">
        <v>4</v>
      </c>
      <c r="F300">
        <v>4</v>
      </c>
      <c r="G300">
        <v>7</v>
      </c>
      <c r="H300">
        <v>7</v>
      </c>
      <c r="I300">
        <v>7</v>
      </c>
      <c r="J300">
        <v>7</v>
      </c>
      <c r="K300">
        <v>6</v>
      </c>
      <c r="L300">
        <v>6</v>
      </c>
      <c r="M300">
        <v>6</v>
      </c>
      <c r="N300">
        <v>5</v>
      </c>
      <c r="O300">
        <v>7</v>
      </c>
      <c r="P300">
        <v>6</v>
      </c>
      <c r="Q300">
        <v>6</v>
      </c>
      <c r="R300">
        <v>6</v>
      </c>
      <c r="S300">
        <v>6</v>
      </c>
      <c r="T300">
        <v>6</v>
      </c>
      <c r="U300">
        <v>6</v>
      </c>
      <c r="V300">
        <v>7</v>
      </c>
      <c r="W300">
        <v>7</v>
      </c>
      <c r="X300">
        <v>4</v>
      </c>
      <c r="Y300">
        <v>7</v>
      </c>
      <c r="Z300">
        <v>8</v>
      </c>
      <c r="AA300" s="18">
        <v>13</v>
      </c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</row>
    <row r="301" spans="1:52" ht="48" hidden="1" customHeight="1">
      <c r="A301" s="28">
        <v>62</v>
      </c>
      <c r="B301">
        <v>5</v>
      </c>
      <c r="C301">
        <v>5</v>
      </c>
      <c r="D301">
        <v>4</v>
      </c>
      <c r="E301">
        <v>4</v>
      </c>
      <c r="F301">
        <v>4</v>
      </c>
      <c r="G301">
        <v>7</v>
      </c>
      <c r="H301">
        <v>7</v>
      </c>
      <c r="I301">
        <v>7</v>
      </c>
      <c r="J301">
        <v>7</v>
      </c>
      <c r="K301">
        <v>6</v>
      </c>
      <c r="L301">
        <v>6</v>
      </c>
      <c r="M301">
        <v>6</v>
      </c>
      <c r="N301">
        <v>6</v>
      </c>
      <c r="O301">
        <v>7</v>
      </c>
      <c r="P301">
        <v>6</v>
      </c>
      <c r="Q301">
        <v>6</v>
      </c>
      <c r="R301">
        <v>7</v>
      </c>
      <c r="S301">
        <v>7</v>
      </c>
      <c r="T301">
        <v>7</v>
      </c>
      <c r="U301">
        <v>6</v>
      </c>
      <c r="V301">
        <v>7</v>
      </c>
      <c r="W301">
        <v>7</v>
      </c>
      <c r="X301">
        <v>4</v>
      </c>
      <c r="Y301">
        <v>7</v>
      </c>
      <c r="Z301">
        <v>8</v>
      </c>
      <c r="AA301" s="18">
        <v>12</v>
      </c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</row>
    <row r="302" spans="1:52" ht="48" hidden="1" customHeight="1">
      <c r="A302" s="28">
        <v>61</v>
      </c>
      <c r="B302">
        <v>5</v>
      </c>
      <c r="C302">
        <v>5</v>
      </c>
      <c r="D302">
        <v>4</v>
      </c>
      <c r="E302">
        <v>4</v>
      </c>
      <c r="F302">
        <v>4</v>
      </c>
      <c r="G302">
        <v>7</v>
      </c>
      <c r="H302">
        <v>7</v>
      </c>
      <c r="I302">
        <v>7</v>
      </c>
      <c r="J302">
        <v>7</v>
      </c>
      <c r="K302">
        <v>6</v>
      </c>
      <c r="L302">
        <v>6</v>
      </c>
      <c r="M302">
        <v>7</v>
      </c>
      <c r="N302">
        <v>6</v>
      </c>
      <c r="O302">
        <v>7</v>
      </c>
      <c r="P302">
        <v>7</v>
      </c>
      <c r="Q302">
        <v>7</v>
      </c>
      <c r="R302">
        <v>7</v>
      </c>
      <c r="S302">
        <v>7</v>
      </c>
      <c r="T302">
        <v>7</v>
      </c>
      <c r="U302">
        <v>6</v>
      </c>
      <c r="V302">
        <v>7</v>
      </c>
      <c r="W302">
        <v>7</v>
      </c>
      <c r="X302">
        <v>4</v>
      </c>
      <c r="Y302">
        <v>7</v>
      </c>
      <c r="Z302">
        <v>8</v>
      </c>
      <c r="AA302" s="18">
        <v>11</v>
      </c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</row>
    <row r="303" spans="1:52" ht="48" hidden="1" customHeight="1">
      <c r="A303" s="28">
        <v>60</v>
      </c>
      <c r="B303">
        <v>5</v>
      </c>
      <c r="C303">
        <v>5</v>
      </c>
      <c r="D303">
        <v>4</v>
      </c>
      <c r="E303">
        <v>4</v>
      </c>
      <c r="F303">
        <v>4</v>
      </c>
      <c r="G303">
        <v>7</v>
      </c>
      <c r="H303">
        <v>7</v>
      </c>
      <c r="I303">
        <v>8</v>
      </c>
      <c r="J303">
        <v>7</v>
      </c>
      <c r="K303">
        <v>7</v>
      </c>
      <c r="L303">
        <v>7</v>
      </c>
      <c r="M303">
        <v>7</v>
      </c>
      <c r="N303">
        <v>6</v>
      </c>
      <c r="O303">
        <v>8</v>
      </c>
      <c r="P303">
        <v>7</v>
      </c>
      <c r="Q303">
        <v>7</v>
      </c>
      <c r="R303">
        <v>7</v>
      </c>
      <c r="S303">
        <v>7</v>
      </c>
      <c r="T303">
        <v>7</v>
      </c>
      <c r="U303">
        <v>6</v>
      </c>
      <c r="V303">
        <v>7</v>
      </c>
      <c r="W303">
        <v>8</v>
      </c>
      <c r="X303">
        <v>4</v>
      </c>
      <c r="Y303">
        <v>7</v>
      </c>
      <c r="Z303">
        <v>8</v>
      </c>
      <c r="AA303" s="18">
        <v>10</v>
      </c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</row>
    <row r="304" spans="1:52" ht="48" hidden="1" customHeight="1">
      <c r="A304" s="28">
        <v>59</v>
      </c>
      <c r="B304">
        <v>5</v>
      </c>
      <c r="C304">
        <v>5</v>
      </c>
      <c r="D304">
        <v>4</v>
      </c>
      <c r="E304">
        <v>4</v>
      </c>
      <c r="F304">
        <v>4</v>
      </c>
      <c r="G304">
        <v>8</v>
      </c>
      <c r="H304">
        <v>8</v>
      </c>
      <c r="I304">
        <v>8</v>
      </c>
      <c r="J304">
        <v>8</v>
      </c>
      <c r="K304">
        <v>7</v>
      </c>
      <c r="L304">
        <v>7</v>
      </c>
      <c r="M304">
        <v>8</v>
      </c>
      <c r="N304">
        <v>7</v>
      </c>
      <c r="O304">
        <v>8</v>
      </c>
      <c r="P304">
        <v>7</v>
      </c>
      <c r="Q304">
        <v>7</v>
      </c>
      <c r="R304">
        <v>8</v>
      </c>
      <c r="S304">
        <v>8</v>
      </c>
      <c r="T304">
        <v>7</v>
      </c>
      <c r="U304">
        <v>7</v>
      </c>
      <c r="V304">
        <v>8</v>
      </c>
      <c r="W304">
        <v>8</v>
      </c>
      <c r="X304">
        <v>5</v>
      </c>
      <c r="Y304">
        <v>8</v>
      </c>
      <c r="Z304">
        <v>9</v>
      </c>
      <c r="AA304" s="18">
        <v>9</v>
      </c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</row>
    <row r="305" spans="1:52" ht="48" hidden="1" customHeight="1">
      <c r="A305" s="28">
        <v>58</v>
      </c>
      <c r="B305">
        <v>5</v>
      </c>
      <c r="C305">
        <v>5</v>
      </c>
      <c r="D305">
        <v>4</v>
      </c>
      <c r="E305">
        <v>4</v>
      </c>
      <c r="F305">
        <v>4</v>
      </c>
      <c r="G305">
        <v>8</v>
      </c>
      <c r="H305">
        <v>8</v>
      </c>
      <c r="I305">
        <v>8</v>
      </c>
      <c r="J305">
        <v>8</v>
      </c>
      <c r="K305">
        <v>7</v>
      </c>
      <c r="L305">
        <v>7</v>
      </c>
      <c r="M305">
        <v>8</v>
      </c>
      <c r="N305">
        <v>7</v>
      </c>
      <c r="O305">
        <v>8</v>
      </c>
      <c r="P305">
        <v>8</v>
      </c>
      <c r="Q305">
        <v>8</v>
      </c>
      <c r="R305">
        <v>8</v>
      </c>
      <c r="S305">
        <v>8</v>
      </c>
      <c r="T305">
        <v>8</v>
      </c>
      <c r="U305">
        <v>7</v>
      </c>
      <c r="V305">
        <v>8</v>
      </c>
      <c r="W305">
        <v>8</v>
      </c>
      <c r="X305">
        <v>5</v>
      </c>
      <c r="Y305">
        <v>8</v>
      </c>
      <c r="Z305">
        <v>9</v>
      </c>
      <c r="AA305" s="18">
        <v>8</v>
      </c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</row>
    <row r="306" spans="1:52" ht="48" hidden="1" customHeight="1">
      <c r="A306" s="28">
        <v>57</v>
      </c>
      <c r="B306">
        <v>5</v>
      </c>
      <c r="C306">
        <v>5</v>
      </c>
      <c r="D306">
        <v>4</v>
      </c>
      <c r="E306">
        <v>4</v>
      </c>
      <c r="F306">
        <v>4</v>
      </c>
      <c r="G306">
        <v>8</v>
      </c>
      <c r="H306">
        <v>8</v>
      </c>
      <c r="I306">
        <v>8</v>
      </c>
      <c r="J306">
        <v>8</v>
      </c>
      <c r="K306">
        <v>8</v>
      </c>
      <c r="L306">
        <v>8</v>
      </c>
      <c r="M306">
        <v>8</v>
      </c>
      <c r="N306">
        <v>7</v>
      </c>
      <c r="O306">
        <v>8</v>
      </c>
      <c r="P306">
        <v>8</v>
      </c>
      <c r="Q306">
        <v>8</v>
      </c>
      <c r="R306">
        <v>8</v>
      </c>
      <c r="S306">
        <v>8</v>
      </c>
      <c r="T306">
        <v>8</v>
      </c>
      <c r="U306">
        <v>8</v>
      </c>
      <c r="V306">
        <v>8</v>
      </c>
      <c r="W306">
        <v>9</v>
      </c>
      <c r="X306">
        <v>5</v>
      </c>
      <c r="Y306">
        <v>8</v>
      </c>
      <c r="Z306">
        <v>9</v>
      </c>
      <c r="AA306" s="18">
        <v>7</v>
      </c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</row>
    <row r="307" spans="1:52" ht="48" hidden="1" customHeight="1">
      <c r="A307" s="28">
        <v>56</v>
      </c>
      <c r="B307">
        <v>5</v>
      </c>
      <c r="C307">
        <v>5</v>
      </c>
      <c r="D307">
        <v>4</v>
      </c>
      <c r="E307">
        <v>5</v>
      </c>
      <c r="F307">
        <v>4</v>
      </c>
      <c r="G307">
        <v>9</v>
      </c>
      <c r="H307">
        <v>8</v>
      </c>
      <c r="I307">
        <v>9</v>
      </c>
      <c r="J307">
        <v>8</v>
      </c>
      <c r="K307">
        <v>8</v>
      </c>
      <c r="L307">
        <v>8</v>
      </c>
      <c r="M307">
        <v>8</v>
      </c>
      <c r="N307">
        <v>8</v>
      </c>
      <c r="O307">
        <v>9</v>
      </c>
      <c r="P307">
        <v>8</v>
      </c>
      <c r="Q307">
        <v>8</v>
      </c>
      <c r="R307">
        <v>9</v>
      </c>
      <c r="S307">
        <v>8</v>
      </c>
      <c r="T307">
        <v>8</v>
      </c>
      <c r="U307">
        <v>8</v>
      </c>
      <c r="V307">
        <v>9</v>
      </c>
      <c r="W307">
        <v>9</v>
      </c>
      <c r="X307">
        <v>5</v>
      </c>
      <c r="Y307">
        <v>8</v>
      </c>
      <c r="Z307">
        <v>9</v>
      </c>
      <c r="AA307" s="18">
        <v>6</v>
      </c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</row>
    <row r="308" spans="1:52" ht="48" hidden="1" customHeight="1">
      <c r="A308" s="28">
        <v>55</v>
      </c>
      <c r="B308">
        <v>5</v>
      </c>
      <c r="C308">
        <v>6</v>
      </c>
      <c r="D308">
        <v>4</v>
      </c>
      <c r="E308">
        <v>5</v>
      </c>
      <c r="F308">
        <v>5</v>
      </c>
      <c r="G308">
        <v>9</v>
      </c>
      <c r="H308">
        <v>9</v>
      </c>
      <c r="I308">
        <v>9</v>
      </c>
      <c r="J308">
        <v>9</v>
      </c>
      <c r="K308">
        <v>8</v>
      </c>
      <c r="L308">
        <v>8</v>
      </c>
      <c r="M308">
        <v>9</v>
      </c>
      <c r="N308">
        <v>8</v>
      </c>
      <c r="O308">
        <v>9</v>
      </c>
      <c r="P308">
        <v>9</v>
      </c>
      <c r="Q308">
        <v>9</v>
      </c>
      <c r="R308">
        <v>9</v>
      </c>
      <c r="S308">
        <v>9</v>
      </c>
      <c r="T308">
        <v>9</v>
      </c>
      <c r="U308">
        <v>8</v>
      </c>
      <c r="V308">
        <v>9</v>
      </c>
      <c r="W308">
        <v>9</v>
      </c>
      <c r="X308">
        <v>5</v>
      </c>
      <c r="Y308">
        <v>8</v>
      </c>
      <c r="Z308">
        <v>9</v>
      </c>
      <c r="AA308" s="18">
        <v>5</v>
      </c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</row>
    <row r="309" spans="1:52" ht="48" hidden="1" customHeight="1">
      <c r="A309" s="28">
        <v>54</v>
      </c>
      <c r="B309">
        <v>5</v>
      </c>
      <c r="C309">
        <v>6</v>
      </c>
      <c r="D309">
        <v>5</v>
      </c>
      <c r="E309">
        <v>5</v>
      </c>
      <c r="F309">
        <v>5</v>
      </c>
      <c r="G309">
        <v>9</v>
      </c>
      <c r="H309">
        <v>9</v>
      </c>
      <c r="I309">
        <v>9</v>
      </c>
      <c r="J309">
        <v>9</v>
      </c>
      <c r="K309">
        <v>9</v>
      </c>
      <c r="L309">
        <v>9</v>
      </c>
      <c r="M309">
        <v>9</v>
      </c>
      <c r="N309">
        <v>8</v>
      </c>
      <c r="O309">
        <v>9</v>
      </c>
      <c r="P309">
        <v>9</v>
      </c>
      <c r="Q309">
        <v>9</v>
      </c>
      <c r="R309">
        <v>9</v>
      </c>
      <c r="S309">
        <v>9</v>
      </c>
      <c r="T309">
        <v>9</v>
      </c>
      <c r="U309">
        <v>9</v>
      </c>
      <c r="V309">
        <v>9</v>
      </c>
      <c r="W309">
        <v>9</v>
      </c>
      <c r="X309">
        <v>5</v>
      </c>
      <c r="Y309">
        <v>9</v>
      </c>
      <c r="Z309">
        <v>9</v>
      </c>
      <c r="AA309" s="18">
        <v>4</v>
      </c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</row>
    <row r="310" spans="1:52" ht="48" hidden="1" customHeight="1">
      <c r="A310" s="28">
        <v>53</v>
      </c>
      <c r="B310">
        <v>6</v>
      </c>
      <c r="C310">
        <v>6</v>
      </c>
      <c r="D310">
        <v>5</v>
      </c>
      <c r="E310">
        <v>5</v>
      </c>
      <c r="F310">
        <v>5</v>
      </c>
      <c r="G310">
        <v>9</v>
      </c>
      <c r="H310">
        <v>9</v>
      </c>
      <c r="I310">
        <v>9</v>
      </c>
      <c r="J310">
        <v>9</v>
      </c>
      <c r="K310">
        <v>9</v>
      </c>
      <c r="L310">
        <v>9</v>
      </c>
      <c r="M310">
        <v>9</v>
      </c>
      <c r="N310">
        <v>9</v>
      </c>
      <c r="O310">
        <v>9</v>
      </c>
      <c r="P310">
        <v>9</v>
      </c>
      <c r="Q310">
        <v>9</v>
      </c>
      <c r="R310">
        <v>9</v>
      </c>
      <c r="S310">
        <v>9</v>
      </c>
      <c r="T310">
        <v>9</v>
      </c>
      <c r="U310">
        <v>9</v>
      </c>
      <c r="V310">
        <v>9</v>
      </c>
      <c r="W310">
        <v>9</v>
      </c>
      <c r="X310">
        <v>5</v>
      </c>
      <c r="Y310">
        <v>9</v>
      </c>
      <c r="Z310">
        <v>9</v>
      </c>
      <c r="AA310" s="18">
        <v>3</v>
      </c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</row>
    <row r="311" spans="1:52" ht="48" hidden="1" customHeight="1">
      <c r="A311" s="28">
        <v>52</v>
      </c>
      <c r="B311">
        <v>6</v>
      </c>
      <c r="C311">
        <v>6</v>
      </c>
      <c r="D311">
        <v>5</v>
      </c>
      <c r="E311">
        <v>5</v>
      </c>
      <c r="F311">
        <v>5</v>
      </c>
      <c r="G311">
        <v>9</v>
      </c>
      <c r="H311">
        <v>9</v>
      </c>
      <c r="I311">
        <v>9</v>
      </c>
      <c r="J311">
        <v>9</v>
      </c>
      <c r="K311">
        <v>9</v>
      </c>
      <c r="L311">
        <v>9</v>
      </c>
      <c r="M311">
        <v>9</v>
      </c>
      <c r="N311">
        <v>9</v>
      </c>
      <c r="O311">
        <v>9</v>
      </c>
      <c r="P311">
        <v>9</v>
      </c>
      <c r="Q311">
        <v>9</v>
      </c>
      <c r="R311">
        <v>9</v>
      </c>
      <c r="S311">
        <v>9</v>
      </c>
      <c r="T311">
        <v>9</v>
      </c>
      <c r="U311">
        <v>9</v>
      </c>
      <c r="V311">
        <v>9</v>
      </c>
      <c r="W311">
        <v>9</v>
      </c>
      <c r="X311">
        <v>5</v>
      </c>
      <c r="Y311">
        <v>9</v>
      </c>
      <c r="Z311">
        <v>9</v>
      </c>
      <c r="AA311" s="18">
        <v>2</v>
      </c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</row>
    <row r="312" spans="1:52" ht="48" hidden="1" customHeight="1">
      <c r="A312" s="28">
        <v>51</v>
      </c>
      <c r="B312">
        <v>6</v>
      </c>
      <c r="C312">
        <v>6</v>
      </c>
      <c r="D312">
        <v>5</v>
      </c>
      <c r="E312">
        <v>5</v>
      </c>
      <c r="F312">
        <v>5</v>
      </c>
      <c r="G312">
        <v>9</v>
      </c>
      <c r="H312">
        <v>9</v>
      </c>
      <c r="I312">
        <v>9</v>
      </c>
      <c r="J312">
        <v>9</v>
      </c>
      <c r="K312">
        <v>9</v>
      </c>
      <c r="L312">
        <v>9</v>
      </c>
      <c r="M312">
        <v>9</v>
      </c>
      <c r="N312">
        <v>9</v>
      </c>
      <c r="O312">
        <v>9</v>
      </c>
      <c r="P312">
        <v>9</v>
      </c>
      <c r="Q312">
        <v>9</v>
      </c>
      <c r="R312">
        <v>9</v>
      </c>
      <c r="S312">
        <v>9</v>
      </c>
      <c r="T312">
        <v>9</v>
      </c>
      <c r="U312">
        <v>9</v>
      </c>
      <c r="V312">
        <v>9</v>
      </c>
      <c r="W312">
        <v>9</v>
      </c>
      <c r="X312">
        <v>5</v>
      </c>
      <c r="Y312">
        <v>9</v>
      </c>
      <c r="Z312">
        <v>9</v>
      </c>
      <c r="AA312" s="18">
        <v>1</v>
      </c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</row>
    <row r="313" spans="1:52" ht="48" hidden="1" customHeight="1">
      <c r="A313" s="28">
        <v>50</v>
      </c>
      <c r="B313">
        <v>6</v>
      </c>
      <c r="C313">
        <v>6</v>
      </c>
      <c r="D313">
        <v>5</v>
      </c>
      <c r="E313">
        <v>5</v>
      </c>
      <c r="F313">
        <v>5</v>
      </c>
      <c r="G313">
        <v>9</v>
      </c>
      <c r="H313">
        <v>9</v>
      </c>
      <c r="I313">
        <v>9</v>
      </c>
      <c r="J313">
        <v>9</v>
      </c>
      <c r="K313">
        <v>9</v>
      </c>
      <c r="L313">
        <v>9</v>
      </c>
      <c r="M313">
        <v>9</v>
      </c>
      <c r="N313">
        <v>9</v>
      </c>
      <c r="O313">
        <v>9</v>
      </c>
      <c r="P313">
        <v>9</v>
      </c>
      <c r="Q313">
        <v>9</v>
      </c>
      <c r="R313">
        <v>9</v>
      </c>
      <c r="S313">
        <v>9</v>
      </c>
      <c r="T313">
        <v>9</v>
      </c>
      <c r="U313">
        <v>9</v>
      </c>
      <c r="V313">
        <v>9</v>
      </c>
      <c r="W313">
        <v>9</v>
      </c>
      <c r="X313">
        <v>5</v>
      </c>
      <c r="Y313">
        <v>9</v>
      </c>
      <c r="Z313">
        <v>9</v>
      </c>
      <c r="AA313" s="1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</row>
    <row r="314" spans="1:52" ht="48" hidden="1" customHeight="1">
      <c r="A314" s="28">
        <v>49</v>
      </c>
      <c r="B314">
        <v>6</v>
      </c>
      <c r="C314">
        <v>6</v>
      </c>
      <c r="D314">
        <v>5</v>
      </c>
      <c r="E314">
        <v>5</v>
      </c>
      <c r="F314">
        <v>5</v>
      </c>
      <c r="G314" t="s">
        <v>633</v>
      </c>
      <c r="H314" t="s">
        <v>633</v>
      </c>
      <c r="I314" t="s">
        <v>633</v>
      </c>
      <c r="J314" t="s">
        <v>633</v>
      </c>
      <c r="K314" t="s">
        <v>633</v>
      </c>
      <c r="L314" t="s">
        <v>633</v>
      </c>
      <c r="M314" t="s">
        <v>633</v>
      </c>
      <c r="N314" t="s">
        <v>633</v>
      </c>
      <c r="O314" t="s">
        <v>633</v>
      </c>
      <c r="P314" t="s">
        <v>633</v>
      </c>
      <c r="Q314" t="s">
        <v>633</v>
      </c>
      <c r="R314" t="s">
        <v>633</v>
      </c>
      <c r="S314" t="s">
        <v>633</v>
      </c>
      <c r="T314" t="s">
        <v>633</v>
      </c>
      <c r="U314" t="s">
        <v>633</v>
      </c>
      <c r="V314" t="s">
        <v>633</v>
      </c>
      <c r="W314" t="s">
        <v>633</v>
      </c>
      <c r="X314">
        <v>6</v>
      </c>
      <c r="Y314">
        <v>9</v>
      </c>
      <c r="Z314">
        <v>9</v>
      </c>
      <c r="AA314" s="1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</row>
    <row r="315" spans="1:52" ht="48" hidden="1" customHeight="1">
      <c r="A315" s="28">
        <v>48</v>
      </c>
      <c r="B315">
        <v>6</v>
      </c>
      <c r="C315">
        <v>6</v>
      </c>
      <c r="D315">
        <v>5</v>
      </c>
      <c r="E315">
        <v>5</v>
      </c>
      <c r="F315">
        <v>5</v>
      </c>
      <c r="G315" t="s">
        <v>633</v>
      </c>
      <c r="H315" t="s">
        <v>633</v>
      </c>
      <c r="I315" t="s">
        <v>633</v>
      </c>
      <c r="J315" t="s">
        <v>633</v>
      </c>
      <c r="K315" t="s">
        <v>633</v>
      </c>
      <c r="L315" t="s">
        <v>633</v>
      </c>
      <c r="M315" t="s">
        <v>633</v>
      </c>
      <c r="N315" t="s">
        <v>633</v>
      </c>
      <c r="O315" t="s">
        <v>633</v>
      </c>
      <c r="P315" t="s">
        <v>633</v>
      </c>
      <c r="Q315" t="s">
        <v>633</v>
      </c>
      <c r="R315" t="s">
        <v>633</v>
      </c>
      <c r="S315" t="s">
        <v>633</v>
      </c>
      <c r="T315" t="s">
        <v>633</v>
      </c>
      <c r="U315" t="s">
        <v>633</v>
      </c>
      <c r="V315" t="s">
        <v>633</v>
      </c>
      <c r="W315" t="s">
        <v>633</v>
      </c>
      <c r="X315">
        <v>6</v>
      </c>
      <c r="Y315">
        <v>9</v>
      </c>
      <c r="Z315">
        <v>9</v>
      </c>
      <c r="AA315" s="1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</row>
    <row r="316" spans="1:52" ht="48" hidden="1" customHeight="1">
      <c r="A316" s="28">
        <v>47</v>
      </c>
      <c r="B316">
        <v>6</v>
      </c>
      <c r="C316">
        <v>6</v>
      </c>
      <c r="D316">
        <v>5</v>
      </c>
      <c r="E316">
        <v>5</v>
      </c>
      <c r="F316">
        <v>5</v>
      </c>
      <c r="G316" t="s">
        <v>633</v>
      </c>
      <c r="H316" t="s">
        <v>633</v>
      </c>
      <c r="I316" t="s">
        <v>633</v>
      </c>
      <c r="J316" t="s">
        <v>633</v>
      </c>
      <c r="K316" t="s">
        <v>633</v>
      </c>
      <c r="L316" t="s">
        <v>633</v>
      </c>
      <c r="M316" t="s">
        <v>633</v>
      </c>
      <c r="N316" t="s">
        <v>633</v>
      </c>
      <c r="O316" t="s">
        <v>633</v>
      </c>
      <c r="P316" t="s">
        <v>633</v>
      </c>
      <c r="Q316" t="s">
        <v>633</v>
      </c>
      <c r="R316" t="s">
        <v>633</v>
      </c>
      <c r="S316" t="s">
        <v>633</v>
      </c>
      <c r="T316" t="s">
        <v>633</v>
      </c>
      <c r="U316" t="s">
        <v>633</v>
      </c>
      <c r="V316" t="s">
        <v>633</v>
      </c>
      <c r="W316" t="s">
        <v>633</v>
      </c>
      <c r="X316">
        <v>6</v>
      </c>
      <c r="Y316">
        <v>9</v>
      </c>
      <c r="Z316">
        <v>9</v>
      </c>
      <c r="AA316" s="1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</row>
    <row r="317" spans="1:52" ht="48" hidden="1" customHeight="1">
      <c r="A317" s="28">
        <v>46</v>
      </c>
      <c r="B317">
        <v>6</v>
      </c>
      <c r="C317">
        <v>6</v>
      </c>
      <c r="D317">
        <v>5</v>
      </c>
      <c r="E317">
        <v>5</v>
      </c>
      <c r="F317">
        <v>5</v>
      </c>
      <c r="G317" t="s">
        <v>633</v>
      </c>
      <c r="H317" t="s">
        <v>633</v>
      </c>
      <c r="I317" t="s">
        <v>633</v>
      </c>
      <c r="J317" t="s">
        <v>633</v>
      </c>
      <c r="K317" t="s">
        <v>633</v>
      </c>
      <c r="L317" t="s">
        <v>633</v>
      </c>
      <c r="M317" t="s">
        <v>633</v>
      </c>
      <c r="N317" t="s">
        <v>633</v>
      </c>
      <c r="O317" t="s">
        <v>633</v>
      </c>
      <c r="P317" t="s">
        <v>633</v>
      </c>
      <c r="Q317" t="s">
        <v>633</v>
      </c>
      <c r="R317" t="s">
        <v>633</v>
      </c>
      <c r="S317" t="s">
        <v>633</v>
      </c>
      <c r="T317" t="s">
        <v>633</v>
      </c>
      <c r="U317" t="s">
        <v>633</v>
      </c>
      <c r="V317" t="s">
        <v>633</v>
      </c>
      <c r="W317" t="s">
        <v>633</v>
      </c>
      <c r="X317">
        <v>6</v>
      </c>
      <c r="Y317">
        <v>9</v>
      </c>
      <c r="Z317">
        <v>9</v>
      </c>
      <c r="AA317" s="1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</row>
    <row r="318" spans="1:52" ht="48" hidden="1" customHeight="1">
      <c r="A318" s="28">
        <v>45</v>
      </c>
      <c r="B318">
        <v>6</v>
      </c>
      <c r="C318">
        <v>6</v>
      </c>
      <c r="D318">
        <v>5</v>
      </c>
      <c r="E318">
        <v>5</v>
      </c>
      <c r="F318">
        <v>5</v>
      </c>
      <c r="G318" t="s">
        <v>633</v>
      </c>
      <c r="H318" t="s">
        <v>633</v>
      </c>
      <c r="I318" t="s">
        <v>633</v>
      </c>
      <c r="J318" t="s">
        <v>633</v>
      </c>
      <c r="K318" t="s">
        <v>633</v>
      </c>
      <c r="L318" t="s">
        <v>633</v>
      </c>
      <c r="M318" t="s">
        <v>633</v>
      </c>
      <c r="N318" t="s">
        <v>633</v>
      </c>
      <c r="O318" t="s">
        <v>633</v>
      </c>
      <c r="P318" t="s">
        <v>633</v>
      </c>
      <c r="Q318" t="s">
        <v>633</v>
      </c>
      <c r="R318" t="s">
        <v>633</v>
      </c>
      <c r="S318" t="s">
        <v>633</v>
      </c>
      <c r="T318" t="s">
        <v>633</v>
      </c>
      <c r="U318" t="s">
        <v>633</v>
      </c>
      <c r="V318" t="s">
        <v>633</v>
      </c>
      <c r="W318" t="s">
        <v>633</v>
      </c>
      <c r="X318">
        <v>6</v>
      </c>
      <c r="Y318">
        <v>9</v>
      </c>
      <c r="Z318">
        <v>9</v>
      </c>
      <c r="AA318" s="1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</row>
    <row r="319" spans="1:52" ht="48" hidden="1" customHeight="1">
      <c r="A319" s="28">
        <v>44</v>
      </c>
      <c r="B319">
        <v>6</v>
      </c>
      <c r="C319">
        <v>6</v>
      </c>
      <c r="D319">
        <v>5</v>
      </c>
      <c r="E319">
        <v>5</v>
      </c>
      <c r="F319">
        <v>5</v>
      </c>
      <c r="G319" t="s">
        <v>633</v>
      </c>
      <c r="H319" t="s">
        <v>633</v>
      </c>
      <c r="I319" t="s">
        <v>633</v>
      </c>
      <c r="J319" t="s">
        <v>633</v>
      </c>
      <c r="K319" t="s">
        <v>633</v>
      </c>
      <c r="L319" t="s">
        <v>633</v>
      </c>
      <c r="M319" t="s">
        <v>633</v>
      </c>
      <c r="N319" t="s">
        <v>633</v>
      </c>
      <c r="O319" t="s">
        <v>633</v>
      </c>
      <c r="P319" t="s">
        <v>633</v>
      </c>
      <c r="Q319" t="s">
        <v>633</v>
      </c>
      <c r="R319" t="s">
        <v>633</v>
      </c>
      <c r="S319" t="s">
        <v>633</v>
      </c>
      <c r="T319" t="s">
        <v>633</v>
      </c>
      <c r="U319" t="s">
        <v>633</v>
      </c>
      <c r="V319" t="s">
        <v>633</v>
      </c>
      <c r="W319" t="s">
        <v>633</v>
      </c>
      <c r="X319">
        <v>6</v>
      </c>
      <c r="Y319">
        <v>9</v>
      </c>
      <c r="Z319">
        <v>9</v>
      </c>
      <c r="AA319" s="1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</row>
    <row r="320" spans="1:52" ht="48" hidden="1" customHeight="1">
      <c r="A320" s="28">
        <v>43</v>
      </c>
      <c r="B320">
        <v>6</v>
      </c>
      <c r="C320">
        <v>6</v>
      </c>
      <c r="D320">
        <v>5</v>
      </c>
      <c r="E320">
        <v>5</v>
      </c>
      <c r="F320">
        <v>5</v>
      </c>
      <c r="G320" t="s">
        <v>633</v>
      </c>
      <c r="H320" t="s">
        <v>633</v>
      </c>
      <c r="I320" t="s">
        <v>633</v>
      </c>
      <c r="J320" t="s">
        <v>633</v>
      </c>
      <c r="K320" t="s">
        <v>633</v>
      </c>
      <c r="L320" t="s">
        <v>633</v>
      </c>
      <c r="M320" t="s">
        <v>633</v>
      </c>
      <c r="N320" t="s">
        <v>633</v>
      </c>
      <c r="O320" t="s">
        <v>633</v>
      </c>
      <c r="P320" t="s">
        <v>633</v>
      </c>
      <c r="Q320" t="s">
        <v>633</v>
      </c>
      <c r="R320" t="s">
        <v>633</v>
      </c>
      <c r="S320" t="s">
        <v>633</v>
      </c>
      <c r="T320" t="s">
        <v>633</v>
      </c>
      <c r="U320" t="s">
        <v>633</v>
      </c>
      <c r="V320" t="s">
        <v>633</v>
      </c>
      <c r="W320" t="s">
        <v>633</v>
      </c>
      <c r="X320">
        <v>6</v>
      </c>
      <c r="Y320">
        <v>9</v>
      </c>
      <c r="Z320">
        <v>9</v>
      </c>
      <c r="AA320" s="1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</row>
    <row r="321" spans="1:52" ht="48" hidden="1" customHeight="1">
      <c r="A321" s="28">
        <v>42</v>
      </c>
      <c r="B321">
        <v>6</v>
      </c>
      <c r="C321">
        <v>6</v>
      </c>
      <c r="D321">
        <v>5</v>
      </c>
      <c r="E321">
        <v>5</v>
      </c>
      <c r="F321">
        <v>5</v>
      </c>
      <c r="G321" t="s">
        <v>633</v>
      </c>
      <c r="H321" t="s">
        <v>633</v>
      </c>
      <c r="I321" t="s">
        <v>633</v>
      </c>
      <c r="J321" t="s">
        <v>633</v>
      </c>
      <c r="K321" t="s">
        <v>633</v>
      </c>
      <c r="L321" t="s">
        <v>633</v>
      </c>
      <c r="M321" t="s">
        <v>633</v>
      </c>
      <c r="N321" t="s">
        <v>633</v>
      </c>
      <c r="O321" t="s">
        <v>633</v>
      </c>
      <c r="P321" t="s">
        <v>633</v>
      </c>
      <c r="Q321" t="s">
        <v>633</v>
      </c>
      <c r="R321" t="s">
        <v>633</v>
      </c>
      <c r="S321" t="s">
        <v>633</v>
      </c>
      <c r="T321" t="s">
        <v>633</v>
      </c>
      <c r="U321" t="s">
        <v>633</v>
      </c>
      <c r="V321" t="s">
        <v>633</v>
      </c>
      <c r="W321" t="s">
        <v>633</v>
      </c>
      <c r="X321">
        <v>6</v>
      </c>
      <c r="Y321">
        <v>9</v>
      </c>
      <c r="Z321">
        <v>9</v>
      </c>
      <c r="AA321" s="1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</row>
    <row r="322" spans="1:52" ht="48" hidden="1" customHeight="1">
      <c r="A322" s="28">
        <v>41</v>
      </c>
      <c r="B322">
        <v>6</v>
      </c>
      <c r="C322">
        <v>6</v>
      </c>
      <c r="D322">
        <v>5</v>
      </c>
      <c r="E322">
        <v>5</v>
      </c>
      <c r="F322">
        <v>5</v>
      </c>
      <c r="G322" t="s">
        <v>633</v>
      </c>
      <c r="H322" t="s">
        <v>633</v>
      </c>
      <c r="I322" t="s">
        <v>633</v>
      </c>
      <c r="J322" t="s">
        <v>633</v>
      </c>
      <c r="K322" t="s">
        <v>633</v>
      </c>
      <c r="L322" t="s">
        <v>633</v>
      </c>
      <c r="M322" t="s">
        <v>633</v>
      </c>
      <c r="N322" t="s">
        <v>633</v>
      </c>
      <c r="O322" t="s">
        <v>633</v>
      </c>
      <c r="P322" t="s">
        <v>633</v>
      </c>
      <c r="Q322" t="s">
        <v>633</v>
      </c>
      <c r="R322" t="s">
        <v>633</v>
      </c>
      <c r="S322" t="s">
        <v>633</v>
      </c>
      <c r="T322" t="s">
        <v>633</v>
      </c>
      <c r="U322" t="s">
        <v>633</v>
      </c>
      <c r="V322" t="s">
        <v>633</v>
      </c>
      <c r="W322" t="s">
        <v>633</v>
      </c>
      <c r="X322">
        <v>6</v>
      </c>
      <c r="Y322">
        <v>9</v>
      </c>
      <c r="Z322">
        <v>9</v>
      </c>
      <c r="AA322" s="1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</row>
    <row r="323" spans="1:52" ht="48" hidden="1" customHeight="1">
      <c r="A323" s="28">
        <v>40</v>
      </c>
      <c r="B323">
        <v>6</v>
      </c>
      <c r="C323">
        <v>7</v>
      </c>
      <c r="D323">
        <v>5</v>
      </c>
      <c r="E323">
        <v>5</v>
      </c>
      <c r="F323">
        <v>6</v>
      </c>
      <c r="G323" t="s">
        <v>633</v>
      </c>
      <c r="H323" t="s">
        <v>633</v>
      </c>
      <c r="I323" t="s">
        <v>633</v>
      </c>
      <c r="J323" t="s">
        <v>633</v>
      </c>
      <c r="K323" t="s">
        <v>633</v>
      </c>
      <c r="L323" t="s">
        <v>633</v>
      </c>
      <c r="M323" t="s">
        <v>633</v>
      </c>
      <c r="N323" t="s">
        <v>633</v>
      </c>
      <c r="O323" t="s">
        <v>633</v>
      </c>
      <c r="P323" t="s">
        <v>633</v>
      </c>
      <c r="Q323" t="s">
        <v>633</v>
      </c>
      <c r="R323" t="s">
        <v>633</v>
      </c>
      <c r="S323" t="s">
        <v>633</v>
      </c>
      <c r="T323" t="s">
        <v>633</v>
      </c>
      <c r="U323" t="s">
        <v>633</v>
      </c>
      <c r="V323" t="s">
        <v>633</v>
      </c>
      <c r="W323" t="s">
        <v>633</v>
      </c>
      <c r="X323">
        <v>6</v>
      </c>
      <c r="Y323">
        <v>9</v>
      </c>
      <c r="Z323">
        <v>9</v>
      </c>
      <c r="AA323" s="1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</row>
    <row r="324" spans="1:52" ht="48" hidden="1" customHeight="1">
      <c r="A324" s="28">
        <v>39</v>
      </c>
      <c r="B324">
        <v>7</v>
      </c>
      <c r="C324">
        <v>7</v>
      </c>
      <c r="D324">
        <v>5</v>
      </c>
      <c r="E324">
        <v>5</v>
      </c>
      <c r="F324">
        <v>6</v>
      </c>
      <c r="G324" t="s">
        <v>633</v>
      </c>
      <c r="H324" t="s">
        <v>633</v>
      </c>
      <c r="I324" t="s">
        <v>633</v>
      </c>
      <c r="J324" t="s">
        <v>633</v>
      </c>
      <c r="K324" t="s">
        <v>633</v>
      </c>
      <c r="L324" t="s">
        <v>633</v>
      </c>
      <c r="M324" t="s">
        <v>633</v>
      </c>
      <c r="N324" t="s">
        <v>633</v>
      </c>
      <c r="O324" t="s">
        <v>633</v>
      </c>
      <c r="P324" t="s">
        <v>633</v>
      </c>
      <c r="Q324" t="s">
        <v>633</v>
      </c>
      <c r="R324" t="s">
        <v>633</v>
      </c>
      <c r="S324" t="s">
        <v>633</v>
      </c>
      <c r="T324" t="s">
        <v>633</v>
      </c>
      <c r="U324" t="s">
        <v>633</v>
      </c>
      <c r="V324" t="s">
        <v>633</v>
      </c>
      <c r="W324" t="s">
        <v>633</v>
      </c>
      <c r="X324">
        <v>7</v>
      </c>
      <c r="Y324">
        <v>9</v>
      </c>
      <c r="Z324">
        <v>9</v>
      </c>
      <c r="AA324" s="1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</row>
    <row r="325" spans="1:52" ht="48" hidden="1" customHeight="1">
      <c r="A325" s="28">
        <v>38</v>
      </c>
      <c r="B325">
        <v>7</v>
      </c>
      <c r="C325">
        <v>7</v>
      </c>
      <c r="D325">
        <v>5</v>
      </c>
      <c r="E325">
        <v>6</v>
      </c>
      <c r="F325">
        <v>6</v>
      </c>
      <c r="G325" t="s">
        <v>633</v>
      </c>
      <c r="H325" t="s">
        <v>633</v>
      </c>
      <c r="I325" t="s">
        <v>633</v>
      </c>
      <c r="J325" t="s">
        <v>633</v>
      </c>
      <c r="K325" t="s">
        <v>633</v>
      </c>
      <c r="L325" t="s">
        <v>633</v>
      </c>
      <c r="M325" t="s">
        <v>633</v>
      </c>
      <c r="N325" t="s">
        <v>633</v>
      </c>
      <c r="O325" t="s">
        <v>633</v>
      </c>
      <c r="P325" t="s">
        <v>633</v>
      </c>
      <c r="Q325" t="s">
        <v>633</v>
      </c>
      <c r="R325" t="s">
        <v>633</v>
      </c>
      <c r="S325" t="s">
        <v>633</v>
      </c>
      <c r="T325" t="s">
        <v>633</v>
      </c>
      <c r="U325" t="s">
        <v>633</v>
      </c>
      <c r="V325" t="s">
        <v>633</v>
      </c>
      <c r="W325" t="s">
        <v>633</v>
      </c>
      <c r="X325">
        <v>7</v>
      </c>
      <c r="Y325">
        <v>9</v>
      </c>
      <c r="Z325">
        <v>9</v>
      </c>
      <c r="AA325" s="1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</row>
    <row r="326" spans="1:52" ht="48" hidden="1" customHeight="1">
      <c r="A326" s="28">
        <v>37</v>
      </c>
      <c r="B326">
        <v>7</v>
      </c>
      <c r="C326">
        <v>7</v>
      </c>
      <c r="D326">
        <v>5</v>
      </c>
      <c r="E326">
        <v>6</v>
      </c>
      <c r="F326">
        <v>6</v>
      </c>
      <c r="G326" t="s">
        <v>633</v>
      </c>
      <c r="H326" t="s">
        <v>633</v>
      </c>
      <c r="I326" t="s">
        <v>633</v>
      </c>
      <c r="J326" t="s">
        <v>633</v>
      </c>
      <c r="K326" t="s">
        <v>633</v>
      </c>
      <c r="L326" t="s">
        <v>633</v>
      </c>
      <c r="M326" t="s">
        <v>633</v>
      </c>
      <c r="N326" t="s">
        <v>633</v>
      </c>
      <c r="O326" t="s">
        <v>633</v>
      </c>
      <c r="P326" t="s">
        <v>633</v>
      </c>
      <c r="Q326" t="s">
        <v>633</v>
      </c>
      <c r="R326" t="s">
        <v>633</v>
      </c>
      <c r="S326" t="s">
        <v>633</v>
      </c>
      <c r="T326" t="s">
        <v>633</v>
      </c>
      <c r="U326" t="s">
        <v>633</v>
      </c>
      <c r="V326" t="s">
        <v>633</v>
      </c>
      <c r="W326" t="s">
        <v>633</v>
      </c>
      <c r="X326">
        <v>7</v>
      </c>
      <c r="Y326">
        <v>9</v>
      </c>
      <c r="Z326">
        <v>9</v>
      </c>
      <c r="AA326" s="1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</row>
    <row r="327" spans="1:52" ht="48" hidden="1" customHeight="1">
      <c r="A327" s="28">
        <v>36</v>
      </c>
      <c r="B327">
        <v>7</v>
      </c>
      <c r="C327">
        <v>7</v>
      </c>
      <c r="D327">
        <v>5</v>
      </c>
      <c r="E327">
        <v>6</v>
      </c>
      <c r="F327">
        <v>6</v>
      </c>
      <c r="G327" t="s">
        <v>633</v>
      </c>
      <c r="H327" t="s">
        <v>633</v>
      </c>
      <c r="I327" t="s">
        <v>633</v>
      </c>
      <c r="J327" t="s">
        <v>633</v>
      </c>
      <c r="K327" t="s">
        <v>633</v>
      </c>
      <c r="L327" t="s">
        <v>633</v>
      </c>
      <c r="M327" t="s">
        <v>633</v>
      </c>
      <c r="N327" t="s">
        <v>633</v>
      </c>
      <c r="O327" t="s">
        <v>633</v>
      </c>
      <c r="P327" t="s">
        <v>633</v>
      </c>
      <c r="Q327" t="s">
        <v>633</v>
      </c>
      <c r="R327" t="s">
        <v>633</v>
      </c>
      <c r="S327" t="s">
        <v>633</v>
      </c>
      <c r="T327" t="s">
        <v>633</v>
      </c>
      <c r="U327" t="s">
        <v>633</v>
      </c>
      <c r="V327" t="s">
        <v>633</v>
      </c>
      <c r="W327" t="s">
        <v>633</v>
      </c>
      <c r="X327">
        <v>7</v>
      </c>
      <c r="Y327">
        <v>9</v>
      </c>
      <c r="Z327">
        <v>9</v>
      </c>
      <c r="AA327" s="1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</row>
    <row r="328" spans="1:52" ht="48" hidden="1" customHeight="1">
      <c r="A328" s="28">
        <v>35</v>
      </c>
      <c r="B328">
        <v>7</v>
      </c>
      <c r="C328">
        <v>7</v>
      </c>
      <c r="D328">
        <v>6</v>
      </c>
      <c r="E328">
        <v>6</v>
      </c>
      <c r="F328">
        <v>6</v>
      </c>
      <c r="G328" t="s">
        <v>633</v>
      </c>
      <c r="H328" t="s">
        <v>633</v>
      </c>
      <c r="I328" t="s">
        <v>633</v>
      </c>
      <c r="J328" t="s">
        <v>633</v>
      </c>
      <c r="K328" t="s">
        <v>633</v>
      </c>
      <c r="L328" t="s">
        <v>633</v>
      </c>
      <c r="M328" t="s">
        <v>633</v>
      </c>
      <c r="N328" t="s">
        <v>633</v>
      </c>
      <c r="O328" t="s">
        <v>633</v>
      </c>
      <c r="P328" t="s">
        <v>633</v>
      </c>
      <c r="Q328" t="s">
        <v>633</v>
      </c>
      <c r="R328" t="s">
        <v>633</v>
      </c>
      <c r="S328" t="s">
        <v>633</v>
      </c>
      <c r="T328" t="s">
        <v>633</v>
      </c>
      <c r="U328" t="s">
        <v>633</v>
      </c>
      <c r="V328" t="s">
        <v>633</v>
      </c>
      <c r="W328" t="s">
        <v>633</v>
      </c>
      <c r="X328">
        <v>7</v>
      </c>
      <c r="Y328">
        <v>9</v>
      </c>
      <c r="Z328">
        <v>9</v>
      </c>
      <c r="AA328" s="1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</row>
    <row r="329" spans="1:52" ht="48" hidden="1" customHeight="1">
      <c r="A329" s="28">
        <v>34</v>
      </c>
      <c r="B329">
        <v>7</v>
      </c>
      <c r="C329">
        <v>7</v>
      </c>
      <c r="D329">
        <v>6</v>
      </c>
      <c r="E329">
        <v>6</v>
      </c>
      <c r="F329">
        <v>6</v>
      </c>
      <c r="G329" t="s">
        <v>633</v>
      </c>
      <c r="H329" t="s">
        <v>633</v>
      </c>
      <c r="I329" t="s">
        <v>633</v>
      </c>
      <c r="J329" t="s">
        <v>633</v>
      </c>
      <c r="K329" t="s">
        <v>633</v>
      </c>
      <c r="L329" t="s">
        <v>633</v>
      </c>
      <c r="M329" t="s">
        <v>633</v>
      </c>
      <c r="N329" t="s">
        <v>633</v>
      </c>
      <c r="O329" t="s">
        <v>633</v>
      </c>
      <c r="P329" t="s">
        <v>633</v>
      </c>
      <c r="Q329" t="s">
        <v>633</v>
      </c>
      <c r="R329" t="s">
        <v>633</v>
      </c>
      <c r="S329" t="s">
        <v>633</v>
      </c>
      <c r="T329" t="s">
        <v>633</v>
      </c>
      <c r="U329" t="s">
        <v>633</v>
      </c>
      <c r="V329" t="s">
        <v>633</v>
      </c>
      <c r="W329" t="s">
        <v>633</v>
      </c>
      <c r="X329">
        <v>7</v>
      </c>
      <c r="Y329">
        <v>9</v>
      </c>
      <c r="Z329">
        <v>9</v>
      </c>
      <c r="AA329" s="1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</row>
    <row r="330" spans="1:52" ht="48" hidden="1" customHeight="1">
      <c r="A330" s="28">
        <v>33</v>
      </c>
      <c r="B330">
        <v>7</v>
      </c>
      <c r="C330">
        <v>7</v>
      </c>
      <c r="D330">
        <v>6</v>
      </c>
      <c r="E330">
        <v>6</v>
      </c>
      <c r="F330">
        <v>6</v>
      </c>
      <c r="G330" t="s">
        <v>633</v>
      </c>
      <c r="H330" t="s">
        <v>633</v>
      </c>
      <c r="I330" t="s">
        <v>633</v>
      </c>
      <c r="J330" t="s">
        <v>633</v>
      </c>
      <c r="K330" t="s">
        <v>633</v>
      </c>
      <c r="L330" t="s">
        <v>633</v>
      </c>
      <c r="M330" t="s">
        <v>633</v>
      </c>
      <c r="N330" t="s">
        <v>633</v>
      </c>
      <c r="O330" t="s">
        <v>633</v>
      </c>
      <c r="P330" t="s">
        <v>633</v>
      </c>
      <c r="Q330" t="s">
        <v>633</v>
      </c>
      <c r="R330" t="s">
        <v>633</v>
      </c>
      <c r="S330" t="s">
        <v>633</v>
      </c>
      <c r="T330" t="s">
        <v>633</v>
      </c>
      <c r="U330" t="s">
        <v>633</v>
      </c>
      <c r="V330" t="s">
        <v>633</v>
      </c>
      <c r="W330" t="s">
        <v>633</v>
      </c>
      <c r="X330">
        <v>7</v>
      </c>
      <c r="Y330">
        <v>9</v>
      </c>
      <c r="Z330">
        <v>9</v>
      </c>
      <c r="AA330" s="1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</row>
    <row r="331" spans="1:52" ht="48" hidden="1" customHeight="1">
      <c r="A331" s="28">
        <v>32</v>
      </c>
      <c r="B331">
        <v>7</v>
      </c>
      <c r="C331">
        <v>7</v>
      </c>
      <c r="D331">
        <v>6</v>
      </c>
      <c r="E331">
        <v>6</v>
      </c>
      <c r="F331">
        <v>6</v>
      </c>
      <c r="G331" t="s">
        <v>633</v>
      </c>
      <c r="H331" t="s">
        <v>633</v>
      </c>
      <c r="I331" t="s">
        <v>633</v>
      </c>
      <c r="J331" t="s">
        <v>633</v>
      </c>
      <c r="K331" t="s">
        <v>633</v>
      </c>
      <c r="L331" t="s">
        <v>633</v>
      </c>
      <c r="M331" t="s">
        <v>633</v>
      </c>
      <c r="N331" t="s">
        <v>633</v>
      </c>
      <c r="O331" t="s">
        <v>633</v>
      </c>
      <c r="P331" t="s">
        <v>633</v>
      </c>
      <c r="Q331" t="s">
        <v>633</v>
      </c>
      <c r="R331" t="s">
        <v>633</v>
      </c>
      <c r="S331" t="s">
        <v>633</v>
      </c>
      <c r="T331" t="s">
        <v>633</v>
      </c>
      <c r="U331" t="s">
        <v>633</v>
      </c>
      <c r="V331" t="s">
        <v>633</v>
      </c>
      <c r="W331" t="s">
        <v>633</v>
      </c>
      <c r="X331">
        <v>7</v>
      </c>
      <c r="Y331">
        <v>9</v>
      </c>
      <c r="Z331">
        <v>9</v>
      </c>
      <c r="AA331" s="1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</row>
    <row r="332" spans="1:52" ht="48" hidden="1" customHeight="1">
      <c r="A332" s="28">
        <v>31</v>
      </c>
      <c r="B332">
        <v>7</v>
      </c>
      <c r="C332">
        <v>7</v>
      </c>
      <c r="D332">
        <v>6</v>
      </c>
      <c r="E332">
        <v>6</v>
      </c>
      <c r="F332">
        <v>6</v>
      </c>
      <c r="G332" t="s">
        <v>633</v>
      </c>
      <c r="H332" t="s">
        <v>633</v>
      </c>
      <c r="I332" t="s">
        <v>633</v>
      </c>
      <c r="J332" t="s">
        <v>633</v>
      </c>
      <c r="K332" t="s">
        <v>633</v>
      </c>
      <c r="L332" t="s">
        <v>633</v>
      </c>
      <c r="M332" t="s">
        <v>633</v>
      </c>
      <c r="N332" t="s">
        <v>633</v>
      </c>
      <c r="O332" t="s">
        <v>633</v>
      </c>
      <c r="P332" t="s">
        <v>633</v>
      </c>
      <c r="Q332" t="s">
        <v>633</v>
      </c>
      <c r="R332" t="s">
        <v>633</v>
      </c>
      <c r="S332" t="s">
        <v>633</v>
      </c>
      <c r="T332" t="s">
        <v>633</v>
      </c>
      <c r="U332" t="s">
        <v>633</v>
      </c>
      <c r="V332" t="s">
        <v>633</v>
      </c>
      <c r="W332" t="s">
        <v>633</v>
      </c>
      <c r="X332">
        <v>7</v>
      </c>
      <c r="Y332">
        <v>9</v>
      </c>
      <c r="Z332">
        <v>9</v>
      </c>
      <c r="AA332" s="1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</row>
    <row r="333" spans="1:52" ht="48" hidden="1" customHeight="1">
      <c r="A333" s="28">
        <v>30</v>
      </c>
      <c r="B333">
        <v>7</v>
      </c>
      <c r="C333">
        <v>7</v>
      </c>
      <c r="D333">
        <v>6</v>
      </c>
      <c r="E333">
        <v>6</v>
      </c>
      <c r="F333">
        <v>6</v>
      </c>
      <c r="G333" t="s">
        <v>633</v>
      </c>
      <c r="H333" t="s">
        <v>633</v>
      </c>
      <c r="I333" t="s">
        <v>633</v>
      </c>
      <c r="J333" t="s">
        <v>633</v>
      </c>
      <c r="K333" t="s">
        <v>633</v>
      </c>
      <c r="L333" t="s">
        <v>633</v>
      </c>
      <c r="M333" t="s">
        <v>633</v>
      </c>
      <c r="N333" t="s">
        <v>633</v>
      </c>
      <c r="O333" t="s">
        <v>633</v>
      </c>
      <c r="P333" t="s">
        <v>633</v>
      </c>
      <c r="Q333" t="s">
        <v>633</v>
      </c>
      <c r="R333" t="s">
        <v>633</v>
      </c>
      <c r="S333" t="s">
        <v>633</v>
      </c>
      <c r="T333" t="s">
        <v>633</v>
      </c>
      <c r="U333" t="s">
        <v>633</v>
      </c>
      <c r="V333" t="s">
        <v>633</v>
      </c>
      <c r="W333" t="s">
        <v>633</v>
      </c>
      <c r="X333">
        <v>7</v>
      </c>
      <c r="Y333">
        <v>9</v>
      </c>
      <c r="Z333">
        <v>9</v>
      </c>
      <c r="AA333" s="1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</row>
    <row r="334" spans="1:52" ht="48" hidden="1" customHeight="1">
      <c r="A334" s="28">
        <v>29</v>
      </c>
      <c r="B334">
        <v>7</v>
      </c>
      <c r="C334">
        <v>8</v>
      </c>
      <c r="D334">
        <v>6</v>
      </c>
      <c r="E334">
        <v>6</v>
      </c>
      <c r="F334">
        <v>6</v>
      </c>
      <c r="G334" t="s">
        <v>633</v>
      </c>
      <c r="H334" t="s">
        <v>633</v>
      </c>
      <c r="I334" t="s">
        <v>633</v>
      </c>
      <c r="J334" t="s">
        <v>633</v>
      </c>
      <c r="K334" t="s">
        <v>633</v>
      </c>
      <c r="L334" t="s">
        <v>633</v>
      </c>
      <c r="M334" t="s">
        <v>633</v>
      </c>
      <c r="N334" t="s">
        <v>633</v>
      </c>
      <c r="O334" t="s">
        <v>633</v>
      </c>
      <c r="P334" t="s">
        <v>633</v>
      </c>
      <c r="Q334" t="s">
        <v>633</v>
      </c>
      <c r="R334" t="s">
        <v>633</v>
      </c>
      <c r="S334" t="s">
        <v>633</v>
      </c>
      <c r="T334" t="s">
        <v>633</v>
      </c>
      <c r="U334" t="s">
        <v>633</v>
      </c>
      <c r="V334" t="s">
        <v>633</v>
      </c>
      <c r="W334" t="s">
        <v>633</v>
      </c>
      <c r="X334">
        <v>8</v>
      </c>
      <c r="Y334">
        <v>9</v>
      </c>
      <c r="Z334">
        <v>9</v>
      </c>
      <c r="AA334" s="1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</row>
    <row r="335" spans="1:52" ht="48" hidden="1" customHeight="1">
      <c r="A335" s="28">
        <v>28</v>
      </c>
      <c r="B335">
        <v>8</v>
      </c>
      <c r="C335">
        <v>8</v>
      </c>
      <c r="D335">
        <v>6</v>
      </c>
      <c r="E335">
        <v>6</v>
      </c>
      <c r="F335">
        <v>7</v>
      </c>
      <c r="G335" t="s">
        <v>633</v>
      </c>
      <c r="H335" t="s">
        <v>633</v>
      </c>
      <c r="I335" t="s">
        <v>633</v>
      </c>
      <c r="J335" t="s">
        <v>633</v>
      </c>
      <c r="K335" t="s">
        <v>633</v>
      </c>
      <c r="L335" t="s">
        <v>633</v>
      </c>
      <c r="M335" t="s">
        <v>633</v>
      </c>
      <c r="N335" t="s">
        <v>633</v>
      </c>
      <c r="O335" t="s">
        <v>633</v>
      </c>
      <c r="P335" t="s">
        <v>633</v>
      </c>
      <c r="Q335" t="s">
        <v>633</v>
      </c>
      <c r="R335" t="s">
        <v>633</v>
      </c>
      <c r="S335" t="s">
        <v>633</v>
      </c>
      <c r="T335" t="s">
        <v>633</v>
      </c>
      <c r="U335" t="s">
        <v>633</v>
      </c>
      <c r="V335" t="s">
        <v>633</v>
      </c>
      <c r="W335" t="s">
        <v>633</v>
      </c>
      <c r="X335">
        <v>8</v>
      </c>
      <c r="Y335">
        <v>9</v>
      </c>
      <c r="Z335">
        <v>9</v>
      </c>
      <c r="AA335" s="1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</row>
    <row r="336" spans="1:52" ht="48" hidden="1" customHeight="1">
      <c r="A336" s="28">
        <v>27</v>
      </c>
      <c r="B336">
        <v>8</v>
      </c>
      <c r="C336">
        <v>8</v>
      </c>
      <c r="D336">
        <v>6</v>
      </c>
      <c r="E336">
        <v>6</v>
      </c>
      <c r="F336">
        <v>7</v>
      </c>
      <c r="G336" t="s">
        <v>633</v>
      </c>
      <c r="H336" t="s">
        <v>633</v>
      </c>
      <c r="I336" t="s">
        <v>633</v>
      </c>
      <c r="J336" t="s">
        <v>633</v>
      </c>
      <c r="K336" t="s">
        <v>633</v>
      </c>
      <c r="L336" t="s">
        <v>633</v>
      </c>
      <c r="M336" t="s">
        <v>633</v>
      </c>
      <c r="N336" t="s">
        <v>633</v>
      </c>
      <c r="O336" t="s">
        <v>633</v>
      </c>
      <c r="P336" t="s">
        <v>633</v>
      </c>
      <c r="Q336" t="s">
        <v>633</v>
      </c>
      <c r="R336" t="s">
        <v>633</v>
      </c>
      <c r="S336" t="s">
        <v>633</v>
      </c>
      <c r="T336" t="s">
        <v>633</v>
      </c>
      <c r="U336" t="s">
        <v>633</v>
      </c>
      <c r="V336" t="s">
        <v>633</v>
      </c>
      <c r="W336" t="s">
        <v>633</v>
      </c>
      <c r="X336">
        <v>8</v>
      </c>
      <c r="Y336">
        <v>9</v>
      </c>
      <c r="Z336">
        <v>9</v>
      </c>
      <c r="AA336" s="1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</row>
    <row r="337" spans="1:27" ht="48" hidden="1" customHeight="1">
      <c r="A337" s="28">
        <v>26</v>
      </c>
      <c r="B337">
        <v>8</v>
      </c>
      <c r="C337">
        <v>8</v>
      </c>
      <c r="D337">
        <v>6</v>
      </c>
      <c r="E337">
        <v>6</v>
      </c>
      <c r="F337">
        <v>7</v>
      </c>
      <c r="G337" t="s">
        <v>633</v>
      </c>
      <c r="H337" t="s">
        <v>633</v>
      </c>
      <c r="I337" t="s">
        <v>633</v>
      </c>
      <c r="J337" t="s">
        <v>633</v>
      </c>
      <c r="K337" t="s">
        <v>633</v>
      </c>
      <c r="L337" t="s">
        <v>633</v>
      </c>
      <c r="M337" t="s">
        <v>633</v>
      </c>
      <c r="N337" t="s">
        <v>633</v>
      </c>
      <c r="O337" t="s">
        <v>633</v>
      </c>
      <c r="P337" t="s">
        <v>633</v>
      </c>
      <c r="Q337" t="s">
        <v>633</v>
      </c>
      <c r="R337" t="s">
        <v>633</v>
      </c>
      <c r="S337" t="s">
        <v>633</v>
      </c>
      <c r="T337" t="s">
        <v>633</v>
      </c>
      <c r="U337" t="s">
        <v>633</v>
      </c>
      <c r="V337" t="s">
        <v>633</v>
      </c>
      <c r="W337" t="s">
        <v>633</v>
      </c>
      <c r="X337">
        <v>8</v>
      </c>
      <c r="Y337">
        <v>9</v>
      </c>
      <c r="Z337">
        <v>9</v>
      </c>
      <c r="AA337" s="18"/>
    </row>
    <row r="338" spans="1:27" ht="48" hidden="1" customHeight="1">
      <c r="A338" s="28">
        <v>25</v>
      </c>
      <c r="B338">
        <v>8</v>
      </c>
      <c r="C338">
        <v>8</v>
      </c>
      <c r="D338">
        <v>6</v>
      </c>
      <c r="E338">
        <v>7</v>
      </c>
      <c r="F338">
        <v>7</v>
      </c>
      <c r="G338" t="s">
        <v>633</v>
      </c>
      <c r="H338" t="s">
        <v>633</v>
      </c>
      <c r="I338" t="s">
        <v>633</v>
      </c>
      <c r="J338" t="s">
        <v>633</v>
      </c>
      <c r="K338" t="s">
        <v>633</v>
      </c>
      <c r="L338" t="s">
        <v>633</v>
      </c>
      <c r="M338" t="s">
        <v>633</v>
      </c>
      <c r="N338" t="s">
        <v>633</v>
      </c>
      <c r="O338" t="s">
        <v>633</v>
      </c>
      <c r="P338" t="s">
        <v>633</v>
      </c>
      <c r="Q338" t="s">
        <v>633</v>
      </c>
      <c r="R338" t="s">
        <v>633</v>
      </c>
      <c r="S338" t="s">
        <v>633</v>
      </c>
      <c r="T338" t="s">
        <v>633</v>
      </c>
      <c r="U338" t="s">
        <v>633</v>
      </c>
      <c r="V338" t="s">
        <v>633</v>
      </c>
      <c r="W338" t="s">
        <v>633</v>
      </c>
      <c r="X338">
        <v>8</v>
      </c>
      <c r="Y338">
        <v>9</v>
      </c>
      <c r="Z338">
        <v>9</v>
      </c>
      <c r="AA338" s="18"/>
    </row>
    <row r="339" spans="1:27" ht="48" hidden="1" customHeight="1">
      <c r="A339" s="28">
        <v>24</v>
      </c>
      <c r="B339">
        <v>8</v>
      </c>
      <c r="C339">
        <v>8</v>
      </c>
      <c r="D339">
        <v>7</v>
      </c>
      <c r="E339">
        <v>7</v>
      </c>
      <c r="F339">
        <v>7</v>
      </c>
      <c r="G339" t="s">
        <v>633</v>
      </c>
      <c r="H339" t="s">
        <v>633</v>
      </c>
      <c r="I339" t="s">
        <v>633</v>
      </c>
      <c r="J339" t="s">
        <v>633</v>
      </c>
      <c r="K339" t="s">
        <v>633</v>
      </c>
      <c r="L339" t="s">
        <v>633</v>
      </c>
      <c r="M339" t="s">
        <v>633</v>
      </c>
      <c r="N339" t="s">
        <v>633</v>
      </c>
      <c r="O339" t="s">
        <v>633</v>
      </c>
      <c r="P339" t="s">
        <v>633</v>
      </c>
      <c r="Q339" t="s">
        <v>633</v>
      </c>
      <c r="R339" t="s">
        <v>633</v>
      </c>
      <c r="S339" t="s">
        <v>633</v>
      </c>
      <c r="T339" t="s">
        <v>633</v>
      </c>
      <c r="U339" t="s">
        <v>633</v>
      </c>
      <c r="V339" t="s">
        <v>633</v>
      </c>
      <c r="W339" t="s">
        <v>633</v>
      </c>
      <c r="X339">
        <v>8</v>
      </c>
      <c r="Y339">
        <v>9</v>
      </c>
      <c r="Z339">
        <v>9</v>
      </c>
      <c r="AA339" s="18"/>
    </row>
    <row r="340" spans="1:27" ht="48" hidden="1" customHeight="1">
      <c r="A340" s="28">
        <v>23</v>
      </c>
      <c r="B340">
        <v>8</v>
      </c>
      <c r="C340">
        <v>9</v>
      </c>
      <c r="D340">
        <v>7</v>
      </c>
      <c r="E340">
        <v>7</v>
      </c>
      <c r="F340">
        <v>8</v>
      </c>
      <c r="G340" t="s">
        <v>633</v>
      </c>
      <c r="H340" t="s">
        <v>633</v>
      </c>
      <c r="I340" t="s">
        <v>633</v>
      </c>
      <c r="J340" t="s">
        <v>633</v>
      </c>
      <c r="K340" t="s">
        <v>633</v>
      </c>
      <c r="L340" t="s">
        <v>633</v>
      </c>
      <c r="M340" t="s">
        <v>633</v>
      </c>
      <c r="N340" t="s">
        <v>633</v>
      </c>
      <c r="O340" t="s">
        <v>633</v>
      </c>
      <c r="P340" t="s">
        <v>633</v>
      </c>
      <c r="Q340" t="s">
        <v>633</v>
      </c>
      <c r="R340" t="s">
        <v>633</v>
      </c>
      <c r="S340" t="s">
        <v>633</v>
      </c>
      <c r="T340" t="s">
        <v>633</v>
      </c>
      <c r="U340" t="s">
        <v>633</v>
      </c>
      <c r="V340" t="s">
        <v>633</v>
      </c>
      <c r="W340" t="s">
        <v>633</v>
      </c>
      <c r="X340">
        <v>8</v>
      </c>
      <c r="Y340">
        <v>9</v>
      </c>
      <c r="Z340">
        <v>9</v>
      </c>
      <c r="AA340" s="18"/>
    </row>
    <row r="341" spans="1:27" ht="48" hidden="1" customHeight="1">
      <c r="A341" s="28">
        <v>22</v>
      </c>
      <c r="B341">
        <v>9</v>
      </c>
      <c r="C341">
        <v>9</v>
      </c>
      <c r="D341">
        <v>7</v>
      </c>
      <c r="E341">
        <v>7</v>
      </c>
      <c r="F341">
        <v>8</v>
      </c>
      <c r="G341" t="s">
        <v>633</v>
      </c>
      <c r="H341" t="s">
        <v>633</v>
      </c>
      <c r="I341" t="s">
        <v>633</v>
      </c>
      <c r="J341" t="s">
        <v>633</v>
      </c>
      <c r="K341" t="s">
        <v>633</v>
      </c>
      <c r="L341" t="s">
        <v>633</v>
      </c>
      <c r="M341" t="s">
        <v>633</v>
      </c>
      <c r="N341" t="s">
        <v>633</v>
      </c>
      <c r="O341" t="s">
        <v>633</v>
      </c>
      <c r="P341" t="s">
        <v>633</v>
      </c>
      <c r="Q341" t="s">
        <v>633</v>
      </c>
      <c r="R341" t="s">
        <v>633</v>
      </c>
      <c r="S341" t="s">
        <v>633</v>
      </c>
      <c r="T341" t="s">
        <v>633</v>
      </c>
      <c r="U341" t="s">
        <v>633</v>
      </c>
      <c r="V341" t="s">
        <v>633</v>
      </c>
      <c r="W341" t="s">
        <v>633</v>
      </c>
      <c r="X341">
        <v>8</v>
      </c>
      <c r="Y341">
        <v>9</v>
      </c>
      <c r="Z341">
        <v>9</v>
      </c>
      <c r="AA341" s="18"/>
    </row>
    <row r="342" spans="1:27" ht="48" hidden="1" customHeight="1">
      <c r="A342" s="28">
        <v>21</v>
      </c>
      <c r="B342">
        <v>9</v>
      </c>
      <c r="C342">
        <v>9</v>
      </c>
      <c r="D342">
        <v>7</v>
      </c>
      <c r="E342">
        <v>7</v>
      </c>
      <c r="F342">
        <v>8</v>
      </c>
      <c r="G342" t="s">
        <v>633</v>
      </c>
      <c r="H342" t="s">
        <v>633</v>
      </c>
      <c r="I342" t="s">
        <v>633</v>
      </c>
      <c r="J342" t="s">
        <v>633</v>
      </c>
      <c r="K342" t="s">
        <v>633</v>
      </c>
      <c r="L342" t="s">
        <v>633</v>
      </c>
      <c r="M342" t="s">
        <v>633</v>
      </c>
      <c r="N342" t="s">
        <v>633</v>
      </c>
      <c r="O342" t="s">
        <v>633</v>
      </c>
      <c r="P342" t="s">
        <v>633</v>
      </c>
      <c r="Q342" t="s">
        <v>633</v>
      </c>
      <c r="R342" t="s">
        <v>633</v>
      </c>
      <c r="S342" t="s">
        <v>633</v>
      </c>
      <c r="T342" t="s">
        <v>633</v>
      </c>
      <c r="U342" t="s">
        <v>633</v>
      </c>
      <c r="V342" t="s">
        <v>633</v>
      </c>
      <c r="W342" t="s">
        <v>633</v>
      </c>
      <c r="X342">
        <v>8</v>
      </c>
      <c r="Y342">
        <v>9</v>
      </c>
      <c r="Z342">
        <v>9</v>
      </c>
      <c r="AA342" s="18"/>
    </row>
    <row r="343" spans="1:27" ht="48" hidden="1" customHeight="1">
      <c r="A343" s="28">
        <v>20</v>
      </c>
      <c r="B343">
        <v>9</v>
      </c>
      <c r="C343">
        <v>9</v>
      </c>
      <c r="D343">
        <v>7</v>
      </c>
      <c r="E343">
        <v>8</v>
      </c>
      <c r="F343">
        <v>8</v>
      </c>
      <c r="G343" t="s">
        <v>633</v>
      </c>
      <c r="H343" t="s">
        <v>633</v>
      </c>
      <c r="I343" t="s">
        <v>633</v>
      </c>
      <c r="J343" t="s">
        <v>633</v>
      </c>
      <c r="K343" t="s">
        <v>633</v>
      </c>
      <c r="L343" t="s">
        <v>633</v>
      </c>
      <c r="M343" t="s">
        <v>633</v>
      </c>
      <c r="N343" t="s">
        <v>633</v>
      </c>
      <c r="O343" t="s">
        <v>633</v>
      </c>
      <c r="P343" t="s">
        <v>633</v>
      </c>
      <c r="Q343" t="s">
        <v>633</v>
      </c>
      <c r="R343" t="s">
        <v>633</v>
      </c>
      <c r="S343" t="s">
        <v>633</v>
      </c>
      <c r="T343" t="s">
        <v>633</v>
      </c>
      <c r="U343" t="s">
        <v>633</v>
      </c>
      <c r="V343" t="s">
        <v>633</v>
      </c>
      <c r="W343" t="s">
        <v>633</v>
      </c>
      <c r="X343">
        <v>8</v>
      </c>
      <c r="Y343">
        <v>9</v>
      </c>
      <c r="Z343">
        <v>9</v>
      </c>
      <c r="AA343" s="18"/>
    </row>
    <row r="344" spans="1:27" ht="48" hidden="1" customHeight="1">
      <c r="A344" s="28">
        <v>19</v>
      </c>
      <c r="B344">
        <v>9</v>
      </c>
      <c r="C344">
        <v>9</v>
      </c>
      <c r="D344">
        <v>7</v>
      </c>
      <c r="E344">
        <v>8</v>
      </c>
      <c r="F344">
        <v>8</v>
      </c>
      <c r="G344" t="s">
        <v>633</v>
      </c>
      <c r="H344" t="s">
        <v>633</v>
      </c>
      <c r="I344" t="s">
        <v>633</v>
      </c>
      <c r="J344" t="s">
        <v>633</v>
      </c>
      <c r="K344" t="s">
        <v>633</v>
      </c>
      <c r="L344" t="s">
        <v>633</v>
      </c>
      <c r="M344" t="s">
        <v>633</v>
      </c>
      <c r="N344" t="s">
        <v>633</v>
      </c>
      <c r="O344" t="s">
        <v>633</v>
      </c>
      <c r="P344" t="s">
        <v>633</v>
      </c>
      <c r="Q344" t="s">
        <v>633</v>
      </c>
      <c r="R344" t="s">
        <v>633</v>
      </c>
      <c r="S344" t="s">
        <v>633</v>
      </c>
      <c r="T344" t="s">
        <v>633</v>
      </c>
      <c r="U344" t="s">
        <v>633</v>
      </c>
      <c r="V344" t="s">
        <v>633</v>
      </c>
      <c r="W344" t="s">
        <v>633</v>
      </c>
      <c r="X344">
        <v>9</v>
      </c>
      <c r="Y344">
        <v>9</v>
      </c>
      <c r="Z344">
        <v>9</v>
      </c>
      <c r="AA344" s="18"/>
    </row>
    <row r="345" spans="1:27" ht="48" hidden="1" customHeight="1">
      <c r="A345" s="28">
        <v>18</v>
      </c>
      <c r="B345">
        <v>9</v>
      </c>
      <c r="C345">
        <v>9</v>
      </c>
      <c r="D345">
        <v>8</v>
      </c>
      <c r="E345">
        <v>8</v>
      </c>
      <c r="F345">
        <v>9</v>
      </c>
      <c r="G345" t="s">
        <v>633</v>
      </c>
      <c r="H345" t="s">
        <v>633</v>
      </c>
      <c r="I345" t="s">
        <v>633</v>
      </c>
      <c r="J345" t="s">
        <v>633</v>
      </c>
      <c r="K345" t="s">
        <v>633</v>
      </c>
      <c r="L345" t="s">
        <v>633</v>
      </c>
      <c r="M345" t="s">
        <v>633</v>
      </c>
      <c r="N345" t="s">
        <v>633</v>
      </c>
      <c r="O345" t="s">
        <v>633</v>
      </c>
      <c r="P345" t="s">
        <v>633</v>
      </c>
      <c r="Q345" t="s">
        <v>633</v>
      </c>
      <c r="R345" t="s">
        <v>633</v>
      </c>
      <c r="S345" t="s">
        <v>633</v>
      </c>
      <c r="T345" t="s">
        <v>633</v>
      </c>
      <c r="U345" t="s">
        <v>633</v>
      </c>
      <c r="V345" t="s">
        <v>633</v>
      </c>
      <c r="W345" t="s">
        <v>633</v>
      </c>
      <c r="X345">
        <v>9</v>
      </c>
      <c r="Y345">
        <v>9</v>
      </c>
      <c r="Z345">
        <v>9</v>
      </c>
      <c r="AA345" s="18"/>
    </row>
    <row r="346" spans="1:27" ht="48" hidden="1" customHeight="1">
      <c r="A346" s="28">
        <v>17</v>
      </c>
      <c r="B346">
        <v>9</v>
      </c>
      <c r="C346">
        <v>9</v>
      </c>
      <c r="D346">
        <v>8</v>
      </c>
      <c r="E346">
        <v>8</v>
      </c>
      <c r="F346">
        <v>9</v>
      </c>
      <c r="G346" t="s">
        <v>633</v>
      </c>
      <c r="H346" t="s">
        <v>633</v>
      </c>
      <c r="I346" t="s">
        <v>633</v>
      </c>
      <c r="J346" t="s">
        <v>633</v>
      </c>
      <c r="K346" t="s">
        <v>633</v>
      </c>
      <c r="L346" t="s">
        <v>633</v>
      </c>
      <c r="M346" t="s">
        <v>633</v>
      </c>
      <c r="N346" t="s">
        <v>633</v>
      </c>
      <c r="O346" t="s">
        <v>633</v>
      </c>
      <c r="P346" t="s">
        <v>633</v>
      </c>
      <c r="Q346" t="s">
        <v>633</v>
      </c>
      <c r="R346" t="s">
        <v>633</v>
      </c>
      <c r="S346" t="s">
        <v>633</v>
      </c>
      <c r="T346" t="s">
        <v>633</v>
      </c>
      <c r="U346" t="s">
        <v>633</v>
      </c>
      <c r="V346" t="s">
        <v>633</v>
      </c>
      <c r="W346" t="s">
        <v>633</v>
      </c>
      <c r="X346">
        <v>9</v>
      </c>
      <c r="Y346">
        <v>9</v>
      </c>
      <c r="Z346">
        <v>9</v>
      </c>
      <c r="AA346" s="18"/>
    </row>
    <row r="347" spans="1:27" ht="48" hidden="1" customHeight="1">
      <c r="A347" s="28">
        <v>16</v>
      </c>
      <c r="B347">
        <v>9</v>
      </c>
      <c r="C347">
        <v>9</v>
      </c>
      <c r="D347">
        <v>8</v>
      </c>
      <c r="E347">
        <v>8</v>
      </c>
      <c r="F347">
        <v>9</v>
      </c>
      <c r="G347" t="s">
        <v>633</v>
      </c>
      <c r="H347" t="s">
        <v>633</v>
      </c>
      <c r="I347" t="s">
        <v>633</v>
      </c>
      <c r="J347" t="s">
        <v>633</v>
      </c>
      <c r="K347" t="s">
        <v>633</v>
      </c>
      <c r="L347" t="s">
        <v>633</v>
      </c>
      <c r="M347" t="s">
        <v>633</v>
      </c>
      <c r="N347" t="s">
        <v>633</v>
      </c>
      <c r="O347" t="s">
        <v>633</v>
      </c>
      <c r="P347" t="s">
        <v>633</v>
      </c>
      <c r="Q347" t="s">
        <v>633</v>
      </c>
      <c r="R347" t="s">
        <v>633</v>
      </c>
      <c r="S347" t="s">
        <v>633</v>
      </c>
      <c r="T347" t="s">
        <v>633</v>
      </c>
      <c r="U347" t="s">
        <v>633</v>
      </c>
      <c r="V347" t="s">
        <v>633</v>
      </c>
      <c r="W347" t="s">
        <v>633</v>
      </c>
      <c r="X347">
        <v>9</v>
      </c>
      <c r="Y347">
        <v>9</v>
      </c>
      <c r="Z347">
        <v>9</v>
      </c>
      <c r="AA347" s="18"/>
    </row>
    <row r="348" spans="1:27" ht="48" hidden="1" customHeight="1">
      <c r="A348" s="28">
        <v>15</v>
      </c>
      <c r="B348">
        <v>9</v>
      </c>
      <c r="C348">
        <v>9</v>
      </c>
      <c r="D348">
        <v>8</v>
      </c>
      <c r="E348">
        <v>9</v>
      </c>
      <c r="F348">
        <v>9</v>
      </c>
      <c r="G348" t="s">
        <v>633</v>
      </c>
      <c r="H348" t="s">
        <v>633</v>
      </c>
      <c r="I348" t="s">
        <v>633</v>
      </c>
      <c r="J348" t="s">
        <v>633</v>
      </c>
      <c r="K348" t="s">
        <v>633</v>
      </c>
      <c r="L348" t="s">
        <v>633</v>
      </c>
      <c r="M348" t="s">
        <v>633</v>
      </c>
      <c r="N348" t="s">
        <v>633</v>
      </c>
      <c r="O348" t="s">
        <v>633</v>
      </c>
      <c r="P348" t="s">
        <v>633</v>
      </c>
      <c r="Q348" t="s">
        <v>633</v>
      </c>
      <c r="R348" t="s">
        <v>633</v>
      </c>
      <c r="S348" t="s">
        <v>633</v>
      </c>
      <c r="T348" t="s">
        <v>633</v>
      </c>
      <c r="U348" t="s">
        <v>633</v>
      </c>
      <c r="V348" t="s">
        <v>633</v>
      </c>
      <c r="W348" t="s">
        <v>633</v>
      </c>
      <c r="X348">
        <v>9</v>
      </c>
      <c r="Y348">
        <v>9</v>
      </c>
      <c r="Z348">
        <v>9</v>
      </c>
      <c r="AA348" s="18"/>
    </row>
    <row r="349" spans="1:27" ht="48" hidden="1" customHeight="1">
      <c r="A349" s="28">
        <v>14</v>
      </c>
      <c r="B349">
        <v>9</v>
      </c>
      <c r="C349">
        <v>9</v>
      </c>
      <c r="D349">
        <v>8</v>
      </c>
      <c r="E349">
        <v>9</v>
      </c>
      <c r="F349">
        <v>9</v>
      </c>
      <c r="G349" t="s">
        <v>633</v>
      </c>
      <c r="H349" t="s">
        <v>633</v>
      </c>
      <c r="I349" t="s">
        <v>633</v>
      </c>
      <c r="J349" t="s">
        <v>633</v>
      </c>
      <c r="K349" t="s">
        <v>633</v>
      </c>
      <c r="L349" t="s">
        <v>633</v>
      </c>
      <c r="M349" t="s">
        <v>633</v>
      </c>
      <c r="N349" t="s">
        <v>633</v>
      </c>
      <c r="O349" t="s">
        <v>633</v>
      </c>
      <c r="P349" t="s">
        <v>633</v>
      </c>
      <c r="Q349" t="s">
        <v>633</v>
      </c>
      <c r="R349" t="s">
        <v>633</v>
      </c>
      <c r="S349" t="s">
        <v>633</v>
      </c>
      <c r="T349" t="s">
        <v>633</v>
      </c>
      <c r="U349" t="s">
        <v>633</v>
      </c>
      <c r="V349" t="s">
        <v>633</v>
      </c>
      <c r="W349" t="s">
        <v>633</v>
      </c>
      <c r="X349">
        <v>9</v>
      </c>
      <c r="Y349">
        <v>9</v>
      </c>
      <c r="Z349">
        <v>9</v>
      </c>
      <c r="AA349" s="18"/>
    </row>
    <row r="350" spans="1:27" ht="48" hidden="1" customHeight="1">
      <c r="A350" s="28">
        <v>13</v>
      </c>
      <c r="B350">
        <v>9</v>
      </c>
      <c r="C350">
        <v>9</v>
      </c>
      <c r="D350">
        <v>9</v>
      </c>
      <c r="E350">
        <v>9</v>
      </c>
      <c r="F350">
        <v>9</v>
      </c>
      <c r="G350" t="s">
        <v>633</v>
      </c>
      <c r="H350" t="s">
        <v>633</v>
      </c>
      <c r="I350" t="s">
        <v>633</v>
      </c>
      <c r="J350" t="s">
        <v>633</v>
      </c>
      <c r="K350" t="s">
        <v>633</v>
      </c>
      <c r="L350" t="s">
        <v>633</v>
      </c>
      <c r="M350" t="s">
        <v>633</v>
      </c>
      <c r="N350" t="s">
        <v>633</v>
      </c>
      <c r="O350" t="s">
        <v>633</v>
      </c>
      <c r="P350" t="s">
        <v>633</v>
      </c>
      <c r="Q350" t="s">
        <v>633</v>
      </c>
      <c r="R350" t="s">
        <v>633</v>
      </c>
      <c r="S350" t="s">
        <v>633</v>
      </c>
      <c r="T350" t="s">
        <v>633</v>
      </c>
      <c r="U350" t="s">
        <v>633</v>
      </c>
      <c r="V350" t="s">
        <v>633</v>
      </c>
      <c r="W350" t="s">
        <v>633</v>
      </c>
      <c r="X350">
        <v>9</v>
      </c>
      <c r="Y350">
        <v>9</v>
      </c>
      <c r="Z350">
        <v>9</v>
      </c>
      <c r="AA350" s="18"/>
    </row>
    <row r="351" spans="1:27" ht="48" hidden="1" customHeight="1">
      <c r="A351" s="28">
        <v>12</v>
      </c>
      <c r="B351">
        <v>9</v>
      </c>
      <c r="C351">
        <v>9</v>
      </c>
      <c r="D351">
        <v>9</v>
      </c>
      <c r="E351">
        <v>9</v>
      </c>
      <c r="F351">
        <v>9</v>
      </c>
      <c r="G351" t="s">
        <v>633</v>
      </c>
      <c r="H351" t="s">
        <v>633</v>
      </c>
      <c r="I351" t="s">
        <v>633</v>
      </c>
      <c r="J351" t="s">
        <v>633</v>
      </c>
      <c r="K351" t="s">
        <v>633</v>
      </c>
      <c r="L351" t="s">
        <v>633</v>
      </c>
      <c r="M351" t="s">
        <v>633</v>
      </c>
      <c r="N351" t="s">
        <v>633</v>
      </c>
      <c r="O351" t="s">
        <v>633</v>
      </c>
      <c r="P351" t="s">
        <v>633</v>
      </c>
      <c r="Q351" t="s">
        <v>633</v>
      </c>
      <c r="R351" t="s">
        <v>633</v>
      </c>
      <c r="S351" t="s">
        <v>633</v>
      </c>
      <c r="T351" t="s">
        <v>633</v>
      </c>
      <c r="U351" t="s">
        <v>633</v>
      </c>
      <c r="V351" t="s">
        <v>633</v>
      </c>
      <c r="W351" t="s">
        <v>633</v>
      </c>
      <c r="X351">
        <v>9</v>
      </c>
      <c r="Y351">
        <v>9</v>
      </c>
      <c r="Z351">
        <v>9</v>
      </c>
      <c r="AA351" s="18"/>
    </row>
    <row r="352" spans="1:27" ht="48" hidden="1" customHeight="1">
      <c r="A352" s="28">
        <v>11</v>
      </c>
      <c r="B352">
        <v>9</v>
      </c>
      <c r="C352">
        <v>9</v>
      </c>
      <c r="D352">
        <v>9</v>
      </c>
      <c r="E352">
        <v>9</v>
      </c>
      <c r="F352">
        <v>9</v>
      </c>
      <c r="G352" t="s">
        <v>633</v>
      </c>
      <c r="H352" t="s">
        <v>633</v>
      </c>
      <c r="I352" t="s">
        <v>633</v>
      </c>
      <c r="J352" t="s">
        <v>633</v>
      </c>
      <c r="K352" t="s">
        <v>633</v>
      </c>
      <c r="L352" t="s">
        <v>633</v>
      </c>
      <c r="M352" t="s">
        <v>633</v>
      </c>
      <c r="N352" t="s">
        <v>633</v>
      </c>
      <c r="O352" t="s">
        <v>633</v>
      </c>
      <c r="P352" t="s">
        <v>633</v>
      </c>
      <c r="Q352" t="s">
        <v>633</v>
      </c>
      <c r="R352" t="s">
        <v>633</v>
      </c>
      <c r="S352" t="s">
        <v>633</v>
      </c>
      <c r="T352" t="s">
        <v>633</v>
      </c>
      <c r="U352" t="s">
        <v>633</v>
      </c>
      <c r="V352" t="s">
        <v>633</v>
      </c>
      <c r="W352" t="s">
        <v>633</v>
      </c>
      <c r="X352">
        <v>9</v>
      </c>
      <c r="Y352">
        <v>9</v>
      </c>
      <c r="Z352">
        <v>9</v>
      </c>
      <c r="AA352" s="18"/>
    </row>
    <row r="353" spans="1:43" ht="48" hidden="1" customHeight="1" thickBot="1">
      <c r="A353" s="7">
        <v>10</v>
      </c>
      <c r="B353" s="6">
        <v>9</v>
      </c>
      <c r="C353" s="6">
        <v>9</v>
      </c>
      <c r="D353" s="6">
        <v>9</v>
      </c>
      <c r="E353" s="6">
        <v>9</v>
      </c>
      <c r="F353" s="6">
        <v>9</v>
      </c>
      <c r="G353" s="6" t="s">
        <v>633</v>
      </c>
      <c r="H353" s="6" t="s">
        <v>633</v>
      </c>
      <c r="I353" s="6" t="s">
        <v>633</v>
      </c>
      <c r="J353" s="6" t="s">
        <v>633</v>
      </c>
      <c r="K353" s="6" t="s">
        <v>633</v>
      </c>
      <c r="L353" s="6" t="s">
        <v>633</v>
      </c>
      <c r="M353" s="6" t="s">
        <v>633</v>
      </c>
      <c r="N353" s="6" t="s">
        <v>633</v>
      </c>
      <c r="O353" s="6" t="s">
        <v>633</v>
      </c>
      <c r="P353" s="6" t="s">
        <v>633</v>
      </c>
      <c r="Q353" s="6" t="s">
        <v>633</v>
      </c>
      <c r="R353" s="6" t="s">
        <v>633</v>
      </c>
      <c r="S353" s="6" t="s">
        <v>633</v>
      </c>
      <c r="T353" s="6" t="s">
        <v>633</v>
      </c>
      <c r="U353" s="6" t="s">
        <v>633</v>
      </c>
      <c r="V353" s="6" t="s">
        <v>633</v>
      </c>
      <c r="W353" s="6" t="s">
        <v>633</v>
      </c>
      <c r="X353" s="6">
        <v>9</v>
      </c>
      <c r="Y353" s="6">
        <v>9</v>
      </c>
      <c r="Z353" s="6">
        <v>9</v>
      </c>
      <c r="AA353" s="29"/>
    </row>
    <row r="354" spans="1:43" ht="48" hidden="1" customHeight="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</row>
    <row r="355" spans="1:43" ht="48" hidden="1" customHeight="1"/>
    <row r="356" spans="1:43" ht="48" hidden="1" customHeight="1"/>
    <row r="357" spans="1:43" ht="48" hidden="1" customHeight="1"/>
    <row r="358" spans="1:43" ht="13.5" customHeight="1" thickBot="1"/>
    <row r="359" spans="1:43" ht="15" customHeight="1">
      <c r="B359" s="328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2"/>
    </row>
    <row r="360" spans="1:43" ht="21" customHeight="1">
      <c r="B360" s="329"/>
      <c r="C360" s="69" t="s">
        <v>18891</v>
      </c>
      <c r="W360" s="280"/>
      <c r="AA360" s="307"/>
      <c r="AD360" s="183"/>
      <c r="AE360" s="183"/>
      <c r="AF360" s="183"/>
      <c r="AG360" s="183"/>
      <c r="AH360" s="183"/>
      <c r="AI360" s="183"/>
      <c r="AJ360" s="183"/>
      <c r="AK360" s="183"/>
      <c r="AL360" s="183"/>
      <c r="AM360" s="183"/>
      <c r="AN360" s="183"/>
      <c r="AO360" s="183"/>
      <c r="AP360" s="183"/>
      <c r="AQ360" s="183"/>
    </row>
    <row r="361" spans="1:43">
      <c r="B361" s="329"/>
      <c r="C361" s="69"/>
      <c r="D361" s="69" t="s">
        <v>18890</v>
      </c>
      <c r="W361" s="280"/>
      <c r="AA361" s="307"/>
      <c r="AD361" s="183"/>
      <c r="AE361" s="183"/>
      <c r="AF361" s="183"/>
      <c r="AG361" s="183"/>
      <c r="AH361" s="183"/>
      <c r="AI361" s="183"/>
      <c r="AJ361" s="183"/>
      <c r="AK361" s="183"/>
      <c r="AL361" s="183"/>
      <c r="AM361" s="183"/>
      <c r="AN361" s="183"/>
      <c r="AO361" s="183"/>
      <c r="AP361" s="183"/>
      <c r="AQ361" s="183"/>
    </row>
    <row r="362" spans="1:43" ht="17.25" customHeight="1">
      <c r="B362" s="329"/>
      <c r="C362" s="69"/>
      <c r="D362" s="308" t="s">
        <v>1321</v>
      </c>
      <c r="W362" s="280"/>
      <c r="AA362" s="307"/>
      <c r="AD362" s="183"/>
      <c r="AE362" s="183"/>
      <c r="AF362" s="183"/>
      <c r="AG362" s="183"/>
      <c r="AH362" s="183"/>
      <c r="AI362" s="183"/>
      <c r="AJ362" s="183"/>
      <c r="AK362" s="183"/>
      <c r="AL362" s="183"/>
      <c r="AM362" s="183"/>
      <c r="AN362" s="183"/>
      <c r="AO362" s="183"/>
      <c r="AP362" s="183"/>
      <c r="AQ362" s="183"/>
    </row>
    <row r="363" spans="1:43" ht="17.25" customHeight="1">
      <c r="B363" s="329"/>
      <c r="C363" s="69"/>
      <c r="J363" s="309"/>
      <c r="W363" s="280"/>
      <c r="AA363" s="307"/>
      <c r="AD363" s="183"/>
      <c r="AE363" s="183"/>
      <c r="AF363" s="183"/>
      <c r="AG363" s="183"/>
      <c r="AH363" s="183"/>
      <c r="AI363" s="183"/>
      <c r="AJ363" s="183"/>
      <c r="AK363" s="183"/>
      <c r="AL363" s="183"/>
      <c r="AM363" s="183"/>
      <c r="AN363" s="183"/>
      <c r="AO363" s="183"/>
      <c r="AP363" s="183"/>
      <c r="AQ363" s="183"/>
    </row>
    <row r="364" spans="1:43">
      <c r="B364" s="330"/>
      <c r="C364" s="69" t="s">
        <v>18732</v>
      </c>
      <c r="W364" s="280"/>
      <c r="AA364" s="307"/>
      <c r="AD364" s="183"/>
      <c r="AE364" s="183"/>
      <c r="AF364" s="183"/>
      <c r="AG364" s="183"/>
      <c r="AH364" s="183"/>
      <c r="AI364" s="183"/>
      <c r="AJ364" s="183"/>
      <c r="AK364" s="183"/>
      <c r="AL364" s="183"/>
      <c r="AM364" s="183"/>
      <c r="AN364" s="183"/>
      <c r="AO364" s="183"/>
      <c r="AP364" s="183"/>
      <c r="AQ364" s="183"/>
    </row>
    <row r="365" spans="1:43">
      <c r="B365" s="331"/>
      <c r="C365" s="48" t="s">
        <v>18742</v>
      </c>
      <c r="W365" s="280"/>
      <c r="AA365" s="307"/>
      <c r="AD365" s="183"/>
      <c r="AE365" s="183"/>
      <c r="AF365" s="183"/>
      <c r="AG365" s="183"/>
      <c r="AH365" s="183"/>
      <c r="AI365" s="183"/>
      <c r="AJ365" s="183"/>
      <c r="AK365" s="183"/>
      <c r="AL365" s="183"/>
      <c r="AM365" s="183"/>
      <c r="AN365" s="183"/>
      <c r="AO365" s="183"/>
      <c r="AP365" s="183"/>
      <c r="AQ365" s="183"/>
    </row>
    <row r="366" spans="1:43">
      <c r="B366" s="160"/>
      <c r="C366" s="48"/>
      <c r="E366" s="310"/>
      <c r="G366" s="48"/>
      <c r="H366" s="48"/>
      <c r="W366" s="280"/>
      <c r="AA366" s="307"/>
      <c r="AD366" s="183"/>
      <c r="AE366" s="183"/>
      <c r="AF366" s="183"/>
      <c r="AG366" s="183"/>
      <c r="AH366" s="183"/>
      <c r="AI366" s="183"/>
      <c r="AJ366" s="183"/>
      <c r="AK366" s="183"/>
      <c r="AL366" s="183"/>
      <c r="AM366" s="183"/>
      <c r="AN366" s="183"/>
      <c r="AO366" s="183"/>
      <c r="AP366" s="183"/>
      <c r="AQ366" s="183"/>
    </row>
    <row r="367" spans="1:43">
      <c r="B367" s="160"/>
      <c r="C367" s="48" t="s">
        <v>18857</v>
      </c>
      <c r="G367" s="48"/>
      <c r="W367" s="280"/>
      <c r="AA367" s="307"/>
      <c r="AD367" s="183"/>
      <c r="AE367" s="183"/>
      <c r="AF367" s="183"/>
      <c r="AG367" s="183"/>
      <c r="AH367" s="183"/>
      <c r="AI367" s="183"/>
      <c r="AJ367" s="183"/>
      <c r="AK367" s="183"/>
      <c r="AL367" s="183"/>
      <c r="AM367" s="183"/>
      <c r="AN367" s="183"/>
      <c r="AO367" s="183"/>
      <c r="AP367" s="183"/>
      <c r="AQ367" s="183"/>
    </row>
    <row r="368" spans="1:43">
      <c r="B368" s="160"/>
      <c r="C368" s="48"/>
      <c r="D368" s="48" t="s">
        <v>18889</v>
      </c>
      <c r="O368" s="48"/>
      <c r="W368" s="280"/>
      <c r="AA368" s="307"/>
      <c r="AD368" s="183"/>
      <c r="AE368" s="183"/>
      <c r="AF368" s="183"/>
      <c r="AG368" s="183"/>
      <c r="AH368" s="183"/>
      <c r="AI368" s="183"/>
      <c r="AJ368" s="183"/>
      <c r="AK368" s="183"/>
      <c r="AL368" s="183"/>
      <c r="AM368" s="183"/>
      <c r="AN368" s="183"/>
      <c r="AO368" s="183"/>
      <c r="AP368" s="183"/>
      <c r="AQ368" s="183"/>
    </row>
    <row r="369" spans="2:43" ht="17.5" thickBot="1">
      <c r="B369" s="54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57"/>
      <c r="AA369" s="307"/>
      <c r="AD369" s="183"/>
      <c r="AE369" s="183"/>
      <c r="AF369" s="183"/>
      <c r="AG369" s="183"/>
      <c r="AH369" s="183"/>
      <c r="AI369" s="183"/>
      <c r="AJ369" s="183"/>
      <c r="AK369" s="183"/>
      <c r="AL369" s="183"/>
      <c r="AM369" s="183"/>
      <c r="AN369" s="183"/>
      <c r="AO369" s="183"/>
      <c r="AP369" s="183"/>
      <c r="AQ369" s="183"/>
    </row>
    <row r="370" spans="2:43">
      <c r="B370" s="311"/>
      <c r="C370" s="311"/>
      <c r="D370" s="311"/>
      <c r="E370" s="311"/>
      <c r="F370" s="311"/>
      <c r="G370" s="311"/>
      <c r="H370" s="311"/>
      <c r="I370" s="311"/>
      <c r="J370" s="311"/>
      <c r="K370" s="311"/>
      <c r="L370" s="311"/>
      <c r="M370" s="311"/>
      <c r="N370" s="311"/>
      <c r="O370" s="311"/>
      <c r="P370" s="311"/>
      <c r="Q370" s="311"/>
      <c r="R370" s="311"/>
      <c r="S370" s="311"/>
      <c r="T370" s="311"/>
      <c r="U370" s="311"/>
      <c r="V370" s="311"/>
      <c r="W370" s="311"/>
      <c r="X370" s="311"/>
      <c r="Y370" s="311"/>
      <c r="Z370" s="311"/>
      <c r="AA370" s="312"/>
      <c r="AD370" s="183"/>
      <c r="AE370" s="183"/>
      <c r="AF370" s="183"/>
      <c r="AG370" s="183"/>
      <c r="AH370" s="183"/>
      <c r="AI370" s="183"/>
      <c r="AJ370" s="183"/>
      <c r="AK370" s="183"/>
      <c r="AL370" s="183"/>
      <c r="AM370" s="183"/>
      <c r="AN370" s="183"/>
      <c r="AO370" s="183"/>
      <c r="AP370" s="183"/>
      <c r="AQ370" s="183"/>
    </row>
  </sheetData>
  <sheetProtection algorithmName="SHA-512" hashValue="TO6Q8nVM99H1a99aJjzI7UJZ4xXrKkWYMO4uLkQlxIbBJoWLqhfAjz+PKAhAQbDNC5b7U0y2X2FXj0QiibzFAw==" saltValue="8grB71QQ4R/5LWVDHFFQ2Q==" spinCount="100000" sheet="1" objects="1" scenarios="1"/>
  <mergeCells count="3">
    <mergeCell ref="B1:T1"/>
    <mergeCell ref="B2:T2"/>
    <mergeCell ref="B4:T4"/>
  </mergeCells>
  <phoneticPr fontId="2" type="noConversion"/>
  <conditionalFormatting sqref="B8:W8 B14:D16">
    <cfRule type="expression" dxfId="41" priority="3">
      <formula>$B$31=1</formula>
    </cfRule>
  </conditionalFormatting>
  <conditionalFormatting sqref="B22:W23 B27:D27">
    <cfRule type="expression" dxfId="40" priority="2">
      <formula>$B$31=9</formula>
    </cfRule>
  </conditionalFormatting>
  <conditionalFormatting sqref="B58:Z58 B63:Z158 B160:Z353">
    <cfRule type="cellIs" dxfId="39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B2A1-9EA8-4D57-BFFB-1605D67742C4}">
  <dimension ref="A1:AH916"/>
  <sheetViews>
    <sheetView workbookViewId="0">
      <pane ySplit="7" topLeftCell="A8" activePane="bottomLeft" state="frozen"/>
      <selection pane="bottomLeft"/>
    </sheetView>
  </sheetViews>
  <sheetFormatPr defaultRowHeight="17"/>
  <cols>
    <col min="1" max="1" width="17.08203125" customWidth="1"/>
    <col min="2" max="6" width="9.08203125" hidden="1" customWidth="1"/>
    <col min="7" max="7" width="11.33203125" hidden="1" customWidth="1"/>
    <col min="8" max="8" width="9.25" customWidth="1"/>
    <col min="9" max="9" width="12.5" customWidth="1"/>
    <col min="10" max="10" width="16.25" customWidth="1"/>
    <col min="11" max="11" width="7" customWidth="1"/>
    <col min="12" max="12" width="8.58203125" customWidth="1"/>
    <col min="13" max="13" width="10.58203125" customWidth="1"/>
    <col min="14" max="14" width="12.08203125" customWidth="1"/>
    <col min="15" max="15" width="10.58203125" customWidth="1"/>
    <col min="16" max="16" width="13.83203125" customWidth="1"/>
    <col min="17" max="24" width="9.08203125" customWidth="1"/>
    <col min="25" max="27" width="5" customWidth="1"/>
    <col min="28" max="29" width="9" customWidth="1"/>
    <col min="30" max="30" width="5.08203125" hidden="1" customWidth="1"/>
    <col min="32" max="34" width="9" customWidth="1"/>
  </cols>
  <sheetData>
    <row r="1" spans="1:31" s="5" customFormat="1" ht="16.5" customHeight="1">
      <c r="A1" s="5" t="s">
        <v>1323</v>
      </c>
      <c r="B1" s="5" t="s">
        <v>85</v>
      </c>
      <c r="C1" s="35" t="s">
        <v>129</v>
      </c>
      <c r="D1" s="35" t="s">
        <v>149</v>
      </c>
      <c r="E1" s="35" t="s">
        <v>1324</v>
      </c>
      <c r="F1" s="35"/>
      <c r="G1" s="35"/>
      <c r="H1" s="35"/>
      <c r="I1" s="630" t="s">
        <v>18894</v>
      </c>
      <c r="J1" s="631"/>
      <c r="K1" s="631"/>
      <c r="L1" s="631"/>
      <c r="M1" s="631"/>
      <c r="N1" s="631"/>
      <c r="O1" s="631"/>
      <c r="P1" s="631"/>
      <c r="Q1" s="631"/>
      <c r="R1" s="35"/>
      <c r="S1" s="35"/>
      <c r="T1" s="35"/>
      <c r="U1" s="35"/>
      <c r="V1" s="35"/>
      <c r="W1" s="208"/>
      <c r="X1" s="208"/>
      <c r="Y1" s="35"/>
      <c r="Z1" s="35"/>
      <c r="AA1" s="35"/>
      <c r="AC1"/>
      <c r="AD1"/>
      <c r="AE1"/>
    </row>
    <row r="2" spans="1:31" s="5" customFormat="1" ht="16.5" customHeight="1">
      <c r="B2" s="5">
        <v>1</v>
      </c>
      <c r="C2" s="35">
        <v>2</v>
      </c>
      <c r="D2" s="35">
        <v>3</v>
      </c>
      <c r="E2" s="35">
        <v>4</v>
      </c>
      <c r="F2" s="35"/>
      <c r="G2" s="35"/>
      <c r="H2" s="35"/>
      <c r="I2" s="631"/>
      <c r="J2" s="631"/>
      <c r="K2" s="631"/>
      <c r="L2" s="631"/>
      <c r="M2" s="631"/>
      <c r="N2" s="631"/>
      <c r="O2" s="631"/>
      <c r="P2" s="631"/>
      <c r="Q2" s="631"/>
      <c r="R2" s="635" t="s">
        <v>1325</v>
      </c>
      <c r="S2" s="635"/>
      <c r="T2" s="635"/>
      <c r="U2" s="635"/>
      <c r="V2" s="635"/>
      <c r="W2" s="208"/>
      <c r="X2" s="208"/>
      <c r="Y2" s="35"/>
      <c r="Z2" s="35"/>
      <c r="AA2" s="35"/>
      <c r="AC2"/>
      <c r="AD2"/>
      <c r="AE2"/>
    </row>
    <row r="3" spans="1:31" s="5" customFormat="1" ht="16.5" customHeight="1">
      <c r="A3" s="5" t="s">
        <v>1323</v>
      </c>
      <c r="B3" s="269" t="s">
        <v>1326</v>
      </c>
      <c r="C3" s="124"/>
      <c r="D3" s="35"/>
      <c r="E3" s="35"/>
      <c r="F3" s="35"/>
      <c r="G3" s="35"/>
      <c r="H3" s="35"/>
      <c r="I3" s="631"/>
      <c r="J3" s="631"/>
      <c r="K3" s="631"/>
      <c r="L3" s="631"/>
      <c r="M3" s="631"/>
      <c r="N3" s="631"/>
      <c r="O3" s="631"/>
      <c r="P3" s="631"/>
      <c r="Q3" s="631"/>
      <c r="R3" s="635"/>
      <c r="S3" s="635"/>
      <c r="T3" s="635"/>
      <c r="U3" s="635"/>
      <c r="V3" s="635"/>
      <c r="W3" s="208"/>
      <c r="X3" s="208"/>
      <c r="Y3" s="35"/>
      <c r="Z3" s="35"/>
      <c r="AA3" s="35"/>
      <c r="AC3"/>
      <c r="AD3"/>
      <c r="AE3"/>
    </row>
    <row r="4" spans="1:31" s="5" customFormat="1">
      <c r="B4" s="270">
        <v>1</v>
      </c>
      <c r="C4" s="127" t="str">
        <f>IF($B$4=1,CONCATENATE($B$1,AE4),IF($B$4=2,CONCATENATE($C$1,AE4),IF($B$4=3,CONCATENATE($D$1,AE4),IF($B$4=4,CONCATENATE($E$1,AE4)))))</f>
        <v>가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224"/>
      <c r="X4" s="208"/>
      <c r="Y4" s="35"/>
      <c r="Z4" s="35"/>
      <c r="AA4" s="35"/>
      <c r="AC4"/>
      <c r="AD4"/>
      <c r="AE4"/>
    </row>
    <row r="5" spans="1:31" s="5" customFormat="1" ht="17.5" thickBot="1">
      <c r="C5" s="268">
        <f>IFERROR(INDEX('배치점수 계산기'!A9:C9,MATCH(C4,'배치점수 계산기'!A7:C7,0)),)</f>
        <v>0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209"/>
      <c r="P5" s="35"/>
      <c r="Q5" s="35"/>
      <c r="R5" s="627" t="s">
        <v>1327</v>
      </c>
      <c r="S5" s="628"/>
      <c r="T5" s="628"/>
      <c r="U5" s="628"/>
      <c r="V5" s="629"/>
      <c r="W5" s="223"/>
      <c r="X5" s="208"/>
      <c r="Y5" s="35"/>
      <c r="Z5" s="35"/>
      <c r="AA5" s="35"/>
      <c r="AC5"/>
      <c r="AD5"/>
      <c r="AE5"/>
    </row>
    <row r="6" spans="1:31" s="5" customFormat="1">
      <c r="D6" s="35"/>
      <c r="E6" s="35"/>
      <c r="F6" s="35"/>
      <c r="G6" s="35"/>
      <c r="H6" s="200"/>
      <c r="I6" s="211"/>
      <c r="J6" s="211"/>
      <c r="K6" s="211"/>
      <c r="L6" s="201"/>
      <c r="M6" s="627" t="s">
        <v>1328</v>
      </c>
      <c r="N6" s="628"/>
      <c r="O6" s="629"/>
      <c r="P6" s="632" t="s">
        <v>1329</v>
      </c>
      <c r="Q6" s="633"/>
      <c r="R6" s="202" t="s">
        <v>1330</v>
      </c>
      <c r="S6" s="201" t="s">
        <v>1331</v>
      </c>
      <c r="T6" s="201" t="s">
        <v>1332</v>
      </c>
      <c r="U6" s="201" t="s">
        <v>1333</v>
      </c>
      <c r="V6" s="203"/>
      <c r="W6" s="627" t="s">
        <v>1334</v>
      </c>
      <c r="X6" s="634"/>
      <c r="Y6" s="627" t="s">
        <v>1335</v>
      </c>
      <c r="Z6" s="628"/>
      <c r="AA6" s="629"/>
      <c r="AC6"/>
      <c r="AD6"/>
      <c r="AE6"/>
    </row>
    <row r="7" spans="1:31" s="5" customFormat="1">
      <c r="A7" s="222"/>
      <c r="B7" s="222"/>
      <c r="C7" s="222"/>
      <c r="D7" s="219"/>
      <c r="E7" s="219" t="s">
        <v>1336</v>
      </c>
      <c r="F7" s="219"/>
      <c r="G7" s="219"/>
      <c r="H7" s="266" t="s">
        <v>1365</v>
      </c>
      <c r="I7" s="220" t="s">
        <v>636</v>
      </c>
      <c r="J7" s="220" t="s">
        <v>637</v>
      </c>
      <c r="K7" s="265" t="s">
        <v>1364</v>
      </c>
      <c r="L7" s="214" t="s">
        <v>1337</v>
      </c>
      <c r="M7" s="213" t="s">
        <v>1338</v>
      </c>
      <c r="N7" s="215" t="s">
        <v>1339</v>
      </c>
      <c r="O7" s="215" t="s">
        <v>1340</v>
      </c>
      <c r="P7" s="213" t="s">
        <v>1341</v>
      </c>
      <c r="Q7" s="214" t="s">
        <v>1342</v>
      </c>
      <c r="R7" s="204">
        <v>0.9</v>
      </c>
      <c r="S7" s="205">
        <v>0.7</v>
      </c>
      <c r="T7" s="233">
        <v>0.4</v>
      </c>
      <c r="U7" s="206">
        <v>0.1</v>
      </c>
      <c r="V7" s="207">
        <v>0.03</v>
      </c>
      <c r="W7" s="216" t="s">
        <v>1343</v>
      </c>
      <c r="X7" s="217" t="s">
        <v>468</v>
      </c>
      <c r="Y7" s="200" t="s">
        <v>1344</v>
      </c>
      <c r="Z7" s="211" t="s">
        <v>1345</v>
      </c>
      <c r="AA7" s="201" t="s">
        <v>1346</v>
      </c>
      <c r="AC7"/>
      <c r="AD7" t="s">
        <v>1347</v>
      </c>
      <c r="AE7"/>
    </row>
    <row r="8" spans="1:31" s="5" customFormat="1">
      <c r="A8" s="222"/>
      <c r="B8" s="222"/>
      <c r="C8" s="222" t="str">
        <f t="shared" ref="C8" si="0">_xlfn.CONCAT($C$4,G8)</f>
        <v>가1</v>
      </c>
      <c r="D8" s="219">
        <f>MATCH($C8,'배치점수 계산기'!$O$11:$O$3001,0)</f>
        <v>1</v>
      </c>
      <c r="E8" s="219">
        <f ca="1">OFFSET('배치점수 계산기'!A$10,D8,0)</f>
        <v>5</v>
      </c>
      <c r="F8" s="219">
        <f ca="1">MATCH(E8,환산공식!$A$16:$A$301,0)</f>
        <v>5</v>
      </c>
      <c r="G8" s="264">
        <v>1</v>
      </c>
      <c r="H8" s="221" t="str">
        <f>IFERROR(INDEX('배치점수 계산기'!C$11:C$3001,MATCH($C8,'배치점수 계산기'!$O$11:$O$3001,0)),"")</f>
        <v>가</v>
      </c>
      <c r="I8" s="219" t="str">
        <f>IFERROR(INDEX('배치점수 계산기'!D$11:D$3001,MATCH($C8,'배치점수 계산기'!$O$11:$O$3001,0)),"")</f>
        <v>연세대</v>
      </c>
      <c r="J8" s="267" t="str">
        <f>IFERROR(INDEX('배치점수 계산기'!E$11:E$3001,MATCH($C8,'배치점수 계산기'!$O$11:$O$3001,0)),"")</f>
        <v>반도체</v>
      </c>
      <c r="K8" s="219" t="str">
        <f>IFERROR(INDEX('배치점수 계산기'!F$11:F$3001,MATCH($C8,'배치점수 계산기'!$O$11:$O$3001,0)),"")</f>
        <v>자연</v>
      </c>
      <c r="L8" s="35" t="str">
        <f ca="1">IF(OFFSET(환산공식!$DU$15,$F8,0)=1,"O","X")</f>
        <v>X</v>
      </c>
      <c r="M8" s="212">
        <f ca="1">IFERROR(OFFSET(환산공식!DA$15,$F8,0),"")</f>
        <v>111.1</v>
      </c>
      <c r="N8" s="35" t="str">
        <f ca="1">IFERROR(CONCATENATE(ROUND(OFFSET(환산공식!DB$15,$F8,0),1),"%"),"")</f>
        <v>100%</v>
      </c>
      <c r="O8" s="35">
        <f ca="1">IFERROR(OFFSET(환산공식!DC$15,$F8,0),"")</f>
        <v>10</v>
      </c>
      <c r="P8" s="212" t="str">
        <f ca="1">IF(E8="","",IF(Q8&gt;R8,"90% 이상",IF(Q8&gt;S8,CONCATENATE(ROUND(((Q8-S8)/(R8-S8))*20+70,0),"%"),IF(Q8&gt;T8,CONCATENATE(ROUND(((Q8-T8)/(S8-T8))*30+40,0),"%"),IF(Q8&gt;U8,CONCATENATE(ROUND(((Q8-U8)/(T8-U8))*30+10,0),"%"),IF(Q8&gt;V8,CONCATENATE(ROUND(((Q8-V8)/(U8-V8))*7+3,0),"%"),"3% 이하"))))))</f>
        <v>3% 이하</v>
      </c>
      <c r="Q8" s="218">
        <f ca="1">IFERROR(ROUND(OFFSET(환산공식!$EX$15,$F8,0),3),"")</f>
        <v>0</v>
      </c>
      <c r="R8" s="218">
        <f ca="1">OFFSET('배치점수 계산기'!H$10,$D8,0)</f>
        <v>711.15499999999997</v>
      </c>
      <c r="S8" s="218">
        <f ca="1">OFFSET('배치점수 계산기'!I$10,$D8,0)</f>
        <v>710.74699999999996</v>
      </c>
      <c r="T8" s="218">
        <f ca="1">OFFSET('배치점수 계산기'!J$10,$D8,0)</f>
        <v>709.96400000000006</v>
      </c>
      <c r="U8" s="218">
        <f ca="1">OFFSET('배치점수 계산기'!K$10,$D8,0)</f>
        <v>705.79399999999998</v>
      </c>
      <c r="V8" s="218">
        <f ca="1">OFFSET('배치점수 계산기'!L$10,$D8,0)</f>
        <v>701.41200000000003</v>
      </c>
      <c r="W8" s="210" t="str">
        <f ca="1">OFFSET('배치점수 계산기'!M$10,$D8,0)</f>
        <v>표점</v>
      </c>
      <c r="X8" s="208" t="str">
        <f ca="1">OFFSET('배치점수 계산기'!N$10,$D8,0)</f>
        <v>변표</v>
      </c>
      <c r="Y8" s="212">
        <f ca="1">OFFSET(환산공식!FG$15,$F8,0)</f>
        <v>0.25</v>
      </c>
      <c r="Z8" s="35">
        <f ca="1">OFFSET(환산공식!FH$15,$F8,0)</f>
        <v>0.38</v>
      </c>
      <c r="AA8" s="203">
        <f ca="1">OFFSET(환산공식!FI$15,$F8,0)</f>
        <v>0.38</v>
      </c>
      <c r="AC8"/>
      <c r="AD8">
        <f ca="1">IF(L8="X",6,IF(Q8&gt;R8,1,IF(Q8&gt;S8,2,IF(Q8&gt;T8,3,IF(Q8&gt;U8,4,IF(Q8&gt;=V8,5,IF(Q8&lt;V8,6,"")))))))</f>
        <v>6</v>
      </c>
      <c r="AE8"/>
    </row>
    <row r="9" spans="1:31" s="5" customFormat="1">
      <c r="A9" s="222"/>
      <c r="B9" s="222"/>
      <c r="C9" s="222" t="s">
        <v>1504</v>
      </c>
      <c r="D9" s="219">
        <v>2</v>
      </c>
      <c r="E9" s="219">
        <v>5</v>
      </c>
      <c r="F9" s="219">
        <v>5</v>
      </c>
      <c r="G9" s="264">
        <v>2</v>
      </c>
      <c r="H9" s="221" t="s">
        <v>85</v>
      </c>
      <c r="I9" s="219" t="s">
        <v>86</v>
      </c>
      <c r="J9" s="267" t="s">
        <v>366</v>
      </c>
      <c r="K9" s="219" t="s">
        <v>83</v>
      </c>
      <c r="L9" s="35" t="str">
        <f ca="1">IF(OFFSET(환산공식!$DU$15,$F9,0)=1,"O","X")</f>
        <v>X</v>
      </c>
      <c r="M9" s="212">
        <f ca="1">IFERROR(OFFSET(환산공식!DA$15,$F9,0),"")</f>
        <v>111.1</v>
      </c>
      <c r="N9" s="35" t="str">
        <f ca="1">IFERROR(CONCATENATE(ROUND(OFFSET(환산공식!DB$15,$F9,0),1),"%"),"")</f>
        <v>100%</v>
      </c>
      <c r="O9" s="35">
        <f ca="1">IFERROR(OFFSET(환산공식!DC$15,$F9,0),"")</f>
        <v>10</v>
      </c>
      <c r="P9" s="212" t="str">
        <f t="shared" ref="P9:P72" ca="1" si="1">IF(E9="","",IF(Q9&gt;R9,"90% 이상",IF(Q9&gt;S9,CONCATENATE(ROUND(((Q9-S9)/(R9-S9))*20+70,0),"%"),IF(Q9&gt;T9,CONCATENATE(ROUND(((Q9-T9)/(S9-T9))*30+40,0),"%"),IF(Q9&gt;U9,CONCATENATE(ROUND(((Q9-U9)/(T9-U9))*30+10,0),"%"),IF(Q9&gt;V9,CONCATENATE(ROUND(((Q9-V9)/(U9-V9))*7+3,0),"%"),"3% 이하"))))))</f>
        <v>3% 이하</v>
      </c>
      <c r="Q9" s="218">
        <f ca="1">IFERROR(ROUND(OFFSET(환산공식!$EX$15,$F9,0),3),"")</f>
        <v>0</v>
      </c>
      <c r="R9" s="218">
        <f ca="1">OFFSET('배치점수 계산기'!H$10,$D9,0)</f>
        <v>710.33900000000006</v>
      </c>
      <c r="S9" s="218">
        <f ca="1">OFFSET('배치점수 계산기'!I$10,$D9,0)</f>
        <v>709.96400000000006</v>
      </c>
      <c r="T9" s="218">
        <f ca="1">OFFSET('배치점수 계산기'!J$10,$D9,0)</f>
        <v>707.72299999999996</v>
      </c>
      <c r="U9" s="218">
        <f ca="1">OFFSET('배치점수 계산기'!K$10,$D9,0)</f>
        <v>706.36900000000003</v>
      </c>
      <c r="V9" s="218">
        <f ca="1">OFFSET('배치점수 계산기'!L$10,$D9,0)</f>
        <v>702.25199999999995</v>
      </c>
      <c r="W9" s="210" t="str">
        <f ca="1">OFFSET('배치점수 계산기'!M$10,$D9,0)</f>
        <v>표점</v>
      </c>
      <c r="X9" s="208" t="str">
        <f ca="1">OFFSET('배치점수 계산기'!N$10,$D9,0)</f>
        <v>변표</v>
      </c>
      <c r="Y9" s="212">
        <f ca="1">OFFSET(환산공식!FG$15,$F9,0)</f>
        <v>0.25</v>
      </c>
      <c r="Z9" s="35">
        <f ca="1">OFFSET(환산공식!FH$15,$F9,0)</f>
        <v>0.38</v>
      </c>
      <c r="AA9" s="203">
        <f ca="1">OFFSET(환산공식!FI$15,$F9,0)</f>
        <v>0.38</v>
      </c>
      <c r="AC9"/>
      <c r="AD9">
        <f t="shared" ref="AD9:AD72" ca="1" si="2">IF(L9="X",6,IF(Q9&gt;R9,1,IF(Q9&gt;S9,2,IF(Q9&gt;T9,3,IF(Q9&gt;U9,4,IF(Q9&gt;=V9,5,IF(Q9&lt;V9,6,"")))))))</f>
        <v>6</v>
      </c>
      <c r="AE9"/>
    </row>
    <row r="10" spans="1:31" s="5" customFormat="1">
      <c r="A10" s="222"/>
      <c r="B10" s="222"/>
      <c r="C10" s="222" t="s">
        <v>1505</v>
      </c>
      <c r="D10" s="219">
        <v>3</v>
      </c>
      <c r="E10" s="219">
        <v>5</v>
      </c>
      <c r="F10" s="219">
        <v>5</v>
      </c>
      <c r="G10" s="264">
        <v>3</v>
      </c>
      <c r="H10" s="221" t="s">
        <v>85</v>
      </c>
      <c r="I10" s="219" t="s">
        <v>86</v>
      </c>
      <c r="J10" s="267" t="s">
        <v>92</v>
      </c>
      <c r="K10" s="219" t="s">
        <v>83</v>
      </c>
      <c r="L10" s="35" t="str">
        <f ca="1">IF(OFFSET(환산공식!$DU$15,$F10,0)=1,"O","X")</f>
        <v>X</v>
      </c>
      <c r="M10" s="212">
        <f ca="1">IFERROR(OFFSET(환산공식!DA$15,$F10,0),"")</f>
        <v>111.1</v>
      </c>
      <c r="N10" s="35" t="str">
        <f ca="1">IFERROR(CONCATENATE(ROUND(OFFSET(환산공식!DB$15,$F10,0),1),"%"),"")</f>
        <v>100%</v>
      </c>
      <c r="O10" s="35">
        <f ca="1">IFERROR(OFFSET(환산공식!DC$15,$F10,0),"")</f>
        <v>10</v>
      </c>
      <c r="P10" s="212" t="str">
        <f t="shared" ca="1" si="1"/>
        <v>3% 이하</v>
      </c>
      <c r="Q10" s="218">
        <f ca="1">IFERROR(ROUND(OFFSET(환산공식!$EX$15,$F10,0),3),"")</f>
        <v>0</v>
      </c>
      <c r="R10" s="218">
        <f ca="1">OFFSET('배치점수 계산기'!H$10,$D10,0)</f>
        <v>709.85299999999995</v>
      </c>
      <c r="S10" s="218">
        <f ca="1">OFFSET('배치점수 계산기'!I$10,$D10,0)</f>
        <v>709.029</v>
      </c>
      <c r="T10" s="218">
        <f ca="1">OFFSET('배치점수 계산기'!J$10,$D10,0)</f>
        <v>707.72299999999996</v>
      </c>
      <c r="U10" s="218">
        <f ca="1">OFFSET('배치점수 계산기'!K$10,$D10,0)</f>
        <v>706.14700000000005</v>
      </c>
      <c r="V10" s="218">
        <f ca="1">OFFSET('배치점수 계산기'!L$10,$D10,0)</f>
        <v>703.71400000000006</v>
      </c>
      <c r="W10" s="210" t="str">
        <f ca="1">OFFSET('배치점수 계산기'!M$10,$D10,0)</f>
        <v>표점</v>
      </c>
      <c r="X10" s="208" t="str">
        <f ca="1">OFFSET('배치점수 계산기'!N$10,$D10,0)</f>
        <v>변표</v>
      </c>
      <c r="Y10" s="212">
        <f ca="1">OFFSET(환산공식!FG$15,$F10,0)</f>
        <v>0.25</v>
      </c>
      <c r="Z10" s="35">
        <f ca="1">OFFSET(환산공식!FH$15,$F10,0)</f>
        <v>0.38</v>
      </c>
      <c r="AA10" s="203">
        <f ca="1">OFFSET(환산공식!FI$15,$F10,0)</f>
        <v>0.38</v>
      </c>
      <c r="AC10"/>
      <c r="AD10">
        <f t="shared" ca="1" si="2"/>
        <v>6</v>
      </c>
      <c r="AE10"/>
    </row>
    <row r="11" spans="1:31" s="5" customFormat="1">
      <c r="A11" s="222"/>
      <c r="B11" s="222"/>
      <c r="C11" s="222" t="s">
        <v>1506</v>
      </c>
      <c r="D11" s="219">
        <v>4</v>
      </c>
      <c r="E11" s="219">
        <v>5</v>
      </c>
      <c r="F11" s="219">
        <v>5</v>
      </c>
      <c r="G11" s="264">
        <v>4</v>
      </c>
      <c r="H11" s="221" t="s">
        <v>85</v>
      </c>
      <c r="I11" s="219" t="s">
        <v>86</v>
      </c>
      <c r="J11" s="267" t="s">
        <v>90</v>
      </c>
      <c r="K11" s="219" t="s">
        <v>83</v>
      </c>
      <c r="L11" s="35" t="str">
        <f ca="1">IF(OFFSET(환산공식!$DU$15,$F11,0)=1,"O","X")</f>
        <v>X</v>
      </c>
      <c r="M11" s="212">
        <f ca="1">IFERROR(OFFSET(환산공식!DA$15,$F11,0),"")</f>
        <v>111.1</v>
      </c>
      <c r="N11" s="35" t="str">
        <f ca="1">IFERROR(CONCATENATE(ROUND(OFFSET(환산공식!DB$15,$F11,0),1),"%"),"")</f>
        <v>100%</v>
      </c>
      <c r="O11" s="35">
        <f ca="1">IFERROR(OFFSET(환산공식!DC$15,$F11,0),"")</f>
        <v>10</v>
      </c>
      <c r="P11" s="212" t="str">
        <f t="shared" ca="1" si="1"/>
        <v>3% 이하</v>
      </c>
      <c r="Q11" s="218">
        <f ca="1">IFERROR(ROUND(OFFSET(환산공식!$EX$15,$F11,0),3),"")</f>
        <v>0</v>
      </c>
      <c r="R11" s="218">
        <f ca="1">OFFSET('배치점수 계산기'!H$10,$D11,0)</f>
        <v>709.85299999999995</v>
      </c>
      <c r="S11" s="218">
        <f ca="1">OFFSET('배치점수 계산기'!I$10,$D11,0)</f>
        <v>709.029</v>
      </c>
      <c r="T11" s="218">
        <f ca="1">OFFSET('배치점수 계산기'!J$10,$D11,0)</f>
        <v>707.72299999999996</v>
      </c>
      <c r="U11" s="218">
        <f ca="1">OFFSET('배치점수 계산기'!K$10,$D11,0)</f>
        <v>704.56399999999996</v>
      </c>
      <c r="V11" s="218">
        <f ca="1">OFFSET('배치점수 계산기'!L$10,$D11,0)</f>
        <v>698.60400000000004</v>
      </c>
      <c r="W11" s="210" t="str">
        <f ca="1">OFFSET('배치점수 계산기'!M$10,$D11,0)</f>
        <v>표점</v>
      </c>
      <c r="X11" s="208" t="str">
        <f ca="1">OFFSET('배치점수 계산기'!N$10,$D11,0)</f>
        <v>변표</v>
      </c>
      <c r="Y11" s="212">
        <f ca="1">OFFSET(환산공식!FG$15,$F11,0)</f>
        <v>0.25</v>
      </c>
      <c r="Z11" s="35">
        <f ca="1">OFFSET(환산공식!FH$15,$F11,0)</f>
        <v>0.38</v>
      </c>
      <c r="AA11" s="203">
        <f ca="1">OFFSET(환산공식!FI$15,$F11,0)</f>
        <v>0.38</v>
      </c>
      <c r="AC11"/>
      <c r="AD11">
        <f t="shared" ca="1" si="2"/>
        <v>6</v>
      </c>
      <c r="AE11"/>
    </row>
    <row r="12" spans="1:31" s="5" customFormat="1">
      <c r="A12" s="222"/>
      <c r="B12" s="222"/>
      <c r="C12" s="222" t="s">
        <v>1507</v>
      </c>
      <c r="D12" s="219">
        <v>5</v>
      </c>
      <c r="E12" s="219">
        <v>5</v>
      </c>
      <c r="F12" s="219">
        <v>5</v>
      </c>
      <c r="G12" s="264">
        <v>5</v>
      </c>
      <c r="H12" s="221" t="s">
        <v>85</v>
      </c>
      <c r="I12" s="219" t="s">
        <v>86</v>
      </c>
      <c r="J12" s="267" t="s">
        <v>94</v>
      </c>
      <c r="K12" s="219" t="s">
        <v>83</v>
      </c>
      <c r="L12" s="35" t="str">
        <f ca="1">IF(OFFSET(환산공식!$DU$15,$F12,0)=1,"O","X")</f>
        <v>X</v>
      </c>
      <c r="M12" s="212">
        <f ca="1">IFERROR(OFFSET(환산공식!DA$15,$F12,0),"")</f>
        <v>111.1</v>
      </c>
      <c r="N12" s="35" t="str">
        <f ca="1">IFERROR(CONCATENATE(ROUND(OFFSET(환산공식!DB$15,$F12,0),1),"%"),"")</f>
        <v>100%</v>
      </c>
      <c r="O12" s="35">
        <f ca="1">IFERROR(OFFSET(환산공식!DC$15,$F12,0),"")</f>
        <v>10</v>
      </c>
      <c r="P12" s="212" t="str">
        <f t="shared" ca="1" si="1"/>
        <v>3% 이하</v>
      </c>
      <c r="Q12" s="218">
        <f ca="1">IFERROR(ROUND(OFFSET(환산공식!$EX$15,$F12,0),3),"")</f>
        <v>0</v>
      </c>
      <c r="R12" s="218">
        <f ca="1">OFFSET('배치점수 계산기'!H$10,$D12,0)</f>
        <v>709.85299999999995</v>
      </c>
      <c r="S12" s="218">
        <f ca="1">OFFSET('배치점수 계산기'!I$10,$D12,0)</f>
        <v>708.43600000000004</v>
      </c>
      <c r="T12" s="218">
        <f ca="1">OFFSET('배치점수 계산기'!J$10,$D12,0)</f>
        <v>706.96199999999999</v>
      </c>
      <c r="U12" s="218">
        <f ca="1">OFFSET('배치점수 계산기'!K$10,$D12,0)</f>
        <v>704.02599999999995</v>
      </c>
      <c r="V12" s="218">
        <f ca="1">OFFSET('배치점수 계산기'!L$10,$D12,0)</f>
        <v>698.49300000000005</v>
      </c>
      <c r="W12" s="210" t="str">
        <f ca="1">OFFSET('배치점수 계산기'!M$10,$D12,0)</f>
        <v>표점</v>
      </c>
      <c r="X12" s="208" t="str">
        <f ca="1">OFFSET('배치점수 계산기'!N$10,$D12,0)</f>
        <v>변표</v>
      </c>
      <c r="Y12" s="212">
        <f ca="1">OFFSET(환산공식!FG$15,$F12,0)</f>
        <v>0.25</v>
      </c>
      <c r="Z12" s="35">
        <f ca="1">OFFSET(환산공식!FH$15,$F12,0)</f>
        <v>0.38</v>
      </c>
      <c r="AA12" s="203">
        <f ca="1">OFFSET(환산공식!FI$15,$F12,0)</f>
        <v>0.38</v>
      </c>
      <c r="AC12"/>
      <c r="AD12">
        <f t="shared" ca="1" si="2"/>
        <v>6</v>
      </c>
      <c r="AE12"/>
    </row>
    <row r="13" spans="1:31" s="5" customFormat="1">
      <c r="A13" s="222"/>
      <c r="B13" s="222"/>
      <c r="C13" s="222" t="s">
        <v>1508</v>
      </c>
      <c r="D13" s="219">
        <v>6</v>
      </c>
      <c r="E13" s="219">
        <v>5</v>
      </c>
      <c r="F13" s="219">
        <v>5</v>
      </c>
      <c r="G13" s="264">
        <v>6</v>
      </c>
      <c r="H13" s="221" t="s">
        <v>85</v>
      </c>
      <c r="I13" s="219" t="s">
        <v>86</v>
      </c>
      <c r="J13" s="267" t="s">
        <v>88</v>
      </c>
      <c r="K13" s="219" t="s">
        <v>83</v>
      </c>
      <c r="L13" s="35" t="str">
        <f ca="1">IF(OFFSET(환산공식!$DU$15,$F13,0)=1,"O","X")</f>
        <v>X</v>
      </c>
      <c r="M13" s="212">
        <f ca="1">IFERROR(OFFSET(환산공식!DA$15,$F13,0),"")</f>
        <v>111.1</v>
      </c>
      <c r="N13" s="35" t="str">
        <f ca="1">IFERROR(CONCATENATE(ROUND(OFFSET(환산공식!DB$15,$F13,0),1),"%"),"")</f>
        <v>100%</v>
      </c>
      <c r="O13" s="35">
        <f ca="1">IFERROR(OFFSET(환산공식!DC$15,$F13,0),"")</f>
        <v>10</v>
      </c>
      <c r="P13" s="212" t="str">
        <f t="shared" ca="1" si="1"/>
        <v>3% 이하</v>
      </c>
      <c r="Q13" s="218">
        <f ca="1">IFERROR(ROUND(OFFSET(환산공식!$EX$15,$F13,0),3),"")</f>
        <v>0</v>
      </c>
      <c r="R13" s="218">
        <f ca="1">OFFSET('배치점수 계산기'!H$10,$D13,0)</f>
        <v>709.37</v>
      </c>
      <c r="S13" s="218">
        <f ca="1">OFFSET('배치점수 계산기'!I$10,$D13,0)</f>
        <v>708.43600000000004</v>
      </c>
      <c r="T13" s="218">
        <f ca="1">OFFSET('배치점수 계산기'!J$10,$D13,0)</f>
        <v>706.96199999999999</v>
      </c>
      <c r="U13" s="218">
        <f ca="1">OFFSET('배치점수 계산기'!K$10,$D13,0)</f>
        <v>705.572</v>
      </c>
      <c r="V13" s="218">
        <f ca="1">OFFSET('배치점수 계산기'!L$10,$D13,0)</f>
        <v>703.71400000000006</v>
      </c>
      <c r="W13" s="210" t="str">
        <f ca="1">OFFSET('배치점수 계산기'!M$10,$D13,0)</f>
        <v>표점</v>
      </c>
      <c r="X13" s="208" t="str">
        <f ca="1">OFFSET('배치점수 계산기'!N$10,$D13,0)</f>
        <v>변표</v>
      </c>
      <c r="Y13" s="212">
        <f ca="1">OFFSET(환산공식!FG$15,$F13,0)</f>
        <v>0.25</v>
      </c>
      <c r="Z13" s="35">
        <f ca="1">OFFSET(환산공식!FH$15,$F13,0)</f>
        <v>0.38</v>
      </c>
      <c r="AA13" s="203">
        <f ca="1">OFFSET(환산공식!FI$15,$F13,0)</f>
        <v>0.38</v>
      </c>
      <c r="AC13"/>
      <c r="AD13">
        <f t="shared" ca="1" si="2"/>
        <v>6</v>
      </c>
      <c r="AE13"/>
    </row>
    <row r="14" spans="1:31" s="5" customFormat="1">
      <c r="A14" s="222"/>
      <c r="B14" s="222"/>
      <c r="C14" s="222" t="s">
        <v>1509</v>
      </c>
      <c r="D14" s="219">
        <v>7</v>
      </c>
      <c r="E14" s="219">
        <v>5</v>
      </c>
      <c r="F14" s="219">
        <v>5</v>
      </c>
      <c r="G14" s="264">
        <v>7</v>
      </c>
      <c r="H14" s="221" t="s">
        <v>85</v>
      </c>
      <c r="I14" s="219" t="s">
        <v>86</v>
      </c>
      <c r="J14" s="267" t="s">
        <v>72</v>
      </c>
      <c r="K14" s="219" t="s">
        <v>83</v>
      </c>
      <c r="L14" s="35" t="str">
        <f ca="1">IF(OFFSET(환산공식!$DU$15,$F14,0)=1,"O","X")</f>
        <v>X</v>
      </c>
      <c r="M14" s="212">
        <f ca="1">IFERROR(OFFSET(환산공식!DA$15,$F14,0),"")</f>
        <v>111.1</v>
      </c>
      <c r="N14" s="35" t="str">
        <f ca="1">IFERROR(CONCATENATE(ROUND(OFFSET(환산공식!DB$15,$F14,0),1),"%"),"")</f>
        <v>100%</v>
      </c>
      <c r="O14" s="35">
        <f ca="1">IFERROR(OFFSET(환산공식!DC$15,$F14,0),"")</f>
        <v>10</v>
      </c>
      <c r="P14" s="212" t="str">
        <f t="shared" ca="1" si="1"/>
        <v>3% 이하</v>
      </c>
      <c r="Q14" s="218">
        <f ca="1">IFERROR(ROUND(OFFSET(환산공식!$EX$15,$F14,0),3),"")</f>
        <v>0</v>
      </c>
      <c r="R14" s="218">
        <f ca="1">OFFSET('배치점수 계산기'!H$10,$D14,0)</f>
        <v>708.91800000000001</v>
      </c>
      <c r="S14" s="218">
        <f ca="1">OFFSET('배치점수 계산기'!I$10,$D14,0)</f>
        <v>707.72299999999996</v>
      </c>
      <c r="T14" s="218">
        <f ca="1">OFFSET('배치점수 계산기'!J$10,$D14,0)</f>
        <v>706.14700000000005</v>
      </c>
      <c r="U14" s="218">
        <f ca="1">OFFSET('배치점수 계산기'!K$10,$D14,0)</f>
        <v>704.56399999999996</v>
      </c>
      <c r="V14" s="218">
        <f ca="1">OFFSET('배치점수 계산기'!L$10,$D14,0)</f>
        <v>703.23099999999999</v>
      </c>
      <c r="W14" s="210" t="str">
        <f ca="1">OFFSET('배치점수 계산기'!M$10,$D14,0)</f>
        <v>표점</v>
      </c>
      <c r="X14" s="208" t="str">
        <f ca="1">OFFSET('배치점수 계산기'!N$10,$D14,0)</f>
        <v>변표</v>
      </c>
      <c r="Y14" s="212">
        <f ca="1">OFFSET(환산공식!FG$15,$F14,0)</f>
        <v>0.25</v>
      </c>
      <c r="Z14" s="35">
        <f ca="1">OFFSET(환산공식!FH$15,$F14,0)</f>
        <v>0.38</v>
      </c>
      <c r="AA14" s="203">
        <f ca="1">OFFSET(환산공식!FI$15,$F14,0)</f>
        <v>0.38</v>
      </c>
      <c r="AC14"/>
      <c r="AD14">
        <f t="shared" ca="1" si="2"/>
        <v>6</v>
      </c>
      <c r="AE14"/>
    </row>
    <row r="15" spans="1:31" s="5" customFormat="1">
      <c r="A15" s="222"/>
      <c r="B15" s="222"/>
      <c r="C15" s="222" t="s">
        <v>1510</v>
      </c>
      <c r="D15" s="219">
        <v>8</v>
      </c>
      <c r="E15" s="219">
        <v>5</v>
      </c>
      <c r="F15" s="219">
        <v>5</v>
      </c>
      <c r="G15" s="264">
        <v>8</v>
      </c>
      <c r="H15" s="221" t="s">
        <v>85</v>
      </c>
      <c r="I15" s="219" t="s">
        <v>86</v>
      </c>
      <c r="J15" s="267" t="s">
        <v>87</v>
      </c>
      <c r="K15" s="219" t="s">
        <v>83</v>
      </c>
      <c r="L15" s="35" t="str">
        <f ca="1">IF(OFFSET(환산공식!$DU$15,$F15,0)=1,"O","X")</f>
        <v>X</v>
      </c>
      <c r="M15" s="212">
        <f ca="1">IFERROR(OFFSET(환산공식!DA$15,$F15,0),"")</f>
        <v>111.1</v>
      </c>
      <c r="N15" s="35" t="str">
        <f ca="1">IFERROR(CONCATENATE(ROUND(OFFSET(환산공식!DB$15,$F15,0),1),"%"),"")</f>
        <v>100%</v>
      </c>
      <c r="O15" s="35">
        <f ca="1">IFERROR(OFFSET(환산공식!DC$15,$F15,0),"")</f>
        <v>10</v>
      </c>
      <c r="P15" s="212" t="str">
        <f t="shared" ca="1" si="1"/>
        <v>3% 이하</v>
      </c>
      <c r="Q15" s="218">
        <f ca="1">IFERROR(ROUND(OFFSET(환산공식!$EX$15,$F15,0),3),"")</f>
        <v>0</v>
      </c>
      <c r="R15" s="218">
        <f ca="1">OFFSET('배치점수 계산기'!H$10,$D15,0)</f>
        <v>710.33900000000006</v>
      </c>
      <c r="S15" s="218">
        <f ca="1">OFFSET('배치점수 계산기'!I$10,$D15,0)</f>
        <v>709.37</v>
      </c>
      <c r="T15" s="218">
        <f ca="1">OFFSET('배치점수 계산기'!J$10,$D15,0)</f>
        <v>705.79399999999998</v>
      </c>
      <c r="U15" s="218">
        <f ca="1">OFFSET('배치점수 계산기'!K$10,$D15,0)</f>
        <v>703.23099999999999</v>
      </c>
      <c r="V15" s="218">
        <f ca="1">OFFSET('배치점수 계산기'!L$10,$D15,0)</f>
        <v>702.25199999999995</v>
      </c>
      <c r="W15" s="210" t="str">
        <f ca="1">OFFSET('배치점수 계산기'!M$10,$D15,0)</f>
        <v>표점</v>
      </c>
      <c r="X15" s="208" t="str">
        <f ca="1">OFFSET('배치점수 계산기'!N$10,$D15,0)</f>
        <v>변표</v>
      </c>
      <c r="Y15" s="212">
        <f ca="1">OFFSET(환산공식!FG$15,$F15,0)</f>
        <v>0.25</v>
      </c>
      <c r="Z15" s="35">
        <f ca="1">OFFSET(환산공식!FH$15,$F15,0)</f>
        <v>0.38</v>
      </c>
      <c r="AA15" s="203">
        <f ca="1">OFFSET(환산공식!FI$15,$F15,0)</f>
        <v>0.38</v>
      </c>
      <c r="AC15"/>
      <c r="AD15">
        <f t="shared" ca="1" si="2"/>
        <v>6</v>
      </c>
      <c r="AE15"/>
    </row>
    <row r="16" spans="1:31" s="5" customFormat="1">
      <c r="A16" s="222"/>
      <c r="B16" s="222"/>
      <c r="C16" s="222" t="s">
        <v>1511</v>
      </c>
      <c r="D16" s="219">
        <v>9</v>
      </c>
      <c r="E16" s="219">
        <v>5</v>
      </c>
      <c r="F16" s="219">
        <v>5</v>
      </c>
      <c r="G16" s="264">
        <v>9</v>
      </c>
      <c r="H16" s="221" t="s">
        <v>85</v>
      </c>
      <c r="I16" s="219" t="s">
        <v>86</v>
      </c>
      <c r="J16" s="267" t="s">
        <v>97</v>
      </c>
      <c r="K16" s="219" t="s">
        <v>83</v>
      </c>
      <c r="L16" s="35" t="str">
        <f ca="1">IF(OFFSET(환산공식!$DU$15,$F16,0)=1,"O","X")</f>
        <v>X</v>
      </c>
      <c r="M16" s="212">
        <f ca="1">IFERROR(OFFSET(환산공식!DA$15,$F16,0),"")</f>
        <v>111.1</v>
      </c>
      <c r="N16" s="35" t="str">
        <f ca="1">IFERROR(CONCATENATE(ROUND(OFFSET(환산공식!DB$15,$F16,0),1),"%"),"")</f>
        <v>100%</v>
      </c>
      <c r="O16" s="35">
        <f ca="1">IFERROR(OFFSET(환산공식!DC$15,$F16,0),"")</f>
        <v>10</v>
      </c>
      <c r="P16" s="212" t="str">
        <f t="shared" ca="1" si="1"/>
        <v>3% 이하</v>
      </c>
      <c r="Q16" s="218">
        <f ca="1">IFERROR(ROUND(OFFSET(환산공식!$EX$15,$F16,0),3),"")</f>
        <v>0</v>
      </c>
      <c r="R16" s="218">
        <f ca="1">OFFSET('배치점수 계산기'!H$10,$D16,0)</f>
        <v>708.91800000000001</v>
      </c>
      <c r="S16" s="218">
        <f ca="1">OFFSET('배치점수 계산기'!I$10,$D16,0)</f>
        <v>707.72299999999996</v>
      </c>
      <c r="T16" s="218">
        <f ca="1">OFFSET('배치점수 계산기'!J$10,$D16,0)</f>
        <v>705.79399999999998</v>
      </c>
      <c r="U16" s="218">
        <f ca="1">OFFSET('배치점수 계산기'!K$10,$D16,0)</f>
        <v>704.67499999999995</v>
      </c>
      <c r="V16" s="218">
        <f ca="1">OFFSET('배치점수 계산기'!L$10,$D16,0)</f>
        <v>703.23099999999999</v>
      </c>
      <c r="W16" s="210" t="str">
        <f ca="1">OFFSET('배치점수 계산기'!M$10,$D16,0)</f>
        <v>표점</v>
      </c>
      <c r="X16" s="208" t="str">
        <f ca="1">OFFSET('배치점수 계산기'!N$10,$D16,0)</f>
        <v>변표</v>
      </c>
      <c r="Y16" s="212">
        <f ca="1">OFFSET(환산공식!FG$15,$F16,0)</f>
        <v>0.25</v>
      </c>
      <c r="Z16" s="35">
        <f ca="1">OFFSET(환산공식!FH$15,$F16,0)</f>
        <v>0.38</v>
      </c>
      <c r="AA16" s="203">
        <f ca="1">OFFSET(환산공식!FI$15,$F16,0)</f>
        <v>0.38</v>
      </c>
      <c r="AC16"/>
      <c r="AD16">
        <f t="shared" ca="1" si="2"/>
        <v>6</v>
      </c>
      <c r="AE16"/>
    </row>
    <row r="17" spans="1:31" s="5" customFormat="1">
      <c r="A17" s="222"/>
      <c r="B17" s="222"/>
      <c r="C17" s="222" t="s">
        <v>1512</v>
      </c>
      <c r="D17" s="219">
        <v>10</v>
      </c>
      <c r="E17" s="219">
        <v>5</v>
      </c>
      <c r="F17" s="219">
        <v>5</v>
      </c>
      <c r="G17" s="264">
        <v>10</v>
      </c>
      <c r="H17" s="221" t="s">
        <v>85</v>
      </c>
      <c r="I17" s="219" t="s">
        <v>86</v>
      </c>
      <c r="J17" s="267" t="s">
        <v>662</v>
      </c>
      <c r="K17" s="219" t="s">
        <v>83</v>
      </c>
      <c r="L17" s="35" t="str">
        <f ca="1">IF(OFFSET(환산공식!$DU$15,$F17,0)=1,"O","X")</f>
        <v>X</v>
      </c>
      <c r="M17" s="212">
        <f ca="1">IFERROR(OFFSET(환산공식!DA$15,$F17,0),"")</f>
        <v>111.1</v>
      </c>
      <c r="N17" s="35" t="str">
        <f ca="1">IFERROR(CONCATENATE(ROUND(OFFSET(환산공식!DB$15,$F17,0),1),"%"),"")</f>
        <v>100%</v>
      </c>
      <c r="O17" s="35">
        <f ca="1">IFERROR(OFFSET(환산공식!DC$15,$F17,0),"")</f>
        <v>10</v>
      </c>
      <c r="P17" s="212" t="str">
        <f t="shared" ca="1" si="1"/>
        <v>3% 이하</v>
      </c>
      <c r="Q17" s="218">
        <f ca="1">IFERROR(ROUND(OFFSET(환산공식!$EX$15,$F17,0),3),"")</f>
        <v>0</v>
      </c>
      <c r="R17" s="218">
        <f ca="1">OFFSET('배치점수 계산기'!H$10,$D17,0)</f>
        <v>708.30799999999999</v>
      </c>
      <c r="S17" s="218">
        <f ca="1">OFFSET('배치점수 계산기'!I$10,$D17,0)</f>
        <v>707.40599999999995</v>
      </c>
      <c r="T17" s="218">
        <f ca="1">OFFSET('배치점수 계산기'!J$10,$D17,0)</f>
        <v>705.79399999999998</v>
      </c>
      <c r="U17" s="218">
        <f ca="1">OFFSET('배치점수 계산기'!K$10,$D17,0)</f>
        <v>702.25199999999995</v>
      </c>
      <c r="V17" s="218">
        <f ca="1">OFFSET('배치점수 계산기'!L$10,$D17,0)</f>
        <v>697.59699999999998</v>
      </c>
      <c r="W17" s="210" t="str">
        <f ca="1">OFFSET('배치점수 계산기'!M$10,$D17,0)</f>
        <v>표점</v>
      </c>
      <c r="X17" s="208" t="str">
        <f ca="1">OFFSET('배치점수 계산기'!N$10,$D17,0)</f>
        <v>변표</v>
      </c>
      <c r="Y17" s="212">
        <f ca="1">OFFSET(환산공식!FG$15,$F17,0)</f>
        <v>0.25</v>
      </c>
      <c r="Z17" s="35">
        <f ca="1">OFFSET(환산공식!FH$15,$F17,0)</f>
        <v>0.38</v>
      </c>
      <c r="AA17" s="203">
        <f ca="1">OFFSET(환산공식!FI$15,$F17,0)</f>
        <v>0.38</v>
      </c>
      <c r="AC17"/>
      <c r="AD17">
        <f t="shared" ca="1" si="2"/>
        <v>6</v>
      </c>
      <c r="AE17"/>
    </row>
    <row r="18" spans="1:31" s="5" customFormat="1">
      <c r="A18" s="222"/>
      <c r="B18" s="222"/>
      <c r="C18" s="222" t="s">
        <v>1513</v>
      </c>
      <c r="D18" s="219">
        <v>11</v>
      </c>
      <c r="E18" s="219">
        <v>5</v>
      </c>
      <c r="F18" s="219">
        <v>5</v>
      </c>
      <c r="G18" s="264">
        <v>11</v>
      </c>
      <c r="H18" s="221" t="s">
        <v>85</v>
      </c>
      <c r="I18" s="219" t="s">
        <v>86</v>
      </c>
      <c r="J18" s="267" t="s">
        <v>89</v>
      </c>
      <c r="K18" s="219" t="s">
        <v>83</v>
      </c>
      <c r="L18" s="35" t="str">
        <f ca="1">IF(OFFSET(환산공식!$DU$15,$F18,0)=1,"O","X")</f>
        <v>X</v>
      </c>
      <c r="M18" s="212">
        <f ca="1">IFERROR(OFFSET(환산공식!DA$15,$F18,0),"")</f>
        <v>111.1</v>
      </c>
      <c r="N18" s="35" t="str">
        <f ca="1">IFERROR(CONCATENATE(ROUND(OFFSET(환산공식!DB$15,$F18,0),1),"%"),"")</f>
        <v>100%</v>
      </c>
      <c r="O18" s="35">
        <f ca="1">IFERROR(OFFSET(환산공식!DC$15,$F18,0),"")</f>
        <v>10</v>
      </c>
      <c r="P18" s="212" t="str">
        <f t="shared" ca="1" si="1"/>
        <v>3% 이하</v>
      </c>
      <c r="Q18" s="218">
        <f ca="1">IFERROR(ROUND(OFFSET(환산공식!$EX$15,$F18,0),3),"")</f>
        <v>0</v>
      </c>
      <c r="R18" s="218">
        <f ca="1">OFFSET('배치점수 계산기'!H$10,$D18,0)</f>
        <v>708.30799999999999</v>
      </c>
      <c r="S18" s="218">
        <f ca="1">OFFSET('배치점수 계산기'!I$10,$D18,0)</f>
        <v>706.96199999999999</v>
      </c>
      <c r="T18" s="218">
        <f ca="1">OFFSET('배치점수 계산기'!J$10,$D18,0)</f>
        <v>705.27099999999996</v>
      </c>
      <c r="U18" s="218">
        <f ca="1">OFFSET('배치점수 계산기'!K$10,$D18,0)</f>
        <v>702.56799999999998</v>
      </c>
      <c r="V18" s="218">
        <f ca="1">OFFSET('배치점수 계산기'!L$10,$D18,0)</f>
        <v>698.60400000000004</v>
      </c>
      <c r="W18" s="210" t="str">
        <f ca="1">OFFSET('배치점수 계산기'!M$10,$D18,0)</f>
        <v>표점</v>
      </c>
      <c r="X18" s="208" t="str">
        <f ca="1">OFFSET('배치점수 계산기'!N$10,$D18,0)</f>
        <v>변표</v>
      </c>
      <c r="Y18" s="212">
        <f ca="1">OFFSET(환산공식!FG$15,$F18,0)</f>
        <v>0.25</v>
      </c>
      <c r="Z18" s="35">
        <f ca="1">OFFSET(환산공식!FH$15,$F18,0)</f>
        <v>0.38</v>
      </c>
      <c r="AA18" s="203">
        <f ca="1">OFFSET(환산공식!FI$15,$F18,0)</f>
        <v>0.38</v>
      </c>
      <c r="AC18"/>
      <c r="AD18">
        <f t="shared" ca="1" si="2"/>
        <v>6</v>
      </c>
      <c r="AE18"/>
    </row>
    <row r="19" spans="1:31" s="5" customFormat="1">
      <c r="A19" s="222"/>
      <c r="B19" s="222"/>
      <c r="C19" s="222" t="s">
        <v>1514</v>
      </c>
      <c r="D19" s="219">
        <v>12</v>
      </c>
      <c r="E19" s="219">
        <v>5</v>
      </c>
      <c r="F19" s="219">
        <v>5</v>
      </c>
      <c r="G19" s="264">
        <v>12</v>
      </c>
      <c r="H19" s="221" t="s">
        <v>85</v>
      </c>
      <c r="I19" s="219" t="s">
        <v>86</v>
      </c>
      <c r="J19" s="267" t="s">
        <v>95</v>
      </c>
      <c r="K19" s="219" t="s">
        <v>83</v>
      </c>
      <c r="L19" s="35" t="str">
        <f ca="1">IF(OFFSET(환산공식!$DU$15,$F19,0)=1,"O","X")</f>
        <v>X</v>
      </c>
      <c r="M19" s="212">
        <f ca="1">IFERROR(OFFSET(환산공식!DA$15,$F19,0),"")</f>
        <v>111.1</v>
      </c>
      <c r="N19" s="35" t="str">
        <f ca="1">IFERROR(CONCATENATE(ROUND(OFFSET(환산공식!DB$15,$F19,0),1),"%"),"")</f>
        <v>100%</v>
      </c>
      <c r="O19" s="35">
        <f ca="1">IFERROR(OFFSET(환산공식!DC$15,$F19,0),"")</f>
        <v>10</v>
      </c>
      <c r="P19" s="212" t="str">
        <f t="shared" ca="1" si="1"/>
        <v>3% 이하</v>
      </c>
      <c r="Q19" s="218">
        <f ca="1">IFERROR(ROUND(OFFSET(환산공식!$EX$15,$F19,0),3),"")</f>
        <v>0</v>
      </c>
      <c r="R19" s="218">
        <f ca="1">OFFSET('배치점수 계산기'!H$10,$D19,0)</f>
        <v>708.91800000000001</v>
      </c>
      <c r="S19" s="218">
        <f ca="1">OFFSET('배치점수 계산기'!I$10,$D19,0)</f>
        <v>706.96199999999999</v>
      </c>
      <c r="T19" s="218">
        <f ca="1">OFFSET('배치점수 계산기'!J$10,$D19,0)</f>
        <v>705.27099999999996</v>
      </c>
      <c r="U19" s="218">
        <f ca="1">OFFSET('배치점수 계산기'!K$10,$D19,0)</f>
        <v>704.02599999999995</v>
      </c>
      <c r="V19" s="218">
        <f ca="1">OFFSET('배치점수 계산기'!L$10,$D19,0)</f>
        <v>701.52300000000002</v>
      </c>
      <c r="W19" s="210" t="str">
        <f ca="1">OFFSET('배치점수 계산기'!M$10,$D19,0)</f>
        <v>표점</v>
      </c>
      <c r="X19" s="208" t="str">
        <f ca="1">OFFSET('배치점수 계산기'!N$10,$D19,0)</f>
        <v>변표</v>
      </c>
      <c r="Y19" s="212">
        <f ca="1">OFFSET(환산공식!FG$15,$F19,0)</f>
        <v>0.25</v>
      </c>
      <c r="Z19" s="35">
        <f ca="1">OFFSET(환산공식!FH$15,$F19,0)</f>
        <v>0.38</v>
      </c>
      <c r="AA19" s="203">
        <f ca="1">OFFSET(환산공식!FI$15,$F19,0)</f>
        <v>0.38</v>
      </c>
      <c r="AC19"/>
      <c r="AD19">
        <f t="shared" ca="1" si="2"/>
        <v>6</v>
      </c>
      <c r="AE19"/>
    </row>
    <row r="20" spans="1:31" s="5" customFormat="1">
      <c r="A20" s="222"/>
      <c r="B20" s="222"/>
      <c r="C20" s="222" t="s">
        <v>1515</v>
      </c>
      <c r="D20" s="219">
        <v>13</v>
      </c>
      <c r="E20" s="219">
        <v>5</v>
      </c>
      <c r="F20" s="219">
        <v>5</v>
      </c>
      <c r="G20" s="264">
        <v>13</v>
      </c>
      <c r="H20" s="221" t="s">
        <v>85</v>
      </c>
      <c r="I20" s="219" t="s">
        <v>86</v>
      </c>
      <c r="J20" s="267" t="s">
        <v>661</v>
      </c>
      <c r="K20" s="219" t="s">
        <v>83</v>
      </c>
      <c r="L20" s="35" t="str">
        <f ca="1">IF(OFFSET(환산공식!$DU$15,$F20,0)=1,"O","X")</f>
        <v>X</v>
      </c>
      <c r="M20" s="212">
        <f ca="1">IFERROR(OFFSET(환산공식!DA$15,$F20,0),"")</f>
        <v>111.1</v>
      </c>
      <c r="N20" s="35" t="str">
        <f ca="1">IFERROR(CONCATENATE(ROUND(OFFSET(환산공식!DB$15,$F20,0),1),"%"),"")</f>
        <v>100%</v>
      </c>
      <c r="O20" s="35">
        <f ca="1">IFERROR(OFFSET(환산공식!DC$15,$F20,0),"")</f>
        <v>10</v>
      </c>
      <c r="P20" s="212" t="str">
        <f t="shared" ca="1" si="1"/>
        <v>3% 이하</v>
      </c>
      <c r="Q20" s="218">
        <f ca="1">IFERROR(ROUND(OFFSET(환산공식!$EX$15,$F20,0),3),"")</f>
        <v>0</v>
      </c>
      <c r="R20" s="218">
        <f ca="1">OFFSET('배치점수 계산기'!H$10,$D20,0)</f>
        <v>707.72299999999996</v>
      </c>
      <c r="S20" s="218">
        <f ca="1">OFFSET('배치점수 계산기'!I$10,$D20,0)</f>
        <v>706.36900000000003</v>
      </c>
      <c r="T20" s="218">
        <f ca="1">OFFSET('배치점수 계산기'!J$10,$D20,0)</f>
        <v>704.93700000000001</v>
      </c>
      <c r="U20" s="218">
        <f ca="1">OFFSET('배치점수 계산기'!K$10,$D20,0)</f>
        <v>704.02599999999995</v>
      </c>
      <c r="V20" s="218">
        <f ca="1">OFFSET('배치점수 계산기'!L$10,$D20,0)</f>
        <v>698.49300000000005</v>
      </c>
      <c r="W20" s="210" t="str">
        <f ca="1">OFFSET('배치점수 계산기'!M$10,$D20,0)</f>
        <v>표점</v>
      </c>
      <c r="X20" s="208" t="str">
        <f ca="1">OFFSET('배치점수 계산기'!N$10,$D20,0)</f>
        <v>변표</v>
      </c>
      <c r="Y20" s="212">
        <f ca="1">OFFSET(환산공식!FG$15,$F20,0)</f>
        <v>0.25</v>
      </c>
      <c r="Z20" s="35">
        <f ca="1">OFFSET(환산공식!FH$15,$F20,0)</f>
        <v>0.38</v>
      </c>
      <c r="AA20" s="203">
        <f ca="1">OFFSET(환산공식!FI$15,$F20,0)</f>
        <v>0.38</v>
      </c>
      <c r="AC20"/>
      <c r="AD20">
        <f t="shared" ca="1" si="2"/>
        <v>6</v>
      </c>
      <c r="AE20"/>
    </row>
    <row r="21" spans="1:31" s="5" customFormat="1">
      <c r="A21" s="222"/>
      <c r="B21" s="222"/>
      <c r="C21" s="222" t="s">
        <v>1516</v>
      </c>
      <c r="D21" s="219">
        <v>14</v>
      </c>
      <c r="E21" s="219">
        <v>5</v>
      </c>
      <c r="F21" s="219">
        <v>5</v>
      </c>
      <c r="G21" s="264">
        <v>14</v>
      </c>
      <c r="H21" s="221" t="s">
        <v>85</v>
      </c>
      <c r="I21" s="219" t="s">
        <v>86</v>
      </c>
      <c r="J21" s="267" t="s">
        <v>156</v>
      </c>
      <c r="K21" s="219" t="s">
        <v>83</v>
      </c>
      <c r="L21" s="35" t="str">
        <f ca="1">IF(OFFSET(환산공식!$DU$15,$F21,0)=1,"O","X")</f>
        <v>X</v>
      </c>
      <c r="M21" s="212">
        <f ca="1">IFERROR(OFFSET(환산공식!DA$15,$F21,0),"")</f>
        <v>111.1</v>
      </c>
      <c r="N21" s="35" t="str">
        <f ca="1">IFERROR(CONCATENATE(ROUND(OFFSET(환산공식!DB$15,$F21,0),1),"%"),"")</f>
        <v>100%</v>
      </c>
      <c r="O21" s="35">
        <f ca="1">IFERROR(OFFSET(환산공식!DC$15,$F21,0),"")</f>
        <v>10</v>
      </c>
      <c r="P21" s="212" t="str">
        <f t="shared" ca="1" si="1"/>
        <v>3% 이하</v>
      </c>
      <c r="Q21" s="218">
        <f ca="1">IFERROR(ROUND(OFFSET(환산공식!$EX$15,$F21,0),3),"")</f>
        <v>0</v>
      </c>
      <c r="R21" s="218">
        <f ca="1">OFFSET('배치점수 계산기'!H$10,$D21,0)</f>
        <v>706.66499999999996</v>
      </c>
      <c r="S21" s="218">
        <f ca="1">OFFSET('배치점수 계산기'!I$10,$D21,0)</f>
        <v>705.79399999999998</v>
      </c>
      <c r="T21" s="218">
        <f ca="1">OFFSET('배치점수 계산기'!J$10,$D21,0)</f>
        <v>704.56399999999996</v>
      </c>
      <c r="U21" s="218">
        <f ca="1">OFFSET('배치점수 계산기'!K$10,$D21,0)</f>
        <v>700.94899999999996</v>
      </c>
      <c r="V21" s="218">
        <f ca="1">OFFSET('배치점수 계산기'!L$10,$D21,0)</f>
        <v>696.649</v>
      </c>
      <c r="W21" s="210" t="str">
        <f ca="1">OFFSET('배치점수 계산기'!M$10,$D21,0)</f>
        <v>표점</v>
      </c>
      <c r="X21" s="208" t="str">
        <f ca="1">OFFSET('배치점수 계산기'!N$10,$D21,0)</f>
        <v>변표</v>
      </c>
      <c r="Y21" s="212">
        <f ca="1">OFFSET(환산공식!FG$15,$F21,0)</f>
        <v>0.25</v>
      </c>
      <c r="Z21" s="35">
        <f ca="1">OFFSET(환산공식!FH$15,$F21,0)</f>
        <v>0.38</v>
      </c>
      <c r="AA21" s="203">
        <f ca="1">OFFSET(환산공식!FI$15,$F21,0)</f>
        <v>0.38</v>
      </c>
      <c r="AC21"/>
      <c r="AD21">
        <f t="shared" ca="1" si="2"/>
        <v>6</v>
      </c>
      <c r="AE21"/>
    </row>
    <row r="22" spans="1:31" s="5" customFormat="1">
      <c r="A22" s="222"/>
      <c r="B22" s="222"/>
      <c r="C22" s="222" t="s">
        <v>1517</v>
      </c>
      <c r="D22" s="219">
        <v>15</v>
      </c>
      <c r="E22" s="219">
        <v>5</v>
      </c>
      <c r="F22" s="219">
        <v>5</v>
      </c>
      <c r="G22" s="264">
        <v>15</v>
      </c>
      <c r="H22" s="221" t="s">
        <v>85</v>
      </c>
      <c r="I22" s="219" t="s">
        <v>86</v>
      </c>
      <c r="J22" s="267" t="s">
        <v>68</v>
      </c>
      <c r="K22" s="219" t="s">
        <v>83</v>
      </c>
      <c r="L22" s="35" t="str">
        <f ca="1">IF(OFFSET(환산공식!$DU$15,$F22,0)=1,"O","X")</f>
        <v>X</v>
      </c>
      <c r="M22" s="212">
        <f ca="1">IFERROR(OFFSET(환산공식!DA$15,$F22,0),"")</f>
        <v>111.1</v>
      </c>
      <c r="N22" s="35" t="str">
        <f ca="1">IFERROR(CONCATENATE(ROUND(OFFSET(환산공식!DB$15,$F22,0),1),"%"),"")</f>
        <v>100%</v>
      </c>
      <c r="O22" s="35">
        <f ca="1">IFERROR(OFFSET(환산공식!DC$15,$F22,0),"")</f>
        <v>10</v>
      </c>
      <c r="P22" s="212" t="str">
        <f t="shared" ca="1" si="1"/>
        <v>3% 이하</v>
      </c>
      <c r="Q22" s="218">
        <f ca="1">IFERROR(ROUND(OFFSET(환산공식!$EX$15,$F22,0),3),"")</f>
        <v>0</v>
      </c>
      <c r="R22" s="218">
        <f ca="1">OFFSET('배치점수 계산기'!H$10,$D22,0)</f>
        <v>706.96199999999999</v>
      </c>
      <c r="S22" s="218">
        <f ca="1">OFFSET('배치점수 계산기'!I$10,$D22,0)</f>
        <v>705.572</v>
      </c>
      <c r="T22" s="218">
        <f ca="1">OFFSET('배치점수 계산기'!J$10,$D22,0)</f>
        <v>704.56399999999996</v>
      </c>
      <c r="U22" s="218">
        <f ca="1">OFFSET('배치점수 계산기'!K$10,$D22,0)</f>
        <v>703.34199999999998</v>
      </c>
      <c r="V22" s="218">
        <f ca="1">OFFSET('배치점수 계산기'!L$10,$D22,0)</f>
        <v>701.52300000000002</v>
      </c>
      <c r="W22" s="210" t="str">
        <f ca="1">OFFSET('배치점수 계산기'!M$10,$D22,0)</f>
        <v>표점</v>
      </c>
      <c r="X22" s="208" t="str">
        <f ca="1">OFFSET('배치점수 계산기'!N$10,$D22,0)</f>
        <v>변표</v>
      </c>
      <c r="Y22" s="212">
        <f ca="1">OFFSET(환산공식!FG$15,$F22,0)</f>
        <v>0.25</v>
      </c>
      <c r="Z22" s="35">
        <f ca="1">OFFSET(환산공식!FH$15,$F22,0)</f>
        <v>0.38</v>
      </c>
      <c r="AA22" s="203">
        <f ca="1">OFFSET(환산공식!FI$15,$F22,0)</f>
        <v>0.38</v>
      </c>
      <c r="AC22"/>
      <c r="AD22">
        <f t="shared" ca="1" si="2"/>
        <v>6</v>
      </c>
      <c r="AE22"/>
    </row>
    <row r="23" spans="1:31" s="5" customFormat="1">
      <c r="A23" s="222"/>
      <c r="B23" s="222"/>
      <c r="C23" s="222" t="s">
        <v>1518</v>
      </c>
      <c r="D23" s="219">
        <v>16</v>
      </c>
      <c r="E23" s="219">
        <v>5</v>
      </c>
      <c r="F23" s="219">
        <v>5</v>
      </c>
      <c r="G23" s="264">
        <v>16</v>
      </c>
      <c r="H23" s="221" t="s">
        <v>85</v>
      </c>
      <c r="I23" s="219" t="s">
        <v>86</v>
      </c>
      <c r="J23" s="267" t="s">
        <v>98</v>
      </c>
      <c r="K23" s="219" t="s">
        <v>83</v>
      </c>
      <c r="L23" s="35" t="str">
        <f ca="1">IF(OFFSET(환산공식!$DU$15,$F23,0)=1,"O","X")</f>
        <v>X</v>
      </c>
      <c r="M23" s="212">
        <f ca="1">IFERROR(OFFSET(환산공식!DA$15,$F23,0),"")</f>
        <v>111.1</v>
      </c>
      <c r="N23" s="35" t="str">
        <f ca="1">IFERROR(CONCATENATE(ROUND(OFFSET(환산공식!DB$15,$F23,0),1),"%"),"")</f>
        <v>100%</v>
      </c>
      <c r="O23" s="35">
        <f ca="1">IFERROR(OFFSET(환산공식!DC$15,$F23,0),"")</f>
        <v>10</v>
      </c>
      <c r="P23" s="212" t="str">
        <f t="shared" ca="1" si="1"/>
        <v>3% 이하</v>
      </c>
      <c r="Q23" s="218">
        <f ca="1">IFERROR(ROUND(OFFSET(환산공식!$EX$15,$F23,0),3),"")</f>
        <v>0</v>
      </c>
      <c r="R23" s="218">
        <f ca="1">OFFSET('배치점수 계산기'!H$10,$D23,0)</f>
        <v>706.14700000000005</v>
      </c>
      <c r="S23" s="218">
        <f ca="1">OFFSET('배치점수 계산기'!I$10,$D23,0)</f>
        <v>705.27099999999996</v>
      </c>
      <c r="T23" s="218">
        <f ca="1">OFFSET('배치점수 계산기'!J$10,$D23,0)</f>
        <v>704.02599999999995</v>
      </c>
      <c r="U23" s="218">
        <f ca="1">OFFSET('배치점수 계산기'!K$10,$D23,0)</f>
        <v>702.90200000000004</v>
      </c>
      <c r="V23" s="218">
        <f ca="1">OFFSET('배치점수 계산기'!L$10,$D23,0)</f>
        <v>700.577</v>
      </c>
      <c r="W23" s="210" t="str">
        <f ca="1">OFFSET('배치점수 계산기'!M$10,$D23,0)</f>
        <v>표점</v>
      </c>
      <c r="X23" s="208" t="str">
        <f ca="1">OFFSET('배치점수 계산기'!N$10,$D23,0)</f>
        <v>변표</v>
      </c>
      <c r="Y23" s="212">
        <f ca="1">OFFSET(환산공식!FG$15,$F23,0)</f>
        <v>0.25</v>
      </c>
      <c r="Z23" s="35">
        <f ca="1">OFFSET(환산공식!FH$15,$F23,0)</f>
        <v>0.38</v>
      </c>
      <c r="AA23" s="203">
        <f ca="1">OFFSET(환산공식!FI$15,$F23,0)</f>
        <v>0.38</v>
      </c>
      <c r="AC23"/>
      <c r="AD23">
        <f t="shared" ca="1" si="2"/>
        <v>6</v>
      </c>
      <c r="AE23"/>
    </row>
    <row r="24" spans="1:31" s="5" customFormat="1">
      <c r="A24" s="222"/>
      <c r="B24" s="222"/>
      <c r="C24" s="222" t="s">
        <v>1519</v>
      </c>
      <c r="D24" s="219">
        <v>17</v>
      </c>
      <c r="E24" s="219">
        <v>5</v>
      </c>
      <c r="F24" s="219">
        <v>5</v>
      </c>
      <c r="G24" s="264">
        <v>17</v>
      </c>
      <c r="H24" s="221" t="s">
        <v>85</v>
      </c>
      <c r="I24" s="219" t="s">
        <v>86</v>
      </c>
      <c r="J24" s="267" t="s">
        <v>1366</v>
      </c>
      <c r="K24" s="219" t="s">
        <v>83</v>
      </c>
      <c r="L24" s="35" t="str">
        <f ca="1">IF(OFFSET(환산공식!$DU$15,$F24,0)=1,"O","X")</f>
        <v>X</v>
      </c>
      <c r="M24" s="212">
        <f ca="1">IFERROR(OFFSET(환산공식!DA$15,$F24,0),"")</f>
        <v>111.1</v>
      </c>
      <c r="N24" s="35" t="str">
        <f ca="1">IFERROR(CONCATENATE(ROUND(OFFSET(환산공식!DB$15,$F24,0),1),"%"),"")</f>
        <v>100%</v>
      </c>
      <c r="O24" s="35">
        <f ca="1">IFERROR(OFFSET(환산공식!DC$15,$F24,0),"")</f>
        <v>10</v>
      </c>
      <c r="P24" s="212" t="str">
        <f t="shared" ca="1" si="1"/>
        <v>3% 이하</v>
      </c>
      <c r="Q24" s="218">
        <f ca="1">IFERROR(ROUND(OFFSET(환산공식!$EX$15,$F24,0),3),"")</f>
        <v>0</v>
      </c>
      <c r="R24" s="218">
        <f ca="1">OFFSET('배치점수 계산기'!H$10,$D24,0)</f>
        <v>706.96199999999999</v>
      </c>
      <c r="S24" s="218">
        <f ca="1">OFFSET('배치점수 계산기'!I$10,$D24,0)</f>
        <v>705.79399999999998</v>
      </c>
      <c r="T24" s="218">
        <f ca="1">OFFSET('배치점수 계산기'!J$10,$D24,0)</f>
        <v>704.02599999999995</v>
      </c>
      <c r="U24" s="218">
        <f ca="1">OFFSET('배치점수 계산기'!K$10,$D24,0)</f>
        <v>703.23099999999999</v>
      </c>
      <c r="V24" s="218">
        <f ca="1">OFFSET('배치점수 계산기'!L$10,$D24,0)</f>
        <v>698.49300000000005</v>
      </c>
      <c r="W24" s="210" t="str">
        <f ca="1">OFFSET('배치점수 계산기'!M$10,$D24,0)</f>
        <v>표점</v>
      </c>
      <c r="X24" s="208" t="str">
        <f ca="1">OFFSET('배치점수 계산기'!N$10,$D24,0)</f>
        <v>변표</v>
      </c>
      <c r="Y24" s="212">
        <f ca="1">OFFSET(환산공식!FG$15,$F24,0)</f>
        <v>0.25</v>
      </c>
      <c r="Z24" s="35">
        <f ca="1">OFFSET(환산공식!FH$15,$F24,0)</f>
        <v>0.38</v>
      </c>
      <c r="AA24" s="203">
        <f ca="1">OFFSET(환산공식!FI$15,$F24,0)</f>
        <v>0.38</v>
      </c>
      <c r="AC24"/>
      <c r="AD24">
        <f t="shared" ca="1" si="2"/>
        <v>6</v>
      </c>
      <c r="AE24"/>
    </row>
    <row r="25" spans="1:31" s="5" customFormat="1">
      <c r="A25" s="222"/>
      <c r="B25" s="222"/>
      <c r="C25" s="222" t="s">
        <v>1520</v>
      </c>
      <c r="D25" s="219">
        <v>18</v>
      </c>
      <c r="E25" s="219">
        <v>5</v>
      </c>
      <c r="F25" s="219">
        <v>5</v>
      </c>
      <c r="G25" s="264">
        <v>18</v>
      </c>
      <c r="H25" s="221" t="s">
        <v>85</v>
      </c>
      <c r="I25" s="219" t="s">
        <v>86</v>
      </c>
      <c r="J25" s="267" t="s">
        <v>96</v>
      </c>
      <c r="K25" s="219" t="s">
        <v>83</v>
      </c>
      <c r="L25" s="35" t="str">
        <f ca="1">IF(OFFSET(환산공식!$DU$15,$F25,0)=1,"O","X")</f>
        <v>X</v>
      </c>
      <c r="M25" s="212">
        <f ca="1">IFERROR(OFFSET(환산공식!DA$15,$F25,0),"")</f>
        <v>111.1</v>
      </c>
      <c r="N25" s="35" t="str">
        <f ca="1">IFERROR(CONCATENATE(ROUND(OFFSET(환산공식!DB$15,$F25,0),1),"%"),"")</f>
        <v>100%</v>
      </c>
      <c r="O25" s="35">
        <f ca="1">IFERROR(OFFSET(환산공식!DC$15,$F25,0),"")</f>
        <v>10</v>
      </c>
      <c r="P25" s="212" t="str">
        <f t="shared" ca="1" si="1"/>
        <v>3% 이하</v>
      </c>
      <c r="Q25" s="218">
        <f ca="1">IFERROR(ROUND(OFFSET(환산공식!$EX$15,$F25,0),3),"")</f>
        <v>0</v>
      </c>
      <c r="R25" s="218">
        <f ca="1">OFFSET('배치점수 계산기'!H$10,$D25,0)</f>
        <v>706.14700000000005</v>
      </c>
      <c r="S25" s="218">
        <f ca="1">OFFSET('배치점수 계산기'!I$10,$D25,0)</f>
        <v>704.93700000000001</v>
      </c>
      <c r="T25" s="218">
        <f ca="1">OFFSET('배치점수 계산기'!J$10,$D25,0)</f>
        <v>704.02599999999995</v>
      </c>
      <c r="U25" s="218">
        <f ca="1">OFFSET('배치점수 계산기'!K$10,$D25,0)</f>
        <v>702.90200000000004</v>
      </c>
      <c r="V25" s="218">
        <f ca="1">OFFSET('배치점수 계산기'!L$10,$D25,0)</f>
        <v>700.577</v>
      </c>
      <c r="W25" s="210" t="str">
        <f ca="1">OFFSET('배치점수 계산기'!M$10,$D25,0)</f>
        <v>표점</v>
      </c>
      <c r="X25" s="208" t="str">
        <f ca="1">OFFSET('배치점수 계산기'!N$10,$D25,0)</f>
        <v>변표</v>
      </c>
      <c r="Y25" s="212">
        <f ca="1">OFFSET(환산공식!FG$15,$F25,0)</f>
        <v>0.25</v>
      </c>
      <c r="Z25" s="35">
        <f ca="1">OFFSET(환산공식!FH$15,$F25,0)</f>
        <v>0.38</v>
      </c>
      <c r="AA25" s="203">
        <f ca="1">OFFSET(환산공식!FI$15,$F25,0)</f>
        <v>0.38</v>
      </c>
      <c r="AC25"/>
      <c r="AD25">
        <f t="shared" ca="1" si="2"/>
        <v>6</v>
      </c>
      <c r="AE25"/>
    </row>
    <row r="26" spans="1:31" s="5" customFormat="1">
      <c r="A26" s="222"/>
      <c r="B26" s="222"/>
      <c r="C26" s="222" t="s">
        <v>1521</v>
      </c>
      <c r="D26" s="219">
        <v>19</v>
      </c>
      <c r="E26" s="219">
        <v>5</v>
      </c>
      <c r="F26" s="219">
        <v>5</v>
      </c>
      <c r="G26" s="264">
        <v>19</v>
      </c>
      <c r="H26" s="221" t="s">
        <v>85</v>
      </c>
      <c r="I26" s="219" t="s">
        <v>86</v>
      </c>
      <c r="J26" s="267" t="s">
        <v>100</v>
      </c>
      <c r="K26" s="219" t="s">
        <v>83</v>
      </c>
      <c r="L26" s="35" t="str">
        <f ca="1">IF(OFFSET(환산공식!$DU$15,$F26,0)=1,"O","X")</f>
        <v>X</v>
      </c>
      <c r="M26" s="212">
        <f ca="1">IFERROR(OFFSET(환산공식!DA$15,$F26,0),"")</f>
        <v>111.1</v>
      </c>
      <c r="N26" s="35" t="str">
        <f ca="1">IFERROR(CONCATENATE(ROUND(OFFSET(환산공식!DB$15,$F26,0),1),"%"),"")</f>
        <v>100%</v>
      </c>
      <c r="O26" s="35">
        <f ca="1">IFERROR(OFFSET(환산공식!DC$15,$F26,0),"")</f>
        <v>10</v>
      </c>
      <c r="P26" s="212" t="str">
        <f t="shared" ca="1" si="1"/>
        <v>3% 이하</v>
      </c>
      <c r="Q26" s="218">
        <f ca="1">IFERROR(ROUND(OFFSET(환산공식!$EX$15,$F26,0),3),"")</f>
        <v>0</v>
      </c>
      <c r="R26" s="218">
        <f ca="1">OFFSET('배치점수 계산기'!H$10,$D26,0)</f>
        <v>704.93700000000001</v>
      </c>
      <c r="S26" s="218">
        <f ca="1">OFFSET('배치점수 계산기'!I$10,$D26,0)</f>
        <v>704.56399999999996</v>
      </c>
      <c r="T26" s="218">
        <f ca="1">OFFSET('배치점수 계산기'!J$10,$D26,0)</f>
        <v>703.71400000000006</v>
      </c>
      <c r="U26" s="218">
        <f ca="1">OFFSET('배치점수 계산기'!K$10,$D26,0)</f>
        <v>702.56799999999998</v>
      </c>
      <c r="V26" s="218">
        <f ca="1">OFFSET('배치점수 계산기'!L$10,$D26,0)</f>
        <v>699.99599999999998</v>
      </c>
      <c r="W26" s="210" t="str">
        <f ca="1">OFFSET('배치점수 계산기'!M$10,$D26,0)</f>
        <v>표점</v>
      </c>
      <c r="X26" s="208" t="str">
        <f ca="1">OFFSET('배치점수 계산기'!N$10,$D26,0)</f>
        <v>변표</v>
      </c>
      <c r="Y26" s="212">
        <f ca="1">OFFSET(환산공식!FG$15,$F26,0)</f>
        <v>0.25</v>
      </c>
      <c r="Z26" s="35">
        <f ca="1">OFFSET(환산공식!FH$15,$F26,0)</f>
        <v>0.38</v>
      </c>
      <c r="AA26" s="203">
        <f ca="1">OFFSET(환산공식!FI$15,$F26,0)</f>
        <v>0.38</v>
      </c>
      <c r="AC26"/>
      <c r="AD26">
        <f t="shared" ca="1" si="2"/>
        <v>6</v>
      </c>
      <c r="AE26"/>
    </row>
    <row r="27" spans="1:31" s="5" customFormat="1">
      <c r="A27" s="222"/>
      <c r="B27" s="222"/>
      <c r="C27" s="222" t="s">
        <v>1522</v>
      </c>
      <c r="D27" s="219">
        <v>20</v>
      </c>
      <c r="E27" s="219">
        <v>5</v>
      </c>
      <c r="F27" s="219">
        <v>5</v>
      </c>
      <c r="G27" s="264">
        <v>20</v>
      </c>
      <c r="H27" s="221" t="s">
        <v>85</v>
      </c>
      <c r="I27" s="219" t="s">
        <v>86</v>
      </c>
      <c r="J27" s="267" t="s">
        <v>99</v>
      </c>
      <c r="K27" s="219" t="s">
        <v>83</v>
      </c>
      <c r="L27" s="35" t="str">
        <f ca="1">IF(OFFSET(환산공식!$DU$15,$F27,0)=1,"O","X")</f>
        <v>X</v>
      </c>
      <c r="M27" s="212">
        <f ca="1">IFERROR(OFFSET(환산공식!DA$15,$F27,0),"")</f>
        <v>111.1</v>
      </c>
      <c r="N27" s="35" t="str">
        <f ca="1">IFERROR(CONCATENATE(ROUND(OFFSET(환산공식!DB$15,$F27,0),1),"%"),"")</f>
        <v>100%</v>
      </c>
      <c r="O27" s="35">
        <f ca="1">IFERROR(OFFSET(환산공식!DC$15,$F27,0),"")</f>
        <v>10</v>
      </c>
      <c r="P27" s="212" t="str">
        <f t="shared" ca="1" si="1"/>
        <v>3% 이하</v>
      </c>
      <c r="Q27" s="218">
        <f ca="1">IFERROR(ROUND(OFFSET(환산공식!$EX$15,$F27,0),3),"")</f>
        <v>0</v>
      </c>
      <c r="R27" s="218">
        <f ca="1">OFFSET('배치점수 계산기'!H$10,$D27,0)</f>
        <v>705.572</v>
      </c>
      <c r="S27" s="218">
        <f ca="1">OFFSET('배치점수 계산기'!I$10,$D27,0)</f>
        <v>704.56399999999996</v>
      </c>
      <c r="T27" s="218">
        <f ca="1">OFFSET('배치점수 계산기'!J$10,$D27,0)</f>
        <v>703.34199999999998</v>
      </c>
      <c r="U27" s="218">
        <f ca="1">OFFSET('배치점수 계산기'!K$10,$D27,0)</f>
        <v>702.25199999999995</v>
      </c>
      <c r="V27" s="218">
        <f ca="1">OFFSET('배치점수 계산기'!L$10,$D27,0)</f>
        <v>700.577</v>
      </c>
      <c r="W27" s="210" t="str">
        <f ca="1">OFFSET('배치점수 계산기'!M$10,$D27,0)</f>
        <v>표점</v>
      </c>
      <c r="X27" s="208" t="str">
        <f ca="1">OFFSET('배치점수 계산기'!N$10,$D27,0)</f>
        <v>변표</v>
      </c>
      <c r="Y27" s="212">
        <f ca="1">OFFSET(환산공식!FG$15,$F27,0)</f>
        <v>0.25</v>
      </c>
      <c r="Z27" s="35">
        <f ca="1">OFFSET(환산공식!FH$15,$F27,0)</f>
        <v>0.38</v>
      </c>
      <c r="AA27" s="203">
        <f ca="1">OFFSET(환산공식!FI$15,$F27,0)</f>
        <v>0.38</v>
      </c>
      <c r="AC27"/>
      <c r="AD27">
        <f t="shared" ca="1" si="2"/>
        <v>6</v>
      </c>
      <c r="AE27"/>
    </row>
    <row r="28" spans="1:31" s="5" customFormat="1">
      <c r="A28" s="222"/>
      <c r="B28" s="222"/>
      <c r="C28" s="222" t="s">
        <v>1523</v>
      </c>
      <c r="D28" s="219">
        <v>21</v>
      </c>
      <c r="E28" s="219">
        <v>5</v>
      </c>
      <c r="F28" s="219">
        <v>5</v>
      </c>
      <c r="G28" s="264">
        <v>21</v>
      </c>
      <c r="H28" s="221" t="s">
        <v>85</v>
      </c>
      <c r="I28" s="219" t="s">
        <v>86</v>
      </c>
      <c r="J28" s="267" t="s">
        <v>73</v>
      </c>
      <c r="K28" s="219" t="s">
        <v>83</v>
      </c>
      <c r="L28" s="35" t="str">
        <f ca="1">IF(OFFSET(환산공식!$DU$15,$F28,0)=1,"O","X")</f>
        <v>X</v>
      </c>
      <c r="M28" s="212">
        <f ca="1">IFERROR(OFFSET(환산공식!DA$15,$F28,0),"")</f>
        <v>111.1</v>
      </c>
      <c r="N28" s="35" t="str">
        <f ca="1">IFERROR(CONCATENATE(ROUND(OFFSET(환산공식!DB$15,$F28,0),1),"%"),"")</f>
        <v>100%</v>
      </c>
      <c r="O28" s="35">
        <f ca="1">IFERROR(OFFSET(환산공식!DC$15,$F28,0),"")</f>
        <v>10</v>
      </c>
      <c r="P28" s="212" t="str">
        <f t="shared" ca="1" si="1"/>
        <v>3% 이하</v>
      </c>
      <c r="Q28" s="218">
        <f ca="1">IFERROR(ROUND(OFFSET(환산공식!$EX$15,$F28,0),3),"")</f>
        <v>0</v>
      </c>
      <c r="R28" s="218">
        <f ca="1">OFFSET('배치점수 계산기'!H$10,$D28,0)</f>
        <v>704.67499999999995</v>
      </c>
      <c r="S28" s="218">
        <f ca="1">OFFSET('배치점수 계산기'!I$10,$D28,0)</f>
        <v>704.02599999999995</v>
      </c>
      <c r="T28" s="218">
        <f ca="1">OFFSET('배치점수 계산기'!J$10,$D28,0)</f>
        <v>703.23099999999999</v>
      </c>
      <c r="U28" s="218">
        <f ca="1">OFFSET('배치점수 계산기'!K$10,$D28,0)</f>
        <v>702.25199999999995</v>
      </c>
      <c r="V28" s="218">
        <f ca="1">OFFSET('배치점수 계산기'!L$10,$D28,0)</f>
        <v>699.99599999999998</v>
      </c>
      <c r="W28" s="210" t="str">
        <f ca="1">OFFSET('배치점수 계산기'!M$10,$D28,0)</f>
        <v>표점</v>
      </c>
      <c r="X28" s="208" t="str">
        <f ca="1">OFFSET('배치점수 계산기'!N$10,$D28,0)</f>
        <v>변표</v>
      </c>
      <c r="Y28" s="212">
        <f ca="1">OFFSET(환산공식!FG$15,$F28,0)</f>
        <v>0.25</v>
      </c>
      <c r="Z28" s="35">
        <f ca="1">OFFSET(환산공식!FH$15,$F28,0)</f>
        <v>0.38</v>
      </c>
      <c r="AA28" s="203">
        <f ca="1">OFFSET(환산공식!FI$15,$F28,0)</f>
        <v>0.38</v>
      </c>
      <c r="AC28"/>
      <c r="AD28">
        <f t="shared" ca="1" si="2"/>
        <v>6</v>
      </c>
      <c r="AE28"/>
    </row>
    <row r="29" spans="1:31" s="5" customFormat="1">
      <c r="A29" s="222"/>
      <c r="B29" s="222"/>
      <c r="C29" s="222" t="s">
        <v>1524</v>
      </c>
      <c r="D29" s="219">
        <v>22</v>
      </c>
      <c r="E29" s="219">
        <v>5</v>
      </c>
      <c r="F29" s="219">
        <v>5</v>
      </c>
      <c r="G29" s="264">
        <v>22</v>
      </c>
      <c r="H29" s="221" t="s">
        <v>85</v>
      </c>
      <c r="I29" s="219" t="s">
        <v>86</v>
      </c>
      <c r="J29" s="267" t="s">
        <v>70</v>
      </c>
      <c r="K29" s="219" t="s">
        <v>83</v>
      </c>
      <c r="L29" s="35" t="str">
        <f ca="1">IF(OFFSET(환산공식!$DU$15,$F29,0)=1,"O","X")</f>
        <v>X</v>
      </c>
      <c r="M29" s="212">
        <f ca="1">IFERROR(OFFSET(환산공식!DA$15,$F29,0),"")</f>
        <v>111.1</v>
      </c>
      <c r="N29" s="35" t="str">
        <f ca="1">IFERROR(CONCATENATE(ROUND(OFFSET(환산공식!DB$15,$F29,0),1),"%"),"")</f>
        <v>100%</v>
      </c>
      <c r="O29" s="35">
        <f ca="1">IFERROR(OFFSET(환산공식!DC$15,$F29,0),"")</f>
        <v>10</v>
      </c>
      <c r="P29" s="212" t="str">
        <f t="shared" ca="1" si="1"/>
        <v>3% 이하</v>
      </c>
      <c r="Q29" s="218">
        <f ca="1">IFERROR(ROUND(OFFSET(환산공식!$EX$15,$F29,0),3),"")</f>
        <v>0</v>
      </c>
      <c r="R29" s="218">
        <f ca="1">OFFSET('배치점수 계산기'!H$10,$D29,0)</f>
        <v>704.02599999999995</v>
      </c>
      <c r="S29" s="218">
        <f ca="1">OFFSET('배치점수 계산기'!I$10,$D29,0)</f>
        <v>703.23099999999999</v>
      </c>
      <c r="T29" s="218">
        <f ca="1">OFFSET('배치점수 계산기'!J$10,$D29,0)</f>
        <v>701.41200000000003</v>
      </c>
      <c r="U29" s="218">
        <f ca="1">OFFSET('배치점수 계산기'!K$10,$D29,0)</f>
        <v>700.21900000000005</v>
      </c>
      <c r="V29" s="218">
        <f ca="1">OFFSET('배치점수 계산기'!L$10,$D29,0)</f>
        <v>696.649</v>
      </c>
      <c r="W29" s="210" t="str">
        <f ca="1">OFFSET('배치점수 계산기'!M$10,$D29,0)</f>
        <v>표점</v>
      </c>
      <c r="X29" s="208" t="str">
        <f ca="1">OFFSET('배치점수 계산기'!N$10,$D29,0)</f>
        <v>변표</v>
      </c>
      <c r="Y29" s="212">
        <f ca="1">OFFSET(환산공식!FG$15,$F29,0)</f>
        <v>0.25</v>
      </c>
      <c r="Z29" s="35">
        <f ca="1">OFFSET(환산공식!FH$15,$F29,0)</f>
        <v>0.38</v>
      </c>
      <c r="AA29" s="203">
        <f ca="1">OFFSET(환산공식!FI$15,$F29,0)</f>
        <v>0.38</v>
      </c>
      <c r="AC29"/>
      <c r="AD29">
        <f t="shared" ca="1" si="2"/>
        <v>6</v>
      </c>
      <c r="AE29"/>
    </row>
    <row r="30" spans="1:31" s="5" customFormat="1">
      <c r="A30" s="222"/>
      <c r="B30" s="222"/>
      <c r="C30" s="222" t="s">
        <v>1525</v>
      </c>
      <c r="D30" s="219">
        <v>23</v>
      </c>
      <c r="E30" s="219">
        <v>5</v>
      </c>
      <c r="F30" s="219">
        <v>5</v>
      </c>
      <c r="G30" s="264">
        <v>23</v>
      </c>
      <c r="H30" s="221" t="s">
        <v>85</v>
      </c>
      <c r="I30" s="219" t="s">
        <v>86</v>
      </c>
      <c r="J30" s="267" t="s">
        <v>18862</v>
      </c>
      <c r="K30" s="219" t="s">
        <v>83</v>
      </c>
      <c r="L30" s="35" t="str">
        <f ca="1">IF(OFFSET(환산공식!$DU$15,$F30,0)=1,"O","X")</f>
        <v>X</v>
      </c>
      <c r="M30" s="212">
        <f ca="1">IFERROR(OFFSET(환산공식!DA$15,$F30,0),"")</f>
        <v>111.1</v>
      </c>
      <c r="N30" s="35" t="str">
        <f ca="1">IFERROR(CONCATENATE(ROUND(OFFSET(환산공식!DB$15,$F30,0),1),"%"),"")</f>
        <v>100%</v>
      </c>
      <c r="O30" s="35">
        <f ca="1">IFERROR(OFFSET(환산공식!DC$15,$F30,0),"")</f>
        <v>10</v>
      </c>
      <c r="P30" s="212" t="str">
        <f t="shared" ca="1" si="1"/>
        <v>3% 이하</v>
      </c>
      <c r="Q30" s="218">
        <f ca="1">IFERROR(ROUND(OFFSET(환산공식!$EX$15,$F30,0),3),"")</f>
        <v>0</v>
      </c>
      <c r="R30" s="218">
        <f ca="1">OFFSET('배치점수 계산기'!H$10,$D30,0)</f>
        <v>702.25199999999995</v>
      </c>
      <c r="S30" s="218">
        <f ca="1">OFFSET('배치점수 계산기'!I$10,$D30,0)</f>
        <v>701.52300000000002</v>
      </c>
      <c r="T30" s="218">
        <f ca="1">OFFSET('배치점수 계산기'!J$10,$D30,0)</f>
        <v>700.94899999999996</v>
      </c>
      <c r="U30" s="218">
        <f ca="1">OFFSET('배치점수 계산기'!K$10,$D30,0)</f>
        <v>698.60400000000004</v>
      </c>
      <c r="V30" s="218">
        <f ca="1">OFFSET('배치점수 계산기'!L$10,$D30,0)</f>
        <v>694.28300000000002</v>
      </c>
      <c r="W30" s="210" t="str">
        <f ca="1">OFFSET('배치점수 계산기'!M$10,$D30,0)</f>
        <v>표점</v>
      </c>
      <c r="X30" s="208" t="str">
        <f ca="1">OFFSET('배치점수 계산기'!N$10,$D30,0)</f>
        <v>변표</v>
      </c>
      <c r="Y30" s="212">
        <f ca="1">OFFSET(환산공식!FG$15,$F30,0)</f>
        <v>0.25</v>
      </c>
      <c r="Z30" s="35">
        <f ca="1">OFFSET(환산공식!FH$15,$F30,0)</f>
        <v>0.38</v>
      </c>
      <c r="AA30" s="203">
        <f ca="1">OFFSET(환산공식!FI$15,$F30,0)</f>
        <v>0.38</v>
      </c>
      <c r="AC30"/>
      <c r="AD30">
        <f t="shared" ca="1" si="2"/>
        <v>6</v>
      </c>
      <c r="AE30"/>
    </row>
    <row r="31" spans="1:31" s="5" customFormat="1">
      <c r="A31" s="222"/>
      <c r="B31" s="222"/>
      <c r="C31" s="222" t="s">
        <v>1526</v>
      </c>
      <c r="D31" s="219">
        <v>24</v>
      </c>
      <c r="E31" s="219">
        <v>5</v>
      </c>
      <c r="F31" s="219">
        <v>5</v>
      </c>
      <c r="G31" s="264">
        <v>24</v>
      </c>
      <c r="H31" s="221" t="s">
        <v>85</v>
      </c>
      <c r="I31" s="219" t="s">
        <v>86</v>
      </c>
      <c r="J31" s="267" t="s">
        <v>18863</v>
      </c>
      <c r="K31" s="219" t="s">
        <v>83</v>
      </c>
      <c r="L31" s="35" t="str">
        <f ca="1">IF(OFFSET(환산공식!$DU$15,$F31,0)=1,"O","X")</f>
        <v>X</v>
      </c>
      <c r="M31" s="212">
        <f ca="1">IFERROR(OFFSET(환산공식!DA$15,$F31,0),"")</f>
        <v>111.1</v>
      </c>
      <c r="N31" s="35" t="str">
        <f ca="1">IFERROR(CONCATENATE(ROUND(OFFSET(환산공식!DB$15,$F31,0),1),"%"),"")</f>
        <v>100%</v>
      </c>
      <c r="O31" s="35">
        <f ca="1">IFERROR(OFFSET(환산공식!DC$15,$F31,0),"")</f>
        <v>10</v>
      </c>
      <c r="P31" s="212" t="str">
        <f t="shared" ca="1" si="1"/>
        <v>3% 이하</v>
      </c>
      <c r="Q31" s="218">
        <f ca="1">IFERROR(ROUND(OFFSET(환산공식!$EX$15,$F31,0),3),"")</f>
        <v>0</v>
      </c>
      <c r="R31" s="218">
        <f ca="1">OFFSET('배치점수 계산기'!H$10,$D31,0)</f>
        <v>703.71400000000006</v>
      </c>
      <c r="S31" s="218">
        <f ca="1">OFFSET('배치점수 계산기'!I$10,$D31,0)</f>
        <v>702.07799999999997</v>
      </c>
      <c r="T31" s="218">
        <f ca="1">OFFSET('배치점수 계산기'!J$10,$D31,0)</f>
        <v>700.94899999999996</v>
      </c>
      <c r="U31" s="218">
        <f ca="1">OFFSET('배치점수 계산기'!K$10,$D31,0)</f>
        <v>699.99599999999998</v>
      </c>
      <c r="V31" s="218">
        <f ca="1">OFFSET('배치점수 계산기'!L$10,$D31,0)</f>
        <v>694.28300000000002</v>
      </c>
      <c r="W31" s="210" t="str">
        <f ca="1">OFFSET('배치점수 계산기'!M$10,$D31,0)</f>
        <v>표점</v>
      </c>
      <c r="X31" s="208" t="str">
        <f ca="1">OFFSET('배치점수 계산기'!N$10,$D31,0)</f>
        <v>변표</v>
      </c>
      <c r="Y31" s="212">
        <f ca="1">OFFSET(환산공식!FG$15,$F31,0)</f>
        <v>0.25</v>
      </c>
      <c r="Z31" s="35">
        <f ca="1">OFFSET(환산공식!FH$15,$F31,0)</f>
        <v>0.38</v>
      </c>
      <c r="AA31" s="203">
        <f ca="1">OFFSET(환산공식!FI$15,$F31,0)</f>
        <v>0.38</v>
      </c>
      <c r="AC31"/>
      <c r="AD31">
        <f t="shared" ca="1" si="2"/>
        <v>6</v>
      </c>
      <c r="AE31"/>
    </row>
    <row r="32" spans="1:31" s="5" customFormat="1">
      <c r="A32" s="222"/>
      <c r="B32" s="222"/>
      <c r="C32" s="222" t="s">
        <v>1527</v>
      </c>
      <c r="D32" s="219">
        <v>25</v>
      </c>
      <c r="E32" s="219">
        <v>5</v>
      </c>
      <c r="F32" s="219">
        <v>5</v>
      </c>
      <c r="G32" s="264">
        <v>25</v>
      </c>
      <c r="H32" s="221" t="s">
        <v>85</v>
      </c>
      <c r="I32" s="219" t="s">
        <v>86</v>
      </c>
      <c r="J32" s="267" t="s">
        <v>18864</v>
      </c>
      <c r="K32" s="219" t="s">
        <v>83</v>
      </c>
      <c r="L32" s="35" t="str">
        <f ca="1">IF(OFFSET(환산공식!$DU$15,$F32,0)=1,"O","X")</f>
        <v>X</v>
      </c>
      <c r="M32" s="212">
        <f ca="1">IFERROR(OFFSET(환산공식!DA$15,$F32,0),"")</f>
        <v>111.1</v>
      </c>
      <c r="N32" s="35" t="str">
        <f ca="1">IFERROR(CONCATENATE(ROUND(OFFSET(환산공식!DB$15,$F32,0),1),"%"),"")</f>
        <v>100%</v>
      </c>
      <c r="O32" s="35">
        <f ca="1">IFERROR(OFFSET(환산공식!DC$15,$F32,0),"")</f>
        <v>10</v>
      </c>
      <c r="P32" s="212" t="str">
        <f t="shared" ca="1" si="1"/>
        <v>3% 이하</v>
      </c>
      <c r="Q32" s="218">
        <f ca="1">IFERROR(ROUND(OFFSET(환산공식!$EX$15,$F32,0),3),"")</f>
        <v>0</v>
      </c>
      <c r="R32" s="218">
        <f ca="1">OFFSET('배치점수 계산기'!H$10,$D32,0)</f>
        <v>703.23099999999999</v>
      </c>
      <c r="S32" s="218">
        <f ca="1">OFFSET('배치점수 계산기'!I$10,$D32,0)</f>
        <v>702.07799999999997</v>
      </c>
      <c r="T32" s="218">
        <f ca="1">OFFSET('배치점수 계산기'!J$10,$D32,0)</f>
        <v>700.94899999999996</v>
      </c>
      <c r="U32" s="218">
        <f ca="1">OFFSET('배치점수 계산기'!K$10,$D32,0)</f>
        <v>699.99599999999998</v>
      </c>
      <c r="V32" s="218">
        <f ca="1">OFFSET('배치점수 계산기'!L$10,$D32,0)</f>
        <v>694.28300000000002</v>
      </c>
      <c r="W32" s="210" t="str">
        <f ca="1">OFFSET('배치점수 계산기'!M$10,$D32,0)</f>
        <v>표점</v>
      </c>
      <c r="X32" s="208" t="str">
        <f ca="1">OFFSET('배치점수 계산기'!N$10,$D32,0)</f>
        <v>변표</v>
      </c>
      <c r="Y32" s="212">
        <f ca="1">OFFSET(환산공식!FG$15,$F32,0)</f>
        <v>0.25</v>
      </c>
      <c r="Z32" s="35">
        <f ca="1">OFFSET(환산공식!FH$15,$F32,0)</f>
        <v>0.38</v>
      </c>
      <c r="AA32" s="203">
        <f ca="1">OFFSET(환산공식!FI$15,$F32,0)</f>
        <v>0.38</v>
      </c>
      <c r="AC32"/>
      <c r="AD32">
        <f t="shared" ca="1" si="2"/>
        <v>6</v>
      </c>
      <c r="AE32"/>
    </row>
    <row r="33" spans="1:31" s="5" customFormat="1">
      <c r="A33" s="222"/>
      <c r="B33" s="222"/>
      <c r="C33" s="222" t="s">
        <v>1528</v>
      </c>
      <c r="D33" s="219">
        <v>26</v>
      </c>
      <c r="E33" s="219">
        <v>5</v>
      </c>
      <c r="F33" s="219">
        <v>5</v>
      </c>
      <c r="G33" s="264">
        <v>26</v>
      </c>
      <c r="H33" s="221" t="s">
        <v>85</v>
      </c>
      <c r="I33" s="219" t="s">
        <v>86</v>
      </c>
      <c r="J33" s="267" t="s">
        <v>74</v>
      </c>
      <c r="K33" s="219" t="s">
        <v>83</v>
      </c>
      <c r="L33" s="35" t="str">
        <f ca="1">IF(OFFSET(환산공식!$DU$15,$F33,0)=1,"O","X")</f>
        <v>X</v>
      </c>
      <c r="M33" s="212">
        <f ca="1">IFERROR(OFFSET(환산공식!DA$15,$F33,0),"")</f>
        <v>111.1</v>
      </c>
      <c r="N33" s="35" t="str">
        <f ca="1">IFERROR(CONCATENATE(ROUND(OFFSET(환산공식!DB$15,$F33,0),1),"%"),"")</f>
        <v>100%</v>
      </c>
      <c r="O33" s="35">
        <f ca="1">IFERROR(OFFSET(환산공식!DC$15,$F33,0),"")</f>
        <v>10</v>
      </c>
      <c r="P33" s="212" t="str">
        <f t="shared" ca="1" si="1"/>
        <v>3% 이하</v>
      </c>
      <c r="Q33" s="218">
        <f ca="1">IFERROR(ROUND(OFFSET(환산공식!$EX$15,$F33,0),3),"")</f>
        <v>0</v>
      </c>
      <c r="R33" s="218">
        <f ca="1">OFFSET('배치점수 계산기'!H$10,$D33,0)</f>
        <v>703.23099999999999</v>
      </c>
      <c r="S33" s="218">
        <f ca="1">OFFSET('배치점수 계산기'!I$10,$D33,0)</f>
        <v>702.07799999999997</v>
      </c>
      <c r="T33" s="218">
        <f ca="1">OFFSET('배치점수 계산기'!J$10,$D33,0)</f>
        <v>700.94899999999996</v>
      </c>
      <c r="U33" s="218">
        <f ca="1">OFFSET('배치점수 계산기'!K$10,$D33,0)</f>
        <v>698.60400000000004</v>
      </c>
      <c r="V33" s="218">
        <f ca="1">OFFSET('배치점수 계산기'!L$10,$D33,0)</f>
        <v>696.649</v>
      </c>
      <c r="W33" s="210" t="str">
        <f ca="1">OFFSET('배치점수 계산기'!M$10,$D33,0)</f>
        <v>표점</v>
      </c>
      <c r="X33" s="208" t="str">
        <f ca="1">OFFSET('배치점수 계산기'!N$10,$D33,0)</f>
        <v>변표</v>
      </c>
      <c r="Y33" s="212">
        <f ca="1">OFFSET(환산공식!FG$15,$F33,0)</f>
        <v>0.25</v>
      </c>
      <c r="Z33" s="35">
        <f ca="1">OFFSET(환산공식!FH$15,$F33,0)</f>
        <v>0.38</v>
      </c>
      <c r="AA33" s="203">
        <f ca="1">OFFSET(환산공식!FI$15,$F33,0)</f>
        <v>0.38</v>
      </c>
      <c r="AC33"/>
      <c r="AD33">
        <f t="shared" ca="1" si="2"/>
        <v>6</v>
      </c>
      <c r="AE33"/>
    </row>
    <row r="34" spans="1:31" s="5" customFormat="1">
      <c r="A34" s="222"/>
      <c r="B34" s="222"/>
      <c r="C34" s="222" t="s">
        <v>1529</v>
      </c>
      <c r="D34" s="219">
        <v>27</v>
      </c>
      <c r="E34" s="219">
        <v>6</v>
      </c>
      <c r="F34" s="219">
        <v>6</v>
      </c>
      <c r="G34" s="264">
        <v>27</v>
      </c>
      <c r="H34" s="221" t="s">
        <v>85</v>
      </c>
      <c r="I34" s="219" t="s">
        <v>86</v>
      </c>
      <c r="J34" s="267" t="s">
        <v>379</v>
      </c>
      <c r="K34" s="219" t="s">
        <v>84</v>
      </c>
      <c r="L34" s="35" t="str">
        <f ca="1">IF(OFFSET(환산공식!$DU$15,$F34,0)=1,"O","X")</f>
        <v>X</v>
      </c>
      <c r="M34" s="212">
        <f ca="1">IFERROR(OFFSET(환산공식!DA$15,$F34,0),"")</f>
        <v>125</v>
      </c>
      <c r="N34" s="35" t="str">
        <f ca="1">IFERROR(CONCATENATE(ROUND(OFFSET(환산공식!DB$15,$F34,0),1),"%"),"")</f>
        <v>100%</v>
      </c>
      <c r="O34" s="35">
        <f ca="1">IFERROR(OFFSET(환산공식!DC$15,$F34,0),"")</f>
        <v>10</v>
      </c>
      <c r="P34" s="212" t="str">
        <f t="shared" ca="1" si="1"/>
        <v>3% 이하</v>
      </c>
      <c r="Q34" s="218">
        <f ca="1">IFERROR(ROUND(OFFSET(환산공식!$EX$15,$F34,0),3),"")</f>
        <v>0</v>
      </c>
      <c r="R34" s="218">
        <f ca="1">OFFSET('배치점수 계산기'!H$10,$D34,0)</f>
        <v>715.10500000000002</v>
      </c>
      <c r="S34" s="218">
        <f ca="1">OFFSET('배치점수 계산기'!I$10,$D34,0)</f>
        <v>713.74300000000005</v>
      </c>
      <c r="T34" s="218">
        <f ca="1">OFFSET('배치점수 계산기'!J$10,$D34,0)</f>
        <v>710.08299999999997</v>
      </c>
      <c r="U34" s="218">
        <f ca="1">OFFSET('배치점수 계산기'!K$10,$D34,0)</f>
        <v>708.04300000000001</v>
      </c>
      <c r="V34" s="218">
        <f ca="1">OFFSET('배치점수 계산기'!L$10,$D34,0)</f>
        <v>706.42</v>
      </c>
      <c r="W34" s="210" t="str">
        <f ca="1">OFFSET('배치점수 계산기'!M$10,$D34,0)</f>
        <v>표점</v>
      </c>
      <c r="X34" s="208" t="str">
        <f ca="1">OFFSET('배치점수 계산기'!N$10,$D34,0)</f>
        <v>변표</v>
      </c>
      <c r="Y34" s="212">
        <f ca="1">OFFSET(환산공식!FG$15,$F34,0)</f>
        <v>0.43</v>
      </c>
      <c r="Z34" s="35">
        <f ca="1">OFFSET(환산공식!FH$15,$F34,0)</f>
        <v>0.28999999999999998</v>
      </c>
      <c r="AA34" s="203">
        <f ca="1">OFFSET(환산공식!FI$15,$F34,0)</f>
        <v>0.28999999999999998</v>
      </c>
      <c r="AC34"/>
      <c r="AD34">
        <f t="shared" ca="1" si="2"/>
        <v>6</v>
      </c>
      <c r="AE34"/>
    </row>
    <row r="35" spans="1:31" s="5" customFormat="1">
      <c r="A35" s="222"/>
      <c r="B35" s="222"/>
      <c r="C35" s="222" t="s">
        <v>1530</v>
      </c>
      <c r="D35" s="219">
        <v>28</v>
      </c>
      <c r="E35" s="219">
        <v>6</v>
      </c>
      <c r="F35" s="219">
        <v>6</v>
      </c>
      <c r="G35" s="264">
        <v>28</v>
      </c>
      <c r="H35" s="221" t="s">
        <v>85</v>
      </c>
      <c r="I35" s="219" t="s">
        <v>86</v>
      </c>
      <c r="J35" s="267" t="s">
        <v>75</v>
      </c>
      <c r="K35" s="219" t="s">
        <v>84</v>
      </c>
      <c r="L35" s="35" t="str">
        <f ca="1">IF(OFFSET(환산공식!$DU$15,$F35,0)=1,"O","X")</f>
        <v>X</v>
      </c>
      <c r="M35" s="212">
        <f ca="1">IFERROR(OFFSET(환산공식!DA$15,$F35,0),"")</f>
        <v>125</v>
      </c>
      <c r="N35" s="35" t="str">
        <f ca="1">IFERROR(CONCATENATE(ROUND(OFFSET(환산공식!DB$15,$F35,0),1),"%"),"")</f>
        <v>100%</v>
      </c>
      <c r="O35" s="35">
        <f ca="1">IFERROR(OFFSET(환산공식!DC$15,$F35,0),"")</f>
        <v>10</v>
      </c>
      <c r="P35" s="212" t="str">
        <f t="shared" ca="1" si="1"/>
        <v>3% 이하</v>
      </c>
      <c r="Q35" s="218">
        <f ca="1">IFERROR(ROUND(OFFSET(환산공식!$EX$15,$F35,0),3),"")</f>
        <v>0</v>
      </c>
      <c r="R35" s="218">
        <f ca="1">OFFSET('배치점수 계산기'!H$10,$D35,0)</f>
        <v>708.88800000000003</v>
      </c>
      <c r="S35" s="218">
        <f ca="1">OFFSET('배치점수 계산기'!I$10,$D35,0)</f>
        <v>707.91800000000001</v>
      </c>
      <c r="T35" s="218">
        <f ca="1">OFFSET('배치점수 계산기'!J$10,$D35,0)</f>
        <v>706.42</v>
      </c>
      <c r="U35" s="218">
        <f ca="1">OFFSET('배치점수 계산기'!K$10,$D35,0)</f>
        <v>703.57500000000005</v>
      </c>
      <c r="V35" s="218">
        <f ca="1">OFFSET('배치점수 계산기'!L$10,$D35,0)</f>
        <v>701.44</v>
      </c>
      <c r="W35" s="210" t="str">
        <f ca="1">OFFSET('배치점수 계산기'!M$10,$D35,0)</f>
        <v>표점</v>
      </c>
      <c r="X35" s="208" t="str">
        <f ca="1">OFFSET('배치점수 계산기'!N$10,$D35,0)</f>
        <v>변표</v>
      </c>
      <c r="Y35" s="212">
        <f ca="1">OFFSET(환산공식!FG$15,$F35,0)</f>
        <v>0.43</v>
      </c>
      <c r="Z35" s="35">
        <f ca="1">OFFSET(환산공식!FH$15,$F35,0)</f>
        <v>0.28999999999999998</v>
      </c>
      <c r="AA35" s="203">
        <f ca="1">OFFSET(환산공식!FI$15,$F35,0)</f>
        <v>0.28999999999999998</v>
      </c>
      <c r="AC35"/>
      <c r="AD35">
        <f t="shared" ca="1" si="2"/>
        <v>6</v>
      </c>
      <c r="AE35"/>
    </row>
    <row r="36" spans="1:31" s="5" customFormat="1">
      <c r="A36" s="222"/>
      <c r="B36" s="222"/>
      <c r="C36" s="222" t="s">
        <v>1531</v>
      </c>
      <c r="D36" s="219">
        <v>29</v>
      </c>
      <c r="E36" s="219">
        <v>6</v>
      </c>
      <c r="F36" s="219">
        <v>6</v>
      </c>
      <c r="G36" s="264">
        <v>29</v>
      </c>
      <c r="H36" s="221" t="s">
        <v>85</v>
      </c>
      <c r="I36" s="219" t="s">
        <v>86</v>
      </c>
      <c r="J36" s="267" t="s">
        <v>76</v>
      </c>
      <c r="K36" s="219" t="s">
        <v>84</v>
      </c>
      <c r="L36" s="35" t="str">
        <f ca="1">IF(OFFSET(환산공식!$DU$15,$F36,0)=1,"O","X")</f>
        <v>X</v>
      </c>
      <c r="M36" s="212">
        <f ca="1">IFERROR(OFFSET(환산공식!DA$15,$F36,0),"")</f>
        <v>125</v>
      </c>
      <c r="N36" s="35" t="str">
        <f ca="1">IFERROR(CONCATENATE(ROUND(OFFSET(환산공식!DB$15,$F36,0),1),"%"),"")</f>
        <v>100%</v>
      </c>
      <c r="O36" s="35">
        <f ca="1">IFERROR(OFFSET(환산공식!DC$15,$F36,0),"")</f>
        <v>10</v>
      </c>
      <c r="P36" s="212" t="str">
        <f t="shared" ca="1" si="1"/>
        <v>3% 이하</v>
      </c>
      <c r="Q36" s="218">
        <f ca="1">IFERROR(ROUND(OFFSET(환산공식!$EX$15,$F36,0),3),"")</f>
        <v>0</v>
      </c>
      <c r="R36" s="218">
        <f ca="1">OFFSET('배치점수 계산기'!H$10,$D36,0)</f>
        <v>709.03300000000002</v>
      </c>
      <c r="S36" s="218">
        <f ca="1">OFFSET('배치점수 계산기'!I$10,$D36,0)</f>
        <v>708.04300000000001</v>
      </c>
      <c r="T36" s="218">
        <f ca="1">OFFSET('배치점수 계산기'!J$10,$D36,0)</f>
        <v>706.42</v>
      </c>
      <c r="U36" s="218">
        <f ca="1">OFFSET('배치점수 계산기'!K$10,$D36,0)</f>
        <v>705.09</v>
      </c>
      <c r="V36" s="218">
        <f ca="1">OFFSET('배치점수 계산기'!L$10,$D36,0)</f>
        <v>699.02499999999998</v>
      </c>
      <c r="W36" s="210" t="str">
        <f ca="1">OFFSET('배치점수 계산기'!M$10,$D36,0)</f>
        <v>표점</v>
      </c>
      <c r="X36" s="208" t="str">
        <f ca="1">OFFSET('배치점수 계산기'!N$10,$D36,0)</f>
        <v>변표</v>
      </c>
      <c r="Y36" s="212">
        <f ca="1">OFFSET(환산공식!FG$15,$F36,0)</f>
        <v>0.43</v>
      </c>
      <c r="Z36" s="35">
        <f ca="1">OFFSET(환산공식!FH$15,$F36,0)</f>
        <v>0.28999999999999998</v>
      </c>
      <c r="AA36" s="203">
        <f ca="1">OFFSET(환산공식!FI$15,$F36,0)</f>
        <v>0.28999999999999998</v>
      </c>
      <c r="AC36"/>
      <c r="AD36">
        <f t="shared" ca="1" si="2"/>
        <v>6</v>
      </c>
      <c r="AE36"/>
    </row>
    <row r="37" spans="1:31" s="5" customFormat="1">
      <c r="A37" s="222"/>
      <c r="B37" s="222"/>
      <c r="C37" s="222" t="s">
        <v>1532</v>
      </c>
      <c r="D37" s="219">
        <v>30</v>
      </c>
      <c r="E37" s="219">
        <v>6</v>
      </c>
      <c r="F37" s="219">
        <v>6</v>
      </c>
      <c r="G37" s="264">
        <v>30</v>
      </c>
      <c r="H37" s="221" t="s">
        <v>85</v>
      </c>
      <c r="I37" s="219" t="s">
        <v>86</v>
      </c>
      <c r="J37" s="267" t="s">
        <v>18858</v>
      </c>
      <c r="K37" s="219" t="s">
        <v>84</v>
      </c>
      <c r="L37" s="35" t="str">
        <f ca="1">IF(OFFSET(환산공식!$DU$15,$F37,0)=1,"O","X")</f>
        <v>X</v>
      </c>
      <c r="M37" s="212">
        <f ca="1">IFERROR(OFFSET(환산공식!DA$15,$F37,0),"")</f>
        <v>125</v>
      </c>
      <c r="N37" s="35" t="str">
        <f ca="1">IFERROR(CONCATENATE(ROUND(OFFSET(환산공식!DB$15,$F37,0),1),"%"),"")</f>
        <v>100%</v>
      </c>
      <c r="O37" s="35">
        <f ca="1">IFERROR(OFFSET(환산공식!DC$15,$F37,0),"")</f>
        <v>10</v>
      </c>
      <c r="P37" s="212" t="str">
        <f t="shared" ca="1" si="1"/>
        <v>3% 이하</v>
      </c>
      <c r="Q37" s="218">
        <f ca="1">IFERROR(ROUND(OFFSET(환산공식!$EX$15,$F37,0),3),"")</f>
        <v>0</v>
      </c>
      <c r="R37" s="218">
        <f ca="1">OFFSET('배치점수 계산기'!H$10,$D37,0)</f>
        <v>706.42</v>
      </c>
      <c r="S37" s="218">
        <f ca="1">OFFSET('배치점수 계산기'!I$10,$D37,0)</f>
        <v>704.57500000000005</v>
      </c>
      <c r="T37" s="218">
        <f ca="1">OFFSET('배치점수 계산기'!J$10,$D37,0)</f>
        <v>702.08799999999997</v>
      </c>
      <c r="U37" s="218">
        <f ca="1">OFFSET('배치점수 계산기'!K$10,$D37,0)</f>
        <v>701.31500000000005</v>
      </c>
      <c r="V37" s="218">
        <f ca="1">OFFSET('배치점수 계산기'!L$10,$D37,0)</f>
        <v>700.31500000000005</v>
      </c>
      <c r="W37" s="210" t="str">
        <f ca="1">OFFSET('배치점수 계산기'!M$10,$D37,0)</f>
        <v>표점</v>
      </c>
      <c r="X37" s="208" t="str">
        <f ca="1">OFFSET('배치점수 계산기'!N$10,$D37,0)</f>
        <v>변표</v>
      </c>
      <c r="Y37" s="212">
        <f ca="1">OFFSET(환산공식!FG$15,$F37,0)</f>
        <v>0.43</v>
      </c>
      <c r="Z37" s="35">
        <f ca="1">OFFSET(환산공식!FH$15,$F37,0)</f>
        <v>0.28999999999999998</v>
      </c>
      <c r="AA37" s="203">
        <f ca="1">OFFSET(환산공식!FI$15,$F37,0)</f>
        <v>0.28999999999999998</v>
      </c>
      <c r="AC37"/>
      <c r="AD37">
        <f t="shared" ca="1" si="2"/>
        <v>6</v>
      </c>
      <c r="AE37"/>
    </row>
    <row r="38" spans="1:31" s="5" customFormat="1">
      <c r="A38" s="222"/>
      <c r="B38" s="222"/>
      <c r="C38" s="222" t="s">
        <v>1533</v>
      </c>
      <c r="D38" s="219">
        <v>31</v>
      </c>
      <c r="E38" s="219">
        <v>6</v>
      </c>
      <c r="F38" s="219">
        <v>6</v>
      </c>
      <c r="G38" s="264">
        <v>31</v>
      </c>
      <c r="H38" s="221" t="s">
        <v>85</v>
      </c>
      <c r="I38" s="219" t="s">
        <v>86</v>
      </c>
      <c r="J38" s="267" t="s">
        <v>18859</v>
      </c>
      <c r="K38" s="219" t="s">
        <v>84</v>
      </c>
      <c r="L38" s="35" t="str">
        <f ca="1">IF(OFFSET(환산공식!$DU$15,$F38,0)=1,"O","X")</f>
        <v>X</v>
      </c>
      <c r="M38" s="212">
        <f ca="1">IFERROR(OFFSET(환산공식!DA$15,$F38,0),"")</f>
        <v>125</v>
      </c>
      <c r="N38" s="35" t="str">
        <f ca="1">IFERROR(CONCATENATE(ROUND(OFFSET(환산공식!DB$15,$F38,0),1),"%"),"")</f>
        <v>100%</v>
      </c>
      <c r="O38" s="35">
        <f ca="1">IFERROR(OFFSET(환산공식!DC$15,$F38,0),"")</f>
        <v>10</v>
      </c>
      <c r="P38" s="212" t="str">
        <f t="shared" ca="1" si="1"/>
        <v>3% 이하</v>
      </c>
      <c r="Q38" s="218">
        <f ca="1">IFERROR(ROUND(OFFSET(환산공식!$EX$15,$F38,0),3),"")</f>
        <v>0</v>
      </c>
      <c r="R38" s="218">
        <f ca="1">OFFSET('배치점수 계산기'!H$10,$D38,0)</f>
        <v>707.02499999999998</v>
      </c>
      <c r="S38" s="218">
        <f ca="1">OFFSET('배치점수 계산기'!I$10,$D38,0)</f>
        <v>704.57500000000005</v>
      </c>
      <c r="T38" s="218">
        <f ca="1">OFFSET('배치점수 계산기'!J$10,$D38,0)</f>
        <v>702.08799999999997</v>
      </c>
      <c r="U38" s="218">
        <f ca="1">OFFSET('배치점수 계산기'!K$10,$D38,0)</f>
        <v>701.31500000000005</v>
      </c>
      <c r="V38" s="218">
        <f ca="1">OFFSET('배치점수 계산기'!L$10,$D38,0)</f>
        <v>700.31500000000005</v>
      </c>
      <c r="W38" s="210" t="str">
        <f ca="1">OFFSET('배치점수 계산기'!M$10,$D38,0)</f>
        <v>표점</v>
      </c>
      <c r="X38" s="208" t="str">
        <f ca="1">OFFSET('배치점수 계산기'!N$10,$D38,0)</f>
        <v>변표</v>
      </c>
      <c r="Y38" s="212">
        <f ca="1">OFFSET(환산공식!FG$15,$F38,0)</f>
        <v>0.43</v>
      </c>
      <c r="Z38" s="35">
        <f ca="1">OFFSET(환산공식!FH$15,$F38,0)</f>
        <v>0.28999999999999998</v>
      </c>
      <c r="AA38" s="203">
        <f ca="1">OFFSET(환산공식!FI$15,$F38,0)</f>
        <v>0.28999999999999998</v>
      </c>
      <c r="AC38"/>
      <c r="AD38">
        <f t="shared" ca="1" si="2"/>
        <v>6</v>
      </c>
      <c r="AE38"/>
    </row>
    <row r="39" spans="1:31" s="5" customFormat="1">
      <c r="A39" s="222"/>
      <c r="B39" s="222"/>
      <c r="C39" s="222" t="s">
        <v>1534</v>
      </c>
      <c r="D39" s="219">
        <v>32</v>
      </c>
      <c r="E39" s="219">
        <v>6</v>
      </c>
      <c r="F39" s="219">
        <v>6</v>
      </c>
      <c r="G39" s="264">
        <v>32</v>
      </c>
      <c r="H39" s="221" t="s">
        <v>85</v>
      </c>
      <c r="I39" s="219" t="s">
        <v>86</v>
      </c>
      <c r="J39" s="267" t="s">
        <v>166</v>
      </c>
      <c r="K39" s="219" t="s">
        <v>84</v>
      </c>
      <c r="L39" s="35" t="str">
        <f ca="1">IF(OFFSET(환산공식!$DU$15,$F39,0)=1,"O","X")</f>
        <v>X</v>
      </c>
      <c r="M39" s="212">
        <f ca="1">IFERROR(OFFSET(환산공식!DA$15,$F39,0),"")</f>
        <v>125</v>
      </c>
      <c r="N39" s="35" t="str">
        <f ca="1">IFERROR(CONCATENATE(ROUND(OFFSET(환산공식!DB$15,$F39,0),1),"%"),"")</f>
        <v>100%</v>
      </c>
      <c r="O39" s="35">
        <f ca="1">IFERROR(OFFSET(환산공식!DC$15,$F39,0),"")</f>
        <v>10</v>
      </c>
      <c r="P39" s="212" t="str">
        <f t="shared" ca="1" si="1"/>
        <v>3% 이하</v>
      </c>
      <c r="Q39" s="218">
        <f ca="1">IFERROR(ROUND(OFFSET(환산공식!$EX$15,$F39,0),3),"")</f>
        <v>0</v>
      </c>
      <c r="R39" s="218">
        <f ca="1">OFFSET('배치점수 계산기'!H$10,$D39,0)</f>
        <v>705.46500000000003</v>
      </c>
      <c r="S39" s="218">
        <f ca="1">OFFSET('배치점수 계산기'!I$10,$D39,0)</f>
        <v>704.57500000000005</v>
      </c>
      <c r="T39" s="218">
        <f ca="1">OFFSET('배치점수 계산기'!J$10,$D39,0)</f>
        <v>702.08799999999997</v>
      </c>
      <c r="U39" s="218">
        <f ca="1">OFFSET('배치점수 계산기'!K$10,$D39,0)</f>
        <v>701.31500000000005</v>
      </c>
      <c r="V39" s="218">
        <f ca="1">OFFSET('배치점수 계산기'!L$10,$D39,0)</f>
        <v>700.31500000000005</v>
      </c>
      <c r="W39" s="210" t="str">
        <f ca="1">OFFSET('배치점수 계산기'!M$10,$D39,0)</f>
        <v>표점</v>
      </c>
      <c r="X39" s="208" t="str">
        <f ca="1">OFFSET('배치점수 계산기'!N$10,$D39,0)</f>
        <v>변표</v>
      </c>
      <c r="Y39" s="212">
        <f ca="1">OFFSET(환산공식!FG$15,$F39,0)</f>
        <v>0.43</v>
      </c>
      <c r="Z39" s="35">
        <f ca="1">OFFSET(환산공식!FH$15,$F39,0)</f>
        <v>0.28999999999999998</v>
      </c>
      <c r="AA39" s="203">
        <f ca="1">OFFSET(환산공식!FI$15,$F39,0)</f>
        <v>0.28999999999999998</v>
      </c>
      <c r="AC39"/>
      <c r="AD39">
        <f t="shared" ca="1" si="2"/>
        <v>6</v>
      </c>
      <c r="AE39"/>
    </row>
    <row r="40" spans="1:31" s="5" customFormat="1">
      <c r="A40" s="222"/>
      <c r="B40" s="222"/>
      <c r="C40" s="222" t="s">
        <v>1535</v>
      </c>
      <c r="D40" s="219">
        <v>33</v>
      </c>
      <c r="E40" s="219">
        <v>6</v>
      </c>
      <c r="F40" s="219">
        <v>6</v>
      </c>
      <c r="G40" s="264">
        <v>33</v>
      </c>
      <c r="H40" s="221" t="s">
        <v>85</v>
      </c>
      <c r="I40" s="219" t="s">
        <v>86</v>
      </c>
      <c r="J40" s="267" t="s">
        <v>80</v>
      </c>
      <c r="K40" s="219" t="s">
        <v>84</v>
      </c>
      <c r="L40" s="35" t="str">
        <f ca="1">IF(OFFSET(환산공식!$DU$15,$F40,0)=1,"O","X")</f>
        <v>X</v>
      </c>
      <c r="M40" s="212">
        <f ca="1">IFERROR(OFFSET(환산공식!DA$15,$F40,0),"")</f>
        <v>125</v>
      </c>
      <c r="N40" s="35" t="str">
        <f ca="1">IFERROR(CONCATENATE(ROUND(OFFSET(환산공식!DB$15,$F40,0),1),"%"),"")</f>
        <v>100%</v>
      </c>
      <c r="O40" s="35">
        <f ca="1">IFERROR(OFFSET(환산공식!DC$15,$F40,0),"")</f>
        <v>10</v>
      </c>
      <c r="P40" s="212" t="str">
        <f t="shared" ca="1" si="1"/>
        <v>3% 이하</v>
      </c>
      <c r="Q40" s="218">
        <f ca="1">IFERROR(ROUND(OFFSET(환산공식!$EX$15,$F40,0),3),"")</f>
        <v>0</v>
      </c>
      <c r="R40" s="218">
        <f ca="1">OFFSET('배치점수 계산기'!H$10,$D40,0)</f>
        <v>708.04300000000001</v>
      </c>
      <c r="S40" s="218">
        <f ca="1">OFFSET('배치점수 계산기'!I$10,$D40,0)</f>
        <v>706.42</v>
      </c>
      <c r="T40" s="218">
        <f ca="1">OFFSET('배치점수 계산기'!J$10,$D40,0)</f>
        <v>702.08799999999997</v>
      </c>
      <c r="U40" s="218">
        <f ca="1">OFFSET('배치점수 계산기'!K$10,$D40,0)</f>
        <v>700.42</v>
      </c>
      <c r="V40" s="218">
        <f ca="1">OFFSET('배치점수 계산기'!L$10,$D40,0)</f>
        <v>699.803</v>
      </c>
      <c r="W40" s="210" t="str">
        <f ca="1">OFFSET('배치점수 계산기'!M$10,$D40,0)</f>
        <v>표점</v>
      </c>
      <c r="X40" s="208" t="str">
        <f ca="1">OFFSET('배치점수 계산기'!N$10,$D40,0)</f>
        <v>변표</v>
      </c>
      <c r="Y40" s="212">
        <f ca="1">OFFSET(환산공식!FG$15,$F40,0)</f>
        <v>0.43</v>
      </c>
      <c r="Z40" s="35">
        <f ca="1">OFFSET(환산공식!FH$15,$F40,0)</f>
        <v>0.28999999999999998</v>
      </c>
      <c r="AA40" s="203">
        <f ca="1">OFFSET(환산공식!FI$15,$F40,0)</f>
        <v>0.28999999999999998</v>
      </c>
      <c r="AC40"/>
      <c r="AD40">
        <f t="shared" ca="1" si="2"/>
        <v>6</v>
      </c>
      <c r="AE40"/>
    </row>
    <row r="41" spans="1:31" s="5" customFormat="1">
      <c r="A41" s="222"/>
      <c r="B41" s="222"/>
      <c r="C41" s="222" t="s">
        <v>1536</v>
      </c>
      <c r="D41" s="219">
        <v>34</v>
      </c>
      <c r="E41" s="219">
        <v>6</v>
      </c>
      <c r="F41" s="219">
        <v>6</v>
      </c>
      <c r="G41" s="264">
        <v>34</v>
      </c>
      <c r="H41" s="221" t="s">
        <v>85</v>
      </c>
      <c r="I41" s="219" t="s">
        <v>86</v>
      </c>
      <c r="J41" s="267" t="s">
        <v>79</v>
      </c>
      <c r="K41" s="219" t="s">
        <v>84</v>
      </c>
      <c r="L41" s="35" t="str">
        <f ca="1">IF(OFFSET(환산공식!$DU$15,$F41,0)=1,"O","X")</f>
        <v>X</v>
      </c>
      <c r="M41" s="212">
        <f ca="1">IFERROR(OFFSET(환산공식!DA$15,$F41,0),"")</f>
        <v>125</v>
      </c>
      <c r="N41" s="35" t="str">
        <f ca="1">IFERROR(CONCATENATE(ROUND(OFFSET(환산공식!DB$15,$F41,0),1),"%"),"")</f>
        <v>100%</v>
      </c>
      <c r="O41" s="35">
        <f ca="1">IFERROR(OFFSET(환산공식!DC$15,$F41,0),"")</f>
        <v>10</v>
      </c>
      <c r="P41" s="212" t="str">
        <f t="shared" ca="1" si="1"/>
        <v>3% 이하</v>
      </c>
      <c r="Q41" s="218">
        <f ca="1">IFERROR(ROUND(OFFSET(환산공식!$EX$15,$F41,0),3),"")</f>
        <v>0</v>
      </c>
      <c r="R41" s="218">
        <f ca="1">OFFSET('배치점수 계산기'!H$10,$D41,0)</f>
        <v>707.38</v>
      </c>
      <c r="S41" s="218">
        <f ca="1">OFFSET('배치점수 계산기'!I$10,$D41,0)</f>
        <v>706.42</v>
      </c>
      <c r="T41" s="218">
        <f ca="1">OFFSET('배치점수 계산기'!J$10,$D41,0)</f>
        <v>701.44</v>
      </c>
      <c r="U41" s="218">
        <f ca="1">OFFSET('배치점수 계산기'!K$10,$D41,0)</f>
        <v>700.31500000000005</v>
      </c>
      <c r="V41" s="218">
        <f ca="1">OFFSET('배치점수 계산기'!L$10,$D41,0)</f>
        <v>698.98500000000001</v>
      </c>
      <c r="W41" s="210" t="str">
        <f ca="1">OFFSET('배치점수 계산기'!M$10,$D41,0)</f>
        <v>표점</v>
      </c>
      <c r="X41" s="208" t="str">
        <f ca="1">OFFSET('배치점수 계산기'!N$10,$D41,0)</f>
        <v>변표</v>
      </c>
      <c r="Y41" s="212">
        <f ca="1">OFFSET(환산공식!FG$15,$F41,0)</f>
        <v>0.43</v>
      </c>
      <c r="Z41" s="35">
        <f ca="1">OFFSET(환산공식!FH$15,$F41,0)</f>
        <v>0.28999999999999998</v>
      </c>
      <c r="AA41" s="203">
        <f ca="1">OFFSET(환산공식!FI$15,$F41,0)</f>
        <v>0.28999999999999998</v>
      </c>
      <c r="AC41"/>
      <c r="AD41">
        <f t="shared" ca="1" si="2"/>
        <v>6</v>
      </c>
      <c r="AE41"/>
    </row>
    <row r="42" spans="1:31" s="5" customFormat="1">
      <c r="A42" s="222"/>
      <c r="B42" s="222"/>
      <c r="C42" s="222" t="s">
        <v>1537</v>
      </c>
      <c r="D42" s="219">
        <v>35</v>
      </c>
      <c r="E42" s="219">
        <v>6</v>
      </c>
      <c r="F42" s="219">
        <v>6</v>
      </c>
      <c r="G42" s="264">
        <v>35</v>
      </c>
      <c r="H42" s="221" t="s">
        <v>85</v>
      </c>
      <c r="I42" s="219" t="s">
        <v>86</v>
      </c>
      <c r="J42" s="267" t="s">
        <v>103</v>
      </c>
      <c r="K42" s="219" t="s">
        <v>84</v>
      </c>
      <c r="L42" s="35" t="str">
        <f ca="1">IF(OFFSET(환산공식!$DU$15,$F42,0)=1,"O","X")</f>
        <v>X</v>
      </c>
      <c r="M42" s="212">
        <f ca="1">IFERROR(OFFSET(환산공식!DA$15,$F42,0),"")</f>
        <v>125</v>
      </c>
      <c r="N42" s="35" t="str">
        <f ca="1">IFERROR(CONCATENATE(ROUND(OFFSET(환산공식!DB$15,$F42,0),1),"%"),"")</f>
        <v>100%</v>
      </c>
      <c r="O42" s="35">
        <f ca="1">IFERROR(OFFSET(환산공식!DC$15,$F42,0),"")</f>
        <v>10</v>
      </c>
      <c r="P42" s="212" t="str">
        <f t="shared" ca="1" si="1"/>
        <v>3% 이하</v>
      </c>
      <c r="Q42" s="218">
        <f ca="1">IFERROR(ROUND(OFFSET(환산공식!$EX$15,$F42,0),3),"")</f>
        <v>0</v>
      </c>
      <c r="R42" s="218">
        <f ca="1">OFFSET('배치점수 계산기'!H$10,$D42,0)</f>
        <v>707.02499999999998</v>
      </c>
      <c r="S42" s="218">
        <f ca="1">OFFSET('배치점수 계산기'!I$10,$D42,0)</f>
        <v>706.92</v>
      </c>
      <c r="T42" s="218">
        <f ca="1">OFFSET('배치점수 계산기'!J$10,$D42,0)</f>
        <v>701.44</v>
      </c>
      <c r="U42" s="218">
        <f ca="1">OFFSET('배치점수 계산기'!K$10,$D42,0)</f>
        <v>700.42</v>
      </c>
      <c r="V42" s="218">
        <f ca="1">OFFSET('배치점수 계산기'!L$10,$D42,0)</f>
        <v>699.447</v>
      </c>
      <c r="W42" s="210" t="str">
        <f ca="1">OFFSET('배치점수 계산기'!M$10,$D42,0)</f>
        <v>표점</v>
      </c>
      <c r="X42" s="208" t="str">
        <f ca="1">OFFSET('배치점수 계산기'!N$10,$D42,0)</f>
        <v>변표</v>
      </c>
      <c r="Y42" s="212">
        <f ca="1">OFFSET(환산공식!FG$15,$F42,0)</f>
        <v>0.43</v>
      </c>
      <c r="Z42" s="35">
        <f ca="1">OFFSET(환산공식!FH$15,$F42,0)</f>
        <v>0.28999999999999998</v>
      </c>
      <c r="AA42" s="203">
        <f ca="1">OFFSET(환산공식!FI$15,$F42,0)</f>
        <v>0.28999999999999998</v>
      </c>
      <c r="AC42"/>
      <c r="AD42">
        <f t="shared" ca="1" si="2"/>
        <v>6</v>
      </c>
      <c r="AE42"/>
    </row>
    <row r="43" spans="1:31" s="5" customFormat="1">
      <c r="A43" s="222"/>
      <c r="B43" s="222"/>
      <c r="C43" s="222" t="s">
        <v>1538</v>
      </c>
      <c r="D43" s="219">
        <v>36</v>
      </c>
      <c r="E43" s="219">
        <v>6</v>
      </c>
      <c r="F43" s="219">
        <v>6</v>
      </c>
      <c r="G43" s="264">
        <v>36</v>
      </c>
      <c r="H43" s="221" t="s">
        <v>85</v>
      </c>
      <c r="I43" s="219" t="s">
        <v>86</v>
      </c>
      <c r="J43" s="267" t="s">
        <v>78</v>
      </c>
      <c r="K43" s="219" t="s">
        <v>84</v>
      </c>
      <c r="L43" s="35" t="str">
        <f ca="1">IF(OFFSET(환산공식!$DU$15,$F43,0)=1,"O","X")</f>
        <v>X</v>
      </c>
      <c r="M43" s="212">
        <f ca="1">IFERROR(OFFSET(환산공식!DA$15,$F43,0),"")</f>
        <v>125</v>
      </c>
      <c r="N43" s="35" t="str">
        <f ca="1">IFERROR(CONCATENATE(ROUND(OFFSET(환산공식!DB$15,$F43,0),1),"%"),"")</f>
        <v>100%</v>
      </c>
      <c r="O43" s="35">
        <f ca="1">IFERROR(OFFSET(환산공식!DC$15,$F43,0),"")</f>
        <v>10</v>
      </c>
      <c r="P43" s="212" t="str">
        <f t="shared" ca="1" si="1"/>
        <v>3% 이하</v>
      </c>
      <c r="Q43" s="218">
        <f ca="1">IFERROR(ROUND(OFFSET(환산공식!$EX$15,$F43,0),3),"")</f>
        <v>0</v>
      </c>
      <c r="R43" s="218">
        <f ca="1">OFFSET('배치점수 계산기'!H$10,$D43,0)</f>
        <v>707.38</v>
      </c>
      <c r="S43" s="218">
        <f ca="1">OFFSET('배치점수 계산기'!I$10,$D43,0)</f>
        <v>706.04300000000001</v>
      </c>
      <c r="T43" s="218">
        <f ca="1">OFFSET('배치점수 계산기'!J$10,$D43,0)</f>
        <v>701.44</v>
      </c>
      <c r="U43" s="218">
        <f ca="1">OFFSET('배치점수 계산기'!K$10,$D43,0)</f>
        <v>700.42</v>
      </c>
      <c r="V43" s="218">
        <f ca="1">OFFSET('배치점수 계산기'!L$10,$D43,0)</f>
        <v>699.803</v>
      </c>
      <c r="W43" s="210" t="str">
        <f ca="1">OFFSET('배치점수 계산기'!M$10,$D43,0)</f>
        <v>표점</v>
      </c>
      <c r="X43" s="208" t="str">
        <f ca="1">OFFSET('배치점수 계산기'!N$10,$D43,0)</f>
        <v>변표</v>
      </c>
      <c r="Y43" s="212">
        <f ca="1">OFFSET(환산공식!FG$15,$F43,0)</f>
        <v>0.43</v>
      </c>
      <c r="Z43" s="35">
        <f ca="1">OFFSET(환산공식!FH$15,$F43,0)</f>
        <v>0.28999999999999998</v>
      </c>
      <c r="AA43" s="203">
        <f ca="1">OFFSET(환산공식!FI$15,$F43,0)</f>
        <v>0.28999999999999998</v>
      </c>
      <c r="AC43"/>
      <c r="AD43">
        <f t="shared" ca="1" si="2"/>
        <v>6</v>
      </c>
      <c r="AE43"/>
    </row>
    <row r="44" spans="1:31" s="5" customFormat="1">
      <c r="A44" s="222"/>
      <c r="B44" s="222"/>
      <c r="C44" s="222" t="s">
        <v>1539</v>
      </c>
      <c r="D44" s="219">
        <v>37</v>
      </c>
      <c r="E44" s="219">
        <v>6</v>
      </c>
      <c r="F44" s="219">
        <v>6</v>
      </c>
      <c r="G44" s="264">
        <v>37</v>
      </c>
      <c r="H44" s="221" t="s">
        <v>85</v>
      </c>
      <c r="I44" s="219" t="s">
        <v>86</v>
      </c>
      <c r="J44" s="267" t="s">
        <v>106</v>
      </c>
      <c r="K44" s="219" t="s">
        <v>84</v>
      </c>
      <c r="L44" s="35" t="str">
        <f ca="1">IF(OFFSET(환산공식!$DU$15,$F44,0)=1,"O","X")</f>
        <v>X</v>
      </c>
      <c r="M44" s="212">
        <f ca="1">IFERROR(OFFSET(환산공식!DA$15,$F44,0),"")</f>
        <v>125</v>
      </c>
      <c r="N44" s="35" t="str">
        <f ca="1">IFERROR(CONCATENATE(ROUND(OFFSET(환산공식!DB$15,$F44,0),1),"%"),"")</f>
        <v>100%</v>
      </c>
      <c r="O44" s="35">
        <f ca="1">IFERROR(OFFSET(환산공식!DC$15,$F44,0),"")</f>
        <v>10</v>
      </c>
      <c r="P44" s="212" t="str">
        <f t="shared" ca="1" si="1"/>
        <v>3% 이하</v>
      </c>
      <c r="Q44" s="218">
        <f ca="1">IFERROR(ROUND(OFFSET(환산공식!$EX$15,$F44,0),3),"")</f>
        <v>0</v>
      </c>
      <c r="R44" s="218">
        <f ca="1">OFFSET('배치점수 계산기'!H$10,$D44,0)</f>
        <v>705.81200000000001</v>
      </c>
      <c r="S44" s="218">
        <f ca="1">OFFSET('배치점수 계산기'!I$10,$D44,0)</f>
        <v>705.09</v>
      </c>
      <c r="T44" s="218">
        <f ca="1">OFFSET('배치점수 계산기'!J$10,$D44,0)</f>
        <v>701.44</v>
      </c>
      <c r="U44" s="218">
        <f ca="1">OFFSET('배치점수 계산기'!K$10,$D44,0)</f>
        <v>700.31500000000005</v>
      </c>
      <c r="V44" s="218">
        <f ca="1">OFFSET('배치점수 계산기'!L$10,$D44,0)</f>
        <v>699.02499999999998</v>
      </c>
      <c r="W44" s="210" t="str">
        <f ca="1">OFFSET('배치점수 계산기'!M$10,$D44,0)</f>
        <v>표점</v>
      </c>
      <c r="X44" s="208" t="str">
        <f ca="1">OFFSET('배치점수 계산기'!N$10,$D44,0)</f>
        <v>변표</v>
      </c>
      <c r="Y44" s="212">
        <f ca="1">OFFSET(환산공식!FG$15,$F44,0)</f>
        <v>0.43</v>
      </c>
      <c r="Z44" s="35">
        <f ca="1">OFFSET(환산공식!FH$15,$F44,0)</f>
        <v>0.28999999999999998</v>
      </c>
      <c r="AA44" s="203">
        <f ca="1">OFFSET(환산공식!FI$15,$F44,0)</f>
        <v>0.28999999999999998</v>
      </c>
      <c r="AC44"/>
      <c r="AD44">
        <f t="shared" ca="1" si="2"/>
        <v>6</v>
      </c>
      <c r="AE44"/>
    </row>
    <row r="45" spans="1:31" s="5" customFormat="1">
      <c r="A45" s="222"/>
      <c r="B45" s="222"/>
      <c r="C45" s="222" t="s">
        <v>1540</v>
      </c>
      <c r="D45" s="219">
        <v>38</v>
      </c>
      <c r="E45" s="219">
        <v>6</v>
      </c>
      <c r="F45" s="219">
        <v>6</v>
      </c>
      <c r="G45" s="264">
        <v>38</v>
      </c>
      <c r="H45" s="221" t="s">
        <v>85</v>
      </c>
      <c r="I45" s="219" t="s">
        <v>86</v>
      </c>
      <c r="J45" s="267" t="s">
        <v>77</v>
      </c>
      <c r="K45" s="219" t="s">
        <v>84</v>
      </c>
      <c r="L45" s="35" t="str">
        <f ca="1">IF(OFFSET(환산공식!$DU$15,$F45,0)=1,"O","X")</f>
        <v>X</v>
      </c>
      <c r="M45" s="212">
        <f ca="1">IFERROR(OFFSET(환산공식!DA$15,$F45,0),"")</f>
        <v>125</v>
      </c>
      <c r="N45" s="35" t="str">
        <f ca="1">IFERROR(CONCATENATE(ROUND(OFFSET(환산공식!DB$15,$F45,0),1),"%"),"")</f>
        <v>100%</v>
      </c>
      <c r="O45" s="35">
        <f ca="1">IFERROR(OFFSET(환산공식!DC$15,$F45,0),"")</f>
        <v>10</v>
      </c>
      <c r="P45" s="212" t="str">
        <f t="shared" ca="1" si="1"/>
        <v>3% 이하</v>
      </c>
      <c r="Q45" s="218">
        <f ca="1">IFERROR(ROUND(OFFSET(환산공식!$EX$15,$F45,0),3),"")</f>
        <v>0</v>
      </c>
      <c r="R45" s="218">
        <f ca="1">OFFSET('배치점수 계산기'!H$10,$D45,0)</f>
        <v>707.56799999999998</v>
      </c>
      <c r="S45" s="218">
        <f ca="1">OFFSET('배치점수 계산기'!I$10,$D45,0)</f>
        <v>706.42</v>
      </c>
      <c r="T45" s="218">
        <f ca="1">OFFSET('배치점수 계산기'!J$10,$D45,0)</f>
        <v>701.44</v>
      </c>
      <c r="U45" s="218">
        <f ca="1">OFFSET('배치점수 계산기'!K$10,$D45,0)</f>
        <v>700.31500000000005</v>
      </c>
      <c r="V45" s="218">
        <f ca="1">OFFSET('배치점수 계산기'!L$10,$D45,0)</f>
        <v>698.98500000000001</v>
      </c>
      <c r="W45" s="210" t="str">
        <f ca="1">OFFSET('배치점수 계산기'!M$10,$D45,0)</f>
        <v>표점</v>
      </c>
      <c r="X45" s="208" t="str">
        <f ca="1">OFFSET('배치점수 계산기'!N$10,$D45,0)</f>
        <v>변표</v>
      </c>
      <c r="Y45" s="212">
        <f ca="1">OFFSET(환산공식!FG$15,$F45,0)</f>
        <v>0.43</v>
      </c>
      <c r="Z45" s="35">
        <f ca="1">OFFSET(환산공식!FH$15,$F45,0)</f>
        <v>0.28999999999999998</v>
      </c>
      <c r="AA45" s="203">
        <f ca="1">OFFSET(환산공식!FI$15,$F45,0)</f>
        <v>0.28999999999999998</v>
      </c>
      <c r="AC45"/>
      <c r="AD45">
        <f t="shared" ca="1" si="2"/>
        <v>6</v>
      </c>
      <c r="AE45"/>
    </row>
    <row r="46" spans="1:31" s="5" customFormat="1">
      <c r="A46" s="222"/>
      <c r="B46" s="222"/>
      <c r="C46" s="222" t="s">
        <v>1541</v>
      </c>
      <c r="D46" s="219">
        <v>39</v>
      </c>
      <c r="E46" s="219">
        <v>6</v>
      </c>
      <c r="F46" s="219">
        <v>6</v>
      </c>
      <c r="G46" s="264">
        <v>39</v>
      </c>
      <c r="H46" s="221" t="s">
        <v>85</v>
      </c>
      <c r="I46" s="219" t="s">
        <v>86</v>
      </c>
      <c r="J46" s="267" t="s">
        <v>102</v>
      </c>
      <c r="K46" s="219" t="s">
        <v>84</v>
      </c>
      <c r="L46" s="35" t="str">
        <f ca="1">IF(OFFSET(환산공식!$DU$15,$F46,0)=1,"O","X")</f>
        <v>X</v>
      </c>
      <c r="M46" s="212">
        <f ca="1">IFERROR(OFFSET(환산공식!DA$15,$F46,0),"")</f>
        <v>125</v>
      </c>
      <c r="N46" s="35" t="str">
        <f ca="1">IFERROR(CONCATENATE(ROUND(OFFSET(환산공식!DB$15,$F46,0),1),"%"),"")</f>
        <v>100%</v>
      </c>
      <c r="O46" s="35">
        <f ca="1">IFERROR(OFFSET(환산공식!DC$15,$F46,0),"")</f>
        <v>10</v>
      </c>
      <c r="P46" s="212" t="str">
        <f t="shared" ca="1" si="1"/>
        <v>3% 이하</v>
      </c>
      <c r="Q46" s="218">
        <f ca="1">IFERROR(ROUND(OFFSET(환산공식!$EX$15,$F46,0),3),"")</f>
        <v>0</v>
      </c>
      <c r="R46" s="218">
        <f ca="1">OFFSET('배치점수 계산기'!H$10,$D46,0)</f>
        <v>706.92</v>
      </c>
      <c r="S46" s="218">
        <f ca="1">OFFSET('배치점수 계산기'!I$10,$D46,0)</f>
        <v>703.57500000000005</v>
      </c>
      <c r="T46" s="218">
        <f ca="1">OFFSET('배치점수 계산기'!J$10,$D46,0)</f>
        <v>700.42</v>
      </c>
      <c r="U46" s="218">
        <f ca="1">OFFSET('배치점수 계산기'!K$10,$D46,0)</f>
        <v>699.56799999999998</v>
      </c>
      <c r="V46" s="218">
        <f ca="1">OFFSET('배치점수 계산기'!L$10,$D46,0)</f>
        <v>698.38</v>
      </c>
      <c r="W46" s="210" t="str">
        <f ca="1">OFFSET('배치점수 계산기'!M$10,$D46,0)</f>
        <v>표점</v>
      </c>
      <c r="X46" s="208" t="str">
        <f ca="1">OFFSET('배치점수 계산기'!N$10,$D46,0)</f>
        <v>변표</v>
      </c>
      <c r="Y46" s="212">
        <f ca="1">OFFSET(환산공식!FG$15,$F46,0)</f>
        <v>0.43</v>
      </c>
      <c r="Z46" s="35">
        <f ca="1">OFFSET(환산공식!FH$15,$F46,0)</f>
        <v>0.28999999999999998</v>
      </c>
      <c r="AA46" s="203">
        <f ca="1">OFFSET(환산공식!FI$15,$F46,0)</f>
        <v>0.28999999999999998</v>
      </c>
      <c r="AC46"/>
      <c r="AD46">
        <f t="shared" ca="1" si="2"/>
        <v>6</v>
      </c>
      <c r="AE46"/>
    </row>
    <row r="47" spans="1:31" s="5" customFormat="1">
      <c r="A47" s="222"/>
      <c r="B47" s="222"/>
      <c r="C47" s="222" t="s">
        <v>1542</v>
      </c>
      <c r="D47" s="219">
        <v>40</v>
      </c>
      <c r="E47" s="219">
        <v>6</v>
      </c>
      <c r="F47" s="219">
        <v>6</v>
      </c>
      <c r="G47" s="264">
        <v>40</v>
      </c>
      <c r="H47" s="221" t="s">
        <v>85</v>
      </c>
      <c r="I47" s="219" t="s">
        <v>86</v>
      </c>
      <c r="J47" s="267" t="s">
        <v>664</v>
      </c>
      <c r="K47" s="219" t="s">
        <v>84</v>
      </c>
      <c r="L47" s="35" t="str">
        <f ca="1">IF(OFFSET(환산공식!$DU$15,$F47,0)=1,"O","X")</f>
        <v>X</v>
      </c>
      <c r="M47" s="212">
        <f ca="1">IFERROR(OFFSET(환산공식!DA$15,$F47,0),"")</f>
        <v>125</v>
      </c>
      <c r="N47" s="35" t="str">
        <f ca="1">IFERROR(CONCATENATE(ROUND(OFFSET(환산공식!DB$15,$F47,0),1),"%"),"")</f>
        <v>100%</v>
      </c>
      <c r="O47" s="35">
        <f ca="1">IFERROR(OFFSET(환산공식!DC$15,$F47,0),"")</f>
        <v>10</v>
      </c>
      <c r="P47" s="212" t="str">
        <f t="shared" ca="1" si="1"/>
        <v>3% 이하</v>
      </c>
      <c r="Q47" s="218">
        <f ca="1">IFERROR(ROUND(OFFSET(환산공식!$EX$15,$F47,0),3),"")</f>
        <v>0</v>
      </c>
      <c r="R47" s="218">
        <f ca="1">OFFSET('배치점수 계산기'!H$10,$D47,0)</f>
        <v>704.86</v>
      </c>
      <c r="S47" s="218">
        <f ca="1">OFFSET('배치점수 계산기'!I$10,$D47,0)</f>
        <v>702.08799999999997</v>
      </c>
      <c r="T47" s="218">
        <f ca="1">OFFSET('배치점수 계산기'!J$10,$D47,0)</f>
        <v>700.31500000000005</v>
      </c>
      <c r="U47" s="218">
        <f ca="1">OFFSET('배치점수 계산기'!K$10,$D47,0)</f>
        <v>699.56799999999998</v>
      </c>
      <c r="V47" s="218">
        <f ca="1">OFFSET('배치점수 계산기'!L$10,$D47,0)</f>
        <v>698.38</v>
      </c>
      <c r="W47" s="210" t="str">
        <f ca="1">OFFSET('배치점수 계산기'!M$10,$D47,0)</f>
        <v>표점</v>
      </c>
      <c r="X47" s="208" t="str">
        <f ca="1">OFFSET('배치점수 계산기'!N$10,$D47,0)</f>
        <v>변표</v>
      </c>
      <c r="Y47" s="212">
        <f ca="1">OFFSET(환산공식!FG$15,$F47,0)</f>
        <v>0.43</v>
      </c>
      <c r="Z47" s="35">
        <f ca="1">OFFSET(환산공식!FH$15,$F47,0)</f>
        <v>0.28999999999999998</v>
      </c>
      <c r="AA47" s="203">
        <f ca="1">OFFSET(환산공식!FI$15,$F47,0)</f>
        <v>0.28999999999999998</v>
      </c>
      <c r="AC47"/>
      <c r="AD47">
        <f t="shared" ca="1" si="2"/>
        <v>6</v>
      </c>
      <c r="AE47"/>
    </row>
    <row r="48" spans="1:31" s="5" customFormat="1">
      <c r="A48" s="222"/>
      <c r="B48" s="222"/>
      <c r="C48" s="222" t="s">
        <v>1543</v>
      </c>
      <c r="D48" s="219">
        <v>41</v>
      </c>
      <c r="E48" s="219">
        <v>6</v>
      </c>
      <c r="F48" s="219">
        <v>6</v>
      </c>
      <c r="G48" s="264">
        <v>41</v>
      </c>
      <c r="H48" s="221" t="s">
        <v>85</v>
      </c>
      <c r="I48" s="219" t="s">
        <v>86</v>
      </c>
      <c r="J48" s="267" t="s">
        <v>109</v>
      </c>
      <c r="K48" s="219" t="s">
        <v>84</v>
      </c>
      <c r="L48" s="35" t="str">
        <f ca="1">IF(OFFSET(환산공식!$DU$15,$F48,0)=1,"O","X")</f>
        <v>X</v>
      </c>
      <c r="M48" s="212">
        <f ca="1">IFERROR(OFFSET(환산공식!DA$15,$F48,0),"")</f>
        <v>125</v>
      </c>
      <c r="N48" s="35" t="str">
        <f ca="1">IFERROR(CONCATENATE(ROUND(OFFSET(환산공식!DB$15,$F48,0),1),"%"),"")</f>
        <v>100%</v>
      </c>
      <c r="O48" s="35">
        <f ca="1">IFERROR(OFFSET(환산공식!DC$15,$F48,0),"")</f>
        <v>10</v>
      </c>
      <c r="P48" s="212" t="str">
        <f t="shared" ca="1" si="1"/>
        <v>3% 이하</v>
      </c>
      <c r="Q48" s="218">
        <f ca="1">IFERROR(ROUND(OFFSET(환산공식!$EX$15,$F48,0),3),"")</f>
        <v>0</v>
      </c>
      <c r="R48" s="218">
        <f ca="1">OFFSET('배치점수 계산기'!H$10,$D48,0)</f>
        <v>703.68</v>
      </c>
      <c r="S48" s="218">
        <f ca="1">OFFSET('배치점수 계산기'!I$10,$D48,0)</f>
        <v>701.96299999999997</v>
      </c>
      <c r="T48" s="218">
        <f ca="1">OFFSET('배치점수 계산기'!J$10,$D48,0)</f>
        <v>700.31500000000005</v>
      </c>
      <c r="U48" s="218">
        <f ca="1">OFFSET('배치점수 계산기'!K$10,$D48,0)</f>
        <v>699.02499999999998</v>
      </c>
      <c r="V48" s="218">
        <f ca="1">OFFSET('배치점수 계산기'!L$10,$D48,0)</f>
        <v>698.05499999999995</v>
      </c>
      <c r="W48" s="210" t="str">
        <f ca="1">OFFSET('배치점수 계산기'!M$10,$D48,0)</f>
        <v>표점</v>
      </c>
      <c r="X48" s="208" t="str">
        <f ca="1">OFFSET('배치점수 계산기'!N$10,$D48,0)</f>
        <v>변표</v>
      </c>
      <c r="Y48" s="212">
        <f ca="1">OFFSET(환산공식!FG$15,$F48,0)</f>
        <v>0.43</v>
      </c>
      <c r="Z48" s="35">
        <f ca="1">OFFSET(환산공식!FH$15,$F48,0)</f>
        <v>0.28999999999999998</v>
      </c>
      <c r="AA48" s="203">
        <f ca="1">OFFSET(환산공식!FI$15,$F48,0)</f>
        <v>0.28999999999999998</v>
      </c>
      <c r="AC48"/>
      <c r="AD48">
        <f t="shared" ca="1" si="2"/>
        <v>6</v>
      </c>
      <c r="AE48"/>
    </row>
    <row r="49" spans="1:31" s="5" customFormat="1">
      <c r="A49" s="222"/>
      <c r="B49" s="222"/>
      <c r="C49" s="222" t="s">
        <v>1544</v>
      </c>
      <c r="D49" s="219">
        <v>42</v>
      </c>
      <c r="E49" s="219">
        <v>6</v>
      </c>
      <c r="F49" s="219">
        <v>6</v>
      </c>
      <c r="G49" s="264">
        <v>42</v>
      </c>
      <c r="H49" s="221" t="s">
        <v>85</v>
      </c>
      <c r="I49" s="219" t="s">
        <v>86</v>
      </c>
      <c r="J49" s="267" t="s">
        <v>665</v>
      </c>
      <c r="K49" s="219" t="s">
        <v>84</v>
      </c>
      <c r="L49" s="35" t="str">
        <f ca="1">IF(OFFSET(환산공식!$DU$15,$F49,0)=1,"O","X")</f>
        <v>X</v>
      </c>
      <c r="M49" s="212">
        <f ca="1">IFERROR(OFFSET(환산공식!DA$15,$F49,0),"")</f>
        <v>125</v>
      </c>
      <c r="N49" s="35" t="str">
        <f ca="1">IFERROR(CONCATENATE(ROUND(OFFSET(환산공식!DB$15,$F49,0),1),"%"),"")</f>
        <v>100%</v>
      </c>
      <c r="O49" s="35">
        <f ca="1">IFERROR(OFFSET(환산공식!DC$15,$F49,0),"")</f>
        <v>10</v>
      </c>
      <c r="P49" s="212" t="str">
        <f t="shared" ca="1" si="1"/>
        <v>3% 이하</v>
      </c>
      <c r="Q49" s="218">
        <f ca="1">IFERROR(ROUND(OFFSET(환산공식!$EX$15,$F49,0),3),"")</f>
        <v>0</v>
      </c>
      <c r="R49" s="218">
        <f ca="1">OFFSET('배치점수 계산기'!H$10,$D49,0)</f>
        <v>703.68</v>
      </c>
      <c r="S49" s="218">
        <f ca="1">OFFSET('배치점수 계산기'!I$10,$D49,0)</f>
        <v>701.44</v>
      </c>
      <c r="T49" s="218">
        <f ca="1">OFFSET('배치점수 계산기'!J$10,$D49,0)</f>
        <v>699.99</v>
      </c>
      <c r="U49" s="218">
        <f ca="1">OFFSET('배치점수 계산기'!K$10,$D49,0)</f>
        <v>699.02499999999998</v>
      </c>
      <c r="V49" s="218">
        <f ca="1">OFFSET('배치점수 계산기'!L$10,$D49,0)</f>
        <v>698.98500000000001</v>
      </c>
      <c r="W49" s="210" t="str">
        <f ca="1">OFFSET('배치점수 계산기'!M$10,$D49,0)</f>
        <v>표점</v>
      </c>
      <c r="X49" s="208" t="str">
        <f ca="1">OFFSET('배치점수 계산기'!N$10,$D49,0)</f>
        <v>변표</v>
      </c>
      <c r="Y49" s="212">
        <f ca="1">OFFSET(환산공식!FG$15,$F49,0)</f>
        <v>0.43</v>
      </c>
      <c r="Z49" s="35">
        <f ca="1">OFFSET(환산공식!FH$15,$F49,0)</f>
        <v>0.28999999999999998</v>
      </c>
      <c r="AA49" s="203">
        <f ca="1">OFFSET(환산공식!FI$15,$F49,0)</f>
        <v>0.28999999999999998</v>
      </c>
      <c r="AC49"/>
      <c r="AD49">
        <f t="shared" ca="1" si="2"/>
        <v>6</v>
      </c>
      <c r="AE49"/>
    </row>
    <row r="50" spans="1:31" s="5" customFormat="1">
      <c r="A50" s="222"/>
      <c r="B50" s="222"/>
      <c r="C50" s="222" t="s">
        <v>1545</v>
      </c>
      <c r="D50" s="219">
        <v>43</v>
      </c>
      <c r="E50" s="219">
        <v>8</v>
      </c>
      <c r="F50" s="219">
        <v>8</v>
      </c>
      <c r="G50" s="264">
        <v>43</v>
      </c>
      <c r="H50" s="221" t="s">
        <v>85</v>
      </c>
      <c r="I50" s="219" t="s">
        <v>86</v>
      </c>
      <c r="J50" s="267" t="s">
        <v>667</v>
      </c>
      <c r="K50" s="219" t="s">
        <v>84</v>
      </c>
      <c r="L50" s="35" t="str">
        <f ca="1">IF(OFFSET(환산공식!$DU$15,$F50,0)=1,"O","X")</f>
        <v>X</v>
      </c>
      <c r="M50" s="212">
        <f ca="1">IFERROR(OFFSET(환산공식!DA$15,$F50,0),"")</f>
        <v>150</v>
      </c>
      <c r="N50" s="35" t="str">
        <f ca="1">IFERROR(CONCATENATE(ROUND(OFFSET(환산공식!DB$15,$F50,0),1),"%"),"")</f>
        <v>100%</v>
      </c>
      <c r="O50" s="35">
        <f ca="1">IFERROR(OFFSET(환산공식!DC$15,$F50,0),"")</f>
        <v>10</v>
      </c>
      <c r="P50" s="212" t="str">
        <f t="shared" ca="1" si="1"/>
        <v>3% 이하</v>
      </c>
      <c r="Q50" s="218">
        <f ca="1">IFERROR(ROUND(OFFSET(환산공식!$EX$15,$F50,0),3),"")</f>
        <v>0</v>
      </c>
      <c r="R50" s="218">
        <f ca="1">OFFSET('배치점수 계산기'!H$10,$D50,0)</f>
        <v>644.59</v>
      </c>
      <c r="S50" s="218">
        <f ca="1">OFFSET('배치점수 계산기'!I$10,$D50,0)</f>
        <v>643.50300000000004</v>
      </c>
      <c r="T50" s="218">
        <f ca="1">OFFSET('배치점수 계산기'!J$10,$D50,0)</f>
        <v>642.39400000000001</v>
      </c>
      <c r="U50" s="218">
        <f ca="1">OFFSET('배치점수 계산기'!K$10,$D50,0)</f>
        <v>641.24099999999999</v>
      </c>
      <c r="V50" s="218">
        <f ca="1">OFFSET('배치점수 계산기'!L$10,$D50,0)</f>
        <v>640.72</v>
      </c>
      <c r="W50" s="210" t="str">
        <f ca="1">OFFSET('배치점수 계산기'!M$10,$D50,0)</f>
        <v>표점</v>
      </c>
      <c r="X50" s="208" t="str">
        <f ca="1">OFFSET('배치점수 계산기'!N$10,$D50,0)</f>
        <v>변표</v>
      </c>
      <c r="Y50" s="212">
        <f ca="1">OFFSET(환산공식!FG$15,$F50,0)</f>
        <v>0.4</v>
      </c>
      <c r="Z50" s="35">
        <f ca="1">OFFSET(환산공식!FH$15,$F50,0)</f>
        <v>0.4</v>
      </c>
      <c r="AA50" s="203">
        <f ca="1">OFFSET(환산공식!FI$15,$F50,0)</f>
        <v>0.2</v>
      </c>
      <c r="AC50"/>
      <c r="AD50">
        <f t="shared" ca="1" si="2"/>
        <v>6</v>
      </c>
      <c r="AE50"/>
    </row>
    <row r="51" spans="1:31" s="5" customFormat="1">
      <c r="A51" s="222"/>
      <c r="B51" s="222"/>
      <c r="C51" s="222" t="s">
        <v>1546</v>
      </c>
      <c r="D51" s="219">
        <v>44</v>
      </c>
      <c r="E51" s="219">
        <v>6</v>
      </c>
      <c r="F51" s="219">
        <v>6</v>
      </c>
      <c r="G51" s="264">
        <v>44</v>
      </c>
      <c r="H51" s="221" t="s">
        <v>85</v>
      </c>
      <c r="I51" s="219" t="s">
        <v>86</v>
      </c>
      <c r="J51" s="267" t="s">
        <v>104</v>
      </c>
      <c r="K51" s="219" t="s">
        <v>84</v>
      </c>
      <c r="L51" s="35" t="str">
        <f ca="1">IF(OFFSET(환산공식!$DU$15,$F51,0)=1,"O","X")</f>
        <v>X</v>
      </c>
      <c r="M51" s="212">
        <f ca="1">IFERROR(OFFSET(환산공식!DA$15,$F51,0),"")</f>
        <v>125</v>
      </c>
      <c r="N51" s="35" t="str">
        <f ca="1">IFERROR(CONCATENATE(ROUND(OFFSET(환산공식!DB$15,$F51,0),1),"%"),"")</f>
        <v>100%</v>
      </c>
      <c r="O51" s="35">
        <f ca="1">IFERROR(OFFSET(환산공식!DC$15,$F51,0),"")</f>
        <v>10</v>
      </c>
      <c r="P51" s="212" t="str">
        <f t="shared" ca="1" si="1"/>
        <v>3% 이하</v>
      </c>
      <c r="Q51" s="218">
        <f ca="1">IFERROR(ROUND(OFFSET(환산공식!$EX$15,$F51,0),3),"")</f>
        <v>0</v>
      </c>
      <c r="R51" s="218">
        <f ca="1">OFFSET('배치점수 계산기'!H$10,$D51,0)</f>
        <v>704.57500000000005</v>
      </c>
      <c r="S51" s="218">
        <f ca="1">OFFSET('배치점수 계산기'!I$10,$D51,0)</f>
        <v>701.96299999999997</v>
      </c>
      <c r="T51" s="218">
        <f ca="1">OFFSET('배치점수 계산기'!J$10,$D51,0)</f>
        <v>699.447</v>
      </c>
      <c r="U51" s="218">
        <f ca="1">OFFSET('배치점수 계산기'!K$10,$D51,0)</f>
        <v>699.11</v>
      </c>
      <c r="V51" s="218">
        <f ca="1">OFFSET('배치점수 계산기'!L$10,$D51,0)</f>
        <v>698.36800000000005</v>
      </c>
      <c r="W51" s="210" t="str">
        <f ca="1">OFFSET('배치점수 계산기'!M$10,$D51,0)</f>
        <v>표점</v>
      </c>
      <c r="X51" s="208" t="str">
        <f ca="1">OFFSET('배치점수 계산기'!N$10,$D51,0)</f>
        <v>변표</v>
      </c>
      <c r="Y51" s="212">
        <f ca="1">OFFSET(환산공식!FG$15,$F51,0)</f>
        <v>0.43</v>
      </c>
      <c r="Z51" s="35">
        <f ca="1">OFFSET(환산공식!FH$15,$F51,0)</f>
        <v>0.28999999999999998</v>
      </c>
      <c r="AA51" s="203">
        <f ca="1">OFFSET(환산공식!FI$15,$F51,0)</f>
        <v>0.28999999999999998</v>
      </c>
      <c r="AC51"/>
      <c r="AD51">
        <f t="shared" ca="1" si="2"/>
        <v>6</v>
      </c>
      <c r="AE51"/>
    </row>
    <row r="52" spans="1:31" s="5" customFormat="1">
      <c r="A52" s="222"/>
      <c r="B52" s="222"/>
      <c r="C52" s="222" t="s">
        <v>1547</v>
      </c>
      <c r="D52" s="219">
        <v>45</v>
      </c>
      <c r="E52" s="219">
        <v>6</v>
      </c>
      <c r="F52" s="219">
        <v>6</v>
      </c>
      <c r="G52" s="264">
        <v>45</v>
      </c>
      <c r="H52" s="221" t="s">
        <v>85</v>
      </c>
      <c r="I52" s="219" t="s">
        <v>86</v>
      </c>
      <c r="J52" s="267" t="s">
        <v>18860</v>
      </c>
      <c r="K52" s="219" t="s">
        <v>84</v>
      </c>
      <c r="L52" s="35" t="str">
        <f ca="1">IF(OFFSET(환산공식!$DU$15,$F52,0)=1,"O","X")</f>
        <v>X</v>
      </c>
      <c r="M52" s="212">
        <f ca="1">IFERROR(OFFSET(환산공식!DA$15,$F52,0),"")</f>
        <v>125</v>
      </c>
      <c r="N52" s="35" t="str">
        <f ca="1">IFERROR(CONCATENATE(ROUND(OFFSET(환산공식!DB$15,$F52,0),1),"%"),"")</f>
        <v>100%</v>
      </c>
      <c r="O52" s="35">
        <f ca="1">IFERROR(OFFSET(환산공식!DC$15,$F52,0),"")</f>
        <v>10</v>
      </c>
      <c r="P52" s="212" t="str">
        <f t="shared" ca="1" si="1"/>
        <v>3% 이하</v>
      </c>
      <c r="Q52" s="218">
        <f ca="1">IFERROR(ROUND(OFFSET(환산공식!$EX$15,$F52,0),3),"")</f>
        <v>0</v>
      </c>
      <c r="R52" s="218">
        <f ca="1">OFFSET('배치점수 계산기'!H$10,$D52,0)</f>
        <v>703.57500000000005</v>
      </c>
      <c r="S52" s="218">
        <f ca="1">OFFSET('배치점수 계산기'!I$10,$D52,0)</f>
        <v>700.85799999999995</v>
      </c>
      <c r="T52" s="218">
        <f ca="1">OFFSET('배치점수 계산기'!J$10,$D52,0)</f>
        <v>699.56799999999998</v>
      </c>
      <c r="U52" s="218">
        <f ca="1">OFFSET('배치점수 계산기'!K$10,$D52,0)</f>
        <v>697.82500000000005</v>
      </c>
      <c r="V52" s="218">
        <f ca="1">OFFSET('배치점수 계산기'!L$10,$D52,0)</f>
        <v>694.57799999999997</v>
      </c>
      <c r="W52" s="210" t="str">
        <f ca="1">OFFSET('배치점수 계산기'!M$10,$D52,0)</f>
        <v>표점</v>
      </c>
      <c r="X52" s="208" t="str">
        <f ca="1">OFFSET('배치점수 계산기'!N$10,$D52,0)</f>
        <v>변표</v>
      </c>
      <c r="Y52" s="212">
        <f ca="1">OFFSET(환산공식!FG$15,$F52,0)</f>
        <v>0.43</v>
      </c>
      <c r="Z52" s="35">
        <f ca="1">OFFSET(환산공식!FH$15,$F52,0)</f>
        <v>0.28999999999999998</v>
      </c>
      <c r="AA52" s="203">
        <f ca="1">OFFSET(환산공식!FI$15,$F52,0)</f>
        <v>0.28999999999999998</v>
      </c>
      <c r="AC52"/>
      <c r="AD52">
        <f t="shared" ca="1" si="2"/>
        <v>6</v>
      </c>
      <c r="AE52"/>
    </row>
    <row r="53" spans="1:31" s="5" customFormat="1">
      <c r="A53" s="222"/>
      <c r="B53" s="222"/>
      <c r="C53" s="222" t="s">
        <v>1548</v>
      </c>
      <c r="D53" s="219">
        <v>46</v>
      </c>
      <c r="E53" s="219">
        <v>6</v>
      </c>
      <c r="F53" s="219">
        <v>6</v>
      </c>
      <c r="G53" s="264">
        <v>46</v>
      </c>
      <c r="H53" s="221" t="s">
        <v>85</v>
      </c>
      <c r="I53" s="219" t="s">
        <v>86</v>
      </c>
      <c r="J53" s="267" t="s">
        <v>663</v>
      </c>
      <c r="K53" s="219" t="s">
        <v>84</v>
      </c>
      <c r="L53" s="35" t="str">
        <f ca="1">IF(OFFSET(환산공식!$DU$15,$F53,0)=1,"O","X")</f>
        <v>X</v>
      </c>
      <c r="M53" s="212">
        <f ca="1">IFERROR(OFFSET(환산공식!DA$15,$F53,0),"")</f>
        <v>125</v>
      </c>
      <c r="N53" s="35" t="str">
        <f ca="1">IFERROR(CONCATENATE(ROUND(OFFSET(환산공식!DB$15,$F53,0),1),"%"),"")</f>
        <v>100%</v>
      </c>
      <c r="O53" s="35">
        <f ca="1">IFERROR(OFFSET(환산공식!DC$15,$F53,0),"")</f>
        <v>10</v>
      </c>
      <c r="P53" s="212" t="str">
        <f t="shared" ca="1" si="1"/>
        <v>3% 이하</v>
      </c>
      <c r="Q53" s="218">
        <f ca="1">IFERROR(ROUND(OFFSET(환산공식!$EX$15,$F53,0),3),"")</f>
        <v>0</v>
      </c>
      <c r="R53" s="218">
        <f ca="1">OFFSET('배치점수 계산기'!H$10,$D53,0)</f>
        <v>700.96299999999997</v>
      </c>
      <c r="S53" s="218">
        <f ca="1">OFFSET('배치점수 계산기'!I$10,$D53,0)</f>
        <v>699.803</v>
      </c>
      <c r="T53" s="218">
        <f ca="1">OFFSET('배치점수 계산기'!J$10,$D53,0)</f>
        <v>698.63</v>
      </c>
      <c r="U53" s="218">
        <f ca="1">OFFSET('배치점수 계산기'!K$10,$D53,0)</f>
        <v>698.36800000000005</v>
      </c>
      <c r="V53" s="218">
        <f ca="1">OFFSET('배치점수 계산기'!L$10,$D53,0)</f>
        <v>696.99300000000005</v>
      </c>
      <c r="W53" s="210" t="str">
        <f ca="1">OFFSET('배치점수 계산기'!M$10,$D53,0)</f>
        <v>표점</v>
      </c>
      <c r="X53" s="208" t="str">
        <f ca="1">OFFSET('배치점수 계산기'!N$10,$D53,0)</f>
        <v>변표</v>
      </c>
      <c r="Y53" s="212">
        <f ca="1">OFFSET(환산공식!FG$15,$F53,0)</f>
        <v>0.43</v>
      </c>
      <c r="Z53" s="35">
        <f ca="1">OFFSET(환산공식!FH$15,$F53,0)</f>
        <v>0.28999999999999998</v>
      </c>
      <c r="AA53" s="203">
        <f ca="1">OFFSET(환산공식!FI$15,$F53,0)</f>
        <v>0.28999999999999998</v>
      </c>
      <c r="AC53"/>
      <c r="AD53">
        <f t="shared" ca="1" si="2"/>
        <v>6</v>
      </c>
      <c r="AE53"/>
    </row>
    <row r="54" spans="1:31" s="5" customFormat="1">
      <c r="A54" s="222"/>
      <c r="B54" s="222"/>
      <c r="C54" s="222" t="s">
        <v>1549</v>
      </c>
      <c r="D54" s="219">
        <v>47</v>
      </c>
      <c r="E54" s="219">
        <v>6</v>
      </c>
      <c r="F54" s="219">
        <v>6</v>
      </c>
      <c r="G54" s="264">
        <v>47</v>
      </c>
      <c r="H54" s="221" t="s">
        <v>85</v>
      </c>
      <c r="I54" s="219" t="s">
        <v>86</v>
      </c>
      <c r="J54" s="267" t="s">
        <v>174</v>
      </c>
      <c r="K54" s="219" t="s">
        <v>84</v>
      </c>
      <c r="L54" s="35" t="str">
        <f ca="1">IF(OFFSET(환산공식!$DU$15,$F54,0)=1,"O","X")</f>
        <v>X</v>
      </c>
      <c r="M54" s="212">
        <f ca="1">IFERROR(OFFSET(환산공식!DA$15,$F54,0),"")</f>
        <v>125</v>
      </c>
      <c r="N54" s="35" t="str">
        <f ca="1">IFERROR(CONCATENATE(ROUND(OFFSET(환산공식!DB$15,$F54,0),1),"%"),"")</f>
        <v>100%</v>
      </c>
      <c r="O54" s="35">
        <f ca="1">IFERROR(OFFSET(환산공식!DC$15,$F54,0),"")</f>
        <v>10</v>
      </c>
      <c r="P54" s="212" t="str">
        <f t="shared" ca="1" si="1"/>
        <v>3% 이하</v>
      </c>
      <c r="Q54" s="218">
        <f ca="1">IFERROR(ROUND(OFFSET(환산공식!$EX$15,$F54,0),3),"")</f>
        <v>0</v>
      </c>
      <c r="R54" s="218">
        <f ca="1">OFFSET('배치점수 계산기'!H$10,$D54,0)</f>
        <v>703.57500000000005</v>
      </c>
      <c r="S54" s="218">
        <f ca="1">OFFSET('배치점수 계산기'!I$10,$D54,0)</f>
        <v>700.85799999999995</v>
      </c>
      <c r="T54" s="218">
        <f ca="1">OFFSET('배치점수 계산기'!J$10,$D54,0)</f>
        <v>698.63</v>
      </c>
      <c r="U54" s="218">
        <f ca="1">OFFSET('배치점수 계산기'!K$10,$D54,0)</f>
        <v>698.673</v>
      </c>
      <c r="V54" s="218">
        <f ca="1">OFFSET('배치점수 계산기'!L$10,$D54,0)</f>
        <v>698.05499999999995</v>
      </c>
      <c r="W54" s="210" t="str">
        <f ca="1">OFFSET('배치점수 계산기'!M$10,$D54,0)</f>
        <v>표점</v>
      </c>
      <c r="X54" s="208" t="str">
        <f ca="1">OFFSET('배치점수 계산기'!N$10,$D54,0)</f>
        <v>변표</v>
      </c>
      <c r="Y54" s="212">
        <f ca="1">OFFSET(환산공식!FG$15,$F54,0)</f>
        <v>0.43</v>
      </c>
      <c r="Z54" s="35">
        <f ca="1">OFFSET(환산공식!FH$15,$F54,0)</f>
        <v>0.28999999999999998</v>
      </c>
      <c r="AA54" s="203">
        <f ca="1">OFFSET(환산공식!FI$15,$F54,0)</f>
        <v>0.28999999999999998</v>
      </c>
      <c r="AC54"/>
      <c r="AD54">
        <f t="shared" ca="1" si="2"/>
        <v>6</v>
      </c>
      <c r="AE54"/>
    </row>
    <row r="55" spans="1:31" s="5" customFormat="1">
      <c r="A55" s="222"/>
      <c r="B55" s="222"/>
      <c r="C55" s="222" t="s">
        <v>1550</v>
      </c>
      <c r="D55" s="219">
        <v>48</v>
      </c>
      <c r="E55" s="219">
        <v>6</v>
      </c>
      <c r="F55" s="219">
        <v>6</v>
      </c>
      <c r="G55" s="264">
        <v>48</v>
      </c>
      <c r="H55" s="221" t="s">
        <v>85</v>
      </c>
      <c r="I55" s="219" t="s">
        <v>86</v>
      </c>
      <c r="J55" s="267" t="s">
        <v>111</v>
      </c>
      <c r="K55" s="219" t="s">
        <v>84</v>
      </c>
      <c r="L55" s="35" t="str">
        <f ca="1">IF(OFFSET(환산공식!$DU$15,$F55,0)=1,"O","X")</f>
        <v>X</v>
      </c>
      <c r="M55" s="212">
        <f ca="1">IFERROR(OFFSET(환산공식!DA$15,$F55,0),"")</f>
        <v>125</v>
      </c>
      <c r="N55" s="35" t="str">
        <f ca="1">IFERROR(CONCATENATE(ROUND(OFFSET(환산공식!DB$15,$F55,0),1),"%"),"")</f>
        <v>100%</v>
      </c>
      <c r="O55" s="35">
        <f ca="1">IFERROR(OFFSET(환산공식!DC$15,$F55,0),"")</f>
        <v>10</v>
      </c>
      <c r="P55" s="212" t="str">
        <f t="shared" ca="1" si="1"/>
        <v>3% 이하</v>
      </c>
      <c r="Q55" s="218">
        <f ca="1">IFERROR(ROUND(OFFSET(환산공식!$EX$15,$F55,0),3),"")</f>
        <v>0</v>
      </c>
      <c r="R55" s="218">
        <f ca="1">OFFSET('배치점수 계산기'!H$10,$D55,0)</f>
        <v>700.42</v>
      </c>
      <c r="S55" s="218">
        <f ca="1">OFFSET('배치점수 계산기'!I$10,$D55,0)</f>
        <v>699.447</v>
      </c>
      <c r="T55" s="218">
        <f ca="1">OFFSET('배치점수 계산기'!J$10,$D55,0)</f>
        <v>698.63</v>
      </c>
      <c r="U55" s="218">
        <f ca="1">OFFSET('배치점수 계산기'!K$10,$D55,0)</f>
        <v>698.673</v>
      </c>
      <c r="V55" s="218">
        <f ca="1">OFFSET('배치점수 계산기'!L$10,$D55,0)</f>
        <v>696.99300000000005</v>
      </c>
      <c r="W55" s="210" t="str">
        <f ca="1">OFFSET('배치점수 계산기'!M$10,$D55,0)</f>
        <v>표점</v>
      </c>
      <c r="X55" s="208" t="str">
        <f ca="1">OFFSET('배치점수 계산기'!N$10,$D55,0)</f>
        <v>변표</v>
      </c>
      <c r="Y55" s="212">
        <f ca="1">OFFSET(환산공식!FG$15,$F55,0)</f>
        <v>0.43</v>
      </c>
      <c r="Z55" s="35">
        <f ca="1">OFFSET(환산공식!FH$15,$F55,0)</f>
        <v>0.28999999999999998</v>
      </c>
      <c r="AA55" s="203">
        <f ca="1">OFFSET(환산공식!FI$15,$F55,0)</f>
        <v>0.28999999999999998</v>
      </c>
      <c r="AC55"/>
      <c r="AD55">
        <f t="shared" ca="1" si="2"/>
        <v>6</v>
      </c>
      <c r="AE55"/>
    </row>
    <row r="56" spans="1:31" s="5" customFormat="1">
      <c r="A56" s="222"/>
      <c r="B56" s="222"/>
      <c r="C56" s="222" t="s">
        <v>1551</v>
      </c>
      <c r="D56" s="219">
        <v>49</v>
      </c>
      <c r="E56" s="219">
        <v>6</v>
      </c>
      <c r="F56" s="219">
        <v>6</v>
      </c>
      <c r="G56" s="264">
        <v>49</v>
      </c>
      <c r="H56" s="221" t="s">
        <v>85</v>
      </c>
      <c r="I56" s="219" t="s">
        <v>86</v>
      </c>
      <c r="J56" s="267" t="s">
        <v>105</v>
      </c>
      <c r="K56" s="219" t="s">
        <v>84</v>
      </c>
      <c r="L56" s="35" t="str">
        <f ca="1">IF(OFFSET(환산공식!$DU$15,$F56,0)=1,"O","X")</f>
        <v>X</v>
      </c>
      <c r="M56" s="212">
        <f ca="1">IFERROR(OFFSET(환산공식!DA$15,$F56,0),"")</f>
        <v>125</v>
      </c>
      <c r="N56" s="35" t="str">
        <f ca="1">IFERROR(CONCATENATE(ROUND(OFFSET(환산공식!DB$15,$F56,0),1),"%"),"")</f>
        <v>100%</v>
      </c>
      <c r="O56" s="35">
        <f ca="1">IFERROR(OFFSET(환산공식!DC$15,$F56,0),"")</f>
        <v>10</v>
      </c>
      <c r="P56" s="212" t="str">
        <f t="shared" ca="1" si="1"/>
        <v>3% 이하</v>
      </c>
      <c r="Q56" s="218">
        <f ca="1">IFERROR(ROUND(OFFSET(환산공식!$EX$15,$F56,0),3),"")</f>
        <v>0</v>
      </c>
      <c r="R56" s="218">
        <f ca="1">OFFSET('배치점수 계산기'!H$10,$D56,0)</f>
        <v>701.96299999999997</v>
      </c>
      <c r="S56" s="218">
        <f ca="1">OFFSET('배치점수 계산기'!I$10,$D56,0)</f>
        <v>700.42</v>
      </c>
      <c r="T56" s="218">
        <f ca="1">OFFSET('배치점수 계산기'!J$10,$D56,0)</f>
        <v>699.11</v>
      </c>
      <c r="U56" s="218">
        <f ca="1">OFFSET('배치점수 계산기'!K$10,$D56,0)</f>
        <v>698.05499999999995</v>
      </c>
      <c r="V56" s="218">
        <f ca="1">OFFSET('배치점수 계산기'!L$10,$D56,0)</f>
        <v>696.99300000000005</v>
      </c>
      <c r="W56" s="210" t="str">
        <f ca="1">OFFSET('배치점수 계산기'!M$10,$D56,0)</f>
        <v>표점</v>
      </c>
      <c r="X56" s="208" t="str">
        <f ca="1">OFFSET('배치점수 계산기'!N$10,$D56,0)</f>
        <v>변표</v>
      </c>
      <c r="Y56" s="212">
        <f ca="1">OFFSET(환산공식!FG$15,$F56,0)</f>
        <v>0.43</v>
      </c>
      <c r="Z56" s="35">
        <f ca="1">OFFSET(환산공식!FH$15,$F56,0)</f>
        <v>0.28999999999999998</v>
      </c>
      <c r="AA56" s="203">
        <f ca="1">OFFSET(환산공식!FI$15,$F56,0)</f>
        <v>0.28999999999999998</v>
      </c>
      <c r="AC56"/>
      <c r="AD56">
        <f t="shared" ca="1" si="2"/>
        <v>6</v>
      </c>
      <c r="AE56"/>
    </row>
    <row r="57" spans="1:31" s="5" customFormat="1">
      <c r="A57" s="222"/>
      <c r="B57" s="222"/>
      <c r="C57" s="222" t="s">
        <v>1552</v>
      </c>
      <c r="D57" s="219">
        <v>50</v>
      </c>
      <c r="E57" s="219">
        <v>6</v>
      </c>
      <c r="F57" s="219">
        <v>6</v>
      </c>
      <c r="G57" s="264">
        <v>50</v>
      </c>
      <c r="H57" s="221" t="s">
        <v>85</v>
      </c>
      <c r="I57" s="219" t="s">
        <v>86</v>
      </c>
      <c r="J57" s="267" t="s">
        <v>107</v>
      </c>
      <c r="K57" s="219" t="s">
        <v>84</v>
      </c>
      <c r="L57" s="35" t="str">
        <f ca="1">IF(OFFSET(환산공식!$DU$15,$F57,0)=1,"O","X")</f>
        <v>X</v>
      </c>
      <c r="M57" s="212">
        <f ca="1">IFERROR(OFFSET(환산공식!DA$15,$F57,0),"")</f>
        <v>125</v>
      </c>
      <c r="N57" s="35" t="str">
        <f ca="1">IFERROR(CONCATENATE(ROUND(OFFSET(환산공식!DB$15,$F57,0),1),"%"),"")</f>
        <v>100%</v>
      </c>
      <c r="O57" s="35">
        <f ca="1">IFERROR(OFFSET(환산공식!DC$15,$F57,0),"")</f>
        <v>10</v>
      </c>
      <c r="P57" s="212" t="str">
        <f t="shared" ca="1" si="1"/>
        <v>3% 이하</v>
      </c>
      <c r="Q57" s="218">
        <f ca="1">IFERROR(ROUND(OFFSET(환산공식!$EX$15,$F57,0),3),"")</f>
        <v>0</v>
      </c>
      <c r="R57" s="218">
        <f ca="1">OFFSET('배치점수 계산기'!H$10,$D57,0)</f>
        <v>699.99</v>
      </c>
      <c r="S57" s="218">
        <f ca="1">OFFSET('배치점수 계산기'!I$10,$D57,0)</f>
        <v>699.447</v>
      </c>
      <c r="T57" s="218">
        <f ca="1">OFFSET('배치점수 계산기'!J$10,$D57,0)</f>
        <v>699.11</v>
      </c>
      <c r="U57" s="218">
        <f ca="1">OFFSET('배치점수 계산기'!K$10,$D57,0)</f>
        <v>698.36800000000005</v>
      </c>
      <c r="V57" s="218">
        <f ca="1">OFFSET('배치점수 계산기'!L$10,$D57,0)</f>
        <v>697.55499999999995</v>
      </c>
      <c r="W57" s="210" t="str">
        <f ca="1">OFFSET('배치점수 계산기'!M$10,$D57,0)</f>
        <v>표점</v>
      </c>
      <c r="X57" s="208" t="str">
        <f ca="1">OFFSET('배치점수 계산기'!N$10,$D57,0)</f>
        <v>변표</v>
      </c>
      <c r="Y57" s="212">
        <f ca="1">OFFSET(환산공식!FG$15,$F57,0)</f>
        <v>0.43</v>
      </c>
      <c r="Z57" s="35">
        <f ca="1">OFFSET(환산공식!FH$15,$F57,0)</f>
        <v>0.28999999999999998</v>
      </c>
      <c r="AA57" s="203">
        <f ca="1">OFFSET(환산공식!FI$15,$F57,0)</f>
        <v>0.28999999999999998</v>
      </c>
      <c r="AC57"/>
      <c r="AD57">
        <f t="shared" ca="1" si="2"/>
        <v>6</v>
      </c>
      <c r="AE57"/>
    </row>
    <row r="58" spans="1:31" s="5" customFormat="1">
      <c r="A58" s="222"/>
      <c r="B58" s="222"/>
      <c r="C58" s="222" t="s">
        <v>1553</v>
      </c>
      <c r="D58" s="219">
        <v>51</v>
      </c>
      <c r="E58" s="219">
        <v>6</v>
      </c>
      <c r="F58" s="219">
        <v>6</v>
      </c>
      <c r="G58" s="264">
        <v>51</v>
      </c>
      <c r="H58" s="221" t="s">
        <v>85</v>
      </c>
      <c r="I58" s="219" t="s">
        <v>86</v>
      </c>
      <c r="J58" s="267" t="s">
        <v>112</v>
      </c>
      <c r="K58" s="219" t="s">
        <v>84</v>
      </c>
      <c r="L58" s="35" t="str">
        <f ca="1">IF(OFFSET(환산공식!$DU$15,$F58,0)=1,"O","X")</f>
        <v>X</v>
      </c>
      <c r="M58" s="212">
        <f ca="1">IFERROR(OFFSET(환산공식!DA$15,$F58,0),"")</f>
        <v>125</v>
      </c>
      <c r="N58" s="35" t="str">
        <f ca="1">IFERROR(CONCATENATE(ROUND(OFFSET(환산공식!DB$15,$F58,0),1),"%"),"")</f>
        <v>100%</v>
      </c>
      <c r="O58" s="35">
        <f ca="1">IFERROR(OFFSET(환산공식!DC$15,$F58,0),"")</f>
        <v>10</v>
      </c>
      <c r="P58" s="212" t="str">
        <f t="shared" ca="1" si="1"/>
        <v>3% 이하</v>
      </c>
      <c r="Q58" s="218">
        <f ca="1">IFERROR(ROUND(OFFSET(환산공식!$EX$15,$F58,0),3),"")</f>
        <v>0</v>
      </c>
      <c r="R58" s="218">
        <f ca="1">OFFSET('배치점수 계산기'!H$10,$D58,0)</f>
        <v>700.31500000000005</v>
      </c>
      <c r="S58" s="218">
        <f ca="1">OFFSET('배치점수 계산기'!I$10,$D58,0)</f>
        <v>699.56799999999998</v>
      </c>
      <c r="T58" s="218">
        <f ca="1">OFFSET('배치점수 계산기'!J$10,$D58,0)</f>
        <v>699.11</v>
      </c>
      <c r="U58" s="218">
        <f ca="1">OFFSET('배치점수 계산기'!K$10,$D58,0)</f>
        <v>698.05499999999995</v>
      </c>
      <c r="V58" s="218">
        <f ca="1">OFFSET('배치점수 계산기'!L$10,$D58,0)</f>
        <v>696.375</v>
      </c>
      <c r="W58" s="210" t="str">
        <f ca="1">OFFSET('배치점수 계산기'!M$10,$D58,0)</f>
        <v>표점</v>
      </c>
      <c r="X58" s="208" t="str">
        <f ca="1">OFFSET('배치점수 계산기'!N$10,$D58,0)</f>
        <v>변표</v>
      </c>
      <c r="Y58" s="212">
        <f ca="1">OFFSET(환산공식!FG$15,$F58,0)</f>
        <v>0.43</v>
      </c>
      <c r="Z58" s="35">
        <f ca="1">OFFSET(환산공식!FH$15,$F58,0)</f>
        <v>0.28999999999999998</v>
      </c>
      <c r="AA58" s="203">
        <f ca="1">OFFSET(환산공식!FI$15,$F58,0)</f>
        <v>0.28999999999999998</v>
      </c>
      <c r="AC58"/>
      <c r="AD58">
        <f t="shared" ca="1" si="2"/>
        <v>6</v>
      </c>
      <c r="AE58"/>
    </row>
    <row r="59" spans="1:31" s="5" customFormat="1">
      <c r="A59" s="222"/>
      <c r="B59" s="222"/>
      <c r="C59" s="222" t="s">
        <v>1554</v>
      </c>
      <c r="D59" s="219">
        <v>52</v>
      </c>
      <c r="E59" s="219">
        <v>6</v>
      </c>
      <c r="F59" s="219">
        <v>6</v>
      </c>
      <c r="G59" s="264">
        <v>52</v>
      </c>
      <c r="H59" s="221" t="s">
        <v>85</v>
      </c>
      <c r="I59" s="219" t="s">
        <v>86</v>
      </c>
      <c r="J59" s="267" t="s">
        <v>108</v>
      </c>
      <c r="K59" s="219" t="s">
        <v>84</v>
      </c>
      <c r="L59" s="35" t="str">
        <f ca="1">IF(OFFSET(환산공식!$DU$15,$F59,0)=1,"O","X")</f>
        <v>X</v>
      </c>
      <c r="M59" s="212">
        <f ca="1">IFERROR(OFFSET(환산공식!DA$15,$F59,0),"")</f>
        <v>125</v>
      </c>
      <c r="N59" s="35" t="str">
        <f ca="1">IFERROR(CONCATENATE(ROUND(OFFSET(환산공식!DB$15,$F59,0),1),"%"),"")</f>
        <v>100%</v>
      </c>
      <c r="O59" s="35">
        <f ca="1">IFERROR(OFFSET(환산공식!DC$15,$F59,0),"")</f>
        <v>10</v>
      </c>
      <c r="P59" s="212" t="str">
        <f t="shared" ca="1" si="1"/>
        <v>3% 이하</v>
      </c>
      <c r="Q59" s="218">
        <f ca="1">IFERROR(ROUND(OFFSET(환산공식!$EX$15,$F59,0),3),"")</f>
        <v>0</v>
      </c>
      <c r="R59" s="218">
        <f ca="1">OFFSET('배치점수 계산기'!H$10,$D59,0)</f>
        <v>700.31500000000005</v>
      </c>
      <c r="S59" s="218">
        <f ca="1">OFFSET('배치점수 계산기'!I$10,$D59,0)</f>
        <v>699.02499999999998</v>
      </c>
      <c r="T59" s="218">
        <f ca="1">OFFSET('배치점수 계산기'!J$10,$D59,0)</f>
        <v>698.673</v>
      </c>
      <c r="U59" s="218">
        <f ca="1">OFFSET('배치점수 계산기'!K$10,$D59,0)</f>
        <v>698.05499999999995</v>
      </c>
      <c r="V59" s="218">
        <f ca="1">OFFSET('배치점수 계산기'!L$10,$D59,0)</f>
        <v>697.53499999999997</v>
      </c>
      <c r="W59" s="210" t="str">
        <f ca="1">OFFSET('배치점수 계산기'!M$10,$D59,0)</f>
        <v>표점</v>
      </c>
      <c r="X59" s="208" t="str">
        <f ca="1">OFFSET('배치점수 계산기'!N$10,$D59,0)</f>
        <v>변표</v>
      </c>
      <c r="Y59" s="212">
        <f ca="1">OFFSET(환산공식!FG$15,$F59,0)</f>
        <v>0.43</v>
      </c>
      <c r="Z59" s="35">
        <f ca="1">OFFSET(환산공식!FH$15,$F59,0)</f>
        <v>0.28999999999999998</v>
      </c>
      <c r="AA59" s="203">
        <f ca="1">OFFSET(환산공식!FI$15,$F59,0)</f>
        <v>0.28999999999999998</v>
      </c>
      <c r="AC59"/>
      <c r="AD59">
        <f t="shared" ca="1" si="2"/>
        <v>6</v>
      </c>
      <c r="AE59"/>
    </row>
    <row r="60" spans="1:31" s="5" customFormat="1">
      <c r="A60" s="222"/>
      <c r="B60" s="222"/>
      <c r="C60" s="222" t="s">
        <v>1555</v>
      </c>
      <c r="D60" s="219">
        <v>53</v>
      </c>
      <c r="E60" s="219">
        <v>6</v>
      </c>
      <c r="F60" s="219">
        <v>6</v>
      </c>
      <c r="G60" s="264">
        <v>53</v>
      </c>
      <c r="H60" s="221" t="s">
        <v>85</v>
      </c>
      <c r="I60" s="219" t="s">
        <v>86</v>
      </c>
      <c r="J60" s="267" t="s">
        <v>110</v>
      </c>
      <c r="K60" s="219" t="s">
        <v>84</v>
      </c>
      <c r="L60" s="35" t="str">
        <f ca="1">IF(OFFSET(환산공식!$DU$15,$F60,0)=1,"O","X")</f>
        <v>X</v>
      </c>
      <c r="M60" s="212">
        <f ca="1">IFERROR(OFFSET(환산공식!DA$15,$F60,0),"")</f>
        <v>125</v>
      </c>
      <c r="N60" s="35" t="str">
        <f ca="1">IFERROR(CONCATENATE(ROUND(OFFSET(환산공식!DB$15,$F60,0),1),"%"),"")</f>
        <v>100%</v>
      </c>
      <c r="O60" s="35">
        <f ca="1">IFERROR(OFFSET(환산공식!DC$15,$F60,0),"")</f>
        <v>10</v>
      </c>
      <c r="P60" s="212" t="str">
        <f t="shared" ca="1" si="1"/>
        <v>3% 이하</v>
      </c>
      <c r="Q60" s="218">
        <f ca="1">IFERROR(ROUND(OFFSET(환산공식!$EX$15,$F60,0),3),"")</f>
        <v>0</v>
      </c>
      <c r="R60" s="218">
        <f ca="1">OFFSET('배치점수 계산기'!H$10,$D60,0)</f>
        <v>699.99</v>
      </c>
      <c r="S60" s="218">
        <f ca="1">OFFSET('배치점수 계산기'!I$10,$D60,0)</f>
        <v>698.38</v>
      </c>
      <c r="T60" s="218">
        <f ca="1">OFFSET('배치점수 계산기'!J$10,$D60,0)</f>
        <v>698.36800000000005</v>
      </c>
      <c r="U60" s="218">
        <f ca="1">OFFSET('배치점수 계산기'!K$10,$D60,0)</f>
        <v>698.05499999999995</v>
      </c>
      <c r="V60" s="218">
        <f ca="1">OFFSET('배치점수 계산기'!L$10,$D60,0)</f>
        <v>696.60500000000002</v>
      </c>
      <c r="W60" s="210" t="str">
        <f ca="1">OFFSET('배치점수 계산기'!M$10,$D60,0)</f>
        <v>표점</v>
      </c>
      <c r="X60" s="208" t="str">
        <f ca="1">OFFSET('배치점수 계산기'!N$10,$D60,0)</f>
        <v>변표</v>
      </c>
      <c r="Y60" s="212">
        <f ca="1">OFFSET(환산공식!FG$15,$F60,0)</f>
        <v>0.43</v>
      </c>
      <c r="Z60" s="35">
        <f ca="1">OFFSET(환산공식!FH$15,$F60,0)</f>
        <v>0.28999999999999998</v>
      </c>
      <c r="AA60" s="203">
        <f ca="1">OFFSET(환산공식!FI$15,$F60,0)</f>
        <v>0.28999999999999998</v>
      </c>
      <c r="AC60"/>
      <c r="AD60">
        <f t="shared" ca="1" si="2"/>
        <v>6</v>
      </c>
      <c r="AE60"/>
    </row>
    <row r="61" spans="1:31" s="5" customFormat="1">
      <c r="A61" s="222"/>
      <c r="B61" s="222"/>
      <c r="C61" s="222" t="s">
        <v>1556</v>
      </c>
      <c r="D61" s="219">
        <v>54</v>
      </c>
      <c r="E61" s="219">
        <v>6</v>
      </c>
      <c r="F61" s="219">
        <v>6</v>
      </c>
      <c r="G61" s="264">
        <v>54</v>
      </c>
      <c r="H61" s="221" t="s">
        <v>85</v>
      </c>
      <c r="I61" s="219" t="s">
        <v>86</v>
      </c>
      <c r="J61" s="267" t="s">
        <v>113</v>
      </c>
      <c r="K61" s="219" t="s">
        <v>84</v>
      </c>
      <c r="L61" s="35" t="str">
        <f ca="1">IF(OFFSET(환산공식!$DU$15,$F61,0)=1,"O","X")</f>
        <v>X</v>
      </c>
      <c r="M61" s="212">
        <f ca="1">IFERROR(OFFSET(환산공식!DA$15,$F61,0),"")</f>
        <v>125</v>
      </c>
      <c r="N61" s="35" t="str">
        <f ca="1">IFERROR(CONCATENATE(ROUND(OFFSET(환산공식!DB$15,$F61,0),1),"%"),"")</f>
        <v>100%</v>
      </c>
      <c r="O61" s="35">
        <f ca="1">IFERROR(OFFSET(환산공식!DC$15,$F61,0),"")</f>
        <v>10</v>
      </c>
      <c r="P61" s="212" t="str">
        <f t="shared" ca="1" si="1"/>
        <v>3% 이하</v>
      </c>
      <c r="Q61" s="218">
        <f ca="1">IFERROR(ROUND(OFFSET(환산공식!$EX$15,$F61,0),3),"")</f>
        <v>0</v>
      </c>
      <c r="R61" s="218">
        <f ca="1">OFFSET('배치점수 계산기'!H$10,$D61,0)</f>
        <v>698.673</v>
      </c>
      <c r="S61" s="218">
        <f ca="1">OFFSET('배치점수 계산기'!I$10,$D61,0)</f>
        <v>698.05499999999995</v>
      </c>
      <c r="T61" s="218">
        <f ca="1">OFFSET('배치점수 계산기'!J$10,$D61,0)</f>
        <v>696.18799999999999</v>
      </c>
      <c r="U61" s="218">
        <f ca="1">OFFSET('배치점수 계산기'!K$10,$D61,0)</f>
        <v>694.57799999999997</v>
      </c>
      <c r="V61" s="218">
        <f ca="1">OFFSET('배치점수 계산기'!L$10,$D61,0)</f>
        <v>691.84799999999996</v>
      </c>
      <c r="W61" s="210" t="str">
        <f ca="1">OFFSET('배치점수 계산기'!M$10,$D61,0)</f>
        <v>표점</v>
      </c>
      <c r="X61" s="208" t="str">
        <f ca="1">OFFSET('배치점수 계산기'!N$10,$D61,0)</f>
        <v>변표</v>
      </c>
      <c r="Y61" s="212">
        <f ca="1">OFFSET(환산공식!FG$15,$F61,0)</f>
        <v>0.43</v>
      </c>
      <c r="Z61" s="35">
        <f ca="1">OFFSET(환산공식!FH$15,$F61,0)</f>
        <v>0.28999999999999998</v>
      </c>
      <c r="AA61" s="203">
        <f ca="1">OFFSET(환산공식!FI$15,$F61,0)</f>
        <v>0.28999999999999998</v>
      </c>
      <c r="AC61"/>
      <c r="AD61">
        <f t="shared" ca="1" si="2"/>
        <v>6</v>
      </c>
      <c r="AE61"/>
    </row>
    <row r="62" spans="1:31" s="5" customFormat="1">
      <c r="A62" s="222"/>
      <c r="B62" s="222"/>
      <c r="C62" s="222" t="s">
        <v>1557</v>
      </c>
      <c r="D62" s="219">
        <v>55</v>
      </c>
      <c r="E62" s="219">
        <v>8</v>
      </c>
      <c r="F62" s="219">
        <v>8</v>
      </c>
      <c r="G62" s="264">
        <v>55</v>
      </c>
      <c r="H62" s="221" t="s">
        <v>85</v>
      </c>
      <c r="I62" s="219" t="s">
        <v>86</v>
      </c>
      <c r="J62" s="267" t="s">
        <v>666</v>
      </c>
      <c r="K62" s="219" t="s">
        <v>84</v>
      </c>
      <c r="L62" s="35" t="str">
        <f ca="1">IF(OFFSET(환산공식!$DU$15,$F62,0)=1,"O","X")</f>
        <v>X</v>
      </c>
      <c r="M62" s="212">
        <f ca="1">IFERROR(OFFSET(환산공식!DA$15,$F62,0),"")</f>
        <v>150</v>
      </c>
      <c r="N62" s="35" t="str">
        <f ca="1">IFERROR(CONCATENATE(ROUND(OFFSET(환산공식!DB$15,$F62,0),1),"%"),"")</f>
        <v>100%</v>
      </c>
      <c r="O62" s="35">
        <f ca="1">IFERROR(OFFSET(환산공식!DC$15,$F62,0),"")</f>
        <v>10</v>
      </c>
      <c r="P62" s="212" t="str">
        <f t="shared" ca="1" si="1"/>
        <v>3% 이하</v>
      </c>
      <c r="Q62" s="218">
        <f ca="1">IFERROR(ROUND(OFFSET(환산공식!$EX$15,$F62,0),3),"")</f>
        <v>0</v>
      </c>
      <c r="R62" s="218">
        <f ca="1">OFFSET('배치점수 계산기'!H$10,$D62,0)</f>
        <v>640.55799999999999</v>
      </c>
      <c r="S62" s="218">
        <f ca="1">OFFSET('배치점수 계산기'!I$10,$D62,0)</f>
        <v>639.80100000000004</v>
      </c>
      <c r="T62" s="218">
        <f ca="1">OFFSET('배치점수 계산기'!J$10,$D62,0)</f>
        <v>639.149</v>
      </c>
      <c r="U62" s="218">
        <f ca="1">OFFSET('배치점수 계산기'!K$10,$D62,0)</f>
        <v>638.63800000000003</v>
      </c>
      <c r="V62" s="218">
        <f ca="1">OFFSET('배치점수 계산기'!L$10,$D62,0)</f>
        <v>638.23699999999997</v>
      </c>
      <c r="W62" s="210" t="str">
        <f ca="1">OFFSET('배치점수 계산기'!M$10,$D62,0)</f>
        <v>표점</v>
      </c>
      <c r="X62" s="208" t="str">
        <f ca="1">OFFSET('배치점수 계산기'!N$10,$D62,0)</f>
        <v>변표</v>
      </c>
      <c r="Y62" s="212">
        <f ca="1">OFFSET(환산공식!FG$15,$F62,0)</f>
        <v>0.4</v>
      </c>
      <c r="Z62" s="35">
        <f ca="1">OFFSET(환산공식!FH$15,$F62,0)</f>
        <v>0.4</v>
      </c>
      <c r="AA62" s="203">
        <f ca="1">OFFSET(환산공식!FI$15,$F62,0)</f>
        <v>0.2</v>
      </c>
      <c r="AC62"/>
      <c r="AD62">
        <f t="shared" ca="1" si="2"/>
        <v>6</v>
      </c>
      <c r="AE62"/>
    </row>
    <row r="63" spans="1:31" s="5" customFormat="1">
      <c r="A63" s="222"/>
      <c r="B63" s="222"/>
      <c r="C63" s="222" t="s">
        <v>1558</v>
      </c>
      <c r="D63" s="219">
        <v>56</v>
      </c>
      <c r="E63" s="219">
        <v>9</v>
      </c>
      <c r="F63" s="219">
        <v>9</v>
      </c>
      <c r="G63" s="264">
        <v>56</v>
      </c>
      <c r="H63" s="221" t="s">
        <v>85</v>
      </c>
      <c r="I63" s="219" t="s">
        <v>114</v>
      </c>
      <c r="J63" s="267" t="s">
        <v>91</v>
      </c>
      <c r="K63" s="219" t="s">
        <v>83</v>
      </c>
      <c r="L63" s="35" t="str">
        <f ca="1">IF(OFFSET(환산공식!$DU$15,$F63,0)=1,"O","X")</f>
        <v>X</v>
      </c>
      <c r="M63" s="212">
        <f ca="1">IFERROR(OFFSET(환산공식!DA$15,$F63,0),"")</f>
        <v>0</v>
      </c>
      <c r="N63" s="35" t="str">
        <f ca="1">IFERROR(CONCATENATE(ROUND(OFFSET(환산공식!DB$15,$F63,0),1),"%"),"")</f>
        <v/>
      </c>
      <c r="O63" s="35">
        <f ca="1">IFERROR(OFFSET(환산공식!DC$15,$F63,0),"")</f>
        <v>10</v>
      </c>
      <c r="P63" s="212" t="str">
        <f t="shared" ca="1" si="1"/>
        <v>3% 이하</v>
      </c>
      <c r="Q63" s="218">
        <f ca="1">IFERROR(ROUND(OFFSET(환산공식!$EX$15,$F63,0),3),"")</f>
        <v>0</v>
      </c>
      <c r="R63" s="218">
        <f ca="1">OFFSET('배치점수 계산기'!H$10,$D63,0)</f>
        <v>678.86500000000001</v>
      </c>
      <c r="S63" s="218">
        <f ca="1">OFFSET('배치점수 계산기'!I$10,$D63,0)</f>
        <v>676.82399999999996</v>
      </c>
      <c r="T63" s="218">
        <f ca="1">OFFSET('배치점수 계산기'!J$10,$D63,0)</f>
        <v>670.63300000000004</v>
      </c>
      <c r="U63" s="218">
        <f ca="1">OFFSET('배치점수 계산기'!K$10,$D63,0)</f>
        <v>664.38900000000001</v>
      </c>
      <c r="V63" s="218">
        <f ca="1">OFFSET('배치점수 계산기'!L$10,$D63,0)</f>
        <v>656.03899999999999</v>
      </c>
      <c r="W63" s="210" t="str">
        <f ca="1">OFFSET('배치점수 계산기'!M$10,$D63,0)</f>
        <v>표점</v>
      </c>
      <c r="X63" s="208" t="str">
        <f ca="1">OFFSET('배치점수 계산기'!N$10,$D63,0)</f>
        <v>변표</v>
      </c>
      <c r="Y63" s="212">
        <f ca="1">OFFSET(환산공식!FG$15,$F63,0)</f>
        <v>0.31</v>
      </c>
      <c r="Z63" s="35">
        <f ca="1">OFFSET(환산공식!FH$15,$F63,0)</f>
        <v>0.38</v>
      </c>
      <c r="AA63" s="203">
        <f ca="1">OFFSET(환산공식!FI$15,$F63,0)</f>
        <v>0.31</v>
      </c>
      <c r="AC63"/>
      <c r="AD63">
        <f t="shared" ca="1" si="2"/>
        <v>6</v>
      </c>
      <c r="AE63"/>
    </row>
    <row r="64" spans="1:31" s="5" customFormat="1">
      <c r="A64" s="222"/>
      <c r="B64" s="222"/>
      <c r="C64" s="222" t="s">
        <v>1559</v>
      </c>
      <c r="D64" s="219">
        <v>57</v>
      </c>
      <c r="E64" s="219">
        <v>9</v>
      </c>
      <c r="F64" s="219">
        <v>9</v>
      </c>
      <c r="G64" s="264">
        <v>57</v>
      </c>
      <c r="H64" s="221" t="s">
        <v>85</v>
      </c>
      <c r="I64" s="219" t="s">
        <v>114</v>
      </c>
      <c r="J64" s="267" t="s">
        <v>669</v>
      </c>
      <c r="K64" s="219" t="s">
        <v>83</v>
      </c>
      <c r="L64" s="35" t="str">
        <f ca="1">IF(OFFSET(환산공식!$DU$15,$F64,0)=1,"O","X")</f>
        <v>X</v>
      </c>
      <c r="M64" s="212">
        <f ca="1">IFERROR(OFFSET(환산공식!DA$15,$F64,0),"")</f>
        <v>0</v>
      </c>
      <c r="N64" s="35" t="str">
        <f ca="1">IFERROR(CONCATENATE(ROUND(OFFSET(환산공식!DB$15,$F64,0),1),"%"),"")</f>
        <v/>
      </c>
      <c r="O64" s="35">
        <f ca="1">IFERROR(OFFSET(환산공식!DC$15,$F64,0),"")</f>
        <v>10</v>
      </c>
      <c r="P64" s="212" t="str">
        <f t="shared" ca="1" si="1"/>
        <v>3% 이하</v>
      </c>
      <c r="Q64" s="218">
        <f ca="1">IFERROR(ROUND(OFFSET(환산공식!$EX$15,$F64,0),3),"")</f>
        <v>0</v>
      </c>
      <c r="R64" s="218">
        <f ca="1">OFFSET('배치점수 계산기'!H$10,$D64,0)</f>
        <v>676.82399999999996</v>
      </c>
      <c r="S64" s="218">
        <f ca="1">OFFSET('배치점수 계산기'!I$10,$D64,0)</f>
        <v>672.96900000000005</v>
      </c>
      <c r="T64" s="218">
        <f ca="1">OFFSET('배치점수 계산기'!J$10,$D64,0)</f>
        <v>669.40300000000002</v>
      </c>
      <c r="U64" s="218">
        <f ca="1">OFFSET('배치점수 계산기'!K$10,$D64,0)</f>
        <v>663.03</v>
      </c>
      <c r="V64" s="218">
        <f ca="1">OFFSET('배치점수 계산기'!L$10,$D64,0)</f>
        <v>654.80899999999997</v>
      </c>
      <c r="W64" s="210" t="str">
        <f ca="1">OFFSET('배치점수 계산기'!M$10,$D64,0)</f>
        <v>표점</v>
      </c>
      <c r="X64" s="208" t="str">
        <f ca="1">OFFSET('배치점수 계산기'!N$10,$D64,0)</f>
        <v>변표</v>
      </c>
      <c r="Y64" s="212">
        <f ca="1">OFFSET(환산공식!FG$15,$F64,0)</f>
        <v>0.31</v>
      </c>
      <c r="Z64" s="35">
        <f ca="1">OFFSET(환산공식!FH$15,$F64,0)</f>
        <v>0.38</v>
      </c>
      <c r="AA64" s="203">
        <f ca="1">OFFSET(환산공식!FI$15,$F64,0)</f>
        <v>0.31</v>
      </c>
      <c r="AC64"/>
      <c r="AD64">
        <f t="shared" ca="1" si="2"/>
        <v>6</v>
      </c>
      <c r="AE64"/>
    </row>
    <row r="65" spans="1:31" s="5" customFormat="1">
      <c r="A65" s="222"/>
      <c r="B65" s="222"/>
      <c r="C65" s="222" t="s">
        <v>1560</v>
      </c>
      <c r="D65" s="219">
        <v>58</v>
      </c>
      <c r="E65" s="219">
        <v>9</v>
      </c>
      <c r="F65" s="219">
        <v>9</v>
      </c>
      <c r="G65" s="264">
        <v>58</v>
      </c>
      <c r="H65" s="221" t="s">
        <v>85</v>
      </c>
      <c r="I65" s="219" t="s">
        <v>114</v>
      </c>
      <c r="J65" s="267" t="s">
        <v>366</v>
      </c>
      <c r="K65" s="219" t="s">
        <v>83</v>
      </c>
      <c r="L65" s="35" t="str">
        <f ca="1">IF(OFFSET(환산공식!$DU$15,$F65,0)=1,"O","X")</f>
        <v>X</v>
      </c>
      <c r="M65" s="212">
        <f ca="1">IFERROR(OFFSET(환산공식!DA$15,$F65,0),"")</f>
        <v>0</v>
      </c>
      <c r="N65" s="35" t="str">
        <f ca="1">IFERROR(CONCATENATE(ROUND(OFFSET(환산공식!DB$15,$F65,0),1),"%"),"")</f>
        <v/>
      </c>
      <c r="O65" s="35">
        <f ca="1">IFERROR(OFFSET(환산공식!DC$15,$F65,0),"")</f>
        <v>10</v>
      </c>
      <c r="P65" s="212" t="str">
        <f t="shared" ca="1" si="1"/>
        <v>3% 이하</v>
      </c>
      <c r="Q65" s="218">
        <f ca="1">IFERROR(ROUND(OFFSET(환산공식!$EX$15,$F65,0),3),"")</f>
        <v>0</v>
      </c>
      <c r="R65" s="218">
        <f ca="1">OFFSET('배치점수 계산기'!H$10,$D65,0)</f>
        <v>671.56700000000001</v>
      </c>
      <c r="S65" s="218">
        <f ca="1">OFFSET('배치점수 계산기'!I$10,$D65,0)</f>
        <v>670.3</v>
      </c>
      <c r="T65" s="218">
        <f ca="1">OFFSET('배치점수 계산기'!J$10,$D65,0)</f>
        <v>667.99699999999996</v>
      </c>
      <c r="U65" s="218">
        <f ca="1">OFFSET('배치점수 계산기'!K$10,$D65,0)</f>
        <v>665.00800000000004</v>
      </c>
      <c r="V65" s="218">
        <f ca="1">OFFSET('배치점수 계산기'!L$10,$D65,0)</f>
        <v>662.47900000000004</v>
      </c>
      <c r="W65" s="210" t="str">
        <f ca="1">OFFSET('배치점수 계산기'!M$10,$D65,0)</f>
        <v>표점</v>
      </c>
      <c r="X65" s="208" t="str">
        <f ca="1">OFFSET('배치점수 계산기'!N$10,$D65,0)</f>
        <v>변표</v>
      </c>
      <c r="Y65" s="212">
        <f ca="1">OFFSET(환산공식!FG$15,$F65,0)</f>
        <v>0.31</v>
      </c>
      <c r="Z65" s="35">
        <f ca="1">OFFSET(환산공식!FH$15,$F65,0)</f>
        <v>0.38</v>
      </c>
      <c r="AA65" s="203">
        <f ca="1">OFFSET(환산공식!FI$15,$F65,0)</f>
        <v>0.31</v>
      </c>
      <c r="AC65"/>
      <c r="AD65">
        <f t="shared" ca="1" si="2"/>
        <v>6</v>
      </c>
      <c r="AE65"/>
    </row>
    <row r="66" spans="1:31" s="5" customFormat="1">
      <c r="A66" s="222"/>
      <c r="B66" s="222"/>
      <c r="C66" s="222" t="s">
        <v>1561</v>
      </c>
      <c r="D66" s="219">
        <v>59</v>
      </c>
      <c r="E66" s="219">
        <v>9</v>
      </c>
      <c r="F66" s="219">
        <v>9</v>
      </c>
      <c r="G66" s="264">
        <v>59</v>
      </c>
      <c r="H66" s="221" t="s">
        <v>85</v>
      </c>
      <c r="I66" s="219" t="s">
        <v>114</v>
      </c>
      <c r="J66" s="267" t="s">
        <v>87</v>
      </c>
      <c r="K66" s="219" t="s">
        <v>83</v>
      </c>
      <c r="L66" s="35" t="str">
        <f ca="1">IF(OFFSET(환산공식!$DU$15,$F66,0)=1,"O","X")</f>
        <v>X</v>
      </c>
      <c r="M66" s="212">
        <f ca="1">IFERROR(OFFSET(환산공식!DA$15,$F66,0),"")</f>
        <v>0</v>
      </c>
      <c r="N66" s="35" t="str">
        <f ca="1">IFERROR(CONCATENATE(ROUND(OFFSET(환산공식!DB$15,$F66,0),1),"%"),"")</f>
        <v/>
      </c>
      <c r="O66" s="35">
        <f ca="1">IFERROR(OFFSET(환산공식!DC$15,$F66,0),"")</f>
        <v>10</v>
      </c>
      <c r="P66" s="212" t="str">
        <f t="shared" ca="1" si="1"/>
        <v>3% 이하</v>
      </c>
      <c r="Q66" s="218">
        <f ca="1">IFERROR(ROUND(OFFSET(환산공식!$EX$15,$F66,0),3),"")</f>
        <v>0</v>
      </c>
      <c r="R66" s="218">
        <f ca="1">OFFSET('배치점수 계산기'!H$10,$D66,0)</f>
        <v>672.00199999999995</v>
      </c>
      <c r="S66" s="218">
        <f ca="1">OFFSET('배치점수 계산기'!I$10,$D66,0)</f>
        <v>670.3</v>
      </c>
      <c r="T66" s="218">
        <f ca="1">OFFSET('배치점수 계산기'!J$10,$D66,0)</f>
        <v>667.84100000000001</v>
      </c>
      <c r="U66" s="218">
        <f ca="1">OFFSET('배치점수 계산기'!K$10,$D66,0)</f>
        <v>663.80200000000002</v>
      </c>
      <c r="V66" s="218">
        <f ca="1">OFFSET('배치점수 계산기'!L$10,$D66,0)</f>
        <v>658.18600000000004</v>
      </c>
      <c r="W66" s="210" t="str">
        <f ca="1">OFFSET('배치점수 계산기'!M$10,$D66,0)</f>
        <v>표점</v>
      </c>
      <c r="X66" s="208" t="str">
        <f ca="1">OFFSET('배치점수 계산기'!N$10,$D66,0)</f>
        <v>변표</v>
      </c>
      <c r="Y66" s="212">
        <f ca="1">OFFSET(환산공식!FG$15,$F66,0)</f>
        <v>0.31</v>
      </c>
      <c r="Z66" s="35">
        <f ca="1">OFFSET(환산공식!FH$15,$F66,0)</f>
        <v>0.38</v>
      </c>
      <c r="AA66" s="203">
        <f ca="1">OFFSET(환산공식!FI$15,$F66,0)</f>
        <v>0.31</v>
      </c>
      <c r="AC66"/>
      <c r="AD66">
        <f t="shared" ca="1" si="2"/>
        <v>6</v>
      </c>
      <c r="AE66"/>
    </row>
    <row r="67" spans="1:31" s="5" customFormat="1">
      <c r="A67" s="222"/>
      <c r="B67" s="222"/>
      <c r="C67" s="222" t="s">
        <v>1562</v>
      </c>
      <c r="D67" s="219">
        <v>60</v>
      </c>
      <c r="E67" s="219">
        <v>9</v>
      </c>
      <c r="F67" s="219">
        <v>9</v>
      </c>
      <c r="G67" s="264">
        <v>60</v>
      </c>
      <c r="H67" s="221" t="s">
        <v>85</v>
      </c>
      <c r="I67" s="219" t="s">
        <v>114</v>
      </c>
      <c r="J67" s="267" t="s">
        <v>668</v>
      </c>
      <c r="K67" s="219" t="s">
        <v>83</v>
      </c>
      <c r="L67" s="35" t="str">
        <f ca="1">IF(OFFSET(환산공식!$DU$15,$F67,0)=1,"O","X")</f>
        <v>X</v>
      </c>
      <c r="M67" s="212">
        <f ca="1">IFERROR(OFFSET(환산공식!DA$15,$F67,0),"")</f>
        <v>0</v>
      </c>
      <c r="N67" s="35" t="str">
        <f ca="1">IFERROR(CONCATENATE(ROUND(OFFSET(환산공식!DB$15,$F67,0),1),"%"),"")</f>
        <v/>
      </c>
      <c r="O67" s="35">
        <f ca="1">IFERROR(OFFSET(환산공식!DC$15,$F67,0),"")</f>
        <v>10</v>
      </c>
      <c r="P67" s="212" t="str">
        <f t="shared" ca="1" si="1"/>
        <v>3% 이하</v>
      </c>
      <c r="Q67" s="218">
        <f ca="1">IFERROR(ROUND(OFFSET(환산공식!$EX$15,$F67,0),3),"")</f>
        <v>0</v>
      </c>
      <c r="R67" s="218">
        <f ca="1">OFFSET('배치점수 계산기'!H$10,$D67,0)</f>
        <v>671.21199999999999</v>
      </c>
      <c r="S67" s="218">
        <f ca="1">OFFSET('배치점수 계산기'!I$10,$D67,0)</f>
        <v>670.3</v>
      </c>
      <c r="T67" s="218">
        <f ca="1">OFFSET('배치점수 계산기'!J$10,$D67,0)</f>
        <v>667.13800000000003</v>
      </c>
      <c r="U67" s="218">
        <f ca="1">OFFSET('배치점수 계산기'!K$10,$D67,0)</f>
        <v>663.80200000000002</v>
      </c>
      <c r="V67" s="218">
        <f ca="1">OFFSET('배치점수 계산기'!L$10,$D67,0)</f>
        <v>659.35</v>
      </c>
      <c r="W67" s="210" t="str">
        <f ca="1">OFFSET('배치점수 계산기'!M$10,$D67,0)</f>
        <v>표점</v>
      </c>
      <c r="X67" s="208" t="str">
        <f ca="1">OFFSET('배치점수 계산기'!N$10,$D67,0)</f>
        <v>변표</v>
      </c>
      <c r="Y67" s="212">
        <f ca="1">OFFSET(환산공식!FG$15,$F67,0)</f>
        <v>0.31</v>
      </c>
      <c r="Z67" s="35">
        <f ca="1">OFFSET(환산공식!FH$15,$F67,0)</f>
        <v>0.38</v>
      </c>
      <c r="AA67" s="203">
        <f ca="1">OFFSET(환산공식!FI$15,$F67,0)</f>
        <v>0.31</v>
      </c>
      <c r="AC67"/>
      <c r="AD67">
        <f t="shared" ca="1" si="2"/>
        <v>6</v>
      </c>
      <c r="AE67"/>
    </row>
    <row r="68" spans="1:31" s="5" customFormat="1">
      <c r="A68" s="222"/>
      <c r="B68" s="222"/>
      <c r="C68" s="222" t="s">
        <v>1563</v>
      </c>
      <c r="D68" s="219">
        <v>61</v>
      </c>
      <c r="E68" s="219">
        <v>9</v>
      </c>
      <c r="F68" s="219">
        <v>9</v>
      </c>
      <c r="G68" s="264">
        <v>61</v>
      </c>
      <c r="H68" s="221" t="s">
        <v>85</v>
      </c>
      <c r="I68" s="219" t="s">
        <v>114</v>
      </c>
      <c r="J68" s="267" t="s">
        <v>90</v>
      </c>
      <c r="K68" s="219" t="s">
        <v>83</v>
      </c>
      <c r="L68" s="35" t="str">
        <f ca="1">IF(OFFSET(환산공식!$DU$15,$F68,0)=1,"O","X")</f>
        <v>X</v>
      </c>
      <c r="M68" s="212">
        <f ca="1">IFERROR(OFFSET(환산공식!DA$15,$F68,0),"")</f>
        <v>0</v>
      </c>
      <c r="N68" s="35" t="str">
        <f ca="1">IFERROR(CONCATENATE(ROUND(OFFSET(환산공식!DB$15,$F68,0),1),"%"),"")</f>
        <v/>
      </c>
      <c r="O68" s="35">
        <f ca="1">IFERROR(OFFSET(환산공식!DC$15,$F68,0),"")</f>
        <v>10</v>
      </c>
      <c r="P68" s="212" t="str">
        <f t="shared" ca="1" si="1"/>
        <v>3% 이하</v>
      </c>
      <c r="Q68" s="218">
        <f ca="1">IFERROR(ROUND(OFFSET(환산공식!$EX$15,$F68,0),3),"")</f>
        <v>0</v>
      </c>
      <c r="R68" s="218">
        <f ca="1">OFFSET('배치점수 계산기'!H$10,$D68,0)</f>
        <v>670.63300000000004</v>
      </c>
      <c r="S68" s="218">
        <f ca="1">OFFSET('배치점수 계산기'!I$10,$D68,0)</f>
        <v>669.55899999999997</v>
      </c>
      <c r="T68" s="218">
        <f ca="1">OFFSET('배치점수 계산기'!J$10,$D68,0)</f>
        <v>666.66300000000001</v>
      </c>
      <c r="U68" s="218">
        <f ca="1">OFFSET('배치점수 계산기'!K$10,$D68,0)</f>
        <v>664.79200000000003</v>
      </c>
      <c r="V68" s="218">
        <f ca="1">OFFSET('배치점수 계산기'!L$10,$D68,0)</f>
        <v>663.42700000000002</v>
      </c>
      <c r="W68" s="210" t="str">
        <f ca="1">OFFSET('배치점수 계산기'!M$10,$D68,0)</f>
        <v>표점</v>
      </c>
      <c r="X68" s="208" t="str">
        <f ca="1">OFFSET('배치점수 계산기'!N$10,$D68,0)</f>
        <v>변표</v>
      </c>
      <c r="Y68" s="212">
        <f ca="1">OFFSET(환산공식!FG$15,$F68,0)</f>
        <v>0.31</v>
      </c>
      <c r="Z68" s="35">
        <f ca="1">OFFSET(환산공식!FH$15,$F68,0)</f>
        <v>0.38</v>
      </c>
      <c r="AA68" s="203">
        <f ca="1">OFFSET(환산공식!FI$15,$F68,0)</f>
        <v>0.31</v>
      </c>
      <c r="AC68"/>
      <c r="AD68">
        <f t="shared" ca="1" si="2"/>
        <v>6</v>
      </c>
      <c r="AE68"/>
    </row>
    <row r="69" spans="1:31" s="5" customFormat="1">
      <c r="A69" s="222"/>
      <c r="B69" s="222"/>
      <c r="C69" s="222" t="s">
        <v>1564</v>
      </c>
      <c r="D69" s="219">
        <v>62</v>
      </c>
      <c r="E69" s="219">
        <v>9</v>
      </c>
      <c r="F69" s="219">
        <v>9</v>
      </c>
      <c r="G69" s="264">
        <v>62</v>
      </c>
      <c r="H69" s="221" t="s">
        <v>85</v>
      </c>
      <c r="I69" s="219" t="s">
        <v>114</v>
      </c>
      <c r="J69" s="267" t="s">
        <v>116</v>
      </c>
      <c r="K69" s="219" t="s">
        <v>83</v>
      </c>
      <c r="L69" s="35" t="str">
        <f ca="1">IF(OFFSET(환산공식!$DU$15,$F69,0)=1,"O","X")</f>
        <v>X</v>
      </c>
      <c r="M69" s="212">
        <f ca="1">IFERROR(OFFSET(환산공식!DA$15,$F69,0),"")</f>
        <v>0</v>
      </c>
      <c r="N69" s="35" t="str">
        <f ca="1">IFERROR(CONCATENATE(ROUND(OFFSET(환산공식!DB$15,$F69,0),1),"%"),"")</f>
        <v/>
      </c>
      <c r="O69" s="35">
        <f ca="1">IFERROR(OFFSET(환산공식!DC$15,$F69,0),"")</f>
        <v>10</v>
      </c>
      <c r="P69" s="212" t="str">
        <f t="shared" ca="1" si="1"/>
        <v>3% 이하</v>
      </c>
      <c r="Q69" s="218">
        <f ca="1">IFERROR(ROUND(OFFSET(환산공식!$EX$15,$F69,0),3),"")</f>
        <v>0</v>
      </c>
      <c r="R69" s="218">
        <f ca="1">OFFSET('배치점수 계산기'!H$10,$D69,0)</f>
        <v>670.63300000000004</v>
      </c>
      <c r="S69" s="218">
        <f ca="1">OFFSET('배치점수 계산기'!I$10,$D69,0)</f>
        <v>668.95299999999997</v>
      </c>
      <c r="T69" s="218">
        <f ca="1">OFFSET('배치점수 계산기'!J$10,$D69,0)</f>
        <v>666.52</v>
      </c>
      <c r="U69" s="218">
        <f ca="1">OFFSET('배치점수 계산기'!K$10,$D69,0)</f>
        <v>664.173</v>
      </c>
      <c r="V69" s="218">
        <f ca="1">OFFSET('배치점수 계산기'!L$10,$D69,0)</f>
        <v>660.40800000000002</v>
      </c>
      <c r="W69" s="210" t="str">
        <f ca="1">OFFSET('배치점수 계산기'!M$10,$D69,0)</f>
        <v>표점</v>
      </c>
      <c r="X69" s="208" t="str">
        <f ca="1">OFFSET('배치점수 계산기'!N$10,$D69,0)</f>
        <v>변표</v>
      </c>
      <c r="Y69" s="212">
        <f ca="1">OFFSET(환산공식!FG$15,$F69,0)</f>
        <v>0.31</v>
      </c>
      <c r="Z69" s="35">
        <f ca="1">OFFSET(환산공식!FH$15,$F69,0)</f>
        <v>0.38</v>
      </c>
      <c r="AA69" s="203">
        <f ca="1">OFFSET(환산공식!FI$15,$F69,0)</f>
        <v>0.31</v>
      </c>
      <c r="AC69"/>
      <c r="AD69">
        <f t="shared" ca="1" si="2"/>
        <v>6</v>
      </c>
      <c r="AE69"/>
    </row>
    <row r="70" spans="1:31" s="5" customFormat="1">
      <c r="A70" s="222"/>
      <c r="B70" s="222"/>
      <c r="C70" s="222" t="s">
        <v>1565</v>
      </c>
      <c r="D70" s="219">
        <v>63</v>
      </c>
      <c r="E70" s="219">
        <v>9</v>
      </c>
      <c r="F70" s="219">
        <v>9</v>
      </c>
      <c r="G70" s="264">
        <v>63</v>
      </c>
      <c r="H70" s="221" t="s">
        <v>85</v>
      </c>
      <c r="I70" s="219" t="s">
        <v>114</v>
      </c>
      <c r="J70" s="267" t="s">
        <v>671</v>
      </c>
      <c r="K70" s="219" t="s">
        <v>83</v>
      </c>
      <c r="L70" s="35" t="str">
        <f ca="1">IF(OFFSET(환산공식!$DU$15,$F70,0)=1,"O","X")</f>
        <v>X</v>
      </c>
      <c r="M70" s="212">
        <f ca="1">IFERROR(OFFSET(환산공식!DA$15,$F70,0),"")</f>
        <v>0</v>
      </c>
      <c r="N70" s="35" t="str">
        <f ca="1">IFERROR(CONCATENATE(ROUND(OFFSET(환산공식!DB$15,$F70,0),1),"%"),"")</f>
        <v/>
      </c>
      <c r="O70" s="35">
        <f ca="1">IFERROR(OFFSET(환산공식!DC$15,$F70,0),"")</f>
        <v>10</v>
      </c>
      <c r="P70" s="212" t="str">
        <f t="shared" ca="1" si="1"/>
        <v>3% 이하</v>
      </c>
      <c r="Q70" s="218">
        <f ca="1">IFERROR(ROUND(OFFSET(환산공식!$EX$15,$F70,0),3),"")</f>
        <v>0</v>
      </c>
      <c r="R70" s="218">
        <f ca="1">OFFSET('배치점수 계산기'!H$10,$D70,0)</f>
        <v>671.56700000000001</v>
      </c>
      <c r="S70" s="218">
        <f ca="1">OFFSET('배치점수 계산기'!I$10,$D70,0)</f>
        <v>669.10900000000004</v>
      </c>
      <c r="T70" s="218">
        <f ca="1">OFFSET('배치점수 계산기'!J$10,$D70,0)</f>
        <v>666.52</v>
      </c>
      <c r="U70" s="218">
        <f ca="1">OFFSET('배치점수 계산기'!K$10,$D70,0)</f>
        <v>664.173</v>
      </c>
      <c r="V70" s="218">
        <f ca="1">OFFSET('배치점수 계산기'!L$10,$D70,0)</f>
        <v>660.90599999999995</v>
      </c>
      <c r="W70" s="210" t="str">
        <f ca="1">OFFSET('배치점수 계산기'!M$10,$D70,0)</f>
        <v>표점</v>
      </c>
      <c r="X70" s="208" t="str">
        <f ca="1">OFFSET('배치점수 계산기'!N$10,$D70,0)</f>
        <v>변표</v>
      </c>
      <c r="Y70" s="212">
        <f ca="1">OFFSET(환산공식!FG$15,$F70,0)</f>
        <v>0.31</v>
      </c>
      <c r="Z70" s="35">
        <f ca="1">OFFSET(환산공식!FH$15,$F70,0)</f>
        <v>0.38</v>
      </c>
      <c r="AA70" s="203">
        <f ca="1">OFFSET(환산공식!FI$15,$F70,0)</f>
        <v>0.31</v>
      </c>
      <c r="AC70"/>
      <c r="AD70">
        <f t="shared" ca="1" si="2"/>
        <v>6</v>
      </c>
      <c r="AE70"/>
    </row>
    <row r="71" spans="1:31" s="5" customFormat="1">
      <c r="A71" s="222"/>
      <c r="B71" s="222"/>
      <c r="C71" s="222" t="s">
        <v>1566</v>
      </c>
      <c r="D71" s="219">
        <v>64</v>
      </c>
      <c r="E71" s="219">
        <v>9</v>
      </c>
      <c r="F71" s="219">
        <v>9</v>
      </c>
      <c r="G71" s="264">
        <v>64</v>
      </c>
      <c r="H71" s="221" t="s">
        <v>85</v>
      </c>
      <c r="I71" s="219" t="s">
        <v>114</v>
      </c>
      <c r="J71" s="267" t="s">
        <v>89</v>
      </c>
      <c r="K71" s="219" t="s">
        <v>83</v>
      </c>
      <c r="L71" s="35" t="str">
        <f ca="1">IF(OFFSET(환산공식!$DU$15,$F71,0)=1,"O","X")</f>
        <v>X</v>
      </c>
      <c r="M71" s="212">
        <f ca="1">IFERROR(OFFSET(환산공식!DA$15,$F71,0),"")</f>
        <v>0</v>
      </c>
      <c r="N71" s="35" t="str">
        <f ca="1">IFERROR(CONCATENATE(ROUND(OFFSET(환산공식!DB$15,$F71,0),1),"%"),"")</f>
        <v/>
      </c>
      <c r="O71" s="35">
        <f ca="1">IFERROR(OFFSET(환산공식!DC$15,$F71,0),"")</f>
        <v>10</v>
      </c>
      <c r="P71" s="212" t="str">
        <f t="shared" ca="1" si="1"/>
        <v>3% 이하</v>
      </c>
      <c r="Q71" s="218">
        <f ca="1">IFERROR(ROUND(OFFSET(환산공식!$EX$15,$F71,0),3),"")</f>
        <v>0</v>
      </c>
      <c r="R71" s="218">
        <f ca="1">OFFSET('배치점수 계산기'!H$10,$D71,0)</f>
        <v>669.55899999999997</v>
      </c>
      <c r="S71" s="218">
        <f ca="1">OFFSET('배치점수 계산기'!I$10,$D71,0)</f>
        <v>668.43299999999999</v>
      </c>
      <c r="T71" s="218">
        <f ca="1">OFFSET('배치점수 계산기'!J$10,$D71,0)</f>
        <v>666.18700000000001</v>
      </c>
      <c r="U71" s="218">
        <f ca="1">OFFSET('배치점수 계산기'!K$10,$D71,0)</f>
        <v>663.80200000000002</v>
      </c>
      <c r="V71" s="218">
        <f ca="1">OFFSET('배치점수 계산기'!L$10,$D71,0)</f>
        <v>659.81700000000001</v>
      </c>
      <c r="W71" s="210" t="str">
        <f ca="1">OFFSET('배치점수 계산기'!M$10,$D71,0)</f>
        <v>표점</v>
      </c>
      <c r="X71" s="208" t="str">
        <f ca="1">OFFSET('배치점수 계산기'!N$10,$D71,0)</f>
        <v>변표</v>
      </c>
      <c r="Y71" s="212">
        <f ca="1">OFFSET(환산공식!FG$15,$F71,0)</f>
        <v>0.31</v>
      </c>
      <c r="Z71" s="35">
        <f ca="1">OFFSET(환산공식!FH$15,$F71,0)</f>
        <v>0.38</v>
      </c>
      <c r="AA71" s="203">
        <f ca="1">OFFSET(환산공식!FI$15,$F71,0)</f>
        <v>0.31</v>
      </c>
      <c r="AC71"/>
      <c r="AD71">
        <f t="shared" ca="1" si="2"/>
        <v>6</v>
      </c>
      <c r="AE71"/>
    </row>
    <row r="72" spans="1:31" s="5" customFormat="1">
      <c r="A72" s="222"/>
      <c r="B72" s="222"/>
      <c r="C72" s="222" t="s">
        <v>1567</v>
      </c>
      <c r="D72" s="219">
        <v>65</v>
      </c>
      <c r="E72" s="219">
        <v>9</v>
      </c>
      <c r="F72" s="219">
        <v>9</v>
      </c>
      <c r="G72" s="264">
        <v>65</v>
      </c>
      <c r="H72" s="221" t="s">
        <v>85</v>
      </c>
      <c r="I72" s="219" t="s">
        <v>114</v>
      </c>
      <c r="J72" s="267" t="s">
        <v>88</v>
      </c>
      <c r="K72" s="219" t="s">
        <v>83</v>
      </c>
      <c r="L72" s="35" t="str">
        <f ca="1">IF(OFFSET(환산공식!$DU$15,$F72,0)=1,"O","X")</f>
        <v>X</v>
      </c>
      <c r="M72" s="212">
        <f ca="1">IFERROR(OFFSET(환산공식!DA$15,$F72,0),"")</f>
        <v>0</v>
      </c>
      <c r="N72" s="35" t="str">
        <f ca="1">IFERROR(CONCATENATE(ROUND(OFFSET(환산공식!DB$15,$F72,0),1),"%"),"")</f>
        <v/>
      </c>
      <c r="O72" s="35">
        <f ca="1">IFERROR(OFFSET(환산공식!DC$15,$F72,0),"")</f>
        <v>10</v>
      </c>
      <c r="P72" s="212" t="str">
        <f t="shared" ca="1" si="1"/>
        <v>3% 이하</v>
      </c>
      <c r="Q72" s="218">
        <f ca="1">IFERROR(ROUND(OFFSET(환산공식!$EX$15,$F72,0),3),"")</f>
        <v>0</v>
      </c>
      <c r="R72" s="218">
        <f ca="1">OFFSET('배치점수 계산기'!H$10,$D72,0)</f>
        <v>669.10900000000004</v>
      </c>
      <c r="S72" s="218">
        <f ca="1">OFFSET('배치점수 계산기'!I$10,$D72,0)</f>
        <v>667.84100000000001</v>
      </c>
      <c r="T72" s="218">
        <f ca="1">OFFSET('배치점수 계산기'!J$10,$D72,0)</f>
        <v>665.65599999999995</v>
      </c>
      <c r="U72" s="218">
        <f ca="1">OFFSET('배치점수 계산기'!K$10,$D72,0)</f>
        <v>664.173</v>
      </c>
      <c r="V72" s="218">
        <f ca="1">OFFSET('배치점수 계산기'!L$10,$D72,0)</f>
        <v>662.47900000000004</v>
      </c>
      <c r="W72" s="210" t="str">
        <f ca="1">OFFSET('배치점수 계산기'!M$10,$D72,0)</f>
        <v>표점</v>
      </c>
      <c r="X72" s="208" t="str">
        <f ca="1">OFFSET('배치점수 계산기'!N$10,$D72,0)</f>
        <v>변표</v>
      </c>
      <c r="Y72" s="212">
        <f ca="1">OFFSET(환산공식!FG$15,$F72,0)</f>
        <v>0.31</v>
      </c>
      <c r="Z72" s="35">
        <f ca="1">OFFSET(환산공식!FH$15,$F72,0)</f>
        <v>0.38</v>
      </c>
      <c r="AA72" s="203">
        <f ca="1">OFFSET(환산공식!FI$15,$F72,0)</f>
        <v>0.31</v>
      </c>
      <c r="AC72"/>
      <c r="AD72">
        <f t="shared" ca="1" si="2"/>
        <v>6</v>
      </c>
      <c r="AE72"/>
    </row>
    <row r="73" spans="1:31" s="5" customFormat="1">
      <c r="A73" s="222"/>
      <c r="B73" s="222"/>
      <c r="C73" s="222" t="s">
        <v>1568</v>
      </c>
      <c r="D73" s="219">
        <v>66</v>
      </c>
      <c r="E73" s="219">
        <v>9</v>
      </c>
      <c r="F73" s="219">
        <v>9</v>
      </c>
      <c r="G73" s="264">
        <v>66</v>
      </c>
      <c r="H73" s="221" t="s">
        <v>85</v>
      </c>
      <c r="I73" s="219" t="s">
        <v>114</v>
      </c>
      <c r="J73" s="267" t="s">
        <v>92</v>
      </c>
      <c r="K73" s="219" t="s">
        <v>83</v>
      </c>
      <c r="L73" s="35" t="str">
        <f ca="1">IF(OFFSET(환산공식!$DU$15,$F73,0)=1,"O","X")</f>
        <v>X</v>
      </c>
      <c r="M73" s="212">
        <f ca="1">IFERROR(OFFSET(환산공식!DA$15,$F73,0),"")</f>
        <v>0</v>
      </c>
      <c r="N73" s="35" t="str">
        <f ca="1">IFERROR(CONCATENATE(ROUND(OFFSET(환산공식!DB$15,$F73,0),1),"%"),"")</f>
        <v/>
      </c>
      <c r="O73" s="35">
        <f ca="1">IFERROR(OFFSET(환산공식!DC$15,$F73,0),"")</f>
        <v>10</v>
      </c>
      <c r="P73" s="212" t="str">
        <f t="shared" ref="P73:P136" ca="1" si="3">IF(E73="","",IF(Q73&gt;R73,"90% 이상",IF(Q73&gt;S73,CONCATENATE(ROUND(((Q73-S73)/(R73-S73))*20+70,0),"%"),IF(Q73&gt;T73,CONCATENATE(ROUND(((Q73-T73)/(S73-T73))*30+40,0),"%"),IF(Q73&gt;U73,CONCATENATE(ROUND(((Q73-U73)/(T73-U73))*30+10,0),"%"),IF(Q73&gt;V73,CONCATENATE(ROUND(((Q73-V73)/(U73-V73))*7+3,0),"%"),"3% 이하"))))))</f>
        <v>3% 이하</v>
      </c>
      <c r="Q73" s="218">
        <f ca="1">IFERROR(ROUND(OFFSET(환산공식!$EX$15,$F73,0),3),"")</f>
        <v>0</v>
      </c>
      <c r="R73" s="218">
        <f ca="1">OFFSET('배치점수 계산기'!H$10,$D73,0)</f>
        <v>670.03800000000001</v>
      </c>
      <c r="S73" s="218">
        <f ca="1">OFFSET('배치점수 계산기'!I$10,$D73,0)</f>
        <v>668.43299999999999</v>
      </c>
      <c r="T73" s="218">
        <f ca="1">OFFSET('배치점수 계산기'!J$10,$D73,0)</f>
        <v>665.65599999999995</v>
      </c>
      <c r="U73" s="218">
        <f ca="1">OFFSET('배치점수 계산기'!K$10,$D73,0)</f>
        <v>664.173</v>
      </c>
      <c r="V73" s="218">
        <f ca="1">OFFSET('배치점수 계산기'!L$10,$D73,0)</f>
        <v>662.20799999999997</v>
      </c>
      <c r="W73" s="210" t="str">
        <f ca="1">OFFSET('배치점수 계산기'!M$10,$D73,0)</f>
        <v>표점</v>
      </c>
      <c r="X73" s="208" t="str">
        <f ca="1">OFFSET('배치점수 계산기'!N$10,$D73,0)</f>
        <v>변표</v>
      </c>
      <c r="Y73" s="212">
        <f ca="1">OFFSET(환산공식!FG$15,$F73,0)</f>
        <v>0.31</v>
      </c>
      <c r="Z73" s="35">
        <f ca="1">OFFSET(환산공식!FH$15,$F73,0)</f>
        <v>0.38</v>
      </c>
      <c r="AA73" s="203">
        <f ca="1">OFFSET(환산공식!FI$15,$F73,0)</f>
        <v>0.31</v>
      </c>
      <c r="AC73"/>
      <c r="AD73">
        <f t="shared" ref="AD73:AD136" ca="1" si="4">IF(L73="X",6,IF(Q73&gt;R73,1,IF(Q73&gt;S73,2,IF(Q73&gt;T73,3,IF(Q73&gt;U73,4,IF(Q73&gt;=V73,5,IF(Q73&lt;V73,6,"")))))))</f>
        <v>6</v>
      </c>
      <c r="AE73"/>
    </row>
    <row r="74" spans="1:31" s="5" customFormat="1">
      <c r="A74" s="222"/>
      <c r="B74" s="222"/>
      <c r="C74" s="222" t="s">
        <v>1569</v>
      </c>
      <c r="D74" s="219">
        <v>67</v>
      </c>
      <c r="E74" s="219">
        <v>9</v>
      </c>
      <c r="F74" s="219">
        <v>9</v>
      </c>
      <c r="G74" s="264">
        <v>67</v>
      </c>
      <c r="H74" s="221" t="s">
        <v>85</v>
      </c>
      <c r="I74" s="219" t="s">
        <v>114</v>
      </c>
      <c r="J74" s="267" t="s">
        <v>670</v>
      </c>
      <c r="K74" s="219" t="s">
        <v>83</v>
      </c>
      <c r="L74" s="35" t="str">
        <f ca="1">IF(OFFSET(환산공식!$DU$15,$F74,0)=1,"O","X")</f>
        <v>X</v>
      </c>
      <c r="M74" s="212">
        <f ca="1">IFERROR(OFFSET(환산공식!DA$15,$F74,0),"")</f>
        <v>0</v>
      </c>
      <c r="N74" s="35" t="str">
        <f ca="1">IFERROR(CONCATENATE(ROUND(OFFSET(환산공식!DB$15,$F74,0),1),"%"),"")</f>
        <v/>
      </c>
      <c r="O74" s="35">
        <f ca="1">IFERROR(OFFSET(환산공식!DC$15,$F74,0),"")</f>
        <v>10</v>
      </c>
      <c r="P74" s="212" t="str">
        <f t="shared" ca="1" si="3"/>
        <v>3% 이하</v>
      </c>
      <c r="Q74" s="218">
        <f ca="1">IFERROR(ROUND(OFFSET(환산공식!$EX$15,$F74,0),3),"")</f>
        <v>0</v>
      </c>
      <c r="R74" s="218">
        <f ca="1">OFFSET('배치점수 계산기'!H$10,$D74,0)</f>
        <v>667.84100000000001</v>
      </c>
      <c r="S74" s="218">
        <f ca="1">OFFSET('배치점수 계산기'!I$10,$D74,0)</f>
        <v>666.66300000000001</v>
      </c>
      <c r="T74" s="218">
        <f ca="1">OFFSET('배치점수 계산기'!J$10,$D74,0)</f>
        <v>665.00800000000004</v>
      </c>
      <c r="U74" s="218">
        <f ca="1">OFFSET('배치점수 계산기'!K$10,$D74,0)</f>
        <v>662.20799999999997</v>
      </c>
      <c r="V74" s="218">
        <f ca="1">OFFSET('배치점수 계산기'!L$10,$D74,0)</f>
        <v>659.20899999999995</v>
      </c>
      <c r="W74" s="210" t="str">
        <f ca="1">OFFSET('배치점수 계산기'!M$10,$D74,0)</f>
        <v>표점</v>
      </c>
      <c r="X74" s="208" t="str">
        <f ca="1">OFFSET('배치점수 계산기'!N$10,$D74,0)</f>
        <v>변표</v>
      </c>
      <c r="Y74" s="212">
        <f ca="1">OFFSET(환산공식!FG$15,$F74,0)</f>
        <v>0.31</v>
      </c>
      <c r="Z74" s="35">
        <f ca="1">OFFSET(환산공식!FH$15,$F74,0)</f>
        <v>0.38</v>
      </c>
      <c r="AA74" s="203">
        <f ca="1">OFFSET(환산공식!FI$15,$F74,0)</f>
        <v>0.31</v>
      </c>
      <c r="AC74"/>
      <c r="AD74">
        <f t="shared" ca="1" si="4"/>
        <v>6</v>
      </c>
      <c r="AE74"/>
    </row>
    <row r="75" spans="1:31" s="5" customFormat="1">
      <c r="A75" s="222"/>
      <c r="B75" s="222"/>
      <c r="C75" s="222" t="s">
        <v>1570</v>
      </c>
      <c r="D75" s="219">
        <v>68</v>
      </c>
      <c r="E75" s="219">
        <v>9</v>
      </c>
      <c r="F75" s="219">
        <v>9</v>
      </c>
      <c r="G75" s="264">
        <v>68</v>
      </c>
      <c r="H75" s="221" t="s">
        <v>85</v>
      </c>
      <c r="I75" s="219" t="s">
        <v>114</v>
      </c>
      <c r="J75" s="267" t="s">
        <v>101</v>
      </c>
      <c r="K75" s="219" t="s">
        <v>83</v>
      </c>
      <c r="L75" s="35" t="str">
        <f ca="1">IF(OFFSET(환산공식!$DU$15,$F75,0)=1,"O","X")</f>
        <v>X</v>
      </c>
      <c r="M75" s="212">
        <f ca="1">IFERROR(OFFSET(환산공식!DA$15,$F75,0),"")</f>
        <v>0</v>
      </c>
      <c r="N75" s="35" t="str">
        <f ca="1">IFERROR(CONCATENATE(ROUND(OFFSET(환산공식!DB$15,$F75,0),1),"%"),"")</f>
        <v/>
      </c>
      <c r="O75" s="35">
        <f ca="1">IFERROR(OFFSET(환산공식!DC$15,$F75,0),"")</f>
        <v>10</v>
      </c>
      <c r="P75" s="212" t="str">
        <f t="shared" ca="1" si="3"/>
        <v>3% 이하</v>
      </c>
      <c r="Q75" s="218">
        <f ca="1">IFERROR(ROUND(OFFSET(환산공식!$EX$15,$F75,0),3),"")</f>
        <v>0</v>
      </c>
      <c r="R75" s="218">
        <f ca="1">OFFSET('배치점수 계산기'!H$10,$D75,0)</f>
        <v>667.84100000000001</v>
      </c>
      <c r="S75" s="218">
        <f ca="1">OFFSET('배치점수 계산기'!I$10,$D75,0)</f>
        <v>666.66300000000001</v>
      </c>
      <c r="T75" s="218">
        <f ca="1">OFFSET('배치점수 계산기'!J$10,$D75,0)</f>
        <v>665.00800000000004</v>
      </c>
      <c r="U75" s="218">
        <f ca="1">OFFSET('배치점수 계산기'!K$10,$D75,0)</f>
        <v>663.80200000000002</v>
      </c>
      <c r="V75" s="218">
        <f ca="1">OFFSET('배치점수 계산기'!L$10,$D75,0)</f>
        <v>660.90599999999995</v>
      </c>
      <c r="W75" s="210" t="str">
        <f ca="1">OFFSET('배치점수 계산기'!M$10,$D75,0)</f>
        <v>표점</v>
      </c>
      <c r="X75" s="208" t="str">
        <f ca="1">OFFSET('배치점수 계산기'!N$10,$D75,0)</f>
        <v>변표</v>
      </c>
      <c r="Y75" s="212">
        <f ca="1">OFFSET(환산공식!FG$15,$F75,0)</f>
        <v>0.31</v>
      </c>
      <c r="Z75" s="35">
        <f ca="1">OFFSET(환산공식!FH$15,$F75,0)</f>
        <v>0.38</v>
      </c>
      <c r="AA75" s="203">
        <f ca="1">OFFSET(환산공식!FI$15,$F75,0)</f>
        <v>0.31</v>
      </c>
      <c r="AC75"/>
      <c r="AD75">
        <f t="shared" ca="1" si="4"/>
        <v>6</v>
      </c>
      <c r="AE75"/>
    </row>
    <row r="76" spans="1:31" s="5" customFormat="1">
      <c r="A76" s="222"/>
      <c r="B76" s="222"/>
      <c r="C76" s="222" t="s">
        <v>1571</v>
      </c>
      <c r="D76" s="219">
        <v>69</v>
      </c>
      <c r="E76" s="219">
        <v>9</v>
      </c>
      <c r="F76" s="219">
        <v>9</v>
      </c>
      <c r="G76" s="264">
        <v>69</v>
      </c>
      <c r="H76" s="221" t="s">
        <v>85</v>
      </c>
      <c r="I76" s="219" t="s">
        <v>114</v>
      </c>
      <c r="J76" s="267" t="s">
        <v>97</v>
      </c>
      <c r="K76" s="219" t="s">
        <v>83</v>
      </c>
      <c r="L76" s="35" t="str">
        <f ca="1">IF(OFFSET(환산공식!$DU$15,$F76,0)=1,"O","X")</f>
        <v>X</v>
      </c>
      <c r="M76" s="212">
        <f ca="1">IFERROR(OFFSET(환산공식!DA$15,$F76,0),"")</f>
        <v>0</v>
      </c>
      <c r="N76" s="35" t="str">
        <f ca="1">IFERROR(CONCATENATE(ROUND(OFFSET(환산공식!DB$15,$F76,0),1),"%"),"")</f>
        <v/>
      </c>
      <c r="O76" s="35">
        <f ca="1">IFERROR(OFFSET(환산공식!DC$15,$F76,0),"")</f>
        <v>10</v>
      </c>
      <c r="P76" s="212" t="str">
        <f t="shared" ca="1" si="3"/>
        <v>3% 이하</v>
      </c>
      <c r="Q76" s="218">
        <f ca="1">IFERROR(ROUND(OFFSET(환산공식!$EX$15,$F76,0),3),"")</f>
        <v>0</v>
      </c>
      <c r="R76" s="218">
        <f ca="1">OFFSET('배치점수 계산기'!H$10,$D76,0)</f>
        <v>667.13800000000003</v>
      </c>
      <c r="S76" s="218">
        <f ca="1">OFFSET('배치점수 계산기'!I$10,$D76,0)</f>
        <v>665.65599999999995</v>
      </c>
      <c r="T76" s="218">
        <f ca="1">OFFSET('배치점수 계산기'!J$10,$D76,0)</f>
        <v>664.38900000000001</v>
      </c>
      <c r="U76" s="218">
        <f ca="1">OFFSET('배치점수 계산기'!K$10,$D76,0)</f>
        <v>663.18700000000001</v>
      </c>
      <c r="V76" s="218">
        <f ca="1">OFFSET('배치점수 계산기'!L$10,$D76,0)</f>
        <v>661.59199999999998</v>
      </c>
      <c r="W76" s="210" t="str">
        <f ca="1">OFFSET('배치점수 계산기'!M$10,$D76,0)</f>
        <v>표점</v>
      </c>
      <c r="X76" s="208" t="str">
        <f ca="1">OFFSET('배치점수 계산기'!N$10,$D76,0)</f>
        <v>변표</v>
      </c>
      <c r="Y76" s="212">
        <f ca="1">OFFSET(환산공식!FG$15,$F76,0)</f>
        <v>0.31</v>
      </c>
      <c r="Z76" s="35">
        <f ca="1">OFFSET(환산공식!FH$15,$F76,0)</f>
        <v>0.38</v>
      </c>
      <c r="AA76" s="203">
        <f ca="1">OFFSET(환산공식!FI$15,$F76,0)</f>
        <v>0.31</v>
      </c>
      <c r="AC76"/>
      <c r="AD76">
        <f t="shared" ca="1" si="4"/>
        <v>6</v>
      </c>
      <c r="AE76"/>
    </row>
    <row r="77" spans="1:31" s="5" customFormat="1">
      <c r="A77" s="222"/>
      <c r="B77" s="222"/>
      <c r="C77" s="222" t="s">
        <v>1572</v>
      </c>
      <c r="D77" s="219">
        <v>70</v>
      </c>
      <c r="E77" s="219">
        <v>9</v>
      </c>
      <c r="F77" s="219">
        <v>9</v>
      </c>
      <c r="G77" s="264">
        <v>70</v>
      </c>
      <c r="H77" s="221" t="s">
        <v>85</v>
      </c>
      <c r="I77" s="219" t="s">
        <v>114</v>
      </c>
      <c r="J77" s="267" t="s">
        <v>672</v>
      </c>
      <c r="K77" s="219" t="s">
        <v>83</v>
      </c>
      <c r="L77" s="35" t="str">
        <f ca="1">IF(OFFSET(환산공식!$DU$15,$F77,0)=1,"O","X")</f>
        <v>X</v>
      </c>
      <c r="M77" s="212">
        <f ca="1">IFERROR(OFFSET(환산공식!DA$15,$F77,0),"")</f>
        <v>0</v>
      </c>
      <c r="N77" s="35" t="str">
        <f ca="1">IFERROR(CONCATENATE(ROUND(OFFSET(환산공식!DB$15,$F77,0),1),"%"),"")</f>
        <v/>
      </c>
      <c r="O77" s="35">
        <f ca="1">IFERROR(OFFSET(환산공식!DC$15,$F77,0),"")</f>
        <v>10</v>
      </c>
      <c r="P77" s="212" t="str">
        <f t="shared" ca="1" si="3"/>
        <v>3% 이하</v>
      </c>
      <c r="Q77" s="218">
        <f ca="1">IFERROR(ROUND(OFFSET(환산공식!$EX$15,$F77,0),3),"")</f>
        <v>0</v>
      </c>
      <c r="R77" s="218">
        <f ca="1">OFFSET('배치점수 계산기'!H$10,$D77,0)</f>
        <v>666.66300000000001</v>
      </c>
      <c r="S77" s="218">
        <f ca="1">OFFSET('배치점수 계산기'!I$10,$D77,0)</f>
        <v>665.65599999999995</v>
      </c>
      <c r="T77" s="218">
        <f ca="1">OFFSET('배치점수 계산기'!J$10,$D77,0)</f>
        <v>664.173</v>
      </c>
      <c r="U77" s="218">
        <f ca="1">OFFSET('배치점수 계산기'!K$10,$D77,0)</f>
        <v>661.28099999999995</v>
      </c>
      <c r="V77" s="218">
        <f ca="1">OFFSET('배치점수 계산기'!L$10,$D77,0)</f>
        <v>658.40200000000004</v>
      </c>
      <c r="W77" s="210" t="str">
        <f ca="1">OFFSET('배치점수 계산기'!M$10,$D77,0)</f>
        <v>표점</v>
      </c>
      <c r="X77" s="208" t="str">
        <f ca="1">OFFSET('배치점수 계산기'!N$10,$D77,0)</f>
        <v>변표</v>
      </c>
      <c r="Y77" s="212">
        <f ca="1">OFFSET(환산공식!FG$15,$F77,0)</f>
        <v>0.31</v>
      </c>
      <c r="Z77" s="35">
        <f ca="1">OFFSET(환산공식!FH$15,$F77,0)</f>
        <v>0.38</v>
      </c>
      <c r="AA77" s="203">
        <f ca="1">OFFSET(환산공식!FI$15,$F77,0)</f>
        <v>0.31</v>
      </c>
      <c r="AC77"/>
      <c r="AD77">
        <f t="shared" ca="1" si="4"/>
        <v>6</v>
      </c>
      <c r="AE77"/>
    </row>
    <row r="78" spans="1:31" s="5" customFormat="1">
      <c r="A78" s="222"/>
      <c r="B78" s="222"/>
      <c r="C78" s="222" t="s">
        <v>1573</v>
      </c>
      <c r="D78" s="219">
        <v>71</v>
      </c>
      <c r="E78" s="219">
        <v>9</v>
      </c>
      <c r="F78" s="219">
        <v>9</v>
      </c>
      <c r="G78" s="264">
        <v>71</v>
      </c>
      <c r="H78" s="221" t="s">
        <v>85</v>
      </c>
      <c r="I78" s="219" t="s">
        <v>114</v>
      </c>
      <c r="J78" s="267" t="s">
        <v>72</v>
      </c>
      <c r="K78" s="219" t="s">
        <v>83</v>
      </c>
      <c r="L78" s="35" t="str">
        <f ca="1">IF(OFFSET(환산공식!$DU$15,$F78,0)=1,"O","X")</f>
        <v>X</v>
      </c>
      <c r="M78" s="212">
        <f ca="1">IFERROR(OFFSET(환산공식!DA$15,$F78,0),"")</f>
        <v>0</v>
      </c>
      <c r="N78" s="35" t="str">
        <f ca="1">IFERROR(CONCATENATE(ROUND(OFFSET(환산공식!DB$15,$F78,0),1),"%"),"")</f>
        <v/>
      </c>
      <c r="O78" s="35">
        <f ca="1">IFERROR(OFFSET(환산공식!DC$15,$F78,0),"")</f>
        <v>10</v>
      </c>
      <c r="P78" s="212" t="str">
        <f t="shared" ca="1" si="3"/>
        <v>3% 이하</v>
      </c>
      <c r="Q78" s="218">
        <f ca="1">IFERROR(ROUND(OFFSET(환산공식!$EX$15,$F78,0),3),"")</f>
        <v>0</v>
      </c>
      <c r="R78" s="218">
        <f ca="1">OFFSET('배치점수 계산기'!H$10,$D78,0)</f>
        <v>666.18700000000001</v>
      </c>
      <c r="S78" s="218">
        <f ca="1">OFFSET('배치점수 계산기'!I$10,$D78,0)</f>
        <v>665.00800000000004</v>
      </c>
      <c r="T78" s="218">
        <f ca="1">OFFSET('배치점수 계산기'!J$10,$D78,0)</f>
        <v>663.80200000000002</v>
      </c>
      <c r="U78" s="218">
        <f ca="1">OFFSET('배치점수 계산기'!K$10,$D78,0)</f>
        <v>662.47900000000004</v>
      </c>
      <c r="V78" s="218">
        <f ca="1">OFFSET('배치점수 계산기'!L$10,$D78,0)</f>
        <v>660.90599999999995</v>
      </c>
      <c r="W78" s="210" t="str">
        <f ca="1">OFFSET('배치점수 계산기'!M$10,$D78,0)</f>
        <v>표점</v>
      </c>
      <c r="X78" s="208" t="str">
        <f ca="1">OFFSET('배치점수 계산기'!N$10,$D78,0)</f>
        <v>변표</v>
      </c>
      <c r="Y78" s="212">
        <f ca="1">OFFSET(환산공식!FG$15,$F78,0)</f>
        <v>0.31</v>
      </c>
      <c r="Z78" s="35">
        <f ca="1">OFFSET(환산공식!FH$15,$F78,0)</f>
        <v>0.38</v>
      </c>
      <c r="AA78" s="203">
        <f ca="1">OFFSET(환산공식!FI$15,$F78,0)</f>
        <v>0.31</v>
      </c>
      <c r="AC78"/>
      <c r="AD78">
        <f t="shared" ca="1" si="4"/>
        <v>6</v>
      </c>
      <c r="AE78"/>
    </row>
    <row r="79" spans="1:31" s="5" customFormat="1">
      <c r="A79" s="222"/>
      <c r="B79" s="222"/>
      <c r="C79" s="222" t="s">
        <v>1574</v>
      </c>
      <c r="D79" s="219">
        <v>72</v>
      </c>
      <c r="E79" s="219">
        <v>9</v>
      </c>
      <c r="F79" s="219">
        <v>9</v>
      </c>
      <c r="G79" s="264">
        <v>72</v>
      </c>
      <c r="H79" s="221" t="s">
        <v>85</v>
      </c>
      <c r="I79" s="219" t="s">
        <v>114</v>
      </c>
      <c r="J79" s="267" t="s">
        <v>1373</v>
      </c>
      <c r="K79" s="219" t="s">
        <v>83</v>
      </c>
      <c r="L79" s="35" t="str">
        <f ca="1">IF(OFFSET(환산공식!$DU$15,$F79,0)=1,"O","X")</f>
        <v>X</v>
      </c>
      <c r="M79" s="212">
        <f ca="1">IFERROR(OFFSET(환산공식!DA$15,$F79,0),"")</f>
        <v>0</v>
      </c>
      <c r="N79" s="35" t="str">
        <f ca="1">IFERROR(CONCATENATE(ROUND(OFFSET(환산공식!DB$15,$F79,0),1),"%"),"")</f>
        <v/>
      </c>
      <c r="O79" s="35">
        <f ca="1">IFERROR(OFFSET(환산공식!DC$15,$F79,0),"")</f>
        <v>10</v>
      </c>
      <c r="P79" s="212" t="str">
        <f t="shared" ca="1" si="3"/>
        <v>3% 이하</v>
      </c>
      <c r="Q79" s="218">
        <f ca="1">IFERROR(ROUND(OFFSET(환산공식!$EX$15,$F79,0),3),"")</f>
        <v>0</v>
      </c>
      <c r="R79" s="218">
        <f ca="1">OFFSET('배치점수 계산기'!H$10,$D79,0)</f>
        <v>665.00800000000004</v>
      </c>
      <c r="S79" s="218">
        <f ca="1">OFFSET('배치점수 계산기'!I$10,$D79,0)</f>
        <v>663.80200000000002</v>
      </c>
      <c r="T79" s="218">
        <f ca="1">OFFSET('배치점수 계산기'!J$10,$D79,0)</f>
        <v>663.18700000000001</v>
      </c>
      <c r="U79" s="218">
        <f ca="1">OFFSET('배치점수 계산기'!K$10,$D79,0)</f>
        <v>661.28099999999995</v>
      </c>
      <c r="V79" s="218">
        <f ca="1">OFFSET('배치점수 계산기'!L$10,$D79,0)</f>
        <v>654.65300000000002</v>
      </c>
      <c r="W79" s="210" t="str">
        <f ca="1">OFFSET('배치점수 계산기'!M$10,$D79,0)</f>
        <v>표점</v>
      </c>
      <c r="X79" s="208" t="str">
        <f ca="1">OFFSET('배치점수 계산기'!N$10,$D79,0)</f>
        <v>변표</v>
      </c>
      <c r="Y79" s="212">
        <f ca="1">OFFSET(환산공식!FG$15,$F79,0)</f>
        <v>0.31</v>
      </c>
      <c r="Z79" s="35">
        <f ca="1">OFFSET(환산공식!FH$15,$F79,0)</f>
        <v>0.38</v>
      </c>
      <c r="AA79" s="203">
        <f ca="1">OFFSET(환산공식!FI$15,$F79,0)</f>
        <v>0.31</v>
      </c>
      <c r="AC79"/>
      <c r="AD79">
        <f t="shared" ca="1" si="4"/>
        <v>6</v>
      </c>
      <c r="AE79"/>
    </row>
    <row r="80" spans="1:31" s="5" customFormat="1">
      <c r="A80" s="222"/>
      <c r="B80" s="222"/>
      <c r="C80" s="222" t="s">
        <v>1575</v>
      </c>
      <c r="D80" s="219">
        <v>73</v>
      </c>
      <c r="E80" s="219">
        <v>9</v>
      </c>
      <c r="F80" s="219">
        <v>9</v>
      </c>
      <c r="G80" s="264">
        <v>73</v>
      </c>
      <c r="H80" s="221" t="s">
        <v>85</v>
      </c>
      <c r="I80" s="219" t="s">
        <v>114</v>
      </c>
      <c r="J80" s="267" t="s">
        <v>141</v>
      </c>
      <c r="K80" s="219" t="s">
        <v>83</v>
      </c>
      <c r="L80" s="35" t="str">
        <f ca="1">IF(OFFSET(환산공식!$DU$15,$F80,0)=1,"O","X")</f>
        <v>X</v>
      </c>
      <c r="M80" s="212">
        <f ca="1">IFERROR(OFFSET(환산공식!DA$15,$F80,0),"")</f>
        <v>0</v>
      </c>
      <c r="N80" s="35" t="str">
        <f ca="1">IFERROR(CONCATENATE(ROUND(OFFSET(환산공식!DB$15,$F80,0),1),"%"),"")</f>
        <v/>
      </c>
      <c r="O80" s="35">
        <f ca="1">IFERROR(OFFSET(환산공식!DC$15,$F80,0),"")</f>
        <v>10</v>
      </c>
      <c r="P80" s="212" t="str">
        <f t="shared" ca="1" si="3"/>
        <v>3% 이하</v>
      </c>
      <c r="Q80" s="218">
        <f ca="1">IFERROR(ROUND(OFFSET(환산공식!$EX$15,$F80,0),3),"")</f>
        <v>0</v>
      </c>
      <c r="R80" s="218">
        <f ca="1">OFFSET('배치점수 계산기'!H$10,$D80,0)</f>
        <v>665.65599999999995</v>
      </c>
      <c r="S80" s="218">
        <f ca="1">OFFSET('배치점수 계산기'!I$10,$D80,0)</f>
        <v>664.79200000000003</v>
      </c>
      <c r="T80" s="218">
        <f ca="1">OFFSET('배치점수 계산기'!J$10,$D80,0)</f>
        <v>663.18700000000001</v>
      </c>
      <c r="U80" s="218">
        <f ca="1">OFFSET('배치점수 계산기'!K$10,$D80,0)</f>
        <v>662.47900000000004</v>
      </c>
      <c r="V80" s="218">
        <f ca="1">OFFSET('배치점수 계산기'!L$10,$D80,0)</f>
        <v>659.81700000000001</v>
      </c>
      <c r="W80" s="210" t="str">
        <f ca="1">OFFSET('배치점수 계산기'!M$10,$D80,0)</f>
        <v>표점</v>
      </c>
      <c r="X80" s="208" t="str">
        <f ca="1">OFFSET('배치점수 계산기'!N$10,$D80,0)</f>
        <v>변표</v>
      </c>
      <c r="Y80" s="212">
        <f ca="1">OFFSET(환산공식!FG$15,$F80,0)</f>
        <v>0.31</v>
      </c>
      <c r="Z80" s="35">
        <f ca="1">OFFSET(환산공식!FH$15,$F80,0)</f>
        <v>0.38</v>
      </c>
      <c r="AA80" s="203">
        <f ca="1">OFFSET(환산공식!FI$15,$F80,0)</f>
        <v>0.31</v>
      </c>
      <c r="AC80"/>
      <c r="AD80">
        <f t="shared" ca="1" si="4"/>
        <v>6</v>
      </c>
      <c r="AE80"/>
    </row>
    <row r="81" spans="1:31" s="5" customFormat="1">
      <c r="A81" s="222"/>
      <c r="B81" s="222"/>
      <c r="C81" s="222" t="s">
        <v>1576</v>
      </c>
      <c r="D81" s="219">
        <v>74</v>
      </c>
      <c r="E81" s="219">
        <v>9</v>
      </c>
      <c r="F81" s="219">
        <v>9</v>
      </c>
      <c r="G81" s="264">
        <v>74</v>
      </c>
      <c r="H81" s="221" t="s">
        <v>85</v>
      </c>
      <c r="I81" s="219" t="s">
        <v>114</v>
      </c>
      <c r="J81" s="267" t="s">
        <v>68</v>
      </c>
      <c r="K81" s="219" t="s">
        <v>83</v>
      </c>
      <c r="L81" s="35" t="str">
        <f ca="1">IF(OFFSET(환산공식!$DU$15,$F81,0)=1,"O","X")</f>
        <v>X</v>
      </c>
      <c r="M81" s="212">
        <f ca="1">IFERROR(OFFSET(환산공식!DA$15,$F81,0),"")</f>
        <v>0</v>
      </c>
      <c r="N81" s="35" t="str">
        <f ca="1">IFERROR(CONCATENATE(ROUND(OFFSET(환산공식!DB$15,$F81,0),1),"%"),"")</f>
        <v/>
      </c>
      <c r="O81" s="35">
        <f ca="1">IFERROR(OFFSET(환산공식!DC$15,$F81,0),"")</f>
        <v>10</v>
      </c>
      <c r="P81" s="212" t="str">
        <f t="shared" ca="1" si="3"/>
        <v>3% 이하</v>
      </c>
      <c r="Q81" s="218">
        <f ca="1">IFERROR(ROUND(OFFSET(환산공식!$EX$15,$F81,0),3),"")</f>
        <v>0</v>
      </c>
      <c r="R81" s="218">
        <f ca="1">OFFSET('배치점수 계산기'!H$10,$D81,0)</f>
        <v>665.65599999999995</v>
      </c>
      <c r="S81" s="218">
        <f ca="1">OFFSET('배치점수 계산기'!I$10,$D81,0)</f>
        <v>664.38900000000001</v>
      </c>
      <c r="T81" s="218">
        <f ca="1">OFFSET('배치점수 계산기'!J$10,$D81,0)</f>
        <v>663.03</v>
      </c>
      <c r="U81" s="218">
        <f ca="1">OFFSET('배치점수 계산기'!K$10,$D81,0)</f>
        <v>661.74800000000005</v>
      </c>
      <c r="V81" s="218">
        <f ca="1">OFFSET('배치점수 계산기'!L$10,$D81,0)</f>
        <v>659.81700000000001</v>
      </c>
      <c r="W81" s="210" t="str">
        <f ca="1">OFFSET('배치점수 계산기'!M$10,$D81,0)</f>
        <v>표점</v>
      </c>
      <c r="X81" s="208" t="str">
        <f ca="1">OFFSET('배치점수 계산기'!N$10,$D81,0)</f>
        <v>변표</v>
      </c>
      <c r="Y81" s="212">
        <f ca="1">OFFSET(환산공식!FG$15,$F81,0)</f>
        <v>0.31</v>
      </c>
      <c r="Z81" s="35">
        <f ca="1">OFFSET(환산공식!FH$15,$F81,0)</f>
        <v>0.38</v>
      </c>
      <c r="AA81" s="203">
        <f ca="1">OFFSET(환산공식!FI$15,$F81,0)</f>
        <v>0.31</v>
      </c>
      <c r="AC81"/>
      <c r="AD81">
        <f t="shared" ca="1" si="4"/>
        <v>6</v>
      </c>
      <c r="AE81"/>
    </row>
    <row r="82" spans="1:31" s="5" customFormat="1">
      <c r="A82" s="222"/>
      <c r="B82" s="222"/>
      <c r="C82" s="222" t="s">
        <v>1577</v>
      </c>
      <c r="D82" s="219">
        <v>75</v>
      </c>
      <c r="E82" s="219">
        <v>9</v>
      </c>
      <c r="F82" s="219">
        <v>9</v>
      </c>
      <c r="G82" s="264">
        <v>75</v>
      </c>
      <c r="H82" s="221" t="s">
        <v>85</v>
      </c>
      <c r="I82" s="219" t="s">
        <v>114</v>
      </c>
      <c r="J82" s="267" t="s">
        <v>384</v>
      </c>
      <c r="K82" s="219" t="s">
        <v>83</v>
      </c>
      <c r="L82" s="35" t="str">
        <f ca="1">IF(OFFSET(환산공식!$DU$15,$F82,0)=1,"O","X")</f>
        <v>X</v>
      </c>
      <c r="M82" s="212">
        <f ca="1">IFERROR(OFFSET(환산공식!DA$15,$F82,0),"")</f>
        <v>0</v>
      </c>
      <c r="N82" s="35" t="str">
        <f ca="1">IFERROR(CONCATENATE(ROUND(OFFSET(환산공식!DB$15,$F82,0),1),"%"),"")</f>
        <v/>
      </c>
      <c r="O82" s="35">
        <f ca="1">IFERROR(OFFSET(환산공식!DC$15,$F82,0),"")</f>
        <v>10</v>
      </c>
      <c r="P82" s="212" t="str">
        <f t="shared" ca="1" si="3"/>
        <v>3% 이하</v>
      </c>
      <c r="Q82" s="218">
        <f ca="1">IFERROR(ROUND(OFFSET(환산공식!$EX$15,$F82,0),3),"")</f>
        <v>0</v>
      </c>
      <c r="R82" s="218">
        <f ca="1">OFFSET('배치점수 계산기'!H$10,$D82,0)</f>
        <v>664.38900000000001</v>
      </c>
      <c r="S82" s="218">
        <f ca="1">OFFSET('배치점수 계산기'!I$10,$D82,0)</f>
        <v>663.18700000000001</v>
      </c>
      <c r="T82" s="218">
        <f ca="1">OFFSET('배치점수 계산기'!J$10,$D82,0)</f>
        <v>662.20799999999997</v>
      </c>
      <c r="U82" s="218">
        <f ca="1">OFFSET('배치점수 계산기'!K$10,$D82,0)</f>
        <v>659.66099999999994</v>
      </c>
      <c r="V82" s="218">
        <f ca="1">OFFSET('배치점수 계산기'!L$10,$D82,0)</f>
        <v>655.88300000000004</v>
      </c>
      <c r="W82" s="210" t="str">
        <f ca="1">OFFSET('배치점수 계산기'!M$10,$D82,0)</f>
        <v>표점</v>
      </c>
      <c r="X82" s="208" t="str">
        <f ca="1">OFFSET('배치점수 계산기'!N$10,$D82,0)</f>
        <v>변표</v>
      </c>
      <c r="Y82" s="212">
        <f ca="1">OFFSET(환산공식!FG$15,$F82,0)</f>
        <v>0.31</v>
      </c>
      <c r="Z82" s="35">
        <f ca="1">OFFSET(환산공식!FH$15,$F82,0)</f>
        <v>0.38</v>
      </c>
      <c r="AA82" s="203">
        <f ca="1">OFFSET(환산공식!FI$15,$F82,0)</f>
        <v>0.31</v>
      </c>
      <c r="AC82"/>
      <c r="AD82">
        <f t="shared" ca="1" si="4"/>
        <v>6</v>
      </c>
      <c r="AE82"/>
    </row>
    <row r="83" spans="1:31" s="5" customFormat="1">
      <c r="A83" s="222"/>
      <c r="B83" s="222"/>
      <c r="C83" s="222" t="s">
        <v>1578</v>
      </c>
      <c r="D83" s="219">
        <v>76</v>
      </c>
      <c r="E83" s="219">
        <v>9</v>
      </c>
      <c r="F83" s="219">
        <v>9</v>
      </c>
      <c r="G83" s="264">
        <v>76</v>
      </c>
      <c r="H83" s="221" t="s">
        <v>85</v>
      </c>
      <c r="I83" s="219" t="s">
        <v>114</v>
      </c>
      <c r="J83" s="267" t="s">
        <v>118</v>
      </c>
      <c r="K83" s="219" t="s">
        <v>83</v>
      </c>
      <c r="L83" s="35" t="str">
        <f ca="1">IF(OFFSET(환산공식!$DU$15,$F83,0)=1,"O","X")</f>
        <v>X</v>
      </c>
      <c r="M83" s="212">
        <f ca="1">IFERROR(OFFSET(환산공식!DA$15,$F83,0),"")</f>
        <v>0</v>
      </c>
      <c r="N83" s="35" t="str">
        <f ca="1">IFERROR(CONCATENATE(ROUND(OFFSET(환산공식!DB$15,$F83,0),1),"%"),"")</f>
        <v/>
      </c>
      <c r="O83" s="35">
        <f ca="1">IFERROR(OFFSET(환산공식!DC$15,$F83,0),"")</f>
        <v>10</v>
      </c>
      <c r="P83" s="212" t="str">
        <f t="shared" ca="1" si="3"/>
        <v>3% 이하</v>
      </c>
      <c r="Q83" s="218">
        <f ca="1">IFERROR(ROUND(OFFSET(환산공식!$EX$15,$F83,0),3),"")</f>
        <v>0</v>
      </c>
      <c r="R83" s="218">
        <f ca="1">OFFSET('배치점수 계산기'!H$10,$D83,0)</f>
        <v>663.80200000000002</v>
      </c>
      <c r="S83" s="218">
        <f ca="1">OFFSET('배치점수 계산기'!I$10,$D83,0)</f>
        <v>662.47900000000004</v>
      </c>
      <c r="T83" s="218">
        <f ca="1">OFFSET('배치점수 계산기'!J$10,$D83,0)</f>
        <v>661.59199999999998</v>
      </c>
      <c r="U83" s="218">
        <f ca="1">OFFSET('배치점수 계산기'!K$10,$D83,0)</f>
        <v>659.81700000000001</v>
      </c>
      <c r="V83" s="218">
        <f ca="1">OFFSET('배치점수 계산기'!L$10,$D83,0)</f>
        <v>659.20899999999995</v>
      </c>
      <c r="W83" s="210" t="str">
        <f ca="1">OFFSET('배치점수 계산기'!M$10,$D83,0)</f>
        <v>표점</v>
      </c>
      <c r="X83" s="208" t="str">
        <f ca="1">OFFSET('배치점수 계산기'!N$10,$D83,0)</f>
        <v>변표</v>
      </c>
      <c r="Y83" s="212">
        <f ca="1">OFFSET(환산공식!FG$15,$F83,0)</f>
        <v>0.31</v>
      </c>
      <c r="Z83" s="35">
        <f ca="1">OFFSET(환산공식!FH$15,$F83,0)</f>
        <v>0.38</v>
      </c>
      <c r="AA83" s="203">
        <f ca="1">OFFSET(환산공식!FI$15,$F83,0)</f>
        <v>0.31</v>
      </c>
      <c r="AC83"/>
      <c r="AD83">
        <f t="shared" ca="1" si="4"/>
        <v>6</v>
      </c>
      <c r="AE83"/>
    </row>
    <row r="84" spans="1:31" s="5" customFormat="1">
      <c r="A84" s="222"/>
      <c r="B84" s="222"/>
      <c r="C84" s="222" t="s">
        <v>1579</v>
      </c>
      <c r="D84" s="219">
        <v>77</v>
      </c>
      <c r="E84" s="219">
        <v>9</v>
      </c>
      <c r="F84" s="219">
        <v>9</v>
      </c>
      <c r="G84" s="264">
        <v>77</v>
      </c>
      <c r="H84" s="221" t="s">
        <v>85</v>
      </c>
      <c r="I84" s="219" t="s">
        <v>114</v>
      </c>
      <c r="J84" s="267" t="s">
        <v>673</v>
      </c>
      <c r="K84" s="219" t="s">
        <v>83</v>
      </c>
      <c r="L84" s="35" t="str">
        <f ca="1">IF(OFFSET(환산공식!$DU$15,$F84,0)=1,"O","X")</f>
        <v>X</v>
      </c>
      <c r="M84" s="212">
        <f ca="1">IFERROR(OFFSET(환산공식!DA$15,$F84,0),"")</f>
        <v>0</v>
      </c>
      <c r="N84" s="35" t="str">
        <f ca="1">IFERROR(CONCATENATE(ROUND(OFFSET(환산공식!DB$15,$F84,0),1),"%"),"")</f>
        <v/>
      </c>
      <c r="O84" s="35">
        <f ca="1">IFERROR(OFFSET(환산공식!DC$15,$F84,0),"")</f>
        <v>10</v>
      </c>
      <c r="P84" s="212" t="str">
        <f t="shared" ca="1" si="3"/>
        <v>3% 이하</v>
      </c>
      <c r="Q84" s="218">
        <f ca="1">IFERROR(ROUND(OFFSET(환산공식!$EX$15,$F84,0),3),"")</f>
        <v>0</v>
      </c>
      <c r="R84" s="218">
        <f ca="1">OFFSET('배치점수 계산기'!H$10,$D84,0)</f>
        <v>664.173</v>
      </c>
      <c r="S84" s="218">
        <f ca="1">OFFSET('배치점수 계산기'!I$10,$D84,0)</f>
        <v>662.20799999999997</v>
      </c>
      <c r="T84" s="218">
        <f ca="1">OFFSET('배치점수 계산기'!J$10,$D84,0)</f>
        <v>661.28099999999995</v>
      </c>
      <c r="U84" s="218">
        <f ca="1">OFFSET('배치점수 계산기'!K$10,$D84,0)</f>
        <v>660.40800000000002</v>
      </c>
      <c r="V84" s="218">
        <f ca="1">OFFSET('배치점수 계산기'!L$10,$D84,0)</f>
        <v>658.40200000000004</v>
      </c>
      <c r="W84" s="210" t="str">
        <f ca="1">OFFSET('배치점수 계산기'!M$10,$D84,0)</f>
        <v>표점</v>
      </c>
      <c r="X84" s="208" t="str">
        <f ca="1">OFFSET('배치점수 계산기'!N$10,$D84,0)</f>
        <v>변표</v>
      </c>
      <c r="Y84" s="212">
        <f ca="1">OFFSET(환산공식!FG$15,$F84,0)</f>
        <v>0.31</v>
      </c>
      <c r="Z84" s="35">
        <f ca="1">OFFSET(환산공식!FH$15,$F84,0)</f>
        <v>0.38</v>
      </c>
      <c r="AA84" s="203">
        <f ca="1">OFFSET(환산공식!FI$15,$F84,0)</f>
        <v>0.31</v>
      </c>
      <c r="AC84"/>
      <c r="AD84">
        <f t="shared" ca="1" si="4"/>
        <v>6</v>
      </c>
      <c r="AE84"/>
    </row>
    <row r="85" spans="1:31" s="5" customFormat="1">
      <c r="A85" s="222"/>
      <c r="B85" s="222"/>
      <c r="C85" s="222" t="s">
        <v>1580</v>
      </c>
      <c r="D85" s="219">
        <v>78</v>
      </c>
      <c r="E85" s="219">
        <v>9</v>
      </c>
      <c r="F85" s="219">
        <v>9</v>
      </c>
      <c r="G85" s="264">
        <v>78</v>
      </c>
      <c r="H85" s="221" t="s">
        <v>85</v>
      </c>
      <c r="I85" s="219" t="s">
        <v>114</v>
      </c>
      <c r="J85" s="267" t="s">
        <v>69</v>
      </c>
      <c r="K85" s="219" t="s">
        <v>83</v>
      </c>
      <c r="L85" s="35" t="str">
        <f ca="1">IF(OFFSET(환산공식!$DU$15,$F85,0)=1,"O","X")</f>
        <v>X</v>
      </c>
      <c r="M85" s="212">
        <f ca="1">IFERROR(OFFSET(환산공식!DA$15,$F85,0),"")</f>
        <v>0</v>
      </c>
      <c r="N85" s="35" t="str">
        <f ca="1">IFERROR(CONCATENATE(ROUND(OFFSET(환산공식!DB$15,$F85,0),1),"%"),"")</f>
        <v/>
      </c>
      <c r="O85" s="35">
        <f ca="1">IFERROR(OFFSET(환산공식!DC$15,$F85,0),"")</f>
        <v>10</v>
      </c>
      <c r="P85" s="212" t="str">
        <f t="shared" ca="1" si="3"/>
        <v>3% 이하</v>
      </c>
      <c r="Q85" s="218">
        <f ca="1">IFERROR(ROUND(OFFSET(환산공식!$EX$15,$F85,0),3),"")</f>
        <v>0</v>
      </c>
      <c r="R85" s="218">
        <f ca="1">OFFSET('배치점수 계산기'!H$10,$D85,0)</f>
        <v>663.03</v>
      </c>
      <c r="S85" s="218">
        <f ca="1">OFFSET('배치점수 계산기'!I$10,$D85,0)</f>
        <v>661.59199999999998</v>
      </c>
      <c r="T85" s="218">
        <f ca="1">OFFSET('배치점수 계산기'!J$10,$D85,0)</f>
        <v>660.40800000000002</v>
      </c>
      <c r="U85" s="218">
        <f ca="1">OFFSET('배치점수 계산기'!K$10,$D85,0)</f>
        <v>659.20899999999995</v>
      </c>
      <c r="V85" s="218">
        <f ca="1">OFFSET('배치점수 계산기'!L$10,$D85,0)</f>
        <v>658.03</v>
      </c>
      <c r="W85" s="210" t="str">
        <f ca="1">OFFSET('배치점수 계산기'!M$10,$D85,0)</f>
        <v>표점</v>
      </c>
      <c r="X85" s="208" t="str">
        <f ca="1">OFFSET('배치점수 계산기'!N$10,$D85,0)</f>
        <v>변표</v>
      </c>
      <c r="Y85" s="212">
        <f ca="1">OFFSET(환산공식!FG$15,$F85,0)</f>
        <v>0.31</v>
      </c>
      <c r="Z85" s="35">
        <f ca="1">OFFSET(환산공식!FH$15,$F85,0)</f>
        <v>0.38</v>
      </c>
      <c r="AA85" s="203">
        <f ca="1">OFFSET(환산공식!FI$15,$F85,0)</f>
        <v>0.31</v>
      </c>
      <c r="AC85"/>
      <c r="AD85">
        <f t="shared" ca="1" si="4"/>
        <v>6</v>
      </c>
      <c r="AE85"/>
    </row>
    <row r="86" spans="1:31" s="5" customFormat="1">
      <c r="A86" s="222"/>
      <c r="B86" s="222"/>
      <c r="C86" s="222" t="s">
        <v>1581</v>
      </c>
      <c r="D86" s="219">
        <v>79</v>
      </c>
      <c r="E86" s="219">
        <v>9</v>
      </c>
      <c r="F86" s="219">
        <v>9</v>
      </c>
      <c r="G86" s="264">
        <v>79</v>
      </c>
      <c r="H86" s="221" t="s">
        <v>85</v>
      </c>
      <c r="I86" s="219" t="s">
        <v>114</v>
      </c>
      <c r="J86" s="267" t="s">
        <v>117</v>
      </c>
      <c r="K86" s="219" t="s">
        <v>83</v>
      </c>
      <c r="L86" s="35" t="str">
        <f ca="1">IF(OFFSET(환산공식!$DU$15,$F86,0)=1,"O","X")</f>
        <v>X</v>
      </c>
      <c r="M86" s="212">
        <f ca="1">IFERROR(OFFSET(환산공식!DA$15,$F86,0),"")</f>
        <v>0</v>
      </c>
      <c r="N86" s="35" t="str">
        <f ca="1">IFERROR(CONCATENATE(ROUND(OFFSET(환산공식!DB$15,$F86,0),1),"%"),"")</f>
        <v/>
      </c>
      <c r="O86" s="35">
        <f ca="1">IFERROR(OFFSET(환산공식!DC$15,$F86,0),"")</f>
        <v>10</v>
      </c>
      <c r="P86" s="212" t="str">
        <f t="shared" ca="1" si="3"/>
        <v>3% 이하</v>
      </c>
      <c r="Q86" s="218">
        <f ca="1">IFERROR(ROUND(OFFSET(환산공식!$EX$15,$F86,0),3),"")</f>
        <v>0</v>
      </c>
      <c r="R86" s="218">
        <f ca="1">OFFSET('배치점수 계산기'!H$10,$D86,0)</f>
        <v>662.47900000000004</v>
      </c>
      <c r="S86" s="218">
        <f ca="1">OFFSET('배치점수 계산기'!I$10,$D86,0)</f>
        <v>661.59199999999998</v>
      </c>
      <c r="T86" s="218">
        <f ca="1">OFFSET('배치점수 계산기'!J$10,$D86,0)</f>
        <v>660.40800000000002</v>
      </c>
      <c r="U86" s="218">
        <f ca="1">OFFSET('배치점수 계산기'!K$10,$D86,0)</f>
        <v>659.20899999999995</v>
      </c>
      <c r="V86" s="218">
        <f ca="1">OFFSET('배치점수 계산기'!L$10,$D86,0)</f>
        <v>658.13400000000001</v>
      </c>
      <c r="W86" s="210" t="str">
        <f ca="1">OFFSET('배치점수 계산기'!M$10,$D86,0)</f>
        <v>표점</v>
      </c>
      <c r="X86" s="208" t="str">
        <f ca="1">OFFSET('배치점수 계산기'!N$10,$D86,0)</f>
        <v>변표</v>
      </c>
      <c r="Y86" s="212">
        <f ca="1">OFFSET(환산공식!FG$15,$F86,0)</f>
        <v>0.31</v>
      </c>
      <c r="Z86" s="35">
        <f ca="1">OFFSET(환산공식!FH$15,$F86,0)</f>
        <v>0.38</v>
      </c>
      <c r="AA86" s="203">
        <f ca="1">OFFSET(환산공식!FI$15,$F86,0)</f>
        <v>0.31</v>
      </c>
      <c r="AC86"/>
      <c r="AD86">
        <f t="shared" ca="1" si="4"/>
        <v>6</v>
      </c>
      <c r="AE86"/>
    </row>
    <row r="87" spans="1:31" s="5" customFormat="1">
      <c r="A87" s="222"/>
      <c r="B87" s="222"/>
      <c r="C87" s="222" t="s">
        <v>1582</v>
      </c>
      <c r="D87" s="219">
        <v>80</v>
      </c>
      <c r="E87" s="219">
        <v>9</v>
      </c>
      <c r="F87" s="219">
        <v>9</v>
      </c>
      <c r="G87" s="264">
        <v>80</v>
      </c>
      <c r="H87" s="221" t="s">
        <v>85</v>
      </c>
      <c r="I87" s="219" t="s">
        <v>114</v>
      </c>
      <c r="J87" s="267" t="s">
        <v>70</v>
      </c>
      <c r="K87" s="219" t="s">
        <v>83</v>
      </c>
      <c r="L87" s="35" t="str">
        <f ca="1">IF(OFFSET(환산공식!$DU$15,$F87,0)=1,"O","X")</f>
        <v>X</v>
      </c>
      <c r="M87" s="212">
        <f ca="1">IFERROR(OFFSET(환산공식!DA$15,$F87,0),"")</f>
        <v>0</v>
      </c>
      <c r="N87" s="35" t="str">
        <f ca="1">IFERROR(CONCATENATE(ROUND(OFFSET(환산공식!DB$15,$F87,0),1),"%"),"")</f>
        <v/>
      </c>
      <c r="O87" s="35">
        <f ca="1">IFERROR(OFFSET(환산공식!DC$15,$F87,0),"")</f>
        <v>10</v>
      </c>
      <c r="P87" s="212" t="str">
        <f t="shared" ca="1" si="3"/>
        <v>3% 이하</v>
      </c>
      <c r="Q87" s="218">
        <f ca="1">IFERROR(ROUND(OFFSET(환산공식!$EX$15,$F87,0),3),"")</f>
        <v>0</v>
      </c>
      <c r="R87" s="218">
        <f ca="1">OFFSET('배치점수 계산기'!H$10,$D87,0)</f>
        <v>662.47900000000004</v>
      </c>
      <c r="S87" s="218">
        <f ca="1">OFFSET('배치점수 계산기'!I$10,$D87,0)</f>
        <v>660.90599999999995</v>
      </c>
      <c r="T87" s="218">
        <f ca="1">OFFSET('배치점수 계산기'!J$10,$D87,0)</f>
        <v>659.81700000000001</v>
      </c>
      <c r="U87" s="218">
        <f ca="1">OFFSET('배치점수 계산기'!K$10,$D87,0)</f>
        <v>658.846</v>
      </c>
      <c r="V87" s="218">
        <f ca="1">OFFSET('배치점수 계산기'!L$10,$D87,0)</f>
        <v>658.18600000000004</v>
      </c>
      <c r="W87" s="210" t="str">
        <f ca="1">OFFSET('배치점수 계산기'!M$10,$D87,0)</f>
        <v>표점</v>
      </c>
      <c r="X87" s="208" t="str">
        <f ca="1">OFFSET('배치점수 계산기'!N$10,$D87,0)</f>
        <v>변표</v>
      </c>
      <c r="Y87" s="212">
        <f ca="1">OFFSET(환산공식!FG$15,$F87,0)</f>
        <v>0.31</v>
      </c>
      <c r="Z87" s="35">
        <f ca="1">OFFSET(환산공식!FH$15,$F87,0)</f>
        <v>0.38</v>
      </c>
      <c r="AA87" s="203">
        <f ca="1">OFFSET(환산공식!FI$15,$F87,0)</f>
        <v>0.31</v>
      </c>
      <c r="AC87"/>
      <c r="AD87">
        <f t="shared" ca="1" si="4"/>
        <v>6</v>
      </c>
      <c r="AE87"/>
    </row>
    <row r="88" spans="1:31" s="5" customFormat="1">
      <c r="A88" s="222"/>
      <c r="B88" s="222"/>
      <c r="C88" s="222" t="s">
        <v>1583</v>
      </c>
      <c r="D88" s="219">
        <v>81</v>
      </c>
      <c r="E88" s="219">
        <v>9</v>
      </c>
      <c r="F88" s="219">
        <v>9</v>
      </c>
      <c r="G88" s="264">
        <v>81</v>
      </c>
      <c r="H88" s="221" t="s">
        <v>85</v>
      </c>
      <c r="I88" s="219" t="s">
        <v>114</v>
      </c>
      <c r="J88" s="267" t="s">
        <v>182</v>
      </c>
      <c r="K88" s="219" t="s">
        <v>83</v>
      </c>
      <c r="L88" s="35" t="str">
        <f ca="1">IF(OFFSET(환산공식!$DU$15,$F88,0)=1,"O","X")</f>
        <v>X</v>
      </c>
      <c r="M88" s="212">
        <f ca="1">IFERROR(OFFSET(환산공식!DA$15,$F88,0),"")</f>
        <v>0</v>
      </c>
      <c r="N88" s="35" t="str">
        <f ca="1">IFERROR(CONCATENATE(ROUND(OFFSET(환산공식!DB$15,$F88,0),1),"%"),"")</f>
        <v/>
      </c>
      <c r="O88" s="35">
        <f ca="1">IFERROR(OFFSET(환산공식!DC$15,$F88,0),"")</f>
        <v>10</v>
      </c>
      <c r="P88" s="212" t="str">
        <f t="shared" ca="1" si="3"/>
        <v>3% 이하</v>
      </c>
      <c r="Q88" s="218">
        <f ca="1">IFERROR(ROUND(OFFSET(환산공식!$EX$15,$F88,0),3),"")</f>
        <v>0</v>
      </c>
      <c r="R88" s="218">
        <f ca="1">OFFSET('배치점수 계산기'!H$10,$D88,0)</f>
        <v>661.74800000000005</v>
      </c>
      <c r="S88" s="218">
        <f ca="1">OFFSET('배치점수 계산기'!I$10,$D88,0)</f>
        <v>660.90599999999995</v>
      </c>
      <c r="T88" s="218">
        <f ca="1">OFFSET('배치점수 계산기'!J$10,$D88,0)</f>
        <v>659.81700000000001</v>
      </c>
      <c r="U88" s="218">
        <f ca="1">OFFSET('배치점수 계산기'!K$10,$D88,0)</f>
        <v>658.846</v>
      </c>
      <c r="V88" s="218">
        <f ca="1">OFFSET('배치점수 계산기'!L$10,$D88,0)</f>
        <v>658.18600000000004</v>
      </c>
      <c r="W88" s="210" t="str">
        <f ca="1">OFFSET('배치점수 계산기'!M$10,$D88,0)</f>
        <v>표점</v>
      </c>
      <c r="X88" s="208" t="str">
        <f ca="1">OFFSET('배치점수 계산기'!N$10,$D88,0)</f>
        <v>변표</v>
      </c>
      <c r="Y88" s="212">
        <f ca="1">OFFSET(환산공식!FG$15,$F88,0)</f>
        <v>0.31</v>
      </c>
      <c r="Z88" s="35">
        <f ca="1">OFFSET(환산공식!FH$15,$F88,0)</f>
        <v>0.38</v>
      </c>
      <c r="AA88" s="203">
        <f ca="1">OFFSET(환산공식!FI$15,$F88,0)</f>
        <v>0.31</v>
      </c>
      <c r="AC88"/>
      <c r="AD88">
        <f t="shared" ca="1" si="4"/>
        <v>6</v>
      </c>
      <c r="AE88"/>
    </row>
    <row r="89" spans="1:31" s="5" customFormat="1">
      <c r="A89" s="222"/>
      <c r="B89" s="222"/>
      <c r="C89" s="222" t="s">
        <v>1584</v>
      </c>
      <c r="D89" s="219">
        <v>82</v>
      </c>
      <c r="E89" s="219">
        <v>10</v>
      </c>
      <c r="F89" s="219">
        <v>10</v>
      </c>
      <c r="G89" s="264">
        <v>82</v>
      </c>
      <c r="H89" s="221" t="s">
        <v>85</v>
      </c>
      <c r="I89" s="219" t="s">
        <v>114</v>
      </c>
      <c r="J89" s="267" t="s">
        <v>115</v>
      </c>
      <c r="K89" s="219" t="s">
        <v>83</v>
      </c>
      <c r="L89" s="35" t="str">
        <f ca="1">IF(OFFSET(환산공식!$DU$15,$F89,0)=1,"O","X")</f>
        <v>X</v>
      </c>
      <c r="M89" s="212">
        <f ca="1">IFERROR(OFFSET(환산공식!DA$15,$F89,0),"")</f>
        <v>0</v>
      </c>
      <c r="N89" s="35" t="str">
        <f ca="1">IFERROR(CONCATENATE(ROUND(OFFSET(환산공식!DB$15,$F89,0),1),"%"),"")</f>
        <v/>
      </c>
      <c r="O89" s="35">
        <f ca="1">IFERROR(OFFSET(환산공식!DC$15,$F89,0),"")</f>
        <v>10</v>
      </c>
      <c r="P89" s="212" t="str">
        <f t="shared" ca="1" si="3"/>
        <v>3% 이하</v>
      </c>
      <c r="Q89" s="218">
        <f ca="1">IFERROR(ROUND(OFFSET(환산공식!$EX$15,$F89,0),3),"")</f>
        <v>0</v>
      </c>
      <c r="R89" s="218">
        <f ca="1">OFFSET('배치점수 계산기'!H$10,$D89,0)</f>
        <v>525.89499999999998</v>
      </c>
      <c r="S89" s="218">
        <f ca="1">OFFSET('배치점수 계산기'!I$10,$D89,0)</f>
        <v>525.13499999999999</v>
      </c>
      <c r="T89" s="218">
        <f ca="1">OFFSET('배치점수 계산기'!J$10,$D89,0)</f>
        <v>523.39</v>
      </c>
      <c r="U89" s="218">
        <f ca="1">OFFSET('배치점수 계산기'!K$10,$D89,0)</f>
        <v>521.34799999999996</v>
      </c>
      <c r="V89" s="218">
        <f ca="1">OFFSET('배치점수 계산기'!L$10,$D89,0)</f>
        <v>518.42499999999995</v>
      </c>
      <c r="W89" s="210" t="str">
        <f ca="1">OFFSET('배치점수 계산기'!M$10,$D89,0)</f>
        <v>표점</v>
      </c>
      <c r="X89" s="208" t="str">
        <f ca="1">OFFSET('배치점수 계산기'!N$10,$D89,0)</f>
        <v>변표</v>
      </c>
      <c r="Y89" s="212">
        <f ca="1">OFFSET(환산공식!FG$15,$F89,0)</f>
        <v>0.31</v>
      </c>
      <c r="Z89" s="35">
        <f ca="1">OFFSET(환산공식!FH$15,$F89,0)</f>
        <v>0.38</v>
      </c>
      <c r="AA89" s="203">
        <f ca="1">OFFSET(환산공식!FI$15,$F89,0)</f>
        <v>0.31</v>
      </c>
      <c r="AC89"/>
      <c r="AD89">
        <f t="shared" ca="1" si="4"/>
        <v>6</v>
      </c>
      <c r="AE89"/>
    </row>
    <row r="90" spans="1:31" s="5" customFormat="1">
      <c r="A90" s="222"/>
      <c r="B90" s="222"/>
      <c r="C90" s="222" t="s">
        <v>1585</v>
      </c>
      <c r="D90" s="219">
        <v>83</v>
      </c>
      <c r="E90" s="219">
        <v>11</v>
      </c>
      <c r="F90" s="219">
        <v>11</v>
      </c>
      <c r="G90" s="264">
        <v>83</v>
      </c>
      <c r="H90" s="221" t="s">
        <v>85</v>
      </c>
      <c r="I90" s="219" t="s">
        <v>114</v>
      </c>
      <c r="J90" s="267" t="s">
        <v>1374</v>
      </c>
      <c r="K90" s="219" t="s">
        <v>84</v>
      </c>
      <c r="L90" s="35" t="str">
        <f ca="1">IF(OFFSET(환산공식!$DU$15,$F90,0)=1,"O","X")</f>
        <v>X</v>
      </c>
      <c r="M90" s="212">
        <f ca="1">IFERROR(OFFSET(환산공식!DA$15,$F90,0),"")</f>
        <v>0</v>
      </c>
      <c r="N90" s="35" t="str">
        <f ca="1">IFERROR(CONCATENATE(ROUND(OFFSET(환산공식!DB$15,$F90,0),1),"%"),"")</f>
        <v/>
      </c>
      <c r="O90" s="35">
        <f ca="1">IFERROR(OFFSET(환산공식!DC$15,$F90,0),"")</f>
        <v>10</v>
      </c>
      <c r="P90" s="212" t="str">
        <f t="shared" ca="1" si="3"/>
        <v>3% 이하</v>
      </c>
      <c r="Q90" s="218">
        <f ca="1">IFERROR(ROUND(OFFSET(환산공식!$EX$15,$F90,0),3),"")</f>
        <v>0</v>
      </c>
      <c r="R90" s="218">
        <f ca="1">OFFSET('배치점수 계산기'!H$10,$D90,0)</f>
        <v>668.94100000000003</v>
      </c>
      <c r="S90" s="218">
        <f ca="1">OFFSET('배치점수 계산기'!I$10,$D90,0)</f>
        <v>668.23900000000003</v>
      </c>
      <c r="T90" s="218">
        <f ca="1">OFFSET('배치점수 계산기'!J$10,$D90,0)</f>
        <v>666.84400000000005</v>
      </c>
      <c r="U90" s="218">
        <f ca="1">OFFSET('배치점수 계산기'!K$10,$D90,0)</f>
        <v>665.36</v>
      </c>
      <c r="V90" s="218">
        <f ca="1">OFFSET('배치점수 계산기'!L$10,$D90,0)</f>
        <v>662.35299999999995</v>
      </c>
      <c r="W90" s="210" t="str">
        <f ca="1">OFFSET('배치점수 계산기'!M$10,$D90,0)</f>
        <v>표점</v>
      </c>
      <c r="X90" s="208" t="str">
        <f ca="1">OFFSET('배치점수 계산기'!N$10,$D90,0)</f>
        <v>변표</v>
      </c>
      <c r="Y90" s="212">
        <f ca="1">OFFSET(환산공식!FG$15,$F90,0)</f>
        <v>0.36</v>
      </c>
      <c r="Z90" s="35">
        <f ca="1">OFFSET(환산공식!FH$15,$F90,0)</f>
        <v>0.36</v>
      </c>
      <c r="AA90" s="203">
        <f ca="1">OFFSET(환산공식!FI$15,$F90,0)</f>
        <v>0.28999999999999998</v>
      </c>
      <c r="AC90"/>
      <c r="AD90">
        <f t="shared" ca="1" si="4"/>
        <v>6</v>
      </c>
      <c r="AE90"/>
    </row>
    <row r="91" spans="1:31" s="5" customFormat="1">
      <c r="A91" s="222"/>
      <c r="B91" s="222"/>
      <c r="C91" s="222" t="s">
        <v>1586</v>
      </c>
      <c r="D91" s="219">
        <v>84</v>
      </c>
      <c r="E91" s="219">
        <v>11</v>
      </c>
      <c r="F91" s="219">
        <v>11</v>
      </c>
      <c r="G91" s="264">
        <v>84</v>
      </c>
      <c r="H91" s="221" t="s">
        <v>85</v>
      </c>
      <c r="I91" s="219" t="s">
        <v>114</v>
      </c>
      <c r="J91" s="267" t="s">
        <v>76</v>
      </c>
      <c r="K91" s="219" t="s">
        <v>84</v>
      </c>
      <c r="L91" s="35" t="str">
        <f ca="1">IF(OFFSET(환산공식!$DU$15,$F91,0)=1,"O","X")</f>
        <v>X</v>
      </c>
      <c r="M91" s="212">
        <f ca="1">IFERROR(OFFSET(환산공식!DA$15,$F91,0),"")</f>
        <v>0</v>
      </c>
      <c r="N91" s="35" t="str">
        <f ca="1">IFERROR(CONCATENATE(ROUND(OFFSET(환산공식!DB$15,$F91,0),1),"%"),"")</f>
        <v/>
      </c>
      <c r="O91" s="35">
        <f ca="1">IFERROR(OFFSET(환산공식!DC$15,$F91,0),"")</f>
        <v>10</v>
      </c>
      <c r="P91" s="212" t="str">
        <f t="shared" ca="1" si="3"/>
        <v>3% 이하</v>
      </c>
      <c r="Q91" s="218">
        <f ca="1">IFERROR(ROUND(OFFSET(환산공식!$EX$15,$F91,0),3),"")</f>
        <v>0</v>
      </c>
      <c r="R91" s="218">
        <f ca="1">OFFSET('배치점수 계산기'!H$10,$D91,0)</f>
        <v>668.94100000000003</v>
      </c>
      <c r="S91" s="218">
        <f ca="1">OFFSET('배치점수 계산기'!I$10,$D91,0)</f>
        <v>667.202</v>
      </c>
      <c r="T91" s="218">
        <f ca="1">OFFSET('배치점수 계산기'!J$10,$D91,0)</f>
        <v>666.31</v>
      </c>
      <c r="U91" s="218">
        <f ca="1">OFFSET('배치점수 계산기'!K$10,$D91,0)</f>
        <v>664.28599999999994</v>
      </c>
      <c r="V91" s="218">
        <f ca="1">OFFSET('배치점수 계산기'!L$10,$D91,0)</f>
        <v>659.85299999999995</v>
      </c>
      <c r="W91" s="210" t="str">
        <f ca="1">OFFSET('배치점수 계산기'!M$10,$D91,0)</f>
        <v>표점</v>
      </c>
      <c r="X91" s="208" t="str">
        <f ca="1">OFFSET('배치점수 계산기'!N$10,$D91,0)</f>
        <v>변표</v>
      </c>
      <c r="Y91" s="212">
        <f ca="1">OFFSET(환산공식!FG$15,$F91,0)</f>
        <v>0.36</v>
      </c>
      <c r="Z91" s="35">
        <f ca="1">OFFSET(환산공식!FH$15,$F91,0)</f>
        <v>0.36</v>
      </c>
      <c r="AA91" s="203">
        <f ca="1">OFFSET(환산공식!FI$15,$F91,0)</f>
        <v>0.28999999999999998</v>
      </c>
      <c r="AC91"/>
      <c r="AD91">
        <f t="shared" ca="1" si="4"/>
        <v>6</v>
      </c>
      <c r="AE91"/>
    </row>
    <row r="92" spans="1:31" s="5" customFormat="1">
      <c r="A92" s="222"/>
      <c r="B92" s="222"/>
      <c r="C92" s="222" t="s">
        <v>1587</v>
      </c>
      <c r="D92" s="219">
        <v>85</v>
      </c>
      <c r="E92" s="219">
        <v>11</v>
      </c>
      <c r="F92" s="219">
        <v>11</v>
      </c>
      <c r="G92" s="264">
        <v>85</v>
      </c>
      <c r="H92" s="221" t="s">
        <v>85</v>
      </c>
      <c r="I92" s="219" t="s">
        <v>114</v>
      </c>
      <c r="J92" s="267" t="s">
        <v>71</v>
      </c>
      <c r="K92" s="219" t="s">
        <v>84</v>
      </c>
      <c r="L92" s="35" t="str">
        <f ca="1">IF(OFFSET(환산공식!$DU$15,$F92,0)=1,"O","X")</f>
        <v>X</v>
      </c>
      <c r="M92" s="212">
        <f ca="1">IFERROR(OFFSET(환산공식!DA$15,$F92,0),"")</f>
        <v>0</v>
      </c>
      <c r="N92" s="35" t="str">
        <f ca="1">IFERROR(CONCATENATE(ROUND(OFFSET(환산공식!DB$15,$F92,0),1),"%"),"")</f>
        <v/>
      </c>
      <c r="O92" s="35">
        <f ca="1">IFERROR(OFFSET(환산공식!DC$15,$F92,0),"")</f>
        <v>10</v>
      </c>
      <c r="P92" s="212" t="str">
        <f t="shared" ca="1" si="3"/>
        <v>3% 이하</v>
      </c>
      <c r="Q92" s="218">
        <f ca="1">IFERROR(ROUND(OFFSET(환산공식!$EX$15,$F92,0),3),"")</f>
        <v>0</v>
      </c>
      <c r="R92" s="218">
        <f ca="1">OFFSET('배치점수 계산기'!H$10,$D92,0)</f>
        <v>668.94100000000003</v>
      </c>
      <c r="S92" s="218">
        <f ca="1">OFFSET('배치점수 계산기'!I$10,$D92,0)</f>
        <v>666.84400000000005</v>
      </c>
      <c r="T92" s="218">
        <f ca="1">OFFSET('배치점수 계산기'!J$10,$D92,0)</f>
        <v>665.36</v>
      </c>
      <c r="U92" s="218">
        <f ca="1">OFFSET('배치점수 계산기'!K$10,$D92,0)</f>
        <v>663.30600000000004</v>
      </c>
      <c r="V92" s="218">
        <f ca="1">OFFSET('배치점수 계산기'!L$10,$D92,0)</f>
        <v>659.85299999999995</v>
      </c>
      <c r="W92" s="210" t="str">
        <f ca="1">OFFSET('배치점수 계산기'!M$10,$D92,0)</f>
        <v>표점</v>
      </c>
      <c r="X92" s="208" t="str">
        <f ca="1">OFFSET('배치점수 계산기'!N$10,$D92,0)</f>
        <v>변표</v>
      </c>
      <c r="Y92" s="212">
        <f ca="1">OFFSET(환산공식!FG$15,$F92,0)</f>
        <v>0.36</v>
      </c>
      <c r="Z92" s="35">
        <f ca="1">OFFSET(환산공식!FH$15,$F92,0)</f>
        <v>0.36</v>
      </c>
      <c r="AA92" s="203">
        <f ca="1">OFFSET(환산공식!FI$15,$F92,0)</f>
        <v>0.28999999999999998</v>
      </c>
      <c r="AC92"/>
      <c r="AD92">
        <f t="shared" ca="1" si="4"/>
        <v>6</v>
      </c>
      <c r="AE92"/>
    </row>
    <row r="93" spans="1:31" s="5" customFormat="1">
      <c r="A93" s="222"/>
      <c r="B93" s="222"/>
      <c r="C93" s="222" t="s">
        <v>1588</v>
      </c>
      <c r="D93" s="219">
        <v>86</v>
      </c>
      <c r="E93" s="219">
        <v>11</v>
      </c>
      <c r="F93" s="219">
        <v>11</v>
      </c>
      <c r="G93" s="264">
        <v>86</v>
      </c>
      <c r="H93" s="221" t="s">
        <v>85</v>
      </c>
      <c r="I93" s="219" t="s">
        <v>114</v>
      </c>
      <c r="J93" s="267" t="s">
        <v>75</v>
      </c>
      <c r="K93" s="219" t="s">
        <v>84</v>
      </c>
      <c r="L93" s="35" t="str">
        <f ca="1">IF(OFFSET(환산공식!$DU$15,$F93,0)=1,"O","X")</f>
        <v>X</v>
      </c>
      <c r="M93" s="212">
        <f ca="1">IFERROR(OFFSET(환산공식!DA$15,$F93,0),"")</f>
        <v>0</v>
      </c>
      <c r="N93" s="35" t="str">
        <f ca="1">IFERROR(CONCATENATE(ROUND(OFFSET(환산공식!DB$15,$F93,0),1),"%"),"")</f>
        <v/>
      </c>
      <c r="O93" s="35">
        <f ca="1">IFERROR(OFFSET(환산공식!DC$15,$F93,0),"")</f>
        <v>10</v>
      </c>
      <c r="P93" s="212" t="str">
        <f t="shared" ca="1" si="3"/>
        <v>3% 이하</v>
      </c>
      <c r="Q93" s="218">
        <f ca="1">IFERROR(ROUND(OFFSET(환산공식!$EX$15,$F93,0),3),"")</f>
        <v>0</v>
      </c>
      <c r="R93" s="218">
        <f ca="1">OFFSET('배치점수 계산기'!H$10,$D93,0)</f>
        <v>666.84400000000005</v>
      </c>
      <c r="S93" s="218">
        <f ca="1">OFFSET('배치점수 계산기'!I$10,$D93,0)</f>
        <v>665.83600000000001</v>
      </c>
      <c r="T93" s="218">
        <f ca="1">OFFSET('배치점수 계산기'!J$10,$D93,0)</f>
        <v>664.82299999999998</v>
      </c>
      <c r="U93" s="218">
        <f ca="1">OFFSET('배치점수 계산기'!K$10,$D93,0)</f>
        <v>662.88900000000001</v>
      </c>
      <c r="V93" s="218">
        <f ca="1">OFFSET('배치점수 계산기'!L$10,$D93,0)</f>
        <v>658.78</v>
      </c>
      <c r="W93" s="210" t="str">
        <f ca="1">OFFSET('배치점수 계산기'!M$10,$D93,0)</f>
        <v>표점</v>
      </c>
      <c r="X93" s="208" t="str">
        <f ca="1">OFFSET('배치점수 계산기'!N$10,$D93,0)</f>
        <v>변표</v>
      </c>
      <c r="Y93" s="212">
        <f ca="1">OFFSET(환산공식!FG$15,$F93,0)</f>
        <v>0.36</v>
      </c>
      <c r="Z93" s="35">
        <f ca="1">OFFSET(환산공식!FH$15,$F93,0)</f>
        <v>0.36</v>
      </c>
      <c r="AA93" s="203">
        <f ca="1">OFFSET(환산공식!FI$15,$F93,0)</f>
        <v>0.28999999999999998</v>
      </c>
      <c r="AC93"/>
      <c r="AD93">
        <f t="shared" ca="1" si="4"/>
        <v>6</v>
      </c>
      <c r="AE93"/>
    </row>
    <row r="94" spans="1:31" s="5" customFormat="1">
      <c r="A94" s="222"/>
      <c r="B94" s="222"/>
      <c r="C94" s="222" t="s">
        <v>1589</v>
      </c>
      <c r="D94" s="219">
        <v>87</v>
      </c>
      <c r="E94" s="219">
        <v>11</v>
      </c>
      <c r="F94" s="219">
        <v>11</v>
      </c>
      <c r="G94" s="264">
        <v>87</v>
      </c>
      <c r="H94" s="221" t="s">
        <v>85</v>
      </c>
      <c r="I94" s="219" t="s">
        <v>114</v>
      </c>
      <c r="J94" s="267" t="s">
        <v>121</v>
      </c>
      <c r="K94" s="219" t="s">
        <v>84</v>
      </c>
      <c r="L94" s="35" t="str">
        <f ca="1">IF(OFFSET(환산공식!$DU$15,$F94,0)=1,"O","X")</f>
        <v>X</v>
      </c>
      <c r="M94" s="212">
        <f ca="1">IFERROR(OFFSET(환산공식!DA$15,$F94,0),"")</f>
        <v>0</v>
      </c>
      <c r="N94" s="35" t="str">
        <f ca="1">IFERROR(CONCATENATE(ROUND(OFFSET(환산공식!DB$15,$F94,0),1),"%"),"")</f>
        <v/>
      </c>
      <c r="O94" s="35">
        <f ca="1">IFERROR(OFFSET(환산공식!DC$15,$F94,0),"")</f>
        <v>10</v>
      </c>
      <c r="P94" s="212" t="str">
        <f t="shared" ca="1" si="3"/>
        <v>3% 이하</v>
      </c>
      <c r="Q94" s="218">
        <f ca="1">IFERROR(ROUND(OFFSET(환산공식!$EX$15,$F94,0),3),"")</f>
        <v>0</v>
      </c>
      <c r="R94" s="218">
        <f ca="1">OFFSET('배치점수 계산기'!H$10,$D94,0)</f>
        <v>666.31</v>
      </c>
      <c r="S94" s="218">
        <f ca="1">OFFSET('배치점수 계산기'!I$10,$D94,0)</f>
        <v>664.82299999999998</v>
      </c>
      <c r="T94" s="218">
        <f ca="1">OFFSET('배치점수 계산기'!J$10,$D94,0)</f>
        <v>662.59</v>
      </c>
      <c r="U94" s="218">
        <f ca="1">OFFSET('배치점수 계산기'!K$10,$D94,0)</f>
        <v>659.43700000000001</v>
      </c>
      <c r="V94" s="218">
        <f ca="1">OFFSET('배치점수 계산기'!L$10,$D94,0)</f>
        <v>658.60199999999998</v>
      </c>
      <c r="W94" s="210" t="str">
        <f ca="1">OFFSET('배치점수 계산기'!M$10,$D94,0)</f>
        <v>표점</v>
      </c>
      <c r="X94" s="208" t="str">
        <f ca="1">OFFSET('배치점수 계산기'!N$10,$D94,0)</f>
        <v>변표</v>
      </c>
      <c r="Y94" s="212">
        <f ca="1">OFFSET(환산공식!FG$15,$F94,0)</f>
        <v>0.36</v>
      </c>
      <c r="Z94" s="35">
        <f ca="1">OFFSET(환산공식!FH$15,$F94,0)</f>
        <v>0.36</v>
      </c>
      <c r="AA94" s="203">
        <f ca="1">OFFSET(환산공식!FI$15,$F94,0)</f>
        <v>0.28999999999999998</v>
      </c>
      <c r="AC94"/>
      <c r="AD94">
        <f t="shared" ca="1" si="4"/>
        <v>6</v>
      </c>
      <c r="AE94"/>
    </row>
    <row r="95" spans="1:31" s="5" customFormat="1">
      <c r="A95" s="222"/>
      <c r="B95" s="222"/>
      <c r="C95" s="222" t="s">
        <v>1590</v>
      </c>
      <c r="D95" s="219">
        <v>88</v>
      </c>
      <c r="E95" s="219">
        <v>11</v>
      </c>
      <c r="F95" s="219">
        <v>11</v>
      </c>
      <c r="G95" s="264">
        <v>88</v>
      </c>
      <c r="H95" s="221" t="s">
        <v>85</v>
      </c>
      <c r="I95" s="219" t="s">
        <v>114</v>
      </c>
      <c r="J95" s="267" t="s">
        <v>77</v>
      </c>
      <c r="K95" s="219" t="s">
        <v>84</v>
      </c>
      <c r="L95" s="35" t="str">
        <f ca="1">IF(OFFSET(환산공식!$DU$15,$F95,0)=1,"O","X")</f>
        <v>X</v>
      </c>
      <c r="M95" s="212">
        <f ca="1">IFERROR(OFFSET(환산공식!DA$15,$F95,0),"")</f>
        <v>0</v>
      </c>
      <c r="N95" s="35" t="str">
        <f ca="1">IFERROR(CONCATENATE(ROUND(OFFSET(환산공식!DB$15,$F95,0),1),"%"),"")</f>
        <v/>
      </c>
      <c r="O95" s="35">
        <f ca="1">IFERROR(OFFSET(환산공식!DC$15,$F95,0),"")</f>
        <v>10</v>
      </c>
      <c r="P95" s="212" t="str">
        <f t="shared" ca="1" si="3"/>
        <v>3% 이하</v>
      </c>
      <c r="Q95" s="218">
        <f ca="1">IFERROR(ROUND(OFFSET(환산공식!$EX$15,$F95,0),3),"")</f>
        <v>0</v>
      </c>
      <c r="R95" s="218">
        <f ca="1">OFFSET('배치점수 계산기'!H$10,$D95,0)</f>
        <v>664.70299999999997</v>
      </c>
      <c r="S95" s="218">
        <f ca="1">OFFSET('배치점수 계산기'!I$10,$D95,0)</f>
        <v>663.66200000000003</v>
      </c>
      <c r="T95" s="218">
        <f ca="1">OFFSET('배치점수 계산기'!J$10,$D95,0)</f>
        <v>661.10299999999995</v>
      </c>
      <c r="U95" s="218">
        <f ca="1">OFFSET('배치점수 계산기'!K$10,$D95,0)</f>
        <v>659.07899999999995</v>
      </c>
      <c r="V95" s="218">
        <f ca="1">OFFSET('배치점수 계산기'!L$10,$D95,0)</f>
        <v>657.67700000000002</v>
      </c>
      <c r="W95" s="210" t="str">
        <f ca="1">OFFSET('배치점수 계산기'!M$10,$D95,0)</f>
        <v>표점</v>
      </c>
      <c r="X95" s="208" t="str">
        <f ca="1">OFFSET('배치점수 계산기'!N$10,$D95,0)</f>
        <v>변표</v>
      </c>
      <c r="Y95" s="212">
        <f ca="1">OFFSET(환산공식!FG$15,$F95,0)</f>
        <v>0.36</v>
      </c>
      <c r="Z95" s="35">
        <f ca="1">OFFSET(환산공식!FH$15,$F95,0)</f>
        <v>0.36</v>
      </c>
      <c r="AA95" s="203">
        <f ca="1">OFFSET(환산공식!FI$15,$F95,0)</f>
        <v>0.28999999999999998</v>
      </c>
      <c r="AC95"/>
      <c r="AD95">
        <f t="shared" ca="1" si="4"/>
        <v>6</v>
      </c>
      <c r="AE95"/>
    </row>
    <row r="96" spans="1:31" s="5" customFormat="1">
      <c r="A96" s="222"/>
      <c r="B96" s="222"/>
      <c r="C96" s="222" t="s">
        <v>1591</v>
      </c>
      <c r="D96" s="219">
        <v>89</v>
      </c>
      <c r="E96" s="219">
        <v>11</v>
      </c>
      <c r="F96" s="219">
        <v>11</v>
      </c>
      <c r="G96" s="264">
        <v>89</v>
      </c>
      <c r="H96" s="221" t="s">
        <v>85</v>
      </c>
      <c r="I96" s="219" t="s">
        <v>114</v>
      </c>
      <c r="J96" s="267" t="s">
        <v>120</v>
      </c>
      <c r="K96" s="219" t="s">
        <v>84</v>
      </c>
      <c r="L96" s="35" t="str">
        <f ca="1">IF(OFFSET(환산공식!$DU$15,$F96,0)=1,"O","X")</f>
        <v>X</v>
      </c>
      <c r="M96" s="212">
        <f ca="1">IFERROR(OFFSET(환산공식!DA$15,$F96,0),"")</f>
        <v>0</v>
      </c>
      <c r="N96" s="35" t="str">
        <f ca="1">IFERROR(CONCATENATE(ROUND(OFFSET(환산공식!DB$15,$F96,0),1),"%"),"")</f>
        <v/>
      </c>
      <c r="O96" s="35">
        <f ca="1">IFERROR(OFFSET(환산공식!DC$15,$F96,0),"")</f>
        <v>10</v>
      </c>
      <c r="P96" s="212" t="str">
        <f t="shared" ca="1" si="3"/>
        <v>3% 이하</v>
      </c>
      <c r="Q96" s="218">
        <f ca="1">IFERROR(ROUND(OFFSET(환산공식!$EX$15,$F96,0),3),"")</f>
        <v>0</v>
      </c>
      <c r="R96" s="218">
        <f ca="1">OFFSET('배치점수 계산기'!H$10,$D96,0)</f>
        <v>664.70299999999997</v>
      </c>
      <c r="S96" s="218">
        <f ca="1">OFFSET('배치점수 계산기'!I$10,$D96,0)</f>
        <v>663.30600000000004</v>
      </c>
      <c r="T96" s="218">
        <f ca="1">OFFSET('배치점수 계산기'!J$10,$D96,0)</f>
        <v>660.74599999999998</v>
      </c>
      <c r="U96" s="218">
        <f ca="1">OFFSET('배치점수 계산기'!K$10,$D96,0)</f>
        <v>658.78</v>
      </c>
      <c r="V96" s="218">
        <f ca="1">OFFSET('배치점수 계산기'!L$10,$D96,0)</f>
        <v>656.66200000000003</v>
      </c>
      <c r="W96" s="210" t="str">
        <f ca="1">OFFSET('배치점수 계산기'!M$10,$D96,0)</f>
        <v>표점</v>
      </c>
      <c r="X96" s="208" t="str">
        <f ca="1">OFFSET('배치점수 계산기'!N$10,$D96,0)</f>
        <v>변표</v>
      </c>
      <c r="Y96" s="212">
        <f ca="1">OFFSET(환산공식!FG$15,$F96,0)</f>
        <v>0.36</v>
      </c>
      <c r="Z96" s="35">
        <f ca="1">OFFSET(환산공식!FH$15,$F96,0)</f>
        <v>0.36</v>
      </c>
      <c r="AA96" s="203">
        <f ca="1">OFFSET(환산공식!FI$15,$F96,0)</f>
        <v>0.28999999999999998</v>
      </c>
      <c r="AC96"/>
      <c r="AD96">
        <f t="shared" ca="1" si="4"/>
        <v>6</v>
      </c>
      <c r="AE96"/>
    </row>
    <row r="97" spans="1:31" s="5" customFormat="1">
      <c r="A97" s="222"/>
      <c r="B97" s="222"/>
      <c r="C97" s="222" t="s">
        <v>1592</v>
      </c>
      <c r="D97" s="219">
        <v>90</v>
      </c>
      <c r="E97" s="219">
        <v>11</v>
      </c>
      <c r="F97" s="219">
        <v>11</v>
      </c>
      <c r="G97" s="264">
        <v>90</v>
      </c>
      <c r="H97" s="221" t="s">
        <v>85</v>
      </c>
      <c r="I97" s="219" t="s">
        <v>114</v>
      </c>
      <c r="J97" s="267" t="s">
        <v>79</v>
      </c>
      <c r="K97" s="219" t="s">
        <v>84</v>
      </c>
      <c r="L97" s="35" t="str">
        <f ca="1">IF(OFFSET(환산공식!$DU$15,$F97,0)=1,"O","X")</f>
        <v>X</v>
      </c>
      <c r="M97" s="212">
        <f ca="1">IFERROR(OFFSET(환산공식!DA$15,$F97,0),"")</f>
        <v>0</v>
      </c>
      <c r="N97" s="35" t="str">
        <f ca="1">IFERROR(CONCATENATE(ROUND(OFFSET(환산공식!DB$15,$F97,0),1),"%"),"")</f>
        <v/>
      </c>
      <c r="O97" s="35">
        <f ca="1">IFERROR(OFFSET(환산공식!DC$15,$F97,0),"")</f>
        <v>10</v>
      </c>
      <c r="P97" s="212" t="str">
        <f t="shared" ca="1" si="3"/>
        <v>3% 이하</v>
      </c>
      <c r="Q97" s="218">
        <f ca="1">IFERROR(ROUND(OFFSET(환산공식!$EX$15,$F97,0),3),"")</f>
        <v>0</v>
      </c>
      <c r="R97" s="218">
        <f ca="1">OFFSET('배치점수 계산기'!H$10,$D97,0)</f>
        <v>665.18100000000004</v>
      </c>
      <c r="S97" s="218">
        <f ca="1">OFFSET('배치점수 계산기'!I$10,$D97,0)</f>
        <v>662.88900000000001</v>
      </c>
      <c r="T97" s="218">
        <f ca="1">OFFSET('배치점수 계산기'!J$10,$D97,0)</f>
        <v>660.74599999999998</v>
      </c>
      <c r="U97" s="218">
        <f ca="1">OFFSET('배치점수 계산기'!K$10,$D97,0)</f>
        <v>658.21400000000006</v>
      </c>
      <c r="V97" s="218">
        <f ca="1">OFFSET('배치점수 계산기'!L$10,$D97,0)</f>
        <v>656.78099999999995</v>
      </c>
      <c r="W97" s="210" t="str">
        <f ca="1">OFFSET('배치점수 계산기'!M$10,$D97,0)</f>
        <v>표점</v>
      </c>
      <c r="X97" s="208" t="str">
        <f ca="1">OFFSET('배치점수 계산기'!N$10,$D97,0)</f>
        <v>변표</v>
      </c>
      <c r="Y97" s="212">
        <f ca="1">OFFSET(환산공식!FG$15,$F97,0)</f>
        <v>0.36</v>
      </c>
      <c r="Z97" s="35">
        <f ca="1">OFFSET(환산공식!FH$15,$F97,0)</f>
        <v>0.36</v>
      </c>
      <c r="AA97" s="203">
        <f ca="1">OFFSET(환산공식!FI$15,$F97,0)</f>
        <v>0.28999999999999998</v>
      </c>
      <c r="AC97"/>
      <c r="AD97">
        <f t="shared" ca="1" si="4"/>
        <v>6</v>
      </c>
      <c r="AE97"/>
    </row>
    <row r="98" spans="1:31" s="5" customFormat="1">
      <c r="A98" s="222"/>
      <c r="B98" s="222"/>
      <c r="C98" s="222" t="s">
        <v>1593</v>
      </c>
      <c r="D98" s="219">
        <v>91</v>
      </c>
      <c r="E98" s="219">
        <v>11</v>
      </c>
      <c r="F98" s="219">
        <v>11</v>
      </c>
      <c r="G98" s="264">
        <v>91</v>
      </c>
      <c r="H98" s="221" t="s">
        <v>85</v>
      </c>
      <c r="I98" s="219" t="s">
        <v>114</v>
      </c>
      <c r="J98" s="267" t="s">
        <v>103</v>
      </c>
      <c r="K98" s="219" t="s">
        <v>84</v>
      </c>
      <c r="L98" s="35" t="str">
        <f ca="1">IF(OFFSET(환산공식!$DU$15,$F98,0)=1,"O","X")</f>
        <v>X</v>
      </c>
      <c r="M98" s="212">
        <f ca="1">IFERROR(OFFSET(환산공식!DA$15,$F98,0),"")</f>
        <v>0</v>
      </c>
      <c r="N98" s="35" t="str">
        <f ca="1">IFERROR(CONCATENATE(ROUND(OFFSET(환산공식!DB$15,$F98,0),1),"%"),"")</f>
        <v/>
      </c>
      <c r="O98" s="35">
        <f ca="1">IFERROR(OFFSET(환산공식!DC$15,$F98,0),"")</f>
        <v>10</v>
      </c>
      <c r="P98" s="212" t="str">
        <f t="shared" ca="1" si="3"/>
        <v>3% 이하</v>
      </c>
      <c r="Q98" s="218">
        <f ca="1">IFERROR(ROUND(OFFSET(환산공식!$EX$15,$F98,0),3),"")</f>
        <v>0</v>
      </c>
      <c r="R98" s="218">
        <f ca="1">OFFSET('배치점수 계산기'!H$10,$D98,0)</f>
        <v>665.18100000000004</v>
      </c>
      <c r="S98" s="218">
        <f ca="1">OFFSET('배치점수 계산기'!I$10,$D98,0)</f>
        <v>664.28599999999994</v>
      </c>
      <c r="T98" s="218">
        <f ca="1">OFFSET('배치점수 계산기'!J$10,$D98,0)</f>
        <v>660.74599999999998</v>
      </c>
      <c r="U98" s="218">
        <f ca="1">OFFSET('배치점수 계산기'!K$10,$D98,0)</f>
        <v>659.07899999999995</v>
      </c>
      <c r="V98" s="218">
        <f ca="1">OFFSET('배치점수 계산기'!L$10,$D98,0)</f>
        <v>658.09400000000005</v>
      </c>
      <c r="W98" s="210" t="str">
        <f ca="1">OFFSET('배치점수 계산기'!M$10,$D98,0)</f>
        <v>표점</v>
      </c>
      <c r="X98" s="208" t="str">
        <f ca="1">OFFSET('배치점수 계산기'!N$10,$D98,0)</f>
        <v>변표</v>
      </c>
      <c r="Y98" s="212">
        <f ca="1">OFFSET(환산공식!FG$15,$F98,0)</f>
        <v>0.36</v>
      </c>
      <c r="Z98" s="35">
        <f ca="1">OFFSET(환산공식!FH$15,$F98,0)</f>
        <v>0.36</v>
      </c>
      <c r="AA98" s="203">
        <f ca="1">OFFSET(환산공식!FI$15,$F98,0)</f>
        <v>0.28999999999999998</v>
      </c>
      <c r="AC98"/>
      <c r="AD98">
        <f t="shared" ca="1" si="4"/>
        <v>6</v>
      </c>
      <c r="AE98"/>
    </row>
    <row r="99" spans="1:31" s="5" customFormat="1">
      <c r="A99" s="222"/>
      <c r="B99" s="222"/>
      <c r="C99" s="222" t="s">
        <v>1594</v>
      </c>
      <c r="D99" s="219">
        <v>92</v>
      </c>
      <c r="E99" s="219">
        <v>11</v>
      </c>
      <c r="F99" s="219">
        <v>11</v>
      </c>
      <c r="G99" s="264">
        <v>92</v>
      </c>
      <c r="H99" s="221" t="s">
        <v>85</v>
      </c>
      <c r="I99" s="219" t="s">
        <v>114</v>
      </c>
      <c r="J99" s="267" t="s">
        <v>78</v>
      </c>
      <c r="K99" s="219" t="s">
        <v>84</v>
      </c>
      <c r="L99" s="35" t="str">
        <f ca="1">IF(OFFSET(환산공식!$DU$15,$F99,0)=1,"O","X")</f>
        <v>X</v>
      </c>
      <c r="M99" s="212">
        <f ca="1">IFERROR(OFFSET(환산공식!DA$15,$F99,0),"")</f>
        <v>0</v>
      </c>
      <c r="N99" s="35" t="str">
        <f ca="1">IFERROR(CONCATENATE(ROUND(OFFSET(환산공식!DB$15,$F99,0),1),"%"),"")</f>
        <v/>
      </c>
      <c r="O99" s="35">
        <f ca="1">IFERROR(OFFSET(환산공식!DC$15,$F99,0),"")</f>
        <v>10</v>
      </c>
      <c r="P99" s="212" t="str">
        <f t="shared" ca="1" si="3"/>
        <v>3% 이하</v>
      </c>
      <c r="Q99" s="218">
        <f ca="1">IFERROR(ROUND(OFFSET(환산공식!$EX$15,$F99,0),3),"")</f>
        <v>0</v>
      </c>
      <c r="R99" s="218">
        <f ca="1">OFFSET('배치점수 계산기'!H$10,$D99,0)</f>
        <v>663.30600000000004</v>
      </c>
      <c r="S99" s="218">
        <f ca="1">OFFSET('배치점수 계산기'!I$10,$D99,0)</f>
        <v>662.35299999999995</v>
      </c>
      <c r="T99" s="218">
        <f ca="1">OFFSET('배치점수 계산기'!J$10,$D99,0)</f>
        <v>659.25800000000004</v>
      </c>
      <c r="U99" s="218">
        <f ca="1">OFFSET('배치점수 계산기'!K$10,$D99,0)</f>
        <v>657.19899999999996</v>
      </c>
      <c r="V99" s="218">
        <f ca="1">OFFSET('배치점수 계산기'!L$10,$D99,0)</f>
        <v>655.82799999999997</v>
      </c>
      <c r="W99" s="210" t="str">
        <f ca="1">OFFSET('배치점수 계산기'!M$10,$D99,0)</f>
        <v>표점</v>
      </c>
      <c r="X99" s="208" t="str">
        <f ca="1">OFFSET('배치점수 계산기'!N$10,$D99,0)</f>
        <v>변표</v>
      </c>
      <c r="Y99" s="212">
        <f ca="1">OFFSET(환산공식!FG$15,$F99,0)</f>
        <v>0.36</v>
      </c>
      <c r="Z99" s="35">
        <f ca="1">OFFSET(환산공식!FH$15,$F99,0)</f>
        <v>0.36</v>
      </c>
      <c r="AA99" s="203">
        <f ca="1">OFFSET(환산공식!FI$15,$F99,0)</f>
        <v>0.28999999999999998</v>
      </c>
      <c r="AC99"/>
      <c r="AD99">
        <f t="shared" ca="1" si="4"/>
        <v>6</v>
      </c>
      <c r="AE99"/>
    </row>
    <row r="100" spans="1:31" s="5" customFormat="1">
      <c r="A100" s="222"/>
      <c r="B100" s="222"/>
      <c r="C100" s="222" t="s">
        <v>1595</v>
      </c>
      <c r="D100" s="219">
        <v>93</v>
      </c>
      <c r="E100" s="219">
        <v>11</v>
      </c>
      <c r="F100" s="219">
        <v>11</v>
      </c>
      <c r="G100" s="264">
        <v>93</v>
      </c>
      <c r="H100" s="221" t="s">
        <v>85</v>
      </c>
      <c r="I100" s="219" t="s">
        <v>114</v>
      </c>
      <c r="J100" s="267" t="s">
        <v>674</v>
      </c>
      <c r="K100" s="219" t="s">
        <v>84</v>
      </c>
      <c r="L100" s="35" t="str">
        <f ca="1">IF(OFFSET(환산공식!$DU$15,$F100,0)=1,"O","X")</f>
        <v>X</v>
      </c>
      <c r="M100" s="212">
        <f ca="1">IFERROR(OFFSET(환산공식!DA$15,$F100,0),"")</f>
        <v>0</v>
      </c>
      <c r="N100" s="35" t="str">
        <f ca="1">IFERROR(CONCATENATE(ROUND(OFFSET(환산공식!DB$15,$F100,0),1),"%"),"")</f>
        <v/>
      </c>
      <c r="O100" s="35">
        <f ca="1">IFERROR(OFFSET(환산공식!DC$15,$F100,0),"")</f>
        <v>10</v>
      </c>
      <c r="P100" s="212" t="str">
        <f t="shared" ca="1" si="3"/>
        <v>3% 이하</v>
      </c>
      <c r="Q100" s="218">
        <f ca="1">IFERROR(ROUND(OFFSET(환산공식!$EX$15,$F100,0),3),"")</f>
        <v>0</v>
      </c>
      <c r="R100" s="218">
        <f ca="1">OFFSET('배치점수 계산기'!H$10,$D100,0)</f>
        <v>663.84100000000001</v>
      </c>
      <c r="S100" s="218">
        <f ca="1">OFFSET('배치점수 계산기'!I$10,$D100,0)</f>
        <v>662.35299999999995</v>
      </c>
      <c r="T100" s="218">
        <f ca="1">OFFSET('배치점수 계산기'!J$10,$D100,0)</f>
        <v>658.78</v>
      </c>
      <c r="U100" s="218">
        <f ca="1">OFFSET('배치점수 계산기'!K$10,$D100,0)</f>
        <v>657.55700000000002</v>
      </c>
      <c r="V100" s="218">
        <f ca="1">OFFSET('배치점수 계산기'!L$10,$D100,0)</f>
        <v>656.78099999999995</v>
      </c>
      <c r="W100" s="210" t="str">
        <f ca="1">OFFSET('배치점수 계산기'!M$10,$D100,0)</f>
        <v>표점</v>
      </c>
      <c r="X100" s="208" t="str">
        <f ca="1">OFFSET('배치점수 계산기'!N$10,$D100,0)</f>
        <v>변표</v>
      </c>
      <c r="Y100" s="212">
        <f ca="1">OFFSET(환산공식!FG$15,$F100,0)</f>
        <v>0.36</v>
      </c>
      <c r="Z100" s="35">
        <f ca="1">OFFSET(환산공식!FH$15,$F100,0)</f>
        <v>0.36</v>
      </c>
      <c r="AA100" s="203">
        <f ca="1">OFFSET(환산공식!FI$15,$F100,0)</f>
        <v>0.28999999999999998</v>
      </c>
      <c r="AC100"/>
      <c r="AD100">
        <f t="shared" ca="1" si="4"/>
        <v>6</v>
      </c>
      <c r="AE100"/>
    </row>
    <row r="101" spans="1:31" s="5" customFormat="1">
      <c r="A101" s="222"/>
      <c r="B101" s="222"/>
      <c r="C101" s="222" t="s">
        <v>1596</v>
      </c>
      <c r="D101" s="219">
        <v>94</v>
      </c>
      <c r="E101" s="219">
        <v>11</v>
      </c>
      <c r="F101" s="219">
        <v>11</v>
      </c>
      <c r="G101" s="264">
        <v>94</v>
      </c>
      <c r="H101" s="221" t="s">
        <v>85</v>
      </c>
      <c r="I101" s="219" t="s">
        <v>114</v>
      </c>
      <c r="J101" s="267" t="s">
        <v>146</v>
      </c>
      <c r="K101" s="219" t="s">
        <v>84</v>
      </c>
      <c r="L101" s="35" t="str">
        <f ca="1">IF(OFFSET(환산공식!$DU$15,$F101,0)=1,"O","X")</f>
        <v>X</v>
      </c>
      <c r="M101" s="212">
        <f ca="1">IFERROR(OFFSET(환산공식!DA$15,$F101,0),"")</f>
        <v>0</v>
      </c>
      <c r="N101" s="35" t="str">
        <f ca="1">IFERROR(CONCATENATE(ROUND(OFFSET(환산공식!DB$15,$F101,0),1),"%"),"")</f>
        <v/>
      </c>
      <c r="O101" s="35">
        <f ca="1">IFERROR(OFFSET(환산공식!DC$15,$F101,0),"")</f>
        <v>10</v>
      </c>
      <c r="P101" s="212" t="str">
        <f t="shared" ca="1" si="3"/>
        <v>3% 이하</v>
      </c>
      <c r="Q101" s="218">
        <f ca="1">IFERROR(ROUND(OFFSET(환산공식!$EX$15,$F101,0),3),"")</f>
        <v>0</v>
      </c>
      <c r="R101" s="218">
        <f ca="1">OFFSET('배치점수 계산기'!H$10,$D101,0)</f>
        <v>659.85299999999995</v>
      </c>
      <c r="S101" s="218">
        <f ca="1">OFFSET('배치점수 계산기'!I$10,$D101,0)</f>
        <v>659.25800000000004</v>
      </c>
      <c r="T101" s="218">
        <f ca="1">OFFSET('배치점수 계산기'!J$10,$D101,0)</f>
        <v>658.78</v>
      </c>
      <c r="U101" s="218">
        <f ca="1">OFFSET('배치점수 계산기'!K$10,$D101,0)</f>
        <v>658.09400000000005</v>
      </c>
      <c r="V101" s="218">
        <f ca="1">OFFSET('배치점수 계산기'!L$10,$D101,0)</f>
        <v>657.02</v>
      </c>
      <c r="W101" s="210" t="str">
        <f ca="1">OFFSET('배치점수 계산기'!M$10,$D101,0)</f>
        <v>표점</v>
      </c>
      <c r="X101" s="208" t="str">
        <f ca="1">OFFSET('배치점수 계산기'!N$10,$D101,0)</f>
        <v>변표</v>
      </c>
      <c r="Y101" s="212">
        <f ca="1">OFFSET(환산공식!FG$15,$F101,0)</f>
        <v>0.36</v>
      </c>
      <c r="Z101" s="35">
        <f ca="1">OFFSET(환산공식!FH$15,$F101,0)</f>
        <v>0.36</v>
      </c>
      <c r="AA101" s="203">
        <f ca="1">OFFSET(환산공식!FI$15,$F101,0)</f>
        <v>0.28999999999999998</v>
      </c>
      <c r="AC101"/>
      <c r="AD101">
        <f t="shared" ca="1" si="4"/>
        <v>6</v>
      </c>
      <c r="AE101"/>
    </row>
    <row r="102" spans="1:31" s="5" customFormat="1">
      <c r="A102" s="222"/>
      <c r="B102" s="222"/>
      <c r="C102" s="222" t="s">
        <v>1597</v>
      </c>
      <c r="D102" s="219">
        <v>95</v>
      </c>
      <c r="E102" s="219">
        <v>11</v>
      </c>
      <c r="F102" s="219">
        <v>11</v>
      </c>
      <c r="G102" s="264">
        <v>95</v>
      </c>
      <c r="H102" s="221" t="s">
        <v>85</v>
      </c>
      <c r="I102" s="219" t="s">
        <v>114</v>
      </c>
      <c r="J102" s="267" t="s">
        <v>104</v>
      </c>
      <c r="K102" s="219" t="s">
        <v>84</v>
      </c>
      <c r="L102" s="35" t="str">
        <f ca="1">IF(OFFSET(환산공식!$DU$15,$F102,0)=1,"O","X")</f>
        <v>X</v>
      </c>
      <c r="M102" s="212">
        <f ca="1">IFERROR(OFFSET(환산공식!DA$15,$F102,0),"")</f>
        <v>0</v>
      </c>
      <c r="N102" s="35" t="str">
        <f ca="1">IFERROR(CONCATENATE(ROUND(OFFSET(환산공식!DB$15,$F102,0),1),"%"),"")</f>
        <v/>
      </c>
      <c r="O102" s="35">
        <f ca="1">IFERROR(OFFSET(환산공식!DC$15,$F102,0),"")</f>
        <v>10</v>
      </c>
      <c r="P102" s="212" t="str">
        <f t="shared" ca="1" si="3"/>
        <v>3% 이하</v>
      </c>
      <c r="Q102" s="218">
        <f ca="1">IFERROR(ROUND(OFFSET(환산공식!$EX$15,$F102,0),3),"")</f>
        <v>0</v>
      </c>
      <c r="R102" s="218">
        <f ca="1">OFFSET('배치점수 계산기'!H$10,$D102,0)</f>
        <v>661.10299999999995</v>
      </c>
      <c r="S102" s="218">
        <f ca="1">OFFSET('배치점수 계산기'!I$10,$D102,0)</f>
        <v>659.25800000000004</v>
      </c>
      <c r="T102" s="218">
        <f ca="1">OFFSET('배치점수 계산기'!J$10,$D102,0)</f>
        <v>657.67700000000002</v>
      </c>
      <c r="U102" s="218">
        <f ca="1">OFFSET('배치점수 계산기'!K$10,$D102,0)</f>
        <v>657.02</v>
      </c>
      <c r="V102" s="218">
        <f ca="1">OFFSET('배치점수 계산기'!L$10,$D102,0)</f>
        <v>655.82799999999997</v>
      </c>
      <c r="W102" s="210" t="str">
        <f ca="1">OFFSET('배치점수 계산기'!M$10,$D102,0)</f>
        <v>표점</v>
      </c>
      <c r="X102" s="208" t="str">
        <f ca="1">OFFSET('배치점수 계산기'!N$10,$D102,0)</f>
        <v>변표</v>
      </c>
      <c r="Y102" s="212">
        <f ca="1">OFFSET(환산공식!FG$15,$F102,0)</f>
        <v>0.36</v>
      </c>
      <c r="Z102" s="35">
        <f ca="1">OFFSET(환산공식!FH$15,$F102,0)</f>
        <v>0.36</v>
      </c>
      <c r="AA102" s="203">
        <f ca="1">OFFSET(환산공식!FI$15,$F102,0)</f>
        <v>0.28999999999999998</v>
      </c>
      <c r="AC102"/>
      <c r="AD102">
        <f t="shared" ca="1" si="4"/>
        <v>6</v>
      </c>
      <c r="AE102"/>
    </row>
    <row r="103" spans="1:31" s="5" customFormat="1">
      <c r="A103" s="222"/>
      <c r="B103" s="222"/>
      <c r="C103" s="222" t="s">
        <v>1598</v>
      </c>
      <c r="D103" s="219">
        <v>96</v>
      </c>
      <c r="E103" s="219">
        <v>11</v>
      </c>
      <c r="F103" s="219">
        <v>11</v>
      </c>
      <c r="G103" s="264">
        <v>96</v>
      </c>
      <c r="H103" s="221" t="s">
        <v>85</v>
      </c>
      <c r="I103" s="219" t="s">
        <v>114</v>
      </c>
      <c r="J103" s="267" t="s">
        <v>109</v>
      </c>
      <c r="K103" s="219" t="s">
        <v>84</v>
      </c>
      <c r="L103" s="35" t="str">
        <f ca="1">IF(OFFSET(환산공식!$DU$15,$F103,0)=1,"O","X")</f>
        <v>X</v>
      </c>
      <c r="M103" s="212">
        <f ca="1">IFERROR(OFFSET(환산공식!DA$15,$F103,0),"")</f>
        <v>0</v>
      </c>
      <c r="N103" s="35" t="str">
        <f ca="1">IFERROR(CONCATENATE(ROUND(OFFSET(환산공식!DB$15,$F103,0),1),"%"),"")</f>
        <v/>
      </c>
      <c r="O103" s="35">
        <f ca="1">IFERROR(OFFSET(환산공식!DC$15,$F103,0),"")</f>
        <v>10</v>
      </c>
      <c r="P103" s="212" t="str">
        <f t="shared" ca="1" si="3"/>
        <v>3% 이하</v>
      </c>
      <c r="Q103" s="218">
        <f ca="1">IFERROR(ROUND(OFFSET(환산공식!$EX$15,$F103,0),3),"")</f>
        <v>0</v>
      </c>
      <c r="R103" s="218">
        <f ca="1">OFFSET('배치점수 계산기'!H$10,$D103,0)</f>
        <v>659.25800000000004</v>
      </c>
      <c r="S103" s="218">
        <f ca="1">OFFSET('배치점수 계산기'!I$10,$D103,0)</f>
        <v>658.21400000000006</v>
      </c>
      <c r="T103" s="218">
        <f ca="1">OFFSET('배치점수 계산기'!J$10,$D103,0)</f>
        <v>657.02</v>
      </c>
      <c r="U103" s="218">
        <f ca="1">OFFSET('배치점수 계산기'!K$10,$D103,0)</f>
        <v>656.24400000000003</v>
      </c>
      <c r="V103" s="218">
        <f ca="1">OFFSET('배치점수 계산기'!L$10,$D103,0)</f>
        <v>655.59</v>
      </c>
      <c r="W103" s="210" t="str">
        <f ca="1">OFFSET('배치점수 계산기'!M$10,$D103,0)</f>
        <v>표점</v>
      </c>
      <c r="X103" s="208" t="str">
        <f ca="1">OFFSET('배치점수 계산기'!N$10,$D103,0)</f>
        <v>변표</v>
      </c>
      <c r="Y103" s="212">
        <f ca="1">OFFSET(환산공식!FG$15,$F103,0)</f>
        <v>0.36</v>
      </c>
      <c r="Z103" s="35">
        <f ca="1">OFFSET(환산공식!FH$15,$F103,0)</f>
        <v>0.36</v>
      </c>
      <c r="AA103" s="203">
        <f ca="1">OFFSET(환산공식!FI$15,$F103,0)</f>
        <v>0.28999999999999998</v>
      </c>
      <c r="AC103"/>
      <c r="AD103">
        <f t="shared" ca="1" si="4"/>
        <v>6</v>
      </c>
      <c r="AE103"/>
    </row>
    <row r="104" spans="1:31" s="5" customFormat="1">
      <c r="A104" s="222"/>
      <c r="B104" s="222"/>
      <c r="C104" s="222" t="s">
        <v>1599</v>
      </c>
      <c r="D104" s="219">
        <v>97</v>
      </c>
      <c r="E104" s="219">
        <v>11</v>
      </c>
      <c r="F104" s="219">
        <v>11</v>
      </c>
      <c r="G104" s="264">
        <v>97</v>
      </c>
      <c r="H104" s="221" t="s">
        <v>85</v>
      </c>
      <c r="I104" s="219" t="s">
        <v>114</v>
      </c>
      <c r="J104" s="267" t="s">
        <v>102</v>
      </c>
      <c r="K104" s="219" t="s">
        <v>84</v>
      </c>
      <c r="L104" s="35" t="str">
        <f ca="1">IF(OFFSET(환산공식!$DU$15,$F104,0)=1,"O","X")</f>
        <v>X</v>
      </c>
      <c r="M104" s="212">
        <f ca="1">IFERROR(OFFSET(환산공식!DA$15,$F104,0),"")</f>
        <v>0</v>
      </c>
      <c r="N104" s="35" t="str">
        <f ca="1">IFERROR(CONCATENATE(ROUND(OFFSET(환산공식!DB$15,$F104,0),1),"%"),"")</f>
        <v/>
      </c>
      <c r="O104" s="35">
        <f ca="1">IFERROR(OFFSET(환산공식!DC$15,$F104,0),"")</f>
        <v>10</v>
      </c>
      <c r="P104" s="212" t="str">
        <f t="shared" ca="1" si="3"/>
        <v>3% 이하</v>
      </c>
      <c r="Q104" s="218">
        <f ca="1">IFERROR(ROUND(OFFSET(환산공식!$EX$15,$F104,0),3),"")</f>
        <v>0</v>
      </c>
      <c r="R104" s="218">
        <f ca="1">OFFSET('배치점수 계산기'!H$10,$D104,0)</f>
        <v>659.43700000000001</v>
      </c>
      <c r="S104" s="218">
        <f ca="1">OFFSET('배치점수 계산기'!I$10,$D104,0)</f>
        <v>658.78</v>
      </c>
      <c r="T104" s="218">
        <f ca="1">OFFSET('배치점수 계산기'!J$10,$D104,0)</f>
        <v>656.78099999999995</v>
      </c>
      <c r="U104" s="218">
        <f ca="1">OFFSET('배치점수 계산기'!K$10,$D104,0)</f>
        <v>655.59</v>
      </c>
      <c r="V104" s="218">
        <f ca="1">OFFSET('배치점수 계산기'!L$10,$D104,0)</f>
        <v>655.05399999999997</v>
      </c>
      <c r="W104" s="210" t="str">
        <f ca="1">OFFSET('배치점수 계산기'!M$10,$D104,0)</f>
        <v>표점</v>
      </c>
      <c r="X104" s="208" t="str">
        <f ca="1">OFFSET('배치점수 계산기'!N$10,$D104,0)</f>
        <v>변표</v>
      </c>
      <c r="Y104" s="212">
        <f ca="1">OFFSET(환산공식!FG$15,$F104,0)</f>
        <v>0.36</v>
      </c>
      <c r="Z104" s="35">
        <f ca="1">OFFSET(환산공식!FH$15,$F104,0)</f>
        <v>0.36</v>
      </c>
      <c r="AA104" s="203">
        <f ca="1">OFFSET(환산공식!FI$15,$F104,0)</f>
        <v>0.28999999999999998</v>
      </c>
      <c r="AC104"/>
      <c r="AD104">
        <f t="shared" ca="1" si="4"/>
        <v>6</v>
      </c>
      <c r="AE104"/>
    </row>
    <row r="105" spans="1:31" s="5" customFormat="1">
      <c r="A105" s="222"/>
      <c r="B105" s="222"/>
      <c r="C105" s="222" t="s">
        <v>1600</v>
      </c>
      <c r="D105" s="219">
        <v>98</v>
      </c>
      <c r="E105" s="219">
        <v>11</v>
      </c>
      <c r="F105" s="219">
        <v>11</v>
      </c>
      <c r="G105" s="264">
        <v>98</v>
      </c>
      <c r="H105" s="221" t="s">
        <v>85</v>
      </c>
      <c r="I105" s="219" t="s">
        <v>114</v>
      </c>
      <c r="J105" s="267" t="s">
        <v>675</v>
      </c>
      <c r="K105" s="219" t="s">
        <v>84</v>
      </c>
      <c r="L105" s="35" t="str">
        <f ca="1">IF(OFFSET(환산공식!$DU$15,$F105,0)=1,"O","X")</f>
        <v>X</v>
      </c>
      <c r="M105" s="212">
        <f ca="1">IFERROR(OFFSET(환산공식!DA$15,$F105,0),"")</f>
        <v>0</v>
      </c>
      <c r="N105" s="35" t="str">
        <f ca="1">IFERROR(CONCATENATE(ROUND(OFFSET(환산공식!DB$15,$F105,0),1),"%"),"")</f>
        <v/>
      </c>
      <c r="O105" s="35">
        <f ca="1">IFERROR(OFFSET(환산공식!DC$15,$F105,0),"")</f>
        <v>10</v>
      </c>
      <c r="P105" s="212" t="str">
        <f t="shared" ca="1" si="3"/>
        <v>3% 이하</v>
      </c>
      <c r="Q105" s="218">
        <f ca="1">IFERROR(ROUND(OFFSET(환산공식!$EX$15,$F105,0),3),"")</f>
        <v>0</v>
      </c>
      <c r="R105" s="218">
        <f ca="1">OFFSET('배치점수 계산기'!H$10,$D105,0)</f>
        <v>658.21400000000006</v>
      </c>
      <c r="S105" s="218">
        <f ca="1">OFFSET('배치점수 계산기'!I$10,$D105,0)</f>
        <v>657.19899999999996</v>
      </c>
      <c r="T105" s="218">
        <f ca="1">OFFSET('배치점수 계산기'!J$10,$D105,0)</f>
        <v>655.82799999999997</v>
      </c>
      <c r="U105" s="218">
        <f ca="1">OFFSET('배치점수 계산기'!K$10,$D105,0)</f>
        <v>655.53099999999995</v>
      </c>
      <c r="V105" s="218">
        <f ca="1">OFFSET('배치점수 계산기'!L$10,$D105,0)</f>
        <v>654.51700000000005</v>
      </c>
      <c r="W105" s="210" t="str">
        <f ca="1">OFFSET('배치점수 계산기'!M$10,$D105,0)</f>
        <v>표점</v>
      </c>
      <c r="X105" s="208" t="str">
        <f ca="1">OFFSET('배치점수 계산기'!N$10,$D105,0)</f>
        <v>변표</v>
      </c>
      <c r="Y105" s="212">
        <f ca="1">OFFSET(환산공식!FG$15,$F105,0)</f>
        <v>0.36</v>
      </c>
      <c r="Z105" s="35">
        <f ca="1">OFFSET(환산공식!FH$15,$F105,0)</f>
        <v>0.36</v>
      </c>
      <c r="AA105" s="203">
        <f ca="1">OFFSET(환산공식!FI$15,$F105,0)</f>
        <v>0.28999999999999998</v>
      </c>
      <c r="AC105"/>
      <c r="AD105">
        <f t="shared" ca="1" si="4"/>
        <v>6</v>
      </c>
      <c r="AE105"/>
    </row>
    <row r="106" spans="1:31" s="5" customFormat="1">
      <c r="A106" s="222"/>
      <c r="B106" s="222"/>
      <c r="C106" s="222" t="s">
        <v>1601</v>
      </c>
      <c r="D106" s="219">
        <v>99</v>
      </c>
      <c r="E106" s="219">
        <v>11</v>
      </c>
      <c r="F106" s="219">
        <v>11</v>
      </c>
      <c r="G106" s="264">
        <v>99</v>
      </c>
      <c r="H106" s="221" t="s">
        <v>85</v>
      </c>
      <c r="I106" s="219" t="s">
        <v>114</v>
      </c>
      <c r="J106" s="267" t="s">
        <v>107</v>
      </c>
      <c r="K106" s="219" t="s">
        <v>84</v>
      </c>
      <c r="L106" s="35" t="str">
        <f ca="1">IF(OFFSET(환산공식!$DU$15,$F106,0)=1,"O","X")</f>
        <v>X</v>
      </c>
      <c r="M106" s="212">
        <f ca="1">IFERROR(OFFSET(환산공식!DA$15,$F106,0),"")</f>
        <v>0</v>
      </c>
      <c r="N106" s="35" t="str">
        <f ca="1">IFERROR(CONCATENATE(ROUND(OFFSET(환산공식!DB$15,$F106,0),1),"%"),"")</f>
        <v/>
      </c>
      <c r="O106" s="35">
        <f ca="1">IFERROR(OFFSET(환산공식!DC$15,$F106,0),"")</f>
        <v>10</v>
      </c>
      <c r="P106" s="212" t="str">
        <f t="shared" ca="1" si="3"/>
        <v>3% 이하</v>
      </c>
      <c r="Q106" s="218">
        <f ca="1">IFERROR(ROUND(OFFSET(환산공식!$EX$15,$F106,0),3),"")</f>
        <v>0</v>
      </c>
      <c r="R106" s="218">
        <f ca="1">OFFSET('배치점수 계산기'!H$10,$D106,0)</f>
        <v>658.09400000000005</v>
      </c>
      <c r="S106" s="218">
        <f ca="1">OFFSET('배치점수 계산기'!I$10,$D106,0)</f>
        <v>657.02</v>
      </c>
      <c r="T106" s="218">
        <f ca="1">OFFSET('배치점수 계산기'!J$10,$D106,0)</f>
        <v>655.82799999999997</v>
      </c>
      <c r="U106" s="218">
        <f ca="1">OFFSET('배치점수 계산기'!K$10,$D106,0)</f>
        <v>655.17399999999998</v>
      </c>
      <c r="V106" s="218">
        <f ca="1">OFFSET('배치점수 계산기'!L$10,$D106,0)</f>
        <v>654.51700000000005</v>
      </c>
      <c r="W106" s="210" t="str">
        <f ca="1">OFFSET('배치점수 계산기'!M$10,$D106,0)</f>
        <v>표점</v>
      </c>
      <c r="X106" s="208" t="str">
        <f ca="1">OFFSET('배치점수 계산기'!N$10,$D106,0)</f>
        <v>변표</v>
      </c>
      <c r="Y106" s="212">
        <f ca="1">OFFSET(환산공식!FG$15,$F106,0)</f>
        <v>0.36</v>
      </c>
      <c r="Z106" s="35">
        <f ca="1">OFFSET(환산공식!FH$15,$F106,0)</f>
        <v>0.36</v>
      </c>
      <c r="AA106" s="203">
        <f ca="1">OFFSET(환산공식!FI$15,$F106,0)</f>
        <v>0.28999999999999998</v>
      </c>
      <c r="AC106"/>
      <c r="AD106">
        <f t="shared" ca="1" si="4"/>
        <v>6</v>
      </c>
      <c r="AE106"/>
    </row>
    <row r="107" spans="1:31" s="5" customFormat="1">
      <c r="A107" s="222"/>
      <c r="B107" s="222"/>
      <c r="C107" s="222" t="s">
        <v>1602</v>
      </c>
      <c r="D107" s="219">
        <v>100</v>
      </c>
      <c r="E107" s="219">
        <v>11</v>
      </c>
      <c r="F107" s="219">
        <v>11</v>
      </c>
      <c r="G107" s="264">
        <v>100</v>
      </c>
      <c r="H107" s="221" t="s">
        <v>85</v>
      </c>
      <c r="I107" s="219" t="s">
        <v>114</v>
      </c>
      <c r="J107" s="267" t="s">
        <v>395</v>
      </c>
      <c r="K107" s="219" t="s">
        <v>84</v>
      </c>
      <c r="L107" s="35" t="str">
        <f ca="1">IF(OFFSET(환산공식!$DU$15,$F107,0)=1,"O","X")</f>
        <v>X</v>
      </c>
      <c r="M107" s="212">
        <f ca="1">IFERROR(OFFSET(환산공식!DA$15,$F107,0),"")</f>
        <v>0</v>
      </c>
      <c r="N107" s="35" t="str">
        <f ca="1">IFERROR(CONCATENATE(ROUND(OFFSET(환산공식!DB$15,$F107,0),1),"%"),"")</f>
        <v/>
      </c>
      <c r="O107" s="35">
        <f ca="1">IFERROR(OFFSET(환산공식!DC$15,$F107,0),"")</f>
        <v>10</v>
      </c>
      <c r="P107" s="212" t="str">
        <f t="shared" ca="1" si="3"/>
        <v>3% 이하</v>
      </c>
      <c r="Q107" s="218">
        <f ca="1">IFERROR(ROUND(OFFSET(환산공식!$EX$15,$F107,0),3),"")</f>
        <v>0</v>
      </c>
      <c r="R107" s="218">
        <f ca="1">OFFSET('배치점수 계산기'!H$10,$D107,0)</f>
        <v>658.09400000000005</v>
      </c>
      <c r="S107" s="218">
        <f ca="1">OFFSET('배치점수 계산기'!I$10,$D107,0)</f>
        <v>657.02</v>
      </c>
      <c r="T107" s="218">
        <f ca="1">OFFSET('배치점수 계산기'!J$10,$D107,0)</f>
        <v>655.59</v>
      </c>
      <c r="U107" s="218">
        <f ca="1">OFFSET('배치점수 계산기'!K$10,$D107,0)</f>
        <v>655.17399999999998</v>
      </c>
      <c r="V107" s="218">
        <f ca="1">OFFSET('배치점수 계산기'!L$10,$D107,0)</f>
        <v>654.39700000000005</v>
      </c>
      <c r="W107" s="210" t="str">
        <f ca="1">OFFSET('배치점수 계산기'!M$10,$D107,0)</f>
        <v>표점</v>
      </c>
      <c r="X107" s="208" t="str">
        <f ca="1">OFFSET('배치점수 계산기'!N$10,$D107,0)</f>
        <v>변표</v>
      </c>
      <c r="Y107" s="212">
        <f ca="1">OFFSET(환산공식!FG$15,$F107,0)</f>
        <v>0.36</v>
      </c>
      <c r="Z107" s="35">
        <f ca="1">OFFSET(환산공식!FH$15,$F107,0)</f>
        <v>0.36</v>
      </c>
      <c r="AA107" s="203">
        <f ca="1">OFFSET(환산공식!FI$15,$F107,0)</f>
        <v>0.28999999999999998</v>
      </c>
      <c r="AC107"/>
      <c r="AD107">
        <f t="shared" ca="1" si="4"/>
        <v>6</v>
      </c>
      <c r="AE107"/>
    </row>
    <row r="108" spans="1:31" s="5" customFormat="1">
      <c r="A108" s="222"/>
      <c r="B108" s="222"/>
      <c r="C108" s="222" t="s">
        <v>1603</v>
      </c>
      <c r="D108" s="219">
        <v>101</v>
      </c>
      <c r="E108" s="219">
        <v>11</v>
      </c>
      <c r="F108" s="219">
        <v>11</v>
      </c>
      <c r="G108" s="264">
        <v>101</v>
      </c>
      <c r="H108" s="221" t="s">
        <v>85</v>
      </c>
      <c r="I108" s="219" t="s">
        <v>114</v>
      </c>
      <c r="J108" s="267" t="s">
        <v>105</v>
      </c>
      <c r="K108" s="219" t="s">
        <v>84</v>
      </c>
      <c r="L108" s="35" t="str">
        <f ca="1">IF(OFFSET(환산공식!$DU$15,$F108,0)=1,"O","X")</f>
        <v>X</v>
      </c>
      <c r="M108" s="212">
        <f ca="1">IFERROR(OFFSET(환산공식!DA$15,$F108,0),"")</f>
        <v>0</v>
      </c>
      <c r="N108" s="35" t="str">
        <f ca="1">IFERROR(CONCATENATE(ROUND(OFFSET(환산공식!DB$15,$F108,0),1),"%"),"")</f>
        <v/>
      </c>
      <c r="O108" s="35">
        <f ca="1">IFERROR(OFFSET(환산공식!DC$15,$F108,0),"")</f>
        <v>10</v>
      </c>
      <c r="P108" s="212" t="str">
        <f t="shared" ca="1" si="3"/>
        <v>3% 이하</v>
      </c>
      <c r="Q108" s="218">
        <f ca="1">IFERROR(ROUND(OFFSET(환산공식!$EX$15,$F108,0),3),"")</f>
        <v>0</v>
      </c>
      <c r="R108" s="218">
        <f ca="1">OFFSET('배치점수 계산기'!H$10,$D108,0)</f>
        <v>658.60199999999998</v>
      </c>
      <c r="S108" s="218">
        <f ca="1">OFFSET('배치점수 계산기'!I$10,$D108,0)</f>
        <v>657.67700000000002</v>
      </c>
      <c r="T108" s="218">
        <f ca="1">OFFSET('배치점수 계산기'!J$10,$D108,0)</f>
        <v>655.59</v>
      </c>
      <c r="U108" s="218">
        <f ca="1">OFFSET('배치점수 계산기'!K$10,$D108,0)</f>
        <v>655.05399999999997</v>
      </c>
      <c r="V108" s="218">
        <f ca="1">OFFSET('배치점수 계산기'!L$10,$D108,0)</f>
        <v>654.39700000000005</v>
      </c>
      <c r="W108" s="210" t="str">
        <f ca="1">OFFSET('배치점수 계산기'!M$10,$D108,0)</f>
        <v>표점</v>
      </c>
      <c r="X108" s="208" t="str">
        <f ca="1">OFFSET('배치점수 계산기'!N$10,$D108,0)</f>
        <v>변표</v>
      </c>
      <c r="Y108" s="212">
        <f ca="1">OFFSET(환산공식!FG$15,$F108,0)</f>
        <v>0.36</v>
      </c>
      <c r="Z108" s="35">
        <f ca="1">OFFSET(환산공식!FH$15,$F108,0)</f>
        <v>0.36</v>
      </c>
      <c r="AA108" s="203">
        <f ca="1">OFFSET(환산공식!FI$15,$F108,0)</f>
        <v>0.28999999999999998</v>
      </c>
      <c r="AC108"/>
      <c r="AD108">
        <f t="shared" ca="1" si="4"/>
        <v>6</v>
      </c>
      <c r="AE108"/>
    </row>
    <row r="109" spans="1:31" s="5" customFormat="1">
      <c r="A109" s="222"/>
      <c r="B109" s="222"/>
      <c r="C109" s="222" t="s">
        <v>1604</v>
      </c>
      <c r="D109" s="219">
        <v>102</v>
      </c>
      <c r="E109" s="219">
        <v>11</v>
      </c>
      <c r="F109" s="219">
        <v>11</v>
      </c>
      <c r="G109" s="264">
        <v>102</v>
      </c>
      <c r="H109" s="221" t="s">
        <v>85</v>
      </c>
      <c r="I109" s="219" t="s">
        <v>114</v>
      </c>
      <c r="J109" s="267" t="s">
        <v>122</v>
      </c>
      <c r="K109" s="219" t="s">
        <v>84</v>
      </c>
      <c r="L109" s="35" t="str">
        <f ca="1">IF(OFFSET(환산공식!$DU$15,$F109,0)=1,"O","X")</f>
        <v>X</v>
      </c>
      <c r="M109" s="212">
        <f ca="1">IFERROR(OFFSET(환산공식!DA$15,$F109,0),"")</f>
        <v>0</v>
      </c>
      <c r="N109" s="35" t="str">
        <f ca="1">IFERROR(CONCATENATE(ROUND(OFFSET(환산공식!DB$15,$F109,0),1),"%"),"")</f>
        <v/>
      </c>
      <c r="O109" s="35">
        <f ca="1">IFERROR(OFFSET(환산공식!DC$15,$F109,0),"")</f>
        <v>10</v>
      </c>
      <c r="P109" s="212" t="str">
        <f t="shared" ca="1" si="3"/>
        <v>3% 이하</v>
      </c>
      <c r="Q109" s="218">
        <f ca="1">IFERROR(ROUND(OFFSET(환산공식!$EX$15,$F109,0),3),"")</f>
        <v>0</v>
      </c>
      <c r="R109" s="218">
        <f ca="1">OFFSET('배치점수 계산기'!H$10,$D109,0)</f>
        <v>658.09400000000005</v>
      </c>
      <c r="S109" s="218">
        <f ca="1">OFFSET('배치점수 계산기'!I$10,$D109,0)</f>
        <v>657.19899999999996</v>
      </c>
      <c r="T109" s="218">
        <f ca="1">OFFSET('배치점수 계산기'!J$10,$D109,0)</f>
        <v>655.53099999999995</v>
      </c>
      <c r="U109" s="218">
        <f ca="1">OFFSET('배치점수 계산기'!K$10,$D109,0)</f>
        <v>654.51700000000005</v>
      </c>
      <c r="V109" s="218">
        <f ca="1">OFFSET('배치점수 계산기'!L$10,$D109,0)</f>
        <v>654.21900000000005</v>
      </c>
      <c r="W109" s="210" t="str">
        <f ca="1">OFFSET('배치점수 계산기'!M$10,$D109,0)</f>
        <v>표점</v>
      </c>
      <c r="X109" s="208" t="str">
        <f ca="1">OFFSET('배치점수 계산기'!N$10,$D109,0)</f>
        <v>변표</v>
      </c>
      <c r="Y109" s="212">
        <f ca="1">OFFSET(환산공식!FG$15,$F109,0)</f>
        <v>0.36</v>
      </c>
      <c r="Z109" s="35">
        <f ca="1">OFFSET(환산공식!FH$15,$F109,0)</f>
        <v>0.36</v>
      </c>
      <c r="AA109" s="203">
        <f ca="1">OFFSET(환산공식!FI$15,$F109,0)</f>
        <v>0.28999999999999998</v>
      </c>
      <c r="AC109"/>
      <c r="AD109">
        <f t="shared" ca="1" si="4"/>
        <v>6</v>
      </c>
      <c r="AE109"/>
    </row>
    <row r="110" spans="1:31" s="5" customFormat="1">
      <c r="A110" s="222"/>
      <c r="B110" s="222"/>
      <c r="C110" s="222" t="s">
        <v>1605</v>
      </c>
      <c r="D110" s="219">
        <v>103</v>
      </c>
      <c r="E110" s="219">
        <v>11</v>
      </c>
      <c r="F110" s="219">
        <v>11</v>
      </c>
      <c r="G110" s="264">
        <v>103</v>
      </c>
      <c r="H110" s="221" t="s">
        <v>85</v>
      </c>
      <c r="I110" s="219" t="s">
        <v>114</v>
      </c>
      <c r="J110" s="267" t="s">
        <v>396</v>
      </c>
      <c r="K110" s="219" t="s">
        <v>84</v>
      </c>
      <c r="L110" s="35" t="str">
        <f ca="1">IF(OFFSET(환산공식!$DU$15,$F110,0)=1,"O","X")</f>
        <v>X</v>
      </c>
      <c r="M110" s="212">
        <f ca="1">IFERROR(OFFSET(환산공식!DA$15,$F110,0),"")</f>
        <v>0</v>
      </c>
      <c r="N110" s="35" t="str">
        <f ca="1">IFERROR(CONCATENATE(ROUND(OFFSET(환산공식!DB$15,$F110,0),1),"%"),"")</f>
        <v/>
      </c>
      <c r="O110" s="35">
        <f ca="1">IFERROR(OFFSET(환산공식!DC$15,$F110,0),"")</f>
        <v>10</v>
      </c>
      <c r="P110" s="212" t="str">
        <f t="shared" ca="1" si="3"/>
        <v>3% 이하</v>
      </c>
      <c r="Q110" s="218">
        <f ca="1">IFERROR(ROUND(OFFSET(환산공식!$EX$15,$F110,0),3),"")</f>
        <v>0</v>
      </c>
      <c r="R110" s="218">
        <f ca="1">OFFSET('배치점수 계산기'!H$10,$D110,0)</f>
        <v>656.66200000000003</v>
      </c>
      <c r="S110" s="218">
        <f ca="1">OFFSET('배치점수 계산기'!I$10,$D110,0)</f>
        <v>656.24400000000003</v>
      </c>
      <c r="T110" s="218">
        <f ca="1">OFFSET('배치점수 계산기'!J$10,$D110,0)</f>
        <v>655.53099999999995</v>
      </c>
      <c r="U110" s="218">
        <f ca="1">OFFSET('배치점수 계산기'!K$10,$D110,0)</f>
        <v>654.51700000000005</v>
      </c>
      <c r="V110" s="218">
        <f ca="1">OFFSET('배치점수 계산기'!L$10,$D110,0)</f>
        <v>653.86699999999996</v>
      </c>
      <c r="W110" s="210" t="str">
        <f ca="1">OFFSET('배치점수 계산기'!M$10,$D110,0)</f>
        <v>표점</v>
      </c>
      <c r="X110" s="208" t="str">
        <f ca="1">OFFSET('배치점수 계산기'!N$10,$D110,0)</f>
        <v>변표</v>
      </c>
      <c r="Y110" s="212">
        <f ca="1">OFFSET(환산공식!FG$15,$F110,0)</f>
        <v>0.36</v>
      </c>
      <c r="Z110" s="35">
        <f ca="1">OFFSET(환산공식!FH$15,$F110,0)</f>
        <v>0.36</v>
      </c>
      <c r="AA110" s="203">
        <f ca="1">OFFSET(환산공식!FI$15,$F110,0)</f>
        <v>0.28999999999999998</v>
      </c>
      <c r="AC110"/>
      <c r="AD110">
        <f t="shared" ca="1" si="4"/>
        <v>6</v>
      </c>
      <c r="AE110"/>
    </row>
    <row r="111" spans="1:31" s="5" customFormat="1">
      <c r="A111" s="222"/>
      <c r="B111" s="222"/>
      <c r="C111" s="222" t="s">
        <v>1606</v>
      </c>
      <c r="D111" s="219">
        <v>104</v>
      </c>
      <c r="E111" s="219">
        <v>11</v>
      </c>
      <c r="F111" s="219">
        <v>11</v>
      </c>
      <c r="G111" s="264">
        <v>104</v>
      </c>
      <c r="H111" s="221" t="s">
        <v>85</v>
      </c>
      <c r="I111" s="219" t="s">
        <v>114</v>
      </c>
      <c r="J111" s="267" t="s">
        <v>676</v>
      </c>
      <c r="K111" s="219" t="s">
        <v>84</v>
      </c>
      <c r="L111" s="35" t="str">
        <f ca="1">IF(OFFSET(환산공식!$DU$15,$F111,0)=1,"O","X")</f>
        <v>X</v>
      </c>
      <c r="M111" s="212">
        <f ca="1">IFERROR(OFFSET(환산공식!DA$15,$F111,0),"")</f>
        <v>0</v>
      </c>
      <c r="N111" s="35" t="str">
        <f ca="1">IFERROR(CONCATENATE(ROUND(OFFSET(환산공식!DB$15,$F111,0),1),"%"),"")</f>
        <v/>
      </c>
      <c r="O111" s="35">
        <f ca="1">IFERROR(OFFSET(환산공식!DC$15,$F111,0),"")</f>
        <v>10</v>
      </c>
      <c r="P111" s="212" t="str">
        <f t="shared" ca="1" si="3"/>
        <v>3% 이하</v>
      </c>
      <c r="Q111" s="218">
        <f ca="1">IFERROR(ROUND(OFFSET(환산공식!$EX$15,$F111,0),3),"")</f>
        <v>0</v>
      </c>
      <c r="R111" s="218">
        <f ca="1">OFFSET('배치점수 계산기'!H$10,$D111,0)</f>
        <v>657.02</v>
      </c>
      <c r="S111" s="218">
        <f ca="1">OFFSET('배치점수 계산기'!I$10,$D111,0)</f>
        <v>656.24400000000003</v>
      </c>
      <c r="T111" s="218">
        <f ca="1">OFFSET('배치점수 계산기'!J$10,$D111,0)</f>
        <v>655.53099999999995</v>
      </c>
      <c r="U111" s="218">
        <f ca="1">OFFSET('배치점수 계산기'!K$10,$D111,0)</f>
        <v>654.87400000000002</v>
      </c>
      <c r="V111" s="218">
        <f ca="1">OFFSET('배치점수 계산기'!L$10,$D111,0)</f>
        <v>654.39700000000005</v>
      </c>
      <c r="W111" s="210" t="str">
        <f ca="1">OFFSET('배치점수 계산기'!M$10,$D111,0)</f>
        <v>표점</v>
      </c>
      <c r="X111" s="208" t="str">
        <f ca="1">OFFSET('배치점수 계산기'!N$10,$D111,0)</f>
        <v>변표</v>
      </c>
      <c r="Y111" s="212">
        <f ca="1">OFFSET(환산공식!FG$15,$F111,0)</f>
        <v>0.36</v>
      </c>
      <c r="Z111" s="35">
        <f ca="1">OFFSET(환산공식!FH$15,$F111,0)</f>
        <v>0.36</v>
      </c>
      <c r="AA111" s="203">
        <f ca="1">OFFSET(환산공식!FI$15,$F111,0)</f>
        <v>0.28999999999999998</v>
      </c>
      <c r="AC111"/>
      <c r="AD111">
        <f t="shared" ca="1" si="4"/>
        <v>6</v>
      </c>
      <c r="AE111"/>
    </row>
    <row r="112" spans="1:31" s="5" customFormat="1">
      <c r="A112" s="222"/>
      <c r="B112" s="222"/>
      <c r="C112" s="222" t="s">
        <v>1607</v>
      </c>
      <c r="D112" s="219">
        <v>105</v>
      </c>
      <c r="E112" s="219">
        <v>11</v>
      </c>
      <c r="F112" s="219">
        <v>11</v>
      </c>
      <c r="G112" s="264">
        <v>105</v>
      </c>
      <c r="H112" s="221" t="s">
        <v>85</v>
      </c>
      <c r="I112" s="219" t="s">
        <v>114</v>
      </c>
      <c r="J112" s="267" t="s">
        <v>123</v>
      </c>
      <c r="K112" s="219" t="s">
        <v>84</v>
      </c>
      <c r="L112" s="35" t="str">
        <f ca="1">IF(OFFSET(환산공식!$DU$15,$F112,0)=1,"O","X")</f>
        <v>X</v>
      </c>
      <c r="M112" s="212">
        <f ca="1">IFERROR(OFFSET(환산공식!DA$15,$F112,0),"")</f>
        <v>0</v>
      </c>
      <c r="N112" s="35" t="str">
        <f ca="1">IFERROR(CONCATENATE(ROUND(OFFSET(환산공식!DB$15,$F112,0),1),"%"),"")</f>
        <v/>
      </c>
      <c r="O112" s="35">
        <f ca="1">IFERROR(OFFSET(환산공식!DC$15,$F112,0),"")</f>
        <v>10</v>
      </c>
      <c r="P112" s="212" t="str">
        <f t="shared" ca="1" si="3"/>
        <v>3% 이하</v>
      </c>
      <c r="Q112" s="218">
        <f ca="1">IFERROR(ROUND(OFFSET(환산공식!$EX$15,$F112,0),3),"")</f>
        <v>0</v>
      </c>
      <c r="R112" s="218">
        <f ca="1">OFFSET('배치점수 계산기'!H$10,$D112,0)</f>
        <v>657.19899999999996</v>
      </c>
      <c r="S112" s="218">
        <f ca="1">OFFSET('배치점수 계산기'!I$10,$D112,0)</f>
        <v>656.78099999999995</v>
      </c>
      <c r="T112" s="218">
        <f ca="1">OFFSET('배치점수 계산기'!J$10,$D112,0)</f>
        <v>655.17399999999998</v>
      </c>
      <c r="U112" s="218">
        <f ca="1">OFFSET('배치점수 계산기'!K$10,$D112,0)</f>
        <v>654.51700000000005</v>
      </c>
      <c r="V112" s="218">
        <f ca="1">OFFSET('배치점수 계산기'!L$10,$D112,0)</f>
        <v>654.21900000000005</v>
      </c>
      <c r="W112" s="210" t="str">
        <f ca="1">OFFSET('배치점수 계산기'!M$10,$D112,0)</f>
        <v>표점</v>
      </c>
      <c r="X112" s="208" t="str">
        <f ca="1">OFFSET('배치점수 계산기'!N$10,$D112,0)</f>
        <v>변표</v>
      </c>
      <c r="Y112" s="212">
        <f ca="1">OFFSET(환산공식!FG$15,$F112,0)</f>
        <v>0.36</v>
      </c>
      <c r="Z112" s="35">
        <f ca="1">OFFSET(환산공식!FH$15,$F112,0)</f>
        <v>0.36</v>
      </c>
      <c r="AA112" s="203">
        <f ca="1">OFFSET(환산공식!FI$15,$F112,0)</f>
        <v>0.28999999999999998</v>
      </c>
      <c r="AC112"/>
      <c r="AD112">
        <f t="shared" ca="1" si="4"/>
        <v>6</v>
      </c>
      <c r="AE112"/>
    </row>
    <row r="113" spans="1:31" s="5" customFormat="1">
      <c r="A113" s="222"/>
      <c r="B113" s="222"/>
      <c r="C113" s="222" t="s">
        <v>1608</v>
      </c>
      <c r="D113" s="219">
        <v>106</v>
      </c>
      <c r="E113" s="219">
        <v>11</v>
      </c>
      <c r="F113" s="219">
        <v>11</v>
      </c>
      <c r="G113" s="264">
        <v>106</v>
      </c>
      <c r="H113" s="221" t="s">
        <v>85</v>
      </c>
      <c r="I113" s="219" t="s">
        <v>114</v>
      </c>
      <c r="J113" s="267" t="s">
        <v>81</v>
      </c>
      <c r="K113" s="219" t="s">
        <v>84</v>
      </c>
      <c r="L113" s="35" t="str">
        <f ca="1">IF(OFFSET(환산공식!$DU$15,$F113,0)=1,"O","X")</f>
        <v>X</v>
      </c>
      <c r="M113" s="212">
        <f ca="1">IFERROR(OFFSET(환산공식!DA$15,$F113,0),"")</f>
        <v>0</v>
      </c>
      <c r="N113" s="35" t="str">
        <f ca="1">IFERROR(CONCATENATE(ROUND(OFFSET(환산공식!DB$15,$F113,0),1),"%"),"")</f>
        <v/>
      </c>
      <c r="O113" s="35">
        <f ca="1">IFERROR(OFFSET(환산공식!DC$15,$F113,0),"")</f>
        <v>10</v>
      </c>
      <c r="P113" s="212" t="str">
        <f t="shared" ca="1" si="3"/>
        <v>3% 이하</v>
      </c>
      <c r="Q113" s="218">
        <f ca="1">IFERROR(ROUND(OFFSET(환산공식!$EX$15,$F113,0),3),"")</f>
        <v>0</v>
      </c>
      <c r="R113" s="218">
        <f ca="1">OFFSET('배치점수 계산기'!H$10,$D113,0)</f>
        <v>657.02</v>
      </c>
      <c r="S113" s="218">
        <f ca="1">OFFSET('배치점수 계산기'!I$10,$D113,0)</f>
        <v>656.24400000000003</v>
      </c>
      <c r="T113" s="218">
        <f ca="1">OFFSET('배치점수 계산기'!J$10,$D113,0)</f>
        <v>655.17399999999998</v>
      </c>
      <c r="U113" s="218">
        <f ca="1">OFFSET('배치점수 계산기'!K$10,$D113,0)</f>
        <v>654.51700000000005</v>
      </c>
      <c r="V113" s="218">
        <f ca="1">OFFSET('배치점수 계산기'!L$10,$D113,0)</f>
        <v>653.80799999999999</v>
      </c>
      <c r="W113" s="210" t="str">
        <f ca="1">OFFSET('배치점수 계산기'!M$10,$D113,0)</f>
        <v>표점</v>
      </c>
      <c r="X113" s="208" t="str">
        <f ca="1">OFFSET('배치점수 계산기'!N$10,$D113,0)</f>
        <v>변표</v>
      </c>
      <c r="Y113" s="212">
        <f ca="1">OFFSET(환산공식!FG$15,$F113,0)</f>
        <v>0.36</v>
      </c>
      <c r="Z113" s="35">
        <f ca="1">OFFSET(환산공식!FH$15,$F113,0)</f>
        <v>0.36</v>
      </c>
      <c r="AA113" s="203">
        <f ca="1">OFFSET(환산공식!FI$15,$F113,0)</f>
        <v>0.28999999999999998</v>
      </c>
      <c r="AC113"/>
      <c r="AD113">
        <f t="shared" ca="1" si="4"/>
        <v>6</v>
      </c>
      <c r="AE113"/>
    </row>
    <row r="114" spans="1:31" s="5" customFormat="1">
      <c r="A114" s="222"/>
      <c r="B114" s="222"/>
      <c r="C114" s="222" t="s">
        <v>1609</v>
      </c>
      <c r="D114" s="219">
        <v>107</v>
      </c>
      <c r="E114" s="219">
        <v>11</v>
      </c>
      <c r="F114" s="219">
        <v>11</v>
      </c>
      <c r="G114" s="264">
        <v>107</v>
      </c>
      <c r="H114" s="221" t="s">
        <v>85</v>
      </c>
      <c r="I114" s="219" t="s">
        <v>114</v>
      </c>
      <c r="J114" s="267" t="s">
        <v>108</v>
      </c>
      <c r="K114" s="219" t="s">
        <v>84</v>
      </c>
      <c r="L114" s="35" t="str">
        <f ca="1">IF(OFFSET(환산공식!$DU$15,$F114,0)=1,"O","X")</f>
        <v>X</v>
      </c>
      <c r="M114" s="212">
        <f ca="1">IFERROR(OFFSET(환산공식!DA$15,$F114,0),"")</f>
        <v>0</v>
      </c>
      <c r="N114" s="35" t="str">
        <f ca="1">IFERROR(CONCATENATE(ROUND(OFFSET(환산공식!DB$15,$F114,0),1),"%"),"")</f>
        <v/>
      </c>
      <c r="O114" s="35">
        <f ca="1">IFERROR(OFFSET(환산공식!DC$15,$F114,0),"")</f>
        <v>10</v>
      </c>
      <c r="P114" s="212" t="str">
        <f t="shared" ca="1" si="3"/>
        <v>3% 이하</v>
      </c>
      <c r="Q114" s="218">
        <f ca="1">IFERROR(ROUND(OFFSET(환산공식!$EX$15,$F114,0),3),"")</f>
        <v>0</v>
      </c>
      <c r="R114" s="218">
        <f ca="1">OFFSET('배치점수 계산기'!H$10,$D114,0)</f>
        <v>656.78099999999995</v>
      </c>
      <c r="S114" s="218">
        <f ca="1">OFFSET('배치점수 계산기'!I$10,$D114,0)</f>
        <v>655.82799999999997</v>
      </c>
      <c r="T114" s="218">
        <f ca="1">OFFSET('배치점수 계산기'!J$10,$D114,0)</f>
        <v>655.17399999999998</v>
      </c>
      <c r="U114" s="218">
        <f ca="1">OFFSET('배치점수 계산기'!K$10,$D114,0)</f>
        <v>654.51700000000005</v>
      </c>
      <c r="V114" s="218">
        <f ca="1">OFFSET('배치점수 계산기'!L$10,$D114,0)</f>
        <v>653.80799999999999</v>
      </c>
      <c r="W114" s="210" t="str">
        <f ca="1">OFFSET('배치점수 계산기'!M$10,$D114,0)</f>
        <v>표점</v>
      </c>
      <c r="X114" s="208" t="str">
        <f ca="1">OFFSET('배치점수 계산기'!N$10,$D114,0)</f>
        <v>변표</v>
      </c>
      <c r="Y114" s="212">
        <f ca="1">OFFSET(환산공식!FG$15,$F114,0)</f>
        <v>0.36</v>
      </c>
      <c r="Z114" s="35">
        <f ca="1">OFFSET(환산공식!FH$15,$F114,0)</f>
        <v>0.36</v>
      </c>
      <c r="AA114" s="203">
        <f ca="1">OFFSET(환산공식!FI$15,$F114,0)</f>
        <v>0.28999999999999998</v>
      </c>
      <c r="AC114"/>
      <c r="AD114">
        <f t="shared" ca="1" si="4"/>
        <v>6</v>
      </c>
      <c r="AE114"/>
    </row>
    <row r="115" spans="1:31" s="5" customFormat="1">
      <c r="A115" s="222"/>
      <c r="B115" s="222"/>
      <c r="C115" s="222" t="s">
        <v>1610</v>
      </c>
      <c r="D115" s="219">
        <v>108</v>
      </c>
      <c r="E115" s="219">
        <v>11</v>
      </c>
      <c r="F115" s="219">
        <v>11</v>
      </c>
      <c r="G115" s="264">
        <v>108</v>
      </c>
      <c r="H115" s="221" t="s">
        <v>85</v>
      </c>
      <c r="I115" s="219" t="s">
        <v>114</v>
      </c>
      <c r="J115" s="267" t="s">
        <v>111</v>
      </c>
      <c r="K115" s="219" t="s">
        <v>84</v>
      </c>
      <c r="L115" s="35" t="str">
        <f ca="1">IF(OFFSET(환산공식!$DU$15,$F115,0)=1,"O","X")</f>
        <v>X</v>
      </c>
      <c r="M115" s="212">
        <f ca="1">IFERROR(OFFSET(환산공식!DA$15,$F115,0),"")</f>
        <v>0</v>
      </c>
      <c r="N115" s="35" t="str">
        <f ca="1">IFERROR(CONCATENATE(ROUND(OFFSET(환산공식!DB$15,$F115,0),1),"%"),"")</f>
        <v/>
      </c>
      <c r="O115" s="35">
        <f ca="1">IFERROR(OFFSET(환산공식!DC$15,$F115,0),"")</f>
        <v>10</v>
      </c>
      <c r="P115" s="212" t="str">
        <f t="shared" ca="1" si="3"/>
        <v>3% 이하</v>
      </c>
      <c r="Q115" s="218">
        <f ca="1">IFERROR(ROUND(OFFSET(환산공식!$EX$15,$F115,0),3),"")</f>
        <v>0</v>
      </c>
      <c r="R115" s="218">
        <f ca="1">OFFSET('배치점수 계산기'!H$10,$D115,0)</f>
        <v>657.02</v>
      </c>
      <c r="S115" s="218">
        <f ca="1">OFFSET('배치점수 계산기'!I$10,$D115,0)</f>
        <v>655.59</v>
      </c>
      <c r="T115" s="218">
        <f ca="1">OFFSET('배치점수 계산기'!J$10,$D115,0)</f>
        <v>655.17399999999998</v>
      </c>
      <c r="U115" s="218">
        <f ca="1">OFFSET('배치점수 계산기'!K$10,$D115,0)</f>
        <v>654.51700000000005</v>
      </c>
      <c r="V115" s="218">
        <f ca="1">OFFSET('배치점수 계산기'!L$10,$D115,0)</f>
        <v>653.86699999999996</v>
      </c>
      <c r="W115" s="210" t="str">
        <f ca="1">OFFSET('배치점수 계산기'!M$10,$D115,0)</f>
        <v>표점</v>
      </c>
      <c r="X115" s="208" t="str">
        <f ca="1">OFFSET('배치점수 계산기'!N$10,$D115,0)</f>
        <v>변표</v>
      </c>
      <c r="Y115" s="212">
        <f ca="1">OFFSET(환산공식!FG$15,$F115,0)</f>
        <v>0.36</v>
      </c>
      <c r="Z115" s="35">
        <f ca="1">OFFSET(환산공식!FH$15,$F115,0)</f>
        <v>0.36</v>
      </c>
      <c r="AA115" s="203">
        <f ca="1">OFFSET(환산공식!FI$15,$F115,0)</f>
        <v>0.28999999999999998</v>
      </c>
      <c r="AC115"/>
      <c r="AD115">
        <f t="shared" ca="1" si="4"/>
        <v>6</v>
      </c>
      <c r="AE115"/>
    </row>
    <row r="116" spans="1:31" s="5" customFormat="1">
      <c r="A116" s="222"/>
      <c r="B116" s="222"/>
      <c r="C116" s="222" t="s">
        <v>1611</v>
      </c>
      <c r="D116" s="219">
        <v>109</v>
      </c>
      <c r="E116" s="219">
        <v>11</v>
      </c>
      <c r="F116" s="219">
        <v>11</v>
      </c>
      <c r="G116" s="264">
        <v>109</v>
      </c>
      <c r="H116" s="221" t="s">
        <v>85</v>
      </c>
      <c r="I116" s="219" t="s">
        <v>114</v>
      </c>
      <c r="J116" s="267" t="s">
        <v>112</v>
      </c>
      <c r="K116" s="219" t="s">
        <v>84</v>
      </c>
      <c r="L116" s="35" t="str">
        <f ca="1">IF(OFFSET(환산공식!$DU$15,$F116,0)=1,"O","X")</f>
        <v>X</v>
      </c>
      <c r="M116" s="212">
        <f ca="1">IFERROR(OFFSET(환산공식!DA$15,$F116,0),"")</f>
        <v>0</v>
      </c>
      <c r="N116" s="35" t="str">
        <f ca="1">IFERROR(CONCATENATE(ROUND(OFFSET(환산공식!DB$15,$F116,0),1),"%"),"")</f>
        <v/>
      </c>
      <c r="O116" s="35">
        <f ca="1">IFERROR(OFFSET(환산공식!DC$15,$F116,0),"")</f>
        <v>10</v>
      </c>
      <c r="P116" s="212" t="str">
        <f t="shared" ca="1" si="3"/>
        <v>3% 이하</v>
      </c>
      <c r="Q116" s="218">
        <f ca="1">IFERROR(ROUND(OFFSET(환산공식!$EX$15,$F116,0),3),"")</f>
        <v>0</v>
      </c>
      <c r="R116" s="218">
        <f ca="1">OFFSET('배치점수 계산기'!H$10,$D116,0)</f>
        <v>656.78099999999995</v>
      </c>
      <c r="S116" s="218">
        <f ca="1">OFFSET('배치점수 계산기'!I$10,$D116,0)</f>
        <v>655.59</v>
      </c>
      <c r="T116" s="218">
        <f ca="1">OFFSET('배치점수 계산기'!J$10,$D116,0)</f>
        <v>655.05399999999997</v>
      </c>
      <c r="U116" s="218">
        <f ca="1">OFFSET('배치점수 계산기'!K$10,$D116,0)</f>
        <v>654.51700000000005</v>
      </c>
      <c r="V116" s="218">
        <f ca="1">OFFSET('배치점수 계산기'!L$10,$D116,0)</f>
        <v>653.86699999999996</v>
      </c>
      <c r="W116" s="210" t="str">
        <f ca="1">OFFSET('배치점수 계산기'!M$10,$D116,0)</f>
        <v>표점</v>
      </c>
      <c r="X116" s="208" t="str">
        <f ca="1">OFFSET('배치점수 계산기'!N$10,$D116,0)</f>
        <v>변표</v>
      </c>
      <c r="Y116" s="212">
        <f ca="1">OFFSET(환산공식!FG$15,$F116,0)</f>
        <v>0.36</v>
      </c>
      <c r="Z116" s="35">
        <f ca="1">OFFSET(환산공식!FH$15,$F116,0)</f>
        <v>0.36</v>
      </c>
      <c r="AA116" s="203">
        <f ca="1">OFFSET(환산공식!FI$15,$F116,0)</f>
        <v>0.28999999999999998</v>
      </c>
      <c r="AC116"/>
      <c r="AD116">
        <f t="shared" ca="1" si="4"/>
        <v>6</v>
      </c>
      <c r="AE116"/>
    </row>
    <row r="117" spans="1:31" s="5" customFormat="1">
      <c r="A117" s="222"/>
      <c r="B117" s="222"/>
      <c r="C117" s="222" t="s">
        <v>1612</v>
      </c>
      <c r="D117" s="219">
        <v>110</v>
      </c>
      <c r="E117" s="219">
        <v>11</v>
      </c>
      <c r="F117" s="219">
        <v>11</v>
      </c>
      <c r="G117" s="264">
        <v>110</v>
      </c>
      <c r="H117" s="221" t="s">
        <v>85</v>
      </c>
      <c r="I117" s="219" t="s">
        <v>114</v>
      </c>
      <c r="J117" s="267" t="s">
        <v>110</v>
      </c>
      <c r="K117" s="219" t="s">
        <v>84</v>
      </c>
      <c r="L117" s="35" t="str">
        <f ca="1">IF(OFFSET(환산공식!$DU$15,$F117,0)=1,"O","X")</f>
        <v>X</v>
      </c>
      <c r="M117" s="212">
        <f ca="1">IFERROR(OFFSET(환산공식!DA$15,$F117,0),"")</f>
        <v>0</v>
      </c>
      <c r="N117" s="35" t="str">
        <f ca="1">IFERROR(CONCATENATE(ROUND(OFFSET(환산공식!DB$15,$F117,0),1),"%"),"")</f>
        <v/>
      </c>
      <c r="O117" s="35">
        <f ca="1">IFERROR(OFFSET(환산공식!DC$15,$F117,0),"")</f>
        <v>10</v>
      </c>
      <c r="P117" s="212" t="str">
        <f t="shared" ca="1" si="3"/>
        <v>3% 이하</v>
      </c>
      <c r="Q117" s="218">
        <f ca="1">IFERROR(ROUND(OFFSET(환산공식!$EX$15,$F117,0),3),"")</f>
        <v>0</v>
      </c>
      <c r="R117" s="218">
        <f ca="1">OFFSET('배치점수 계산기'!H$10,$D117,0)</f>
        <v>656.24400000000003</v>
      </c>
      <c r="S117" s="218">
        <f ca="1">OFFSET('배치점수 계산기'!I$10,$D117,0)</f>
        <v>655.71</v>
      </c>
      <c r="T117" s="218">
        <f ca="1">OFFSET('배치점수 계산기'!J$10,$D117,0)</f>
        <v>654.87400000000002</v>
      </c>
      <c r="U117" s="218">
        <f ca="1">OFFSET('배치점수 계산기'!K$10,$D117,0)</f>
        <v>654.39700000000005</v>
      </c>
      <c r="V117" s="218">
        <f ca="1">OFFSET('배치점수 계산기'!L$10,$D117,0)</f>
        <v>653.80799999999999</v>
      </c>
      <c r="W117" s="210" t="str">
        <f ca="1">OFFSET('배치점수 계산기'!M$10,$D117,0)</f>
        <v>표점</v>
      </c>
      <c r="X117" s="208" t="str">
        <f ca="1">OFFSET('배치점수 계산기'!N$10,$D117,0)</f>
        <v>변표</v>
      </c>
      <c r="Y117" s="212">
        <f ca="1">OFFSET(환산공식!FG$15,$F117,0)</f>
        <v>0.36</v>
      </c>
      <c r="Z117" s="35">
        <f ca="1">OFFSET(환산공식!FH$15,$F117,0)</f>
        <v>0.36</v>
      </c>
      <c r="AA117" s="203">
        <f ca="1">OFFSET(환산공식!FI$15,$F117,0)</f>
        <v>0.28999999999999998</v>
      </c>
      <c r="AC117"/>
      <c r="AD117">
        <f t="shared" ca="1" si="4"/>
        <v>6</v>
      </c>
      <c r="AE117"/>
    </row>
    <row r="118" spans="1:31" s="5" customFormat="1">
      <c r="A118" s="222"/>
      <c r="B118" s="222"/>
      <c r="C118" s="222" t="s">
        <v>1613</v>
      </c>
      <c r="D118" s="219">
        <v>111</v>
      </c>
      <c r="E118" s="219">
        <v>11</v>
      </c>
      <c r="F118" s="219">
        <v>11</v>
      </c>
      <c r="G118" s="264">
        <v>111</v>
      </c>
      <c r="H118" s="221" t="s">
        <v>85</v>
      </c>
      <c r="I118" s="219" t="s">
        <v>114</v>
      </c>
      <c r="J118" s="267" t="s">
        <v>125</v>
      </c>
      <c r="K118" s="219" t="s">
        <v>84</v>
      </c>
      <c r="L118" s="35" t="str">
        <f ca="1">IF(OFFSET(환산공식!$DU$15,$F118,0)=1,"O","X")</f>
        <v>X</v>
      </c>
      <c r="M118" s="212">
        <f ca="1">IFERROR(OFFSET(환산공식!DA$15,$F118,0),"")</f>
        <v>0</v>
      </c>
      <c r="N118" s="35" t="str">
        <f ca="1">IFERROR(CONCATENATE(ROUND(OFFSET(환산공식!DB$15,$F118,0),1),"%"),"")</f>
        <v/>
      </c>
      <c r="O118" s="35">
        <f ca="1">IFERROR(OFFSET(환산공식!DC$15,$F118,0),"")</f>
        <v>10</v>
      </c>
      <c r="P118" s="212" t="str">
        <f t="shared" ca="1" si="3"/>
        <v>3% 이하</v>
      </c>
      <c r="Q118" s="218">
        <f ca="1">IFERROR(ROUND(OFFSET(환산공식!$EX$15,$F118,0),3),"")</f>
        <v>0</v>
      </c>
      <c r="R118" s="218">
        <f ca="1">OFFSET('배치점수 계산기'!H$10,$D118,0)</f>
        <v>656.78099999999995</v>
      </c>
      <c r="S118" s="218">
        <f ca="1">OFFSET('배치점수 계산기'!I$10,$D118,0)</f>
        <v>655.53099999999995</v>
      </c>
      <c r="T118" s="218">
        <f ca="1">OFFSET('배치점수 계산기'!J$10,$D118,0)</f>
        <v>654.87400000000002</v>
      </c>
      <c r="U118" s="218">
        <f ca="1">OFFSET('배치점수 계산기'!K$10,$D118,0)</f>
        <v>654.39700000000005</v>
      </c>
      <c r="V118" s="218">
        <f ca="1">OFFSET('배치점수 계산기'!L$10,$D118,0)</f>
        <v>653.39099999999996</v>
      </c>
      <c r="W118" s="210" t="str">
        <f ca="1">OFFSET('배치점수 계산기'!M$10,$D118,0)</f>
        <v>표점</v>
      </c>
      <c r="X118" s="208" t="str">
        <f ca="1">OFFSET('배치점수 계산기'!N$10,$D118,0)</f>
        <v>변표</v>
      </c>
      <c r="Y118" s="212">
        <f ca="1">OFFSET(환산공식!FG$15,$F118,0)</f>
        <v>0.36</v>
      </c>
      <c r="Z118" s="35">
        <f ca="1">OFFSET(환산공식!FH$15,$F118,0)</f>
        <v>0.36</v>
      </c>
      <c r="AA118" s="203">
        <f ca="1">OFFSET(환산공식!FI$15,$F118,0)</f>
        <v>0.28999999999999998</v>
      </c>
      <c r="AC118"/>
      <c r="AD118">
        <f t="shared" ca="1" si="4"/>
        <v>6</v>
      </c>
      <c r="AE118"/>
    </row>
    <row r="119" spans="1:31" s="5" customFormat="1">
      <c r="A119" s="222"/>
      <c r="B119" s="222"/>
      <c r="C119" s="222" t="s">
        <v>1614</v>
      </c>
      <c r="D119" s="219">
        <v>112</v>
      </c>
      <c r="E119" s="219">
        <v>11</v>
      </c>
      <c r="F119" s="219">
        <v>11</v>
      </c>
      <c r="G119" s="264">
        <v>112</v>
      </c>
      <c r="H119" s="221" t="s">
        <v>85</v>
      </c>
      <c r="I119" s="219" t="s">
        <v>114</v>
      </c>
      <c r="J119" s="267" t="s">
        <v>386</v>
      </c>
      <c r="K119" s="219" t="s">
        <v>84</v>
      </c>
      <c r="L119" s="35" t="str">
        <f ca="1">IF(OFFSET(환산공식!$DU$15,$F119,0)=1,"O","X")</f>
        <v>X</v>
      </c>
      <c r="M119" s="212">
        <f ca="1">IFERROR(OFFSET(환산공식!DA$15,$F119,0),"")</f>
        <v>0</v>
      </c>
      <c r="N119" s="35" t="str">
        <f ca="1">IFERROR(CONCATENATE(ROUND(OFFSET(환산공식!DB$15,$F119,0),1),"%"),"")</f>
        <v/>
      </c>
      <c r="O119" s="35">
        <f ca="1">IFERROR(OFFSET(환산공식!DC$15,$F119,0),"")</f>
        <v>10</v>
      </c>
      <c r="P119" s="212" t="str">
        <f t="shared" ca="1" si="3"/>
        <v>3% 이하</v>
      </c>
      <c r="Q119" s="218">
        <f ca="1">IFERROR(ROUND(OFFSET(환산공식!$EX$15,$F119,0),3),"")</f>
        <v>0</v>
      </c>
      <c r="R119" s="218">
        <f ca="1">OFFSET('배치점수 계산기'!H$10,$D119,0)</f>
        <v>657.02</v>
      </c>
      <c r="S119" s="218">
        <f ca="1">OFFSET('배치점수 계산기'!I$10,$D119,0)</f>
        <v>656.24400000000003</v>
      </c>
      <c r="T119" s="218">
        <f ca="1">OFFSET('배치점수 계산기'!J$10,$D119,0)</f>
        <v>654.51700000000005</v>
      </c>
      <c r="U119" s="218">
        <f ca="1">OFFSET('배치점수 계산기'!K$10,$D119,0)</f>
        <v>653.86699999999996</v>
      </c>
      <c r="V119" s="218">
        <f ca="1">OFFSET('배치점수 계산기'!L$10,$D119,0)</f>
        <v>652.20299999999997</v>
      </c>
      <c r="W119" s="210" t="str">
        <f ca="1">OFFSET('배치점수 계산기'!M$10,$D119,0)</f>
        <v>표점</v>
      </c>
      <c r="X119" s="208" t="str">
        <f ca="1">OFFSET('배치점수 계산기'!N$10,$D119,0)</f>
        <v>변표</v>
      </c>
      <c r="Y119" s="212">
        <f ca="1">OFFSET(환산공식!FG$15,$F119,0)</f>
        <v>0.36</v>
      </c>
      <c r="Z119" s="35">
        <f ca="1">OFFSET(환산공식!FH$15,$F119,0)</f>
        <v>0.36</v>
      </c>
      <c r="AA119" s="203">
        <f ca="1">OFFSET(환산공식!FI$15,$F119,0)</f>
        <v>0.28999999999999998</v>
      </c>
      <c r="AC119"/>
      <c r="AD119">
        <f t="shared" ca="1" si="4"/>
        <v>6</v>
      </c>
      <c r="AE119"/>
    </row>
    <row r="120" spans="1:31" s="5" customFormat="1">
      <c r="A120" s="222"/>
      <c r="B120" s="222"/>
      <c r="C120" s="222" t="s">
        <v>1615</v>
      </c>
      <c r="D120" s="219">
        <v>113</v>
      </c>
      <c r="E120" s="219">
        <v>11</v>
      </c>
      <c r="F120" s="219">
        <v>11</v>
      </c>
      <c r="G120" s="264">
        <v>113</v>
      </c>
      <c r="H120" s="221" t="s">
        <v>85</v>
      </c>
      <c r="I120" s="219" t="s">
        <v>114</v>
      </c>
      <c r="J120" s="267" t="s">
        <v>126</v>
      </c>
      <c r="K120" s="219" t="s">
        <v>84</v>
      </c>
      <c r="L120" s="35" t="str">
        <f ca="1">IF(OFFSET(환산공식!$DU$15,$F120,0)=1,"O","X")</f>
        <v>X</v>
      </c>
      <c r="M120" s="212">
        <f ca="1">IFERROR(OFFSET(환산공식!DA$15,$F120,0),"")</f>
        <v>0</v>
      </c>
      <c r="N120" s="35" t="str">
        <f ca="1">IFERROR(CONCATENATE(ROUND(OFFSET(환산공식!DB$15,$F120,0),1),"%"),"")</f>
        <v/>
      </c>
      <c r="O120" s="35">
        <f ca="1">IFERROR(OFFSET(환산공식!DC$15,$F120,0),"")</f>
        <v>10</v>
      </c>
      <c r="P120" s="212" t="str">
        <f t="shared" ca="1" si="3"/>
        <v>3% 이하</v>
      </c>
      <c r="Q120" s="218">
        <f ca="1">IFERROR(ROUND(OFFSET(환산공식!$EX$15,$F120,0),3),"")</f>
        <v>0</v>
      </c>
      <c r="R120" s="218">
        <f ca="1">OFFSET('배치점수 계산기'!H$10,$D120,0)</f>
        <v>656.78099999999995</v>
      </c>
      <c r="S120" s="218">
        <f ca="1">OFFSET('배치점수 계산기'!I$10,$D120,0)</f>
        <v>655.59</v>
      </c>
      <c r="T120" s="218">
        <f ca="1">OFFSET('배치점수 계산기'!J$10,$D120,0)</f>
        <v>654.51700000000005</v>
      </c>
      <c r="U120" s="218">
        <f ca="1">OFFSET('배치점수 계산기'!K$10,$D120,0)</f>
        <v>654.21900000000005</v>
      </c>
      <c r="V120" s="218">
        <f ca="1">OFFSET('배치점수 계산기'!L$10,$D120,0)</f>
        <v>653.39099999999996</v>
      </c>
      <c r="W120" s="210" t="str">
        <f ca="1">OFFSET('배치점수 계산기'!M$10,$D120,0)</f>
        <v>표점</v>
      </c>
      <c r="X120" s="208" t="str">
        <f ca="1">OFFSET('배치점수 계산기'!N$10,$D120,0)</f>
        <v>변표</v>
      </c>
      <c r="Y120" s="212">
        <f ca="1">OFFSET(환산공식!FG$15,$F120,0)</f>
        <v>0.36</v>
      </c>
      <c r="Z120" s="35">
        <f ca="1">OFFSET(환산공식!FH$15,$F120,0)</f>
        <v>0.36</v>
      </c>
      <c r="AA120" s="203">
        <f ca="1">OFFSET(환산공식!FI$15,$F120,0)</f>
        <v>0.28999999999999998</v>
      </c>
      <c r="AC120"/>
      <c r="AD120">
        <f t="shared" ca="1" si="4"/>
        <v>6</v>
      </c>
      <c r="AE120"/>
    </row>
    <row r="121" spans="1:31" s="5" customFormat="1">
      <c r="A121" s="222"/>
      <c r="B121" s="222"/>
      <c r="C121" s="222" t="s">
        <v>1616</v>
      </c>
      <c r="D121" s="219">
        <v>114</v>
      </c>
      <c r="E121" s="219">
        <v>16</v>
      </c>
      <c r="F121" s="219">
        <v>16</v>
      </c>
      <c r="G121" s="264">
        <v>114</v>
      </c>
      <c r="H121" s="221" t="s">
        <v>85</v>
      </c>
      <c r="I121" s="219" t="s">
        <v>127</v>
      </c>
      <c r="J121" s="267" t="s">
        <v>18868</v>
      </c>
      <c r="K121" s="219" t="s">
        <v>83</v>
      </c>
      <c r="L121" s="35" t="str">
        <f ca="1">IF(OFFSET(환산공식!$DU$15,$F121,0)=1,"O","X")</f>
        <v>X</v>
      </c>
      <c r="M121" s="212">
        <f ca="1">IFERROR(OFFSET(환산공식!DA$15,$F121,0),"")</f>
        <v>66</v>
      </c>
      <c r="N121" s="35" t="str">
        <f ca="1">IFERROR(CONCATENATE(ROUND(OFFSET(환산공식!DB$15,$F121,0),1),"%"),"")</f>
        <v>100%</v>
      </c>
      <c r="O121" s="35">
        <f ca="1">IFERROR(OFFSET(환산공식!DC$15,$F121,0),"")</f>
        <v>0</v>
      </c>
      <c r="P121" s="212" t="str">
        <f t="shared" ca="1" si="3"/>
        <v>3% 이하</v>
      </c>
      <c r="Q121" s="218">
        <f ca="1">IFERROR(ROUND(OFFSET(환산공식!$EX$15,$F121,0),3),"")</f>
        <v>0</v>
      </c>
      <c r="R121" s="218">
        <f ca="1">OFFSET('배치점수 계산기'!H$10,$D121,0)</f>
        <v>676.91499999999996</v>
      </c>
      <c r="S121" s="218">
        <f ca="1">OFFSET('배치점수 계산기'!I$10,$D121,0)</f>
        <v>676.10299999999995</v>
      </c>
      <c r="T121" s="218">
        <f ca="1">OFFSET('배치점수 계산기'!J$10,$D121,0)</f>
        <v>674.947</v>
      </c>
      <c r="U121" s="218">
        <f ca="1">OFFSET('배치점수 계산기'!K$10,$D121,0)</f>
        <v>673.34299999999996</v>
      </c>
      <c r="V121" s="218">
        <f ca="1">OFFSET('배치점수 계산기'!L$10,$D121,0)</f>
        <v>670.447</v>
      </c>
      <c r="W121" s="210" t="str">
        <f ca="1">OFFSET('배치점수 계산기'!M$10,$D121,0)</f>
        <v>표점</v>
      </c>
      <c r="X121" s="208" t="str">
        <f ca="1">OFFSET('배치점수 계산기'!N$10,$D121,0)</f>
        <v>변표</v>
      </c>
      <c r="Y121" s="212">
        <f ca="1">OFFSET(환산공식!FG$15,$F121,0)</f>
        <v>0.22</v>
      </c>
      <c r="Z121" s="35">
        <f ca="1">OFFSET(환산공식!FH$15,$F121,0)</f>
        <v>0.44</v>
      </c>
      <c r="AA121" s="203">
        <f ca="1">OFFSET(환산공식!FI$15,$F121,0)</f>
        <v>0.33</v>
      </c>
      <c r="AC121"/>
      <c r="AD121">
        <f t="shared" ca="1" si="4"/>
        <v>6</v>
      </c>
      <c r="AE121"/>
    </row>
    <row r="122" spans="1:31" s="5" customFormat="1">
      <c r="A122" s="222"/>
      <c r="B122" s="222"/>
      <c r="C122" s="222" t="s">
        <v>1617</v>
      </c>
      <c r="D122" s="219">
        <v>115</v>
      </c>
      <c r="E122" s="219">
        <v>16</v>
      </c>
      <c r="F122" s="219">
        <v>16</v>
      </c>
      <c r="G122" s="264">
        <v>115</v>
      </c>
      <c r="H122" s="221" t="s">
        <v>85</v>
      </c>
      <c r="I122" s="219" t="s">
        <v>127</v>
      </c>
      <c r="J122" s="267" t="s">
        <v>18869</v>
      </c>
      <c r="K122" s="219" t="s">
        <v>83</v>
      </c>
      <c r="L122" s="35" t="str">
        <f ca="1">IF(OFFSET(환산공식!$DU$15,$F122,0)=1,"O","X")</f>
        <v>X</v>
      </c>
      <c r="M122" s="212">
        <f ca="1">IFERROR(OFFSET(환산공식!DA$15,$F122,0),"")</f>
        <v>66</v>
      </c>
      <c r="N122" s="35" t="str">
        <f ca="1">IFERROR(CONCATENATE(ROUND(OFFSET(환산공식!DB$15,$F122,0),1),"%"),"")</f>
        <v>100%</v>
      </c>
      <c r="O122" s="35">
        <f ca="1">IFERROR(OFFSET(환산공식!DC$15,$F122,0),"")</f>
        <v>0</v>
      </c>
      <c r="P122" s="212" t="str">
        <f t="shared" ca="1" si="3"/>
        <v>3% 이하</v>
      </c>
      <c r="Q122" s="218">
        <f ca="1">IFERROR(ROUND(OFFSET(환산공식!$EX$15,$F122,0),3),"")</f>
        <v>0</v>
      </c>
      <c r="R122" s="218">
        <f ca="1">OFFSET('배치점수 계산기'!H$10,$D122,0)</f>
        <v>676.81399999999996</v>
      </c>
      <c r="S122" s="218">
        <f ca="1">OFFSET('배치점수 계산기'!I$10,$D122,0)</f>
        <v>676.00300000000004</v>
      </c>
      <c r="T122" s="218">
        <f ca="1">OFFSET('배치점수 계산기'!J$10,$D122,0)</f>
        <v>674.15599999999995</v>
      </c>
      <c r="U122" s="218">
        <f ca="1">OFFSET('배치점수 계산기'!K$10,$D122,0)</f>
        <v>673.34299999999996</v>
      </c>
      <c r="V122" s="218">
        <f ca="1">OFFSET('배치점수 계산기'!L$10,$D122,0)</f>
        <v>672.447</v>
      </c>
      <c r="W122" s="210" t="str">
        <f ca="1">OFFSET('배치점수 계산기'!M$10,$D122,0)</f>
        <v>표점</v>
      </c>
      <c r="X122" s="208" t="str">
        <f ca="1">OFFSET('배치점수 계산기'!N$10,$D122,0)</f>
        <v>변표</v>
      </c>
      <c r="Y122" s="212">
        <f ca="1">OFFSET(환산공식!FG$15,$F122,0)</f>
        <v>0.22</v>
      </c>
      <c r="Z122" s="35">
        <f ca="1">OFFSET(환산공식!FH$15,$F122,0)</f>
        <v>0.44</v>
      </c>
      <c r="AA122" s="203">
        <f ca="1">OFFSET(환산공식!FI$15,$F122,0)</f>
        <v>0.33</v>
      </c>
      <c r="AC122"/>
      <c r="AD122">
        <f t="shared" ca="1" si="4"/>
        <v>6</v>
      </c>
      <c r="AE122"/>
    </row>
    <row r="123" spans="1:31" s="5" customFormat="1">
      <c r="A123" s="222"/>
      <c r="B123" s="222"/>
      <c r="C123" s="222" t="s">
        <v>1618</v>
      </c>
      <c r="D123" s="219">
        <v>116</v>
      </c>
      <c r="E123" s="219">
        <v>16</v>
      </c>
      <c r="F123" s="219">
        <v>16</v>
      </c>
      <c r="G123" s="264">
        <v>116</v>
      </c>
      <c r="H123" s="221" t="s">
        <v>85</v>
      </c>
      <c r="I123" s="219" t="s">
        <v>127</v>
      </c>
      <c r="J123" s="267" t="s">
        <v>684</v>
      </c>
      <c r="K123" s="219" t="s">
        <v>83</v>
      </c>
      <c r="L123" s="35" t="str">
        <f ca="1">IF(OFFSET(환산공식!$DU$15,$F123,0)=1,"O","X")</f>
        <v>X</v>
      </c>
      <c r="M123" s="212">
        <f ca="1">IFERROR(OFFSET(환산공식!DA$15,$F123,0),"")</f>
        <v>66</v>
      </c>
      <c r="N123" s="35" t="str">
        <f ca="1">IFERROR(CONCATENATE(ROUND(OFFSET(환산공식!DB$15,$F123,0),1),"%"),"")</f>
        <v>100%</v>
      </c>
      <c r="O123" s="35">
        <f ca="1">IFERROR(OFFSET(환산공식!DC$15,$F123,0),"")</f>
        <v>0</v>
      </c>
      <c r="P123" s="212" t="str">
        <f t="shared" ca="1" si="3"/>
        <v>3% 이하</v>
      </c>
      <c r="Q123" s="218">
        <f ca="1">IFERROR(ROUND(OFFSET(환산공식!$EX$15,$F123,0),3),"")</f>
        <v>0</v>
      </c>
      <c r="R123" s="218">
        <f ca="1">OFFSET('배치점수 계산기'!H$10,$D123,0)</f>
        <v>661.90700000000004</v>
      </c>
      <c r="S123" s="218">
        <f ca="1">OFFSET('배치점수 계산기'!I$10,$D123,0)</f>
        <v>661.23599999999999</v>
      </c>
      <c r="T123" s="218">
        <f ca="1">OFFSET('배치점수 계산기'!J$10,$D123,0)</f>
        <v>660.33299999999997</v>
      </c>
      <c r="U123" s="218">
        <f ca="1">OFFSET('배치점수 계산기'!K$10,$D123,0)</f>
        <v>659.71500000000003</v>
      </c>
      <c r="V123" s="218">
        <f ca="1">OFFSET('배치점수 계산기'!L$10,$D123,0)</f>
        <v>658.67399999999998</v>
      </c>
      <c r="W123" s="210" t="str">
        <f ca="1">OFFSET('배치점수 계산기'!M$10,$D123,0)</f>
        <v>표점</v>
      </c>
      <c r="X123" s="208" t="str">
        <f ca="1">OFFSET('배치점수 계산기'!N$10,$D123,0)</f>
        <v>변표</v>
      </c>
      <c r="Y123" s="212">
        <f ca="1">OFFSET(환산공식!FG$15,$F123,0)</f>
        <v>0.22</v>
      </c>
      <c r="Z123" s="35">
        <f ca="1">OFFSET(환산공식!FH$15,$F123,0)</f>
        <v>0.44</v>
      </c>
      <c r="AA123" s="203">
        <f ca="1">OFFSET(환산공식!FI$15,$F123,0)</f>
        <v>0.33</v>
      </c>
      <c r="AC123"/>
      <c r="AD123">
        <f t="shared" ca="1" si="4"/>
        <v>6</v>
      </c>
      <c r="AE123"/>
    </row>
    <row r="124" spans="1:31" s="5" customFormat="1">
      <c r="A124" s="222"/>
      <c r="B124" s="222"/>
      <c r="C124" s="222" t="s">
        <v>1619</v>
      </c>
      <c r="D124" s="219">
        <v>117</v>
      </c>
      <c r="E124" s="219">
        <v>16</v>
      </c>
      <c r="F124" s="219">
        <v>16</v>
      </c>
      <c r="G124" s="264">
        <v>117</v>
      </c>
      <c r="H124" s="221" t="s">
        <v>85</v>
      </c>
      <c r="I124" s="219" t="s">
        <v>127</v>
      </c>
      <c r="J124" s="267" t="s">
        <v>133</v>
      </c>
      <c r="K124" s="219" t="s">
        <v>83</v>
      </c>
      <c r="L124" s="35" t="str">
        <f ca="1">IF(OFFSET(환산공식!$DU$15,$F124,0)=1,"O","X")</f>
        <v>X</v>
      </c>
      <c r="M124" s="212">
        <f ca="1">IFERROR(OFFSET(환산공식!DA$15,$F124,0),"")</f>
        <v>66</v>
      </c>
      <c r="N124" s="35" t="str">
        <f ca="1">IFERROR(CONCATENATE(ROUND(OFFSET(환산공식!DB$15,$F124,0),1),"%"),"")</f>
        <v>100%</v>
      </c>
      <c r="O124" s="35">
        <f ca="1">IFERROR(OFFSET(환산공식!DC$15,$F124,0),"")</f>
        <v>0</v>
      </c>
      <c r="P124" s="212" t="str">
        <f t="shared" ca="1" si="3"/>
        <v>3% 이하</v>
      </c>
      <c r="Q124" s="218">
        <f ca="1">IFERROR(ROUND(OFFSET(환산공식!$EX$15,$F124,0),3),"")</f>
        <v>0</v>
      </c>
      <c r="R124" s="218">
        <f ca="1">OFFSET('배치점수 계산기'!H$10,$D124,0)</f>
        <v>660.83399999999995</v>
      </c>
      <c r="S124" s="218">
        <f ca="1">OFFSET('배치점수 계산기'!I$10,$D124,0)</f>
        <v>660.21600000000001</v>
      </c>
      <c r="T124" s="218">
        <f ca="1">OFFSET('배치점수 계산기'!J$10,$D124,0)</f>
        <v>659.61500000000001</v>
      </c>
      <c r="U124" s="218">
        <f ca="1">OFFSET('배치점수 계산기'!K$10,$D124,0)</f>
        <v>658.57299999999998</v>
      </c>
      <c r="V124" s="218">
        <f ca="1">OFFSET('배치점수 계산기'!L$10,$D124,0)</f>
        <v>657.495</v>
      </c>
      <c r="W124" s="210" t="str">
        <f ca="1">OFFSET('배치점수 계산기'!M$10,$D124,0)</f>
        <v>표점</v>
      </c>
      <c r="X124" s="208" t="str">
        <f ca="1">OFFSET('배치점수 계산기'!N$10,$D124,0)</f>
        <v>변표</v>
      </c>
      <c r="Y124" s="212">
        <f ca="1">OFFSET(환산공식!FG$15,$F124,0)</f>
        <v>0.22</v>
      </c>
      <c r="Z124" s="35">
        <f ca="1">OFFSET(환산공식!FH$15,$F124,0)</f>
        <v>0.44</v>
      </c>
      <c r="AA124" s="203">
        <f ca="1">OFFSET(환산공식!FI$15,$F124,0)</f>
        <v>0.33</v>
      </c>
      <c r="AC124"/>
      <c r="AD124">
        <f t="shared" ca="1" si="4"/>
        <v>6</v>
      </c>
      <c r="AE124"/>
    </row>
    <row r="125" spans="1:31" s="5" customFormat="1">
      <c r="A125" s="222"/>
      <c r="B125" s="222"/>
      <c r="C125" s="222" t="s">
        <v>1620</v>
      </c>
      <c r="D125" s="219">
        <v>118</v>
      </c>
      <c r="E125" s="219">
        <v>16</v>
      </c>
      <c r="F125" s="219">
        <v>16</v>
      </c>
      <c r="G125" s="264">
        <v>118</v>
      </c>
      <c r="H125" s="221" t="s">
        <v>85</v>
      </c>
      <c r="I125" s="219" t="s">
        <v>127</v>
      </c>
      <c r="J125" s="267" t="s">
        <v>132</v>
      </c>
      <c r="K125" s="219" t="s">
        <v>83</v>
      </c>
      <c r="L125" s="35" t="str">
        <f ca="1">IF(OFFSET(환산공식!$DU$15,$F125,0)=1,"O","X")</f>
        <v>X</v>
      </c>
      <c r="M125" s="212">
        <f ca="1">IFERROR(OFFSET(환산공식!DA$15,$F125,0),"")</f>
        <v>66</v>
      </c>
      <c r="N125" s="35" t="str">
        <f ca="1">IFERROR(CONCATENATE(ROUND(OFFSET(환산공식!DB$15,$F125,0),1),"%"),"")</f>
        <v>100%</v>
      </c>
      <c r="O125" s="35">
        <f ca="1">IFERROR(OFFSET(환산공식!DC$15,$F125,0),"")</f>
        <v>0</v>
      </c>
      <c r="P125" s="212" t="str">
        <f t="shared" ca="1" si="3"/>
        <v>3% 이하</v>
      </c>
      <c r="Q125" s="218">
        <f ca="1">IFERROR(ROUND(OFFSET(환산공식!$EX$15,$F125,0),3),"")</f>
        <v>0</v>
      </c>
      <c r="R125" s="218">
        <f ca="1">OFFSET('배치점수 계산기'!H$10,$D125,0)</f>
        <v>656.69299999999998</v>
      </c>
      <c r="S125" s="218">
        <f ca="1">OFFSET('배치점수 계산기'!I$10,$D125,0)</f>
        <v>654.85599999999999</v>
      </c>
      <c r="T125" s="218">
        <f ca="1">OFFSET('배치점수 계산기'!J$10,$D125,0)</f>
        <v>652.60900000000004</v>
      </c>
      <c r="U125" s="218">
        <f ca="1">OFFSET('배치점수 계산기'!K$10,$D125,0)</f>
        <v>650.89700000000005</v>
      </c>
      <c r="V125" s="218">
        <f ca="1">OFFSET('배치점수 계산기'!L$10,$D125,0)</f>
        <v>647.125</v>
      </c>
      <c r="W125" s="210" t="str">
        <f ca="1">OFFSET('배치점수 계산기'!M$10,$D125,0)</f>
        <v>표점</v>
      </c>
      <c r="X125" s="208" t="str">
        <f ca="1">OFFSET('배치점수 계산기'!N$10,$D125,0)</f>
        <v>변표</v>
      </c>
      <c r="Y125" s="212">
        <f ca="1">OFFSET(환산공식!FG$15,$F125,0)</f>
        <v>0.22</v>
      </c>
      <c r="Z125" s="35">
        <f ca="1">OFFSET(환산공식!FH$15,$F125,0)</f>
        <v>0.44</v>
      </c>
      <c r="AA125" s="203">
        <f ca="1">OFFSET(환산공식!FI$15,$F125,0)</f>
        <v>0.33</v>
      </c>
      <c r="AC125"/>
      <c r="AD125">
        <f t="shared" ca="1" si="4"/>
        <v>6</v>
      </c>
      <c r="AE125"/>
    </row>
    <row r="126" spans="1:31" s="5" customFormat="1">
      <c r="A126" s="222"/>
      <c r="B126" s="222"/>
      <c r="C126" s="222" t="s">
        <v>1621</v>
      </c>
      <c r="D126" s="219">
        <v>119</v>
      </c>
      <c r="E126" s="219">
        <v>17</v>
      </c>
      <c r="F126" s="219">
        <v>17</v>
      </c>
      <c r="G126" s="264">
        <v>119</v>
      </c>
      <c r="H126" s="221" t="s">
        <v>85</v>
      </c>
      <c r="I126" s="219" t="s">
        <v>127</v>
      </c>
      <c r="J126" s="267" t="s">
        <v>679</v>
      </c>
      <c r="K126" s="219" t="s">
        <v>84</v>
      </c>
      <c r="L126" s="35" t="str">
        <f ca="1">IF(OFFSET(환산공식!$DU$15,$F126,0)=1,"O","X")</f>
        <v>X</v>
      </c>
      <c r="M126" s="212">
        <f ca="1">IFERROR(OFFSET(환산공식!DA$15,$F126,0),"")</f>
        <v>66</v>
      </c>
      <c r="N126" s="35" t="str">
        <f ca="1">IFERROR(CONCATENATE(ROUND(OFFSET(환산공식!DB$15,$F126,0),1),"%"),"")</f>
        <v>100%</v>
      </c>
      <c r="O126" s="35">
        <f ca="1">IFERROR(OFFSET(환산공식!DC$15,$F126,0),"")</f>
        <v>0</v>
      </c>
      <c r="P126" s="212" t="str">
        <f t="shared" ca="1" si="3"/>
        <v>3% 이하</v>
      </c>
      <c r="Q126" s="218">
        <f ca="1">IFERROR(ROUND(OFFSET(환산공식!$EX$15,$F126,0),3),"")</f>
        <v>0</v>
      </c>
      <c r="R126" s="218">
        <f ca="1">OFFSET('배치점수 계산기'!H$10,$D126,0)</f>
        <v>658.17100000000005</v>
      </c>
      <c r="S126" s="218">
        <f ca="1">OFFSET('배치점수 계산기'!I$10,$D126,0)</f>
        <v>657.32600000000002</v>
      </c>
      <c r="T126" s="218">
        <f ca="1">OFFSET('배치점수 계산기'!J$10,$D126,0)</f>
        <v>656.577</v>
      </c>
      <c r="U126" s="218">
        <f ca="1">OFFSET('배치점수 계산기'!K$10,$D126,0)</f>
        <v>652.78599999999994</v>
      </c>
      <c r="V126" s="218">
        <f ca="1">OFFSET('배치점수 계산기'!L$10,$D126,0)</f>
        <v>650.41800000000001</v>
      </c>
      <c r="W126" s="210" t="str">
        <f ca="1">OFFSET('배치점수 계산기'!M$10,$D126,0)</f>
        <v>표점</v>
      </c>
      <c r="X126" s="208" t="str">
        <f ca="1">OFFSET('배치점수 계산기'!N$10,$D126,0)</f>
        <v>변표</v>
      </c>
      <c r="Y126" s="212">
        <f ca="1">OFFSET(환산공식!FG$15,$F126,0)</f>
        <v>0.39</v>
      </c>
      <c r="Z126" s="35">
        <f ca="1">OFFSET(환산공식!FH$15,$F126,0)</f>
        <v>0.28000000000000003</v>
      </c>
      <c r="AA126" s="203">
        <f ca="1">OFFSET(환산공식!FI$15,$F126,0)</f>
        <v>0.33</v>
      </c>
      <c r="AC126"/>
      <c r="AD126">
        <f t="shared" ca="1" si="4"/>
        <v>6</v>
      </c>
      <c r="AE126"/>
    </row>
    <row r="127" spans="1:31" s="5" customFormat="1">
      <c r="A127" s="222"/>
      <c r="B127" s="222"/>
      <c r="C127" s="222" t="s">
        <v>1622</v>
      </c>
      <c r="D127" s="219">
        <v>120</v>
      </c>
      <c r="E127" s="219">
        <v>17</v>
      </c>
      <c r="F127" s="219">
        <v>17</v>
      </c>
      <c r="G127" s="264">
        <v>120</v>
      </c>
      <c r="H127" s="221" t="s">
        <v>85</v>
      </c>
      <c r="I127" s="219" t="s">
        <v>127</v>
      </c>
      <c r="J127" s="267" t="s">
        <v>18865</v>
      </c>
      <c r="K127" s="219" t="s">
        <v>84</v>
      </c>
      <c r="L127" s="35" t="str">
        <f ca="1">IF(OFFSET(환산공식!$DU$15,$F127,0)=1,"O","X")</f>
        <v>X</v>
      </c>
      <c r="M127" s="212">
        <f ca="1">IFERROR(OFFSET(환산공식!DA$15,$F127,0),"")</f>
        <v>66</v>
      </c>
      <c r="N127" s="35" t="str">
        <f ca="1">IFERROR(CONCATENATE(ROUND(OFFSET(환산공식!DB$15,$F127,0),1),"%"),"")</f>
        <v>100%</v>
      </c>
      <c r="O127" s="35">
        <f ca="1">IFERROR(OFFSET(환산공식!DC$15,$F127,0),"")</f>
        <v>0</v>
      </c>
      <c r="P127" s="212" t="str">
        <f t="shared" ca="1" si="3"/>
        <v>3% 이하</v>
      </c>
      <c r="Q127" s="218">
        <f ca="1">IFERROR(ROUND(OFFSET(환산공식!$EX$15,$F127,0),3),"")</f>
        <v>0</v>
      </c>
      <c r="R127" s="218">
        <f ca="1">OFFSET('배치점수 계산기'!H$10,$D127,0)</f>
        <v>660.18399999999997</v>
      </c>
      <c r="S127" s="218">
        <f ca="1">OFFSET('배치점수 계산기'!I$10,$D127,0)</f>
        <v>657.82799999999997</v>
      </c>
      <c r="T127" s="218">
        <f ca="1">OFFSET('배치점수 계산기'!J$10,$D127,0)</f>
        <v>655.54600000000005</v>
      </c>
      <c r="U127" s="218">
        <f ca="1">OFFSET('배치점수 계산기'!K$10,$D127,0)</f>
        <v>653.22</v>
      </c>
      <c r="V127" s="218">
        <f ca="1">OFFSET('배치점수 계산기'!L$10,$D127,0)</f>
        <v>651.01900000000001</v>
      </c>
      <c r="W127" s="210" t="str">
        <f ca="1">OFFSET('배치점수 계산기'!M$10,$D127,0)</f>
        <v>표점</v>
      </c>
      <c r="X127" s="208" t="str">
        <f ca="1">OFFSET('배치점수 계산기'!N$10,$D127,0)</f>
        <v>변표</v>
      </c>
      <c r="Y127" s="212">
        <f ca="1">OFFSET(환산공식!FG$15,$F127,0)</f>
        <v>0.39</v>
      </c>
      <c r="Z127" s="35">
        <f ca="1">OFFSET(환산공식!FH$15,$F127,0)</f>
        <v>0.28000000000000003</v>
      </c>
      <c r="AA127" s="203">
        <f ca="1">OFFSET(환산공식!FI$15,$F127,0)</f>
        <v>0.33</v>
      </c>
      <c r="AC127"/>
      <c r="AD127">
        <f t="shared" ca="1" si="4"/>
        <v>6</v>
      </c>
      <c r="AE127"/>
    </row>
    <row r="128" spans="1:31" s="5" customFormat="1">
      <c r="A128" s="222"/>
      <c r="B128" s="222"/>
      <c r="C128" s="222" t="s">
        <v>1623</v>
      </c>
      <c r="D128" s="219">
        <v>121</v>
      </c>
      <c r="E128" s="219">
        <v>17</v>
      </c>
      <c r="F128" s="219">
        <v>17</v>
      </c>
      <c r="G128" s="264">
        <v>121</v>
      </c>
      <c r="H128" s="221" t="s">
        <v>85</v>
      </c>
      <c r="I128" s="219" t="s">
        <v>127</v>
      </c>
      <c r="J128" s="267" t="s">
        <v>76</v>
      </c>
      <c r="K128" s="219" t="s">
        <v>84</v>
      </c>
      <c r="L128" s="35" t="str">
        <f ca="1">IF(OFFSET(환산공식!$DU$15,$F128,0)=1,"O","X")</f>
        <v>X</v>
      </c>
      <c r="M128" s="212">
        <f ca="1">IFERROR(OFFSET(환산공식!DA$15,$F128,0),"")</f>
        <v>66</v>
      </c>
      <c r="N128" s="35" t="str">
        <f ca="1">IFERROR(CONCATENATE(ROUND(OFFSET(환산공식!DB$15,$F128,0),1),"%"),"")</f>
        <v>100%</v>
      </c>
      <c r="O128" s="35">
        <f ca="1">IFERROR(OFFSET(환산공식!DC$15,$F128,0),"")</f>
        <v>0</v>
      </c>
      <c r="P128" s="212" t="str">
        <f t="shared" ca="1" si="3"/>
        <v>3% 이하</v>
      </c>
      <c r="Q128" s="218">
        <f ca="1">IFERROR(ROUND(OFFSET(환산공식!$EX$15,$F128,0),3),"")</f>
        <v>0</v>
      </c>
      <c r="R128" s="218">
        <f ca="1">OFFSET('배치점수 계산기'!H$10,$D128,0)</f>
        <v>655.25</v>
      </c>
      <c r="S128" s="218">
        <f ca="1">OFFSET('배치점수 계산기'!I$10,$D128,0)</f>
        <v>654.30999999999995</v>
      </c>
      <c r="T128" s="218">
        <f ca="1">OFFSET('배치점수 계산기'!J$10,$D128,0)</f>
        <v>652.15899999999999</v>
      </c>
      <c r="U128" s="218">
        <f ca="1">OFFSET('배치점수 계산기'!K$10,$D128,0)</f>
        <v>651.01900000000001</v>
      </c>
      <c r="V128" s="218">
        <f ca="1">OFFSET('배치점수 계산기'!L$10,$D128,0)</f>
        <v>648.41600000000005</v>
      </c>
      <c r="W128" s="210" t="str">
        <f ca="1">OFFSET('배치점수 계산기'!M$10,$D128,0)</f>
        <v>표점</v>
      </c>
      <c r="X128" s="208" t="str">
        <f ca="1">OFFSET('배치점수 계산기'!N$10,$D128,0)</f>
        <v>변표</v>
      </c>
      <c r="Y128" s="212">
        <f ca="1">OFFSET(환산공식!FG$15,$F128,0)</f>
        <v>0.39</v>
      </c>
      <c r="Z128" s="35">
        <f ca="1">OFFSET(환산공식!FH$15,$F128,0)</f>
        <v>0.28000000000000003</v>
      </c>
      <c r="AA128" s="203">
        <f ca="1">OFFSET(환산공식!FI$15,$F128,0)</f>
        <v>0.33</v>
      </c>
      <c r="AC128"/>
      <c r="AD128">
        <f t="shared" ca="1" si="4"/>
        <v>6</v>
      </c>
      <c r="AE128"/>
    </row>
    <row r="129" spans="1:31" s="5" customFormat="1">
      <c r="A129" s="222"/>
      <c r="B129" s="222"/>
      <c r="C129" s="222" t="s">
        <v>1624</v>
      </c>
      <c r="D129" s="219">
        <v>122</v>
      </c>
      <c r="E129" s="219">
        <v>17</v>
      </c>
      <c r="F129" s="219">
        <v>17</v>
      </c>
      <c r="G129" s="264">
        <v>122</v>
      </c>
      <c r="H129" s="221" t="s">
        <v>85</v>
      </c>
      <c r="I129" s="219" t="s">
        <v>127</v>
      </c>
      <c r="J129" s="267" t="s">
        <v>104</v>
      </c>
      <c r="K129" s="219" t="s">
        <v>84</v>
      </c>
      <c r="L129" s="35" t="str">
        <f ca="1">IF(OFFSET(환산공식!$DU$15,$F129,0)=1,"O","X")</f>
        <v>X</v>
      </c>
      <c r="M129" s="212">
        <f ca="1">IFERROR(OFFSET(환산공식!DA$15,$F129,0),"")</f>
        <v>66</v>
      </c>
      <c r="N129" s="35" t="str">
        <f ca="1">IFERROR(CONCATENATE(ROUND(OFFSET(환산공식!DB$15,$F129,0),1),"%"),"")</f>
        <v>100%</v>
      </c>
      <c r="O129" s="35">
        <f ca="1">IFERROR(OFFSET(환산공식!DC$15,$F129,0),"")</f>
        <v>0</v>
      </c>
      <c r="P129" s="212" t="str">
        <f t="shared" ca="1" si="3"/>
        <v>3% 이하</v>
      </c>
      <c r="Q129" s="218">
        <f ca="1">IFERROR(ROUND(OFFSET(환산공식!$EX$15,$F129,0),3),"")</f>
        <v>0</v>
      </c>
      <c r="R129" s="218">
        <f ca="1">OFFSET('배치점수 계산기'!H$10,$D129,0)</f>
        <v>652.43499999999995</v>
      </c>
      <c r="S129" s="218">
        <f ca="1">OFFSET('배치점수 계산기'!I$10,$D129,0)</f>
        <v>651.14400000000001</v>
      </c>
      <c r="T129" s="218">
        <f ca="1">OFFSET('배치점수 계산기'!J$10,$D129,0)</f>
        <v>649.51800000000003</v>
      </c>
      <c r="U129" s="218">
        <f ca="1">OFFSET('배치점수 계산기'!K$10,$D129,0)</f>
        <v>647.86599999999999</v>
      </c>
      <c r="V129" s="218">
        <f ca="1">OFFSET('배치점수 계산기'!L$10,$D129,0)</f>
        <v>645.77800000000002</v>
      </c>
      <c r="W129" s="210" t="str">
        <f ca="1">OFFSET('배치점수 계산기'!M$10,$D129,0)</f>
        <v>표점</v>
      </c>
      <c r="X129" s="208" t="str">
        <f ca="1">OFFSET('배치점수 계산기'!N$10,$D129,0)</f>
        <v>변표</v>
      </c>
      <c r="Y129" s="212">
        <f ca="1">OFFSET(환산공식!FG$15,$F129,0)</f>
        <v>0.39</v>
      </c>
      <c r="Z129" s="35">
        <f ca="1">OFFSET(환산공식!FH$15,$F129,0)</f>
        <v>0.28000000000000003</v>
      </c>
      <c r="AA129" s="203">
        <f ca="1">OFFSET(환산공식!FI$15,$F129,0)</f>
        <v>0.33</v>
      </c>
      <c r="AC129"/>
      <c r="AD129">
        <f t="shared" ca="1" si="4"/>
        <v>6</v>
      </c>
      <c r="AE129"/>
    </row>
    <row r="130" spans="1:31" s="5" customFormat="1">
      <c r="A130" s="222"/>
      <c r="B130" s="222"/>
      <c r="C130" s="222" t="s">
        <v>1625</v>
      </c>
      <c r="D130" s="219">
        <v>123</v>
      </c>
      <c r="E130" s="219">
        <v>17</v>
      </c>
      <c r="F130" s="219">
        <v>17</v>
      </c>
      <c r="G130" s="264">
        <v>123</v>
      </c>
      <c r="H130" s="221" t="s">
        <v>85</v>
      </c>
      <c r="I130" s="219" t="s">
        <v>127</v>
      </c>
      <c r="J130" s="267" t="s">
        <v>677</v>
      </c>
      <c r="K130" s="219" t="s">
        <v>84</v>
      </c>
      <c r="L130" s="35" t="str">
        <f ca="1">IF(OFFSET(환산공식!$DU$15,$F130,0)=1,"O","X")</f>
        <v>X</v>
      </c>
      <c r="M130" s="212">
        <f ca="1">IFERROR(OFFSET(환산공식!DA$15,$F130,0),"")</f>
        <v>66</v>
      </c>
      <c r="N130" s="35" t="str">
        <f ca="1">IFERROR(CONCATENATE(ROUND(OFFSET(환산공식!DB$15,$F130,0),1),"%"),"")</f>
        <v>100%</v>
      </c>
      <c r="O130" s="35">
        <f ca="1">IFERROR(OFFSET(환산공식!DC$15,$F130,0),"")</f>
        <v>0</v>
      </c>
      <c r="P130" s="212" t="str">
        <f t="shared" ca="1" si="3"/>
        <v>3% 이하</v>
      </c>
      <c r="Q130" s="218">
        <f ca="1">IFERROR(ROUND(OFFSET(환산공식!$EX$15,$F130,0),3),"")</f>
        <v>0</v>
      </c>
      <c r="R130" s="218">
        <f ca="1">OFFSET('배치점수 계산기'!H$10,$D130,0)</f>
        <v>651.14400000000001</v>
      </c>
      <c r="S130" s="218">
        <f ca="1">OFFSET('배치점수 계산기'!I$10,$D130,0)</f>
        <v>648.74</v>
      </c>
      <c r="T130" s="218">
        <f ca="1">OFFSET('배치점수 계산기'!J$10,$D130,0)</f>
        <v>647.08799999999997</v>
      </c>
      <c r="U130" s="218">
        <f ca="1">OFFSET('배치점수 계산기'!K$10,$D130,0)</f>
        <v>645.52800000000002</v>
      </c>
      <c r="V130" s="218">
        <f ca="1">OFFSET('배치점수 계산기'!L$10,$D130,0)</f>
        <v>643.42100000000005</v>
      </c>
      <c r="W130" s="210" t="str">
        <f ca="1">OFFSET('배치점수 계산기'!M$10,$D130,0)</f>
        <v>표점</v>
      </c>
      <c r="X130" s="208" t="str">
        <f ca="1">OFFSET('배치점수 계산기'!N$10,$D130,0)</f>
        <v>변표</v>
      </c>
      <c r="Y130" s="212">
        <f ca="1">OFFSET(환산공식!FG$15,$F130,0)</f>
        <v>0.39</v>
      </c>
      <c r="Z130" s="35">
        <f ca="1">OFFSET(환산공식!FH$15,$F130,0)</f>
        <v>0.28000000000000003</v>
      </c>
      <c r="AA130" s="203">
        <f ca="1">OFFSET(환산공식!FI$15,$F130,0)</f>
        <v>0.33</v>
      </c>
      <c r="AC130"/>
      <c r="AD130">
        <f t="shared" ca="1" si="4"/>
        <v>6</v>
      </c>
      <c r="AE130"/>
    </row>
    <row r="131" spans="1:31" s="5" customFormat="1">
      <c r="A131" s="222"/>
      <c r="B131" s="222"/>
      <c r="C131" s="222" t="s">
        <v>1626</v>
      </c>
      <c r="D131" s="219">
        <v>124</v>
      </c>
      <c r="E131" s="219">
        <v>24</v>
      </c>
      <c r="F131" s="219">
        <v>24</v>
      </c>
      <c r="G131" s="264">
        <v>124</v>
      </c>
      <c r="H131" s="221" t="s">
        <v>85</v>
      </c>
      <c r="I131" s="219" t="s">
        <v>137</v>
      </c>
      <c r="J131" s="267" t="s">
        <v>686</v>
      </c>
      <c r="K131" s="219" t="s">
        <v>83</v>
      </c>
      <c r="L131" s="35" t="str">
        <f ca="1">IF(OFFSET(환산공식!$DU$15,$F131,0)=1,"O","X")</f>
        <v>X</v>
      </c>
      <c r="M131" s="212">
        <f ca="1">IFERROR(OFFSET(환산공식!DA$15,$F131,0),"")</f>
        <v>100</v>
      </c>
      <c r="N131" s="35" t="str">
        <f ca="1">IFERROR(CONCATENATE(ROUND(OFFSET(환산공식!DB$15,$F131,0),1),"%"),"")</f>
        <v>100%</v>
      </c>
      <c r="O131" s="35">
        <f ca="1">IFERROR(OFFSET(환산공식!DC$15,$F131,0),"")</f>
        <v>0</v>
      </c>
      <c r="P131" s="212" t="str">
        <f t="shared" ca="1" si="3"/>
        <v>3% 이하</v>
      </c>
      <c r="Q131" s="218">
        <f ca="1">IFERROR(ROUND(OFFSET(환산공식!$EX$15,$F131,0),3),"")</f>
        <v>0</v>
      </c>
      <c r="R131" s="218">
        <f ca="1">OFFSET('배치점수 계산기'!H$10,$D131,0)</f>
        <v>947.97799999999995</v>
      </c>
      <c r="S131" s="218">
        <f ca="1">OFFSET('배치점수 계산기'!I$10,$D131,0)</f>
        <v>944.98699999999997</v>
      </c>
      <c r="T131" s="218">
        <f ca="1">OFFSET('배치점수 계산기'!J$10,$D131,0)</f>
        <v>943.28800000000001</v>
      </c>
      <c r="U131" s="218">
        <f ca="1">OFFSET('배치점수 계산기'!K$10,$D131,0)</f>
        <v>939.20299999999997</v>
      </c>
      <c r="V131" s="218">
        <f ca="1">OFFSET('배치점수 계산기'!L$10,$D131,0)</f>
        <v>933.678</v>
      </c>
      <c r="W131" s="210" t="str">
        <f ca="1">OFFSET('배치점수 계산기'!M$10,$D131,0)</f>
        <v>표점/만점</v>
      </c>
      <c r="X131" s="208" t="str">
        <f ca="1">OFFSET('배치점수 계산기'!N$10,$D131,0)</f>
        <v>변표/만점</v>
      </c>
      <c r="Y131" s="212">
        <f ca="1">OFFSET(환산공식!FG$15,$F131,0)</f>
        <v>0.28000000000000003</v>
      </c>
      <c r="Z131" s="35">
        <f ca="1">OFFSET(환산공식!FH$15,$F131,0)</f>
        <v>0.44</v>
      </c>
      <c r="AA131" s="203">
        <f ca="1">OFFSET(환산공식!FI$15,$F131,0)</f>
        <v>0.28000000000000003</v>
      </c>
      <c r="AC131"/>
      <c r="AD131">
        <f t="shared" ca="1" si="4"/>
        <v>6</v>
      </c>
      <c r="AE131"/>
    </row>
    <row r="132" spans="1:31" s="5" customFormat="1">
      <c r="A132" s="222"/>
      <c r="B132" s="222"/>
      <c r="C132" s="222" t="s">
        <v>1627</v>
      </c>
      <c r="D132" s="219">
        <v>125</v>
      </c>
      <c r="E132" s="219">
        <v>24</v>
      </c>
      <c r="F132" s="219">
        <v>24</v>
      </c>
      <c r="G132" s="264">
        <v>125</v>
      </c>
      <c r="H132" s="221" t="s">
        <v>85</v>
      </c>
      <c r="I132" s="219" t="s">
        <v>137</v>
      </c>
      <c r="J132" s="267" t="s">
        <v>87</v>
      </c>
      <c r="K132" s="219" t="s">
        <v>83</v>
      </c>
      <c r="L132" s="35" t="str">
        <f ca="1">IF(OFFSET(환산공식!$DU$15,$F132,0)=1,"O","X")</f>
        <v>X</v>
      </c>
      <c r="M132" s="212">
        <f ca="1">IFERROR(OFFSET(환산공식!DA$15,$F132,0),"")</f>
        <v>100</v>
      </c>
      <c r="N132" s="35" t="str">
        <f ca="1">IFERROR(CONCATENATE(ROUND(OFFSET(환산공식!DB$15,$F132,0),1),"%"),"")</f>
        <v>100%</v>
      </c>
      <c r="O132" s="35">
        <f ca="1">IFERROR(OFFSET(환산공식!DC$15,$F132,0),"")</f>
        <v>0</v>
      </c>
      <c r="P132" s="212" t="str">
        <f t="shared" ca="1" si="3"/>
        <v>3% 이하</v>
      </c>
      <c r="Q132" s="218">
        <f ca="1">IFERROR(ROUND(OFFSET(환산공식!$EX$15,$F132,0),3),"")</f>
        <v>0</v>
      </c>
      <c r="R132" s="218">
        <f ca="1">OFFSET('배치점수 계산기'!H$10,$D132,0)</f>
        <v>945.34799999999996</v>
      </c>
      <c r="S132" s="218">
        <f ca="1">OFFSET('배치점수 계산기'!I$10,$D132,0)</f>
        <v>944.05700000000002</v>
      </c>
      <c r="T132" s="218">
        <f ca="1">OFFSET('배치점수 계산기'!J$10,$D132,0)</f>
        <v>942.27</v>
      </c>
      <c r="U132" s="218">
        <f ca="1">OFFSET('배치점수 계산기'!K$10,$D132,0)</f>
        <v>938.79499999999996</v>
      </c>
      <c r="V132" s="218">
        <f ca="1">OFFSET('배치점수 계산기'!L$10,$D132,0)</f>
        <v>933.21299999999997</v>
      </c>
      <c r="W132" s="210" t="str">
        <f ca="1">OFFSET('배치점수 계산기'!M$10,$D132,0)</f>
        <v>표점/만점</v>
      </c>
      <c r="X132" s="208" t="str">
        <f ca="1">OFFSET('배치점수 계산기'!N$10,$D132,0)</f>
        <v>변표/만점</v>
      </c>
      <c r="Y132" s="212">
        <f ca="1">OFFSET(환산공식!FG$15,$F132,0)</f>
        <v>0.28000000000000003</v>
      </c>
      <c r="Z132" s="35">
        <f ca="1">OFFSET(환산공식!FH$15,$F132,0)</f>
        <v>0.44</v>
      </c>
      <c r="AA132" s="203">
        <f ca="1">OFFSET(환산공식!FI$15,$F132,0)</f>
        <v>0.28000000000000003</v>
      </c>
      <c r="AC132"/>
      <c r="AD132">
        <f t="shared" ca="1" si="4"/>
        <v>6</v>
      </c>
      <c r="AE132"/>
    </row>
    <row r="133" spans="1:31" s="5" customFormat="1">
      <c r="A133" s="222"/>
      <c r="B133" s="222"/>
      <c r="C133" s="222" t="s">
        <v>1628</v>
      </c>
      <c r="D133" s="219">
        <v>126</v>
      </c>
      <c r="E133" s="219">
        <v>24</v>
      </c>
      <c r="F133" s="219">
        <v>24</v>
      </c>
      <c r="G133" s="264">
        <v>126</v>
      </c>
      <c r="H133" s="221" t="s">
        <v>85</v>
      </c>
      <c r="I133" s="219" t="s">
        <v>137</v>
      </c>
      <c r="J133" s="267" t="s">
        <v>480</v>
      </c>
      <c r="K133" s="219" t="s">
        <v>83</v>
      </c>
      <c r="L133" s="35" t="str">
        <f ca="1">IF(OFFSET(환산공식!$DU$15,$F133,0)=1,"O","X")</f>
        <v>X</v>
      </c>
      <c r="M133" s="212">
        <f ca="1">IFERROR(OFFSET(환산공식!DA$15,$F133,0),"")</f>
        <v>100</v>
      </c>
      <c r="N133" s="35" t="str">
        <f ca="1">IFERROR(CONCATENATE(ROUND(OFFSET(환산공식!DB$15,$F133,0),1),"%"),"")</f>
        <v>100%</v>
      </c>
      <c r="O133" s="35">
        <f ca="1">IFERROR(OFFSET(환산공식!DC$15,$F133,0),"")</f>
        <v>0</v>
      </c>
      <c r="P133" s="212" t="str">
        <f t="shared" ca="1" si="3"/>
        <v>3% 이하</v>
      </c>
      <c r="Q133" s="218">
        <f ca="1">IFERROR(ROUND(OFFSET(환산공식!$EX$15,$F133,0),3),"")</f>
        <v>0</v>
      </c>
      <c r="R133" s="218">
        <f ca="1">OFFSET('배치점수 계산기'!H$10,$D133,0)</f>
        <v>940.21900000000005</v>
      </c>
      <c r="S133" s="218">
        <f ca="1">OFFSET('배치점수 계산기'!I$10,$D133,0)</f>
        <v>939.68700000000001</v>
      </c>
      <c r="T133" s="218">
        <f ca="1">OFFSET('배치점수 계산기'!J$10,$D133,0)</f>
        <v>938.57500000000005</v>
      </c>
      <c r="U133" s="218">
        <f ca="1">OFFSET('배치점수 계산기'!K$10,$D133,0)</f>
        <v>934.74</v>
      </c>
      <c r="V133" s="218">
        <f ca="1">OFFSET('배치점수 계산기'!L$10,$D133,0)</f>
        <v>933.21299999999997</v>
      </c>
      <c r="W133" s="210" t="str">
        <f ca="1">OFFSET('배치점수 계산기'!M$10,$D133,0)</f>
        <v>표점/만점</v>
      </c>
      <c r="X133" s="208" t="str">
        <f ca="1">OFFSET('배치점수 계산기'!N$10,$D133,0)</f>
        <v>변표/만점</v>
      </c>
      <c r="Y133" s="212">
        <f ca="1">OFFSET(환산공식!FG$15,$F133,0)</f>
        <v>0.28000000000000003</v>
      </c>
      <c r="Z133" s="35">
        <f ca="1">OFFSET(환산공식!FH$15,$F133,0)</f>
        <v>0.44</v>
      </c>
      <c r="AA133" s="203">
        <f ca="1">OFFSET(환산공식!FI$15,$F133,0)</f>
        <v>0.28000000000000003</v>
      </c>
      <c r="AC133"/>
      <c r="AD133">
        <f t="shared" ca="1" si="4"/>
        <v>6</v>
      </c>
      <c r="AE133"/>
    </row>
    <row r="134" spans="1:31" s="5" customFormat="1">
      <c r="A134" s="222"/>
      <c r="B134" s="222"/>
      <c r="C134" s="222" t="s">
        <v>1629</v>
      </c>
      <c r="D134" s="219">
        <v>127</v>
      </c>
      <c r="E134" s="219">
        <v>24</v>
      </c>
      <c r="F134" s="219">
        <v>24</v>
      </c>
      <c r="G134" s="264">
        <v>127</v>
      </c>
      <c r="H134" s="221" t="s">
        <v>85</v>
      </c>
      <c r="I134" s="219" t="s">
        <v>137</v>
      </c>
      <c r="J134" s="267" t="s">
        <v>687</v>
      </c>
      <c r="K134" s="219" t="s">
        <v>83</v>
      </c>
      <c r="L134" s="35" t="str">
        <f ca="1">IF(OFFSET(환산공식!$DU$15,$F134,0)=1,"O","X")</f>
        <v>X</v>
      </c>
      <c r="M134" s="212">
        <f ca="1">IFERROR(OFFSET(환산공식!DA$15,$F134,0),"")</f>
        <v>100</v>
      </c>
      <c r="N134" s="35" t="str">
        <f ca="1">IFERROR(CONCATENATE(ROUND(OFFSET(환산공식!DB$15,$F134,0),1),"%"),"")</f>
        <v>100%</v>
      </c>
      <c r="O134" s="35">
        <f ca="1">IFERROR(OFFSET(환산공식!DC$15,$F134,0),"")</f>
        <v>0</v>
      </c>
      <c r="P134" s="212" t="str">
        <f t="shared" ca="1" si="3"/>
        <v>3% 이하</v>
      </c>
      <c r="Q134" s="218">
        <f ca="1">IFERROR(ROUND(OFFSET(환산공식!$EX$15,$F134,0),3),"")</f>
        <v>0</v>
      </c>
      <c r="R134" s="218">
        <f ca="1">OFFSET('배치점수 계산기'!H$10,$D134,0)</f>
        <v>939.803</v>
      </c>
      <c r="S134" s="218">
        <f ca="1">OFFSET('배치점수 계산기'!I$10,$D134,0)</f>
        <v>939.20299999999997</v>
      </c>
      <c r="T134" s="218">
        <f ca="1">OFFSET('배치점수 계산기'!J$10,$D134,0)</f>
        <v>938.13199999999995</v>
      </c>
      <c r="U134" s="218">
        <f ca="1">OFFSET('배치점수 계산기'!K$10,$D134,0)</f>
        <v>934.26300000000003</v>
      </c>
      <c r="V134" s="218">
        <f ca="1">OFFSET('배치점수 계산기'!L$10,$D134,0)</f>
        <v>932.82399999999996</v>
      </c>
      <c r="W134" s="210" t="str">
        <f ca="1">OFFSET('배치점수 계산기'!M$10,$D134,0)</f>
        <v>표점/만점</v>
      </c>
      <c r="X134" s="208" t="str">
        <f ca="1">OFFSET('배치점수 계산기'!N$10,$D134,0)</f>
        <v>변표/만점</v>
      </c>
      <c r="Y134" s="212">
        <f ca="1">OFFSET(환산공식!FG$15,$F134,0)</f>
        <v>0.28000000000000003</v>
      </c>
      <c r="Z134" s="35">
        <f ca="1">OFFSET(환산공식!FH$15,$F134,0)</f>
        <v>0.44</v>
      </c>
      <c r="AA134" s="203">
        <f ca="1">OFFSET(환산공식!FI$15,$F134,0)</f>
        <v>0.28000000000000003</v>
      </c>
      <c r="AC134"/>
      <c r="AD134">
        <f t="shared" ca="1" si="4"/>
        <v>6</v>
      </c>
      <c r="AE134"/>
    </row>
    <row r="135" spans="1:31" s="5" customFormat="1">
      <c r="A135" s="222"/>
      <c r="B135" s="222"/>
      <c r="C135" s="222" t="s">
        <v>1630</v>
      </c>
      <c r="D135" s="219">
        <v>128</v>
      </c>
      <c r="E135" s="219">
        <v>24</v>
      </c>
      <c r="F135" s="219">
        <v>24</v>
      </c>
      <c r="G135" s="264">
        <v>128</v>
      </c>
      <c r="H135" s="221" t="s">
        <v>85</v>
      </c>
      <c r="I135" s="219" t="s">
        <v>137</v>
      </c>
      <c r="J135" s="267" t="s">
        <v>689</v>
      </c>
      <c r="K135" s="219" t="s">
        <v>83</v>
      </c>
      <c r="L135" s="35" t="str">
        <f ca="1">IF(OFFSET(환산공식!$DU$15,$F135,0)=1,"O","X")</f>
        <v>X</v>
      </c>
      <c r="M135" s="212">
        <f ca="1">IFERROR(OFFSET(환산공식!DA$15,$F135,0),"")</f>
        <v>100</v>
      </c>
      <c r="N135" s="35" t="str">
        <f ca="1">IFERROR(CONCATENATE(ROUND(OFFSET(환산공식!DB$15,$F135,0),1),"%"),"")</f>
        <v>100%</v>
      </c>
      <c r="O135" s="35">
        <f ca="1">IFERROR(OFFSET(환산공식!DC$15,$F135,0),"")</f>
        <v>0</v>
      </c>
      <c r="P135" s="212" t="str">
        <f t="shared" ca="1" si="3"/>
        <v>3% 이하</v>
      </c>
      <c r="Q135" s="218">
        <f ca="1">IFERROR(ROUND(OFFSET(환산공식!$EX$15,$F135,0),3),"")</f>
        <v>0</v>
      </c>
      <c r="R135" s="218">
        <f ca="1">OFFSET('배치점수 계산기'!H$10,$D135,0)</f>
        <v>939.20299999999997</v>
      </c>
      <c r="S135" s="218">
        <f ca="1">OFFSET('배치점수 계산기'!I$10,$D135,0)</f>
        <v>938.57500000000005</v>
      </c>
      <c r="T135" s="218">
        <f ca="1">OFFSET('배치점수 계산기'!J$10,$D135,0)</f>
        <v>934.93799999999999</v>
      </c>
      <c r="U135" s="218">
        <f ca="1">OFFSET('배치점수 계산기'!K$10,$D135,0)</f>
        <v>933.85799999999995</v>
      </c>
      <c r="V135" s="218">
        <f ca="1">OFFSET('배치점수 계산기'!L$10,$D135,0)</f>
        <v>931.55700000000002</v>
      </c>
      <c r="W135" s="210" t="str">
        <f ca="1">OFFSET('배치점수 계산기'!M$10,$D135,0)</f>
        <v>표점/만점</v>
      </c>
      <c r="X135" s="208" t="str">
        <f ca="1">OFFSET('배치점수 계산기'!N$10,$D135,0)</f>
        <v>변표/만점</v>
      </c>
      <c r="Y135" s="212">
        <f ca="1">OFFSET(환산공식!FG$15,$F135,0)</f>
        <v>0.28000000000000003</v>
      </c>
      <c r="Z135" s="35">
        <f ca="1">OFFSET(환산공식!FH$15,$F135,0)</f>
        <v>0.44</v>
      </c>
      <c r="AA135" s="203">
        <f ca="1">OFFSET(환산공식!FI$15,$F135,0)</f>
        <v>0.28000000000000003</v>
      </c>
      <c r="AC135"/>
      <c r="AD135">
        <f t="shared" ca="1" si="4"/>
        <v>6</v>
      </c>
      <c r="AE135"/>
    </row>
    <row r="136" spans="1:31" s="5" customFormat="1">
      <c r="A136" s="222"/>
      <c r="B136" s="222"/>
      <c r="C136" s="222" t="s">
        <v>1631</v>
      </c>
      <c r="D136" s="219">
        <v>129</v>
      </c>
      <c r="E136" s="219">
        <v>24</v>
      </c>
      <c r="F136" s="219">
        <v>24</v>
      </c>
      <c r="G136" s="264">
        <v>129</v>
      </c>
      <c r="H136" s="221" t="s">
        <v>85</v>
      </c>
      <c r="I136" s="219" t="s">
        <v>137</v>
      </c>
      <c r="J136" s="267" t="s">
        <v>502</v>
      </c>
      <c r="K136" s="219" t="s">
        <v>83</v>
      </c>
      <c r="L136" s="35" t="str">
        <f ca="1">IF(OFFSET(환산공식!$DU$15,$F136,0)=1,"O","X")</f>
        <v>X</v>
      </c>
      <c r="M136" s="212">
        <f ca="1">IFERROR(OFFSET(환산공식!DA$15,$F136,0),"")</f>
        <v>100</v>
      </c>
      <c r="N136" s="35" t="str">
        <f ca="1">IFERROR(CONCATENATE(ROUND(OFFSET(환산공식!DB$15,$F136,0),1),"%"),"")</f>
        <v>100%</v>
      </c>
      <c r="O136" s="35">
        <f ca="1">IFERROR(OFFSET(환산공식!DC$15,$F136,0),"")</f>
        <v>0</v>
      </c>
      <c r="P136" s="212" t="str">
        <f t="shared" ca="1" si="3"/>
        <v>3% 이하</v>
      </c>
      <c r="Q136" s="218">
        <f ca="1">IFERROR(ROUND(OFFSET(환산공식!$EX$15,$F136,0),3),"")</f>
        <v>0</v>
      </c>
      <c r="R136" s="218">
        <f ca="1">OFFSET('배치점수 계산기'!H$10,$D136,0)</f>
        <v>939.20299999999997</v>
      </c>
      <c r="S136" s="218">
        <f ca="1">OFFSET('배치점수 계산기'!I$10,$D136,0)</f>
        <v>938.14300000000003</v>
      </c>
      <c r="T136" s="218">
        <f ca="1">OFFSET('배치점수 계산기'!J$10,$D136,0)</f>
        <v>934.74</v>
      </c>
      <c r="U136" s="218">
        <f ca="1">OFFSET('배치점수 계산기'!K$10,$D136,0)</f>
        <v>933.21299999999997</v>
      </c>
      <c r="V136" s="218">
        <f ca="1">OFFSET('배치점수 계산기'!L$10,$D136,0)</f>
        <v>932.03200000000004</v>
      </c>
      <c r="W136" s="210" t="str">
        <f ca="1">OFFSET('배치점수 계산기'!M$10,$D136,0)</f>
        <v>표점/만점</v>
      </c>
      <c r="X136" s="208" t="str">
        <f ca="1">OFFSET('배치점수 계산기'!N$10,$D136,0)</f>
        <v>변표/만점</v>
      </c>
      <c r="Y136" s="212">
        <f ca="1">OFFSET(환산공식!FG$15,$F136,0)</f>
        <v>0.28000000000000003</v>
      </c>
      <c r="Z136" s="35">
        <f ca="1">OFFSET(환산공식!FH$15,$F136,0)</f>
        <v>0.44</v>
      </c>
      <c r="AA136" s="203">
        <f ca="1">OFFSET(환산공식!FI$15,$F136,0)</f>
        <v>0.28000000000000003</v>
      </c>
      <c r="AC136"/>
      <c r="AD136">
        <f t="shared" ca="1" si="4"/>
        <v>6</v>
      </c>
      <c r="AE136"/>
    </row>
    <row r="137" spans="1:31" s="5" customFormat="1">
      <c r="A137" s="222"/>
      <c r="B137" s="222"/>
      <c r="C137" s="222" t="s">
        <v>1632</v>
      </c>
      <c r="D137" s="219">
        <v>130</v>
      </c>
      <c r="E137" s="219">
        <v>24</v>
      </c>
      <c r="F137" s="219">
        <v>24</v>
      </c>
      <c r="G137" s="264">
        <v>130</v>
      </c>
      <c r="H137" s="221" t="s">
        <v>85</v>
      </c>
      <c r="I137" s="219" t="s">
        <v>137</v>
      </c>
      <c r="J137" s="267" t="s">
        <v>493</v>
      </c>
      <c r="K137" s="219" t="s">
        <v>83</v>
      </c>
      <c r="L137" s="35" t="str">
        <f ca="1">IF(OFFSET(환산공식!$DU$15,$F137,0)=1,"O","X")</f>
        <v>X</v>
      </c>
      <c r="M137" s="212">
        <f ca="1">IFERROR(OFFSET(환산공식!DA$15,$F137,0),"")</f>
        <v>100</v>
      </c>
      <c r="N137" s="35" t="str">
        <f ca="1">IFERROR(CONCATENATE(ROUND(OFFSET(환산공식!DB$15,$F137,0),1),"%"),"")</f>
        <v>100%</v>
      </c>
      <c r="O137" s="35">
        <f ca="1">IFERROR(OFFSET(환산공식!DC$15,$F137,0),"")</f>
        <v>0</v>
      </c>
      <c r="P137" s="212" t="str">
        <f t="shared" ref="P137:P200" ca="1" si="5">IF(E137="","",IF(Q137&gt;R137,"90% 이상",IF(Q137&gt;S137,CONCATENATE(ROUND(((Q137-S137)/(R137-S137))*20+70,0),"%"),IF(Q137&gt;T137,CONCATENATE(ROUND(((Q137-T137)/(S137-T137))*30+40,0),"%"),IF(Q137&gt;U137,CONCATENATE(ROUND(((Q137-U137)/(T137-U137))*30+10,0),"%"),IF(Q137&gt;V137,CONCATENATE(ROUND(((Q137-V137)/(U137-V137))*7+3,0),"%"),"3% 이하"))))))</f>
        <v>3% 이하</v>
      </c>
      <c r="Q137" s="218">
        <f ca="1">IFERROR(ROUND(OFFSET(환산공식!$EX$15,$F137,0),3),"")</f>
        <v>0</v>
      </c>
      <c r="R137" s="218">
        <f ca="1">OFFSET('배치점수 계산기'!H$10,$D137,0)</f>
        <v>939.20299999999997</v>
      </c>
      <c r="S137" s="218">
        <f ca="1">OFFSET('배치점수 계산기'!I$10,$D137,0)</f>
        <v>938.57500000000005</v>
      </c>
      <c r="T137" s="218">
        <f ca="1">OFFSET('배치점수 계산기'!J$10,$D137,0)</f>
        <v>934.26300000000003</v>
      </c>
      <c r="U137" s="218">
        <f ca="1">OFFSET('배치점수 계산기'!K$10,$D137,0)</f>
        <v>931.55700000000002</v>
      </c>
      <c r="V137" s="218">
        <f ca="1">OFFSET('배치점수 계산기'!L$10,$D137,0)</f>
        <v>930.23699999999997</v>
      </c>
      <c r="W137" s="210" t="str">
        <f ca="1">OFFSET('배치점수 계산기'!M$10,$D137,0)</f>
        <v>표점/만점</v>
      </c>
      <c r="X137" s="208" t="str">
        <f ca="1">OFFSET('배치점수 계산기'!N$10,$D137,0)</f>
        <v>변표/만점</v>
      </c>
      <c r="Y137" s="212">
        <f ca="1">OFFSET(환산공식!FG$15,$F137,0)</f>
        <v>0.28000000000000003</v>
      </c>
      <c r="Z137" s="35">
        <f ca="1">OFFSET(환산공식!FH$15,$F137,0)</f>
        <v>0.44</v>
      </c>
      <c r="AA137" s="203">
        <f ca="1">OFFSET(환산공식!FI$15,$F137,0)</f>
        <v>0.28000000000000003</v>
      </c>
      <c r="AC137"/>
      <c r="AD137">
        <f t="shared" ref="AD137:AD200" ca="1" si="6">IF(L137="X",6,IF(Q137&gt;R137,1,IF(Q137&gt;S137,2,IF(Q137&gt;T137,3,IF(Q137&gt;U137,4,IF(Q137&gt;=V137,5,IF(Q137&lt;V137,6,"")))))))</f>
        <v>6</v>
      </c>
      <c r="AE137"/>
    </row>
    <row r="138" spans="1:31" s="5" customFormat="1">
      <c r="A138" s="222"/>
      <c r="B138" s="222"/>
      <c r="C138" s="222" t="s">
        <v>1633</v>
      </c>
      <c r="D138" s="219">
        <v>131</v>
      </c>
      <c r="E138" s="219">
        <v>24</v>
      </c>
      <c r="F138" s="219">
        <v>24</v>
      </c>
      <c r="G138" s="264">
        <v>131</v>
      </c>
      <c r="H138" s="221" t="s">
        <v>85</v>
      </c>
      <c r="I138" s="219" t="s">
        <v>137</v>
      </c>
      <c r="J138" s="267" t="s">
        <v>690</v>
      </c>
      <c r="K138" s="219" t="s">
        <v>83</v>
      </c>
      <c r="L138" s="35" t="str">
        <f ca="1">IF(OFFSET(환산공식!$DU$15,$F138,0)=1,"O","X")</f>
        <v>X</v>
      </c>
      <c r="M138" s="212">
        <f ca="1">IFERROR(OFFSET(환산공식!DA$15,$F138,0),"")</f>
        <v>100</v>
      </c>
      <c r="N138" s="35" t="str">
        <f ca="1">IFERROR(CONCATENATE(ROUND(OFFSET(환산공식!DB$15,$F138,0),1),"%"),"")</f>
        <v>100%</v>
      </c>
      <c r="O138" s="35">
        <f ca="1">IFERROR(OFFSET(환산공식!DC$15,$F138,0),"")</f>
        <v>0</v>
      </c>
      <c r="P138" s="212" t="str">
        <f t="shared" ca="1" si="5"/>
        <v>3% 이하</v>
      </c>
      <c r="Q138" s="218">
        <f ca="1">IFERROR(ROUND(OFFSET(환산공식!$EX$15,$F138,0),3),"")</f>
        <v>0</v>
      </c>
      <c r="R138" s="218">
        <f ca="1">OFFSET('배치점수 계산기'!H$10,$D138,0)</f>
        <v>934.54899999999998</v>
      </c>
      <c r="S138" s="218">
        <f ca="1">OFFSET('배치점수 계산기'!I$10,$D138,0)</f>
        <v>933.21299999999997</v>
      </c>
      <c r="T138" s="218">
        <f ca="1">OFFSET('배치점수 계산기'!J$10,$D138,0)</f>
        <v>931.84299999999996</v>
      </c>
      <c r="U138" s="218">
        <f ca="1">OFFSET('배치점수 계산기'!K$10,$D138,0)</f>
        <v>930.4</v>
      </c>
      <c r="V138" s="218">
        <f ca="1">OFFSET('배치점수 계산기'!L$10,$D138,0)</f>
        <v>927.90200000000004</v>
      </c>
      <c r="W138" s="210" t="str">
        <f ca="1">OFFSET('배치점수 계산기'!M$10,$D138,0)</f>
        <v>표점/만점</v>
      </c>
      <c r="X138" s="208" t="str">
        <f ca="1">OFFSET('배치점수 계산기'!N$10,$D138,0)</f>
        <v>변표/만점</v>
      </c>
      <c r="Y138" s="212">
        <f ca="1">OFFSET(환산공식!FG$15,$F138,0)</f>
        <v>0.28000000000000003</v>
      </c>
      <c r="Z138" s="35">
        <f ca="1">OFFSET(환산공식!FH$15,$F138,0)</f>
        <v>0.44</v>
      </c>
      <c r="AA138" s="203">
        <f ca="1">OFFSET(환산공식!FI$15,$F138,0)</f>
        <v>0.28000000000000003</v>
      </c>
      <c r="AC138"/>
      <c r="AD138">
        <f t="shared" ca="1" si="6"/>
        <v>6</v>
      </c>
      <c r="AE138"/>
    </row>
    <row r="139" spans="1:31" s="5" customFormat="1">
      <c r="A139" s="222"/>
      <c r="B139" s="222"/>
      <c r="C139" s="222" t="s">
        <v>1634</v>
      </c>
      <c r="D139" s="219">
        <v>132</v>
      </c>
      <c r="E139" s="219">
        <v>24</v>
      </c>
      <c r="F139" s="219">
        <v>24</v>
      </c>
      <c r="G139" s="264">
        <v>132</v>
      </c>
      <c r="H139" s="221" t="s">
        <v>85</v>
      </c>
      <c r="I139" s="219" t="s">
        <v>137</v>
      </c>
      <c r="J139" s="267" t="s">
        <v>72</v>
      </c>
      <c r="K139" s="219" t="s">
        <v>83</v>
      </c>
      <c r="L139" s="35" t="str">
        <f ca="1">IF(OFFSET(환산공식!$DU$15,$F139,0)=1,"O","X")</f>
        <v>X</v>
      </c>
      <c r="M139" s="212">
        <f ca="1">IFERROR(OFFSET(환산공식!DA$15,$F139,0),"")</f>
        <v>100</v>
      </c>
      <c r="N139" s="35" t="str">
        <f ca="1">IFERROR(CONCATENATE(ROUND(OFFSET(환산공식!DB$15,$F139,0),1),"%"),"")</f>
        <v>100%</v>
      </c>
      <c r="O139" s="35">
        <f ca="1">IFERROR(OFFSET(환산공식!DC$15,$F139,0),"")</f>
        <v>0</v>
      </c>
      <c r="P139" s="212" t="str">
        <f t="shared" ca="1" si="5"/>
        <v>3% 이하</v>
      </c>
      <c r="Q139" s="218">
        <f ca="1">IFERROR(ROUND(OFFSET(환산공식!$EX$15,$F139,0),3),"")</f>
        <v>0</v>
      </c>
      <c r="R139" s="218">
        <f ca="1">OFFSET('배치점수 계산기'!H$10,$D139,0)</f>
        <v>932.82399999999996</v>
      </c>
      <c r="S139" s="218">
        <f ca="1">OFFSET('배치점수 계산기'!I$10,$D139,0)</f>
        <v>931.84299999999996</v>
      </c>
      <c r="T139" s="218">
        <f ca="1">OFFSET('배치점수 계산기'!J$10,$D139,0)</f>
        <v>930.99400000000003</v>
      </c>
      <c r="U139" s="218">
        <f ca="1">OFFSET('배치점수 계산기'!K$10,$D139,0)</f>
        <v>929.27599999999995</v>
      </c>
      <c r="V139" s="218">
        <f ca="1">OFFSET('배치점수 계산기'!L$10,$D139,0)</f>
        <v>927.178</v>
      </c>
      <c r="W139" s="210" t="str">
        <f ca="1">OFFSET('배치점수 계산기'!M$10,$D139,0)</f>
        <v>표점/만점</v>
      </c>
      <c r="X139" s="208" t="str">
        <f ca="1">OFFSET('배치점수 계산기'!N$10,$D139,0)</f>
        <v>변표/만점</v>
      </c>
      <c r="Y139" s="212">
        <f ca="1">OFFSET(환산공식!FG$15,$F139,0)</f>
        <v>0.28000000000000003</v>
      </c>
      <c r="Z139" s="35">
        <f ca="1">OFFSET(환산공식!FH$15,$F139,0)</f>
        <v>0.44</v>
      </c>
      <c r="AA139" s="203">
        <f ca="1">OFFSET(환산공식!FI$15,$F139,0)</f>
        <v>0.28000000000000003</v>
      </c>
      <c r="AC139"/>
      <c r="AD139">
        <f t="shared" ca="1" si="6"/>
        <v>6</v>
      </c>
      <c r="AE139"/>
    </row>
    <row r="140" spans="1:31" s="5" customFormat="1">
      <c r="A140" s="222"/>
      <c r="B140" s="222"/>
      <c r="C140" s="222" t="s">
        <v>1635</v>
      </c>
      <c r="D140" s="219">
        <v>133</v>
      </c>
      <c r="E140" s="219">
        <v>24</v>
      </c>
      <c r="F140" s="219">
        <v>24</v>
      </c>
      <c r="G140" s="264">
        <v>133</v>
      </c>
      <c r="H140" s="221" t="s">
        <v>85</v>
      </c>
      <c r="I140" s="219" t="s">
        <v>137</v>
      </c>
      <c r="J140" s="267" t="s">
        <v>68</v>
      </c>
      <c r="K140" s="219" t="s">
        <v>83</v>
      </c>
      <c r="L140" s="35" t="str">
        <f ca="1">IF(OFFSET(환산공식!$DU$15,$F140,0)=1,"O","X")</f>
        <v>X</v>
      </c>
      <c r="M140" s="212">
        <f ca="1">IFERROR(OFFSET(환산공식!DA$15,$F140,0),"")</f>
        <v>100</v>
      </c>
      <c r="N140" s="35" t="str">
        <f ca="1">IFERROR(CONCATENATE(ROUND(OFFSET(환산공식!DB$15,$F140,0),1),"%"),"")</f>
        <v>100%</v>
      </c>
      <c r="O140" s="35">
        <f ca="1">IFERROR(OFFSET(환산공식!DC$15,$F140,0),"")</f>
        <v>0</v>
      </c>
      <c r="P140" s="212" t="str">
        <f t="shared" ca="1" si="5"/>
        <v>3% 이하</v>
      </c>
      <c r="Q140" s="218">
        <f ca="1">IFERROR(ROUND(OFFSET(환산공식!$EX$15,$F140,0),3),"")</f>
        <v>0</v>
      </c>
      <c r="R140" s="218">
        <f ca="1">OFFSET('배치점수 계산기'!H$10,$D140,0)</f>
        <v>932.82399999999996</v>
      </c>
      <c r="S140" s="218">
        <f ca="1">OFFSET('배치점수 계산기'!I$10,$D140,0)</f>
        <v>931.22</v>
      </c>
      <c r="T140" s="218">
        <f ca="1">OFFSET('배치점수 계산기'!J$10,$D140,0)</f>
        <v>930.23699999999997</v>
      </c>
      <c r="U140" s="218">
        <f ca="1">OFFSET('배치점수 계산기'!K$10,$D140,0)</f>
        <v>929.27599999999995</v>
      </c>
      <c r="V140" s="218">
        <f ca="1">OFFSET('배치점수 계산기'!L$10,$D140,0)</f>
        <v>927.279</v>
      </c>
      <c r="W140" s="210" t="str">
        <f ca="1">OFFSET('배치점수 계산기'!M$10,$D140,0)</f>
        <v>표점/만점</v>
      </c>
      <c r="X140" s="208" t="str">
        <f ca="1">OFFSET('배치점수 계산기'!N$10,$D140,0)</f>
        <v>변표/만점</v>
      </c>
      <c r="Y140" s="212">
        <f ca="1">OFFSET(환산공식!FG$15,$F140,0)</f>
        <v>0.28000000000000003</v>
      </c>
      <c r="Z140" s="35">
        <f ca="1">OFFSET(환산공식!FH$15,$F140,0)</f>
        <v>0.44</v>
      </c>
      <c r="AA140" s="203">
        <f ca="1">OFFSET(환산공식!FI$15,$F140,0)</f>
        <v>0.28000000000000003</v>
      </c>
      <c r="AC140"/>
      <c r="AD140">
        <f t="shared" ca="1" si="6"/>
        <v>6</v>
      </c>
      <c r="AE140"/>
    </row>
    <row r="141" spans="1:31" s="5" customFormat="1">
      <c r="A141" s="222"/>
      <c r="B141" s="222"/>
      <c r="C141" s="222" t="s">
        <v>1636</v>
      </c>
      <c r="D141" s="219">
        <v>134</v>
      </c>
      <c r="E141" s="219">
        <v>24</v>
      </c>
      <c r="F141" s="219">
        <v>24</v>
      </c>
      <c r="G141" s="264">
        <v>134</v>
      </c>
      <c r="H141" s="221" t="s">
        <v>85</v>
      </c>
      <c r="I141" s="219" t="s">
        <v>137</v>
      </c>
      <c r="J141" s="267" t="s">
        <v>96</v>
      </c>
      <c r="K141" s="219" t="s">
        <v>83</v>
      </c>
      <c r="L141" s="35" t="str">
        <f ca="1">IF(OFFSET(환산공식!$DU$15,$F141,0)=1,"O","X")</f>
        <v>X</v>
      </c>
      <c r="M141" s="212">
        <f ca="1">IFERROR(OFFSET(환산공식!DA$15,$F141,0),"")</f>
        <v>100</v>
      </c>
      <c r="N141" s="35" t="str">
        <f ca="1">IFERROR(CONCATENATE(ROUND(OFFSET(환산공식!DB$15,$F141,0),1),"%"),"")</f>
        <v>100%</v>
      </c>
      <c r="O141" s="35">
        <f ca="1">IFERROR(OFFSET(환산공식!DC$15,$F141,0),"")</f>
        <v>0</v>
      </c>
      <c r="P141" s="212" t="str">
        <f t="shared" ca="1" si="5"/>
        <v>3% 이하</v>
      </c>
      <c r="Q141" s="218">
        <f ca="1">IFERROR(ROUND(OFFSET(환산공식!$EX$15,$F141,0),3),"")</f>
        <v>0</v>
      </c>
      <c r="R141" s="218">
        <f ca="1">OFFSET('배치점수 계산기'!H$10,$D141,0)</f>
        <v>932.53800000000001</v>
      </c>
      <c r="S141" s="218">
        <f ca="1">OFFSET('배치점수 계산기'!I$10,$D141,0)</f>
        <v>931.22</v>
      </c>
      <c r="T141" s="218">
        <f ca="1">OFFSET('배치점수 계산기'!J$10,$D141,0)</f>
        <v>929.77099999999996</v>
      </c>
      <c r="U141" s="218">
        <f ca="1">OFFSET('배치점수 계산기'!K$10,$D141,0)</f>
        <v>928.70500000000004</v>
      </c>
      <c r="V141" s="218">
        <f ca="1">OFFSET('배치점수 계산기'!L$10,$D141,0)</f>
        <v>925.32500000000005</v>
      </c>
      <c r="W141" s="210" t="str">
        <f ca="1">OFFSET('배치점수 계산기'!M$10,$D141,0)</f>
        <v>표점/만점</v>
      </c>
      <c r="X141" s="208" t="str">
        <f ca="1">OFFSET('배치점수 계산기'!N$10,$D141,0)</f>
        <v>변표/만점</v>
      </c>
      <c r="Y141" s="212">
        <f ca="1">OFFSET(환산공식!FG$15,$F141,0)</f>
        <v>0.28000000000000003</v>
      </c>
      <c r="Z141" s="35">
        <f ca="1">OFFSET(환산공식!FH$15,$F141,0)</f>
        <v>0.44</v>
      </c>
      <c r="AA141" s="203">
        <f ca="1">OFFSET(환산공식!FI$15,$F141,0)</f>
        <v>0.28000000000000003</v>
      </c>
      <c r="AC141"/>
      <c r="AD141">
        <f t="shared" ca="1" si="6"/>
        <v>6</v>
      </c>
      <c r="AE141"/>
    </row>
    <row r="142" spans="1:31" s="5" customFormat="1">
      <c r="A142" s="222"/>
      <c r="B142" s="222"/>
      <c r="C142" s="222" t="s">
        <v>1637</v>
      </c>
      <c r="D142" s="219">
        <v>135</v>
      </c>
      <c r="E142" s="219">
        <v>24</v>
      </c>
      <c r="F142" s="219">
        <v>24</v>
      </c>
      <c r="G142" s="264">
        <v>135</v>
      </c>
      <c r="H142" s="221" t="s">
        <v>85</v>
      </c>
      <c r="I142" s="219" t="s">
        <v>137</v>
      </c>
      <c r="J142" s="267" t="s">
        <v>182</v>
      </c>
      <c r="K142" s="219" t="s">
        <v>83</v>
      </c>
      <c r="L142" s="35" t="str">
        <f ca="1">IF(OFFSET(환산공식!$DU$15,$F142,0)=1,"O","X")</f>
        <v>X</v>
      </c>
      <c r="M142" s="212">
        <f ca="1">IFERROR(OFFSET(환산공식!DA$15,$F142,0),"")</f>
        <v>100</v>
      </c>
      <c r="N142" s="35" t="str">
        <f ca="1">IFERROR(CONCATENATE(ROUND(OFFSET(환산공식!DB$15,$F142,0),1),"%"),"")</f>
        <v>100%</v>
      </c>
      <c r="O142" s="35">
        <f ca="1">IFERROR(OFFSET(환산공식!DC$15,$F142,0),"")</f>
        <v>0</v>
      </c>
      <c r="P142" s="212" t="str">
        <f t="shared" ca="1" si="5"/>
        <v>3% 이하</v>
      </c>
      <c r="Q142" s="218">
        <f ca="1">IFERROR(ROUND(OFFSET(환산공식!$EX$15,$F142,0),3),"")</f>
        <v>0</v>
      </c>
      <c r="R142" s="218">
        <f ca="1">OFFSET('배치점수 계산기'!H$10,$D142,0)</f>
        <v>932.53800000000001</v>
      </c>
      <c r="S142" s="218">
        <f ca="1">OFFSET('배치점수 계산기'!I$10,$D142,0)</f>
        <v>931.55700000000002</v>
      </c>
      <c r="T142" s="218">
        <f ca="1">OFFSET('배치점수 계산기'!J$10,$D142,0)</f>
        <v>929.77099999999996</v>
      </c>
      <c r="U142" s="218">
        <f ca="1">OFFSET('배치점수 계산기'!K$10,$D142,0)</f>
        <v>928.77099999999996</v>
      </c>
      <c r="V142" s="218">
        <f ca="1">OFFSET('배치점수 계산기'!L$10,$D142,0)</f>
        <v>925.52200000000005</v>
      </c>
      <c r="W142" s="210" t="str">
        <f ca="1">OFFSET('배치점수 계산기'!M$10,$D142,0)</f>
        <v>표점/만점</v>
      </c>
      <c r="X142" s="208" t="str">
        <f ca="1">OFFSET('배치점수 계산기'!N$10,$D142,0)</f>
        <v>변표/만점</v>
      </c>
      <c r="Y142" s="212">
        <f ca="1">OFFSET(환산공식!FG$15,$F142,0)</f>
        <v>0.28000000000000003</v>
      </c>
      <c r="Z142" s="35">
        <f ca="1">OFFSET(환산공식!FH$15,$F142,0)</f>
        <v>0.44</v>
      </c>
      <c r="AA142" s="203">
        <f ca="1">OFFSET(환산공식!FI$15,$F142,0)</f>
        <v>0.28000000000000003</v>
      </c>
      <c r="AC142"/>
      <c r="AD142">
        <f t="shared" ca="1" si="6"/>
        <v>6</v>
      </c>
      <c r="AE142"/>
    </row>
    <row r="143" spans="1:31" s="5" customFormat="1">
      <c r="A143" s="222"/>
      <c r="B143" s="222"/>
      <c r="C143" s="222" t="s">
        <v>1638</v>
      </c>
      <c r="D143" s="219">
        <v>136</v>
      </c>
      <c r="E143" s="219">
        <v>24</v>
      </c>
      <c r="F143" s="219">
        <v>24</v>
      </c>
      <c r="G143" s="264">
        <v>136</v>
      </c>
      <c r="H143" s="221" t="s">
        <v>85</v>
      </c>
      <c r="I143" s="219" t="s">
        <v>137</v>
      </c>
      <c r="J143" s="267" t="s">
        <v>69</v>
      </c>
      <c r="K143" s="219" t="s">
        <v>83</v>
      </c>
      <c r="L143" s="35" t="str">
        <f ca="1">IF(OFFSET(환산공식!$DU$15,$F143,0)=1,"O","X")</f>
        <v>X</v>
      </c>
      <c r="M143" s="212">
        <f ca="1">IFERROR(OFFSET(환산공식!DA$15,$F143,0),"")</f>
        <v>100</v>
      </c>
      <c r="N143" s="35" t="str">
        <f ca="1">IFERROR(CONCATENATE(ROUND(OFFSET(환산공식!DB$15,$F143,0),1),"%"),"")</f>
        <v>100%</v>
      </c>
      <c r="O143" s="35">
        <f ca="1">IFERROR(OFFSET(환산공식!DC$15,$F143,0),"")</f>
        <v>0</v>
      </c>
      <c r="P143" s="212" t="str">
        <f t="shared" ca="1" si="5"/>
        <v>3% 이하</v>
      </c>
      <c r="Q143" s="218">
        <f ca="1">IFERROR(ROUND(OFFSET(환산공식!$EX$15,$F143,0),3),"")</f>
        <v>0</v>
      </c>
      <c r="R143" s="218">
        <f ca="1">OFFSET('배치점수 계산기'!H$10,$D143,0)</f>
        <v>932.19</v>
      </c>
      <c r="S143" s="218">
        <f ca="1">OFFSET('배치점수 계산기'!I$10,$D143,0)</f>
        <v>931.21400000000006</v>
      </c>
      <c r="T143" s="218">
        <f ca="1">OFFSET('배치점수 계산기'!J$10,$D143,0)</f>
        <v>929.61400000000003</v>
      </c>
      <c r="U143" s="218">
        <f ca="1">OFFSET('배치점수 계산기'!K$10,$D143,0)</f>
        <v>927.90200000000004</v>
      </c>
      <c r="V143" s="218">
        <f ca="1">OFFSET('배치점수 계산기'!L$10,$D143,0)</f>
        <v>924.38199999999995</v>
      </c>
      <c r="W143" s="210" t="str">
        <f ca="1">OFFSET('배치점수 계산기'!M$10,$D143,0)</f>
        <v>표점/만점</v>
      </c>
      <c r="X143" s="208" t="str">
        <f ca="1">OFFSET('배치점수 계산기'!N$10,$D143,0)</f>
        <v>변표/만점</v>
      </c>
      <c r="Y143" s="212">
        <f ca="1">OFFSET(환산공식!FG$15,$F143,0)</f>
        <v>0.28000000000000003</v>
      </c>
      <c r="Z143" s="35">
        <f ca="1">OFFSET(환산공식!FH$15,$F143,0)</f>
        <v>0.44</v>
      </c>
      <c r="AA143" s="203">
        <f ca="1">OFFSET(환산공식!FI$15,$F143,0)</f>
        <v>0.28000000000000003</v>
      </c>
      <c r="AC143"/>
      <c r="AD143">
        <f t="shared" ca="1" si="6"/>
        <v>6</v>
      </c>
      <c r="AE143"/>
    </row>
    <row r="144" spans="1:31" s="5" customFormat="1">
      <c r="A144" s="222"/>
      <c r="B144" s="222"/>
      <c r="C144" s="222" t="s">
        <v>1639</v>
      </c>
      <c r="D144" s="219">
        <v>137</v>
      </c>
      <c r="E144" s="219">
        <v>24</v>
      </c>
      <c r="F144" s="219">
        <v>24</v>
      </c>
      <c r="G144" s="264">
        <v>137</v>
      </c>
      <c r="H144" s="221" t="s">
        <v>85</v>
      </c>
      <c r="I144" s="219" t="s">
        <v>137</v>
      </c>
      <c r="J144" s="267" t="s">
        <v>98</v>
      </c>
      <c r="K144" s="219" t="s">
        <v>83</v>
      </c>
      <c r="L144" s="35" t="str">
        <f ca="1">IF(OFFSET(환산공식!$DU$15,$F144,0)=1,"O","X")</f>
        <v>X</v>
      </c>
      <c r="M144" s="212">
        <f ca="1">IFERROR(OFFSET(환산공식!DA$15,$F144,0),"")</f>
        <v>100</v>
      </c>
      <c r="N144" s="35" t="str">
        <f ca="1">IFERROR(CONCATENATE(ROUND(OFFSET(환산공식!DB$15,$F144,0),1),"%"),"")</f>
        <v>100%</v>
      </c>
      <c r="O144" s="35">
        <f ca="1">IFERROR(OFFSET(환산공식!DC$15,$F144,0),"")</f>
        <v>0</v>
      </c>
      <c r="P144" s="212" t="str">
        <f t="shared" ca="1" si="5"/>
        <v>3% 이하</v>
      </c>
      <c r="Q144" s="218">
        <f ca="1">IFERROR(ROUND(OFFSET(환산공식!$EX$15,$F144,0),3),"")</f>
        <v>0</v>
      </c>
      <c r="R144" s="218">
        <f ca="1">OFFSET('배치점수 계산기'!H$10,$D144,0)</f>
        <v>932.19</v>
      </c>
      <c r="S144" s="218">
        <f ca="1">OFFSET('배치점수 계산기'!I$10,$D144,0)</f>
        <v>931.22</v>
      </c>
      <c r="T144" s="218">
        <f ca="1">OFFSET('배치점수 계산기'!J$10,$D144,0)</f>
        <v>929.61400000000003</v>
      </c>
      <c r="U144" s="218">
        <f ca="1">OFFSET('배치점수 계산기'!K$10,$D144,0)</f>
        <v>927.178</v>
      </c>
      <c r="V144" s="218">
        <f ca="1">OFFSET('배치점수 계산기'!L$10,$D144,0)</f>
        <v>922.91600000000005</v>
      </c>
      <c r="W144" s="210" t="str">
        <f ca="1">OFFSET('배치점수 계산기'!M$10,$D144,0)</f>
        <v>표점/만점</v>
      </c>
      <c r="X144" s="208" t="str">
        <f ca="1">OFFSET('배치점수 계산기'!N$10,$D144,0)</f>
        <v>변표/만점</v>
      </c>
      <c r="Y144" s="212">
        <f ca="1">OFFSET(환산공식!FG$15,$F144,0)</f>
        <v>0.28000000000000003</v>
      </c>
      <c r="Z144" s="35">
        <f ca="1">OFFSET(환산공식!FH$15,$F144,0)</f>
        <v>0.44</v>
      </c>
      <c r="AA144" s="203">
        <f ca="1">OFFSET(환산공식!FI$15,$F144,0)</f>
        <v>0.28000000000000003</v>
      </c>
      <c r="AC144"/>
      <c r="AD144">
        <f t="shared" ca="1" si="6"/>
        <v>6</v>
      </c>
      <c r="AE144"/>
    </row>
    <row r="145" spans="1:31" s="5" customFormat="1">
      <c r="A145" s="222"/>
      <c r="B145" s="222"/>
      <c r="C145" s="222" t="s">
        <v>1640</v>
      </c>
      <c r="D145" s="219">
        <v>138</v>
      </c>
      <c r="E145" s="219">
        <v>24</v>
      </c>
      <c r="F145" s="219">
        <v>24</v>
      </c>
      <c r="G145" s="264">
        <v>138</v>
      </c>
      <c r="H145" s="221" t="s">
        <v>85</v>
      </c>
      <c r="I145" s="219" t="s">
        <v>137</v>
      </c>
      <c r="J145" s="267" t="s">
        <v>384</v>
      </c>
      <c r="K145" s="219" t="s">
        <v>83</v>
      </c>
      <c r="L145" s="35" t="str">
        <f ca="1">IF(OFFSET(환산공식!$DU$15,$F145,0)=1,"O","X")</f>
        <v>X</v>
      </c>
      <c r="M145" s="212">
        <f ca="1">IFERROR(OFFSET(환산공식!DA$15,$F145,0),"")</f>
        <v>100</v>
      </c>
      <c r="N145" s="35" t="str">
        <f ca="1">IFERROR(CONCATENATE(ROUND(OFFSET(환산공식!DB$15,$F145,0),1),"%"),"")</f>
        <v>100%</v>
      </c>
      <c r="O145" s="35">
        <f ca="1">IFERROR(OFFSET(환산공식!DC$15,$F145,0),"")</f>
        <v>0</v>
      </c>
      <c r="P145" s="212" t="str">
        <f t="shared" ca="1" si="5"/>
        <v>3% 이하</v>
      </c>
      <c r="Q145" s="218">
        <f ca="1">IFERROR(ROUND(OFFSET(환산공식!$EX$15,$F145,0),3),"")</f>
        <v>0</v>
      </c>
      <c r="R145" s="218">
        <f ca="1">OFFSET('배치점수 계산기'!H$10,$D145,0)</f>
        <v>932.19</v>
      </c>
      <c r="S145" s="218">
        <f ca="1">OFFSET('배치점수 계산기'!I$10,$D145,0)</f>
        <v>931.21400000000006</v>
      </c>
      <c r="T145" s="218">
        <f ca="1">OFFSET('배치점수 계산기'!J$10,$D145,0)</f>
        <v>929.61400000000003</v>
      </c>
      <c r="U145" s="218">
        <f ca="1">OFFSET('배치점수 계산기'!K$10,$D145,0)</f>
        <v>928.23900000000003</v>
      </c>
      <c r="V145" s="218">
        <f ca="1">OFFSET('배치점수 계산기'!L$10,$D145,0)</f>
        <v>926.726</v>
      </c>
      <c r="W145" s="210" t="str">
        <f ca="1">OFFSET('배치점수 계산기'!M$10,$D145,0)</f>
        <v>표점/만점</v>
      </c>
      <c r="X145" s="208" t="str">
        <f ca="1">OFFSET('배치점수 계산기'!N$10,$D145,0)</f>
        <v>변표/만점</v>
      </c>
      <c r="Y145" s="212">
        <f ca="1">OFFSET(환산공식!FG$15,$F145,0)</f>
        <v>0.28000000000000003</v>
      </c>
      <c r="Z145" s="35">
        <f ca="1">OFFSET(환산공식!FH$15,$F145,0)</f>
        <v>0.44</v>
      </c>
      <c r="AA145" s="203">
        <f ca="1">OFFSET(환산공식!FI$15,$F145,0)</f>
        <v>0.28000000000000003</v>
      </c>
      <c r="AC145"/>
      <c r="AD145">
        <f t="shared" ca="1" si="6"/>
        <v>6</v>
      </c>
      <c r="AE145"/>
    </row>
    <row r="146" spans="1:31" s="5" customFormat="1">
      <c r="A146" s="222"/>
      <c r="B146" s="222"/>
      <c r="C146" s="222" t="s">
        <v>1641</v>
      </c>
      <c r="D146" s="219">
        <v>139</v>
      </c>
      <c r="E146" s="219">
        <v>24</v>
      </c>
      <c r="F146" s="219">
        <v>24</v>
      </c>
      <c r="G146" s="264">
        <v>139</v>
      </c>
      <c r="H146" s="221" t="s">
        <v>85</v>
      </c>
      <c r="I146" s="219" t="s">
        <v>137</v>
      </c>
      <c r="J146" s="267" t="s">
        <v>643</v>
      </c>
      <c r="K146" s="219" t="s">
        <v>83</v>
      </c>
      <c r="L146" s="35" t="str">
        <f ca="1">IF(OFFSET(환산공식!$DU$15,$F146,0)=1,"O","X")</f>
        <v>X</v>
      </c>
      <c r="M146" s="212">
        <f ca="1">IFERROR(OFFSET(환산공식!DA$15,$F146,0),"")</f>
        <v>100</v>
      </c>
      <c r="N146" s="35" t="str">
        <f ca="1">IFERROR(CONCATENATE(ROUND(OFFSET(환산공식!DB$15,$F146,0),1),"%"),"")</f>
        <v>100%</v>
      </c>
      <c r="O146" s="35">
        <f ca="1">IFERROR(OFFSET(환산공식!DC$15,$F146,0),"")</f>
        <v>0</v>
      </c>
      <c r="P146" s="212" t="str">
        <f t="shared" ca="1" si="5"/>
        <v>3% 이하</v>
      </c>
      <c r="Q146" s="218">
        <f ca="1">IFERROR(ROUND(OFFSET(환산공식!$EX$15,$F146,0),3),"")</f>
        <v>0</v>
      </c>
      <c r="R146" s="218">
        <f ca="1">OFFSET('배치점수 계산기'!H$10,$D146,0)</f>
        <v>932.03200000000004</v>
      </c>
      <c r="S146" s="218">
        <f ca="1">OFFSET('배치점수 계산기'!I$10,$D146,0)</f>
        <v>931.21400000000006</v>
      </c>
      <c r="T146" s="218">
        <f ca="1">OFFSET('배치점수 계산기'!J$10,$D146,0)</f>
        <v>929.45600000000002</v>
      </c>
      <c r="U146" s="218">
        <f ca="1">OFFSET('배치점수 계산기'!K$10,$D146,0)</f>
        <v>928.23900000000003</v>
      </c>
      <c r="V146" s="218">
        <f ca="1">OFFSET('배치점수 계산기'!L$10,$D146,0)</f>
        <v>924.73099999999999</v>
      </c>
      <c r="W146" s="210" t="str">
        <f ca="1">OFFSET('배치점수 계산기'!M$10,$D146,0)</f>
        <v>표점/만점</v>
      </c>
      <c r="X146" s="208" t="str">
        <f ca="1">OFFSET('배치점수 계산기'!N$10,$D146,0)</f>
        <v>변표/만점</v>
      </c>
      <c r="Y146" s="212">
        <f ca="1">OFFSET(환산공식!FG$15,$F146,0)</f>
        <v>0.28000000000000003</v>
      </c>
      <c r="Z146" s="35">
        <f ca="1">OFFSET(환산공식!FH$15,$F146,0)</f>
        <v>0.44</v>
      </c>
      <c r="AA146" s="203">
        <f ca="1">OFFSET(환산공식!FI$15,$F146,0)</f>
        <v>0.28000000000000003</v>
      </c>
      <c r="AC146"/>
      <c r="AD146">
        <f t="shared" ca="1" si="6"/>
        <v>6</v>
      </c>
      <c r="AE146"/>
    </row>
    <row r="147" spans="1:31" s="5" customFormat="1">
      <c r="A147" s="222"/>
      <c r="B147" s="222"/>
      <c r="C147" s="222" t="s">
        <v>1642</v>
      </c>
      <c r="D147" s="219">
        <v>140</v>
      </c>
      <c r="E147" s="219">
        <v>24</v>
      </c>
      <c r="F147" s="219">
        <v>24</v>
      </c>
      <c r="G147" s="264">
        <v>140</v>
      </c>
      <c r="H147" s="221" t="s">
        <v>85</v>
      </c>
      <c r="I147" s="219" t="s">
        <v>137</v>
      </c>
      <c r="J147" s="267" t="s">
        <v>145</v>
      </c>
      <c r="K147" s="219" t="s">
        <v>83</v>
      </c>
      <c r="L147" s="35" t="str">
        <f ca="1">IF(OFFSET(환산공식!$DU$15,$F147,0)=1,"O","X")</f>
        <v>X</v>
      </c>
      <c r="M147" s="212">
        <f ca="1">IFERROR(OFFSET(환산공식!DA$15,$F147,0),"")</f>
        <v>100</v>
      </c>
      <c r="N147" s="35" t="str">
        <f ca="1">IFERROR(CONCATENATE(ROUND(OFFSET(환산공식!DB$15,$F147,0),1),"%"),"")</f>
        <v>100%</v>
      </c>
      <c r="O147" s="35">
        <f ca="1">IFERROR(OFFSET(환산공식!DC$15,$F147,0),"")</f>
        <v>0</v>
      </c>
      <c r="P147" s="212" t="str">
        <f t="shared" ca="1" si="5"/>
        <v>3% 이하</v>
      </c>
      <c r="Q147" s="218">
        <f ca="1">IFERROR(ROUND(OFFSET(환산공식!$EX$15,$F147,0),3),"")</f>
        <v>0</v>
      </c>
      <c r="R147" s="218">
        <f ca="1">OFFSET('배치점수 계산기'!H$10,$D147,0)</f>
        <v>931.21400000000006</v>
      </c>
      <c r="S147" s="218">
        <f ca="1">OFFSET('배치점수 계산기'!I$10,$D147,0)</f>
        <v>929.77099999999996</v>
      </c>
      <c r="T147" s="218">
        <f ca="1">OFFSET('배치점수 계산기'!J$10,$D147,0)</f>
        <v>928.23900000000003</v>
      </c>
      <c r="U147" s="218">
        <f ca="1">OFFSET('배치점수 계산기'!K$10,$D147,0)</f>
        <v>927.279</v>
      </c>
      <c r="V147" s="218">
        <f ca="1">OFFSET('배치점수 계산기'!L$10,$D147,0)</f>
        <v>922.91600000000005</v>
      </c>
      <c r="W147" s="210" t="str">
        <f ca="1">OFFSET('배치점수 계산기'!M$10,$D147,0)</f>
        <v>표점/만점</v>
      </c>
      <c r="X147" s="208" t="str">
        <f ca="1">OFFSET('배치점수 계산기'!N$10,$D147,0)</f>
        <v>변표/만점</v>
      </c>
      <c r="Y147" s="212">
        <f ca="1">OFFSET(환산공식!FG$15,$F147,0)</f>
        <v>0.28000000000000003</v>
      </c>
      <c r="Z147" s="35">
        <f ca="1">OFFSET(환산공식!FH$15,$F147,0)</f>
        <v>0.44</v>
      </c>
      <c r="AA147" s="203">
        <f ca="1">OFFSET(환산공식!FI$15,$F147,0)</f>
        <v>0.28000000000000003</v>
      </c>
      <c r="AC147"/>
      <c r="AD147">
        <f t="shared" ca="1" si="6"/>
        <v>6</v>
      </c>
      <c r="AE147"/>
    </row>
    <row r="148" spans="1:31" s="5" customFormat="1">
      <c r="A148" s="222"/>
      <c r="B148" s="222"/>
      <c r="C148" s="222" t="s">
        <v>1643</v>
      </c>
      <c r="D148" s="219">
        <v>141</v>
      </c>
      <c r="E148" s="219">
        <v>27</v>
      </c>
      <c r="F148" s="219">
        <v>27</v>
      </c>
      <c r="G148" s="264">
        <v>141</v>
      </c>
      <c r="H148" s="221" t="s">
        <v>85</v>
      </c>
      <c r="I148" s="219" t="s">
        <v>137</v>
      </c>
      <c r="J148" s="267" t="s">
        <v>691</v>
      </c>
      <c r="K148" s="219" t="s">
        <v>84</v>
      </c>
      <c r="L148" s="35" t="str">
        <f ca="1">IF(OFFSET(환산공식!$DU$15,$F148,0)=1,"O","X")</f>
        <v>X</v>
      </c>
      <c r="M148" s="212">
        <f ca="1">IFERROR(OFFSET(환산공식!DA$15,$F148,0),"")</f>
        <v>100</v>
      </c>
      <c r="N148" s="35" t="str">
        <f ca="1">IFERROR(CONCATENATE(ROUND(OFFSET(환산공식!DB$15,$F148,0),1),"%"),"")</f>
        <v>100%</v>
      </c>
      <c r="O148" s="35">
        <f ca="1">IFERROR(OFFSET(환산공식!DC$15,$F148,0),"")</f>
        <v>0</v>
      </c>
      <c r="P148" s="212" t="str">
        <f t="shared" ca="1" si="5"/>
        <v>3% 이하</v>
      </c>
      <c r="Q148" s="218">
        <f ca="1">IFERROR(ROUND(OFFSET(환산공식!$EX$15,$F148,0),3),"")</f>
        <v>0</v>
      </c>
      <c r="R148" s="218">
        <f ca="1">OFFSET('배치점수 계산기'!H$10,$D148,0)</f>
        <v>937.96199999999999</v>
      </c>
      <c r="S148" s="218">
        <f ca="1">OFFSET('배치점수 계산기'!I$10,$D148,0)</f>
        <v>935.43200000000002</v>
      </c>
      <c r="T148" s="218">
        <f ca="1">OFFSET('배치점수 계산기'!J$10,$D148,0)</f>
        <v>932.95899999999995</v>
      </c>
      <c r="U148" s="218">
        <f ca="1">OFFSET('배치점수 계산기'!K$10,$D148,0)</f>
        <v>929.178</v>
      </c>
      <c r="V148" s="218">
        <f ca="1">OFFSET('배치점수 계산기'!L$10,$D148,0)</f>
        <v>925.78099999999995</v>
      </c>
      <c r="W148" s="210" t="str">
        <f ca="1">OFFSET('배치점수 계산기'!M$10,$D148,0)</f>
        <v>표점/만점</v>
      </c>
      <c r="X148" s="208" t="str">
        <f ca="1">OFFSET('배치점수 계산기'!N$10,$D148,0)</f>
        <v>변표/만점</v>
      </c>
      <c r="Y148" s="212">
        <f ca="1">OFFSET(환산공식!FG$15,$F148,0)</f>
        <v>0.39</v>
      </c>
      <c r="Z148" s="35">
        <f ca="1">OFFSET(환산공식!FH$15,$F148,0)</f>
        <v>0.39</v>
      </c>
      <c r="AA148" s="203">
        <f ca="1">OFFSET(환산공식!FI$15,$F148,0)</f>
        <v>0.23</v>
      </c>
      <c r="AC148"/>
      <c r="AD148">
        <f t="shared" ca="1" si="6"/>
        <v>6</v>
      </c>
      <c r="AE148"/>
    </row>
    <row r="149" spans="1:31" s="5" customFormat="1">
      <c r="A149" s="222"/>
      <c r="B149" s="222"/>
      <c r="C149" s="222" t="s">
        <v>1644</v>
      </c>
      <c r="D149" s="219">
        <v>142</v>
      </c>
      <c r="E149" s="219">
        <v>26</v>
      </c>
      <c r="F149" s="219">
        <v>26</v>
      </c>
      <c r="G149" s="264">
        <v>142</v>
      </c>
      <c r="H149" s="221" t="s">
        <v>85</v>
      </c>
      <c r="I149" s="219" t="s">
        <v>137</v>
      </c>
      <c r="J149" s="267" t="s">
        <v>142</v>
      </c>
      <c r="K149" s="219" t="s">
        <v>84</v>
      </c>
      <c r="L149" s="35" t="str">
        <f ca="1">IF(OFFSET(환산공식!$DU$15,$F149,0)=1,"O","X")</f>
        <v>X</v>
      </c>
      <c r="M149" s="212">
        <f ca="1">IFERROR(OFFSET(환산공식!DA$15,$F149,0),"")</f>
        <v>100</v>
      </c>
      <c r="N149" s="35" t="str">
        <f ca="1">IFERROR(CONCATENATE(ROUND(OFFSET(환산공식!DB$15,$F149,0),1),"%"),"")</f>
        <v>100%</v>
      </c>
      <c r="O149" s="35">
        <f ca="1">IFERROR(OFFSET(환산공식!DC$15,$F149,0),"")</f>
        <v>0</v>
      </c>
      <c r="P149" s="212" t="str">
        <f t="shared" ca="1" si="5"/>
        <v>3% 이하</v>
      </c>
      <c r="Q149" s="218">
        <f ca="1">IFERROR(ROUND(OFFSET(환산공식!$EX$15,$F149,0),3),"")</f>
        <v>0</v>
      </c>
      <c r="R149" s="218">
        <f ca="1">OFFSET('배치점수 계산기'!H$10,$D149,0)</f>
        <v>935.86699999999996</v>
      </c>
      <c r="S149" s="218">
        <f ca="1">OFFSET('배치점수 계산기'!I$10,$D149,0)</f>
        <v>933.41200000000003</v>
      </c>
      <c r="T149" s="218">
        <f ca="1">OFFSET('배치점수 계산기'!J$10,$D149,0)</f>
        <v>932.22799999999995</v>
      </c>
      <c r="U149" s="218">
        <f ca="1">OFFSET('배치점수 계산기'!K$10,$D149,0)</f>
        <v>930.92100000000005</v>
      </c>
      <c r="V149" s="218">
        <f ca="1">OFFSET('배치점수 계산기'!L$10,$D149,0)</f>
        <v>927.62900000000002</v>
      </c>
      <c r="W149" s="210" t="str">
        <f ca="1">OFFSET('배치점수 계산기'!M$10,$D149,0)</f>
        <v>표점/만점</v>
      </c>
      <c r="X149" s="208" t="str">
        <f ca="1">OFFSET('배치점수 계산기'!N$10,$D149,0)</f>
        <v>변표/만점</v>
      </c>
      <c r="Y149" s="212">
        <f ca="1">OFFSET(환산공식!FG$15,$F149,0)</f>
        <v>0.39</v>
      </c>
      <c r="Z149" s="35">
        <f ca="1">OFFSET(환산공식!FH$15,$F149,0)</f>
        <v>0.33</v>
      </c>
      <c r="AA149" s="203">
        <f ca="1">OFFSET(환산공식!FI$15,$F149,0)</f>
        <v>0.28000000000000003</v>
      </c>
      <c r="AC149"/>
      <c r="AD149">
        <f t="shared" ca="1" si="6"/>
        <v>6</v>
      </c>
      <c r="AE149"/>
    </row>
    <row r="150" spans="1:31" s="5" customFormat="1">
      <c r="A150" s="222"/>
      <c r="B150" s="222"/>
      <c r="C150" s="222" t="s">
        <v>1645</v>
      </c>
      <c r="D150" s="219">
        <v>143</v>
      </c>
      <c r="E150" s="219">
        <v>26</v>
      </c>
      <c r="F150" s="219">
        <v>26</v>
      </c>
      <c r="G150" s="264">
        <v>143</v>
      </c>
      <c r="H150" s="221" t="s">
        <v>85</v>
      </c>
      <c r="I150" s="219" t="s">
        <v>137</v>
      </c>
      <c r="J150" s="267" t="s">
        <v>77</v>
      </c>
      <c r="K150" s="219" t="s">
        <v>84</v>
      </c>
      <c r="L150" s="35" t="str">
        <f ca="1">IF(OFFSET(환산공식!$DU$15,$F150,0)=1,"O","X")</f>
        <v>X</v>
      </c>
      <c r="M150" s="212">
        <f ca="1">IFERROR(OFFSET(환산공식!DA$15,$F150,0),"")</f>
        <v>100</v>
      </c>
      <c r="N150" s="35" t="str">
        <f ca="1">IFERROR(CONCATENATE(ROUND(OFFSET(환산공식!DB$15,$F150,0),1),"%"),"")</f>
        <v>100%</v>
      </c>
      <c r="O150" s="35">
        <f ca="1">IFERROR(OFFSET(환산공식!DC$15,$F150,0),"")</f>
        <v>0</v>
      </c>
      <c r="P150" s="212" t="str">
        <f t="shared" ca="1" si="5"/>
        <v>3% 이하</v>
      </c>
      <c r="Q150" s="218">
        <f ca="1">IFERROR(ROUND(OFFSET(환산공식!$EX$15,$F150,0),3),"")</f>
        <v>0</v>
      </c>
      <c r="R150" s="218">
        <f ca="1">OFFSET('배치점수 계산기'!H$10,$D150,0)</f>
        <v>933.78300000000002</v>
      </c>
      <c r="S150" s="218">
        <f ca="1">OFFSET('배치점수 계산기'!I$10,$D150,0)</f>
        <v>932.48</v>
      </c>
      <c r="T150" s="218">
        <f ca="1">OFFSET('배치점수 계산기'!J$10,$D150,0)</f>
        <v>930.92100000000005</v>
      </c>
      <c r="U150" s="218">
        <f ca="1">OFFSET('배치점수 계산기'!K$10,$D150,0)</f>
        <v>928.87599999999998</v>
      </c>
      <c r="V150" s="218">
        <f ca="1">OFFSET('배치점수 계산기'!L$10,$D150,0)</f>
        <v>927.47299999999996</v>
      </c>
      <c r="W150" s="210" t="str">
        <f ca="1">OFFSET('배치점수 계산기'!M$10,$D150,0)</f>
        <v>표점/만점</v>
      </c>
      <c r="X150" s="208" t="str">
        <f ca="1">OFFSET('배치점수 계산기'!N$10,$D150,0)</f>
        <v>변표/만점</v>
      </c>
      <c r="Y150" s="212">
        <f ca="1">OFFSET(환산공식!FG$15,$F150,0)</f>
        <v>0.39</v>
      </c>
      <c r="Z150" s="35">
        <f ca="1">OFFSET(환산공식!FH$15,$F150,0)</f>
        <v>0.33</v>
      </c>
      <c r="AA150" s="203">
        <f ca="1">OFFSET(환산공식!FI$15,$F150,0)</f>
        <v>0.28000000000000003</v>
      </c>
      <c r="AC150"/>
      <c r="AD150">
        <f t="shared" ca="1" si="6"/>
        <v>6</v>
      </c>
      <c r="AE150"/>
    </row>
    <row r="151" spans="1:31" s="5" customFormat="1">
      <c r="A151" s="222"/>
      <c r="B151" s="222"/>
      <c r="C151" s="222" t="s">
        <v>1646</v>
      </c>
      <c r="D151" s="219">
        <v>144</v>
      </c>
      <c r="E151" s="219">
        <v>27</v>
      </c>
      <c r="F151" s="219">
        <v>27</v>
      </c>
      <c r="G151" s="264">
        <v>144</v>
      </c>
      <c r="H151" s="221" t="s">
        <v>85</v>
      </c>
      <c r="I151" s="219" t="s">
        <v>137</v>
      </c>
      <c r="J151" s="267" t="s">
        <v>76</v>
      </c>
      <c r="K151" s="219" t="s">
        <v>84</v>
      </c>
      <c r="L151" s="35" t="str">
        <f ca="1">IF(OFFSET(환산공식!$DU$15,$F151,0)=1,"O","X")</f>
        <v>X</v>
      </c>
      <c r="M151" s="212">
        <f ca="1">IFERROR(OFFSET(환산공식!DA$15,$F151,0),"")</f>
        <v>100</v>
      </c>
      <c r="N151" s="35" t="str">
        <f ca="1">IFERROR(CONCATENATE(ROUND(OFFSET(환산공식!DB$15,$F151,0),1),"%"),"")</f>
        <v>100%</v>
      </c>
      <c r="O151" s="35">
        <f ca="1">IFERROR(OFFSET(환산공식!DC$15,$F151,0),"")</f>
        <v>0</v>
      </c>
      <c r="P151" s="212" t="str">
        <f t="shared" ca="1" si="5"/>
        <v>3% 이하</v>
      </c>
      <c r="Q151" s="218">
        <f ca="1">IFERROR(ROUND(OFFSET(환산공식!$EX$15,$F151,0),3),"")</f>
        <v>0</v>
      </c>
      <c r="R151" s="218">
        <f ca="1">OFFSET('배치점수 계산기'!H$10,$D151,0)</f>
        <v>934.38800000000003</v>
      </c>
      <c r="S151" s="218">
        <f ca="1">OFFSET('배치점수 계산기'!I$10,$D151,0)</f>
        <v>930.98</v>
      </c>
      <c r="T151" s="218">
        <f ca="1">OFFSET('배치점수 계산기'!J$10,$D151,0)</f>
        <v>929.84500000000003</v>
      </c>
      <c r="U151" s="218">
        <f ca="1">OFFSET('배치점수 계산기'!K$10,$D151,0)</f>
        <v>928.09299999999996</v>
      </c>
      <c r="V151" s="218">
        <f ca="1">OFFSET('배치점수 계산기'!L$10,$D151,0)</f>
        <v>924.85900000000004</v>
      </c>
      <c r="W151" s="210" t="str">
        <f ca="1">OFFSET('배치점수 계산기'!M$10,$D151,0)</f>
        <v>표점/만점</v>
      </c>
      <c r="X151" s="208" t="str">
        <f ca="1">OFFSET('배치점수 계산기'!N$10,$D151,0)</f>
        <v>변표/만점</v>
      </c>
      <c r="Y151" s="212">
        <f ca="1">OFFSET(환산공식!FG$15,$F151,0)</f>
        <v>0.39</v>
      </c>
      <c r="Z151" s="35">
        <f ca="1">OFFSET(환산공식!FH$15,$F151,0)</f>
        <v>0.39</v>
      </c>
      <c r="AA151" s="203">
        <f ca="1">OFFSET(환산공식!FI$15,$F151,0)</f>
        <v>0.23</v>
      </c>
      <c r="AC151"/>
      <c r="AD151">
        <f t="shared" ca="1" si="6"/>
        <v>6</v>
      </c>
      <c r="AE151"/>
    </row>
    <row r="152" spans="1:31" s="5" customFormat="1">
      <c r="A152" s="222"/>
      <c r="B152" s="222"/>
      <c r="C152" s="222" t="s">
        <v>1647</v>
      </c>
      <c r="D152" s="219">
        <v>145</v>
      </c>
      <c r="E152" s="219">
        <v>26</v>
      </c>
      <c r="F152" s="219">
        <v>26</v>
      </c>
      <c r="G152" s="264">
        <v>145</v>
      </c>
      <c r="H152" s="221" t="s">
        <v>85</v>
      </c>
      <c r="I152" s="219" t="s">
        <v>137</v>
      </c>
      <c r="J152" s="267" t="s">
        <v>692</v>
      </c>
      <c r="K152" s="219" t="s">
        <v>84</v>
      </c>
      <c r="L152" s="35" t="str">
        <f ca="1">IF(OFFSET(환산공식!$DU$15,$F152,0)=1,"O","X")</f>
        <v>X</v>
      </c>
      <c r="M152" s="212">
        <f ca="1">IFERROR(OFFSET(환산공식!DA$15,$F152,0),"")</f>
        <v>100</v>
      </c>
      <c r="N152" s="35" t="str">
        <f ca="1">IFERROR(CONCATENATE(ROUND(OFFSET(환산공식!DB$15,$F152,0),1),"%"),"")</f>
        <v>100%</v>
      </c>
      <c r="O152" s="35">
        <f ca="1">IFERROR(OFFSET(환산공식!DC$15,$F152,0),"")</f>
        <v>0</v>
      </c>
      <c r="P152" s="212" t="str">
        <f t="shared" ca="1" si="5"/>
        <v>3% 이하</v>
      </c>
      <c r="Q152" s="218">
        <f ca="1">IFERROR(ROUND(OFFSET(환산공식!$EX$15,$F152,0),3),"")</f>
        <v>0</v>
      </c>
      <c r="R152" s="218">
        <f ca="1">OFFSET('배치점수 계산기'!H$10,$D152,0)</f>
        <v>932.48</v>
      </c>
      <c r="S152" s="218">
        <f ca="1">OFFSET('배치점수 계산기'!I$10,$D152,0)</f>
        <v>931.173</v>
      </c>
      <c r="T152" s="218">
        <f ca="1">OFFSET('배치점수 계산기'!J$10,$D152,0)</f>
        <v>929.32399999999996</v>
      </c>
      <c r="U152" s="218">
        <f ca="1">OFFSET('배치점수 계산기'!K$10,$D152,0)</f>
        <v>927.47299999999996</v>
      </c>
      <c r="V152" s="218">
        <f ca="1">OFFSET('배치점수 계산기'!L$10,$D152,0)</f>
        <v>925.40700000000004</v>
      </c>
      <c r="W152" s="210" t="str">
        <f ca="1">OFFSET('배치점수 계산기'!M$10,$D152,0)</f>
        <v>표점/만점</v>
      </c>
      <c r="X152" s="208" t="str">
        <f ca="1">OFFSET('배치점수 계산기'!N$10,$D152,0)</f>
        <v>변표/만점</v>
      </c>
      <c r="Y152" s="212">
        <f ca="1">OFFSET(환산공식!FG$15,$F152,0)</f>
        <v>0.39</v>
      </c>
      <c r="Z152" s="35">
        <f ca="1">OFFSET(환산공식!FH$15,$F152,0)</f>
        <v>0.33</v>
      </c>
      <c r="AA152" s="203">
        <f ca="1">OFFSET(환산공식!FI$15,$F152,0)</f>
        <v>0.28000000000000003</v>
      </c>
      <c r="AC152"/>
      <c r="AD152">
        <f t="shared" ca="1" si="6"/>
        <v>6</v>
      </c>
      <c r="AE152"/>
    </row>
    <row r="153" spans="1:31" s="5" customFormat="1">
      <c r="A153" s="222"/>
      <c r="B153" s="222"/>
      <c r="C153" s="222" t="s">
        <v>1648</v>
      </c>
      <c r="D153" s="219">
        <v>146</v>
      </c>
      <c r="E153" s="219">
        <v>26</v>
      </c>
      <c r="F153" s="219">
        <v>26</v>
      </c>
      <c r="G153" s="264">
        <v>146</v>
      </c>
      <c r="H153" s="221" t="s">
        <v>85</v>
      </c>
      <c r="I153" s="219" t="s">
        <v>137</v>
      </c>
      <c r="J153" s="267" t="s">
        <v>144</v>
      </c>
      <c r="K153" s="219" t="s">
        <v>84</v>
      </c>
      <c r="L153" s="35" t="str">
        <f ca="1">IF(OFFSET(환산공식!$DU$15,$F153,0)=1,"O","X")</f>
        <v>X</v>
      </c>
      <c r="M153" s="212">
        <f ca="1">IFERROR(OFFSET(환산공식!DA$15,$F153,0),"")</f>
        <v>100</v>
      </c>
      <c r="N153" s="35" t="str">
        <f ca="1">IFERROR(CONCATENATE(ROUND(OFFSET(환산공식!DB$15,$F153,0),1),"%"),"")</f>
        <v>100%</v>
      </c>
      <c r="O153" s="35">
        <f ca="1">IFERROR(OFFSET(환산공식!DC$15,$F153,0),"")</f>
        <v>0</v>
      </c>
      <c r="P153" s="212" t="str">
        <f t="shared" ca="1" si="5"/>
        <v>3% 이하</v>
      </c>
      <c r="Q153" s="218">
        <f ca="1">IFERROR(ROUND(OFFSET(환산공식!$EX$15,$F153,0),3),"")</f>
        <v>0</v>
      </c>
      <c r="R153" s="218">
        <f ca="1">OFFSET('배치점수 계산기'!H$10,$D153,0)</f>
        <v>932.22799999999995</v>
      </c>
      <c r="S153" s="218">
        <f ca="1">OFFSET('배치점수 계산기'!I$10,$D153,0)</f>
        <v>930.92100000000005</v>
      </c>
      <c r="T153" s="218">
        <f ca="1">OFFSET('배치점수 계산기'!J$10,$D153,0)</f>
        <v>929.12800000000004</v>
      </c>
      <c r="U153" s="218">
        <f ca="1">OFFSET('배치점수 계산기'!K$10,$D153,0)</f>
        <v>927.06200000000001</v>
      </c>
      <c r="V153" s="218">
        <f ca="1">OFFSET('배치점수 계산기'!L$10,$D153,0)</f>
        <v>926.44</v>
      </c>
      <c r="W153" s="210" t="str">
        <f ca="1">OFFSET('배치점수 계산기'!M$10,$D153,0)</f>
        <v>표점/만점</v>
      </c>
      <c r="X153" s="208" t="str">
        <f ca="1">OFFSET('배치점수 계산기'!N$10,$D153,0)</f>
        <v>변표/만점</v>
      </c>
      <c r="Y153" s="212">
        <f ca="1">OFFSET(환산공식!FG$15,$F153,0)</f>
        <v>0.39</v>
      </c>
      <c r="Z153" s="35">
        <f ca="1">OFFSET(환산공식!FH$15,$F153,0)</f>
        <v>0.33</v>
      </c>
      <c r="AA153" s="203">
        <f ca="1">OFFSET(환산공식!FI$15,$F153,0)</f>
        <v>0.28000000000000003</v>
      </c>
      <c r="AC153"/>
      <c r="AD153">
        <f t="shared" ca="1" si="6"/>
        <v>6</v>
      </c>
      <c r="AE153"/>
    </row>
    <row r="154" spans="1:31" s="5" customFormat="1">
      <c r="A154" s="222"/>
      <c r="B154" s="222"/>
      <c r="C154" s="222" t="s">
        <v>1649</v>
      </c>
      <c r="D154" s="219">
        <v>147</v>
      </c>
      <c r="E154" s="219">
        <v>26</v>
      </c>
      <c r="F154" s="219">
        <v>26</v>
      </c>
      <c r="G154" s="264">
        <v>147</v>
      </c>
      <c r="H154" s="221" t="s">
        <v>85</v>
      </c>
      <c r="I154" s="219" t="s">
        <v>137</v>
      </c>
      <c r="J154" s="267" t="s">
        <v>78</v>
      </c>
      <c r="K154" s="219" t="s">
        <v>84</v>
      </c>
      <c r="L154" s="35" t="str">
        <f ca="1">IF(OFFSET(환산공식!$DU$15,$F154,0)=1,"O","X")</f>
        <v>X</v>
      </c>
      <c r="M154" s="212">
        <f ca="1">IFERROR(OFFSET(환산공식!DA$15,$F154,0),"")</f>
        <v>100</v>
      </c>
      <c r="N154" s="35" t="str">
        <f ca="1">IFERROR(CONCATENATE(ROUND(OFFSET(환산공식!DB$15,$F154,0),1),"%"),"")</f>
        <v>100%</v>
      </c>
      <c r="O154" s="35">
        <f ca="1">IFERROR(OFFSET(환산공식!DC$15,$F154,0),"")</f>
        <v>0</v>
      </c>
      <c r="P154" s="212" t="str">
        <f t="shared" ca="1" si="5"/>
        <v>3% 이하</v>
      </c>
      <c r="Q154" s="218">
        <f ca="1">IFERROR(ROUND(OFFSET(환산공식!$EX$15,$F154,0),3),"")</f>
        <v>0</v>
      </c>
      <c r="R154" s="218">
        <f ca="1">OFFSET('배치점수 계산기'!H$10,$D154,0)</f>
        <v>932.22799999999995</v>
      </c>
      <c r="S154" s="218">
        <f ca="1">OFFSET('배치점수 계산기'!I$10,$D154,0)</f>
        <v>930.92100000000005</v>
      </c>
      <c r="T154" s="218">
        <f ca="1">OFFSET('배치점수 계산기'!J$10,$D154,0)</f>
        <v>928.87599999999998</v>
      </c>
      <c r="U154" s="218">
        <f ca="1">OFFSET('배치점수 계산기'!K$10,$D154,0)</f>
        <v>926.81100000000004</v>
      </c>
      <c r="V154" s="218">
        <f ca="1">OFFSET('배치점수 계산기'!L$10,$D154,0)</f>
        <v>925.65800000000002</v>
      </c>
      <c r="W154" s="210" t="str">
        <f ca="1">OFFSET('배치점수 계산기'!M$10,$D154,0)</f>
        <v>표점/만점</v>
      </c>
      <c r="X154" s="208" t="str">
        <f ca="1">OFFSET('배치점수 계산기'!N$10,$D154,0)</f>
        <v>변표/만점</v>
      </c>
      <c r="Y154" s="212">
        <f ca="1">OFFSET(환산공식!FG$15,$F154,0)</f>
        <v>0.39</v>
      </c>
      <c r="Z154" s="35">
        <f ca="1">OFFSET(환산공식!FH$15,$F154,0)</f>
        <v>0.33</v>
      </c>
      <c r="AA154" s="203">
        <f ca="1">OFFSET(환산공식!FI$15,$F154,0)</f>
        <v>0.28000000000000003</v>
      </c>
      <c r="AC154"/>
      <c r="AD154">
        <f t="shared" ca="1" si="6"/>
        <v>6</v>
      </c>
      <c r="AE154"/>
    </row>
    <row r="155" spans="1:31" s="5" customFormat="1">
      <c r="A155" s="222"/>
      <c r="B155" s="222"/>
      <c r="C155" s="222" t="s">
        <v>1650</v>
      </c>
      <c r="D155" s="219">
        <v>148</v>
      </c>
      <c r="E155" s="219">
        <v>26</v>
      </c>
      <c r="F155" s="219">
        <v>26</v>
      </c>
      <c r="G155" s="264">
        <v>148</v>
      </c>
      <c r="H155" s="221" t="s">
        <v>85</v>
      </c>
      <c r="I155" s="219" t="s">
        <v>137</v>
      </c>
      <c r="J155" s="267" t="s">
        <v>146</v>
      </c>
      <c r="K155" s="219" t="s">
        <v>84</v>
      </c>
      <c r="L155" s="35" t="str">
        <f ca="1">IF(OFFSET(환산공식!$DU$15,$F155,0)=1,"O","X")</f>
        <v>X</v>
      </c>
      <c r="M155" s="212">
        <f ca="1">IFERROR(OFFSET(환산공식!DA$15,$F155,0),"")</f>
        <v>100</v>
      </c>
      <c r="N155" s="35" t="str">
        <f ca="1">IFERROR(CONCATENATE(ROUND(OFFSET(환산공식!DB$15,$F155,0),1),"%"),"")</f>
        <v>100%</v>
      </c>
      <c r="O155" s="35">
        <f ca="1">IFERROR(OFFSET(환산공식!DC$15,$F155,0),"")</f>
        <v>0</v>
      </c>
      <c r="P155" s="212" t="str">
        <f t="shared" ca="1" si="5"/>
        <v>3% 이하</v>
      </c>
      <c r="Q155" s="218">
        <f ca="1">IFERROR(ROUND(OFFSET(환산공식!$EX$15,$F155,0),3),"")</f>
        <v>0</v>
      </c>
      <c r="R155" s="218">
        <f ca="1">OFFSET('배치점수 계산기'!H$10,$D155,0)</f>
        <v>931.60599999999999</v>
      </c>
      <c r="S155" s="218">
        <f ca="1">OFFSET('배치점수 계산기'!I$10,$D155,0)</f>
        <v>929.12800000000004</v>
      </c>
      <c r="T155" s="218">
        <f ca="1">OFFSET('배치점수 계산기'!J$10,$D155,0)</f>
        <v>927.47299999999996</v>
      </c>
      <c r="U155" s="218">
        <f ca="1">OFFSET('배치점수 계산기'!K$10,$D155,0)</f>
        <v>925.89400000000001</v>
      </c>
      <c r="V155" s="218">
        <f ca="1">OFFSET('배치점수 계산기'!L$10,$D155,0)</f>
        <v>924.97799999999995</v>
      </c>
      <c r="W155" s="210" t="str">
        <f ca="1">OFFSET('배치점수 계산기'!M$10,$D155,0)</f>
        <v>표점/만점</v>
      </c>
      <c r="X155" s="208" t="str">
        <f ca="1">OFFSET('배치점수 계산기'!N$10,$D155,0)</f>
        <v>변표/만점</v>
      </c>
      <c r="Y155" s="212">
        <f ca="1">OFFSET(환산공식!FG$15,$F155,0)</f>
        <v>0.39</v>
      </c>
      <c r="Z155" s="35">
        <f ca="1">OFFSET(환산공식!FH$15,$F155,0)</f>
        <v>0.33</v>
      </c>
      <c r="AA155" s="203">
        <f ca="1">OFFSET(환산공식!FI$15,$F155,0)</f>
        <v>0.28000000000000003</v>
      </c>
      <c r="AC155"/>
      <c r="AD155">
        <f t="shared" ca="1" si="6"/>
        <v>6</v>
      </c>
      <c r="AE155"/>
    </row>
    <row r="156" spans="1:31" s="5" customFormat="1">
      <c r="A156" s="222"/>
      <c r="B156" s="222"/>
      <c r="C156" s="222" t="s">
        <v>1651</v>
      </c>
      <c r="D156" s="219">
        <v>149</v>
      </c>
      <c r="E156" s="219">
        <v>26</v>
      </c>
      <c r="F156" s="219">
        <v>26</v>
      </c>
      <c r="G156" s="264">
        <v>149</v>
      </c>
      <c r="H156" s="221" t="s">
        <v>85</v>
      </c>
      <c r="I156" s="219" t="s">
        <v>137</v>
      </c>
      <c r="J156" s="267" t="s">
        <v>102</v>
      </c>
      <c r="K156" s="219" t="s">
        <v>84</v>
      </c>
      <c r="L156" s="35" t="str">
        <f ca="1">IF(OFFSET(환산공식!$DU$15,$F156,0)=1,"O","X")</f>
        <v>X</v>
      </c>
      <c r="M156" s="212">
        <f ca="1">IFERROR(OFFSET(환산공식!DA$15,$F156,0),"")</f>
        <v>100</v>
      </c>
      <c r="N156" s="35" t="str">
        <f ca="1">IFERROR(CONCATENATE(ROUND(OFFSET(환산공식!DB$15,$F156,0),1),"%"),"")</f>
        <v>100%</v>
      </c>
      <c r="O156" s="35">
        <f ca="1">IFERROR(OFFSET(환산공식!DC$15,$F156,0),"")</f>
        <v>0</v>
      </c>
      <c r="P156" s="212" t="str">
        <f t="shared" ca="1" si="5"/>
        <v>3% 이하</v>
      </c>
      <c r="Q156" s="218">
        <f ca="1">IFERROR(ROUND(OFFSET(환산공식!$EX$15,$F156,0),3),"")</f>
        <v>0</v>
      </c>
      <c r="R156" s="218">
        <f ca="1">OFFSET('배치점수 계산기'!H$10,$D156,0)</f>
        <v>929.69500000000005</v>
      </c>
      <c r="S156" s="218">
        <f ca="1">OFFSET('배치점수 계산기'!I$10,$D156,0)</f>
        <v>928.15300000000002</v>
      </c>
      <c r="T156" s="218">
        <f ca="1">OFFSET('배치점수 계산기'!J$10,$D156,0)</f>
        <v>926.44</v>
      </c>
      <c r="U156" s="218">
        <f ca="1">OFFSET('배치점수 계산기'!K$10,$D156,0)</f>
        <v>924.97799999999995</v>
      </c>
      <c r="V156" s="218">
        <f ca="1">OFFSET('배치점수 계산기'!L$10,$D156,0)</f>
        <v>924.32299999999998</v>
      </c>
      <c r="W156" s="210" t="str">
        <f ca="1">OFFSET('배치점수 계산기'!M$10,$D156,0)</f>
        <v>표점/만점</v>
      </c>
      <c r="X156" s="208" t="str">
        <f ca="1">OFFSET('배치점수 계산기'!N$10,$D156,0)</f>
        <v>변표/만점</v>
      </c>
      <c r="Y156" s="212">
        <f ca="1">OFFSET(환산공식!FG$15,$F156,0)</f>
        <v>0.39</v>
      </c>
      <c r="Z156" s="35">
        <f ca="1">OFFSET(환산공식!FH$15,$F156,0)</f>
        <v>0.33</v>
      </c>
      <c r="AA156" s="203">
        <f ca="1">OFFSET(환산공식!FI$15,$F156,0)</f>
        <v>0.28000000000000003</v>
      </c>
      <c r="AC156"/>
      <c r="AD156">
        <f t="shared" ca="1" si="6"/>
        <v>6</v>
      </c>
      <c r="AE156"/>
    </row>
    <row r="157" spans="1:31" s="5" customFormat="1">
      <c r="A157" s="222"/>
      <c r="B157" s="222"/>
      <c r="C157" s="222" t="s">
        <v>1652</v>
      </c>
      <c r="D157" s="219">
        <v>150</v>
      </c>
      <c r="E157" s="219">
        <v>26</v>
      </c>
      <c r="F157" s="219">
        <v>26</v>
      </c>
      <c r="G157" s="264">
        <v>150</v>
      </c>
      <c r="H157" s="221" t="s">
        <v>85</v>
      </c>
      <c r="I157" s="219" t="s">
        <v>137</v>
      </c>
      <c r="J157" s="267" t="s">
        <v>105</v>
      </c>
      <c r="K157" s="219" t="s">
        <v>84</v>
      </c>
      <c r="L157" s="35" t="str">
        <f ca="1">IF(OFFSET(환산공식!$DU$15,$F157,0)=1,"O","X")</f>
        <v>X</v>
      </c>
      <c r="M157" s="212">
        <f ca="1">IFERROR(OFFSET(환산공식!DA$15,$F157,0),"")</f>
        <v>100</v>
      </c>
      <c r="N157" s="35" t="str">
        <f ca="1">IFERROR(CONCATENATE(ROUND(OFFSET(환산공식!DB$15,$F157,0),1),"%"),"")</f>
        <v>100%</v>
      </c>
      <c r="O157" s="35">
        <f ca="1">IFERROR(OFFSET(환산공식!DC$15,$F157,0),"")</f>
        <v>0</v>
      </c>
      <c r="P157" s="212" t="str">
        <f t="shared" ca="1" si="5"/>
        <v>3% 이하</v>
      </c>
      <c r="Q157" s="218">
        <f ca="1">IFERROR(ROUND(OFFSET(환산공식!$EX$15,$F157,0),3),"")</f>
        <v>0</v>
      </c>
      <c r="R157" s="218">
        <f ca="1">OFFSET('배치점수 계산기'!H$10,$D157,0)</f>
        <v>929.32399999999996</v>
      </c>
      <c r="S157" s="218">
        <f ca="1">OFFSET('배치점수 계산기'!I$10,$D157,0)</f>
        <v>927.62900000000002</v>
      </c>
      <c r="T157" s="218">
        <f ca="1">OFFSET('배치점수 계산기'!J$10,$D157,0)</f>
        <v>926.18799999999999</v>
      </c>
      <c r="U157" s="218">
        <f ca="1">OFFSET('배치점수 계산기'!K$10,$D157,0)</f>
        <v>924.726</v>
      </c>
      <c r="V157" s="218">
        <f ca="1">OFFSET('배치점수 계산기'!L$10,$D157,0)</f>
        <v>923.99099999999999</v>
      </c>
      <c r="W157" s="210" t="str">
        <f ca="1">OFFSET('배치점수 계산기'!M$10,$D157,0)</f>
        <v>표점/만점</v>
      </c>
      <c r="X157" s="208" t="str">
        <f ca="1">OFFSET('배치점수 계산기'!N$10,$D157,0)</f>
        <v>변표/만점</v>
      </c>
      <c r="Y157" s="212">
        <f ca="1">OFFSET(환산공식!FG$15,$F157,0)</f>
        <v>0.39</v>
      </c>
      <c r="Z157" s="35">
        <f ca="1">OFFSET(환산공식!FH$15,$F157,0)</f>
        <v>0.33</v>
      </c>
      <c r="AA157" s="203">
        <f ca="1">OFFSET(환산공식!FI$15,$F157,0)</f>
        <v>0.28000000000000003</v>
      </c>
      <c r="AC157"/>
      <c r="AD157">
        <f t="shared" ca="1" si="6"/>
        <v>6</v>
      </c>
      <c r="AE157"/>
    </row>
    <row r="158" spans="1:31" s="5" customFormat="1">
      <c r="A158" s="222"/>
      <c r="B158" s="222"/>
      <c r="C158" s="222" t="s">
        <v>1653</v>
      </c>
      <c r="D158" s="219">
        <v>151</v>
      </c>
      <c r="E158" s="219">
        <v>26</v>
      </c>
      <c r="F158" s="219">
        <v>26</v>
      </c>
      <c r="G158" s="264">
        <v>151</v>
      </c>
      <c r="H158" s="221" t="s">
        <v>85</v>
      </c>
      <c r="I158" s="219" t="s">
        <v>137</v>
      </c>
      <c r="J158" s="267" t="s">
        <v>660</v>
      </c>
      <c r="K158" s="219" t="s">
        <v>84</v>
      </c>
      <c r="L158" s="35" t="str">
        <f ca="1">IF(OFFSET(환산공식!$DU$15,$F158,0)=1,"O","X")</f>
        <v>X</v>
      </c>
      <c r="M158" s="212">
        <f ca="1">IFERROR(OFFSET(환산공식!DA$15,$F158,0),"")</f>
        <v>100</v>
      </c>
      <c r="N158" s="35" t="str">
        <f ca="1">IFERROR(CONCATENATE(ROUND(OFFSET(환산공식!DB$15,$F158,0),1),"%"),"")</f>
        <v>100%</v>
      </c>
      <c r="O158" s="35">
        <f ca="1">IFERROR(OFFSET(환산공식!DC$15,$F158,0),"")</f>
        <v>0</v>
      </c>
      <c r="P158" s="212" t="str">
        <f t="shared" ca="1" si="5"/>
        <v>3% 이하</v>
      </c>
      <c r="Q158" s="218">
        <f ca="1">IFERROR(ROUND(OFFSET(환산공식!$EX$15,$F158,0),3),"")</f>
        <v>0</v>
      </c>
      <c r="R158" s="218">
        <f ca="1">OFFSET('배치점수 계산기'!H$10,$D158,0)</f>
        <v>930.47</v>
      </c>
      <c r="S158" s="218">
        <f ca="1">OFFSET('배치점수 계산기'!I$10,$D158,0)</f>
        <v>928.15300000000002</v>
      </c>
      <c r="T158" s="218">
        <f ca="1">OFFSET('배치점수 계산기'!J$10,$D158,0)</f>
        <v>926.18799999999999</v>
      </c>
      <c r="U158" s="218">
        <f ca="1">OFFSET('배치점수 계산기'!K$10,$D158,0)</f>
        <v>925.19200000000001</v>
      </c>
      <c r="V158" s="218">
        <f ca="1">OFFSET('배치점수 계산기'!L$10,$D158,0)</f>
        <v>924.32299999999998</v>
      </c>
      <c r="W158" s="210" t="str">
        <f ca="1">OFFSET('배치점수 계산기'!M$10,$D158,0)</f>
        <v>표점/만점</v>
      </c>
      <c r="X158" s="208" t="str">
        <f ca="1">OFFSET('배치점수 계산기'!N$10,$D158,0)</f>
        <v>변표/만점</v>
      </c>
      <c r="Y158" s="212">
        <f ca="1">OFFSET(환산공식!FG$15,$F158,0)</f>
        <v>0.39</v>
      </c>
      <c r="Z158" s="35">
        <f ca="1">OFFSET(환산공식!FH$15,$F158,0)</f>
        <v>0.33</v>
      </c>
      <c r="AA158" s="203">
        <f ca="1">OFFSET(환산공식!FI$15,$F158,0)</f>
        <v>0.28000000000000003</v>
      </c>
      <c r="AC158"/>
      <c r="AD158">
        <f t="shared" ca="1" si="6"/>
        <v>6</v>
      </c>
      <c r="AE158"/>
    </row>
    <row r="159" spans="1:31" s="5" customFormat="1">
      <c r="A159" s="222"/>
      <c r="B159" s="222"/>
      <c r="C159" s="222" t="s">
        <v>1654</v>
      </c>
      <c r="D159" s="219">
        <v>152</v>
      </c>
      <c r="E159" s="219">
        <v>26</v>
      </c>
      <c r="F159" s="219">
        <v>26</v>
      </c>
      <c r="G159" s="264">
        <v>152</v>
      </c>
      <c r="H159" s="221" t="s">
        <v>85</v>
      </c>
      <c r="I159" s="219" t="s">
        <v>137</v>
      </c>
      <c r="J159" s="267" t="s">
        <v>395</v>
      </c>
      <c r="K159" s="219" t="s">
        <v>84</v>
      </c>
      <c r="L159" s="35" t="str">
        <f ca="1">IF(OFFSET(환산공식!$DU$15,$F159,0)=1,"O","X")</f>
        <v>X</v>
      </c>
      <c r="M159" s="212">
        <f ca="1">IFERROR(OFFSET(환산공식!DA$15,$F159,0),"")</f>
        <v>100</v>
      </c>
      <c r="N159" s="35" t="str">
        <f ca="1">IFERROR(CONCATENATE(ROUND(OFFSET(환산공식!DB$15,$F159,0),1),"%"),"")</f>
        <v>100%</v>
      </c>
      <c r="O159" s="35">
        <f ca="1">IFERROR(OFFSET(환산공식!DC$15,$F159,0),"")</f>
        <v>0</v>
      </c>
      <c r="P159" s="212" t="str">
        <f t="shared" ca="1" si="5"/>
        <v>3% 이하</v>
      </c>
      <c r="Q159" s="218">
        <f ca="1">IFERROR(ROUND(OFFSET(환산공식!$EX$15,$F159,0),3),"")</f>
        <v>0</v>
      </c>
      <c r="R159" s="218">
        <f ca="1">OFFSET('배치점수 계산기'!H$10,$D159,0)</f>
        <v>929.32399999999996</v>
      </c>
      <c r="S159" s="218">
        <f ca="1">OFFSET('배치점수 계산기'!I$10,$D159,0)</f>
        <v>927.62900000000002</v>
      </c>
      <c r="T159" s="218">
        <f ca="1">OFFSET('배치점수 계산기'!J$10,$D159,0)</f>
        <v>926.18799999999999</v>
      </c>
      <c r="U159" s="218">
        <f ca="1">OFFSET('배치점수 계산기'!K$10,$D159,0)</f>
        <v>924.726</v>
      </c>
      <c r="V159" s="218">
        <f ca="1">OFFSET('배치점수 계산기'!L$10,$D159,0)</f>
        <v>923.99099999999999</v>
      </c>
      <c r="W159" s="210" t="str">
        <f ca="1">OFFSET('배치점수 계산기'!M$10,$D159,0)</f>
        <v>표점/만점</v>
      </c>
      <c r="X159" s="208" t="str">
        <f ca="1">OFFSET('배치점수 계산기'!N$10,$D159,0)</f>
        <v>변표/만점</v>
      </c>
      <c r="Y159" s="212">
        <f ca="1">OFFSET(환산공식!FG$15,$F159,0)</f>
        <v>0.39</v>
      </c>
      <c r="Z159" s="35">
        <f ca="1">OFFSET(환산공식!FH$15,$F159,0)</f>
        <v>0.33</v>
      </c>
      <c r="AA159" s="203">
        <f ca="1">OFFSET(환산공식!FI$15,$F159,0)</f>
        <v>0.28000000000000003</v>
      </c>
      <c r="AC159"/>
      <c r="AD159">
        <f t="shared" ca="1" si="6"/>
        <v>6</v>
      </c>
      <c r="AE159"/>
    </row>
    <row r="160" spans="1:31" s="5" customFormat="1">
      <c r="A160" s="222"/>
      <c r="B160" s="222"/>
      <c r="C160" s="222" t="s">
        <v>1655</v>
      </c>
      <c r="D160" s="219">
        <v>153</v>
      </c>
      <c r="E160" s="219">
        <v>26</v>
      </c>
      <c r="F160" s="219">
        <v>26</v>
      </c>
      <c r="G160" s="264">
        <v>153</v>
      </c>
      <c r="H160" s="221" t="s">
        <v>85</v>
      </c>
      <c r="I160" s="219" t="s">
        <v>137</v>
      </c>
      <c r="J160" s="267" t="s">
        <v>675</v>
      </c>
      <c r="K160" s="219" t="s">
        <v>84</v>
      </c>
      <c r="L160" s="35" t="str">
        <f ca="1">IF(OFFSET(환산공식!$DU$15,$F160,0)=1,"O","X")</f>
        <v>X</v>
      </c>
      <c r="M160" s="212">
        <f ca="1">IFERROR(OFFSET(환산공식!DA$15,$F160,0),"")</f>
        <v>100</v>
      </c>
      <c r="N160" s="35" t="str">
        <f ca="1">IFERROR(CONCATENATE(ROUND(OFFSET(환산공식!DB$15,$F160,0),1),"%"),"")</f>
        <v>100%</v>
      </c>
      <c r="O160" s="35">
        <f ca="1">IFERROR(OFFSET(환산공식!DC$15,$F160,0),"")</f>
        <v>0</v>
      </c>
      <c r="P160" s="212" t="str">
        <f t="shared" ca="1" si="5"/>
        <v>3% 이하</v>
      </c>
      <c r="Q160" s="218">
        <f ca="1">IFERROR(ROUND(OFFSET(환산공식!$EX$15,$F160,0),3),"")</f>
        <v>0</v>
      </c>
      <c r="R160" s="218">
        <f ca="1">OFFSET('배치점수 계산기'!H$10,$D160,0)</f>
        <v>929.32399999999996</v>
      </c>
      <c r="S160" s="218">
        <f ca="1">OFFSET('배치점수 계산기'!I$10,$D160,0)</f>
        <v>927.62900000000002</v>
      </c>
      <c r="T160" s="218">
        <f ca="1">OFFSET('배치점수 계산기'!J$10,$D160,0)</f>
        <v>926.18799999999999</v>
      </c>
      <c r="U160" s="218">
        <f ca="1">OFFSET('배치점수 계산기'!K$10,$D160,0)</f>
        <v>924.726</v>
      </c>
      <c r="V160" s="218">
        <f ca="1">OFFSET('배치점수 계산기'!L$10,$D160,0)</f>
        <v>923.99099999999999</v>
      </c>
      <c r="W160" s="210" t="str">
        <f ca="1">OFFSET('배치점수 계산기'!M$10,$D160,0)</f>
        <v>표점/만점</v>
      </c>
      <c r="X160" s="208" t="str">
        <f ca="1">OFFSET('배치점수 계산기'!N$10,$D160,0)</f>
        <v>변표/만점</v>
      </c>
      <c r="Y160" s="212">
        <f ca="1">OFFSET(환산공식!FG$15,$F160,0)</f>
        <v>0.39</v>
      </c>
      <c r="Z160" s="35">
        <f ca="1">OFFSET(환산공식!FH$15,$F160,0)</f>
        <v>0.33</v>
      </c>
      <c r="AA160" s="203">
        <f ca="1">OFFSET(환산공식!FI$15,$F160,0)</f>
        <v>0.28000000000000003</v>
      </c>
      <c r="AC160"/>
      <c r="AD160">
        <f t="shared" ca="1" si="6"/>
        <v>6</v>
      </c>
      <c r="AE160"/>
    </row>
    <row r="161" spans="1:31" s="5" customFormat="1">
      <c r="A161" s="222"/>
      <c r="B161" s="222"/>
      <c r="C161" s="222" t="s">
        <v>1656</v>
      </c>
      <c r="D161" s="219">
        <v>154</v>
      </c>
      <c r="E161" s="219">
        <v>26</v>
      </c>
      <c r="F161" s="219">
        <v>26</v>
      </c>
      <c r="G161" s="264">
        <v>154</v>
      </c>
      <c r="H161" s="221" t="s">
        <v>85</v>
      </c>
      <c r="I161" s="219" t="s">
        <v>137</v>
      </c>
      <c r="J161" s="267" t="s">
        <v>104</v>
      </c>
      <c r="K161" s="219" t="s">
        <v>84</v>
      </c>
      <c r="L161" s="35" t="str">
        <f ca="1">IF(OFFSET(환산공식!$DU$15,$F161,0)=1,"O","X")</f>
        <v>X</v>
      </c>
      <c r="M161" s="212">
        <f ca="1">IFERROR(OFFSET(환산공식!DA$15,$F161,0),"")</f>
        <v>100</v>
      </c>
      <c r="N161" s="35" t="str">
        <f ca="1">IFERROR(CONCATENATE(ROUND(OFFSET(환산공식!DB$15,$F161,0),1),"%"),"")</f>
        <v>100%</v>
      </c>
      <c r="O161" s="35">
        <f ca="1">IFERROR(OFFSET(환산공식!DC$15,$F161,0),"")</f>
        <v>0</v>
      </c>
      <c r="P161" s="212" t="str">
        <f t="shared" ca="1" si="5"/>
        <v>3% 이하</v>
      </c>
      <c r="Q161" s="218">
        <f ca="1">IFERROR(ROUND(OFFSET(환산공식!$EX$15,$F161,0),3),"")</f>
        <v>0</v>
      </c>
      <c r="R161" s="218">
        <f ca="1">OFFSET('배치점수 계산기'!H$10,$D161,0)</f>
        <v>929.12800000000004</v>
      </c>
      <c r="S161" s="218">
        <f ca="1">OFFSET('배치점수 계산기'!I$10,$D161,0)</f>
        <v>927.47299999999996</v>
      </c>
      <c r="T161" s="218">
        <f ca="1">OFFSET('배치점수 계산기'!J$10,$D161,0)</f>
        <v>925.89400000000001</v>
      </c>
      <c r="U161" s="218">
        <f ca="1">OFFSET('배치점수 계산기'!K$10,$D161,0)</f>
        <v>924.32299999999998</v>
      </c>
      <c r="V161" s="218">
        <f ca="1">OFFSET('배치점수 계산기'!L$10,$D161,0)</f>
        <v>923.77700000000004</v>
      </c>
      <c r="W161" s="210" t="str">
        <f ca="1">OFFSET('배치점수 계산기'!M$10,$D161,0)</f>
        <v>표점/만점</v>
      </c>
      <c r="X161" s="208" t="str">
        <f ca="1">OFFSET('배치점수 계산기'!N$10,$D161,0)</f>
        <v>변표/만점</v>
      </c>
      <c r="Y161" s="212">
        <f ca="1">OFFSET(환산공식!FG$15,$F161,0)</f>
        <v>0.39</v>
      </c>
      <c r="Z161" s="35">
        <f ca="1">OFFSET(환산공식!FH$15,$F161,0)</f>
        <v>0.33</v>
      </c>
      <c r="AA161" s="203">
        <f ca="1">OFFSET(환산공식!FI$15,$F161,0)</f>
        <v>0.28000000000000003</v>
      </c>
      <c r="AC161"/>
      <c r="AD161">
        <f t="shared" ca="1" si="6"/>
        <v>6</v>
      </c>
      <c r="AE161"/>
    </row>
    <row r="162" spans="1:31" s="5" customFormat="1">
      <c r="A162" s="222"/>
      <c r="B162" s="222"/>
      <c r="C162" s="222" t="s">
        <v>1657</v>
      </c>
      <c r="D162" s="219">
        <v>155</v>
      </c>
      <c r="E162" s="219">
        <v>26</v>
      </c>
      <c r="F162" s="219">
        <v>26</v>
      </c>
      <c r="G162" s="264">
        <v>155</v>
      </c>
      <c r="H162" s="221" t="s">
        <v>85</v>
      </c>
      <c r="I162" s="219" t="s">
        <v>137</v>
      </c>
      <c r="J162" s="267" t="s">
        <v>111</v>
      </c>
      <c r="K162" s="219" t="s">
        <v>84</v>
      </c>
      <c r="L162" s="35" t="str">
        <f ca="1">IF(OFFSET(환산공식!$DU$15,$F162,0)=1,"O","X")</f>
        <v>X</v>
      </c>
      <c r="M162" s="212">
        <f ca="1">IFERROR(OFFSET(환산공식!DA$15,$F162,0),"")</f>
        <v>100</v>
      </c>
      <c r="N162" s="35" t="str">
        <f ca="1">IFERROR(CONCATENATE(ROUND(OFFSET(환산공식!DB$15,$F162,0),1),"%"),"")</f>
        <v>100%</v>
      </c>
      <c r="O162" s="35">
        <f ca="1">IFERROR(OFFSET(환산공식!DC$15,$F162,0),"")</f>
        <v>0</v>
      </c>
      <c r="P162" s="212" t="str">
        <f t="shared" ca="1" si="5"/>
        <v>3% 이하</v>
      </c>
      <c r="Q162" s="218">
        <f ca="1">IFERROR(ROUND(OFFSET(환산공식!$EX$15,$F162,0),3),"")</f>
        <v>0</v>
      </c>
      <c r="R162" s="218">
        <f ca="1">OFFSET('배치점수 계산기'!H$10,$D162,0)</f>
        <v>927.62900000000002</v>
      </c>
      <c r="S162" s="218">
        <f ca="1">OFFSET('배치점수 계산기'!I$10,$D162,0)</f>
        <v>926.18799999999999</v>
      </c>
      <c r="T162" s="218">
        <f ca="1">OFFSET('배치점수 계산기'!J$10,$D162,0)</f>
        <v>924.97799999999995</v>
      </c>
      <c r="U162" s="218">
        <f ca="1">OFFSET('배치점수 계산기'!K$10,$D162,0)</f>
        <v>923.40599999999995</v>
      </c>
      <c r="V162" s="218">
        <f ca="1">OFFSET('배치점수 계산기'!L$10,$D162,0)</f>
        <v>920.76</v>
      </c>
      <c r="W162" s="210" t="str">
        <f ca="1">OFFSET('배치점수 계산기'!M$10,$D162,0)</f>
        <v>표점/만점</v>
      </c>
      <c r="X162" s="208" t="str">
        <f ca="1">OFFSET('배치점수 계산기'!N$10,$D162,0)</f>
        <v>변표/만점</v>
      </c>
      <c r="Y162" s="212">
        <f ca="1">OFFSET(환산공식!FG$15,$F162,0)</f>
        <v>0.39</v>
      </c>
      <c r="Z162" s="35">
        <f ca="1">OFFSET(환산공식!FH$15,$F162,0)</f>
        <v>0.33</v>
      </c>
      <c r="AA162" s="203">
        <f ca="1">OFFSET(환산공식!FI$15,$F162,0)</f>
        <v>0.28000000000000003</v>
      </c>
      <c r="AC162"/>
      <c r="AD162">
        <f t="shared" ca="1" si="6"/>
        <v>6</v>
      </c>
      <c r="AE162"/>
    </row>
    <row r="163" spans="1:31" s="5" customFormat="1">
      <c r="A163" s="222"/>
      <c r="B163" s="222"/>
      <c r="C163" s="222" t="s">
        <v>1658</v>
      </c>
      <c r="D163" s="219">
        <v>156</v>
      </c>
      <c r="E163" s="219">
        <v>26</v>
      </c>
      <c r="F163" s="219">
        <v>26</v>
      </c>
      <c r="G163" s="264">
        <v>156</v>
      </c>
      <c r="H163" s="221" t="s">
        <v>85</v>
      </c>
      <c r="I163" s="219" t="s">
        <v>137</v>
      </c>
      <c r="J163" s="267" t="s">
        <v>1376</v>
      </c>
      <c r="K163" s="219" t="s">
        <v>84</v>
      </c>
      <c r="L163" s="35" t="str">
        <f ca="1">IF(OFFSET(환산공식!$DU$15,$F163,0)=1,"O","X")</f>
        <v>X</v>
      </c>
      <c r="M163" s="212">
        <f ca="1">IFERROR(OFFSET(환산공식!DA$15,$F163,0),"")</f>
        <v>100</v>
      </c>
      <c r="N163" s="35" t="str">
        <f ca="1">IFERROR(CONCATENATE(ROUND(OFFSET(환산공식!DB$15,$F163,0),1),"%"),"")</f>
        <v>100%</v>
      </c>
      <c r="O163" s="35">
        <f ca="1">IFERROR(OFFSET(환산공식!DC$15,$F163,0),"")</f>
        <v>0</v>
      </c>
      <c r="P163" s="212" t="str">
        <f t="shared" ca="1" si="5"/>
        <v>3% 이하</v>
      </c>
      <c r="Q163" s="218">
        <f ca="1">IFERROR(ROUND(OFFSET(환산공식!$EX$15,$F163,0),3),"")</f>
        <v>0</v>
      </c>
      <c r="R163" s="218">
        <f ca="1">OFFSET('배치점수 계산기'!H$10,$D163,0)</f>
        <v>927.47299999999996</v>
      </c>
      <c r="S163" s="218">
        <f ca="1">OFFSET('배치점수 계산기'!I$10,$D163,0)</f>
        <v>925.89400000000001</v>
      </c>
      <c r="T163" s="218">
        <f ca="1">OFFSET('배치점수 계산기'!J$10,$D163,0)</f>
        <v>924.726</v>
      </c>
      <c r="U163" s="218">
        <f ca="1">OFFSET('배치점수 계산기'!K$10,$D163,0)</f>
        <v>923.154</v>
      </c>
      <c r="V163" s="218">
        <f ca="1">OFFSET('배치점수 계산기'!L$10,$D163,0)</f>
        <v>921.38199999999995</v>
      </c>
      <c r="W163" s="210" t="str">
        <f ca="1">OFFSET('배치점수 계산기'!M$10,$D163,0)</f>
        <v>표점/만점</v>
      </c>
      <c r="X163" s="208" t="str">
        <f ca="1">OFFSET('배치점수 계산기'!N$10,$D163,0)</f>
        <v>변표/만점</v>
      </c>
      <c r="Y163" s="212">
        <f ca="1">OFFSET(환산공식!FG$15,$F163,0)</f>
        <v>0.39</v>
      </c>
      <c r="Z163" s="35">
        <f ca="1">OFFSET(환산공식!FH$15,$F163,0)</f>
        <v>0.33</v>
      </c>
      <c r="AA163" s="203">
        <f ca="1">OFFSET(환산공식!FI$15,$F163,0)</f>
        <v>0.28000000000000003</v>
      </c>
      <c r="AC163"/>
      <c r="AD163">
        <f t="shared" ca="1" si="6"/>
        <v>6</v>
      </c>
      <c r="AE163"/>
    </row>
    <row r="164" spans="1:31" s="5" customFormat="1">
      <c r="A164" s="222"/>
      <c r="B164" s="222"/>
      <c r="C164" s="222" t="s">
        <v>1659</v>
      </c>
      <c r="D164" s="219">
        <v>157</v>
      </c>
      <c r="E164" s="219">
        <v>26</v>
      </c>
      <c r="F164" s="219">
        <v>26</v>
      </c>
      <c r="G164" s="264">
        <v>157</v>
      </c>
      <c r="H164" s="221" t="s">
        <v>85</v>
      </c>
      <c r="I164" s="219" t="s">
        <v>137</v>
      </c>
      <c r="J164" s="267" t="s">
        <v>109</v>
      </c>
      <c r="K164" s="219" t="s">
        <v>84</v>
      </c>
      <c r="L164" s="35" t="str">
        <f ca="1">IF(OFFSET(환산공식!$DU$15,$F164,0)=1,"O","X")</f>
        <v>X</v>
      </c>
      <c r="M164" s="212">
        <f ca="1">IFERROR(OFFSET(환산공식!DA$15,$F164,0),"")</f>
        <v>100</v>
      </c>
      <c r="N164" s="35" t="str">
        <f ca="1">IFERROR(CONCATENATE(ROUND(OFFSET(환산공식!DB$15,$F164,0),1),"%"),"")</f>
        <v>100%</v>
      </c>
      <c r="O164" s="35">
        <f ca="1">IFERROR(OFFSET(환산공식!DC$15,$F164,0),"")</f>
        <v>0</v>
      </c>
      <c r="P164" s="212" t="str">
        <f t="shared" ca="1" si="5"/>
        <v>3% 이하</v>
      </c>
      <c r="Q164" s="218">
        <f ca="1">IFERROR(ROUND(OFFSET(환산공식!$EX$15,$F164,0),3),"")</f>
        <v>0</v>
      </c>
      <c r="R164" s="218">
        <f ca="1">OFFSET('배치점수 계산기'!H$10,$D164,0)</f>
        <v>930.92100000000005</v>
      </c>
      <c r="S164" s="218">
        <f ca="1">OFFSET('배치점수 계산기'!I$10,$D164,0)</f>
        <v>927.47299999999996</v>
      </c>
      <c r="T164" s="218">
        <f ca="1">OFFSET('배치점수 계산기'!J$10,$D164,0)</f>
        <v>924.726</v>
      </c>
      <c r="U164" s="218">
        <f ca="1">OFFSET('배치점수 계산기'!K$10,$D164,0)</f>
        <v>920.76</v>
      </c>
      <c r="V164" s="218">
        <f ca="1">OFFSET('배치점수 계산기'!L$10,$D164,0)</f>
        <v>918.28399999999999</v>
      </c>
      <c r="W164" s="210" t="str">
        <f ca="1">OFFSET('배치점수 계산기'!M$10,$D164,0)</f>
        <v>표점/만점</v>
      </c>
      <c r="X164" s="208" t="str">
        <f ca="1">OFFSET('배치점수 계산기'!N$10,$D164,0)</f>
        <v>변표/만점</v>
      </c>
      <c r="Y164" s="212">
        <f ca="1">OFFSET(환산공식!FG$15,$F164,0)</f>
        <v>0.39</v>
      </c>
      <c r="Z164" s="35">
        <f ca="1">OFFSET(환산공식!FH$15,$F164,0)</f>
        <v>0.33</v>
      </c>
      <c r="AA164" s="203">
        <f ca="1">OFFSET(환산공식!FI$15,$F164,0)</f>
        <v>0.28000000000000003</v>
      </c>
      <c r="AC164"/>
      <c r="AD164">
        <f t="shared" ca="1" si="6"/>
        <v>6</v>
      </c>
      <c r="AE164"/>
    </row>
    <row r="165" spans="1:31" s="5" customFormat="1">
      <c r="A165" s="222"/>
      <c r="B165" s="222"/>
      <c r="C165" s="222" t="s">
        <v>1660</v>
      </c>
      <c r="D165" s="219">
        <v>158</v>
      </c>
      <c r="E165" s="219">
        <v>26</v>
      </c>
      <c r="F165" s="219">
        <v>26</v>
      </c>
      <c r="G165" s="264">
        <v>158</v>
      </c>
      <c r="H165" s="221" t="s">
        <v>85</v>
      </c>
      <c r="I165" s="219" t="s">
        <v>137</v>
      </c>
      <c r="J165" s="267" t="s">
        <v>107</v>
      </c>
      <c r="K165" s="219" t="s">
        <v>84</v>
      </c>
      <c r="L165" s="35" t="str">
        <f ca="1">IF(OFFSET(환산공식!$DU$15,$F165,0)=1,"O","X")</f>
        <v>X</v>
      </c>
      <c r="M165" s="212">
        <f ca="1">IFERROR(OFFSET(환산공식!DA$15,$F165,0),"")</f>
        <v>100</v>
      </c>
      <c r="N165" s="35" t="str">
        <f ca="1">IFERROR(CONCATENATE(ROUND(OFFSET(환산공식!DB$15,$F165,0),1),"%"),"")</f>
        <v>100%</v>
      </c>
      <c r="O165" s="35">
        <f ca="1">IFERROR(OFFSET(환산공식!DC$15,$F165,0),"")</f>
        <v>0</v>
      </c>
      <c r="P165" s="212" t="str">
        <f t="shared" ca="1" si="5"/>
        <v>3% 이하</v>
      </c>
      <c r="Q165" s="218">
        <f ca="1">IFERROR(ROUND(OFFSET(환산공식!$EX$15,$F165,0),3),"")</f>
        <v>0</v>
      </c>
      <c r="R165" s="218">
        <f ca="1">OFFSET('배치점수 계산기'!H$10,$D165,0)</f>
        <v>927.62900000000002</v>
      </c>
      <c r="S165" s="218">
        <f ca="1">OFFSET('배치점수 계산기'!I$10,$D165,0)</f>
        <v>926.44</v>
      </c>
      <c r="T165" s="218">
        <f ca="1">OFFSET('배치점수 계산기'!J$10,$D165,0)</f>
        <v>924.32299999999998</v>
      </c>
      <c r="U165" s="218">
        <f ca="1">OFFSET('배치점수 계산기'!K$10,$D165,0)</f>
        <v>923.40599999999995</v>
      </c>
      <c r="V165" s="218">
        <f ca="1">OFFSET('배치점수 계산기'!L$10,$D165,0)</f>
        <v>921.78200000000004</v>
      </c>
      <c r="W165" s="210" t="str">
        <f ca="1">OFFSET('배치점수 계산기'!M$10,$D165,0)</f>
        <v>표점/만점</v>
      </c>
      <c r="X165" s="208" t="str">
        <f ca="1">OFFSET('배치점수 계산기'!N$10,$D165,0)</f>
        <v>변표/만점</v>
      </c>
      <c r="Y165" s="212">
        <f ca="1">OFFSET(환산공식!FG$15,$F165,0)</f>
        <v>0.39</v>
      </c>
      <c r="Z165" s="35">
        <f ca="1">OFFSET(환산공식!FH$15,$F165,0)</f>
        <v>0.33</v>
      </c>
      <c r="AA165" s="203">
        <f ca="1">OFFSET(환산공식!FI$15,$F165,0)</f>
        <v>0.28000000000000003</v>
      </c>
      <c r="AC165"/>
      <c r="AD165">
        <f t="shared" ca="1" si="6"/>
        <v>6</v>
      </c>
      <c r="AE165"/>
    </row>
    <row r="166" spans="1:31" s="5" customFormat="1">
      <c r="A166" s="222"/>
      <c r="B166" s="222"/>
      <c r="C166" s="222" t="s">
        <v>1661</v>
      </c>
      <c r="D166" s="219">
        <v>159</v>
      </c>
      <c r="E166" s="219">
        <v>28</v>
      </c>
      <c r="F166" s="219">
        <v>28</v>
      </c>
      <c r="G166" s="264">
        <v>159</v>
      </c>
      <c r="H166" s="221" t="s">
        <v>85</v>
      </c>
      <c r="I166" s="219" t="s">
        <v>350</v>
      </c>
      <c r="J166" s="267" t="s">
        <v>698</v>
      </c>
      <c r="K166" s="219" t="s">
        <v>83</v>
      </c>
      <c r="L166" s="35" t="str">
        <f ca="1">IF(OFFSET(환산공식!$DU$15,$F166,0)=1,"O","X")</f>
        <v>X</v>
      </c>
      <c r="M166" s="212">
        <f ca="1">IFERROR(OFFSET(환산공식!DA$15,$F166,0),"")</f>
        <v>100</v>
      </c>
      <c r="N166" s="35" t="str">
        <f ca="1">IFERROR(CONCATENATE(ROUND(OFFSET(환산공식!DB$15,$F166,0),1),"%"),"")</f>
        <v>100%</v>
      </c>
      <c r="O166" s="35">
        <f ca="1">IFERROR(OFFSET(환산공식!DC$15,$F166,0),"")</f>
        <v>10</v>
      </c>
      <c r="P166" s="212" t="str">
        <f t="shared" ca="1" si="5"/>
        <v>3% 이하</v>
      </c>
      <c r="Q166" s="218">
        <f ca="1">IFERROR(ROUND(OFFSET(환산공식!$EX$15,$F166,0),3),"")</f>
        <v>0</v>
      </c>
      <c r="R166" s="218">
        <f ca="1">OFFSET('배치점수 계산기'!H$10,$D166,0)</f>
        <v>765.89499999999998</v>
      </c>
      <c r="S166" s="218">
        <f ca="1">OFFSET('배치점수 계산기'!I$10,$D166,0)</f>
        <v>764.49400000000003</v>
      </c>
      <c r="T166" s="218">
        <f ca="1">OFFSET('배치점수 계산기'!J$10,$D166,0)</f>
        <v>763.08199999999999</v>
      </c>
      <c r="U166" s="218">
        <f ca="1">OFFSET('배치점수 계산기'!K$10,$D166,0)</f>
        <v>761.55</v>
      </c>
      <c r="V166" s="218">
        <f ca="1">OFFSET('배치점수 계산기'!L$10,$D166,0)</f>
        <v>757.96900000000005</v>
      </c>
      <c r="W166" s="210" t="str">
        <f ca="1">OFFSET('배치점수 계산기'!M$10,$D166,0)</f>
        <v>표점</v>
      </c>
      <c r="X166" s="208" t="str">
        <f ca="1">OFFSET('배치점수 계산기'!N$10,$D166,0)</f>
        <v>변표</v>
      </c>
      <c r="Y166" s="212">
        <f ca="1">OFFSET(환산공식!FG$15,$F166,0)</f>
        <v>0.25</v>
      </c>
      <c r="Z166" s="35">
        <f ca="1">OFFSET(환산공식!FH$15,$F166,0)</f>
        <v>0.4</v>
      </c>
      <c r="AA166" s="203">
        <f ca="1">OFFSET(환산공식!FI$15,$F166,0)</f>
        <v>0.35</v>
      </c>
      <c r="AC166"/>
      <c r="AD166">
        <f t="shared" ca="1" si="6"/>
        <v>6</v>
      </c>
      <c r="AE166"/>
    </row>
    <row r="167" spans="1:31" s="5" customFormat="1">
      <c r="A167" s="222"/>
      <c r="B167" s="222"/>
      <c r="C167" s="222" t="s">
        <v>1662</v>
      </c>
      <c r="D167" s="219">
        <v>160</v>
      </c>
      <c r="E167" s="219">
        <v>28</v>
      </c>
      <c r="F167" s="219">
        <v>28</v>
      </c>
      <c r="G167" s="264">
        <v>160</v>
      </c>
      <c r="H167" s="221" t="s">
        <v>85</v>
      </c>
      <c r="I167" s="219" t="s">
        <v>350</v>
      </c>
      <c r="J167" s="267" t="s">
        <v>688</v>
      </c>
      <c r="K167" s="219" t="s">
        <v>83</v>
      </c>
      <c r="L167" s="35" t="str">
        <f ca="1">IF(OFFSET(환산공식!$DU$15,$F167,0)=1,"O","X")</f>
        <v>X</v>
      </c>
      <c r="M167" s="212">
        <f ca="1">IFERROR(OFFSET(환산공식!DA$15,$F167,0),"")</f>
        <v>100</v>
      </c>
      <c r="N167" s="35" t="str">
        <f ca="1">IFERROR(CONCATENATE(ROUND(OFFSET(환산공식!DB$15,$F167,0),1),"%"),"")</f>
        <v>100%</v>
      </c>
      <c r="O167" s="35">
        <f ca="1">IFERROR(OFFSET(환산공식!DC$15,$F167,0),"")</f>
        <v>10</v>
      </c>
      <c r="P167" s="212" t="str">
        <f t="shared" ca="1" si="5"/>
        <v>3% 이하</v>
      </c>
      <c r="Q167" s="218">
        <f ca="1">IFERROR(ROUND(OFFSET(환산공식!$EX$15,$F167,0),3),"")</f>
        <v>0</v>
      </c>
      <c r="R167" s="218">
        <f ca="1">OFFSET('배치점수 계산기'!H$10,$D167,0)</f>
        <v>764.72900000000004</v>
      </c>
      <c r="S167" s="218">
        <f ca="1">OFFSET('배치점수 계산기'!I$10,$D167,0)</f>
        <v>762.11</v>
      </c>
      <c r="T167" s="218">
        <f ca="1">OFFSET('배치점수 계산기'!J$10,$D167,0)</f>
        <v>759.625</v>
      </c>
      <c r="U167" s="218">
        <f ca="1">OFFSET('배치점수 계산기'!K$10,$D167,0)</f>
        <v>757.25900000000001</v>
      </c>
      <c r="V167" s="218">
        <f ca="1">OFFSET('배치점수 계산기'!L$10,$D167,0)</f>
        <v>755.12300000000005</v>
      </c>
      <c r="W167" s="210" t="str">
        <f ca="1">OFFSET('배치점수 계산기'!M$10,$D167,0)</f>
        <v>표점</v>
      </c>
      <c r="X167" s="208" t="str">
        <f ca="1">OFFSET('배치점수 계산기'!N$10,$D167,0)</f>
        <v>변표</v>
      </c>
      <c r="Y167" s="212">
        <f ca="1">OFFSET(환산공식!FG$15,$F167,0)</f>
        <v>0.25</v>
      </c>
      <c r="Z167" s="35">
        <f ca="1">OFFSET(환산공식!FH$15,$F167,0)</f>
        <v>0.4</v>
      </c>
      <c r="AA167" s="203">
        <f ca="1">OFFSET(환산공식!FI$15,$F167,0)</f>
        <v>0.35</v>
      </c>
      <c r="AC167"/>
      <c r="AD167">
        <f t="shared" ca="1" si="6"/>
        <v>6</v>
      </c>
      <c r="AE167"/>
    </row>
    <row r="168" spans="1:31" s="5" customFormat="1">
      <c r="A168" s="222"/>
      <c r="B168" s="222"/>
      <c r="C168" s="222" t="s">
        <v>1663</v>
      </c>
      <c r="D168" s="219">
        <v>161</v>
      </c>
      <c r="E168" s="219">
        <v>28</v>
      </c>
      <c r="F168" s="219">
        <v>28</v>
      </c>
      <c r="G168" s="264">
        <v>161</v>
      </c>
      <c r="H168" s="221" t="s">
        <v>85</v>
      </c>
      <c r="I168" s="219" t="s">
        <v>350</v>
      </c>
      <c r="J168" s="267" t="s">
        <v>88</v>
      </c>
      <c r="K168" s="219" t="s">
        <v>83</v>
      </c>
      <c r="L168" s="35" t="str">
        <f ca="1">IF(OFFSET(환산공식!$DU$15,$F168,0)=1,"O","X")</f>
        <v>X</v>
      </c>
      <c r="M168" s="212">
        <f ca="1">IFERROR(OFFSET(환산공식!DA$15,$F168,0),"")</f>
        <v>100</v>
      </c>
      <c r="N168" s="35" t="str">
        <f ca="1">IFERROR(CONCATENATE(ROUND(OFFSET(환산공식!DB$15,$F168,0),1),"%"),"")</f>
        <v>100%</v>
      </c>
      <c r="O168" s="35">
        <f ca="1">IFERROR(OFFSET(환산공식!DC$15,$F168,0),"")</f>
        <v>10</v>
      </c>
      <c r="P168" s="212" t="str">
        <f t="shared" ca="1" si="5"/>
        <v>3% 이하</v>
      </c>
      <c r="Q168" s="218">
        <f ca="1">IFERROR(ROUND(OFFSET(환산공식!$EX$15,$F168,0),3),"")</f>
        <v>0</v>
      </c>
      <c r="R168" s="218">
        <f ca="1">OFFSET('배치점수 계산기'!H$10,$D168,0)</f>
        <v>762.97199999999998</v>
      </c>
      <c r="S168" s="218">
        <f ca="1">OFFSET('배치점수 계산기'!I$10,$D168,0)</f>
        <v>760.85799999999995</v>
      </c>
      <c r="T168" s="218">
        <f ca="1">OFFSET('배치점수 계산기'!J$10,$D168,0)</f>
        <v>757.96900000000005</v>
      </c>
      <c r="U168" s="218">
        <f ca="1">OFFSET('배치점수 계산기'!K$10,$D168,0)</f>
        <v>755.64800000000002</v>
      </c>
      <c r="V168" s="218">
        <f ca="1">OFFSET('배치점수 계산기'!L$10,$D168,0)</f>
        <v>752.85799999999995</v>
      </c>
      <c r="W168" s="210" t="str">
        <f ca="1">OFFSET('배치점수 계산기'!M$10,$D168,0)</f>
        <v>표점</v>
      </c>
      <c r="X168" s="208" t="str">
        <f ca="1">OFFSET('배치점수 계산기'!N$10,$D168,0)</f>
        <v>변표</v>
      </c>
      <c r="Y168" s="212">
        <f ca="1">OFFSET(환산공식!FG$15,$F168,0)</f>
        <v>0.25</v>
      </c>
      <c r="Z168" s="35">
        <f ca="1">OFFSET(환산공식!FH$15,$F168,0)</f>
        <v>0.4</v>
      </c>
      <c r="AA168" s="203">
        <f ca="1">OFFSET(환산공식!FI$15,$F168,0)</f>
        <v>0.35</v>
      </c>
      <c r="AC168"/>
      <c r="AD168">
        <f t="shared" ca="1" si="6"/>
        <v>6</v>
      </c>
      <c r="AE168"/>
    </row>
    <row r="169" spans="1:31" s="5" customFormat="1">
      <c r="A169" s="222"/>
      <c r="B169" s="222"/>
      <c r="C169" s="222" t="s">
        <v>1664</v>
      </c>
      <c r="D169" s="219">
        <v>162</v>
      </c>
      <c r="E169" s="219">
        <v>28</v>
      </c>
      <c r="F169" s="219">
        <v>28</v>
      </c>
      <c r="G169" s="264">
        <v>162</v>
      </c>
      <c r="H169" s="221" t="s">
        <v>85</v>
      </c>
      <c r="I169" s="219" t="s">
        <v>350</v>
      </c>
      <c r="J169" s="267" t="s">
        <v>97</v>
      </c>
      <c r="K169" s="219" t="s">
        <v>83</v>
      </c>
      <c r="L169" s="35" t="str">
        <f ca="1">IF(OFFSET(환산공식!$DU$15,$F169,0)=1,"O","X")</f>
        <v>X</v>
      </c>
      <c r="M169" s="212">
        <f ca="1">IFERROR(OFFSET(환산공식!DA$15,$F169,0),"")</f>
        <v>100</v>
      </c>
      <c r="N169" s="35" t="str">
        <f ca="1">IFERROR(CONCATENATE(ROUND(OFFSET(환산공식!DB$15,$F169,0),1),"%"),"")</f>
        <v>100%</v>
      </c>
      <c r="O169" s="35">
        <f ca="1">IFERROR(OFFSET(환산공식!DC$15,$F169,0),"")</f>
        <v>10</v>
      </c>
      <c r="P169" s="212" t="str">
        <f t="shared" ca="1" si="5"/>
        <v>3% 이하</v>
      </c>
      <c r="Q169" s="218">
        <f ca="1">IFERROR(ROUND(OFFSET(환산공식!$EX$15,$F169,0),3),"")</f>
        <v>0</v>
      </c>
      <c r="R169" s="218">
        <f ca="1">OFFSET('배치점수 계산기'!H$10,$D169,0)</f>
        <v>759.31500000000005</v>
      </c>
      <c r="S169" s="218">
        <f ca="1">OFFSET('배치점수 계산기'!I$10,$D169,0)</f>
        <v>757.96900000000005</v>
      </c>
      <c r="T169" s="218">
        <f ca="1">OFFSET('배치점수 계산기'!J$10,$D169,0)</f>
        <v>756.803</v>
      </c>
      <c r="U169" s="218">
        <f ca="1">OFFSET('배치점수 계산기'!K$10,$D169,0)</f>
        <v>755.53800000000001</v>
      </c>
      <c r="V169" s="218">
        <f ca="1">OFFSET('배치점수 계산기'!L$10,$D169,0)</f>
        <v>751.17700000000002</v>
      </c>
      <c r="W169" s="210" t="str">
        <f ca="1">OFFSET('배치점수 계산기'!M$10,$D169,0)</f>
        <v>표점</v>
      </c>
      <c r="X169" s="208" t="str">
        <f ca="1">OFFSET('배치점수 계산기'!N$10,$D169,0)</f>
        <v>변표</v>
      </c>
      <c r="Y169" s="212">
        <f ca="1">OFFSET(환산공식!FG$15,$F169,0)</f>
        <v>0.25</v>
      </c>
      <c r="Z169" s="35">
        <f ca="1">OFFSET(환산공식!FH$15,$F169,0)</f>
        <v>0.4</v>
      </c>
      <c r="AA169" s="203">
        <f ca="1">OFFSET(환산공식!FI$15,$F169,0)</f>
        <v>0.35</v>
      </c>
      <c r="AC169"/>
      <c r="AD169">
        <f t="shared" ca="1" si="6"/>
        <v>6</v>
      </c>
      <c r="AE169"/>
    </row>
    <row r="170" spans="1:31" s="5" customFormat="1">
      <c r="A170" s="222"/>
      <c r="B170" s="222"/>
      <c r="C170" s="222" t="s">
        <v>1665</v>
      </c>
      <c r="D170" s="219">
        <v>163</v>
      </c>
      <c r="E170" s="219">
        <v>28</v>
      </c>
      <c r="F170" s="219">
        <v>28</v>
      </c>
      <c r="G170" s="264">
        <v>163</v>
      </c>
      <c r="H170" s="221" t="s">
        <v>85</v>
      </c>
      <c r="I170" s="219" t="s">
        <v>350</v>
      </c>
      <c r="J170" s="267" t="s">
        <v>72</v>
      </c>
      <c r="K170" s="219" t="s">
        <v>83</v>
      </c>
      <c r="L170" s="35" t="str">
        <f ca="1">IF(OFFSET(환산공식!$DU$15,$F170,0)=1,"O","X")</f>
        <v>X</v>
      </c>
      <c r="M170" s="212">
        <f ca="1">IFERROR(OFFSET(환산공식!DA$15,$F170,0),"")</f>
        <v>100</v>
      </c>
      <c r="N170" s="35" t="str">
        <f ca="1">IFERROR(CONCATENATE(ROUND(OFFSET(환산공식!DB$15,$F170,0),1),"%"),"")</f>
        <v>100%</v>
      </c>
      <c r="O170" s="35">
        <f ca="1">IFERROR(OFFSET(환산공식!DC$15,$F170,0),"")</f>
        <v>10</v>
      </c>
      <c r="P170" s="212" t="str">
        <f t="shared" ca="1" si="5"/>
        <v>3% 이하</v>
      </c>
      <c r="Q170" s="218">
        <f ca="1">IFERROR(ROUND(OFFSET(환산공식!$EX$15,$F170,0),3),"")</f>
        <v>0</v>
      </c>
      <c r="R170" s="218">
        <f ca="1">OFFSET('배치점수 계산기'!H$10,$D170,0)</f>
        <v>758.625</v>
      </c>
      <c r="S170" s="218">
        <f ca="1">OFFSET('배치점수 계산기'!I$10,$D170,0)</f>
        <v>757.96900000000005</v>
      </c>
      <c r="T170" s="218">
        <f ca="1">OFFSET('배치점수 계산기'!J$10,$D170,0)</f>
        <v>756.803</v>
      </c>
      <c r="U170" s="218">
        <f ca="1">OFFSET('배치점수 계산기'!K$10,$D170,0)</f>
        <v>755.64800000000002</v>
      </c>
      <c r="V170" s="218">
        <f ca="1">OFFSET('배치점수 계산기'!L$10,$D170,0)</f>
        <v>754.24300000000005</v>
      </c>
      <c r="W170" s="210" t="str">
        <f ca="1">OFFSET('배치점수 계산기'!M$10,$D170,0)</f>
        <v>표점</v>
      </c>
      <c r="X170" s="208" t="str">
        <f ca="1">OFFSET('배치점수 계산기'!N$10,$D170,0)</f>
        <v>변표</v>
      </c>
      <c r="Y170" s="212">
        <f ca="1">OFFSET(환산공식!FG$15,$F170,0)</f>
        <v>0.25</v>
      </c>
      <c r="Z170" s="35">
        <f ca="1">OFFSET(환산공식!FH$15,$F170,0)</f>
        <v>0.4</v>
      </c>
      <c r="AA170" s="203">
        <f ca="1">OFFSET(환산공식!FI$15,$F170,0)</f>
        <v>0.35</v>
      </c>
      <c r="AC170"/>
      <c r="AD170">
        <f t="shared" ca="1" si="6"/>
        <v>6</v>
      </c>
      <c r="AE170"/>
    </row>
    <row r="171" spans="1:31" s="5" customFormat="1">
      <c r="A171" s="222"/>
      <c r="B171" s="222"/>
      <c r="C171" s="222" t="s">
        <v>1666</v>
      </c>
      <c r="D171" s="219">
        <v>164</v>
      </c>
      <c r="E171" s="219">
        <v>28</v>
      </c>
      <c r="F171" s="219">
        <v>28</v>
      </c>
      <c r="G171" s="264">
        <v>164</v>
      </c>
      <c r="H171" s="221" t="s">
        <v>85</v>
      </c>
      <c r="I171" s="219" t="s">
        <v>350</v>
      </c>
      <c r="J171" s="267" t="s">
        <v>74</v>
      </c>
      <c r="K171" s="219" t="s">
        <v>83</v>
      </c>
      <c r="L171" s="35" t="str">
        <f ca="1">IF(OFFSET(환산공식!$DU$15,$F171,0)=1,"O","X")</f>
        <v>X</v>
      </c>
      <c r="M171" s="212">
        <f ca="1">IFERROR(OFFSET(환산공식!DA$15,$F171,0),"")</f>
        <v>100</v>
      </c>
      <c r="N171" s="35" t="str">
        <f ca="1">IFERROR(CONCATENATE(ROUND(OFFSET(환산공식!DB$15,$F171,0),1),"%"),"")</f>
        <v>100%</v>
      </c>
      <c r="O171" s="35">
        <f ca="1">IFERROR(OFFSET(환산공식!DC$15,$F171,0),"")</f>
        <v>10</v>
      </c>
      <c r="P171" s="212" t="str">
        <f t="shared" ca="1" si="5"/>
        <v>3% 이하</v>
      </c>
      <c r="Q171" s="218">
        <f ca="1">IFERROR(ROUND(OFFSET(환산공식!$EX$15,$F171,0),3),"")</f>
        <v>0</v>
      </c>
      <c r="R171" s="218">
        <f ca="1">OFFSET('배치점수 계산기'!H$10,$D171,0)</f>
        <v>753.96799999999996</v>
      </c>
      <c r="S171" s="218">
        <f ca="1">OFFSET('배치점수 계산기'!I$10,$D171,0)</f>
        <v>751.01199999999994</v>
      </c>
      <c r="T171" s="218">
        <f ca="1">OFFSET('배치점수 계산기'!J$10,$D171,0)</f>
        <v>749.19</v>
      </c>
      <c r="U171" s="218">
        <f ca="1">OFFSET('배치점수 계산기'!K$10,$D171,0)</f>
        <v>748.43</v>
      </c>
      <c r="V171" s="218">
        <f ca="1">OFFSET('배치점수 계산기'!L$10,$D171,0)</f>
        <v>743.68100000000004</v>
      </c>
      <c r="W171" s="210" t="str">
        <f ca="1">OFFSET('배치점수 계산기'!M$10,$D171,0)</f>
        <v>표점</v>
      </c>
      <c r="X171" s="208" t="str">
        <f ca="1">OFFSET('배치점수 계산기'!N$10,$D171,0)</f>
        <v>변표</v>
      </c>
      <c r="Y171" s="212">
        <f ca="1">OFFSET(환산공식!FG$15,$F171,0)</f>
        <v>0.25</v>
      </c>
      <c r="Z171" s="35">
        <f ca="1">OFFSET(환산공식!FH$15,$F171,0)</f>
        <v>0.4</v>
      </c>
      <c r="AA171" s="203">
        <f ca="1">OFFSET(환산공식!FI$15,$F171,0)</f>
        <v>0.35</v>
      </c>
      <c r="AC171"/>
      <c r="AD171">
        <f t="shared" ca="1" si="6"/>
        <v>6</v>
      </c>
      <c r="AE171"/>
    </row>
    <row r="172" spans="1:31" s="5" customFormat="1">
      <c r="A172" s="222"/>
      <c r="B172" s="222"/>
      <c r="C172" s="222" t="s">
        <v>1667</v>
      </c>
      <c r="D172" s="219">
        <v>165</v>
      </c>
      <c r="E172" s="219">
        <v>28</v>
      </c>
      <c r="F172" s="219">
        <v>28</v>
      </c>
      <c r="G172" s="264">
        <v>165</v>
      </c>
      <c r="H172" s="221" t="s">
        <v>85</v>
      </c>
      <c r="I172" s="219" t="s">
        <v>350</v>
      </c>
      <c r="J172" s="267" t="s">
        <v>693</v>
      </c>
      <c r="K172" s="219" t="s">
        <v>83</v>
      </c>
      <c r="L172" s="35" t="str">
        <f ca="1">IF(OFFSET(환산공식!$DU$15,$F172,0)=1,"O","X")</f>
        <v>X</v>
      </c>
      <c r="M172" s="212">
        <f ca="1">IFERROR(OFFSET(환산공식!DA$15,$F172,0),"")</f>
        <v>100</v>
      </c>
      <c r="N172" s="35" t="str">
        <f ca="1">IFERROR(CONCATENATE(ROUND(OFFSET(환산공식!DB$15,$F172,0),1),"%"),"")</f>
        <v>100%</v>
      </c>
      <c r="O172" s="35">
        <f ca="1">IFERROR(OFFSET(환산공식!DC$15,$F172,0),"")</f>
        <v>10</v>
      </c>
      <c r="P172" s="212" t="str">
        <f t="shared" ca="1" si="5"/>
        <v>3% 이하</v>
      </c>
      <c r="Q172" s="218">
        <f ca="1">IFERROR(ROUND(OFFSET(환산공식!$EX$15,$F172,0),3),"")</f>
        <v>0</v>
      </c>
      <c r="R172" s="218">
        <f ca="1">OFFSET('배치점수 계산기'!H$10,$D172,0)</f>
        <v>714.64400000000001</v>
      </c>
      <c r="S172" s="218">
        <f ca="1">OFFSET('배치점수 계산기'!I$10,$D172,0)</f>
        <v>708.46600000000001</v>
      </c>
      <c r="T172" s="218">
        <f ca="1">OFFSET('배치점수 계산기'!J$10,$D172,0)</f>
        <v>703.15099999999995</v>
      </c>
      <c r="U172" s="218">
        <f ca="1">OFFSET('배치점수 계산기'!K$10,$D172,0)</f>
        <v>698.02800000000002</v>
      </c>
      <c r="V172" s="218">
        <f ca="1">OFFSET('배치점수 계산기'!L$10,$D172,0)</f>
        <v>693.75199999999995</v>
      </c>
      <c r="W172" s="210" t="str">
        <f ca="1">OFFSET('배치점수 계산기'!M$10,$D172,0)</f>
        <v>표점</v>
      </c>
      <c r="X172" s="208" t="str">
        <f ca="1">OFFSET('배치점수 계산기'!N$10,$D172,0)</f>
        <v>변표</v>
      </c>
      <c r="Y172" s="212">
        <f ca="1">OFFSET(환산공식!FG$15,$F172,0)</f>
        <v>0.25</v>
      </c>
      <c r="Z172" s="35">
        <f ca="1">OFFSET(환산공식!FH$15,$F172,0)</f>
        <v>0.4</v>
      </c>
      <c r="AA172" s="203">
        <f ca="1">OFFSET(환산공식!FI$15,$F172,0)</f>
        <v>0.35</v>
      </c>
      <c r="AC172"/>
      <c r="AD172">
        <f t="shared" ca="1" si="6"/>
        <v>6</v>
      </c>
      <c r="AE172"/>
    </row>
    <row r="173" spans="1:31" s="5" customFormat="1">
      <c r="A173" s="222"/>
      <c r="B173" s="222"/>
      <c r="C173" s="222" t="s">
        <v>1668</v>
      </c>
      <c r="D173" s="219">
        <v>166</v>
      </c>
      <c r="E173" s="219">
        <v>28</v>
      </c>
      <c r="F173" s="219">
        <v>28</v>
      </c>
      <c r="G173" s="264">
        <v>166</v>
      </c>
      <c r="H173" s="221" t="s">
        <v>85</v>
      </c>
      <c r="I173" s="219" t="s">
        <v>350</v>
      </c>
      <c r="J173" s="267" t="s">
        <v>1377</v>
      </c>
      <c r="K173" s="219" t="s">
        <v>83</v>
      </c>
      <c r="L173" s="35" t="str">
        <f ca="1">IF(OFFSET(환산공식!$DU$15,$F173,0)=1,"O","X")</f>
        <v>X</v>
      </c>
      <c r="M173" s="212">
        <f ca="1">IFERROR(OFFSET(환산공식!DA$15,$F173,0),"")</f>
        <v>100</v>
      </c>
      <c r="N173" s="35" t="str">
        <f ca="1">IFERROR(CONCATENATE(ROUND(OFFSET(환산공식!DB$15,$F173,0),1),"%"),"")</f>
        <v>100%</v>
      </c>
      <c r="O173" s="35">
        <f ca="1">IFERROR(OFFSET(환산공식!DC$15,$F173,0),"")</f>
        <v>10</v>
      </c>
      <c r="P173" s="212" t="str">
        <f t="shared" ca="1" si="5"/>
        <v>3% 이하</v>
      </c>
      <c r="Q173" s="218">
        <f ca="1">IFERROR(ROUND(OFFSET(환산공식!$EX$15,$F173,0),3),"")</f>
        <v>0</v>
      </c>
      <c r="R173" s="218">
        <f ca="1">OFFSET('배치점수 계산기'!H$10,$D173,0)</f>
        <v>707.45299999999997</v>
      </c>
      <c r="S173" s="218">
        <f ca="1">OFFSET('배치점수 계산기'!I$10,$D173,0)</f>
        <v>702.00699999999995</v>
      </c>
      <c r="T173" s="218">
        <f ca="1">OFFSET('배치점수 계산기'!J$10,$D173,0)</f>
        <v>696.923</v>
      </c>
      <c r="U173" s="218">
        <f ca="1">OFFSET('배치점수 계산기'!K$10,$D173,0)</f>
        <v>692.81600000000003</v>
      </c>
      <c r="V173" s="218">
        <f ca="1">OFFSET('배치점수 계산기'!L$10,$D173,0)</f>
        <v>688.12400000000002</v>
      </c>
      <c r="W173" s="210" t="str">
        <f ca="1">OFFSET('배치점수 계산기'!M$10,$D173,0)</f>
        <v>표점</v>
      </c>
      <c r="X173" s="208" t="str">
        <f ca="1">OFFSET('배치점수 계산기'!N$10,$D173,0)</f>
        <v>변표</v>
      </c>
      <c r="Y173" s="212">
        <f ca="1">OFFSET(환산공식!FG$15,$F173,0)</f>
        <v>0.25</v>
      </c>
      <c r="Z173" s="35">
        <f ca="1">OFFSET(환산공식!FH$15,$F173,0)</f>
        <v>0.4</v>
      </c>
      <c r="AA173" s="203">
        <f ca="1">OFFSET(환산공식!FI$15,$F173,0)</f>
        <v>0.35</v>
      </c>
      <c r="AC173"/>
      <c r="AD173">
        <f t="shared" ca="1" si="6"/>
        <v>6</v>
      </c>
      <c r="AE173"/>
    </row>
    <row r="174" spans="1:31" s="5" customFormat="1">
      <c r="A174" s="222"/>
      <c r="B174" s="222"/>
      <c r="C174" s="222" t="s">
        <v>1669</v>
      </c>
      <c r="D174" s="219">
        <v>167</v>
      </c>
      <c r="E174" s="219">
        <v>28</v>
      </c>
      <c r="F174" s="219">
        <v>28</v>
      </c>
      <c r="G174" s="264">
        <v>167</v>
      </c>
      <c r="H174" s="221" t="s">
        <v>85</v>
      </c>
      <c r="I174" s="219" t="s">
        <v>350</v>
      </c>
      <c r="J174" s="267" t="s">
        <v>694</v>
      </c>
      <c r="K174" s="219" t="s">
        <v>83</v>
      </c>
      <c r="L174" s="35" t="str">
        <f ca="1">IF(OFFSET(환산공식!$DU$15,$F174,0)=1,"O","X")</f>
        <v>X</v>
      </c>
      <c r="M174" s="212">
        <f ca="1">IFERROR(OFFSET(환산공식!DA$15,$F174,0),"")</f>
        <v>100</v>
      </c>
      <c r="N174" s="35" t="str">
        <f ca="1">IFERROR(CONCATENATE(ROUND(OFFSET(환산공식!DB$15,$F174,0),1),"%"),"")</f>
        <v>100%</v>
      </c>
      <c r="O174" s="35">
        <f ca="1">IFERROR(OFFSET(환산공식!DC$15,$F174,0),"")</f>
        <v>10</v>
      </c>
      <c r="P174" s="212" t="str">
        <f t="shared" ca="1" si="5"/>
        <v>3% 이하</v>
      </c>
      <c r="Q174" s="218">
        <f ca="1">IFERROR(ROUND(OFFSET(환산공식!$EX$15,$F174,0),3),"")</f>
        <v>0</v>
      </c>
      <c r="R174" s="218">
        <f ca="1">OFFSET('배치점수 계산기'!H$10,$D174,0)</f>
        <v>695.32399999999996</v>
      </c>
      <c r="S174" s="218">
        <f ca="1">OFFSET('배치점수 계산기'!I$10,$D174,0)</f>
        <v>690.70799999999997</v>
      </c>
      <c r="T174" s="218">
        <f ca="1">OFFSET('배치점수 계산기'!J$10,$D174,0)</f>
        <v>686.07799999999997</v>
      </c>
      <c r="U174" s="218">
        <f ca="1">OFFSET('배치점수 계산기'!K$10,$D174,0)</f>
        <v>681.88199999999995</v>
      </c>
      <c r="V174" s="218">
        <f ca="1">OFFSET('배치점수 계산기'!L$10,$D174,0)</f>
        <v>678.33100000000002</v>
      </c>
      <c r="W174" s="210" t="str">
        <f ca="1">OFFSET('배치점수 계산기'!M$10,$D174,0)</f>
        <v>표점</v>
      </c>
      <c r="X174" s="208" t="str">
        <f ca="1">OFFSET('배치점수 계산기'!N$10,$D174,0)</f>
        <v>변표</v>
      </c>
      <c r="Y174" s="212">
        <f ca="1">OFFSET(환산공식!FG$15,$F174,0)</f>
        <v>0.25</v>
      </c>
      <c r="Z174" s="35">
        <f ca="1">OFFSET(환산공식!FH$15,$F174,0)</f>
        <v>0.4</v>
      </c>
      <c r="AA174" s="203">
        <f ca="1">OFFSET(환산공식!FI$15,$F174,0)</f>
        <v>0.35</v>
      </c>
      <c r="AC174"/>
      <c r="AD174">
        <f t="shared" ca="1" si="6"/>
        <v>6</v>
      </c>
      <c r="AE174"/>
    </row>
    <row r="175" spans="1:31" s="5" customFormat="1">
      <c r="A175" s="222"/>
      <c r="B175" s="222"/>
      <c r="C175" s="222" t="s">
        <v>1670</v>
      </c>
      <c r="D175" s="219">
        <v>168</v>
      </c>
      <c r="E175" s="219">
        <v>28</v>
      </c>
      <c r="F175" s="219">
        <v>28</v>
      </c>
      <c r="G175" s="264">
        <v>168</v>
      </c>
      <c r="H175" s="221" t="s">
        <v>85</v>
      </c>
      <c r="I175" s="219" t="s">
        <v>350</v>
      </c>
      <c r="J175" s="267" t="s">
        <v>118</v>
      </c>
      <c r="K175" s="219" t="s">
        <v>83</v>
      </c>
      <c r="L175" s="35" t="str">
        <f ca="1">IF(OFFSET(환산공식!$DU$15,$F175,0)=1,"O","X")</f>
        <v>X</v>
      </c>
      <c r="M175" s="212">
        <f ca="1">IFERROR(OFFSET(환산공식!DA$15,$F175,0),"")</f>
        <v>100</v>
      </c>
      <c r="N175" s="35" t="str">
        <f ca="1">IFERROR(CONCATENATE(ROUND(OFFSET(환산공식!DB$15,$F175,0),1),"%"),"")</f>
        <v>100%</v>
      </c>
      <c r="O175" s="35">
        <f ca="1">IFERROR(OFFSET(환산공식!DC$15,$F175,0),"")</f>
        <v>10</v>
      </c>
      <c r="P175" s="212" t="str">
        <f t="shared" ca="1" si="5"/>
        <v>3% 이하</v>
      </c>
      <c r="Q175" s="218">
        <f ca="1">IFERROR(ROUND(OFFSET(환산공식!$EX$15,$F175,0),3),"")</f>
        <v>0</v>
      </c>
      <c r="R175" s="218">
        <f ca="1">OFFSET('배치점수 계산기'!H$10,$D175,0)</f>
        <v>694.077</v>
      </c>
      <c r="S175" s="218">
        <f ca="1">OFFSET('배치점수 계산기'!I$10,$D175,0)</f>
        <v>689.97900000000004</v>
      </c>
      <c r="T175" s="218">
        <f ca="1">OFFSET('배치점수 계산기'!J$10,$D175,0)</f>
        <v>685.33500000000004</v>
      </c>
      <c r="U175" s="218">
        <f ca="1">OFFSET('배치점수 계산기'!K$10,$D175,0)</f>
        <v>681.75699999999995</v>
      </c>
      <c r="V175" s="218">
        <f ca="1">OFFSET('배치점수 계산기'!L$10,$D175,0)</f>
        <v>678.62599999999998</v>
      </c>
      <c r="W175" s="210" t="str">
        <f ca="1">OFFSET('배치점수 계산기'!M$10,$D175,0)</f>
        <v>표점</v>
      </c>
      <c r="X175" s="208" t="str">
        <f ca="1">OFFSET('배치점수 계산기'!N$10,$D175,0)</f>
        <v>변표</v>
      </c>
      <c r="Y175" s="212">
        <f ca="1">OFFSET(환산공식!FG$15,$F175,0)</f>
        <v>0.25</v>
      </c>
      <c r="Z175" s="35">
        <f ca="1">OFFSET(환산공식!FH$15,$F175,0)</f>
        <v>0.4</v>
      </c>
      <c r="AA175" s="203">
        <f ca="1">OFFSET(환산공식!FI$15,$F175,0)</f>
        <v>0.35</v>
      </c>
      <c r="AC175"/>
      <c r="AD175">
        <f t="shared" ca="1" si="6"/>
        <v>6</v>
      </c>
      <c r="AE175"/>
    </row>
    <row r="176" spans="1:31" s="5" customFormat="1">
      <c r="A176" s="222"/>
      <c r="B176" s="222"/>
      <c r="C176" s="222" t="s">
        <v>1671</v>
      </c>
      <c r="D176" s="219">
        <v>169</v>
      </c>
      <c r="E176" s="219">
        <v>28</v>
      </c>
      <c r="F176" s="219">
        <v>28</v>
      </c>
      <c r="G176" s="264">
        <v>169</v>
      </c>
      <c r="H176" s="221" t="s">
        <v>85</v>
      </c>
      <c r="I176" s="219" t="s">
        <v>350</v>
      </c>
      <c r="J176" s="267" t="s">
        <v>347</v>
      </c>
      <c r="K176" s="219" t="s">
        <v>83</v>
      </c>
      <c r="L176" s="35" t="str">
        <f ca="1">IF(OFFSET(환산공식!$DU$15,$F176,0)=1,"O","X")</f>
        <v>X</v>
      </c>
      <c r="M176" s="212">
        <f ca="1">IFERROR(OFFSET(환산공식!DA$15,$F176,0),"")</f>
        <v>100</v>
      </c>
      <c r="N176" s="35" t="str">
        <f ca="1">IFERROR(CONCATENATE(ROUND(OFFSET(환산공식!DB$15,$F176,0),1),"%"),"")</f>
        <v>100%</v>
      </c>
      <c r="O176" s="35">
        <f ca="1">IFERROR(OFFSET(환산공식!DC$15,$F176,0),"")</f>
        <v>10</v>
      </c>
      <c r="P176" s="212" t="str">
        <f t="shared" ca="1" si="5"/>
        <v>3% 이하</v>
      </c>
      <c r="Q176" s="218">
        <f ca="1">IFERROR(ROUND(OFFSET(환산공식!$EX$15,$F176,0),3),"")</f>
        <v>0</v>
      </c>
      <c r="R176" s="218">
        <f ca="1">OFFSET('배치점수 계산기'!H$10,$D176,0)</f>
        <v>693.14700000000005</v>
      </c>
      <c r="S176" s="218">
        <f ca="1">OFFSET('배치점수 계산기'!I$10,$D176,0)</f>
        <v>687.78499999999997</v>
      </c>
      <c r="T176" s="218">
        <f ca="1">OFFSET('배치점수 계산기'!J$10,$D176,0)</f>
        <v>683.50099999999998</v>
      </c>
      <c r="U176" s="218">
        <f ca="1">OFFSET('배치점수 계산기'!K$10,$D176,0)</f>
        <v>679.50300000000004</v>
      </c>
      <c r="V176" s="218">
        <f ca="1">OFFSET('배치점수 계산기'!L$10,$D176,0)</f>
        <v>675.70799999999997</v>
      </c>
      <c r="W176" s="210" t="str">
        <f ca="1">OFFSET('배치점수 계산기'!M$10,$D176,0)</f>
        <v>표점</v>
      </c>
      <c r="X176" s="208" t="str">
        <f ca="1">OFFSET('배치점수 계산기'!N$10,$D176,0)</f>
        <v>변표</v>
      </c>
      <c r="Y176" s="212">
        <f ca="1">OFFSET(환산공식!FG$15,$F176,0)</f>
        <v>0.25</v>
      </c>
      <c r="Z176" s="35">
        <f ca="1">OFFSET(환산공식!FH$15,$F176,0)</f>
        <v>0.4</v>
      </c>
      <c r="AA176" s="203">
        <f ca="1">OFFSET(환산공식!FI$15,$F176,0)</f>
        <v>0.35</v>
      </c>
      <c r="AC176"/>
      <c r="AD176">
        <f t="shared" ca="1" si="6"/>
        <v>6</v>
      </c>
      <c r="AE176"/>
    </row>
    <row r="177" spans="1:31" s="5" customFormat="1">
      <c r="A177" s="222"/>
      <c r="B177" s="222"/>
      <c r="C177" s="222" t="s">
        <v>1672</v>
      </c>
      <c r="D177" s="219">
        <v>170</v>
      </c>
      <c r="E177" s="219">
        <v>28</v>
      </c>
      <c r="F177" s="219">
        <v>28</v>
      </c>
      <c r="G177" s="264">
        <v>170</v>
      </c>
      <c r="H177" s="221" t="s">
        <v>85</v>
      </c>
      <c r="I177" s="219" t="s">
        <v>350</v>
      </c>
      <c r="J177" s="267" t="s">
        <v>696</v>
      </c>
      <c r="K177" s="219" t="s">
        <v>83</v>
      </c>
      <c r="L177" s="35" t="str">
        <f ca="1">IF(OFFSET(환산공식!$DU$15,$F177,0)=1,"O","X")</f>
        <v>X</v>
      </c>
      <c r="M177" s="212">
        <f ca="1">IFERROR(OFFSET(환산공식!DA$15,$F177,0),"")</f>
        <v>100</v>
      </c>
      <c r="N177" s="35" t="str">
        <f ca="1">IFERROR(CONCATENATE(ROUND(OFFSET(환산공식!DB$15,$F177,0),1),"%"),"")</f>
        <v>100%</v>
      </c>
      <c r="O177" s="35">
        <f ca="1">IFERROR(OFFSET(환산공식!DC$15,$F177,0),"")</f>
        <v>10</v>
      </c>
      <c r="P177" s="212" t="str">
        <f t="shared" ca="1" si="5"/>
        <v>3% 이하</v>
      </c>
      <c r="Q177" s="218">
        <f ca="1">IFERROR(ROUND(OFFSET(환산공식!$EX$15,$F177,0),3),"")</f>
        <v>0</v>
      </c>
      <c r="R177" s="218">
        <f ca="1">OFFSET('배치점수 계산기'!H$10,$D177,0)</f>
        <v>683.41200000000003</v>
      </c>
      <c r="S177" s="218">
        <f ca="1">OFFSET('배치점수 계산기'!I$10,$D177,0)</f>
        <v>679.798</v>
      </c>
      <c r="T177" s="218">
        <f ca="1">OFFSET('배치점수 계산기'!J$10,$D177,0)</f>
        <v>676.41200000000003</v>
      </c>
      <c r="U177" s="218">
        <f ca="1">OFFSET('배치점수 계산기'!K$10,$D177,0)</f>
        <v>673.36599999999999</v>
      </c>
      <c r="V177" s="218">
        <f ca="1">OFFSET('배치점수 계산기'!L$10,$D177,0)</f>
        <v>669.66499999999996</v>
      </c>
      <c r="W177" s="210" t="str">
        <f ca="1">OFFSET('배치점수 계산기'!M$10,$D177,0)</f>
        <v>표점</v>
      </c>
      <c r="X177" s="208" t="str">
        <f ca="1">OFFSET('배치점수 계산기'!N$10,$D177,0)</f>
        <v>변표</v>
      </c>
      <c r="Y177" s="212">
        <f ca="1">OFFSET(환산공식!FG$15,$F177,0)</f>
        <v>0.25</v>
      </c>
      <c r="Z177" s="35">
        <f ca="1">OFFSET(환산공식!FH$15,$F177,0)</f>
        <v>0.4</v>
      </c>
      <c r="AA177" s="203">
        <f ca="1">OFFSET(환산공식!FI$15,$F177,0)</f>
        <v>0.35</v>
      </c>
      <c r="AC177"/>
      <c r="AD177">
        <f t="shared" ca="1" si="6"/>
        <v>6</v>
      </c>
      <c r="AE177"/>
    </row>
    <row r="178" spans="1:31" s="5" customFormat="1">
      <c r="A178" s="222"/>
      <c r="B178" s="222"/>
      <c r="C178" s="222" t="s">
        <v>1673</v>
      </c>
      <c r="D178" s="219">
        <v>171</v>
      </c>
      <c r="E178" s="219">
        <v>30</v>
      </c>
      <c r="F178" s="219">
        <v>30</v>
      </c>
      <c r="G178" s="264">
        <v>171</v>
      </c>
      <c r="H178" s="221" t="s">
        <v>85</v>
      </c>
      <c r="I178" s="219" t="s">
        <v>350</v>
      </c>
      <c r="J178" s="267" t="s">
        <v>511</v>
      </c>
      <c r="K178" s="219" t="s">
        <v>84</v>
      </c>
      <c r="L178" s="35" t="str">
        <f ca="1">IF(OFFSET(환산공식!$DU$15,$F178,0)=1,"O","X")</f>
        <v>X</v>
      </c>
      <c r="M178" s="212">
        <f ca="1">IFERROR(OFFSET(환산공식!DA$15,$F178,0),"")</f>
        <v>100</v>
      </c>
      <c r="N178" s="35" t="str">
        <f ca="1">IFERROR(CONCATENATE(ROUND(OFFSET(환산공식!DB$15,$F178,0),1),"%"),"")</f>
        <v>100%</v>
      </c>
      <c r="O178" s="35">
        <f ca="1">IFERROR(OFFSET(환산공식!DC$15,$F178,0),"")</f>
        <v>10</v>
      </c>
      <c r="P178" s="212" t="str">
        <f t="shared" ca="1" si="5"/>
        <v>3% 이하</v>
      </c>
      <c r="Q178" s="218">
        <f ca="1">IFERROR(ROUND(OFFSET(환산공식!$EX$15,$F178,0),3),"")</f>
        <v>0</v>
      </c>
      <c r="R178" s="218">
        <f ca="1">OFFSET('배치점수 계산기'!H$10,$D178,0)</f>
        <v>752.31799999999998</v>
      </c>
      <c r="S178" s="218">
        <f ca="1">OFFSET('배치점수 계산기'!I$10,$D178,0)</f>
        <v>749.88400000000001</v>
      </c>
      <c r="T178" s="218">
        <f ca="1">OFFSET('배치점수 계산기'!J$10,$D178,0)</f>
        <v>748.84799999999996</v>
      </c>
      <c r="U178" s="218">
        <f ca="1">OFFSET('배치점수 계산기'!K$10,$D178,0)</f>
        <v>747.69100000000003</v>
      </c>
      <c r="V178" s="218">
        <f ca="1">OFFSET('배치점수 계산기'!L$10,$D178,0)</f>
        <v>745.41899999999998</v>
      </c>
      <c r="W178" s="210" t="str">
        <f ca="1">OFFSET('배치점수 계산기'!M$10,$D178,0)</f>
        <v>표점</v>
      </c>
      <c r="X178" s="208" t="str">
        <f ca="1">OFFSET('배치점수 계산기'!N$10,$D178,0)</f>
        <v>변표</v>
      </c>
      <c r="Y178" s="212">
        <f ca="1">OFFSET(환산공식!FG$15,$F178,0)</f>
        <v>0.35</v>
      </c>
      <c r="Z178" s="35">
        <f ca="1">OFFSET(환산공식!FH$15,$F178,0)</f>
        <v>0.45</v>
      </c>
      <c r="AA178" s="203">
        <f ca="1">OFFSET(환산공식!FI$15,$F178,0)</f>
        <v>0.2</v>
      </c>
      <c r="AC178"/>
      <c r="AD178">
        <f t="shared" ca="1" si="6"/>
        <v>6</v>
      </c>
      <c r="AE178"/>
    </row>
    <row r="179" spans="1:31" s="5" customFormat="1">
      <c r="A179" s="222"/>
      <c r="B179" s="222"/>
      <c r="C179" s="222" t="s">
        <v>1674</v>
      </c>
      <c r="D179" s="219">
        <v>172</v>
      </c>
      <c r="E179" s="219">
        <v>30</v>
      </c>
      <c r="F179" s="219">
        <v>30</v>
      </c>
      <c r="G179" s="264">
        <v>172</v>
      </c>
      <c r="H179" s="221" t="s">
        <v>85</v>
      </c>
      <c r="I179" s="219" t="s">
        <v>350</v>
      </c>
      <c r="J179" s="267" t="s">
        <v>18870</v>
      </c>
      <c r="K179" s="219" t="s">
        <v>84</v>
      </c>
      <c r="L179" s="35" t="str">
        <f ca="1">IF(OFFSET(환산공식!$DU$15,$F179,0)=1,"O","X")</f>
        <v>X</v>
      </c>
      <c r="M179" s="212">
        <f ca="1">IFERROR(OFFSET(환산공식!DA$15,$F179,0),"")</f>
        <v>100</v>
      </c>
      <c r="N179" s="35" t="str">
        <f ca="1">IFERROR(CONCATENATE(ROUND(OFFSET(환산공식!DB$15,$F179,0),1),"%"),"")</f>
        <v>100%</v>
      </c>
      <c r="O179" s="35">
        <f ca="1">IFERROR(OFFSET(환산공식!DC$15,$F179,0),"")</f>
        <v>10</v>
      </c>
      <c r="P179" s="212" t="str">
        <f t="shared" ca="1" si="5"/>
        <v>3% 이하</v>
      </c>
      <c r="Q179" s="218">
        <f ca="1">IFERROR(ROUND(OFFSET(환산공식!$EX$15,$F179,0),3),"")</f>
        <v>0</v>
      </c>
      <c r="R179" s="218">
        <f ca="1">OFFSET('배치점수 계산기'!H$10,$D179,0)</f>
        <v>746.67600000000004</v>
      </c>
      <c r="S179" s="218">
        <f ca="1">OFFSET('배치점수 계산기'!I$10,$D179,0)</f>
        <v>745.96799999999996</v>
      </c>
      <c r="T179" s="218">
        <f ca="1">OFFSET('배치점수 계산기'!J$10,$D179,0)</f>
        <v>745.41899999999998</v>
      </c>
      <c r="U179" s="218">
        <f ca="1">OFFSET('배치점수 계산기'!K$10,$D179,0)</f>
        <v>744.39099999999996</v>
      </c>
      <c r="V179" s="218">
        <f ca="1">OFFSET('배치점수 계산기'!L$10,$D179,0)</f>
        <v>742.73800000000006</v>
      </c>
      <c r="W179" s="210" t="str">
        <f ca="1">OFFSET('배치점수 계산기'!M$10,$D179,0)</f>
        <v>표점</v>
      </c>
      <c r="X179" s="208" t="str">
        <f ca="1">OFFSET('배치점수 계산기'!N$10,$D179,0)</f>
        <v>변표</v>
      </c>
      <c r="Y179" s="212">
        <f ca="1">OFFSET(환산공식!FG$15,$F179,0)</f>
        <v>0.35</v>
      </c>
      <c r="Z179" s="35">
        <f ca="1">OFFSET(환산공식!FH$15,$F179,0)</f>
        <v>0.45</v>
      </c>
      <c r="AA179" s="203">
        <f ca="1">OFFSET(환산공식!FI$15,$F179,0)</f>
        <v>0.2</v>
      </c>
      <c r="AC179"/>
      <c r="AD179">
        <f t="shared" ca="1" si="6"/>
        <v>6</v>
      </c>
      <c r="AE179"/>
    </row>
    <row r="180" spans="1:31" s="5" customFormat="1">
      <c r="A180" s="222"/>
      <c r="B180" s="222"/>
      <c r="C180" s="222" t="s">
        <v>1675</v>
      </c>
      <c r="D180" s="219">
        <v>173</v>
      </c>
      <c r="E180" s="219">
        <v>30</v>
      </c>
      <c r="F180" s="219">
        <v>30</v>
      </c>
      <c r="G180" s="264">
        <v>173</v>
      </c>
      <c r="H180" s="221" t="s">
        <v>85</v>
      </c>
      <c r="I180" s="219" t="s">
        <v>350</v>
      </c>
      <c r="J180" s="267" t="s">
        <v>121</v>
      </c>
      <c r="K180" s="219" t="s">
        <v>84</v>
      </c>
      <c r="L180" s="35" t="str">
        <f ca="1">IF(OFFSET(환산공식!$DU$15,$F180,0)=1,"O","X")</f>
        <v>X</v>
      </c>
      <c r="M180" s="212">
        <f ca="1">IFERROR(OFFSET(환산공식!DA$15,$F180,0),"")</f>
        <v>100</v>
      </c>
      <c r="N180" s="35" t="str">
        <f ca="1">IFERROR(CONCATENATE(ROUND(OFFSET(환산공식!DB$15,$F180,0),1),"%"),"")</f>
        <v>100%</v>
      </c>
      <c r="O180" s="35">
        <f ca="1">IFERROR(OFFSET(환산공식!DC$15,$F180,0),"")</f>
        <v>10</v>
      </c>
      <c r="P180" s="212" t="str">
        <f t="shared" ca="1" si="5"/>
        <v>3% 이하</v>
      </c>
      <c r="Q180" s="218">
        <f ca="1">IFERROR(ROUND(OFFSET(환산공식!$EX$15,$F180,0),3),"")</f>
        <v>0</v>
      </c>
      <c r="R180" s="218">
        <f ca="1">OFFSET('배치점수 계산기'!H$10,$D180,0)</f>
        <v>751.428</v>
      </c>
      <c r="S180" s="218">
        <f ca="1">OFFSET('배치점수 계산기'!I$10,$D180,0)</f>
        <v>747.33199999999999</v>
      </c>
      <c r="T180" s="218">
        <f ca="1">OFFSET('배치점수 계산기'!J$10,$D180,0)</f>
        <v>744.08199999999999</v>
      </c>
      <c r="U180" s="218">
        <f ca="1">OFFSET('배치점수 계산기'!K$10,$D180,0)</f>
        <v>742.56399999999996</v>
      </c>
      <c r="V180" s="218">
        <f ca="1">OFFSET('배치점수 계산기'!L$10,$D180,0)</f>
        <v>741.73099999999999</v>
      </c>
      <c r="W180" s="210" t="str">
        <f ca="1">OFFSET('배치점수 계산기'!M$10,$D180,0)</f>
        <v>표점</v>
      </c>
      <c r="X180" s="208" t="str">
        <f ca="1">OFFSET('배치점수 계산기'!N$10,$D180,0)</f>
        <v>변표</v>
      </c>
      <c r="Y180" s="212">
        <f ca="1">OFFSET(환산공식!FG$15,$F180,0)</f>
        <v>0.35</v>
      </c>
      <c r="Z180" s="35">
        <f ca="1">OFFSET(환산공식!FH$15,$F180,0)</f>
        <v>0.45</v>
      </c>
      <c r="AA180" s="203">
        <f ca="1">OFFSET(환산공식!FI$15,$F180,0)</f>
        <v>0.2</v>
      </c>
      <c r="AC180"/>
      <c r="AD180">
        <f t="shared" ca="1" si="6"/>
        <v>6</v>
      </c>
      <c r="AE180"/>
    </row>
    <row r="181" spans="1:31" s="5" customFormat="1">
      <c r="A181" s="222"/>
      <c r="B181" s="222"/>
      <c r="C181" s="222" t="s">
        <v>1676</v>
      </c>
      <c r="D181" s="219">
        <v>174</v>
      </c>
      <c r="E181" s="219">
        <v>30</v>
      </c>
      <c r="F181" s="219">
        <v>30</v>
      </c>
      <c r="G181" s="264">
        <v>174</v>
      </c>
      <c r="H181" s="221" t="s">
        <v>85</v>
      </c>
      <c r="I181" s="219" t="s">
        <v>350</v>
      </c>
      <c r="J181" s="267" t="s">
        <v>352</v>
      </c>
      <c r="K181" s="219" t="s">
        <v>84</v>
      </c>
      <c r="L181" s="35" t="str">
        <f ca="1">IF(OFFSET(환산공식!$DU$15,$F181,0)=1,"O","X")</f>
        <v>X</v>
      </c>
      <c r="M181" s="212">
        <f ca="1">IFERROR(OFFSET(환산공식!DA$15,$F181,0),"")</f>
        <v>100</v>
      </c>
      <c r="N181" s="35" t="str">
        <f ca="1">IFERROR(CONCATENATE(ROUND(OFFSET(환산공식!DB$15,$F181,0),1),"%"),"")</f>
        <v>100%</v>
      </c>
      <c r="O181" s="35">
        <f ca="1">IFERROR(OFFSET(환산공식!DC$15,$F181,0),"")</f>
        <v>10</v>
      </c>
      <c r="P181" s="212" t="str">
        <f t="shared" ca="1" si="5"/>
        <v>3% 이하</v>
      </c>
      <c r="Q181" s="218">
        <f ca="1">IFERROR(ROUND(OFFSET(환산공식!$EX$15,$F181,0),3),"")</f>
        <v>0</v>
      </c>
      <c r="R181" s="218">
        <f ca="1">OFFSET('배치점수 계산기'!H$10,$D181,0)</f>
        <v>750.41800000000001</v>
      </c>
      <c r="S181" s="218">
        <f ca="1">OFFSET('배치점수 계산기'!I$10,$D181,0)</f>
        <v>746.67600000000004</v>
      </c>
      <c r="T181" s="218">
        <f ca="1">OFFSET('배치점수 계산기'!J$10,$D181,0)</f>
        <v>743.59</v>
      </c>
      <c r="U181" s="218">
        <f ca="1">OFFSET('배치점수 계산기'!K$10,$D181,0)</f>
        <v>742.20500000000004</v>
      </c>
      <c r="V181" s="218">
        <f ca="1">OFFSET('배치점수 계산기'!L$10,$D181,0)</f>
        <v>740.98199999999997</v>
      </c>
      <c r="W181" s="210" t="str">
        <f ca="1">OFFSET('배치점수 계산기'!M$10,$D181,0)</f>
        <v>표점</v>
      </c>
      <c r="X181" s="208" t="str">
        <f ca="1">OFFSET('배치점수 계산기'!N$10,$D181,0)</f>
        <v>변표</v>
      </c>
      <c r="Y181" s="212">
        <f ca="1">OFFSET(환산공식!FG$15,$F181,0)</f>
        <v>0.35</v>
      </c>
      <c r="Z181" s="35">
        <f ca="1">OFFSET(환산공식!FH$15,$F181,0)</f>
        <v>0.45</v>
      </c>
      <c r="AA181" s="203">
        <f ca="1">OFFSET(환산공식!FI$15,$F181,0)</f>
        <v>0.2</v>
      </c>
      <c r="AC181"/>
      <c r="AD181">
        <f t="shared" ca="1" si="6"/>
        <v>6</v>
      </c>
      <c r="AE181"/>
    </row>
    <row r="182" spans="1:31" s="5" customFormat="1">
      <c r="A182" s="222"/>
      <c r="B182" s="222"/>
      <c r="C182" s="222" t="s">
        <v>1677</v>
      </c>
      <c r="D182" s="219">
        <v>175</v>
      </c>
      <c r="E182" s="219">
        <v>30</v>
      </c>
      <c r="F182" s="219">
        <v>30</v>
      </c>
      <c r="G182" s="264">
        <v>175</v>
      </c>
      <c r="H182" s="221" t="s">
        <v>85</v>
      </c>
      <c r="I182" s="219" t="s">
        <v>350</v>
      </c>
      <c r="J182" s="267" t="s">
        <v>106</v>
      </c>
      <c r="K182" s="219" t="s">
        <v>84</v>
      </c>
      <c r="L182" s="35" t="str">
        <f ca="1">IF(OFFSET(환산공식!$DU$15,$F182,0)=1,"O","X")</f>
        <v>X</v>
      </c>
      <c r="M182" s="212">
        <f ca="1">IFERROR(OFFSET(환산공식!DA$15,$F182,0),"")</f>
        <v>100</v>
      </c>
      <c r="N182" s="35" t="str">
        <f ca="1">IFERROR(CONCATENATE(ROUND(OFFSET(환산공식!DB$15,$F182,0),1),"%"),"")</f>
        <v>100%</v>
      </c>
      <c r="O182" s="35">
        <f ca="1">IFERROR(OFFSET(환산공식!DC$15,$F182,0),"")</f>
        <v>10</v>
      </c>
      <c r="P182" s="212" t="str">
        <f t="shared" ca="1" si="5"/>
        <v>3% 이하</v>
      </c>
      <c r="Q182" s="218">
        <f ca="1">IFERROR(ROUND(OFFSET(환산공식!$EX$15,$F182,0),3),"")</f>
        <v>0</v>
      </c>
      <c r="R182" s="218">
        <f ca="1">OFFSET('배치점수 계산기'!H$10,$D182,0)</f>
        <v>747.15700000000004</v>
      </c>
      <c r="S182" s="218">
        <f ca="1">OFFSET('배치점수 계산기'!I$10,$D182,0)</f>
        <v>744.84500000000003</v>
      </c>
      <c r="T182" s="218">
        <f ca="1">OFFSET('배치점수 계산기'!J$10,$D182,0)</f>
        <v>743.59</v>
      </c>
      <c r="U182" s="218">
        <f ca="1">OFFSET('배치점수 계산기'!K$10,$D182,0)</f>
        <v>740.85699999999997</v>
      </c>
      <c r="V182" s="218">
        <f ca="1">OFFSET('배치점수 계산기'!L$10,$D182,0)</f>
        <v>735.68</v>
      </c>
      <c r="W182" s="210" t="str">
        <f ca="1">OFFSET('배치점수 계산기'!M$10,$D182,0)</f>
        <v>표점</v>
      </c>
      <c r="X182" s="208" t="str">
        <f ca="1">OFFSET('배치점수 계산기'!N$10,$D182,0)</f>
        <v>변표</v>
      </c>
      <c r="Y182" s="212">
        <f ca="1">OFFSET(환산공식!FG$15,$F182,0)</f>
        <v>0.35</v>
      </c>
      <c r="Z182" s="35">
        <f ca="1">OFFSET(환산공식!FH$15,$F182,0)</f>
        <v>0.45</v>
      </c>
      <c r="AA182" s="203">
        <f ca="1">OFFSET(환산공식!FI$15,$F182,0)</f>
        <v>0.2</v>
      </c>
      <c r="AC182"/>
      <c r="AD182">
        <f t="shared" ca="1" si="6"/>
        <v>6</v>
      </c>
      <c r="AE182"/>
    </row>
    <row r="183" spans="1:31" s="5" customFormat="1">
      <c r="A183" s="222"/>
      <c r="B183" s="222"/>
      <c r="C183" s="222" t="s">
        <v>1678</v>
      </c>
      <c r="D183" s="219">
        <v>176</v>
      </c>
      <c r="E183" s="219">
        <v>29</v>
      </c>
      <c r="F183" s="219">
        <v>29</v>
      </c>
      <c r="G183" s="264">
        <v>176</v>
      </c>
      <c r="H183" s="221" t="s">
        <v>85</v>
      </c>
      <c r="I183" s="219" t="s">
        <v>350</v>
      </c>
      <c r="J183" s="267" t="s">
        <v>102</v>
      </c>
      <c r="K183" s="219" t="s">
        <v>84</v>
      </c>
      <c r="L183" s="35" t="str">
        <f ca="1">IF(OFFSET(환산공식!$DU$15,$F183,0)=1,"O","X")</f>
        <v>X</v>
      </c>
      <c r="M183" s="212">
        <f ca="1">IFERROR(OFFSET(환산공식!DA$15,$F183,0),"")</f>
        <v>100</v>
      </c>
      <c r="N183" s="35" t="str">
        <f ca="1">IFERROR(CONCATENATE(ROUND(OFFSET(환산공식!DB$15,$F183,0),1),"%"),"")</f>
        <v>100%</v>
      </c>
      <c r="O183" s="35">
        <f ca="1">IFERROR(OFFSET(환산공식!DC$15,$F183,0),"")</f>
        <v>10</v>
      </c>
      <c r="P183" s="212" t="str">
        <f t="shared" ca="1" si="5"/>
        <v>3% 이하</v>
      </c>
      <c r="Q183" s="218">
        <f ca="1">IFERROR(ROUND(OFFSET(환산공식!$EX$15,$F183,0),3),"")</f>
        <v>0</v>
      </c>
      <c r="R183" s="218">
        <f ca="1">OFFSET('배치점수 계산기'!H$10,$D183,0)</f>
        <v>746.54399999999998</v>
      </c>
      <c r="S183" s="218">
        <f ca="1">OFFSET('배치점수 계산기'!I$10,$D183,0)</f>
        <v>744.55600000000004</v>
      </c>
      <c r="T183" s="218">
        <f ca="1">OFFSET('배치점수 계산기'!J$10,$D183,0)</f>
        <v>743.33</v>
      </c>
      <c r="U183" s="218">
        <f ca="1">OFFSET('배치점수 계산기'!K$10,$D183,0)</f>
        <v>739.75599999999997</v>
      </c>
      <c r="V183" s="218">
        <f ca="1">OFFSET('배치점수 계산기'!L$10,$D183,0)</f>
        <v>735.07</v>
      </c>
      <c r="W183" s="210" t="str">
        <f ca="1">OFFSET('배치점수 계산기'!M$10,$D183,0)</f>
        <v>표점</v>
      </c>
      <c r="X183" s="208" t="str">
        <f ca="1">OFFSET('배치점수 계산기'!N$10,$D183,0)</f>
        <v>변표</v>
      </c>
      <c r="Y183" s="212">
        <f ca="1">OFFSET(환산공식!FG$15,$F183,0)</f>
        <v>0.4</v>
      </c>
      <c r="Z183" s="35">
        <f ca="1">OFFSET(환산공식!FH$15,$F183,0)</f>
        <v>0.4</v>
      </c>
      <c r="AA183" s="203">
        <f ca="1">OFFSET(환산공식!FI$15,$F183,0)</f>
        <v>0.2</v>
      </c>
      <c r="AC183"/>
      <c r="AD183">
        <f t="shared" ca="1" si="6"/>
        <v>6</v>
      </c>
      <c r="AE183"/>
    </row>
    <row r="184" spans="1:31" s="5" customFormat="1">
      <c r="A184" s="222"/>
      <c r="B184" s="222"/>
      <c r="C184" s="222" t="s">
        <v>1679</v>
      </c>
      <c r="D184" s="219">
        <v>177</v>
      </c>
      <c r="E184" s="219">
        <v>29</v>
      </c>
      <c r="F184" s="219">
        <v>29</v>
      </c>
      <c r="G184" s="264">
        <v>177</v>
      </c>
      <c r="H184" s="221" t="s">
        <v>85</v>
      </c>
      <c r="I184" s="219" t="s">
        <v>350</v>
      </c>
      <c r="J184" s="267" t="s">
        <v>109</v>
      </c>
      <c r="K184" s="219" t="s">
        <v>84</v>
      </c>
      <c r="L184" s="35" t="str">
        <f ca="1">IF(OFFSET(환산공식!$DU$15,$F184,0)=1,"O","X")</f>
        <v>X</v>
      </c>
      <c r="M184" s="212">
        <f ca="1">IFERROR(OFFSET(환산공식!DA$15,$F184,0),"")</f>
        <v>100</v>
      </c>
      <c r="N184" s="35" t="str">
        <f ca="1">IFERROR(CONCATENATE(ROUND(OFFSET(환산공식!DB$15,$F184,0),1),"%"),"")</f>
        <v>100%</v>
      </c>
      <c r="O184" s="35">
        <f ca="1">IFERROR(OFFSET(환산공식!DC$15,$F184,0),"")</f>
        <v>10</v>
      </c>
      <c r="P184" s="212" t="str">
        <f t="shared" ca="1" si="5"/>
        <v>3% 이하</v>
      </c>
      <c r="Q184" s="218">
        <f ca="1">IFERROR(ROUND(OFFSET(환산공식!$EX$15,$F184,0),3),"")</f>
        <v>0</v>
      </c>
      <c r="R184" s="218">
        <f ca="1">OFFSET('배치점수 계산기'!H$10,$D184,0)</f>
        <v>746.41</v>
      </c>
      <c r="S184" s="218">
        <f ca="1">OFFSET('배치점수 계산기'!I$10,$D184,0)</f>
        <v>744.35599999999999</v>
      </c>
      <c r="T184" s="218">
        <f ca="1">OFFSET('배치점수 계산기'!J$10,$D184,0)</f>
        <v>742.93</v>
      </c>
      <c r="U184" s="218">
        <f ca="1">OFFSET('배치점수 계산기'!K$10,$D184,0)</f>
        <v>739.95600000000002</v>
      </c>
      <c r="V184" s="218">
        <f ca="1">OFFSET('배치점수 계산기'!L$10,$D184,0)</f>
        <v>735.75599999999997</v>
      </c>
      <c r="W184" s="210" t="str">
        <f ca="1">OFFSET('배치점수 계산기'!M$10,$D184,0)</f>
        <v>표점</v>
      </c>
      <c r="X184" s="208" t="str">
        <f ca="1">OFFSET('배치점수 계산기'!N$10,$D184,0)</f>
        <v>변표</v>
      </c>
      <c r="Y184" s="212">
        <f ca="1">OFFSET(환산공식!FG$15,$F184,0)</f>
        <v>0.4</v>
      </c>
      <c r="Z184" s="35">
        <f ca="1">OFFSET(환산공식!FH$15,$F184,0)</f>
        <v>0.4</v>
      </c>
      <c r="AA184" s="203">
        <f ca="1">OFFSET(환산공식!FI$15,$F184,0)</f>
        <v>0.2</v>
      </c>
      <c r="AC184"/>
      <c r="AD184">
        <f t="shared" ca="1" si="6"/>
        <v>6</v>
      </c>
      <c r="AE184"/>
    </row>
    <row r="185" spans="1:31" s="5" customFormat="1">
      <c r="A185" s="222"/>
      <c r="B185" s="222"/>
      <c r="C185" s="222" t="s">
        <v>1680</v>
      </c>
      <c r="D185" s="219">
        <v>178</v>
      </c>
      <c r="E185" s="219">
        <v>29</v>
      </c>
      <c r="F185" s="219">
        <v>29</v>
      </c>
      <c r="G185" s="264">
        <v>178</v>
      </c>
      <c r="H185" s="221" t="s">
        <v>85</v>
      </c>
      <c r="I185" s="219" t="s">
        <v>350</v>
      </c>
      <c r="J185" s="267" t="s">
        <v>658</v>
      </c>
      <c r="K185" s="219" t="s">
        <v>84</v>
      </c>
      <c r="L185" s="35" t="str">
        <f ca="1">IF(OFFSET(환산공식!$DU$15,$F185,0)=1,"O","X")</f>
        <v>X</v>
      </c>
      <c r="M185" s="212">
        <f ca="1">IFERROR(OFFSET(환산공식!DA$15,$F185,0),"")</f>
        <v>100</v>
      </c>
      <c r="N185" s="35" t="str">
        <f ca="1">IFERROR(CONCATENATE(ROUND(OFFSET(환산공식!DB$15,$F185,0),1),"%"),"")</f>
        <v>100%</v>
      </c>
      <c r="O185" s="35">
        <f ca="1">IFERROR(OFFSET(환산공식!DC$15,$F185,0),"")</f>
        <v>10</v>
      </c>
      <c r="P185" s="212" t="str">
        <f t="shared" ca="1" si="5"/>
        <v>3% 이하</v>
      </c>
      <c r="Q185" s="218">
        <f ca="1">IFERROR(ROUND(OFFSET(환산공식!$EX$15,$F185,0),3),"")</f>
        <v>0</v>
      </c>
      <c r="R185" s="218">
        <f ca="1">OFFSET('배치점수 계산기'!H$10,$D185,0)</f>
        <v>746.41</v>
      </c>
      <c r="S185" s="218">
        <f ca="1">OFFSET('배치점수 계산기'!I$10,$D185,0)</f>
        <v>744.35599999999999</v>
      </c>
      <c r="T185" s="218">
        <f ca="1">OFFSET('배치점수 계산기'!J$10,$D185,0)</f>
        <v>742.93</v>
      </c>
      <c r="U185" s="218">
        <f ca="1">OFFSET('배치점수 계산기'!K$10,$D185,0)</f>
        <v>739.75599999999997</v>
      </c>
      <c r="V185" s="218">
        <f ca="1">OFFSET('배치점수 계산기'!L$10,$D185,0)</f>
        <v>735.31</v>
      </c>
      <c r="W185" s="210" t="str">
        <f ca="1">OFFSET('배치점수 계산기'!M$10,$D185,0)</f>
        <v>표점</v>
      </c>
      <c r="X185" s="208" t="str">
        <f ca="1">OFFSET('배치점수 계산기'!N$10,$D185,0)</f>
        <v>변표</v>
      </c>
      <c r="Y185" s="212">
        <f ca="1">OFFSET(환산공식!FG$15,$F185,0)</f>
        <v>0.4</v>
      </c>
      <c r="Z185" s="35">
        <f ca="1">OFFSET(환산공식!FH$15,$F185,0)</f>
        <v>0.4</v>
      </c>
      <c r="AA185" s="203">
        <f ca="1">OFFSET(환산공식!FI$15,$F185,0)</f>
        <v>0.2</v>
      </c>
      <c r="AC185"/>
      <c r="AD185">
        <f t="shared" ca="1" si="6"/>
        <v>6</v>
      </c>
      <c r="AE185"/>
    </row>
    <row r="186" spans="1:31" s="5" customFormat="1">
      <c r="A186" s="222"/>
      <c r="B186" s="222"/>
      <c r="C186" s="222" t="s">
        <v>1681</v>
      </c>
      <c r="D186" s="219">
        <v>179</v>
      </c>
      <c r="E186" s="219">
        <v>29</v>
      </c>
      <c r="F186" s="219">
        <v>29</v>
      </c>
      <c r="G186" s="264">
        <v>179</v>
      </c>
      <c r="H186" s="221" t="s">
        <v>85</v>
      </c>
      <c r="I186" s="219" t="s">
        <v>350</v>
      </c>
      <c r="J186" s="267" t="s">
        <v>699</v>
      </c>
      <c r="K186" s="219" t="s">
        <v>84</v>
      </c>
      <c r="L186" s="35" t="str">
        <f ca="1">IF(OFFSET(환산공식!$DU$15,$F186,0)=1,"O","X")</f>
        <v>X</v>
      </c>
      <c r="M186" s="212">
        <f ca="1">IFERROR(OFFSET(환산공식!DA$15,$F186,0),"")</f>
        <v>100</v>
      </c>
      <c r="N186" s="35" t="str">
        <f ca="1">IFERROR(CONCATENATE(ROUND(OFFSET(환산공식!DB$15,$F186,0),1),"%"),"")</f>
        <v>100%</v>
      </c>
      <c r="O186" s="35">
        <f ca="1">IFERROR(OFFSET(환산공식!DC$15,$F186,0),"")</f>
        <v>10</v>
      </c>
      <c r="P186" s="212" t="str">
        <f t="shared" ca="1" si="5"/>
        <v>3% 이하</v>
      </c>
      <c r="Q186" s="218">
        <f ca="1">IFERROR(ROUND(OFFSET(환산공식!$EX$15,$F186,0),3),"")</f>
        <v>0</v>
      </c>
      <c r="R186" s="218">
        <f ca="1">OFFSET('배치점수 계산기'!H$10,$D186,0)</f>
        <v>744.55600000000004</v>
      </c>
      <c r="S186" s="218">
        <f ca="1">OFFSET('배치점수 계산기'!I$10,$D186,0)</f>
        <v>742.65599999999995</v>
      </c>
      <c r="T186" s="218">
        <f ca="1">OFFSET('배치점수 계산기'!J$10,$D186,0)</f>
        <v>740.87400000000002</v>
      </c>
      <c r="U186" s="218">
        <f ca="1">OFFSET('배치점수 계산기'!K$10,$D186,0)</f>
        <v>738.66399999999999</v>
      </c>
      <c r="V186" s="218">
        <f ca="1">OFFSET('배치점수 계산기'!L$10,$D186,0)</f>
        <v>736.49</v>
      </c>
      <c r="W186" s="210" t="str">
        <f ca="1">OFFSET('배치점수 계산기'!M$10,$D186,0)</f>
        <v>표점</v>
      </c>
      <c r="X186" s="208" t="str">
        <f ca="1">OFFSET('배치점수 계산기'!N$10,$D186,0)</f>
        <v>변표</v>
      </c>
      <c r="Y186" s="212">
        <f ca="1">OFFSET(환산공식!FG$15,$F186,0)</f>
        <v>0.4</v>
      </c>
      <c r="Z186" s="35">
        <f ca="1">OFFSET(환산공식!FH$15,$F186,0)</f>
        <v>0.4</v>
      </c>
      <c r="AA186" s="203">
        <f ca="1">OFFSET(환산공식!FI$15,$F186,0)</f>
        <v>0.2</v>
      </c>
      <c r="AC186"/>
      <c r="AD186">
        <f t="shared" ca="1" si="6"/>
        <v>6</v>
      </c>
      <c r="AE186"/>
    </row>
    <row r="187" spans="1:31" s="5" customFormat="1">
      <c r="A187" s="222"/>
      <c r="B187" s="222"/>
      <c r="C187" s="222" t="s">
        <v>1682</v>
      </c>
      <c r="D187" s="219">
        <v>180</v>
      </c>
      <c r="E187" s="219">
        <v>31</v>
      </c>
      <c r="F187" s="219">
        <v>31</v>
      </c>
      <c r="G187" s="264">
        <v>180</v>
      </c>
      <c r="H187" s="221" t="s">
        <v>85</v>
      </c>
      <c r="I187" s="219" t="s">
        <v>150</v>
      </c>
      <c r="J187" s="267" t="s">
        <v>164</v>
      </c>
      <c r="K187" s="219" t="s">
        <v>83</v>
      </c>
      <c r="L187" s="35" t="str">
        <f ca="1">IF(OFFSET(환산공식!$DU$15,$F187,0)=1,"O","X")</f>
        <v>X</v>
      </c>
      <c r="M187" s="212">
        <f ca="1">IFERROR(OFFSET(환산공식!DA$15,$F187,0),"")</f>
        <v>120</v>
      </c>
      <c r="N187" s="35" t="str">
        <f ca="1">IFERROR(CONCATENATE(ROUND(OFFSET(환산공식!DB$15,$F187,0),1),"%"),"")</f>
        <v>100%</v>
      </c>
      <c r="O187" s="35">
        <f ca="1">IFERROR(OFFSET(환산공식!DC$15,$F187,0),"")</f>
        <v>0</v>
      </c>
      <c r="P187" s="212" t="str">
        <f t="shared" ca="1" si="5"/>
        <v>3% 이하</v>
      </c>
      <c r="Q187" s="218">
        <f ca="1">IFERROR(ROUND(OFFSET(환산공식!$EX$15,$F187,0),3),"")</f>
        <v>0</v>
      </c>
      <c r="R187" s="218">
        <f ca="1">OFFSET('배치점수 계산기'!H$10,$D187,0)</f>
        <v>567.73299999999995</v>
      </c>
      <c r="S187" s="218">
        <f ca="1">OFFSET('배치점수 계산기'!I$10,$D187,0)</f>
        <v>566.88099999999997</v>
      </c>
      <c r="T187" s="218">
        <f ca="1">OFFSET('배치점수 계산기'!J$10,$D187,0)</f>
        <v>564.43299999999999</v>
      </c>
      <c r="U187" s="218">
        <f ca="1">OFFSET('배치점수 계산기'!K$10,$D187,0)</f>
        <v>562.07000000000005</v>
      </c>
      <c r="V187" s="218">
        <f ca="1">OFFSET('배치점수 계산기'!L$10,$D187,0)</f>
        <v>558.49400000000003</v>
      </c>
      <c r="W187" s="210" t="str">
        <f ca="1">OFFSET('배치점수 계산기'!M$10,$D187,0)</f>
        <v>표점</v>
      </c>
      <c r="X187" s="208" t="str">
        <f ca="1">OFFSET('배치점수 계산기'!N$10,$D187,0)</f>
        <v>변표</v>
      </c>
      <c r="Y187" s="212">
        <f ca="1">OFFSET(환산공식!FG$15,$F187,0)</f>
        <v>0.24</v>
      </c>
      <c r="Z187" s="35">
        <f ca="1">OFFSET(환산공식!FH$15,$F187,0)</f>
        <v>0.41</v>
      </c>
      <c r="AA187" s="203">
        <f ca="1">OFFSET(환산공식!FI$15,$F187,0)</f>
        <v>0.35</v>
      </c>
      <c r="AC187"/>
      <c r="AD187">
        <f t="shared" ca="1" si="6"/>
        <v>6</v>
      </c>
      <c r="AE187"/>
    </row>
    <row r="188" spans="1:31" s="5" customFormat="1">
      <c r="A188" s="222"/>
      <c r="B188" s="222"/>
      <c r="C188" s="222" t="s">
        <v>1683</v>
      </c>
      <c r="D188" s="219">
        <v>181</v>
      </c>
      <c r="E188" s="219">
        <v>31</v>
      </c>
      <c r="F188" s="219">
        <v>31</v>
      </c>
      <c r="G188" s="264">
        <v>181</v>
      </c>
      <c r="H188" s="221" t="s">
        <v>85</v>
      </c>
      <c r="I188" s="219" t="s">
        <v>150</v>
      </c>
      <c r="J188" s="267" t="s">
        <v>685</v>
      </c>
      <c r="K188" s="219" t="s">
        <v>83</v>
      </c>
      <c r="L188" s="35" t="str">
        <f ca="1">IF(OFFSET(환산공식!$DU$15,$F188,0)=1,"O","X")</f>
        <v>X</v>
      </c>
      <c r="M188" s="212">
        <f ca="1">IFERROR(OFFSET(환산공식!DA$15,$F188,0),"")</f>
        <v>120</v>
      </c>
      <c r="N188" s="35" t="str">
        <f ca="1">IFERROR(CONCATENATE(ROUND(OFFSET(환산공식!DB$15,$F188,0),1),"%"),"")</f>
        <v>100%</v>
      </c>
      <c r="O188" s="35">
        <f ca="1">IFERROR(OFFSET(환산공식!DC$15,$F188,0),"")</f>
        <v>0</v>
      </c>
      <c r="P188" s="212" t="str">
        <f t="shared" ca="1" si="5"/>
        <v>3% 이하</v>
      </c>
      <c r="Q188" s="218">
        <f ca="1">IFERROR(ROUND(OFFSET(환산공식!$EX$15,$F188,0),3),"")</f>
        <v>0</v>
      </c>
      <c r="R188" s="218">
        <f ca="1">OFFSET('배치점수 계산기'!H$10,$D188,0)</f>
        <v>563.40099999999995</v>
      </c>
      <c r="S188" s="218">
        <f ca="1">OFFSET('배치점수 계산기'!I$10,$D188,0)</f>
        <v>562.14400000000001</v>
      </c>
      <c r="T188" s="218">
        <f ca="1">OFFSET('배치점수 계산기'!J$10,$D188,0)</f>
        <v>561.12800000000004</v>
      </c>
      <c r="U188" s="218">
        <f ca="1">OFFSET('배치점수 계산기'!K$10,$D188,0)</f>
        <v>558.91700000000003</v>
      </c>
      <c r="V188" s="218">
        <f ca="1">OFFSET('배치점수 계산기'!L$10,$D188,0)</f>
        <v>554.79100000000005</v>
      </c>
      <c r="W188" s="210" t="str">
        <f ca="1">OFFSET('배치점수 계산기'!M$10,$D188,0)</f>
        <v>표점</v>
      </c>
      <c r="X188" s="208" t="str">
        <f ca="1">OFFSET('배치점수 계산기'!N$10,$D188,0)</f>
        <v>변표</v>
      </c>
      <c r="Y188" s="212">
        <f ca="1">OFFSET(환산공식!FG$15,$F188,0)</f>
        <v>0.24</v>
      </c>
      <c r="Z188" s="35">
        <f ca="1">OFFSET(환산공식!FH$15,$F188,0)</f>
        <v>0.41</v>
      </c>
      <c r="AA188" s="203">
        <f ca="1">OFFSET(환산공식!FI$15,$F188,0)</f>
        <v>0.35</v>
      </c>
      <c r="AC188"/>
      <c r="AD188">
        <f t="shared" ca="1" si="6"/>
        <v>6</v>
      </c>
      <c r="AE188"/>
    </row>
    <row r="189" spans="1:31" s="5" customFormat="1">
      <c r="A189" s="222"/>
      <c r="B189" s="222"/>
      <c r="C189" s="222" t="s">
        <v>1684</v>
      </c>
      <c r="D189" s="219">
        <v>182</v>
      </c>
      <c r="E189" s="219">
        <v>31</v>
      </c>
      <c r="F189" s="219">
        <v>31</v>
      </c>
      <c r="G189" s="264">
        <v>182</v>
      </c>
      <c r="H189" s="221" t="s">
        <v>85</v>
      </c>
      <c r="I189" s="219" t="s">
        <v>150</v>
      </c>
      <c r="J189" s="267" t="s">
        <v>661</v>
      </c>
      <c r="K189" s="219" t="s">
        <v>83</v>
      </c>
      <c r="L189" s="35" t="str">
        <f ca="1">IF(OFFSET(환산공식!$DU$15,$F189,0)=1,"O","X")</f>
        <v>X</v>
      </c>
      <c r="M189" s="212">
        <f ca="1">IFERROR(OFFSET(환산공식!DA$15,$F189,0),"")</f>
        <v>120</v>
      </c>
      <c r="N189" s="35" t="str">
        <f ca="1">IFERROR(CONCATENATE(ROUND(OFFSET(환산공식!DB$15,$F189,0),1),"%"),"")</f>
        <v>100%</v>
      </c>
      <c r="O189" s="35">
        <f ca="1">IFERROR(OFFSET(환산공식!DC$15,$F189,0),"")</f>
        <v>0</v>
      </c>
      <c r="P189" s="212" t="str">
        <f t="shared" ca="1" si="5"/>
        <v>3% 이하</v>
      </c>
      <c r="Q189" s="218">
        <f ca="1">IFERROR(ROUND(OFFSET(환산공식!$EX$15,$F189,0),3),"")</f>
        <v>0</v>
      </c>
      <c r="R189" s="218">
        <f ca="1">OFFSET('배치점수 계산기'!H$10,$D189,0)</f>
        <v>561.99599999999998</v>
      </c>
      <c r="S189" s="218">
        <f ca="1">OFFSET('배치점수 계산기'!I$10,$D189,0)</f>
        <v>561.202</v>
      </c>
      <c r="T189" s="218">
        <f ca="1">OFFSET('배치점수 계산기'!J$10,$D189,0)</f>
        <v>560.48699999999997</v>
      </c>
      <c r="U189" s="218">
        <f ca="1">OFFSET('배치점수 계산기'!K$10,$D189,0)</f>
        <v>558.18399999999997</v>
      </c>
      <c r="V189" s="218">
        <f ca="1">OFFSET('배치점수 계산기'!L$10,$D189,0)</f>
        <v>554.79100000000005</v>
      </c>
      <c r="W189" s="210" t="str">
        <f ca="1">OFFSET('배치점수 계산기'!M$10,$D189,0)</f>
        <v>표점</v>
      </c>
      <c r="X189" s="208" t="str">
        <f ca="1">OFFSET('배치점수 계산기'!N$10,$D189,0)</f>
        <v>변표</v>
      </c>
      <c r="Y189" s="212">
        <f ca="1">OFFSET(환산공식!FG$15,$F189,0)</f>
        <v>0.24</v>
      </c>
      <c r="Z189" s="35">
        <f ca="1">OFFSET(환산공식!FH$15,$F189,0)</f>
        <v>0.41</v>
      </c>
      <c r="AA189" s="203">
        <f ca="1">OFFSET(환산공식!FI$15,$F189,0)</f>
        <v>0.35</v>
      </c>
      <c r="AC189"/>
      <c r="AD189">
        <f t="shared" ca="1" si="6"/>
        <v>6</v>
      </c>
      <c r="AE189"/>
    </row>
    <row r="190" spans="1:31" s="5" customFormat="1">
      <c r="A190" s="222"/>
      <c r="B190" s="222"/>
      <c r="C190" s="222" t="s">
        <v>1685</v>
      </c>
      <c r="D190" s="219">
        <v>183</v>
      </c>
      <c r="E190" s="219">
        <v>31</v>
      </c>
      <c r="F190" s="219">
        <v>31</v>
      </c>
      <c r="G190" s="264">
        <v>183</v>
      </c>
      <c r="H190" s="221" t="s">
        <v>85</v>
      </c>
      <c r="I190" s="219" t="s">
        <v>150</v>
      </c>
      <c r="J190" s="267" t="s">
        <v>365</v>
      </c>
      <c r="K190" s="219" t="s">
        <v>83</v>
      </c>
      <c r="L190" s="35" t="str">
        <f ca="1">IF(OFFSET(환산공식!$DU$15,$F190,0)=1,"O","X")</f>
        <v>X</v>
      </c>
      <c r="M190" s="212">
        <f ca="1">IFERROR(OFFSET(환산공식!DA$15,$F190,0),"")</f>
        <v>120</v>
      </c>
      <c r="N190" s="35" t="str">
        <f ca="1">IFERROR(CONCATENATE(ROUND(OFFSET(환산공식!DB$15,$F190,0),1),"%"),"")</f>
        <v>100%</v>
      </c>
      <c r="O190" s="35">
        <f ca="1">IFERROR(OFFSET(환산공식!DC$15,$F190,0),"")</f>
        <v>0</v>
      </c>
      <c r="P190" s="212" t="str">
        <f t="shared" ca="1" si="5"/>
        <v>3% 이하</v>
      </c>
      <c r="Q190" s="218">
        <f ca="1">IFERROR(ROUND(OFFSET(환산공식!$EX$15,$F190,0),3),"")</f>
        <v>0</v>
      </c>
      <c r="R190" s="218">
        <f ca="1">OFFSET('배치점수 계산기'!H$10,$D190,0)</f>
        <v>562.36500000000001</v>
      </c>
      <c r="S190" s="218">
        <f ca="1">OFFSET('배치점수 계산기'!I$10,$D190,0)</f>
        <v>561.202</v>
      </c>
      <c r="T190" s="218">
        <f ca="1">OFFSET('배치점수 계산기'!J$10,$D190,0)</f>
        <v>560.11800000000005</v>
      </c>
      <c r="U190" s="218">
        <f ca="1">OFFSET('배치점수 계산기'!K$10,$D190,0)</f>
        <v>558.10400000000004</v>
      </c>
      <c r="V190" s="218">
        <f ca="1">OFFSET('배치점수 계산기'!L$10,$D190,0)</f>
        <v>553.928</v>
      </c>
      <c r="W190" s="210" t="str">
        <f ca="1">OFFSET('배치점수 계산기'!M$10,$D190,0)</f>
        <v>표점</v>
      </c>
      <c r="X190" s="208" t="str">
        <f ca="1">OFFSET('배치점수 계산기'!N$10,$D190,0)</f>
        <v>변표</v>
      </c>
      <c r="Y190" s="212">
        <f ca="1">OFFSET(환산공식!FG$15,$F190,0)</f>
        <v>0.24</v>
      </c>
      <c r="Z190" s="35">
        <f ca="1">OFFSET(환산공식!FH$15,$F190,0)</f>
        <v>0.41</v>
      </c>
      <c r="AA190" s="203">
        <f ca="1">OFFSET(환산공식!FI$15,$F190,0)</f>
        <v>0.35</v>
      </c>
      <c r="AC190"/>
      <c r="AD190">
        <f t="shared" ca="1" si="6"/>
        <v>6</v>
      </c>
      <c r="AE190"/>
    </row>
    <row r="191" spans="1:31" s="5" customFormat="1">
      <c r="A191" s="222"/>
      <c r="B191" s="222"/>
      <c r="C191" s="222" t="s">
        <v>1686</v>
      </c>
      <c r="D191" s="219">
        <v>184</v>
      </c>
      <c r="E191" s="219">
        <v>31</v>
      </c>
      <c r="F191" s="219">
        <v>31</v>
      </c>
      <c r="G191" s="264">
        <v>184</v>
      </c>
      <c r="H191" s="221" t="s">
        <v>85</v>
      </c>
      <c r="I191" s="219" t="s">
        <v>150</v>
      </c>
      <c r="J191" s="267" t="s">
        <v>481</v>
      </c>
      <c r="K191" s="219" t="s">
        <v>83</v>
      </c>
      <c r="L191" s="35" t="str">
        <f ca="1">IF(OFFSET(환산공식!$DU$15,$F191,0)=1,"O","X")</f>
        <v>X</v>
      </c>
      <c r="M191" s="212">
        <f ca="1">IFERROR(OFFSET(환산공식!DA$15,$F191,0),"")</f>
        <v>120</v>
      </c>
      <c r="N191" s="35" t="str">
        <f ca="1">IFERROR(CONCATENATE(ROUND(OFFSET(환산공식!DB$15,$F191,0),1),"%"),"")</f>
        <v>100%</v>
      </c>
      <c r="O191" s="35">
        <f ca="1">IFERROR(OFFSET(환산공식!DC$15,$F191,0),"")</f>
        <v>0</v>
      </c>
      <c r="P191" s="212" t="str">
        <f t="shared" ca="1" si="5"/>
        <v>3% 이하</v>
      </c>
      <c r="Q191" s="218">
        <f ca="1">IFERROR(ROUND(OFFSET(환산공식!$EX$15,$F191,0),3),"")</f>
        <v>0</v>
      </c>
      <c r="R191" s="218">
        <f ca="1">OFFSET('배치점수 계산기'!H$10,$D191,0)</f>
        <v>561.99599999999998</v>
      </c>
      <c r="S191" s="218">
        <f ca="1">OFFSET('배치점수 계산기'!I$10,$D191,0)</f>
        <v>560.83399999999995</v>
      </c>
      <c r="T191" s="218">
        <f ca="1">OFFSET('배치점수 계산기'!J$10,$D191,0)</f>
        <v>559.65800000000002</v>
      </c>
      <c r="U191" s="218">
        <f ca="1">OFFSET('배치점수 계산기'!K$10,$D191,0)</f>
        <v>557.52599999999995</v>
      </c>
      <c r="V191" s="218">
        <f ca="1">OFFSET('배치점수 계산기'!L$10,$D191,0)</f>
        <v>553.44399999999996</v>
      </c>
      <c r="W191" s="210" t="str">
        <f ca="1">OFFSET('배치점수 계산기'!M$10,$D191,0)</f>
        <v>표점</v>
      </c>
      <c r="X191" s="208" t="str">
        <f ca="1">OFFSET('배치점수 계산기'!N$10,$D191,0)</f>
        <v>변표</v>
      </c>
      <c r="Y191" s="212">
        <f ca="1">OFFSET(환산공식!FG$15,$F191,0)</f>
        <v>0.24</v>
      </c>
      <c r="Z191" s="35">
        <f ca="1">OFFSET(환산공식!FH$15,$F191,0)</f>
        <v>0.41</v>
      </c>
      <c r="AA191" s="203">
        <f ca="1">OFFSET(환산공식!FI$15,$F191,0)</f>
        <v>0.35</v>
      </c>
      <c r="AC191"/>
      <c r="AD191">
        <f t="shared" ca="1" si="6"/>
        <v>6</v>
      </c>
      <c r="AE191"/>
    </row>
    <row r="192" spans="1:31" s="5" customFormat="1">
      <c r="A192" s="222"/>
      <c r="B192" s="222"/>
      <c r="C192" s="222" t="s">
        <v>1687</v>
      </c>
      <c r="D192" s="219">
        <v>185</v>
      </c>
      <c r="E192" s="219">
        <v>31</v>
      </c>
      <c r="F192" s="219">
        <v>31</v>
      </c>
      <c r="G192" s="264">
        <v>185</v>
      </c>
      <c r="H192" s="221" t="s">
        <v>85</v>
      </c>
      <c r="I192" s="219" t="s">
        <v>150</v>
      </c>
      <c r="J192" s="267" t="s">
        <v>94</v>
      </c>
      <c r="K192" s="219" t="s">
        <v>83</v>
      </c>
      <c r="L192" s="35" t="str">
        <f ca="1">IF(OFFSET(환산공식!$DU$15,$F192,0)=1,"O","X")</f>
        <v>X</v>
      </c>
      <c r="M192" s="212">
        <f ca="1">IFERROR(OFFSET(환산공식!DA$15,$F192,0),"")</f>
        <v>120</v>
      </c>
      <c r="N192" s="35" t="str">
        <f ca="1">IFERROR(CONCATENATE(ROUND(OFFSET(환산공식!DB$15,$F192,0),1),"%"),"")</f>
        <v>100%</v>
      </c>
      <c r="O192" s="35">
        <f ca="1">IFERROR(OFFSET(환산공식!DC$15,$F192,0),"")</f>
        <v>0</v>
      </c>
      <c r="P192" s="212" t="str">
        <f t="shared" ca="1" si="5"/>
        <v>3% 이하</v>
      </c>
      <c r="Q192" s="218">
        <f ca="1">IFERROR(ROUND(OFFSET(환산공식!$EX$15,$F192,0),3),"")</f>
        <v>0</v>
      </c>
      <c r="R192" s="218">
        <f ca="1">OFFSET('배치점수 계산기'!H$10,$D192,0)</f>
        <v>561.64800000000002</v>
      </c>
      <c r="S192" s="218">
        <f ca="1">OFFSET('배치점수 계산기'!I$10,$D192,0)</f>
        <v>560.48699999999997</v>
      </c>
      <c r="T192" s="218">
        <f ca="1">OFFSET('배치점수 계산기'!J$10,$D192,0)</f>
        <v>559.29300000000001</v>
      </c>
      <c r="U192" s="218">
        <f ca="1">OFFSET('배치점수 계산기'!K$10,$D192,0)</f>
        <v>557.16600000000005</v>
      </c>
      <c r="V192" s="218">
        <f ca="1">OFFSET('배치점수 계산기'!L$10,$D192,0)</f>
        <v>553.14400000000001</v>
      </c>
      <c r="W192" s="210" t="str">
        <f ca="1">OFFSET('배치점수 계산기'!M$10,$D192,0)</f>
        <v>표점</v>
      </c>
      <c r="X192" s="208" t="str">
        <f ca="1">OFFSET('배치점수 계산기'!N$10,$D192,0)</f>
        <v>변표</v>
      </c>
      <c r="Y192" s="212">
        <f ca="1">OFFSET(환산공식!FG$15,$F192,0)</f>
        <v>0.24</v>
      </c>
      <c r="Z192" s="35">
        <f ca="1">OFFSET(환산공식!FH$15,$F192,0)</f>
        <v>0.41</v>
      </c>
      <c r="AA192" s="203">
        <f ca="1">OFFSET(환산공식!FI$15,$F192,0)</f>
        <v>0.35</v>
      </c>
      <c r="AC192"/>
      <c r="AD192">
        <f t="shared" ca="1" si="6"/>
        <v>6</v>
      </c>
      <c r="AE192"/>
    </row>
    <row r="193" spans="1:31" s="5" customFormat="1">
      <c r="A193" s="222"/>
      <c r="B193" s="222"/>
      <c r="C193" s="222" t="s">
        <v>1688</v>
      </c>
      <c r="D193" s="219">
        <v>186</v>
      </c>
      <c r="E193" s="219">
        <v>31</v>
      </c>
      <c r="F193" s="219">
        <v>31</v>
      </c>
      <c r="G193" s="264">
        <v>186</v>
      </c>
      <c r="H193" s="221" t="s">
        <v>85</v>
      </c>
      <c r="I193" s="219" t="s">
        <v>150</v>
      </c>
      <c r="J193" s="267" t="s">
        <v>353</v>
      </c>
      <c r="K193" s="219" t="s">
        <v>83</v>
      </c>
      <c r="L193" s="35" t="str">
        <f ca="1">IF(OFFSET(환산공식!$DU$15,$F193,0)=1,"O","X")</f>
        <v>X</v>
      </c>
      <c r="M193" s="212">
        <f ca="1">IFERROR(OFFSET(환산공식!DA$15,$F193,0),"")</f>
        <v>120</v>
      </c>
      <c r="N193" s="35" t="str">
        <f ca="1">IFERROR(CONCATENATE(ROUND(OFFSET(환산공식!DB$15,$F193,0),1),"%"),"")</f>
        <v>100%</v>
      </c>
      <c r="O193" s="35">
        <f ca="1">IFERROR(OFFSET(환산공식!DC$15,$F193,0),"")</f>
        <v>0</v>
      </c>
      <c r="P193" s="212" t="str">
        <f t="shared" ca="1" si="5"/>
        <v>3% 이하</v>
      </c>
      <c r="Q193" s="218">
        <f ca="1">IFERROR(ROUND(OFFSET(환산공식!$EX$15,$F193,0),3),"")</f>
        <v>0</v>
      </c>
      <c r="R193" s="218">
        <f ca="1">OFFSET('배치점수 계산기'!H$10,$D193,0)</f>
        <v>561.64800000000002</v>
      </c>
      <c r="S193" s="218">
        <f ca="1">OFFSET('배치점수 계산기'!I$10,$D193,0)</f>
        <v>560.48699999999997</v>
      </c>
      <c r="T193" s="218">
        <f ca="1">OFFSET('배치점수 계산기'!J$10,$D193,0)</f>
        <v>559.29300000000001</v>
      </c>
      <c r="U193" s="218">
        <f ca="1">OFFSET('배치점수 계산기'!K$10,$D193,0)</f>
        <v>557.16600000000005</v>
      </c>
      <c r="V193" s="218">
        <f ca="1">OFFSET('배치점수 계산기'!L$10,$D193,0)</f>
        <v>553.14400000000001</v>
      </c>
      <c r="W193" s="210" t="str">
        <f ca="1">OFFSET('배치점수 계산기'!M$10,$D193,0)</f>
        <v>표점</v>
      </c>
      <c r="X193" s="208" t="str">
        <f ca="1">OFFSET('배치점수 계산기'!N$10,$D193,0)</f>
        <v>변표</v>
      </c>
      <c r="Y193" s="212">
        <f ca="1">OFFSET(환산공식!FG$15,$F193,0)</f>
        <v>0.24</v>
      </c>
      <c r="Z193" s="35">
        <f ca="1">OFFSET(환산공식!FH$15,$F193,0)</f>
        <v>0.41</v>
      </c>
      <c r="AA193" s="203">
        <f ca="1">OFFSET(환산공식!FI$15,$F193,0)</f>
        <v>0.35</v>
      </c>
      <c r="AC193"/>
      <c r="AD193">
        <f t="shared" ca="1" si="6"/>
        <v>6</v>
      </c>
      <c r="AE193"/>
    </row>
    <row r="194" spans="1:31" s="5" customFormat="1">
      <c r="A194" s="222"/>
      <c r="B194" s="222"/>
      <c r="C194" s="222" t="s">
        <v>1689</v>
      </c>
      <c r="D194" s="219">
        <v>187</v>
      </c>
      <c r="E194" s="219">
        <v>31</v>
      </c>
      <c r="F194" s="219">
        <v>31</v>
      </c>
      <c r="G194" s="264">
        <v>187</v>
      </c>
      <c r="H194" s="221" t="s">
        <v>85</v>
      </c>
      <c r="I194" s="219" t="s">
        <v>150</v>
      </c>
      <c r="J194" s="267" t="s">
        <v>165</v>
      </c>
      <c r="K194" s="219" t="s">
        <v>83</v>
      </c>
      <c r="L194" s="35" t="str">
        <f ca="1">IF(OFFSET(환산공식!$DU$15,$F194,0)=1,"O","X")</f>
        <v>X</v>
      </c>
      <c r="M194" s="212">
        <f ca="1">IFERROR(OFFSET(환산공식!DA$15,$F194,0),"")</f>
        <v>120</v>
      </c>
      <c r="N194" s="35" t="str">
        <f ca="1">IFERROR(CONCATENATE(ROUND(OFFSET(환산공식!DB$15,$F194,0),1),"%"),"")</f>
        <v>100%</v>
      </c>
      <c r="O194" s="35">
        <f ca="1">IFERROR(OFFSET(환산공식!DC$15,$F194,0),"")</f>
        <v>0</v>
      </c>
      <c r="P194" s="212" t="str">
        <f t="shared" ca="1" si="5"/>
        <v>3% 이하</v>
      </c>
      <c r="Q194" s="218">
        <f ca="1">IFERROR(ROUND(OFFSET(환산공식!$EX$15,$F194,0),3),"")</f>
        <v>0</v>
      </c>
      <c r="R194" s="218">
        <f ca="1">OFFSET('배치점수 계산기'!H$10,$D194,0)</f>
        <v>564.13300000000004</v>
      </c>
      <c r="S194" s="218">
        <f ca="1">OFFSET('배치점수 계산기'!I$10,$D194,0)</f>
        <v>561.99599999999998</v>
      </c>
      <c r="T194" s="218">
        <f ca="1">OFFSET('배치점수 계산기'!J$10,$D194,0)</f>
        <v>558.91700000000003</v>
      </c>
      <c r="U194" s="218">
        <f ca="1">OFFSET('배치점수 계산기'!K$10,$D194,0)</f>
        <v>556.71</v>
      </c>
      <c r="V194" s="218">
        <f ca="1">OFFSET('배치점수 계산기'!L$10,$D194,0)</f>
        <v>552.66</v>
      </c>
      <c r="W194" s="210" t="str">
        <f ca="1">OFFSET('배치점수 계산기'!M$10,$D194,0)</f>
        <v>표점</v>
      </c>
      <c r="X194" s="208" t="str">
        <f ca="1">OFFSET('배치점수 계산기'!N$10,$D194,0)</f>
        <v>변표</v>
      </c>
      <c r="Y194" s="212">
        <f ca="1">OFFSET(환산공식!FG$15,$F194,0)</f>
        <v>0.24</v>
      </c>
      <c r="Z194" s="35">
        <f ca="1">OFFSET(환산공식!FH$15,$F194,0)</f>
        <v>0.41</v>
      </c>
      <c r="AA194" s="203">
        <f ca="1">OFFSET(환산공식!FI$15,$F194,0)</f>
        <v>0.35</v>
      </c>
      <c r="AC194"/>
      <c r="AD194">
        <f t="shared" ca="1" si="6"/>
        <v>6</v>
      </c>
      <c r="AE194"/>
    </row>
    <row r="195" spans="1:31" s="5" customFormat="1">
      <c r="A195" s="222"/>
      <c r="B195" s="222"/>
      <c r="C195" s="222" t="s">
        <v>1690</v>
      </c>
      <c r="D195" s="219">
        <v>188</v>
      </c>
      <c r="E195" s="219">
        <v>31</v>
      </c>
      <c r="F195" s="219">
        <v>31</v>
      </c>
      <c r="G195" s="264">
        <v>188</v>
      </c>
      <c r="H195" s="221" t="s">
        <v>85</v>
      </c>
      <c r="I195" s="219" t="s">
        <v>150</v>
      </c>
      <c r="J195" s="267" t="s">
        <v>707</v>
      </c>
      <c r="K195" s="219" t="s">
        <v>83</v>
      </c>
      <c r="L195" s="35" t="str">
        <f ca="1">IF(OFFSET(환산공식!$DU$15,$F195,0)=1,"O","X")</f>
        <v>X</v>
      </c>
      <c r="M195" s="212">
        <f ca="1">IFERROR(OFFSET(환산공식!DA$15,$F195,0),"")</f>
        <v>120</v>
      </c>
      <c r="N195" s="35" t="str">
        <f ca="1">IFERROR(CONCATENATE(ROUND(OFFSET(환산공식!DB$15,$F195,0),1),"%"),"")</f>
        <v>100%</v>
      </c>
      <c r="O195" s="35">
        <f ca="1">IFERROR(OFFSET(환산공식!DC$15,$F195,0),"")</f>
        <v>0</v>
      </c>
      <c r="P195" s="212" t="str">
        <f t="shared" ca="1" si="5"/>
        <v>3% 이하</v>
      </c>
      <c r="Q195" s="218">
        <f ca="1">IFERROR(ROUND(OFFSET(환산공식!$EX$15,$F195,0),3),"")</f>
        <v>0</v>
      </c>
      <c r="R195" s="218">
        <f ca="1">OFFSET('배치점수 계산기'!H$10,$D195,0)</f>
        <v>561.99599999999998</v>
      </c>
      <c r="S195" s="218">
        <f ca="1">OFFSET('배치점수 계산기'!I$10,$D195,0)</f>
        <v>560.19799999999998</v>
      </c>
      <c r="T195" s="218">
        <f ca="1">OFFSET('배치점수 계산기'!J$10,$D195,0)</f>
        <v>558.76199999999994</v>
      </c>
      <c r="U195" s="218">
        <f ca="1">OFFSET('배치점수 계산기'!K$10,$D195,0)</f>
        <v>557.16600000000005</v>
      </c>
      <c r="V195" s="218">
        <f ca="1">OFFSET('배치점수 계산기'!L$10,$D195,0)</f>
        <v>554.58900000000006</v>
      </c>
      <c r="W195" s="210" t="str">
        <f ca="1">OFFSET('배치점수 계산기'!M$10,$D195,0)</f>
        <v>표점</v>
      </c>
      <c r="X195" s="208" t="str">
        <f ca="1">OFFSET('배치점수 계산기'!N$10,$D195,0)</f>
        <v>변표</v>
      </c>
      <c r="Y195" s="212">
        <f ca="1">OFFSET(환산공식!FG$15,$F195,0)</f>
        <v>0.24</v>
      </c>
      <c r="Z195" s="35">
        <f ca="1">OFFSET(환산공식!FH$15,$F195,0)</f>
        <v>0.41</v>
      </c>
      <c r="AA195" s="203">
        <f ca="1">OFFSET(환산공식!FI$15,$F195,0)</f>
        <v>0.35</v>
      </c>
      <c r="AC195"/>
      <c r="AD195">
        <f t="shared" ca="1" si="6"/>
        <v>6</v>
      </c>
      <c r="AE195"/>
    </row>
    <row r="196" spans="1:31" s="5" customFormat="1">
      <c r="A196" s="222"/>
      <c r="B196" s="222"/>
      <c r="C196" s="222" t="s">
        <v>1691</v>
      </c>
      <c r="D196" s="219">
        <v>189</v>
      </c>
      <c r="E196" s="219">
        <v>31</v>
      </c>
      <c r="F196" s="219">
        <v>31</v>
      </c>
      <c r="G196" s="264">
        <v>189</v>
      </c>
      <c r="H196" s="221" t="s">
        <v>85</v>
      </c>
      <c r="I196" s="219" t="s">
        <v>150</v>
      </c>
      <c r="J196" s="267" t="s">
        <v>97</v>
      </c>
      <c r="K196" s="219" t="s">
        <v>83</v>
      </c>
      <c r="L196" s="35" t="str">
        <f ca="1">IF(OFFSET(환산공식!$DU$15,$F196,0)=1,"O","X")</f>
        <v>X</v>
      </c>
      <c r="M196" s="212">
        <f ca="1">IFERROR(OFFSET(환산공식!DA$15,$F196,0),"")</f>
        <v>120</v>
      </c>
      <c r="N196" s="35" t="str">
        <f ca="1">IFERROR(CONCATENATE(ROUND(OFFSET(환산공식!DB$15,$F196,0),1),"%"),"")</f>
        <v>100%</v>
      </c>
      <c r="O196" s="35">
        <f ca="1">IFERROR(OFFSET(환산공식!DC$15,$F196,0),"")</f>
        <v>0</v>
      </c>
      <c r="P196" s="212" t="str">
        <f t="shared" ca="1" si="5"/>
        <v>3% 이하</v>
      </c>
      <c r="Q196" s="218">
        <f ca="1">IFERROR(ROUND(OFFSET(환산공식!$EX$15,$F196,0),3),"")</f>
        <v>0</v>
      </c>
      <c r="R196" s="218">
        <f ca="1">OFFSET('배치점수 계산기'!H$10,$D196,0)</f>
        <v>560.48699999999997</v>
      </c>
      <c r="S196" s="218">
        <f ca="1">OFFSET('배치점수 계산기'!I$10,$D196,0)</f>
        <v>558.91700000000003</v>
      </c>
      <c r="T196" s="218">
        <f ca="1">OFFSET('배치점수 계산기'!J$10,$D196,0)</f>
        <v>557.52599999999995</v>
      </c>
      <c r="U196" s="218">
        <f ca="1">OFFSET('배치점수 계산기'!K$10,$D196,0)</f>
        <v>554.79100000000005</v>
      </c>
      <c r="V196" s="218">
        <f ca="1">OFFSET('배치점수 계산기'!L$10,$D196,0)</f>
        <v>553.44399999999996</v>
      </c>
      <c r="W196" s="210" t="str">
        <f ca="1">OFFSET('배치점수 계산기'!M$10,$D196,0)</f>
        <v>표점</v>
      </c>
      <c r="X196" s="208" t="str">
        <f ca="1">OFFSET('배치점수 계산기'!N$10,$D196,0)</f>
        <v>변표</v>
      </c>
      <c r="Y196" s="212">
        <f ca="1">OFFSET(환산공식!FG$15,$F196,0)</f>
        <v>0.24</v>
      </c>
      <c r="Z196" s="35">
        <f ca="1">OFFSET(환산공식!FH$15,$F196,0)</f>
        <v>0.41</v>
      </c>
      <c r="AA196" s="203">
        <f ca="1">OFFSET(환산공식!FI$15,$F196,0)</f>
        <v>0.35</v>
      </c>
      <c r="AC196"/>
      <c r="AD196">
        <f t="shared" ca="1" si="6"/>
        <v>6</v>
      </c>
      <c r="AE196"/>
    </row>
    <row r="197" spans="1:31" s="5" customFormat="1">
      <c r="A197" s="222"/>
      <c r="B197" s="222"/>
      <c r="C197" s="222" t="s">
        <v>1692</v>
      </c>
      <c r="D197" s="219">
        <v>190</v>
      </c>
      <c r="E197" s="219">
        <v>31</v>
      </c>
      <c r="F197" s="219">
        <v>31</v>
      </c>
      <c r="G197" s="264">
        <v>190</v>
      </c>
      <c r="H197" s="221" t="s">
        <v>85</v>
      </c>
      <c r="I197" s="219" t="s">
        <v>150</v>
      </c>
      <c r="J197" s="267" t="s">
        <v>72</v>
      </c>
      <c r="K197" s="219" t="s">
        <v>83</v>
      </c>
      <c r="L197" s="35" t="str">
        <f ca="1">IF(OFFSET(환산공식!$DU$15,$F197,0)=1,"O","X")</f>
        <v>X</v>
      </c>
      <c r="M197" s="212">
        <f ca="1">IFERROR(OFFSET(환산공식!DA$15,$F197,0),"")</f>
        <v>120</v>
      </c>
      <c r="N197" s="35" t="str">
        <f ca="1">IFERROR(CONCATENATE(ROUND(OFFSET(환산공식!DB$15,$F197,0),1),"%"),"")</f>
        <v>100%</v>
      </c>
      <c r="O197" s="35">
        <f ca="1">IFERROR(OFFSET(환산공식!DC$15,$F197,0),"")</f>
        <v>0</v>
      </c>
      <c r="P197" s="212" t="str">
        <f t="shared" ca="1" si="5"/>
        <v>3% 이하</v>
      </c>
      <c r="Q197" s="218">
        <f ca="1">IFERROR(ROUND(OFFSET(환산공식!$EX$15,$F197,0),3),"")</f>
        <v>0</v>
      </c>
      <c r="R197" s="218">
        <f ca="1">OFFSET('배치점수 계산기'!H$10,$D197,0)</f>
        <v>559.78099999999995</v>
      </c>
      <c r="S197" s="218">
        <f ca="1">OFFSET('배치점수 계산기'!I$10,$D197,0)</f>
        <v>558.91700000000003</v>
      </c>
      <c r="T197" s="218">
        <f ca="1">OFFSET('배치점수 계산기'!J$10,$D197,0)</f>
        <v>557.52599999999995</v>
      </c>
      <c r="U197" s="218">
        <f ca="1">OFFSET('배치점수 계산기'!K$10,$D197,0)</f>
        <v>554.79100000000005</v>
      </c>
      <c r="V197" s="218">
        <f ca="1">OFFSET('배치점수 계산기'!L$10,$D197,0)</f>
        <v>551.92399999999998</v>
      </c>
      <c r="W197" s="210" t="str">
        <f ca="1">OFFSET('배치점수 계산기'!M$10,$D197,0)</f>
        <v>표점</v>
      </c>
      <c r="X197" s="208" t="str">
        <f ca="1">OFFSET('배치점수 계산기'!N$10,$D197,0)</f>
        <v>변표</v>
      </c>
      <c r="Y197" s="212">
        <f ca="1">OFFSET(환산공식!FG$15,$F197,0)</f>
        <v>0.24</v>
      </c>
      <c r="Z197" s="35">
        <f ca="1">OFFSET(환산공식!FH$15,$F197,0)</f>
        <v>0.41</v>
      </c>
      <c r="AA197" s="203">
        <f ca="1">OFFSET(환산공식!FI$15,$F197,0)</f>
        <v>0.35</v>
      </c>
      <c r="AC197"/>
      <c r="AD197">
        <f t="shared" ca="1" si="6"/>
        <v>6</v>
      </c>
      <c r="AE197"/>
    </row>
    <row r="198" spans="1:31" s="5" customFormat="1">
      <c r="A198" s="222"/>
      <c r="B198" s="222"/>
      <c r="C198" s="222" t="s">
        <v>1693</v>
      </c>
      <c r="D198" s="219">
        <v>191</v>
      </c>
      <c r="E198" s="219">
        <v>31</v>
      </c>
      <c r="F198" s="219">
        <v>31</v>
      </c>
      <c r="G198" s="264">
        <v>191</v>
      </c>
      <c r="H198" s="221" t="s">
        <v>85</v>
      </c>
      <c r="I198" s="219" t="s">
        <v>150</v>
      </c>
      <c r="J198" s="267" t="s">
        <v>156</v>
      </c>
      <c r="K198" s="219" t="s">
        <v>83</v>
      </c>
      <c r="L198" s="35" t="str">
        <f ca="1">IF(OFFSET(환산공식!$DU$15,$F198,0)=1,"O","X")</f>
        <v>X</v>
      </c>
      <c r="M198" s="212">
        <f ca="1">IFERROR(OFFSET(환산공식!DA$15,$F198,0),"")</f>
        <v>120</v>
      </c>
      <c r="N198" s="35" t="str">
        <f ca="1">IFERROR(CONCATENATE(ROUND(OFFSET(환산공식!DB$15,$F198,0),1),"%"),"")</f>
        <v>100%</v>
      </c>
      <c r="O198" s="35">
        <f ca="1">IFERROR(OFFSET(환산공식!DC$15,$F198,0),"")</f>
        <v>0</v>
      </c>
      <c r="P198" s="212" t="str">
        <f t="shared" ca="1" si="5"/>
        <v>3% 이하</v>
      </c>
      <c r="Q198" s="218">
        <f ca="1">IFERROR(ROUND(OFFSET(환산공식!$EX$15,$F198,0),3),"")</f>
        <v>0</v>
      </c>
      <c r="R198" s="218">
        <f ca="1">OFFSET('배치점수 계산기'!H$10,$D198,0)</f>
        <v>559.65800000000002</v>
      </c>
      <c r="S198" s="218">
        <f ca="1">OFFSET('배치점수 계산기'!I$10,$D198,0)</f>
        <v>558.84199999999998</v>
      </c>
      <c r="T198" s="218">
        <f ca="1">OFFSET('배치점수 계산기'!J$10,$D198,0)</f>
        <v>557.45100000000002</v>
      </c>
      <c r="U198" s="218">
        <f ca="1">OFFSET('배치점수 계산기'!K$10,$D198,0)</f>
        <v>556.58699999999999</v>
      </c>
      <c r="V198" s="218">
        <f ca="1">OFFSET('배치점수 계산기'!L$10,$D198,0)</f>
        <v>552.44000000000005</v>
      </c>
      <c r="W198" s="210" t="str">
        <f ca="1">OFFSET('배치점수 계산기'!M$10,$D198,0)</f>
        <v>표점</v>
      </c>
      <c r="X198" s="208" t="str">
        <f ca="1">OFFSET('배치점수 계산기'!N$10,$D198,0)</f>
        <v>변표</v>
      </c>
      <c r="Y198" s="212">
        <f ca="1">OFFSET(환산공식!FG$15,$F198,0)</f>
        <v>0.24</v>
      </c>
      <c r="Z198" s="35">
        <f ca="1">OFFSET(환산공식!FH$15,$F198,0)</f>
        <v>0.41</v>
      </c>
      <c r="AA198" s="203">
        <f ca="1">OFFSET(환산공식!FI$15,$F198,0)</f>
        <v>0.35</v>
      </c>
      <c r="AC198"/>
      <c r="AD198">
        <f t="shared" ca="1" si="6"/>
        <v>6</v>
      </c>
      <c r="AE198"/>
    </row>
    <row r="199" spans="1:31" s="5" customFormat="1">
      <c r="A199" s="222"/>
      <c r="B199" s="222"/>
      <c r="C199" s="222" t="s">
        <v>1694</v>
      </c>
      <c r="D199" s="219">
        <v>192</v>
      </c>
      <c r="E199" s="219">
        <v>34</v>
      </c>
      <c r="F199" s="219">
        <v>34</v>
      </c>
      <c r="G199" s="264">
        <v>192</v>
      </c>
      <c r="H199" s="221" t="s">
        <v>85</v>
      </c>
      <c r="I199" s="219" t="s">
        <v>150</v>
      </c>
      <c r="J199" s="267" t="s">
        <v>18508</v>
      </c>
      <c r="K199" s="219" t="s">
        <v>83</v>
      </c>
      <c r="L199" s="35" t="str">
        <f ca="1">IF(OFFSET(환산공식!$DU$15,$F199,0)=1,"O","X")</f>
        <v>X</v>
      </c>
      <c r="M199" s="212">
        <f ca="1">IFERROR(OFFSET(환산공식!DA$15,$F199,0),"")</f>
        <v>120</v>
      </c>
      <c r="N199" s="35" t="str">
        <f ca="1">IFERROR(CONCATENATE(ROUND(OFFSET(환산공식!DB$15,$F199,0),1),"%"),"")</f>
        <v>100%</v>
      </c>
      <c r="O199" s="35">
        <f ca="1">IFERROR(OFFSET(환산공식!DC$15,$F199,0),"")</f>
        <v>0</v>
      </c>
      <c r="P199" s="212" t="str">
        <f t="shared" ca="1" si="5"/>
        <v>3% 이하</v>
      </c>
      <c r="Q199" s="218">
        <f ca="1">IFERROR(ROUND(OFFSET(환산공식!$EX$15,$F199,0),3),"")</f>
        <v>0</v>
      </c>
      <c r="R199" s="218">
        <f ca="1">OFFSET('배치점수 계산기'!H$10,$D199,0)</f>
        <v>552.44200000000001</v>
      </c>
      <c r="S199" s="218">
        <f ca="1">OFFSET('배치점수 계산기'!I$10,$D199,0)</f>
        <v>550.85900000000004</v>
      </c>
      <c r="T199" s="218">
        <f ca="1">OFFSET('배치점수 계산기'!J$10,$D199,0)</f>
        <v>549.36199999999997</v>
      </c>
      <c r="U199" s="218">
        <f ca="1">OFFSET('배치점수 계산기'!K$10,$D199,0)</f>
        <v>546.65499999999997</v>
      </c>
      <c r="V199" s="218">
        <f ca="1">OFFSET('배치점수 계산기'!L$10,$D199,0)</f>
        <v>543.66899999999998</v>
      </c>
      <c r="W199" s="210" t="str">
        <f ca="1">OFFSET('배치점수 계산기'!M$10,$D199,0)</f>
        <v>표점</v>
      </c>
      <c r="X199" s="208" t="str">
        <f ca="1">OFFSET('배치점수 계산기'!N$10,$D199,0)</f>
        <v>변표</v>
      </c>
      <c r="Y199" s="212">
        <f ca="1">OFFSET(환산공식!FG$15,$F199,0)</f>
        <v>0.24</v>
      </c>
      <c r="Z199" s="35">
        <f ca="1">OFFSET(환산공식!FH$15,$F199,0)</f>
        <v>0.41</v>
      </c>
      <c r="AA199" s="203">
        <f ca="1">OFFSET(환산공식!FI$15,$F199,0)</f>
        <v>0.35</v>
      </c>
      <c r="AC199"/>
      <c r="AD199">
        <f t="shared" ca="1" si="6"/>
        <v>6</v>
      </c>
      <c r="AE199"/>
    </row>
    <row r="200" spans="1:31" s="5" customFormat="1">
      <c r="A200" s="222"/>
      <c r="B200" s="222"/>
      <c r="C200" s="222" t="s">
        <v>1695</v>
      </c>
      <c r="D200" s="219">
        <v>193</v>
      </c>
      <c r="E200" s="219">
        <v>31</v>
      </c>
      <c r="F200" s="219">
        <v>31</v>
      </c>
      <c r="G200" s="264">
        <v>193</v>
      </c>
      <c r="H200" s="221" t="s">
        <v>85</v>
      </c>
      <c r="I200" s="219" t="s">
        <v>150</v>
      </c>
      <c r="J200" s="267" t="s">
        <v>68</v>
      </c>
      <c r="K200" s="219" t="s">
        <v>83</v>
      </c>
      <c r="L200" s="35" t="str">
        <f ca="1">IF(OFFSET(환산공식!$DU$15,$F200,0)=1,"O","X")</f>
        <v>X</v>
      </c>
      <c r="M200" s="212">
        <f ca="1">IFERROR(OFFSET(환산공식!DA$15,$F200,0),"")</f>
        <v>120</v>
      </c>
      <c r="N200" s="35" t="str">
        <f ca="1">IFERROR(CONCATENATE(ROUND(OFFSET(환산공식!DB$15,$F200,0),1),"%"),"")</f>
        <v>100%</v>
      </c>
      <c r="O200" s="35">
        <f ca="1">IFERROR(OFFSET(환산공식!DC$15,$F200,0),"")</f>
        <v>0</v>
      </c>
      <c r="P200" s="212" t="str">
        <f t="shared" ca="1" si="5"/>
        <v>3% 이하</v>
      </c>
      <c r="Q200" s="218">
        <f ca="1">IFERROR(ROUND(OFFSET(환산공식!$EX$15,$F200,0),3),"")</f>
        <v>0</v>
      </c>
      <c r="R200" s="218">
        <f ca="1">OFFSET('배치점수 계산기'!H$10,$D200,0)</f>
        <v>558.18399999999997</v>
      </c>
      <c r="S200" s="218">
        <f ca="1">OFFSET('배치점수 계산기'!I$10,$D200,0)</f>
        <v>557.52599999999995</v>
      </c>
      <c r="T200" s="218">
        <f ca="1">OFFSET('배치점수 계산기'!J$10,$D200,0)</f>
        <v>554.79100000000005</v>
      </c>
      <c r="U200" s="218">
        <f ca="1">OFFSET('배치점수 계산기'!K$10,$D200,0)</f>
        <v>553.44399999999996</v>
      </c>
      <c r="V200" s="218">
        <f ca="1">OFFSET('배치점수 계산기'!L$10,$D200,0)</f>
        <v>551.14</v>
      </c>
      <c r="W200" s="210" t="str">
        <f ca="1">OFFSET('배치점수 계산기'!M$10,$D200,0)</f>
        <v>표점</v>
      </c>
      <c r="X200" s="208" t="str">
        <f ca="1">OFFSET('배치점수 계산기'!N$10,$D200,0)</f>
        <v>변표</v>
      </c>
      <c r="Y200" s="212">
        <f ca="1">OFFSET(환산공식!FG$15,$F200,0)</f>
        <v>0.24</v>
      </c>
      <c r="Z200" s="35">
        <f ca="1">OFFSET(환산공식!FH$15,$F200,0)</f>
        <v>0.41</v>
      </c>
      <c r="AA200" s="203">
        <f ca="1">OFFSET(환산공식!FI$15,$F200,0)</f>
        <v>0.35</v>
      </c>
      <c r="AC200"/>
      <c r="AD200">
        <f t="shared" ca="1" si="6"/>
        <v>6</v>
      </c>
      <c r="AE200"/>
    </row>
    <row r="201" spans="1:31" s="5" customFormat="1">
      <c r="A201" s="222"/>
      <c r="B201" s="222"/>
      <c r="C201" s="222" t="s">
        <v>1696</v>
      </c>
      <c r="D201" s="219">
        <v>194</v>
      </c>
      <c r="E201" s="219">
        <v>31</v>
      </c>
      <c r="F201" s="219">
        <v>31</v>
      </c>
      <c r="G201" s="264">
        <v>194</v>
      </c>
      <c r="H201" s="221" t="s">
        <v>85</v>
      </c>
      <c r="I201" s="219" t="s">
        <v>150</v>
      </c>
      <c r="J201" s="267" t="s">
        <v>708</v>
      </c>
      <c r="K201" s="219" t="s">
        <v>83</v>
      </c>
      <c r="L201" s="35" t="str">
        <f ca="1">IF(OFFSET(환산공식!$DU$15,$F201,0)=1,"O","X")</f>
        <v>X</v>
      </c>
      <c r="M201" s="212">
        <f ca="1">IFERROR(OFFSET(환산공식!DA$15,$F201,0),"")</f>
        <v>120</v>
      </c>
      <c r="N201" s="35" t="str">
        <f ca="1">IFERROR(CONCATENATE(ROUND(OFFSET(환산공식!DB$15,$F201,0),1),"%"),"")</f>
        <v>100%</v>
      </c>
      <c r="O201" s="35">
        <f ca="1">IFERROR(OFFSET(환산공식!DC$15,$F201,0),"")</f>
        <v>0</v>
      </c>
      <c r="P201" s="212" t="str">
        <f t="shared" ref="P201:P264" ca="1" si="7">IF(E201="","",IF(Q201&gt;R201,"90% 이상",IF(Q201&gt;S201,CONCATENATE(ROUND(((Q201-S201)/(R201-S201))*20+70,0),"%"),IF(Q201&gt;T201,CONCATENATE(ROUND(((Q201-T201)/(S201-T201))*30+40,0),"%"),IF(Q201&gt;U201,CONCATENATE(ROUND(((Q201-U201)/(T201-U201))*30+10,0),"%"),IF(Q201&gt;V201,CONCATENATE(ROUND(((Q201-V201)/(U201-V201))*7+3,0),"%"),"3% 이하"))))))</f>
        <v>3% 이하</v>
      </c>
      <c r="Q201" s="218">
        <f ca="1">IFERROR(ROUND(OFFSET(환산공식!$EX$15,$F201,0),3),"")</f>
        <v>0</v>
      </c>
      <c r="R201" s="218">
        <f ca="1">OFFSET('배치점수 계산기'!H$10,$D201,0)</f>
        <v>559.65800000000002</v>
      </c>
      <c r="S201" s="218">
        <f ca="1">OFFSET('배치점수 계산기'!I$10,$D201,0)</f>
        <v>557.45100000000002</v>
      </c>
      <c r="T201" s="218">
        <f ca="1">OFFSET('배치점수 계산기'!J$10,$D201,0)</f>
        <v>553.22400000000005</v>
      </c>
      <c r="U201" s="218">
        <f ca="1">OFFSET('배치점수 계산기'!K$10,$D201,0)</f>
        <v>550.91800000000001</v>
      </c>
      <c r="V201" s="218">
        <f ca="1">OFFSET('배치점수 계산기'!L$10,$D201,0)</f>
        <v>547.88099999999997</v>
      </c>
      <c r="W201" s="210" t="str">
        <f ca="1">OFFSET('배치점수 계산기'!M$10,$D201,0)</f>
        <v>표점</v>
      </c>
      <c r="X201" s="208" t="str">
        <f ca="1">OFFSET('배치점수 계산기'!N$10,$D201,0)</f>
        <v>변표</v>
      </c>
      <c r="Y201" s="212">
        <f ca="1">OFFSET(환산공식!FG$15,$F201,0)</f>
        <v>0.24</v>
      </c>
      <c r="Z201" s="35">
        <f ca="1">OFFSET(환산공식!FH$15,$F201,0)</f>
        <v>0.41</v>
      </c>
      <c r="AA201" s="203">
        <f ca="1">OFFSET(환산공식!FI$15,$F201,0)</f>
        <v>0.35</v>
      </c>
      <c r="AC201"/>
      <c r="AD201">
        <f t="shared" ref="AD201:AD264" ca="1" si="8">IF(L201="X",6,IF(Q201&gt;R201,1,IF(Q201&gt;S201,2,IF(Q201&gt;T201,3,IF(Q201&gt;U201,4,IF(Q201&gt;=V201,5,IF(Q201&lt;V201,6,"")))))))</f>
        <v>6</v>
      </c>
      <c r="AE201"/>
    </row>
    <row r="202" spans="1:31" s="5" customFormat="1">
      <c r="A202" s="222"/>
      <c r="B202" s="222"/>
      <c r="C202" s="222" t="s">
        <v>1697</v>
      </c>
      <c r="D202" s="219">
        <v>195</v>
      </c>
      <c r="E202" s="219">
        <v>31</v>
      </c>
      <c r="F202" s="219">
        <v>31</v>
      </c>
      <c r="G202" s="264">
        <v>195</v>
      </c>
      <c r="H202" s="221" t="s">
        <v>85</v>
      </c>
      <c r="I202" s="219" t="s">
        <v>150</v>
      </c>
      <c r="J202" s="267" t="s">
        <v>145</v>
      </c>
      <c r="K202" s="219" t="s">
        <v>83</v>
      </c>
      <c r="L202" s="35" t="str">
        <f ca="1">IF(OFFSET(환산공식!$DU$15,$F202,0)=1,"O","X")</f>
        <v>X</v>
      </c>
      <c r="M202" s="212">
        <f ca="1">IFERROR(OFFSET(환산공식!DA$15,$F202,0),"")</f>
        <v>120</v>
      </c>
      <c r="N202" s="35" t="str">
        <f ca="1">IFERROR(CONCATENATE(ROUND(OFFSET(환산공식!DB$15,$F202,0),1),"%"),"")</f>
        <v>100%</v>
      </c>
      <c r="O202" s="35">
        <f ca="1">IFERROR(OFFSET(환산공식!DC$15,$F202,0),"")</f>
        <v>0</v>
      </c>
      <c r="P202" s="212" t="str">
        <f t="shared" ca="1" si="7"/>
        <v>3% 이하</v>
      </c>
      <c r="Q202" s="218">
        <f ca="1">IFERROR(ROUND(OFFSET(환산공식!$EX$15,$F202,0),3),"")</f>
        <v>0</v>
      </c>
      <c r="R202" s="218">
        <f ca="1">OFFSET('배치점수 계산기'!H$10,$D202,0)</f>
        <v>558.10400000000004</v>
      </c>
      <c r="S202" s="218">
        <f ca="1">OFFSET('배치점수 계산기'!I$10,$D202,0)</f>
        <v>554.71699999999998</v>
      </c>
      <c r="T202" s="218">
        <f ca="1">OFFSET('배치점수 계산기'!J$10,$D202,0)</f>
        <v>551.68799999999999</v>
      </c>
      <c r="U202" s="218">
        <f ca="1">OFFSET('배치점수 계산기'!K$10,$D202,0)</f>
        <v>549.52</v>
      </c>
      <c r="V202" s="218">
        <f ca="1">OFFSET('배치점수 계산기'!L$10,$D202,0)</f>
        <v>546.55600000000004</v>
      </c>
      <c r="W202" s="210" t="str">
        <f ca="1">OFFSET('배치점수 계산기'!M$10,$D202,0)</f>
        <v>표점</v>
      </c>
      <c r="X202" s="208" t="str">
        <f ca="1">OFFSET('배치점수 계산기'!N$10,$D202,0)</f>
        <v>변표</v>
      </c>
      <c r="Y202" s="212">
        <f ca="1">OFFSET(환산공식!FG$15,$F202,0)</f>
        <v>0.24</v>
      </c>
      <c r="Z202" s="35">
        <f ca="1">OFFSET(환산공식!FH$15,$F202,0)</f>
        <v>0.41</v>
      </c>
      <c r="AA202" s="203">
        <f ca="1">OFFSET(환산공식!FI$15,$F202,0)</f>
        <v>0.35</v>
      </c>
      <c r="AC202"/>
      <c r="AD202">
        <f t="shared" ca="1" si="8"/>
        <v>6</v>
      </c>
      <c r="AE202"/>
    </row>
    <row r="203" spans="1:31" s="5" customFormat="1">
      <c r="A203" s="222"/>
      <c r="B203" s="222"/>
      <c r="C203" s="222" t="s">
        <v>1698</v>
      </c>
      <c r="D203" s="219">
        <v>196</v>
      </c>
      <c r="E203" s="219">
        <v>31</v>
      </c>
      <c r="F203" s="219">
        <v>31</v>
      </c>
      <c r="G203" s="264">
        <v>196</v>
      </c>
      <c r="H203" s="221" t="s">
        <v>85</v>
      </c>
      <c r="I203" s="219" t="s">
        <v>150</v>
      </c>
      <c r="J203" s="267" t="s">
        <v>18507</v>
      </c>
      <c r="K203" s="219" t="s">
        <v>83</v>
      </c>
      <c r="L203" s="35" t="str">
        <f ca="1">IF(OFFSET(환산공식!$DU$15,$F203,0)=1,"O","X")</f>
        <v>X</v>
      </c>
      <c r="M203" s="212">
        <f ca="1">IFERROR(OFFSET(환산공식!DA$15,$F203,0),"")</f>
        <v>120</v>
      </c>
      <c r="N203" s="35" t="str">
        <f ca="1">IFERROR(CONCATENATE(ROUND(OFFSET(환산공식!DB$15,$F203,0),1),"%"),"")</f>
        <v>100%</v>
      </c>
      <c r="O203" s="35">
        <f ca="1">IFERROR(OFFSET(환산공식!DC$15,$F203,0),"")</f>
        <v>0</v>
      </c>
      <c r="P203" s="212" t="str">
        <f t="shared" ca="1" si="7"/>
        <v>3% 이하</v>
      </c>
      <c r="Q203" s="218">
        <f ca="1">IFERROR(ROUND(OFFSET(환산공식!$EX$15,$F203,0),3),"")</f>
        <v>0</v>
      </c>
      <c r="R203" s="218">
        <f ca="1">OFFSET('배치점수 계산기'!H$10,$D203,0)</f>
        <v>558.10400000000004</v>
      </c>
      <c r="S203" s="218">
        <f ca="1">OFFSET('배치점수 계산기'!I$10,$D203,0)</f>
        <v>554.71699999999998</v>
      </c>
      <c r="T203" s="218">
        <f ca="1">OFFSET('배치점수 계산기'!J$10,$D203,0)</f>
        <v>551.68799999999999</v>
      </c>
      <c r="U203" s="218">
        <f ca="1">OFFSET('배치점수 계산기'!K$10,$D203,0)</f>
        <v>549.52</v>
      </c>
      <c r="V203" s="218">
        <f ca="1">OFFSET('배치점수 계산기'!L$10,$D203,0)</f>
        <v>546.55600000000004</v>
      </c>
      <c r="W203" s="210" t="str">
        <f ca="1">OFFSET('배치점수 계산기'!M$10,$D203,0)</f>
        <v>표점</v>
      </c>
      <c r="X203" s="208" t="str">
        <f ca="1">OFFSET('배치점수 계산기'!N$10,$D203,0)</f>
        <v>변표</v>
      </c>
      <c r="Y203" s="212">
        <f ca="1">OFFSET(환산공식!FG$15,$F203,0)</f>
        <v>0.24</v>
      </c>
      <c r="Z203" s="35">
        <f ca="1">OFFSET(환산공식!FH$15,$F203,0)</f>
        <v>0.41</v>
      </c>
      <c r="AA203" s="203">
        <f ca="1">OFFSET(환산공식!FI$15,$F203,0)</f>
        <v>0.35</v>
      </c>
      <c r="AC203"/>
      <c r="AD203">
        <f t="shared" ca="1" si="8"/>
        <v>6</v>
      </c>
      <c r="AE203"/>
    </row>
    <row r="204" spans="1:31" s="5" customFormat="1">
      <c r="A204" s="222"/>
      <c r="B204" s="222"/>
      <c r="C204" s="222" t="s">
        <v>1699</v>
      </c>
      <c r="D204" s="219">
        <v>197</v>
      </c>
      <c r="E204" s="219">
        <v>31</v>
      </c>
      <c r="F204" s="219">
        <v>31</v>
      </c>
      <c r="G204" s="264">
        <v>197</v>
      </c>
      <c r="H204" s="221" t="s">
        <v>85</v>
      </c>
      <c r="I204" s="219" t="s">
        <v>150</v>
      </c>
      <c r="J204" s="267" t="s">
        <v>146</v>
      </c>
      <c r="K204" s="219" t="s">
        <v>83</v>
      </c>
      <c r="L204" s="35" t="str">
        <f ca="1">IF(OFFSET(환산공식!$DU$15,$F204,0)=1,"O","X")</f>
        <v>X</v>
      </c>
      <c r="M204" s="212">
        <f ca="1">IFERROR(OFFSET(환산공식!DA$15,$F204,0),"")</f>
        <v>120</v>
      </c>
      <c r="N204" s="35" t="str">
        <f ca="1">IFERROR(CONCATENATE(ROUND(OFFSET(환산공식!DB$15,$F204,0),1),"%"),"")</f>
        <v>100%</v>
      </c>
      <c r="O204" s="35">
        <f ca="1">IFERROR(OFFSET(환산공식!DC$15,$F204,0),"")</f>
        <v>0</v>
      </c>
      <c r="P204" s="212" t="str">
        <f t="shared" ca="1" si="7"/>
        <v>3% 이하</v>
      </c>
      <c r="Q204" s="218">
        <f ca="1">IFERROR(ROUND(OFFSET(환산공식!$EX$15,$F204,0),3),"")</f>
        <v>0</v>
      </c>
      <c r="R204" s="218">
        <f ca="1">OFFSET('배치점수 계산기'!H$10,$D204,0)</f>
        <v>554.71699999999998</v>
      </c>
      <c r="S204" s="218">
        <f ca="1">OFFSET('배치점수 계산기'!I$10,$D204,0)</f>
        <v>553.44399999999996</v>
      </c>
      <c r="T204" s="218">
        <f ca="1">OFFSET('배치점수 계산기'!J$10,$D204,0)</f>
        <v>551.68799999999999</v>
      </c>
      <c r="U204" s="218">
        <f ca="1">OFFSET('배치점수 계산기'!K$10,$D204,0)</f>
        <v>551.14</v>
      </c>
      <c r="V204" s="218">
        <f ca="1">OFFSET('배치점수 계산기'!L$10,$D204,0)</f>
        <v>549.79200000000003</v>
      </c>
      <c r="W204" s="210" t="str">
        <f ca="1">OFFSET('배치점수 계산기'!M$10,$D204,0)</f>
        <v>표점</v>
      </c>
      <c r="X204" s="208" t="str">
        <f ca="1">OFFSET('배치점수 계산기'!N$10,$D204,0)</f>
        <v>변표</v>
      </c>
      <c r="Y204" s="212">
        <f ca="1">OFFSET(환산공식!FG$15,$F204,0)</f>
        <v>0.24</v>
      </c>
      <c r="Z204" s="35">
        <f ca="1">OFFSET(환산공식!FH$15,$F204,0)</f>
        <v>0.41</v>
      </c>
      <c r="AA204" s="203">
        <f ca="1">OFFSET(환산공식!FI$15,$F204,0)</f>
        <v>0.35</v>
      </c>
      <c r="AC204"/>
      <c r="AD204">
        <f t="shared" ca="1" si="8"/>
        <v>6</v>
      </c>
      <c r="AE204"/>
    </row>
    <row r="205" spans="1:31" s="5" customFormat="1">
      <c r="A205" s="222"/>
      <c r="B205" s="222"/>
      <c r="C205" s="222" t="s">
        <v>1700</v>
      </c>
      <c r="D205" s="219">
        <v>198</v>
      </c>
      <c r="E205" s="219">
        <v>33</v>
      </c>
      <c r="F205" s="219">
        <v>33</v>
      </c>
      <c r="G205" s="264">
        <v>198</v>
      </c>
      <c r="H205" s="221" t="s">
        <v>85</v>
      </c>
      <c r="I205" s="219" t="s">
        <v>150</v>
      </c>
      <c r="J205" s="267" t="s">
        <v>154</v>
      </c>
      <c r="K205" s="219" t="s">
        <v>84</v>
      </c>
      <c r="L205" s="35" t="str">
        <f ca="1">IF(OFFSET(환산공식!$DU$15,$F205,0)=1,"O","X")</f>
        <v>X</v>
      </c>
      <c r="M205" s="212">
        <f ca="1">IFERROR(OFFSET(환산공식!DA$15,$F205,0),"")</f>
        <v>120</v>
      </c>
      <c r="N205" s="35" t="str">
        <f ca="1">IFERROR(CONCATENATE(ROUND(OFFSET(환산공식!DB$15,$F205,0),1),"%"),"")</f>
        <v>100%</v>
      </c>
      <c r="O205" s="35">
        <f ca="1">IFERROR(OFFSET(환산공식!DC$15,$F205,0),"")</f>
        <v>0</v>
      </c>
      <c r="P205" s="212" t="str">
        <f t="shared" ca="1" si="7"/>
        <v>3% 이하</v>
      </c>
      <c r="Q205" s="218">
        <f ca="1">IFERROR(ROUND(OFFSET(환산공식!$EX$15,$F205,0),3),"")</f>
        <v>0</v>
      </c>
      <c r="R205" s="218">
        <f ca="1">OFFSET('배치점수 계산기'!H$10,$D205,0)</f>
        <v>555.13099999999997</v>
      </c>
      <c r="S205" s="218">
        <f ca="1">OFFSET('배치점수 계산기'!I$10,$D205,0)</f>
        <v>553.21600000000001</v>
      </c>
      <c r="T205" s="218">
        <f ca="1">OFFSET('배치점수 계산기'!J$10,$D205,0)</f>
        <v>551.58799999999997</v>
      </c>
      <c r="U205" s="218">
        <f ca="1">OFFSET('배치점수 계산기'!K$10,$D205,0)</f>
        <v>549.76800000000003</v>
      </c>
      <c r="V205" s="218">
        <f ca="1">OFFSET('배치점수 계산기'!L$10,$D205,0)</f>
        <v>547.61900000000003</v>
      </c>
      <c r="W205" s="210" t="str">
        <f ca="1">OFFSET('배치점수 계산기'!M$10,$D205,0)</f>
        <v>표점</v>
      </c>
      <c r="X205" s="208" t="str">
        <f ca="1">OFFSET('배치점수 계산기'!N$10,$D205,0)</f>
        <v>변표</v>
      </c>
      <c r="Y205" s="212">
        <f ca="1">OFFSET(환산공식!FG$15,$F205,0)</f>
        <v>0.35</v>
      </c>
      <c r="Z205" s="35">
        <f ca="1">OFFSET(환산공식!FH$15,$F205,0)</f>
        <v>0.35</v>
      </c>
      <c r="AA205" s="203">
        <f ca="1">OFFSET(환산공식!FI$15,$F205,0)</f>
        <v>0.28999999999999998</v>
      </c>
      <c r="AC205"/>
      <c r="AD205">
        <f t="shared" ca="1" si="8"/>
        <v>6</v>
      </c>
      <c r="AE205"/>
    </row>
    <row r="206" spans="1:31" s="5" customFormat="1">
      <c r="A206" s="222"/>
      <c r="B206" s="222"/>
      <c r="C206" s="222" t="s">
        <v>1701</v>
      </c>
      <c r="D206" s="219">
        <v>199</v>
      </c>
      <c r="E206" s="219">
        <v>33</v>
      </c>
      <c r="F206" s="219">
        <v>33</v>
      </c>
      <c r="G206" s="264">
        <v>199</v>
      </c>
      <c r="H206" s="221" t="s">
        <v>85</v>
      </c>
      <c r="I206" s="219" t="s">
        <v>150</v>
      </c>
      <c r="J206" s="267" t="s">
        <v>153</v>
      </c>
      <c r="K206" s="219" t="s">
        <v>84</v>
      </c>
      <c r="L206" s="35" t="str">
        <f ca="1">IF(OFFSET(환산공식!$DU$15,$F206,0)=1,"O","X")</f>
        <v>X</v>
      </c>
      <c r="M206" s="212">
        <f ca="1">IFERROR(OFFSET(환산공식!DA$15,$F206,0),"")</f>
        <v>120</v>
      </c>
      <c r="N206" s="35" t="str">
        <f ca="1">IFERROR(CONCATENATE(ROUND(OFFSET(환산공식!DB$15,$F206,0),1),"%"),"")</f>
        <v>100%</v>
      </c>
      <c r="O206" s="35">
        <f ca="1">IFERROR(OFFSET(환산공식!DC$15,$F206,0),"")</f>
        <v>0</v>
      </c>
      <c r="P206" s="212" t="str">
        <f t="shared" ca="1" si="7"/>
        <v>3% 이하</v>
      </c>
      <c r="Q206" s="218">
        <f ca="1">IFERROR(ROUND(OFFSET(환산공식!$EX$15,$F206,0),3),"")</f>
        <v>0</v>
      </c>
      <c r="R206" s="218">
        <f ca="1">OFFSET('배치점수 계산기'!H$10,$D206,0)</f>
        <v>552.26800000000003</v>
      </c>
      <c r="S206" s="218">
        <f ca="1">OFFSET('배치점수 계산기'!I$10,$D206,0)</f>
        <v>551.70799999999997</v>
      </c>
      <c r="T206" s="218">
        <f ca="1">OFFSET('배치점수 계산기'!J$10,$D206,0)</f>
        <v>549.76800000000003</v>
      </c>
      <c r="U206" s="218">
        <f ca="1">OFFSET('배치점수 계산기'!K$10,$D206,0)</f>
        <v>547.61900000000003</v>
      </c>
      <c r="V206" s="218">
        <f ca="1">OFFSET('배치점수 계산기'!L$10,$D206,0)</f>
        <v>543.61400000000003</v>
      </c>
      <c r="W206" s="210" t="str">
        <f ca="1">OFFSET('배치점수 계산기'!M$10,$D206,0)</f>
        <v>표점</v>
      </c>
      <c r="X206" s="208" t="str">
        <f ca="1">OFFSET('배치점수 계산기'!N$10,$D206,0)</f>
        <v>변표</v>
      </c>
      <c r="Y206" s="212">
        <f ca="1">OFFSET(환산공식!FG$15,$F206,0)</f>
        <v>0.35</v>
      </c>
      <c r="Z206" s="35">
        <f ca="1">OFFSET(환산공식!FH$15,$F206,0)</f>
        <v>0.35</v>
      </c>
      <c r="AA206" s="203">
        <f ca="1">OFFSET(환산공식!FI$15,$F206,0)</f>
        <v>0.28999999999999998</v>
      </c>
      <c r="AC206"/>
      <c r="AD206">
        <f t="shared" ca="1" si="8"/>
        <v>6</v>
      </c>
      <c r="AE206"/>
    </row>
    <row r="207" spans="1:31" s="5" customFormat="1">
      <c r="A207" s="222"/>
      <c r="B207" s="222"/>
      <c r="C207" s="222" t="s">
        <v>1702</v>
      </c>
      <c r="D207" s="219">
        <v>200</v>
      </c>
      <c r="E207" s="219">
        <v>33</v>
      </c>
      <c r="F207" s="219">
        <v>33</v>
      </c>
      <c r="G207" s="264">
        <v>200</v>
      </c>
      <c r="H207" s="221" t="s">
        <v>85</v>
      </c>
      <c r="I207" s="219" t="s">
        <v>150</v>
      </c>
      <c r="J207" s="267" t="s">
        <v>18509</v>
      </c>
      <c r="K207" s="219" t="s">
        <v>84</v>
      </c>
      <c r="L207" s="35" t="str">
        <f ca="1">IF(OFFSET(환산공식!$DU$15,$F207,0)=1,"O","X")</f>
        <v>X</v>
      </c>
      <c r="M207" s="212">
        <f ca="1">IFERROR(OFFSET(환산공식!DA$15,$F207,0),"")</f>
        <v>120</v>
      </c>
      <c r="N207" s="35" t="str">
        <f ca="1">IFERROR(CONCATENATE(ROUND(OFFSET(환산공식!DB$15,$F207,0),1),"%"),"")</f>
        <v>100%</v>
      </c>
      <c r="O207" s="35">
        <f ca="1">IFERROR(OFFSET(환산공식!DC$15,$F207,0),"")</f>
        <v>0</v>
      </c>
      <c r="P207" s="212" t="str">
        <f t="shared" ca="1" si="7"/>
        <v>3% 이하</v>
      </c>
      <c r="Q207" s="218">
        <f ca="1">IFERROR(ROUND(OFFSET(환산공식!$EX$15,$F207,0),3),"")</f>
        <v>0</v>
      </c>
      <c r="R207" s="218">
        <f ca="1">OFFSET('배치점수 계산기'!H$10,$D207,0)</f>
        <v>551.05700000000002</v>
      </c>
      <c r="S207" s="218">
        <f ca="1">OFFSET('배치점수 계산기'!I$10,$D207,0)</f>
        <v>550.44799999999998</v>
      </c>
      <c r="T207" s="218">
        <f ca="1">OFFSET('배치점수 계산기'!J$10,$D207,0)</f>
        <v>548.43200000000002</v>
      </c>
      <c r="U207" s="218">
        <f ca="1">OFFSET('배치점수 계산기'!K$10,$D207,0)</f>
        <v>546.11800000000005</v>
      </c>
      <c r="V207" s="218">
        <f ca="1">OFFSET('배치점수 계산기'!L$10,$D207,0)</f>
        <v>542.25199999999995</v>
      </c>
      <c r="W207" s="210" t="str">
        <f ca="1">OFFSET('배치점수 계산기'!M$10,$D207,0)</f>
        <v>표점</v>
      </c>
      <c r="X207" s="208" t="str">
        <f ca="1">OFFSET('배치점수 계산기'!N$10,$D207,0)</f>
        <v>변표</v>
      </c>
      <c r="Y207" s="212">
        <f ca="1">OFFSET(환산공식!FG$15,$F207,0)</f>
        <v>0.35</v>
      </c>
      <c r="Z207" s="35">
        <f ca="1">OFFSET(환산공식!FH$15,$F207,0)</f>
        <v>0.35</v>
      </c>
      <c r="AA207" s="203">
        <f ca="1">OFFSET(환산공식!FI$15,$F207,0)</f>
        <v>0.28999999999999998</v>
      </c>
      <c r="AC207"/>
      <c r="AD207">
        <f t="shared" ca="1" si="8"/>
        <v>6</v>
      </c>
      <c r="AE207"/>
    </row>
    <row r="208" spans="1:31" s="5" customFormat="1">
      <c r="A208" s="222"/>
      <c r="B208" s="222"/>
      <c r="C208" s="222" t="s">
        <v>1703</v>
      </c>
      <c r="D208" s="219">
        <v>201</v>
      </c>
      <c r="E208" s="219">
        <v>33</v>
      </c>
      <c r="F208" s="219">
        <v>33</v>
      </c>
      <c r="G208" s="264">
        <v>201</v>
      </c>
      <c r="H208" s="221" t="s">
        <v>85</v>
      </c>
      <c r="I208" s="219" t="s">
        <v>150</v>
      </c>
      <c r="J208" s="267" t="s">
        <v>76</v>
      </c>
      <c r="K208" s="219" t="s">
        <v>84</v>
      </c>
      <c r="L208" s="35" t="str">
        <f ca="1">IF(OFFSET(환산공식!$DU$15,$F208,0)=1,"O","X")</f>
        <v>X</v>
      </c>
      <c r="M208" s="212">
        <f ca="1">IFERROR(OFFSET(환산공식!DA$15,$F208,0),"")</f>
        <v>120</v>
      </c>
      <c r="N208" s="35" t="str">
        <f ca="1">IFERROR(CONCATENATE(ROUND(OFFSET(환산공식!DB$15,$F208,0),1),"%"),"")</f>
        <v>100%</v>
      </c>
      <c r="O208" s="35">
        <f ca="1">IFERROR(OFFSET(환산공식!DC$15,$F208,0),"")</f>
        <v>0</v>
      </c>
      <c r="P208" s="212" t="str">
        <f t="shared" ca="1" si="7"/>
        <v>3% 이하</v>
      </c>
      <c r="Q208" s="218">
        <f ca="1">IFERROR(ROUND(OFFSET(환산공식!$EX$15,$F208,0),3),"")</f>
        <v>0</v>
      </c>
      <c r="R208" s="218">
        <f ca="1">OFFSET('배치점수 계산기'!H$10,$D208,0)</f>
        <v>550.44799999999998</v>
      </c>
      <c r="S208" s="218">
        <f ca="1">OFFSET('배치점수 계산기'!I$10,$D208,0)</f>
        <v>549.60799999999995</v>
      </c>
      <c r="T208" s="218">
        <f ca="1">OFFSET('배치점수 계산기'!J$10,$D208,0)</f>
        <v>548.11199999999997</v>
      </c>
      <c r="U208" s="218">
        <f ca="1">OFFSET('배치점수 계산기'!K$10,$D208,0)</f>
        <v>545.13800000000003</v>
      </c>
      <c r="V208" s="218">
        <f ca="1">OFFSET('배치점수 계산기'!L$10,$D208,0)</f>
        <v>541.81200000000001</v>
      </c>
      <c r="W208" s="210" t="str">
        <f ca="1">OFFSET('배치점수 계산기'!M$10,$D208,0)</f>
        <v>표점</v>
      </c>
      <c r="X208" s="208" t="str">
        <f ca="1">OFFSET('배치점수 계산기'!N$10,$D208,0)</f>
        <v>변표</v>
      </c>
      <c r="Y208" s="212">
        <f ca="1">OFFSET(환산공식!FG$15,$F208,0)</f>
        <v>0.35</v>
      </c>
      <c r="Z208" s="35">
        <f ca="1">OFFSET(환산공식!FH$15,$F208,0)</f>
        <v>0.35</v>
      </c>
      <c r="AA208" s="203">
        <f ca="1">OFFSET(환산공식!FI$15,$F208,0)</f>
        <v>0.28999999999999998</v>
      </c>
      <c r="AC208"/>
      <c r="AD208">
        <f t="shared" ca="1" si="8"/>
        <v>6</v>
      </c>
      <c r="AE208"/>
    </row>
    <row r="209" spans="1:31" s="5" customFormat="1">
      <c r="A209" s="222"/>
      <c r="B209" s="222"/>
      <c r="C209" s="222" t="s">
        <v>1704</v>
      </c>
      <c r="D209" s="219">
        <v>202</v>
      </c>
      <c r="E209" s="219">
        <v>32</v>
      </c>
      <c r="F209" s="219">
        <v>32</v>
      </c>
      <c r="G209" s="264">
        <v>202</v>
      </c>
      <c r="H209" s="221" t="s">
        <v>85</v>
      </c>
      <c r="I209" s="219" t="s">
        <v>150</v>
      </c>
      <c r="J209" s="267" t="s">
        <v>102</v>
      </c>
      <c r="K209" s="219" t="s">
        <v>84</v>
      </c>
      <c r="L209" s="35" t="str">
        <f ca="1">IF(OFFSET(환산공식!$DU$15,$F209,0)=1,"O","X")</f>
        <v>X</v>
      </c>
      <c r="M209" s="212">
        <f ca="1">IFERROR(OFFSET(환산공식!DA$15,$F209,0),"")</f>
        <v>120</v>
      </c>
      <c r="N209" s="35" t="str">
        <f ca="1">IFERROR(CONCATENATE(ROUND(OFFSET(환산공식!DB$15,$F209,0),1),"%"),"")</f>
        <v>100%</v>
      </c>
      <c r="O209" s="35">
        <f ca="1">IFERROR(OFFSET(환산공식!DC$15,$F209,0),"")</f>
        <v>0</v>
      </c>
      <c r="P209" s="212" t="str">
        <f t="shared" ca="1" si="7"/>
        <v>3% 이하</v>
      </c>
      <c r="Q209" s="218">
        <f ca="1">IFERROR(ROUND(OFFSET(환산공식!$EX$15,$F209,0),3),"")</f>
        <v>0</v>
      </c>
      <c r="R209" s="218">
        <f ca="1">OFFSET('배치점수 계산기'!H$10,$D209,0)</f>
        <v>559.39499999999998</v>
      </c>
      <c r="S209" s="218">
        <f ca="1">OFFSET('배치점수 계산기'!I$10,$D209,0)</f>
        <v>557.54499999999996</v>
      </c>
      <c r="T209" s="218">
        <f ca="1">OFFSET('배치점수 계산기'!J$10,$D209,0)</f>
        <v>556.06100000000004</v>
      </c>
      <c r="U209" s="218">
        <f ca="1">OFFSET('배치점수 계산기'!K$10,$D209,0)</f>
        <v>555.56500000000005</v>
      </c>
      <c r="V209" s="218">
        <f ca="1">OFFSET('배치점수 계산기'!L$10,$D209,0)</f>
        <v>554.005</v>
      </c>
      <c r="W209" s="210" t="str">
        <f ca="1">OFFSET('배치점수 계산기'!M$10,$D209,0)</f>
        <v>표점</v>
      </c>
      <c r="X209" s="208" t="str">
        <f ca="1">OFFSET('배치점수 계산기'!N$10,$D209,0)</f>
        <v>변표</v>
      </c>
      <c r="Y209" s="212">
        <f ca="1">OFFSET(환산공식!FG$15,$F209,0)</f>
        <v>0.41</v>
      </c>
      <c r="Z209" s="35">
        <f ca="1">OFFSET(환산공식!FH$15,$F209,0)</f>
        <v>0.24</v>
      </c>
      <c r="AA209" s="203">
        <f ca="1">OFFSET(환산공식!FI$15,$F209,0)</f>
        <v>0.35</v>
      </c>
      <c r="AC209"/>
      <c r="AD209">
        <f t="shared" ca="1" si="8"/>
        <v>6</v>
      </c>
      <c r="AE209"/>
    </row>
    <row r="210" spans="1:31" s="5" customFormat="1">
      <c r="A210" s="222"/>
      <c r="B210" s="222"/>
      <c r="C210" s="222" t="s">
        <v>1705</v>
      </c>
      <c r="D210" s="219">
        <v>203</v>
      </c>
      <c r="E210" s="219">
        <v>32</v>
      </c>
      <c r="F210" s="219">
        <v>32</v>
      </c>
      <c r="G210" s="264">
        <v>203</v>
      </c>
      <c r="H210" s="221" t="s">
        <v>85</v>
      </c>
      <c r="I210" s="219" t="s">
        <v>150</v>
      </c>
      <c r="J210" s="267" t="s">
        <v>105</v>
      </c>
      <c r="K210" s="219" t="s">
        <v>84</v>
      </c>
      <c r="L210" s="35" t="str">
        <f ca="1">IF(OFFSET(환산공식!$DU$15,$F210,0)=1,"O","X")</f>
        <v>X</v>
      </c>
      <c r="M210" s="212">
        <f ca="1">IFERROR(OFFSET(환산공식!DA$15,$F210,0),"")</f>
        <v>120</v>
      </c>
      <c r="N210" s="35" t="str">
        <f ca="1">IFERROR(CONCATENATE(ROUND(OFFSET(환산공식!DB$15,$F210,0),1),"%"),"")</f>
        <v>100%</v>
      </c>
      <c r="O210" s="35">
        <f ca="1">IFERROR(OFFSET(환산공식!DC$15,$F210,0),"")</f>
        <v>0</v>
      </c>
      <c r="P210" s="212" t="str">
        <f t="shared" ca="1" si="7"/>
        <v>3% 이하</v>
      </c>
      <c r="Q210" s="218">
        <f ca="1">IFERROR(ROUND(OFFSET(환산공식!$EX$15,$F210,0),3),"")</f>
        <v>0</v>
      </c>
      <c r="R210" s="218">
        <f ca="1">OFFSET('배치점수 계산기'!H$10,$D210,0)</f>
        <v>561.38400000000001</v>
      </c>
      <c r="S210" s="218">
        <f ca="1">OFFSET('배치점수 계산기'!I$10,$D210,0)</f>
        <v>558.96600000000001</v>
      </c>
      <c r="T210" s="218">
        <f ca="1">OFFSET('배치점수 계산기'!J$10,$D210,0)</f>
        <v>555.93899999999996</v>
      </c>
      <c r="U210" s="218">
        <f ca="1">OFFSET('배치점수 계산기'!K$10,$D210,0)</f>
        <v>553.78499999999997</v>
      </c>
      <c r="V210" s="218">
        <f ca="1">OFFSET('배치점수 계산기'!L$10,$D210,0)</f>
        <v>550.71500000000003</v>
      </c>
      <c r="W210" s="210" t="str">
        <f ca="1">OFFSET('배치점수 계산기'!M$10,$D210,0)</f>
        <v>표점</v>
      </c>
      <c r="X210" s="208" t="str">
        <f ca="1">OFFSET('배치점수 계산기'!N$10,$D210,0)</f>
        <v>변표</v>
      </c>
      <c r="Y210" s="212">
        <f ca="1">OFFSET(환산공식!FG$15,$F210,0)</f>
        <v>0.41</v>
      </c>
      <c r="Z210" s="35">
        <f ca="1">OFFSET(환산공식!FH$15,$F210,0)</f>
        <v>0.24</v>
      </c>
      <c r="AA210" s="203">
        <f ca="1">OFFSET(환산공식!FI$15,$F210,0)</f>
        <v>0.35</v>
      </c>
      <c r="AC210"/>
      <c r="AD210">
        <f t="shared" ca="1" si="8"/>
        <v>6</v>
      </c>
      <c r="AE210"/>
    </row>
    <row r="211" spans="1:31" s="5" customFormat="1">
      <c r="A211" s="222"/>
      <c r="B211" s="222"/>
      <c r="C211" s="222" t="s">
        <v>1706</v>
      </c>
      <c r="D211" s="219">
        <v>204</v>
      </c>
      <c r="E211" s="219">
        <v>33</v>
      </c>
      <c r="F211" s="219">
        <v>33</v>
      </c>
      <c r="G211" s="264">
        <v>204</v>
      </c>
      <c r="H211" s="221" t="s">
        <v>85</v>
      </c>
      <c r="I211" s="219" t="s">
        <v>150</v>
      </c>
      <c r="J211" s="267" t="s">
        <v>75</v>
      </c>
      <c r="K211" s="219" t="s">
        <v>84</v>
      </c>
      <c r="L211" s="35" t="str">
        <f ca="1">IF(OFFSET(환산공식!$DU$15,$F211,0)=1,"O","X")</f>
        <v>X</v>
      </c>
      <c r="M211" s="212">
        <f ca="1">IFERROR(OFFSET(환산공식!DA$15,$F211,0),"")</f>
        <v>120</v>
      </c>
      <c r="N211" s="35" t="str">
        <f ca="1">IFERROR(CONCATENATE(ROUND(OFFSET(환산공식!DB$15,$F211,0),1),"%"),"")</f>
        <v>100%</v>
      </c>
      <c r="O211" s="35">
        <f ca="1">IFERROR(OFFSET(환산공식!DC$15,$F211,0),"")</f>
        <v>0</v>
      </c>
      <c r="P211" s="212" t="str">
        <f t="shared" ca="1" si="7"/>
        <v>3% 이하</v>
      </c>
      <c r="Q211" s="218">
        <f ca="1">IFERROR(ROUND(OFFSET(환산공식!$EX$15,$F211,0),3),"")</f>
        <v>0</v>
      </c>
      <c r="R211" s="218">
        <f ca="1">OFFSET('배치점수 계산기'!H$10,$D211,0)</f>
        <v>549.06399999999996</v>
      </c>
      <c r="S211" s="218">
        <f ca="1">OFFSET('배치점수 계산기'!I$10,$D211,0)</f>
        <v>548.55200000000002</v>
      </c>
      <c r="T211" s="218">
        <f ca="1">OFFSET('배치점수 계산기'!J$10,$D211,0)</f>
        <v>546.96799999999996</v>
      </c>
      <c r="U211" s="218">
        <f ca="1">OFFSET('배치점수 계산기'!K$10,$D211,0)</f>
        <v>543.69399999999996</v>
      </c>
      <c r="V211" s="218">
        <f ca="1">OFFSET('배치점수 계산기'!L$10,$D211,0)</f>
        <v>540.74199999999996</v>
      </c>
      <c r="W211" s="210" t="str">
        <f ca="1">OFFSET('배치점수 계산기'!M$10,$D211,0)</f>
        <v>표점</v>
      </c>
      <c r="X211" s="208" t="str">
        <f ca="1">OFFSET('배치점수 계산기'!N$10,$D211,0)</f>
        <v>변표</v>
      </c>
      <c r="Y211" s="212">
        <f ca="1">OFFSET(환산공식!FG$15,$F211,0)</f>
        <v>0.35</v>
      </c>
      <c r="Z211" s="35">
        <f ca="1">OFFSET(환산공식!FH$15,$F211,0)</f>
        <v>0.35</v>
      </c>
      <c r="AA211" s="203">
        <f ca="1">OFFSET(환산공식!FI$15,$F211,0)</f>
        <v>0.28999999999999998</v>
      </c>
      <c r="AC211"/>
      <c r="AD211">
        <f t="shared" ca="1" si="8"/>
        <v>6</v>
      </c>
      <c r="AE211"/>
    </row>
    <row r="212" spans="1:31" s="5" customFormat="1">
      <c r="A212" s="222"/>
      <c r="B212" s="222"/>
      <c r="C212" s="222" t="s">
        <v>1707</v>
      </c>
      <c r="D212" s="219">
        <v>205</v>
      </c>
      <c r="E212" s="219">
        <v>32</v>
      </c>
      <c r="F212" s="219">
        <v>32</v>
      </c>
      <c r="G212" s="264">
        <v>205</v>
      </c>
      <c r="H212" s="221" t="s">
        <v>85</v>
      </c>
      <c r="I212" s="219" t="s">
        <v>150</v>
      </c>
      <c r="J212" s="267" t="s">
        <v>107</v>
      </c>
      <c r="K212" s="219" t="s">
        <v>84</v>
      </c>
      <c r="L212" s="35" t="str">
        <f ca="1">IF(OFFSET(환산공식!$DU$15,$F212,0)=1,"O","X")</f>
        <v>X</v>
      </c>
      <c r="M212" s="212">
        <f ca="1">IFERROR(OFFSET(환산공식!DA$15,$F212,0),"")</f>
        <v>120</v>
      </c>
      <c r="N212" s="35" t="str">
        <f ca="1">IFERROR(CONCATENATE(ROUND(OFFSET(환산공식!DB$15,$F212,0),1),"%"),"")</f>
        <v>100%</v>
      </c>
      <c r="O212" s="35">
        <f ca="1">IFERROR(OFFSET(환산공식!DC$15,$F212,0),"")</f>
        <v>0</v>
      </c>
      <c r="P212" s="212" t="str">
        <f t="shared" ca="1" si="7"/>
        <v>3% 이하</v>
      </c>
      <c r="Q212" s="218">
        <f ca="1">IFERROR(ROUND(OFFSET(환산공식!$EX$15,$F212,0),3),"")</f>
        <v>0</v>
      </c>
      <c r="R212" s="218">
        <f ca="1">OFFSET('배치점수 계산기'!H$10,$D212,0)</f>
        <v>561.09</v>
      </c>
      <c r="S212" s="218">
        <f ca="1">OFFSET('배치점수 계산기'!I$10,$D212,0)</f>
        <v>558.62400000000002</v>
      </c>
      <c r="T212" s="218">
        <f ca="1">OFFSET('배치점수 계산기'!J$10,$D212,0)</f>
        <v>555.85900000000004</v>
      </c>
      <c r="U212" s="218">
        <f ca="1">OFFSET('배치점수 계산기'!K$10,$D212,0)</f>
        <v>553.56500000000005</v>
      </c>
      <c r="V212" s="218">
        <f ca="1">OFFSET('배치점수 계산기'!L$10,$D212,0)</f>
        <v>550.36800000000005</v>
      </c>
      <c r="W212" s="210" t="str">
        <f ca="1">OFFSET('배치점수 계산기'!M$10,$D212,0)</f>
        <v>표점</v>
      </c>
      <c r="X212" s="208" t="str">
        <f ca="1">OFFSET('배치점수 계산기'!N$10,$D212,0)</f>
        <v>변표</v>
      </c>
      <c r="Y212" s="212">
        <f ca="1">OFFSET(환산공식!FG$15,$F212,0)</f>
        <v>0.41</v>
      </c>
      <c r="Z212" s="35">
        <f ca="1">OFFSET(환산공식!FH$15,$F212,0)</f>
        <v>0.24</v>
      </c>
      <c r="AA212" s="203">
        <f ca="1">OFFSET(환산공식!FI$15,$F212,0)</f>
        <v>0.35</v>
      </c>
      <c r="AC212"/>
      <c r="AD212">
        <f t="shared" ca="1" si="8"/>
        <v>6</v>
      </c>
      <c r="AE212"/>
    </row>
    <row r="213" spans="1:31" s="5" customFormat="1">
      <c r="A213" s="222"/>
      <c r="B213" s="222"/>
      <c r="C213" s="222" t="s">
        <v>1708</v>
      </c>
      <c r="D213" s="219">
        <v>206</v>
      </c>
      <c r="E213" s="219">
        <v>33</v>
      </c>
      <c r="F213" s="219">
        <v>33</v>
      </c>
      <c r="G213" s="264">
        <v>206</v>
      </c>
      <c r="H213" s="221" t="s">
        <v>85</v>
      </c>
      <c r="I213" s="219" t="s">
        <v>150</v>
      </c>
      <c r="J213" s="267" t="s">
        <v>121</v>
      </c>
      <c r="K213" s="219" t="s">
        <v>84</v>
      </c>
      <c r="L213" s="35" t="str">
        <f ca="1">IF(OFFSET(환산공식!$DU$15,$F213,0)=1,"O","X")</f>
        <v>X</v>
      </c>
      <c r="M213" s="212">
        <f ca="1">IFERROR(OFFSET(환산공식!DA$15,$F213,0),"")</f>
        <v>120</v>
      </c>
      <c r="N213" s="35" t="str">
        <f ca="1">IFERROR(CONCATENATE(ROUND(OFFSET(환산공식!DB$15,$F213,0),1),"%"),"")</f>
        <v>100%</v>
      </c>
      <c r="O213" s="35">
        <f ca="1">IFERROR(OFFSET(환산공식!DC$15,$F213,0),"")</f>
        <v>0</v>
      </c>
      <c r="P213" s="212" t="str">
        <f t="shared" ca="1" si="7"/>
        <v>3% 이하</v>
      </c>
      <c r="Q213" s="218">
        <f ca="1">IFERROR(ROUND(OFFSET(환산공식!$EX$15,$F213,0),3),"")</f>
        <v>0</v>
      </c>
      <c r="R213" s="218">
        <f ca="1">OFFSET('배치점수 계산기'!H$10,$D213,0)</f>
        <v>549.976</v>
      </c>
      <c r="S213" s="218">
        <f ca="1">OFFSET('배치점수 계산기'!I$10,$D213,0)</f>
        <v>548.11199999999997</v>
      </c>
      <c r="T213" s="218">
        <f ca="1">OFFSET('배치점수 계산기'!J$10,$D213,0)</f>
        <v>546.84799999999996</v>
      </c>
      <c r="U213" s="218">
        <f ca="1">OFFSET('배치점수 계산기'!K$10,$D213,0)</f>
        <v>545.50599999999997</v>
      </c>
      <c r="V213" s="218">
        <f ca="1">OFFSET('배치점수 계산기'!L$10,$D213,0)</f>
        <v>543.37400000000002</v>
      </c>
      <c r="W213" s="210" t="str">
        <f ca="1">OFFSET('배치점수 계산기'!M$10,$D213,0)</f>
        <v>표점</v>
      </c>
      <c r="X213" s="208" t="str">
        <f ca="1">OFFSET('배치점수 계산기'!N$10,$D213,0)</f>
        <v>변표</v>
      </c>
      <c r="Y213" s="212">
        <f ca="1">OFFSET(환산공식!FG$15,$F213,0)</f>
        <v>0.35</v>
      </c>
      <c r="Z213" s="35">
        <f ca="1">OFFSET(환산공식!FH$15,$F213,0)</f>
        <v>0.35</v>
      </c>
      <c r="AA213" s="203">
        <f ca="1">OFFSET(환산공식!FI$15,$F213,0)</f>
        <v>0.28999999999999998</v>
      </c>
      <c r="AC213"/>
      <c r="AD213">
        <f t="shared" ca="1" si="8"/>
        <v>6</v>
      </c>
      <c r="AE213"/>
    </row>
    <row r="214" spans="1:31" s="5" customFormat="1">
      <c r="A214" s="222"/>
      <c r="B214" s="222"/>
      <c r="C214" s="222" t="s">
        <v>1709</v>
      </c>
      <c r="D214" s="219">
        <v>207</v>
      </c>
      <c r="E214" s="219">
        <v>33</v>
      </c>
      <c r="F214" s="219">
        <v>33</v>
      </c>
      <c r="G214" s="264">
        <v>207</v>
      </c>
      <c r="H214" s="221" t="s">
        <v>85</v>
      </c>
      <c r="I214" s="219" t="s">
        <v>150</v>
      </c>
      <c r="J214" s="267" t="s">
        <v>77</v>
      </c>
      <c r="K214" s="219" t="s">
        <v>84</v>
      </c>
      <c r="L214" s="35" t="str">
        <f ca="1">IF(OFFSET(환산공식!$DU$15,$F214,0)=1,"O","X")</f>
        <v>X</v>
      </c>
      <c r="M214" s="212">
        <f ca="1">IFERROR(OFFSET(환산공식!DA$15,$F214,0),"")</f>
        <v>120</v>
      </c>
      <c r="N214" s="35" t="str">
        <f ca="1">IFERROR(CONCATENATE(ROUND(OFFSET(환산공식!DB$15,$F214,0),1),"%"),"")</f>
        <v>100%</v>
      </c>
      <c r="O214" s="35">
        <f ca="1">IFERROR(OFFSET(환산공식!DC$15,$F214,0),"")</f>
        <v>0</v>
      </c>
      <c r="P214" s="212" t="str">
        <f t="shared" ca="1" si="7"/>
        <v>3% 이하</v>
      </c>
      <c r="Q214" s="218">
        <f ca="1">IFERROR(ROUND(OFFSET(환산공식!$EX$15,$F214,0),3),"")</f>
        <v>0</v>
      </c>
      <c r="R214" s="218">
        <f ca="1">OFFSET('배치점수 계산기'!H$10,$D214,0)</f>
        <v>549.52700000000004</v>
      </c>
      <c r="S214" s="218">
        <f ca="1">OFFSET('배치점수 계산기'!I$10,$D214,0)</f>
        <v>548.11199999999997</v>
      </c>
      <c r="T214" s="218">
        <f ca="1">OFFSET('배치점수 계산기'!J$10,$D214,0)</f>
        <v>546.76800000000003</v>
      </c>
      <c r="U214" s="218">
        <f ca="1">OFFSET('배치점수 계산기'!K$10,$D214,0)</f>
        <v>545.62599999999998</v>
      </c>
      <c r="V214" s="218">
        <f ca="1">OFFSET('배치점수 계산기'!L$10,$D214,0)</f>
        <v>542.54</v>
      </c>
      <c r="W214" s="210" t="str">
        <f ca="1">OFFSET('배치점수 계산기'!M$10,$D214,0)</f>
        <v>표점</v>
      </c>
      <c r="X214" s="208" t="str">
        <f ca="1">OFFSET('배치점수 계산기'!N$10,$D214,0)</f>
        <v>변표</v>
      </c>
      <c r="Y214" s="212">
        <f ca="1">OFFSET(환산공식!FG$15,$F214,0)</f>
        <v>0.35</v>
      </c>
      <c r="Z214" s="35">
        <f ca="1">OFFSET(환산공식!FH$15,$F214,0)</f>
        <v>0.35</v>
      </c>
      <c r="AA214" s="203">
        <f ca="1">OFFSET(환산공식!FI$15,$F214,0)</f>
        <v>0.28999999999999998</v>
      </c>
      <c r="AC214"/>
      <c r="AD214">
        <f t="shared" ca="1" si="8"/>
        <v>6</v>
      </c>
      <c r="AE214"/>
    </row>
    <row r="215" spans="1:31" s="5" customFormat="1">
      <c r="A215" s="222"/>
      <c r="B215" s="222"/>
      <c r="C215" s="222" t="s">
        <v>1710</v>
      </c>
      <c r="D215" s="219">
        <v>208</v>
      </c>
      <c r="E215" s="219">
        <v>33</v>
      </c>
      <c r="F215" s="219">
        <v>33</v>
      </c>
      <c r="G215" s="264">
        <v>208</v>
      </c>
      <c r="H215" s="221" t="s">
        <v>85</v>
      </c>
      <c r="I215" s="219" t="s">
        <v>150</v>
      </c>
      <c r="J215" s="267" t="s">
        <v>351</v>
      </c>
      <c r="K215" s="219" t="s">
        <v>84</v>
      </c>
      <c r="L215" s="35" t="str">
        <f ca="1">IF(OFFSET(환산공식!$DU$15,$F215,0)=1,"O","X")</f>
        <v>X</v>
      </c>
      <c r="M215" s="212">
        <f ca="1">IFERROR(OFFSET(환산공식!DA$15,$F215,0),"")</f>
        <v>120</v>
      </c>
      <c r="N215" s="35" t="str">
        <f ca="1">IFERROR(CONCATENATE(ROUND(OFFSET(환산공식!DB$15,$F215,0),1),"%"),"")</f>
        <v>100%</v>
      </c>
      <c r="O215" s="35">
        <f ca="1">IFERROR(OFFSET(환산공식!DC$15,$F215,0),"")</f>
        <v>0</v>
      </c>
      <c r="P215" s="212" t="str">
        <f t="shared" ca="1" si="7"/>
        <v>3% 이하</v>
      </c>
      <c r="Q215" s="218">
        <f ca="1">IFERROR(ROUND(OFFSET(환산공식!$EX$15,$F215,0),3),"")</f>
        <v>0</v>
      </c>
      <c r="R215" s="218">
        <f ca="1">OFFSET('배치점수 계산기'!H$10,$D215,0)</f>
        <v>549.76800000000003</v>
      </c>
      <c r="S215" s="218">
        <f ca="1">OFFSET('배치점수 계산기'!I$10,$D215,0)</f>
        <v>548.11199999999997</v>
      </c>
      <c r="T215" s="218">
        <f ca="1">OFFSET('배치점수 계산기'!J$10,$D215,0)</f>
        <v>546.76800000000003</v>
      </c>
      <c r="U215" s="218">
        <f ca="1">OFFSET('배치점수 계산기'!K$10,$D215,0)</f>
        <v>545.13800000000003</v>
      </c>
      <c r="V215" s="218">
        <f ca="1">OFFSET('배치점수 계산기'!L$10,$D215,0)</f>
        <v>542.97199999999998</v>
      </c>
      <c r="W215" s="210" t="str">
        <f ca="1">OFFSET('배치점수 계산기'!M$10,$D215,0)</f>
        <v>표점</v>
      </c>
      <c r="X215" s="208" t="str">
        <f ca="1">OFFSET('배치점수 계산기'!N$10,$D215,0)</f>
        <v>변표</v>
      </c>
      <c r="Y215" s="212">
        <f ca="1">OFFSET(환산공식!FG$15,$F215,0)</f>
        <v>0.35</v>
      </c>
      <c r="Z215" s="35">
        <f ca="1">OFFSET(환산공식!FH$15,$F215,0)</f>
        <v>0.35</v>
      </c>
      <c r="AA215" s="203">
        <f ca="1">OFFSET(환산공식!FI$15,$F215,0)</f>
        <v>0.28999999999999998</v>
      </c>
      <c r="AC215"/>
      <c r="AD215">
        <f t="shared" ca="1" si="8"/>
        <v>6</v>
      </c>
      <c r="AE215"/>
    </row>
    <row r="216" spans="1:31" s="5" customFormat="1">
      <c r="A216" s="222"/>
      <c r="B216" s="222"/>
      <c r="C216" s="222" t="s">
        <v>1711</v>
      </c>
      <c r="D216" s="219">
        <v>209</v>
      </c>
      <c r="E216" s="219">
        <v>32</v>
      </c>
      <c r="F216" s="219">
        <v>32</v>
      </c>
      <c r="G216" s="264">
        <v>209</v>
      </c>
      <c r="H216" s="221" t="s">
        <v>85</v>
      </c>
      <c r="I216" s="219" t="s">
        <v>150</v>
      </c>
      <c r="J216" s="267" t="s">
        <v>109</v>
      </c>
      <c r="K216" s="219" t="s">
        <v>84</v>
      </c>
      <c r="L216" s="35" t="str">
        <f ca="1">IF(OFFSET(환산공식!$DU$15,$F216,0)=1,"O","X")</f>
        <v>X</v>
      </c>
      <c r="M216" s="212">
        <f ca="1">IFERROR(OFFSET(환산공식!DA$15,$F216,0),"")</f>
        <v>120</v>
      </c>
      <c r="N216" s="35" t="str">
        <f ca="1">IFERROR(CONCATENATE(ROUND(OFFSET(환산공식!DB$15,$F216,0),1),"%"),"")</f>
        <v>100%</v>
      </c>
      <c r="O216" s="35">
        <f ca="1">IFERROR(OFFSET(환산공식!DC$15,$F216,0),"")</f>
        <v>0</v>
      </c>
      <c r="P216" s="212" t="str">
        <f t="shared" ca="1" si="7"/>
        <v>3% 이하</v>
      </c>
      <c r="Q216" s="218">
        <f ca="1">IFERROR(ROUND(OFFSET(환산공식!$EX$15,$F216,0),3),"")</f>
        <v>0</v>
      </c>
      <c r="R216" s="218">
        <f ca="1">OFFSET('배치점수 계산기'!H$10,$D216,0)</f>
        <v>560.63900000000001</v>
      </c>
      <c r="S216" s="218">
        <f ca="1">OFFSET('배치점수 계산기'!I$10,$D216,0)</f>
        <v>558.08199999999999</v>
      </c>
      <c r="T216" s="218">
        <f ca="1">OFFSET('배치점수 계산기'!J$10,$D216,0)</f>
        <v>555.39700000000005</v>
      </c>
      <c r="U216" s="218">
        <f ca="1">OFFSET('배치점수 계산기'!K$10,$D216,0)</f>
        <v>552.899</v>
      </c>
      <c r="V216" s="218">
        <f ca="1">OFFSET('배치점수 계산기'!L$10,$D216,0)</f>
        <v>549.99400000000003</v>
      </c>
      <c r="W216" s="210" t="str">
        <f ca="1">OFFSET('배치점수 계산기'!M$10,$D216,0)</f>
        <v>표점</v>
      </c>
      <c r="X216" s="208" t="str">
        <f ca="1">OFFSET('배치점수 계산기'!N$10,$D216,0)</f>
        <v>변표</v>
      </c>
      <c r="Y216" s="212">
        <f ca="1">OFFSET(환산공식!FG$15,$F216,0)</f>
        <v>0.41</v>
      </c>
      <c r="Z216" s="35">
        <f ca="1">OFFSET(환산공식!FH$15,$F216,0)</f>
        <v>0.24</v>
      </c>
      <c r="AA216" s="203">
        <f ca="1">OFFSET(환산공식!FI$15,$F216,0)</f>
        <v>0.35</v>
      </c>
      <c r="AC216"/>
      <c r="AD216">
        <f t="shared" ca="1" si="8"/>
        <v>6</v>
      </c>
      <c r="AE216"/>
    </row>
    <row r="217" spans="1:31" s="5" customFormat="1">
      <c r="A217" s="222"/>
      <c r="B217" s="222"/>
      <c r="C217" s="222" t="s">
        <v>1712</v>
      </c>
      <c r="D217" s="219">
        <v>210</v>
      </c>
      <c r="E217" s="219">
        <v>33</v>
      </c>
      <c r="F217" s="219">
        <v>33</v>
      </c>
      <c r="G217" s="264">
        <v>210</v>
      </c>
      <c r="H217" s="221" t="s">
        <v>85</v>
      </c>
      <c r="I217" s="219" t="s">
        <v>150</v>
      </c>
      <c r="J217" s="267" t="s">
        <v>103</v>
      </c>
      <c r="K217" s="219" t="s">
        <v>84</v>
      </c>
      <c r="L217" s="35" t="str">
        <f ca="1">IF(OFFSET(환산공식!$DU$15,$F217,0)=1,"O","X")</f>
        <v>X</v>
      </c>
      <c r="M217" s="212">
        <f ca="1">IFERROR(OFFSET(환산공식!DA$15,$F217,0),"")</f>
        <v>120</v>
      </c>
      <c r="N217" s="35" t="str">
        <f ca="1">IFERROR(CONCATENATE(ROUND(OFFSET(환산공식!DB$15,$F217,0),1),"%"),"")</f>
        <v>100%</v>
      </c>
      <c r="O217" s="35">
        <f ca="1">IFERROR(OFFSET(환산공식!DC$15,$F217,0),"")</f>
        <v>0</v>
      </c>
      <c r="P217" s="212" t="str">
        <f t="shared" ca="1" si="7"/>
        <v>3% 이하</v>
      </c>
      <c r="Q217" s="218">
        <f ca="1">IFERROR(ROUND(OFFSET(환산공식!$EX$15,$F217,0),3),"")</f>
        <v>0</v>
      </c>
      <c r="R217" s="218">
        <f ca="1">OFFSET('배치점수 계산기'!H$10,$D217,0)</f>
        <v>549.06399999999996</v>
      </c>
      <c r="S217" s="218">
        <f ca="1">OFFSET('배치점수 계산기'!I$10,$D217,0)</f>
        <v>547.61900000000003</v>
      </c>
      <c r="T217" s="218">
        <f ca="1">OFFSET('배치점수 계산기'!J$10,$D217,0)</f>
        <v>546.28599999999994</v>
      </c>
      <c r="U217" s="218">
        <f ca="1">OFFSET('배치점수 계산기'!K$10,$D217,0)</f>
        <v>545.13800000000003</v>
      </c>
      <c r="V217" s="218">
        <f ca="1">OFFSET('배치점수 계산기'!L$10,$D217,0)</f>
        <v>542.13199999999995</v>
      </c>
      <c r="W217" s="210" t="str">
        <f ca="1">OFFSET('배치점수 계산기'!M$10,$D217,0)</f>
        <v>표점</v>
      </c>
      <c r="X217" s="208" t="str">
        <f ca="1">OFFSET('배치점수 계산기'!N$10,$D217,0)</f>
        <v>변표</v>
      </c>
      <c r="Y217" s="212">
        <f ca="1">OFFSET(환산공식!FG$15,$F217,0)</f>
        <v>0.35</v>
      </c>
      <c r="Z217" s="35">
        <f ca="1">OFFSET(환산공식!FH$15,$F217,0)</f>
        <v>0.35</v>
      </c>
      <c r="AA217" s="203">
        <f ca="1">OFFSET(환산공식!FI$15,$F217,0)</f>
        <v>0.28999999999999998</v>
      </c>
      <c r="AC217"/>
      <c r="AD217">
        <f t="shared" ca="1" si="8"/>
        <v>6</v>
      </c>
      <c r="AE217"/>
    </row>
    <row r="218" spans="1:31" s="5" customFormat="1">
      <c r="A218" s="222"/>
      <c r="B218" s="222"/>
      <c r="C218" s="222" t="s">
        <v>1713</v>
      </c>
      <c r="D218" s="219">
        <v>211</v>
      </c>
      <c r="E218" s="219">
        <v>33</v>
      </c>
      <c r="F218" s="219">
        <v>33</v>
      </c>
      <c r="G218" s="264">
        <v>211</v>
      </c>
      <c r="H218" s="221" t="s">
        <v>85</v>
      </c>
      <c r="I218" s="219" t="s">
        <v>150</v>
      </c>
      <c r="J218" s="267" t="s">
        <v>152</v>
      </c>
      <c r="K218" s="219" t="s">
        <v>84</v>
      </c>
      <c r="L218" s="35" t="str">
        <f ca="1">IF(OFFSET(환산공식!$DU$15,$F218,0)=1,"O","X")</f>
        <v>X</v>
      </c>
      <c r="M218" s="212">
        <f ca="1">IFERROR(OFFSET(환산공식!DA$15,$F218,0),"")</f>
        <v>120</v>
      </c>
      <c r="N218" s="35" t="str">
        <f ca="1">IFERROR(CONCATENATE(ROUND(OFFSET(환산공식!DB$15,$F218,0),1),"%"),"")</f>
        <v>100%</v>
      </c>
      <c r="O218" s="35">
        <f ca="1">IFERROR(OFFSET(환산공식!DC$15,$F218,0),"")</f>
        <v>0</v>
      </c>
      <c r="P218" s="212" t="str">
        <f t="shared" ca="1" si="7"/>
        <v>3% 이하</v>
      </c>
      <c r="Q218" s="218">
        <f ca="1">IFERROR(ROUND(OFFSET(환산공식!$EX$15,$F218,0),3),"")</f>
        <v>0</v>
      </c>
      <c r="R218" s="218">
        <f ca="1">OFFSET('배치점수 계산기'!H$10,$D218,0)</f>
        <v>549.30399999999997</v>
      </c>
      <c r="S218" s="218">
        <f ca="1">OFFSET('배치점수 계산기'!I$10,$D218,0)</f>
        <v>547.61900000000003</v>
      </c>
      <c r="T218" s="218">
        <f ca="1">OFFSET('배치점수 계산기'!J$10,$D218,0)</f>
        <v>546.28599999999994</v>
      </c>
      <c r="U218" s="218">
        <f ca="1">OFFSET('배치점수 계산기'!K$10,$D218,0)</f>
        <v>544.66</v>
      </c>
      <c r="V218" s="218">
        <f ca="1">OFFSET('배치점수 계산기'!L$10,$D218,0)</f>
        <v>542.73199999999997</v>
      </c>
      <c r="W218" s="210" t="str">
        <f ca="1">OFFSET('배치점수 계산기'!M$10,$D218,0)</f>
        <v>표점</v>
      </c>
      <c r="X218" s="208" t="str">
        <f ca="1">OFFSET('배치점수 계산기'!N$10,$D218,0)</f>
        <v>변표</v>
      </c>
      <c r="Y218" s="212">
        <f ca="1">OFFSET(환산공식!FG$15,$F218,0)</f>
        <v>0.35</v>
      </c>
      <c r="Z218" s="35">
        <f ca="1">OFFSET(환산공식!FH$15,$F218,0)</f>
        <v>0.35</v>
      </c>
      <c r="AA218" s="203">
        <f ca="1">OFFSET(환산공식!FI$15,$F218,0)</f>
        <v>0.28999999999999998</v>
      </c>
      <c r="AC218"/>
      <c r="AD218">
        <f t="shared" ca="1" si="8"/>
        <v>6</v>
      </c>
      <c r="AE218"/>
    </row>
    <row r="219" spans="1:31" s="5" customFormat="1">
      <c r="A219" s="222"/>
      <c r="B219" s="222"/>
      <c r="C219" s="222" t="s">
        <v>1714</v>
      </c>
      <c r="D219" s="219">
        <v>212</v>
      </c>
      <c r="E219" s="219">
        <v>33</v>
      </c>
      <c r="F219" s="219">
        <v>33</v>
      </c>
      <c r="G219" s="264">
        <v>212</v>
      </c>
      <c r="H219" s="221" t="s">
        <v>85</v>
      </c>
      <c r="I219" s="219" t="s">
        <v>150</v>
      </c>
      <c r="J219" s="267" t="s">
        <v>1380</v>
      </c>
      <c r="K219" s="219" t="s">
        <v>84</v>
      </c>
      <c r="L219" s="35" t="str">
        <f ca="1">IF(OFFSET(환산공식!$DU$15,$F219,0)=1,"O","X")</f>
        <v>X</v>
      </c>
      <c r="M219" s="212">
        <f ca="1">IFERROR(OFFSET(환산공식!DA$15,$F219,0),"")</f>
        <v>120</v>
      </c>
      <c r="N219" s="35" t="str">
        <f ca="1">IFERROR(CONCATENATE(ROUND(OFFSET(환산공식!DB$15,$F219,0),1),"%"),"")</f>
        <v>100%</v>
      </c>
      <c r="O219" s="35">
        <f ca="1">IFERROR(OFFSET(환산공식!DC$15,$F219,0),"")</f>
        <v>0</v>
      </c>
      <c r="P219" s="212" t="str">
        <f t="shared" ca="1" si="7"/>
        <v>3% 이하</v>
      </c>
      <c r="Q219" s="218">
        <f ca="1">IFERROR(ROUND(OFFSET(환산공식!$EX$15,$F219,0),3),"")</f>
        <v>0</v>
      </c>
      <c r="R219" s="218">
        <f ca="1">OFFSET('배치점수 계산기'!H$10,$D219,0)</f>
        <v>546.96799999999996</v>
      </c>
      <c r="S219" s="218">
        <f ca="1">OFFSET('배치점수 계산기'!I$10,$D219,0)</f>
        <v>546.40599999999995</v>
      </c>
      <c r="T219" s="218">
        <f ca="1">OFFSET('배치점수 계산기'!J$10,$D219,0)</f>
        <v>545.827</v>
      </c>
      <c r="U219" s="218">
        <f ca="1">OFFSET('배치점수 계산기'!K$10,$D219,0)</f>
        <v>543.93399999999997</v>
      </c>
      <c r="V219" s="218">
        <f ca="1">OFFSET('배치점수 계산기'!L$10,$D219,0)</f>
        <v>542.41999999999996</v>
      </c>
      <c r="W219" s="210" t="str">
        <f ca="1">OFFSET('배치점수 계산기'!M$10,$D219,0)</f>
        <v>표점</v>
      </c>
      <c r="X219" s="208" t="str">
        <f ca="1">OFFSET('배치점수 계산기'!N$10,$D219,0)</f>
        <v>변표</v>
      </c>
      <c r="Y219" s="212">
        <f ca="1">OFFSET(환산공식!FG$15,$F219,0)</f>
        <v>0.35</v>
      </c>
      <c r="Z219" s="35">
        <f ca="1">OFFSET(환산공식!FH$15,$F219,0)</f>
        <v>0.35</v>
      </c>
      <c r="AA219" s="203">
        <f ca="1">OFFSET(환산공식!FI$15,$F219,0)</f>
        <v>0.28999999999999998</v>
      </c>
      <c r="AC219"/>
      <c r="AD219">
        <f t="shared" ca="1" si="8"/>
        <v>6</v>
      </c>
      <c r="AE219"/>
    </row>
    <row r="220" spans="1:31" s="5" customFormat="1">
      <c r="A220" s="222"/>
      <c r="B220" s="222"/>
      <c r="C220" s="222" t="s">
        <v>1715</v>
      </c>
      <c r="D220" s="219">
        <v>213</v>
      </c>
      <c r="E220" s="219">
        <v>33</v>
      </c>
      <c r="F220" s="219">
        <v>33</v>
      </c>
      <c r="G220" s="264">
        <v>213</v>
      </c>
      <c r="H220" s="221" t="s">
        <v>85</v>
      </c>
      <c r="I220" s="219" t="s">
        <v>150</v>
      </c>
      <c r="J220" s="267" t="s">
        <v>132</v>
      </c>
      <c r="K220" s="219" t="s">
        <v>84</v>
      </c>
      <c r="L220" s="35" t="str">
        <f ca="1">IF(OFFSET(환산공식!$DU$15,$F220,0)=1,"O","X")</f>
        <v>X</v>
      </c>
      <c r="M220" s="212">
        <f ca="1">IFERROR(OFFSET(환산공식!DA$15,$F220,0),"")</f>
        <v>120</v>
      </c>
      <c r="N220" s="35" t="str">
        <f ca="1">IFERROR(CONCATENATE(ROUND(OFFSET(환산공식!DB$15,$F220,0),1),"%"),"")</f>
        <v>100%</v>
      </c>
      <c r="O220" s="35">
        <f ca="1">IFERROR(OFFSET(환산공식!DC$15,$F220,0),"")</f>
        <v>0</v>
      </c>
      <c r="P220" s="212" t="str">
        <f t="shared" ca="1" si="7"/>
        <v>3% 이하</v>
      </c>
      <c r="Q220" s="218">
        <f ca="1">IFERROR(ROUND(OFFSET(환산공식!$EX$15,$F220,0),3),"")</f>
        <v>0</v>
      </c>
      <c r="R220" s="218">
        <f ca="1">OFFSET('배치점수 계산기'!H$10,$D220,0)</f>
        <v>550.56799999999998</v>
      </c>
      <c r="S220" s="218">
        <f ca="1">OFFSET('배치점수 계산기'!I$10,$D220,0)</f>
        <v>548.11199999999997</v>
      </c>
      <c r="T220" s="218">
        <f ca="1">OFFSET('배치점수 계산기'!J$10,$D220,0)</f>
        <v>545.42600000000004</v>
      </c>
      <c r="U220" s="218">
        <f ca="1">OFFSET('배치점수 계산기'!K$10,$D220,0)</f>
        <v>542.65200000000004</v>
      </c>
      <c r="V220" s="218">
        <f ca="1">OFFSET('배치점수 계산기'!L$10,$D220,0)</f>
        <v>539.81600000000003</v>
      </c>
      <c r="W220" s="210" t="str">
        <f ca="1">OFFSET('배치점수 계산기'!M$10,$D220,0)</f>
        <v>표점</v>
      </c>
      <c r="X220" s="208" t="str">
        <f ca="1">OFFSET('배치점수 계산기'!N$10,$D220,0)</f>
        <v>변표</v>
      </c>
      <c r="Y220" s="212">
        <f ca="1">OFFSET(환산공식!FG$15,$F220,0)</f>
        <v>0.35</v>
      </c>
      <c r="Z220" s="35">
        <f ca="1">OFFSET(환산공식!FH$15,$F220,0)</f>
        <v>0.35</v>
      </c>
      <c r="AA220" s="203">
        <f ca="1">OFFSET(환산공식!FI$15,$F220,0)</f>
        <v>0.28999999999999998</v>
      </c>
      <c r="AC220"/>
      <c r="AD220">
        <f t="shared" ca="1" si="8"/>
        <v>6</v>
      </c>
      <c r="AE220"/>
    </row>
    <row r="221" spans="1:31" s="5" customFormat="1">
      <c r="A221" s="222"/>
      <c r="B221" s="222"/>
      <c r="C221" s="222" t="s">
        <v>1716</v>
      </c>
      <c r="D221" s="219">
        <v>214</v>
      </c>
      <c r="E221" s="219">
        <v>32</v>
      </c>
      <c r="F221" s="219">
        <v>32</v>
      </c>
      <c r="G221" s="264">
        <v>214</v>
      </c>
      <c r="H221" s="221" t="s">
        <v>85</v>
      </c>
      <c r="I221" s="219" t="s">
        <v>150</v>
      </c>
      <c r="J221" s="267" t="s">
        <v>704</v>
      </c>
      <c r="K221" s="219" t="s">
        <v>84</v>
      </c>
      <c r="L221" s="35" t="str">
        <f ca="1">IF(OFFSET(환산공식!$DU$15,$F221,0)=1,"O","X")</f>
        <v>X</v>
      </c>
      <c r="M221" s="212">
        <f ca="1">IFERROR(OFFSET(환산공식!DA$15,$F221,0),"")</f>
        <v>120</v>
      </c>
      <c r="N221" s="35" t="str">
        <f ca="1">IFERROR(CONCATENATE(ROUND(OFFSET(환산공식!DB$15,$F221,0),1),"%"),"")</f>
        <v>100%</v>
      </c>
      <c r="O221" s="35">
        <f ca="1">IFERROR(OFFSET(환산공식!DC$15,$F221,0),"")</f>
        <v>0</v>
      </c>
      <c r="P221" s="212" t="str">
        <f t="shared" ca="1" si="7"/>
        <v>3% 이하</v>
      </c>
      <c r="Q221" s="218">
        <f ca="1">IFERROR(ROUND(OFFSET(환산공식!$EX$15,$F221,0),3),"")</f>
        <v>0</v>
      </c>
      <c r="R221" s="218">
        <f ca="1">OFFSET('배치점수 계산기'!H$10,$D221,0)</f>
        <v>559.46900000000005</v>
      </c>
      <c r="S221" s="218">
        <f ca="1">OFFSET('배치점수 계산기'!I$10,$D221,0)</f>
        <v>557.11099999999999</v>
      </c>
      <c r="T221" s="218">
        <f ca="1">OFFSET('배치점수 계산기'!J$10,$D221,0)</f>
        <v>554.24800000000005</v>
      </c>
      <c r="U221" s="218">
        <f ca="1">OFFSET('배치점수 계산기'!K$10,$D221,0)</f>
        <v>551.72799999999995</v>
      </c>
      <c r="V221" s="218">
        <f ca="1">OFFSET('배치점수 계산기'!L$10,$D221,0)</f>
        <v>548.94000000000005</v>
      </c>
      <c r="W221" s="210" t="str">
        <f ca="1">OFFSET('배치점수 계산기'!M$10,$D221,0)</f>
        <v>표점</v>
      </c>
      <c r="X221" s="208" t="str">
        <f ca="1">OFFSET('배치점수 계산기'!N$10,$D221,0)</f>
        <v>변표</v>
      </c>
      <c r="Y221" s="212">
        <f ca="1">OFFSET(환산공식!FG$15,$F221,0)</f>
        <v>0.41</v>
      </c>
      <c r="Z221" s="35">
        <f ca="1">OFFSET(환산공식!FH$15,$F221,0)</f>
        <v>0.24</v>
      </c>
      <c r="AA221" s="203">
        <f ca="1">OFFSET(환산공식!FI$15,$F221,0)</f>
        <v>0.35</v>
      </c>
      <c r="AC221"/>
      <c r="AD221">
        <f t="shared" ca="1" si="8"/>
        <v>6</v>
      </c>
      <c r="AE221"/>
    </row>
    <row r="222" spans="1:31" s="5" customFormat="1">
      <c r="A222" s="222"/>
      <c r="B222" s="222"/>
      <c r="C222" s="222" t="s">
        <v>1717</v>
      </c>
      <c r="D222" s="219">
        <v>215</v>
      </c>
      <c r="E222" s="219">
        <v>33</v>
      </c>
      <c r="F222" s="219">
        <v>33</v>
      </c>
      <c r="G222" s="264">
        <v>215</v>
      </c>
      <c r="H222" s="221" t="s">
        <v>85</v>
      </c>
      <c r="I222" s="219" t="s">
        <v>150</v>
      </c>
      <c r="J222" s="267" t="s">
        <v>656</v>
      </c>
      <c r="K222" s="219" t="s">
        <v>84</v>
      </c>
      <c r="L222" s="35" t="str">
        <f ca="1">IF(OFFSET(환산공식!$DU$15,$F222,0)=1,"O","X")</f>
        <v>X</v>
      </c>
      <c r="M222" s="212">
        <f ca="1">IFERROR(OFFSET(환산공식!DA$15,$F222,0),"")</f>
        <v>120</v>
      </c>
      <c r="N222" s="35" t="str">
        <f ca="1">IFERROR(CONCATENATE(ROUND(OFFSET(환산공식!DB$15,$F222,0),1),"%"),"")</f>
        <v>100%</v>
      </c>
      <c r="O222" s="35">
        <f ca="1">IFERROR(OFFSET(환산공식!DC$15,$F222,0),"")</f>
        <v>0</v>
      </c>
      <c r="P222" s="212" t="str">
        <f t="shared" ca="1" si="7"/>
        <v>3% 이하</v>
      </c>
      <c r="Q222" s="218">
        <f ca="1">IFERROR(ROUND(OFFSET(환산공식!$EX$15,$F222,0),3),"")</f>
        <v>0</v>
      </c>
      <c r="R222" s="218">
        <f ca="1">OFFSET('배치점수 계산기'!H$10,$D222,0)</f>
        <v>550.44799999999998</v>
      </c>
      <c r="S222" s="218">
        <f ca="1">OFFSET('배치점수 계산기'!I$10,$D222,0)</f>
        <v>548.11199999999997</v>
      </c>
      <c r="T222" s="218">
        <f ca="1">OFFSET('배치점수 계산기'!J$10,$D222,0)</f>
        <v>545.13800000000003</v>
      </c>
      <c r="U222" s="218">
        <f ca="1">OFFSET('배치점수 계산기'!K$10,$D222,0)</f>
        <v>542.54</v>
      </c>
      <c r="V222" s="218">
        <f ca="1">OFFSET('배치점수 계산기'!L$10,$D222,0)</f>
        <v>539.69600000000003</v>
      </c>
      <c r="W222" s="210" t="str">
        <f ca="1">OFFSET('배치점수 계산기'!M$10,$D222,0)</f>
        <v>표점</v>
      </c>
      <c r="X222" s="208" t="str">
        <f ca="1">OFFSET('배치점수 계산기'!N$10,$D222,0)</f>
        <v>변표</v>
      </c>
      <c r="Y222" s="212">
        <f ca="1">OFFSET(환산공식!FG$15,$F222,0)</f>
        <v>0.35</v>
      </c>
      <c r="Z222" s="35">
        <f ca="1">OFFSET(환산공식!FH$15,$F222,0)</f>
        <v>0.35</v>
      </c>
      <c r="AA222" s="203">
        <f ca="1">OFFSET(환산공식!FI$15,$F222,0)</f>
        <v>0.28999999999999998</v>
      </c>
      <c r="AC222"/>
      <c r="AD222">
        <f t="shared" ca="1" si="8"/>
        <v>6</v>
      </c>
      <c r="AE222"/>
    </row>
    <row r="223" spans="1:31" s="5" customFormat="1">
      <c r="A223" s="222"/>
      <c r="B223" s="222"/>
      <c r="C223" s="222" t="s">
        <v>1718</v>
      </c>
      <c r="D223" s="219">
        <v>216</v>
      </c>
      <c r="E223" s="219">
        <v>33</v>
      </c>
      <c r="F223" s="219">
        <v>33</v>
      </c>
      <c r="G223" s="264">
        <v>216</v>
      </c>
      <c r="H223" s="221" t="s">
        <v>85</v>
      </c>
      <c r="I223" s="219" t="s">
        <v>150</v>
      </c>
      <c r="J223" s="267" t="s">
        <v>155</v>
      </c>
      <c r="K223" s="219" t="s">
        <v>84</v>
      </c>
      <c r="L223" s="35" t="str">
        <f ca="1">IF(OFFSET(환산공식!$DU$15,$F223,0)=1,"O","X")</f>
        <v>X</v>
      </c>
      <c r="M223" s="212">
        <f ca="1">IFERROR(OFFSET(환산공식!DA$15,$F223,0),"")</f>
        <v>120</v>
      </c>
      <c r="N223" s="35" t="str">
        <f ca="1">IFERROR(CONCATENATE(ROUND(OFFSET(환산공식!DB$15,$F223,0),1),"%"),"")</f>
        <v>100%</v>
      </c>
      <c r="O223" s="35">
        <f ca="1">IFERROR(OFFSET(환산공식!DC$15,$F223,0),"")</f>
        <v>0</v>
      </c>
      <c r="P223" s="212" t="str">
        <f t="shared" ca="1" si="7"/>
        <v>3% 이하</v>
      </c>
      <c r="Q223" s="218">
        <f ca="1">IFERROR(ROUND(OFFSET(환산공식!$EX$15,$F223,0),3),"")</f>
        <v>0</v>
      </c>
      <c r="R223" s="218">
        <f ca="1">OFFSET('배치점수 계산기'!H$10,$D223,0)</f>
        <v>550.44799999999998</v>
      </c>
      <c r="S223" s="218">
        <f ca="1">OFFSET('배치점수 계산기'!I$10,$D223,0)</f>
        <v>548.11199999999997</v>
      </c>
      <c r="T223" s="218">
        <f ca="1">OFFSET('배치점수 계산기'!J$10,$D223,0)</f>
        <v>545.13800000000003</v>
      </c>
      <c r="U223" s="218">
        <f ca="1">OFFSET('배치점수 계산기'!K$10,$D223,0)</f>
        <v>542.54</v>
      </c>
      <c r="V223" s="218">
        <f ca="1">OFFSET('배치점수 계산기'!L$10,$D223,0)</f>
        <v>539.69600000000003</v>
      </c>
      <c r="W223" s="210" t="str">
        <f ca="1">OFFSET('배치점수 계산기'!M$10,$D223,0)</f>
        <v>표점</v>
      </c>
      <c r="X223" s="208" t="str">
        <f ca="1">OFFSET('배치점수 계산기'!N$10,$D223,0)</f>
        <v>변표</v>
      </c>
      <c r="Y223" s="212">
        <f ca="1">OFFSET(환산공식!FG$15,$F223,0)</f>
        <v>0.35</v>
      </c>
      <c r="Z223" s="35">
        <f ca="1">OFFSET(환산공식!FH$15,$F223,0)</f>
        <v>0.35</v>
      </c>
      <c r="AA223" s="203">
        <f ca="1">OFFSET(환산공식!FI$15,$F223,0)</f>
        <v>0.28999999999999998</v>
      </c>
      <c r="AC223"/>
      <c r="AD223">
        <f t="shared" ca="1" si="8"/>
        <v>6</v>
      </c>
      <c r="AE223"/>
    </row>
    <row r="224" spans="1:31" s="5" customFormat="1">
      <c r="A224" s="222"/>
      <c r="B224" s="222"/>
      <c r="C224" s="222" t="s">
        <v>1719</v>
      </c>
      <c r="D224" s="219">
        <v>217</v>
      </c>
      <c r="E224" s="219">
        <v>33</v>
      </c>
      <c r="F224" s="219">
        <v>33</v>
      </c>
      <c r="G224" s="264">
        <v>217</v>
      </c>
      <c r="H224" s="221" t="s">
        <v>85</v>
      </c>
      <c r="I224" s="219" t="s">
        <v>150</v>
      </c>
      <c r="J224" s="267" t="s">
        <v>706</v>
      </c>
      <c r="K224" s="219" t="s">
        <v>84</v>
      </c>
      <c r="L224" s="35" t="str">
        <f ca="1">IF(OFFSET(환산공식!$DU$15,$F224,0)=1,"O","X")</f>
        <v>X</v>
      </c>
      <c r="M224" s="212">
        <f ca="1">IFERROR(OFFSET(환산공식!DA$15,$F224,0),"")</f>
        <v>120</v>
      </c>
      <c r="N224" s="35" t="str">
        <f ca="1">IFERROR(CONCATENATE(ROUND(OFFSET(환산공식!DB$15,$F224,0),1),"%"),"")</f>
        <v>100%</v>
      </c>
      <c r="O224" s="35">
        <f ca="1">IFERROR(OFFSET(환산공식!DC$15,$F224,0),"")</f>
        <v>0</v>
      </c>
      <c r="P224" s="212" t="str">
        <f t="shared" ca="1" si="7"/>
        <v>3% 이하</v>
      </c>
      <c r="Q224" s="218">
        <f ca="1">IFERROR(ROUND(OFFSET(환산공식!$EX$15,$F224,0),3),"")</f>
        <v>0</v>
      </c>
      <c r="R224" s="218">
        <f ca="1">OFFSET('배치점수 계산기'!H$10,$D224,0)</f>
        <v>545.91800000000001</v>
      </c>
      <c r="S224" s="218">
        <f ca="1">OFFSET('배치점수 계산기'!I$10,$D224,0)</f>
        <v>545.42600000000004</v>
      </c>
      <c r="T224" s="218">
        <f ca="1">OFFSET('배치점수 계산기'!J$10,$D224,0)</f>
        <v>544.54</v>
      </c>
      <c r="U224" s="218">
        <f ca="1">OFFSET('배치점수 계산기'!K$10,$D224,0)</f>
        <v>542.73199999999997</v>
      </c>
      <c r="V224" s="218">
        <f ca="1">OFFSET('배치점수 계산기'!L$10,$D224,0)</f>
        <v>541.33199999999999</v>
      </c>
      <c r="W224" s="210" t="str">
        <f ca="1">OFFSET('배치점수 계산기'!M$10,$D224,0)</f>
        <v>표점</v>
      </c>
      <c r="X224" s="208" t="str">
        <f ca="1">OFFSET('배치점수 계산기'!N$10,$D224,0)</f>
        <v>변표</v>
      </c>
      <c r="Y224" s="212">
        <f ca="1">OFFSET(환산공식!FG$15,$F224,0)</f>
        <v>0.35</v>
      </c>
      <c r="Z224" s="35">
        <f ca="1">OFFSET(환산공식!FH$15,$F224,0)</f>
        <v>0.35</v>
      </c>
      <c r="AA224" s="203">
        <f ca="1">OFFSET(환산공식!FI$15,$F224,0)</f>
        <v>0.28999999999999998</v>
      </c>
      <c r="AC224"/>
      <c r="AD224">
        <f t="shared" ca="1" si="8"/>
        <v>6</v>
      </c>
      <c r="AE224"/>
    </row>
    <row r="225" spans="1:31" s="5" customFormat="1">
      <c r="A225" s="222"/>
      <c r="B225" s="222"/>
      <c r="C225" s="222" t="s">
        <v>1720</v>
      </c>
      <c r="D225" s="219">
        <v>218</v>
      </c>
      <c r="E225" s="219">
        <v>33</v>
      </c>
      <c r="F225" s="219">
        <v>33</v>
      </c>
      <c r="G225" s="264">
        <v>218</v>
      </c>
      <c r="H225" s="221" t="s">
        <v>85</v>
      </c>
      <c r="I225" s="219" t="s">
        <v>150</v>
      </c>
      <c r="J225" s="267" t="s">
        <v>78</v>
      </c>
      <c r="K225" s="219" t="s">
        <v>84</v>
      </c>
      <c r="L225" s="35" t="str">
        <f ca="1">IF(OFFSET(환산공식!$DU$15,$F225,0)=1,"O","X")</f>
        <v>X</v>
      </c>
      <c r="M225" s="212">
        <f ca="1">IFERROR(OFFSET(환산공식!DA$15,$F225,0),"")</f>
        <v>120</v>
      </c>
      <c r="N225" s="35" t="str">
        <f ca="1">IFERROR(CONCATENATE(ROUND(OFFSET(환산공식!DB$15,$F225,0),1),"%"),"")</f>
        <v>100%</v>
      </c>
      <c r="O225" s="35">
        <f ca="1">IFERROR(OFFSET(환산공식!DC$15,$F225,0),"")</f>
        <v>0</v>
      </c>
      <c r="P225" s="212" t="str">
        <f t="shared" ca="1" si="7"/>
        <v>3% 이하</v>
      </c>
      <c r="Q225" s="218">
        <f ca="1">IFERROR(ROUND(OFFSET(환산공식!$EX$15,$F225,0),3),"")</f>
        <v>0</v>
      </c>
      <c r="R225" s="218">
        <f ca="1">OFFSET('배치점수 계산기'!H$10,$D225,0)</f>
        <v>549.52700000000004</v>
      </c>
      <c r="S225" s="218">
        <f ca="1">OFFSET('배치점수 계산기'!I$10,$D225,0)</f>
        <v>547.33699999999999</v>
      </c>
      <c r="T225" s="218">
        <f ca="1">OFFSET('배치점수 계산기'!J$10,$D225,0)</f>
        <v>544.22</v>
      </c>
      <c r="U225" s="218">
        <f ca="1">OFFSET('배치점수 계산기'!K$10,$D225,0)</f>
        <v>541.81200000000001</v>
      </c>
      <c r="V225" s="218">
        <f ca="1">OFFSET('배치점수 계산기'!L$10,$D225,0)</f>
        <v>539.04399999999998</v>
      </c>
      <c r="W225" s="210" t="str">
        <f ca="1">OFFSET('배치점수 계산기'!M$10,$D225,0)</f>
        <v>표점</v>
      </c>
      <c r="X225" s="208" t="str">
        <f ca="1">OFFSET('배치점수 계산기'!N$10,$D225,0)</f>
        <v>변표</v>
      </c>
      <c r="Y225" s="212">
        <f ca="1">OFFSET(환산공식!FG$15,$F225,0)</f>
        <v>0.35</v>
      </c>
      <c r="Z225" s="35">
        <f ca="1">OFFSET(환산공식!FH$15,$F225,0)</f>
        <v>0.35</v>
      </c>
      <c r="AA225" s="203">
        <f ca="1">OFFSET(환산공식!FI$15,$F225,0)</f>
        <v>0.28999999999999998</v>
      </c>
      <c r="AC225"/>
      <c r="AD225">
        <f t="shared" ca="1" si="8"/>
        <v>6</v>
      </c>
      <c r="AE225"/>
    </row>
    <row r="226" spans="1:31" s="5" customFormat="1">
      <c r="A226" s="222"/>
      <c r="B226" s="222"/>
      <c r="C226" s="222" t="s">
        <v>1721</v>
      </c>
      <c r="D226" s="219">
        <v>219</v>
      </c>
      <c r="E226" s="219">
        <v>33</v>
      </c>
      <c r="F226" s="219">
        <v>33</v>
      </c>
      <c r="G226" s="264">
        <v>219</v>
      </c>
      <c r="H226" s="221" t="s">
        <v>85</v>
      </c>
      <c r="I226" s="219" t="s">
        <v>150</v>
      </c>
      <c r="J226" s="267" t="s">
        <v>705</v>
      </c>
      <c r="K226" s="219" t="s">
        <v>84</v>
      </c>
      <c r="L226" s="35" t="str">
        <f ca="1">IF(OFFSET(환산공식!$DU$15,$F226,0)=1,"O","X")</f>
        <v>X</v>
      </c>
      <c r="M226" s="212">
        <f ca="1">IFERROR(OFFSET(환산공식!DA$15,$F226,0),"")</f>
        <v>120</v>
      </c>
      <c r="N226" s="35" t="str">
        <f ca="1">IFERROR(CONCATENATE(ROUND(OFFSET(환산공식!DB$15,$F226,0),1),"%"),"")</f>
        <v>100%</v>
      </c>
      <c r="O226" s="35">
        <f ca="1">IFERROR(OFFSET(환산공식!DC$15,$F226,0),"")</f>
        <v>0</v>
      </c>
      <c r="P226" s="212" t="str">
        <f t="shared" ca="1" si="7"/>
        <v>3% 이하</v>
      </c>
      <c r="Q226" s="218">
        <f ca="1">IFERROR(ROUND(OFFSET(환산공식!$EX$15,$F226,0),3),"")</f>
        <v>0</v>
      </c>
      <c r="R226" s="218">
        <f ca="1">OFFSET('배치점수 계산기'!H$10,$D226,0)</f>
        <v>548.98400000000004</v>
      </c>
      <c r="S226" s="218">
        <f ca="1">OFFSET('배치점수 계산기'!I$10,$D226,0)</f>
        <v>546.84799999999996</v>
      </c>
      <c r="T226" s="218">
        <f ca="1">OFFSET('배치점수 계산기'!J$10,$D226,0)</f>
        <v>543.37400000000002</v>
      </c>
      <c r="U226" s="218">
        <f ca="1">OFFSET('배치점수 계산기'!K$10,$D226,0)</f>
        <v>541.18200000000002</v>
      </c>
      <c r="V226" s="218">
        <f ca="1">OFFSET('배치점수 계산기'!L$10,$D226,0)</f>
        <v>538.53599999999994</v>
      </c>
      <c r="W226" s="210" t="str">
        <f ca="1">OFFSET('배치점수 계산기'!M$10,$D226,0)</f>
        <v>표점</v>
      </c>
      <c r="X226" s="208" t="str">
        <f ca="1">OFFSET('배치점수 계산기'!N$10,$D226,0)</f>
        <v>변표</v>
      </c>
      <c r="Y226" s="212">
        <f ca="1">OFFSET(환산공식!FG$15,$F226,0)</f>
        <v>0.35</v>
      </c>
      <c r="Z226" s="35">
        <f ca="1">OFFSET(환산공식!FH$15,$F226,0)</f>
        <v>0.35</v>
      </c>
      <c r="AA226" s="203">
        <f ca="1">OFFSET(환산공식!FI$15,$F226,0)</f>
        <v>0.28999999999999998</v>
      </c>
      <c r="AC226"/>
      <c r="AD226">
        <f t="shared" ca="1" si="8"/>
        <v>6</v>
      </c>
      <c r="AE226"/>
    </row>
    <row r="227" spans="1:31" s="5" customFormat="1">
      <c r="A227" s="222"/>
      <c r="B227" s="222"/>
      <c r="C227" s="222" t="s">
        <v>1722</v>
      </c>
      <c r="D227" s="219">
        <v>220</v>
      </c>
      <c r="E227" s="219">
        <v>33</v>
      </c>
      <c r="F227" s="219">
        <v>33</v>
      </c>
      <c r="G227" s="264">
        <v>220</v>
      </c>
      <c r="H227" s="221" t="s">
        <v>85</v>
      </c>
      <c r="I227" s="219" t="s">
        <v>150</v>
      </c>
      <c r="J227" s="267" t="s">
        <v>18867</v>
      </c>
      <c r="K227" s="219" t="s">
        <v>84</v>
      </c>
      <c r="L227" s="35" t="str">
        <f ca="1">IF(OFFSET(환산공식!$DU$15,$F227,0)=1,"O","X")</f>
        <v>X</v>
      </c>
      <c r="M227" s="212">
        <f ca="1">IFERROR(OFFSET(환산공식!DA$15,$F227,0),"")</f>
        <v>120</v>
      </c>
      <c r="N227" s="35" t="str">
        <f ca="1">IFERROR(CONCATENATE(ROUND(OFFSET(환산공식!DB$15,$F227,0),1),"%"),"")</f>
        <v>100%</v>
      </c>
      <c r="O227" s="35">
        <f ca="1">IFERROR(OFFSET(환산공식!DC$15,$F227,0),"")</f>
        <v>0</v>
      </c>
      <c r="P227" s="212" t="str">
        <f t="shared" ca="1" si="7"/>
        <v>3% 이하</v>
      </c>
      <c r="Q227" s="218">
        <f ca="1">IFERROR(ROUND(OFFSET(환산공식!$EX$15,$F227,0),3),"")</f>
        <v>0</v>
      </c>
      <c r="R227" s="218">
        <f ca="1">OFFSET('배치점수 계산기'!H$10,$D227,0)</f>
        <v>548.55200000000002</v>
      </c>
      <c r="S227" s="218">
        <f ca="1">OFFSET('배치점수 계산기'!I$10,$D227,0)</f>
        <v>546.52800000000002</v>
      </c>
      <c r="T227" s="218">
        <f ca="1">OFFSET('배치점수 계산기'!J$10,$D227,0)</f>
        <v>543.1</v>
      </c>
      <c r="U227" s="218">
        <f ca="1">OFFSET('배치점수 계산기'!K$10,$D227,0)</f>
        <v>540.86199999999997</v>
      </c>
      <c r="V227" s="218">
        <f ca="1">OFFSET('배치점수 계산기'!L$10,$D227,0)</f>
        <v>538.36800000000005</v>
      </c>
      <c r="W227" s="210" t="str">
        <f ca="1">OFFSET('배치점수 계산기'!M$10,$D227,0)</f>
        <v>표점</v>
      </c>
      <c r="X227" s="208" t="str">
        <f ca="1">OFFSET('배치점수 계산기'!N$10,$D227,0)</f>
        <v>변표</v>
      </c>
      <c r="Y227" s="212">
        <f ca="1">OFFSET(환산공식!FG$15,$F227,0)</f>
        <v>0.35</v>
      </c>
      <c r="Z227" s="35">
        <f ca="1">OFFSET(환산공식!FH$15,$F227,0)</f>
        <v>0.35</v>
      </c>
      <c r="AA227" s="203">
        <f ca="1">OFFSET(환산공식!FI$15,$F227,0)</f>
        <v>0.28999999999999998</v>
      </c>
      <c r="AC227"/>
      <c r="AD227">
        <f t="shared" ca="1" si="8"/>
        <v>6</v>
      </c>
      <c r="AE227"/>
    </row>
    <row r="228" spans="1:31" s="5" customFormat="1">
      <c r="A228" s="222"/>
      <c r="B228" s="222"/>
      <c r="C228" s="222" t="s">
        <v>1723</v>
      </c>
      <c r="D228" s="219">
        <v>221</v>
      </c>
      <c r="E228" s="219">
        <v>32</v>
      </c>
      <c r="F228" s="219">
        <v>32</v>
      </c>
      <c r="G228" s="264">
        <v>221</v>
      </c>
      <c r="H228" s="221" t="s">
        <v>85</v>
      </c>
      <c r="I228" s="219" t="s">
        <v>150</v>
      </c>
      <c r="J228" s="267" t="s">
        <v>18871</v>
      </c>
      <c r="K228" s="219" t="s">
        <v>84</v>
      </c>
      <c r="L228" s="35" t="str">
        <f ca="1">IF(OFFSET(환산공식!$DU$15,$F228,0)=1,"O","X")</f>
        <v>X</v>
      </c>
      <c r="M228" s="212">
        <f ca="1">IFERROR(OFFSET(환산공식!DA$15,$F228,0),"")</f>
        <v>120</v>
      </c>
      <c r="N228" s="35" t="str">
        <f ca="1">IFERROR(CONCATENATE(ROUND(OFFSET(환산공식!DB$15,$F228,0),1),"%"),"")</f>
        <v>100%</v>
      </c>
      <c r="O228" s="35">
        <f ca="1">IFERROR(OFFSET(환산공식!DC$15,$F228,0),"")</f>
        <v>0</v>
      </c>
      <c r="P228" s="212" t="str">
        <f t="shared" ca="1" si="7"/>
        <v>3% 이하</v>
      </c>
      <c r="Q228" s="218">
        <f ca="1">IFERROR(ROUND(OFFSET(환산공식!$EX$15,$F228,0),3),"")</f>
        <v>0</v>
      </c>
      <c r="R228" s="218">
        <f ca="1">OFFSET('배치점수 계산기'!H$10,$D228,0)</f>
        <v>555.78499999999997</v>
      </c>
      <c r="S228" s="218">
        <f ca="1">OFFSET('배치점수 계산기'!I$10,$D228,0)</f>
        <v>553.41099999999994</v>
      </c>
      <c r="T228" s="218">
        <f ca="1">OFFSET('배치점수 계산기'!J$10,$D228,0)</f>
        <v>550.21400000000006</v>
      </c>
      <c r="U228" s="218">
        <f ca="1">OFFSET('배치점수 계산기'!K$10,$D228,0)</f>
        <v>548.303</v>
      </c>
      <c r="V228" s="218">
        <f ca="1">OFFSET('배치점수 계산기'!L$10,$D228,0)</f>
        <v>544.09199999999998</v>
      </c>
      <c r="W228" s="210" t="str">
        <f ca="1">OFFSET('배치점수 계산기'!M$10,$D228,0)</f>
        <v>표점</v>
      </c>
      <c r="X228" s="208" t="str">
        <f ca="1">OFFSET('배치점수 계산기'!N$10,$D228,0)</f>
        <v>변표</v>
      </c>
      <c r="Y228" s="212">
        <f ca="1">OFFSET(환산공식!FG$15,$F228,0)</f>
        <v>0.41</v>
      </c>
      <c r="Z228" s="35">
        <f ca="1">OFFSET(환산공식!FH$15,$F228,0)</f>
        <v>0.24</v>
      </c>
      <c r="AA228" s="203">
        <f ca="1">OFFSET(환산공식!FI$15,$F228,0)</f>
        <v>0.35</v>
      </c>
      <c r="AC228"/>
      <c r="AD228">
        <f t="shared" ca="1" si="8"/>
        <v>6</v>
      </c>
      <c r="AE228"/>
    </row>
    <row r="229" spans="1:31" s="5" customFormat="1">
      <c r="A229" s="222"/>
      <c r="B229" s="222"/>
      <c r="C229" s="222" t="s">
        <v>1724</v>
      </c>
      <c r="D229" s="219">
        <v>222</v>
      </c>
      <c r="E229" s="219">
        <v>32</v>
      </c>
      <c r="F229" s="219">
        <v>32</v>
      </c>
      <c r="G229" s="264">
        <v>222</v>
      </c>
      <c r="H229" s="221" t="s">
        <v>85</v>
      </c>
      <c r="I229" s="219" t="s">
        <v>150</v>
      </c>
      <c r="J229" s="267" t="s">
        <v>168</v>
      </c>
      <c r="K229" s="219" t="s">
        <v>84</v>
      </c>
      <c r="L229" s="35" t="str">
        <f ca="1">IF(OFFSET(환산공식!$DU$15,$F229,0)=1,"O","X")</f>
        <v>X</v>
      </c>
      <c r="M229" s="212">
        <f ca="1">IFERROR(OFFSET(환산공식!DA$15,$F229,0),"")</f>
        <v>120</v>
      </c>
      <c r="N229" s="35" t="str">
        <f ca="1">IFERROR(CONCATENATE(ROUND(OFFSET(환산공식!DB$15,$F229,0),1),"%"),"")</f>
        <v>100%</v>
      </c>
      <c r="O229" s="35">
        <f ca="1">IFERROR(OFFSET(환산공식!DC$15,$F229,0),"")</f>
        <v>0</v>
      </c>
      <c r="P229" s="212" t="str">
        <f t="shared" ca="1" si="7"/>
        <v>3% 이하</v>
      </c>
      <c r="Q229" s="218">
        <f ca="1">IFERROR(ROUND(OFFSET(환산공식!$EX$15,$F229,0),3),"")</f>
        <v>0</v>
      </c>
      <c r="R229" s="218">
        <f ca="1">OFFSET('배치점수 계산기'!H$10,$D229,0)</f>
        <v>553.70500000000004</v>
      </c>
      <c r="S229" s="218">
        <f ca="1">OFFSET('배치점수 계산기'!I$10,$D229,0)</f>
        <v>551.38</v>
      </c>
      <c r="T229" s="218">
        <f ca="1">OFFSET('배치점수 계산기'!J$10,$D229,0)</f>
        <v>548.57100000000003</v>
      </c>
      <c r="U229" s="218">
        <f ca="1">OFFSET('배치점수 계산기'!K$10,$D229,0)</f>
        <v>546.72299999999996</v>
      </c>
      <c r="V229" s="218">
        <f ca="1">OFFSET('배치점수 계산기'!L$10,$D229,0)</f>
        <v>541.93299999999999</v>
      </c>
      <c r="W229" s="210" t="str">
        <f ca="1">OFFSET('배치점수 계산기'!M$10,$D229,0)</f>
        <v>표점</v>
      </c>
      <c r="X229" s="208" t="str">
        <f ca="1">OFFSET('배치점수 계산기'!N$10,$D229,0)</f>
        <v>변표</v>
      </c>
      <c r="Y229" s="212">
        <f ca="1">OFFSET(환산공식!FG$15,$F229,0)</f>
        <v>0.41</v>
      </c>
      <c r="Z229" s="35">
        <f ca="1">OFFSET(환산공식!FH$15,$F229,0)</f>
        <v>0.24</v>
      </c>
      <c r="AA229" s="203">
        <f ca="1">OFFSET(환산공식!FI$15,$F229,0)</f>
        <v>0.35</v>
      </c>
      <c r="AC229"/>
      <c r="AD229">
        <f t="shared" ca="1" si="8"/>
        <v>6</v>
      </c>
      <c r="AE229"/>
    </row>
    <row r="230" spans="1:31" s="5" customFormat="1">
      <c r="A230" s="222"/>
      <c r="B230" s="222"/>
      <c r="C230" s="222" t="s">
        <v>1725</v>
      </c>
      <c r="D230" s="219">
        <v>223</v>
      </c>
      <c r="E230" s="219">
        <v>32</v>
      </c>
      <c r="F230" s="219">
        <v>32</v>
      </c>
      <c r="G230" s="264">
        <v>223</v>
      </c>
      <c r="H230" s="221" t="s">
        <v>85</v>
      </c>
      <c r="I230" s="219" t="s">
        <v>150</v>
      </c>
      <c r="J230" s="267" t="s">
        <v>171</v>
      </c>
      <c r="K230" s="219" t="s">
        <v>84</v>
      </c>
      <c r="L230" s="35" t="str">
        <f ca="1">IF(OFFSET(환산공식!$DU$15,$F230,0)=1,"O","X")</f>
        <v>X</v>
      </c>
      <c r="M230" s="212">
        <f ca="1">IFERROR(OFFSET(환산공식!DA$15,$F230,0),"")</f>
        <v>120</v>
      </c>
      <c r="N230" s="35" t="str">
        <f ca="1">IFERROR(CONCATENATE(ROUND(OFFSET(환산공식!DB$15,$F230,0),1),"%"),"")</f>
        <v>100%</v>
      </c>
      <c r="O230" s="35">
        <f ca="1">IFERROR(OFFSET(환산공식!DC$15,$F230,0),"")</f>
        <v>0</v>
      </c>
      <c r="P230" s="212" t="str">
        <f t="shared" ca="1" si="7"/>
        <v>3% 이하</v>
      </c>
      <c r="Q230" s="218">
        <f ca="1">IFERROR(ROUND(OFFSET(환산공식!$EX$15,$F230,0),3),"")</f>
        <v>0</v>
      </c>
      <c r="R230" s="218">
        <f ca="1">OFFSET('배치점수 계산기'!H$10,$D230,0)</f>
        <v>553.56500000000005</v>
      </c>
      <c r="S230" s="218">
        <f ca="1">OFFSET('배치점수 계산기'!I$10,$D230,0)</f>
        <v>551.30600000000004</v>
      </c>
      <c r="T230" s="218">
        <f ca="1">OFFSET('배치점수 계산기'!J$10,$D230,0)</f>
        <v>548.42499999999995</v>
      </c>
      <c r="U230" s="218">
        <f ca="1">OFFSET('배치점수 계산기'!K$10,$D230,0)</f>
        <v>546.35</v>
      </c>
      <c r="V230" s="218">
        <f ca="1">OFFSET('배치점수 계산기'!L$10,$D230,0)</f>
        <v>541.77099999999996</v>
      </c>
      <c r="W230" s="210" t="str">
        <f ca="1">OFFSET('배치점수 계산기'!M$10,$D230,0)</f>
        <v>표점</v>
      </c>
      <c r="X230" s="208" t="str">
        <f ca="1">OFFSET('배치점수 계산기'!N$10,$D230,0)</f>
        <v>변표</v>
      </c>
      <c r="Y230" s="212">
        <f ca="1">OFFSET(환산공식!FG$15,$F230,0)</f>
        <v>0.41</v>
      </c>
      <c r="Z230" s="35">
        <f ca="1">OFFSET(환산공식!FH$15,$F230,0)</f>
        <v>0.24</v>
      </c>
      <c r="AA230" s="203">
        <f ca="1">OFFSET(환산공식!FI$15,$F230,0)</f>
        <v>0.35</v>
      </c>
      <c r="AC230"/>
      <c r="AD230">
        <f t="shared" ca="1" si="8"/>
        <v>6</v>
      </c>
      <c r="AE230"/>
    </row>
    <row r="231" spans="1:31" s="5" customFormat="1">
      <c r="A231" s="222"/>
      <c r="B231" s="222"/>
      <c r="C231" s="222" t="s">
        <v>1726</v>
      </c>
      <c r="D231" s="219">
        <v>224</v>
      </c>
      <c r="E231" s="219">
        <v>32</v>
      </c>
      <c r="F231" s="219">
        <v>32</v>
      </c>
      <c r="G231" s="264">
        <v>224</v>
      </c>
      <c r="H231" s="221" t="s">
        <v>85</v>
      </c>
      <c r="I231" s="219" t="s">
        <v>150</v>
      </c>
      <c r="J231" s="267" t="s">
        <v>167</v>
      </c>
      <c r="K231" s="219" t="s">
        <v>84</v>
      </c>
      <c r="L231" s="35" t="str">
        <f ca="1">IF(OFFSET(환산공식!$DU$15,$F231,0)=1,"O","X")</f>
        <v>X</v>
      </c>
      <c r="M231" s="212">
        <f ca="1">IFERROR(OFFSET(환산공식!DA$15,$F231,0),"")</f>
        <v>120</v>
      </c>
      <c r="N231" s="35" t="str">
        <f ca="1">IFERROR(CONCATENATE(ROUND(OFFSET(환산공식!DB$15,$F231,0),1),"%"),"")</f>
        <v>100%</v>
      </c>
      <c r="O231" s="35">
        <f ca="1">IFERROR(OFFSET(환산공식!DC$15,$F231,0),"")</f>
        <v>0</v>
      </c>
      <c r="P231" s="212" t="str">
        <f t="shared" ca="1" si="7"/>
        <v>3% 이하</v>
      </c>
      <c r="Q231" s="218">
        <f ca="1">IFERROR(ROUND(OFFSET(환산공식!$EX$15,$F231,0),3),"")</f>
        <v>0</v>
      </c>
      <c r="R231" s="218">
        <f ca="1">OFFSET('배치점수 계산기'!H$10,$D231,0)</f>
        <v>552.178</v>
      </c>
      <c r="S231" s="218">
        <f ca="1">OFFSET('배치점수 계산기'!I$10,$D231,0)</f>
        <v>549.99400000000003</v>
      </c>
      <c r="T231" s="218">
        <f ca="1">OFFSET('배치점수 계산기'!J$10,$D231,0)</f>
        <v>547.44100000000003</v>
      </c>
      <c r="U231" s="218">
        <f ca="1">OFFSET('배치점수 계산기'!K$10,$D231,0)</f>
        <v>545.28099999999995</v>
      </c>
      <c r="V231" s="218">
        <f ca="1">OFFSET('배치점수 계산기'!L$10,$D231,0)</f>
        <v>540.84900000000005</v>
      </c>
      <c r="W231" s="210" t="str">
        <f ca="1">OFFSET('배치점수 계산기'!M$10,$D231,0)</f>
        <v>표점</v>
      </c>
      <c r="X231" s="208" t="str">
        <f ca="1">OFFSET('배치점수 계산기'!N$10,$D231,0)</f>
        <v>변표</v>
      </c>
      <c r="Y231" s="212">
        <f ca="1">OFFSET(환산공식!FG$15,$F231,0)</f>
        <v>0.41</v>
      </c>
      <c r="Z231" s="35">
        <f ca="1">OFFSET(환산공식!FH$15,$F231,0)</f>
        <v>0.24</v>
      </c>
      <c r="AA231" s="203">
        <f ca="1">OFFSET(환산공식!FI$15,$F231,0)</f>
        <v>0.35</v>
      </c>
      <c r="AC231"/>
      <c r="AD231">
        <f t="shared" ca="1" si="8"/>
        <v>6</v>
      </c>
      <c r="AE231"/>
    </row>
    <row r="232" spans="1:31" s="5" customFormat="1">
      <c r="A232" s="222"/>
      <c r="B232" s="222"/>
      <c r="C232" s="222" t="s">
        <v>1727</v>
      </c>
      <c r="D232" s="219">
        <v>225</v>
      </c>
      <c r="E232" s="219">
        <v>32</v>
      </c>
      <c r="F232" s="219">
        <v>32</v>
      </c>
      <c r="G232" s="264">
        <v>225</v>
      </c>
      <c r="H232" s="221" t="s">
        <v>85</v>
      </c>
      <c r="I232" s="219" t="s">
        <v>150</v>
      </c>
      <c r="J232" s="267" t="s">
        <v>170</v>
      </c>
      <c r="K232" s="219" t="s">
        <v>84</v>
      </c>
      <c r="L232" s="35" t="str">
        <f ca="1">IF(OFFSET(환산공식!$DU$15,$F232,0)=1,"O","X")</f>
        <v>X</v>
      </c>
      <c r="M232" s="212">
        <f ca="1">IFERROR(OFFSET(환산공식!DA$15,$F232,0),"")</f>
        <v>120</v>
      </c>
      <c r="N232" s="35" t="str">
        <f ca="1">IFERROR(CONCATENATE(ROUND(OFFSET(환산공식!DB$15,$F232,0),1),"%"),"")</f>
        <v>100%</v>
      </c>
      <c r="O232" s="35">
        <f ca="1">IFERROR(OFFSET(환산공식!DC$15,$F232,0),"")</f>
        <v>0</v>
      </c>
      <c r="P232" s="212" t="str">
        <f t="shared" ca="1" si="7"/>
        <v>3% 이하</v>
      </c>
      <c r="Q232" s="218">
        <f ca="1">IFERROR(ROUND(OFFSET(환산공식!$EX$15,$F232,0),3),"")</f>
        <v>0</v>
      </c>
      <c r="R232" s="218">
        <f ca="1">OFFSET('배치점수 계산기'!H$10,$D232,0)</f>
        <v>552.178</v>
      </c>
      <c r="S232" s="218">
        <f ca="1">OFFSET('배치점수 계산기'!I$10,$D232,0)</f>
        <v>549.99400000000003</v>
      </c>
      <c r="T232" s="218">
        <f ca="1">OFFSET('배치점수 계산기'!J$10,$D232,0)</f>
        <v>547.44100000000003</v>
      </c>
      <c r="U232" s="218">
        <f ca="1">OFFSET('배치점수 계산기'!K$10,$D232,0)</f>
        <v>545.28099999999995</v>
      </c>
      <c r="V232" s="218">
        <f ca="1">OFFSET('배치점수 계산기'!L$10,$D232,0)</f>
        <v>540.84900000000005</v>
      </c>
      <c r="W232" s="210" t="str">
        <f ca="1">OFFSET('배치점수 계산기'!M$10,$D232,0)</f>
        <v>표점</v>
      </c>
      <c r="X232" s="208" t="str">
        <f ca="1">OFFSET('배치점수 계산기'!N$10,$D232,0)</f>
        <v>변표</v>
      </c>
      <c r="Y232" s="212">
        <f ca="1">OFFSET(환산공식!FG$15,$F232,0)</f>
        <v>0.41</v>
      </c>
      <c r="Z232" s="35">
        <f ca="1">OFFSET(환산공식!FH$15,$F232,0)</f>
        <v>0.24</v>
      </c>
      <c r="AA232" s="203">
        <f ca="1">OFFSET(환산공식!FI$15,$F232,0)</f>
        <v>0.35</v>
      </c>
      <c r="AC232"/>
      <c r="AD232">
        <f t="shared" ca="1" si="8"/>
        <v>6</v>
      </c>
      <c r="AE232"/>
    </row>
    <row r="233" spans="1:31" s="5" customFormat="1">
      <c r="A233" s="222"/>
      <c r="B233" s="222"/>
      <c r="C233" s="222" t="s">
        <v>1728</v>
      </c>
      <c r="D233" s="219">
        <v>226</v>
      </c>
      <c r="E233" s="219">
        <v>32</v>
      </c>
      <c r="F233" s="219">
        <v>32</v>
      </c>
      <c r="G233" s="264">
        <v>226</v>
      </c>
      <c r="H233" s="221" t="s">
        <v>85</v>
      </c>
      <c r="I233" s="219" t="s">
        <v>150</v>
      </c>
      <c r="J233" s="267" t="s">
        <v>169</v>
      </c>
      <c r="K233" s="219" t="s">
        <v>84</v>
      </c>
      <c r="L233" s="35" t="str">
        <f ca="1">IF(OFFSET(환산공식!$DU$15,$F233,0)=1,"O","X")</f>
        <v>X</v>
      </c>
      <c r="M233" s="212">
        <f ca="1">IFERROR(OFFSET(환산공식!DA$15,$F233,0),"")</f>
        <v>120</v>
      </c>
      <c r="N233" s="35" t="str">
        <f ca="1">IFERROR(CONCATENATE(ROUND(OFFSET(환산공식!DB$15,$F233,0),1),"%"),"")</f>
        <v>100%</v>
      </c>
      <c r="O233" s="35">
        <f ca="1">IFERROR(OFFSET(환산공식!DC$15,$F233,0),"")</f>
        <v>0</v>
      </c>
      <c r="P233" s="212" t="str">
        <f t="shared" ca="1" si="7"/>
        <v>3% 이하</v>
      </c>
      <c r="Q233" s="218">
        <f ca="1">IFERROR(ROUND(OFFSET(환산공식!$EX$15,$F233,0),3),"")</f>
        <v>0</v>
      </c>
      <c r="R233" s="218">
        <f ca="1">OFFSET('배치점수 계산기'!H$10,$D233,0)</f>
        <v>551.46</v>
      </c>
      <c r="S233" s="218">
        <f ca="1">OFFSET('배치점수 계산기'!I$10,$D233,0)</f>
        <v>549.423</v>
      </c>
      <c r="T233" s="218">
        <f ca="1">OFFSET('배치점수 계산기'!J$10,$D233,0)</f>
        <v>546.803</v>
      </c>
      <c r="U233" s="218">
        <f ca="1">OFFSET('배치점수 계산기'!K$10,$D233,0)</f>
        <v>544.60299999999995</v>
      </c>
      <c r="V233" s="218">
        <f ca="1">OFFSET('배치점수 계산기'!L$10,$D233,0)</f>
        <v>540.28</v>
      </c>
      <c r="W233" s="210" t="str">
        <f ca="1">OFFSET('배치점수 계산기'!M$10,$D233,0)</f>
        <v>표점</v>
      </c>
      <c r="X233" s="208" t="str">
        <f ca="1">OFFSET('배치점수 계산기'!N$10,$D233,0)</f>
        <v>변표</v>
      </c>
      <c r="Y233" s="212">
        <f ca="1">OFFSET(환산공식!FG$15,$F233,0)</f>
        <v>0.41</v>
      </c>
      <c r="Z233" s="35">
        <f ca="1">OFFSET(환산공식!FH$15,$F233,0)</f>
        <v>0.24</v>
      </c>
      <c r="AA233" s="203">
        <f ca="1">OFFSET(환산공식!FI$15,$F233,0)</f>
        <v>0.35</v>
      </c>
      <c r="AC233"/>
      <c r="AD233">
        <f t="shared" ca="1" si="8"/>
        <v>6</v>
      </c>
      <c r="AE233"/>
    </row>
    <row r="234" spans="1:31" s="5" customFormat="1">
      <c r="A234" s="222"/>
      <c r="B234" s="222"/>
      <c r="C234" s="222" t="s">
        <v>1729</v>
      </c>
      <c r="D234" s="219">
        <v>227</v>
      </c>
      <c r="E234" s="219">
        <v>32</v>
      </c>
      <c r="F234" s="219">
        <v>32</v>
      </c>
      <c r="G234" s="264">
        <v>227</v>
      </c>
      <c r="H234" s="221" t="s">
        <v>85</v>
      </c>
      <c r="I234" s="219" t="s">
        <v>150</v>
      </c>
      <c r="J234" s="267" t="s">
        <v>172</v>
      </c>
      <c r="K234" s="219" t="s">
        <v>84</v>
      </c>
      <c r="L234" s="35" t="str">
        <f ca="1">IF(OFFSET(환산공식!$DU$15,$F234,0)=1,"O","X")</f>
        <v>X</v>
      </c>
      <c r="M234" s="212">
        <f ca="1">IFERROR(OFFSET(환산공식!DA$15,$F234,0),"")</f>
        <v>120</v>
      </c>
      <c r="N234" s="35" t="str">
        <f ca="1">IFERROR(CONCATENATE(ROUND(OFFSET(환산공식!DB$15,$F234,0),1),"%"),"")</f>
        <v>100%</v>
      </c>
      <c r="O234" s="35">
        <f ca="1">IFERROR(OFFSET(환산공식!DC$15,$F234,0),"")</f>
        <v>0</v>
      </c>
      <c r="P234" s="212" t="str">
        <f t="shared" ca="1" si="7"/>
        <v>3% 이하</v>
      </c>
      <c r="Q234" s="218">
        <f ca="1">IFERROR(ROUND(OFFSET(환산공식!$EX$15,$F234,0),3),"")</f>
        <v>0</v>
      </c>
      <c r="R234" s="218">
        <f ca="1">OFFSET('배치점수 계산기'!H$10,$D234,0)</f>
        <v>551.38</v>
      </c>
      <c r="S234" s="218">
        <f ca="1">OFFSET('배치점수 계산기'!I$10,$D234,0)</f>
        <v>549.28300000000002</v>
      </c>
      <c r="T234" s="218">
        <f ca="1">OFFSET('배치점수 계산기'!J$10,$D234,0)</f>
        <v>546.72299999999996</v>
      </c>
      <c r="U234" s="218">
        <f ca="1">OFFSET('배치점수 계산기'!K$10,$D234,0)</f>
        <v>544.40099999999995</v>
      </c>
      <c r="V234" s="218">
        <f ca="1">OFFSET('배치점수 계산기'!L$10,$D234,0)</f>
        <v>540.28</v>
      </c>
      <c r="W234" s="210" t="str">
        <f ca="1">OFFSET('배치점수 계산기'!M$10,$D234,0)</f>
        <v>표점</v>
      </c>
      <c r="X234" s="208" t="str">
        <f ca="1">OFFSET('배치점수 계산기'!N$10,$D234,0)</f>
        <v>변표</v>
      </c>
      <c r="Y234" s="212">
        <f ca="1">OFFSET(환산공식!FG$15,$F234,0)</f>
        <v>0.41</v>
      </c>
      <c r="Z234" s="35">
        <f ca="1">OFFSET(환산공식!FH$15,$F234,0)</f>
        <v>0.24</v>
      </c>
      <c r="AA234" s="203">
        <f ca="1">OFFSET(환산공식!FI$15,$F234,0)</f>
        <v>0.35</v>
      </c>
      <c r="AC234"/>
      <c r="AD234">
        <f t="shared" ca="1" si="8"/>
        <v>6</v>
      </c>
      <c r="AE234"/>
    </row>
    <row r="235" spans="1:31" s="5" customFormat="1">
      <c r="A235" s="222"/>
      <c r="B235" s="222"/>
      <c r="C235" s="222" t="s">
        <v>1730</v>
      </c>
      <c r="D235" s="219">
        <v>228</v>
      </c>
      <c r="E235" s="219">
        <v>33</v>
      </c>
      <c r="F235" s="219">
        <v>33</v>
      </c>
      <c r="G235" s="264">
        <v>228</v>
      </c>
      <c r="H235" s="221" t="s">
        <v>85</v>
      </c>
      <c r="I235" s="219" t="s">
        <v>150</v>
      </c>
      <c r="J235" s="267" t="s">
        <v>18510</v>
      </c>
      <c r="K235" s="219" t="s">
        <v>128</v>
      </c>
      <c r="L235" s="35" t="str">
        <f ca="1">IF(OFFSET(환산공식!$DU$15,$F235,0)=1,"O","X")</f>
        <v>X</v>
      </c>
      <c r="M235" s="212">
        <f ca="1">IFERROR(OFFSET(환산공식!DA$15,$F235,0),"")</f>
        <v>120</v>
      </c>
      <c r="N235" s="35" t="str">
        <f ca="1">IFERROR(CONCATENATE(ROUND(OFFSET(환산공식!DB$15,$F235,0),1),"%"),"")</f>
        <v>100%</v>
      </c>
      <c r="O235" s="35">
        <f ca="1">IFERROR(OFFSET(환산공식!DC$15,$F235,0),"")</f>
        <v>0</v>
      </c>
      <c r="P235" s="212" t="str">
        <f t="shared" ca="1" si="7"/>
        <v>3% 이하</v>
      </c>
      <c r="Q235" s="218">
        <f ca="1">IFERROR(ROUND(OFFSET(환산공식!$EX$15,$F235,0),3),"")</f>
        <v>0</v>
      </c>
      <c r="R235" s="218">
        <f ca="1">OFFSET('배치점수 계산기'!H$10,$D235,0)</f>
        <v>550.76800000000003</v>
      </c>
      <c r="S235" s="218">
        <f ca="1">OFFSET('배치점수 계산기'!I$10,$D235,0)</f>
        <v>548.31200000000001</v>
      </c>
      <c r="T235" s="218">
        <f ca="1">OFFSET('배치점수 계산기'!J$10,$D235,0)</f>
        <v>545.50599999999997</v>
      </c>
      <c r="U235" s="218">
        <f ca="1">OFFSET('배치점수 계산기'!K$10,$D235,0)</f>
        <v>542.73199999999997</v>
      </c>
      <c r="V235" s="218">
        <f ca="1">OFFSET('배치점수 계산기'!L$10,$D235,0)</f>
        <v>540.01</v>
      </c>
      <c r="W235" s="210" t="str">
        <f ca="1">OFFSET('배치점수 계산기'!M$10,$D235,0)</f>
        <v>표점</v>
      </c>
      <c r="X235" s="208" t="str">
        <f ca="1">OFFSET('배치점수 계산기'!N$10,$D235,0)</f>
        <v>변표</v>
      </c>
      <c r="Y235" s="212">
        <f ca="1">OFFSET(환산공식!FG$15,$F235,0)</f>
        <v>0.35</v>
      </c>
      <c r="Z235" s="35">
        <f ca="1">OFFSET(환산공식!FH$15,$F235,0)</f>
        <v>0.35</v>
      </c>
      <c r="AA235" s="203">
        <f ca="1">OFFSET(환산공식!FI$15,$F235,0)</f>
        <v>0.28999999999999998</v>
      </c>
      <c r="AC235"/>
      <c r="AD235">
        <f t="shared" ca="1" si="8"/>
        <v>6</v>
      </c>
      <c r="AE235"/>
    </row>
    <row r="236" spans="1:31" s="5" customFormat="1">
      <c r="A236" s="222"/>
      <c r="B236" s="222"/>
      <c r="C236" s="222" t="s">
        <v>1731</v>
      </c>
      <c r="D236" s="219">
        <v>229</v>
      </c>
      <c r="E236" s="219">
        <v>44</v>
      </c>
      <c r="F236" s="219">
        <v>44</v>
      </c>
      <c r="G236" s="264">
        <v>229</v>
      </c>
      <c r="H236" s="221" t="s">
        <v>85</v>
      </c>
      <c r="I236" s="219" t="s">
        <v>173</v>
      </c>
      <c r="J236" s="267" t="s">
        <v>18508</v>
      </c>
      <c r="K236" s="219" t="s">
        <v>83</v>
      </c>
      <c r="L236" s="35" t="str">
        <f ca="1">IF(OFFSET(환산공식!$DU$15,$F236,0)=1,"O","X")</f>
        <v>X</v>
      </c>
      <c r="M236" s="212">
        <f ca="1">IFERROR(OFFSET(환산공식!DA$15,$F236,0),"")</f>
        <v>100</v>
      </c>
      <c r="N236" s="35" t="str">
        <f ca="1">IFERROR(CONCATENATE(ROUND(OFFSET(환산공식!DB$15,$F236,0),1),"%"),"")</f>
        <v>100%</v>
      </c>
      <c r="O236" s="35">
        <f ca="1">IFERROR(OFFSET(환산공식!DC$15,$F236,0),"")</f>
        <v>0</v>
      </c>
      <c r="P236" s="212" t="str">
        <f t="shared" ca="1" si="7"/>
        <v>3% 이하</v>
      </c>
      <c r="Q236" s="218">
        <f ca="1">IFERROR(ROUND(OFFSET(환산공식!$EX$15,$F236,0),3),"")</f>
        <v>0</v>
      </c>
      <c r="R236" s="218">
        <f ca="1">OFFSET('배치점수 계산기'!H$10,$D236,0)</f>
        <v>936.95399999999995</v>
      </c>
      <c r="S236" s="218">
        <f ca="1">OFFSET('배치점수 계산기'!I$10,$D236,0)</f>
        <v>933.71900000000005</v>
      </c>
      <c r="T236" s="218">
        <f ca="1">OFFSET('배치점수 계산기'!J$10,$D236,0)</f>
        <v>931.471</v>
      </c>
      <c r="U236" s="218">
        <f ca="1">OFFSET('배치점수 계산기'!K$10,$D236,0)</f>
        <v>928.01400000000001</v>
      </c>
      <c r="V236" s="218">
        <f ca="1">OFFSET('배치점수 계산기'!L$10,$D236,0)</f>
        <v>919.005</v>
      </c>
      <c r="W236" s="210" t="str">
        <f ca="1">OFFSET('배치점수 계산기'!M$10,$D236,0)</f>
        <v>표점/만점</v>
      </c>
      <c r="X236" s="208" t="str">
        <f ca="1">OFFSET('배치점수 계산기'!N$10,$D236,0)</f>
        <v>변표/만점</v>
      </c>
      <c r="Y236" s="212">
        <f ca="1">OFFSET(환산공식!FG$15,$F236,0)</f>
        <v>0.23</v>
      </c>
      <c r="Z236" s="35">
        <f ca="1">OFFSET(환산공식!FH$15,$F236,0)</f>
        <v>0.39</v>
      </c>
      <c r="AA236" s="203">
        <f ca="1">OFFSET(환산공식!FI$15,$F236,0)</f>
        <v>0.38</v>
      </c>
      <c r="AC236"/>
      <c r="AD236">
        <f t="shared" ca="1" si="8"/>
        <v>6</v>
      </c>
      <c r="AE236"/>
    </row>
    <row r="237" spans="1:31" s="5" customFormat="1">
      <c r="A237" s="222"/>
      <c r="B237" s="222"/>
      <c r="C237" s="222" t="s">
        <v>1732</v>
      </c>
      <c r="D237" s="219">
        <v>230</v>
      </c>
      <c r="E237" s="219">
        <v>42</v>
      </c>
      <c r="F237" s="219">
        <v>42</v>
      </c>
      <c r="G237" s="264">
        <v>230</v>
      </c>
      <c r="H237" s="221" t="s">
        <v>85</v>
      </c>
      <c r="I237" s="219" t="s">
        <v>173</v>
      </c>
      <c r="J237" s="267" t="s">
        <v>94</v>
      </c>
      <c r="K237" s="219" t="s">
        <v>83</v>
      </c>
      <c r="L237" s="35" t="str">
        <f ca="1">IF(OFFSET(환산공식!$DU$15,$F237,0)=1,"O","X")</f>
        <v>X</v>
      </c>
      <c r="M237" s="212">
        <f ca="1">IFERROR(OFFSET(환산공식!DA$15,$F237,0),"")</f>
        <v>100</v>
      </c>
      <c r="N237" s="35" t="str">
        <f ca="1">IFERROR(CONCATENATE(ROUND(OFFSET(환산공식!DB$15,$F237,0),1),"%"),"")</f>
        <v>100%</v>
      </c>
      <c r="O237" s="35">
        <f ca="1">IFERROR(OFFSET(환산공식!DC$15,$F237,0),"")</f>
        <v>0</v>
      </c>
      <c r="P237" s="212" t="str">
        <f t="shared" ca="1" si="7"/>
        <v>3% 이하</v>
      </c>
      <c r="Q237" s="218">
        <f ca="1">IFERROR(ROUND(OFFSET(환산공식!$EX$15,$F237,0),3),"")</f>
        <v>0</v>
      </c>
      <c r="R237" s="218">
        <f ca="1">OFFSET('배치점수 계산기'!H$10,$D237,0)</f>
        <v>933.94</v>
      </c>
      <c r="S237" s="218">
        <f ca="1">OFFSET('배치점수 계산기'!I$10,$D237,0)</f>
        <v>930.98</v>
      </c>
      <c r="T237" s="218">
        <f ca="1">OFFSET('배치점수 계산기'!J$10,$D237,0)</f>
        <v>928.55499999999995</v>
      </c>
      <c r="U237" s="218">
        <f ca="1">OFFSET('배치점수 계산기'!K$10,$D237,0)</f>
        <v>924.63099999999997</v>
      </c>
      <c r="V237" s="218">
        <f ca="1">OFFSET('배치점수 계산기'!L$10,$D237,0)</f>
        <v>915.69100000000003</v>
      </c>
      <c r="W237" s="210" t="str">
        <f ca="1">OFFSET('배치점수 계산기'!M$10,$D237,0)</f>
        <v>표점/만점</v>
      </c>
      <c r="X237" s="208" t="str">
        <f ca="1">OFFSET('배치점수 계산기'!N$10,$D237,0)</f>
        <v>변표/만점</v>
      </c>
      <c r="Y237" s="212">
        <f ca="1">OFFSET(환산공식!FG$15,$F237,0)</f>
        <v>0.23</v>
      </c>
      <c r="Z237" s="35">
        <f ca="1">OFFSET(환산공식!FH$15,$F237,0)</f>
        <v>0.45</v>
      </c>
      <c r="AA237" s="203">
        <f ca="1">OFFSET(환산공식!FI$15,$F237,0)</f>
        <v>0.33</v>
      </c>
      <c r="AC237"/>
      <c r="AD237">
        <f t="shared" ca="1" si="8"/>
        <v>6</v>
      </c>
      <c r="AE237"/>
    </row>
    <row r="238" spans="1:31" s="5" customFormat="1">
      <c r="A238" s="222"/>
      <c r="B238" s="222"/>
      <c r="C238" s="222" t="s">
        <v>1733</v>
      </c>
      <c r="D238" s="219">
        <v>231</v>
      </c>
      <c r="E238" s="219">
        <v>42</v>
      </c>
      <c r="F238" s="219">
        <v>42</v>
      </c>
      <c r="G238" s="264">
        <v>231</v>
      </c>
      <c r="H238" s="221" t="s">
        <v>85</v>
      </c>
      <c r="I238" s="219" t="s">
        <v>173</v>
      </c>
      <c r="J238" s="267" t="s">
        <v>1384</v>
      </c>
      <c r="K238" s="219" t="s">
        <v>83</v>
      </c>
      <c r="L238" s="35" t="str">
        <f ca="1">IF(OFFSET(환산공식!$DU$15,$F238,0)=1,"O","X")</f>
        <v>X</v>
      </c>
      <c r="M238" s="212">
        <f ca="1">IFERROR(OFFSET(환산공식!DA$15,$F238,0),"")</f>
        <v>100</v>
      </c>
      <c r="N238" s="35" t="str">
        <f ca="1">IFERROR(CONCATENATE(ROUND(OFFSET(환산공식!DB$15,$F238,0),1),"%"),"")</f>
        <v>100%</v>
      </c>
      <c r="O238" s="35">
        <f ca="1">IFERROR(OFFSET(환산공식!DC$15,$F238,0),"")</f>
        <v>0</v>
      </c>
      <c r="P238" s="212" t="str">
        <f t="shared" ca="1" si="7"/>
        <v>3% 이하</v>
      </c>
      <c r="Q238" s="218">
        <f ca="1">IFERROR(ROUND(OFFSET(환산공식!$EX$15,$F238,0),3),"")</f>
        <v>0</v>
      </c>
      <c r="R238" s="218">
        <f ca="1">OFFSET('배치점수 계산기'!H$10,$D238,0)</f>
        <v>932.60699999999997</v>
      </c>
      <c r="S238" s="218">
        <f ca="1">OFFSET('배치점수 계산기'!I$10,$D238,0)</f>
        <v>929.45899999999995</v>
      </c>
      <c r="T238" s="218">
        <f ca="1">OFFSET('배치점수 계산기'!J$10,$D238,0)</f>
        <v>927.23099999999999</v>
      </c>
      <c r="U238" s="218">
        <f ca="1">OFFSET('배치점수 계산기'!K$10,$D238,0)</f>
        <v>920.83</v>
      </c>
      <c r="V238" s="218">
        <f ca="1">OFFSET('배치점수 계산기'!L$10,$D238,0)</f>
        <v>914.41499999999996</v>
      </c>
      <c r="W238" s="210" t="str">
        <f ca="1">OFFSET('배치점수 계산기'!M$10,$D238,0)</f>
        <v>표점/만점</v>
      </c>
      <c r="X238" s="208" t="str">
        <f ca="1">OFFSET('배치점수 계산기'!N$10,$D238,0)</f>
        <v>변표/만점</v>
      </c>
      <c r="Y238" s="212">
        <f ca="1">OFFSET(환산공식!FG$15,$F238,0)</f>
        <v>0.23</v>
      </c>
      <c r="Z238" s="35">
        <f ca="1">OFFSET(환산공식!FH$15,$F238,0)</f>
        <v>0.45</v>
      </c>
      <c r="AA238" s="203">
        <f ca="1">OFFSET(환산공식!FI$15,$F238,0)</f>
        <v>0.33</v>
      </c>
      <c r="AC238"/>
      <c r="AD238">
        <f t="shared" ca="1" si="8"/>
        <v>6</v>
      </c>
      <c r="AE238"/>
    </row>
    <row r="239" spans="1:31" s="5" customFormat="1">
      <c r="A239" s="222"/>
      <c r="B239" s="222"/>
      <c r="C239" s="222" t="s">
        <v>1734</v>
      </c>
      <c r="D239" s="219">
        <v>232</v>
      </c>
      <c r="E239" s="219">
        <v>42</v>
      </c>
      <c r="F239" s="219">
        <v>42</v>
      </c>
      <c r="G239" s="264">
        <v>232</v>
      </c>
      <c r="H239" s="221" t="s">
        <v>85</v>
      </c>
      <c r="I239" s="219" t="s">
        <v>173</v>
      </c>
      <c r="J239" s="267" t="s">
        <v>717</v>
      </c>
      <c r="K239" s="219" t="s">
        <v>83</v>
      </c>
      <c r="L239" s="35" t="str">
        <f ca="1">IF(OFFSET(환산공식!$DU$15,$F239,0)=1,"O","X")</f>
        <v>X</v>
      </c>
      <c r="M239" s="212">
        <f ca="1">IFERROR(OFFSET(환산공식!DA$15,$F239,0),"")</f>
        <v>100</v>
      </c>
      <c r="N239" s="35" t="str">
        <f ca="1">IFERROR(CONCATENATE(ROUND(OFFSET(환산공식!DB$15,$F239,0),1),"%"),"")</f>
        <v>100%</v>
      </c>
      <c r="O239" s="35">
        <f ca="1">IFERROR(OFFSET(환산공식!DC$15,$F239,0),"")</f>
        <v>0</v>
      </c>
      <c r="P239" s="212" t="str">
        <f t="shared" ca="1" si="7"/>
        <v>3% 이하</v>
      </c>
      <c r="Q239" s="218">
        <f ca="1">IFERROR(ROUND(OFFSET(환산공식!$EX$15,$F239,0),3),"")</f>
        <v>0</v>
      </c>
      <c r="R239" s="218">
        <f ca="1">OFFSET('배치점수 계산기'!H$10,$D239,0)</f>
        <v>931.88599999999997</v>
      </c>
      <c r="S239" s="218">
        <f ca="1">OFFSET('배치점수 계산기'!I$10,$D239,0)</f>
        <v>928.7</v>
      </c>
      <c r="T239" s="218">
        <f ca="1">OFFSET('배치점수 계산기'!J$10,$D239,0)</f>
        <v>926.47199999999998</v>
      </c>
      <c r="U239" s="218">
        <f ca="1">OFFSET('배치점수 계산기'!K$10,$D239,0)</f>
        <v>920.07</v>
      </c>
      <c r="V239" s="218">
        <f ca="1">OFFSET('배치점수 계산기'!L$10,$D239,0)</f>
        <v>913.03599999999994</v>
      </c>
      <c r="W239" s="210" t="str">
        <f ca="1">OFFSET('배치점수 계산기'!M$10,$D239,0)</f>
        <v>표점/만점</v>
      </c>
      <c r="X239" s="208" t="str">
        <f ca="1">OFFSET('배치점수 계산기'!N$10,$D239,0)</f>
        <v>변표/만점</v>
      </c>
      <c r="Y239" s="212">
        <f ca="1">OFFSET(환산공식!FG$15,$F239,0)</f>
        <v>0.23</v>
      </c>
      <c r="Z239" s="35">
        <f ca="1">OFFSET(환산공식!FH$15,$F239,0)</f>
        <v>0.45</v>
      </c>
      <c r="AA239" s="203">
        <f ca="1">OFFSET(환산공식!FI$15,$F239,0)</f>
        <v>0.33</v>
      </c>
      <c r="AC239"/>
      <c r="AD239">
        <f t="shared" ca="1" si="8"/>
        <v>6</v>
      </c>
      <c r="AE239"/>
    </row>
    <row r="240" spans="1:31" s="5" customFormat="1">
      <c r="A240" s="222"/>
      <c r="B240" s="222"/>
      <c r="C240" s="222" t="s">
        <v>1735</v>
      </c>
      <c r="D240" s="219">
        <v>233</v>
      </c>
      <c r="E240" s="219">
        <v>42</v>
      </c>
      <c r="F240" s="219">
        <v>42</v>
      </c>
      <c r="G240" s="264">
        <v>233</v>
      </c>
      <c r="H240" s="221" t="s">
        <v>85</v>
      </c>
      <c r="I240" s="219" t="s">
        <v>173</v>
      </c>
      <c r="J240" s="267" t="s">
        <v>716</v>
      </c>
      <c r="K240" s="219" t="s">
        <v>83</v>
      </c>
      <c r="L240" s="35" t="str">
        <f ca="1">IF(OFFSET(환산공식!$DU$15,$F240,0)=1,"O","X")</f>
        <v>X</v>
      </c>
      <c r="M240" s="212">
        <f ca="1">IFERROR(OFFSET(환산공식!DA$15,$F240,0),"")</f>
        <v>100</v>
      </c>
      <c r="N240" s="35" t="str">
        <f ca="1">IFERROR(CONCATENATE(ROUND(OFFSET(환산공식!DB$15,$F240,0),1),"%"),"")</f>
        <v>100%</v>
      </c>
      <c r="O240" s="35">
        <f ca="1">IFERROR(OFFSET(환산공식!DC$15,$F240,0),"")</f>
        <v>0</v>
      </c>
      <c r="P240" s="212" t="str">
        <f t="shared" ca="1" si="7"/>
        <v>3% 이하</v>
      </c>
      <c r="Q240" s="218">
        <f ca="1">IFERROR(ROUND(OFFSET(환산공식!$EX$15,$F240,0),3),"")</f>
        <v>0</v>
      </c>
      <c r="R240" s="218">
        <f ca="1">OFFSET('배치점수 계산기'!H$10,$D240,0)</f>
        <v>927.23099999999999</v>
      </c>
      <c r="S240" s="218">
        <f ca="1">OFFSET('배치점수 계산기'!I$10,$D240,0)</f>
        <v>922.91300000000001</v>
      </c>
      <c r="T240" s="218">
        <f ca="1">OFFSET('배치점수 계산기'!J$10,$D240,0)</f>
        <v>919.11900000000003</v>
      </c>
      <c r="U240" s="218">
        <f ca="1">OFFSET('배치점수 계산기'!K$10,$D240,0)</f>
        <v>914.84400000000005</v>
      </c>
      <c r="V240" s="218">
        <f ca="1">OFFSET('배치점수 계산기'!L$10,$D240,0)</f>
        <v>907.822</v>
      </c>
      <c r="W240" s="210" t="str">
        <f ca="1">OFFSET('배치점수 계산기'!M$10,$D240,0)</f>
        <v>표점/만점</v>
      </c>
      <c r="X240" s="208" t="str">
        <f ca="1">OFFSET('배치점수 계산기'!N$10,$D240,0)</f>
        <v>변표/만점</v>
      </c>
      <c r="Y240" s="212">
        <f ca="1">OFFSET(환산공식!FG$15,$F240,0)</f>
        <v>0.23</v>
      </c>
      <c r="Z240" s="35">
        <f ca="1">OFFSET(환산공식!FH$15,$F240,0)</f>
        <v>0.45</v>
      </c>
      <c r="AA240" s="203">
        <f ca="1">OFFSET(환산공식!FI$15,$F240,0)</f>
        <v>0.33</v>
      </c>
      <c r="AC240"/>
      <c r="AD240">
        <f t="shared" ca="1" si="8"/>
        <v>6</v>
      </c>
      <c r="AE240"/>
    </row>
    <row r="241" spans="1:31" s="5" customFormat="1">
      <c r="A241" s="222"/>
      <c r="B241" s="222"/>
      <c r="C241" s="222" t="s">
        <v>1736</v>
      </c>
      <c r="D241" s="219">
        <v>234</v>
      </c>
      <c r="E241" s="219">
        <v>40</v>
      </c>
      <c r="F241" s="219">
        <v>40</v>
      </c>
      <c r="G241" s="264">
        <v>234</v>
      </c>
      <c r="H241" s="221" t="s">
        <v>85</v>
      </c>
      <c r="I241" s="219" t="s">
        <v>173</v>
      </c>
      <c r="J241" s="267" t="s">
        <v>18511</v>
      </c>
      <c r="K241" s="219" t="s">
        <v>84</v>
      </c>
      <c r="L241" s="35" t="str">
        <f ca="1">IF(OFFSET(환산공식!$DU$15,$F241,0)=1,"O","X")</f>
        <v>X</v>
      </c>
      <c r="M241" s="212">
        <f ca="1">IFERROR(OFFSET(환산공식!DA$15,$F241,0),"")</f>
        <v>150</v>
      </c>
      <c r="N241" s="35" t="str">
        <f ca="1">IFERROR(CONCATENATE(ROUND(OFFSET(환산공식!DB$15,$F241,0),1),"%"),"")</f>
        <v>100%</v>
      </c>
      <c r="O241" s="35">
        <f ca="1">IFERROR(OFFSET(환산공식!DC$15,$F241,0),"")</f>
        <v>0</v>
      </c>
      <c r="P241" s="212" t="str">
        <f t="shared" ca="1" si="7"/>
        <v>3% 이하</v>
      </c>
      <c r="Q241" s="218">
        <f ca="1">IFERROR(ROUND(OFFSET(환산공식!$EX$15,$F241,0),3),"")</f>
        <v>0</v>
      </c>
      <c r="R241" s="218">
        <f ca="1">OFFSET('배치점수 계산기'!H$10,$D241,0)</f>
        <v>932.18499999999995</v>
      </c>
      <c r="S241" s="218">
        <f ca="1">OFFSET('배치점수 계산기'!I$10,$D241,0)</f>
        <v>928.87800000000004</v>
      </c>
      <c r="T241" s="218">
        <f ca="1">OFFSET('배치점수 계산기'!J$10,$D241,0)</f>
        <v>926.30899999999997</v>
      </c>
      <c r="U241" s="218">
        <f ca="1">OFFSET('배치점수 계산기'!K$10,$D241,0)</f>
        <v>923.05200000000002</v>
      </c>
      <c r="V241" s="218">
        <f ca="1">OFFSET('배치점수 계산기'!L$10,$D241,0)</f>
        <v>917.61099999999999</v>
      </c>
      <c r="W241" s="210" t="str">
        <f ca="1">OFFSET('배치점수 계산기'!M$10,$D241,0)</f>
        <v>표점/만점</v>
      </c>
      <c r="X241" s="208" t="str">
        <f ca="1">OFFSET('배치점수 계산기'!N$10,$D241,0)</f>
        <v>변표/만점</v>
      </c>
      <c r="Y241" s="212">
        <f ca="1">OFFSET(환산공식!FG$15,$F241,0)</f>
        <v>0.41</v>
      </c>
      <c r="Z241" s="35">
        <f ca="1">OFFSET(환산공식!FH$15,$F241,0)</f>
        <v>0.47</v>
      </c>
      <c r="AA241" s="203">
        <f ca="1">OFFSET(환산공식!FI$15,$F241,0)</f>
        <v>0.12</v>
      </c>
      <c r="AC241"/>
      <c r="AD241">
        <f t="shared" ca="1" si="8"/>
        <v>6</v>
      </c>
      <c r="AE241"/>
    </row>
    <row r="242" spans="1:31" s="5" customFormat="1">
      <c r="A242" s="222"/>
      <c r="B242" s="222"/>
      <c r="C242" s="222" t="s">
        <v>1737</v>
      </c>
      <c r="D242" s="219">
        <v>235</v>
      </c>
      <c r="E242" s="219">
        <v>39</v>
      </c>
      <c r="F242" s="219">
        <v>39</v>
      </c>
      <c r="G242" s="264">
        <v>235</v>
      </c>
      <c r="H242" s="221" t="s">
        <v>85</v>
      </c>
      <c r="I242" s="219" t="s">
        <v>173</v>
      </c>
      <c r="J242" s="267" t="s">
        <v>176</v>
      </c>
      <c r="K242" s="219" t="s">
        <v>84</v>
      </c>
      <c r="L242" s="35" t="str">
        <f ca="1">IF(OFFSET(환산공식!$DU$15,$F242,0)=1,"O","X")</f>
        <v>X</v>
      </c>
      <c r="M242" s="212">
        <f ca="1">IFERROR(OFFSET(환산공식!DA$15,$F242,0),"")</f>
        <v>150</v>
      </c>
      <c r="N242" s="35" t="str">
        <f ca="1">IFERROR(CONCATENATE(ROUND(OFFSET(환산공식!DB$15,$F242,0),1),"%"),"")</f>
        <v>100%</v>
      </c>
      <c r="O242" s="35">
        <f ca="1">IFERROR(OFFSET(환산공식!DC$15,$F242,0),"")</f>
        <v>0</v>
      </c>
      <c r="P242" s="212" t="str">
        <f t="shared" ca="1" si="7"/>
        <v>3% 이하</v>
      </c>
      <c r="Q242" s="218">
        <f ca="1">IFERROR(ROUND(OFFSET(환산공식!$EX$15,$F242,0),3),"")</f>
        <v>0</v>
      </c>
      <c r="R242" s="218">
        <f ca="1">OFFSET('배치점수 계산기'!H$10,$D242,0)</f>
        <v>924.16399999999999</v>
      </c>
      <c r="S242" s="218">
        <f ca="1">OFFSET('배치점수 계산기'!I$10,$D242,0)</f>
        <v>922.58600000000001</v>
      </c>
      <c r="T242" s="218">
        <f ca="1">OFFSET('배치점수 계산기'!J$10,$D242,0)</f>
        <v>920.02</v>
      </c>
      <c r="U242" s="218">
        <f ca="1">OFFSET('배치점수 계산기'!K$10,$D242,0)</f>
        <v>915.32399999999996</v>
      </c>
      <c r="V242" s="218">
        <f ca="1">OFFSET('배치점수 계산기'!L$10,$D242,0)</f>
        <v>909.38</v>
      </c>
      <c r="W242" s="210" t="str">
        <f ca="1">OFFSET('배치점수 계산기'!M$10,$D242,0)</f>
        <v>표점/만점</v>
      </c>
      <c r="X242" s="208" t="str">
        <f ca="1">OFFSET('배치점수 계산기'!N$10,$D242,0)</f>
        <v>변표/만점</v>
      </c>
      <c r="Y242" s="212">
        <f ca="1">OFFSET(환산공식!FG$15,$F242,0)</f>
        <v>0.41</v>
      </c>
      <c r="Z242" s="35">
        <f ca="1">OFFSET(환산공식!FH$15,$F242,0)</f>
        <v>0.35</v>
      </c>
      <c r="AA242" s="203">
        <f ca="1">OFFSET(환산공식!FI$15,$F242,0)</f>
        <v>0.24</v>
      </c>
      <c r="AC242"/>
      <c r="AD242">
        <f t="shared" ca="1" si="8"/>
        <v>6</v>
      </c>
      <c r="AE242"/>
    </row>
    <row r="243" spans="1:31" s="5" customFormat="1">
      <c r="A243" s="222"/>
      <c r="B243" s="222"/>
      <c r="C243" s="222" t="s">
        <v>1738</v>
      </c>
      <c r="D243" s="219">
        <v>236</v>
      </c>
      <c r="E243" s="219">
        <v>86</v>
      </c>
      <c r="F243" s="219">
        <v>86</v>
      </c>
      <c r="G243" s="264">
        <v>236</v>
      </c>
      <c r="H243" s="221" t="s">
        <v>85</v>
      </c>
      <c r="I243" s="219" t="s">
        <v>341</v>
      </c>
      <c r="J243" s="267" t="s">
        <v>384</v>
      </c>
      <c r="K243" s="219" t="s">
        <v>83</v>
      </c>
      <c r="L243" s="35" t="str">
        <f ca="1">IF(OFFSET(환산공식!$DU$15,$F243,0)=1,"O","X")</f>
        <v>X</v>
      </c>
      <c r="M243" s="212">
        <f ca="1">IFERROR(OFFSET(환산공식!DA$15,$F243,0),"")</f>
        <v>200</v>
      </c>
      <c r="N243" s="35" t="str">
        <f ca="1">IFERROR(CONCATENATE(ROUND(OFFSET(환산공식!DB$15,$F243,0),1),"%"),"")</f>
        <v>100%</v>
      </c>
      <c r="O243" s="35">
        <f ca="1">IFERROR(OFFSET(환산공식!DC$15,$F243,0),"")</f>
        <v>10</v>
      </c>
      <c r="P243" s="212" t="str">
        <f t="shared" ca="1" si="7"/>
        <v>3% 이하</v>
      </c>
      <c r="Q243" s="218">
        <f ca="1">IFERROR(ROUND(OFFSET(환산공식!$EX$15,$F243,0),3),"")</f>
        <v>0</v>
      </c>
      <c r="R243" s="218">
        <f ca="1">OFFSET('배치점수 계산기'!H$10,$D243,0)</f>
        <v>934.73900000000003</v>
      </c>
      <c r="S243" s="218">
        <f ca="1">OFFSET('배치점수 계산기'!I$10,$D243,0)</f>
        <v>933.125</v>
      </c>
      <c r="T243" s="218">
        <f ca="1">OFFSET('배치점수 계산기'!J$10,$D243,0)</f>
        <v>929.33299999999997</v>
      </c>
      <c r="U243" s="218">
        <f ca="1">OFFSET('배치점수 계산기'!K$10,$D243,0)</f>
        <v>926.29</v>
      </c>
      <c r="V243" s="218">
        <f ca="1">OFFSET('배치점수 계산기'!L$10,$D243,0)</f>
        <v>921.58199999999999</v>
      </c>
      <c r="W243" s="210" t="str">
        <f ca="1">OFFSET('배치점수 계산기'!M$10,$D243,0)</f>
        <v>표점/만점</v>
      </c>
      <c r="X243" s="208" t="str">
        <f ca="1">OFFSET('배치점수 계산기'!N$10,$D243,0)</f>
        <v>변표/만점</v>
      </c>
      <c r="Y243" s="212">
        <f ca="1">OFFSET(환산공식!FG$15,$F243,0)</f>
        <v>0.32</v>
      </c>
      <c r="Z243" s="35">
        <f ca="1">OFFSET(환산공식!FH$15,$F243,0)</f>
        <v>0.38</v>
      </c>
      <c r="AA243" s="203">
        <f ca="1">OFFSET(환산공식!FI$15,$F243,0)</f>
        <v>0.31</v>
      </c>
      <c r="AC243"/>
      <c r="AD243">
        <f t="shared" ca="1" si="8"/>
        <v>6</v>
      </c>
      <c r="AE243"/>
    </row>
    <row r="244" spans="1:31" s="5" customFormat="1">
      <c r="A244" s="222"/>
      <c r="B244" s="222"/>
      <c r="C244" s="222" t="s">
        <v>1739</v>
      </c>
      <c r="D244" s="219">
        <v>237</v>
      </c>
      <c r="E244" s="219">
        <v>87</v>
      </c>
      <c r="F244" s="219">
        <v>87</v>
      </c>
      <c r="G244" s="264">
        <v>237</v>
      </c>
      <c r="H244" s="221" t="s">
        <v>85</v>
      </c>
      <c r="I244" s="219" t="s">
        <v>341</v>
      </c>
      <c r="J244" s="267" t="s">
        <v>675</v>
      </c>
      <c r="K244" s="219" t="s">
        <v>84</v>
      </c>
      <c r="L244" s="35" t="str">
        <f ca="1">IF(OFFSET(환산공식!$DU$15,$F244,0)=1,"O","X")</f>
        <v>X</v>
      </c>
      <c r="M244" s="212">
        <f ca="1">IFERROR(OFFSET(환산공식!DA$15,$F244,0),"")</f>
        <v>200</v>
      </c>
      <c r="N244" s="35" t="str">
        <f ca="1">IFERROR(CONCATENATE(ROUND(OFFSET(환산공식!DB$15,$F244,0),1),"%"),"")</f>
        <v>100%</v>
      </c>
      <c r="O244" s="35">
        <f ca="1">IFERROR(OFFSET(환산공식!DC$15,$F244,0),"")</f>
        <v>10</v>
      </c>
      <c r="P244" s="212" t="str">
        <f t="shared" ca="1" si="7"/>
        <v>3% 이하</v>
      </c>
      <c r="Q244" s="218">
        <f ca="1">IFERROR(ROUND(OFFSET(환산공식!$EX$15,$F244,0),3),"")</f>
        <v>0</v>
      </c>
      <c r="R244" s="218">
        <f ca="1">OFFSET('배치점수 계산기'!H$10,$D244,0)</f>
        <v>933.58399999999995</v>
      </c>
      <c r="S244" s="218">
        <f ca="1">OFFSET('배치점수 계산기'!I$10,$D244,0)</f>
        <v>931.40700000000004</v>
      </c>
      <c r="T244" s="218">
        <f ca="1">OFFSET('배치점수 계산기'!J$10,$D244,0)</f>
        <v>929.19100000000003</v>
      </c>
      <c r="U244" s="218">
        <f ca="1">OFFSET('배치점수 계산기'!K$10,$D244,0)</f>
        <v>927.173</v>
      </c>
      <c r="V244" s="218">
        <f ca="1">OFFSET('배치점수 계산기'!L$10,$D244,0)</f>
        <v>923.94799999999998</v>
      </c>
      <c r="W244" s="210" t="str">
        <f ca="1">OFFSET('배치점수 계산기'!M$10,$D244,0)</f>
        <v>표점/만점</v>
      </c>
      <c r="X244" s="208" t="str">
        <f ca="1">OFFSET('배치점수 계산기'!N$10,$D244,0)</f>
        <v>변표/만점</v>
      </c>
      <c r="Y244" s="212">
        <f ca="1">OFFSET(환산공식!FG$15,$F244,0)</f>
        <v>0.37</v>
      </c>
      <c r="Z244" s="35">
        <f ca="1">OFFSET(환산공식!FH$15,$F244,0)</f>
        <v>0.37</v>
      </c>
      <c r="AA244" s="203">
        <f ca="1">OFFSET(환산공식!FI$15,$F244,0)</f>
        <v>0.26</v>
      </c>
      <c r="AC244"/>
      <c r="AD244">
        <f t="shared" ca="1" si="8"/>
        <v>6</v>
      </c>
      <c r="AE244"/>
    </row>
    <row r="245" spans="1:31" s="5" customFormat="1">
      <c r="A245" s="222"/>
      <c r="B245" s="222"/>
      <c r="C245" s="222" t="s">
        <v>1740</v>
      </c>
      <c r="D245" s="219">
        <v>238</v>
      </c>
      <c r="E245" s="219">
        <v>87</v>
      </c>
      <c r="F245" s="219">
        <v>87</v>
      </c>
      <c r="G245" s="264">
        <v>238</v>
      </c>
      <c r="H245" s="221" t="s">
        <v>85</v>
      </c>
      <c r="I245" s="219" t="s">
        <v>341</v>
      </c>
      <c r="J245" s="267" t="s">
        <v>144</v>
      </c>
      <c r="K245" s="219" t="s">
        <v>84</v>
      </c>
      <c r="L245" s="35" t="str">
        <f ca="1">IF(OFFSET(환산공식!$DU$15,$F245,0)=1,"O","X")</f>
        <v>X</v>
      </c>
      <c r="M245" s="212">
        <f ca="1">IFERROR(OFFSET(환산공식!DA$15,$F245,0),"")</f>
        <v>200</v>
      </c>
      <c r="N245" s="35" t="str">
        <f ca="1">IFERROR(CONCATENATE(ROUND(OFFSET(환산공식!DB$15,$F245,0),1),"%"),"")</f>
        <v>100%</v>
      </c>
      <c r="O245" s="35">
        <f ca="1">IFERROR(OFFSET(환산공식!DC$15,$F245,0),"")</f>
        <v>10</v>
      </c>
      <c r="P245" s="212" t="str">
        <f t="shared" ca="1" si="7"/>
        <v>3% 이하</v>
      </c>
      <c r="Q245" s="218">
        <f ca="1">IFERROR(ROUND(OFFSET(환산공식!$EX$15,$F245,0),3),"")</f>
        <v>0</v>
      </c>
      <c r="R245" s="218">
        <f ca="1">OFFSET('배치점수 계산기'!H$10,$D245,0)</f>
        <v>931.40700000000004</v>
      </c>
      <c r="S245" s="218">
        <f ca="1">OFFSET('배치점수 계산기'!I$10,$D245,0)</f>
        <v>930.05899999999997</v>
      </c>
      <c r="T245" s="218">
        <f ca="1">OFFSET('배치점수 계산기'!J$10,$D245,0)</f>
        <v>928.40099999999995</v>
      </c>
      <c r="U245" s="218">
        <f ca="1">OFFSET('배치점수 계산기'!K$10,$D245,0)</f>
        <v>926.74300000000005</v>
      </c>
      <c r="V245" s="218">
        <f ca="1">OFFSET('배치점수 계산기'!L$10,$D245,0)</f>
        <v>924.16200000000003</v>
      </c>
      <c r="W245" s="210" t="str">
        <f ca="1">OFFSET('배치점수 계산기'!M$10,$D245,0)</f>
        <v>표점/만점</v>
      </c>
      <c r="X245" s="208" t="str">
        <f ca="1">OFFSET('배치점수 계산기'!N$10,$D245,0)</f>
        <v>변표/만점</v>
      </c>
      <c r="Y245" s="212">
        <f ca="1">OFFSET(환산공식!FG$15,$F245,0)</f>
        <v>0.37</v>
      </c>
      <c r="Z245" s="35">
        <f ca="1">OFFSET(환산공식!FH$15,$F245,0)</f>
        <v>0.37</v>
      </c>
      <c r="AA245" s="203">
        <f ca="1">OFFSET(환산공식!FI$15,$F245,0)</f>
        <v>0.26</v>
      </c>
      <c r="AC245"/>
      <c r="AD245">
        <f t="shared" ca="1" si="8"/>
        <v>6</v>
      </c>
      <c r="AE245"/>
    </row>
    <row r="246" spans="1:31" s="5" customFormat="1">
      <c r="A246" s="222"/>
      <c r="B246" s="222"/>
      <c r="C246" s="222" t="s">
        <v>1741</v>
      </c>
      <c r="D246" s="219">
        <v>239</v>
      </c>
      <c r="E246" s="219">
        <v>87</v>
      </c>
      <c r="F246" s="219">
        <v>87</v>
      </c>
      <c r="G246" s="264">
        <v>239</v>
      </c>
      <c r="H246" s="221" t="s">
        <v>85</v>
      </c>
      <c r="I246" s="219" t="s">
        <v>341</v>
      </c>
      <c r="J246" s="267" t="s">
        <v>395</v>
      </c>
      <c r="K246" s="219" t="s">
        <v>84</v>
      </c>
      <c r="L246" s="35" t="str">
        <f ca="1">IF(OFFSET(환산공식!$DU$15,$F246,0)=1,"O","X")</f>
        <v>X</v>
      </c>
      <c r="M246" s="212">
        <f ca="1">IFERROR(OFFSET(환산공식!DA$15,$F246,0),"")</f>
        <v>200</v>
      </c>
      <c r="N246" s="35" t="str">
        <f ca="1">IFERROR(CONCATENATE(ROUND(OFFSET(환산공식!DB$15,$F246,0),1),"%"),"")</f>
        <v>100%</v>
      </c>
      <c r="O246" s="35">
        <f ca="1">IFERROR(OFFSET(환산공식!DC$15,$F246,0),"")</f>
        <v>10</v>
      </c>
      <c r="P246" s="212" t="str">
        <f t="shared" ca="1" si="7"/>
        <v>3% 이하</v>
      </c>
      <c r="Q246" s="218">
        <f ca="1">IFERROR(ROUND(OFFSET(환산공식!$EX$15,$F246,0),3),"")</f>
        <v>0</v>
      </c>
      <c r="R246" s="218">
        <f ca="1">OFFSET('배치점수 계산기'!H$10,$D246,0)</f>
        <v>932.346</v>
      </c>
      <c r="S246" s="218">
        <f ca="1">OFFSET('배치점수 계산기'!I$10,$D246,0)</f>
        <v>929.84500000000003</v>
      </c>
      <c r="T246" s="218">
        <f ca="1">OFFSET('배치점수 계산기'!J$10,$D246,0)</f>
        <v>927.173</v>
      </c>
      <c r="U246" s="218">
        <f ca="1">OFFSET('배치점수 계산기'!K$10,$D246,0)</f>
        <v>925.46500000000003</v>
      </c>
      <c r="V246" s="218">
        <f ca="1">OFFSET('배치점수 계산기'!L$10,$D246,0)</f>
        <v>922.21799999999996</v>
      </c>
      <c r="W246" s="210" t="str">
        <f ca="1">OFFSET('배치점수 계산기'!M$10,$D246,0)</f>
        <v>표점/만점</v>
      </c>
      <c r="X246" s="208" t="str">
        <f ca="1">OFFSET('배치점수 계산기'!N$10,$D246,0)</f>
        <v>변표/만점</v>
      </c>
      <c r="Y246" s="212">
        <f ca="1">OFFSET(환산공식!FG$15,$F246,0)</f>
        <v>0.37</v>
      </c>
      <c r="Z246" s="35">
        <f ca="1">OFFSET(환산공식!FH$15,$F246,0)</f>
        <v>0.37</v>
      </c>
      <c r="AA246" s="203">
        <f ca="1">OFFSET(환산공식!FI$15,$F246,0)</f>
        <v>0.26</v>
      </c>
      <c r="AC246"/>
      <c r="AD246">
        <f t="shared" ca="1" si="8"/>
        <v>6</v>
      </c>
      <c r="AE246"/>
    </row>
    <row r="247" spans="1:31" s="5" customFormat="1">
      <c r="A247" s="222"/>
      <c r="B247" s="222"/>
      <c r="C247" s="222" t="s">
        <v>1742</v>
      </c>
      <c r="D247" s="219">
        <v>240</v>
      </c>
      <c r="E247" s="219">
        <v>87</v>
      </c>
      <c r="F247" s="219">
        <v>87</v>
      </c>
      <c r="G247" s="264">
        <v>240</v>
      </c>
      <c r="H247" s="221" t="s">
        <v>85</v>
      </c>
      <c r="I247" s="219" t="s">
        <v>341</v>
      </c>
      <c r="J247" s="267" t="s">
        <v>726</v>
      </c>
      <c r="K247" s="219" t="s">
        <v>84</v>
      </c>
      <c r="L247" s="35" t="str">
        <f ca="1">IF(OFFSET(환산공식!$DU$15,$F247,0)=1,"O","X")</f>
        <v>X</v>
      </c>
      <c r="M247" s="212">
        <f ca="1">IFERROR(OFFSET(환산공식!DA$15,$F247,0),"")</f>
        <v>200</v>
      </c>
      <c r="N247" s="35" t="str">
        <f ca="1">IFERROR(CONCATENATE(ROUND(OFFSET(환산공식!DB$15,$F247,0),1),"%"),"")</f>
        <v>100%</v>
      </c>
      <c r="O247" s="35">
        <f ca="1">IFERROR(OFFSET(환산공식!DC$15,$F247,0),"")</f>
        <v>10</v>
      </c>
      <c r="P247" s="212" t="str">
        <f t="shared" ca="1" si="7"/>
        <v>3% 이하</v>
      </c>
      <c r="Q247" s="218">
        <f ca="1">IFERROR(ROUND(OFFSET(환산공식!$EX$15,$F247,0),3),"")</f>
        <v>0</v>
      </c>
      <c r="R247" s="218">
        <f ca="1">OFFSET('배치점수 계산기'!H$10,$D247,0)</f>
        <v>929.84500000000003</v>
      </c>
      <c r="S247" s="218">
        <f ca="1">OFFSET('배치점수 계산기'!I$10,$D247,0)</f>
        <v>926.59900000000005</v>
      </c>
      <c r="T247" s="218">
        <f ca="1">OFFSET('배치점수 계산기'!J$10,$D247,0)</f>
        <v>924.45799999999997</v>
      </c>
      <c r="U247" s="218">
        <f ca="1">OFFSET('배치점수 계산기'!K$10,$D247,0)</f>
        <v>922.79499999999996</v>
      </c>
      <c r="V247" s="218">
        <f ca="1">OFFSET('배치점수 계산기'!L$10,$D247,0)</f>
        <v>919.77</v>
      </c>
      <c r="W247" s="210" t="str">
        <f ca="1">OFFSET('배치점수 계산기'!M$10,$D247,0)</f>
        <v>표점/만점</v>
      </c>
      <c r="X247" s="208" t="str">
        <f ca="1">OFFSET('배치점수 계산기'!N$10,$D247,0)</f>
        <v>변표/만점</v>
      </c>
      <c r="Y247" s="212">
        <f ca="1">OFFSET(환산공식!FG$15,$F247,0)</f>
        <v>0.37</v>
      </c>
      <c r="Z247" s="35">
        <f ca="1">OFFSET(환산공식!FH$15,$F247,0)</f>
        <v>0.37</v>
      </c>
      <c r="AA247" s="203">
        <f ca="1">OFFSET(환산공식!FI$15,$F247,0)</f>
        <v>0.26</v>
      </c>
      <c r="AC247"/>
      <c r="AD247">
        <f t="shared" ca="1" si="8"/>
        <v>6</v>
      </c>
      <c r="AE247"/>
    </row>
    <row r="248" spans="1:31" s="5" customFormat="1">
      <c r="A248" s="222"/>
      <c r="B248" s="222"/>
      <c r="C248" s="222" t="s">
        <v>1743</v>
      </c>
      <c r="D248" s="219">
        <v>241</v>
      </c>
      <c r="E248" s="219">
        <v>87</v>
      </c>
      <c r="F248" s="219">
        <v>87</v>
      </c>
      <c r="G248" s="264">
        <v>241</v>
      </c>
      <c r="H248" s="221" t="s">
        <v>85</v>
      </c>
      <c r="I248" s="219" t="s">
        <v>341</v>
      </c>
      <c r="J248" s="267" t="s">
        <v>699</v>
      </c>
      <c r="K248" s="219" t="s">
        <v>84</v>
      </c>
      <c r="L248" s="35" t="str">
        <f ca="1">IF(OFFSET(환산공식!$DU$15,$F248,0)=1,"O","X")</f>
        <v>X</v>
      </c>
      <c r="M248" s="212">
        <f ca="1">IFERROR(OFFSET(환산공식!DA$15,$F248,0),"")</f>
        <v>200</v>
      </c>
      <c r="N248" s="35" t="str">
        <f ca="1">IFERROR(CONCATENATE(ROUND(OFFSET(환산공식!DB$15,$F248,0),1),"%"),"")</f>
        <v>100%</v>
      </c>
      <c r="O248" s="35">
        <f ca="1">IFERROR(OFFSET(환산공식!DC$15,$F248,0),"")</f>
        <v>10</v>
      </c>
      <c r="P248" s="212" t="str">
        <f t="shared" ca="1" si="7"/>
        <v>3% 이하</v>
      </c>
      <c r="Q248" s="218">
        <f ca="1">IFERROR(ROUND(OFFSET(환산공식!$EX$15,$F248,0),3),"")</f>
        <v>0</v>
      </c>
      <c r="R248" s="218">
        <f ca="1">OFFSET('배치점수 계산기'!H$10,$D248,0)</f>
        <v>929.70100000000002</v>
      </c>
      <c r="S248" s="218">
        <f ca="1">OFFSET('배치점수 계산기'!I$10,$D248,0)</f>
        <v>926.16899999999998</v>
      </c>
      <c r="T248" s="218">
        <f ca="1">OFFSET('배치점수 계산기'!J$10,$D248,0)</f>
        <v>924.16200000000003</v>
      </c>
      <c r="U248" s="218">
        <f ca="1">OFFSET('배치점수 계산기'!K$10,$D248,0)</f>
        <v>922.50099999999998</v>
      </c>
      <c r="V248" s="218">
        <f ca="1">OFFSET('배치점수 계산기'!L$10,$D248,0)</f>
        <v>919.55499999999995</v>
      </c>
      <c r="W248" s="210" t="str">
        <f ca="1">OFFSET('배치점수 계산기'!M$10,$D248,0)</f>
        <v>표점/만점</v>
      </c>
      <c r="X248" s="208" t="str">
        <f ca="1">OFFSET('배치점수 계산기'!N$10,$D248,0)</f>
        <v>변표/만점</v>
      </c>
      <c r="Y248" s="212">
        <f ca="1">OFFSET(환산공식!FG$15,$F248,0)</f>
        <v>0.37</v>
      </c>
      <c r="Z248" s="35">
        <f ca="1">OFFSET(환산공식!FH$15,$F248,0)</f>
        <v>0.37</v>
      </c>
      <c r="AA248" s="203">
        <f ca="1">OFFSET(환산공식!FI$15,$F248,0)</f>
        <v>0.26</v>
      </c>
      <c r="AC248"/>
      <c r="AD248">
        <f t="shared" ca="1" si="8"/>
        <v>6</v>
      </c>
      <c r="AE248"/>
    </row>
    <row r="249" spans="1:31" s="5" customFormat="1">
      <c r="A249" s="222"/>
      <c r="B249" s="222"/>
      <c r="C249" s="222" t="s">
        <v>1744</v>
      </c>
      <c r="D249" s="219">
        <v>242</v>
      </c>
      <c r="E249" s="219">
        <v>38</v>
      </c>
      <c r="F249" s="219">
        <v>38</v>
      </c>
      <c r="G249" s="264">
        <v>242</v>
      </c>
      <c r="H249" s="221" t="s">
        <v>85</v>
      </c>
      <c r="I249" s="219" t="s">
        <v>357</v>
      </c>
      <c r="J249" s="267" t="s">
        <v>685</v>
      </c>
      <c r="K249" s="219" t="s">
        <v>83</v>
      </c>
      <c r="L249" s="35" t="str">
        <f ca="1">IF(OFFSET(환산공식!$DU$15,$F249,0)=1,"O","X")</f>
        <v>X</v>
      </c>
      <c r="M249" s="212">
        <f ca="1">IFERROR(OFFSET(환산공식!DA$15,$F249,0),"")</f>
        <v>105</v>
      </c>
      <c r="N249" s="35" t="str">
        <f ca="1">IFERROR(CONCATENATE(ROUND(OFFSET(환산공식!DB$15,$F249,0),1),"%"),"")</f>
        <v>100%</v>
      </c>
      <c r="O249" s="35">
        <f ca="1">IFERROR(OFFSET(환산공식!DC$15,$F249,0),"")</f>
        <v>0</v>
      </c>
      <c r="P249" s="212" t="str">
        <f t="shared" ca="1" si="7"/>
        <v>3% 이하</v>
      </c>
      <c r="Q249" s="218">
        <f ca="1">IFERROR(ROUND(OFFSET(환산공식!$EX$15,$F249,0),3),"")</f>
        <v>0</v>
      </c>
      <c r="R249" s="218">
        <f ca="1">OFFSET('배치점수 계산기'!H$10,$D249,0)</f>
        <v>614.01300000000003</v>
      </c>
      <c r="S249" s="218">
        <f ca="1">OFFSET('배치점수 계산기'!I$10,$D249,0)</f>
        <v>612.15099999999995</v>
      </c>
      <c r="T249" s="218">
        <f ca="1">OFFSET('배치점수 계산기'!J$10,$D249,0)</f>
        <v>610.11199999999997</v>
      </c>
      <c r="U249" s="218">
        <f ca="1">OFFSET('배치점수 계산기'!K$10,$D249,0)</f>
        <v>607.40499999999997</v>
      </c>
      <c r="V249" s="218">
        <f ca="1">OFFSET('배치점수 계산기'!L$10,$D249,0)</f>
        <v>604.18700000000001</v>
      </c>
      <c r="W249" s="210" t="str">
        <f ca="1">OFFSET('배치점수 계산기'!M$10,$D249,0)</f>
        <v>표점/만점</v>
      </c>
      <c r="X249" s="208" t="str">
        <f ca="1">OFFSET('배치점수 계산기'!N$10,$D249,0)</f>
        <v>변표/만점</v>
      </c>
      <c r="Y249" s="212">
        <f ca="1">OFFSET(환산공식!FG$15,$F249,0)</f>
        <v>0.24</v>
      </c>
      <c r="Z249" s="35">
        <f ca="1">OFFSET(환산공식!FH$15,$F249,0)</f>
        <v>0.41</v>
      </c>
      <c r="AA249" s="203">
        <f ca="1">OFFSET(환산공식!FI$15,$F249,0)</f>
        <v>0.35</v>
      </c>
      <c r="AC249"/>
      <c r="AD249">
        <f t="shared" ca="1" si="8"/>
        <v>6</v>
      </c>
      <c r="AE249"/>
    </row>
    <row r="250" spans="1:31" s="5" customFormat="1">
      <c r="A250" s="222"/>
      <c r="B250" s="222"/>
      <c r="C250" s="222" t="s">
        <v>1745</v>
      </c>
      <c r="D250" s="219">
        <v>243</v>
      </c>
      <c r="E250" s="219">
        <v>38</v>
      </c>
      <c r="F250" s="219">
        <v>38</v>
      </c>
      <c r="G250" s="264">
        <v>243</v>
      </c>
      <c r="H250" s="221" t="s">
        <v>85</v>
      </c>
      <c r="I250" s="219" t="s">
        <v>357</v>
      </c>
      <c r="J250" s="267" t="s">
        <v>730</v>
      </c>
      <c r="K250" s="219" t="s">
        <v>83</v>
      </c>
      <c r="L250" s="35" t="str">
        <f ca="1">IF(OFFSET(환산공식!$DU$15,$F250,0)=1,"O","X")</f>
        <v>X</v>
      </c>
      <c r="M250" s="212">
        <f ca="1">IFERROR(OFFSET(환산공식!DA$15,$F250,0),"")</f>
        <v>105</v>
      </c>
      <c r="N250" s="35" t="str">
        <f ca="1">IFERROR(CONCATENATE(ROUND(OFFSET(환산공식!DB$15,$F250,0),1),"%"),"")</f>
        <v>100%</v>
      </c>
      <c r="O250" s="35">
        <f ca="1">IFERROR(OFFSET(환산공식!DC$15,$F250,0),"")</f>
        <v>0</v>
      </c>
      <c r="P250" s="212" t="str">
        <f t="shared" ca="1" si="7"/>
        <v>3% 이하</v>
      </c>
      <c r="Q250" s="218">
        <f ca="1">IFERROR(ROUND(OFFSET(환산공식!$EX$15,$F250,0),3),"")</f>
        <v>0</v>
      </c>
      <c r="R250" s="218">
        <f ca="1">OFFSET('배치점수 계산기'!H$10,$D250,0)</f>
        <v>612.62199999999996</v>
      </c>
      <c r="S250" s="218">
        <f ca="1">OFFSET('배치점수 계산기'!I$10,$D250,0)</f>
        <v>610.88900000000001</v>
      </c>
      <c r="T250" s="218">
        <f ca="1">OFFSET('배치점수 계산기'!J$10,$D250,0)</f>
        <v>609.03599999999994</v>
      </c>
      <c r="U250" s="218">
        <f ca="1">OFFSET('배치점수 계산기'!K$10,$D250,0)</f>
        <v>606.41099999999994</v>
      </c>
      <c r="V250" s="218">
        <f ca="1">OFFSET('배치점수 계산기'!L$10,$D250,0)</f>
        <v>603.49300000000005</v>
      </c>
      <c r="W250" s="210" t="str">
        <f ca="1">OFFSET('배치점수 계산기'!M$10,$D250,0)</f>
        <v>표점/만점</v>
      </c>
      <c r="X250" s="208" t="str">
        <f ca="1">OFFSET('배치점수 계산기'!N$10,$D250,0)</f>
        <v>변표/만점</v>
      </c>
      <c r="Y250" s="212">
        <f ca="1">OFFSET(환산공식!FG$15,$F250,0)</f>
        <v>0.24</v>
      </c>
      <c r="Z250" s="35">
        <f ca="1">OFFSET(환산공식!FH$15,$F250,0)</f>
        <v>0.41</v>
      </c>
      <c r="AA250" s="203">
        <f ca="1">OFFSET(환산공식!FI$15,$F250,0)</f>
        <v>0.35</v>
      </c>
      <c r="AC250"/>
      <c r="AD250">
        <f t="shared" ca="1" si="8"/>
        <v>6</v>
      </c>
      <c r="AE250"/>
    </row>
    <row r="251" spans="1:31" s="5" customFormat="1">
      <c r="A251" s="222"/>
      <c r="B251" s="222"/>
      <c r="C251" s="222" t="s">
        <v>1746</v>
      </c>
      <c r="D251" s="219">
        <v>244</v>
      </c>
      <c r="E251" s="219">
        <v>38</v>
      </c>
      <c r="F251" s="219">
        <v>38</v>
      </c>
      <c r="G251" s="264">
        <v>244</v>
      </c>
      <c r="H251" s="221" t="s">
        <v>85</v>
      </c>
      <c r="I251" s="219" t="s">
        <v>357</v>
      </c>
      <c r="J251" s="267" t="s">
        <v>687</v>
      </c>
      <c r="K251" s="219" t="s">
        <v>83</v>
      </c>
      <c r="L251" s="35" t="str">
        <f ca="1">IF(OFFSET(환산공식!$DU$15,$F251,0)=1,"O","X")</f>
        <v>X</v>
      </c>
      <c r="M251" s="212">
        <f ca="1">IFERROR(OFFSET(환산공식!DA$15,$F251,0),"")</f>
        <v>105</v>
      </c>
      <c r="N251" s="35" t="str">
        <f ca="1">IFERROR(CONCATENATE(ROUND(OFFSET(환산공식!DB$15,$F251,0),1),"%"),"")</f>
        <v>100%</v>
      </c>
      <c r="O251" s="35">
        <f ca="1">IFERROR(OFFSET(환산공식!DC$15,$F251,0),"")</f>
        <v>0</v>
      </c>
      <c r="P251" s="212" t="str">
        <f t="shared" ca="1" si="7"/>
        <v>3% 이하</v>
      </c>
      <c r="Q251" s="218">
        <f ca="1">IFERROR(ROUND(OFFSET(환산공식!$EX$15,$F251,0),3),"")</f>
        <v>0</v>
      </c>
      <c r="R251" s="218">
        <f ca="1">OFFSET('배치점수 계산기'!H$10,$D251,0)</f>
        <v>612.15099999999995</v>
      </c>
      <c r="S251" s="218">
        <f ca="1">OFFSET('배치점수 계산기'!I$10,$D251,0)</f>
        <v>610.11199999999997</v>
      </c>
      <c r="T251" s="218">
        <f ca="1">OFFSET('배치점수 계산기'!J$10,$D251,0)</f>
        <v>608.52499999999998</v>
      </c>
      <c r="U251" s="218">
        <f ca="1">OFFSET('배치점수 계산기'!K$10,$D251,0)</f>
        <v>605.96299999999997</v>
      </c>
      <c r="V251" s="218">
        <f ca="1">OFFSET('배치점수 계산기'!L$10,$D251,0)</f>
        <v>598.73</v>
      </c>
      <c r="W251" s="210" t="str">
        <f ca="1">OFFSET('배치점수 계산기'!M$10,$D251,0)</f>
        <v>표점/만점</v>
      </c>
      <c r="X251" s="208" t="str">
        <f ca="1">OFFSET('배치점수 계산기'!N$10,$D251,0)</f>
        <v>변표/만점</v>
      </c>
      <c r="Y251" s="212">
        <f ca="1">OFFSET(환산공식!FG$15,$F251,0)</f>
        <v>0.24</v>
      </c>
      <c r="Z251" s="35">
        <f ca="1">OFFSET(환산공식!FH$15,$F251,0)</f>
        <v>0.41</v>
      </c>
      <c r="AA251" s="203">
        <f ca="1">OFFSET(환산공식!FI$15,$F251,0)</f>
        <v>0.35</v>
      </c>
      <c r="AC251"/>
      <c r="AD251">
        <f t="shared" ca="1" si="8"/>
        <v>6</v>
      </c>
      <c r="AE251"/>
    </row>
    <row r="252" spans="1:31" s="5" customFormat="1">
      <c r="A252" s="222"/>
      <c r="B252" s="222"/>
      <c r="C252" s="222" t="s">
        <v>1747</v>
      </c>
      <c r="D252" s="219">
        <v>245</v>
      </c>
      <c r="E252" s="219">
        <v>38</v>
      </c>
      <c r="F252" s="219">
        <v>38</v>
      </c>
      <c r="G252" s="264">
        <v>245</v>
      </c>
      <c r="H252" s="221" t="s">
        <v>85</v>
      </c>
      <c r="I252" s="219" t="s">
        <v>357</v>
      </c>
      <c r="J252" s="267" t="s">
        <v>731</v>
      </c>
      <c r="K252" s="219" t="s">
        <v>83</v>
      </c>
      <c r="L252" s="35" t="str">
        <f ca="1">IF(OFFSET(환산공식!$DU$15,$F252,0)=1,"O","X")</f>
        <v>X</v>
      </c>
      <c r="M252" s="212">
        <f ca="1">IFERROR(OFFSET(환산공식!DA$15,$F252,0),"")</f>
        <v>105</v>
      </c>
      <c r="N252" s="35" t="str">
        <f ca="1">IFERROR(CONCATENATE(ROUND(OFFSET(환산공식!DB$15,$F252,0),1),"%"),"")</f>
        <v>100%</v>
      </c>
      <c r="O252" s="35">
        <f ca="1">IFERROR(OFFSET(환산공식!DC$15,$F252,0),"")</f>
        <v>0</v>
      </c>
      <c r="P252" s="212" t="str">
        <f t="shared" ca="1" si="7"/>
        <v>3% 이하</v>
      </c>
      <c r="Q252" s="218">
        <f ca="1">IFERROR(ROUND(OFFSET(환산공식!$EX$15,$F252,0),3),"")</f>
        <v>0</v>
      </c>
      <c r="R252" s="218">
        <f ca="1">OFFSET('배치점수 계산기'!H$10,$D252,0)</f>
        <v>608.33100000000002</v>
      </c>
      <c r="S252" s="218">
        <f ca="1">OFFSET('배치점수 계산기'!I$10,$D252,0)</f>
        <v>607.05700000000002</v>
      </c>
      <c r="T252" s="218">
        <f ca="1">OFFSET('배치점수 계산기'!J$10,$D252,0)</f>
        <v>605.46100000000001</v>
      </c>
      <c r="U252" s="218">
        <f ca="1">OFFSET('배치점수 계산기'!K$10,$D252,0)</f>
        <v>602.83799999999997</v>
      </c>
      <c r="V252" s="218">
        <f ca="1">OFFSET('배치점수 계산기'!L$10,$D252,0)</f>
        <v>599.88300000000004</v>
      </c>
      <c r="W252" s="210" t="str">
        <f ca="1">OFFSET('배치점수 계산기'!M$10,$D252,0)</f>
        <v>표점/만점</v>
      </c>
      <c r="X252" s="208" t="str">
        <f ca="1">OFFSET('배치점수 계산기'!N$10,$D252,0)</f>
        <v>변표/만점</v>
      </c>
      <c r="Y252" s="212">
        <f ca="1">OFFSET(환산공식!FG$15,$F252,0)</f>
        <v>0.24</v>
      </c>
      <c r="Z252" s="35">
        <f ca="1">OFFSET(환산공식!FH$15,$F252,0)</f>
        <v>0.41</v>
      </c>
      <c r="AA252" s="203">
        <f ca="1">OFFSET(환산공식!FI$15,$F252,0)</f>
        <v>0.35</v>
      </c>
      <c r="AC252"/>
      <c r="AD252">
        <f t="shared" ca="1" si="8"/>
        <v>6</v>
      </c>
      <c r="AE252"/>
    </row>
    <row r="253" spans="1:31" s="5" customFormat="1">
      <c r="A253" s="222"/>
      <c r="B253" s="222"/>
      <c r="C253" s="222" t="s">
        <v>1748</v>
      </c>
      <c r="D253" s="219">
        <v>246</v>
      </c>
      <c r="E253" s="219">
        <v>37</v>
      </c>
      <c r="F253" s="219">
        <v>37</v>
      </c>
      <c r="G253" s="264">
        <v>246</v>
      </c>
      <c r="H253" s="221" t="s">
        <v>85</v>
      </c>
      <c r="I253" s="219" t="s">
        <v>357</v>
      </c>
      <c r="J253" s="267" t="s">
        <v>359</v>
      </c>
      <c r="K253" s="219" t="s">
        <v>84</v>
      </c>
      <c r="L253" s="35" t="str">
        <f ca="1">IF(OFFSET(환산공식!$DU$15,$F253,0)=1,"O","X")</f>
        <v>X</v>
      </c>
      <c r="M253" s="212">
        <f ca="1">IFERROR(OFFSET(환산공식!DA$15,$F253,0),"")</f>
        <v>105</v>
      </c>
      <c r="N253" s="35" t="str">
        <f ca="1">IFERROR(CONCATENATE(ROUND(OFFSET(환산공식!DB$15,$F253,0),1),"%"),"")</f>
        <v>100%</v>
      </c>
      <c r="O253" s="35">
        <f ca="1">IFERROR(OFFSET(환산공식!DC$15,$F253,0),"")</f>
        <v>10</v>
      </c>
      <c r="P253" s="212" t="str">
        <f t="shared" ca="1" si="7"/>
        <v>3% 이하</v>
      </c>
      <c r="Q253" s="218">
        <f ca="1">IFERROR(ROUND(OFFSET(환산공식!$EX$15,$F253,0),3),"")</f>
        <v>0</v>
      </c>
      <c r="R253" s="218">
        <f ca="1">OFFSET('배치점수 계산기'!H$10,$D253,0)</f>
        <v>659.34799999999996</v>
      </c>
      <c r="S253" s="218">
        <f ca="1">OFFSET('배치점수 계산기'!I$10,$D253,0)</f>
        <v>658.89</v>
      </c>
      <c r="T253" s="218">
        <f ca="1">OFFSET('배치점수 계산기'!J$10,$D253,0)</f>
        <v>657.12300000000005</v>
      </c>
      <c r="U253" s="218">
        <f ca="1">OFFSET('배치점수 계산기'!K$10,$D253,0)</f>
        <v>655.31799999999998</v>
      </c>
      <c r="V253" s="218">
        <f ca="1">OFFSET('배치점수 계산기'!L$10,$D253,0)</f>
        <v>652.84299999999996</v>
      </c>
      <c r="W253" s="210" t="str">
        <f ca="1">OFFSET('배치점수 계산기'!M$10,$D253,0)</f>
        <v>표점/만점</v>
      </c>
      <c r="X253" s="208" t="str">
        <f ca="1">OFFSET('배치점수 계산기'!N$10,$D253,0)</f>
        <v>변표/만점</v>
      </c>
      <c r="Y253" s="212">
        <f ca="1">OFFSET(환산공식!FG$15,$F253,0)</f>
        <v>0.35</v>
      </c>
      <c r="Z253" s="35">
        <f ca="1">OFFSET(환산공식!FH$15,$F253,0)</f>
        <v>0.41</v>
      </c>
      <c r="AA253" s="203">
        <f ca="1">OFFSET(환산공식!FI$15,$F253,0)</f>
        <v>0.24</v>
      </c>
      <c r="AC253"/>
      <c r="AD253">
        <f t="shared" ca="1" si="8"/>
        <v>6</v>
      </c>
      <c r="AE253"/>
    </row>
    <row r="254" spans="1:31" s="5" customFormat="1">
      <c r="A254" s="222"/>
      <c r="B254" s="222"/>
      <c r="C254" s="222" t="s">
        <v>1749</v>
      </c>
      <c r="D254" s="219">
        <v>247</v>
      </c>
      <c r="E254" s="219">
        <v>37</v>
      </c>
      <c r="F254" s="219">
        <v>37</v>
      </c>
      <c r="G254" s="264">
        <v>247</v>
      </c>
      <c r="H254" s="221" t="s">
        <v>85</v>
      </c>
      <c r="I254" s="219" t="s">
        <v>357</v>
      </c>
      <c r="J254" s="267" t="s">
        <v>692</v>
      </c>
      <c r="K254" s="219" t="s">
        <v>84</v>
      </c>
      <c r="L254" s="35" t="str">
        <f ca="1">IF(OFFSET(환산공식!$DU$15,$F254,0)=1,"O","X")</f>
        <v>X</v>
      </c>
      <c r="M254" s="212">
        <f ca="1">IFERROR(OFFSET(환산공식!DA$15,$F254,0),"")</f>
        <v>105</v>
      </c>
      <c r="N254" s="35" t="str">
        <f ca="1">IFERROR(CONCATENATE(ROUND(OFFSET(환산공식!DB$15,$F254,0),1),"%"),"")</f>
        <v>100%</v>
      </c>
      <c r="O254" s="35">
        <f ca="1">IFERROR(OFFSET(환산공식!DC$15,$F254,0),"")</f>
        <v>10</v>
      </c>
      <c r="P254" s="212" t="str">
        <f t="shared" ca="1" si="7"/>
        <v>3% 이하</v>
      </c>
      <c r="Q254" s="218">
        <f ca="1">IFERROR(ROUND(OFFSET(환산공식!$EX$15,$F254,0),3),"")</f>
        <v>0</v>
      </c>
      <c r="R254" s="218">
        <f ca="1">OFFSET('배치점수 계산기'!H$10,$D254,0)</f>
        <v>654.39499999999998</v>
      </c>
      <c r="S254" s="218">
        <f ca="1">OFFSET('배치점수 계산기'!I$10,$D254,0)</f>
        <v>651.65800000000002</v>
      </c>
      <c r="T254" s="218">
        <f ca="1">OFFSET('배치점수 계산기'!J$10,$D254,0)</f>
        <v>649.86199999999997</v>
      </c>
      <c r="U254" s="218">
        <f ca="1">OFFSET('배치점수 계산기'!K$10,$D254,0)</f>
        <v>644.12699999999995</v>
      </c>
      <c r="V254" s="218">
        <f ca="1">OFFSET('배치점수 계산기'!L$10,$D254,0)</f>
        <v>640.57299999999998</v>
      </c>
      <c r="W254" s="210" t="str">
        <f ca="1">OFFSET('배치점수 계산기'!M$10,$D254,0)</f>
        <v>표점/만점</v>
      </c>
      <c r="X254" s="208" t="str">
        <f ca="1">OFFSET('배치점수 계산기'!N$10,$D254,0)</f>
        <v>변표/만점</v>
      </c>
      <c r="Y254" s="212">
        <f ca="1">OFFSET(환산공식!FG$15,$F254,0)</f>
        <v>0.35</v>
      </c>
      <c r="Z254" s="35">
        <f ca="1">OFFSET(환산공식!FH$15,$F254,0)</f>
        <v>0.41</v>
      </c>
      <c r="AA254" s="203">
        <f ca="1">OFFSET(환산공식!FI$15,$F254,0)</f>
        <v>0.24</v>
      </c>
      <c r="AC254"/>
      <c r="AD254">
        <f t="shared" ca="1" si="8"/>
        <v>6</v>
      </c>
      <c r="AE254"/>
    </row>
    <row r="255" spans="1:31" s="5" customFormat="1">
      <c r="A255" s="222"/>
      <c r="B255" s="222"/>
      <c r="C255" s="222" t="s">
        <v>1750</v>
      </c>
      <c r="D255" s="219">
        <v>248</v>
      </c>
      <c r="E255" s="219">
        <v>37</v>
      </c>
      <c r="F255" s="219">
        <v>37</v>
      </c>
      <c r="G255" s="264">
        <v>248</v>
      </c>
      <c r="H255" s="221" t="s">
        <v>85</v>
      </c>
      <c r="I255" s="219" t="s">
        <v>357</v>
      </c>
      <c r="J255" s="267" t="s">
        <v>185</v>
      </c>
      <c r="K255" s="219" t="s">
        <v>84</v>
      </c>
      <c r="L255" s="35" t="str">
        <f ca="1">IF(OFFSET(환산공식!$DU$15,$F255,0)=1,"O","X")</f>
        <v>X</v>
      </c>
      <c r="M255" s="212">
        <f ca="1">IFERROR(OFFSET(환산공식!DA$15,$F255,0),"")</f>
        <v>105</v>
      </c>
      <c r="N255" s="35" t="str">
        <f ca="1">IFERROR(CONCATENATE(ROUND(OFFSET(환산공식!DB$15,$F255,0),1),"%"),"")</f>
        <v>100%</v>
      </c>
      <c r="O255" s="35">
        <f ca="1">IFERROR(OFFSET(환산공식!DC$15,$F255,0),"")</f>
        <v>10</v>
      </c>
      <c r="P255" s="212" t="str">
        <f t="shared" ca="1" si="7"/>
        <v>3% 이하</v>
      </c>
      <c r="Q255" s="218">
        <f ca="1">IFERROR(ROUND(OFFSET(환산공식!$EX$15,$F255,0),3),"")</f>
        <v>0</v>
      </c>
      <c r="R255" s="218">
        <f ca="1">OFFSET('배치점수 계산기'!H$10,$D255,0)</f>
        <v>655.84900000000005</v>
      </c>
      <c r="S255" s="218">
        <f ca="1">OFFSET('배치점수 계산기'!I$10,$D255,0)</f>
        <v>652.09299999999996</v>
      </c>
      <c r="T255" s="218">
        <f ca="1">OFFSET('배치점수 계산기'!J$10,$D255,0)</f>
        <v>648.447</v>
      </c>
      <c r="U255" s="218">
        <f ca="1">OFFSET('배치점수 계산기'!K$10,$D255,0)</f>
        <v>646.34299999999996</v>
      </c>
      <c r="V255" s="218">
        <f ca="1">OFFSET('배치점수 계산기'!L$10,$D255,0)</f>
        <v>641.85900000000004</v>
      </c>
      <c r="W255" s="210" t="str">
        <f ca="1">OFFSET('배치점수 계산기'!M$10,$D255,0)</f>
        <v>표점/만점</v>
      </c>
      <c r="X255" s="208" t="str">
        <f ca="1">OFFSET('배치점수 계산기'!N$10,$D255,0)</f>
        <v>변표/만점</v>
      </c>
      <c r="Y255" s="212">
        <f ca="1">OFFSET(환산공식!FG$15,$F255,0)</f>
        <v>0.35</v>
      </c>
      <c r="Z255" s="35">
        <f ca="1">OFFSET(환산공식!FH$15,$F255,0)</f>
        <v>0.41</v>
      </c>
      <c r="AA255" s="203">
        <f ca="1">OFFSET(환산공식!FI$15,$F255,0)</f>
        <v>0.24</v>
      </c>
      <c r="AC255"/>
      <c r="AD255">
        <f t="shared" ca="1" si="8"/>
        <v>6</v>
      </c>
      <c r="AE255"/>
    </row>
    <row r="256" spans="1:31" s="5" customFormat="1">
      <c r="A256" s="222"/>
      <c r="B256" s="222"/>
      <c r="C256" s="222" t="s">
        <v>1751</v>
      </c>
      <c r="D256" s="219">
        <v>249</v>
      </c>
      <c r="E256" s="219">
        <v>36</v>
      </c>
      <c r="F256" s="219">
        <v>36</v>
      </c>
      <c r="G256" s="264">
        <v>249</v>
      </c>
      <c r="H256" s="221" t="s">
        <v>85</v>
      </c>
      <c r="I256" s="219" t="s">
        <v>357</v>
      </c>
      <c r="J256" s="267" t="s">
        <v>744</v>
      </c>
      <c r="K256" s="219" t="s">
        <v>84</v>
      </c>
      <c r="L256" s="35" t="str">
        <f ca="1">IF(OFFSET(환산공식!$DU$15,$F256,0)=1,"O","X")</f>
        <v>X</v>
      </c>
      <c r="M256" s="212">
        <f ca="1">IFERROR(OFFSET(환산공식!DA$15,$F256,0),"")</f>
        <v>140</v>
      </c>
      <c r="N256" s="35" t="str">
        <f ca="1">IFERROR(CONCATENATE(ROUND(OFFSET(환산공식!DB$15,$F256,0),1),"%"),"")</f>
        <v>100%</v>
      </c>
      <c r="O256" s="35">
        <f ca="1">IFERROR(OFFSET(환산공식!DC$15,$F256,0),"")</f>
        <v>10</v>
      </c>
      <c r="P256" s="212" t="str">
        <f t="shared" ca="1" si="7"/>
        <v>3% 이하</v>
      </c>
      <c r="Q256" s="218">
        <f ca="1">IFERROR(ROUND(OFFSET(환산공식!$EX$15,$F256,0),3),"")</f>
        <v>0</v>
      </c>
      <c r="R256" s="218">
        <f ca="1">OFFSET('배치점수 계산기'!H$10,$D256,0)</f>
        <v>652.08299999999997</v>
      </c>
      <c r="S256" s="218">
        <f ca="1">OFFSET('배치점수 계산기'!I$10,$D256,0)</f>
        <v>651.5</v>
      </c>
      <c r="T256" s="218">
        <f ca="1">OFFSET('배치점수 계산기'!J$10,$D256,0)</f>
        <v>651.01900000000001</v>
      </c>
      <c r="U256" s="218">
        <f ca="1">OFFSET('배치점수 계산기'!K$10,$D256,0)</f>
        <v>649.03399999999999</v>
      </c>
      <c r="V256" s="218">
        <f ca="1">OFFSET('배치점수 계산기'!L$10,$D256,0)</f>
        <v>646.64</v>
      </c>
      <c r="W256" s="210" t="str">
        <f ca="1">OFFSET('배치점수 계산기'!M$10,$D256,0)</f>
        <v>표점/만점</v>
      </c>
      <c r="X256" s="208" t="str">
        <f ca="1">OFFSET('배치점수 계산기'!N$10,$D256,0)</f>
        <v>변표/만점</v>
      </c>
      <c r="Y256" s="212">
        <f ca="1">OFFSET(환산공식!FG$15,$F256,0)</f>
        <v>0.38</v>
      </c>
      <c r="Z256" s="35">
        <f ca="1">OFFSET(환산공식!FH$15,$F256,0)</f>
        <v>0.37</v>
      </c>
      <c r="AA256" s="203">
        <f ca="1">OFFSET(환산공식!FI$15,$F256,0)</f>
        <v>0.25</v>
      </c>
      <c r="AC256"/>
      <c r="AD256">
        <f t="shared" ca="1" si="8"/>
        <v>6</v>
      </c>
      <c r="AE256"/>
    </row>
    <row r="257" spans="1:31" s="5" customFormat="1">
      <c r="A257" s="222"/>
      <c r="B257" s="222"/>
      <c r="C257" s="222" t="s">
        <v>1752</v>
      </c>
      <c r="D257" s="219">
        <v>250</v>
      </c>
      <c r="E257" s="219">
        <v>36</v>
      </c>
      <c r="F257" s="219">
        <v>36</v>
      </c>
      <c r="G257" s="264">
        <v>250</v>
      </c>
      <c r="H257" s="221" t="s">
        <v>85</v>
      </c>
      <c r="I257" s="219" t="s">
        <v>357</v>
      </c>
      <c r="J257" s="267" t="s">
        <v>362</v>
      </c>
      <c r="K257" s="219" t="s">
        <v>84</v>
      </c>
      <c r="L257" s="35" t="str">
        <f ca="1">IF(OFFSET(환산공식!$DU$15,$F257,0)=1,"O","X")</f>
        <v>X</v>
      </c>
      <c r="M257" s="212">
        <f ca="1">IFERROR(OFFSET(환산공식!DA$15,$F257,0),"")</f>
        <v>140</v>
      </c>
      <c r="N257" s="35" t="str">
        <f ca="1">IFERROR(CONCATENATE(ROUND(OFFSET(환산공식!DB$15,$F257,0),1),"%"),"")</f>
        <v>100%</v>
      </c>
      <c r="O257" s="35">
        <f ca="1">IFERROR(OFFSET(환산공식!DC$15,$F257,0),"")</f>
        <v>10</v>
      </c>
      <c r="P257" s="212" t="str">
        <f t="shared" ca="1" si="7"/>
        <v>3% 이하</v>
      </c>
      <c r="Q257" s="218">
        <f ca="1">IFERROR(ROUND(OFFSET(환산공식!$EX$15,$F257,0),3),"")</f>
        <v>0</v>
      </c>
      <c r="R257" s="218">
        <f ca="1">OFFSET('배치점수 계산기'!H$10,$D257,0)</f>
        <v>655.90300000000002</v>
      </c>
      <c r="S257" s="218">
        <f ca="1">OFFSET('배치점수 계산기'!I$10,$D257,0)</f>
        <v>653.35599999999999</v>
      </c>
      <c r="T257" s="218">
        <f ca="1">OFFSET('배치점수 계산기'!J$10,$D257,0)</f>
        <v>650.476</v>
      </c>
      <c r="U257" s="218">
        <f ca="1">OFFSET('배치점수 계산기'!K$10,$D257,0)</f>
        <v>647.16499999999996</v>
      </c>
      <c r="V257" s="218">
        <f ca="1">OFFSET('배치점수 계산기'!L$10,$D257,0)</f>
        <v>643.54999999999995</v>
      </c>
      <c r="W257" s="210" t="str">
        <f ca="1">OFFSET('배치점수 계산기'!M$10,$D257,0)</f>
        <v>표점/만점</v>
      </c>
      <c r="X257" s="208" t="str">
        <f ca="1">OFFSET('배치점수 계산기'!N$10,$D257,0)</f>
        <v>변표/만점</v>
      </c>
      <c r="Y257" s="212">
        <f ca="1">OFFSET(환산공식!FG$15,$F257,0)</f>
        <v>0.38</v>
      </c>
      <c r="Z257" s="35">
        <f ca="1">OFFSET(환산공식!FH$15,$F257,0)</f>
        <v>0.37</v>
      </c>
      <c r="AA257" s="203">
        <f ca="1">OFFSET(환산공식!FI$15,$F257,0)</f>
        <v>0.25</v>
      </c>
      <c r="AC257"/>
      <c r="AD257">
        <f t="shared" ca="1" si="8"/>
        <v>6</v>
      </c>
      <c r="AE257"/>
    </row>
    <row r="258" spans="1:31" s="5" customFormat="1">
      <c r="A258" s="222"/>
      <c r="B258" s="222"/>
      <c r="C258" s="222" t="s">
        <v>1753</v>
      </c>
      <c r="D258" s="219">
        <v>251</v>
      </c>
      <c r="E258" s="219">
        <v>36</v>
      </c>
      <c r="F258" s="219">
        <v>36</v>
      </c>
      <c r="G258" s="264">
        <v>251</v>
      </c>
      <c r="H258" s="221" t="s">
        <v>85</v>
      </c>
      <c r="I258" s="219" t="s">
        <v>357</v>
      </c>
      <c r="J258" s="267" t="s">
        <v>732</v>
      </c>
      <c r="K258" s="219" t="s">
        <v>84</v>
      </c>
      <c r="L258" s="35" t="str">
        <f ca="1">IF(OFFSET(환산공식!$DU$15,$F258,0)=1,"O","X")</f>
        <v>X</v>
      </c>
      <c r="M258" s="212">
        <f ca="1">IFERROR(OFFSET(환산공식!DA$15,$F258,0),"")</f>
        <v>140</v>
      </c>
      <c r="N258" s="35" t="str">
        <f ca="1">IFERROR(CONCATENATE(ROUND(OFFSET(환산공식!DB$15,$F258,0),1),"%"),"")</f>
        <v>100%</v>
      </c>
      <c r="O258" s="35">
        <f ca="1">IFERROR(OFFSET(환산공식!DC$15,$F258,0),"")</f>
        <v>10</v>
      </c>
      <c r="P258" s="212" t="str">
        <f t="shared" ca="1" si="7"/>
        <v>3% 이하</v>
      </c>
      <c r="Q258" s="218">
        <f ca="1">IFERROR(ROUND(OFFSET(환산공식!$EX$15,$F258,0),3),"")</f>
        <v>0</v>
      </c>
      <c r="R258" s="218">
        <f ca="1">OFFSET('배치점수 계산기'!H$10,$D258,0)</f>
        <v>655.50099999999998</v>
      </c>
      <c r="S258" s="218">
        <f ca="1">OFFSET('배치점수 계산기'!I$10,$D258,0)</f>
        <v>652.91399999999999</v>
      </c>
      <c r="T258" s="218">
        <f ca="1">OFFSET('배치점수 계산기'!J$10,$D258,0)</f>
        <v>650.14300000000003</v>
      </c>
      <c r="U258" s="218">
        <f ca="1">OFFSET('배치점수 계산기'!K$10,$D258,0)</f>
        <v>646.64</v>
      </c>
      <c r="V258" s="218">
        <f ca="1">OFFSET('배치점수 계산기'!L$10,$D258,0)</f>
        <v>643.06799999999998</v>
      </c>
      <c r="W258" s="210" t="str">
        <f ca="1">OFFSET('배치점수 계산기'!M$10,$D258,0)</f>
        <v>표점/만점</v>
      </c>
      <c r="X258" s="208" t="str">
        <f ca="1">OFFSET('배치점수 계산기'!N$10,$D258,0)</f>
        <v>변표/만점</v>
      </c>
      <c r="Y258" s="212">
        <f ca="1">OFFSET(환산공식!FG$15,$F258,0)</f>
        <v>0.38</v>
      </c>
      <c r="Z258" s="35">
        <f ca="1">OFFSET(환산공식!FH$15,$F258,0)</f>
        <v>0.37</v>
      </c>
      <c r="AA258" s="203">
        <f ca="1">OFFSET(환산공식!FI$15,$F258,0)</f>
        <v>0.25</v>
      </c>
      <c r="AC258"/>
      <c r="AD258">
        <f t="shared" ca="1" si="8"/>
        <v>6</v>
      </c>
      <c r="AE258"/>
    </row>
    <row r="259" spans="1:31" s="5" customFormat="1">
      <c r="A259" s="222"/>
      <c r="B259" s="222"/>
      <c r="C259" s="222" t="s">
        <v>1754</v>
      </c>
      <c r="D259" s="219">
        <v>252</v>
      </c>
      <c r="E259" s="219">
        <v>36</v>
      </c>
      <c r="F259" s="219">
        <v>36</v>
      </c>
      <c r="G259" s="264">
        <v>252</v>
      </c>
      <c r="H259" s="221" t="s">
        <v>85</v>
      </c>
      <c r="I259" s="219" t="s">
        <v>357</v>
      </c>
      <c r="J259" s="267" t="s">
        <v>192</v>
      </c>
      <c r="K259" s="219" t="s">
        <v>84</v>
      </c>
      <c r="L259" s="35" t="str">
        <f ca="1">IF(OFFSET(환산공식!$DU$15,$F259,0)=1,"O","X")</f>
        <v>X</v>
      </c>
      <c r="M259" s="212">
        <f ca="1">IFERROR(OFFSET(환산공식!DA$15,$F259,0),"")</f>
        <v>140</v>
      </c>
      <c r="N259" s="35" t="str">
        <f ca="1">IFERROR(CONCATENATE(ROUND(OFFSET(환산공식!DB$15,$F259,0),1),"%"),"")</f>
        <v>100%</v>
      </c>
      <c r="O259" s="35">
        <f ca="1">IFERROR(OFFSET(환산공식!DC$15,$F259,0),"")</f>
        <v>10</v>
      </c>
      <c r="P259" s="212" t="str">
        <f t="shared" ca="1" si="7"/>
        <v>3% 이하</v>
      </c>
      <c r="Q259" s="218">
        <f ca="1">IFERROR(ROUND(OFFSET(환산공식!$EX$15,$F259,0),3),"")</f>
        <v>0</v>
      </c>
      <c r="R259" s="218">
        <f ca="1">OFFSET('배치점수 계산기'!H$10,$D259,0)</f>
        <v>654.43899999999996</v>
      </c>
      <c r="S259" s="218">
        <f ca="1">OFFSET('배치점수 계산기'!I$10,$D259,0)</f>
        <v>652.30200000000002</v>
      </c>
      <c r="T259" s="218">
        <f ca="1">OFFSET('배치점수 계산기'!J$10,$D259,0)</f>
        <v>650.14300000000003</v>
      </c>
      <c r="U259" s="218">
        <f ca="1">OFFSET('배치점수 계산기'!K$10,$D259,0)</f>
        <v>646.64</v>
      </c>
      <c r="V259" s="218">
        <f ca="1">OFFSET('배치점수 계산기'!L$10,$D259,0)</f>
        <v>642.45500000000004</v>
      </c>
      <c r="W259" s="210" t="str">
        <f ca="1">OFFSET('배치점수 계산기'!M$10,$D259,0)</f>
        <v>표점/만점</v>
      </c>
      <c r="X259" s="208" t="str">
        <f ca="1">OFFSET('배치점수 계산기'!N$10,$D259,0)</f>
        <v>변표/만점</v>
      </c>
      <c r="Y259" s="212">
        <f ca="1">OFFSET(환산공식!FG$15,$F259,0)</f>
        <v>0.38</v>
      </c>
      <c r="Z259" s="35">
        <f ca="1">OFFSET(환산공식!FH$15,$F259,0)</f>
        <v>0.37</v>
      </c>
      <c r="AA259" s="203">
        <f ca="1">OFFSET(환산공식!FI$15,$F259,0)</f>
        <v>0.25</v>
      </c>
      <c r="AC259"/>
      <c r="AD259">
        <f t="shared" ca="1" si="8"/>
        <v>6</v>
      </c>
      <c r="AE259"/>
    </row>
    <row r="260" spans="1:31" s="5" customFormat="1">
      <c r="A260" s="222"/>
      <c r="B260" s="222"/>
      <c r="C260" s="222" t="s">
        <v>1755</v>
      </c>
      <c r="D260" s="219">
        <v>253</v>
      </c>
      <c r="E260" s="219">
        <v>36</v>
      </c>
      <c r="F260" s="219">
        <v>36</v>
      </c>
      <c r="G260" s="264">
        <v>253</v>
      </c>
      <c r="H260" s="221" t="s">
        <v>85</v>
      </c>
      <c r="I260" s="219" t="s">
        <v>357</v>
      </c>
      <c r="J260" s="267" t="s">
        <v>675</v>
      </c>
      <c r="K260" s="219" t="s">
        <v>84</v>
      </c>
      <c r="L260" s="35" t="str">
        <f ca="1">IF(OFFSET(환산공식!$DU$15,$F260,0)=1,"O","X")</f>
        <v>X</v>
      </c>
      <c r="M260" s="212">
        <f ca="1">IFERROR(OFFSET(환산공식!DA$15,$F260,0),"")</f>
        <v>140</v>
      </c>
      <c r="N260" s="35" t="str">
        <f ca="1">IFERROR(CONCATENATE(ROUND(OFFSET(환산공식!DB$15,$F260,0),1),"%"),"")</f>
        <v>100%</v>
      </c>
      <c r="O260" s="35">
        <f ca="1">IFERROR(OFFSET(환산공식!DC$15,$F260,0),"")</f>
        <v>10</v>
      </c>
      <c r="P260" s="212" t="str">
        <f t="shared" ca="1" si="7"/>
        <v>3% 이하</v>
      </c>
      <c r="Q260" s="218">
        <f ca="1">IFERROR(ROUND(OFFSET(환산공식!$EX$15,$F260,0),3),"")</f>
        <v>0</v>
      </c>
      <c r="R260" s="218">
        <f ca="1">OFFSET('배치점수 계산기'!H$10,$D260,0)</f>
        <v>654.88099999999997</v>
      </c>
      <c r="S260" s="218">
        <f ca="1">OFFSET('배치점수 계산기'!I$10,$D260,0)</f>
        <v>652.452</v>
      </c>
      <c r="T260" s="218">
        <f ca="1">OFFSET('배치점수 계산기'!J$10,$D260,0)</f>
        <v>649.85199999999998</v>
      </c>
      <c r="U260" s="218">
        <f ca="1">OFFSET('배치점수 계산기'!K$10,$D260,0)</f>
        <v>646.13699999999994</v>
      </c>
      <c r="V260" s="218">
        <f ca="1">OFFSET('배치점수 계산기'!L$10,$D260,0)</f>
        <v>642.66200000000003</v>
      </c>
      <c r="W260" s="210" t="str">
        <f ca="1">OFFSET('배치점수 계산기'!M$10,$D260,0)</f>
        <v>표점/만점</v>
      </c>
      <c r="X260" s="208" t="str">
        <f ca="1">OFFSET('배치점수 계산기'!N$10,$D260,0)</f>
        <v>변표/만점</v>
      </c>
      <c r="Y260" s="212">
        <f ca="1">OFFSET(환산공식!FG$15,$F260,0)</f>
        <v>0.38</v>
      </c>
      <c r="Z260" s="35">
        <f ca="1">OFFSET(환산공식!FH$15,$F260,0)</f>
        <v>0.37</v>
      </c>
      <c r="AA260" s="203">
        <f ca="1">OFFSET(환산공식!FI$15,$F260,0)</f>
        <v>0.25</v>
      </c>
      <c r="AC260"/>
      <c r="AD260">
        <f t="shared" ca="1" si="8"/>
        <v>6</v>
      </c>
      <c r="AE260"/>
    </row>
    <row r="261" spans="1:31" s="5" customFormat="1">
      <c r="A261" s="222"/>
      <c r="B261" s="222"/>
      <c r="C261" s="222" t="s">
        <v>1756</v>
      </c>
      <c r="D261" s="219">
        <v>254</v>
      </c>
      <c r="E261" s="219">
        <v>36</v>
      </c>
      <c r="F261" s="219">
        <v>36</v>
      </c>
      <c r="G261" s="264">
        <v>254</v>
      </c>
      <c r="H261" s="221" t="s">
        <v>85</v>
      </c>
      <c r="I261" s="219" t="s">
        <v>357</v>
      </c>
      <c r="J261" s="267" t="s">
        <v>737</v>
      </c>
      <c r="K261" s="219" t="s">
        <v>84</v>
      </c>
      <c r="L261" s="35" t="str">
        <f ca="1">IF(OFFSET(환산공식!$DU$15,$F261,0)=1,"O","X")</f>
        <v>X</v>
      </c>
      <c r="M261" s="212">
        <f ca="1">IFERROR(OFFSET(환산공식!DA$15,$F261,0),"")</f>
        <v>140</v>
      </c>
      <c r="N261" s="35" t="str">
        <f ca="1">IFERROR(CONCATENATE(ROUND(OFFSET(환산공식!DB$15,$F261,0),1),"%"),"")</f>
        <v>100%</v>
      </c>
      <c r="O261" s="35">
        <f ca="1">IFERROR(OFFSET(환산공식!DC$15,$F261,0),"")</f>
        <v>10</v>
      </c>
      <c r="P261" s="212" t="str">
        <f t="shared" ca="1" si="7"/>
        <v>3% 이하</v>
      </c>
      <c r="Q261" s="218">
        <f ca="1">IFERROR(ROUND(OFFSET(환산공식!$EX$15,$F261,0),3),"")</f>
        <v>0</v>
      </c>
      <c r="R261" s="218">
        <f ca="1">OFFSET('배치점수 계산기'!H$10,$D261,0)</f>
        <v>654.74</v>
      </c>
      <c r="S261" s="218">
        <f ca="1">OFFSET('배치점수 계산기'!I$10,$D261,0)</f>
        <v>652.30200000000002</v>
      </c>
      <c r="T261" s="218">
        <f ca="1">OFFSET('배치점수 계산기'!J$10,$D261,0)</f>
        <v>649.6</v>
      </c>
      <c r="U261" s="218">
        <f ca="1">OFFSET('배치점수 계산기'!K$10,$D261,0)</f>
        <v>645.89700000000005</v>
      </c>
      <c r="V261" s="218">
        <f ca="1">OFFSET('배치점수 계산기'!L$10,$D261,0)</f>
        <v>642.51199999999994</v>
      </c>
      <c r="W261" s="210" t="str">
        <f ca="1">OFFSET('배치점수 계산기'!M$10,$D261,0)</f>
        <v>표점/만점</v>
      </c>
      <c r="X261" s="208" t="str">
        <f ca="1">OFFSET('배치점수 계산기'!N$10,$D261,0)</f>
        <v>변표/만점</v>
      </c>
      <c r="Y261" s="212">
        <f ca="1">OFFSET(환산공식!FG$15,$F261,0)</f>
        <v>0.38</v>
      </c>
      <c r="Z261" s="35">
        <f ca="1">OFFSET(환산공식!FH$15,$F261,0)</f>
        <v>0.37</v>
      </c>
      <c r="AA261" s="203">
        <f ca="1">OFFSET(환산공식!FI$15,$F261,0)</f>
        <v>0.25</v>
      </c>
      <c r="AC261"/>
      <c r="AD261">
        <f t="shared" ca="1" si="8"/>
        <v>6</v>
      </c>
      <c r="AE261"/>
    </row>
    <row r="262" spans="1:31" s="5" customFormat="1">
      <c r="A262" s="222"/>
      <c r="B262" s="222"/>
      <c r="C262" s="222" t="s">
        <v>1757</v>
      </c>
      <c r="D262" s="219">
        <v>255</v>
      </c>
      <c r="E262" s="219">
        <v>36</v>
      </c>
      <c r="F262" s="219">
        <v>36</v>
      </c>
      <c r="G262" s="264">
        <v>255</v>
      </c>
      <c r="H262" s="221" t="s">
        <v>85</v>
      </c>
      <c r="I262" s="219" t="s">
        <v>357</v>
      </c>
      <c r="J262" s="267" t="s">
        <v>361</v>
      </c>
      <c r="K262" s="219" t="s">
        <v>84</v>
      </c>
      <c r="L262" s="35" t="str">
        <f ca="1">IF(OFFSET(환산공식!$DU$15,$F262,0)=1,"O","X")</f>
        <v>X</v>
      </c>
      <c r="M262" s="212">
        <f ca="1">IFERROR(OFFSET(환산공식!DA$15,$F262,0),"")</f>
        <v>140</v>
      </c>
      <c r="N262" s="35" t="str">
        <f ca="1">IFERROR(CONCATENATE(ROUND(OFFSET(환산공식!DB$15,$F262,0),1),"%"),"")</f>
        <v>100%</v>
      </c>
      <c r="O262" s="35">
        <f ca="1">IFERROR(OFFSET(환산공식!DC$15,$F262,0),"")</f>
        <v>10</v>
      </c>
      <c r="P262" s="212" t="str">
        <f t="shared" ca="1" si="7"/>
        <v>3% 이하</v>
      </c>
      <c r="Q262" s="218">
        <f ca="1">IFERROR(ROUND(OFFSET(환산공식!$EX$15,$F262,0),3),"")</f>
        <v>0</v>
      </c>
      <c r="R262" s="218">
        <f ca="1">OFFSET('배치점수 계산기'!H$10,$D262,0)</f>
        <v>654.43899999999996</v>
      </c>
      <c r="S262" s="218">
        <f ca="1">OFFSET('배치점수 계산기'!I$10,$D262,0)</f>
        <v>652.30200000000002</v>
      </c>
      <c r="T262" s="218">
        <f ca="1">OFFSET('배치점수 계산기'!J$10,$D262,0)</f>
        <v>649.03399999999999</v>
      </c>
      <c r="U262" s="218">
        <f ca="1">OFFSET('배치점수 계산기'!K$10,$D262,0)</f>
        <v>645.82399999999996</v>
      </c>
      <c r="V262" s="218">
        <f ca="1">OFFSET('배치점수 계산기'!L$10,$D262,0)</f>
        <v>642.45500000000004</v>
      </c>
      <c r="W262" s="210" t="str">
        <f ca="1">OFFSET('배치점수 계산기'!M$10,$D262,0)</f>
        <v>표점/만점</v>
      </c>
      <c r="X262" s="208" t="str">
        <f ca="1">OFFSET('배치점수 계산기'!N$10,$D262,0)</f>
        <v>변표/만점</v>
      </c>
      <c r="Y262" s="212">
        <f ca="1">OFFSET(환산공식!FG$15,$F262,0)</f>
        <v>0.38</v>
      </c>
      <c r="Z262" s="35">
        <f ca="1">OFFSET(환산공식!FH$15,$F262,0)</f>
        <v>0.37</v>
      </c>
      <c r="AA262" s="203">
        <f ca="1">OFFSET(환산공식!FI$15,$F262,0)</f>
        <v>0.25</v>
      </c>
      <c r="AC262"/>
      <c r="AD262">
        <f t="shared" ca="1" si="8"/>
        <v>6</v>
      </c>
      <c r="AE262"/>
    </row>
    <row r="263" spans="1:31" s="5" customFormat="1">
      <c r="A263" s="222"/>
      <c r="B263" s="222"/>
      <c r="C263" s="222" t="s">
        <v>1758</v>
      </c>
      <c r="D263" s="219">
        <v>256</v>
      </c>
      <c r="E263" s="219">
        <v>36</v>
      </c>
      <c r="F263" s="219">
        <v>36</v>
      </c>
      <c r="G263" s="264">
        <v>256</v>
      </c>
      <c r="H263" s="221" t="s">
        <v>85</v>
      </c>
      <c r="I263" s="219" t="s">
        <v>357</v>
      </c>
      <c r="J263" s="267" t="s">
        <v>740</v>
      </c>
      <c r="K263" s="219" t="s">
        <v>84</v>
      </c>
      <c r="L263" s="35" t="str">
        <f ca="1">IF(OFFSET(환산공식!$DU$15,$F263,0)=1,"O","X")</f>
        <v>X</v>
      </c>
      <c r="M263" s="212">
        <f ca="1">IFERROR(OFFSET(환산공식!DA$15,$F263,0),"")</f>
        <v>140</v>
      </c>
      <c r="N263" s="35" t="str">
        <f ca="1">IFERROR(CONCATENATE(ROUND(OFFSET(환산공식!DB$15,$F263,0),1),"%"),"")</f>
        <v>100%</v>
      </c>
      <c r="O263" s="35">
        <f ca="1">IFERROR(OFFSET(환산공식!DC$15,$F263,0),"")</f>
        <v>10</v>
      </c>
      <c r="P263" s="212" t="str">
        <f t="shared" ca="1" si="7"/>
        <v>3% 이하</v>
      </c>
      <c r="Q263" s="218">
        <f ca="1">IFERROR(ROUND(OFFSET(환산공식!$EX$15,$F263,0),3),"")</f>
        <v>0</v>
      </c>
      <c r="R263" s="218">
        <f ca="1">OFFSET('배치점수 계산기'!H$10,$D263,0)</f>
        <v>653.4</v>
      </c>
      <c r="S263" s="218">
        <f ca="1">OFFSET('배치점수 계산기'!I$10,$D263,0)</f>
        <v>651.34900000000005</v>
      </c>
      <c r="T263" s="218">
        <f ca="1">OFFSET('배치점수 계산기'!J$10,$D263,0)</f>
        <v>648.78200000000004</v>
      </c>
      <c r="U263" s="218">
        <f ca="1">OFFSET('배치점수 계산기'!K$10,$D263,0)</f>
        <v>645.52300000000002</v>
      </c>
      <c r="V263" s="218">
        <f ca="1">OFFSET('배치점수 계산기'!L$10,$D263,0)</f>
        <v>641.53499999999997</v>
      </c>
      <c r="W263" s="210" t="str">
        <f ca="1">OFFSET('배치점수 계산기'!M$10,$D263,0)</f>
        <v>표점/만점</v>
      </c>
      <c r="X263" s="208" t="str">
        <f ca="1">OFFSET('배치점수 계산기'!N$10,$D263,0)</f>
        <v>변표/만점</v>
      </c>
      <c r="Y263" s="212">
        <f ca="1">OFFSET(환산공식!FG$15,$F263,0)</f>
        <v>0.38</v>
      </c>
      <c r="Z263" s="35">
        <f ca="1">OFFSET(환산공식!FH$15,$F263,0)</f>
        <v>0.37</v>
      </c>
      <c r="AA263" s="203">
        <f ca="1">OFFSET(환산공식!FI$15,$F263,0)</f>
        <v>0.25</v>
      </c>
      <c r="AC263"/>
      <c r="AD263">
        <f t="shared" ca="1" si="8"/>
        <v>6</v>
      </c>
      <c r="AE263"/>
    </row>
    <row r="264" spans="1:31" s="5" customFormat="1">
      <c r="A264" s="222"/>
      <c r="B264" s="222"/>
      <c r="C264" s="222" t="s">
        <v>1759</v>
      </c>
      <c r="D264" s="219">
        <v>257</v>
      </c>
      <c r="E264" s="219">
        <v>36</v>
      </c>
      <c r="F264" s="219">
        <v>36</v>
      </c>
      <c r="G264" s="264">
        <v>257</v>
      </c>
      <c r="H264" s="221" t="s">
        <v>85</v>
      </c>
      <c r="I264" s="219" t="s">
        <v>357</v>
      </c>
      <c r="J264" s="267" t="s">
        <v>739</v>
      </c>
      <c r="K264" s="219" t="s">
        <v>84</v>
      </c>
      <c r="L264" s="35" t="str">
        <f ca="1">IF(OFFSET(환산공식!$DU$15,$F264,0)=1,"O","X")</f>
        <v>X</v>
      </c>
      <c r="M264" s="212">
        <f ca="1">IFERROR(OFFSET(환산공식!DA$15,$F264,0),"")</f>
        <v>140</v>
      </c>
      <c r="N264" s="35" t="str">
        <f ca="1">IFERROR(CONCATENATE(ROUND(OFFSET(환산공식!DB$15,$F264,0),1),"%"),"")</f>
        <v>100%</v>
      </c>
      <c r="O264" s="35">
        <f ca="1">IFERROR(OFFSET(환산공식!DC$15,$F264,0),"")</f>
        <v>10</v>
      </c>
      <c r="P264" s="212" t="str">
        <f t="shared" ca="1" si="7"/>
        <v>3% 이하</v>
      </c>
      <c r="Q264" s="218">
        <f ca="1">IFERROR(ROUND(OFFSET(환산공식!$EX$15,$F264,0),3),"")</f>
        <v>0</v>
      </c>
      <c r="R264" s="218">
        <f ca="1">OFFSET('배치점수 계산기'!H$10,$D264,0)</f>
        <v>653.4</v>
      </c>
      <c r="S264" s="218">
        <f ca="1">OFFSET('배치점수 계산기'!I$10,$D264,0)</f>
        <v>651.34900000000005</v>
      </c>
      <c r="T264" s="218">
        <f ca="1">OFFSET('배치점수 계산기'!J$10,$D264,0)</f>
        <v>648.78200000000004</v>
      </c>
      <c r="U264" s="218">
        <f ca="1">OFFSET('배치점수 계산기'!K$10,$D264,0)</f>
        <v>645.52300000000002</v>
      </c>
      <c r="V264" s="218">
        <f ca="1">OFFSET('배치점수 계산기'!L$10,$D264,0)</f>
        <v>641.53499999999997</v>
      </c>
      <c r="W264" s="210" t="str">
        <f ca="1">OFFSET('배치점수 계산기'!M$10,$D264,0)</f>
        <v>표점/만점</v>
      </c>
      <c r="X264" s="208" t="str">
        <f ca="1">OFFSET('배치점수 계산기'!N$10,$D264,0)</f>
        <v>변표/만점</v>
      </c>
      <c r="Y264" s="212">
        <f ca="1">OFFSET(환산공식!FG$15,$F264,0)</f>
        <v>0.38</v>
      </c>
      <c r="Z264" s="35">
        <f ca="1">OFFSET(환산공식!FH$15,$F264,0)</f>
        <v>0.37</v>
      </c>
      <c r="AA264" s="203">
        <f ca="1">OFFSET(환산공식!FI$15,$F264,0)</f>
        <v>0.25</v>
      </c>
      <c r="AC264"/>
      <c r="AD264">
        <f t="shared" ca="1" si="8"/>
        <v>6</v>
      </c>
      <c r="AE264"/>
    </row>
    <row r="265" spans="1:31" s="5" customFormat="1">
      <c r="A265" s="222"/>
      <c r="B265" s="222"/>
      <c r="C265" s="222" t="s">
        <v>1760</v>
      </c>
      <c r="D265" s="219">
        <v>258</v>
      </c>
      <c r="E265" s="219">
        <v>36</v>
      </c>
      <c r="F265" s="219">
        <v>36</v>
      </c>
      <c r="G265" s="264">
        <v>258</v>
      </c>
      <c r="H265" s="221" t="s">
        <v>85</v>
      </c>
      <c r="I265" s="219" t="s">
        <v>357</v>
      </c>
      <c r="J265" s="267" t="s">
        <v>194</v>
      </c>
      <c r="K265" s="219" t="s">
        <v>84</v>
      </c>
      <c r="L265" s="35" t="str">
        <f ca="1">IF(OFFSET(환산공식!$DU$15,$F265,0)=1,"O","X")</f>
        <v>X</v>
      </c>
      <c r="M265" s="212">
        <f ca="1">IFERROR(OFFSET(환산공식!DA$15,$F265,0),"")</f>
        <v>140</v>
      </c>
      <c r="N265" s="35" t="str">
        <f ca="1">IFERROR(CONCATENATE(ROUND(OFFSET(환산공식!DB$15,$F265,0),1),"%"),"")</f>
        <v>100%</v>
      </c>
      <c r="O265" s="35">
        <f ca="1">IFERROR(OFFSET(환산공식!DC$15,$F265,0),"")</f>
        <v>10</v>
      </c>
      <c r="P265" s="212" t="str">
        <f t="shared" ref="P265:P328" ca="1" si="9">IF(E265="","",IF(Q265&gt;R265,"90% 이상",IF(Q265&gt;S265,CONCATENATE(ROUND(((Q265-S265)/(R265-S265))*20+70,0),"%"),IF(Q265&gt;T265,CONCATENATE(ROUND(((Q265-T265)/(S265-T265))*30+40,0),"%"),IF(Q265&gt;U265,CONCATENATE(ROUND(((Q265-U265)/(T265-U265))*30+10,0),"%"),IF(Q265&gt;V265,CONCATENATE(ROUND(((Q265-V265)/(U265-V265))*7+3,0),"%"),"3% 이하"))))))</f>
        <v>3% 이하</v>
      </c>
      <c r="Q265" s="218">
        <f ca="1">IFERROR(ROUND(OFFSET(환산공식!$EX$15,$F265,0),3),"")</f>
        <v>0</v>
      </c>
      <c r="R265" s="218">
        <f ca="1">OFFSET('배치점수 계산기'!H$10,$D265,0)</f>
        <v>653.10400000000004</v>
      </c>
      <c r="S265" s="218">
        <f ca="1">OFFSET('배치점수 계산기'!I$10,$D265,0)</f>
        <v>650.947</v>
      </c>
      <c r="T265" s="218">
        <f ca="1">OFFSET('배치점수 계산기'!J$10,$D265,0)</f>
        <v>648.49</v>
      </c>
      <c r="U265" s="218">
        <f ca="1">OFFSET('배치점수 계산기'!K$10,$D265,0)</f>
        <v>645.22199999999998</v>
      </c>
      <c r="V265" s="218">
        <f ca="1">OFFSET('배치점수 계산기'!L$10,$D265,0)</f>
        <v>641.28399999999999</v>
      </c>
      <c r="W265" s="210" t="str">
        <f ca="1">OFFSET('배치점수 계산기'!M$10,$D265,0)</f>
        <v>표점/만점</v>
      </c>
      <c r="X265" s="208" t="str">
        <f ca="1">OFFSET('배치점수 계산기'!N$10,$D265,0)</f>
        <v>변표/만점</v>
      </c>
      <c r="Y265" s="212">
        <f ca="1">OFFSET(환산공식!FG$15,$F265,0)</f>
        <v>0.38</v>
      </c>
      <c r="Z265" s="35">
        <f ca="1">OFFSET(환산공식!FH$15,$F265,0)</f>
        <v>0.37</v>
      </c>
      <c r="AA265" s="203">
        <f ca="1">OFFSET(환산공식!FI$15,$F265,0)</f>
        <v>0.25</v>
      </c>
      <c r="AC265"/>
      <c r="AD265">
        <f t="shared" ref="AD265:AD328" ca="1" si="10">IF(L265="X",6,IF(Q265&gt;R265,1,IF(Q265&gt;S265,2,IF(Q265&gt;T265,3,IF(Q265&gt;U265,4,IF(Q265&gt;=V265,5,IF(Q265&lt;V265,6,"")))))))</f>
        <v>6</v>
      </c>
      <c r="AE265"/>
    </row>
    <row r="266" spans="1:31" s="5" customFormat="1">
      <c r="A266" s="222"/>
      <c r="B266" s="222"/>
      <c r="C266" s="222" t="s">
        <v>1761</v>
      </c>
      <c r="D266" s="219">
        <v>259</v>
      </c>
      <c r="E266" s="219">
        <v>36</v>
      </c>
      <c r="F266" s="219">
        <v>36</v>
      </c>
      <c r="G266" s="264">
        <v>259</v>
      </c>
      <c r="H266" s="221" t="s">
        <v>85</v>
      </c>
      <c r="I266" s="219" t="s">
        <v>357</v>
      </c>
      <c r="J266" s="267" t="s">
        <v>743</v>
      </c>
      <c r="K266" s="219" t="s">
        <v>84</v>
      </c>
      <c r="L266" s="35" t="str">
        <f ca="1">IF(OFFSET(환산공식!$DU$15,$F266,0)=1,"O","X")</f>
        <v>X</v>
      </c>
      <c r="M266" s="212">
        <f ca="1">IFERROR(OFFSET(환산공식!DA$15,$F266,0),"")</f>
        <v>140</v>
      </c>
      <c r="N266" s="35" t="str">
        <f ca="1">IFERROR(CONCATENATE(ROUND(OFFSET(환산공식!DB$15,$F266,0),1),"%"),"")</f>
        <v>100%</v>
      </c>
      <c r="O266" s="35">
        <f ca="1">IFERROR(OFFSET(환산공식!DC$15,$F266,0),"")</f>
        <v>10</v>
      </c>
      <c r="P266" s="212" t="str">
        <f t="shared" ca="1" si="9"/>
        <v>3% 이하</v>
      </c>
      <c r="Q266" s="218">
        <f ca="1">IFERROR(ROUND(OFFSET(환산공식!$EX$15,$F266,0),3),"")</f>
        <v>0</v>
      </c>
      <c r="R266" s="218">
        <f ca="1">OFFSET('배치점수 계산기'!H$10,$D266,0)</f>
        <v>651.01900000000001</v>
      </c>
      <c r="S266" s="218">
        <f ca="1">OFFSET('배치점수 계산기'!I$10,$D266,0)</f>
        <v>650.14300000000003</v>
      </c>
      <c r="T266" s="218">
        <f ca="1">OFFSET('배치점수 계산기'!J$10,$D266,0)</f>
        <v>648.34</v>
      </c>
      <c r="U266" s="218">
        <f ca="1">OFFSET('배치점수 계산기'!K$10,$D266,0)</f>
        <v>645.82399999999996</v>
      </c>
      <c r="V266" s="218">
        <f ca="1">OFFSET('배치점수 계산기'!L$10,$D266,0)</f>
        <v>643.06799999999998</v>
      </c>
      <c r="W266" s="210" t="str">
        <f ca="1">OFFSET('배치점수 계산기'!M$10,$D266,0)</f>
        <v>표점/만점</v>
      </c>
      <c r="X266" s="208" t="str">
        <f ca="1">OFFSET('배치점수 계산기'!N$10,$D266,0)</f>
        <v>변표/만점</v>
      </c>
      <c r="Y266" s="212">
        <f ca="1">OFFSET(환산공식!FG$15,$F266,0)</f>
        <v>0.38</v>
      </c>
      <c r="Z266" s="35">
        <f ca="1">OFFSET(환산공식!FH$15,$F266,0)</f>
        <v>0.37</v>
      </c>
      <c r="AA266" s="203">
        <f ca="1">OFFSET(환산공식!FI$15,$F266,0)</f>
        <v>0.25</v>
      </c>
      <c r="AC266"/>
      <c r="AD266">
        <f t="shared" ca="1" si="10"/>
        <v>6</v>
      </c>
      <c r="AE266"/>
    </row>
    <row r="267" spans="1:31" s="5" customFormat="1">
      <c r="A267" s="222"/>
      <c r="B267" s="222"/>
      <c r="C267" s="222" t="s">
        <v>1762</v>
      </c>
      <c r="D267" s="219">
        <v>260</v>
      </c>
      <c r="E267" s="219">
        <v>36</v>
      </c>
      <c r="F267" s="219">
        <v>36</v>
      </c>
      <c r="G267" s="264">
        <v>260</v>
      </c>
      <c r="H267" s="221" t="s">
        <v>85</v>
      </c>
      <c r="I267" s="219" t="s">
        <v>357</v>
      </c>
      <c r="J267" s="267" t="s">
        <v>742</v>
      </c>
      <c r="K267" s="219" t="s">
        <v>84</v>
      </c>
      <c r="L267" s="35" t="str">
        <f ca="1">IF(OFFSET(환산공식!$DU$15,$F267,0)=1,"O","X")</f>
        <v>X</v>
      </c>
      <c r="M267" s="212">
        <f ca="1">IFERROR(OFFSET(환산공식!DA$15,$F267,0),"")</f>
        <v>140</v>
      </c>
      <c r="N267" s="35" t="str">
        <f ca="1">IFERROR(CONCATENATE(ROUND(OFFSET(환산공식!DB$15,$F267,0),1),"%"),"")</f>
        <v>100%</v>
      </c>
      <c r="O267" s="35">
        <f ca="1">IFERROR(OFFSET(환산공식!DC$15,$F267,0),"")</f>
        <v>10</v>
      </c>
      <c r="P267" s="212" t="str">
        <f t="shared" ca="1" si="9"/>
        <v>3% 이하</v>
      </c>
      <c r="Q267" s="218">
        <f ca="1">IFERROR(ROUND(OFFSET(환산공식!$EX$15,$F267,0),3),"")</f>
        <v>0</v>
      </c>
      <c r="R267" s="218">
        <f ca="1">OFFSET('배치점수 계산기'!H$10,$D267,0)</f>
        <v>650.81899999999996</v>
      </c>
      <c r="S267" s="218">
        <f ca="1">OFFSET('배치점수 계산기'!I$10,$D267,0)</f>
        <v>650.04200000000003</v>
      </c>
      <c r="T267" s="218">
        <f ca="1">OFFSET('배치점수 계산기'!J$10,$D267,0)</f>
        <v>647.46600000000001</v>
      </c>
      <c r="U267" s="218">
        <f ca="1">OFFSET('배치점수 계산기'!K$10,$D267,0)</f>
        <v>645.673</v>
      </c>
      <c r="V267" s="218">
        <f ca="1">OFFSET('배치점수 계산기'!L$10,$D267,0)</f>
        <v>643.01499999999999</v>
      </c>
      <c r="W267" s="210" t="str">
        <f ca="1">OFFSET('배치점수 계산기'!M$10,$D267,0)</f>
        <v>표점/만점</v>
      </c>
      <c r="X267" s="208" t="str">
        <f ca="1">OFFSET('배치점수 계산기'!N$10,$D267,0)</f>
        <v>변표/만점</v>
      </c>
      <c r="Y267" s="212">
        <f ca="1">OFFSET(환산공식!FG$15,$F267,0)</f>
        <v>0.38</v>
      </c>
      <c r="Z267" s="35">
        <f ca="1">OFFSET(환산공식!FH$15,$F267,0)</f>
        <v>0.37</v>
      </c>
      <c r="AA267" s="203">
        <f ca="1">OFFSET(환산공식!FI$15,$F267,0)</f>
        <v>0.25</v>
      </c>
      <c r="AC267"/>
      <c r="AD267">
        <f t="shared" ca="1" si="10"/>
        <v>6</v>
      </c>
      <c r="AE267"/>
    </row>
    <row r="268" spans="1:31" s="5" customFormat="1">
      <c r="A268" s="222"/>
      <c r="B268" s="222"/>
      <c r="C268" s="222" t="s">
        <v>1763</v>
      </c>
      <c r="D268" s="219">
        <v>261</v>
      </c>
      <c r="E268" s="219">
        <v>36</v>
      </c>
      <c r="F268" s="219">
        <v>36</v>
      </c>
      <c r="G268" s="264">
        <v>261</v>
      </c>
      <c r="H268" s="221" t="s">
        <v>85</v>
      </c>
      <c r="I268" s="219" t="s">
        <v>357</v>
      </c>
      <c r="J268" s="267" t="s">
        <v>190</v>
      </c>
      <c r="K268" s="219" t="s">
        <v>84</v>
      </c>
      <c r="L268" s="35" t="str">
        <f ca="1">IF(OFFSET(환산공식!$DU$15,$F268,0)=1,"O","X")</f>
        <v>X</v>
      </c>
      <c r="M268" s="212">
        <f ca="1">IFERROR(OFFSET(환산공식!DA$15,$F268,0),"")</f>
        <v>140</v>
      </c>
      <c r="N268" s="35" t="str">
        <f ca="1">IFERROR(CONCATENATE(ROUND(OFFSET(환산공식!DB$15,$F268,0),1),"%"),"")</f>
        <v>100%</v>
      </c>
      <c r="O268" s="35">
        <f ca="1">IFERROR(OFFSET(환산공식!DC$15,$F268,0),"")</f>
        <v>10</v>
      </c>
      <c r="P268" s="212" t="str">
        <f t="shared" ca="1" si="9"/>
        <v>3% 이하</v>
      </c>
      <c r="Q268" s="218">
        <f ca="1">IFERROR(ROUND(OFFSET(환산공식!$EX$15,$F268,0),3),"")</f>
        <v>0</v>
      </c>
      <c r="R268" s="218">
        <f ca="1">OFFSET('배치점수 계산기'!H$10,$D268,0)</f>
        <v>653.35599999999999</v>
      </c>
      <c r="S268" s="218">
        <f ca="1">OFFSET('배치점수 계산기'!I$10,$D268,0)</f>
        <v>651.14700000000005</v>
      </c>
      <c r="T268" s="218">
        <f ca="1">OFFSET('배치점수 계산기'!J$10,$D268,0)</f>
        <v>647.16499999999996</v>
      </c>
      <c r="U268" s="218">
        <f ca="1">OFFSET('배치점수 계산기'!K$10,$D268,0)</f>
        <v>644.50699999999995</v>
      </c>
      <c r="V268" s="218">
        <f ca="1">OFFSET('배치점수 계산기'!L$10,$D268,0)</f>
        <v>640.04499999999996</v>
      </c>
      <c r="W268" s="210" t="str">
        <f ca="1">OFFSET('배치점수 계산기'!M$10,$D268,0)</f>
        <v>표점/만점</v>
      </c>
      <c r="X268" s="208" t="str">
        <f ca="1">OFFSET('배치점수 계산기'!N$10,$D268,0)</f>
        <v>변표/만점</v>
      </c>
      <c r="Y268" s="212">
        <f ca="1">OFFSET(환산공식!FG$15,$F268,0)</f>
        <v>0.38</v>
      </c>
      <c r="Z268" s="35">
        <f ca="1">OFFSET(환산공식!FH$15,$F268,0)</f>
        <v>0.37</v>
      </c>
      <c r="AA268" s="203">
        <f ca="1">OFFSET(환산공식!FI$15,$F268,0)</f>
        <v>0.25</v>
      </c>
      <c r="AC268"/>
      <c r="AD268">
        <f t="shared" ca="1" si="10"/>
        <v>6</v>
      </c>
      <c r="AE268"/>
    </row>
    <row r="269" spans="1:31" s="5" customFormat="1">
      <c r="A269" s="222"/>
      <c r="B269" s="222"/>
      <c r="C269" s="222" t="s">
        <v>1764</v>
      </c>
      <c r="D269" s="219">
        <v>262</v>
      </c>
      <c r="E269" s="219">
        <v>36</v>
      </c>
      <c r="F269" s="219">
        <v>36</v>
      </c>
      <c r="G269" s="264">
        <v>262</v>
      </c>
      <c r="H269" s="221" t="s">
        <v>85</v>
      </c>
      <c r="I269" s="219" t="s">
        <v>357</v>
      </c>
      <c r="J269" s="267" t="s">
        <v>197</v>
      </c>
      <c r="K269" s="219" t="s">
        <v>84</v>
      </c>
      <c r="L269" s="35" t="str">
        <f ca="1">IF(OFFSET(환산공식!$DU$15,$F269,0)=1,"O","X")</f>
        <v>X</v>
      </c>
      <c r="M269" s="212">
        <f ca="1">IFERROR(OFFSET(환산공식!DA$15,$F269,0),"")</f>
        <v>140</v>
      </c>
      <c r="N269" s="35" t="str">
        <f ca="1">IFERROR(CONCATENATE(ROUND(OFFSET(환산공식!DB$15,$F269,0),1),"%"),"")</f>
        <v>100%</v>
      </c>
      <c r="O269" s="35">
        <f ca="1">IFERROR(OFFSET(환산공식!DC$15,$F269,0),"")</f>
        <v>10</v>
      </c>
      <c r="P269" s="212" t="str">
        <f t="shared" ca="1" si="9"/>
        <v>3% 이하</v>
      </c>
      <c r="Q269" s="218">
        <f ca="1">IFERROR(ROUND(OFFSET(환산공식!$EX$15,$F269,0),3),"")</f>
        <v>0</v>
      </c>
      <c r="R269" s="218">
        <f ca="1">OFFSET('배치점수 계산기'!H$10,$D269,0)</f>
        <v>654.74</v>
      </c>
      <c r="S269" s="218">
        <f ca="1">OFFSET('배치점수 계산기'!I$10,$D269,0)</f>
        <v>651.14700000000005</v>
      </c>
      <c r="T269" s="218">
        <f ca="1">OFFSET('배치점수 계산기'!J$10,$D269,0)</f>
        <v>645.89700000000005</v>
      </c>
      <c r="U269" s="218">
        <f ca="1">OFFSET('배치점수 계산기'!K$10,$D269,0)</f>
        <v>643.29899999999998</v>
      </c>
      <c r="V269" s="218">
        <f ca="1">OFFSET('배치점수 계산기'!L$10,$D269,0)</f>
        <v>639.03</v>
      </c>
      <c r="W269" s="210" t="str">
        <f ca="1">OFFSET('배치점수 계산기'!M$10,$D269,0)</f>
        <v>표점/만점</v>
      </c>
      <c r="X269" s="208" t="str">
        <f ca="1">OFFSET('배치점수 계산기'!N$10,$D269,0)</f>
        <v>변표/만점</v>
      </c>
      <c r="Y269" s="212">
        <f ca="1">OFFSET(환산공식!FG$15,$F269,0)</f>
        <v>0.38</v>
      </c>
      <c r="Z269" s="35">
        <f ca="1">OFFSET(환산공식!FH$15,$F269,0)</f>
        <v>0.37</v>
      </c>
      <c r="AA269" s="203">
        <f ca="1">OFFSET(환산공식!FI$15,$F269,0)</f>
        <v>0.25</v>
      </c>
      <c r="AC269"/>
      <c r="AD269">
        <f t="shared" ca="1" si="10"/>
        <v>6</v>
      </c>
      <c r="AE269"/>
    </row>
    <row r="270" spans="1:31" s="5" customFormat="1">
      <c r="A270" s="222"/>
      <c r="B270" s="222"/>
      <c r="C270" s="222" t="s">
        <v>1765</v>
      </c>
      <c r="D270" s="219">
        <v>263</v>
      </c>
      <c r="E270" s="219">
        <v>36</v>
      </c>
      <c r="F270" s="219">
        <v>36</v>
      </c>
      <c r="G270" s="264">
        <v>263</v>
      </c>
      <c r="H270" s="221" t="s">
        <v>85</v>
      </c>
      <c r="I270" s="219" t="s">
        <v>357</v>
      </c>
      <c r="J270" s="267" t="s">
        <v>191</v>
      </c>
      <c r="K270" s="219" t="s">
        <v>84</v>
      </c>
      <c r="L270" s="35" t="str">
        <f ca="1">IF(OFFSET(환산공식!$DU$15,$F270,0)=1,"O","X")</f>
        <v>X</v>
      </c>
      <c r="M270" s="212">
        <f ca="1">IFERROR(OFFSET(환산공식!DA$15,$F270,0),"")</f>
        <v>140</v>
      </c>
      <c r="N270" s="35" t="str">
        <f ca="1">IFERROR(CONCATENATE(ROUND(OFFSET(환산공식!DB$15,$F270,0),1),"%"),"")</f>
        <v>100%</v>
      </c>
      <c r="O270" s="35">
        <f ca="1">IFERROR(OFFSET(환산공식!DC$15,$F270,0),"")</f>
        <v>10</v>
      </c>
      <c r="P270" s="212" t="str">
        <f t="shared" ca="1" si="9"/>
        <v>3% 이하</v>
      </c>
      <c r="Q270" s="218">
        <f ca="1">IFERROR(ROUND(OFFSET(환산공식!$EX$15,$F270,0),3),"")</f>
        <v>0</v>
      </c>
      <c r="R270" s="218">
        <f ca="1">OFFSET('배치점수 계산기'!H$10,$D270,0)</f>
        <v>657.97400000000005</v>
      </c>
      <c r="S270" s="218">
        <f ca="1">OFFSET('배치점수 계산기'!I$10,$D270,0)</f>
        <v>652.91399999999999</v>
      </c>
      <c r="T270" s="218">
        <f ca="1">OFFSET('배치점수 계산기'!J$10,$D270,0)</f>
        <v>645.673</v>
      </c>
      <c r="U270" s="218">
        <f ca="1">OFFSET('배치점수 계산기'!K$10,$D270,0)</f>
        <v>643.01499999999999</v>
      </c>
      <c r="V270" s="218">
        <f ca="1">OFFSET('배치점수 계산기'!L$10,$D270,0)</f>
        <v>640.80899999999997</v>
      </c>
      <c r="W270" s="210" t="str">
        <f ca="1">OFFSET('배치점수 계산기'!M$10,$D270,0)</f>
        <v>표점/만점</v>
      </c>
      <c r="X270" s="208" t="str">
        <f ca="1">OFFSET('배치점수 계산기'!N$10,$D270,0)</f>
        <v>변표/만점</v>
      </c>
      <c r="Y270" s="212">
        <f ca="1">OFFSET(환산공식!FG$15,$F270,0)</f>
        <v>0.38</v>
      </c>
      <c r="Z270" s="35">
        <f ca="1">OFFSET(환산공식!FH$15,$F270,0)</f>
        <v>0.37</v>
      </c>
      <c r="AA270" s="203">
        <f ca="1">OFFSET(환산공식!FI$15,$F270,0)</f>
        <v>0.25</v>
      </c>
      <c r="AC270"/>
      <c r="AD270">
        <f t="shared" ca="1" si="10"/>
        <v>6</v>
      </c>
      <c r="AE270"/>
    </row>
    <row r="271" spans="1:31" s="5" customFormat="1">
      <c r="A271" s="222"/>
      <c r="B271" s="222"/>
      <c r="C271" s="222" t="s">
        <v>1766</v>
      </c>
      <c r="D271" s="219">
        <v>264</v>
      </c>
      <c r="E271" s="219">
        <v>36</v>
      </c>
      <c r="F271" s="219">
        <v>36</v>
      </c>
      <c r="G271" s="264">
        <v>264</v>
      </c>
      <c r="H271" s="221" t="s">
        <v>85</v>
      </c>
      <c r="I271" s="219" t="s">
        <v>357</v>
      </c>
      <c r="J271" s="267" t="s">
        <v>755</v>
      </c>
      <c r="K271" s="219" t="s">
        <v>84</v>
      </c>
      <c r="L271" s="35" t="str">
        <f ca="1">IF(OFFSET(환산공식!$DU$15,$F271,0)=1,"O","X")</f>
        <v>X</v>
      </c>
      <c r="M271" s="212">
        <f ca="1">IFERROR(OFFSET(환산공식!DA$15,$F271,0),"")</f>
        <v>140</v>
      </c>
      <c r="N271" s="35" t="str">
        <f ca="1">IFERROR(CONCATENATE(ROUND(OFFSET(환산공식!DB$15,$F271,0),1),"%"),"")</f>
        <v>100%</v>
      </c>
      <c r="O271" s="35">
        <f ca="1">IFERROR(OFFSET(환산공식!DC$15,$F271,0),"")</f>
        <v>10</v>
      </c>
      <c r="P271" s="212" t="str">
        <f t="shared" ca="1" si="9"/>
        <v>3% 이하</v>
      </c>
      <c r="Q271" s="218">
        <f ca="1">IFERROR(ROUND(OFFSET(환산공식!$EX$15,$F271,0),3),"")</f>
        <v>0</v>
      </c>
      <c r="R271" s="218">
        <f ca="1">OFFSET('배치점수 계산기'!H$10,$D271,0)</f>
        <v>626.93700000000001</v>
      </c>
      <c r="S271" s="218">
        <f ca="1">OFFSET('배치점수 계산기'!I$10,$D271,0)</f>
        <v>623.96299999999997</v>
      </c>
      <c r="T271" s="218">
        <f ca="1">OFFSET('배치점수 계산기'!J$10,$D271,0)</f>
        <v>620.625</v>
      </c>
      <c r="U271" s="218">
        <f ca="1">OFFSET('배치점수 계산기'!K$10,$D271,0)</f>
        <v>617.96699999999998</v>
      </c>
      <c r="V271" s="218">
        <f ca="1">OFFSET('배치점수 계산기'!L$10,$D271,0)</f>
        <v>615.04</v>
      </c>
      <c r="W271" s="210" t="str">
        <f ca="1">OFFSET('배치점수 계산기'!M$10,$D271,0)</f>
        <v>표점/만점</v>
      </c>
      <c r="X271" s="208" t="str">
        <f ca="1">OFFSET('배치점수 계산기'!N$10,$D271,0)</f>
        <v>변표/만점</v>
      </c>
      <c r="Y271" s="212">
        <f ca="1">OFFSET(환산공식!FG$15,$F271,0)</f>
        <v>0.38</v>
      </c>
      <c r="Z271" s="35">
        <f ca="1">OFFSET(환산공식!FH$15,$F271,0)</f>
        <v>0.37</v>
      </c>
      <c r="AA271" s="203">
        <f ca="1">OFFSET(환산공식!FI$15,$F271,0)</f>
        <v>0.25</v>
      </c>
      <c r="AC271"/>
      <c r="AD271">
        <f t="shared" ca="1" si="10"/>
        <v>6</v>
      </c>
      <c r="AE271"/>
    </row>
    <row r="272" spans="1:31" s="5" customFormat="1">
      <c r="A272" s="222"/>
      <c r="B272" s="222"/>
      <c r="C272" s="222" t="s">
        <v>1767</v>
      </c>
      <c r="D272" s="219">
        <v>265</v>
      </c>
      <c r="E272" s="219">
        <v>36</v>
      </c>
      <c r="F272" s="219">
        <v>36</v>
      </c>
      <c r="G272" s="264">
        <v>265</v>
      </c>
      <c r="H272" s="221" t="s">
        <v>85</v>
      </c>
      <c r="I272" s="219" t="s">
        <v>357</v>
      </c>
      <c r="J272" s="267" t="s">
        <v>754</v>
      </c>
      <c r="K272" s="219" t="s">
        <v>84</v>
      </c>
      <c r="L272" s="35" t="str">
        <f ca="1">IF(OFFSET(환산공식!$DU$15,$F272,0)=1,"O","X")</f>
        <v>X</v>
      </c>
      <c r="M272" s="212">
        <f ca="1">IFERROR(OFFSET(환산공식!DA$15,$F272,0),"")</f>
        <v>140</v>
      </c>
      <c r="N272" s="35" t="str">
        <f ca="1">IFERROR(CONCATENATE(ROUND(OFFSET(환산공식!DB$15,$F272,0),1),"%"),"")</f>
        <v>100%</v>
      </c>
      <c r="O272" s="35">
        <f ca="1">IFERROR(OFFSET(환산공식!DC$15,$F272,0),"")</f>
        <v>10</v>
      </c>
      <c r="P272" s="212" t="str">
        <f t="shared" ca="1" si="9"/>
        <v>3% 이하</v>
      </c>
      <c r="Q272" s="218">
        <f ca="1">IFERROR(ROUND(OFFSET(환산공식!$EX$15,$F272,0),3),"")</f>
        <v>0</v>
      </c>
      <c r="R272" s="218">
        <f ca="1">OFFSET('배치점수 계산기'!H$10,$D272,0)</f>
        <v>619.71900000000005</v>
      </c>
      <c r="S272" s="218">
        <f ca="1">OFFSET('배치점수 계산기'!I$10,$D272,0)</f>
        <v>617.66399999999999</v>
      </c>
      <c r="T272" s="218">
        <f ca="1">OFFSET('배치점수 계산기'!J$10,$D272,0)</f>
        <v>615.14099999999996</v>
      </c>
      <c r="U272" s="218">
        <f ca="1">OFFSET('배치점수 계산기'!K$10,$D272,0)</f>
        <v>612.89800000000002</v>
      </c>
      <c r="V272" s="218">
        <f ca="1">OFFSET('배치점수 계산기'!L$10,$D272,0)</f>
        <v>610.25699999999995</v>
      </c>
      <c r="W272" s="210" t="str">
        <f ca="1">OFFSET('배치점수 계산기'!M$10,$D272,0)</f>
        <v>표점/만점</v>
      </c>
      <c r="X272" s="208" t="str">
        <f ca="1">OFFSET('배치점수 계산기'!N$10,$D272,0)</f>
        <v>변표/만점</v>
      </c>
      <c r="Y272" s="212">
        <f ca="1">OFFSET(환산공식!FG$15,$F272,0)</f>
        <v>0.38</v>
      </c>
      <c r="Z272" s="35">
        <f ca="1">OFFSET(환산공식!FH$15,$F272,0)</f>
        <v>0.37</v>
      </c>
      <c r="AA272" s="203">
        <f ca="1">OFFSET(환산공식!FI$15,$F272,0)</f>
        <v>0.25</v>
      </c>
      <c r="AC272"/>
      <c r="AD272">
        <f t="shared" ca="1" si="10"/>
        <v>6</v>
      </c>
      <c r="AE272"/>
    </row>
    <row r="273" spans="1:31" s="5" customFormat="1">
      <c r="A273" s="222"/>
      <c r="B273" s="222"/>
      <c r="C273" s="222" t="s">
        <v>1768</v>
      </c>
      <c r="D273" s="219">
        <v>266</v>
      </c>
      <c r="E273" s="219">
        <v>36</v>
      </c>
      <c r="F273" s="219">
        <v>36</v>
      </c>
      <c r="G273" s="264">
        <v>266</v>
      </c>
      <c r="H273" s="221" t="s">
        <v>85</v>
      </c>
      <c r="I273" s="219" t="s">
        <v>357</v>
      </c>
      <c r="J273" s="267" t="s">
        <v>753</v>
      </c>
      <c r="K273" s="219" t="s">
        <v>84</v>
      </c>
      <c r="L273" s="35" t="str">
        <f ca="1">IF(OFFSET(환산공식!$DU$15,$F273,0)=1,"O","X")</f>
        <v>X</v>
      </c>
      <c r="M273" s="212">
        <f ca="1">IFERROR(OFFSET(환산공식!DA$15,$F273,0),"")</f>
        <v>140</v>
      </c>
      <c r="N273" s="35" t="str">
        <f ca="1">IFERROR(CONCATENATE(ROUND(OFFSET(환산공식!DB$15,$F273,0),1),"%"),"")</f>
        <v>100%</v>
      </c>
      <c r="O273" s="35">
        <f ca="1">IFERROR(OFFSET(환산공식!DC$15,$F273,0),"")</f>
        <v>10</v>
      </c>
      <c r="P273" s="212" t="str">
        <f t="shared" ca="1" si="9"/>
        <v>3% 이하</v>
      </c>
      <c r="Q273" s="218">
        <f ca="1">IFERROR(ROUND(OFFSET(환산공식!$EX$15,$F273,0),3),"")</f>
        <v>0</v>
      </c>
      <c r="R273" s="218">
        <f ca="1">OFFSET('배치점수 계산기'!H$10,$D273,0)</f>
        <v>619.31600000000003</v>
      </c>
      <c r="S273" s="218">
        <f ca="1">OFFSET('배치점수 계산기'!I$10,$D273,0)</f>
        <v>617.12400000000002</v>
      </c>
      <c r="T273" s="218">
        <f ca="1">OFFSET('배치점수 계산기'!J$10,$D273,0)</f>
        <v>614.68100000000004</v>
      </c>
      <c r="U273" s="218">
        <f ca="1">OFFSET('배치점수 계산기'!K$10,$D273,0)</f>
        <v>612.57100000000003</v>
      </c>
      <c r="V273" s="218">
        <f ca="1">OFFSET('배치점수 계산기'!L$10,$D273,0)</f>
        <v>609.62300000000005</v>
      </c>
      <c r="W273" s="210" t="str">
        <f ca="1">OFFSET('배치점수 계산기'!M$10,$D273,0)</f>
        <v>표점/만점</v>
      </c>
      <c r="X273" s="208" t="str">
        <f ca="1">OFFSET('배치점수 계산기'!N$10,$D273,0)</f>
        <v>변표/만점</v>
      </c>
      <c r="Y273" s="212">
        <f ca="1">OFFSET(환산공식!FG$15,$F273,0)</f>
        <v>0.38</v>
      </c>
      <c r="Z273" s="35">
        <f ca="1">OFFSET(환산공식!FH$15,$F273,0)</f>
        <v>0.37</v>
      </c>
      <c r="AA273" s="203">
        <f ca="1">OFFSET(환산공식!FI$15,$F273,0)</f>
        <v>0.25</v>
      </c>
      <c r="AC273"/>
      <c r="AD273">
        <f t="shared" ca="1" si="10"/>
        <v>6</v>
      </c>
      <c r="AE273"/>
    </row>
    <row r="274" spans="1:31" s="5" customFormat="1">
      <c r="A274" s="222"/>
      <c r="B274" s="222"/>
      <c r="C274" s="222" t="s">
        <v>1769</v>
      </c>
      <c r="D274" s="219">
        <v>267</v>
      </c>
      <c r="E274" s="219">
        <v>36</v>
      </c>
      <c r="F274" s="219">
        <v>36</v>
      </c>
      <c r="G274" s="264">
        <v>267</v>
      </c>
      <c r="H274" s="221" t="s">
        <v>85</v>
      </c>
      <c r="I274" s="219" t="s">
        <v>357</v>
      </c>
      <c r="J274" s="267" t="s">
        <v>736</v>
      </c>
      <c r="K274" s="219" t="s">
        <v>84</v>
      </c>
      <c r="L274" s="35" t="str">
        <f ca="1">IF(OFFSET(환산공식!$DU$15,$F274,0)=1,"O","X")</f>
        <v>X</v>
      </c>
      <c r="M274" s="212">
        <f ca="1">IFERROR(OFFSET(환산공식!DA$15,$F274,0),"")</f>
        <v>140</v>
      </c>
      <c r="N274" s="35" t="str">
        <f ca="1">IFERROR(CONCATENATE(ROUND(OFFSET(환산공식!DB$15,$F274,0),1),"%"),"")</f>
        <v>100%</v>
      </c>
      <c r="O274" s="35">
        <f ca="1">IFERROR(OFFSET(환산공식!DC$15,$F274,0),"")</f>
        <v>10</v>
      </c>
      <c r="P274" s="212" t="str">
        <f t="shared" ca="1" si="9"/>
        <v>3% 이하</v>
      </c>
      <c r="Q274" s="218">
        <f ca="1">IFERROR(ROUND(OFFSET(환산공식!$EX$15,$F274,0),3),"")</f>
        <v>0</v>
      </c>
      <c r="R274" s="218">
        <f ca="1">OFFSET('배치점수 계산기'!H$10,$D274,0)</f>
        <v>618.47500000000002</v>
      </c>
      <c r="S274" s="218">
        <f ca="1">OFFSET('배치점수 계산기'!I$10,$D274,0)</f>
        <v>615.47400000000005</v>
      </c>
      <c r="T274" s="218">
        <f ca="1">OFFSET('배치점수 계산기'!J$10,$D274,0)</f>
        <v>614.279</v>
      </c>
      <c r="U274" s="218">
        <f ca="1">OFFSET('배치점수 계산기'!K$10,$D274,0)</f>
        <v>613.30600000000004</v>
      </c>
      <c r="V274" s="218">
        <f ca="1">OFFSET('배치점수 계산기'!L$10,$D274,0)</f>
        <v>610.48199999999997</v>
      </c>
      <c r="W274" s="210" t="str">
        <f ca="1">OFFSET('배치점수 계산기'!M$10,$D274,0)</f>
        <v>표점/만점</v>
      </c>
      <c r="X274" s="208" t="str">
        <f ca="1">OFFSET('배치점수 계산기'!N$10,$D274,0)</f>
        <v>변표/만점</v>
      </c>
      <c r="Y274" s="212">
        <f ca="1">OFFSET(환산공식!FG$15,$F274,0)</f>
        <v>0.38</v>
      </c>
      <c r="Z274" s="35">
        <f ca="1">OFFSET(환산공식!FH$15,$F274,0)</f>
        <v>0.37</v>
      </c>
      <c r="AA274" s="203">
        <f ca="1">OFFSET(환산공식!FI$15,$F274,0)</f>
        <v>0.25</v>
      </c>
      <c r="AC274"/>
      <c r="AD274">
        <f t="shared" ca="1" si="10"/>
        <v>6</v>
      </c>
      <c r="AE274"/>
    </row>
    <row r="275" spans="1:31" s="5" customFormat="1">
      <c r="A275" s="222"/>
      <c r="B275" s="222"/>
      <c r="C275" s="222" t="s">
        <v>1770</v>
      </c>
      <c r="D275" s="219">
        <v>268</v>
      </c>
      <c r="E275" s="219">
        <v>36</v>
      </c>
      <c r="F275" s="219">
        <v>36</v>
      </c>
      <c r="G275" s="264">
        <v>268</v>
      </c>
      <c r="H275" s="221" t="s">
        <v>85</v>
      </c>
      <c r="I275" s="219" t="s">
        <v>357</v>
      </c>
      <c r="J275" s="267" t="s">
        <v>758</v>
      </c>
      <c r="K275" s="219" t="s">
        <v>84</v>
      </c>
      <c r="L275" s="35" t="str">
        <f ca="1">IF(OFFSET(환산공식!$DU$15,$F275,0)=1,"O","X")</f>
        <v>X</v>
      </c>
      <c r="M275" s="212">
        <f ca="1">IFERROR(OFFSET(환산공식!DA$15,$F275,0),"")</f>
        <v>140</v>
      </c>
      <c r="N275" s="35" t="str">
        <f ca="1">IFERROR(CONCATENATE(ROUND(OFFSET(환산공식!DB$15,$F275,0),1),"%"),"")</f>
        <v>100%</v>
      </c>
      <c r="O275" s="35">
        <f ca="1">IFERROR(OFFSET(환산공식!DC$15,$F275,0),"")</f>
        <v>10</v>
      </c>
      <c r="P275" s="212" t="str">
        <f t="shared" ca="1" si="9"/>
        <v>3% 이하</v>
      </c>
      <c r="Q275" s="218">
        <f ca="1">IFERROR(ROUND(OFFSET(환산공식!$EX$15,$F275,0),3),"")</f>
        <v>0</v>
      </c>
      <c r="R275" s="218">
        <f ca="1">OFFSET('배치점수 계산기'!H$10,$D275,0)</f>
        <v>617.37699999999995</v>
      </c>
      <c r="S275" s="218">
        <f ca="1">OFFSET('배치점수 계산기'!I$10,$D275,0)</f>
        <v>615.47400000000005</v>
      </c>
      <c r="T275" s="218">
        <f ca="1">OFFSET('배치점수 계산기'!J$10,$D275,0)</f>
        <v>614.279</v>
      </c>
      <c r="U275" s="218">
        <f ca="1">OFFSET('배치점수 계산기'!K$10,$D275,0)</f>
        <v>611.74400000000003</v>
      </c>
      <c r="V275" s="218">
        <f ca="1">OFFSET('배치점수 계산기'!L$10,$D275,0)</f>
        <v>607.73599999999999</v>
      </c>
      <c r="W275" s="210" t="str">
        <f ca="1">OFFSET('배치점수 계산기'!M$10,$D275,0)</f>
        <v>표점/만점</v>
      </c>
      <c r="X275" s="208" t="str">
        <f ca="1">OFFSET('배치점수 계산기'!N$10,$D275,0)</f>
        <v>변표/만점</v>
      </c>
      <c r="Y275" s="212">
        <f ca="1">OFFSET(환산공식!FG$15,$F275,0)</f>
        <v>0.38</v>
      </c>
      <c r="Z275" s="35">
        <f ca="1">OFFSET(환산공식!FH$15,$F275,0)</f>
        <v>0.37</v>
      </c>
      <c r="AA275" s="203">
        <f ca="1">OFFSET(환산공식!FI$15,$F275,0)</f>
        <v>0.25</v>
      </c>
      <c r="AC275"/>
      <c r="AD275">
        <f t="shared" ca="1" si="10"/>
        <v>6</v>
      </c>
      <c r="AE275"/>
    </row>
    <row r="276" spans="1:31" s="5" customFormat="1">
      <c r="A276" s="222"/>
      <c r="B276" s="222"/>
      <c r="C276" s="222" t="s">
        <v>1771</v>
      </c>
      <c r="D276" s="219">
        <v>269</v>
      </c>
      <c r="E276" s="219">
        <v>45</v>
      </c>
      <c r="F276" s="219">
        <v>45</v>
      </c>
      <c r="G276" s="264">
        <v>269</v>
      </c>
      <c r="H276" s="221" t="s">
        <v>85</v>
      </c>
      <c r="I276" s="219" t="s">
        <v>333</v>
      </c>
      <c r="J276" s="267" t="s">
        <v>365</v>
      </c>
      <c r="K276" s="219" t="s">
        <v>83</v>
      </c>
      <c r="L276" s="35" t="str">
        <f ca="1">IF(OFFSET(환산공식!$DU$15,$F276,0)=1,"O","X")</f>
        <v>X</v>
      </c>
      <c r="M276" s="212">
        <f ca="1">IFERROR(OFFSET(환산공식!DA$15,$F276,0),"")</f>
        <v>100</v>
      </c>
      <c r="N276" s="35" t="str">
        <f ca="1">IFERROR(CONCATENATE(ROUND(OFFSET(환산공식!DB$15,$F276,0),1),"%"),"")</f>
        <v>100%</v>
      </c>
      <c r="O276" s="35">
        <f ca="1">IFERROR(OFFSET(환산공식!DC$15,$F276,0),"")</f>
        <v>0</v>
      </c>
      <c r="P276" s="212" t="str">
        <f t="shared" ca="1" si="9"/>
        <v>3% 이하</v>
      </c>
      <c r="Q276" s="218">
        <f ca="1">IFERROR(ROUND(OFFSET(환산공식!$EX$15,$F276,0),3),"")</f>
        <v>0</v>
      </c>
      <c r="R276" s="218">
        <f ca="1">OFFSET('배치점수 계산기'!H$10,$D276,0)</f>
        <v>672.91800000000001</v>
      </c>
      <c r="S276" s="218">
        <f ca="1">OFFSET('배치점수 계산기'!I$10,$D276,0)</f>
        <v>670.93600000000004</v>
      </c>
      <c r="T276" s="218">
        <f ca="1">OFFSET('배치점수 계산기'!J$10,$D276,0)</f>
        <v>666.81799999999998</v>
      </c>
      <c r="U276" s="218">
        <f ca="1">OFFSET('배치점수 계산기'!K$10,$D276,0)</f>
        <v>664.65599999999995</v>
      </c>
      <c r="V276" s="218">
        <f ca="1">OFFSET('배치점수 계산기'!L$10,$D276,0)</f>
        <v>662.32399999999996</v>
      </c>
      <c r="W276" s="210" t="str">
        <f ca="1">OFFSET('배치점수 계산기'!M$10,$D276,0)</f>
        <v>표점</v>
      </c>
      <c r="X276" s="208" t="str">
        <f ca="1">OFFSET('배치점수 계산기'!N$10,$D276,0)</f>
        <v>변표</v>
      </c>
      <c r="Y276" s="212">
        <f ca="1">OFFSET(환산공식!FG$15,$F276,0)</f>
        <v>0.33</v>
      </c>
      <c r="Z276" s="35">
        <f ca="1">OFFSET(환산공식!FH$15,$F276,0)</f>
        <v>0.44</v>
      </c>
      <c r="AA276" s="203">
        <f ca="1">OFFSET(환산공식!FI$15,$F276,0)</f>
        <v>0.22</v>
      </c>
      <c r="AC276"/>
      <c r="AD276">
        <f t="shared" ca="1" si="10"/>
        <v>6</v>
      </c>
      <c r="AE276"/>
    </row>
    <row r="277" spans="1:31" s="5" customFormat="1">
      <c r="A277" s="222"/>
      <c r="B277" s="222"/>
      <c r="C277" s="222" t="s">
        <v>1772</v>
      </c>
      <c r="D277" s="219">
        <v>270</v>
      </c>
      <c r="E277" s="219">
        <v>45</v>
      </c>
      <c r="F277" s="219">
        <v>45</v>
      </c>
      <c r="G277" s="264">
        <v>270</v>
      </c>
      <c r="H277" s="221" t="s">
        <v>85</v>
      </c>
      <c r="I277" s="219" t="s">
        <v>333</v>
      </c>
      <c r="J277" s="267" t="s">
        <v>763</v>
      </c>
      <c r="K277" s="219" t="s">
        <v>83</v>
      </c>
      <c r="L277" s="35" t="str">
        <f ca="1">IF(OFFSET(환산공식!$DU$15,$F277,0)=1,"O","X")</f>
        <v>X</v>
      </c>
      <c r="M277" s="212">
        <f ca="1">IFERROR(OFFSET(환산공식!DA$15,$F277,0),"")</f>
        <v>100</v>
      </c>
      <c r="N277" s="35" t="str">
        <f ca="1">IFERROR(CONCATENATE(ROUND(OFFSET(환산공식!DB$15,$F277,0),1),"%"),"")</f>
        <v>100%</v>
      </c>
      <c r="O277" s="35">
        <f ca="1">IFERROR(OFFSET(환산공식!DC$15,$F277,0),"")</f>
        <v>0</v>
      </c>
      <c r="P277" s="212" t="str">
        <f t="shared" ca="1" si="9"/>
        <v>3% 이하</v>
      </c>
      <c r="Q277" s="218">
        <f ca="1">IFERROR(ROUND(OFFSET(환산공식!$EX$15,$F277,0),3),"")</f>
        <v>0</v>
      </c>
      <c r="R277" s="218">
        <f ca="1">OFFSET('배치점수 계산기'!H$10,$D277,0)</f>
        <v>671.73400000000004</v>
      </c>
      <c r="S277" s="218">
        <f ca="1">OFFSET('배치점수 계산기'!I$10,$D277,0)</f>
        <v>668.23400000000004</v>
      </c>
      <c r="T277" s="218">
        <f ca="1">OFFSET('배치점수 계산기'!J$10,$D277,0)</f>
        <v>665.77200000000005</v>
      </c>
      <c r="U277" s="218">
        <f ca="1">OFFSET('배치점수 계산기'!K$10,$D277,0)</f>
        <v>663.57399999999996</v>
      </c>
      <c r="V277" s="218">
        <f ca="1">OFFSET('배치점수 계산기'!L$10,$D277,0)</f>
        <v>661.35</v>
      </c>
      <c r="W277" s="210" t="str">
        <f ca="1">OFFSET('배치점수 계산기'!M$10,$D277,0)</f>
        <v>표점</v>
      </c>
      <c r="X277" s="208" t="str">
        <f ca="1">OFFSET('배치점수 계산기'!N$10,$D277,0)</f>
        <v>변표</v>
      </c>
      <c r="Y277" s="212">
        <f ca="1">OFFSET(환산공식!FG$15,$F277,0)</f>
        <v>0.33</v>
      </c>
      <c r="Z277" s="35">
        <f ca="1">OFFSET(환산공식!FH$15,$F277,0)</f>
        <v>0.44</v>
      </c>
      <c r="AA277" s="203">
        <f ca="1">OFFSET(환산공식!FI$15,$F277,0)</f>
        <v>0.22</v>
      </c>
      <c r="AC277"/>
      <c r="AD277">
        <f t="shared" ca="1" si="10"/>
        <v>6</v>
      </c>
      <c r="AE277"/>
    </row>
    <row r="278" spans="1:31" s="5" customFormat="1">
      <c r="A278" s="222"/>
      <c r="B278" s="222"/>
      <c r="C278" s="222" t="s">
        <v>1773</v>
      </c>
      <c r="D278" s="219">
        <v>271</v>
      </c>
      <c r="E278" s="219">
        <v>45</v>
      </c>
      <c r="F278" s="219">
        <v>45</v>
      </c>
      <c r="G278" s="264">
        <v>271</v>
      </c>
      <c r="H278" s="221" t="s">
        <v>85</v>
      </c>
      <c r="I278" s="219" t="s">
        <v>333</v>
      </c>
      <c r="J278" s="267" t="s">
        <v>642</v>
      </c>
      <c r="K278" s="219" t="s">
        <v>83</v>
      </c>
      <c r="L278" s="35" t="str">
        <f ca="1">IF(OFFSET(환산공식!$DU$15,$F278,0)=1,"O","X")</f>
        <v>X</v>
      </c>
      <c r="M278" s="212">
        <f ca="1">IFERROR(OFFSET(환산공식!DA$15,$F278,0),"")</f>
        <v>100</v>
      </c>
      <c r="N278" s="35" t="str">
        <f ca="1">IFERROR(CONCATENATE(ROUND(OFFSET(환산공식!DB$15,$F278,0),1),"%"),"")</f>
        <v>100%</v>
      </c>
      <c r="O278" s="35">
        <f ca="1">IFERROR(OFFSET(환산공식!DC$15,$F278,0),"")</f>
        <v>0</v>
      </c>
      <c r="P278" s="212" t="str">
        <f t="shared" ca="1" si="9"/>
        <v>3% 이하</v>
      </c>
      <c r="Q278" s="218">
        <f ca="1">IFERROR(ROUND(OFFSET(환산공식!$EX$15,$F278,0),3),"")</f>
        <v>0</v>
      </c>
      <c r="R278" s="218">
        <f ca="1">OFFSET('배치점수 계산기'!H$10,$D278,0)</f>
        <v>671.83799999999997</v>
      </c>
      <c r="S278" s="218">
        <f ca="1">OFFSET('배치점수 계산기'!I$10,$D278,0)</f>
        <v>667.45799999999997</v>
      </c>
      <c r="T278" s="218">
        <f ca="1">OFFSET('배치점수 계산기'!J$10,$D278,0)</f>
        <v>663.72400000000005</v>
      </c>
      <c r="U278" s="218">
        <f ca="1">OFFSET('배치점수 계산기'!K$10,$D278,0)</f>
        <v>661.11500000000001</v>
      </c>
      <c r="V278" s="218">
        <f ca="1">OFFSET('배치점수 계산기'!L$10,$D278,0)</f>
        <v>657.13199999999995</v>
      </c>
      <c r="W278" s="210" t="str">
        <f ca="1">OFFSET('배치점수 계산기'!M$10,$D278,0)</f>
        <v>표점</v>
      </c>
      <c r="X278" s="208" t="str">
        <f ca="1">OFFSET('배치점수 계산기'!N$10,$D278,0)</f>
        <v>변표</v>
      </c>
      <c r="Y278" s="212">
        <f ca="1">OFFSET(환산공식!FG$15,$F278,0)</f>
        <v>0.33</v>
      </c>
      <c r="Z278" s="35">
        <f ca="1">OFFSET(환산공식!FH$15,$F278,0)</f>
        <v>0.44</v>
      </c>
      <c r="AA278" s="203">
        <f ca="1">OFFSET(환산공식!FI$15,$F278,0)</f>
        <v>0.22</v>
      </c>
      <c r="AC278"/>
      <c r="AD278">
        <f t="shared" ca="1" si="10"/>
        <v>6</v>
      </c>
      <c r="AE278"/>
    </row>
    <row r="279" spans="1:31" s="5" customFormat="1">
      <c r="A279" s="222"/>
      <c r="B279" s="222"/>
      <c r="C279" s="222" t="s">
        <v>1774</v>
      </c>
      <c r="D279" s="219">
        <v>272</v>
      </c>
      <c r="E279" s="219">
        <v>45</v>
      </c>
      <c r="F279" s="219">
        <v>45</v>
      </c>
      <c r="G279" s="264">
        <v>272</v>
      </c>
      <c r="H279" s="221" t="s">
        <v>85</v>
      </c>
      <c r="I279" s="219" t="s">
        <v>333</v>
      </c>
      <c r="J279" s="267" t="s">
        <v>18517</v>
      </c>
      <c r="K279" s="219" t="s">
        <v>83</v>
      </c>
      <c r="L279" s="35" t="str">
        <f ca="1">IF(OFFSET(환산공식!$DU$15,$F279,0)=1,"O","X")</f>
        <v>X</v>
      </c>
      <c r="M279" s="212">
        <f ca="1">IFERROR(OFFSET(환산공식!DA$15,$F279,0),"")</f>
        <v>100</v>
      </c>
      <c r="N279" s="35" t="str">
        <f ca="1">IFERROR(CONCATENATE(ROUND(OFFSET(환산공식!DB$15,$F279,0),1),"%"),"")</f>
        <v>100%</v>
      </c>
      <c r="O279" s="35">
        <f ca="1">IFERROR(OFFSET(환산공식!DC$15,$F279,0),"")</f>
        <v>0</v>
      </c>
      <c r="P279" s="212" t="str">
        <f t="shared" ca="1" si="9"/>
        <v>3% 이하</v>
      </c>
      <c r="Q279" s="218">
        <f ca="1">IFERROR(ROUND(OFFSET(환산공식!$EX$15,$F279,0),3),"")</f>
        <v>0</v>
      </c>
      <c r="R279" s="218">
        <f ca="1">OFFSET('배치점수 계산기'!H$10,$D279,0)</f>
        <v>671.73400000000004</v>
      </c>
      <c r="S279" s="218">
        <f ca="1">OFFSET('배치점수 계산기'!I$10,$D279,0)</f>
        <v>667.45799999999997</v>
      </c>
      <c r="T279" s="218">
        <f ca="1">OFFSET('배치점수 계산기'!J$10,$D279,0)</f>
        <v>663.72400000000005</v>
      </c>
      <c r="U279" s="218">
        <f ca="1">OFFSET('배치점수 계산기'!K$10,$D279,0)</f>
        <v>661.11500000000001</v>
      </c>
      <c r="V279" s="218">
        <f ca="1">OFFSET('배치점수 계산기'!L$10,$D279,0)</f>
        <v>657.1</v>
      </c>
      <c r="W279" s="210" t="str">
        <f ca="1">OFFSET('배치점수 계산기'!M$10,$D279,0)</f>
        <v>표점</v>
      </c>
      <c r="X279" s="208" t="str">
        <f ca="1">OFFSET('배치점수 계산기'!N$10,$D279,0)</f>
        <v>변표</v>
      </c>
      <c r="Y279" s="212">
        <f ca="1">OFFSET(환산공식!FG$15,$F279,0)</f>
        <v>0.33</v>
      </c>
      <c r="Z279" s="35">
        <f ca="1">OFFSET(환산공식!FH$15,$F279,0)</f>
        <v>0.44</v>
      </c>
      <c r="AA279" s="203">
        <f ca="1">OFFSET(환산공식!FI$15,$F279,0)</f>
        <v>0.22</v>
      </c>
      <c r="AC279"/>
      <c r="AD279">
        <f t="shared" ca="1" si="10"/>
        <v>6</v>
      </c>
      <c r="AE279"/>
    </row>
    <row r="280" spans="1:31" s="5" customFormat="1">
      <c r="A280" s="222"/>
      <c r="B280" s="222"/>
      <c r="C280" s="222" t="s">
        <v>1775</v>
      </c>
      <c r="D280" s="219">
        <v>273</v>
      </c>
      <c r="E280" s="219">
        <v>45</v>
      </c>
      <c r="F280" s="219">
        <v>45</v>
      </c>
      <c r="G280" s="264">
        <v>273</v>
      </c>
      <c r="H280" s="221" t="s">
        <v>85</v>
      </c>
      <c r="I280" s="219" t="s">
        <v>333</v>
      </c>
      <c r="J280" s="267" t="s">
        <v>688</v>
      </c>
      <c r="K280" s="219" t="s">
        <v>83</v>
      </c>
      <c r="L280" s="35" t="str">
        <f ca="1">IF(OFFSET(환산공식!$DU$15,$F280,0)=1,"O","X")</f>
        <v>X</v>
      </c>
      <c r="M280" s="212">
        <f ca="1">IFERROR(OFFSET(환산공식!DA$15,$F280,0),"")</f>
        <v>100</v>
      </c>
      <c r="N280" s="35" t="str">
        <f ca="1">IFERROR(CONCATENATE(ROUND(OFFSET(환산공식!DB$15,$F280,0),1),"%"),"")</f>
        <v>100%</v>
      </c>
      <c r="O280" s="35">
        <f ca="1">IFERROR(OFFSET(환산공식!DC$15,$F280,0),"")</f>
        <v>0</v>
      </c>
      <c r="P280" s="212" t="str">
        <f t="shared" ca="1" si="9"/>
        <v>3% 이하</v>
      </c>
      <c r="Q280" s="218">
        <f ca="1">IFERROR(ROUND(OFFSET(환산공식!$EX$15,$F280,0),3),"")</f>
        <v>0</v>
      </c>
      <c r="R280" s="218">
        <f ca="1">OFFSET('배치점수 계산기'!H$10,$D280,0)</f>
        <v>666.7</v>
      </c>
      <c r="S280" s="218">
        <f ca="1">OFFSET('배치점수 계산기'!I$10,$D280,0)</f>
        <v>664.65599999999995</v>
      </c>
      <c r="T280" s="218">
        <f ca="1">OFFSET('배치점수 계산기'!J$10,$D280,0)</f>
        <v>662.59199999999998</v>
      </c>
      <c r="U280" s="218">
        <f ca="1">OFFSET('배치점수 계산기'!K$10,$D280,0)</f>
        <v>659.88300000000004</v>
      </c>
      <c r="V280" s="218">
        <f ca="1">OFFSET('배치점수 계산기'!L$10,$D280,0)</f>
        <v>657.91099999999994</v>
      </c>
      <c r="W280" s="210" t="str">
        <f ca="1">OFFSET('배치점수 계산기'!M$10,$D280,0)</f>
        <v>표점</v>
      </c>
      <c r="X280" s="208" t="str">
        <f ca="1">OFFSET('배치점수 계산기'!N$10,$D280,0)</f>
        <v>변표</v>
      </c>
      <c r="Y280" s="212">
        <f ca="1">OFFSET(환산공식!FG$15,$F280,0)</f>
        <v>0.33</v>
      </c>
      <c r="Z280" s="35">
        <f ca="1">OFFSET(환산공식!FH$15,$F280,0)</f>
        <v>0.44</v>
      </c>
      <c r="AA280" s="203">
        <f ca="1">OFFSET(환산공식!FI$15,$F280,0)</f>
        <v>0.22</v>
      </c>
      <c r="AC280"/>
      <c r="AD280">
        <f t="shared" ca="1" si="10"/>
        <v>6</v>
      </c>
      <c r="AE280"/>
    </row>
    <row r="281" spans="1:31" s="5" customFormat="1">
      <c r="A281" s="222"/>
      <c r="B281" s="222"/>
      <c r="C281" s="222" t="s">
        <v>1776</v>
      </c>
      <c r="D281" s="219">
        <v>274</v>
      </c>
      <c r="E281" s="219">
        <v>45</v>
      </c>
      <c r="F281" s="219">
        <v>45</v>
      </c>
      <c r="G281" s="264">
        <v>274</v>
      </c>
      <c r="H281" s="221" t="s">
        <v>85</v>
      </c>
      <c r="I281" s="219" t="s">
        <v>333</v>
      </c>
      <c r="J281" s="267" t="s">
        <v>18516</v>
      </c>
      <c r="K281" s="219" t="s">
        <v>83</v>
      </c>
      <c r="L281" s="35" t="str">
        <f ca="1">IF(OFFSET(환산공식!$DU$15,$F281,0)=1,"O","X")</f>
        <v>X</v>
      </c>
      <c r="M281" s="212">
        <f ca="1">IFERROR(OFFSET(환산공식!DA$15,$F281,0),"")</f>
        <v>100</v>
      </c>
      <c r="N281" s="35" t="str">
        <f ca="1">IFERROR(CONCATENATE(ROUND(OFFSET(환산공식!DB$15,$F281,0),1),"%"),"")</f>
        <v>100%</v>
      </c>
      <c r="O281" s="35">
        <f ca="1">IFERROR(OFFSET(환산공식!DC$15,$F281,0),"")</f>
        <v>0</v>
      </c>
      <c r="P281" s="212" t="str">
        <f t="shared" ca="1" si="9"/>
        <v>3% 이하</v>
      </c>
      <c r="Q281" s="218">
        <f ca="1">IFERROR(ROUND(OFFSET(환산공식!$EX$15,$F281,0),3),"")</f>
        <v>0</v>
      </c>
      <c r="R281" s="218">
        <f ca="1">OFFSET('배치점수 계산기'!H$10,$D281,0)</f>
        <v>668.41399999999999</v>
      </c>
      <c r="S281" s="218">
        <f ca="1">OFFSET('배치점수 계산기'!I$10,$D281,0)</f>
        <v>665.97199999999998</v>
      </c>
      <c r="T281" s="218">
        <f ca="1">OFFSET('배치점수 계산기'!J$10,$D281,0)</f>
        <v>662.12400000000002</v>
      </c>
      <c r="U281" s="218">
        <f ca="1">OFFSET('배치점수 계산기'!K$10,$D281,0)</f>
        <v>659.53399999999999</v>
      </c>
      <c r="V281" s="218">
        <f ca="1">OFFSET('배치점수 계산기'!L$10,$D281,0)</f>
        <v>655.56</v>
      </c>
      <c r="W281" s="210" t="str">
        <f ca="1">OFFSET('배치점수 계산기'!M$10,$D281,0)</f>
        <v>표점</v>
      </c>
      <c r="X281" s="208" t="str">
        <f ca="1">OFFSET('배치점수 계산기'!N$10,$D281,0)</f>
        <v>변표</v>
      </c>
      <c r="Y281" s="212">
        <f ca="1">OFFSET(환산공식!FG$15,$F281,0)</f>
        <v>0.33</v>
      </c>
      <c r="Z281" s="35">
        <f ca="1">OFFSET(환산공식!FH$15,$F281,0)</f>
        <v>0.44</v>
      </c>
      <c r="AA281" s="203">
        <f ca="1">OFFSET(환산공식!FI$15,$F281,0)</f>
        <v>0.22</v>
      </c>
      <c r="AC281"/>
      <c r="AD281">
        <f t="shared" ca="1" si="10"/>
        <v>6</v>
      </c>
      <c r="AE281"/>
    </row>
    <row r="282" spans="1:31" s="5" customFormat="1">
      <c r="A282" s="222"/>
      <c r="B282" s="222"/>
      <c r="C282" s="222" t="s">
        <v>1777</v>
      </c>
      <c r="D282" s="219">
        <v>275</v>
      </c>
      <c r="E282" s="219">
        <v>45</v>
      </c>
      <c r="F282" s="219">
        <v>45</v>
      </c>
      <c r="G282" s="264">
        <v>275</v>
      </c>
      <c r="H282" s="221" t="s">
        <v>85</v>
      </c>
      <c r="I282" s="219" t="s">
        <v>333</v>
      </c>
      <c r="J282" s="267" t="s">
        <v>384</v>
      </c>
      <c r="K282" s="219" t="s">
        <v>83</v>
      </c>
      <c r="L282" s="35" t="str">
        <f ca="1">IF(OFFSET(환산공식!$DU$15,$F282,0)=1,"O","X")</f>
        <v>X</v>
      </c>
      <c r="M282" s="212">
        <f ca="1">IFERROR(OFFSET(환산공식!DA$15,$F282,0),"")</f>
        <v>100</v>
      </c>
      <c r="N282" s="35" t="str">
        <f ca="1">IFERROR(CONCATENATE(ROUND(OFFSET(환산공식!DB$15,$F282,0),1),"%"),"")</f>
        <v>100%</v>
      </c>
      <c r="O282" s="35">
        <f ca="1">IFERROR(OFFSET(환산공식!DC$15,$F282,0),"")</f>
        <v>0</v>
      </c>
      <c r="P282" s="212" t="str">
        <f t="shared" ca="1" si="9"/>
        <v>3% 이하</v>
      </c>
      <c r="Q282" s="218">
        <f ca="1">IFERROR(ROUND(OFFSET(환산공식!$EX$15,$F282,0),3),"")</f>
        <v>0</v>
      </c>
      <c r="R282" s="218">
        <f ca="1">OFFSET('배치점수 계산기'!H$10,$D282,0)</f>
        <v>664.65599999999995</v>
      </c>
      <c r="S282" s="218">
        <f ca="1">OFFSET('배치점수 계산기'!I$10,$D282,0)</f>
        <v>662.74199999999996</v>
      </c>
      <c r="T282" s="218">
        <f ca="1">OFFSET('배치점수 계산기'!J$10,$D282,0)</f>
        <v>661.35</v>
      </c>
      <c r="U282" s="218">
        <f ca="1">OFFSET('배치점수 계산기'!K$10,$D282,0)</f>
        <v>659.26900000000001</v>
      </c>
      <c r="V282" s="218">
        <f ca="1">OFFSET('배치점수 계산기'!L$10,$D282,0)</f>
        <v>653.02300000000002</v>
      </c>
      <c r="W282" s="210" t="str">
        <f ca="1">OFFSET('배치점수 계산기'!M$10,$D282,0)</f>
        <v>표점</v>
      </c>
      <c r="X282" s="208" t="str">
        <f ca="1">OFFSET('배치점수 계산기'!N$10,$D282,0)</f>
        <v>변표</v>
      </c>
      <c r="Y282" s="212">
        <f ca="1">OFFSET(환산공식!FG$15,$F282,0)</f>
        <v>0.33</v>
      </c>
      <c r="Z282" s="35">
        <f ca="1">OFFSET(환산공식!FH$15,$F282,0)</f>
        <v>0.44</v>
      </c>
      <c r="AA282" s="203">
        <f ca="1">OFFSET(환산공식!FI$15,$F282,0)</f>
        <v>0.22</v>
      </c>
      <c r="AC282"/>
      <c r="AD282">
        <f t="shared" ca="1" si="10"/>
        <v>6</v>
      </c>
      <c r="AE282"/>
    </row>
    <row r="283" spans="1:31" s="5" customFormat="1">
      <c r="A283" s="222"/>
      <c r="B283" s="222"/>
      <c r="C283" s="222" t="s">
        <v>1778</v>
      </c>
      <c r="D283" s="219">
        <v>276</v>
      </c>
      <c r="E283" s="219">
        <v>45</v>
      </c>
      <c r="F283" s="219">
        <v>45</v>
      </c>
      <c r="G283" s="264">
        <v>276</v>
      </c>
      <c r="H283" s="221" t="s">
        <v>85</v>
      </c>
      <c r="I283" s="219" t="s">
        <v>333</v>
      </c>
      <c r="J283" s="267" t="s">
        <v>767</v>
      </c>
      <c r="K283" s="219" t="s">
        <v>83</v>
      </c>
      <c r="L283" s="35" t="str">
        <f ca="1">IF(OFFSET(환산공식!$DU$15,$F283,0)=1,"O","X")</f>
        <v>X</v>
      </c>
      <c r="M283" s="212">
        <f ca="1">IFERROR(OFFSET(환산공식!DA$15,$F283,0),"")</f>
        <v>100</v>
      </c>
      <c r="N283" s="35" t="str">
        <f ca="1">IFERROR(CONCATENATE(ROUND(OFFSET(환산공식!DB$15,$F283,0),1),"%"),"")</f>
        <v>100%</v>
      </c>
      <c r="O283" s="35">
        <f ca="1">IFERROR(OFFSET(환산공식!DC$15,$F283,0),"")</f>
        <v>0</v>
      </c>
      <c r="P283" s="212" t="str">
        <f t="shared" ca="1" si="9"/>
        <v>3% 이하</v>
      </c>
      <c r="Q283" s="218">
        <f ca="1">IFERROR(ROUND(OFFSET(환산공식!$EX$15,$F283,0),3),"")</f>
        <v>0</v>
      </c>
      <c r="R283" s="218">
        <f ca="1">OFFSET('배치점수 계산기'!H$10,$D283,0)</f>
        <v>665.24199999999996</v>
      </c>
      <c r="S283" s="218">
        <f ca="1">OFFSET('배치점수 계산기'!I$10,$D283,0)</f>
        <v>663.37400000000002</v>
      </c>
      <c r="T283" s="218">
        <f ca="1">OFFSET('배치점수 계산기'!J$10,$D283,0)</f>
        <v>660.23299999999995</v>
      </c>
      <c r="U283" s="218">
        <f ca="1">OFFSET('배치점수 계산기'!K$10,$D283,0)</f>
        <v>657.13199999999995</v>
      </c>
      <c r="V283" s="218">
        <f ca="1">OFFSET('배치점수 계산기'!L$10,$D283,0)</f>
        <v>651.14599999999996</v>
      </c>
      <c r="W283" s="210" t="str">
        <f ca="1">OFFSET('배치점수 계산기'!M$10,$D283,0)</f>
        <v>표점</v>
      </c>
      <c r="X283" s="208" t="str">
        <f ca="1">OFFSET('배치점수 계산기'!N$10,$D283,0)</f>
        <v>변표</v>
      </c>
      <c r="Y283" s="212">
        <f ca="1">OFFSET(환산공식!FG$15,$F283,0)</f>
        <v>0.33</v>
      </c>
      <c r="Z283" s="35">
        <f ca="1">OFFSET(환산공식!FH$15,$F283,0)</f>
        <v>0.44</v>
      </c>
      <c r="AA283" s="203">
        <f ca="1">OFFSET(환산공식!FI$15,$F283,0)</f>
        <v>0.22</v>
      </c>
      <c r="AC283"/>
      <c r="AD283">
        <f t="shared" ca="1" si="10"/>
        <v>6</v>
      </c>
      <c r="AE283"/>
    </row>
    <row r="284" spans="1:31" s="5" customFormat="1">
      <c r="A284" s="222"/>
      <c r="B284" s="222"/>
      <c r="C284" s="222" t="s">
        <v>1779</v>
      </c>
      <c r="D284" s="219">
        <v>277</v>
      </c>
      <c r="E284" s="219">
        <v>45</v>
      </c>
      <c r="F284" s="219">
        <v>45</v>
      </c>
      <c r="G284" s="264">
        <v>277</v>
      </c>
      <c r="H284" s="221" t="s">
        <v>85</v>
      </c>
      <c r="I284" s="219" t="s">
        <v>333</v>
      </c>
      <c r="J284" s="267" t="s">
        <v>68</v>
      </c>
      <c r="K284" s="219" t="s">
        <v>83</v>
      </c>
      <c r="L284" s="35" t="str">
        <f ca="1">IF(OFFSET(환산공식!$DU$15,$F284,0)=1,"O","X")</f>
        <v>X</v>
      </c>
      <c r="M284" s="212">
        <f ca="1">IFERROR(OFFSET(환산공식!DA$15,$F284,0),"")</f>
        <v>100</v>
      </c>
      <c r="N284" s="35" t="str">
        <f ca="1">IFERROR(CONCATENATE(ROUND(OFFSET(환산공식!DB$15,$F284,0),1),"%"),"")</f>
        <v>100%</v>
      </c>
      <c r="O284" s="35">
        <f ca="1">IFERROR(OFFSET(환산공식!DC$15,$F284,0),"")</f>
        <v>0</v>
      </c>
      <c r="P284" s="212" t="str">
        <f t="shared" ca="1" si="9"/>
        <v>3% 이하</v>
      </c>
      <c r="Q284" s="218">
        <f ca="1">IFERROR(ROUND(OFFSET(환산공식!$EX$15,$F284,0),3),"")</f>
        <v>0</v>
      </c>
      <c r="R284" s="218">
        <f ca="1">OFFSET('배치점수 계산기'!H$10,$D284,0)</f>
        <v>664.65599999999995</v>
      </c>
      <c r="S284" s="218">
        <f ca="1">OFFSET('배치점수 계산기'!I$10,$D284,0)</f>
        <v>661.35</v>
      </c>
      <c r="T284" s="218">
        <f ca="1">OFFSET('배치점수 계산기'!J$10,$D284,0)</f>
        <v>657.31200000000001</v>
      </c>
      <c r="U284" s="218">
        <f ca="1">OFFSET('배치점수 계산기'!K$10,$D284,0)</f>
        <v>654.28899999999999</v>
      </c>
      <c r="V284" s="218">
        <f ca="1">OFFSET('배치점수 계산기'!L$10,$D284,0)</f>
        <v>649.71199999999999</v>
      </c>
      <c r="W284" s="210" t="str">
        <f ca="1">OFFSET('배치점수 계산기'!M$10,$D284,0)</f>
        <v>표점</v>
      </c>
      <c r="X284" s="208" t="str">
        <f ca="1">OFFSET('배치점수 계산기'!N$10,$D284,0)</f>
        <v>변표</v>
      </c>
      <c r="Y284" s="212">
        <f ca="1">OFFSET(환산공식!FG$15,$F284,0)</f>
        <v>0.33</v>
      </c>
      <c r="Z284" s="35">
        <f ca="1">OFFSET(환산공식!FH$15,$F284,0)</f>
        <v>0.44</v>
      </c>
      <c r="AA284" s="203">
        <f ca="1">OFFSET(환산공식!FI$15,$F284,0)</f>
        <v>0.22</v>
      </c>
      <c r="AC284"/>
      <c r="AD284">
        <f t="shared" ca="1" si="10"/>
        <v>6</v>
      </c>
      <c r="AE284"/>
    </row>
    <row r="285" spans="1:31" s="5" customFormat="1">
      <c r="A285" s="222"/>
      <c r="B285" s="222"/>
      <c r="C285" s="222" t="s">
        <v>1780</v>
      </c>
      <c r="D285" s="219">
        <v>278</v>
      </c>
      <c r="E285" s="219">
        <v>45</v>
      </c>
      <c r="F285" s="219">
        <v>45</v>
      </c>
      <c r="G285" s="264">
        <v>278</v>
      </c>
      <c r="H285" s="221" t="s">
        <v>85</v>
      </c>
      <c r="I285" s="219" t="s">
        <v>333</v>
      </c>
      <c r="J285" s="267" t="s">
        <v>69</v>
      </c>
      <c r="K285" s="219" t="s">
        <v>83</v>
      </c>
      <c r="L285" s="35" t="str">
        <f ca="1">IF(OFFSET(환산공식!$DU$15,$F285,0)=1,"O","X")</f>
        <v>X</v>
      </c>
      <c r="M285" s="212">
        <f ca="1">IFERROR(OFFSET(환산공식!DA$15,$F285,0),"")</f>
        <v>100</v>
      </c>
      <c r="N285" s="35" t="str">
        <f ca="1">IFERROR(CONCATENATE(ROUND(OFFSET(환산공식!DB$15,$F285,0),1),"%"),"")</f>
        <v>100%</v>
      </c>
      <c r="O285" s="35">
        <f ca="1">IFERROR(OFFSET(환산공식!DC$15,$F285,0),"")</f>
        <v>0</v>
      </c>
      <c r="P285" s="212" t="str">
        <f t="shared" ca="1" si="9"/>
        <v>3% 이하</v>
      </c>
      <c r="Q285" s="218">
        <f ca="1">IFERROR(ROUND(OFFSET(환산공식!$EX$15,$F285,0),3),"")</f>
        <v>0</v>
      </c>
      <c r="R285" s="218">
        <f ca="1">OFFSET('배치점수 계산기'!H$10,$D285,0)</f>
        <v>664.2</v>
      </c>
      <c r="S285" s="218">
        <f ca="1">OFFSET('배치점수 계산기'!I$10,$D285,0)</f>
        <v>661.11500000000001</v>
      </c>
      <c r="T285" s="218">
        <f ca="1">OFFSET('배치점수 계산기'!J$10,$D285,0)</f>
        <v>657.1</v>
      </c>
      <c r="U285" s="218">
        <f ca="1">OFFSET('배치점수 계산기'!K$10,$D285,0)</f>
        <v>653.58900000000006</v>
      </c>
      <c r="V285" s="218">
        <f ca="1">OFFSET('배치점수 계산기'!L$10,$D285,0)</f>
        <v>649.25900000000001</v>
      </c>
      <c r="W285" s="210" t="str">
        <f ca="1">OFFSET('배치점수 계산기'!M$10,$D285,0)</f>
        <v>표점</v>
      </c>
      <c r="X285" s="208" t="str">
        <f ca="1">OFFSET('배치점수 계산기'!N$10,$D285,0)</f>
        <v>변표</v>
      </c>
      <c r="Y285" s="212">
        <f ca="1">OFFSET(환산공식!FG$15,$F285,0)</f>
        <v>0.33</v>
      </c>
      <c r="Z285" s="35">
        <f ca="1">OFFSET(환산공식!FH$15,$F285,0)</f>
        <v>0.44</v>
      </c>
      <c r="AA285" s="203">
        <f ca="1">OFFSET(환산공식!FI$15,$F285,0)</f>
        <v>0.22</v>
      </c>
      <c r="AC285"/>
      <c r="AD285">
        <f t="shared" ca="1" si="10"/>
        <v>6</v>
      </c>
      <c r="AE285"/>
    </row>
    <row r="286" spans="1:31" s="5" customFormat="1">
      <c r="A286" s="222"/>
      <c r="B286" s="222"/>
      <c r="C286" s="222" t="s">
        <v>1781</v>
      </c>
      <c r="D286" s="219">
        <v>279</v>
      </c>
      <c r="E286" s="219">
        <v>48</v>
      </c>
      <c r="F286" s="219">
        <v>48</v>
      </c>
      <c r="G286" s="264">
        <v>279</v>
      </c>
      <c r="H286" s="221" t="s">
        <v>85</v>
      </c>
      <c r="I286" s="219" t="s">
        <v>333</v>
      </c>
      <c r="J286" s="267" t="s">
        <v>18525</v>
      </c>
      <c r="K286" s="219" t="s">
        <v>84</v>
      </c>
      <c r="L286" s="35" t="str">
        <f ca="1">IF(OFFSET(환산공식!$DU$15,$F286,0)=1,"O","X")</f>
        <v>X</v>
      </c>
      <c r="M286" s="212">
        <f ca="1">IFERROR(OFFSET(환산공식!DA$15,$F286,0),"")</f>
        <v>100</v>
      </c>
      <c r="N286" s="35" t="str">
        <f ca="1">IFERROR(CONCATENATE(ROUND(OFFSET(환산공식!DB$15,$F286,0),1),"%"),"")</f>
        <v>100%</v>
      </c>
      <c r="O286" s="35">
        <f ca="1">IFERROR(OFFSET(환산공식!DC$15,$F286,0),"")</f>
        <v>0</v>
      </c>
      <c r="P286" s="212" t="str">
        <f t="shared" ca="1" si="9"/>
        <v>3% 이하</v>
      </c>
      <c r="Q286" s="218">
        <f ca="1">IFERROR(ROUND(OFFSET(환산공식!$EX$15,$F286,0),3),"")</f>
        <v>0</v>
      </c>
      <c r="R286" s="218">
        <f ca="1">OFFSET('배치점수 계산기'!H$10,$D286,0)</f>
        <v>672.91800000000001</v>
      </c>
      <c r="S286" s="218">
        <f ca="1">OFFSET('배치점수 계산기'!I$10,$D286,0)</f>
        <v>668.23400000000004</v>
      </c>
      <c r="T286" s="218">
        <f ca="1">OFFSET('배치점수 계산기'!J$10,$D286,0)</f>
        <v>664.50599999999997</v>
      </c>
      <c r="U286" s="218">
        <f ca="1">OFFSET('배치점수 계산기'!K$10,$D286,0)</f>
        <v>661.75800000000004</v>
      </c>
      <c r="V286" s="218">
        <f ca="1">OFFSET('배치점수 계산기'!L$10,$D286,0)</f>
        <v>657.78</v>
      </c>
      <c r="W286" s="210" t="str">
        <f ca="1">OFFSET('배치점수 계산기'!M$10,$D286,0)</f>
        <v>표점</v>
      </c>
      <c r="X286" s="208" t="str">
        <f ca="1">OFFSET('배치점수 계산기'!N$10,$D286,0)</f>
        <v>변표</v>
      </c>
      <c r="Y286" s="212">
        <f ca="1">OFFSET(환산공식!FG$15,$F286,0)</f>
        <v>0.33</v>
      </c>
      <c r="Z286" s="35">
        <f ca="1">OFFSET(환산공식!FH$15,$F286,0)</f>
        <v>0.44</v>
      </c>
      <c r="AA286" s="203">
        <f ca="1">OFFSET(환산공식!FI$15,$F286,0)</f>
        <v>0.22</v>
      </c>
      <c r="AC286"/>
      <c r="AD286">
        <f t="shared" ca="1" si="10"/>
        <v>6</v>
      </c>
      <c r="AE286"/>
    </row>
    <row r="287" spans="1:31" s="5" customFormat="1">
      <c r="A287" s="222"/>
      <c r="B287" s="222"/>
      <c r="C287" s="222" t="s">
        <v>1782</v>
      </c>
      <c r="D287" s="219">
        <v>280</v>
      </c>
      <c r="E287" s="219">
        <v>47</v>
      </c>
      <c r="F287" s="219">
        <v>47</v>
      </c>
      <c r="G287" s="264">
        <v>280</v>
      </c>
      <c r="H287" s="221" t="s">
        <v>85</v>
      </c>
      <c r="I287" s="219" t="s">
        <v>333</v>
      </c>
      <c r="J287" s="267" t="s">
        <v>18514</v>
      </c>
      <c r="K287" s="219" t="s">
        <v>84</v>
      </c>
      <c r="L287" s="35" t="str">
        <f ca="1">IF(OFFSET(환산공식!$DU$15,$F287,0)=1,"O","X")</f>
        <v>X</v>
      </c>
      <c r="M287" s="212">
        <f ca="1">IFERROR(OFFSET(환산공식!DA$15,$F287,0),"")</f>
        <v>100</v>
      </c>
      <c r="N287" s="35" t="str">
        <f ca="1">IFERROR(CONCATENATE(ROUND(OFFSET(환산공식!DB$15,$F287,0),1),"%"),"")</f>
        <v>100%</v>
      </c>
      <c r="O287" s="35">
        <f ca="1">IFERROR(OFFSET(환산공식!DC$15,$F287,0),"")</f>
        <v>0</v>
      </c>
      <c r="P287" s="212" t="str">
        <f t="shared" ca="1" si="9"/>
        <v>3% 이하</v>
      </c>
      <c r="Q287" s="218">
        <f ca="1">IFERROR(ROUND(OFFSET(환산공식!$EX$15,$F287,0),3),"")</f>
        <v>0</v>
      </c>
      <c r="R287" s="218">
        <f ca="1">OFFSET('배치점수 계산기'!H$10,$D287,0)</f>
        <v>667.11599999999999</v>
      </c>
      <c r="S287" s="218">
        <f ca="1">OFFSET('배치점수 계산기'!I$10,$D287,0)</f>
        <v>664.22799999999995</v>
      </c>
      <c r="T287" s="218">
        <f ca="1">OFFSET('배치점수 계산기'!J$10,$D287,0)</f>
        <v>660.774</v>
      </c>
      <c r="U287" s="218">
        <f ca="1">OFFSET('배치점수 계산기'!K$10,$D287,0)</f>
        <v>658.31700000000001</v>
      </c>
      <c r="V287" s="218">
        <f ca="1">OFFSET('배치점수 계산기'!L$10,$D287,0)</f>
        <v>654.44200000000001</v>
      </c>
      <c r="W287" s="210" t="str">
        <f ca="1">OFFSET('배치점수 계산기'!M$10,$D287,0)</f>
        <v>표점</v>
      </c>
      <c r="X287" s="208" t="str">
        <f ca="1">OFFSET('배치점수 계산기'!N$10,$D287,0)</f>
        <v>변표</v>
      </c>
      <c r="Y287" s="212">
        <f ca="1">OFFSET(환산공식!FG$15,$F287,0)</f>
        <v>0.44</v>
      </c>
      <c r="Z287" s="35">
        <f ca="1">OFFSET(환산공식!FH$15,$F287,0)</f>
        <v>0.33</v>
      </c>
      <c r="AA287" s="203">
        <f ca="1">OFFSET(환산공식!FI$15,$F287,0)</f>
        <v>0.22</v>
      </c>
      <c r="AC287"/>
      <c r="AD287">
        <f t="shared" ca="1" si="10"/>
        <v>6</v>
      </c>
      <c r="AE287"/>
    </row>
    <row r="288" spans="1:31" s="5" customFormat="1">
      <c r="A288" s="222"/>
      <c r="B288" s="222"/>
      <c r="C288" s="222" t="s">
        <v>1783</v>
      </c>
      <c r="D288" s="219">
        <v>281</v>
      </c>
      <c r="E288" s="219">
        <v>46</v>
      </c>
      <c r="F288" s="219">
        <v>46</v>
      </c>
      <c r="G288" s="264">
        <v>281</v>
      </c>
      <c r="H288" s="221" t="s">
        <v>85</v>
      </c>
      <c r="I288" s="219" t="s">
        <v>333</v>
      </c>
      <c r="J288" s="267" t="s">
        <v>375</v>
      </c>
      <c r="K288" s="219" t="s">
        <v>84</v>
      </c>
      <c r="L288" s="35" t="str">
        <f ca="1">IF(OFFSET(환산공식!$DU$15,$F288,0)=1,"O","X")</f>
        <v>X</v>
      </c>
      <c r="M288" s="212">
        <f ca="1">IFERROR(OFFSET(환산공식!DA$15,$F288,0),"")</f>
        <v>100</v>
      </c>
      <c r="N288" s="35" t="str">
        <f ca="1">IFERROR(CONCATENATE(ROUND(OFFSET(환산공식!DB$15,$F288,0),1),"%"),"")</f>
        <v>100%</v>
      </c>
      <c r="O288" s="35">
        <f ca="1">IFERROR(OFFSET(환산공식!DC$15,$F288,0),"")</f>
        <v>0</v>
      </c>
      <c r="P288" s="212" t="str">
        <f t="shared" ca="1" si="9"/>
        <v>3% 이하</v>
      </c>
      <c r="Q288" s="218">
        <f ca="1">IFERROR(ROUND(OFFSET(환산공식!$EX$15,$F288,0),3),"")</f>
        <v>0</v>
      </c>
      <c r="R288" s="218">
        <f ca="1">OFFSET('배치점수 계산기'!H$10,$D288,0)</f>
        <v>665.56399999999996</v>
      </c>
      <c r="S288" s="218">
        <f ca="1">OFFSET('배치점수 계산기'!I$10,$D288,0)</f>
        <v>661.846</v>
      </c>
      <c r="T288" s="218">
        <f ca="1">OFFSET('배치점수 계산기'!J$10,$D288,0)</f>
        <v>657.87400000000002</v>
      </c>
      <c r="U288" s="218">
        <f ca="1">OFFSET('배치점수 계산기'!K$10,$D288,0)</f>
        <v>655.30200000000002</v>
      </c>
      <c r="V288" s="218">
        <f ca="1">OFFSET('배치점수 계산기'!L$10,$D288,0)</f>
        <v>651.51199999999994</v>
      </c>
      <c r="W288" s="210" t="str">
        <f ca="1">OFFSET('배치점수 계산기'!M$10,$D288,0)</f>
        <v>표점</v>
      </c>
      <c r="X288" s="208" t="str">
        <f ca="1">OFFSET('배치점수 계산기'!N$10,$D288,0)</f>
        <v>변표</v>
      </c>
      <c r="Y288" s="212">
        <f ca="1">OFFSET(환산공식!FG$15,$F288,0)</f>
        <v>0.33</v>
      </c>
      <c r="Z288" s="35">
        <f ca="1">OFFSET(환산공식!FH$15,$F288,0)</f>
        <v>0.44</v>
      </c>
      <c r="AA288" s="203">
        <f ca="1">OFFSET(환산공식!FI$15,$F288,0)</f>
        <v>0.22</v>
      </c>
      <c r="AC288"/>
      <c r="AD288">
        <f t="shared" ca="1" si="10"/>
        <v>6</v>
      </c>
      <c r="AE288"/>
    </row>
    <row r="289" spans="1:31" s="5" customFormat="1">
      <c r="A289" s="222"/>
      <c r="B289" s="222"/>
      <c r="C289" s="222" t="s">
        <v>1784</v>
      </c>
      <c r="D289" s="219">
        <v>282</v>
      </c>
      <c r="E289" s="219">
        <v>47</v>
      </c>
      <c r="F289" s="219">
        <v>47</v>
      </c>
      <c r="G289" s="264">
        <v>282</v>
      </c>
      <c r="H289" s="221" t="s">
        <v>85</v>
      </c>
      <c r="I289" s="219" t="s">
        <v>333</v>
      </c>
      <c r="J289" s="267" t="s">
        <v>774</v>
      </c>
      <c r="K289" s="219" t="s">
        <v>84</v>
      </c>
      <c r="L289" s="35" t="str">
        <f ca="1">IF(OFFSET(환산공식!$DU$15,$F289,0)=1,"O","X")</f>
        <v>X</v>
      </c>
      <c r="M289" s="212">
        <f ca="1">IFERROR(OFFSET(환산공식!DA$15,$F289,0),"")</f>
        <v>100</v>
      </c>
      <c r="N289" s="35" t="str">
        <f ca="1">IFERROR(CONCATENATE(ROUND(OFFSET(환산공식!DB$15,$F289,0),1),"%"),"")</f>
        <v>100%</v>
      </c>
      <c r="O289" s="35">
        <f ca="1">IFERROR(OFFSET(환산공식!DC$15,$F289,0),"")</f>
        <v>0</v>
      </c>
      <c r="P289" s="212" t="str">
        <f t="shared" ca="1" si="9"/>
        <v>3% 이하</v>
      </c>
      <c r="Q289" s="218">
        <f ca="1">IFERROR(ROUND(OFFSET(환산공식!$EX$15,$F289,0),3),"")</f>
        <v>0</v>
      </c>
      <c r="R289" s="218">
        <f ca="1">OFFSET('배치점수 계산기'!H$10,$D289,0)</f>
        <v>666.65200000000004</v>
      </c>
      <c r="S289" s="218">
        <f ca="1">OFFSET('배치점수 계산기'!I$10,$D289,0)</f>
        <v>663.05200000000002</v>
      </c>
      <c r="T289" s="218">
        <f ca="1">OFFSET('배치점수 계산기'!J$10,$D289,0)</f>
        <v>659.42399999999998</v>
      </c>
      <c r="U289" s="218">
        <f ca="1">OFFSET('배치점수 계산기'!K$10,$D289,0)</f>
        <v>656.80200000000002</v>
      </c>
      <c r="V289" s="218">
        <f ca="1">OFFSET('배치점수 계산기'!L$10,$D289,0)</f>
        <v>652.83000000000004</v>
      </c>
      <c r="W289" s="210" t="str">
        <f ca="1">OFFSET('배치점수 계산기'!M$10,$D289,0)</f>
        <v>표점</v>
      </c>
      <c r="X289" s="208" t="str">
        <f ca="1">OFFSET('배치점수 계산기'!N$10,$D289,0)</f>
        <v>변표</v>
      </c>
      <c r="Y289" s="212">
        <f ca="1">OFFSET(환산공식!FG$15,$F289,0)</f>
        <v>0.44</v>
      </c>
      <c r="Z289" s="35">
        <f ca="1">OFFSET(환산공식!FH$15,$F289,0)</f>
        <v>0.33</v>
      </c>
      <c r="AA289" s="203">
        <f ca="1">OFFSET(환산공식!FI$15,$F289,0)</f>
        <v>0.22</v>
      </c>
      <c r="AC289"/>
      <c r="AD289">
        <f t="shared" ca="1" si="10"/>
        <v>6</v>
      </c>
      <c r="AE289"/>
    </row>
    <row r="290" spans="1:31" s="5" customFormat="1">
      <c r="A290" s="222"/>
      <c r="B290" s="222"/>
      <c r="C290" s="222" t="s">
        <v>1785</v>
      </c>
      <c r="D290" s="219">
        <v>283</v>
      </c>
      <c r="E290" s="219">
        <v>46</v>
      </c>
      <c r="F290" s="219">
        <v>46</v>
      </c>
      <c r="G290" s="264">
        <v>283</v>
      </c>
      <c r="H290" s="221" t="s">
        <v>85</v>
      </c>
      <c r="I290" s="219" t="s">
        <v>333</v>
      </c>
      <c r="J290" s="267" t="s">
        <v>374</v>
      </c>
      <c r="K290" s="219" t="s">
        <v>84</v>
      </c>
      <c r="L290" s="35" t="str">
        <f ca="1">IF(OFFSET(환산공식!$DU$15,$F290,0)=1,"O","X")</f>
        <v>X</v>
      </c>
      <c r="M290" s="212">
        <f ca="1">IFERROR(OFFSET(환산공식!DA$15,$F290,0),"")</f>
        <v>100</v>
      </c>
      <c r="N290" s="35" t="str">
        <f ca="1">IFERROR(CONCATENATE(ROUND(OFFSET(환산공식!DB$15,$F290,0),1),"%"),"")</f>
        <v>100%</v>
      </c>
      <c r="O290" s="35">
        <f ca="1">IFERROR(OFFSET(환산공식!DC$15,$F290,0),"")</f>
        <v>0</v>
      </c>
      <c r="P290" s="212" t="str">
        <f t="shared" ca="1" si="9"/>
        <v>3% 이하</v>
      </c>
      <c r="Q290" s="218">
        <f ca="1">IFERROR(ROUND(OFFSET(환산공식!$EX$15,$F290,0),3),"")</f>
        <v>0</v>
      </c>
      <c r="R290" s="218">
        <f ca="1">OFFSET('배치점수 계산기'!H$10,$D290,0)</f>
        <v>663.80499999999995</v>
      </c>
      <c r="S290" s="218">
        <f ca="1">OFFSET('배치점수 계산기'!I$10,$D290,0)</f>
        <v>660.33</v>
      </c>
      <c r="T290" s="218">
        <f ca="1">OFFSET('배치점수 계산기'!J$10,$D290,0)</f>
        <v>656.50099999999998</v>
      </c>
      <c r="U290" s="218">
        <f ca="1">OFFSET('배치점수 계산기'!K$10,$D290,0)</f>
        <v>653.93399999999997</v>
      </c>
      <c r="V290" s="218">
        <f ca="1">OFFSET('배치점수 계산기'!L$10,$D290,0)</f>
        <v>649.88099999999997</v>
      </c>
      <c r="W290" s="210" t="str">
        <f ca="1">OFFSET('배치점수 계산기'!M$10,$D290,0)</f>
        <v>표점</v>
      </c>
      <c r="X290" s="208" t="str">
        <f ca="1">OFFSET('배치점수 계산기'!N$10,$D290,0)</f>
        <v>변표</v>
      </c>
      <c r="Y290" s="212">
        <f ca="1">OFFSET(환산공식!FG$15,$F290,0)</f>
        <v>0.33</v>
      </c>
      <c r="Z290" s="35">
        <f ca="1">OFFSET(환산공식!FH$15,$F290,0)</f>
        <v>0.44</v>
      </c>
      <c r="AA290" s="203">
        <f ca="1">OFFSET(환산공식!FI$15,$F290,0)</f>
        <v>0.22</v>
      </c>
      <c r="AC290"/>
      <c r="AD290">
        <f t="shared" ca="1" si="10"/>
        <v>6</v>
      </c>
      <c r="AE290"/>
    </row>
    <row r="291" spans="1:31" s="5" customFormat="1">
      <c r="A291" s="222"/>
      <c r="B291" s="222"/>
      <c r="C291" s="222" t="s">
        <v>1786</v>
      </c>
      <c r="D291" s="219">
        <v>284</v>
      </c>
      <c r="E291" s="219">
        <v>47</v>
      </c>
      <c r="F291" s="219">
        <v>47</v>
      </c>
      <c r="G291" s="264">
        <v>284</v>
      </c>
      <c r="H291" s="221" t="s">
        <v>85</v>
      </c>
      <c r="I291" s="219" t="s">
        <v>333</v>
      </c>
      <c r="J291" s="267" t="s">
        <v>675</v>
      </c>
      <c r="K291" s="219" t="s">
        <v>84</v>
      </c>
      <c r="L291" s="35" t="str">
        <f ca="1">IF(OFFSET(환산공식!$DU$15,$F291,0)=1,"O","X")</f>
        <v>X</v>
      </c>
      <c r="M291" s="212">
        <f ca="1">IFERROR(OFFSET(환산공식!DA$15,$F291,0),"")</f>
        <v>100</v>
      </c>
      <c r="N291" s="35" t="str">
        <f ca="1">IFERROR(CONCATENATE(ROUND(OFFSET(환산공식!DB$15,$F291,0),1),"%"),"")</f>
        <v>100%</v>
      </c>
      <c r="O291" s="35">
        <f ca="1">IFERROR(OFFSET(환산공식!DC$15,$F291,0),"")</f>
        <v>0</v>
      </c>
      <c r="P291" s="212" t="str">
        <f t="shared" ca="1" si="9"/>
        <v>3% 이하</v>
      </c>
      <c r="Q291" s="218">
        <f ca="1">IFERROR(ROUND(OFFSET(환산공식!$EX$15,$F291,0),3),"")</f>
        <v>0</v>
      </c>
      <c r="R291" s="218">
        <f ca="1">OFFSET('배치점수 계산기'!H$10,$D291,0)</f>
        <v>665.42399999999998</v>
      </c>
      <c r="S291" s="218">
        <f ca="1">OFFSET('배치점수 계산기'!I$10,$D291,0)</f>
        <v>662.3</v>
      </c>
      <c r="T291" s="218">
        <f ca="1">OFFSET('배치점수 계산기'!J$10,$D291,0)</f>
        <v>658.55</v>
      </c>
      <c r="U291" s="218">
        <f ca="1">OFFSET('배치점수 계산기'!K$10,$D291,0)</f>
        <v>655.98599999999999</v>
      </c>
      <c r="V291" s="218">
        <f ca="1">OFFSET('배치점수 계산기'!L$10,$D291,0)</f>
        <v>651.63400000000001</v>
      </c>
      <c r="W291" s="210" t="str">
        <f ca="1">OFFSET('배치점수 계산기'!M$10,$D291,0)</f>
        <v>표점</v>
      </c>
      <c r="X291" s="208" t="str">
        <f ca="1">OFFSET('배치점수 계산기'!N$10,$D291,0)</f>
        <v>변표</v>
      </c>
      <c r="Y291" s="212">
        <f ca="1">OFFSET(환산공식!FG$15,$F291,0)</f>
        <v>0.44</v>
      </c>
      <c r="Z291" s="35">
        <f ca="1">OFFSET(환산공식!FH$15,$F291,0)</f>
        <v>0.33</v>
      </c>
      <c r="AA291" s="203">
        <f ca="1">OFFSET(환산공식!FI$15,$F291,0)</f>
        <v>0.22</v>
      </c>
      <c r="AC291"/>
      <c r="AD291">
        <f t="shared" ca="1" si="10"/>
        <v>6</v>
      </c>
      <c r="AE291"/>
    </row>
    <row r="292" spans="1:31" s="5" customFormat="1">
      <c r="A292" s="222"/>
      <c r="B292" s="222"/>
      <c r="C292" s="222" t="s">
        <v>1787</v>
      </c>
      <c r="D292" s="219">
        <v>285</v>
      </c>
      <c r="E292" s="219">
        <v>51</v>
      </c>
      <c r="F292" s="219">
        <v>51</v>
      </c>
      <c r="G292" s="264">
        <v>285</v>
      </c>
      <c r="H292" s="221" t="s">
        <v>85</v>
      </c>
      <c r="I292" s="219" t="s">
        <v>381</v>
      </c>
      <c r="J292" s="267" t="s">
        <v>383</v>
      </c>
      <c r="K292" s="219" t="s">
        <v>83</v>
      </c>
      <c r="L292" s="35" t="str">
        <f ca="1">IF(OFFSET(환산공식!$DU$15,$F292,0)=1,"O","X")</f>
        <v>X</v>
      </c>
      <c r="M292" s="212">
        <f ca="1">IFERROR(OFFSET(환산공식!DA$15,$F292,0),"")</f>
        <v>150</v>
      </c>
      <c r="N292" s="35" t="str">
        <f ca="1">IFERROR(CONCATENATE(ROUND(OFFSET(환산공식!DB$15,$F292,0),1),"%"),"")</f>
        <v>100%</v>
      </c>
      <c r="O292" s="35">
        <f ca="1">IFERROR(OFFSET(환산공식!DC$15,$F292,0),"")</f>
        <v>0</v>
      </c>
      <c r="P292" s="212" t="str">
        <f t="shared" ca="1" si="9"/>
        <v>3% 이하</v>
      </c>
      <c r="Q292" s="218">
        <f ca="1">IFERROR(ROUND(OFFSET(환산공식!$EX$15,$F292,0),3),"")</f>
        <v>0</v>
      </c>
      <c r="R292" s="218">
        <f ca="1">OFFSET('배치점수 계산기'!H$10,$D292,0)</f>
        <v>692.875</v>
      </c>
      <c r="S292" s="218">
        <f ca="1">OFFSET('배치점수 계산기'!I$10,$D292,0)</f>
        <v>691.57299999999998</v>
      </c>
      <c r="T292" s="218">
        <f ca="1">OFFSET('배치점수 계산기'!J$10,$D292,0)</f>
        <v>689.33100000000002</v>
      </c>
      <c r="U292" s="218">
        <f ca="1">OFFSET('배치점수 계산기'!K$10,$D292,0)</f>
        <v>687.38400000000001</v>
      </c>
      <c r="V292" s="218">
        <f ca="1">OFFSET('배치점수 계산기'!L$10,$D292,0)</f>
        <v>684.01099999999997</v>
      </c>
      <c r="W292" s="210" t="str">
        <f ca="1">OFFSET('배치점수 계산기'!M$10,$D292,0)</f>
        <v>표점</v>
      </c>
      <c r="X292" s="208" t="str">
        <f ca="1">OFFSET('배치점수 계산기'!N$10,$D292,0)</f>
        <v>변표</v>
      </c>
      <c r="Y292" s="212">
        <f ca="1">OFFSET(환산공식!FG$15,$F292,0)</f>
        <v>0.28999999999999998</v>
      </c>
      <c r="Z292" s="35">
        <f ca="1">OFFSET(환산공식!FH$15,$F292,0)</f>
        <v>0.41</v>
      </c>
      <c r="AA292" s="203">
        <f ca="1">OFFSET(환산공식!FI$15,$F292,0)</f>
        <v>0.28999999999999998</v>
      </c>
      <c r="AC292"/>
      <c r="AD292">
        <f t="shared" ca="1" si="10"/>
        <v>6</v>
      </c>
      <c r="AE292"/>
    </row>
    <row r="293" spans="1:31" s="5" customFormat="1">
      <c r="A293" s="222"/>
      <c r="B293" s="222"/>
      <c r="C293" s="222" t="s">
        <v>1788</v>
      </c>
      <c r="D293" s="219">
        <v>286</v>
      </c>
      <c r="E293" s="219">
        <v>51</v>
      </c>
      <c r="F293" s="219">
        <v>51</v>
      </c>
      <c r="G293" s="264">
        <v>286</v>
      </c>
      <c r="H293" s="221" t="s">
        <v>85</v>
      </c>
      <c r="I293" s="219" t="s">
        <v>381</v>
      </c>
      <c r="J293" s="267" t="s">
        <v>777</v>
      </c>
      <c r="K293" s="219" t="s">
        <v>83</v>
      </c>
      <c r="L293" s="35" t="str">
        <f ca="1">IF(OFFSET(환산공식!$DU$15,$F293,0)=1,"O","X")</f>
        <v>X</v>
      </c>
      <c r="M293" s="212">
        <f ca="1">IFERROR(OFFSET(환산공식!DA$15,$F293,0),"")</f>
        <v>150</v>
      </c>
      <c r="N293" s="35" t="str">
        <f ca="1">IFERROR(CONCATENATE(ROUND(OFFSET(환산공식!DB$15,$F293,0),1),"%"),"")</f>
        <v>100%</v>
      </c>
      <c r="O293" s="35">
        <f ca="1">IFERROR(OFFSET(환산공식!DC$15,$F293,0),"")</f>
        <v>0</v>
      </c>
      <c r="P293" s="212" t="str">
        <f t="shared" ca="1" si="9"/>
        <v>3% 이하</v>
      </c>
      <c r="Q293" s="218">
        <f ca="1">IFERROR(ROUND(OFFSET(환산공식!$EX$15,$F293,0),3),"")</f>
        <v>0</v>
      </c>
      <c r="R293" s="218">
        <f ca="1">OFFSET('배치점수 계산기'!H$10,$D293,0)</f>
        <v>694.79100000000005</v>
      </c>
      <c r="S293" s="218">
        <f ca="1">OFFSET('배치점수 계산기'!I$10,$D293,0)</f>
        <v>691.02599999999995</v>
      </c>
      <c r="T293" s="218">
        <f ca="1">OFFSET('배치점수 계산기'!J$10,$D293,0)</f>
        <v>686.65599999999995</v>
      </c>
      <c r="U293" s="218">
        <f ca="1">OFFSET('배치점수 계산기'!K$10,$D293,0)</f>
        <v>683.68100000000004</v>
      </c>
      <c r="V293" s="218">
        <f ca="1">OFFSET('배치점수 계산기'!L$10,$D293,0)</f>
        <v>678.97900000000004</v>
      </c>
      <c r="W293" s="210" t="str">
        <f ca="1">OFFSET('배치점수 계산기'!M$10,$D293,0)</f>
        <v>표점</v>
      </c>
      <c r="X293" s="208" t="str">
        <f ca="1">OFFSET('배치점수 계산기'!N$10,$D293,0)</f>
        <v>변표</v>
      </c>
      <c r="Y293" s="212">
        <f ca="1">OFFSET(환산공식!FG$15,$F293,0)</f>
        <v>0.28999999999999998</v>
      </c>
      <c r="Z293" s="35">
        <f ca="1">OFFSET(환산공식!FH$15,$F293,0)</f>
        <v>0.41</v>
      </c>
      <c r="AA293" s="203">
        <f ca="1">OFFSET(환산공식!FI$15,$F293,0)</f>
        <v>0.28999999999999998</v>
      </c>
      <c r="AC293"/>
      <c r="AD293">
        <f t="shared" ca="1" si="10"/>
        <v>6</v>
      </c>
      <c r="AE293"/>
    </row>
    <row r="294" spans="1:31" s="5" customFormat="1">
      <c r="A294" s="222"/>
      <c r="B294" s="222"/>
      <c r="C294" s="222" t="s">
        <v>1789</v>
      </c>
      <c r="D294" s="219">
        <v>287</v>
      </c>
      <c r="E294" s="219">
        <v>51</v>
      </c>
      <c r="F294" s="219">
        <v>51</v>
      </c>
      <c r="G294" s="264">
        <v>287</v>
      </c>
      <c r="H294" s="221" t="s">
        <v>85</v>
      </c>
      <c r="I294" s="219" t="s">
        <v>381</v>
      </c>
      <c r="J294" s="267" t="s">
        <v>776</v>
      </c>
      <c r="K294" s="219" t="s">
        <v>83</v>
      </c>
      <c r="L294" s="35" t="str">
        <f ca="1">IF(OFFSET(환산공식!$DU$15,$F294,0)=1,"O","X")</f>
        <v>X</v>
      </c>
      <c r="M294" s="212">
        <f ca="1">IFERROR(OFFSET(환산공식!DA$15,$F294,0),"")</f>
        <v>150</v>
      </c>
      <c r="N294" s="35" t="str">
        <f ca="1">IFERROR(CONCATENATE(ROUND(OFFSET(환산공식!DB$15,$F294,0),1),"%"),"")</f>
        <v>100%</v>
      </c>
      <c r="O294" s="35">
        <f ca="1">IFERROR(OFFSET(환산공식!DC$15,$F294,0),"")</f>
        <v>0</v>
      </c>
      <c r="P294" s="212" t="str">
        <f t="shared" ca="1" si="9"/>
        <v>3% 이하</v>
      </c>
      <c r="Q294" s="218">
        <f ca="1">IFERROR(ROUND(OFFSET(환산공식!$EX$15,$F294,0),3),"")</f>
        <v>0</v>
      </c>
      <c r="R294" s="218">
        <f ca="1">OFFSET('배치점수 계산기'!H$10,$D294,0)</f>
        <v>693.05499999999995</v>
      </c>
      <c r="S294" s="218">
        <f ca="1">OFFSET('배치점수 계산기'!I$10,$D294,0)</f>
        <v>689.64599999999996</v>
      </c>
      <c r="T294" s="218">
        <f ca="1">OFFSET('배치점수 계산기'!J$10,$D294,0)</f>
        <v>685.42</v>
      </c>
      <c r="U294" s="218">
        <f ca="1">OFFSET('배치점수 계산기'!K$10,$D294,0)</f>
        <v>681.96799999999996</v>
      </c>
      <c r="V294" s="218">
        <f ca="1">OFFSET('배치점수 계산기'!L$10,$D294,0)</f>
        <v>677.45500000000004</v>
      </c>
      <c r="W294" s="210" t="str">
        <f ca="1">OFFSET('배치점수 계산기'!M$10,$D294,0)</f>
        <v>표점</v>
      </c>
      <c r="X294" s="208" t="str">
        <f ca="1">OFFSET('배치점수 계산기'!N$10,$D294,0)</f>
        <v>변표</v>
      </c>
      <c r="Y294" s="212">
        <f ca="1">OFFSET(환산공식!FG$15,$F294,0)</f>
        <v>0.28999999999999998</v>
      </c>
      <c r="Z294" s="35">
        <f ca="1">OFFSET(환산공식!FH$15,$F294,0)</f>
        <v>0.41</v>
      </c>
      <c r="AA294" s="203">
        <f ca="1">OFFSET(환산공식!FI$15,$F294,0)</f>
        <v>0.28999999999999998</v>
      </c>
      <c r="AC294"/>
      <c r="AD294">
        <f t="shared" ca="1" si="10"/>
        <v>6</v>
      </c>
      <c r="AE294"/>
    </row>
    <row r="295" spans="1:31" s="5" customFormat="1">
      <c r="A295" s="222"/>
      <c r="B295" s="222"/>
      <c r="C295" s="222" t="s">
        <v>1790</v>
      </c>
      <c r="D295" s="219">
        <v>288</v>
      </c>
      <c r="E295" s="219">
        <v>50</v>
      </c>
      <c r="F295" s="219">
        <v>50</v>
      </c>
      <c r="G295" s="264">
        <v>288</v>
      </c>
      <c r="H295" s="221" t="s">
        <v>85</v>
      </c>
      <c r="I295" s="219" t="s">
        <v>381</v>
      </c>
      <c r="J295" s="267" t="s">
        <v>72</v>
      </c>
      <c r="K295" s="219" t="s">
        <v>83</v>
      </c>
      <c r="L295" s="35" t="str">
        <f ca="1">IF(OFFSET(환산공식!$DU$15,$F295,0)=1,"O","X")</f>
        <v>X</v>
      </c>
      <c r="M295" s="212">
        <f ca="1">IFERROR(OFFSET(환산공식!DA$15,$F295,0),"")</f>
        <v>150</v>
      </c>
      <c r="N295" s="35" t="str">
        <f ca="1">IFERROR(CONCATENATE(ROUND(OFFSET(환산공식!DB$15,$F295,0),1),"%"),"")</f>
        <v>100%</v>
      </c>
      <c r="O295" s="35">
        <f ca="1">IFERROR(OFFSET(환산공식!DC$15,$F295,0),"")</f>
        <v>0</v>
      </c>
      <c r="P295" s="212" t="str">
        <f t="shared" ca="1" si="9"/>
        <v>3% 이하</v>
      </c>
      <c r="Q295" s="218">
        <f ca="1">IFERROR(ROUND(OFFSET(환산공식!$EX$15,$F295,0),3),"")</f>
        <v>0</v>
      </c>
      <c r="R295" s="218">
        <f ca="1">OFFSET('배치점수 계산기'!H$10,$D295,0)</f>
        <v>686.15</v>
      </c>
      <c r="S295" s="218">
        <f ca="1">OFFSET('배치점수 계산기'!I$10,$D295,0)</f>
        <v>682.62800000000004</v>
      </c>
      <c r="T295" s="218">
        <f ca="1">OFFSET('배치점수 계산기'!J$10,$D295,0)</f>
        <v>678.447</v>
      </c>
      <c r="U295" s="218">
        <f ca="1">OFFSET('배치점수 계산기'!K$10,$D295,0)</f>
        <v>674.96400000000006</v>
      </c>
      <c r="V295" s="218">
        <f ca="1">OFFSET('배치점수 계산기'!L$10,$D295,0)</f>
        <v>670.65499999999997</v>
      </c>
      <c r="W295" s="210" t="str">
        <f ca="1">OFFSET('배치점수 계산기'!M$10,$D295,0)</f>
        <v>표점</v>
      </c>
      <c r="X295" s="208" t="str">
        <f ca="1">OFFSET('배치점수 계산기'!N$10,$D295,0)</f>
        <v>변표</v>
      </c>
      <c r="Y295" s="212">
        <f ca="1">OFFSET(환산공식!FG$15,$F295,0)</f>
        <v>0.28999999999999998</v>
      </c>
      <c r="Z295" s="35">
        <f ca="1">OFFSET(환산공식!FH$15,$F295,0)</f>
        <v>0.41</v>
      </c>
      <c r="AA295" s="203">
        <f ca="1">OFFSET(환산공식!FI$15,$F295,0)</f>
        <v>0.28999999999999998</v>
      </c>
      <c r="AC295"/>
      <c r="AD295">
        <f t="shared" ca="1" si="10"/>
        <v>6</v>
      </c>
      <c r="AE295"/>
    </row>
    <row r="296" spans="1:31" s="5" customFormat="1">
      <c r="A296" s="222"/>
      <c r="B296" s="222"/>
      <c r="C296" s="222" t="s">
        <v>1791</v>
      </c>
      <c r="D296" s="219">
        <v>289</v>
      </c>
      <c r="E296" s="219">
        <v>49</v>
      </c>
      <c r="F296" s="219">
        <v>49</v>
      </c>
      <c r="G296" s="264">
        <v>289</v>
      </c>
      <c r="H296" s="221" t="s">
        <v>85</v>
      </c>
      <c r="I296" s="219" t="s">
        <v>381</v>
      </c>
      <c r="J296" s="267" t="s">
        <v>775</v>
      </c>
      <c r="K296" s="219" t="s">
        <v>83</v>
      </c>
      <c r="L296" s="35" t="str">
        <f ca="1">IF(OFFSET(환산공식!$DU$15,$F296,0)=1,"O","X")</f>
        <v>X</v>
      </c>
      <c r="M296" s="212">
        <f ca="1">IFERROR(OFFSET(환산공식!DA$15,$F296,0),"")</f>
        <v>150</v>
      </c>
      <c r="N296" s="35" t="str">
        <f ca="1">IFERROR(CONCATENATE(ROUND(OFFSET(환산공식!DB$15,$F296,0),1),"%"),"")</f>
        <v>100%</v>
      </c>
      <c r="O296" s="35">
        <f ca="1">IFERROR(OFFSET(환산공식!DC$15,$F296,0),"")</f>
        <v>0</v>
      </c>
      <c r="P296" s="212" t="str">
        <f t="shared" ca="1" si="9"/>
        <v>3% 이하</v>
      </c>
      <c r="Q296" s="218">
        <f ca="1">IFERROR(ROUND(OFFSET(환산공식!$EX$15,$F296,0),3),"")</f>
        <v>0</v>
      </c>
      <c r="R296" s="218">
        <f ca="1">OFFSET('배치점수 계산기'!H$10,$D296,0)</f>
        <v>687.39499999999998</v>
      </c>
      <c r="S296" s="218">
        <f ca="1">OFFSET('배치점수 계산기'!I$10,$D296,0)</f>
        <v>684.06600000000003</v>
      </c>
      <c r="T296" s="218">
        <f ca="1">OFFSET('배치점수 계산기'!J$10,$D296,0)</f>
        <v>680.01599999999996</v>
      </c>
      <c r="U296" s="218">
        <f ca="1">OFFSET('배치점수 계산기'!K$10,$D296,0)</f>
        <v>676.38800000000003</v>
      </c>
      <c r="V296" s="218">
        <f ca="1">OFFSET('배치점수 계산기'!L$10,$D296,0)</f>
        <v>672.221</v>
      </c>
      <c r="W296" s="210" t="str">
        <f ca="1">OFFSET('배치점수 계산기'!M$10,$D296,0)</f>
        <v>표점</v>
      </c>
      <c r="X296" s="208" t="str">
        <f ca="1">OFFSET('배치점수 계산기'!N$10,$D296,0)</f>
        <v>변표</v>
      </c>
      <c r="Y296" s="212">
        <f ca="1">OFFSET(환산공식!FG$15,$F296,0)</f>
        <v>0.28999999999999998</v>
      </c>
      <c r="Z296" s="35">
        <f ca="1">OFFSET(환산공식!FH$15,$F296,0)</f>
        <v>0.41</v>
      </c>
      <c r="AA296" s="203">
        <f ca="1">OFFSET(환산공식!FI$15,$F296,0)</f>
        <v>0.28999999999999998</v>
      </c>
      <c r="AC296"/>
      <c r="AD296">
        <f t="shared" ca="1" si="10"/>
        <v>6</v>
      </c>
      <c r="AE296"/>
    </row>
    <row r="297" spans="1:31" s="5" customFormat="1">
      <c r="A297" s="222"/>
      <c r="B297" s="222"/>
      <c r="C297" s="222" t="s">
        <v>1792</v>
      </c>
      <c r="D297" s="219">
        <v>290</v>
      </c>
      <c r="E297" s="219">
        <v>51</v>
      </c>
      <c r="F297" s="219">
        <v>51</v>
      </c>
      <c r="G297" s="264">
        <v>290</v>
      </c>
      <c r="H297" s="221" t="s">
        <v>85</v>
      </c>
      <c r="I297" s="219" t="s">
        <v>381</v>
      </c>
      <c r="J297" s="267" t="s">
        <v>68</v>
      </c>
      <c r="K297" s="219" t="s">
        <v>83</v>
      </c>
      <c r="L297" s="35" t="str">
        <f ca="1">IF(OFFSET(환산공식!$DU$15,$F297,0)=1,"O","X")</f>
        <v>X</v>
      </c>
      <c r="M297" s="212">
        <f ca="1">IFERROR(OFFSET(환산공식!DA$15,$F297,0),"")</f>
        <v>150</v>
      </c>
      <c r="N297" s="35" t="str">
        <f ca="1">IFERROR(CONCATENATE(ROUND(OFFSET(환산공식!DB$15,$F297,0),1),"%"),"")</f>
        <v>100%</v>
      </c>
      <c r="O297" s="35">
        <f ca="1">IFERROR(OFFSET(환산공식!DC$15,$F297,0),"")</f>
        <v>0</v>
      </c>
      <c r="P297" s="212" t="str">
        <f t="shared" ca="1" si="9"/>
        <v>3% 이하</v>
      </c>
      <c r="Q297" s="218">
        <f ca="1">IFERROR(ROUND(OFFSET(환산공식!$EX$15,$F297,0),3),"")</f>
        <v>0</v>
      </c>
      <c r="R297" s="218">
        <f ca="1">OFFSET('배치점수 계산기'!H$10,$D297,0)</f>
        <v>691.22799999999995</v>
      </c>
      <c r="S297" s="218">
        <f ca="1">OFFSET('배치점수 계산기'!I$10,$D297,0)</f>
        <v>687.86300000000006</v>
      </c>
      <c r="T297" s="218">
        <f ca="1">OFFSET('배치점수 계산기'!J$10,$D297,0)</f>
        <v>683.90800000000002</v>
      </c>
      <c r="U297" s="218">
        <f ca="1">OFFSET('배치점수 계산기'!K$10,$D297,0)</f>
        <v>680.26499999999999</v>
      </c>
      <c r="V297" s="218">
        <f ca="1">OFFSET('배치점수 계산기'!L$10,$D297,0)</f>
        <v>676.04600000000005</v>
      </c>
      <c r="W297" s="210" t="str">
        <f ca="1">OFFSET('배치점수 계산기'!M$10,$D297,0)</f>
        <v>표점</v>
      </c>
      <c r="X297" s="208" t="str">
        <f ca="1">OFFSET('배치점수 계산기'!N$10,$D297,0)</f>
        <v>변표</v>
      </c>
      <c r="Y297" s="212">
        <f ca="1">OFFSET(환산공식!FG$15,$F297,0)</f>
        <v>0.28999999999999998</v>
      </c>
      <c r="Z297" s="35">
        <f ca="1">OFFSET(환산공식!FH$15,$F297,0)</f>
        <v>0.41</v>
      </c>
      <c r="AA297" s="203">
        <f ca="1">OFFSET(환산공식!FI$15,$F297,0)</f>
        <v>0.28999999999999998</v>
      </c>
      <c r="AC297"/>
      <c r="AD297">
        <f t="shared" ca="1" si="10"/>
        <v>6</v>
      </c>
      <c r="AE297"/>
    </row>
    <row r="298" spans="1:31" s="5" customFormat="1">
      <c r="A298" s="222"/>
      <c r="B298" s="222"/>
      <c r="C298" s="222" t="s">
        <v>1793</v>
      </c>
      <c r="D298" s="219">
        <v>291</v>
      </c>
      <c r="E298" s="219">
        <v>50</v>
      </c>
      <c r="F298" s="219">
        <v>50</v>
      </c>
      <c r="G298" s="264">
        <v>291</v>
      </c>
      <c r="H298" s="221" t="s">
        <v>85</v>
      </c>
      <c r="I298" s="219" t="s">
        <v>381</v>
      </c>
      <c r="J298" s="267" t="s">
        <v>141</v>
      </c>
      <c r="K298" s="219" t="s">
        <v>83</v>
      </c>
      <c r="L298" s="35" t="str">
        <f ca="1">IF(OFFSET(환산공식!$DU$15,$F298,0)=1,"O","X")</f>
        <v>X</v>
      </c>
      <c r="M298" s="212">
        <f ca="1">IFERROR(OFFSET(환산공식!DA$15,$F298,0),"")</f>
        <v>150</v>
      </c>
      <c r="N298" s="35" t="str">
        <f ca="1">IFERROR(CONCATENATE(ROUND(OFFSET(환산공식!DB$15,$F298,0),1),"%"),"")</f>
        <v>100%</v>
      </c>
      <c r="O298" s="35">
        <f ca="1">IFERROR(OFFSET(환산공식!DC$15,$F298,0),"")</f>
        <v>0</v>
      </c>
      <c r="P298" s="212" t="str">
        <f t="shared" ca="1" si="9"/>
        <v>3% 이하</v>
      </c>
      <c r="Q298" s="218">
        <f ca="1">IFERROR(ROUND(OFFSET(환산공식!$EX$15,$F298,0),3),"")</f>
        <v>0</v>
      </c>
      <c r="R298" s="218">
        <f ca="1">OFFSET('배치점수 계산기'!H$10,$D298,0)</f>
        <v>684.07399999999996</v>
      </c>
      <c r="S298" s="218">
        <f ca="1">OFFSET('배치점수 계산기'!I$10,$D298,0)</f>
        <v>680.69899999999996</v>
      </c>
      <c r="T298" s="218">
        <f ca="1">OFFSET('배치점수 계산기'!J$10,$D298,0)</f>
        <v>676.72900000000004</v>
      </c>
      <c r="U298" s="218">
        <f ca="1">OFFSET('배치점수 계산기'!K$10,$D298,0)</f>
        <v>673.12400000000002</v>
      </c>
      <c r="V298" s="218">
        <f ca="1">OFFSET('배치점수 계산기'!L$10,$D298,0)</f>
        <v>668.93499999999995</v>
      </c>
      <c r="W298" s="210" t="str">
        <f ca="1">OFFSET('배치점수 계산기'!M$10,$D298,0)</f>
        <v>표점</v>
      </c>
      <c r="X298" s="208" t="str">
        <f ca="1">OFFSET('배치점수 계산기'!N$10,$D298,0)</f>
        <v>변표</v>
      </c>
      <c r="Y298" s="212">
        <f ca="1">OFFSET(환산공식!FG$15,$F298,0)</f>
        <v>0.28999999999999998</v>
      </c>
      <c r="Z298" s="35">
        <f ca="1">OFFSET(환산공식!FH$15,$F298,0)</f>
        <v>0.41</v>
      </c>
      <c r="AA298" s="203">
        <f ca="1">OFFSET(환산공식!FI$15,$F298,0)</f>
        <v>0.28999999999999998</v>
      </c>
      <c r="AC298"/>
      <c r="AD298">
        <f t="shared" ca="1" si="10"/>
        <v>6</v>
      </c>
      <c r="AE298"/>
    </row>
    <row r="299" spans="1:31" s="5" customFormat="1">
      <c r="A299" s="222"/>
      <c r="B299" s="222"/>
      <c r="C299" s="222" t="s">
        <v>1794</v>
      </c>
      <c r="D299" s="219">
        <v>292</v>
      </c>
      <c r="E299" s="219">
        <v>49</v>
      </c>
      <c r="F299" s="219">
        <v>49</v>
      </c>
      <c r="G299" s="264">
        <v>292</v>
      </c>
      <c r="H299" s="221" t="s">
        <v>85</v>
      </c>
      <c r="I299" s="219" t="s">
        <v>381</v>
      </c>
      <c r="J299" s="267" t="s">
        <v>384</v>
      </c>
      <c r="K299" s="219" t="s">
        <v>83</v>
      </c>
      <c r="L299" s="35" t="str">
        <f ca="1">IF(OFFSET(환산공식!$DU$15,$F299,0)=1,"O","X")</f>
        <v>X</v>
      </c>
      <c r="M299" s="212">
        <f ca="1">IFERROR(OFFSET(환산공식!DA$15,$F299,0),"")</f>
        <v>150</v>
      </c>
      <c r="N299" s="35" t="str">
        <f ca="1">IFERROR(CONCATENATE(ROUND(OFFSET(환산공식!DB$15,$F299,0),1),"%"),"")</f>
        <v>100%</v>
      </c>
      <c r="O299" s="35">
        <f ca="1">IFERROR(OFFSET(환산공식!DC$15,$F299,0),"")</f>
        <v>0</v>
      </c>
      <c r="P299" s="212" t="str">
        <f t="shared" ca="1" si="9"/>
        <v>3% 이하</v>
      </c>
      <c r="Q299" s="218">
        <f ca="1">IFERROR(ROUND(OFFSET(환산공식!$EX$15,$F299,0),3),"")</f>
        <v>0</v>
      </c>
      <c r="R299" s="218">
        <f ca="1">OFFSET('배치점수 계산기'!H$10,$D299,0)</f>
        <v>686.05</v>
      </c>
      <c r="S299" s="218">
        <f ca="1">OFFSET('배치점수 계산기'!I$10,$D299,0)</f>
        <v>682.75300000000004</v>
      </c>
      <c r="T299" s="218">
        <f ca="1">OFFSET('배치점수 계산기'!J$10,$D299,0)</f>
        <v>678.69799999999998</v>
      </c>
      <c r="U299" s="218">
        <f ca="1">OFFSET('배치점수 계산기'!K$10,$D299,0)</f>
        <v>675.14499999999998</v>
      </c>
      <c r="V299" s="218">
        <f ca="1">OFFSET('배치점수 계산기'!L$10,$D299,0)</f>
        <v>670.86199999999997</v>
      </c>
      <c r="W299" s="210" t="str">
        <f ca="1">OFFSET('배치점수 계산기'!M$10,$D299,0)</f>
        <v>표점</v>
      </c>
      <c r="X299" s="208" t="str">
        <f ca="1">OFFSET('배치점수 계산기'!N$10,$D299,0)</f>
        <v>변표</v>
      </c>
      <c r="Y299" s="212">
        <f ca="1">OFFSET(환산공식!FG$15,$F299,0)</f>
        <v>0.28999999999999998</v>
      </c>
      <c r="Z299" s="35">
        <f ca="1">OFFSET(환산공식!FH$15,$F299,0)</f>
        <v>0.41</v>
      </c>
      <c r="AA299" s="203">
        <f ca="1">OFFSET(환산공식!FI$15,$F299,0)</f>
        <v>0.28999999999999998</v>
      </c>
      <c r="AC299"/>
      <c r="AD299">
        <f t="shared" ca="1" si="10"/>
        <v>6</v>
      </c>
      <c r="AE299"/>
    </row>
    <row r="300" spans="1:31" s="5" customFormat="1">
      <c r="A300" s="222"/>
      <c r="B300" s="222"/>
      <c r="C300" s="222" t="s">
        <v>1795</v>
      </c>
      <c r="D300" s="219">
        <v>293</v>
      </c>
      <c r="E300" s="219">
        <v>51</v>
      </c>
      <c r="F300" s="219">
        <v>51</v>
      </c>
      <c r="G300" s="264">
        <v>293</v>
      </c>
      <c r="H300" s="221" t="s">
        <v>85</v>
      </c>
      <c r="I300" s="219" t="s">
        <v>381</v>
      </c>
      <c r="J300" s="267" t="s">
        <v>96</v>
      </c>
      <c r="K300" s="219" t="s">
        <v>83</v>
      </c>
      <c r="L300" s="35" t="str">
        <f ca="1">IF(OFFSET(환산공식!$DU$15,$F300,0)=1,"O","X")</f>
        <v>X</v>
      </c>
      <c r="M300" s="212">
        <f ca="1">IFERROR(OFFSET(환산공식!DA$15,$F300,0),"")</f>
        <v>150</v>
      </c>
      <c r="N300" s="35" t="str">
        <f ca="1">IFERROR(CONCATENATE(ROUND(OFFSET(환산공식!DB$15,$F300,0),1),"%"),"")</f>
        <v>100%</v>
      </c>
      <c r="O300" s="35">
        <f ca="1">IFERROR(OFFSET(환산공식!DC$15,$F300,0),"")</f>
        <v>0</v>
      </c>
      <c r="P300" s="212" t="str">
        <f t="shared" ca="1" si="9"/>
        <v>3% 이하</v>
      </c>
      <c r="Q300" s="218">
        <f ca="1">IFERROR(ROUND(OFFSET(환산공식!$EX$15,$F300,0),3),"")</f>
        <v>0</v>
      </c>
      <c r="R300" s="218">
        <f ca="1">OFFSET('배치점수 계산기'!H$10,$D300,0)</f>
        <v>690.41300000000001</v>
      </c>
      <c r="S300" s="218">
        <f ca="1">OFFSET('배치점수 계산기'!I$10,$D300,0)</f>
        <v>687.14099999999996</v>
      </c>
      <c r="T300" s="218">
        <f ca="1">OFFSET('배치점수 계산기'!J$10,$D300,0)</f>
        <v>682.95699999999999</v>
      </c>
      <c r="U300" s="218">
        <f ca="1">OFFSET('배치점수 계산기'!K$10,$D300,0)</f>
        <v>679.5</v>
      </c>
      <c r="V300" s="218">
        <f ca="1">OFFSET('배치점수 계산기'!L$10,$D300,0)</f>
        <v>675.13900000000001</v>
      </c>
      <c r="W300" s="210" t="str">
        <f ca="1">OFFSET('배치점수 계산기'!M$10,$D300,0)</f>
        <v>표점</v>
      </c>
      <c r="X300" s="208" t="str">
        <f ca="1">OFFSET('배치점수 계산기'!N$10,$D300,0)</f>
        <v>변표</v>
      </c>
      <c r="Y300" s="212">
        <f ca="1">OFFSET(환산공식!FG$15,$F300,0)</f>
        <v>0.28999999999999998</v>
      </c>
      <c r="Z300" s="35">
        <f ca="1">OFFSET(환산공식!FH$15,$F300,0)</f>
        <v>0.41</v>
      </c>
      <c r="AA300" s="203">
        <f ca="1">OFFSET(환산공식!FI$15,$F300,0)</f>
        <v>0.28999999999999998</v>
      </c>
      <c r="AC300"/>
      <c r="AD300">
        <f t="shared" ca="1" si="10"/>
        <v>6</v>
      </c>
      <c r="AE300"/>
    </row>
    <row r="301" spans="1:31" s="5" customFormat="1">
      <c r="A301" s="222"/>
      <c r="B301" s="222"/>
      <c r="C301" s="222" t="s">
        <v>1796</v>
      </c>
      <c r="D301" s="219">
        <v>294</v>
      </c>
      <c r="E301" s="219">
        <v>50</v>
      </c>
      <c r="F301" s="219">
        <v>50</v>
      </c>
      <c r="G301" s="264">
        <v>294</v>
      </c>
      <c r="H301" s="221" t="s">
        <v>85</v>
      </c>
      <c r="I301" s="219" t="s">
        <v>381</v>
      </c>
      <c r="J301" s="267" t="s">
        <v>18527</v>
      </c>
      <c r="K301" s="219" t="s">
        <v>83</v>
      </c>
      <c r="L301" s="35" t="str">
        <f ca="1">IF(OFFSET(환산공식!$DU$15,$F301,0)=1,"O","X")</f>
        <v>X</v>
      </c>
      <c r="M301" s="212">
        <f ca="1">IFERROR(OFFSET(환산공식!DA$15,$F301,0),"")</f>
        <v>150</v>
      </c>
      <c r="N301" s="35" t="str">
        <f ca="1">IFERROR(CONCATENATE(ROUND(OFFSET(환산공식!DB$15,$F301,0),1),"%"),"")</f>
        <v>100%</v>
      </c>
      <c r="O301" s="35">
        <f ca="1">IFERROR(OFFSET(환산공식!DC$15,$F301,0),"")</f>
        <v>0</v>
      </c>
      <c r="P301" s="212" t="str">
        <f t="shared" ca="1" si="9"/>
        <v>3% 이하</v>
      </c>
      <c r="Q301" s="218">
        <f ca="1">IFERROR(ROUND(OFFSET(환산공식!$EX$15,$F301,0),3),"")</f>
        <v>0</v>
      </c>
      <c r="R301" s="218">
        <f ca="1">OFFSET('배치점수 계산기'!H$10,$D301,0)</f>
        <v>682.32799999999997</v>
      </c>
      <c r="S301" s="218">
        <f ca="1">OFFSET('배치점수 계산기'!I$10,$D301,0)</f>
        <v>679.40700000000004</v>
      </c>
      <c r="T301" s="218">
        <f ca="1">OFFSET('배치점수 계산기'!J$10,$D301,0)</f>
        <v>674.71299999999997</v>
      </c>
      <c r="U301" s="218">
        <f ca="1">OFFSET('배치점수 계산기'!K$10,$D301,0)</f>
        <v>671.59299999999996</v>
      </c>
      <c r="V301" s="218">
        <f ca="1">OFFSET('배치점수 계산기'!L$10,$D301,0)</f>
        <v>667.726</v>
      </c>
      <c r="W301" s="210" t="str">
        <f ca="1">OFFSET('배치점수 계산기'!M$10,$D301,0)</f>
        <v>표점</v>
      </c>
      <c r="X301" s="208" t="str">
        <f ca="1">OFFSET('배치점수 계산기'!N$10,$D301,0)</f>
        <v>변표</v>
      </c>
      <c r="Y301" s="212">
        <f ca="1">OFFSET(환산공식!FG$15,$F301,0)</f>
        <v>0.28999999999999998</v>
      </c>
      <c r="Z301" s="35">
        <f ca="1">OFFSET(환산공식!FH$15,$F301,0)</f>
        <v>0.41</v>
      </c>
      <c r="AA301" s="203">
        <f ca="1">OFFSET(환산공식!FI$15,$F301,0)</f>
        <v>0.28999999999999998</v>
      </c>
      <c r="AC301"/>
      <c r="AD301">
        <f t="shared" ca="1" si="10"/>
        <v>6</v>
      </c>
      <c r="AE301"/>
    </row>
    <row r="302" spans="1:31" s="5" customFormat="1">
      <c r="A302" s="222"/>
      <c r="B302" s="222"/>
      <c r="C302" s="222" t="s">
        <v>1797</v>
      </c>
      <c r="D302" s="219">
        <v>295</v>
      </c>
      <c r="E302" s="219">
        <v>50</v>
      </c>
      <c r="F302" s="219">
        <v>50</v>
      </c>
      <c r="G302" s="264">
        <v>295</v>
      </c>
      <c r="H302" s="221" t="s">
        <v>85</v>
      </c>
      <c r="I302" s="219" t="s">
        <v>381</v>
      </c>
      <c r="J302" s="267" t="s">
        <v>386</v>
      </c>
      <c r="K302" s="219" t="s">
        <v>83</v>
      </c>
      <c r="L302" s="35" t="str">
        <f ca="1">IF(OFFSET(환산공식!$DU$15,$F302,0)=1,"O","X")</f>
        <v>X</v>
      </c>
      <c r="M302" s="212">
        <f ca="1">IFERROR(OFFSET(환산공식!DA$15,$F302,0),"")</f>
        <v>150</v>
      </c>
      <c r="N302" s="35" t="str">
        <f ca="1">IFERROR(CONCATENATE(ROUND(OFFSET(환산공식!DB$15,$F302,0),1),"%"),"")</f>
        <v>100%</v>
      </c>
      <c r="O302" s="35">
        <f ca="1">IFERROR(OFFSET(환산공식!DC$15,$F302,0),"")</f>
        <v>0</v>
      </c>
      <c r="P302" s="212" t="str">
        <f t="shared" ca="1" si="9"/>
        <v>3% 이하</v>
      </c>
      <c r="Q302" s="218">
        <f ca="1">IFERROR(ROUND(OFFSET(환산공식!$EX$15,$F302,0),3),"")</f>
        <v>0</v>
      </c>
      <c r="R302" s="218">
        <f ca="1">OFFSET('배치점수 계산기'!H$10,$D302,0)</f>
        <v>680.59799999999996</v>
      </c>
      <c r="S302" s="218">
        <f ca="1">OFFSET('배치점수 계산기'!I$10,$D302,0)</f>
        <v>677.70899999999995</v>
      </c>
      <c r="T302" s="218">
        <f ca="1">OFFSET('배치점수 계산기'!J$10,$D302,0)</f>
        <v>672.99900000000002</v>
      </c>
      <c r="U302" s="218">
        <f ca="1">OFFSET('배치점수 계산기'!K$10,$D302,0)</f>
        <v>669.91300000000001</v>
      </c>
      <c r="V302" s="218">
        <f ca="1">OFFSET('배치점수 계산기'!L$10,$D302,0)</f>
        <v>665.22199999999998</v>
      </c>
      <c r="W302" s="210" t="str">
        <f ca="1">OFFSET('배치점수 계산기'!M$10,$D302,0)</f>
        <v>표점</v>
      </c>
      <c r="X302" s="208" t="str">
        <f ca="1">OFFSET('배치점수 계산기'!N$10,$D302,0)</f>
        <v>변표</v>
      </c>
      <c r="Y302" s="212">
        <f ca="1">OFFSET(환산공식!FG$15,$F302,0)</f>
        <v>0.28999999999999998</v>
      </c>
      <c r="Z302" s="35">
        <f ca="1">OFFSET(환산공식!FH$15,$F302,0)</f>
        <v>0.41</v>
      </c>
      <c r="AA302" s="203">
        <f ca="1">OFFSET(환산공식!FI$15,$F302,0)</f>
        <v>0.28999999999999998</v>
      </c>
      <c r="AC302"/>
      <c r="AD302">
        <f t="shared" ca="1" si="10"/>
        <v>6</v>
      </c>
      <c r="AE302"/>
    </row>
    <row r="303" spans="1:31" s="5" customFormat="1">
      <c r="A303" s="222"/>
      <c r="B303" s="222"/>
      <c r="C303" s="222" t="s">
        <v>1798</v>
      </c>
      <c r="D303" s="219">
        <v>296</v>
      </c>
      <c r="E303" s="219">
        <v>52</v>
      </c>
      <c r="F303" s="219">
        <v>52</v>
      </c>
      <c r="G303" s="264">
        <v>296</v>
      </c>
      <c r="H303" s="221" t="s">
        <v>85</v>
      </c>
      <c r="I303" s="219" t="s">
        <v>381</v>
      </c>
      <c r="J303" s="267" t="s">
        <v>397</v>
      </c>
      <c r="K303" s="219" t="s">
        <v>84</v>
      </c>
      <c r="L303" s="35" t="str">
        <f ca="1">IF(OFFSET(환산공식!$DU$15,$F303,0)=1,"O","X")</f>
        <v>X</v>
      </c>
      <c r="M303" s="212">
        <f ca="1">IFERROR(OFFSET(환산공식!DA$15,$F303,0),"")</f>
        <v>150</v>
      </c>
      <c r="N303" s="35" t="str">
        <f ca="1">IFERROR(CONCATENATE(ROUND(OFFSET(환산공식!DB$15,$F303,0),1),"%"),"")</f>
        <v>100%</v>
      </c>
      <c r="O303" s="35">
        <f ca="1">IFERROR(OFFSET(환산공식!DC$15,$F303,0),"")</f>
        <v>0</v>
      </c>
      <c r="P303" s="212" t="str">
        <f t="shared" ca="1" si="9"/>
        <v>3% 이하</v>
      </c>
      <c r="Q303" s="218">
        <f ca="1">IFERROR(ROUND(OFFSET(환산공식!$EX$15,$F303,0),3),"")</f>
        <v>0</v>
      </c>
      <c r="R303" s="218">
        <f ca="1">OFFSET('배치점수 계산기'!H$10,$D303,0)</f>
        <v>685.83900000000006</v>
      </c>
      <c r="S303" s="218">
        <f ca="1">OFFSET('배치점수 계산기'!I$10,$D303,0)</f>
        <v>682.89499999999998</v>
      </c>
      <c r="T303" s="218">
        <f ca="1">OFFSET('배치점수 계산기'!J$10,$D303,0)</f>
        <v>679.31299999999999</v>
      </c>
      <c r="U303" s="218">
        <f ca="1">OFFSET('배치점수 계산기'!K$10,$D303,0)</f>
        <v>676.79600000000005</v>
      </c>
      <c r="V303" s="218">
        <f ca="1">OFFSET('배치점수 계산기'!L$10,$D303,0)</f>
        <v>673.03499999999997</v>
      </c>
      <c r="W303" s="210" t="str">
        <f ca="1">OFFSET('배치점수 계산기'!M$10,$D303,0)</f>
        <v>표점</v>
      </c>
      <c r="X303" s="208" t="str">
        <f ca="1">OFFSET('배치점수 계산기'!N$10,$D303,0)</f>
        <v>변표</v>
      </c>
      <c r="Y303" s="212">
        <f ca="1">OFFSET(환산공식!FG$15,$F303,0)</f>
        <v>0.41</v>
      </c>
      <c r="Z303" s="35">
        <f ca="1">OFFSET(환산공식!FH$15,$F303,0)</f>
        <v>0.28999999999999998</v>
      </c>
      <c r="AA303" s="203">
        <f ca="1">OFFSET(환산공식!FI$15,$F303,0)</f>
        <v>0.28999999999999998</v>
      </c>
      <c r="AC303"/>
      <c r="AD303">
        <f t="shared" ca="1" si="10"/>
        <v>6</v>
      </c>
      <c r="AE303"/>
    </row>
    <row r="304" spans="1:31" s="5" customFormat="1">
      <c r="A304" s="222"/>
      <c r="B304" s="222"/>
      <c r="C304" s="222" t="s">
        <v>1799</v>
      </c>
      <c r="D304" s="219">
        <v>297</v>
      </c>
      <c r="E304" s="219">
        <v>52</v>
      </c>
      <c r="F304" s="219">
        <v>52</v>
      </c>
      <c r="G304" s="264">
        <v>297</v>
      </c>
      <c r="H304" s="221" t="s">
        <v>85</v>
      </c>
      <c r="I304" s="219" t="s">
        <v>381</v>
      </c>
      <c r="J304" s="267" t="s">
        <v>75</v>
      </c>
      <c r="K304" s="219" t="s">
        <v>84</v>
      </c>
      <c r="L304" s="35" t="str">
        <f ca="1">IF(OFFSET(환산공식!$DU$15,$F304,0)=1,"O","X")</f>
        <v>X</v>
      </c>
      <c r="M304" s="212">
        <f ca="1">IFERROR(OFFSET(환산공식!DA$15,$F304,0),"")</f>
        <v>150</v>
      </c>
      <c r="N304" s="35" t="str">
        <f ca="1">IFERROR(CONCATENATE(ROUND(OFFSET(환산공식!DB$15,$F304,0),1),"%"),"")</f>
        <v>100%</v>
      </c>
      <c r="O304" s="35">
        <f ca="1">IFERROR(OFFSET(환산공식!DC$15,$F304,0),"")</f>
        <v>0</v>
      </c>
      <c r="P304" s="212" t="str">
        <f t="shared" ca="1" si="9"/>
        <v>3% 이하</v>
      </c>
      <c r="Q304" s="218">
        <f ca="1">IFERROR(ROUND(OFFSET(환산공식!$EX$15,$F304,0),3),"")</f>
        <v>0</v>
      </c>
      <c r="R304" s="218">
        <f ca="1">OFFSET('배치점수 계산기'!H$10,$D304,0)</f>
        <v>685.83900000000006</v>
      </c>
      <c r="S304" s="218">
        <f ca="1">OFFSET('배치점수 계산기'!I$10,$D304,0)</f>
        <v>682.89499999999998</v>
      </c>
      <c r="T304" s="218">
        <f ca="1">OFFSET('배치점수 계산기'!J$10,$D304,0)</f>
        <v>679.31299999999999</v>
      </c>
      <c r="U304" s="218">
        <f ca="1">OFFSET('배치점수 계산기'!K$10,$D304,0)</f>
        <v>676.79600000000005</v>
      </c>
      <c r="V304" s="218">
        <f ca="1">OFFSET('배치점수 계산기'!L$10,$D304,0)</f>
        <v>673.03499999999997</v>
      </c>
      <c r="W304" s="210" t="str">
        <f ca="1">OFFSET('배치점수 계산기'!M$10,$D304,0)</f>
        <v>표점</v>
      </c>
      <c r="X304" s="208" t="str">
        <f ca="1">OFFSET('배치점수 계산기'!N$10,$D304,0)</f>
        <v>변표</v>
      </c>
      <c r="Y304" s="212">
        <f ca="1">OFFSET(환산공식!FG$15,$F304,0)</f>
        <v>0.41</v>
      </c>
      <c r="Z304" s="35">
        <f ca="1">OFFSET(환산공식!FH$15,$F304,0)</f>
        <v>0.28999999999999998</v>
      </c>
      <c r="AA304" s="203">
        <f ca="1">OFFSET(환산공식!FI$15,$F304,0)</f>
        <v>0.28999999999999998</v>
      </c>
      <c r="AC304"/>
      <c r="AD304">
        <f t="shared" ca="1" si="10"/>
        <v>6</v>
      </c>
      <c r="AE304"/>
    </row>
    <row r="305" spans="1:34" s="5" customFormat="1">
      <c r="A305" s="222"/>
      <c r="B305" s="222"/>
      <c r="C305" s="222" t="s">
        <v>1800</v>
      </c>
      <c r="D305" s="219">
        <v>298</v>
      </c>
      <c r="E305" s="219">
        <v>52</v>
      </c>
      <c r="F305" s="219">
        <v>52</v>
      </c>
      <c r="G305" s="264">
        <v>298</v>
      </c>
      <c r="H305" s="221" t="s">
        <v>85</v>
      </c>
      <c r="I305" s="219" t="s">
        <v>381</v>
      </c>
      <c r="J305" s="267" t="s">
        <v>121</v>
      </c>
      <c r="K305" s="219" t="s">
        <v>84</v>
      </c>
      <c r="L305" s="35" t="str">
        <f ca="1">IF(OFFSET(환산공식!$DU$15,$F305,0)=1,"O","X")</f>
        <v>X</v>
      </c>
      <c r="M305" s="212">
        <f ca="1">IFERROR(OFFSET(환산공식!DA$15,$F305,0),"")</f>
        <v>150</v>
      </c>
      <c r="N305" s="35" t="str">
        <f ca="1">IFERROR(CONCATENATE(ROUND(OFFSET(환산공식!DB$15,$F305,0),1),"%"),"")</f>
        <v>100%</v>
      </c>
      <c r="O305" s="35">
        <f ca="1">IFERROR(OFFSET(환산공식!DC$15,$F305,0),"")</f>
        <v>0</v>
      </c>
      <c r="P305" s="212" t="str">
        <f t="shared" ca="1" si="9"/>
        <v>3% 이하</v>
      </c>
      <c r="Q305" s="218">
        <f ca="1">IFERROR(ROUND(OFFSET(환산공식!$EX$15,$F305,0),3),"")</f>
        <v>0</v>
      </c>
      <c r="R305" s="218">
        <f ca="1">OFFSET('배치점수 계산기'!H$10,$D305,0)</f>
        <v>685.75599999999997</v>
      </c>
      <c r="S305" s="218">
        <f ca="1">OFFSET('배치점수 계산기'!I$10,$D305,0)</f>
        <v>682.55600000000004</v>
      </c>
      <c r="T305" s="218">
        <f ca="1">OFFSET('배치점수 계산기'!J$10,$D305,0)</f>
        <v>679.13800000000003</v>
      </c>
      <c r="U305" s="218">
        <f ca="1">OFFSET('배치점수 계산기'!K$10,$D305,0)</f>
        <v>676.68</v>
      </c>
      <c r="V305" s="218">
        <f ca="1">OFFSET('배치점수 계산기'!L$10,$D305,0)</f>
        <v>672.83600000000001</v>
      </c>
      <c r="W305" s="210" t="str">
        <f ca="1">OFFSET('배치점수 계산기'!M$10,$D305,0)</f>
        <v>표점</v>
      </c>
      <c r="X305" s="208" t="str">
        <f ca="1">OFFSET('배치점수 계산기'!N$10,$D305,0)</f>
        <v>변표</v>
      </c>
      <c r="Y305" s="212">
        <f ca="1">OFFSET(환산공식!FG$15,$F305,0)</f>
        <v>0.41</v>
      </c>
      <c r="Z305" s="35">
        <f ca="1">OFFSET(환산공식!FH$15,$F305,0)</f>
        <v>0.28999999999999998</v>
      </c>
      <c r="AA305" s="203">
        <f ca="1">OFFSET(환산공식!FI$15,$F305,0)</f>
        <v>0.28999999999999998</v>
      </c>
      <c r="AC305"/>
      <c r="AD305">
        <f t="shared" ca="1" si="10"/>
        <v>6</v>
      </c>
      <c r="AE305"/>
    </row>
    <row r="306" spans="1:34" s="5" customFormat="1">
      <c r="A306" s="222"/>
      <c r="B306" s="222"/>
      <c r="C306" s="222" t="s">
        <v>1801</v>
      </c>
      <c r="D306" s="219">
        <v>299</v>
      </c>
      <c r="E306" s="219">
        <v>52</v>
      </c>
      <c r="F306" s="219">
        <v>52</v>
      </c>
      <c r="G306" s="264">
        <v>299</v>
      </c>
      <c r="H306" s="221" t="s">
        <v>85</v>
      </c>
      <c r="I306" s="219" t="s">
        <v>381</v>
      </c>
      <c r="J306" s="267" t="s">
        <v>1275</v>
      </c>
      <c r="K306" s="219" t="s">
        <v>84</v>
      </c>
      <c r="L306" s="35" t="str">
        <f ca="1">IF(OFFSET(환산공식!$DU$15,$F306,0)=1,"O","X")</f>
        <v>X</v>
      </c>
      <c r="M306" s="212">
        <f ca="1">IFERROR(OFFSET(환산공식!DA$15,$F306,0),"")</f>
        <v>150</v>
      </c>
      <c r="N306" s="35" t="str">
        <f ca="1">IFERROR(CONCATENATE(ROUND(OFFSET(환산공식!DB$15,$F306,0),1),"%"),"")</f>
        <v>100%</v>
      </c>
      <c r="O306" s="35">
        <f ca="1">IFERROR(OFFSET(환산공식!DC$15,$F306,0),"")</f>
        <v>0</v>
      </c>
      <c r="P306" s="212" t="str">
        <f t="shared" ca="1" si="9"/>
        <v>3% 이하</v>
      </c>
      <c r="Q306" s="218">
        <f ca="1">IFERROR(ROUND(OFFSET(환산공식!$EX$15,$F306,0),3),"")</f>
        <v>0</v>
      </c>
      <c r="R306" s="218">
        <f ca="1">OFFSET('배치점수 계산기'!H$10,$D306,0)</f>
        <v>684.98900000000003</v>
      </c>
      <c r="S306" s="218">
        <f ca="1">OFFSET('배치점수 계산기'!I$10,$D306,0)</f>
        <v>681.86300000000006</v>
      </c>
      <c r="T306" s="218">
        <f ca="1">OFFSET('배치점수 계산기'!J$10,$D306,0)</f>
        <v>678.33100000000002</v>
      </c>
      <c r="U306" s="218">
        <f ca="1">OFFSET('배치점수 계산기'!K$10,$D306,0)</f>
        <v>675.89</v>
      </c>
      <c r="V306" s="218">
        <f ca="1">OFFSET('배치점수 계산기'!L$10,$D306,0)</f>
        <v>672.11099999999999</v>
      </c>
      <c r="W306" s="210" t="str">
        <f ca="1">OFFSET('배치점수 계산기'!M$10,$D306,0)</f>
        <v>표점</v>
      </c>
      <c r="X306" s="208" t="str">
        <f ca="1">OFFSET('배치점수 계산기'!N$10,$D306,0)</f>
        <v>변표</v>
      </c>
      <c r="Y306" s="212">
        <f ca="1">OFFSET(환산공식!FG$15,$F306,0)</f>
        <v>0.41</v>
      </c>
      <c r="Z306" s="35">
        <f ca="1">OFFSET(환산공식!FH$15,$F306,0)</f>
        <v>0.28999999999999998</v>
      </c>
      <c r="AA306" s="203">
        <f ca="1">OFFSET(환산공식!FI$15,$F306,0)</f>
        <v>0.28999999999999998</v>
      </c>
      <c r="AC306"/>
      <c r="AD306">
        <f t="shared" ca="1" si="10"/>
        <v>6</v>
      </c>
      <c r="AE306"/>
    </row>
    <row r="307" spans="1:34" s="5" customFormat="1">
      <c r="A307" s="222"/>
      <c r="B307" s="222"/>
      <c r="C307" s="222" t="s">
        <v>1802</v>
      </c>
      <c r="D307" s="219">
        <v>300</v>
      </c>
      <c r="E307" s="219">
        <v>52</v>
      </c>
      <c r="F307" s="219">
        <v>52</v>
      </c>
      <c r="G307" s="264">
        <v>300</v>
      </c>
      <c r="H307" s="221" t="s">
        <v>85</v>
      </c>
      <c r="I307" s="219" t="s">
        <v>381</v>
      </c>
      <c r="J307" s="267" t="s">
        <v>187</v>
      </c>
      <c r="K307" s="219" t="s">
        <v>84</v>
      </c>
      <c r="L307" s="35" t="str">
        <f ca="1">IF(OFFSET(환산공식!$DU$15,$F307,0)=1,"O","X")</f>
        <v>X</v>
      </c>
      <c r="M307" s="212">
        <f ca="1">IFERROR(OFFSET(환산공식!DA$15,$F307,0),"")</f>
        <v>150</v>
      </c>
      <c r="N307" s="35" t="str">
        <f ca="1">IFERROR(CONCATENATE(ROUND(OFFSET(환산공식!DB$15,$F307,0),1),"%"),"")</f>
        <v>100%</v>
      </c>
      <c r="O307" s="35">
        <f ca="1">IFERROR(OFFSET(환산공식!DC$15,$F307,0),"")</f>
        <v>0</v>
      </c>
      <c r="P307" s="212" t="str">
        <f t="shared" ca="1" si="9"/>
        <v>3% 이하</v>
      </c>
      <c r="Q307" s="218">
        <f ca="1">IFERROR(ROUND(OFFSET(환산공식!$EX$15,$F307,0),3),"")</f>
        <v>0</v>
      </c>
      <c r="R307" s="218">
        <f ca="1">OFFSET('배치점수 계산기'!H$10,$D307,0)</f>
        <v>683.32</v>
      </c>
      <c r="S307" s="218">
        <f ca="1">OFFSET('배치점수 계산기'!I$10,$D307,0)</f>
        <v>680.56899999999996</v>
      </c>
      <c r="T307" s="218">
        <f ca="1">OFFSET('배치점수 계산기'!J$10,$D307,0)</f>
        <v>677.29499999999996</v>
      </c>
      <c r="U307" s="218">
        <f ca="1">OFFSET('배치점수 계산기'!K$10,$D307,0)</f>
        <v>674.54</v>
      </c>
      <c r="V307" s="218">
        <f ca="1">OFFSET('배치점수 계산기'!L$10,$D307,0)</f>
        <v>669.05499999999995</v>
      </c>
      <c r="W307" s="210" t="str">
        <f ca="1">OFFSET('배치점수 계산기'!M$10,$D307,0)</f>
        <v>표점</v>
      </c>
      <c r="X307" s="208" t="str">
        <f ca="1">OFFSET('배치점수 계산기'!N$10,$D307,0)</f>
        <v>변표</v>
      </c>
      <c r="Y307" s="212">
        <f ca="1">OFFSET(환산공식!FG$15,$F307,0)</f>
        <v>0.41</v>
      </c>
      <c r="Z307" s="35">
        <f ca="1">OFFSET(환산공식!FH$15,$F307,0)</f>
        <v>0.28999999999999998</v>
      </c>
      <c r="AA307" s="203">
        <f ca="1">OFFSET(환산공식!FI$15,$F307,0)</f>
        <v>0.28999999999999998</v>
      </c>
      <c r="AC307"/>
      <c r="AD307">
        <f t="shared" ca="1" si="10"/>
        <v>6</v>
      </c>
      <c r="AE307"/>
    </row>
    <row r="308" spans="1:34" s="5" customFormat="1">
      <c r="A308" s="222"/>
      <c r="B308" s="222"/>
      <c r="C308" s="222" t="s">
        <v>1803</v>
      </c>
      <c r="D308" s="219">
        <v>301</v>
      </c>
      <c r="E308" s="219">
        <v>52</v>
      </c>
      <c r="F308" s="219">
        <v>52</v>
      </c>
      <c r="G308" s="264">
        <v>301</v>
      </c>
      <c r="H308" s="221" t="s">
        <v>85</v>
      </c>
      <c r="I308" s="219" t="s">
        <v>381</v>
      </c>
      <c r="J308" s="267" t="s">
        <v>398</v>
      </c>
      <c r="K308" s="219" t="s">
        <v>84</v>
      </c>
      <c r="L308" s="35" t="str">
        <f ca="1">IF(OFFSET(환산공식!$DU$15,$F308,0)=1,"O","X")</f>
        <v>X</v>
      </c>
      <c r="M308" s="212">
        <f ca="1">IFERROR(OFFSET(환산공식!DA$15,$F308,0),"")</f>
        <v>150</v>
      </c>
      <c r="N308" s="35" t="str">
        <f ca="1">IFERROR(CONCATENATE(ROUND(OFFSET(환산공식!DB$15,$F308,0),1),"%"),"")</f>
        <v>100%</v>
      </c>
      <c r="O308" s="35">
        <f ca="1">IFERROR(OFFSET(환산공식!DC$15,$F308,0),"")</f>
        <v>0</v>
      </c>
      <c r="P308" s="212" t="str">
        <f t="shared" ca="1" si="9"/>
        <v>3% 이하</v>
      </c>
      <c r="Q308" s="218">
        <f ca="1">IFERROR(ROUND(OFFSET(환산공식!$EX$15,$F308,0),3),"")</f>
        <v>0</v>
      </c>
      <c r="R308" s="218">
        <f ca="1">OFFSET('배치점수 계산기'!H$10,$D308,0)</f>
        <v>683.21900000000005</v>
      </c>
      <c r="S308" s="218">
        <f ca="1">OFFSET('배치점수 계산기'!I$10,$D308,0)</f>
        <v>680.42899999999997</v>
      </c>
      <c r="T308" s="218">
        <f ca="1">OFFSET('배치점수 계산기'!J$10,$D308,0)</f>
        <v>676.92100000000005</v>
      </c>
      <c r="U308" s="218">
        <f ca="1">OFFSET('배치점수 계산기'!K$10,$D308,0)</f>
        <v>674.33600000000001</v>
      </c>
      <c r="V308" s="218">
        <f ca="1">OFFSET('배치점수 계산기'!L$10,$D308,0)</f>
        <v>670.28399999999999</v>
      </c>
      <c r="W308" s="210" t="str">
        <f ca="1">OFFSET('배치점수 계산기'!M$10,$D308,0)</f>
        <v>표점</v>
      </c>
      <c r="X308" s="208" t="str">
        <f ca="1">OFFSET('배치점수 계산기'!N$10,$D308,0)</f>
        <v>변표</v>
      </c>
      <c r="Y308" s="212">
        <f ca="1">OFFSET(환산공식!FG$15,$F308,0)</f>
        <v>0.41</v>
      </c>
      <c r="Z308" s="35">
        <f ca="1">OFFSET(환산공식!FH$15,$F308,0)</f>
        <v>0.28999999999999998</v>
      </c>
      <c r="AA308" s="203">
        <f ca="1">OFFSET(환산공식!FI$15,$F308,0)</f>
        <v>0.28999999999999998</v>
      </c>
      <c r="AC308"/>
      <c r="AD308">
        <f t="shared" ca="1" si="10"/>
        <v>6</v>
      </c>
      <c r="AE308"/>
    </row>
    <row r="309" spans="1:34" s="5" customFormat="1">
      <c r="A309" s="222"/>
      <c r="B309" s="222"/>
      <c r="C309" s="222" t="s">
        <v>1804</v>
      </c>
      <c r="D309" s="219">
        <v>302</v>
      </c>
      <c r="E309" s="219">
        <v>52</v>
      </c>
      <c r="F309" s="219">
        <v>52</v>
      </c>
      <c r="G309" s="264">
        <v>302</v>
      </c>
      <c r="H309" s="221" t="s">
        <v>85</v>
      </c>
      <c r="I309" s="219" t="s">
        <v>381</v>
      </c>
      <c r="J309" s="267" t="s">
        <v>103</v>
      </c>
      <c r="K309" s="219" t="s">
        <v>84</v>
      </c>
      <c r="L309" s="35" t="str">
        <f ca="1">IF(OFFSET(환산공식!$DU$15,$F309,0)=1,"O","X")</f>
        <v>X</v>
      </c>
      <c r="M309" s="212">
        <f ca="1">IFERROR(OFFSET(환산공식!DA$15,$F309,0),"")</f>
        <v>150</v>
      </c>
      <c r="N309" s="35" t="str">
        <f ca="1">IFERROR(CONCATENATE(ROUND(OFFSET(환산공식!DB$15,$F309,0),1),"%"),"")</f>
        <v>100%</v>
      </c>
      <c r="O309" s="35">
        <f ca="1">IFERROR(OFFSET(환산공식!DC$15,$F309,0),"")</f>
        <v>0</v>
      </c>
      <c r="P309" s="212" t="str">
        <f t="shared" ca="1" si="9"/>
        <v>3% 이하</v>
      </c>
      <c r="Q309" s="218">
        <f ca="1">IFERROR(ROUND(OFFSET(환산공식!$EX$15,$F309,0),3),"")</f>
        <v>0</v>
      </c>
      <c r="R309" s="218">
        <f ca="1">OFFSET('배치점수 계산기'!H$10,$D309,0)</f>
        <v>682.91899999999998</v>
      </c>
      <c r="S309" s="218">
        <f ca="1">OFFSET('배치점수 계산기'!I$10,$D309,0)</f>
        <v>680.173</v>
      </c>
      <c r="T309" s="218">
        <f ca="1">OFFSET('배치점수 계산기'!J$10,$D309,0)</f>
        <v>676.82</v>
      </c>
      <c r="U309" s="218">
        <f ca="1">OFFSET('배치점수 계산기'!K$10,$D309,0)</f>
        <v>674.13400000000001</v>
      </c>
      <c r="V309" s="218">
        <f ca="1">OFFSET('배치점수 계산기'!L$10,$D309,0)</f>
        <v>671.01499999999999</v>
      </c>
      <c r="W309" s="210" t="str">
        <f ca="1">OFFSET('배치점수 계산기'!M$10,$D309,0)</f>
        <v>표점</v>
      </c>
      <c r="X309" s="208" t="str">
        <f ca="1">OFFSET('배치점수 계산기'!N$10,$D309,0)</f>
        <v>변표</v>
      </c>
      <c r="Y309" s="212">
        <f ca="1">OFFSET(환산공식!FG$15,$F309,0)</f>
        <v>0.41</v>
      </c>
      <c r="Z309" s="35">
        <f ca="1">OFFSET(환산공식!FH$15,$F309,0)</f>
        <v>0.28999999999999998</v>
      </c>
      <c r="AA309" s="203">
        <f ca="1">OFFSET(환산공식!FI$15,$F309,0)</f>
        <v>0.28999999999999998</v>
      </c>
      <c r="AC309"/>
      <c r="AD309">
        <f t="shared" ca="1" si="10"/>
        <v>6</v>
      </c>
      <c r="AE309"/>
    </row>
    <row r="310" spans="1:34" s="5" customFormat="1">
      <c r="A310" s="222"/>
      <c r="B310" s="222"/>
      <c r="C310" s="222" t="s">
        <v>1805</v>
      </c>
      <c r="D310" s="219">
        <v>303</v>
      </c>
      <c r="E310" s="219">
        <v>52</v>
      </c>
      <c r="F310" s="219">
        <v>52</v>
      </c>
      <c r="G310" s="264">
        <v>303</v>
      </c>
      <c r="H310" s="221" t="s">
        <v>85</v>
      </c>
      <c r="I310" s="219" t="s">
        <v>381</v>
      </c>
      <c r="J310" s="267" t="s">
        <v>391</v>
      </c>
      <c r="K310" s="219" t="s">
        <v>84</v>
      </c>
      <c r="L310" s="35" t="str">
        <f ca="1">IF(OFFSET(환산공식!$DU$15,$F310,0)=1,"O","X")</f>
        <v>X</v>
      </c>
      <c r="M310" s="212">
        <f ca="1">IFERROR(OFFSET(환산공식!DA$15,$F310,0),"")</f>
        <v>150</v>
      </c>
      <c r="N310" s="35" t="str">
        <f ca="1">IFERROR(CONCATENATE(ROUND(OFFSET(환산공식!DB$15,$F310,0),1),"%"),"")</f>
        <v>100%</v>
      </c>
      <c r="O310" s="35">
        <f ca="1">IFERROR(OFFSET(환산공식!DC$15,$F310,0),"")</f>
        <v>0</v>
      </c>
      <c r="P310" s="212" t="str">
        <f t="shared" ca="1" si="9"/>
        <v>3% 이하</v>
      </c>
      <c r="Q310" s="218">
        <f ca="1">IFERROR(ROUND(OFFSET(환산공식!$EX$15,$F310,0),3),"")</f>
        <v>0</v>
      </c>
      <c r="R310" s="218">
        <f ca="1">OFFSET('배치점수 계산기'!H$10,$D310,0)</f>
        <v>682.89499999999998</v>
      </c>
      <c r="S310" s="218">
        <f ca="1">OFFSET('배치점수 계산기'!I$10,$D310,0)</f>
        <v>679.94799999999998</v>
      </c>
      <c r="T310" s="218">
        <f ca="1">OFFSET('배치점수 계산기'!J$10,$D310,0)</f>
        <v>676.79600000000005</v>
      </c>
      <c r="U310" s="218">
        <f ca="1">OFFSET('배치점수 계산기'!K$10,$D310,0)</f>
        <v>673.93499999999995</v>
      </c>
      <c r="V310" s="218">
        <f ca="1">OFFSET('배치점수 계산기'!L$10,$D310,0)</f>
        <v>669.92499999999995</v>
      </c>
      <c r="W310" s="210" t="str">
        <f ca="1">OFFSET('배치점수 계산기'!M$10,$D310,0)</f>
        <v>표점</v>
      </c>
      <c r="X310" s="208" t="str">
        <f ca="1">OFFSET('배치점수 계산기'!N$10,$D310,0)</f>
        <v>변표</v>
      </c>
      <c r="Y310" s="212">
        <f ca="1">OFFSET(환산공식!FG$15,$F310,0)</f>
        <v>0.41</v>
      </c>
      <c r="Z310" s="35">
        <f ca="1">OFFSET(환산공식!FH$15,$F310,0)</f>
        <v>0.28999999999999998</v>
      </c>
      <c r="AA310" s="203">
        <f ca="1">OFFSET(환산공식!FI$15,$F310,0)</f>
        <v>0.28999999999999998</v>
      </c>
      <c r="AC310"/>
      <c r="AD310">
        <f t="shared" ca="1" si="10"/>
        <v>6</v>
      </c>
      <c r="AE310"/>
    </row>
    <row r="311" spans="1:34" s="5" customFormat="1">
      <c r="A311" s="222"/>
      <c r="B311" s="222"/>
      <c r="C311" s="222" t="s">
        <v>1806</v>
      </c>
      <c r="D311" s="219">
        <v>304</v>
      </c>
      <c r="E311" s="219">
        <v>52</v>
      </c>
      <c r="F311" s="219">
        <v>52</v>
      </c>
      <c r="G311" s="264">
        <v>304</v>
      </c>
      <c r="H311" s="221" t="s">
        <v>85</v>
      </c>
      <c r="I311" s="219" t="s">
        <v>381</v>
      </c>
      <c r="J311" s="267" t="s">
        <v>104</v>
      </c>
      <c r="K311" s="219" t="s">
        <v>84</v>
      </c>
      <c r="L311" s="35" t="str">
        <f ca="1">IF(OFFSET(환산공식!$DU$15,$F311,0)=1,"O","X")</f>
        <v>X</v>
      </c>
      <c r="M311" s="212">
        <f ca="1">IFERROR(OFFSET(환산공식!DA$15,$F311,0),"")</f>
        <v>150</v>
      </c>
      <c r="N311" s="35" t="str">
        <f ca="1">IFERROR(CONCATENATE(ROUND(OFFSET(환산공식!DB$15,$F311,0),1),"%"),"")</f>
        <v>100%</v>
      </c>
      <c r="O311" s="35">
        <f ca="1">IFERROR(OFFSET(환산공식!DC$15,$F311,0),"")</f>
        <v>0</v>
      </c>
      <c r="P311" s="212" t="str">
        <f t="shared" ca="1" si="9"/>
        <v>3% 이하</v>
      </c>
      <c r="Q311" s="218">
        <f ca="1">IFERROR(ROUND(OFFSET(환산공식!$EX$15,$F311,0),3),"")</f>
        <v>0</v>
      </c>
      <c r="R311" s="218">
        <f ca="1">OFFSET('배치점수 계산기'!H$10,$D311,0)</f>
        <v>682.14</v>
      </c>
      <c r="S311" s="218">
        <f ca="1">OFFSET('배치점수 계산기'!I$10,$D311,0)</f>
        <v>679.64800000000002</v>
      </c>
      <c r="T311" s="218">
        <f ca="1">OFFSET('배치점수 계산기'!J$10,$D311,0)</f>
        <v>676.16600000000005</v>
      </c>
      <c r="U311" s="218">
        <f ca="1">OFFSET('배치점수 계산기'!K$10,$D311,0)</f>
        <v>673.33500000000004</v>
      </c>
      <c r="V311" s="218">
        <f ca="1">OFFSET('배치점수 계산기'!L$10,$D311,0)</f>
        <v>668.38400000000001</v>
      </c>
      <c r="W311" s="210" t="str">
        <f ca="1">OFFSET('배치점수 계산기'!M$10,$D311,0)</f>
        <v>표점</v>
      </c>
      <c r="X311" s="208" t="str">
        <f ca="1">OFFSET('배치점수 계산기'!N$10,$D311,0)</f>
        <v>변표</v>
      </c>
      <c r="Y311" s="212">
        <f ca="1">OFFSET(환산공식!FG$15,$F311,0)</f>
        <v>0.41</v>
      </c>
      <c r="Z311" s="35">
        <f ca="1">OFFSET(환산공식!FH$15,$F311,0)</f>
        <v>0.28999999999999998</v>
      </c>
      <c r="AA311" s="203">
        <f ca="1">OFFSET(환산공식!FI$15,$F311,0)</f>
        <v>0.28999999999999998</v>
      </c>
      <c r="AC311"/>
      <c r="AD311">
        <f t="shared" ca="1" si="10"/>
        <v>6</v>
      </c>
      <c r="AE311"/>
    </row>
    <row r="312" spans="1:34" s="5" customFormat="1">
      <c r="A312" s="222"/>
      <c r="B312" s="222"/>
      <c r="C312" s="222" t="s">
        <v>1807</v>
      </c>
      <c r="D312" s="219">
        <v>305</v>
      </c>
      <c r="E312" s="219">
        <v>52</v>
      </c>
      <c r="F312" s="219">
        <v>52</v>
      </c>
      <c r="G312" s="264">
        <v>305</v>
      </c>
      <c r="H312" s="221" t="s">
        <v>85</v>
      </c>
      <c r="I312" s="219" t="s">
        <v>381</v>
      </c>
      <c r="J312" s="267" t="s">
        <v>81</v>
      </c>
      <c r="K312" s="219" t="s">
        <v>84</v>
      </c>
      <c r="L312" s="35" t="str">
        <f ca="1">IF(OFFSET(환산공식!$DU$15,$F312,0)=1,"O","X")</f>
        <v>X</v>
      </c>
      <c r="M312" s="212">
        <f ca="1">IFERROR(OFFSET(환산공식!DA$15,$F312,0),"")</f>
        <v>150</v>
      </c>
      <c r="N312" s="35" t="str">
        <f ca="1">IFERROR(CONCATENATE(ROUND(OFFSET(환산공식!DB$15,$F312,0),1),"%"),"")</f>
        <v>100%</v>
      </c>
      <c r="O312" s="35">
        <f ca="1">IFERROR(OFFSET(환산공식!DC$15,$F312,0),"")</f>
        <v>0</v>
      </c>
      <c r="P312" s="212" t="str">
        <f t="shared" ca="1" si="9"/>
        <v>3% 이하</v>
      </c>
      <c r="Q312" s="218">
        <f ca="1">IFERROR(ROUND(OFFSET(환산공식!$EX$15,$F312,0),3),"")</f>
        <v>0</v>
      </c>
      <c r="R312" s="218">
        <f ca="1">OFFSET('배치점수 계산기'!H$10,$D312,0)</f>
        <v>682.03899999999999</v>
      </c>
      <c r="S312" s="218">
        <f ca="1">OFFSET('배치점수 계산기'!I$10,$D312,0)</f>
        <v>679.40700000000004</v>
      </c>
      <c r="T312" s="218">
        <f ca="1">OFFSET('배치점수 계산기'!J$10,$D312,0)</f>
        <v>675.99099999999999</v>
      </c>
      <c r="U312" s="218">
        <f ca="1">OFFSET('배치점수 계산기'!K$10,$D312,0)</f>
        <v>673.16</v>
      </c>
      <c r="V312" s="218">
        <f ca="1">OFFSET('배치점수 계산기'!L$10,$D312,0)</f>
        <v>668.25900000000001</v>
      </c>
      <c r="W312" s="210" t="str">
        <f ca="1">OFFSET('배치점수 계산기'!M$10,$D312,0)</f>
        <v>표점</v>
      </c>
      <c r="X312" s="208" t="str">
        <f ca="1">OFFSET('배치점수 계산기'!N$10,$D312,0)</f>
        <v>변표</v>
      </c>
      <c r="Y312" s="212">
        <f ca="1">OFFSET(환산공식!FG$15,$F312,0)</f>
        <v>0.41</v>
      </c>
      <c r="Z312" s="35">
        <f ca="1">OFFSET(환산공식!FH$15,$F312,0)</f>
        <v>0.28999999999999998</v>
      </c>
      <c r="AA312" s="203">
        <f ca="1">OFFSET(환산공식!FI$15,$F312,0)</f>
        <v>0.28999999999999998</v>
      </c>
      <c r="AC312"/>
      <c r="AD312">
        <f t="shared" ca="1" si="10"/>
        <v>6</v>
      </c>
      <c r="AE312"/>
    </row>
    <row r="313" spans="1:34" s="5" customFormat="1">
      <c r="A313" s="222"/>
      <c r="B313" s="222"/>
      <c r="C313" s="222" t="s">
        <v>1808</v>
      </c>
      <c r="D313" s="219">
        <v>306</v>
      </c>
      <c r="E313" s="219">
        <v>52</v>
      </c>
      <c r="F313" s="219">
        <v>52</v>
      </c>
      <c r="G313" s="264">
        <v>306</v>
      </c>
      <c r="H313" s="221" t="s">
        <v>85</v>
      </c>
      <c r="I313" s="219" t="s">
        <v>381</v>
      </c>
      <c r="J313" s="267" t="s">
        <v>395</v>
      </c>
      <c r="K313" s="219" t="s">
        <v>84</v>
      </c>
      <c r="L313" s="35" t="str">
        <f ca="1">IF(OFFSET(환산공식!$DU$15,$F313,0)=1,"O","X")</f>
        <v>X</v>
      </c>
      <c r="M313" s="212">
        <f ca="1">IFERROR(OFFSET(환산공식!DA$15,$F313,0),"")</f>
        <v>150</v>
      </c>
      <c r="N313" s="35" t="str">
        <f ca="1">IFERROR(CONCATENATE(ROUND(OFFSET(환산공식!DB$15,$F313,0),1),"%"),"")</f>
        <v>100%</v>
      </c>
      <c r="O313" s="35">
        <f ca="1">IFERROR(OFFSET(환산공식!DC$15,$F313,0),"")</f>
        <v>0</v>
      </c>
      <c r="P313" s="212" t="str">
        <f t="shared" ca="1" si="9"/>
        <v>3% 이하</v>
      </c>
      <c r="Q313" s="218">
        <f ca="1">IFERROR(ROUND(OFFSET(환산공식!$EX$15,$F313,0),3),"")</f>
        <v>0</v>
      </c>
      <c r="R313" s="218">
        <f ca="1">OFFSET('배치점수 계산기'!H$10,$D313,0)</f>
        <v>681.86300000000006</v>
      </c>
      <c r="S313" s="218">
        <f ca="1">OFFSET('배치점수 계산기'!I$10,$D313,0)</f>
        <v>679.31299999999999</v>
      </c>
      <c r="T313" s="218">
        <f ca="1">OFFSET('배치점수 계산기'!J$10,$D313,0)</f>
        <v>675.89</v>
      </c>
      <c r="U313" s="218">
        <f ca="1">OFFSET('배치점수 계산기'!K$10,$D313,0)</f>
        <v>673.03499999999997</v>
      </c>
      <c r="V313" s="218">
        <f ca="1">OFFSET('배치점수 계산기'!L$10,$D313,0)</f>
        <v>669.25400000000002</v>
      </c>
      <c r="W313" s="210" t="str">
        <f ca="1">OFFSET('배치점수 계산기'!M$10,$D313,0)</f>
        <v>표점</v>
      </c>
      <c r="X313" s="208" t="str">
        <f ca="1">OFFSET('배치점수 계산기'!N$10,$D313,0)</f>
        <v>변표</v>
      </c>
      <c r="Y313" s="212">
        <f ca="1">OFFSET(환산공식!FG$15,$F313,0)</f>
        <v>0.41</v>
      </c>
      <c r="Z313" s="35">
        <f ca="1">OFFSET(환산공식!FH$15,$F313,0)</f>
        <v>0.28999999999999998</v>
      </c>
      <c r="AA313" s="203">
        <f ca="1">OFFSET(환산공식!FI$15,$F313,0)</f>
        <v>0.28999999999999998</v>
      </c>
      <c r="AC313"/>
      <c r="AD313">
        <f t="shared" ca="1" si="10"/>
        <v>6</v>
      </c>
      <c r="AE313"/>
    </row>
    <row r="314" spans="1:34" s="5" customFormat="1">
      <c r="A314" s="222"/>
      <c r="B314" s="222"/>
      <c r="C314" s="222" t="s">
        <v>1809</v>
      </c>
      <c r="D314" s="219">
        <v>307</v>
      </c>
      <c r="E314" s="219">
        <v>52</v>
      </c>
      <c r="F314" s="219">
        <v>52</v>
      </c>
      <c r="G314" s="264">
        <v>307</v>
      </c>
      <c r="H314" s="221" t="s">
        <v>85</v>
      </c>
      <c r="I314" s="219" t="s">
        <v>381</v>
      </c>
      <c r="J314" s="267" t="s">
        <v>399</v>
      </c>
      <c r="K314" s="219" t="s">
        <v>84</v>
      </c>
      <c r="L314" s="35" t="str">
        <f ca="1">IF(OFFSET(환산공식!$DU$15,$F314,0)=1,"O","X")</f>
        <v>X</v>
      </c>
      <c r="M314" s="212">
        <f ca="1">IFERROR(OFFSET(환산공식!DA$15,$F314,0),"")</f>
        <v>150</v>
      </c>
      <c r="N314" s="35" t="str">
        <f ca="1">IFERROR(CONCATENATE(ROUND(OFFSET(환산공식!DB$15,$F314,0),1),"%"),"")</f>
        <v>100%</v>
      </c>
      <c r="O314" s="35">
        <f ca="1">IFERROR(OFFSET(환산공식!DC$15,$F314,0),"")</f>
        <v>0</v>
      </c>
      <c r="P314" s="212" t="str">
        <f t="shared" ca="1" si="9"/>
        <v>3% 이하</v>
      </c>
      <c r="Q314" s="218">
        <f ca="1">IFERROR(ROUND(OFFSET(환산공식!$EX$15,$F314,0),3),"")</f>
        <v>0</v>
      </c>
      <c r="R314" s="218">
        <f ca="1">OFFSET('배치점수 계산기'!H$10,$D314,0)</f>
        <v>681.86300000000006</v>
      </c>
      <c r="S314" s="218">
        <f ca="1">OFFSET('배치점수 계산기'!I$10,$D314,0)</f>
        <v>679.31299999999999</v>
      </c>
      <c r="T314" s="218">
        <f ca="1">OFFSET('배치점수 계산기'!J$10,$D314,0)</f>
        <v>675.89</v>
      </c>
      <c r="U314" s="218">
        <f ca="1">OFFSET('배치점수 계산기'!K$10,$D314,0)</f>
        <v>673.03499999999997</v>
      </c>
      <c r="V314" s="218">
        <f ca="1">OFFSET('배치점수 계산기'!L$10,$D314,0)</f>
        <v>668.13</v>
      </c>
      <c r="W314" s="210" t="str">
        <f ca="1">OFFSET('배치점수 계산기'!M$10,$D314,0)</f>
        <v>표점</v>
      </c>
      <c r="X314" s="208" t="str">
        <f ca="1">OFFSET('배치점수 계산기'!N$10,$D314,0)</f>
        <v>변표</v>
      </c>
      <c r="Y314" s="212">
        <f ca="1">OFFSET(환산공식!FG$15,$F314,0)</f>
        <v>0.41</v>
      </c>
      <c r="Z314" s="35">
        <f ca="1">OFFSET(환산공식!FH$15,$F314,0)</f>
        <v>0.28999999999999998</v>
      </c>
      <c r="AA314" s="203">
        <f ca="1">OFFSET(환산공식!FI$15,$F314,0)</f>
        <v>0.28999999999999998</v>
      </c>
      <c r="AC314"/>
      <c r="AD314">
        <f t="shared" ca="1" si="10"/>
        <v>6</v>
      </c>
      <c r="AE314"/>
    </row>
    <row r="315" spans="1:34" s="5" customFormat="1">
      <c r="A315" s="222"/>
      <c r="B315" s="222"/>
      <c r="C315" s="222" t="s">
        <v>1810</v>
      </c>
      <c r="D315" s="219">
        <v>308</v>
      </c>
      <c r="E315" s="219">
        <v>52</v>
      </c>
      <c r="F315" s="219">
        <v>52</v>
      </c>
      <c r="G315" s="264">
        <v>308</v>
      </c>
      <c r="H315" s="221" t="s">
        <v>85</v>
      </c>
      <c r="I315" s="219" t="s">
        <v>381</v>
      </c>
      <c r="J315" s="267" t="s">
        <v>111</v>
      </c>
      <c r="K315" s="219" t="s">
        <v>84</v>
      </c>
      <c r="L315" s="35" t="str">
        <f ca="1">IF(OFFSET(환산공식!$DU$15,$F315,0)=1,"O","X")</f>
        <v>X</v>
      </c>
      <c r="M315" s="212">
        <f ca="1">IFERROR(OFFSET(환산공식!DA$15,$F315,0),"")</f>
        <v>150</v>
      </c>
      <c r="N315" s="35" t="str">
        <f ca="1">IFERROR(CONCATENATE(ROUND(OFFSET(환산공식!DB$15,$F315,0),1),"%"),"")</f>
        <v>100%</v>
      </c>
      <c r="O315" s="35">
        <f ca="1">IFERROR(OFFSET(환산공식!DC$15,$F315,0),"")</f>
        <v>0</v>
      </c>
      <c r="P315" s="212" t="str">
        <f t="shared" ca="1" si="9"/>
        <v>3% 이하</v>
      </c>
      <c r="Q315" s="218">
        <f ca="1">IFERROR(ROUND(OFFSET(환산공식!$EX$15,$F315,0),3),"")</f>
        <v>0</v>
      </c>
      <c r="R315" s="218">
        <f ca="1">OFFSET('배치점수 계산기'!H$10,$D315,0)</f>
        <v>681.423</v>
      </c>
      <c r="S315" s="218">
        <f ca="1">OFFSET('배치점수 계산기'!I$10,$D315,0)</f>
        <v>678.73699999999997</v>
      </c>
      <c r="T315" s="218">
        <f ca="1">OFFSET('배치점수 계산기'!J$10,$D315,0)</f>
        <v>675.47400000000005</v>
      </c>
      <c r="U315" s="218">
        <f ca="1">OFFSET('배치점수 계산기'!K$10,$D315,0)</f>
        <v>672.49400000000003</v>
      </c>
      <c r="V315" s="218">
        <f ca="1">OFFSET('배치점수 계산기'!L$10,$D315,0)</f>
        <v>667.8</v>
      </c>
      <c r="W315" s="210" t="str">
        <f ca="1">OFFSET('배치점수 계산기'!M$10,$D315,0)</f>
        <v>표점</v>
      </c>
      <c r="X315" s="208" t="str">
        <f ca="1">OFFSET('배치점수 계산기'!N$10,$D315,0)</f>
        <v>변표</v>
      </c>
      <c r="Y315" s="212">
        <f ca="1">OFFSET(환산공식!FG$15,$F315,0)</f>
        <v>0.41</v>
      </c>
      <c r="Z315" s="35">
        <f ca="1">OFFSET(환산공식!FH$15,$F315,0)</f>
        <v>0.28999999999999998</v>
      </c>
      <c r="AA315" s="203">
        <f ca="1">OFFSET(환산공식!FI$15,$F315,0)</f>
        <v>0.28999999999999998</v>
      </c>
      <c r="AC315"/>
      <c r="AD315">
        <f t="shared" ca="1" si="10"/>
        <v>6</v>
      </c>
      <c r="AE315"/>
    </row>
    <row r="316" spans="1:34" s="5" customFormat="1">
      <c r="A316" s="222"/>
      <c r="B316" s="222"/>
      <c r="C316" s="222" t="s">
        <v>1811</v>
      </c>
      <c r="D316" s="219">
        <v>309</v>
      </c>
      <c r="E316" s="219">
        <v>52</v>
      </c>
      <c r="F316" s="219">
        <v>52</v>
      </c>
      <c r="G316" s="264">
        <v>309</v>
      </c>
      <c r="H316" s="221" t="s">
        <v>85</v>
      </c>
      <c r="I316" s="219" t="s">
        <v>381</v>
      </c>
      <c r="J316" s="267" t="s">
        <v>396</v>
      </c>
      <c r="K316" s="219" t="s">
        <v>84</v>
      </c>
      <c r="L316" s="35" t="str">
        <f ca="1">IF(OFFSET(환산공식!$DU$15,$F316,0)=1,"O","X")</f>
        <v>X</v>
      </c>
      <c r="M316" s="212">
        <f ca="1">IFERROR(OFFSET(환산공식!DA$15,$F316,0),"")</f>
        <v>150</v>
      </c>
      <c r="N316" s="35" t="str">
        <f ca="1">IFERROR(CONCATENATE(ROUND(OFFSET(환산공식!DB$15,$F316,0),1),"%"),"")</f>
        <v>100%</v>
      </c>
      <c r="O316" s="35">
        <f ca="1">IFERROR(OFFSET(환산공식!DC$15,$F316,0),"")</f>
        <v>0</v>
      </c>
      <c r="P316" s="212" t="str">
        <f t="shared" ca="1" si="9"/>
        <v>3% 이하</v>
      </c>
      <c r="Q316" s="218">
        <f ca="1">IFERROR(ROUND(OFFSET(환산공식!$EX$15,$F316,0),3),"")</f>
        <v>0</v>
      </c>
      <c r="R316" s="218">
        <f ca="1">OFFSET('배치점수 계산기'!H$10,$D316,0)</f>
        <v>681.322</v>
      </c>
      <c r="S316" s="218">
        <f ca="1">OFFSET('배치점수 계산기'!I$10,$D316,0)</f>
        <v>678.50599999999997</v>
      </c>
      <c r="T316" s="218">
        <f ca="1">OFFSET('배치점수 계산기'!J$10,$D316,0)</f>
        <v>674.98</v>
      </c>
      <c r="U316" s="218">
        <f ca="1">OFFSET('배치점수 계산기'!K$10,$D316,0)</f>
        <v>672.23599999999999</v>
      </c>
      <c r="V316" s="218">
        <f ca="1">OFFSET('배치점수 계산기'!L$10,$D316,0)</f>
        <v>667.625</v>
      </c>
      <c r="W316" s="210" t="str">
        <f ca="1">OFFSET('배치점수 계산기'!M$10,$D316,0)</f>
        <v>표점</v>
      </c>
      <c r="X316" s="208" t="str">
        <f ca="1">OFFSET('배치점수 계산기'!N$10,$D316,0)</f>
        <v>변표</v>
      </c>
      <c r="Y316" s="212">
        <f ca="1">OFFSET(환산공식!FG$15,$F316,0)</f>
        <v>0.41</v>
      </c>
      <c r="Z316" s="35">
        <f ca="1">OFFSET(환산공식!FH$15,$F316,0)</f>
        <v>0.28999999999999998</v>
      </c>
      <c r="AA316" s="203">
        <f ca="1">OFFSET(환산공식!FI$15,$F316,0)</f>
        <v>0.28999999999999998</v>
      </c>
      <c r="AC316"/>
      <c r="AD316">
        <f t="shared" ca="1" si="10"/>
        <v>6</v>
      </c>
      <c r="AE316"/>
    </row>
    <row r="317" spans="1:34" s="5" customFormat="1">
      <c r="A317" s="222"/>
      <c r="B317" s="222"/>
      <c r="C317" s="222" t="s">
        <v>1812</v>
      </c>
      <c r="D317" s="219">
        <v>310</v>
      </c>
      <c r="E317" s="219">
        <v>52</v>
      </c>
      <c r="F317" s="219">
        <v>52</v>
      </c>
      <c r="G317" s="264">
        <v>310</v>
      </c>
      <c r="H317" s="221" t="s">
        <v>85</v>
      </c>
      <c r="I317" s="219" t="s">
        <v>381</v>
      </c>
      <c r="J317" s="267" t="s">
        <v>174</v>
      </c>
      <c r="K317" s="219" t="s">
        <v>84</v>
      </c>
      <c r="L317" s="35" t="str">
        <f ca="1">IF(OFFSET(환산공식!$DU$15,$F317,0)=1,"O","X")</f>
        <v>X</v>
      </c>
      <c r="M317" s="212">
        <f ca="1">IFERROR(OFFSET(환산공식!DA$15,$F317,0),"")</f>
        <v>150</v>
      </c>
      <c r="N317" s="35" t="str">
        <f ca="1">IFERROR(CONCATENATE(ROUND(OFFSET(환산공식!DB$15,$F317,0),1),"%"),"")</f>
        <v>100%</v>
      </c>
      <c r="O317" s="35">
        <f ca="1">IFERROR(OFFSET(환산공식!DC$15,$F317,0),"")</f>
        <v>0</v>
      </c>
      <c r="P317" s="212" t="str">
        <f t="shared" ca="1" si="9"/>
        <v>3% 이하</v>
      </c>
      <c r="Q317" s="218">
        <f ca="1">IFERROR(ROUND(OFFSET(환산공식!$EX$15,$F317,0),3),"")</f>
        <v>0</v>
      </c>
      <c r="R317" s="218">
        <f ca="1">OFFSET('배치점수 계산기'!H$10,$D317,0)</f>
        <v>681.322</v>
      </c>
      <c r="S317" s="218">
        <f ca="1">OFFSET('배치점수 계산기'!I$10,$D317,0)</f>
        <v>678.50599999999997</v>
      </c>
      <c r="T317" s="218">
        <f ca="1">OFFSET('배치점수 계산기'!J$10,$D317,0)</f>
        <v>674.98</v>
      </c>
      <c r="U317" s="218">
        <f ca="1">OFFSET('배치점수 계산기'!K$10,$D317,0)</f>
        <v>672.23599999999999</v>
      </c>
      <c r="V317" s="218">
        <f ca="1">OFFSET('배치점수 계산기'!L$10,$D317,0)</f>
        <v>667.625</v>
      </c>
      <c r="W317" s="210" t="str">
        <f ca="1">OFFSET('배치점수 계산기'!M$10,$D317,0)</f>
        <v>표점</v>
      </c>
      <c r="X317" s="208" t="str">
        <f ca="1">OFFSET('배치점수 계산기'!N$10,$D317,0)</f>
        <v>변표</v>
      </c>
      <c r="Y317" s="212">
        <f ca="1">OFFSET(환산공식!FG$15,$F317,0)</f>
        <v>0.41</v>
      </c>
      <c r="Z317" s="35">
        <f ca="1">OFFSET(환산공식!FH$15,$F317,0)</f>
        <v>0.28999999999999998</v>
      </c>
      <c r="AA317" s="203">
        <f ca="1">OFFSET(환산공식!FI$15,$F317,0)</f>
        <v>0.28999999999999998</v>
      </c>
      <c r="AC317"/>
      <c r="AD317">
        <f t="shared" ca="1" si="10"/>
        <v>6</v>
      </c>
      <c r="AE317"/>
    </row>
    <row r="318" spans="1:34" s="5" customFormat="1">
      <c r="A318" s="222"/>
      <c r="B318" s="222"/>
      <c r="C318" s="222" t="s">
        <v>1813</v>
      </c>
      <c r="D318" s="219">
        <v>311</v>
      </c>
      <c r="E318" s="219">
        <v>61</v>
      </c>
      <c r="F318" s="219">
        <v>61</v>
      </c>
      <c r="G318" s="264">
        <v>311</v>
      </c>
      <c r="H318" s="221" t="s">
        <v>85</v>
      </c>
      <c r="I318" s="219" t="s">
        <v>421</v>
      </c>
      <c r="J318" s="267" t="s">
        <v>71</v>
      </c>
      <c r="K318" s="219" t="s">
        <v>83</v>
      </c>
      <c r="L318" s="35" t="str">
        <f ca="1">IF(OFFSET(환산공식!$DU$15,$F318,0)=1,"O","X")</f>
        <v>X</v>
      </c>
      <c r="M318" s="212">
        <f ca="1">IFERROR(OFFSET(환산공식!DA$15,$F318,0),"")</f>
        <v>200</v>
      </c>
      <c r="N318" s="35" t="str">
        <f ca="1">IFERROR(CONCATENATE(ROUND(OFFSET(환산공식!DB$15,$F318,0),1),"%"),"")</f>
        <v>100%</v>
      </c>
      <c r="O318" s="35">
        <f ca="1">IFERROR(OFFSET(환산공식!DC$15,$F318,0),"")</f>
        <v>3</v>
      </c>
      <c r="P318" s="212" t="str">
        <f t="shared" ca="1" si="9"/>
        <v>3% 이하</v>
      </c>
      <c r="Q318" s="218">
        <f ca="1">IFERROR(ROUND(OFFSET(환산공식!$EX$15,$F318,0),3),"")</f>
        <v>0</v>
      </c>
      <c r="R318" s="218">
        <f ca="1">OFFSET('배치점수 계산기'!H$10,$D318,0)</f>
        <v>922.27499999999998</v>
      </c>
      <c r="S318" s="218">
        <f ca="1">OFFSET('배치점수 계산기'!I$10,$D318,0)</f>
        <v>920.21</v>
      </c>
      <c r="T318" s="218">
        <f ca="1">OFFSET('배치점수 계산기'!J$10,$D318,0)</f>
        <v>918.32500000000005</v>
      </c>
      <c r="U318" s="218">
        <f ca="1">OFFSET('배치점수 계산기'!K$10,$D318,0)</f>
        <v>910.53099999999995</v>
      </c>
      <c r="V318" s="218">
        <f ca="1">OFFSET('배치점수 계산기'!L$10,$D318,0)</f>
        <v>901.77099999999996</v>
      </c>
      <c r="W318" s="210" t="str">
        <f ca="1">OFFSET('배치점수 계산기'!M$10,$D318,0)</f>
        <v>표점/만점</v>
      </c>
      <c r="X318" s="208" t="str">
        <f ca="1">OFFSET('배치점수 계산기'!N$10,$D318,0)</f>
        <v>변표/만점</v>
      </c>
      <c r="Y318" s="212">
        <f ca="1">OFFSET(환산공식!FG$15,$F318,0)</f>
        <v>0.31</v>
      </c>
      <c r="Z318" s="35">
        <f ca="1">OFFSET(환산공식!FH$15,$F318,0)</f>
        <v>0.5</v>
      </c>
      <c r="AA318" s="203">
        <f ca="1">OFFSET(환산공식!FI$15,$F318,0)</f>
        <v>0.19</v>
      </c>
      <c r="AC318"/>
      <c r="AD318">
        <f t="shared" ca="1" si="10"/>
        <v>6</v>
      </c>
      <c r="AE318"/>
    </row>
    <row r="319" spans="1:34" s="5" customFormat="1">
      <c r="A319" s="222"/>
      <c r="B319" s="222"/>
      <c r="C319" s="222" t="s">
        <v>1814</v>
      </c>
      <c r="D319" s="219">
        <v>312</v>
      </c>
      <c r="E319" s="219">
        <v>62</v>
      </c>
      <c r="F319" s="219">
        <v>62</v>
      </c>
      <c r="G319" s="264">
        <v>312</v>
      </c>
      <c r="H319" s="221" t="s">
        <v>85</v>
      </c>
      <c r="I319" s="219" t="s">
        <v>421</v>
      </c>
      <c r="J319" s="267" t="s">
        <v>94</v>
      </c>
      <c r="K319" s="219" t="s">
        <v>83</v>
      </c>
      <c r="L319" s="35" t="str">
        <f ca="1">IF(OFFSET(환산공식!$DU$15,$F319,0)=1,"O","X")</f>
        <v>X</v>
      </c>
      <c r="M319" s="212">
        <f ca="1">IFERROR(OFFSET(환산공식!DA$15,$F319,0),"")</f>
        <v>200</v>
      </c>
      <c r="N319" s="35" t="str">
        <f ca="1">IFERROR(CONCATENATE(ROUND(OFFSET(환산공식!DB$15,$F319,0),1),"%"),"")</f>
        <v>100%</v>
      </c>
      <c r="O319" s="35">
        <f ca="1">IFERROR(OFFSET(환산공식!DC$15,$F319,0),"")</f>
        <v>3</v>
      </c>
      <c r="P319" s="212" t="str">
        <f t="shared" ca="1" si="9"/>
        <v>3% 이하</v>
      </c>
      <c r="Q319" s="218">
        <f ca="1">IFERROR(ROUND(OFFSET(환산공식!$EX$15,$F319,0),3),"")</f>
        <v>0</v>
      </c>
      <c r="R319" s="218">
        <f ca="1">OFFSET('배치점수 계산기'!H$10,$D319,0)</f>
        <v>911.16800000000001</v>
      </c>
      <c r="S319" s="218">
        <f ca="1">OFFSET('배치점수 계산기'!I$10,$D319,0)</f>
        <v>908.67100000000005</v>
      </c>
      <c r="T319" s="218">
        <f ca="1">OFFSET('배치점수 계산기'!J$10,$D319,0)</f>
        <v>904.88300000000004</v>
      </c>
      <c r="U319" s="218">
        <f ca="1">OFFSET('배치점수 계산기'!K$10,$D319,0)</f>
        <v>896.68399999999997</v>
      </c>
      <c r="V319" s="218">
        <f ca="1">OFFSET('배치점수 계산기'!L$10,$D319,0)</f>
        <v>891.05100000000004</v>
      </c>
      <c r="W319" s="210" t="str">
        <f ca="1">OFFSET('배치점수 계산기'!M$10,$D319,0)</f>
        <v>표점/만점</v>
      </c>
      <c r="X319" s="208" t="str">
        <f ca="1">OFFSET('배치점수 계산기'!N$10,$D319,0)</f>
        <v>변표/만점</v>
      </c>
      <c r="Y319" s="212">
        <f ca="1">OFFSET(환산공식!FG$15,$F319,0)</f>
        <v>0.31</v>
      </c>
      <c r="Z319" s="35">
        <f ca="1">OFFSET(환산공식!FH$15,$F319,0)</f>
        <v>0.44</v>
      </c>
      <c r="AA319" s="203">
        <f ca="1">OFFSET(환산공식!FI$15,$F319,0)</f>
        <v>0.25</v>
      </c>
      <c r="AC319"/>
      <c r="AD319">
        <f t="shared" ca="1" si="10"/>
        <v>6</v>
      </c>
      <c r="AE319"/>
    </row>
    <row r="320" spans="1:34">
      <c r="A320" s="222"/>
      <c r="B320" s="222"/>
      <c r="C320" s="222" t="s">
        <v>1815</v>
      </c>
      <c r="D320" s="219">
        <v>313</v>
      </c>
      <c r="E320" s="219">
        <v>60</v>
      </c>
      <c r="F320" s="219">
        <v>60</v>
      </c>
      <c r="G320" s="264">
        <v>313</v>
      </c>
      <c r="H320" s="221" t="s">
        <v>85</v>
      </c>
      <c r="I320" s="219" t="s">
        <v>421</v>
      </c>
      <c r="J320" s="267" t="s">
        <v>97</v>
      </c>
      <c r="K320" s="219" t="s">
        <v>83</v>
      </c>
      <c r="L320" s="35" t="str">
        <f ca="1">IF(OFFSET(환산공식!$DU$15,$F320,0)=1,"O","X")</f>
        <v>X</v>
      </c>
      <c r="M320" s="212">
        <f ca="1">IFERROR(OFFSET(환산공식!DA$15,$F320,0),"")</f>
        <v>200</v>
      </c>
      <c r="N320" s="35" t="str">
        <f ca="1">IFERROR(CONCATENATE(ROUND(OFFSET(환산공식!DB$15,$F320,0),1),"%"),"")</f>
        <v>100%</v>
      </c>
      <c r="O320" s="35">
        <f ca="1">IFERROR(OFFSET(환산공식!DC$15,$F320,0),"")</f>
        <v>3</v>
      </c>
      <c r="P320" s="212" t="str">
        <f t="shared" ca="1" si="9"/>
        <v>3% 이하</v>
      </c>
      <c r="Q320" s="218">
        <f ca="1">IFERROR(ROUND(OFFSET(환산공식!$EX$15,$F320,0),3),"")</f>
        <v>0</v>
      </c>
      <c r="R320" s="218">
        <f ca="1">OFFSET('배치점수 계산기'!H$10,$D320,0)</f>
        <v>913.46299999999997</v>
      </c>
      <c r="S320" s="218">
        <f ca="1">OFFSET('배치점수 계산기'!I$10,$D320,0)</f>
        <v>910.36</v>
      </c>
      <c r="T320" s="218">
        <f ca="1">OFFSET('배치점수 계산기'!J$10,$D320,0)</f>
        <v>906.94399999999996</v>
      </c>
      <c r="U320" s="218">
        <f ca="1">OFFSET('배치점수 계산기'!K$10,$D320,0)</f>
        <v>899.65899999999999</v>
      </c>
      <c r="V320" s="218">
        <f ca="1">OFFSET('배치점수 계산기'!L$10,$D320,0)</f>
        <v>894.52200000000005</v>
      </c>
      <c r="W320" s="210" t="str">
        <f ca="1">OFFSET('배치점수 계산기'!M$10,$D320,0)</f>
        <v>표점/만점</v>
      </c>
      <c r="X320" s="208" t="str">
        <f ca="1">OFFSET('배치점수 계산기'!N$10,$D320,0)</f>
        <v>변표/만점</v>
      </c>
      <c r="Y320" s="212">
        <f ca="1">OFFSET(환산공식!FG$15,$F320,0)</f>
        <v>0.19</v>
      </c>
      <c r="Z320" s="35">
        <f ca="1">OFFSET(환산공식!FH$15,$F320,0)</f>
        <v>0.62</v>
      </c>
      <c r="AA320" s="203">
        <f ca="1">OFFSET(환산공식!FI$15,$F320,0)</f>
        <v>0.19</v>
      </c>
      <c r="AB320" s="5"/>
      <c r="AD320">
        <f t="shared" ca="1" si="10"/>
        <v>6</v>
      </c>
      <c r="AF320" s="5"/>
      <c r="AG320" s="5"/>
      <c r="AH320" s="5"/>
    </row>
    <row r="321" spans="1:34">
      <c r="A321" s="222"/>
      <c r="B321" s="222"/>
      <c r="C321" s="222" t="s">
        <v>1816</v>
      </c>
      <c r="D321" s="219">
        <v>314</v>
      </c>
      <c r="E321" s="219">
        <v>62</v>
      </c>
      <c r="F321" s="219">
        <v>62</v>
      </c>
      <c r="G321" s="264">
        <v>314</v>
      </c>
      <c r="H321" s="221" t="s">
        <v>85</v>
      </c>
      <c r="I321" s="219" t="s">
        <v>421</v>
      </c>
      <c r="J321" s="267" t="s">
        <v>87</v>
      </c>
      <c r="K321" s="219" t="s">
        <v>83</v>
      </c>
      <c r="L321" s="35" t="str">
        <f ca="1">IF(OFFSET(환산공식!$DU$15,$F321,0)=1,"O","X")</f>
        <v>X</v>
      </c>
      <c r="M321" s="212">
        <f ca="1">IFERROR(OFFSET(환산공식!DA$15,$F321,0),"")</f>
        <v>200</v>
      </c>
      <c r="N321" s="35" t="str">
        <f ca="1">IFERROR(CONCATENATE(ROUND(OFFSET(환산공식!DB$15,$F321,0),1),"%"),"")</f>
        <v>100%</v>
      </c>
      <c r="O321" s="35">
        <f ca="1">IFERROR(OFFSET(환산공식!DC$15,$F321,0),"")</f>
        <v>3</v>
      </c>
      <c r="P321" s="212" t="str">
        <f t="shared" ca="1" si="9"/>
        <v>3% 이하</v>
      </c>
      <c r="Q321" s="218">
        <f ca="1">IFERROR(ROUND(OFFSET(환산공식!$EX$15,$F321,0),3),"")</f>
        <v>0</v>
      </c>
      <c r="R321" s="218">
        <f ca="1">OFFSET('배치점수 계산기'!H$10,$D321,0)</f>
        <v>905.59699999999998</v>
      </c>
      <c r="S321" s="218">
        <f ca="1">OFFSET('배치점수 계산기'!I$10,$D321,0)</f>
        <v>903.01800000000003</v>
      </c>
      <c r="T321" s="218">
        <f ca="1">OFFSET('배치점수 계산기'!J$10,$D321,0)</f>
        <v>899.55499999999995</v>
      </c>
      <c r="U321" s="218">
        <f ca="1">OFFSET('배치점수 계산기'!K$10,$D321,0)</f>
        <v>893.02599999999995</v>
      </c>
      <c r="V321" s="218">
        <f ca="1">OFFSET('배치점수 계산기'!L$10,$D321,0)</f>
        <v>887.16499999999996</v>
      </c>
      <c r="W321" s="210" t="str">
        <f ca="1">OFFSET('배치점수 계산기'!M$10,$D321,0)</f>
        <v>표점/만점</v>
      </c>
      <c r="X321" s="208" t="str">
        <f ca="1">OFFSET('배치점수 계산기'!N$10,$D321,0)</f>
        <v>변표/만점</v>
      </c>
      <c r="Y321" s="212">
        <f ca="1">OFFSET(환산공식!FG$15,$F321,0)</f>
        <v>0.31</v>
      </c>
      <c r="Z321" s="35">
        <f ca="1">OFFSET(환산공식!FH$15,$F321,0)</f>
        <v>0.44</v>
      </c>
      <c r="AA321" s="203">
        <f ca="1">OFFSET(환산공식!FI$15,$F321,0)</f>
        <v>0.25</v>
      </c>
      <c r="AB321" s="5"/>
      <c r="AD321">
        <f t="shared" ca="1" si="10"/>
        <v>6</v>
      </c>
      <c r="AF321" s="5"/>
      <c r="AG321" s="5"/>
      <c r="AH321" s="5"/>
    </row>
    <row r="322" spans="1:34">
      <c r="A322" s="222"/>
      <c r="B322" s="222"/>
      <c r="C322" s="222" t="s">
        <v>1817</v>
      </c>
      <c r="D322" s="219">
        <v>315</v>
      </c>
      <c r="E322" s="219">
        <v>58</v>
      </c>
      <c r="F322" s="219">
        <v>58</v>
      </c>
      <c r="G322" s="264">
        <v>315</v>
      </c>
      <c r="H322" s="221" t="s">
        <v>85</v>
      </c>
      <c r="I322" s="219" t="s">
        <v>421</v>
      </c>
      <c r="J322" s="267" t="s">
        <v>72</v>
      </c>
      <c r="K322" s="219" t="s">
        <v>83</v>
      </c>
      <c r="L322" s="35" t="str">
        <f ca="1">IF(OFFSET(환산공식!$DU$15,$F322,0)=1,"O","X")</f>
        <v>X</v>
      </c>
      <c r="M322" s="212">
        <f ca="1">IFERROR(OFFSET(환산공식!DA$15,$F322,0),"")</f>
        <v>200</v>
      </c>
      <c r="N322" s="35" t="str">
        <f ca="1">IFERROR(CONCATENATE(ROUND(OFFSET(환산공식!DB$15,$F322,0),1),"%"),"")</f>
        <v>100%</v>
      </c>
      <c r="O322" s="35">
        <f ca="1">IFERROR(OFFSET(환산공식!DC$15,$F322,0),"")</f>
        <v>3</v>
      </c>
      <c r="P322" s="212" t="str">
        <f t="shared" ca="1" si="9"/>
        <v>3% 이하</v>
      </c>
      <c r="Q322" s="218">
        <f ca="1">IFERROR(ROUND(OFFSET(환산공식!$EX$15,$F322,0),3),"")</f>
        <v>0</v>
      </c>
      <c r="R322" s="218">
        <f ca="1">OFFSET('배치점수 계산기'!H$10,$D322,0)</f>
        <v>902.87300000000005</v>
      </c>
      <c r="S322" s="218">
        <f ca="1">OFFSET('배치점수 계산기'!I$10,$D322,0)</f>
        <v>900.596</v>
      </c>
      <c r="T322" s="218">
        <f ca="1">OFFSET('배치점수 계산기'!J$10,$D322,0)</f>
        <v>897.11400000000003</v>
      </c>
      <c r="U322" s="218">
        <f ca="1">OFFSET('배치점수 계산기'!K$10,$D322,0)</f>
        <v>891.33600000000001</v>
      </c>
      <c r="V322" s="218">
        <f ca="1">OFFSET('배치점수 계산기'!L$10,$D322,0)</f>
        <v>885.18899999999996</v>
      </c>
      <c r="W322" s="210" t="str">
        <f ca="1">OFFSET('배치점수 계산기'!M$10,$D322,0)</f>
        <v>표점/만점</v>
      </c>
      <c r="X322" s="208" t="str">
        <f ca="1">OFFSET('배치점수 계산기'!N$10,$D322,0)</f>
        <v>변표/만점</v>
      </c>
      <c r="Y322" s="212">
        <f ca="1">OFFSET(환산공식!FG$15,$F322,0)</f>
        <v>0.31</v>
      </c>
      <c r="Z322" s="35">
        <f ca="1">OFFSET(환산공식!FH$15,$F322,0)</f>
        <v>0.44</v>
      </c>
      <c r="AA322" s="203">
        <f ca="1">OFFSET(환산공식!FI$15,$F322,0)</f>
        <v>0.25</v>
      </c>
      <c r="AB322" s="5"/>
      <c r="AD322">
        <f t="shared" ca="1" si="10"/>
        <v>6</v>
      </c>
      <c r="AF322" s="5"/>
      <c r="AG322" s="5"/>
      <c r="AH322" s="5"/>
    </row>
    <row r="323" spans="1:34">
      <c r="A323" s="222"/>
      <c r="B323" s="222"/>
      <c r="C323" s="222" t="s">
        <v>1818</v>
      </c>
      <c r="D323" s="219">
        <v>316</v>
      </c>
      <c r="E323" s="219">
        <v>58</v>
      </c>
      <c r="F323" s="219">
        <v>58</v>
      </c>
      <c r="G323" s="264">
        <v>316</v>
      </c>
      <c r="H323" s="221" t="s">
        <v>85</v>
      </c>
      <c r="I323" s="219" t="s">
        <v>421</v>
      </c>
      <c r="J323" s="267" t="s">
        <v>90</v>
      </c>
      <c r="K323" s="219" t="s">
        <v>83</v>
      </c>
      <c r="L323" s="35" t="str">
        <f ca="1">IF(OFFSET(환산공식!$DU$15,$F323,0)=1,"O","X")</f>
        <v>X</v>
      </c>
      <c r="M323" s="212">
        <f ca="1">IFERROR(OFFSET(환산공식!DA$15,$F323,0),"")</f>
        <v>200</v>
      </c>
      <c r="N323" s="35" t="str">
        <f ca="1">IFERROR(CONCATENATE(ROUND(OFFSET(환산공식!DB$15,$F323,0),1),"%"),"")</f>
        <v>100%</v>
      </c>
      <c r="O323" s="35">
        <f ca="1">IFERROR(OFFSET(환산공식!DC$15,$F323,0),"")</f>
        <v>3</v>
      </c>
      <c r="P323" s="212" t="str">
        <f t="shared" ca="1" si="9"/>
        <v>3% 이하</v>
      </c>
      <c r="Q323" s="218">
        <f ca="1">IFERROR(ROUND(OFFSET(환산공식!$EX$15,$F323,0),3),"")</f>
        <v>0</v>
      </c>
      <c r="R323" s="218">
        <f ca="1">OFFSET('배치점수 계산기'!H$10,$D323,0)</f>
        <v>902.24699999999996</v>
      </c>
      <c r="S323" s="218">
        <f ca="1">OFFSET('배치점수 계산기'!I$10,$D323,0)</f>
        <v>899.55499999999995</v>
      </c>
      <c r="T323" s="218">
        <f ca="1">OFFSET('배치점수 계산기'!J$10,$D323,0)</f>
        <v>896.36500000000001</v>
      </c>
      <c r="U323" s="218">
        <f ca="1">OFFSET('배치점수 계산기'!K$10,$D323,0)</f>
        <v>890.726</v>
      </c>
      <c r="V323" s="218">
        <f ca="1">OFFSET('배치점수 계산기'!L$10,$D323,0)</f>
        <v>884.05899999999997</v>
      </c>
      <c r="W323" s="210" t="str">
        <f ca="1">OFFSET('배치점수 계산기'!M$10,$D323,0)</f>
        <v>표점/만점</v>
      </c>
      <c r="X323" s="208" t="str">
        <f ca="1">OFFSET('배치점수 계산기'!N$10,$D323,0)</f>
        <v>변표/만점</v>
      </c>
      <c r="Y323" s="212">
        <f ca="1">OFFSET(환산공식!FG$15,$F323,0)</f>
        <v>0.31</v>
      </c>
      <c r="Z323" s="35">
        <f ca="1">OFFSET(환산공식!FH$15,$F323,0)</f>
        <v>0.44</v>
      </c>
      <c r="AA323" s="203">
        <f ca="1">OFFSET(환산공식!FI$15,$F323,0)</f>
        <v>0.25</v>
      </c>
      <c r="AB323" s="5"/>
      <c r="AD323">
        <f t="shared" ca="1" si="10"/>
        <v>6</v>
      </c>
      <c r="AF323" s="5"/>
      <c r="AG323" s="5"/>
      <c r="AH323" s="5"/>
    </row>
    <row r="324" spans="1:34">
      <c r="A324" s="222"/>
      <c r="B324" s="222"/>
      <c r="C324" s="222" t="s">
        <v>1819</v>
      </c>
      <c r="D324" s="219">
        <v>317</v>
      </c>
      <c r="E324" s="219">
        <v>62</v>
      </c>
      <c r="F324" s="219">
        <v>62</v>
      </c>
      <c r="G324" s="264">
        <v>317</v>
      </c>
      <c r="H324" s="221" t="s">
        <v>85</v>
      </c>
      <c r="I324" s="219" t="s">
        <v>421</v>
      </c>
      <c r="J324" s="267" t="s">
        <v>116</v>
      </c>
      <c r="K324" s="219" t="s">
        <v>83</v>
      </c>
      <c r="L324" s="35" t="str">
        <f ca="1">IF(OFFSET(환산공식!$DU$15,$F324,0)=1,"O","X")</f>
        <v>X</v>
      </c>
      <c r="M324" s="212">
        <f ca="1">IFERROR(OFFSET(환산공식!DA$15,$F324,0),"")</f>
        <v>200</v>
      </c>
      <c r="N324" s="35" t="str">
        <f ca="1">IFERROR(CONCATENATE(ROUND(OFFSET(환산공식!DB$15,$F324,0),1),"%"),"")</f>
        <v>100%</v>
      </c>
      <c r="O324" s="35">
        <f ca="1">IFERROR(OFFSET(환산공식!DC$15,$F324,0),"")</f>
        <v>3</v>
      </c>
      <c r="P324" s="212" t="str">
        <f t="shared" ca="1" si="9"/>
        <v>3% 이하</v>
      </c>
      <c r="Q324" s="218">
        <f ca="1">IFERROR(ROUND(OFFSET(환산공식!$EX$15,$F324,0),3),"")</f>
        <v>0</v>
      </c>
      <c r="R324" s="218">
        <f ca="1">OFFSET('배치점수 계산기'!H$10,$D324,0)</f>
        <v>901.22699999999998</v>
      </c>
      <c r="S324" s="218">
        <f ca="1">OFFSET('배치점수 계산기'!I$10,$D324,0)</f>
        <v>898.48199999999997</v>
      </c>
      <c r="T324" s="218">
        <f ca="1">OFFSET('배치점수 계산기'!J$10,$D324,0)</f>
        <v>895.35299999999995</v>
      </c>
      <c r="U324" s="218">
        <f ca="1">OFFSET('배치점수 계산기'!K$10,$D324,0)</f>
        <v>889.56100000000004</v>
      </c>
      <c r="V324" s="218">
        <f ca="1">OFFSET('배치점수 계산기'!L$10,$D324,0)</f>
        <v>882.94</v>
      </c>
      <c r="W324" s="210" t="str">
        <f ca="1">OFFSET('배치점수 계산기'!M$10,$D324,0)</f>
        <v>표점/만점</v>
      </c>
      <c r="X324" s="208" t="str">
        <f ca="1">OFFSET('배치점수 계산기'!N$10,$D324,0)</f>
        <v>변표/만점</v>
      </c>
      <c r="Y324" s="212">
        <f ca="1">OFFSET(환산공식!FG$15,$F324,0)</f>
        <v>0.31</v>
      </c>
      <c r="Z324" s="35">
        <f ca="1">OFFSET(환산공식!FH$15,$F324,0)</f>
        <v>0.44</v>
      </c>
      <c r="AA324" s="203">
        <f ca="1">OFFSET(환산공식!FI$15,$F324,0)</f>
        <v>0.25</v>
      </c>
      <c r="AB324" s="5"/>
      <c r="AD324">
        <f t="shared" ca="1" si="10"/>
        <v>6</v>
      </c>
      <c r="AF324" s="5"/>
      <c r="AG324" s="5"/>
      <c r="AH324" s="5"/>
    </row>
    <row r="325" spans="1:34">
      <c r="A325" s="222"/>
      <c r="B325" s="222"/>
      <c r="C325" s="222" t="s">
        <v>1820</v>
      </c>
      <c r="D325" s="219">
        <v>318</v>
      </c>
      <c r="E325" s="219">
        <v>58</v>
      </c>
      <c r="F325" s="219">
        <v>58</v>
      </c>
      <c r="G325" s="264">
        <v>318</v>
      </c>
      <c r="H325" s="221" t="s">
        <v>85</v>
      </c>
      <c r="I325" s="219" t="s">
        <v>421</v>
      </c>
      <c r="J325" s="267" t="s">
        <v>119</v>
      </c>
      <c r="K325" s="219" t="s">
        <v>83</v>
      </c>
      <c r="L325" s="35" t="str">
        <f ca="1">IF(OFFSET(환산공식!$DU$15,$F325,0)=1,"O","X")</f>
        <v>X</v>
      </c>
      <c r="M325" s="212">
        <f ca="1">IFERROR(OFFSET(환산공식!DA$15,$F325,0),"")</f>
        <v>200</v>
      </c>
      <c r="N325" s="35" t="str">
        <f ca="1">IFERROR(CONCATENATE(ROUND(OFFSET(환산공식!DB$15,$F325,0),1),"%"),"")</f>
        <v>100%</v>
      </c>
      <c r="O325" s="35">
        <f ca="1">IFERROR(OFFSET(환산공식!DC$15,$F325,0),"")</f>
        <v>3</v>
      </c>
      <c r="P325" s="212" t="str">
        <f t="shared" ca="1" si="9"/>
        <v>3% 이하</v>
      </c>
      <c r="Q325" s="218">
        <f ca="1">IFERROR(ROUND(OFFSET(환산공식!$EX$15,$F325,0),3),"")</f>
        <v>0</v>
      </c>
      <c r="R325" s="218">
        <f ca="1">OFFSET('배치점수 계산기'!H$10,$D325,0)</f>
        <v>901.22699999999998</v>
      </c>
      <c r="S325" s="218">
        <f ca="1">OFFSET('배치점수 계산기'!I$10,$D325,0)</f>
        <v>898.48199999999997</v>
      </c>
      <c r="T325" s="218">
        <f ca="1">OFFSET('배치점수 계산기'!J$10,$D325,0)</f>
        <v>895.35299999999995</v>
      </c>
      <c r="U325" s="218">
        <f ca="1">OFFSET('배치점수 계산기'!K$10,$D325,0)</f>
        <v>889.56100000000004</v>
      </c>
      <c r="V325" s="218">
        <f ca="1">OFFSET('배치점수 계산기'!L$10,$D325,0)</f>
        <v>882.94</v>
      </c>
      <c r="W325" s="210" t="str">
        <f ca="1">OFFSET('배치점수 계산기'!M$10,$D325,0)</f>
        <v>표점/만점</v>
      </c>
      <c r="X325" s="208" t="str">
        <f ca="1">OFFSET('배치점수 계산기'!N$10,$D325,0)</f>
        <v>변표/만점</v>
      </c>
      <c r="Y325" s="212">
        <f ca="1">OFFSET(환산공식!FG$15,$F325,0)</f>
        <v>0.31</v>
      </c>
      <c r="Z325" s="35">
        <f ca="1">OFFSET(환산공식!FH$15,$F325,0)</f>
        <v>0.44</v>
      </c>
      <c r="AA325" s="203">
        <f ca="1">OFFSET(환산공식!FI$15,$F325,0)</f>
        <v>0.25</v>
      </c>
      <c r="AB325" s="5"/>
      <c r="AD325">
        <f t="shared" ca="1" si="10"/>
        <v>6</v>
      </c>
      <c r="AF325" s="5"/>
      <c r="AG325" s="5"/>
      <c r="AH325" s="5"/>
    </row>
    <row r="326" spans="1:34">
      <c r="A326" s="222"/>
      <c r="B326" s="222"/>
      <c r="C326" s="222" t="s">
        <v>1821</v>
      </c>
      <c r="D326" s="219">
        <v>319</v>
      </c>
      <c r="E326" s="219">
        <v>59</v>
      </c>
      <c r="F326" s="219">
        <v>59</v>
      </c>
      <c r="G326" s="264">
        <v>319</v>
      </c>
      <c r="H326" s="221" t="s">
        <v>85</v>
      </c>
      <c r="I326" s="219" t="s">
        <v>421</v>
      </c>
      <c r="J326" s="267" t="s">
        <v>783</v>
      </c>
      <c r="K326" s="219" t="s">
        <v>83</v>
      </c>
      <c r="L326" s="35" t="str">
        <f ca="1">IF(OFFSET(환산공식!$DU$15,$F326,0)=1,"O","X")</f>
        <v>X</v>
      </c>
      <c r="M326" s="212">
        <f ca="1">IFERROR(OFFSET(환산공식!DA$15,$F326,0),"")</f>
        <v>200</v>
      </c>
      <c r="N326" s="35" t="str">
        <f ca="1">IFERROR(CONCATENATE(ROUND(OFFSET(환산공식!DB$15,$F326,0),1),"%"),"")</f>
        <v>100%</v>
      </c>
      <c r="O326" s="35">
        <f ca="1">IFERROR(OFFSET(환산공식!DC$15,$F326,0),"")</f>
        <v>3</v>
      </c>
      <c r="P326" s="212" t="str">
        <f t="shared" ca="1" si="9"/>
        <v>3% 이하</v>
      </c>
      <c r="Q326" s="218">
        <f ca="1">IFERROR(ROUND(OFFSET(환산공식!$EX$15,$F326,0),3),"")</f>
        <v>0</v>
      </c>
      <c r="R326" s="218">
        <f ca="1">OFFSET('배치점수 계산기'!H$10,$D326,0)</f>
        <v>902.202</v>
      </c>
      <c r="S326" s="218">
        <f ca="1">OFFSET('배치점수 계산기'!I$10,$D326,0)</f>
        <v>900.64300000000003</v>
      </c>
      <c r="T326" s="218">
        <f ca="1">OFFSET('배치점수 계산기'!J$10,$D326,0)</f>
        <v>899.22500000000002</v>
      </c>
      <c r="U326" s="218">
        <f ca="1">OFFSET('배치점수 계산기'!K$10,$D326,0)</f>
        <v>893.50300000000004</v>
      </c>
      <c r="V326" s="218">
        <f ca="1">OFFSET('배치점수 계산기'!L$10,$D326,0)</f>
        <v>886.99199999999996</v>
      </c>
      <c r="W326" s="210" t="str">
        <f ca="1">OFFSET('배치점수 계산기'!M$10,$D326,0)</f>
        <v>표점/만점</v>
      </c>
      <c r="X326" s="208" t="str">
        <f ca="1">OFFSET('배치점수 계산기'!N$10,$D326,0)</f>
        <v>변표/만점</v>
      </c>
      <c r="Y326" s="212">
        <f ca="1">OFFSET(환산공식!FG$15,$F326,0)</f>
        <v>0.31</v>
      </c>
      <c r="Z326" s="35">
        <f ca="1">OFFSET(환산공식!FH$15,$F326,0)</f>
        <v>0.44</v>
      </c>
      <c r="AA326" s="203">
        <f ca="1">OFFSET(환산공식!FI$15,$F326,0)</f>
        <v>0.25</v>
      </c>
      <c r="AB326" s="5"/>
      <c r="AD326">
        <f t="shared" ca="1" si="10"/>
        <v>6</v>
      </c>
      <c r="AF326" s="5"/>
      <c r="AG326" s="5"/>
      <c r="AH326" s="5"/>
    </row>
    <row r="327" spans="1:34">
      <c r="A327" s="222"/>
      <c r="B327" s="222"/>
      <c r="C327" s="222" t="s">
        <v>1822</v>
      </c>
      <c r="D327" s="219">
        <v>320</v>
      </c>
      <c r="E327" s="219">
        <v>58</v>
      </c>
      <c r="F327" s="219">
        <v>58</v>
      </c>
      <c r="G327" s="264">
        <v>320</v>
      </c>
      <c r="H327" s="221" t="s">
        <v>85</v>
      </c>
      <c r="I327" s="219" t="s">
        <v>421</v>
      </c>
      <c r="J327" s="267" t="s">
        <v>785</v>
      </c>
      <c r="K327" s="219" t="s">
        <v>83</v>
      </c>
      <c r="L327" s="35" t="str">
        <f ca="1">IF(OFFSET(환산공식!$DU$15,$F327,0)=1,"O","X")</f>
        <v>X</v>
      </c>
      <c r="M327" s="212">
        <f ca="1">IFERROR(OFFSET(환산공식!DA$15,$F327,0),"")</f>
        <v>200</v>
      </c>
      <c r="N327" s="35" t="str">
        <f ca="1">IFERROR(CONCATENATE(ROUND(OFFSET(환산공식!DB$15,$F327,0),1),"%"),"")</f>
        <v>100%</v>
      </c>
      <c r="O327" s="35">
        <f ca="1">IFERROR(OFFSET(환산공식!DC$15,$F327,0),"")</f>
        <v>3</v>
      </c>
      <c r="P327" s="212" t="str">
        <f t="shared" ca="1" si="9"/>
        <v>3% 이하</v>
      </c>
      <c r="Q327" s="218">
        <f ca="1">IFERROR(ROUND(OFFSET(환산공식!$EX$15,$F327,0),3),"")</f>
        <v>0</v>
      </c>
      <c r="R327" s="218">
        <f ca="1">OFFSET('배치점수 계산기'!H$10,$D327,0)</f>
        <v>898.88400000000001</v>
      </c>
      <c r="S327" s="218">
        <f ca="1">OFFSET('배치점수 계산기'!I$10,$D327,0)</f>
        <v>896.93399999999997</v>
      </c>
      <c r="T327" s="218">
        <f ca="1">OFFSET('배치점수 계산기'!J$10,$D327,0)</f>
        <v>894.21900000000005</v>
      </c>
      <c r="U327" s="218">
        <f ca="1">OFFSET('배치점수 계산기'!K$10,$D327,0)</f>
        <v>888.64700000000005</v>
      </c>
      <c r="V327" s="218">
        <f ca="1">OFFSET('배치점수 계산기'!L$10,$D327,0)</f>
        <v>882.149</v>
      </c>
      <c r="W327" s="210" t="str">
        <f ca="1">OFFSET('배치점수 계산기'!M$10,$D327,0)</f>
        <v>표점/만점</v>
      </c>
      <c r="X327" s="208" t="str">
        <f ca="1">OFFSET('배치점수 계산기'!N$10,$D327,0)</f>
        <v>변표/만점</v>
      </c>
      <c r="Y327" s="212">
        <f ca="1">OFFSET(환산공식!FG$15,$F327,0)</f>
        <v>0.31</v>
      </c>
      <c r="Z327" s="35">
        <f ca="1">OFFSET(환산공식!FH$15,$F327,0)</f>
        <v>0.44</v>
      </c>
      <c r="AA327" s="203">
        <f ca="1">OFFSET(환산공식!FI$15,$F327,0)</f>
        <v>0.25</v>
      </c>
      <c r="AB327" s="5"/>
      <c r="AD327">
        <f t="shared" ca="1" si="10"/>
        <v>6</v>
      </c>
      <c r="AF327" s="5"/>
      <c r="AG327" s="5"/>
      <c r="AH327" s="5"/>
    </row>
    <row r="328" spans="1:34">
      <c r="A328" s="222"/>
      <c r="B328" s="222"/>
      <c r="C328" s="222" t="s">
        <v>1823</v>
      </c>
      <c r="D328" s="219">
        <v>321</v>
      </c>
      <c r="E328" s="219">
        <v>58</v>
      </c>
      <c r="F328" s="219">
        <v>58</v>
      </c>
      <c r="G328" s="264">
        <v>321</v>
      </c>
      <c r="H328" s="221" t="s">
        <v>85</v>
      </c>
      <c r="I328" s="219" t="s">
        <v>421</v>
      </c>
      <c r="J328" s="267" t="s">
        <v>347</v>
      </c>
      <c r="K328" s="219" t="s">
        <v>83</v>
      </c>
      <c r="L328" s="35" t="str">
        <f ca="1">IF(OFFSET(환산공식!$DU$15,$F328,0)=1,"O","X")</f>
        <v>X</v>
      </c>
      <c r="M328" s="212">
        <f ca="1">IFERROR(OFFSET(환산공식!DA$15,$F328,0),"")</f>
        <v>200</v>
      </c>
      <c r="N328" s="35" t="str">
        <f ca="1">IFERROR(CONCATENATE(ROUND(OFFSET(환산공식!DB$15,$F328,0),1),"%"),"")</f>
        <v>100%</v>
      </c>
      <c r="O328" s="35">
        <f ca="1">IFERROR(OFFSET(환산공식!DC$15,$F328,0),"")</f>
        <v>3</v>
      </c>
      <c r="P328" s="212" t="str">
        <f t="shared" ca="1" si="9"/>
        <v>3% 이하</v>
      </c>
      <c r="Q328" s="218">
        <f ca="1">IFERROR(ROUND(OFFSET(환산공식!$EX$15,$F328,0),3),"")</f>
        <v>0</v>
      </c>
      <c r="R328" s="218">
        <f ca="1">OFFSET('배치점수 계산기'!H$10,$D328,0)</f>
        <v>896.93399999999997</v>
      </c>
      <c r="S328" s="218">
        <f ca="1">OFFSET('배치점수 계산기'!I$10,$D328,0)</f>
        <v>895.49900000000002</v>
      </c>
      <c r="T328" s="218">
        <f ca="1">OFFSET('배치점수 계산기'!J$10,$D328,0)</f>
        <v>893.02599999999995</v>
      </c>
      <c r="U328" s="218">
        <f ca="1">OFFSET('배치점수 계산기'!K$10,$D328,0)</f>
        <v>887.16499999999996</v>
      </c>
      <c r="V328" s="218">
        <f ca="1">OFFSET('배치점수 계산기'!L$10,$D328,0)</f>
        <v>880.67399999999998</v>
      </c>
      <c r="W328" s="210" t="str">
        <f ca="1">OFFSET('배치점수 계산기'!M$10,$D328,0)</f>
        <v>표점/만점</v>
      </c>
      <c r="X328" s="208" t="str">
        <f ca="1">OFFSET('배치점수 계산기'!N$10,$D328,0)</f>
        <v>변표/만점</v>
      </c>
      <c r="Y328" s="212">
        <f ca="1">OFFSET(환산공식!FG$15,$F328,0)</f>
        <v>0.31</v>
      </c>
      <c r="Z328" s="35">
        <f ca="1">OFFSET(환산공식!FH$15,$F328,0)</f>
        <v>0.44</v>
      </c>
      <c r="AA328" s="203">
        <f ca="1">OFFSET(환산공식!FI$15,$F328,0)</f>
        <v>0.25</v>
      </c>
      <c r="AB328" s="5"/>
      <c r="AD328">
        <f t="shared" ca="1" si="10"/>
        <v>6</v>
      </c>
      <c r="AF328" s="5"/>
      <c r="AG328" s="5"/>
      <c r="AH328" s="5"/>
    </row>
    <row r="329" spans="1:34">
      <c r="A329" s="222"/>
      <c r="B329" s="222"/>
      <c r="C329" s="222" t="s">
        <v>1824</v>
      </c>
      <c r="D329" s="219">
        <v>322</v>
      </c>
      <c r="E329" s="219">
        <v>58</v>
      </c>
      <c r="F329" s="219">
        <v>58</v>
      </c>
      <c r="G329" s="264">
        <v>322</v>
      </c>
      <c r="H329" s="221" t="s">
        <v>85</v>
      </c>
      <c r="I329" s="219" t="s">
        <v>421</v>
      </c>
      <c r="J329" s="267" t="s">
        <v>786</v>
      </c>
      <c r="K329" s="219" t="s">
        <v>83</v>
      </c>
      <c r="L329" s="35" t="str">
        <f ca="1">IF(OFFSET(환산공식!$DU$15,$F329,0)=1,"O","X")</f>
        <v>X</v>
      </c>
      <c r="M329" s="212">
        <f ca="1">IFERROR(OFFSET(환산공식!DA$15,$F329,0),"")</f>
        <v>200</v>
      </c>
      <c r="N329" s="35" t="str">
        <f ca="1">IFERROR(CONCATENATE(ROUND(OFFSET(환산공식!DB$15,$F329,0),1),"%"),"")</f>
        <v>100%</v>
      </c>
      <c r="O329" s="35">
        <f ca="1">IFERROR(OFFSET(환산공식!DC$15,$F329,0),"")</f>
        <v>3</v>
      </c>
      <c r="P329" s="212" t="str">
        <f t="shared" ref="P329:P392" ca="1" si="11">IF(E329="","",IF(Q329&gt;R329,"90% 이상",IF(Q329&gt;S329,CONCATENATE(ROUND(((Q329-S329)/(R329-S329))*20+70,0),"%"),IF(Q329&gt;T329,CONCATENATE(ROUND(((Q329-T329)/(S329-T329))*30+40,0),"%"),IF(Q329&gt;U329,CONCATENATE(ROUND(((Q329-U329)/(T329-U329))*30+10,0),"%"),IF(Q329&gt;V329,CONCATENATE(ROUND(((Q329-V329)/(U329-V329))*7+3,0),"%"),"3% 이하"))))))</f>
        <v>3% 이하</v>
      </c>
      <c r="Q329" s="218">
        <f ca="1">IFERROR(ROUND(OFFSET(환산공식!$EX$15,$F329,0),3),"")</f>
        <v>0</v>
      </c>
      <c r="R329" s="218">
        <f ca="1">OFFSET('배치점수 계산기'!H$10,$D329,0)</f>
        <v>896.68399999999997</v>
      </c>
      <c r="S329" s="218">
        <f ca="1">OFFSET('배치점수 계산기'!I$10,$D329,0)</f>
        <v>895.17399999999998</v>
      </c>
      <c r="T329" s="218">
        <f ca="1">OFFSET('배치점수 계산기'!J$10,$D329,0)</f>
        <v>892.78800000000001</v>
      </c>
      <c r="U329" s="218">
        <f ca="1">OFFSET('배치점수 계산기'!K$10,$D329,0)</f>
        <v>886.59699999999998</v>
      </c>
      <c r="V329" s="218">
        <f ca="1">OFFSET('배치점수 계산기'!L$10,$D329,0)</f>
        <v>880.34199999999998</v>
      </c>
      <c r="W329" s="210" t="str">
        <f ca="1">OFFSET('배치점수 계산기'!M$10,$D329,0)</f>
        <v>표점/만점</v>
      </c>
      <c r="X329" s="208" t="str">
        <f ca="1">OFFSET('배치점수 계산기'!N$10,$D329,0)</f>
        <v>변표/만점</v>
      </c>
      <c r="Y329" s="212">
        <f ca="1">OFFSET(환산공식!FG$15,$F329,0)</f>
        <v>0.31</v>
      </c>
      <c r="Z329" s="35">
        <f ca="1">OFFSET(환산공식!FH$15,$F329,0)</f>
        <v>0.44</v>
      </c>
      <c r="AA329" s="203">
        <f ca="1">OFFSET(환산공식!FI$15,$F329,0)</f>
        <v>0.25</v>
      </c>
      <c r="AB329" s="5"/>
      <c r="AD329">
        <f t="shared" ref="AD329:AD392" ca="1" si="12">IF(L329="X",6,IF(Q329&gt;R329,1,IF(Q329&gt;S329,2,IF(Q329&gt;T329,3,IF(Q329&gt;U329,4,IF(Q329&gt;=V329,5,IF(Q329&lt;V329,6,"")))))))</f>
        <v>6</v>
      </c>
      <c r="AF329" s="5"/>
      <c r="AG329" s="5"/>
      <c r="AH329" s="5"/>
    </row>
    <row r="330" spans="1:34">
      <c r="A330" s="222"/>
      <c r="B330" s="222"/>
      <c r="C330" s="222" t="s">
        <v>1825</v>
      </c>
      <c r="D330" s="219">
        <v>323</v>
      </c>
      <c r="E330" s="219">
        <v>56</v>
      </c>
      <c r="F330" s="219">
        <v>56</v>
      </c>
      <c r="G330" s="264">
        <v>323</v>
      </c>
      <c r="H330" s="221" t="s">
        <v>85</v>
      </c>
      <c r="I330" s="219" t="s">
        <v>421</v>
      </c>
      <c r="J330" s="267" t="s">
        <v>796</v>
      </c>
      <c r="K330" s="219" t="s">
        <v>84</v>
      </c>
      <c r="L330" s="35" t="str">
        <f ca="1">IF(OFFSET(환산공식!$DU$15,$F330,0)=1,"O","X")</f>
        <v>X</v>
      </c>
      <c r="M330" s="212">
        <f ca="1">IFERROR(OFFSET(환산공식!DA$15,$F330,0),"")</f>
        <v>200</v>
      </c>
      <c r="N330" s="35" t="str">
        <f ca="1">IFERROR(CONCATENATE(ROUND(OFFSET(환산공식!DB$15,$F330,0),1),"%"),"")</f>
        <v>100%</v>
      </c>
      <c r="O330" s="35">
        <f ca="1">IFERROR(OFFSET(환산공식!DC$15,$F330,0),"")</f>
        <v>3</v>
      </c>
      <c r="P330" s="212" t="str">
        <f t="shared" ca="1" si="11"/>
        <v>3% 이하</v>
      </c>
      <c r="Q330" s="218">
        <f ca="1">IFERROR(ROUND(OFFSET(환산공식!$EX$15,$F330,0),3),"")</f>
        <v>0</v>
      </c>
      <c r="R330" s="218">
        <f ca="1">OFFSET('배치점수 계산기'!H$10,$D330,0)</f>
        <v>910.99699999999996</v>
      </c>
      <c r="S330" s="218">
        <f ca="1">OFFSET('배치점수 계산기'!I$10,$D330,0)</f>
        <v>908.42100000000005</v>
      </c>
      <c r="T330" s="218">
        <f ca="1">OFFSET('배치점수 계산기'!J$10,$D330,0)</f>
        <v>905.17499999999995</v>
      </c>
      <c r="U330" s="218">
        <f ca="1">OFFSET('배치점수 계산기'!K$10,$D330,0)</f>
        <v>900.82600000000002</v>
      </c>
      <c r="V330" s="218">
        <f ca="1">OFFSET('배치점수 계산기'!L$10,$D330,0)</f>
        <v>895.26099999999997</v>
      </c>
      <c r="W330" s="210" t="str">
        <f ca="1">OFFSET('배치점수 계산기'!M$10,$D330,0)</f>
        <v>표점/만점</v>
      </c>
      <c r="X330" s="208" t="str">
        <f ca="1">OFFSET('배치점수 계산기'!N$10,$D330,0)</f>
        <v>변표/만점</v>
      </c>
      <c r="Y330" s="212">
        <f ca="1">OFFSET(환산공식!FG$15,$F330,0)</f>
        <v>0.44</v>
      </c>
      <c r="Z330" s="35">
        <f ca="1">OFFSET(환산공식!FH$15,$F330,0)</f>
        <v>0.31</v>
      </c>
      <c r="AA330" s="203">
        <f ca="1">OFFSET(환산공식!FI$15,$F330,0)</f>
        <v>0.25</v>
      </c>
      <c r="AB330" s="5"/>
      <c r="AD330">
        <f t="shared" ca="1" si="12"/>
        <v>6</v>
      </c>
      <c r="AF330" s="5"/>
      <c r="AG330" s="5"/>
      <c r="AH330" s="5"/>
    </row>
    <row r="331" spans="1:34">
      <c r="A331" s="222"/>
      <c r="B331" s="222"/>
      <c r="C331" s="222" t="s">
        <v>1826</v>
      </c>
      <c r="D331" s="219">
        <v>324</v>
      </c>
      <c r="E331" s="219">
        <v>56</v>
      </c>
      <c r="F331" s="219">
        <v>56</v>
      </c>
      <c r="G331" s="264">
        <v>324</v>
      </c>
      <c r="H331" s="221" t="s">
        <v>85</v>
      </c>
      <c r="I331" s="219" t="s">
        <v>421</v>
      </c>
      <c r="J331" s="267" t="s">
        <v>660</v>
      </c>
      <c r="K331" s="219" t="s">
        <v>84</v>
      </c>
      <c r="L331" s="35" t="str">
        <f ca="1">IF(OFFSET(환산공식!$DU$15,$F331,0)=1,"O","X")</f>
        <v>X</v>
      </c>
      <c r="M331" s="212">
        <f ca="1">IFERROR(OFFSET(환산공식!DA$15,$F331,0),"")</f>
        <v>200</v>
      </c>
      <c r="N331" s="35" t="str">
        <f ca="1">IFERROR(CONCATENATE(ROUND(OFFSET(환산공식!DB$15,$F331,0),1),"%"),"")</f>
        <v>100%</v>
      </c>
      <c r="O331" s="35">
        <f ca="1">IFERROR(OFFSET(환산공식!DC$15,$F331,0),"")</f>
        <v>3</v>
      </c>
      <c r="P331" s="212" t="str">
        <f t="shared" ca="1" si="11"/>
        <v>3% 이하</v>
      </c>
      <c r="Q331" s="218">
        <f ca="1">IFERROR(ROUND(OFFSET(환산공식!$EX$15,$F331,0),3),"")</f>
        <v>0</v>
      </c>
      <c r="R331" s="218">
        <f ca="1">OFFSET('배치점수 계산기'!H$10,$D331,0)</f>
        <v>909.71600000000001</v>
      </c>
      <c r="S331" s="218">
        <f ca="1">OFFSET('배치점수 계산기'!I$10,$D331,0)</f>
        <v>907.36699999999996</v>
      </c>
      <c r="T331" s="218">
        <f ca="1">OFFSET('배치점수 계산기'!J$10,$D331,0)</f>
        <v>903.995</v>
      </c>
      <c r="U331" s="218">
        <f ca="1">OFFSET('배치점수 계산기'!K$10,$D331,0)</f>
        <v>900.524</v>
      </c>
      <c r="V331" s="218">
        <f ca="1">OFFSET('배치점수 계산기'!L$10,$D331,0)</f>
        <v>895.26099999999997</v>
      </c>
      <c r="W331" s="210" t="str">
        <f ca="1">OFFSET('배치점수 계산기'!M$10,$D331,0)</f>
        <v>표점/만점</v>
      </c>
      <c r="X331" s="208" t="str">
        <f ca="1">OFFSET('배치점수 계산기'!N$10,$D331,0)</f>
        <v>변표/만점</v>
      </c>
      <c r="Y331" s="212">
        <f ca="1">OFFSET(환산공식!FG$15,$F331,0)</f>
        <v>0.44</v>
      </c>
      <c r="Z331" s="35">
        <f ca="1">OFFSET(환산공식!FH$15,$F331,0)</f>
        <v>0.31</v>
      </c>
      <c r="AA331" s="203">
        <f ca="1">OFFSET(환산공식!FI$15,$F331,0)</f>
        <v>0.25</v>
      </c>
      <c r="AB331" s="5"/>
      <c r="AD331">
        <f t="shared" ca="1" si="12"/>
        <v>6</v>
      </c>
      <c r="AF331" s="5"/>
      <c r="AG331" s="5"/>
      <c r="AH331" s="5"/>
    </row>
    <row r="332" spans="1:34">
      <c r="A332" s="222"/>
      <c r="B332" s="222"/>
      <c r="C332" s="222" t="s">
        <v>1827</v>
      </c>
      <c r="D332" s="219">
        <v>325</v>
      </c>
      <c r="E332" s="219">
        <v>56</v>
      </c>
      <c r="F332" s="219">
        <v>56</v>
      </c>
      <c r="G332" s="264">
        <v>325</v>
      </c>
      <c r="H332" s="221" t="s">
        <v>85</v>
      </c>
      <c r="I332" s="219" t="s">
        <v>421</v>
      </c>
      <c r="J332" s="267" t="s">
        <v>121</v>
      </c>
      <c r="K332" s="219" t="s">
        <v>84</v>
      </c>
      <c r="L332" s="35" t="str">
        <f ca="1">IF(OFFSET(환산공식!$DU$15,$F332,0)=1,"O","X")</f>
        <v>X</v>
      </c>
      <c r="M332" s="212">
        <f ca="1">IFERROR(OFFSET(환산공식!DA$15,$F332,0),"")</f>
        <v>200</v>
      </c>
      <c r="N332" s="35" t="str">
        <f ca="1">IFERROR(CONCATENATE(ROUND(OFFSET(환산공식!DB$15,$F332,0),1),"%"),"")</f>
        <v>100%</v>
      </c>
      <c r="O332" s="35">
        <f ca="1">IFERROR(OFFSET(환산공식!DC$15,$F332,0),"")</f>
        <v>3</v>
      </c>
      <c r="P332" s="212" t="str">
        <f t="shared" ca="1" si="11"/>
        <v>3% 이하</v>
      </c>
      <c r="Q332" s="218">
        <f ca="1">IFERROR(ROUND(OFFSET(환산공식!$EX$15,$F332,0),3),"")</f>
        <v>0</v>
      </c>
      <c r="R332" s="218">
        <f ca="1">OFFSET('배치점수 계산기'!H$10,$D332,0)</f>
        <v>908.93100000000004</v>
      </c>
      <c r="S332" s="218">
        <f ca="1">OFFSET('배치점수 계산기'!I$10,$D332,0)</f>
        <v>906.52</v>
      </c>
      <c r="T332" s="218">
        <f ca="1">OFFSET('배치점수 계산기'!J$10,$D332,0)</f>
        <v>902.67200000000003</v>
      </c>
      <c r="U332" s="218">
        <f ca="1">OFFSET('배치점수 계산기'!K$10,$D332,0)</f>
        <v>898.98400000000004</v>
      </c>
      <c r="V332" s="218">
        <f ca="1">OFFSET('배치점수 계산기'!L$10,$D332,0)</f>
        <v>893.48299999999995</v>
      </c>
      <c r="W332" s="210" t="str">
        <f ca="1">OFFSET('배치점수 계산기'!M$10,$D332,0)</f>
        <v>표점/만점</v>
      </c>
      <c r="X332" s="208" t="str">
        <f ca="1">OFFSET('배치점수 계산기'!N$10,$D332,0)</f>
        <v>변표/만점</v>
      </c>
      <c r="Y332" s="212">
        <f ca="1">OFFSET(환산공식!FG$15,$F332,0)</f>
        <v>0.44</v>
      </c>
      <c r="Z332" s="35">
        <f ca="1">OFFSET(환산공식!FH$15,$F332,0)</f>
        <v>0.31</v>
      </c>
      <c r="AA332" s="203">
        <f ca="1">OFFSET(환산공식!FI$15,$F332,0)</f>
        <v>0.25</v>
      </c>
      <c r="AB332" s="5"/>
      <c r="AD332">
        <f t="shared" ca="1" si="12"/>
        <v>6</v>
      </c>
      <c r="AF332" s="5"/>
      <c r="AG332" s="5"/>
      <c r="AH332" s="5"/>
    </row>
    <row r="333" spans="1:34">
      <c r="A333" s="222"/>
      <c r="B333" s="222"/>
      <c r="C333" s="222" t="s">
        <v>1828</v>
      </c>
      <c r="D333" s="219">
        <v>326</v>
      </c>
      <c r="E333" s="219">
        <v>56</v>
      </c>
      <c r="F333" s="219">
        <v>56</v>
      </c>
      <c r="G333" s="264">
        <v>326</v>
      </c>
      <c r="H333" s="221" t="s">
        <v>85</v>
      </c>
      <c r="I333" s="219" t="s">
        <v>421</v>
      </c>
      <c r="J333" s="267" t="s">
        <v>789</v>
      </c>
      <c r="K333" s="219" t="s">
        <v>84</v>
      </c>
      <c r="L333" s="35" t="str">
        <f ca="1">IF(OFFSET(환산공식!$DU$15,$F333,0)=1,"O","X")</f>
        <v>X</v>
      </c>
      <c r="M333" s="212">
        <f ca="1">IFERROR(OFFSET(환산공식!DA$15,$F333,0),"")</f>
        <v>200</v>
      </c>
      <c r="N333" s="35" t="str">
        <f ca="1">IFERROR(CONCATENATE(ROUND(OFFSET(환산공식!DB$15,$F333,0),1),"%"),"")</f>
        <v>100%</v>
      </c>
      <c r="O333" s="35">
        <f ca="1">IFERROR(OFFSET(환산공식!DC$15,$F333,0),"")</f>
        <v>3</v>
      </c>
      <c r="P333" s="212" t="str">
        <f t="shared" ca="1" si="11"/>
        <v>3% 이하</v>
      </c>
      <c r="Q333" s="218">
        <f ca="1">IFERROR(ROUND(OFFSET(환산공식!$EX$15,$F333,0),3),"")</f>
        <v>0</v>
      </c>
      <c r="R333" s="218">
        <f ca="1">OFFSET('배치점수 계산기'!H$10,$D333,0)</f>
        <v>908.78599999999994</v>
      </c>
      <c r="S333" s="218">
        <f ca="1">OFFSET('배치점수 계산기'!I$10,$D333,0)</f>
        <v>906.34100000000001</v>
      </c>
      <c r="T333" s="218">
        <f ca="1">OFFSET('배치점수 계산기'!J$10,$D333,0)</f>
        <v>902.67200000000003</v>
      </c>
      <c r="U333" s="218">
        <f ca="1">OFFSET('배치점수 계산기'!K$10,$D333,0)</f>
        <v>898.98400000000004</v>
      </c>
      <c r="V333" s="218">
        <f ca="1">OFFSET('배치점수 계산기'!L$10,$D333,0)</f>
        <v>893.48299999999995</v>
      </c>
      <c r="W333" s="210" t="str">
        <f ca="1">OFFSET('배치점수 계산기'!M$10,$D333,0)</f>
        <v>표점/만점</v>
      </c>
      <c r="X333" s="208" t="str">
        <f ca="1">OFFSET('배치점수 계산기'!N$10,$D333,0)</f>
        <v>변표/만점</v>
      </c>
      <c r="Y333" s="212">
        <f ca="1">OFFSET(환산공식!FG$15,$F333,0)</f>
        <v>0.44</v>
      </c>
      <c r="Z333" s="35">
        <f ca="1">OFFSET(환산공식!FH$15,$F333,0)</f>
        <v>0.31</v>
      </c>
      <c r="AA333" s="203">
        <f ca="1">OFFSET(환산공식!FI$15,$F333,0)</f>
        <v>0.25</v>
      </c>
      <c r="AB333" s="5"/>
      <c r="AD333">
        <f t="shared" ca="1" si="12"/>
        <v>6</v>
      </c>
      <c r="AF333" s="5"/>
      <c r="AG333" s="5"/>
      <c r="AH333" s="5"/>
    </row>
    <row r="334" spans="1:34">
      <c r="A334" s="222"/>
      <c r="B334" s="222"/>
      <c r="C334" s="222" t="s">
        <v>1829</v>
      </c>
      <c r="D334" s="219">
        <v>327</v>
      </c>
      <c r="E334" s="219">
        <v>56</v>
      </c>
      <c r="F334" s="219">
        <v>56</v>
      </c>
      <c r="G334" s="264">
        <v>327</v>
      </c>
      <c r="H334" s="221" t="s">
        <v>85</v>
      </c>
      <c r="I334" s="219" t="s">
        <v>421</v>
      </c>
      <c r="J334" s="267" t="s">
        <v>787</v>
      </c>
      <c r="K334" s="219" t="s">
        <v>84</v>
      </c>
      <c r="L334" s="35" t="str">
        <f ca="1">IF(OFFSET(환산공식!$DU$15,$F334,0)=1,"O","X")</f>
        <v>X</v>
      </c>
      <c r="M334" s="212">
        <f ca="1">IFERROR(OFFSET(환산공식!DA$15,$F334,0),"")</f>
        <v>200</v>
      </c>
      <c r="N334" s="35" t="str">
        <f ca="1">IFERROR(CONCATENATE(ROUND(OFFSET(환산공식!DB$15,$F334,0),1),"%"),"")</f>
        <v>100%</v>
      </c>
      <c r="O334" s="35">
        <f ca="1">IFERROR(OFFSET(환산공식!DC$15,$F334,0),"")</f>
        <v>3</v>
      </c>
      <c r="P334" s="212" t="str">
        <f t="shared" ca="1" si="11"/>
        <v>3% 이하</v>
      </c>
      <c r="Q334" s="218">
        <f ca="1">IFERROR(ROUND(OFFSET(환산공식!$EX$15,$F334,0),3),"")</f>
        <v>0</v>
      </c>
      <c r="R334" s="218">
        <f ca="1">OFFSET('배치점수 계산기'!H$10,$D334,0)</f>
        <v>907.65300000000002</v>
      </c>
      <c r="S334" s="218">
        <f ca="1">OFFSET('배치점수 계산기'!I$10,$D334,0)</f>
        <v>905.17499999999995</v>
      </c>
      <c r="T334" s="218">
        <f ca="1">OFFSET('배치점수 계산기'!J$10,$D334,0)</f>
        <v>902.08199999999999</v>
      </c>
      <c r="U334" s="218">
        <f ca="1">OFFSET('배치점수 계산기'!K$10,$D334,0)</f>
        <v>898.27</v>
      </c>
      <c r="V334" s="218">
        <f ca="1">OFFSET('배치점수 계산기'!L$10,$D334,0)</f>
        <v>893.08600000000001</v>
      </c>
      <c r="W334" s="210" t="str">
        <f ca="1">OFFSET('배치점수 계산기'!M$10,$D334,0)</f>
        <v>표점/만점</v>
      </c>
      <c r="X334" s="208" t="str">
        <f ca="1">OFFSET('배치점수 계산기'!N$10,$D334,0)</f>
        <v>변표/만점</v>
      </c>
      <c r="Y334" s="212">
        <f ca="1">OFFSET(환산공식!FG$15,$F334,0)</f>
        <v>0.44</v>
      </c>
      <c r="Z334" s="35">
        <f ca="1">OFFSET(환산공식!FH$15,$F334,0)</f>
        <v>0.31</v>
      </c>
      <c r="AA334" s="203">
        <f ca="1">OFFSET(환산공식!FI$15,$F334,0)</f>
        <v>0.25</v>
      </c>
      <c r="AB334" s="5"/>
      <c r="AD334">
        <f t="shared" ca="1" si="12"/>
        <v>6</v>
      </c>
      <c r="AF334" s="5"/>
      <c r="AG334" s="5"/>
      <c r="AH334" s="5"/>
    </row>
    <row r="335" spans="1:34">
      <c r="A335" s="222"/>
      <c r="B335" s="222"/>
      <c r="C335" s="222" t="s">
        <v>1830</v>
      </c>
      <c r="D335" s="219">
        <v>328</v>
      </c>
      <c r="E335" s="219">
        <v>57</v>
      </c>
      <c r="F335" s="219">
        <v>57</v>
      </c>
      <c r="G335" s="264">
        <v>328</v>
      </c>
      <c r="H335" s="221" t="s">
        <v>85</v>
      </c>
      <c r="I335" s="219" t="s">
        <v>421</v>
      </c>
      <c r="J335" s="267" t="s">
        <v>76</v>
      </c>
      <c r="K335" s="219" t="s">
        <v>84</v>
      </c>
      <c r="L335" s="35" t="str">
        <f ca="1">IF(OFFSET(환산공식!$DU$15,$F335,0)=1,"O","X")</f>
        <v>X</v>
      </c>
      <c r="M335" s="212">
        <f ca="1">IFERROR(OFFSET(환산공식!DA$15,$F335,0),"")</f>
        <v>200</v>
      </c>
      <c r="N335" s="35" t="str">
        <f ca="1">IFERROR(CONCATENATE(ROUND(OFFSET(환산공식!DB$15,$F335,0),1),"%"),"")</f>
        <v>100%</v>
      </c>
      <c r="O335" s="35">
        <f ca="1">IFERROR(OFFSET(환산공식!DC$15,$F335,0),"")</f>
        <v>3</v>
      </c>
      <c r="P335" s="212" t="str">
        <f t="shared" ca="1" si="11"/>
        <v>3% 이하</v>
      </c>
      <c r="Q335" s="218">
        <f ca="1">IFERROR(ROUND(OFFSET(환산공식!$EX$15,$F335,0),3),"")</f>
        <v>0</v>
      </c>
      <c r="R335" s="218">
        <f ca="1">OFFSET('배치점수 계산기'!H$10,$D335,0)</f>
        <v>905.72199999999998</v>
      </c>
      <c r="S335" s="218">
        <f ca="1">OFFSET('배치점수 계산기'!I$10,$D335,0)</f>
        <v>902.56899999999996</v>
      </c>
      <c r="T335" s="218">
        <f ca="1">OFFSET('배치점수 계산기'!J$10,$D335,0)</f>
        <v>899.86699999999996</v>
      </c>
      <c r="U335" s="218">
        <f ca="1">OFFSET('배치점수 계산기'!K$10,$D335,0)</f>
        <v>896.09199999999998</v>
      </c>
      <c r="V335" s="218">
        <f ca="1">OFFSET('배치점수 계산기'!L$10,$D335,0)</f>
        <v>891.01900000000001</v>
      </c>
      <c r="W335" s="210" t="str">
        <f ca="1">OFFSET('배치점수 계산기'!M$10,$D335,0)</f>
        <v>표점/만점</v>
      </c>
      <c r="X335" s="208" t="str">
        <f ca="1">OFFSET('배치점수 계산기'!N$10,$D335,0)</f>
        <v>변표/만점</v>
      </c>
      <c r="Y335" s="212">
        <f ca="1">OFFSET(환산공식!FG$15,$F335,0)</f>
        <v>0.38</v>
      </c>
      <c r="Z335" s="35">
        <f ca="1">OFFSET(환산공식!FH$15,$F335,0)</f>
        <v>0.37</v>
      </c>
      <c r="AA335" s="203">
        <f ca="1">OFFSET(환산공식!FI$15,$F335,0)</f>
        <v>0.25</v>
      </c>
      <c r="AB335" s="5"/>
      <c r="AD335">
        <f t="shared" ca="1" si="12"/>
        <v>6</v>
      </c>
      <c r="AF335" s="5"/>
      <c r="AG335" s="5"/>
      <c r="AH335" s="5"/>
    </row>
    <row r="336" spans="1:34">
      <c r="A336" s="222"/>
      <c r="B336" s="222"/>
      <c r="C336" s="222" t="s">
        <v>1831</v>
      </c>
      <c r="D336" s="219">
        <v>329</v>
      </c>
      <c r="E336" s="219">
        <v>56</v>
      </c>
      <c r="F336" s="219">
        <v>56</v>
      </c>
      <c r="G336" s="264">
        <v>329</v>
      </c>
      <c r="H336" s="221" t="s">
        <v>85</v>
      </c>
      <c r="I336" s="219" t="s">
        <v>421</v>
      </c>
      <c r="J336" s="267" t="s">
        <v>797</v>
      </c>
      <c r="K336" s="219" t="s">
        <v>84</v>
      </c>
      <c r="L336" s="35" t="str">
        <f ca="1">IF(OFFSET(환산공식!$DU$15,$F336,0)=1,"O","X")</f>
        <v>X</v>
      </c>
      <c r="M336" s="212">
        <f ca="1">IFERROR(OFFSET(환산공식!DA$15,$F336,0),"")</f>
        <v>200</v>
      </c>
      <c r="N336" s="35" t="str">
        <f ca="1">IFERROR(CONCATENATE(ROUND(OFFSET(환산공식!DB$15,$F336,0),1),"%"),"")</f>
        <v>100%</v>
      </c>
      <c r="O336" s="35">
        <f ca="1">IFERROR(OFFSET(환산공식!DC$15,$F336,0),"")</f>
        <v>3</v>
      </c>
      <c r="P336" s="212" t="str">
        <f t="shared" ca="1" si="11"/>
        <v>3% 이하</v>
      </c>
      <c r="Q336" s="218">
        <f ca="1">IFERROR(ROUND(OFFSET(환산공식!$EX$15,$F336,0),3),"")</f>
        <v>0</v>
      </c>
      <c r="R336" s="218">
        <f ca="1">OFFSET('배치점수 계산기'!H$10,$D336,0)</f>
        <v>905.94399999999996</v>
      </c>
      <c r="S336" s="218">
        <f ca="1">OFFSET('배치점수 계산기'!I$10,$D336,0)</f>
        <v>903.995</v>
      </c>
      <c r="T336" s="218">
        <f ca="1">OFFSET('배치점수 계산기'!J$10,$D336,0)</f>
        <v>901.005</v>
      </c>
      <c r="U336" s="218">
        <f ca="1">OFFSET('배치점수 계산기'!K$10,$D336,0)</f>
        <v>897.69500000000005</v>
      </c>
      <c r="V336" s="218">
        <f ca="1">OFFSET('배치점수 계산기'!L$10,$D336,0)</f>
        <v>891.98800000000006</v>
      </c>
      <c r="W336" s="210" t="str">
        <f ca="1">OFFSET('배치점수 계산기'!M$10,$D336,0)</f>
        <v>표점/만점</v>
      </c>
      <c r="X336" s="208" t="str">
        <f ca="1">OFFSET('배치점수 계산기'!N$10,$D336,0)</f>
        <v>변표/만점</v>
      </c>
      <c r="Y336" s="212">
        <f ca="1">OFFSET(환산공식!FG$15,$F336,0)</f>
        <v>0.44</v>
      </c>
      <c r="Z336" s="35">
        <f ca="1">OFFSET(환산공식!FH$15,$F336,0)</f>
        <v>0.31</v>
      </c>
      <c r="AA336" s="203">
        <f ca="1">OFFSET(환산공식!FI$15,$F336,0)</f>
        <v>0.25</v>
      </c>
      <c r="AB336" s="5"/>
      <c r="AD336">
        <f t="shared" ca="1" si="12"/>
        <v>6</v>
      </c>
      <c r="AF336" s="5"/>
      <c r="AG336" s="5"/>
      <c r="AH336" s="5"/>
    </row>
    <row r="337" spans="1:34">
      <c r="A337" s="222"/>
      <c r="B337" s="222"/>
      <c r="C337" s="222" t="s">
        <v>1832</v>
      </c>
      <c r="D337" s="219">
        <v>330</v>
      </c>
      <c r="E337" s="219">
        <v>56</v>
      </c>
      <c r="F337" s="219">
        <v>56</v>
      </c>
      <c r="G337" s="264">
        <v>330</v>
      </c>
      <c r="H337" s="221" t="s">
        <v>85</v>
      </c>
      <c r="I337" s="219" t="s">
        <v>421</v>
      </c>
      <c r="J337" s="267" t="s">
        <v>104</v>
      </c>
      <c r="K337" s="219" t="s">
        <v>84</v>
      </c>
      <c r="L337" s="35" t="str">
        <f ca="1">IF(OFFSET(환산공식!$DU$15,$F337,0)=1,"O","X")</f>
        <v>X</v>
      </c>
      <c r="M337" s="212">
        <f ca="1">IFERROR(OFFSET(환산공식!DA$15,$F337,0),"")</f>
        <v>200</v>
      </c>
      <c r="N337" s="35" t="str">
        <f ca="1">IFERROR(CONCATENATE(ROUND(OFFSET(환산공식!DB$15,$F337,0),1),"%"),"")</f>
        <v>100%</v>
      </c>
      <c r="O337" s="35">
        <f ca="1">IFERROR(OFFSET(환산공식!DC$15,$F337,0),"")</f>
        <v>3</v>
      </c>
      <c r="P337" s="212" t="str">
        <f t="shared" ca="1" si="11"/>
        <v>3% 이하</v>
      </c>
      <c r="Q337" s="218">
        <f ca="1">IFERROR(ROUND(OFFSET(환산공식!$EX$15,$F337,0),3),"")</f>
        <v>0</v>
      </c>
      <c r="R337" s="218">
        <f ca="1">OFFSET('배치점수 계산기'!H$10,$D337,0)</f>
        <v>905.94399999999996</v>
      </c>
      <c r="S337" s="218">
        <f ca="1">OFFSET('배치점수 계산기'!I$10,$D337,0)</f>
        <v>903.51499999999999</v>
      </c>
      <c r="T337" s="218">
        <f ca="1">OFFSET('배치점수 계산기'!J$10,$D337,0)</f>
        <v>901.005</v>
      </c>
      <c r="U337" s="218">
        <f ca="1">OFFSET('배치점수 계산기'!K$10,$D337,0)</f>
        <v>897.69500000000005</v>
      </c>
      <c r="V337" s="218">
        <f ca="1">OFFSET('배치점수 계산기'!L$10,$D337,0)</f>
        <v>891.98800000000006</v>
      </c>
      <c r="W337" s="210" t="str">
        <f ca="1">OFFSET('배치점수 계산기'!M$10,$D337,0)</f>
        <v>표점/만점</v>
      </c>
      <c r="X337" s="208" t="str">
        <f ca="1">OFFSET('배치점수 계산기'!N$10,$D337,0)</f>
        <v>변표/만점</v>
      </c>
      <c r="Y337" s="212">
        <f ca="1">OFFSET(환산공식!FG$15,$F337,0)</f>
        <v>0.44</v>
      </c>
      <c r="Z337" s="35">
        <f ca="1">OFFSET(환산공식!FH$15,$F337,0)</f>
        <v>0.31</v>
      </c>
      <c r="AA337" s="203">
        <f ca="1">OFFSET(환산공식!FI$15,$F337,0)</f>
        <v>0.25</v>
      </c>
      <c r="AB337" s="5"/>
      <c r="AD337">
        <f t="shared" ca="1" si="12"/>
        <v>6</v>
      </c>
      <c r="AF337" s="5"/>
      <c r="AG337" s="5"/>
      <c r="AH337" s="5"/>
    </row>
    <row r="338" spans="1:34">
      <c r="A338" s="222"/>
      <c r="B338" s="222"/>
      <c r="C338" s="222" t="s">
        <v>1833</v>
      </c>
      <c r="D338" s="219">
        <v>331</v>
      </c>
      <c r="E338" s="219">
        <v>56</v>
      </c>
      <c r="F338" s="219">
        <v>56</v>
      </c>
      <c r="G338" s="264">
        <v>331</v>
      </c>
      <c r="H338" s="221" t="s">
        <v>85</v>
      </c>
      <c r="I338" s="219" t="s">
        <v>421</v>
      </c>
      <c r="J338" s="267" t="s">
        <v>102</v>
      </c>
      <c r="K338" s="219" t="s">
        <v>84</v>
      </c>
      <c r="L338" s="35" t="str">
        <f ca="1">IF(OFFSET(환산공식!$DU$15,$F338,0)=1,"O","X")</f>
        <v>X</v>
      </c>
      <c r="M338" s="212">
        <f ca="1">IFERROR(OFFSET(환산공식!DA$15,$F338,0),"")</f>
        <v>200</v>
      </c>
      <c r="N338" s="35" t="str">
        <f ca="1">IFERROR(CONCATENATE(ROUND(OFFSET(환산공식!DB$15,$F338,0),1),"%"),"")</f>
        <v>100%</v>
      </c>
      <c r="O338" s="35">
        <f ca="1">IFERROR(OFFSET(환산공식!DC$15,$F338,0),"")</f>
        <v>3</v>
      </c>
      <c r="P338" s="212" t="str">
        <f t="shared" ca="1" si="11"/>
        <v>3% 이하</v>
      </c>
      <c r="Q338" s="218">
        <f ca="1">IFERROR(ROUND(OFFSET(환산공식!$EX$15,$F338,0),3),"")</f>
        <v>0</v>
      </c>
      <c r="R338" s="218">
        <f ca="1">OFFSET('배치점수 계산기'!H$10,$D338,0)</f>
        <v>906.34100000000001</v>
      </c>
      <c r="S338" s="218">
        <f ca="1">OFFSET('배치점수 계산기'!I$10,$D338,0)</f>
        <v>903.51499999999999</v>
      </c>
      <c r="T338" s="218">
        <f ca="1">OFFSET('배치점수 계산기'!J$10,$D338,0)</f>
        <v>900.82600000000002</v>
      </c>
      <c r="U338" s="218">
        <f ca="1">OFFSET('배치점수 계산기'!K$10,$D338,0)</f>
        <v>897.39</v>
      </c>
      <c r="V338" s="218">
        <f ca="1">OFFSET('배치점수 계산기'!L$10,$D338,0)</f>
        <v>891.84299999999996</v>
      </c>
      <c r="W338" s="210" t="str">
        <f ca="1">OFFSET('배치점수 계산기'!M$10,$D338,0)</f>
        <v>표점/만점</v>
      </c>
      <c r="X338" s="208" t="str">
        <f ca="1">OFFSET('배치점수 계산기'!N$10,$D338,0)</f>
        <v>변표/만점</v>
      </c>
      <c r="Y338" s="212">
        <f ca="1">OFFSET(환산공식!FG$15,$F338,0)</f>
        <v>0.44</v>
      </c>
      <c r="Z338" s="35">
        <f ca="1">OFFSET(환산공식!FH$15,$F338,0)</f>
        <v>0.31</v>
      </c>
      <c r="AA338" s="203">
        <f ca="1">OFFSET(환산공식!FI$15,$F338,0)</f>
        <v>0.25</v>
      </c>
      <c r="AB338" s="5"/>
      <c r="AD338">
        <f t="shared" ca="1" si="12"/>
        <v>6</v>
      </c>
      <c r="AF338" s="5"/>
      <c r="AG338" s="5"/>
      <c r="AH338" s="5"/>
    </row>
    <row r="339" spans="1:34">
      <c r="A339" s="222"/>
      <c r="B339" s="222"/>
      <c r="C339" s="222" t="s">
        <v>1834</v>
      </c>
      <c r="D339" s="219">
        <v>332</v>
      </c>
      <c r="E339" s="219">
        <v>56</v>
      </c>
      <c r="F339" s="219">
        <v>56</v>
      </c>
      <c r="G339" s="264">
        <v>332</v>
      </c>
      <c r="H339" s="221" t="s">
        <v>85</v>
      </c>
      <c r="I339" s="219" t="s">
        <v>421</v>
      </c>
      <c r="J339" s="267" t="s">
        <v>390</v>
      </c>
      <c r="K339" s="219" t="s">
        <v>84</v>
      </c>
      <c r="L339" s="35" t="str">
        <f ca="1">IF(OFFSET(환산공식!$DU$15,$F339,0)=1,"O","X")</f>
        <v>X</v>
      </c>
      <c r="M339" s="212">
        <f ca="1">IFERROR(OFFSET(환산공식!DA$15,$F339,0),"")</f>
        <v>200</v>
      </c>
      <c r="N339" s="35" t="str">
        <f ca="1">IFERROR(CONCATENATE(ROUND(OFFSET(환산공식!DB$15,$F339,0),1),"%"),"")</f>
        <v>100%</v>
      </c>
      <c r="O339" s="35">
        <f ca="1">IFERROR(OFFSET(환산공식!DC$15,$F339,0),"")</f>
        <v>3</v>
      </c>
      <c r="P339" s="212" t="str">
        <f t="shared" ca="1" si="11"/>
        <v>3% 이하</v>
      </c>
      <c r="Q339" s="218">
        <f ca="1">IFERROR(ROUND(OFFSET(환산공식!$EX$15,$F339,0),3),"")</f>
        <v>0</v>
      </c>
      <c r="R339" s="218">
        <f ca="1">OFFSET('배치점수 계산기'!H$10,$D339,0)</f>
        <v>906.34100000000001</v>
      </c>
      <c r="S339" s="218">
        <f ca="1">OFFSET('배치점수 계산기'!I$10,$D339,0)</f>
        <v>903.51499999999999</v>
      </c>
      <c r="T339" s="218">
        <f ca="1">OFFSET('배치점수 계산기'!J$10,$D339,0)</f>
        <v>900.82600000000002</v>
      </c>
      <c r="U339" s="218">
        <f ca="1">OFFSET('배치점수 계산기'!K$10,$D339,0)</f>
        <v>897.13800000000003</v>
      </c>
      <c r="V339" s="218">
        <f ca="1">OFFSET('배치점수 계산기'!L$10,$D339,0)</f>
        <v>891.69799999999998</v>
      </c>
      <c r="W339" s="210" t="str">
        <f ca="1">OFFSET('배치점수 계산기'!M$10,$D339,0)</f>
        <v>표점/만점</v>
      </c>
      <c r="X339" s="208" t="str">
        <f ca="1">OFFSET('배치점수 계산기'!N$10,$D339,0)</f>
        <v>변표/만점</v>
      </c>
      <c r="Y339" s="212">
        <f ca="1">OFFSET(환산공식!FG$15,$F339,0)</f>
        <v>0.44</v>
      </c>
      <c r="Z339" s="35">
        <f ca="1">OFFSET(환산공식!FH$15,$F339,0)</f>
        <v>0.31</v>
      </c>
      <c r="AA339" s="203">
        <f ca="1">OFFSET(환산공식!FI$15,$F339,0)</f>
        <v>0.25</v>
      </c>
      <c r="AB339" s="5"/>
      <c r="AD339">
        <f t="shared" ca="1" si="12"/>
        <v>6</v>
      </c>
      <c r="AF339" s="5"/>
      <c r="AG339" s="5"/>
      <c r="AH339" s="5"/>
    </row>
    <row r="340" spans="1:34">
      <c r="A340" s="222"/>
      <c r="B340" s="222"/>
      <c r="C340" s="222" t="s">
        <v>1835</v>
      </c>
      <c r="D340" s="219">
        <v>333</v>
      </c>
      <c r="E340" s="219">
        <v>56</v>
      </c>
      <c r="F340" s="219">
        <v>56</v>
      </c>
      <c r="G340" s="264">
        <v>333</v>
      </c>
      <c r="H340" s="221" t="s">
        <v>85</v>
      </c>
      <c r="I340" s="219" t="s">
        <v>421</v>
      </c>
      <c r="J340" s="267" t="s">
        <v>798</v>
      </c>
      <c r="K340" s="219" t="s">
        <v>84</v>
      </c>
      <c r="L340" s="35" t="str">
        <f ca="1">IF(OFFSET(환산공식!$DU$15,$F340,0)=1,"O","X")</f>
        <v>X</v>
      </c>
      <c r="M340" s="212">
        <f ca="1">IFERROR(OFFSET(환산공식!DA$15,$F340,0),"")</f>
        <v>200</v>
      </c>
      <c r="N340" s="35" t="str">
        <f ca="1">IFERROR(CONCATENATE(ROUND(OFFSET(환산공식!DB$15,$F340,0),1),"%"),"")</f>
        <v>100%</v>
      </c>
      <c r="O340" s="35">
        <f ca="1">IFERROR(OFFSET(환산공식!DC$15,$F340,0),"")</f>
        <v>3</v>
      </c>
      <c r="P340" s="212" t="str">
        <f t="shared" ca="1" si="11"/>
        <v>3% 이하</v>
      </c>
      <c r="Q340" s="218">
        <f ca="1">IFERROR(ROUND(OFFSET(환산공식!$EX$15,$F340,0),3),"")</f>
        <v>0</v>
      </c>
      <c r="R340" s="218">
        <f ca="1">OFFSET('배치점수 계산기'!H$10,$D340,0)</f>
        <v>905.62099999999998</v>
      </c>
      <c r="S340" s="218">
        <f ca="1">OFFSET('배치점수 계산기'!I$10,$D340,0)</f>
        <v>902.97400000000005</v>
      </c>
      <c r="T340" s="218">
        <f ca="1">OFFSET('배치점수 계산기'!J$10,$D340,0)</f>
        <v>900.64800000000002</v>
      </c>
      <c r="U340" s="218">
        <f ca="1">OFFSET('배치점수 계산기'!K$10,$D340,0)</f>
        <v>896.97199999999998</v>
      </c>
      <c r="V340" s="218">
        <f ca="1">OFFSET('배치점수 계산기'!L$10,$D340,0)</f>
        <v>891.66499999999996</v>
      </c>
      <c r="W340" s="210" t="str">
        <f ca="1">OFFSET('배치점수 계산기'!M$10,$D340,0)</f>
        <v>표점/만점</v>
      </c>
      <c r="X340" s="208" t="str">
        <f ca="1">OFFSET('배치점수 계산기'!N$10,$D340,0)</f>
        <v>변표/만점</v>
      </c>
      <c r="Y340" s="212">
        <f ca="1">OFFSET(환산공식!FG$15,$F340,0)</f>
        <v>0.44</v>
      </c>
      <c r="Z340" s="35">
        <f ca="1">OFFSET(환산공식!FH$15,$F340,0)</f>
        <v>0.31</v>
      </c>
      <c r="AA340" s="203">
        <f ca="1">OFFSET(환산공식!FI$15,$F340,0)</f>
        <v>0.25</v>
      </c>
      <c r="AB340" s="5"/>
      <c r="AD340">
        <f t="shared" ca="1" si="12"/>
        <v>6</v>
      </c>
      <c r="AF340" s="5"/>
      <c r="AG340" s="5"/>
      <c r="AH340" s="5"/>
    </row>
    <row r="341" spans="1:34">
      <c r="A341" s="222"/>
      <c r="B341" s="222"/>
      <c r="C341" s="222" t="s">
        <v>1836</v>
      </c>
      <c r="D341" s="219">
        <v>334</v>
      </c>
      <c r="E341" s="219">
        <v>56</v>
      </c>
      <c r="F341" s="219">
        <v>56</v>
      </c>
      <c r="G341" s="264">
        <v>334</v>
      </c>
      <c r="H341" s="221" t="s">
        <v>85</v>
      </c>
      <c r="I341" s="219" t="s">
        <v>421</v>
      </c>
      <c r="J341" s="267" t="s">
        <v>790</v>
      </c>
      <c r="K341" s="219" t="s">
        <v>84</v>
      </c>
      <c r="L341" s="35" t="str">
        <f ca="1">IF(OFFSET(환산공식!$DU$15,$F341,0)=1,"O","X")</f>
        <v>X</v>
      </c>
      <c r="M341" s="212">
        <f ca="1">IFERROR(OFFSET(환산공식!DA$15,$F341,0),"")</f>
        <v>200</v>
      </c>
      <c r="N341" s="35" t="str">
        <f ca="1">IFERROR(CONCATENATE(ROUND(OFFSET(환산공식!DB$15,$F341,0),1),"%"),"")</f>
        <v>100%</v>
      </c>
      <c r="O341" s="35">
        <f ca="1">IFERROR(OFFSET(환산공식!DC$15,$F341,0),"")</f>
        <v>3</v>
      </c>
      <c r="P341" s="212" t="str">
        <f t="shared" ca="1" si="11"/>
        <v>3% 이하</v>
      </c>
      <c r="Q341" s="218">
        <f ca="1">IFERROR(ROUND(OFFSET(환산공식!$EX$15,$F341,0),3),"")</f>
        <v>0</v>
      </c>
      <c r="R341" s="218">
        <f ca="1">OFFSET('배치점수 계산기'!H$10,$D341,0)</f>
        <v>904.74900000000002</v>
      </c>
      <c r="S341" s="218">
        <f ca="1">OFFSET('배치점수 계산기'!I$10,$D341,0)</f>
        <v>902.67200000000003</v>
      </c>
      <c r="T341" s="218">
        <f ca="1">OFFSET('배치점수 계산기'!J$10,$D341,0)</f>
        <v>900.27300000000002</v>
      </c>
      <c r="U341" s="218">
        <f ca="1">OFFSET('배치점수 계산기'!K$10,$D341,0)</f>
        <v>896.57600000000002</v>
      </c>
      <c r="V341" s="218">
        <f ca="1">OFFSET('배치점수 계산기'!L$10,$D341,0)</f>
        <v>891.26800000000003</v>
      </c>
      <c r="W341" s="210" t="str">
        <f ca="1">OFFSET('배치점수 계산기'!M$10,$D341,0)</f>
        <v>표점/만점</v>
      </c>
      <c r="X341" s="208" t="str">
        <f ca="1">OFFSET('배치점수 계산기'!N$10,$D341,0)</f>
        <v>변표/만점</v>
      </c>
      <c r="Y341" s="212">
        <f ca="1">OFFSET(환산공식!FG$15,$F341,0)</f>
        <v>0.44</v>
      </c>
      <c r="Z341" s="35">
        <f ca="1">OFFSET(환산공식!FH$15,$F341,0)</f>
        <v>0.31</v>
      </c>
      <c r="AA341" s="203">
        <f ca="1">OFFSET(환산공식!FI$15,$F341,0)</f>
        <v>0.25</v>
      </c>
      <c r="AB341" s="5"/>
      <c r="AD341">
        <f t="shared" ca="1" si="12"/>
        <v>6</v>
      </c>
      <c r="AF341" s="5"/>
      <c r="AG341" s="5"/>
      <c r="AH341" s="5"/>
    </row>
    <row r="342" spans="1:34">
      <c r="A342" s="222"/>
      <c r="B342" s="222"/>
      <c r="C342" s="222" t="s">
        <v>1837</v>
      </c>
      <c r="D342" s="219">
        <v>335</v>
      </c>
      <c r="E342" s="219">
        <v>56</v>
      </c>
      <c r="F342" s="219">
        <v>56</v>
      </c>
      <c r="G342" s="264">
        <v>335</v>
      </c>
      <c r="H342" s="221" t="s">
        <v>85</v>
      </c>
      <c r="I342" s="219" t="s">
        <v>421</v>
      </c>
      <c r="J342" s="267" t="s">
        <v>701</v>
      </c>
      <c r="K342" s="219" t="s">
        <v>84</v>
      </c>
      <c r="L342" s="35" t="str">
        <f ca="1">IF(OFFSET(환산공식!$DU$15,$F342,0)=1,"O","X")</f>
        <v>X</v>
      </c>
      <c r="M342" s="212">
        <f ca="1">IFERROR(OFFSET(환산공식!DA$15,$F342,0),"")</f>
        <v>200</v>
      </c>
      <c r="N342" s="35" t="str">
        <f ca="1">IFERROR(CONCATENATE(ROUND(OFFSET(환산공식!DB$15,$F342,0),1),"%"),"")</f>
        <v>100%</v>
      </c>
      <c r="O342" s="35">
        <f ca="1">IFERROR(OFFSET(환산공식!DC$15,$F342,0),"")</f>
        <v>3</v>
      </c>
      <c r="P342" s="212" t="str">
        <f t="shared" ca="1" si="11"/>
        <v>3% 이하</v>
      </c>
      <c r="Q342" s="218">
        <f ca="1">IFERROR(ROUND(OFFSET(환산공식!$EX$15,$F342,0),3),"")</f>
        <v>0</v>
      </c>
      <c r="R342" s="218">
        <f ca="1">OFFSET('배치점수 계산기'!H$10,$D342,0)</f>
        <v>903.58299999999997</v>
      </c>
      <c r="S342" s="218">
        <f ca="1">OFFSET('배치점수 계산기'!I$10,$D342,0)</f>
        <v>902.08199999999999</v>
      </c>
      <c r="T342" s="218">
        <f ca="1">OFFSET('배치점수 계산기'!J$10,$D342,0)</f>
        <v>899.68200000000002</v>
      </c>
      <c r="U342" s="218">
        <f ca="1">OFFSET('배치점수 계산기'!K$10,$D342,0)</f>
        <v>895.83600000000001</v>
      </c>
      <c r="V342" s="218">
        <f ca="1">OFFSET('배치점수 계산기'!L$10,$D342,0)</f>
        <v>890.66499999999996</v>
      </c>
      <c r="W342" s="210" t="str">
        <f ca="1">OFFSET('배치점수 계산기'!M$10,$D342,0)</f>
        <v>표점/만점</v>
      </c>
      <c r="X342" s="208" t="str">
        <f ca="1">OFFSET('배치점수 계산기'!N$10,$D342,0)</f>
        <v>변표/만점</v>
      </c>
      <c r="Y342" s="212">
        <f ca="1">OFFSET(환산공식!FG$15,$F342,0)</f>
        <v>0.44</v>
      </c>
      <c r="Z342" s="35">
        <f ca="1">OFFSET(환산공식!FH$15,$F342,0)</f>
        <v>0.31</v>
      </c>
      <c r="AA342" s="203">
        <f ca="1">OFFSET(환산공식!FI$15,$F342,0)</f>
        <v>0.25</v>
      </c>
      <c r="AB342" s="5"/>
      <c r="AD342">
        <f t="shared" ca="1" si="12"/>
        <v>6</v>
      </c>
      <c r="AF342" s="5"/>
      <c r="AG342" s="5"/>
      <c r="AH342" s="5"/>
    </row>
    <row r="343" spans="1:34">
      <c r="A343" s="222"/>
      <c r="B343" s="222"/>
      <c r="C343" s="222" t="s">
        <v>1838</v>
      </c>
      <c r="D343" s="219">
        <v>336</v>
      </c>
      <c r="E343" s="219">
        <v>56</v>
      </c>
      <c r="F343" s="219">
        <v>56</v>
      </c>
      <c r="G343" s="264">
        <v>336</v>
      </c>
      <c r="H343" s="221" t="s">
        <v>85</v>
      </c>
      <c r="I343" s="219" t="s">
        <v>421</v>
      </c>
      <c r="J343" s="267" t="s">
        <v>795</v>
      </c>
      <c r="K343" s="219" t="s">
        <v>84</v>
      </c>
      <c r="L343" s="35" t="str">
        <f ca="1">IF(OFFSET(환산공식!$DU$15,$F343,0)=1,"O","X")</f>
        <v>X</v>
      </c>
      <c r="M343" s="212">
        <f ca="1">IFERROR(OFFSET(환산공식!DA$15,$F343,0),"")</f>
        <v>200</v>
      </c>
      <c r="N343" s="35" t="str">
        <f ca="1">IFERROR(CONCATENATE(ROUND(OFFSET(환산공식!DB$15,$F343,0),1),"%"),"")</f>
        <v>100%</v>
      </c>
      <c r="O343" s="35">
        <f ca="1">IFERROR(OFFSET(환산공식!DC$15,$F343,0),"")</f>
        <v>3</v>
      </c>
      <c r="P343" s="212" t="str">
        <f t="shared" ca="1" si="11"/>
        <v>3% 이하</v>
      </c>
      <c r="Q343" s="218">
        <f ca="1">IFERROR(ROUND(OFFSET(환산공식!$EX$15,$F343,0),3),"")</f>
        <v>0</v>
      </c>
      <c r="R343" s="218">
        <f ca="1">OFFSET('배치점수 계산기'!H$10,$D343,0)</f>
        <v>903.11900000000003</v>
      </c>
      <c r="S343" s="218">
        <f ca="1">OFFSET('배치점수 계산기'!I$10,$D343,0)</f>
        <v>901.70699999999999</v>
      </c>
      <c r="T343" s="218">
        <f ca="1">OFFSET('배치점수 계산기'!J$10,$D343,0)</f>
        <v>899.68200000000002</v>
      </c>
      <c r="U343" s="218">
        <f ca="1">OFFSET('배치점수 계산기'!K$10,$D343,0)</f>
        <v>895.83600000000001</v>
      </c>
      <c r="V343" s="218">
        <f ca="1">OFFSET('배치점수 계산기'!L$10,$D343,0)</f>
        <v>890.66499999999996</v>
      </c>
      <c r="W343" s="210" t="str">
        <f ca="1">OFFSET('배치점수 계산기'!M$10,$D343,0)</f>
        <v>표점/만점</v>
      </c>
      <c r="X343" s="208" t="str">
        <f ca="1">OFFSET('배치점수 계산기'!N$10,$D343,0)</f>
        <v>변표/만점</v>
      </c>
      <c r="Y343" s="212">
        <f ca="1">OFFSET(환산공식!FG$15,$F343,0)</f>
        <v>0.44</v>
      </c>
      <c r="Z343" s="35">
        <f ca="1">OFFSET(환산공식!FH$15,$F343,0)</f>
        <v>0.31</v>
      </c>
      <c r="AA343" s="203">
        <f ca="1">OFFSET(환산공식!FI$15,$F343,0)</f>
        <v>0.25</v>
      </c>
      <c r="AB343" s="5"/>
      <c r="AD343">
        <f t="shared" ca="1" si="12"/>
        <v>6</v>
      </c>
      <c r="AF343" s="5"/>
      <c r="AG343" s="5"/>
      <c r="AH343" s="5"/>
    </row>
    <row r="344" spans="1:34">
      <c r="A344" s="222"/>
      <c r="B344" s="222"/>
      <c r="C344" s="222" t="s">
        <v>1839</v>
      </c>
      <c r="D344" s="219">
        <v>337</v>
      </c>
      <c r="E344" s="219">
        <v>56</v>
      </c>
      <c r="F344" s="219">
        <v>56</v>
      </c>
      <c r="G344" s="264">
        <v>337</v>
      </c>
      <c r="H344" s="221" t="s">
        <v>85</v>
      </c>
      <c r="I344" s="219" t="s">
        <v>421</v>
      </c>
      <c r="J344" s="267" t="s">
        <v>393</v>
      </c>
      <c r="K344" s="219" t="s">
        <v>84</v>
      </c>
      <c r="L344" s="35" t="str">
        <f ca="1">IF(OFFSET(환산공식!$DU$15,$F344,0)=1,"O","X")</f>
        <v>X</v>
      </c>
      <c r="M344" s="212">
        <f ca="1">IFERROR(OFFSET(환산공식!DA$15,$F344,0),"")</f>
        <v>200</v>
      </c>
      <c r="N344" s="35" t="str">
        <f ca="1">IFERROR(CONCATENATE(ROUND(OFFSET(환산공식!DB$15,$F344,0),1),"%"),"")</f>
        <v>100%</v>
      </c>
      <c r="O344" s="35">
        <f ca="1">IFERROR(OFFSET(환산공식!DC$15,$F344,0),"")</f>
        <v>3</v>
      </c>
      <c r="P344" s="212" t="str">
        <f t="shared" ca="1" si="11"/>
        <v>3% 이하</v>
      </c>
      <c r="Q344" s="218">
        <f ca="1">IFERROR(ROUND(OFFSET(환산공식!$EX$15,$F344,0),3),"")</f>
        <v>0</v>
      </c>
      <c r="R344" s="218">
        <f ca="1">OFFSET('배치점수 계산기'!H$10,$D344,0)</f>
        <v>903.58299999999997</v>
      </c>
      <c r="S344" s="218">
        <f ca="1">OFFSET('배치점수 계산기'!I$10,$D344,0)</f>
        <v>901.83</v>
      </c>
      <c r="T344" s="218">
        <f ca="1">OFFSET('배치점수 계산기'!J$10,$D344,0)</f>
        <v>899.68200000000002</v>
      </c>
      <c r="U344" s="218">
        <f ca="1">OFFSET('배치점수 계산기'!K$10,$D344,0)</f>
        <v>895.83600000000001</v>
      </c>
      <c r="V344" s="218">
        <f ca="1">OFFSET('배치점수 계산기'!L$10,$D344,0)</f>
        <v>890.66499999999996</v>
      </c>
      <c r="W344" s="210" t="str">
        <f ca="1">OFFSET('배치점수 계산기'!M$10,$D344,0)</f>
        <v>표점/만점</v>
      </c>
      <c r="X344" s="208" t="str">
        <f ca="1">OFFSET('배치점수 계산기'!N$10,$D344,0)</f>
        <v>변표/만점</v>
      </c>
      <c r="Y344" s="212">
        <f ca="1">OFFSET(환산공식!FG$15,$F344,0)</f>
        <v>0.44</v>
      </c>
      <c r="Z344" s="35">
        <f ca="1">OFFSET(환산공식!FH$15,$F344,0)</f>
        <v>0.31</v>
      </c>
      <c r="AA344" s="203">
        <f ca="1">OFFSET(환산공식!FI$15,$F344,0)</f>
        <v>0.25</v>
      </c>
      <c r="AB344" s="5"/>
      <c r="AD344">
        <f t="shared" ca="1" si="12"/>
        <v>6</v>
      </c>
      <c r="AF344" s="5"/>
      <c r="AG344" s="5"/>
      <c r="AH344" s="5"/>
    </row>
    <row r="345" spans="1:34">
      <c r="A345" s="222"/>
      <c r="B345" s="222"/>
      <c r="C345" s="222" t="s">
        <v>1840</v>
      </c>
      <c r="D345" s="219">
        <v>338</v>
      </c>
      <c r="E345" s="219">
        <v>56</v>
      </c>
      <c r="F345" s="219">
        <v>56</v>
      </c>
      <c r="G345" s="264">
        <v>338</v>
      </c>
      <c r="H345" s="221" t="s">
        <v>85</v>
      </c>
      <c r="I345" s="219" t="s">
        <v>421</v>
      </c>
      <c r="J345" s="267" t="s">
        <v>791</v>
      </c>
      <c r="K345" s="219" t="s">
        <v>84</v>
      </c>
      <c r="L345" s="35" t="str">
        <f ca="1">IF(OFFSET(환산공식!$DU$15,$F345,0)=1,"O","X")</f>
        <v>X</v>
      </c>
      <c r="M345" s="212">
        <f ca="1">IFERROR(OFFSET(환산공식!DA$15,$F345,0),"")</f>
        <v>200</v>
      </c>
      <c r="N345" s="35" t="str">
        <f ca="1">IFERROR(CONCATENATE(ROUND(OFFSET(환산공식!DB$15,$F345,0),1),"%"),"")</f>
        <v>100%</v>
      </c>
      <c r="O345" s="35">
        <f ca="1">IFERROR(OFFSET(환산공식!DC$15,$F345,0),"")</f>
        <v>3</v>
      </c>
      <c r="P345" s="212" t="str">
        <f t="shared" ca="1" si="11"/>
        <v>3% 이하</v>
      </c>
      <c r="Q345" s="218">
        <f ca="1">IFERROR(ROUND(OFFSET(환산공식!$EX$15,$F345,0),3),"")</f>
        <v>0</v>
      </c>
      <c r="R345" s="218">
        <f ca="1">OFFSET('배치점수 계산기'!H$10,$D345,0)</f>
        <v>903.58299999999997</v>
      </c>
      <c r="S345" s="218">
        <f ca="1">OFFSET('배치점수 계산기'!I$10,$D345,0)</f>
        <v>901.70699999999999</v>
      </c>
      <c r="T345" s="218">
        <f ca="1">OFFSET('배치점수 계산기'!J$10,$D345,0)</f>
        <v>899.55899999999997</v>
      </c>
      <c r="U345" s="218">
        <f ca="1">OFFSET('배치점수 계산기'!K$10,$D345,0)</f>
        <v>895.83600000000001</v>
      </c>
      <c r="V345" s="218">
        <f ca="1">OFFSET('배치점수 계산기'!L$10,$D345,0)</f>
        <v>890.41300000000001</v>
      </c>
      <c r="W345" s="210" t="str">
        <f ca="1">OFFSET('배치점수 계산기'!M$10,$D345,0)</f>
        <v>표점/만점</v>
      </c>
      <c r="X345" s="208" t="str">
        <f ca="1">OFFSET('배치점수 계산기'!N$10,$D345,0)</f>
        <v>변표/만점</v>
      </c>
      <c r="Y345" s="212">
        <f ca="1">OFFSET(환산공식!FG$15,$F345,0)</f>
        <v>0.44</v>
      </c>
      <c r="Z345" s="35">
        <f ca="1">OFFSET(환산공식!FH$15,$F345,0)</f>
        <v>0.31</v>
      </c>
      <c r="AA345" s="203">
        <f ca="1">OFFSET(환산공식!FI$15,$F345,0)</f>
        <v>0.25</v>
      </c>
      <c r="AB345" s="5"/>
      <c r="AD345">
        <f t="shared" ca="1" si="12"/>
        <v>6</v>
      </c>
      <c r="AF345" s="5"/>
      <c r="AG345" s="5"/>
      <c r="AH345" s="5"/>
    </row>
    <row r="346" spans="1:34">
      <c r="A346" s="222"/>
      <c r="B346" s="222"/>
      <c r="C346" s="222" t="s">
        <v>1841</v>
      </c>
      <c r="D346" s="219">
        <v>339</v>
      </c>
      <c r="E346" s="219">
        <v>56</v>
      </c>
      <c r="F346" s="219">
        <v>56</v>
      </c>
      <c r="G346" s="264">
        <v>339</v>
      </c>
      <c r="H346" s="221" t="s">
        <v>85</v>
      </c>
      <c r="I346" s="219" t="s">
        <v>421</v>
      </c>
      <c r="J346" s="267" t="s">
        <v>794</v>
      </c>
      <c r="K346" s="219" t="s">
        <v>84</v>
      </c>
      <c r="L346" s="35" t="str">
        <f ca="1">IF(OFFSET(환산공식!$DU$15,$F346,0)=1,"O","X")</f>
        <v>X</v>
      </c>
      <c r="M346" s="212">
        <f ca="1">IFERROR(OFFSET(환산공식!DA$15,$F346,0),"")</f>
        <v>200</v>
      </c>
      <c r="N346" s="35" t="str">
        <f ca="1">IFERROR(CONCATENATE(ROUND(OFFSET(환산공식!DB$15,$F346,0),1),"%"),"")</f>
        <v>100%</v>
      </c>
      <c r="O346" s="35">
        <f ca="1">IFERROR(OFFSET(환산공식!DC$15,$F346,0),"")</f>
        <v>3</v>
      </c>
      <c r="P346" s="212" t="str">
        <f t="shared" ca="1" si="11"/>
        <v>3% 이하</v>
      </c>
      <c r="Q346" s="218">
        <f ca="1">IFERROR(ROUND(OFFSET(환산공식!$EX$15,$F346,0),3),"")</f>
        <v>0</v>
      </c>
      <c r="R346" s="218">
        <f ca="1">OFFSET('배치점수 계산기'!H$10,$D346,0)</f>
        <v>902.67200000000003</v>
      </c>
      <c r="S346" s="218">
        <f ca="1">OFFSET('배치점수 계산기'!I$10,$D346,0)</f>
        <v>901.005</v>
      </c>
      <c r="T346" s="218">
        <f ca="1">OFFSET('배치점수 계산기'!J$10,$D346,0)</f>
        <v>899.12900000000002</v>
      </c>
      <c r="U346" s="218">
        <f ca="1">OFFSET('배치점수 계산기'!K$10,$D346,0)</f>
        <v>895.51300000000003</v>
      </c>
      <c r="V346" s="218">
        <f ca="1">OFFSET('배치점수 계산기'!L$10,$D346,0)</f>
        <v>889.375</v>
      </c>
      <c r="W346" s="210" t="str">
        <f ca="1">OFFSET('배치점수 계산기'!M$10,$D346,0)</f>
        <v>표점/만점</v>
      </c>
      <c r="X346" s="208" t="str">
        <f ca="1">OFFSET('배치점수 계산기'!N$10,$D346,0)</f>
        <v>변표/만점</v>
      </c>
      <c r="Y346" s="212">
        <f ca="1">OFFSET(환산공식!FG$15,$F346,0)</f>
        <v>0.44</v>
      </c>
      <c r="Z346" s="35">
        <f ca="1">OFFSET(환산공식!FH$15,$F346,0)</f>
        <v>0.31</v>
      </c>
      <c r="AA346" s="203">
        <f ca="1">OFFSET(환산공식!FI$15,$F346,0)</f>
        <v>0.25</v>
      </c>
      <c r="AB346" s="5"/>
      <c r="AD346">
        <f t="shared" ca="1" si="12"/>
        <v>6</v>
      </c>
      <c r="AF346" s="5"/>
      <c r="AG346" s="5"/>
      <c r="AH346" s="5"/>
    </row>
    <row r="347" spans="1:34">
      <c r="A347" s="222"/>
      <c r="B347" s="222"/>
      <c r="C347" s="222" t="s">
        <v>1842</v>
      </c>
      <c r="D347" s="219">
        <v>340</v>
      </c>
      <c r="E347" s="219">
        <v>57</v>
      </c>
      <c r="F347" s="219">
        <v>57</v>
      </c>
      <c r="G347" s="264">
        <v>340</v>
      </c>
      <c r="H347" s="221" t="s">
        <v>85</v>
      </c>
      <c r="I347" s="219" t="s">
        <v>421</v>
      </c>
      <c r="J347" s="267" t="s">
        <v>75</v>
      </c>
      <c r="K347" s="219" t="s">
        <v>84</v>
      </c>
      <c r="L347" s="35" t="str">
        <f ca="1">IF(OFFSET(환산공식!$DU$15,$F347,0)=1,"O","X")</f>
        <v>X</v>
      </c>
      <c r="M347" s="212">
        <f ca="1">IFERROR(OFFSET(환산공식!DA$15,$F347,0),"")</f>
        <v>200</v>
      </c>
      <c r="N347" s="35" t="str">
        <f ca="1">IFERROR(CONCATENATE(ROUND(OFFSET(환산공식!DB$15,$F347,0),1),"%"),"")</f>
        <v>100%</v>
      </c>
      <c r="O347" s="35">
        <f ca="1">IFERROR(OFFSET(환산공식!DC$15,$F347,0),"")</f>
        <v>3</v>
      </c>
      <c r="P347" s="212" t="str">
        <f t="shared" ca="1" si="11"/>
        <v>3% 이하</v>
      </c>
      <c r="Q347" s="218">
        <f ca="1">IFERROR(ROUND(OFFSET(환산공식!$EX$15,$F347,0),3),"")</f>
        <v>0</v>
      </c>
      <c r="R347" s="218">
        <f ca="1">OFFSET('배치점수 계산기'!H$10,$D347,0)</f>
        <v>903.44200000000001</v>
      </c>
      <c r="S347" s="218">
        <f ca="1">OFFSET('배치점수 계산기'!I$10,$D347,0)</f>
        <v>900.226</v>
      </c>
      <c r="T347" s="218">
        <f ca="1">OFFSET('배치점수 계산기'!J$10,$D347,0)</f>
        <v>896.80600000000004</v>
      </c>
      <c r="U347" s="218">
        <f ca="1">OFFSET('배치점수 계산기'!K$10,$D347,0)</f>
        <v>893.12099999999998</v>
      </c>
      <c r="V347" s="218">
        <f ca="1">OFFSET('배치점수 계산기'!L$10,$D347,0)</f>
        <v>887.91399999999999</v>
      </c>
      <c r="W347" s="210" t="str">
        <f ca="1">OFFSET('배치점수 계산기'!M$10,$D347,0)</f>
        <v>표점/만점</v>
      </c>
      <c r="X347" s="208" t="str">
        <f ca="1">OFFSET('배치점수 계산기'!N$10,$D347,0)</f>
        <v>변표/만점</v>
      </c>
      <c r="Y347" s="212">
        <f ca="1">OFFSET(환산공식!FG$15,$F347,0)</f>
        <v>0.38</v>
      </c>
      <c r="Z347" s="35">
        <f ca="1">OFFSET(환산공식!FH$15,$F347,0)</f>
        <v>0.37</v>
      </c>
      <c r="AA347" s="203">
        <f ca="1">OFFSET(환산공식!FI$15,$F347,0)</f>
        <v>0.25</v>
      </c>
      <c r="AB347" s="5"/>
      <c r="AD347">
        <f t="shared" ca="1" si="12"/>
        <v>6</v>
      </c>
      <c r="AF347" s="5"/>
      <c r="AG347" s="5"/>
      <c r="AH347" s="5"/>
    </row>
    <row r="348" spans="1:34">
      <c r="A348" s="222"/>
      <c r="B348" s="222"/>
      <c r="C348" s="222" t="s">
        <v>1843</v>
      </c>
      <c r="D348" s="219">
        <v>341</v>
      </c>
      <c r="E348" s="219">
        <v>56</v>
      </c>
      <c r="F348" s="219">
        <v>56</v>
      </c>
      <c r="G348" s="264">
        <v>341</v>
      </c>
      <c r="H348" s="221" t="s">
        <v>85</v>
      </c>
      <c r="I348" s="219" t="s">
        <v>421</v>
      </c>
      <c r="J348" s="267" t="s">
        <v>103</v>
      </c>
      <c r="K348" s="219" t="s">
        <v>84</v>
      </c>
      <c r="L348" s="35" t="str">
        <f ca="1">IF(OFFSET(환산공식!$DU$15,$F348,0)=1,"O","X")</f>
        <v>X</v>
      </c>
      <c r="M348" s="212">
        <f ca="1">IFERROR(OFFSET(환산공식!DA$15,$F348,0),"")</f>
        <v>200</v>
      </c>
      <c r="N348" s="35" t="str">
        <f ca="1">IFERROR(CONCATENATE(ROUND(OFFSET(환산공식!DB$15,$F348,0),1),"%"),"")</f>
        <v>100%</v>
      </c>
      <c r="O348" s="35">
        <f ca="1">IFERROR(OFFSET(환산공식!DC$15,$F348,0),"")</f>
        <v>3</v>
      </c>
      <c r="P348" s="212" t="str">
        <f t="shared" ca="1" si="11"/>
        <v>3% 이하</v>
      </c>
      <c r="Q348" s="218">
        <f ca="1">IFERROR(ROUND(OFFSET(환산공식!$EX$15,$F348,0),3),"")</f>
        <v>0</v>
      </c>
      <c r="R348" s="218">
        <f ca="1">OFFSET('배치점수 계산기'!H$10,$D348,0)</f>
        <v>902.40499999999997</v>
      </c>
      <c r="S348" s="218">
        <f ca="1">OFFSET('배치점수 계산기'!I$10,$D348,0)</f>
        <v>900.82600000000002</v>
      </c>
      <c r="T348" s="218">
        <f ca="1">OFFSET('배치점수 계산기'!J$10,$D348,0)</f>
        <v>898.67899999999997</v>
      </c>
      <c r="U348" s="218">
        <f ca="1">OFFSET('배치점수 계산기'!K$10,$D348,0)</f>
        <v>895.26099999999997</v>
      </c>
      <c r="V348" s="218">
        <f ca="1">OFFSET('배치점수 계산기'!L$10,$D348,0)</f>
        <v>889.93100000000004</v>
      </c>
      <c r="W348" s="210" t="str">
        <f ca="1">OFFSET('배치점수 계산기'!M$10,$D348,0)</f>
        <v>표점/만점</v>
      </c>
      <c r="X348" s="208" t="str">
        <f ca="1">OFFSET('배치점수 계산기'!N$10,$D348,0)</f>
        <v>변표/만점</v>
      </c>
      <c r="Y348" s="212">
        <f ca="1">OFFSET(환산공식!FG$15,$F348,0)</f>
        <v>0.44</v>
      </c>
      <c r="Z348" s="35">
        <f ca="1">OFFSET(환산공식!FH$15,$F348,0)</f>
        <v>0.31</v>
      </c>
      <c r="AA348" s="203">
        <f ca="1">OFFSET(환산공식!FI$15,$F348,0)</f>
        <v>0.25</v>
      </c>
      <c r="AB348" s="5"/>
      <c r="AD348">
        <f t="shared" ca="1" si="12"/>
        <v>6</v>
      </c>
      <c r="AF348" s="5"/>
      <c r="AG348" s="5"/>
      <c r="AH348" s="5"/>
    </row>
    <row r="349" spans="1:34">
      <c r="A349" s="222"/>
      <c r="B349" s="222"/>
      <c r="C349" s="222" t="s">
        <v>1844</v>
      </c>
      <c r="D349" s="219">
        <v>342</v>
      </c>
      <c r="E349" s="219">
        <v>56</v>
      </c>
      <c r="F349" s="219">
        <v>56</v>
      </c>
      <c r="G349" s="264">
        <v>342</v>
      </c>
      <c r="H349" s="221" t="s">
        <v>85</v>
      </c>
      <c r="I349" s="219" t="s">
        <v>421</v>
      </c>
      <c r="J349" s="267" t="s">
        <v>392</v>
      </c>
      <c r="K349" s="219" t="s">
        <v>84</v>
      </c>
      <c r="L349" s="35" t="str">
        <f ca="1">IF(OFFSET(환산공식!$DU$15,$F349,0)=1,"O","X")</f>
        <v>X</v>
      </c>
      <c r="M349" s="212">
        <f ca="1">IFERROR(OFFSET(환산공식!DA$15,$F349,0),"")</f>
        <v>200</v>
      </c>
      <c r="N349" s="35" t="str">
        <f ca="1">IFERROR(CONCATENATE(ROUND(OFFSET(환산공식!DB$15,$F349,0),1),"%"),"")</f>
        <v>100%</v>
      </c>
      <c r="O349" s="35">
        <f ca="1">IFERROR(OFFSET(환산공식!DC$15,$F349,0),"")</f>
        <v>3</v>
      </c>
      <c r="P349" s="212" t="str">
        <f t="shared" ca="1" si="11"/>
        <v>3% 이하</v>
      </c>
      <c r="Q349" s="218">
        <f ca="1">IFERROR(ROUND(OFFSET(환산공식!$EX$15,$F349,0),3),"")</f>
        <v>0</v>
      </c>
      <c r="R349" s="218">
        <f ca="1">OFFSET('배치점수 계산기'!H$10,$D349,0)</f>
        <v>902.40499999999997</v>
      </c>
      <c r="S349" s="218">
        <f ca="1">OFFSET('배치점수 계산기'!I$10,$D349,0)</f>
        <v>900.82600000000002</v>
      </c>
      <c r="T349" s="218">
        <f ca="1">OFFSET('배치점수 계산기'!J$10,$D349,0)</f>
        <v>898.67899999999997</v>
      </c>
      <c r="U349" s="218">
        <f ca="1">OFFSET('배치점수 계산기'!K$10,$D349,0)</f>
        <v>895.26099999999997</v>
      </c>
      <c r="V349" s="218">
        <f ca="1">OFFSET('배치점수 계산기'!L$10,$D349,0)</f>
        <v>889.93100000000004</v>
      </c>
      <c r="W349" s="210" t="str">
        <f ca="1">OFFSET('배치점수 계산기'!M$10,$D349,0)</f>
        <v>표점/만점</v>
      </c>
      <c r="X349" s="208" t="str">
        <f ca="1">OFFSET('배치점수 계산기'!N$10,$D349,0)</f>
        <v>변표/만점</v>
      </c>
      <c r="Y349" s="212">
        <f ca="1">OFFSET(환산공식!FG$15,$F349,0)</f>
        <v>0.44</v>
      </c>
      <c r="Z349" s="35">
        <f ca="1">OFFSET(환산공식!FH$15,$F349,0)</f>
        <v>0.31</v>
      </c>
      <c r="AA349" s="203">
        <f ca="1">OFFSET(환산공식!FI$15,$F349,0)</f>
        <v>0.25</v>
      </c>
      <c r="AB349" s="5"/>
      <c r="AD349">
        <f t="shared" ca="1" si="12"/>
        <v>6</v>
      </c>
      <c r="AF349" s="5"/>
      <c r="AG349" s="5"/>
      <c r="AH349" s="5"/>
    </row>
    <row r="350" spans="1:34">
      <c r="A350" s="222"/>
      <c r="B350" s="222"/>
      <c r="C350" s="222" t="s">
        <v>1845</v>
      </c>
      <c r="D350" s="219">
        <v>343</v>
      </c>
      <c r="E350" s="219">
        <v>56</v>
      </c>
      <c r="F350" s="219">
        <v>56</v>
      </c>
      <c r="G350" s="264">
        <v>343</v>
      </c>
      <c r="H350" s="221" t="s">
        <v>85</v>
      </c>
      <c r="I350" s="219" t="s">
        <v>421</v>
      </c>
      <c r="J350" s="267" t="s">
        <v>793</v>
      </c>
      <c r="K350" s="219" t="s">
        <v>84</v>
      </c>
      <c r="L350" s="35" t="str">
        <f ca="1">IF(OFFSET(환산공식!$DU$15,$F350,0)=1,"O","X")</f>
        <v>X</v>
      </c>
      <c r="M350" s="212">
        <f ca="1">IFERROR(OFFSET(환산공식!DA$15,$F350,0),"")</f>
        <v>200</v>
      </c>
      <c r="N350" s="35" t="str">
        <f ca="1">IFERROR(CONCATENATE(ROUND(OFFSET(환산공식!DB$15,$F350,0),1),"%"),"")</f>
        <v>100%</v>
      </c>
      <c r="O350" s="35">
        <f ca="1">IFERROR(OFFSET(환산공식!DC$15,$F350,0),"")</f>
        <v>3</v>
      </c>
      <c r="P350" s="212" t="str">
        <f t="shared" ca="1" si="11"/>
        <v>3% 이하</v>
      </c>
      <c r="Q350" s="218">
        <f ca="1">IFERROR(ROUND(OFFSET(환산공식!$EX$15,$F350,0),3),"")</f>
        <v>0</v>
      </c>
      <c r="R350" s="218">
        <f ca="1">OFFSET('배치점수 계산기'!H$10,$D350,0)</f>
        <v>901.45500000000004</v>
      </c>
      <c r="S350" s="218">
        <f ca="1">OFFSET('배치점수 계산기'!I$10,$D350,0)</f>
        <v>899.93399999999997</v>
      </c>
      <c r="T350" s="218">
        <f ca="1">OFFSET('배치점수 계산기'!J$10,$D350,0)</f>
        <v>898.01800000000003</v>
      </c>
      <c r="U350" s="218">
        <f ca="1">OFFSET('배치점수 계산기'!K$10,$D350,0)</f>
        <v>894.22299999999996</v>
      </c>
      <c r="V350" s="218">
        <f ca="1">OFFSET('배치점수 계산기'!L$10,$D350,0)</f>
        <v>889.19600000000003</v>
      </c>
      <c r="W350" s="210" t="str">
        <f ca="1">OFFSET('배치점수 계산기'!M$10,$D350,0)</f>
        <v>표점/만점</v>
      </c>
      <c r="X350" s="208" t="str">
        <f ca="1">OFFSET('배치점수 계산기'!N$10,$D350,0)</f>
        <v>변표/만점</v>
      </c>
      <c r="Y350" s="212">
        <f ca="1">OFFSET(환산공식!FG$15,$F350,0)</f>
        <v>0.44</v>
      </c>
      <c r="Z350" s="35">
        <f ca="1">OFFSET(환산공식!FH$15,$F350,0)</f>
        <v>0.31</v>
      </c>
      <c r="AA350" s="203">
        <f ca="1">OFFSET(환산공식!FI$15,$F350,0)</f>
        <v>0.25</v>
      </c>
      <c r="AB350" s="5"/>
      <c r="AD350">
        <f t="shared" ca="1" si="12"/>
        <v>6</v>
      </c>
      <c r="AF350" s="5"/>
      <c r="AG350" s="5"/>
      <c r="AH350" s="5"/>
    </row>
    <row r="351" spans="1:34">
      <c r="A351" s="222"/>
      <c r="B351" s="222"/>
      <c r="C351" s="222" t="s">
        <v>1846</v>
      </c>
      <c r="D351" s="219">
        <v>344</v>
      </c>
      <c r="E351" s="219">
        <v>56</v>
      </c>
      <c r="F351" s="219">
        <v>56</v>
      </c>
      <c r="G351" s="264">
        <v>344</v>
      </c>
      <c r="H351" s="221" t="s">
        <v>85</v>
      </c>
      <c r="I351" s="219" t="s">
        <v>421</v>
      </c>
      <c r="J351" s="267" t="s">
        <v>792</v>
      </c>
      <c r="K351" s="219" t="s">
        <v>84</v>
      </c>
      <c r="L351" s="35" t="str">
        <f ca="1">IF(OFFSET(환산공식!$DU$15,$F351,0)=1,"O","X")</f>
        <v>X</v>
      </c>
      <c r="M351" s="212">
        <f ca="1">IFERROR(OFFSET(환산공식!DA$15,$F351,0),"")</f>
        <v>200</v>
      </c>
      <c r="N351" s="35" t="str">
        <f ca="1">IFERROR(CONCATENATE(ROUND(OFFSET(환산공식!DB$15,$F351,0),1),"%"),"")</f>
        <v>100%</v>
      </c>
      <c r="O351" s="35">
        <f ca="1">IFERROR(OFFSET(환산공식!DC$15,$F351,0),"")</f>
        <v>3</v>
      </c>
      <c r="P351" s="212" t="str">
        <f t="shared" ca="1" si="11"/>
        <v>3% 이하</v>
      </c>
      <c r="Q351" s="218">
        <f ca="1">IFERROR(ROUND(OFFSET(환산공식!$EX$15,$F351,0),3),"")</f>
        <v>0</v>
      </c>
      <c r="R351" s="218">
        <f ca="1">OFFSET('배치점수 계산기'!H$10,$D351,0)</f>
        <v>901.15</v>
      </c>
      <c r="S351" s="218">
        <f ca="1">OFFSET('배치점수 계산기'!I$10,$D351,0)</f>
        <v>899.68200000000002</v>
      </c>
      <c r="T351" s="218">
        <f ca="1">OFFSET('배치점수 계산기'!J$10,$D351,0)</f>
        <v>897.69500000000005</v>
      </c>
      <c r="U351" s="218">
        <f ca="1">OFFSET('배치점수 계산기'!K$10,$D351,0)</f>
        <v>893.971</v>
      </c>
      <c r="V351" s="218">
        <f ca="1">OFFSET('배치점수 계산기'!L$10,$D351,0)</f>
        <v>888.80399999999997</v>
      </c>
      <c r="W351" s="210" t="str">
        <f ca="1">OFFSET('배치점수 계산기'!M$10,$D351,0)</f>
        <v>표점/만점</v>
      </c>
      <c r="X351" s="208" t="str">
        <f ca="1">OFFSET('배치점수 계산기'!N$10,$D351,0)</f>
        <v>변표/만점</v>
      </c>
      <c r="Y351" s="212">
        <f ca="1">OFFSET(환산공식!FG$15,$F351,0)</f>
        <v>0.44</v>
      </c>
      <c r="Z351" s="35">
        <f ca="1">OFFSET(환산공식!FH$15,$F351,0)</f>
        <v>0.31</v>
      </c>
      <c r="AA351" s="203">
        <f ca="1">OFFSET(환산공식!FI$15,$F351,0)</f>
        <v>0.25</v>
      </c>
      <c r="AB351" s="5"/>
      <c r="AD351">
        <f t="shared" ca="1" si="12"/>
        <v>6</v>
      </c>
      <c r="AF351" s="5"/>
      <c r="AG351" s="5"/>
      <c r="AH351" s="5"/>
    </row>
    <row r="352" spans="1:34">
      <c r="A352" s="222"/>
      <c r="B352" s="222"/>
      <c r="C352" s="222" t="s">
        <v>1847</v>
      </c>
      <c r="D352" s="219">
        <v>345</v>
      </c>
      <c r="E352" s="219">
        <v>56</v>
      </c>
      <c r="F352" s="219">
        <v>56</v>
      </c>
      <c r="G352" s="264">
        <v>345</v>
      </c>
      <c r="H352" s="221" t="s">
        <v>85</v>
      </c>
      <c r="I352" s="219" t="s">
        <v>421</v>
      </c>
      <c r="J352" s="267" t="s">
        <v>195</v>
      </c>
      <c r="K352" s="219" t="s">
        <v>84</v>
      </c>
      <c r="L352" s="35" t="str">
        <f ca="1">IF(OFFSET(환산공식!$DU$15,$F352,0)=1,"O","X")</f>
        <v>X</v>
      </c>
      <c r="M352" s="212">
        <f ca="1">IFERROR(OFFSET(환산공식!DA$15,$F352,0),"")</f>
        <v>200</v>
      </c>
      <c r="N352" s="35" t="str">
        <f ca="1">IFERROR(CONCATENATE(ROUND(OFFSET(환산공식!DB$15,$F352,0),1),"%"),"")</f>
        <v>100%</v>
      </c>
      <c r="O352" s="35">
        <f ca="1">IFERROR(OFFSET(환산공식!DC$15,$F352,0),"")</f>
        <v>3</v>
      </c>
      <c r="P352" s="212" t="str">
        <f t="shared" ca="1" si="11"/>
        <v>3% 이하</v>
      </c>
      <c r="Q352" s="218">
        <f ca="1">IFERROR(ROUND(OFFSET(환산공식!$EX$15,$F352,0),3),"")</f>
        <v>0</v>
      </c>
      <c r="R352" s="218">
        <f ca="1">OFFSET('배치점수 계산기'!H$10,$D352,0)</f>
        <v>901.15</v>
      </c>
      <c r="S352" s="218">
        <f ca="1">OFFSET('배치점수 계산기'!I$10,$D352,0)</f>
        <v>899.68200000000002</v>
      </c>
      <c r="T352" s="218">
        <f ca="1">OFFSET('배치점수 계산기'!J$10,$D352,0)</f>
        <v>897.69500000000005</v>
      </c>
      <c r="U352" s="218">
        <f ca="1">OFFSET('배치점수 계산기'!K$10,$D352,0)</f>
        <v>893.971</v>
      </c>
      <c r="V352" s="218">
        <f ca="1">OFFSET('배치점수 계산기'!L$10,$D352,0)</f>
        <v>888.80399999999997</v>
      </c>
      <c r="W352" s="210" t="str">
        <f ca="1">OFFSET('배치점수 계산기'!M$10,$D352,0)</f>
        <v>표점/만점</v>
      </c>
      <c r="X352" s="208" t="str">
        <f ca="1">OFFSET('배치점수 계산기'!N$10,$D352,0)</f>
        <v>변표/만점</v>
      </c>
      <c r="Y352" s="212">
        <f ca="1">OFFSET(환산공식!FG$15,$F352,0)</f>
        <v>0.44</v>
      </c>
      <c r="Z352" s="35">
        <f ca="1">OFFSET(환산공식!FH$15,$F352,0)</f>
        <v>0.31</v>
      </c>
      <c r="AA352" s="203">
        <f ca="1">OFFSET(환산공식!FI$15,$F352,0)</f>
        <v>0.25</v>
      </c>
      <c r="AB352" s="5"/>
      <c r="AD352">
        <f t="shared" ca="1" si="12"/>
        <v>6</v>
      </c>
      <c r="AF352" s="5"/>
      <c r="AG352" s="5"/>
      <c r="AH352" s="5"/>
    </row>
    <row r="353" spans="1:34">
      <c r="A353" s="222"/>
      <c r="B353" s="222"/>
      <c r="C353" s="222" t="s">
        <v>1848</v>
      </c>
      <c r="D353" s="219">
        <v>346</v>
      </c>
      <c r="E353" s="219">
        <v>56</v>
      </c>
      <c r="F353" s="219">
        <v>56</v>
      </c>
      <c r="G353" s="264">
        <v>346</v>
      </c>
      <c r="H353" s="221" t="s">
        <v>85</v>
      </c>
      <c r="I353" s="219" t="s">
        <v>421</v>
      </c>
      <c r="J353" s="267" t="s">
        <v>788</v>
      </c>
      <c r="K353" s="219" t="s">
        <v>84</v>
      </c>
      <c r="L353" s="35" t="str">
        <f ca="1">IF(OFFSET(환산공식!$DU$15,$F353,0)=1,"O","X")</f>
        <v>X</v>
      </c>
      <c r="M353" s="212">
        <f ca="1">IFERROR(OFFSET(환산공식!DA$15,$F353,0),"")</f>
        <v>200</v>
      </c>
      <c r="N353" s="35" t="str">
        <f ca="1">IFERROR(CONCATENATE(ROUND(OFFSET(환산공식!DB$15,$F353,0),1),"%"),"")</f>
        <v>100%</v>
      </c>
      <c r="O353" s="35">
        <f ca="1">IFERROR(OFFSET(환산공식!DC$15,$F353,0),"")</f>
        <v>3</v>
      </c>
      <c r="P353" s="212" t="str">
        <f t="shared" ca="1" si="11"/>
        <v>3% 이하</v>
      </c>
      <c r="Q353" s="218">
        <f ca="1">IFERROR(ROUND(OFFSET(환산공식!$EX$15,$F353,0),3),"")</f>
        <v>0</v>
      </c>
      <c r="R353" s="218">
        <f ca="1">OFFSET('배치점수 계산기'!H$10,$D353,0)</f>
        <v>900.82600000000002</v>
      </c>
      <c r="S353" s="218">
        <f ca="1">OFFSET('배치점수 계산기'!I$10,$D353,0)</f>
        <v>899.55899999999997</v>
      </c>
      <c r="T353" s="218">
        <f ca="1">OFFSET('배치점수 계산기'!J$10,$D353,0)</f>
        <v>896.97199999999998</v>
      </c>
      <c r="U353" s="218">
        <f ca="1">OFFSET('배치점수 계산기'!K$10,$D353,0)</f>
        <v>893.37599999999998</v>
      </c>
      <c r="V353" s="218">
        <f ca="1">OFFSET('배치점수 계산기'!L$10,$D353,0)</f>
        <v>888.24699999999996</v>
      </c>
      <c r="W353" s="210" t="str">
        <f ca="1">OFFSET('배치점수 계산기'!M$10,$D353,0)</f>
        <v>표점/만점</v>
      </c>
      <c r="X353" s="208" t="str">
        <f ca="1">OFFSET('배치점수 계산기'!N$10,$D353,0)</f>
        <v>변표/만점</v>
      </c>
      <c r="Y353" s="212">
        <f ca="1">OFFSET(환산공식!FG$15,$F353,0)</f>
        <v>0.44</v>
      </c>
      <c r="Z353" s="35">
        <f ca="1">OFFSET(환산공식!FH$15,$F353,0)</f>
        <v>0.31</v>
      </c>
      <c r="AA353" s="203">
        <f ca="1">OFFSET(환산공식!FI$15,$F353,0)</f>
        <v>0.25</v>
      </c>
      <c r="AB353" s="5"/>
      <c r="AD353">
        <f t="shared" ca="1" si="12"/>
        <v>6</v>
      </c>
      <c r="AF353" s="5"/>
      <c r="AG353" s="5"/>
      <c r="AH353" s="5"/>
    </row>
    <row r="354" spans="1:34">
      <c r="A354" s="222"/>
      <c r="B354" s="222"/>
      <c r="C354" s="222" t="s">
        <v>1849</v>
      </c>
      <c r="D354" s="219">
        <v>347</v>
      </c>
      <c r="E354" s="219">
        <v>56</v>
      </c>
      <c r="F354" s="219">
        <v>56</v>
      </c>
      <c r="G354" s="264">
        <v>347</v>
      </c>
      <c r="H354" s="221" t="s">
        <v>85</v>
      </c>
      <c r="I354" s="219" t="s">
        <v>421</v>
      </c>
      <c r="J354" s="267" t="s">
        <v>800</v>
      </c>
      <c r="K354" s="219" t="s">
        <v>84</v>
      </c>
      <c r="L354" s="35" t="str">
        <f ca="1">IF(OFFSET(환산공식!$DU$15,$F354,0)=1,"O","X")</f>
        <v>X</v>
      </c>
      <c r="M354" s="212">
        <f ca="1">IFERROR(OFFSET(환산공식!DA$15,$F354,0),"")</f>
        <v>200</v>
      </c>
      <c r="N354" s="35" t="str">
        <f ca="1">IFERROR(CONCATENATE(ROUND(OFFSET(환산공식!DB$15,$F354,0),1),"%"),"")</f>
        <v>100%</v>
      </c>
      <c r="O354" s="35">
        <f ca="1">IFERROR(OFFSET(환산공식!DC$15,$F354,0),"")</f>
        <v>3</v>
      </c>
      <c r="P354" s="212" t="str">
        <f t="shared" ca="1" si="11"/>
        <v>3% 이하</v>
      </c>
      <c r="Q354" s="218">
        <f ca="1">IFERROR(ROUND(OFFSET(환산공식!$EX$15,$F354,0),3),"")</f>
        <v>0</v>
      </c>
      <c r="R354" s="218">
        <f ca="1">OFFSET('배치점수 계산기'!H$10,$D354,0)</f>
        <v>899.93399999999997</v>
      </c>
      <c r="S354" s="218">
        <f ca="1">OFFSET('배치점수 계산기'!I$10,$D354,0)</f>
        <v>898.67899999999997</v>
      </c>
      <c r="T354" s="218">
        <f ca="1">OFFSET('배치점수 계산기'!J$10,$D354,0)</f>
        <v>895.83600000000001</v>
      </c>
      <c r="U354" s="218">
        <f ca="1">OFFSET('배치점수 계산기'!K$10,$D354,0)</f>
        <v>892.51099999999997</v>
      </c>
      <c r="V354" s="218">
        <f ca="1">OFFSET('배치점수 계산기'!L$10,$D354,0)</f>
        <v>887.52700000000004</v>
      </c>
      <c r="W354" s="210" t="str">
        <f ca="1">OFFSET('배치점수 계산기'!M$10,$D354,0)</f>
        <v>표점/만점</v>
      </c>
      <c r="X354" s="208" t="str">
        <f ca="1">OFFSET('배치점수 계산기'!N$10,$D354,0)</f>
        <v>변표/만점</v>
      </c>
      <c r="Y354" s="212">
        <f ca="1">OFFSET(환산공식!FG$15,$F354,0)</f>
        <v>0.44</v>
      </c>
      <c r="Z354" s="35">
        <f ca="1">OFFSET(환산공식!FH$15,$F354,0)</f>
        <v>0.31</v>
      </c>
      <c r="AA354" s="203">
        <f ca="1">OFFSET(환산공식!FI$15,$F354,0)</f>
        <v>0.25</v>
      </c>
      <c r="AB354" s="5"/>
      <c r="AD354">
        <f t="shared" ca="1" si="12"/>
        <v>6</v>
      </c>
      <c r="AF354" s="5"/>
      <c r="AG354" s="5"/>
      <c r="AH354" s="5"/>
    </row>
    <row r="355" spans="1:34">
      <c r="A355" s="222"/>
      <c r="B355" s="222"/>
      <c r="C355" s="222" t="s">
        <v>1850</v>
      </c>
      <c r="D355" s="219">
        <v>348</v>
      </c>
      <c r="E355" s="219">
        <v>56</v>
      </c>
      <c r="F355" s="219">
        <v>56</v>
      </c>
      <c r="G355" s="264">
        <v>348</v>
      </c>
      <c r="H355" s="221" t="s">
        <v>85</v>
      </c>
      <c r="I355" s="219" t="s">
        <v>421</v>
      </c>
      <c r="J355" s="267" t="s">
        <v>799</v>
      </c>
      <c r="K355" s="219" t="s">
        <v>84</v>
      </c>
      <c r="L355" s="35" t="str">
        <f ca="1">IF(OFFSET(환산공식!$DU$15,$F355,0)=1,"O","X")</f>
        <v>X</v>
      </c>
      <c r="M355" s="212">
        <f ca="1">IFERROR(OFFSET(환산공식!DA$15,$F355,0),"")</f>
        <v>200</v>
      </c>
      <c r="N355" s="35" t="str">
        <f ca="1">IFERROR(CONCATENATE(ROUND(OFFSET(환산공식!DB$15,$F355,0),1),"%"),"")</f>
        <v>100%</v>
      </c>
      <c r="O355" s="35">
        <f ca="1">IFERROR(OFFSET(환산공식!DC$15,$F355,0),"")</f>
        <v>3</v>
      </c>
      <c r="P355" s="212" t="str">
        <f t="shared" ca="1" si="11"/>
        <v>3% 이하</v>
      </c>
      <c r="Q355" s="218">
        <f ca="1">IFERROR(ROUND(OFFSET(환산공식!$EX$15,$F355,0),3),"")</f>
        <v>0</v>
      </c>
      <c r="R355" s="218">
        <f ca="1">OFFSET('배치점수 계산기'!H$10,$D355,0)</f>
        <v>899.93399999999997</v>
      </c>
      <c r="S355" s="218">
        <f ca="1">OFFSET('배치점수 계산기'!I$10,$D355,0)</f>
        <v>898.27</v>
      </c>
      <c r="T355" s="218">
        <f ca="1">OFFSET('배치점수 계산기'!J$10,$D355,0)</f>
        <v>895.83600000000001</v>
      </c>
      <c r="U355" s="218">
        <f ca="1">OFFSET('배치점수 계산기'!K$10,$D355,0)</f>
        <v>892.51099999999997</v>
      </c>
      <c r="V355" s="218">
        <f ca="1">OFFSET('배치점수 계산기'!L$10,$D355,0)</f>
        <v>887.52700000000004</v>
      </c>
      <c r="W355" s="210" t="str">
        <f ca="1">OFFSET('배치점수 계산기'!M$10,$D355,0)</f>
        <v>표점/만점</v>
      </c>
      <c r="X355" s="208" t="str">
        <f ca="1">OFFSET('배치점수 계산기'!N$10,$D355,0)</f>
        <v>변표/만점</v>
      </c>
      <c r="Y355" s="212">
        <f ca="1">OFFSET(환산공식!FG$15,$F355,0)</f>
        <v>0.44</v>
      </c>
      <c r="Z355" s="35">
        <f ca="1">OFFSET(환산공식!FH$15,$F355,0)</f>
        <v>0.31</v>
      </c>
      <c r="AA355" s="203">
        <f ca="1">OFFSET(환산공식!FI$15,$F355,0)</f>
        <v>0.25</v>
      </c>
      <c r="AB355" s="5"/>
      <c r="AD355">
        <f t="shared" ca="1" si="12"/>
        <v>6</v>
      </c>
      <c r="AF355" s="5"/>
      <c r="AG355" s="5"/>
      <c r="AH355" s="5"/>
    </row>
    <row r="356" spans="1:34">
      <c r="A356" s="222"/>
      <c r="B356" s="222"/>
      <c r="C356" s="222" t="s">
        <v>1851</v>
      </c>
      <c r="D356" s="219">
        <v>349</v>
      </c>
      <c r="E356" s="219">
        <v>65</v>
      </c>
      <c r="F356" s="219">
        <v>65</v>
      </c>
      <c r="G356" s="264">
        <v>349</v>
      </c>
      <c r="H356" s="221" t="s">
        <v>85</v>
      </c>
      <c r="I356" s="219" t="s">
        <v>402</v>
      </c>
      <c r="J356" s="267" t="s">
        <v>488</v>
      </c>
      <c r="K356" s="219" t="s">
        <v>83</v>
      </c>
      <c r="L356" s="35" t="str">
        <f ca="1">IF(OFFSET(환산공식!$DU$15,$F356,0)=1,"O","X")</f>
        <v>X</v>
      </c>
      <c r="M356" s="212">
        <f ca="1">IFERROR(OFFSET(환산공식!DA$15,$F356,0),"")</f>
        <v>200</v>
      </c>
      <c r="N356" s="35" t="str">
        <f ca="1">IFERROR(CONCATENATE(ROUND(OFFSET(환산공식!DB$15,$F356,0),1),"%"),"")</f>
        <v>100%</v>
      </c>
      <c r="O356" s="35">
        <f ca="1">IFERROR(OFFSET(환산공식!DC$15,$F356,0),"")</f>
        <v>0</v>
      </c>
      <c r="P356" s="212" t="str">
        <f t="shared" ca="1" si="11"/>
        <v>3% 이하</v>
      </c>
      <c r="Q356" s="218">
        <f ca="1">IFERROR(ROUND(OFFSET(환산공식!$EX$15,$F356,0),3),"")</f>
        <v>0</v>
      </c>
      <c r="R356" s="218">
        <f ca="1">OFFSET('배치점수 계산기'!H$10,$D356,0)</f>
        <v>701.83799999999997</v>
      </c>
      <c r="S356" s="218">
        <f ca="1">OFFSET('배치점수 계산기'!I$10,$D356,0)</f>
        <v>699.23500000000001</v>
      </c>
      <c r="T356" s="218">
        <f ca="1">OFFSET('배치점수 계산기'!J$10,$D356,0)</f>
        <v>696.52099999999996</v>
      </c>
      <c r="U356" s="218">
        <f ca="1">OFFSET('배치점수 계산기'!K$10,$D356,0)</f>
        <v>693.68700000000001</v>
      </c>
      <c r="V356" s="218">
        <f ca="1">OFFSET('배치점수 계산기'!L$10,$D356,0)</f>
        <v>689.63499999999999</v>
      </c>
      <c r="W356" s="210" t="str">
        <f ca="1">OFFSET('배치점수 계산기'!M$10,$D356,0)</f>
        <v>표점</v>
      </c>
      <c r="X356" s="208" t="str">
        <f ca="1">OFFSET('배치점수 계산기'!N$10,$D356,0)</f>
        <v>표점</v>
      </c>
      <c r="Y356" s="212">
        <f ca="1">OFFSET(환산공식!FG$15,$F356,0)</f>
        <v>0.25</v>
      </c>
      <c r="Z356" s="35">
        <f ca="1">OFFSET(환산공식!FH$15,$F356,0)</f>
        <v>0.38</v>
      </c>
      <c r="AA356" s="203">
        <f ca="1">OFFSET(환산공식!FI$15,$F356,0)</f>
        <v>0.38</v>
      </c>
      <c r="AB356" s="5"/>
      <c r="AD356">
        <f t="shared" ca="1" si="12"/>
        <v>6</v>
      </c>
      <c r="AF356" s="5"/>
      <c r="AG356" s="5"/>
      <c r="AH356" s="5"/>
    </row>
    <row r="357" spans="1:34">
      <c r="A357" s="222"/>
      <c r="B357" s="222"/>
      <c r="C357" s="222" t="s">
        <v>1852</v>
      </c>
      <c r="D357" s="219">
        <v>350</v>
      </c>
      <c r="E357" s="219">
        <v>65</v>
      </c>
      <c r="F357" s="219">
        <v>65</v>
      </c>
      <c r="G357" s="264">
        <v>350</v>
      </c>
      <c r="H357" s="221" t="s">
        <v>85</v>
      </c>
      <c r="I357" s="219" t="s">
        <v>402</v>
      </c>
      <c r="J357" s="267" t="s">
        <v>490</v>
      </c>
      <c r="K357" s="219" t="s">
        <v>83</v>
      </c>
      <c r="L357" s="35" t="str">
        <f ca="1">IF(OFFSET(환산공식!$DU$15,$F357,0)=1,"O","X")</f>
        <v>X</v>
      </c>
      <c r="M357" s="212">
        <f ca="1">IFERROR(OFFSET(환산공식!DA$15,$F357,0),"")</f>
        <v>200</v>
      </c>
      <c r="N357" s="35" t="str">
        <f ca="1">IFERROR(CONCATENATE(ROUND(OFFSET(환산공식!DB$15,$F357,0),1),"%"),"")</f>
        <v>100%</v>
      </c>
      <c r="O357" s="35">
        <f ca="1">IFERROR(OFFSET(환산공식!DC$15,$F357,0),"")</f>
        <v>0</v>
      </c>
      <c r="P357" s="212" t="str">
        <f t="shared" ca="1" si="11"/>
        <v>3% 이하</v>
      </c>
      <c r="Q357" s="218">
        <f ca="1">IFERROR(ROUND(OFFSET(환산공식!$EX$15,$F357,0),3),"")</f>
        <v>0</v>
      </c>
      <c r="R357" s="218">
        <f ca="1">OFFSET('배치점수 계산기'!H$10,$D357,0)</f>
        <v>700.28800000000001</v>
      </c>
      <c r="S357" s="218">
        <f ca="1">OFFSET('배치점수 계산기'!I$10,$D357,0)</f>
        <v>697.11</v>
      </c>
      <c r="T357" s="218">
        <f ca="1">OFFSET('배치점수 계산기'!J$10,$D357,0)</f>
        <v>694.93399999999997</v>
      </c>
      <c r="U357" s="218">
        <f ca="1">OFFSET('배치점수 계산기'!K$10,$D357,0)</f>
        <v>691.96799999999996</v>
      </c>
      <c r="V357" s="218">
        <f ca="1">OFFSET('배치점수 계산기'!L$10,$D357,0)</f>
        <v>688.34299999999996</v>
      </c>
      <c r="W357" s="210" t="str">
        <f ca="1">OFFSET('배치점수 계산기'!M$10,$D357,0)</f>
        <v>표점</v>
      </c>
      <c r="X357" s="208" t="str">
        <f ca="1">OFFSET('배치점수 계산기'!N$10,$D357,0)</f>
        <v>표점</v>
      </c>
      <c r="Y357" s="212">
        <f ca="1">OFFSET(환산공식!FG$15,$F357,0)</f>
        <v>0.25</v>
      </c>
      <c r="Z357" s="35">
        <f ca="1">OFFSET(환산공식!FH$15,$F357,0)</f>
        <v>0.38</v>
      </c>
      <c r="AA357" s="203">
        <f ca="1">OFFSET(환산공식!FI$15,$F357,0)</f>
        <v>0.38</v>
      </c>
      <c r="AB357" s="5"/>
      <c r="AD357">
        <f t="shared" ca="1" si="12"/>
        <v>6</v>
      </c>
      <c r="AF357" s="5"/>
      <c r="AG357" s="5"/>
      <c r="AH357" s="5"/>
    </row>
    <row r="358" spans="1:34">
      <c r="A358" s="222"/>
      <c r="B358" s="222"/>
      <c r="C358" s="222" t="s">
        <v>1853</v>
      </c>
      <c r="D358" s="219">
        <v>351</v>
      </c>
      <c r="E358" s="219">
        <v>65</v>
      </c>
      <c r="F358" s="219">
        <v>65</v>
      </c>
      <c r="G358" s="264">
        <v>351</v>
      </c>
      <c r="H358" s="221" t="s">
        <v>85</v>
      </c>
      <c r="I358" s="219" t="s">
        <v>402</v>
      </c>
      <c r="J358" s="267" t="s">
        <v>1386</v>
      </c>
      <c r="K358" s="219" t="s">
        <v>83</v>
      </c>
      <c r="L358" s="35" t="str">
        <f ca="1">IF(OFFSET(환산공식!$DU$15,$F358,0)=1,"O","X")</f>
        <v>X</v>
      </c>
      <c r="M358" s="212">
        <f ca="1">IFERROR(OFFSET(환산공식!DA$15,$F358,0),"")</f>
        <v>200</v>
      </c>
      <c r="N358" s="35" t="str">
        <f ca="1">IFERROR(CONCATENATE(ROUND(OFFSET(환산공식!DB$15,$F358,0),1),"%"),"")</f>
        <v>100%</v>
      </c>
      <c r="O358" s="35">
        <f ca="1">IFERROR(OFFSET(환산공식!DC$15,$F358,0),"")</f>
        <v>0</v>
      </c>
      <c r="P358" s="212" t="str">
        <f t="shared" ca="1" si="11"/>
        <v>3% 이하</v>
      </c>
      <c r="Q358" s="218">
        <f ca="1">IFERROR(ROUND(OFFSET(환산공식!$EX$15,$F358,0),3),"")</f>
        <v>0</v>
      </c>
      <c r="R358" s="218">
        <f ca="1">OFFSET('배치점수 계산기'!H$10,$D358,0)</f>
        <v>693.43299999999999</v>
      </c>
      <c r="S358" s="218">
        <f ca="1">OFFSET('배치점수 계산기'!I$10,$D358,0)</f>
        <v>691.61099999999999</v>
      </c>
      <c r="T358" s="218">
        <f ca="1">OFFSET('배치점수 계산기'!J$10,$D358,0)</f>
        <v>690.16399999999999</v>
      </c>
      <c r="U358" s="218">
        <f ca="1">OFFSET('배치점수 계산기'!K$10,$D358,0)</f>
        <v>687.36800000000005</v>
      </c>
      <c r="V358" s="218">
        <f ca="1">OFFSET('배치점수 계산기'!L$10,$D358,0)</f>
        <v>683.96400000000006</v>
      </c>
      <c r="W358" s="210" t="str">
        <f ca="1">OFFSET('배치점수 계산기'!M$10,$D358,0)</f>
        <v>표점</v>
      </c>
      <c r="X358" s="208" t="str">
        <f ca="1">OFFSET('배치점수 계산기'!N$10,$D358,0)</f>
        <v>표점</v>
      </c>
      <c r="Y358" s="212">
        <f ca="1">OFFSET(환산공식!FG$15,$F358,0)</f>
        <v>0.25</v>
      </c>
      <c r="Z358" s="35">
        <f ca="1">OFFSET(환산공식!FH$15,$F358,0)</f>
        <v>0.38</v>
      </c>
      <c r="AA358" s="203">
        <f ca="1">OFFSET(환산공식!FI$15,$F358,0)</f>
        <v>0.38</v>
      </c>
      <c r="AB358" s="5"/>
      <c r="AD358">
        <f t="shared" ca="1" si="12"/>
        <v>6</v>
      </c>
      <c r="AF358" s="5"/>
      <c r="AG358" s="5"/>
      <c r="AH358" s="5"/>
    </row>
    <row r="359" spans="1:34">
      <c r="A359" s="222"/>
      <c r="B359" s="222"/>
      <c r="C359" s="222" t="s">
        <v>1854</v>
      </c>
      <c r="D359" s="219">
        <v>352</v>
      </c>
      <c r="E359" s="219">
        <v>65</v>
      </c>
      <c r="F359" s="219">
        <v>65</v>
      </c>
      <c r="G359" s="264">
        <v>352</v>
      </c>
      <c r="H359" s="221" t="s">
        <v>85</v>
      </c>
      <c r="I359" s="219" t="s">
        <v>402</v>
      </c>
      <c r="J359" s="267" t="s">
        <v>812</v>
      </c>
      <c r="K359" s="219" t="s">
        <v>83</v>
      </c>
      <c r="L359" s="35" t="str">
        <f ca="1">IF(OFFSET(환산공식!$DU$15,$F359,0)=1,"O","X")</f>
        <v>X</v>
      </c>
      <c r="M359" s="212">
        <f ca="1">IFERROR(OFFSET(환산공식!DA$15,$F359,0),"")</f>
        <v>200</v>
      </c>
      <c r="N359" s="35" t="str">
        <f ca="1">IFERROR(CONCATENATE(ROUND(OFFSET(환산공식!DB$15,$F359,0),1),"%"),"")</f>
        <v>100%</v>
      </c>
      <c r="O359" s="35">
        <f ca="1">IFERROR(OFFSET(환산공식!DC$15,$F359,0),"")</f>
        <v>0</v>
      </c>
      <c r="P359" s="212" t="str">
        <f t="shared" ca="1" si="11"/>
        <v>3% 이하</v>
      </c>
      <c r="Q359" s="218">
        <f ca="1">IFERROR(ROUND(OFFSET(환산공식!$EX$15,$F359,0),3),"")</f>
        <v>0</v>
      </c>
      <c r="R359" s="218">
        <f ca="1">OFFSET('배치점수 계산기'!H$10,$D359,0)</f>
        <v>694.40700000000004</v>
      </c>
      <c r="S359" s="218">
        <f ca="1">OFFSET('배치점수 계산기'!I$10,$D359,0)</f>
        <v>691.61099999999999</v>
      </c>
      <c r="T359" s="218">
        <f ca="1">OFFSET('배치점수 계산기'!J$10,$D359,0)</f>
        <v>689.75300000000004</v>
      </c>
      <c r="U359" s="218">
        <f ca="1">OFFSET('배치점수 계산기'!K$10,$D359,0)</f>
        <v>687.77700000000004</v>
      </c>
      <c r="V359" s="218">
        <f ca="1">OFFSET('배치점수 계산기'!L$10,$D359,0)</f>
        <v>683.41600000000005</v>
      </c>
      <c r="W359" s="210" t="str">
        <f ca="1">OFFSET('배치점수 계산기'!M$10,$D359,0)</f>
        <v>표점</v>
      </c>
      <c r="X359" s="208" t="str">
        <f ca="1">OFFSET('배치점수 계산기'!N$10,$D359,0)</f>
        <v>표점</v>
      </c>
      <c r="Y359" s="212">
        <f ca="1">OFFSET(환산공식!FG$15,$F359,0)</f>
        <v>0.25</v>
      </c>
      <c r="Z359" s="35">
        <f ca="1">OFFSET(환산공식!FH$15,$F359,0)</f>
        <v>0.38</v>
      </c>
      <c r="AA359" s="203">
        <f ca="1">OFFSET(환산공식!FI$15,$F359,0)</f>
        <v>0.38</v>
      </c>
      <c r="AB359" s="5"/>
      <c r="AD359">
        <f t="shared" ca="1" si="12"/>
        <v>6</v>
      </c>
      <c r="AF359" s="5"/>
      <c r="AG359" s="5"/>
      <c r="AH359" s="5"/>
    </row>
    <row r="360" spans="1:34">
      <c r="A360" s="222"/>
      <c r="B360" s="222"/>
      <c r="C360" s="222" t="s">
        <v>1855</v>
      </c>
      <c r="D360" s="219">
        <v>353</v>
      </c>
      <c r="E360" s="219">
        <v>65</v>
      </c>
      <c r="F360" s="219">
        <v>65</v>
      </c>
      <c r="G360" s="264">
        <v>353</v>
      </c>
      <c r="H360" s="221" t="s">
        <v>85</v>
      </c>
      <c r="I360" s="219" t="s">
        <v>402</v>
      </c>
      <c r="J360" s="267" t="s">
        <v>491</v>
      </c>
      <c r="K360" s="219" t="s">
        <v>83</v>
      </c>
      <c r="L360" s="35" t="str">
        <f ca="1">IF(OFFSET(환산공식!$DU$15,$F360,0)=1,"O","X")</f>
        <v>X</v>
      </c>
      <c r="M360" s="212">
        <f ca="1">IFERROR(OFFSET(환산공식!DA$15,$F360,0),"")</f>
        <v>200</v>
      </c>
      <c r="N360" s="35" t="str">
        <f ca="1">IFERROR(CONCATENATE(ROUND(OFFSET(환산공식!DB$15,$F360,0),1),"%"),"")</f>
        <v>100%</v>
      </c>
      <c r="O360" s="35">
        <f ca="1">IFERROR(OFFSET(환산공식!DC$15,$F360,0),"")</f>
        <v>0</v>
      </c>
      <c r="P360" s="212" t="str">
        <f t="shared" ca="1" si="11"/>
        <v>3% 이하</v>
      </c>
      <c r="Q360" s="218">
        <f ca="1">IFERROR(ROUND(OFFSET(환산공식!$EX$15,$F360,0),3),"")</f>
        <v>0</v>
      </c>
      <c r="R360" s="218">
        <f ca="1">OFFSET('배치점수 계산기'!H$10,$D360,0)</f>
        <v>694.11599999999999</v>
      </c>
      <c r="S360" s="218">
        <f ca="1">OFFSET('배치점수 계산기'!I$10,$D360,0)</f>
        <v>691.45699999999999</v>
      </c>
      <c r="T360" s="218">
        <f ca="1">OFFSET('배치점수 계산기'!J$10,$D360,0)</f>
        <v>689.65300000000002</v>
      </c>
      <c r="U360" s="218">
        <f ca="1">OFFSET('배치점수 계산기'!K$10,$D360,0)</f>
        <v>687.81399999999996</v>
      </c>
      <c r="V360" s="218">
        <f ca="1">OFFSET('배치점수 계산기'!L$10,$D360,0)</f>
        <v>684.23599999999999</v>
      </c>
      <c r="W360" s="210" t="str">
        <f ca="1">OFFSET('배치점수 계산기'!M$10,$D360,0)</f>
        <v>표점</v>
      </c>
      <c r="X360" s="208" t="str">
        <f ca="1">OFFSET('배치점수 계산기'!N$10,$D360,0)</f>
        <v>표점</v>
      </c>
      <c r="Y360" s="212">
        <f ca="1">OFFSET(환산공식!FG$15,$F360,0)</f>
        <v>0.25</v>
      </c>
      <c r="Z360" s="35">
        <f ca="1">OFFSET(환산공식!FH$15,$F360,0)</f>
        <v>0.38</v>
      </c>
      <c r="AA360" s="203">
        <f ca="1">OFFSET(환산공식!FI$15,$F360,0)</f>
        <v>0.38</v>
      </c>
      <c r="AB360" s="5"/>
      <c r="AD360">
        <f t="shared" ca="1" si="12"/>
        <v>6</v>
      </c>
      <c r="AF360" s="5"/>
      <c r="AG360" s="5"/>
      <c r="AH360" s="5"/>
    </row>
    <row r="361" spans="1:34">
      <c r="A361" s="222"/>
      <c r="B361" s="222"/>
      <c r="C361" s="222" t="s">
        <v>1856</v>
      </c>
      <c r="D361" s="219">
        <v>354</v>
      </c>
      <c r="E361" s="219">
        <v>65</v>
      </c>
      <c r="F361" s="219">
        <v>65</v>
      </c>
      <c r="G361" s="264">
        <v>354</v>
      </c>
      <c r="H361" s="221" t="s">
        <v>85</v>
      </c>
      <c r="I361" s="219" t="s">
        <v>402</v>
      </c>
      <c r="J361" s="267" t="s">
        <v>489</v>
      </c>
      <c r="K361" s="219" t="s">
        <v>83</v>
      </c>
      <c r="L361" s="35" t="str">
        <f ca="1">IF(OFFSET(환산공식!$DU$15,$F361,0)=1,"O","X")</f>
        <v>X</v>
      </c>
      <c r="M361" s="212">
        <f ca="1">IFERROR(OFFSET(환산공식!DA$15,$F361,0),"")</f>
        <v>200</v>
      </c>
      <c r="N361" s="35" t="str">
        <f ca="1">IFERROR(CONCATENATE(ROUND(OFFSET(환산공식!DB$15,$F361,0),1),"%"),"")</f>
        <v>100%</v>
      </c>
      <c r="O361" s="35">
        <f ca="1">IFERROR(OFFSET(환산공식!DC$15,$F361,0),"")</f>
        <v>0</v>
      </c>
      <c r="P361" s="212" t="str">
        <f t="shared" ca="1" si="11"/>
        <v>3% 이하</v>
      </c>
      <c r="Q361" s="218">
        <f ca="1">IFERROR(ROUND(OFFSET(환산공식!$EX$15,$F361,0),3),"")</f>
        <v>0</v>
      </c>
      <c r="R361" s="218">
        <f ca="1">OFFSET('배치점수 계산기'!H$10,$D361,0)</f>
        <v>693.178</v>
      </c>
      <c r="S361" s="218">
        <f ca="1">OFFSET('배치점수 계산기'!I$10,$D361,0)</f>
        <v>690.51900000000001</v>
      </c>
      <c r="T361" s="218">
        <f ca="1">OFFSET('배치점수 계산기'!J$10,$D361,0)</f>
        <v>688.85199999999998</v>
      </c>
      <c r="U361" s="218">
        <f ca="1">OFFSET('배치점수 계산기'!K$10,$D361,0)</f>
        <v>687.26800000000003</v>
      </c>
      <c r="V361" s="218">
        <f ca="1">OFFSET('배치점수 계산기'!L$10,$D361,0)</f>
        <v>679.07399999999996</v>
      </c>
      <c r="W361" s="210" t="str">
        <f ca="1">OFFSET('배치점수 계산기'!M$10,$D361,0)</f>
        <v>표점</v>
      </c>
      <c r="X361" s="208" t="str">
        <f ca="1">OFFSET('배치점수 계산기'!N$10,$D361,0)</f>
        <v>표점</v>
      </c>
      <c r="Y361" s="212">
        <f ca="1">OFFSET(환산공식!FG$15,$F361,0)</f>
        <v>0.25</v>
      </c>
      <c r="Z361" s="35">
        <f ca="1">OFFSET(환산공식!FH$15,$F361,0)</f>
        <v>0.38</v>
      </c>
      <c r="AA361" s="203">
        <f ca="1">OFFSET(환산공식!FI$15,$F361,0)</f>
        <v>0.38</v>
      </c>
      <c r="AB361" s="5"/>
      <c r="AD361">
        <f t="shared" ca="1" si="12"/>
        <v>6</v>
      </c>
      <c r="AF361" s="5"/>
      <c r="AG361" s="5"/>
      <c r="AH361" s="5"/>
    </row>
    <row r="362" spans="1:34">
      <c r="A362" s="222"/>
      <c r="B362" s="222"/>
      <c r="C362" s="222" t="s">
        <v>1857</v>
      </c>
      <c r="D362" s="219">
        <v>355</v>
      </c>
      <c r="E362" s="219">
        <v>65</v>
      </c>
      <c r="F362" s="219">
        <v>65</v>
      </c>
      <c r="G362" s="264">
        <v>355</v>
      </c>
      <c r="H362" s="221" t="s">
        <v>85</v>
      </c>
      <c r="I362" s="219" t="s">
        <v>402</v>
      </c>
      <c r="J362" s="267" t="s">
        <v>487</v>
      </c>
      <c r="K362" s="219" t="s">
        <v>83</v>
      </c>
      <c r="L362" s="35" t="str">
        <f ca="1">IF(OFFSET(환산공식!$DU$15,$F362,0)=1,"O","X")</f>
        <v>X</v>
      </c>
      <c r="M362" s="212">
        <f ca="1">IFERROR(OFFSET(환산공식!DA$15,$F362,0),"")</f>
        <v>200</v>
      </c>
      <c r="N362" s="35" t="str">
        <f ca="1">IFERROR(CONCATENATE(ROUND(OFFSET(환산공식!DB$15,$F362,0),1),"%"),"")</f>
        <v>100%</v>
      </c>
      <c r="O362" s="35">
        <f ca="1">IFERROR(OFFSET(환산공식!DC$15,$F362,0),"")</f>
        <v>0</v>
      </c>
      <c r="P362" s="212" t="str">
        <f t="shared" ca="1" si="11"/>
        <v>3% 이하</v>
      </c>
      <c r="Q362" s="218">
        <f ca="1">IFERROR(ROUND(OFFSET(환산공식!$EX$15,$F362,0),3),"")</f>
        <v>0</v>
      </c>
      <c r="R362" s="218">
        <f ca="1">OFFSET('배치점수 계산기'!H$10,$D362,0)</f>
        <v>691.61099999999999</v>
      </c>
      <c r="S362" s="218">
        <f ca="1">OFFSET('배치점수 계산기'!I$10,$D362,0)</f>
        <v>689.63499999999999</v>
      </c>
      <c r="T362" s="218">
        <f ca="1">OFFSET('배치점수 계산기'!J$10,$D362,0)</f>
        <v>688.03399999999999</v>
      </c>
      <c r="U362" s="218">
        <f ca="1">OFFSET('배치점수 계산기'!K$10,$D362,0)</f>
        <v>685.93799999999999</v>
      </c>
      <c r="V362" s="218">
        <f ca="1">OFFSET('배치점수 계산기'!L$10,$D362,0)</f>
        <v>681.42200000000003</v>
      </c>
      <c r="W362" s="210" t="str">
        <f ca="1">OFFSET('배치점수 계산기'!M$10,$D362,0)</f>
        <v>표점</v>
      </c>
      <c r="X362" s="208" t="str">
        <f ca="1">OFFSET('배치점수 계산기'!N$10,$D362,0)</f>
        <v>표점</v>
      </c>
      <c r="Y362" s="212">
        <f ca="1">OFFSET(환산공식!FG$15,$F362,0)</f>
        <v>0.25</v>
      </c>
      <c r="Z362" s="35">
        <f ca="1">OFFSET(환산공식!FH$15,$F362,0)</f>
        <v>0.38</v>
      </c>
      <c r="AA362" s="203">
        <f ca="1">OFFSET(환산공식!FI$15,$F362,0)</f>
        <v>0.38</v>
      </c>
      <c r="AB362" s="5"/>
      <c r="AD362">
        <f t="shared" ca="1" si="12"/>
        <v>6</v>
      </c>
      <c r="AF362" s="5"/>
      <c r="AG362" s="5"/>
      <c r="AH362" s="5"/>
    </row>
    <row r="363" spans="1:34">
      <c r="A363" s="222"/>
      <c r="B363" s="222"/>
      <c r="C363" s="222" t="s">
        <v>1858</v>
      </c>
      <c r="D363" s="219">
        <v>356</v>
      </c>
      <c r="E363" s="219">
        <v>65</v>
      </c>
      <c r="F363" s="219">
        <v>65</v>
      </c>
      <c r="G363" s="264">
        <v>356</v>
      </c>
      <c r="H363" s="221" t="s">
        <v>85</v>
      </c>
      <c r="I363" s="219" t="s">
        <v>402</v>
      </c>
      <c r="J363" s="267" t="s">
        <v>94</v>
      </c>
      <c r="K363" s="219" t="s">
        <v>83</v>
      </c>
      <c r="L363" s="35" t="str">
        <f ca="1">IF(OFFSET(환산공식!$DU$15,$F363,0)=1,"O","X")</f>
        <v>X</v>
      </c>
      <c r="M363" s="212">
        <f ca="1">IFERROR(OFFSET(환산공식!DA$15,$F363,0),"")</f>
        <v>200</v>
      </c>
      <c r="N363" s="35" t="str">
        <f ca="1">IFERROR(CONCATENATE(ROUND(OFFSET(환산공식!DB$15,$F363,0),1),"%"),"")</f>
        <v>100%</v>
      </c>
      <c r="O363" s="35">
        <f ca="1">IFERROR(OFFSET(환산공식!DC$15,$F363,0),"")</f>
        <v>0</v>
      </c>
      <c r="P363" s="212" t="str">
        <f t="shared" ca="1" si="11"/>
        <v>3% 이하</v>
      </c>
      <c r="Q363" s="218">
        <f ca="1">IFERROR(ROUND(OFFSET(환산공식!$EX$15,$F363,0),3),"")</f>
        <v>0</v>
      </c>
      <c r="R363" s="218">
        <f ca="1">OFFSET('배치점수 계산기'!H$10,$D363,0)</f>
        <v>691.202</v>
      </c>
      <c r="S363" s="218">
        <f ca="1">OFFSET('배치점수 계산기'!I$10,$D363,0)</f>
        <v>689.226</v>
      </c>
      <c r="T363" s="218">
        <f ca="1">OFFSET('배치점수 계산기'!J$10,$D363,0)</f>
        <v>687.52200000000005</v>
      </c>
      <c r="U363" s="218">
        <f ca="1">OFFSET('배치점수 계산기'!K$10,$D363,0)</f>
        <v>685.54600000000005</v>
      </c>
      <c r="V363" s="218">
        <f ca="1">OFFSET('배치점수 계산기'!L$10,$D363,0)</f>
        <v>681.79700000000003</v>
      </c>
      <c r="W363" s="210" t="str">
        <f ca="1">OFFSET('배치점수 계산기'!M$10,$D363,0)</f>
        <v>표점</v>
      </c>
      <c r="X363" s="208" t="str">
        <f ca="1">OFFSET('배치점수 계산기'!N$10,$D363,0)</f>
        <v>표점</v>
      </c>
      <c r="Y363" s="212">
        <f ca="1">OFFSET(환산공식!FG$15,$F363,0)</f>
        <v>0.25</v>
      </c>
      <c r="Z363" s="35">
        <f ca="1">OFFSET(환산공식!FH$15,$F363,0)</f>
        <v>0.38</v>
      </c>
      <c r="AA363" s="203">
        <f ca="1">OFFSET(환산공식!FI$15,$F363,0)</f>
        <v>0.38</v>
      </c>
      <c r="AB363" s="5"/>
      <c r="AD363">
        <f t="shared" ca="1" si="12"/>
        <v>6</v>
      </c>
      <c r="AF363" s="5"/>
      <c r="AG363" s="5"/>
      <c r="AH363" s="5"/>
    </row>
    <row r="364" spans="1:34">
      <c r="A364" s="222"/>
      <c r="B364" s="222"/>
      <c r="C364" s="222" t="s">
        <v>1859</v>
      </c>
      <c r="D364" s="219">
        <v>357</v>
      </c>
      <c r="E364" s="219">
        <v>65</v>
      </c>
      <c r="F364" s="219">
        <v>65</v>
      </c>
      <c r="G364" s="264">
        <v>357</v>
      </c>
      <c r="H364" s="221" t="s">
        <v>85</v>
      </c>
      <c r="I364" s="219" t="s">
        <v>402</v>
      </c>
      <c r="J364" s="267" t="s">
        <v>816</v>
      </c>
      <c r="K364" s="219" t="s">
        <v>83</v>
      </c>
      <c r="L364" s="35" t="str">
        <f ca="1">IF(OFFSET(환산공식!$DU$15,$F364,0)=1,"O","X")</f>
        <v>X</v>
      </c>
      <c r="M364" s="212">
        <f ca="1">IFERROR(OFFSET(환산공식!DA$15,$F364,0),"")</f>
        <v>200</v>
      </c>
      <c r="N364" s="35" t="str">
        <f ca="1">IFERROR(CONCATENATE(ROUND(OFFSET(환산공식!DB$15,$F364,0),1),"%"),"")</f>
        <v>100%</v>
      </c>
      <c r="O364" s="35">
        <f ca="1">IFERROR(OFFSET(환산공식!DC$15,$F364,0),"")</f>
        <v>0</v>
      </c>
      <c r="P364" s="212" t="str">
        <f t="shared" ca="1" si="11"/>
        <v>3% 이하</v>
      </c>
      <c r="Q364" s="218">
        <f ca="1">IFERROR(ROUND(OFFSET(환산공식!$EX$15,$F364,0),3),"")</f>
        <v>0</v>
      </c>
      <c r="R364" s="218">
        <f ca="1">OFFSET('배치점수 계산기'!H$10,$D364,0)</f>
        <v>690.673</v>
      </c>
      <c r="S364" s="218">
        <f ca="1">OFFSET('배치점수 계산기'!I$10,$D364,0)</f>
        <v>688.71500000000003</v>
      </c>
      <c r="T364" s="218">
        <f ca="1">OFFSET('배치점수 계산기'!J$10,$D364,0)</f>
        <v>687.26800000000003</v>
      </c>
      <c r="U364" s="218">
        <f ca="1">OFFSET('배치점수 계산기'!K$10,$D364,0)</f>
        <v>685.15599999999995</v>
      </c>
      <c r="V364" s="218">
        <f ca="1">OFFSET('배치점수 계산기'!L$10,$D364,0)</f>
        <v>681.28499999999997</v>
      </c>
      <c r="W364" s="210" t="str">
        <f ca="1">OFFSET('배치점수 계산기'!M$10,$D364,0)</f>
        <v>표점</v>
      </c>
      <c r="X364" s="208" t="str">
        <f ca="1">OFFSET('배치점수 계산기'!N$10,$D364,0)</f>
        <v>표점</v>
      </c>
      <c r="Y364" s="212">
        <f ca="1">OFFSET(환산공식!FG$15,$F364,0)</f>
        <v>0.25</v>
      </c>
      <c r="Z364" s="35">
        <f ca="1">OFFSET(환산공식!FH$15,$F364,0)</f>
        <v>0.38</v>
      </c>
      <c r="AA364" s="203">
        <f ca="1">OFFSET(환산공식!FI$15,$F364,0)</f>
        <v>0.38</v>
      </c>
      <c r="AB364" s="5"/>
      <c r="AD364">
        <f t="shared" ca="1" si="12"/>
        <v>6</v>
      </c>
      <c r="AF364" s="5"/>
      <c r="AG364" s="5"/>
      <c r="AH364" s="5"/>
    </row>
    <row r="365" spans="1:34">
      <c r="A365" s="222"/>
      <c r="B365" s="222"/>
      <c r="C365" s="222" t="s">
        <v>1860</v>
      </c>
      <c r="D365" s="219">
        <v>358</v>
      </c>
      <c r="E365" s="219">
        <v>65</v>
      </c>
      <c r="F365" s="219">
        <v>65</v>
      </c>
      <c r="G365" s="264">
        <v>358</v>
      </c>
      <c r="H365" s="221" t="s">
        <v>85</v>
      </c>
      <c r="I365" s="219" t="s">
        <v>402</v>
      </c>
      <c r="J365" s="267" t="s">
        <v>486</v>
      </c>
      <c r="K365" s="219" t="s">
        <v>83</v>
      </c>
      <c r="L365" s="35" t="str">
        <f ca="1">IF(OFFSET(환산공식!$DU$15,$F365,0)=1,"O","X")</f>
        <v>X</v>
      </c>
      <c r="M365" s="212">
        <f ca="1">IFERROR(OFFSET(환산공식!DA$15,$F365,0),"")</f>
        <v>200</v>
      </c>
      <c r="N365" s="35" t="str">
        <f ca="1">IFERROR(CONCATENATE(ROUND(OFFSET(환산공식!DB$15,$F365,0),1),"%"),"")</f>
        <v>100%</v>
      </c>
      <c r="O365" s="35">
        <f ca="1">IFERROR(OFFSET(환산공식!DC$15,$F365,0),"")</f>
        <v>0</v>
      </c>
      <c r="P365" s="212" t="str">
        <f t="shared" ca="1" si="11"/>
        <v>3% 이하</v>
      </c>
      <c r="Q365" s="218">
        <f ca="1">IFERROR(ROUND(OFFSET(환산공식!$EX$15,$F365,0),3),"")</f>
        <v>0</v>
      </c>
      <c r="R365" s="218">
        <f ca="1">OFFSET('배치점수 계산기'!H$10,$D365,0)</f>
        <v>690.28200000000004</v>
      </c>
      <c r="S365" s="218">
        <f ca="1">OFFSET('배치점수 계산기'!I$10,$D365,0)</f>
        <v>688.34299999999996</v>
      </c>
      <c r="T365" s="218">
        <f ca="1">OFFSET('배치점수 계산기'!J$10,$D365,0)</f>
        <v>686.721</v>
      </c>
      <c r="U365" s="218">
        <f ca="1">OFFSET('배치점수 계산기'!K$10,$D365,0)</f>
        <v>684.64499999999998</v>
      </c>
      <c r="V365" s="218">
        <f ca="1">OFFSET('배치점수 계산기'!L$10,$D365,0)</f>
        <v>680.23</v>
      </c>
      <c r="W365" s="210" t="str">
        <f ca="1">OFFSET('배치점수 계산기'!M$10,$D365,0)</f>
        <v>표점</v>
      </c>
      <c r="X365" s="208" t="str">
        <f ca="1">OFFSET('배치점수 계산기'!N$10,$D365,0)</f>
        <v>표점</v>
      </c>
      <c r="Y365" s="212">
        <f ca="1">OFFSET(환산공식!FG$15,$F365,0)</f>
        <v>0.25</v>
      </c>
      <c r="Z365" s="35">
        <f ca="1">OFFSET(환산공식!FH$15,$F365,0)</f>
        <v>0.38</v>
      </c>
      <c r="AA365" s="203">
        <f ca="1">OFFSET(환산공식!FI$15,$F365,0)</f>
        <v>0.38</v>
      </c>
      <c r="AB365" s="5"/>
      <c r="AD365">
        <f t="shared" ca="1" si="12"/>
        <v>6</v>
      </c>
      <c r="AF365" s="5"/>
      <c r="AG365" s="5"/>
      <c r="AH365" s="5"/>
    </row>
    <row r="366" spans="1:34">
      <c r="A366" s="222"/>
      <c r="B366" s="222"/>
      <c r="C366" s="222" t="s">
        <v>1861</v>
      </c>
      <c r="D366" s="219">
        <v>359</v>
      </c>
      <c r="E366" s="219">
        <v>65</v>
      </c>
      <c r="F366" s="219">
        <v>65</v>
      </c>
      <c r="G366" s="264">
        <v>359</v>
      </c>
      <c r="H366" s="221" t="s">
        <v>85</v>
      </c>
      <c r="I366" s="219" t="s">
        <v>402</v>
      </c>
      <c r="J366" s="267" t="s">
        <v>347</v>
      </c>
      <c r="K366" s="219" t="s">
        <v>83</v>
      </c>
      <c r="L366" s="35" t="str">
        <f ca="1">IF(OFFSET(환산공식!$DU$15,$F366,0)=1,"O","X")</f>
        <v>X</v>
      </c>
      <c r="M366" s="212">
        <f ca="1">IFERROR(OFFSET(환산공식!DA$15,$F366,0),"")</f>
        <v>200</v>
      </c>
      <c r="N366" s="35" t="str">
        <f ca="1">IFERROR(CONCATENATE(ROUND(OFFSET(환산공식!DB$15,$F366,0),1),"%"),"")</f>
        <v>100%</v>
      </c>
      <c r="O366" s="35">
        <f ca="1">IFERROR(OFFSET(환산공식!DC$15,$F366,0),"")</f>
        <v>0</v>
      </c>
      <c r="P366" s="212" t="str">
        <f t="shared" ca="1" si="11"/>
        <v>3% 이하</v>
      </c>
      <c r="Q366" s="218">
        <f ca="1">IFERROR(ROUND(OFFSET(환산공식!$EX$15,$F366,0),3),"")</f>
        <v>0</v>
      </c>
      <c r="R366" s="218">
        <f ca="1">OFFSET('배치점수 계산기'!H$10,$D366,0)</f>
        <v>688.18799999999999</v>
      </c>
      <c r="S366" s="218">
        <f ca="1">OFFSET('배치점수 계산기'!I$10,$D366,0)</f>
        <v>686.34900000000005</v>
      </c>
      <c r="T366" s="218">
        <f ca="1">OFFSET('배치점수 계산기'!J$10,$D366,0)</f>
        <v>684.49099999999999</v>
      </c>
      <c r="U366" s="218">
        <f ca="1">OFFSET('배치점수 계산기'!K$10,$D366,0)</f>
        <v>682.12300000000005</v>
      </c>
      <c r="V366" s="218">
        <f ca="1">OFFSET('배치점수 계산기'!L$10,$D366,0)</f>
        <v>679.17399999999998</v>
      </c>
      <c r="W366" s="210" t="str">
        <f ca="1">OFFSET('배치점수 계산기'!M$10,$D366,0)</f>
        <v>표점</v>
      </c>
      <c r="X366" s="208" t="str">
        <f ca="1">OFFSET('배치점수 계산기'!N$10,$D366,0)</f>
        <v>표점</v>
      </c>
      <c r="Y366" s="212">
        <f ca="1">OFFSET(환산공식!FG$15,$F366,0)</f>
        <v>0.25</v>
      </c>
      <c r="Z366" s="35">
        <f ca="1">OFFSET(환산공식!FH$15,$F366,0)</f>
        <v>0.38</v>
      </c>
      <c r="AA366" s="203">
        <f ca="1">OFFSET(환산공식!FI$15,$F366,0)</f>
        <v>0.38</v>
      </c>
      <c r="AB366" s="5"/>
      <c r="AD366">
        <f t="shared" ca="1" si="12"/>
        <v>6</v>
      </c>
      <c r="AF366" s="5"/>
      <c r="AG366" s="5"/>
      <c r="AH366" s="5"/>
    </row>
    <row r="367" spans="1:34">
      <c r="A367" s="222"/>
      <c r="B367" s="222"/>
      <c r="C367" s="222" t="s">
        <v>1862</v>
      </c>
      <c r="D367" s="219">
        <v>360</v>
      </c>
      <c r="E367" s="219">
        <v>66</v>
      </c>
      <c r="F367" s="219">
        <v>66</v>
      </c>
      <c r="G367" s="264">
        <v>360</v>
      </c>
      <c r="H367" s="221" t="s">
        <v>85</v>
      </c>
      <c r="I367" s="219" t="s">
        <v>402</v>
      </c>
      <c r="J367" s="267" t="s">
        <v>388</v>
      </c>
      <c r="K367" s="219" t="s">
        <v>84</v>
      </c>
      <c r="L367" s="35" t="str">
        <f ca="1">IF(OFFSET(환산공식!$DU$15,$F367,0)=1,"O","X")</f>
        <v>X</v>
      </c>
      <c r="M367" s="212">
        <f ca="1">IFERROR(OFFSET(환산공식!DA$15,$F367,0),"")</f>
        <v>200</v>
      </c>
      <c r="N367" s="35" t="str">
        <f ca="1">IFERROR(CONCATENATE(ROUND(OFFSET(환산공식!DB$15,$F367,0),1),"%"),"")</f>
        <v>100%</v>
      </c>
      <c r="O367" s="35">
        <f ca="1">IFERROR(OFFSET(환산공식!DC$15,$F367,0),"")</f>
        <v>0</v>
      </c>
      <c r="P367" s="212" t="str">
        <f t="shared" ca="1" si="11"/>
        <v>3% 이하</v>
      </c>
      <c r="Q367" s="218">
        <f ca="1">IFERROR(ROUND(OFFSET(환산공식!$EX$15,$F367,0),3),"")</f>
        <v>0</v>
      </c>
      <c r="R367" s="218">
        <f ca="1">OFFSET('배치점수 계산기'!H$10,$D367,0)</f>
        <v>687.28</v>
      </c>
      <c r="S367" s="218">
        <f ca="1">OFFSET('배치점수 계산기'!I$10,$D367,0)</f>
        <v>684.88</v>
      </c>
      <c r="T367" s="218">
        <f ca="1">OFFSET('배치점수 계산기'!J$10,$D367,0)</f>
        <v>682.28599999999994</v>
      </c>
      <c r="U367" s="218">
        <f ca="1">OFFSET('배치점수 계산기'!K$10,$D367,0)</f>
        <v>680.74599999999998</v>
      </c>
      <c r="V367" s="218">
        <f ca="1">OFFSET('배치점수 계산기'!L$10,$D367,0)</f>
        <v>678.39</v>
      </c>
      <c r="W367" s="210" t="str">
        <f ca="1">OFFSET('배치점수 계산기'!M$10,$D367,0)</f>
        <v>표점</v>
      </c>
      <c r="X367" s="208" t="str">
        <f ca="1">OFFSET('배치점수 계산기'!N$10,$D367,0)</f>
        <v>표점</v>
      </c>
      <c r="Y367" s="212">
        <f ca="1">OFFSET(환산공식!FG$15,$F367,0)</f>
        <v>0.38</v>
      </c>
      <c r="Z367" s="35">
        <f ca="1">OFFSET(환산공식!FH$15,$F367,0)</f>
        <v>0.38</v>
      </c>
      <c r="AA367" s="203">
        <f ca="1">OFFSET(환산공식!FI$15,$F367,0)</f>
        <v>0.25</v>
      </c>
      <c r="AB367" s="5"/>
      <c r="AD367">
        <f t="shared" ca="1" si="12"/>
        <v>6</v>
      </c>
      <c r="AF367" s="5"/>
      <c r="AG367" s="5"/>
      <c r="AH367" s="5"/>
    </row>
    <row r="368" spans="1:34">
      <c r="A368" s="222"/>
      <c r="B368" s="222"/>
      <c r="C368" s="222" t="s">
        <v>1863</v>
      </c>
      <c r="D368" s="219">
        <v>361</v>
      </c>
      <c r="E368" s="219">
        <v>66</v>
      </c>
      <c r="F368" s="219">
        <v>66</v>
      </c>
      <c r="G368" s="264">
        <v>361</v>
      </c>
      <c r="H368" s="221" t="s">
        <v>85</v>
      </c>
      <c r="I368" s="219" t="s">
        <v>402</v>
      </c>
      <c r="J368" s="267" t="s">
        <v>76</v>
      </c>
      <c r="K368" s="219" t="s">
        <v>84</v>
      </c>
      <c r="L368" s="35" t="str">
        <f ca="1">IF(OFFSET(환산공식!$DU$15,$F368,0)=1,"O","X")</f>
        <v>X</v>
      </c>
      <c r="M368" s="212">
        <f ca="1">IFERROR(OFFSET(환산공식!DA$15,$F368,0),"")</f>
        <v>200</v>
      </c>
      <c r="N368" s="35" t="str">
        <f ca="1">IFERROR(CONCATENATE(ROUND(OFFSET(환산공식!DB$15,$F368,0),1),"%"),"")</f>
        <v>100%</v>
      </c>
      <c r="O368" s="35">
        <f ca="1">IFERROR(OFFSET(환산공식!DC$15,$F368,0),"")</f>
        <v>0</v>
      </c>
      <c r="P368" s="212" t="str">
        <f t="shared" ca="1" si="11"/>
        <v>3% 이하</v>
      </c>
      <c r="Q368" s="218">
        <f ca="1">IFERROR(ROUND(OFFSET(환산공식!$EX$15,$F368,0),3),"")</f>
        <v>0</v>
      </c>
      <c r="R368" s="218">
        <f ca="1">OFFSET('배치점수 계산기'!H$10,$D368,0)</f>
        <v>686.83</v>
      </c>
      <c r="S368" s="218">
        <f ca="1">OFFSET('배치점수 계산기'!I$10,$D368,0)</f>
        <v>683.67600000000004</v>
      </c>
      <c r="T368" s="218">
        <f ca="1">OFFSET('배치점수 계산기'!J$10,$D368,0)</f>
        <v>682.13599999999997</v>
      </c>
      <c r="U368" s="218">
        <f ca="1">OFFSET('배치점수 계산기'!K$10,$D368,0)</f>
        <v>679.82600000000002</v>
      </c>
      <c r="V368" s="218">
        <f ca="1">OFFSET('배치점수 계산기'!L$10,$D368,0)</f>
        <v>676.08</v>
      </c>
      <c r="W368" s="210" t="str">
        <f ca="1">OFFSET('배치점수 계산기'!M$10,$D368,0)</f>
        <v>표점</v>
      </c>
      <c r="X368" s="208" t="str">
        <f ca="1">OFFSET('배치점수 계산기'!N$10,$D368,0)</f>
        <v>표점</v>
      </c>
      <c r="Y368" s="212">
        <f ca="1">OFFSET(환산공식!FG$15,$F368,0)</f>
        <v>0.38</v>
      </c>
      <c r="Z368" s="35">
        <f ca="1">OFFSET(환산공식!FH$15,$F368,0)</f>
        <v>0.38</v>
      </c>
      <c r="AA368" s="203">
        <f ca="1">OFFSET(환산공식!FI$15,$F368,0)</f>
        <v>0.25</v>
      </c>
      <c r="AB368" s="5"/>
      <c r="AD368">
        <f t="shared" ca="1" si="12"/>
        <v>6</v>
      </c>
      <c r="AF368" s="5"/>
      <c r="AG368" s="5"/>
      <c r="AH368" s="5"/>
    </row>
    <row r="369" spans="1:34">
      <c r="A369" s="222"/>
      <c r="B369" s="222"/>
      <c r="C369" s="222" t="s">
        <v>1864</v>
      </c>
      <c r="D369" s="219">
        <v>362</v>
      </c>
      <c r="E369" s="219">
        <v>66</v>
      </c>
      <c r="F369" s="219">
        <v>66</v>
      </c>
      <c r="G369" s="264">
        <v>362</v>
      </c>
      <c r="H369" s="221" t="s">
        <v>85</v>
      </c>
      <c r="I369" s="219" t="s">
        <v>402</v>
      </c>
      <c r="J369" s="267" t="s">
        <v>121</v>
      </c>
      <c r="K369" s="219" t="s">
        <v>84</v>
      </c>
      <c r="L369" s="35" t="str">
        <f ca="1">IF(OFFSET(환산공식!$DU$15,$F369,0)=1,"O","X")</f>
        <v>X</v>
      </c>
      <c r="M369" s="212">
        <f ca="1">IFERROR(OFFSET(환산공식!DA$15,$F369,0),"")</f>
        <v>200</v>
      </c>
      <c r="N369" s="35" t="str">
        <f ca="1">IFERROR(CONCATENATE(ROUND(OFFSET(환산공식!DB$15,$F369,0),1),"%"),"")</f>
        <v>100%</v>
      </c>
      <c r="O369" s="35">
        <f ca="1">IFERROR(OFFSET(환산공식!DC$15,$F369,0),"")</f>
        <v>0</v>
      </c>
      <c r="P369" s="212" t="str">
        <f t="shared" ca="1" si="11"/>
        <v>3% 이하</v>
      </c>
      <c r="Q369" s="218">
        <f ca="1">IFERROR(ROUND(OFFSET(환산공식!$EX$15,$F369,0),3),"")</f>
        <v>0</v>
      </c>
      <c r="R369" s="218">
        <f ca="1">OFFSET('배치점수 계산기'!H$10,$D369,0)</f>
        <v>685.18</v>
      </c>
      <c r="S369" s="218">
        <f ca="1">OFFSET('배치점수 계산기'!I$10,$D369,0)</f>
        <v>683.19</v>
      </c>
      <c r="T369" s="218">
        <f ca="1">OFFSET('배치점수 계산기'!J$10,$D369,0)</f>
        <v>681.13400000000001</v>
      </c>
      <c r="U369" s="218">
        <f ca="1">OFFSET('배치점수 계산기'!K$10,$D369,0)</f>
        <v>679.59400000000005</v>
      </c>
      <c r="V369" s="218">
        <f ca="1">OFFSET('배치점수 계산기'!L$10,$D369,0)</f>
        <v>677.11699999999996</v>
      </c>
      <c r="W369" s="210" t="str">
        <f ca="1">OFFSET('배치점수 계산기'!M$10,$D369,0)</f>
        <v>표점</v>
      </c>
      <c r="X369" s="208" t="str">
        <f ca="1">OFFSET('배치점수 계산기'!N$10,$D369,0)</f>
        <v>표점</v>
      </c>
      <c r="Y369" s="212">
        <f ca="1">OFFSET(환산공식!FG$15,$F369,0)</f>
        <v>0.38</v>
      </c>
      <c r="Z369" s="35">
        <f ca="1">OFFSET(환산공식!FH$15,$F369,0)</f>
        <v>0.38</v>
      </c>
      <c r="AA369" s="203">
        <f ca="1">OFFSET(환산공식!FI$15,$F369,0)</f>
        <v>0.25</v>
      </c>
      <c r="AB369" s="5"/>
      <c r="AD369">
        <f t="shared" ca="1" si="12"/>
        <v>6</v>
      </c>
      <c r="AF369" s="5"/>
      <c r="AG369" s="5"/>
      <c r="AH369" s="5"/>
    </row>
    <row r="370" spans="1:34">
      <c r="A370" s="222"/>
      <c r="B370" s="222"/>
      <c r="C370" s="222" t="s">
        <v>1865</v>
      </c>
      <c r="D370" s="219">
        <v>363</v>
      </c>
      <c r="E370" s="219">
        <v>66</v>
      </c>
      <c r="F370" s="219">
        <v>66</v>
      </c>
      <c r="G370" s="264">
        <v>363</v>
      </c>
      <c r="H370" s="221" t="s">
        <v>85</v>
      </c>
      <c r="I370" s="219" t="s">
        <v>402</v>
      </c>
      <c r="J370" s="267" t="s">
        <v>485</v>
      </c>
      <c r="K370" s="219" t="s">
        <v>84</v>
      </c>
      <c r="L370" s="35" t="str">
        <f ca="1">IF(OFFSET(환산공식!$DU$15,$F370,0)=1,"O","X")</f>
        <v>X</v>
      </c>
      <c r="M370" s="212">
        <f ca="1">IFERROR(OFFSET(환산공식!DA$15,$F370,0),"")</f>
        <v>200</v>
      </c>
      <c r="N370" s="35" t="str">
        <f ca="1">IFERROR(CONCATENATE(ROUND(OFFSET(환산공식!DB$15,$F370,0),1),"%"),"")</f>
        <v>100%</v>
      </c>
      <c r="O370" s="35">
        <f ca="1">IFERROR(OFFSET(환산공식!DC$15,$F370,0),"")</f>
        <v>0</v>
      </c>
      <c r="P370" s="212" t="str">
        <f t="shared" ca="1" si="11"/>
        <v>3% 이하</v>
      </c>
      <c r="Q370" s="218">
        <f ca="1">IFERROR(ROUND(OFFSET(환산공식!$EX$15,$F370,0),3),"")</f>
        <v>0</v>
      </c>
      <c r="R370" s="218">
        <f ca="1">OFFSET('배치점수 계산기'!H$10,$D370,0)</f>
        <v>684.596</v>
      </c>
      <c r="S370" s="218">
        <f ca="1">OFFSET('배치점수 계산기'!I$10,$D370,0)</f>
        <v>682.82399999999996</v>
      </c>
      <c r="T370" s="218">
        <f ca="1">OFFSET('배치점수 계산기'!J$10,$D370,0)</f>
        <v>680.73</v>
      </c>
      <c r="U370" s="218">
        <f ca="1">OFFSET('배치점수 계산기'!K$10,$D370,0)</f>
        <v>679.16</v>
      </c>
      <c r="V370" s="218">
        <f ca="1">OFFSET('배치점수 계산기'!L$10,$D370,0)</f>
        <v>676.71600000000001</v>
      </c>
      <c r="W370" s="210" t="str">
        <f ca="1">OFFSET('배치점수 계산기'!M$10,$D370,0)</f>
        <v>표점</v>
      </c>
      <c r="X370" s="208" t="str">
        <f ca="1">OFFSET('배치점수 계산기'!N$10,$D370,0)</f>
        <v>표점</v>
      </c>
      <c r="Y370" s="212">
        <f ca="1">OFFSET(환산공식!FG$15,$F370,0)</f>
        <v>0.38</v>
      </c>
      <c r="Z370" s="35">
        <f ca="1">OFFSET(환산공식!FH$15,$F370,0)</f>
        <v>0.38</v>
      </c>
      <c r="AA370" s="203">
        <f ca="1">OFFSET(환산공식!FI$15,$F370,0)</f>
        <v>0.25</v>
      </c>
      <c r="AB370" s="5"/>
      <c r="AD370">
        <f t="shared" ca="1" si="12"/>
        <v>6</v>
      </c>
      <c r="AF370" s="5"/>
      <c r="AG370" s="5"/>
      <c r="AH370" s="5"/>
    </row>
    <row r="371" spans="1:34">
      <c r="A371" s="222"/>
      <c r="B371" s="222"/>
      <c r="C371" s="222" t="s">
        <v>1866</v>
      </c>
      <c r="D371" s="219">
        <v>364</v>
      </c>
      <c r="E371" s="219">
        <v>66</v>
      </c>
      <c r="F371" s="219">
        <v>66</v>
      </c>
      <c r="G371" s="264">
        <v>364</v>
      </c>
      <c r="H371" s="221" t="s">
        <v>85</v>
      </c>
      <c r="I371" s="219" t="s">
        <v>402</v>
      </c>
      <c r="J371" s="267" t="s">
        <v>484</v>
      </c>
      <c r="K371" s="219" t="s">
        <v>84</v>
      </c>
      <c r="L371" s="35" t="str">
        <f ca="1">IF(OFFSET(환산공식!$DU$15,$F371,0)=1,"O","X")</f>
        <v>X</v>
      </c>
      <c r="M371" s="212">
        <f ca="1">IFERROR(OFFSET(환산공식!DA$15,$F371,0),"")</f>
        <v>200</v>
      </c>
      <c r="N371" s="35" t="str">
        <f ca="1">IFERROR(CONCATENATE(ROUND(OFFSET(환산공식!DB$15,$F371,0),1),"%"),"")</f>
        <v>100%</v>
      </c>
      <c r="O371" s="35">
        <f ca="1">IFERROR(OFFSET(환산공식!DC$15,$F371,0),"")</f>
        <v>0</v>
      </c>
      <c r="P371" s="212" t="str">
        <f t="shared" ca="1" si="11"/>
        <v>3% 이하</v>
      </c>
      <c r="Q371" s="218">
        <f ca="1">IFERROR(ROUND(OFFSET(환산공식!$EX$15,$F371,0),3),"")</f>
        <v>0</v>
      </c>
      <c r="R371" s="218">
        <f ca="1">OFFSET('배치점수 계산기'!H$10,$D371,0)</f>
        <v>683.96</v>
      </c>
      <c r="S371" s="218">
        <f ca="1">OFFSET('배치점수 계산기'!I$10,$D371,0)</f>
        <v>682.13599999999997</v>
      </c>
      <c r="T371" s="218">
        <f ca="1">OFFSET('배치점수 계산기'!J$10,$D371,0)</f>
        <v>680.51400000000001</v>
      </c>
      <c r="U371" s="218">
        <f ca="1">OFFSET('배치점수 계산기'!K$10,$D371,0)</f>
        <v>678.67399999999998</v>
      </c>
      <c r="V371" s="218">
        <f ca="1">OFFSET('배치점수 계산기'!L$10,$D371,0)</f>
        <v>675.01</v>
      </c>
      <c r="W371" s="210" t="str">
        <f ca="1">OFFSET('배치점수 계산기'!M$10,$D371,0)</f>
        <v>표점</v>
      </c>
      <c r="X371" s="208" t="str">
        <f ca="1">OFFSET('배치점수 계산기'!N$10,$D371,0)</f>
        <v>표점</v>
      </c>
      <c r="Y371" s="212">
        <f ca="1">OFFSET(환산공식!FG$15,$F371,0)</f>
        <v>0.38</v>
      </c>
      <c r="Z371" s="35">
        <f ca="1">OFFSET(환산공식!FH$15,$F371,0)</f>
        <v>0.38</v>
      </c>
      <c r="AA371" s="203">
        <f ca="1">OFFSET(환산공식!FI$15,$F371,0)</f>
        <v>0.25</v>
      </c>
      <c r="AB371" s="5"/>
      <c r="AD371">
        <f t="shared" ca="1" si="12"/>
        <v>6</v>
      </c>
      <c r="AF371" s="5"/>
      <c r="AG371" s="5"/>
      <c r="AH371" s="5"/>
    </row>
    <row r="372" spans="1:34">
      <c r="A372" s="222"/>
      <c r="B372" s="222"/>
      <c r="C372" s="222" t="s">
        <v>1867</v>
      </c>
      <c r="D372" s="219">
        <v>365</v>
      </c>
      <c r="E372" s="219">
        <v>66</v>
      </c>
      <c r="F372" s="219">
        <v>66</v>
      </c>
      <c r="G372" s="264">
        <v>365</v>
      </c>
      <c r="H372" s="221" t="s">
        <v>85</v>
      </c>
      <c r="I372" s="219" t="s">
        <v>402</v>
      </c>
      <c r="J372" s="267" t="s">
        <v>389</v>
      </c>
      <c r="K372" s="219" t="s">
        <v>84</v>
      </c>
      <c r="L372" s="35" t="str">
        <f ca="1">IF(OFFSET(환산공식!$DU$15,$F372,0)=1,"O","X")</f>
        <v>X</v>
      </c>
      <c r="M372" s="212">
        <f ca="1">IFERROR(OFFSET(환산공식!DA$15,$F372,0),"")</f>
        <v>200</v>
      </c>
      <c r="N372" s="35" t="str">
        <f ca="1">IFERROR(CONCATENATE(ROUND(OFFSET(환산공식!DB$15,$F372,0),1),"%"),"")</f>
        <v>100%</v>
      </c>
      <c r="O372" s="35">
        <f ca="1">IFERROR(OFFSET(환산공식!DC$15,$F372,0),"")</f>
        <v>0</v>
      </c>
      <c r="P372" s="212" t="str">
        <f t="shared" ca="1" si="11"/>
        <v>3% 이하</v>
      </c>
      <c r="Q372" s="218">
        <f ca="1">IFERROR(ROUND(OFFSET(환산공식!$EX$15,$F372,0),3),"")</f>
        <v>0</v>
      </c>
      <c r="R372" s="218">
        <f ca="1">OFFSET('배치점수 계산기'!H$10,$D372,0)</f>
        <v>682.07</v>
      </c>
      <c r="S372" s="218">
        <f ca="1">OFFSET('배치점수 계산기'!I$10,$D372,0)</f>
        <v>680.51400000000001</v>
      </c>
      <c r="T372" s="218">
        <f ca="1">OFFSET('배치점수 계산기'!J$10,$D372,0)</f>
        <v>678.39</v>
      </c>
      <c r="U372" s="218">
        <f ca="1">OFFSET('배치점수 계산기'!K$10,$D372,0)</f>
        <v>676.98400000000004</v>
      </c>
      <c r="V372" s="218">
        <f ca="1">OFFSET('배치점수 계산기'!L$10,$D372,0)</f>
        <v>674.79399999999998</v>
      </c>
      <c r="W372" s="210" t="str">
        <f ca="1">OFFSET('배치점수 계산기'!M$10,$D372,0)</f>
        <v>표점</v>
      </c>
      <c r="X372" s="208" t="str">
        <f ca="1">OFFSET('배치점수 계산기'!N$10,$D372,0)</f>
        <v>표점</v>
      </c>
      <c r="Y372" s="212">
        <f ca="1">OFFSET(환산공식!FG$15,$F372,0)</f>
        <v>0.38</v>
      </c>
      <c r="Z372" s="35">
        <f ca="1">OFFSET(환산공식!FH$15,$F372,0)</f>
        <v>0.38</v>
      </c>
      <c r="AA372" s="203">
        <f ca="1">OFFSET(환산공식!FI$15,$F372,0)</f>
        <v>0.25</v>
      </c>
      <c r="AB372" s="5"/>
      <c r="AD372">
        <f t="shared" ca="1" si="12"/>
        <v>6</v>
      </c>
      <c r="AF372" s="5"/>
      <c r="AG372" s="5"/>
      <c r="AH372" s="5"/>
    </row>
    <row r="373" spans="1:34">
      <c r="A373" s="222"/>
      <c r="B373" s="222"/>
      <c r="C373" s="222" t="s">
        <v>1868</v>
      </c>
      <c r="D373" s="219">
        <v>366</v>
      </c>
      <c r="E373" s="219">
        <v>66</v>
      </c>
      <c r="F373" s="219">
        <v>66</v>
      </c>
      <c r="G373" s="264">
        <v>366</v>
      </c>
      <c r="H373" s="221" t="s">
        <v>85</v>
      </c>
      <c r="I373" s="219" t="s">
        <v>402</v>
      </c>
      <c r="J373" s="267" t="s">
        <v>807</v>
      </c>
      <c r="K373" s="219" t="s">
        <v>84</v>
      </c>
      <c r="L373" s="35" t="str">
        <f ca="1">IF(OFFSET(환산공식!$DU$15,$F373,0)=1,"O","X")</f>
        <v>X</v>
      </c>
      <c r="M373" s="212">
        <f ca="1">IFERROR(OFFSET(환산공식!DA$15,$F373,0),"")</f>
        <v>200</v>
      </c>
      <c r="N373" s="35" t="str">
        <f ca="1">IFERROR(CONCATENATE(ROUND(OFFSET(환산공식!DB$15,$F373,0),1),"%"),"")</f>
        <v>100%</v>
      </c>
      <c r="O373" s="35">
        <f ca="1">IFERROR(OFFSET(환산공식!DC$15,$F373,0),"")</f>
        <v>0</v>
      </c>
      <c r="P373" s="212" t="str">
        <f t="shared" ca="1" si="11"/>
        <v>3% 이하</v>
      </c>
      <c r="Q373" s="218">
        <f ca="1">IFERROR(ROUND(OFFSET(환산공식!$EX$15,$F373,0),3),"")</f>
        <v>0</v>
      </c>
      <c r="R373" s="218">
        <f ca="1">OFFSET('배치점수 계산기'!H$10,$D373,0)</f>
        <v>680.73</v>
      </c>
      <c r="S373" s="218">
        <f ca="1">OFFSET('배치점수 계산기'!I$10,$D373,0)</f>
        <v>679.16</v>
      </c>
      <c r="T373" s="218">
        <f ca="1">OFFSET('배치점수 계산기'!J$10,$D373,0)</f>
        <v>677.13400000000001</v>
      </c>
      <c r="U373" s="218">
        <f ca="1">OFFSET('배치점수 계산기'!K$10,$D373,0)</f>
        <v>675.64599999999996</v>
      </c>
      <c r="V373" s="218">
        <f ca="1">OFFSET('배치점수 계산기'!L$10,$D373,0)</f>
        <v>673.47</v>
      </c>
      <c r="W373" s="210" t="str">
        <f ca="1">OFFSET('배치점수 계산기'!M$10,$D373,0)</f>
        <v>표점</v>
      </c>
      <c r="X373" s="208" t="str">
        <f ca="1">OFFSET('배치점수 계산기'!N$10,$D373,0)</f>
        <v>표점</v>
      </c>
      <c r="Y373" s="212">
        <f ca="1">OFFSET(환산공식!FG$15,$F373,0)</f>
        <v>0.38</v>
      </c>
      <c r="Z373" s="35">
        <f ca="1">OFFSET(환산공식!FH$15,$F373,0)</f>
        <v>0.38</v>
      </c>
      <c r="AA373" s="203">
        <f ca="1">OFFSET(환산공식!FI$15,$F373,0)</f>
        <v>0.25</v>
      </c>
      <c r="AB373" s="5"/>
      <c r="AD373">
        <f t="shared" ca="1" si="12"/>
        <v>6</v>
      </c>
      <c r="AF373" s="5"/>
      <c r="AG373" s="5"/>
      <c r="AH373" s="5"/>
    </row>
    <row r="374" spans="1:34">
      <c r="A374" s="222"/>
      <c r="B374" s="222"/>
      <c r="C374" s="222" t="s">
        <v>1869</v>
      </c>
      <c r="D374" s="219">
        <v>367</v>
      </c>
      <c r="E374" s="219">
        <v>83</v>
      </c>
      <c r="F374" s="219">
        <v>83</v>
      </c>
      <c r="G374" s="264">
        <v>367</v>
      </c>
      <c r="H374" s="221" t="s">
        <v>85</v>
      </c>
      <c r="I374" s="219" t="s">
        <v>1109</v>
      </c>
      <c r="J374" s="267" t="s">
        <v>1111</v>
      </c>
      <c r="K374" s="219" t="s">
        <v>83</v>
      </c>
      <c r="L374" s="35" t="str">
        <f ca="1">IF(OFFSET(환산공식!$DU$15,$F374,0)=1,"O","X")</f>
        <v>X</v>
      </c>
      <c r="M374" s="212">
        <f ca="1">IFERROR(OFFSET(환산공식!DA$15,$F374,0),"")</f>
        <v>200</v>
      </c>
      <c r="N374" s="35" t="str">
        <f ca="1">IFERROR(CONCATENATE(ROUND(OFFSET(환산공식!DB$15,$F374,0),1),"%"),"")</f>
        <v>100%</v>
      </c>
      <c r="O374" s="35">
        <f ca="1">IFERROR(OFFSET(환산공식!DC$15,$F374,0),"")</f>
        <v>0</v>
      </c>
      <c r="P374" s="212" t="str">
        <f t="shared" ca="1" si="11"/>
        <v>3% 이하</v>
      </c>
      <c r="Q374" s="218">
        <f ca="1">IFERROR(ROUND(OFFSET(환산공식!$EX$15,$F374,0),3),"")</f>
        <v>0</v>
      </c>
      <c r="R374" s="218">
        <f ca="1">OFFSET('배치점수 계산기'!H$10,$D374,0)</f>
        <v>924.45100000000002</v>
      </c>
      <c r="S374" s="218">
        <f ca="1">OFFSET('배치점수 계산기'!I$10,$D374,0)</f>
        <v>921.846</v>
      </c>
      <c r="T374" s="218">
        <f ca="1">OFFSET('배치점수 계산기'!J$10,$D374,0)</f>
        <v>918.89499999999998</v>
      </c>
      <c r="U374" s="218">
        <f ca="1">OFFSET('배치점수 계산기'!K$10,$D374,0)</f>
        <v>913.49199999999996</v>
      </c>
      <c r="V374" s="218">
        <f ca="1">OFFSET('배치점수 계산기'!L$10,$D374,0)</f>
        <v>905.88400000000001</v>
      </c>
      <c r="W374" s="210" t="str">
        <f ca="1">OFFSET('배치점수 계산기'!M$10,$D374,0)</f>
        <v>표점/만점</v>
      </c>
      <c r="X374" s="208" t="str">
        <f ca="1">OFFSET('배치점수 계산기'!N$10,$D374,0)</f>
        <v>표점/만점</v>
      </c>
      <c r="Y374" s="212">
        <f ca="1">OFFSET(환산공식!FG$15,$F374,0)</f>
        <v>0.25</v>
      </c>
      <c r="Z374" s="35">
        <f ca="1">OFFSET(환산공식!FH$15,$F374,0)</f>
        <v>0.44</v>
      </c>
      <c r="AA374" s="203">
        <f ca="1">OFFSET(환산공식!FI$15,$F374,0)</f>
        <v>0.31</v>
      </c>
      <c r="AB374" s="5"/>
      <c r="AD374">
        <f t="shared" ca="1" si="12"/>
        <v>6</v>
      </c>
      <c r="AF374" s="5"/>
      <c r="AG374" s="5"/>
      <c r="AH374" s="5"/>
    </row>
    <row r="375" spans="1:34">
      <c r="A375" s="222"/>
      <c r="B375" s="222"/>
      <c r="C375" s="222" t="s">
        <v>1870</v>
      </c>
      <c r="D375" s="219">
        <v>368</v>
      </c>
      <c r="E375" s="219">
        <v>83</v>
      </c>
      <c r="F375" s="219">
        <v>83</v>
      </c>
      <c r="G375" s="264">
        <v>368</v>
      </c>
      <c r="H375" s="221" t="s">
        <v>85</v>
      </c>
      <c r="I375" s="219" t="s">
        <v>1109</v>
      </c>
      <c r="J375" s="267" t="s">
        <v>1110</v>
      </c>
      <c r="K375" s="219" t="s">
        <v>83</v>
      </c>
      <c r="L375" s="35" t="str">
        <f ca="1">IF(OFFSET(환산공식!$DU$15,$F375,0)=1,"O","X")</f>
        <v>X</v>
      </c>
      <c r="M375" s="212">
        <f ca="1">IFERROR(OFFSET(환산공식!DA$15,$F375,0),"")</f>
        <v>200</v>
      </c>
      <c r="N375" s="35" t="str">
        <f ca="1">IFERROR(CONCATENATE(ROUND(OFFSET(환산공식!DB$15,$F375,0),1),"%"),"")</f>
        <v>100%</v>
      </c>
      <c r="O375" s="35">
        <f ca="1">IFERROR(OFFSET(환산공식!DC$15,$F375,0),"")</f>
        <v>0</v>
      </c>
      <c r="P375" s="212" t="str">
        <f t="shared" ca="1" si="11"/>
        <v>3% 이하</v>
      </c>
      <c r="Q375" s="218">
        <f ca="1">IFERROR(ROUND(OFFSET(환산공식!$EX$15,$F375,0),3),"")</f>
        <v>0</v>
      </c>
      <c r="R375" s="218">
        <f ca="1">OFFSET('배치점수 계산기'!H$10,$D375,0)</f>
        <v>921.07600000000002</v>
      </c>
      <c r="S375" s="218">
        <f ca="1">OFFSET('배치점수 계산기'!I$10,$D375,0)</f>
        <v>919.23</v>
      </c>
      <c r="T375" s="218">
        <f ca="1">OFFSET('배치점수 계산기'!J$10,$D375,0)</f>
        <v>915.73099999999999</v>
      </c>
      <c r="U375" s="218">
        <f ca="1">OFFSET('배치점수 계산기'!K$10,$D375,0)</f>
        <v>910.93499999999995</v>
      </c>
      <c r="V375" s="218">
        <f ca="1">OFFSET('배치점수 계산기'!L$10,$D375,0)</f>
        <v>904.06299999999999</v>
      </c>
      <c r="W375" s="210" t="str">
        <f ca="1">OFFSET('배치점수 계산기'!M$10,$D375,0)</f>
        <v>표점/만점</v>
      </c>
      <c r="X375" s="208" t="str">
        <f ca="1">OFFSET('배치점수 계산기'!N$10,$D375,0)</f>
        <v>표점/만점</v>
      </c>
      <c r="Y375" s="212">
        <f ca="1">OFFSET(환산공식!FG$15,$F375,0)</f>
        <v>0.25</v>
      </c>
      <c r="Z375" s="35">
        <f ca="1">OFFSET(환산공식!FH$15,$F375,0)</f>
        <v>0.44</v>
      </c>
      <c r="AA375" s="203">
        <f ca="1">OFFSET(환산공식!FI$15,$F375,0)</f>
        <v>0.31</v>
      </c>
      <c r="AB375" s="5"/>
      <c r="AD375">
        <f t="shared" ca="1" si="12"/>
        <v>6</v>
      </c>
      <c r="AF375" s="5"/>
      <c r="AG375" s="5"/>
      <c r="AH375" s="5"/>
    </row>
    <row r="376" spans="1:34">
      <c r="A376" s="222"/>
      <c r="B376" s="222"/>
      <c r="C376" s="222" t="s">
        <v>1871</v>
      </c>
      <c r="D376" s="219">
        <v>369</v>
      </c>
      <c r="E376" s="219">
        <v>83</v>
      </c>
      <c r="F376" s="219">
        <v>83</v>
      </c>
      <c r="G376" s="264">
        <v>369</v>
      </c>
      <c r="H376" s="221" t="s">
        <v>85</v>
      </c>
      <c r="I376" s="219" t="s">
        <v>1109</v>
      </c>
      <c r="J376" s="267" t="s">
        <v>365</v>
      </c>
      <c r="K376" s="219" t="s">
        <v>83</v>
      </c>
      <c r="L376" s="35" t="str">
        <f ca="1">IF(OFFSET(환산공식!$DU$15,$F376,0)=1,"O","X")</f>
        <v>X</v>
      </c>
      <c r="M376" s="212">
        <f ca="1">IFERROR(OFFSET(환산공식!DA$15,$F376,0),"")</f>
        <v>200</v>
      </c>
      <c r="N376" s="35" t="str">
        <f ca="1">IFERROR(CONCATENATE(ROUND(OFFSET(환산공식!DB$15,$F376,0),1),"%"),"")</f>
        <v>100%</v>
      </c>
      <c r="O376" s="35">
        <f ca="1">IFERROR(OFFSET(환산공식!DC$15,$F376,0),"")</f>
        <v>0</v>
      </c>
      <c r="P376" s="212" t="str">
        <f t="shared" ca="1" si="11"/>
        <v>3% 이하</v>
      </c>
      <c r="Q376" s="218">
        <f ca="1">IFERROR(ROUND(OFFSET(환산공식!$EX$15,$F376,0),3),"")</f>
        <v>0</v>
      </c>
      <c r="R376" s="218">
        <f ca="1">OFFSET('배치점수 계산기'!H$10,$D376,0)</f>
        <v>919.90499999999997</v>
      </c>
      <c r="S376" s="218">
        <f ca="1">OFFSET('배치점수 계산기'!I$10,$D376,0)</f>
        <v>917.04499999999996</v>
      </c>
      <c r="T376" s="218">
        <f ca="1">OFFSET('배치점수 계산기'!J$10,$D376,0)</f>
        <v>913.34799999999996</v>
      </c>
      <c r="U376" s="218">
        <f ca="1">OFFSET('배치점수 계산기'!K$10,$D376,0)</f>
        <v>908.798</v>
      </c>
      <c r="V376" s="218">
        <f ca="1">OFFSET('배치점수 계산기'!L$10,$D376,0)</f>
        <v>902.49</v>
      </c>
      <c r="W376" s="210" t="str">
        <f ca="1">OFFSET('배치점수 계산기'!M$10,$D376,0)</f>
        <v>표점/만점</v>
      </c>
      <c r="X376" s="208" t="str">
        <f ca="1">OFFSET('배치점수 계산기'!N$10,$D376,0)</f>
        <v>표점/만점</v>
      </c>
      <c r="Y376" s="212">
        <f ca="1">OFFSET(환산공식!FG$15,$F376,0)</f>
        <v>0.25</v>
      </c>
      <c r="Z376" s="35">
        <f ca="1">OFFSET(환산공식!FH$15,$F376,0)</f>
        <v>0.44</v>
      </c>
      <c r="AA376" s="203">
        <f ca="1">OFFSET(환산공식!FI$15,$F376,0)</f>
        <v>0.31</v>
      </c>
      <c r="AB376" s="5"/>
      <c r="AD376">
        <f t="shared" ca="1" si="12"/>
        <v>6</v>
      </c>
      <c r="AF376" s="5"/>
      <c r="AG376" s="5"/>
      <c r="AH376" s="5"/>
    </row>
    <row r="377" spans="1:34">
      <c r="A377" s="222"/>
      <c r="B377" s="222"/>
      <c r="C377" s="222" t="s">
        <v>1872</v>
      </c>
      <c r="D377" s="219">
        <v>370</v>
      </c>
      <c r="E377" s="219">
        <v>83</v>
      </c>
      <c r="F377" s="219">
        <v>83</v>
      </c>
      <c r="G377" s="264">
        <v>370</v>
      </c>
      <c r="H377" s="221" t="s">
        <v>85</v>
      </c>
      <c r="I377" s="219" t="s">
        <v>1109</v>
      </c>
      <c r="J377" s="267" t="s">
        <v>639</v>
      </c>
      <c r="K377" s="219" t="s">
        <v>83</v>
      </c>
      <c r="L377" s="35" t="str">
        <f ca="1">IF(OFFSET(환산공식!$DU$15,$F377,0)=1,"O","X")</f>
        <v>X</v>
      </c>
      <c r="M377" s="212">
        <f ca="1">IFERROR(OFFSET(환산공식!DA$15,$F377,0),"")</f>
        <v>200</v>
      </c>
      <c r="N377" s="35" t="str">
        <f ca="1">IFERROR(CONCATENATE(ROUND(OFFSET(환산공식!DB$15,$F377,0),1),"%"),"")</f>
        <v>100%</v>
      </c>
      <c r="O377" s="35">
        <f ca="1">IFERROR(OFFSET(환산공식!DC$15,$F377,0),"")</f>
        <v>0</v>
      </c>
      <c r="P377" s="212" t="str">
        <f t="shared" ca="1" si="11"/>
        <v>3% 이하</v>
      </c>
      <c r="Q377" s="218">
        <f ca="1">IFERROR(ROUND(OFFSET(환산공식!$EX$15,$F377,0),3),"")</f>
        <v>0</v>
      </c>
      <c r="R377" s="218">
        <f ca="1">OFFSET('배치점수 계산기'!H$10,$D377,0)</f>
        <v>913.49199999999996</v>
      </c>
      <c r="S377" s="218">
        <f ca="1">OFFSET('배치점수 계산기'!I$10,$D377,0)</f>
        <v>910.93499999999995</v>
      </c>
      <c r="T377" s="218">
        <f ca="1">OFFSET('배치점수 계산기'!J$10,$D377,0)</f>
        <v>907.62699999999995</v>
      </c>
      <c r="U377" s="218">
        <f ca="1">OFFSET('배치점수 계산기'!K$10,$D377,0)</f>
        <v>904.25900000000001</v>
      </c>
      <c r="V377" s="218">
        <f ca="1">OFFSET('배치점수 계산기'!L$10,$D377,0)</f>
        <v>898.67600000000004</v>
      </c>
      <c r="W377" s="210" t="str">
        <f ca="1">OFFSET('배치점수 계산기'!M$10,$D377,0)</f>
        <v>표점/만점</v>
      </c>
      <c r="X377" s="208" t="str">
        <f ca="1">OFFSET('배치점수 계산기'!N$10,$D377,0)</f>
        <v>표점/만점</v>
      </c>
      <c r="Y377" s="212">
        <f ca="1">OFFSET(환산공식!FG$15,$F377,0)</f>
        <v>0.25</v>
      </c>
      <c r="Z377" s="35">
        <f ca="1">OFFSET(환산공식!FH$15,$F377,0)</f>
        <v>0.44</v>
      </c>
      <c r="AA377" s="203">
        <f ca="1">OFFSET(환산공식!FI$15,$F377,0)</f>
        <v>0.31</v>
      </c>
      <c r="AB377" s="5"/>
      <c r="AD377">
        <f t="shared" ca="1" si="12"/>
        <v>6</v>
      </c>
      <c r="AF377" s="5"/>
      <c r="AG377" s="5"/>
      <c r="AH377" s="5"/>
    </row>
    <row r="378" spans="1:34">
      <c r="A378" s="222"/>
      <c r="B378" s="222"/>
      <c r="C378" s="222" t="s">
        <v>1873</v>
      </c>
      <c r="D378" s="219">
        <v>371</v>
      </c>
      <c r="E378" s="219">
        <v>83</v>
      </c>
      <c r="F378" s="219">
        <v>83</v>
      </c>
      <c r="G378" s="264">
        <v>371</v>
      </c>
      <c r="H378" s="221" t="s">
        <v>85</v>
      </c>
      <c r="I378" s="219" t="s">
        <v>1109</v>
      </c>
      <c r="J378" s="267" t="s">
        <v>503</v>
      </c>
      <c r="K378" s="219" t="s">
        <v>83</v>
      </c>
      <c r="L378" s="35" t="str">
        <f ca="1">IF(OFFSET(환산공식!$DU$15,$F378,0)=1,"O","X")</f>
        <v>X</v>
      </c>
      <c r="M378" s="212">
        <f ca="1">IFERROR(OFFSET(환산공식!DA$15,$F378,0),"")</f>
        <v>200</v>
      </c>
      <c r="N378" s="35" t="str">
        <f ca="1">IFERROR(CONCATENATE(ROUND(OFFSET(환산공식!DB$15,$F378,0),1),"%"),"")</f>
        <v>100%</v>
      </c>
      <c r="O378" s="35">
        <f ca="1">IFERROR(OFFSET(환산공식!DC$15,$F378,0),"")</f>
        <v>0</v>
      </c>
      <c r="P378" s="212" t="str">
        <f t="shared" ca="1" si="11"/>
        <v>3% 이하</v>
      </c>
      <c r="Q378" s="218">
        <f ca="1">IFERROR(ROUND(OFFSET(환산공식!$EX$15,$F378,0),3),"")</f>
        <v>0</v>
      </c>
      <c r="R378" s="218">
        <f ca="1">OFFSET('배치점수 계산기'!H$10,$D378,0)</f>
        <v>912.67399999999998</v>
      </c>
      <c r="S378" s="218">
        <f ca="1">OFFSET('배치점수 계산기'!I$10,$D378,0)</f>
        <v>909.98099999999999</v>
      </c>
      <c r="T378" s="218">
        <f ca="1">OFFSET('배치점수 계산기'!J$10,$D378,0)</f>
        <v>906.923</v>
      </c>
      <c r="U378" s="218">
        <f ca="1">OFFSET('배치점수 계산기'!K$10,$D378,0)</f>
        <v>903.673</v>
      </c>
      <c r="V378" s="218">
        <f ca="1">OFFSET('배치점수 계산기'!L$10,$D378,0)</f>
        <v>898.14700000000005</v>
      </c>
      <c r="W378" s="210" t="str">
        <f ca="1">OFFSET('배치점수 계산기'!M$10,$D378,0)</f>
        <v>표점/만점</v>
      </c>
      <c r="X378" s="208" t="str">
        <f ca="1">OFFSET('배치점수 계산기'!N$10,$D378,0)</f>
        <v>표점/만점</v>
      </c>
      <c r="Y378" s="212">
        <f ca="1">OFFSET(환산공식!FG$15,$F378,0)</f>
        <v>0.25</v>
      </c>
      <c r="Z378" s="35">
        <f ca="1">OFFSET(환산공식!FH$15,$F378,0)</f>
        <v>0.44</v>
      </c>
      <c r="AA378" s="203">
        <f ca="1">OFFSET(환산공식!FI$15,$F378,0)</f>
        <v>0.31</v>
      </c>
      <c r="AB378" s="5"/>
      <c r="AD378">
        <f t="shared" ca="1" si="12"/>
        <v>6</v>
      </c>
      <c r="AF378" s="5"/>
      <c r="AG378" s="5"/>
      <c r="AH378" s="5"/>
    </row>
    <row r="379" spans="1:34">
      <c r="A379" s="222"/>
      <c r="B379" s="222"/>
      <c r="C379" s="222" t="s">
        <v>1874</v>
      </c>
      <c r="D379" s="219">
        <v>372</v>
      </c>
      <c r="E379" s="219">
        <v>83</v>
      </c>
      <c r="F379" s="219">
        <v>83</v>
      </c>
      <c r="G379" s="264">
        <v>372</v>
      </c>
      <c r="H379" s="221" t="s">
        <v>85</v>
      </c>
      <c r="I379" s="219" t="s">
        <v>1109</v>
      </c>
      <c r="J379" s="267" t="s">
        <v>1086</v>
      </c>
      <c r="K379" s="219" t="s">
        <v>83</v>
      </c>
      <c r="L379" s="35" t="str">
        <f ca="1">IF(OFFSET(환산공식!$DU$15,$F379,0)=1,"O","X")</f>
        <v>X</v>
      </c>
      <c r="M379" s="212">
        <f ca="1">IFERROR(OFFSET(환산공식!DA$15,$F379,0),"")</f>
        <v>200</v>
      </c>
      <c r="N379" s="35" t="str">
        <f ca="1">IFERROR(CONCATENATE(ROUND(OFFSET(환산공식!DB$15,$F379,0),1),"%"),"")</f>
        <v>100%</v>
      </c>
      <c r="O379" s="35">
        <f ca="1">IFERROR(OFFSET(환산공식!DC$15,$F379,0),"")</f>
        <v>0</v>
      </c>
      <c r="P379" s="212" t="str">
        <f t="shared" ca="1" si="11"/>
        <v>3% 이하</v>
      </c>
      <c r="Q379" s="218">
        <f ca="1">IFERROR(ROUND(OFFSET(환산공식!$EX$15,$F379,0),3),"")</f>
        <v>0</v>
      </c>
      <c r="R379" s="218">
        <f ca="1">OFFSET('배치점수 계산기'!H$10,$D379,0)</f>
        <v>909.20399999999995</v>
      </c>
      <c r="S379" s="218">
        <f ca="1">OFFSET('배치점수 계산기'!I$10,$D379,0)</f>
        <v>906.673</v>
      </c>
      <c r="T379" s="218">
        <f ca="1">OFFSET('배치점수 계산기'!J$10,$D379,0)</f>
        <v>904.25400000000002</v>
      </c>
      <c r="U379" s="218">
        <f ca="1">OFFSET('배치점수 계산기'!K$10,$D379,0)</f>
        <v>901.14800000000002</v>
      </c>
      <c r="V379" s="218">
        <f ca="1">OFFSET('배치점수 계산기'!L$10,$D379,0)</f>
        <v>895.17399999999998</v>
      </c>
      <c r="W379" s="210" t="str">
        <f ca="1">OFFSET('배치점수 계산기'!M$10,$D379,0)</f>
        <v>표점/만점</v>
      </c>
      <c r="X379" s="208" t="str">
        <f ca="1">OFFSET('배치점수 계산기'!N$10,$D379,0)</f>
        <v>표점/만점</v>
      </c>
      <c r="Y379" s="212">
        <f ca="1">OFFSET(환산공식!FG$15,$F379,0)</f>
        <v>0.25</v>
      </c>
      <c r="Z379" s="35">
        <f ca="1">OFFSET(환산공식!FH$15,$F379,0)</f>
        <v>0.44</v>
      </c>
      <c r="AA379" s="203">
        <f ca="1">OFFSET(환산공식!FI$15,$F379,0)</f>
        <v>0.31</v>
      </c>
      <c r="AB379" s="5"/>
      <c r="AD379">
        <f t="shared" ca="1" si="12"/>
        <v>6</v>
      </c>
      <c r="AF379" s="5"/>
      <c r="AG379" s="5"/>
      <c r="AH379" s="5"/>
    </row>
    <row r="380" spans="1:34">
      <c r="A380" s="222"/>
      <c r="B380" s="222"/>
      <c r="C380" s="222" t="s">
        <v>1875</v>
      </c>
      <c r="D380" s="219">
        <v>373</v>
      </c>
      <c r="E380" s="219">
        <v>83</v>
      </c>
      <c r="F380" s="219">
        <v>83</v>
      </c>
      <c r="G380" s="264">
        <v>373</v>
      </c>
      <c r="H380" s="221" t="s">
        <v>85</v>
      </c>
      <c r="I380" s="219" t="s">
        <v>1109</v>
      </c>
      <c r="J380" s="267" t="s">
        <v>1114</v>
      </c>
      <c r="K380" s="219" t="s">
        <v>83</v>
      </c>
      <c r="L380" s="35" t="str">
        <f ca="1">IF(OFFSET(환산공식!$DU$15,$F380,0)=1,"O","X")</f>
        <v>X</v>
      </c>
      <c r="M380" s="212">
        <f ca="1">IFERROR(OFFSET(환산공식!DA$15,$F380,0),"")</f>
        <v>200</v>
      </c>
      <c r="N380" s="35" t="str">
        <f ca="1">IFERROR(CONCATENATE(ROUND(OFFSET(환산공식!DB$15,$F380,0),1),"%"),"")</f>
        <v>100%</v>
      </c>
      <c r="O380" s="35">
        <f ca="1">IFERROR(OFFSET(환산공식!DC$15,$F380,0),"")</f>
        <v>0</v>
      </c>
      <c r="P380" s="212" t="str">
        <f t="shared" ca="1" si="11"/>
        <v>3% 이하</v>
      </c>
      <c r="Q380" s="218">
        <f ca="1">IFERROR(ROUND(OFFSET(환산공식!$EX$15,$F380,0),3),"")</f>
        <v>0</v>
      </c>
      <c r="R380" s="218">
        <f ca="1">OFFSET('배치점수 계산기'!H$10,$D380,0)</f>
        <v>907.76599999999996</v>
      </c>
      <c r="S380" s="218">
        <f ca="1">OFFSET('배치점수 계산기'!I$10,$D380,0)</f>
        <v>905.63400000000001</v>
      </c>
      <c r="T380" s="218">
        <f ca="1">OFFSET('배치점수 계산기'!J$10,$D380,0)</f>
        <v>903.529</v>
      </c>
      <c r="U380" s="218">
        <f ca="1">OFFSET('배치점수 계산기'!K$10,$D380,0)</f>
        <v>900.30499999999995</v>
      </c>
      <c r="V380" s="218">
        <f ca="1">OFFSET('배치점수 계산기'!L$10,$D380,0)</f>
        <v>894.12599999999998</v>
      </c>
      <c r="W380" s="210" t="str">
        <f ca="1">OFFSET('배치점수 계산기'!M$10,$D380,0)</f>
        <v>표점/만점</v>
      </c>
      <c r="X380" s="208" t="str">
        <f ca="1">OFFSET('배치점수 계산기'!N$10,$D380,0)</f>
        <v>표점/만점</v>
      </c>
      <c r="Y380" s="212">
        <f ca="1">OFFSET(환산공식!FG$15,$F380,0)</f>
        <v>0.25</v>
      </c>
      <c r="Z380" s="35">
        <f ca="1">OFFSET(환산공식!FH$15,$F380,0)</f>
        <v>0.44</v>
      </c>
      <c r="AA380" s="203">
        <f ca="1">OFFSET(환산공식!FI$15,$F380,0)</f>
        <v>0.31</v>
      </c>
      <c r="AB380" s="5"/>
      <c r="AD380">
        <f t="shared" ca="1" si="12"/>
        <v>6</v>
      </c>
      <c r="AF380" s="5"/>
      <c r="AG380" s="5"/>
      <c r="AH380" s="5"/>
    </row>
    <row r="381" spans="1:34">
      <c r="A381" s="222"/>
      <c r="B381" s="222"/>
      <c r="C381" s="222" t="s">
        <v>1876</v>
      </c>
      <c r="D381" s="219">
        <v>374</v>
      </c>
      <c r="E381" s="219">
        <v>83</v>
      </c>
      <c r="F381" s="219">
        <v>83</v>
      </c>
      <c r="G381" s="264">
        <v>374</v>
      </c>
      <c r="H381" s="221" t="s">
        <v>85</v>
      </c>
      <c r="I381" s="219" t="s">
        <v>1109</v>
      </c>
      <c r="J381" s="267" t="s">
        <v>1117</v>
      </c>
      <c r="K381" s="219" t="s">
        <v>83</v>
      </c>
      <c r="L381" s="35" t="str">
        <f ca="1">IF(OFFSET(환산공식!$DU$15,$F381,0)=1,"O","X")</f>
        <v>X</v>
      </c>
      <c r="M381" s="212">
        <f ca="1">IFERROR(OFFSET(환산공식!DA$15,$F381,0),"")</f>
        <v>200</v>
      </c>
      <c r="N381" s="35" t="str">
        <f ca="1">IFERROR(CONCATENATE(ROUND(OFFSET(환산공식!DB$15,$F381,0),1),"%"),"")</f>
        <v>100%</v>
      </c>
      <c r="O381" s="35">
        <f ca="1">IFERROR(OFFSET(환산공식!DC$15,$F381,0),"")</f>
        <v>0</v>
      </c>
      <c r="P381" s="212" t="str">
        <f t="shared" ca="1" si="11"/>
        <v>3% 이하</v>
      </c>
      <c r="Q381" s="218">
        <f ca="1">IFERROR(ROUND(OFFSET(환산공식!$EX$15,$F381,0),3),"")</f>
        <v>0</v>
      </c>
      <c r="R381" s="218">
        <f ca="1">OFFSET('배치점수 계산기'!H$10,$D381,0)</f>
        <v>907.62699999999995</v>
      </c>
      <c r="S381" s="218">
        <f ca="1">OFFSET('배치점수 계산기'!I$10,$D381,0)</f>
        <v>905.44200000000001</v>
      </c>
      <c r="T381" s="218">
        <f ca="1">OFFSET('배치점수 계산기'!J$10,$D381,0)</f>
        <v>903.21900000000005</v>
      </c>
      <c r="U381" s="218">
        <f ca="1">OFFSET('배치점수 계산기'!K$10,$D381,0)</f>
        <v>900.16099999999994</v>
      </c>
      <c r="V381" s="218">
        <f ca="1">OFFSET('배치점수 계산기'!L$10,$D381,0)</f>
        <v>893.87599999999998</v>
      </c>
      <c r="W381" s="210" t="str">
        <f ca="1">OFFSET('배치점수 계산기'!M$10,$D381,0)</f>
        <v>표점/만점</v>
      </c>
      <c r="X381" s="208" t="str">
        <f ca="1">OFFSET('배치점수 계산기'!N$10,$D381,0)</f>
        <v>표점/만점</v>
      </c>
      <c r="Y381" s="212">
        <f ca="1">OFFSET(환산공식!FG$15,$F381,0)</f>
        <v>0.25</v>
      </c>
      <c r="Z381" s="35">
        <f ca="1">OFFSET(환산공식!FH$15,$F381,0)</f>
        <v>0.44</v>
      </c>
      <c r="AA381" s="203">
        <f ca="1">OFFSET(환산공식!FI$15,$F381,0)</f>
        <v>0.31</v>
      </c>
      <c r="AB381" s="5"/>
      <c r="AD381">
        <f t="shared" ca="1" si="12"/>
        <v>6</v>
      </c>
      <c r="AF381" s="5"/>
      <c r="AG381" s="5"/>
      <c r="AH381" s="5"/>
    </row>
    <row r="382" spans="1:34">
      <c r="A382" s="222"/>
      <c r="B382" s="222"/>
      <c r="C382" s="222" t="s">
        <v>1877</v>
      </c>
      <c r="D382" s="219">
        <v>375</v>
      </c>
      <c r="E382" s="219">
        <v>83</v>
      </c>
      <c r="F382" s="219">
        <v>83</v>
      </c>
      <c r="G382" s="264">
        <v>375</v>
      </c>
      <c r="H382" s="221" t="s">
        <v>85</v>
      </c>
      <c r="I382" s="219" t="s">
        <v>1109</v>
      </c>
      <c r="J382" s="267" t="s">
        <v>182</v>
      </c>
      <c r="K382" s="219" t="s">
        <v>83</v>
      </c>
      <c r="L382" s="35" t="str">
        <f ca="1">IF(OFFSET(환산공식!$DU$15,$F382,0)=1,"O","X")</f>
        <v>X</v>
      </c>
      <c r="M382" s="212">
        <f ca="1">IFERROR(OFFSET(환산공식!DA$15,$F382,0),"")</f>
        <v>200</v>
      </c>
      <c r="N382" s="35" t="str">
        <f ca="1">IFERROR(CONCATENATE(ROUND(OFFSET(환산공식!DB$15,$F382,0),1),"%"),"")</f>
        <v>100%</v>
      </c>
      <c r="O382" s="35">
        <f ca="1">IFERROR(OFFSET(환산공식!DC$15,$F382,0),"")</f>
        <v>0</v>
      </c>
      <c r="P382" s="212" t="str">
        <f t="shared" ca="1" si="11"/>
        <v>3% 이하</v>
      </c>
      <c r="Q382" s="218">
        <f ca="1">IFERROR(ROUND(OFFSET(환산공식!$EX$15,$F382,0),3),"")</f>
        <v>0</v>
      </c>
      <c r="R382" s="218">
        <f ca="1">OFFSET('배치점수 계산기'!H$10,$D382,0)</f>
        <v>906.14599999999996</v>
      </c>
      <c r="S382" s="218">
        <f ca="1">OFFSET('배치점수 계산기'!I$10,$D382,0)</f>
        <v>904.25900000000001</v>
      </c>
      <c r="T382" s="218">
        <f ca="1">OFFSET('배치점수 계산기'!J$10,$D382,0)</f>
        <v>902.048</v>
      </c>
      <c r="U382" s="218">
        <f ca="1">OFFSET('배치점수 계산기'!K$10,$D382,0)</f>
        <v>898.73</v>
      </c>
      <c r="V382" s="218">
        <f ca="1">OFFSET('배치점수 계산기'!L$10,$D382,0)</f>
        <v>892.54300000000001</v>
      </c>
      <c r="W382" s="210" t="str">
        <f ca="1">OFFSET('배치점수 계산기'!M$10,$D382,0)</f>
        <v>표점/만점</v>
      </c>
      <c r="X382" s="208" t="str">
        <f ca="1">OFFSET('배치점수 계산기'!N$10,$D382,0)</f>
        <v>표점/만점</v>
      </c>
      <c r="Y382" s="212">
        <f ca="1">OFFSET(환산공식!FG$15,$F382,0)</f>
        <v>0.25</v>
      </c>
      <c r="Z382" s="35">
        <f ca="1">OFFSET(환산공식!FH$15,$F382,0)</f>
        <v>0.44</v>
      </c>
      <c r="AA382" s="203">
        <f ca="1">OFFSET(환산공식!FI$15,$F382,0)</f>
        <v>0.31</v>
      </c>
      <c r="AB382" s="5"/>
      <c r="AD382">
        <f t="shared" ca="1" si="12"/>
        <v>6</v>
      </c>
      <c r="AF382" s="5"/>
      <c r="AG382" s="5"/>
      <c r="AH382" s="5"/>
    </row>
    <row r="383" spans="1:34">
      <c r="A383" s="222"/>
      <c r="B383" s="222"/>
      <c r="C383" s="222" t="s">
        <v>1878</v>
      </c>
      <c r="D383" s="219">
        <v>376</v>
      </c>
      <c r="E383" s="219">
        <v>83</v>
      </c>
      <c r="F383" s="219">
        <v>83</v>
      </c>
      <c r="G383" s="264">
        <v>376</v>
      </c>
      <c r="H383" s="221" t="s">
        <v>85</v>
      </c>
      <c r="I383" s="219" t="s">
        <v>1109</v>
      </c>
      <c r="J383" s="267" t="s">
        <v>1119</v>
      </c>
      <c r="K383" s="219" t="s">
        <v>83</v>
      </c>
      <c r="L383" s="35" t="str">
        <f ca="1">IF(OFFSET(환산공식!$DU$15,$F383,0)=1,"O","X")</f>
        <v>X</v>
      </c>
      <c r="M383" s="212">
        <f ca="1">IFERROR(OFFSET(환산공식!DA$15,$F383,0),"")</f>
        <v>200</v>
      </c>
      <c r="N383" s="35" t="str">
        <f ca="1">IFERROR(CONCATENATE(ROUND(OFFSET(환산공식!DB$15,$F383,0),1),"%"),"")</f>
        <v>100%</v>
      </c>
      <c r="O383" s="35">
        <f ca="1">IFERROR(OFFSET(환산공식!DC$15,$F383,0),"")</f>
        <v>0</v>
      </c>
      <c r="P383" s="212" t="str">
        <f t="shared" ca="1" si="11"/>
        <v>3% 이하</v>
      </c>
      <c r="Q383" s="218">
        <f ca="1">IFERROR(ROUND(OFFSET(환산공식!$EX$15,$F383,0),3),"")</f>
        <v>0</v>
      </c>
      <c r="R383" s="218">
        <f ca="1">OFFSET('배치점수 계산기'!H$10,$D383,0)</f>
        <v>906.14599999999996</v>
      </c>
      <c r="S383" s="218">
        <f ca="1">OFFSET('배치점수 계산기'!I$10,$D383,0)</f>
        <v>904.25900000000001</v>
      </c>
      <c r="T383" s="218">
        <f ca="1">OFFSET('배치점수 계산기'!J$10,$D383,0)</f>
        <v>902.048</v>
      </c>
      <c r="U383" s="218">
        <f ca="1">OFFSET('배치점수 계산기'!K$10,$D383,0)</f>
        <v>898.73</v>
      </c>
      <c r="V383" s="218">
        <f ca="1">OFFSET('배치점수 계산기'!L$10,$D383,0)</f>
        <v>892.54300000000001</v>
      </c>
      <c r="W383" s="210" t="str">
        <f ca="1">OFFSET('배치점수 계산기'!M$10,$D383,0)</f>
        <v>표점/만점</v>
      </c>
      <c r="X383" s="208" t="str">
        <f ca="1">OFFSET('배치점수 계산기'!N$10,$D383,0)</f>
        <v>표점/만점</v>
      </c>
      <c r="Y383" s="212">
        <f ca="1">OFFSET(환산공식!FG$15,$F383,0)</f>
        <v>0.25</v>
      </c>
      <c r="Z383" s="35">
        <f ca="1">OFFSET(환산공식!FH$15,$F383,0)</f>
        <v>0.44</v>
      </c>
      <c r="AA383" s="203">
        <f ca="1">OFFSET(환산공식!FI$15,$F383,0)</f>
        <v>0.31</v>
      </c>
      <c r="AB383" s="5"/>
      <c r="AD383">
        <f t="shared" ca="1" si="12"/>
        <v>6</v>
      </c>
      <c r="AF383" s="5"/>
      <c r="AG383" s="5"/>
      <c r="AH383" s="5"/>
    </row>
    <row r="384" spans="1:34">
      <c r="A384" s="222"/>
      <c r="B384" s="222"/>
      <c r="C384" s="222" t="s">
        <v>1879</v>
      </c>
      <c r="D384" s="219">
        <v>377</v>
      </c>
      <c r="E384" s="219">
        <v>83</v>
      </c>
      <c r="F384" s="219">
        <v>83</v>
      </c>
      <c r="G384" s="264">
        <v>377</v>
      </c>
      <c r="H384" s="221" t="s">
        <v>85</v>
      </c>
      <c r="I384" s="219" t="s">
        <v>1109</v>
      </c>
      <c r="J384" s="267" t="s">
        <v>487</v>
      </c>
      <c r="K384" s="219" t="s">
        <v>83</v>
      </c>
      <c r="L384" s="35" t="str">
        <f ca="1">IF(OFFSET(환산공식!$DU$15,$F384,0)=1,"O","X")</f>
        <v>X</v>
      </c>
      <c r="M384" s="212">
        <f ca="1">IFERROR(OFFSET(환산공식!DA$15,$F384,0),"")</f>
        <v>200</v>
      </c>
      <c r="N384" s="35" t="str">
        <f ca="1">IFERROR(CONCATENATE(ROUND(OFFSET(환산공식!DB$15,$F384,0),1),"%"),"")</f>
        <v>100%</v>
      </c>
      <c r="O384" s="35">
        <f ca="1">IFERROR(OFFSET(환산공식!DC$15,$F384,0),"")</f>
        <v>0</v>
      </c>
      <c r="P384" s="212" t="str">
        <f t="shared" ca="1" si="11"/>
        <v>3% 이하</v>
      </c>
      <c r="Q384" s="218">
        <f ca="1">IFERROR(ROUND(OFFSET(환산공식!$EX$15,$F384,0),3),"")</f>
        <v>0</v>
      </c>
      <c r="R384" s="218">
        <f ca="1">OFFSET('배치점수 계산기'!H$10,$D384,0)</f>
        <v>904.39800000000002</v>
      </c>
      <c r="S384" s="218">
        <f ca="1">OFFSET('배치점수 계산기'!I$10,$D384,0)</f>
        <v>902.83</v>
      </c>
      <c r="T384" s="218">
        <f ca="1">OFFSET('배치점수 계산기'!J$10,$D384,0)</f>
        <v>900.35900000000004</v>
      </c>
      <c r="U384" s="218">
        <f ca="1">OFFSET('배치점수 계산기'!K$10,$D384,0)</f>
        <v>897.24699999999996</v>
      </c>
      <c r="V384" s="218">
        <f ca="1">OFFSET('배치점수 계산기'!L$10,$D384,0)</f>
        <v>891.30200000000002</v>
      </c>
      <c r="W384" s="210" t="str">
        <f ca="1">OFFSET('배치점수 계산기'!M$10,$D384,0)</f>
        <v>표점/만점</v>
      </c>
      <c r="X384" s="208" t="str">
        <f ca="1">OFFSET('배치점수 계산기'!N$10,$D384,0)</f>
        <v>표점/만점</v>
      </c>
      <c r="Y384" s="212">
        <f ca="1">OFFSET(환산공식!FG$15,$F384,0)</f>
        <v>0.25</v>
      </c>
      <c r="Z384" s="35">
        <f ca="1">OFFSET(환산공식!FH$15,$F384,0)</f>
        <v>0.44</v>
      </c>
      <c r="AA384" s="203">
        <f ca="1">OFFSET(환산공식!FI$15,$F384,0)</f>
        <v>0.31</v>
      </c>
      <c r="AB384" s="5"/>
      <c r="AD384">
        <f t="shared" ca="1" si="12"/>
        <v>6</v>
      </c>
      <c r="AF384" s="5"/>
      <c r="AG384" s="5"/>
      <c r="AH384" s="5"/>
    </row>
    <row r="385" spans="1:34">
      <c r="A385" s="222"/>
      <c r="B385" s="222"/>
      <c r="C385" s="222" t="s">
        <v>1880</v>
      </c>
      <c r="D385" s="219">
        <v>378</v>
      </c>
      <c r="E385" s="219">
        <v>83</v>
      </c>
      <c r="F385" s="219">
        <v>83</v>
      </c>
      <c r="G385" s="264">
        <v>378</v>
      </c>
      <c r="H385" s="221" t="s">
        <v>85</v>
      </c>
      <c r="I385" s="219" t="s">
        <v>1109</v>
      </c>
      <c r="J385" s="267" t="s">
        <v>1118</v>
      </c>
      <c r="K385" s="219" t="s">
        <v>83</v>
      </c>
      <c r="L385" s="35" t="str">
        <f ca="1">IF(OFFSET(환산공식!$DU$15,$F385,0)=1,"O","X")</f>
        <v>X</v>
      </c>
      <c r="M385" s="212">
        <f ca="1">IFERROR(OFFSET(환산공식!DA$15,$F385,0),"")</f>
        <v>200</v>
      </c>
      <c r="N385" s="35" t="str">
        <f ca="1">IFERROR(CONCATENATE(ROUND(OFFSET(환산공식!DB$15,$F385,0),1),"%"),"")</f>
        <v>100%</v>
      </c>
      <c r="O385" s="35">
        <f ca="1">IFERROR(OFFSET(환산공식!DC$15,$F385,0),"")</f>
        <v>0</v>
      </c>
      <c r="P385" s="212" t="str">
        <f t="shared" ca="1" si="11"/>
        <v>3% 이하</v>
      </c>
      <c r="Q385" s="218">
        <f ca="1">IFERROR(ROUND(OFFSET(환산공식!$EX$15,$F385,0),3),"")</f>
        <v>0</v>
      </c>
      <c r="R385" s="218">
        <f ca="1">OFFSET('배치점수 계산기'!H$10,$D385,0)</f>
        <v>903.02300000000002</v>
      </c>
      <c r="S385" s="218">
        <f ca="1">OFFSET('배치점수 계산기'!I$10,$D385,0)</f>
        <v>901.14800000000002</v>
      </c>
      <c r="T385" s="218">
        <f ca="1">OFFSET('배치점수 계산기'!J$10,$D385,0)</f>
        <v>898.92600000000004</v>
      </c>
      <c r="U385" s="218">
        <f ca="1">OFFSET('배치점수 계산기'!K$10,$D385,0)</f>
        <v>895.56799999999998</v>
      </c>
      <c r="V385" s="218">
        <f ca="1">OFFSET('배치점수 계산기'!L$10,$D385,0)</f>
        <v>890.12300000000005</v>
      </c>
      <c r="W385" s="210" t="str">
        <f ca="1">OFFSET('배치점수 계산기'!M$10,$D385,0)</f>
        <v>표점/만점</v>
      </c>
      <c r="X385" s="208" t="str">
        <f ca="1">OFFSET('배치점수 계산기'!N$10,$D385,0)</f>
        <v>표점/만점</v>
      </c>
      <c r="Y385" s="212">
        <f ca="1">OFFSET(환산공식!FG$15,$F385,0)</f>
        <v>0.25</v>
      </c>
      <c r="Z385" s="35">
        <f ca="1">OFFSET(환산공식!FH$15,$F385,0)</f>
        <v>0.44</v>
      </c>
      <c r="AA385" s="203">
        <f ca="1">OFFSET(환산공식!FI$15,$F385,0)</f>
        <v>0.31</v>
      </c>
      <c r="AB385" s="5"/>
      <c r="AD385">
        <f t="shared" ca="1" si="12"/>
        <v>6</v>
      </c>
      <c r="AF385" s="5"/>
      <c r="AG385" s="5"/>
      <c r="AH385" s="5"/>
    </row>
    <row r="386" spans="1:34">
      <c r="A386" s="222"/>
      <c r="B386" s="222"/>
      <c r="C386" s="222" t="s">
        <v>1881</v>
      </c>
      <c r="D386" s="219">
        <v>379</v>
      </c>
      <c r="E386" s="219">
        <v>82</v>
      </c>
      <c r="F386" s="219">
        <v>82</v>
      </c>
      <c r="G386" s="264">
        <v>379</v>
      </c>
      <c r="H386" s="221" t="s">
        <v>85</v>
      </c>
      <c r="I386" s="219" t="s">
        <v>1109</v>
      </c>
      <c r="J386" s="267" t="s">
        <v>1120</v>
      </c>
      <c r="K386" s="219" t="s">
        <v>84</v>
      </c>
      <c r="L386" s="35" t="str">
        <f ca="1">IF(OFFSET(환산공식!$DU$15,$F386,0)=1,"O","X")</f>
        <v>X</v>
      </c>
      <c r="M386" s="212">
        <f ca="1">IFERROR(OFFSET(환산공식!DA$15,$F386,0),"")</f>
        <v>200</v>
      </c>
      <c r="N386" s="35" t="str">
        <f ca="1">IFERROR(CONCATENATE(ROUND(OFFSET(환산공식!DB$15,$F386,0),1),"%"),"")</f>
        <v>100%</v>
      </c>
      <c r="O386" s="35">
        <f ca="1">IFERROR(OFFSET(환산공식!DC$15,$F386,0),"")</f>
        <v>0</v>
      </c>
      <c r="P386" s="212" t="str">
        <f t="shared" ca="1" si="11"/>
        <v>3% 이하</v>
      </c>
      <c r="Q386" s="218">
        <f ca="1">IFERROR(ROUND(OFFSET(환산공식!$EX$15,$F386,0),3),"")</f>
        <v>0</v>
      </c>
      <c r="R386" s="218">
        <f ca="1">OFFSET('배치점수 계산기'!H$10,$D386,0)</f>
        <v>915.1</v>
      </c>
      <c r="S386" s="218">
        <f ca="1">OFFSET('배치점수 계산기'!I$10,$D386,0)</f>
        <v>913.53700000000003</v>
      </c>
      <c r="T386" s="218">
        <f ca="1">OFFSET('배치점수 계산기'!J$10,$D386,0)</f>
        <v>909.779</v>
      </c>
      <c r="U386" s="218">
        <f ca="1">OFFSET('배치점수 계산기'!K$10,$D386,0)</f>
        <v>905.71799999999996</v>
      </c>
      <c r="V386" s="218">
        <f ca="1">OFFSET('배치점수 계산기'!L$10,$D386,0)</f>
        <v>898.56399999999996</v>
      </c>
      <c r="W386" s="210" t="str">
        <f ca="1">OFFSET('배치점수 계산기'!M$10,$D386,0)</f>
        <v>표점/만점</v>
      </c>
      <c r="X386" s="208" t="str">
        <f ca="1">OFFSET('배치점수 계산기'!N$10,$D386,0)</f>
        <v>표점/만점</v>
      </c>
      <c r="Y386" s="212">
        <f ca="1">OFFSET(환산공식!FG$15,$F386,0)</f>
        <v>0.38</v>
      </c>
      <c r="Z386" s="35">
        <f ca="1">OFFSET(환산공식!FH$15,$F386,0)</f>
        <v>0.31</v>
      </c>
      <c r="AA386" s="203">
        <f ca="1">OFFSET(환산공식!FI$15,$F386,0)</f>
        <v>0.31</v>
      </c>
      <c r="AB386" s="5"/>
      <c r="AD386">
        <f t="shared" ca="1" si="12"/>
        <v>6</v>
      </c>
      <c r="AF386" s="5"/>
      <c r="AG386" s="5"/>
      <c r="AH386" s="5"/>
    </row>
    <row r="387" spans="1:34">
      <c r="A387" s="222"/>
      <c r="B387" s="222"/>
      <c r="C387" s="222" t="s">
        <v>1882</v>
      </c>
      <c r="D387" s="219">
        <v>380</v>
      </c>
      <c r="E387" s="219">
        <v>82</v>
      </c>
      <c r="F387" s="219">
        <v>82</v>
      </c>
      <c r="G387" s="264">
        <v>380</v>
      </c>
      <c r="H387" s="221" t="s">
        <v>85</v>
      </c>
      <c r="I387" s="219" t="s">
        <v>1109</v>
      </c>
      <c r="J387" s="267" t="s">
        <v>76</v>
      </c>
      <c r="K387" s="219" t="s">
        <v>84</v>
      </c>
      <c r="L387" s="35" t="str">
        <f ca="1">IF(OFFSET(환산공식!$DU$15,$F387,0)=1,"O","X")</f>
        <v>X</v>
      </c>
      <c r="M387" s="212">
        <f ca="1">IFERROR(OFFSET(환산공식!DA$15,$F387,0),"")</f>
        <v>200</v>
      </c>
      <c r="N387" s="35" t="str">
        <f ca="1">IFERROR(CONCATENATE(ROUND(OFFSET(환산공식!DB$15,$F387,0),1),"%"),"")</f>
        <v>100%</v>
      </c>
      <c r="O387" s="35">
        <f ca="1">IFERROR(OFFSET(환산공식!DC$15,$F387,0),"")</f>
        <v>0</v>
      </c>
      <c r="P387" s="212" t="str">
        <f t="shared" ca="1" si="11"/>
        <v>3% 이하</v>
      </c>
      <c r="Q387" s="218">
        <f ca="1">IFERROR(ROUND(OFFSET(환산공식!$EX$15,$F387,0),3),"")</f>
        <v>0</v>
      </c>
      <c r="R387" s="218">
        <f ca="1">OFFSET('배치점수 계산기'!H$10,$D387,0)</f>
        <v>898.99400000000003</v>
      </c>
      <c r="S387" s="218">
        <f ca="1">OFFSET('배치점수 계산기'!I$10,$D387,0)</f>
        <v>896.54499999999996</v>
      </c>
      <c r="T387" s="218">
        <f ca="1">OFFSET('배치점수 계산기'!J$10,$D387,0)</f>
        <v>892.98099999999999</v>
      </c>
      <c r="U387" s="218">
        <f ca="1">OFFSET('배치점수 계산기'!K$10,$D387,0)</f>
        <v>889.76499999999999</v>
      </c>
      <c r="V387" s="218">
        <f ca="1">OFFSET('배치점수 계산기'!L$10,$D387,0)</f>
        <v>884.28</v>
      </c>
      <c r="W387" s="210" t="str">
        <f ca="1">OFFSET('배치점수 계산기'!M$10,$D387,0)</f>
        <v>표점/만점</v>
      </c>
      <c r="X387" s="208" t="str">
        <f ca="1">OFFSET('배치점수 계산기'!N$10,$D387,0)</f>
        <v>표점/만점</v>
      </c>
      <c r="Y387" s="212">
        <f ca="1">OFFSET(환산공식!FG$15,$F387,0)</f>
        <v>0.38</v>
      </c>
      <c r="Z387" s="35">
        <f ca="1">OFFSET(환산공식!FH$15,$F387,0)</f>
        <v>0.31</v>
      </c>
      <c r="AA387" s="203">
        <f ca="1">OFFSET(환산공식!FI$15,$F387,0)</f>
        <v>0.31</v>
      </c>
      <c r="AB387" s="5"/>
      <c r="AD387">
        <f t="shared" ca="1" si="12"/>
        <v>6</v>
      </c>
      <c r="AF387" s="5"/>
      <c r="AG387" s="5"/>
      <c r="AH387" s="5"/>
    </row>
    <row r="388" spans="1:34">
      <c r="A388" s="222"/>
      <c r="B388" s="222"/>
      <c r="C388" s="222" t="s">
        <v>1883</v>
      </c>
      <c r="D388" s="219">
        <v>381</v>
      </c>
      <c r="E388" s="219">
        <v>82</v>
      </c>
      <c r="F388" s="219">
        <v>82</v>
      </c>
      <c r="G388" s="264">
        <v>381</v>
      </c>
      <c r="H388" s="221" t="s">
        <v>85</v>
      </c>
      <c r="I388" s="219" t="s">
        <v>1109</v>
      </c>
      <c r="J388" s="267" t="s">
        <v>394</v>
      </c>
      <c r="K388" s="219" t="s">
        <v>84</v>
      </c>
      <c r="L388" s="35" t="str">
        <f ca="1">IF(OFFSET(환산공식!$DU$15,$F388,0)=1,"O","X")</f>
        <v>X</v>
      </c>
      <c r="M388" s="212">
        <f ca="1">IFERROR(OFFSET(환산공식!DA$15,$F388,0),"")</f>
        <v>200</v>
      </c>
      <c r="N388" s="35" t="str">
        <f ca="1">IFERROR(CONCATENATE(ROUND(OFFSET(환산공식!DB$15,$F388,0),1),"%"),"")</f>
        <v>100%</v>
      </c>
      <c r="O388" s="35">
        <f ca="1">IFERROR(OFFSET(환산공식!DC$15,$F388,0),"")</f>
        <v>0</v>
      </c>
      <c r="P388" s="212" t="str">
        <f t="shared" ca="1" si="11"/>
        <v>3% 이하</v>
      </c>
      <c r="Q388" s="218">
        <f ca="1">IFERROR(ROUND(OFFSET(환산공식!$EX$15,$F388,0),3),"")</f>
        <v>0</v>
      </c>
      <c r="R388" s="218">
        <f ca="1">OFFSET('배치점수 계산기'!H$10,$D388,0)</f>
        <v>897.97900000000004</v>
      </c>
      <c r="S388" s="218">
        <f ca="1">OFFSET('배치점수 계산기'!I$10,$D388,0)</f>
        <v>895.53</v>
      </c>
      <c r="T388" s="218">
        <f ca="1">OFFSET('배치점수 계산기'!J$10,$D388,0)</f>
        <v>892.05399999999997</v>
      </c>
      <c r="U388" s="218">
        <f ca="1">OFFSET('배치점수 계산기'!K$10,$D388,0)</f>
        <v>889.03700000000003</v>
      </c>
      <c r="V388" s="218">
        <f ca="1">OFFSET('배치점수 계산기'!L$10,$D388,0)</f>
        <v>883.60400000000004</v>
      </c>
      <c r="W388" s="210" t="str">
        <f ca="1">OFFSET('배치점수 계산기'!M$10,$D388,0)</f>
        <v>표점/만점</v>
      </c>
      <c r="X388" s="208" t="str">
        <f ca="1">OFFSET('배치점수 계산기'!N$10,$D388,0)</f>
        <v>표점/만점</v>
      </c>
      <c r="Y388" s="212">
        <f ca="1">OFFSET(환산공식!FG$15,$F388,0)</f>
        <v>0.38</v>
      </c>
      <c r="Z388" s="35">
        <f ca="1">OFFSET(환산공식!FH$15,$F388,0)</f>
        <v>0.31</v>
      </c>
      <c r="AA388" s="203">
        <f ca="1">OFFSET(환산공식!FI$15,$F388,0)</f>
        <v>0.31</v>
      </c>
      <c r="AB388" s="5"/>
      <c r="AD388">
        <f t="shared" ca="1" si="12"/>
        <v>6</v>
      </c>
      <c r="AF388" s="5"/>
      <c r="AG388" s="5"/>
      <c r="AH388" s="5"/>
    </row>
    <row r="389" spans="1:34">
      <c r="A389" s="222"/>
      <c r="B389" s="222"/>
      <c r="C389" s="222" t="s">
        <v>1884</v>
      </c>
      <c r="D389" s="219">
        <v>382</v>
      </c>
      <c r="E389" s="219">
        <v>82</v>
      </c>
      <c r="F389" s="219">
        <v>82</v>
      </c>
      <c r="G389" s="264">
        <v>382</v>
      </c>
      <c r="H389" s="221" t="s">
        <v>85</v>
      </c>
      <c r="I389" s="219" t="s">
        <v>1109</v>
      </c>
      <c r="J389" s="267" t="s">
        <v>1123</v>
      </c>
      <c r="K389" s="219" t="s">
        <v>84</v>
      </c>
      <c r="L389" s="35" t="str">
        <f ca="1">IF(OFFSET(환산공식!$DU$15,$F389,0)=1,"O","X")</f>
        <v>X</v>
      </c>
      <c r="M389" s="212">
        <f ca="1">IFERROR(OFFSET(환산공식!DA$15,$F389,0),"")</f>
        <v>200</v>
      </c>
      <c r="N389" s="35" t="str">
        <f ca="1">IFERROR(CONCATENATE(ROUND(OFFSET(환산공식!DB$15,$F389,0),1),"%"),"")</f>
        <v>100%</v>
      </c>
      <c r="O389" s="35">
        <f ca="1">IFERROR(OFFSET(환산공식!DC$15,$F389,0),"")</f>
        <v>0</v>
      </c>
      <c r="P389" s="212" t="str">
        <f t="shared" ca="1" si="11"/>
        <v>3% 이하</v>
      </c>
      <c r="Q389" s="218">
        <f ca="1">IFERROR(ROUND(OFFSET(환산공식!$EX$15,$F389,0),3),"")</f>
        <v>0</v>
      </c>
      <c r="R389" s="218">
        <f ca="1">OFFSET('배치점수 계산기'!H$10,$D389,0)</f>
        <v>892.83</v>
      </c>
      <c r="S389" s="218">
        <f ca="1">OFFSET('배치점수 계산기'!I$10,$D389,0)</f>
        <v>890.78499999999997</v>
      </c>
      <c r="T389" s="218">
        <f ca="1">OFFSET('배치점수 계산기'!J$10,$D389,0)</f>
        <v>888.65800000000002</v>
      </c>
      <c r="U389" s="218">
        <f ca="1">OFFSET('배치점수 계산기'!K$10,$D389,0)</f>
        <v>885.55200000000002</v>
      </c>
      <c r="V389" s="218">
        <f ca="1">OFFSET('배치점수 계산기'!L$10,$D389,0)</f>
        <v>880.37099999999998</v>
      </c>
      <c r="W389" s="210" t="str">
        <f ca="1">OFFSET('배치점수 계산기'!M$10,$D389,0)</f>
        <v>표점/만점</v>
      </c>
      <c r="X389" s="208" t="str">
        <f ca="1">OFFSET('배치점수 계산기'!N$10,$D389,0)</f>
        <v>표점/만점</v>
      </c>
      <c r="Y389" s="212">
        <f ca="1">OFFSET(환산공식!FG$15,$F389,0)</f>
        <v>0.38</v>
      </c>
      <c r="Z389" s="35">
        <f ca="1">OFFSET(환산공식!FH$15,$F389,0)</f>
        <v>0.31</v>
      </c>
      <c r="AA389" s="203">
        <f ca="1">OFFSET(환산공식!FI$15,$F389,0)</f>
        <v>0.31</v>
      </c>
      <c r="AB389" s="5"/>
      <c r="AD389">
        <f t="shared" ca="1" si="12"/>
        <v>6</v>
      </c>
      <c r="AF389" s="5"/>
      <c r="AG389" s="5"/>
      <c r="AH389" s="5"/>
    </row>
    <row r="390" spans="1:34">
      <c r="A390" s="222"/>
      <c r="B390" s="222"/>
      <c r="C390" s="222" t="s">
        <v>1885</v>
      </c>
      <c r="D390" s="219">
        <v>383</v>
      </c>
      <c r="E390" s="219">
        <v>73</v>
      </c>
      <c r="F390" s="219">
        <v>73</v>
      </c>
      <c r="G390" s="264">
        <v>383</v>
      </c>
      <c r="H390" s="221" t="s">
        <v>85</v>
      </c>
      <c r="I390" s="219" t="s">
        <v>401</v>
      </c>
      <c r="J390" s="267" t="s">
        <v>136</v>
      </c>
      <c r="K390" s="219" t="s">
        <v>83</v>
      </c>
      <c r="L390" s="35" t="str">
        <f ca="1">IF(OFFSET(환산공식!$DU$15,$F390,0)=1,"O","X")</f>
        <v>X</v>
      </c>
      <c r="M390" s="212">
        <f ca="1">IFERROR(OFFSET(환산공식!DA$15,$F390,0),"")</f>
        <v>200</v>
      </c>
      <c r="N390" s="35" t="str">
        <f ca="1">IFERROR(CONCATENATE(ROUND(OFFSET(환산공식!DB$15,$F390,0),1),"%"),"")</f>
        <v>100%</v>
      </c>
      <c r="O390" s="35">
        <f ca="1">IFERROR(OFFSET(환산공식!DC$15,$F390,0),"")</f>
        <v>4</v>
      </c>
      <c r="P390" s="212" t="str">
        <f t="shared" ca="1" si="11"/>
        <v>3% 이하</v>
      </c>
      <c r="Q390" s="218">
        <f ca="1">IFERROR(ROUND(OFFSET(환산공식!$EX$15,$F390,0),3),"")</f>
        <v>0</v>
      </c>
      <c r="R390" s="218">
        <f ca="1">OFFSET('배치점수 계산기'!H$10,$D390,0)</f>
        <v>923.54399999999998</v>
      </c>
      <c r="S390" s="218">
        <f ca="1">OFFSET('배치점수 계산기'!I$10,$D390,0)</f>
        <v>918.74</v>
      </c>
      <c r="T390" s="218">
        <f ca="1">OFFSET('배치점수 계산기'!J$10,$D390,0)</f>
        <v>913.38199999999995</v>
      </c>
      <c r="U390" s="218">
        <f ca="1">OFFSET('배치점수 계산기'!K$10,$D390,0)</f>
        <v>909.09</v>
      </c>
      <c r="V390" s="218">
        <f ca="1">OFFSET('배치점수 계산기'!L$10,$D390,0)</f>
        <v>904.26199999999994</v>
      </c>
      <c r="W390" s="210" t="str">
        <f ca="1">OFFSET('배치점수 계산기'!M$10,$D390,0)</f>
        <v>표점/만점</v>
      </c>
      <c r="X390" s="208" t="str">
        <f ca="1">OFFSET('배치점수 계산기'!N$10,$D390,0)</f>
        <v>변표/만점</v>
      </c>
      <c r="Y390" s="212">
        <f ca="1">OFFSET(환산공식!FG$15,$F390,0)</f>
        <v>0.25</v>
      </c>
      <c r="Z390" s="35">
        <f ca="1">OFFSET(환산공식!FH$15,$F390,0)</f>
        <v>0.44</v>
      </c>
      <c r="AA390" s="203">
        <f ca="1">OFFSET(환산공식!FI$15,$F390,0)</f>
        <v>0.31</v>
      </c>
      <c r="AB390" s="5"/>
      <c r="AD390">
        <f t="shared" ca="1" si="12"/>
        <v>6</v>
      </c>
      <c r="AF390" s="5"/>
      <c r="AG390" s="5"/>
      <c r="AH390" s="5"/>
    </row>
    <row r="391" spans="1:34">
      <c r="A391" s="222"/>
      <c r="B391" s="222"/>
      <c r="C391" s="222" t="s">
        <v>1886</v>
      </c>
      <c r="D391" s="219">
        <v>384</v>
      </c>
      <c r="E391" s="219">
        <v>73</v>
      </c>
      <c r="F391" s="219">
        <v>73</v>
      </c>
      <c r="G391" s="264">
        <v>384</v>
      </c>
      <c r="H391" s="221" t="s">
        <v>85</v>
      </c>
      <c r="I391" s="219" t="s">
        <v>401</v>
      </c>
      <c r="J391" s="267" t="s">
        <v>502</v>
      </c>
      <c r="K391" s="219" t="s">
        <v>83</v>
      </c>
      <c r="L391" s="35" t="str">
        <f ca="1">IF(OFFSET(환산공식!$DU$15,$F391,0)=1,"O","X")</f>
        <v>X</v>
      </c>
      <c r="M391" s="212">
        <f ca="1">IFERROR(OFFSET(환산공식!DA$15,$F391,0),"")</f>
        <v>200</v>
      </c>
      <c r="N391" s="35" t="str">
        <f ca="1">IFERROR(CONCATENATE(ROUND(OFFSET(환산공식!DB$15,$F391,0),1),"%"),"")</f>
        <v>100%</v>
      </c>
      <c r="O391" s="35">
        <f ca="1">IFERROR(OFFSET(환산공식!DC$15,$F391,0),"")</f>
        <v>4</v>
      </c>
      <c r="P391" s="212" t="str">
        <f t="shared" ca="1" si="11"/>
        <v>3% 이하</v>
      </c>
      <c r="Q391" s="218">
        <f ca="1">IFERROR(ROUND(OFFSET(환산공식!$EX$15,$F391,0),3),"")</f>
        <v>0</v>
      </c>
      <c r="R391" s="218">
        <f ca="1">OFFSET('배치점수 계산기'!H$10,$D391,0)</f>
        <v>913.92399999999998</v>
      </c>
      <c r="S391" s="218">
        <f ca="1">OFFSET('배치점수 계산기'!I$10,$D391,0)</f>
        <v>908.495</v>
      </c>
      <c r="T391" s="218">
        <f ca="1">OFFSET('배치점수 계산기'!J$10,$D391,0)</f>
        <v>904.54100000000005</v>
      </c>
      <c r="U391" s="218">
        <f ca="1">OFFSET('배치점수 계산기'!K$10,$D391,0)</f>
        <v>901.80700000000002</v>
      </c>
      <c r="V391" s="218">
        <f ca="1">OFFSET('배치점수 계산기'!L$10,$D391,0)</f>
        <v>895.52200000000005</v>
      </c>
      <c r="W391" s="210" t="str">
        <f ca="1">OFFSET('배치점수 계산기'!M$10,$D391,0)</f>
        <v>표점/만점</v>
      </c>
      <c r="X391" s="208" t="str">
        <f ca="1">OFFSET('배치점수 계산기'!N$10,$D391,0)</f>
        <v>변표/만점</v>
      </c>
      <c r="Y391" s="212">
        <f ca="1">OFFSET(환산공식!FG$15,$F391,0)</f>
        <v>0.25</v>
      </c>
      <c r="Z391" s="35">
        <f ca="1">OFFSET(환산공식!FH$15,$F391,0)</f>
        <v>0.44</v>
      </c>
      <c r="AA391" s="203">
        <f ca="1">OFFSET(환산공식!FI$15,$F391,0)</f>
        <v>0.31</v>
      </c>
      <c r="AB391" s="5"/>
      <c r="AD391">
        <f t="shared" ca="1" si="12"/>
        <v>6</v>
      </c>
      <c r="AF391" s="5"/>
      <c r="AG391" s="5"/>
      <c r="AH391" s="5"/>
    </row>
    <row r="392" spans="1:34">
      <c r="A392" s="222"/>
      <c r="B392" s="222"/>
      <c r="C392" s="222" t="s">
        <v>1887</v>
      </c>
      <c r="D392" s="219">
        <v>385</v>
      </c>
      <c r="E392" s="219">
        <v>73</v>
      </c>
      <c r="F392" s="219">
        <v>73</v>
      </c>
      <c r="G392" s="264">
        <v>385</v>
      </c>
      <c r="H392" s="221" t="s">
        <v>85</v>
      </c>
      <c r="I392" s="219" t="s">
        <v>401</v>
      </c>
      <c r="J392" s="267" t="s">
        <v>69</v>
      </c>
      <c r="K392" s="219" t="s">
        <v>83</v>
      </c>
      <c r="L392" s="35" t="str">
        <f ca="1">IF(OFFSET(환산공식!$DU$15,$F392,0)=1,"O","X")</f>
        <v>X</v>
      </c>
      <c r="M392" s="212">
        <f ca="1">IFERROR(OFFSET(환산공식!DA$15,$F392,0),"")</f>
        <v>200</v>
      </c>
      <c r="N392" s="35" t="str">
        <f ca="1">IFERROR(CONCATENATE(ROUND(OFFSET(환산공식!DB$15,$F392,0),1),"%"),"")</f>
        <v>100%</v>
      </c>
      <c r="O392" s="35">
        <f ca="1">IFERROR(OFFSET(환산공식!DC$15,$F392,0),"")</f>
        <v>4</v>
      </c>
      <c r="P392" s="212" t="str">
        <f t="shared" ca="1" si="11"/>
        <v>3% 이하</v>
      </c>
      <c r="Q392" s="218">
        <f ca="1">IFERROR(ROUND(OFFSET(환산공식!$EX$15,$F392,0),3),"")</f>
        <v>0</v>
      </c>
      <c r="R392" s="218">
        <f ca="1">OFFSET('배치점수 계산기'!H$10,$D392,0)</f>
        <v>911.28300000000002</v>
      </c>
      <c r="S392" s="218">
        <f ca="1">OFFSET('배치점수 계산기'!I$10,$D392,0)</f>
        <v>905.78499999999997</v>
      </c>
      <c r="T392" s="218">
        <f ca="1">OFFSET('배치점수 계산기'!J$10,$D392,0)</f>
        <v>902.62900000000002</v>
      </c>
      <c r="U392" s="218">
        <f ca="1">OFFSET('배치점수 계산기'!K$10,$D392,0)</f>
        <v>899.92399999999998</v>
      </c>
      <c r="V392" s="218">
        <f ca="1">OFFSET('배치점수 계산기'!L$10,$D392,0)</f>
        <v>893.46199999999999</v>
      </c>
      <c r="W392" s="210" t="str">
        <f ca="1">OFFSET('배치점수 계산기'!M$10,$D392,0)</f>
        <v>표점/만점</v>
      </c>
      <c r="X392" s="208" t="str">
        <f ca="1">OFFSET('배치점수 계산기'!N$10,$D392,0)</f>
        <v>변표/만점</v>
      </c>
      <c r="Y392" s="212">
        <f ca="1">OFFSET(환산공식!FG$15,$F392,0)</f>
        <v>0.25</v>
      </c>
      <c r="Z392" s="35">
        <f ca="1">OFFSET(환산공식!FH$15,$F392,0)</f>
        <v>0.44</v>
      </c>
      <c r="AA392" s="203">
        <f ca="1">OFFSET(환산공식!FI$15,$F392,0)</f>
        <v>0.31</v>
      </c>
      <c r="AB392" s="5"/>
      <c r="AD392">
        <f t="shared" ca="1" si="12"/>
        <v>6</v>
      </c>
      <c r="AF392" s="5"/>
      <c r="AG392" s="5"/>
      <c r="AH392" s="5"/>
    </row>
    <row r="393" spans="1:34">
      <c r="A393" s="222"/>
      <c r="B393" s="222"/>
      <c r="C393" s="222" t="s">
        <v>1888</v>
      </c>
      <c r="D393" s="219">
        <v>386</v>
      </c>
      <c r="E393" s="219">
        <v>73</v>
      </c>
      <c r="F393" s="219">
        <v>73</v>
      </c>
      <c r="G393" s="264">
        <v>386</v>
      </c>
      <c r="H393" s="221" t="s">
        <v>85</v>
      </c>
      <c r="I393" s="219" t="s">
        <v>401</v>
      </c>
      <c r="J393" s="267" t="s">
        <v>471</v>
      </c>
      <c r="K393" s="219" t="s">
        <v>83</v>
      </c>
      <c r="L393" s="35" t="str">
        <f ca="1">IF(OFFSET(환산공식!$DU$15,$F393,0)=1,"O","X")</f>
        <v>X</v>
      </c>
      <c r="M393" s="212">
        <f ca="1">IFERROR(OFFSET(환산공식!DA$15,$F393,0),"")</f>
        <v>200</v>
      </c>
      <c r="N393" s="35" t="str">
        <f ca="1">IFERROR(CONCATENATE(ROUND(OFFSET(환산공식!DB$15,$F393,0),1),"%"),"")</f>
        <v>100%</v>
      </c>
      <c r="O393" s="35">
        <f ca="1">IFERROR(OFFSET(환산공식!DC$15,$F393,0),"")</f>
        <v>4</v>
      </c>
      <c r="P393" s="212" t="str">
        <f t="shared" ref="P393:P456" ca="1" si="13">IF(E393="","",IF(Q393&gt;R393,"90% 이상",IF(Q393&gt;S393,CONCATENATE(ROUND(((Q393-S393)/(R393-S393))*20+70,0),"%"),IF(Q393&gt;T393,CONCATENATE(ROUND(((Q393-T393)/(S393-T393))*30+40,0),"%"),IF(Q393&gt;U393,CONCATENATE(ROUND(((Q393-U393)/(T393-U393))*30+10,0),"%"),IF(Q393&gt;V393,CONCATENATE(ROUND(((Q393-V393)/(U393-V393))*7+3,0),"%"),"3% 이하"))))))</f>
        <v>3% 이하</v>
      </c>
      <c r="Q393" s="218">
        <f ca="1">IFERROR(ROUND(OFFSET(환산공식!$EX$15,$F393,0),3),"")</f>
        <v>0</v>
      </c>
      <c r="R393" s="218">
        <f ca="1">OFFSET('배치점수 계산기'!H$10,$D393,0)</f>
        <v>902.19799999999998</v>
      </c>
      <c r="S393" s="218">
        <f ca="1">OFFSET('배치점수 계산기'!I$10,$D393,0)</f>
        <v>898.52300000000002</v>
      </c>
      <c r="T393" s="218">
        <f ca="1">OFFSET('배치점수 계산기'!J$10,$D393,0)</f>
        <v>895.01900000000001</v>
      </c>
      <c r="U393" s="218">
        <f ca="1">OFFSET('배치점수 계산기'!K$10,$D393,0)</f>
        <v>891.72500000000002</v>
      </c>
      <c r="V393" s="218">
        <f ca="1">OFFSET('배치점수 계산기'!L$10,$D393,0)</f>
        <v>885.93100000000004</v>
      </c>
      <c r="W393" s="210" t="str">
        <f ca="1">OFFSET('배치점수 계산기'!M$10,$D393,0)</f>
        <v>표점/만점</v>
      </c>
      <c r="X393" s="208" t="str">
        <f ca="1">OFFSET('배치점수 계산기'!N$10,$D393,0)</f>
        <v>변표/만점</v>
      </c>
      <c r="Y393" s="212">
        <f ca="1">OFFSET(환산공식!FG$15,$F393,0)</f>
        <v>0.25</v>
      </c>
      <c r="Z393" s="35">
        <f ca="1">OFFSET(환산공식!FH$15,$F393,0)</f>
        <v>0.44</v>
      </c>
      <c r="AA393" s="203">
        <f ca="1">OFFSET(환산공식!FI$15,$F393,0)</f>
        <v>0.31</v>
      </c>
      <c r="AB393" s="5"/>
      <c r="AD393">
        <f t="shared" ref="AD393:AD456" ca="1" si="14">IF(L393="X",6,IF(Q393&gt;R393,1,IF(Q393&gt;S393,2,IF(Q393&gt;T393,3,IF(Q393&gt;U393,4,IF(Q393&gt;=V393,5,IF(Q393&lt;V393,6,"")))))))</f>
        <v>6</v>
      </c>
      <c r="AF393" s="5"/>
      <c r="AG393" s="5"/>
      <c r="AH393" s="5"/>
    </row>
    <row r="394" spans="1:34">
      <c r="A394" s="222"/>
      <c r="B394" s="222"/>
      <c r="C394" s="222" t="s">
        <v>1889</v>
      </c>
      <c r="D394" s="219">
        <v>387</v>
      </c>
      <c r="E394" s="219">
        <v>75</v>
      </c>
      <c r="F394" s="219">
        <v>75</v>
      </c>
      <c r="G394" s="264">
        <v>387</v>
      </c>
      <c r="H394" s="221" t="s">
        <v>85</v>
      </c>
      <c r="I394" s="219" t="s">
        <v>401</v>
      </c>
      <c r="J394" s="267" t="s">
        <v>76</v>
      </c>
      <c r="K394" s="219" t="s">
        <v>84</v>
      </c>
      <c r="L394" s="35" t="str">
        <f ca="1">IF(OFFSET(환산공식!$DU$15,$F394,0)=1,"O","X")</f>
        <v>X</v>
      </c>
      <c r="M394" s="212">
        <f ca="1">IFERROR(OFFSET(환산공식!DA$15,$F394,0),"")</f>
        <v>200</v>
      </c>
      <c r="N394" s="35" t="str">
        <f ca="1">IFERROR(CONCATENATE(ROUND(OFFSET(환산공식!DB$15,$F394,0),1),"%"),"")</f>
        <v>100%</v>
      </c>
      <c r="O394" s="35">
        <f ca="1">IFERROR(OFFSET(환산공식!DC$15,$F394,0),"")</f>
        <v>4</v>
      </c>
      <c r="P394" s="212" t="str">
        <f t="shared" ca="1" si="13"/>
        <v>3% 이하</v>
      </c>
      <c r="Q394" s="218">
        <f ca="1">IFERROR(ROUND(OFFSET(환산공식!$EX$15,$F394,0),3),"")</f>
        <v>0</v>
      </c>
      <c r="R394" s="218">
        <f ca="1">OFFSET('배치점수 계산기'!H$10,$D394,0)</f>
        <v>907.16800000000001</v>
      </c>
      <c r="S394" s="218">
        <f ca="1">OFFSET('배치점수 계산기'!I$10,$D394,0)</f>
        <v>901.471</v>
      </c>
      <c r="T394" s="218">
        <f ca="1">OFFSET('배치점수 계산기'!J$10,$D394,0)</f>
        <v>897.38800000000003</v>
      </c>
      <c r="U394" s="218">
        <f ca="1">OFFSET('배치점수 계산기'!K$10,$D394,0)</f>
        <v>895.22400000000005</v>
      </c>
      <c r="V394" s="218">
        <f ca="1">OFFSET('배치점수 계산기'!L$10,$D394,0)</f>
        <v>889.47400000000005</v>
      </c>
      <c r="W394" s="210" t="str">
        <f ca="1">OFFSET('배치점수 계산기'!M$10,$D394,0)</f>
        <v>표점/만점</v>
      </c>
      <c r="X394" s="208" t="str">
        <f ca="1">OFFSET('배치점수 계산기'!N$10,$D394,0)</f>
        <v>변표/만점</v>
      </c>
      <c r="Y394" s="212">
        <f ca="1">OFFSET(환산공식!FG$15,$F394,0)</f>
        <v>0.31</v>
      </c>
      <c r="Z394" s="35">
        <f ca="1">OFFSET(환산공식!FH$15,$F394,0)</f>
        <v>0.44</v>
      </c>
      <c r="AA394" s="203">
        <f ca="1">OFFSET(환산공식!FI$15,$F394,0)</f>
        <v>0.25</v>
      </c>
      <c r="AB394" s="5"/>
      <c r="AD394">
        <f t="shared" ca="1" si="14"/>
        <v>6</v>
      </c>
      <c r="AF394" s="5"/>
      <c r="AG394" s="5"/>
      <c r="AH394" s="5"/>
    </row>
    <row r="395" spans="1:34">
      <c r="A395" s="222"/>
      <c r="B395" s="222"/>
      <c r="C395" s="222" t="s">
        <v>1890</v>
      </c>
      <c r="D395" s="219">
        <v>388</v>
      </c>
      <c r="E395" s="219">
        <v>75</v>
      </c>
      <c r="F395" s="219">
        <v>75</v>
      </c>
      <c r="G395" s="264">
        <v>388</v>
      </c>
      <c r="H395" s="221" t="s">
        <v>85</v>
      </c>
      <c r="I395" s="219" t="s">
        <v>401</v>
      </c>
      <c r="J395" s="267" t="s">
        <v>75</v>
      </c>
      <c r="K395" s="219" t="s">
        <v>84</v>
      </c>
      <c r="L395" s="35" t="str">
        <f ca="1">IF(OFFSET(환산공식!$DU$15,$F395,0)=1,"O","X")</f>
        <v>X</v>
      </c>
      <c r="M395" s="212">
        <f ca="1">IFERROR(OFFSET(환산공식!DA$15,$F395,0),"")</f>
        <v>200</v>
      </c>
      <c r="N395" s="35" t="str">
        <f ca="1">IFERROR(CONCATENATE(ROUND(OFFSET(환산공식!DB$15,$F395,0),1),"%"),"")</f>
        <v>100%</v>
      </c>
      <c r="O395" s="35">
        <f ca="1">IFERROR(OFFSET(환산공식!DC$15,$F395,0),"")</f>
        <v>4</v>
      </c>
      <c r="P395" s="212" t="str">
        <f t="shared" ca="1" si="13"/>
        <v>3% 이하</v>
      </c>
      <c r="Q395" s="218">
        <f ca="1">IFERROR(ROUND(OFFSET(환산공식!$EX$15,$F395,0),3),"")</f>
        <v>0</v>
      </c>
      <c r="R395" s="218">
        <f ca="1">OFFSET('배치점수 계산기'!H$10,$D395,0)</f>
        <v>907.16800000000001</v>
      </c>
      <c r="S395" s="218">
        <f ca="1">OFFSET('배치점수 계산기'!I$10,$D395,0)</f>
        <v>901.471</v>
      </c>
      <c r="T395" s="218">
        <f ca="1">OFFSET('배치점수 계산기'!J$10,$D395,0)</f>
        <v>897.38800000000003</v>
      </c>
      <c r="U395" s="218">
        <f ca="1">OFFSET('배치점수 계산기'!K$10,$D395,0)</f>
        <v>895.22400000000005</v>
      </c>
      <c r="V395" s="218">
        <f ca="1">OFFSET('배치점수 계산기'!L$10,$D395,0)</f>
        <v>889.47400000000005</v>
      </c>
      <c r="W395" s="210" t="str">
        <f ca="1">OFFSET('배치점수 계산기'!M$10,$D395,0)</f>
        <v>표점/만점</v>
      </c>
      <c r="X395" s="208" t="str">
        <f ca="1">OFFSET('배치점수 계산기'!N$10,$D395,0)</f>
        <v>변표/만점</v>
      </c>
      <c r="Y395" s="212">
        <f ca="1">OFFSET(환산공식!FG$15,$F395,0)</f>
        <v>0.31</v>
      </c>
      <c r="Z395" s="35">
        <f ca="1">OFFSET(환산공식!FH$15,$F395,0)</f>
        <v>0.44</v>
      </c>
      <c r="AA395" s="203">
        <f ca="1">OFFSET(환산공식!FI$15,$F395,0)</f>
        <v>0.25</v>
      </c>
      <c r="AB395" s="5"/>
      <c r="AD395">
        <f t="shared" ca="1" si="14"/>
        <v>6</v>
      </c>
      <c r="AF395" s="5"/>
      <c r="AG395" s="5"/>
      <c r="AH395" s="5"/>
    </row>
    <row r="396" spans="1:34">
      <c r="A396" s="222"/>
      <c r="B396" s="222"/>
      <c r="C396" s="222" t="s">
        <v>1891</v>
      </c>
      <c r="D396" s="219">
        <v>389</v>
      </c>
      <c r="E396" s="219">
        <v>74</v>
      </c>
      <c r="F396" s="219">
        <v>74</v>
      </c>
      <c r="G396" s="264">
        <v>389</v>
      </c>
      <c r="H396" s="221" t="s">
        <v>85</v>
      </c>
      <c r="I396" s="219" t="s">
        <v>401</v>
      </c>
      <c r="J396" s="267" t="s">
        <v>80</v>
      </c>
      <c r="K396" s="219" t="s">
        <v>84</v>
      </c>
      <c r="L396" s="35" t="str">
        <f ca="1">IF(OFFSET(환산공식!$DU$15,$F396,0)=1,"O","X")</f>
        <v>X</v>
      </c>
      <c r="M396" s="212">
        <f ca="1">IFERROR(OFFSET(환산공식!DA$15,$F396,0),"")</f>
        <v>200</v>
      </c>
      <c r="N396" s="35" t="str">
        <f ca="1">IFERROR(CONCATENATE(ROUND(OFFSET(환산공식!DB$15,$F396,0),1),"%"),"")</f>
        <v>100%</v>
      </c>
      <c r="O396" s="35">
        <f ca="1">IFERROR(OFFSET(환산공식!DC$15,$F396,0),"")</f>
        <v>4</v>
      </c>
      <c r="P396" s="212" t="str">
        <f t="shared" ca="1" si="13"/>
        <v>3% 이하</v>
      </c>
      <c r="Q396" s="218">
        <f ca="1">IFERROR(ROUND(OFFSET(환산공식!$EX$15,$F396,0),3),"")</f>
        <v>0</v>
      </c>
      <c r="R396" s="218">
        <f ca="1">OFFSET('배치점수 계산기'!H$10,$D396,0)</f>
        <v>910.29499999999996</v>
      </c>
      <c r="S396" s="218">
        <f ca="1">OFFSET('배치점수 계산기'!I$10,$D396,0)</f>
        <v>904.19600000000003</v>
      </c>
      <c r="T396" s="218">
        <f ca="1">OFFSET('배치점수 계산기'!J$10,$D396,0)</f>
        <v>900.84100000000001</v>
      </c>
      <c r="U396" s="218">
        <f ca="1">OFFSET('배치점수 계산기'!K$10,$D396,0)</f>
        <v>898.68799999999999</v>
      </c>
      <c r="V396" s="218">
        <f ca="1">OFFSET('배치점수 계산기'!L$10,$D396,0)</f>
        <v>892.85500000000002</v>
      </c>
      <c r="W396" s="210" t="str">
        <f ca="1">OFFSET('배치점수 계산기'!M$10,$D396,0)</f>
        <v>표점/만점</v>
      </c>
      <c r="X396" s="208" t="str">
        <f ca="1">OFFSET('배치점수 계산기'!N$10,$D396,0)</f>
        <v>변표/만점</v>
      </c>
      <c r="Y396" s="212">
        <f ca="1">OFFSET(환산공식!FG$15,$F396,0)</f>
        <v>0.44</v>
      </c>
      <c r="Z396" s="35">
        <f ca="1">OFFSET(환산공식!FH$15,$F396,0)</f>
        <v>0.31</v>
      </c>
      <c r="AA396" s="203">
        <f ca="1">OFFSET(환산공식!FI$15,$F396,0)</f>
        <v>0.25</v>
      </c>
      <c r="AB396" s="5"/>
      <c r="AD396">
        <f t="shared" ca="1" si="14"/>
        <v>6</v>
      </c>
      <c r="AF396" s="5"/>
      <c r="AG396" s="5"/>
      <c r="AH396" s="5"/>
    </row>
    <row r="397" spans="1:34">
      <c r="A397" s="222"/>
      <c r="B397" s="222"/>
      <c r="C397" s="222" t="s">
        <v>1892</v>
      </c>
      <c r="D397" s="219">
        <v>390</v>
      </c>
      <c r="E397" s="219">
        <v>75</v>
      </c>
      <c r="F397" s="219">
        <v>75</v>
      </c>
      <c r="G397" s="264">
        <v>390</v>
      </c>
      <c r="H397" s="221" t="s">
        <v>85</v>
      </c>
      <c r="I397" s="219" t="s">
        <v>401</v>
      </c>
      <c r="J397" s="267" t="s">
        <v>477</v>
      </c>
      <c r="K397" s="219" t="s">
        <v>84</v>
      </c>
      <c r="L397" s="35" t="str">
        <f ca="1">IF(OFFSET(환산공식!$DU$15,$F397,0)=1,"O","X")</f>
        <v>X</v>
      </c>
      <c r="M397" s="212">
        <f ca="1">IFERROR(OFFSET(환산공식!DA$15,$F397,0),"")</f>
        <v>200</v>
      </c>
      <c r="N397" s="35" t="str">
        <f ca="1">IFERROR(CONCATENATE(ROUND(OFFSET(환산공식!DB$15,$F397,0),1),"%"),"")</f>
        <v>100%</v>
      </c>
      <c r="O397" s="35">
        <f ca="1">IFERROR(OFFSET(환산공식!DC$15,$F397,0),"")</f>
        <v>4</v>
      </c>
      <c r="P397" s="212" t="str">
        <f t="shared" ca="1" si="13"/>
        <v>3% 이하</v>
      </c>
      <c r="Q397" s="218">
        <f ca="1">IFERROR(ROUND(OFFSET(환산공식!$EX$15,$F397,0),3),"")</f>
        <v>0</v>
      </c>
      <c r="R397" s="218">
        <f ca="1">OFFSET('배치점수 계산기'!H$10,$D397,0)</f>
        <v>905.05499999999995</v>
      </c>
      <c r="S397" s="218">
        <f ca="1">OFFSET('배치점수 계산기'!I$10,$D397,0)</f>
        <v>898.98599999999999</v>
      </c>
      <c r="T397" s="218">
        <f ca="1">OFFSET('배치점수 계산기'!J$10,$D397,0)</f>
        <v>895.86800000000005</v>
      </c>
      <c r="U397" s="218">
        <f ca="1">OFFSET('배치점수 계산기'!K$10,$D397,0)</f>
        <v>893.78700000000003</v>
      </c>
      <c r="V397" s="218">
        <f ca="1">OFFSET('배치점수 계산기'!L$10,$D397,0)</f>
        <v>888.12400000000002</v>
      </c>
      <c r="W397" s="210" t="str">
        <f ca="1">OFFSET('배치점수 계산기'!M$10,$D397,0)</f>
        <v>표점/만점</v>
      </c>
      <c r="X397" s="208" t="str">
        <f ca="1">OFFSET('배치점수 계산기'!N$10,$D397,0)</f>
        <v>변표/만점</v>
      </c>
      <c r="Y397" s="212">
        <f ca="1">OFFSET(환산공식!FG$15,$F397,0)</f>
        <v>0.31</v>
      </c>
      <c r="Z397" s="35">
        <f ca="1">OFFSET(환산공식!FH$15,$F397,0)</f>
        <v>0.44</v>
      </c>
      <c r="AA397" s="203">
        <f ca="1">OFFSET(환산공식!FI$15,$F397,0)</f>
        <v>0.25</v>
      </c>
      <c r="AB397" s="5"/>
      <c r="AD397">
        <f t="shared" ca="1" si="14"/>
        <v>6</v>
      </c>
      <c r="AF397" s="5"/>
      <c r="AG397" s="5"/>
      <c r="AH397" s="5"/>
    </row>
    <row r="398" spans="1:34">
      <c r="A398" s="222"/>
      <c r="B398" s="222"/>
      <c r="C398" s="222" t="s">
        <v>1893</v>
      </c>
      <c r="D398" s="219">
        <v>391</v>
      </c>
      <c r="E398" s="219">
        <v>75</v>
      </c>
      <c r="F398" s="219">
        <v>75</v>
      </c>
      <c r="G398" s="264">
        <v>391</v>
      </c>
      <c r="H398" s="221" t="s">
        <v>85</v>
      </c>
      <c r="I398" s="219" t="s">
        <v>401</v>
      </c>
      <c r="J398" s="267" t="s">
        <v>811</v>
      </c>
      <c r="K398" s="219" t="s">
        <v>84</v>
      </c>
      <c r="L398" s="35" t="str">
        <f ca="1">IF(OFFSET(환산공식!$DU$15,$F398,0)=1,"O","X")</f>
        <v>X</v>
      </c>
      <c r="M398" s="212">
        <f ca="1">IFERROR(OFFSET(환산공식!DA$15,$F398,0),"")</f>
        <v>200</v>
      </c>
      <c r="N398" s="35" t="str">
        <f ca="1">IFERROR(CONCATENATE(ROUND(OFFSET(환산공식!DB$15,$F398,0),1),"%"),"")</f>
        <v>100%</v>
      </c>
      <c r="O398" s="35">
        <f ca="1">IFERROR(OFFSET(환산공식!DC$15,$F398,0),"")</f>
        <v>4</v>
      </c>
      <c r="P398" s="212" t="str">
        <f t="shared" ca="1" si="13"/>
        <v>3% 이하</v>
      </c>
      <c r="Q398" s="218">
        <f ca="1">IFERROR(ROUND(OFFSET(환산공식!$EX$15,$F398,0),3),"")</f>
        <v>0</v>
      </c>
      <c r="R398" s="218">
        <f ca="1">OFFSET('배치점수 계산기'!H$10,$D398,0)</f>
        <v>903.57899999999995</v>
      </c>
      <c r="S398" s="218">
        <f ca="1">OFFSET('배치점수 계산기'!I$10,$D398,0)</f>
        <v>897.38800000000003</v>
      </c>
      <c r="T398" s="218">
        <f ca="1">OFFSET('배치점수 계산기'!J$10,$D398,0)</f>
        <v>894.923</v>
      </c>
      <c r="U398" s="218">
        <f ca="1">OFFSET('배치점수 계산기'!K$10,$D398,0)</f>
        <v>892.75800000000004</v>
      </c>
      <c r="V398" s="218">
        <f ca="1">OFFSET('배치점수 계산기'!L$10,$D398,0)</f>
        <v>886.95299999999997</v>
      </c>
      <c r="W398" s="210" t="str">
        <f ca="1">OFFSET('배치점수 계산기'!M$10,$D398,0)</f>
        <v>표점/만점</v>
      </c>
      <c r="X398" s="208" t="str">
        <f ca="1">OFFSET('배치점수 계산기'!N$10,$D398,0)</f>
        <v>변표/만점</v>
      </c>
      <c r="Y398" s="212">
        <f ca="1">OFFSET(환산공식!FG$15,$F398,0)</f>
        <v>0.31</v>
      </c>
      <c r="Z398" s="35">
        <f ca="1">OFFSET(환산공식!FH$15,$F398,0)</f>
        <v>0.44</v>
      </c>
      <c r="AA398" s="203">
        <f ca="1">OFFSET(환산공식!FI$15,$F398,0)</f>
        <v>0.25</v>
      </c>
      <c r="AB398" s="5"/>
      <c r="AD398">
        <f t="shared" ca="1" si="14"/>
        <v>6</v>
      </c>
      <c r="AF398" s="5"/>
      <c r="AG398" s="5"/>
      <c r="AH398" s="5"/>
    </row>
    <row r="399" spans="1:34">
      <c r="A399" s="222"/>
      <c r="B399" s="222"/>
      <c r="C399" s="222" t="s">
        <v>1894</v>
      </c>
      <c r="D399" s="219">
        <v>392</v>
      </c>
      <c r="E399" s="219">
        <v>75</v>
      </c>
      <c r="F399" s="219">
        <v>75</v>
      </c>
      <c r="G399" s="264">
        <v>392</v>
      </c>
      <c r="H399" s="221" t="s">
        <v>85</v>
      </c>
      <c r="I399" s="219" t="s">
        <v>401</v>
      </c>
      <c r="J399" s="267" t="s">
        <v>388</v>
      </c>
      <c r="K399" s="219" t="s">
        <v>84</v>
      </c>
      <c r="L399" s="35" t="str">
        <f ca="1">IF(OFFSET(환산공식!$DU$15,$F399,0)=1,"O","X")</f>
        <v>X</v>
      </c>
      <c r="M399" s="212">
        <f ca="1">IFERROR(OFFSET(환산공식!DA$15,$F399,0),"")</f>
        <v>200</v>
      </c>
      <c r="N399" s="35" t="str">
        <f ca="1">IFERROR(CONCATENATE(ROUND(OFFSET(환산공식!DB$15,$F399,0),1),"%"),"")</f>
        <v>100%</v>
      </c>
      <c r="O399" s="35">
        <f ca="1">IFERROR(OFFSET(환산공식!DC$15,$F399,0),"")</f>
        <v>4</v>
      </c>
      <c r="P399" s="212" t="str">
        <f t="shared" ca="1" si="13"/>
        <v>3% 이하</v>
      </c>
      <c r="Q399" s="218">
        <f ca="1">IFERROR(ROUND(OFFSET(환산공식!$EX$15,$F399,0),3),"")</f>
        <v>0</v>
      </c>
      <c r="R399" s="218">
        <f ca="1">OFFSET('배치점수 계산기'!H$10,$D399,0)</f>
        <v>903.173</v>
      </c>
      <c r="S399" s="218">
        <f ca="1">OFFSET('배치점수 계산기'!I$10,$D399,0)</f>
        <v>897.25400000000002</v>
      </c>
      <c r="T399" s="218">
        <f ca="1">OFFSET('배치점수 계산기'!J$10,$D399,0)</f>
        <v>894.51300000000003</v>
      </c>
      <c r="U399" s="218">
        <f ca="1">OFFSET('배치점수 계산기'!K$10,$D399,0)</f>
        <v>892.75800000000004</v>
      </c>
      <c r="V399" s="218">
        <f ca="1">OFFSET('배치점수 계산기'!L$10,$D399,0)</f>
        <v>886.80899999999997</v>
      </c>
      <c r="W399" s="210" t="str">
        <f ca="1">OFFSET('배치점수 계산기'!M$10,$D399,0)</f>
        <v>표점/만점</v>
      </c>
      <c r="X399" s="208" t="str">
        <f ca="1">OFFSET('배치점수 계산기'!N$10,$D399,0)</f>
        <v>변표/만점</v>
      </c>
      <c r="Y399" s="212">
        <f ca="1">OFFSET(환산공식!FG$15,$F399,0)</f>
        <v>0.31</v>
      </c>
      <c r="Z399" s="35">
        <f ca="1">OFFSET(환산공식!FH$15,$F399,0)</f>
        <v>0.44</v>
      </c>
      <c r="AA399" s="203">
        <f ca="1">OFFSET(환산공식!FI$15,$F399,0)</f>
        <v>0.25</v>
      </c>
      <c r="AB399" s="5"/>
      <c r="AD399">
        <f t="shared" ca="1" si="14"/>
        <v>6</v>
      </c>
      <c r="AF399" s="5"/>
      <c r="AG399" s="5"/>
      <c r="AH399" s="5"/>
    </row>
    <row r="400" spans="1:34">
      <c r="A400" s="222"/>
      <c r="B400" s="222"/>
      <c r="C400" s="222" t="s">
        <v>1895</v>
      </c>
      <c r="D400" s="219">
        <v>393</v>
      </c>
      <c r="E400" s="219">
        <v>74</v>
      </c>
      <c r="F400" s="219">
        <v>74</v>
      </c>
      <c r="G400" s="264">
        <v>393</v>
      </c>
      <c r="H400" s="221" t="s">
        <v>85</v>
      </c>
      <c r="I400" s="219" t="s">
        <v>401</v>
      </c>
      <c r="J400" s="267" t="s">
        <v>473</v>
      </c>
      <c r="K400" s="219" t="s">
        <v>84</v>
      </c>
      <c r="L400" s="35" t="str">
        <f ca="1">IF(OFFSET(환산공식!$DU$15,$F400,0)=1,"O","X")</f>
        <v>X</v>
      </c>
      <c r="M400" s="212">
        <f ca="1">IFERROR(OFFSET(환산공식!DA$15,$F400,0),"")</f>
        <v>200</v>
      </c>
      <c r="N400" s="35" t="str">
        <f ca="1">IFERROR(CONCATENATE(ROUND(OFFSET(환산공식!DB$15,$F400,0),1),"%"),"")</f>
        <v>100%</v>
      </c>
      <c r="O400" s="35">
        <f ca="1">IFERROR(OFFSET(환산공식!DC$15,$F400,0),"")</f>
        <v>4</v>
      </c>
      <c r="P400" s="212" t="str">
        <f t="shared" ca="1" si="13"/>
        <v>3% 이하</v>
      </c>
      <c r="Q400" s="218">
        <f ca="1">IFERROR(ROUND(OFFSET(환산공식!$EX$15,$F400,0),3),"")</f>
        <v>0</v>
      </c>
      <c r="R400" s="218">
        <f ca="1">OFFSET('배치점수 계산기'!H$10,$D400,0)</f>
        <v>906.70399999999995</v>
      </c>
      <c r="S400" s="218">
        <f ca="1">OFFSET('배치점수 계산기'!I$10,$D400,0)</f>
        <v>901.09299999999996</v>
      </c>
      <c r="T400" s="218">
        <f ca="1">OFFSET('배치점수 계산기'!J$10,$D400,0)</f>
        <v>898.57299999999998</v>
      </c>
      <c r="U400" s="218">
        <f ca="1">OFFSET('배치점수 계산기'!K$10,$D400,0)</f>
        <v>896.41300000000001</v>
      </c>
      <c r="V400" s="218">
        <f ca="1">OFFSET('배치점수 계산기'!L$10,$D400,0)</f>
        <v>890.29700000000003</v>
      </c>
      <c r="W400" s="210" t="str">
        <f ca="1">OFFSET('배치점수 계산기'!M$10,$D400,0)</f>
        <v>표점/만점</v>
      </c>
      <c r="X400" s="208" t="str">
        <f ca="1">OFFSET('배치점수 계산기'!N$10,$D400,0)</f>
        <v>변표/만점</v>
      </c>
      <c r="Y400" s="212">
        <f ca="1">OFFSET(환산공식!FG$15,$F400,0)</f>
        <v>0.44</v>
      </c>
      <c r="Z400" s="35">
        <f ca="1">OFFSET(환산공식!FH$15,$F400,0)</f>
        <v>0.31</v>
      </c>
      <c r="AA400" s="203">
        <f ca="1">OFFSET(환산공식!FI$15,$F400,0)</f>
        <v>0.25</v>
      </c>
      <c r="AB400" s="5"/>
      <c r="AD400">
        <f t="shared" ca="1" si="14"/>
        <v>6</v>
      </c>
      <c r="AF400" s="5"/>
      <c r="AG400" s="5"/>
      <c r="AH400" s="5"/>
    </row>
    <row r="401" spans="1:34">
      <c r="A401" s="222"/>
      <c r="B401" s="222"/>
      <c r="C401" s="222" t="s">
        <v>1896</v>
      </c>
      <c r="D401" s="219">
        <v>394</v>
      </c>
      <c r="E401" s="219">
        <v>75</v>
      </c>
      <c r="F401" s="219">
        <v>75</v>
      </c>
      <c r="G401" s="264">
        <v>394</v>
      </c>
      <c r="H401" s="221" t="s">
        <v>85</v>
      </c>
      <c r="I401" s="219" t="s">
        <v>401</v>
      </c>
      <c r="J401" s="267" t="s">
        <v>478</v>
      </c>
      <c r="K401" s="219" t="s">
        <v>84</v>
      </c>
      <c r="L401" s="35" t="str">
        <f ca="1">IF(OFFSET(환산공식!$DU$15,$F401,0)=1,"O","X")</f>
        <v>X</v>
      </c>
      <c r="M401" s="212">
        <f ca="1">IFERROR(OFFSET(환산공식!DA$15,$F401,0),"")</f>
        <v>200</v>
      </c>
      <c r="N401" s="35" t="str">
        <f ca="1">IFERROR(CONCATENATE(ROUND(OFFSET(환산공식!DB$15,$F401,0),1),"%"),"")</f>
        <v>100%</v>
      </c>
      <c r="O401" s="35">
        <f ca="1">IFERROR(OFFSET(환산공식!DC$15,$F401,0),"")</f>
        <v>4</v>
      </c>
      <c r="P401" s="212" t="str">
        <f t="shared" ca="1" si="13"/>
        <v>3% 이하</v>
      </c>
      <c r="Q401" s="218">
        <f ca="1">IFERROR(ROUND(OFFSET(환산공식!$EX$15,$F401,0),3),"")</f>
        <v>0</v>
      </c>
      <c r="R401" s="218">
        <f ca="1">OFFSET('배치점수 계산기'!H$10,$D401,0)</f>
        <v>902.12800000000004</v>
      </c>
      <c r="S401" s="218">
        <f ca="1">OFFSET('배치점수 계산기'!I$10,$D401,0)</f>
        <v>896.48500000000001</v>
      </c>
      <c r="T401" s="218">
        <f ca="1">OFFSET('배치점수 계산기'!J$10,$D401,0)</f>
        <v>894.03700000000003</v>
      </c>
      <c r="U401" s="218">
        <f ca="1">OFFSET('배치점수 계산기'!K$10,$D401,0)</f>
        <v>891.88099999999997</v>
      </c>
      <c r="V401" s="218">
        <f ca="1">OFFSET('배치점수 계산기'!L$10,$D401,0)</f>
        <v>886.23599999999999</v>
      </c>
      <c r="W401" s="210" t="str">
        <f ca="1">OFFSET('배치점수 계산기'!M$10,$D401,0)</f>
        <v>표점/만점</v>
      </c>
      <c r="X401" s="208" t="str">
        <f ca="1">OFFSET('배치점수 계산기'!N$10,$D401,0)</f>
        <v>변표/만점</v>
      </c>
      <c r="Y401" s="212">
        <f ca="1">OFFSET(환산공식!FG$15,$F401,0)</f>
        <v>0.31</v>
      </c>
      <c r="Z401" s="35">
        <f ca="1">OFFSET(환산공식!FH$15,$F401,0)</f>
        <v>0.44</v>
      </c>
      <c r="AA401" s="203">
        <f ca="1">OFFSET(환산공식!FI$15,$F401,0)</f>
        <v>0.25</v>
      </c>
      <c r="AB401" s="5"/>
      <c r="AD401">
        <f t="shared" ca="1" si="14"/>
        <v>6</v>
      </c>
      <c r="AF401" s="5"/>
      <c r="AG401" s="5"/>
      <c r="AH401" s="5"/>
    </row>
    <row r="402" spans="1:34">
      <c r="A402" s="222"/>
      <c r="B402" s="222"/>
      <c r="C402" s="222" t="s">
        <v>1897</v>
      </c>
      <c r="D402" s="219">
        <v>395</v>
      </c>
      <c r="E402" s="219">
        <v>74</v>
      </c>
      <c r="F402" s="219">
        <v>74</v>
      </c>
      <c r="G402" s="264">
        <v>395</v>
      </c>
      <c r="H402" s="221" t="s">
        <v>85</v>
      </c>
      <c r="I402" s="219" t="s">
        <v>401</v>
      </c>
      <c r="J402" s="267" t="s">
        <v>103</v>
      </c>
      <c r="K402" s="219" t="s">
        <v>84</v>
      </c>
      <c r="L402" s="35" t="str">
        <f ca="1">IF(OFFSET(환산공식!$DU$15,$F402,0)=1,"O","X")</f>
        <v>X</v>
      </c>
      <c r="M402" s="212">
        <f ca="1">IFERROR(OFFSET(환산공식!DA$15,$F402,0),"")</f>
        <v>200</v>
      </c>
      <c r="N402" s="35" t="str">
        <f ca="1">IFERROR(CONCATENATE(ROUND(OFFSET(환산공식!DB$15,$F402,0),1),"%"),"")</f>
        <v>100%</v>
      </c>
      <c r="O402" s="35">
        <f ca="1">IFERROR(OFFSET(환산공식!DC$15,$F402,0),"")</f>
        <v>4</v>
      </c>
      <c r="P402" s="212" t="str">
        <f t="shared" ca="1" si="13"/>
        <v>3% 이하</v>
      </c>
      <c r="Q402" s="218">
        <f ca="1">IFERROR(ROUND(OFFSET(환산공식!$EX$15,$F402,0),3),"")</f>
        <v>0</v>
      </c>
      <c r="R402" s="218">
        <f ca="1">OFFSET('배치점수 계산기'!H$10,$D402,0)</f>
        <v>905.36099999999999</v>
      </c>
      <c r="S402" s="218">
        <f ca="1">OFFSET('배치점수 계산기'!I$10,$D402,0)</f>
        <v>900.00800000000004</v>
      </c>
      <c r="T402" s="218">
        <f ca="1">OFFSET('배치점수 계산기'!J$10,$D402,0)</f>
        <v>897.66</v>
      </c>
      <c r="U402" s="218">
        <f ca="1">OFFSET('배치점수 계산기'!K$10,$D402,0)</f>
        <v>895.42600000000004</v>
      </c>
      <c r="V402" s="218">
        <f ca="1">OFFSET('배치점수 계산기'!L$10,$D402,0)</f>
        <v>889.44200000000001</v>
      </c>
      <c r="W402" s="210" t="str">
        <f ca="1">OFFSET('배치점수 계산기'!M$10,$D402,0)</f>
        <v>표점/만점</v>
      </c>
      <c r="X402" s="208" t="str">
        <f ca="1">OFFSET('배치점수 계산기'!N$10,$D402,0)</f>
        <v>변표/만점</v>
      </c>
      <c r="Y402" s="212">
        <f ca="1">OFFSET(환산공식!FG$15,$F402,0)</f>
        <v>0.44</v>
      </c>
      <c r="Z402" s="35">
        <f ca="1">OFFSET(환산공식!FH$15,$F402,0)</f>
        <v>0.31</v>
      </c>
      <c r="AA402" s="203">
        <f ca="1">OFFSET(환산공식!FI$15,$F402,0)</f>
        <v>0.25</v>
      </c>
      <c r="AB402" s="5"/>
      <c r="AD402">
        <f t="shared" ca="1" si="14"/>
        <v>6</v>
      </c>
      <c r="AF402" s="5"/>
      <c r="AG402" s="5"/>
      <c r="AH402" s="5"/>
    </row>
    <row r="403" spans="1:34">
      <c r="A403" s="222"/>
      <c r="B403" s="222"/>
      <c r="C403" s="222" t="s">
        <v>1898</v>
      </c>
      <c r="D403" s="219">
        <v>396</v>
      </c>
      <c r="E403" s="219">
        <v>74</v>
      </c>
      <c r="F403" s="219">
        <v>74</v>
      </c>
      <c r="G403" s="264">
        <v>396</v>
      </c>
      <c r="H403" s="221" t="s">
        <v>85</v>
      </c>
      <c r="I403" s="219" t="s">
        <v>401</v>
      </c>
      <c r="J403" s="267" t="s">
        <v>390</v>
      </c>
      <c r="K403" s="219" t="s">
        <v>84</v>
      </c>
      <c r="L403" s="35" t="str">
        <f ca="1">IF(OFFSET(환산공식!$DU$15,$F403,0)=1,"O","X")</f>
        <v>X</v>
      </c>
      <c r="M403" s="212">
        <f ca="1">IFERROR(OFFSET(환산공식!DA$15,$F403,0),"")</f>
        <v>200</v>
      </c>
      <c r="N403" s="35" t="str">
        <f ca="1">IFERROR(CONCATENATE(ROUND(OFFSET(환산공식!DB$15,$F403,0),1),"%"),"")</f>
        <v>100%</v>
      </c>
      <c r="O403" s="35">
        <f ca="1">IFERROR(OFFSET(환산공식!DC$15,$F403,0),"")</f>
        <v>4</v>
      </c>
      <c r="P403" s="212" t="str">
        <f t="shared" ca="1" si="13"/>
        <v>3% 이하</v>
      </c>
      <c r="Q403" s="218">
        <f ca="1">IFERROR(ROUND(OFFSET(환산공식!$EX$15,$F403,0),3),"")</f>
        <v>0</v>
      </c>
      <c r="R403" s="218">
        <f ca="1">OFFSET('배치점수 계산기'!H$10,$D403,0)</f>
        <v>904.96500000000003</v>
      </c>
      <c r="S403" s="218">
        <f ca="1">OFFSET('배치점수 계산기'!I$10,$D403,0)</f>
        <v>899.82899999999995</v>
      </c>
      <c r="T403" s="218">
        <f ca="1">OFFSET('배치점수 계산기'!J$10,$D403,0)</f>
        <v>897.29300000000001</v>
      </c>
      <c r="U403" s="218">
        <f ca="1">OFFSET('배치점수 계산기'!K$10,$D403,0)</f>
        <v>895.17399999999998</v>
      </c>
      <c r="V403" s="218">
        <f ca="1">OFFSET('배치점수 계산기'!L$10,$D403,0)</f>
        <v>889.29700000000003</v>
      </c>
      <c r="W403" s="210" t="str">
        <f ca="1">OFFSET('배치점수 계산기'!M$10,$D403,0)</f>
        <v>표점/만점</v>
      </c>
      <c r="X403" s="208" t="str">
        <f ca="1">OFFSET('배치점수 계산기'!N$10,$D403,0)</f>
        <v>변표/만점</v>
      </c>
      <c r="Y403" s="212">
        <f ca="1">OFFSET(환산공식!FG$15,$F403,0)</f>
        <v>0.44</v>
      </c>
      <c r="Z403" s="35">
        <f ca="1">OFFSET(환산공식!FH$15,$F403,0)</f>
        <v>0.31</v>
      </c>
      <c r="AA403" s="203">
        <f ca="1">OFFSET(환산공식!FI$15,$F403,0)</f>
        <v>0.25</v>
      </c>
      <c r="AB403" s="5"/>
      <c r="AD403">
        <f t="shared" ca="1" si="14"/>
        <v>6</v>
      </c>
      <c r="AF403" s="5"/>
      <c r="AG403" s="5"/>
      <c r="AH403" s="5"/>
    </row>
    <row r="404" spans="1:34">
      <c r="A404" s="222"/>
      <c r="B404" s="222"/>
      <c r="C404" s="222" t="s">
        <v>1899</v>
      </c>
      <c r="D404" s="219">
        <v>397</v>
      </c>
      <c r="E404" s="219">
        <v>74</v>
      </c>
      <c r="F404" s="219">
        <v>74</v>
      </c>
      <c r="G404" s="264">
        <v>397</v>
      </c>
      <c r="H404" s="221" t="s">
        <v>85</v>
      </c>
      <c r="I404" s="219" t="s">
        <v>401</v>
      </c>
      <c r="J404" s="267" t="s">
        <v>474</v>
      </c>
      <c r="K404" s="219" t="s">
        <v>84</v>
      </c>
      <c r="L404" s="35" t="str">
        <f ca="1">IF(OFFSET(환산공식!$DU$15,$F404,0)=1,"O","X")</f>
        <v>X</v>
      </c>
      <c r="M404" s="212">
        <f ca="1">IFERROR(OFFSET(환산공식!DA$15,$F404,0),"")</f>
        <v>200</v>
      </c>
      <c r="N404" s="35" t="str">
        <f ca="1">IFERROR(CONCATENATE(ROUND(OFFSET(환산공식!DB$15,$F404,0),1),"%"),"")</f>
        <v>100%</v>
      </c>
      <c r="O404" s="35">
        <f ca="1">IFERROR(OFFSET(환산공식!DC$15,$F404,0),"")</f>
        <v>4</v>
      </c>
      <c r="P404" s="212" t="str">
        <f t="shared" ca="1" si="13"/>
        <v>3% 이하</v>
      </c>
      <c r="Q404" s="218">
        <f ca="1">IFERROR(ROUND(OFFSET(환산공식!$EX$15,$F404,0),3),"")</f>
        <v>0</v>
      </c>
      <c r="R404" s="218">
        <f ca="1">OFFSET('배치점수 계산기'!H$10,$D404,0)</f>
        <v>902.53599999999994</v>
      </c>
      <c r="S404" s="218">
        <f ca="1">OFFSET('배치점수 계산기'!I$10,$D404,0)</f>
        <v>898.57299999999998</v>
      </c>
      <c r="T404" s="218">
        <f ca="1">OFFSET('배치점수 계산기'!J$10,$D404,0)</f>
        <v>896.00099999999998</v>
      </c>
      <c r="U404" s="218">
        <f ca="1">OFFSET('배치점수 계산기'!K$10,$D404,0)</f>
        <v>893.827</v>
      </c>
      <c r="V404" s="218">
        <f ca="1">OFFSET('배치점수 계산기'!L$10,$D404,0)</f>
        <v>888.22500000000002</v>
      </c>
      <c r="W404" s="210" t="str">
        <f ca="1">OFFSET('배치점수 계산기'!M$10,$D404,0)</f>
        <v>표점/만점</v>
      </c>
      <c r="X404" s="208" t="str">
        <f ca="1">OFFSET('배치점수 계산기'!N$10,$D404,0)</f>
        <v>변표/만점</v>
      </c>
      <c r="Y404" s="212">
        <f ca="1">OFFSET(환산공식!FG$15,$F404,0)</f>
        <v>0.44</v>
      </c>
      <c r="Z404" s="35">
        <f ca="1">OFFSET(환산공식!FH$15,$F404,0)</f>
        <v>0.31</v>
      </c>
      <c r="AA404" s="203">
        <f ca="1">OFFSET(환산공식!FI$15,$F404,0)</f>
        <v>0.25</v>
      </c>
      <c r="AB404" s="5"/>
      <c r="AD404">
        <f t="shared" ca="1" si="14"/>
        <v>6</v>
      </c>
      <c r="AF404" s="5"/>
      <c r="AG404" s="5"/>
      <c r="AH404" s="5"/>
    </row>
    <row r="405" spans="1:34">
      <c r="A405" s="222"/>
      <c r="B405" s="222"/>
      <c r="C405" s="222" t="s">
        <v>1900</v>
      </c>
      <c r="D405" s="219">
        <v>398</v>
      </c>
      <c r="E405" s="219">
        <v>74</v>
      </c>
      <c r="F405" s="219">
        <v>74</v>
      </c>
      <c r="G405" s="264">
        <v>398</v>
      </c>
      <c r="H405" s="221" t="s">
        <v>85</v>
      </c>
      <c r="I405" s="219" t="s">
        <v>401</v>
      </c>
      <c r="J405" s="267" t="s">
        <v>111</v>
      </c>
      <c r="K405" s="219" t="s">
        <v>84</v>
      </c>
      <c r="L405" s="35" t="str">
        <f ca="1">IF(OFFSET(환산공식!$DU$15,$F405,0)=1,"O","X")</f>
        <v>X</v>
      </c>
      <c r="M405" s="212">
        <f ca="1">IFERROR(OFFSET(환산공식!DA$15,$F405,0),"")</f>
        <v>200</v>
      </c>
      <c r="N405" s="35" t="str">
        <f ca="1">IFERROR(CONCATENATE(ROUND(OFFSET(환산공식!DB$15,$F405,0),1),"%"),"")</f>
        <v>100%</v>
      </c>
      <c r="O405" s="35">
        <f ca="1">IFERROR(OFFSET(환산공식!DC$15,$F405,0),"")</f>
        <v>4</v>
      </c>
      <c r="P405" s="212" t="str">
        <f t="shared" ca="1" si="13"/>
        <v>3% 이하</v>
      </c>
      <c r="Q405" s="218">
        <f ca="1">IFERROR(ROUND(OFFSET(환산공식!$EX$15,$F405,0),3),"")</f>
        <v>0</v>
      </c>
      <c r="R405" s="218">
        <f ca="1">OFFSET('배치점수 계산기'!H$10,$D405,0)</f>
        <v>901.99400000000003</v>
      </c>
      <c r="S405" s="218">
        <f ca="1">OFFSET('배치점수 계산기'!I$10,$D405,0)</f>
        <v>898.14300000000003</v>
      </c>
      <c r="T405" s="218">
        <f ca="1">OFFSET('배치점수 계산기'!J$10,$D405,0)</f>
        <v>895.60500000000002</v>
      </c>
      <c r="U405" s="218">
        <f ca="1">OFFSET('배치점수 계산기'!K$10,$D405,0)</f>
        <v>893.53700000000003</v>
      </c>
      <c r="V405" s="218">
        <f ca="1">OFFSET('배치점수 계산기'!L$10,$D405,0)</f>
        <v>887.83299999999997</v>
      </c>
      <c r="W405" s="210" t="str">
        <f ca="1">OFFSET('배치점수 계산기'!M$10,$D405,0)</f>
        <v>표점/만점</v>
      </c>
      <c r="X405" s="208" t="str">
        <f ca="1">OFFSET('배치점수 계산기'!N$10,$D405,0)</f>
        <v>변표/만점</v>
      </c>
      <c r="Y405" s="212">
        <f ca="1">OFFSET(환산공식!FG$15,$F405,0)</f>
        <v>0.44</v>
      </c>
      <c r="Z405" s="35">
        <f ca="1">OFFSET(환산공식!FH$15,$F405,0)</f>
        <v>0.31</v>
      </c>
      <c r="AA405" s="203">
        <f ca="1">OFFSET(환산공식!FI$15,$F405,0)</f>
        <v>0.25</v>
      </c>
      <c r="AB405" s="5"/>
      <c r="AD405">
        <f t="shared" ca="1" si="14"/>
        <v>6</v>
      </c>
      <c r="AF405" s="5"/>
      <c r="AG405" s="5"/>
      <c r="AH405" s="5"/>
    </row>
    <row r="406" spans="1:34">
      <c r="A406" s="222"/>
      <c r="B406" s="222"/>
      <c r="C406" s="222" t="s">
        <v>1901</v>
      </c>
      <c r="D406" s="219">
        <v>399</v>
      </c>
      <c r="E406" s="219">
        <v>74</v>
      </c>
      <c r="F406" s="219">
        <v>74</v>
      </c>
      <c r="G406" s="264">
        <v>399</v>
      </c>
      <c r="H406" s="221" t="s">
        <v>85</v>
      </c>
      <c r="I406" s="219" t="s">
        <v>401</v>
      </c>
      <c r="J406" s="267" t="s">
        <v>107</v>
      </c>
      <c r="K406" s="219" t="s">
        <v>84</v>
      </c>
      <c r="L406" s="35" t="str">
        <f ca="1">IF(OFFSET(환산공식!$DU$15,$F406,0)=1,"O","X")</f>
        <v>X</v>
      </c>
      <c r="M406" s="212">
        <f ca="1">IFERROR(OFFSET(환산공식!DA$15,$F406,0),"")</f>
        <v>200</v>
      </c>
      <c r="N406" s="35" t="str">
        <f ca="1">IFERROR(CONCATENATE(ROUND(OFFSET(환산공식!DB$15,$F406,0),1),"%"),"")</f>
        <v>100%</v>
      </c>
      <c r="O406" s="35">
        <f ca="1">IFERROR(OFFSET(환산공식!DC$15,$F406,0),"")</f>
        <v>4</v>
      </c>
      <c r="P406" s="212" t="str">
        <f t="shared" ca="1" si="13"/>
        <v>3% 이하</v>
      </c>
      <c r="Q406" s="218">
        <f ca="1">IFERROR(ROUND(OFFSET(환산공식!$EX$15,$F406,0),3),"")</f>
        <v>0</v>
      </c>
      <c r="R406" s="218">
        <f ca="1">OFFSET('배치점수 계산기'!H$10,$D406,0)</f>
        <v>901.68299999999999</v>
      </c>
      <c r="S406" s="218">
        <f ca="1">OFFSET('배치점수 계산기'!I$10,$D406,0)</f>
        <v>897.69299999999998</v>
      </c>
      <c r="T406" s="218">
        <f ca="1">OFFSET('배치점수 계산기'!J$10,$D406,0)</f>
        <v>895.17399999999998</v>
      </c>
      <c r="U406" s="218">
        <f ca="1">OFFSET('배치점수 계산기'!K$10,$D406,0)</f>
        <v>893.25099999999998</v>
      </c>
      <c r="V406" s="218">
        <f ca="1">OFFSET('배치점수 계산기'!L$10,$D406,0)</f>
        <v>887.52800000000002</v>
      </c>
      <c r="W406" s="210" t="str">
        <f ca="1">OFFSET('배치점수 계산기'!M$10,$D406,0)</f>
        <v>표점/만점</v>
      </c>
      <c r="X406" s="208" t="str">
        <f ca="1">OFFSET('배치점수 계산기'!N$10,$D406,0)</f>
        <v>변표/만점</v>
      </c>
      <c r="Y406" s="212">
        <f ca="1">OFFSET(환산공식!FG$15,$F406,0)</f>
        <v>0.44</v>
      </c>
      <c r="Z406" s="35">
        <f ca="1">OFFSET(환산공식!FH$15,$F406,0)</f>
        <v>0.31</v>
      </c>
      <c r="AA406" s="203">
        <f ca="1">OFFSET(환산공식!FI$15,$F406,0)</f>
        <v>0.25</v>
      </c>
      <c r="AB406" s="5"/>
      <c r="AD406">
        <f t="shared" ca="1" si="14"/>
        <v>6</v>
      </c>
      <c r="AF406" s="5"/>
      <c r="AG406" s="5"/>
      <c r="AH406" s="5"/>
    </row>
    <row r="407" spans="1:34">
      <c r="A407" s="222"/>
      <c r="B407" s="222"/>
      <c r="C407" s="222" t="s">
        <v>1902</v>
      </c>
      <c r="D407" s="219">
        <v>400</v>
      </c>
      <c r="E407" s="219">
        <v>74</v>
      </c>
      <c r="F407" s="219">
        <v>74</v>
      </c>
      <c r="G407" s="264">
        <v>400</v>
      </c>
      <c r="H407" s="221" t="s">
        <v>85</v>
      </c>
      <c r="I407" s="219" t="s">
        <v>401</v>
      </c>
      <c r="J407" s="267" t="s">
        <v>476</v>
      </c>
      <c r="K407" s="219" t="s">
        <v>84</v>
      </c>
      <c r="L407" s="35" t="str">
        <f ca="1">IF(OFFSET(환산공식!$DU$15,$F407,0)=1,"O","X")</f>
        <v>X</v>
      </c>
      <c r="M407" s="212">
        <f ca="1">IFERROR(OFFSET(환산공식!DA$15,$F407,0),"")</f>
        <v>200</v>
      </c>
      <c r="N407" s="35" t="str">
        <f ca="1">IFERROR(CONCATENATE(ROUND(OFFSET(환산공식!DB$15,$F407,0),1),"%"),"")</f>
        <v>100%</v>
      </c>
      <c r="O407" s="35">
        <f ca="1">IFERROR(OFFSET(환산공식!DC$15,$F407,0),"")</f>
        <v>4</v>
      </c>
      <c r="P407" s="212" t="str">
        <f t="shared" ca="1" si="13"/>
        <v>3% 이하</v>
      </c>
      <c r="Q407" s="218">
        <f ca="1">IFERROR(ROUND(OFFSET(환산공식!$EX$15,$F407,0),3),"")</f>
        <v>0</v>
      </c>
      <c r="R407" s="218">
        <f ca="1">OFFSET('배치점수 계산기'!H$10,$D407,0)</f>
        <v>901.68299999999999</v>
      </c>
      <c r="S407" s="218">
        <f ca="1">OFFSET('배치점수 계산기'!I$10,$D407,0)</f>
        <v>897.69299999999998</v>
      </c>
      <c r="T407" s="218">
        <f ca="1">OFFSET('배치점수 계산기'!J$10,$D407,0)</f>
        <v>895.17399999999998</v>
      </c>
      <c r="U407" s="218">
        <f ca="1">OFFSET('배치점수 계산기'!K$10,$D407,0)</f>
        <v>893.25099999999998</v>
      </c>
      <c r="V407" s="218">
        <f ca="1">OFFSET('배치점수 계산기'!L$10,$D407,0)</f>
        <v>887.52800000000002</v>
      </c>
      <c r="W407" s="210" t="str">
        <f ca="1">OFFSET('배치점수 계산기'!M$10,$D407,0)</f>
        <v>표점/만점</v>
      </c>
      <c r="X407" s="208" t="str">
        <f ca="1">OFFSET('배치점수 계산기'!N$10,$D407,0)</f>
        <v>변표/만점</v>
      </c>
      <c r="Y407" s="212">
        <f ca="1">OFFSET(환산공식!FG$15,$F407,0)</f>
        <v>0.44</v>
      </c>
      <c r="Z407" s="35">
        <f ca="1">OFFSET(환산공식!FH$15,$F407,0)</f>
        <v>0.31</v>
      </c>
      <c r="AA407" s="203">
        <f ca="1">OFFSET(환산공식!FI$15,$F407,0)</f>
        <v>0.25</v>
      </c>
      <c r="AB407" s="5"/>
      <c r="AD407">
        <f t="shared" ca="1" si="14"/>
        <v>6</v>
      </c>
      <c r="AF407" s="5"/>
      <c r="AG407" s="5"/>
      <c r="AH407" s="5"/>
    </row>
    <row r="408" spans="1:34">
      <c r="A408" s="222"/>
      <c r="B408" s="222"/>
      <c r="C408" s="222" t="s">
        <v>1903</v>
      </c>
      <c r="D408" s="219">
        <v>401</v>
      </c>
      <c r="E408" s="219">
        <v>74</v>
      </c>
      <c r="F408" s="219">
        <v>74</v>
      </c>
      <c r="G408" s="264">
        <v>401</v>
      </c>
      <c r="H408" s="221" t="s">
        <v>85</v>
      </c>
      <c r="I408" s="219" t="s">
        <v>401</v>
      </c>
      <c r="J408" s="267" t="s">
        <v>122</v>
      </c>
      <c r="K408" s="219" t="s">
        <v>84</v>
      </c>
      <c r="L408" s="35" t="str">
        <f ca="1">IF(OFFSET(환산공식!$DU$15,$F408,0)=1,"O","X")</f>
        <v>X</v>
      </c>
      <c r="M408" s="212">
        <f ca="1">IFERROR(OFFSET(환산공식!DA$15,$F408,0),"")</f>
        <v>200</v>
      </c>
      <c r="N408" s="35" t="str">
        <f ca="1">IFERROR(CONCATENATE(ROUND(OFFSET(환산공식!DB$15,$F408,0),1),"%"),"")</f>
        <v>100%</v>
      </c>
      <c r="O408" s="35">
        <f ca="1">IFERROR(OFFSET(환산공식!DC$15,$F408,0),"")</f>
        <v>4</v>
      </c>
      <c r="P408" s="212" t="str">
        <f t="shared" ca="1" si="13"/>
        <v>3% 이하</v>
      </c>
      <c r="Q408" s="218">
        <f ca="1">IFERROR(ROUND(OFFSET(환산공식!$EX$15,$F408,0),3),"")</f>
        <v>0</v>
      </c>
      <c r="R408" s="218">
        <f ca="1">OFFSET('배치점수 계산기'!H$10,$D408,0)</f>
        <v>901.41700000000003</v>
      </c>
      <c r="S408" s="218">
        <f ca="1">OFFSET('배치점수 계산기'!I$10,$D408,0)</f>
        <v>897.66</v>
      </c>
      <c r="T408" s="218">
        <f ca="1">OFFSET('배치점수 계산기'!J$10,$D408,0)</f>
        <v>894.86500000000001</v>
      </c>
      <c r="U408" s="218">
        <f ca="1">OFFSET('배치점수 계산기'!K$10,$D408,0)</f>
        <v>893</v>
      </c>
      <c r="V408" s="218">
        <f ca="1">OFFSET('배치점수 계산기'!L$10,$D408,0)</f>
        <v>887.27599999999995</v>
      </c>
      <c r="W408" s="210" t="str">
        <f ca="1">OFFSET('배치점수 계산기'!M$10,$D408,0)</f>
        <v>표점/만점</v>
      </c>
      <c r="X408" s="208" t="str">
        <f ca="1">OFFSET('배치점수 계산기'!N$10,$D408,0)</f>
        <v>변표/만점</v>
      </c>
      <c r="Y408" s="212">
        <f ca="1">OFFSET(환산공식!FG$15,$F408,0)</f>
        <v>0.44</v>
      </c>
      <c r="Z408" s="35">
        <f ca="1">OFFSET(환산공식!FH$15,$F408,0)</f>
        <v>0.31</v>
      </c>
      <c r="AA408" s="203">
        <f ca="1">OFFSET(환산공식!FI$15,$F408,0)</f>
        <v>0.25</v>
      </c>
      <c r="AB408" s="5"/>
      <c r="AD408">
        <f t="shared" ca="1" si="14"/>
        <v>6</v>
      </c>
      <c r="AF408" s="5"/>
      <c r="AG408" s="5"/>
      <c r="AH408" s="5"/>
    </row>
    <row r="409" spans="1:34">
      <c r="A409" s="222"/>
      <c r="B409" s="222"/>
      <c r="C409" s="222" t="s">
        <v>1904</v>
      </c>
      <c r="D409" s="219">
        <v>402</v>
      </c>
      <c r="E409" s="219">
        <v>74</v>
      </c>
      <c r="F409" s="219">
        <v>74</v>
      </c>
      <c r="G409" s="264">
        <v>402</v>
      </c>
      <c r="H409" s="221" t="s">
        <v>85</v>
      </c>
      <c r="I409" s="219" t="s">
        <v>401</v>
      </c>
      <c r="J409" s="267" t="s">
        <v>105</v>
      </c>
      <c r="K409" s="219" t="s">
        <v>84</v>
      </c>
      <c r="L409" s="35" t="str">
        <f ca="1">IF(OFFSET(환산공식!$DU$15,$F409,0)=1,"O","X")</f>
        <v>X</v>
      </c>
      <c r="M409" s="212">
        <f ca="1">IFERROR(OFFSET(환산공식!DA$15,$F409,0),"")</f>
        <v>200</v>
      </c>
      <c r="N409" s="35" t="str">
        <f ca="1">IFERROR(CONCATENATE(ROUND(OFFSET(환산공식!DB$15,$F409,0),1),"%"),"")</f>
        <v>100%</v>
      </c>
      <c r="O409" s="35">
        <f ca="1">IFERROR(OFFSET(환산공식!DC$15,$F409,0),"")</f>
        <v>4</v>
      </c>
      <c r="P409" s="212" t="str">
        <f t="shared" ca="1" si="13"/>
        <v>3% 이하</v>
      </c>
      <c r="Q409" s="218">
        <f ca="1">IFERROR(ROUND(OFFSET(환산공식!$EX$15,$F409,0),3),"")</f>
        <v>0</v>
      </c>
      <c r="R409" s="218">
        <f ca="1">OFFSET('배치점수 계산기'!H$10,$D409,0)</f>
        <v>901.41700000000003</v>
      </c>
      <c r="S409" s="218">
        <f ca="1">OFFSET('배치점수 계산기'!I$10,$D409,0)</f>
        <v>897.66</v>
      </c>
      <c r="T409" s="218">
        <f ca="1">OFFSET('배치점수 계산기'!J$10,$D409,0)</f>
        <v>894.86500000000001</v>
      </c>
      <c r="U409" s="218">
        <f ca="1">OFFSET('배치점수 계산기'!K$10,$D409,0)</f>
        <v>893</v>
      </c>
      <c r="V409" s="218">
        <f ca="1">OFFSET('배치점수 계산기'!L$10,$D409,0)</f>
        <v>887.27599999999995</v>
      </c>
      <c r="W409" s="210" t="str">
        <f ca="1">OFFSET('배치점수 계산기'!M$10,$D409,0)</f>
        <v>표점/만점</v>
      </c>
      <c r="X409" s="208" t="str">
        <f ca="1">OFFSET('배치점수 계산기'!N$10,$D409,0)</f>
        <v>변표/만점</v>
      </c>
      <c r="Y409" s="212">
        <f ca="1">OFFSET(환산공식!FG$15,$F409,0)</f>
        <v>0.44</v>
      </c>
      <c r="Z409" s="35">
        <f ca="1">OFFSET(환산공식!FH$15,$F409,0)</f>
        <v>0.31</v>
      </c>
      <c r="AA409" s="203">
        <f ca="1">OFFSET(환산공식!FI$15,$F409,0)</f>
        <v>0.25</v>
      </c>
      <c r="AB409" s="5"/>
      <c r="AD409">
        <f t="shared" ca="1" si="14"/>
        <v>6</v>
      </c>
      <c r="AF409" s="5"/>
      <c r="AG409" s="5"/>
      <c r="AH409" s="5"/>
    </row>
    <row r="410" spans="1:34">
      <c r="A410" s="222"/>
      <c r="B410" s="222"/>
      <c r="C410" s="222" t="s">
        <v>1905</v>
      </c>
      <c r="D410" s="219">
        <v>403</v>
      </c>
      <c r="E410" s="219">
        <v>74</v>
      </c>
      <c r="F410" s="219">
        <v>74</v>
      </c>
      <c r="G410" s="264">
        <v>403</v>
      </c>
      <c r="H410" s="221" t="s">
        <v>85</v>
      </c>
      <c r="I410" s="219" t="s">
        <v>401</v>
      </c>
      <c r="J410" s="267" t="s">
        <v>195</v>
      </c>
      <c r="K410" s="219" t="s">
        <v>84</v>
      </c>
      <c r="L410" s="35" t="str">
        <f ca="1">IF(OFFSET(환산공식!$DU$15,$F410,0)=1,"O","X")</f>
        <v>X</v>
      </c>
      <c r="M410" s="212">
        <f ca="1">IFERROR(OFFSET(환산공식!DA$15,$F410,0),"")</f>
        <v>200</v>
      </c>
      <c r="N410" s="35" t="str">
        <f ca="1">IFERROR(CONCATENATE(ROUND(OFFSET(환산공식!DB$15,$F410,0),1),"%"),"")</f>
        <v>100%</v>
      </c>
      <c r="O410" s="35">
        <f ca="1">IFERROR(OFFSET(환산공식!DC$15,$F410,0),"")</f>
        <v>4</v>
      </c>
      <c r="P410" s="212" t="str">
        <f t="shared" ca="1" si="13"/>
        <v>3% 이하</v>
      </c>
      <c r="Q410" s="218">
        <f ca="1">IFERROR(ROUND(OFFSET(환산공식!$EX$15,$F410,0),3),"")</f>
        <v>0</v>
      </c>
      <c r="R410" s="218">
        <f ca="1">OFFSET('배치점수 계산기'!H$10,$D410,0)</f>
        <v>898.94</v>
      </c>
      <c r="S410" s="218">
        <f ca="1">OFFSET('배치점수 계산기'!I$10,$D410,0)</f>
        <v>897.29300000000001</v>
      </c>
      <c r="T410" s="218">
        <f ca="1">OFFSET('배치점수 계산기'!J$10,$D410,0)</f>
        <v>894.86500000000001</v>
      </c>
      <c r="U410" s="218">
        <f ca="1">OFFSET('배치점수 계산기'!K$10,$D410,0)</f>
        <v>893</v>
      </c>
      <c r="V410" s="218">
        <f ca="1">OFFSET('배치점수 계산기'!L$10,$D410,0)</f>
        <v>887.27599999999995</v>
      </c>
      <c r="W410" s="210" t="str">
        <f ca="1">OFFSET('배치점수 계산기'!M$10,$D410,0)</f>
        <v>표점/만점</v>
      </c>
      <c r="X410" s="208" t="str">
        <f ca="1">OFFSET('배치점수 계산기'!N$10,$D410,0)</f>
        <v>변표/만점</v>
      </c>
      <c r="Y410" s="212">
        <f ca="1">OFFSET(환산공식!FG$15,$F410,0)</f>
        <v>0.44</v>
      </c>
      <c r="Z410" s="35">
        <f ca="1">OFFSET(환산공식!FH$15,$F410,0)</f>
        <v>0.31</v>
      </c>
      <c r="AA410" s="203">
        <f ca="1">OFFSET(환산공식!FI$15,$F410,0)</f>
        <v>0.25</v>
      </c>
      <c r="AB410" s="5"/>
      <c r="AD410">
        <f t="shared" ca="1" si="14"/>
        <v>6</v>
      </c>
      <c r="AF410" s="5"/>
      <c r="AG410" s="5"/>
      <c r="AH410" s="5"/>
    </row>
    <row r="411" spans="1:34">
      <c r="A411" s="222"/>
      <c r="B411" s="222"/>
      <c r="C411" s="222" t="s">
        <v>1906</v>
      </c>
      <c r="D411" s="219">
        <v>404</v>
      </c>
      <c r="E411" s="219">
        <v>74</v>
      </c>
      <c r="F411" s="219">
        <v>74</v>
      </c>
      <c r="G411" s="264">
        <v>404</v>
      </c>
      <c r="H411" s="221" t="s">
        <v>85</v>
      </c>
      <c r="I411" s="219" t="s">
        <v>401</v>
      </c>
      <c r="J411" s="267" t="s">
        <v>112</v>
      </c>
      <c r="K411" s="219" t="s">
        <v>84</v>
      </c>
      <c r="L411" s="35" t="str">
        <f ca="1">IF(OFFSET(환산공식!$DU$15,$F411,0)=1,"O","X")</f>
        <v>X</v>
      </c>
      <c r="M411" s="212">
        <f ca="1">IFERROR(OFFSET(환산공식!DA$15,$F411,0),"")</f>
        <v>200</v>
      </c>
      <c r="N411" s="35" t="str">
        <f ca="1">IFERROR(CONCATENATE(ROUND(OFFSET(환산공식!DB$15,$F411,0),1),"%"),"")</f>
        <v>100%</v>
      </c>
      <c r="O411" s="35">
        <f ca="1">IFERROR(OFFSET(환산공식!DC$15,$F411,0),"")</f>
        <v>4</v>
      </c>
      <c r="P411" s="212" t="str">
        <f t="shared" ca="1" si="13"/>
        <v>3% 이하</v>
      </c>
      <c r="Q411" s="218">
        <f ca="1">IFERROR(ROUND(OFFSET(환산공식!$EX$15,$F411,0),3),"")</f>
        <v>0</v>
      </c>
      <c r="R411" s="218">
        <f ca="1">OFFSET('배치점수 계산기'!H$10,$D411,0)</f>
        <v>900.15300000000002</v>
      </c>
      <c r="S411" s="218">
        <f ca="1">OFFSET('배치점수 계산기'!I$10,$D411,0)</f>
        <v>896.71799999999996</v>
      </c>
      <c r="T411" s="218">
        <f ca="1">OFFSET('배치점수 계산기'!J$10,$D411,0)</f>
        <v>893.89300000000003</v>
      </c>
      <c r="U411" s="218">
        <f ca="1">OFFSET('배치점수 계산기'!K$10,$D411,0)</f>
        <v>891.97</v>
      </c>
      <c r="V411" s="218">
        <f ca="1">OFFSET('배치점수 계산기'!L$10,$D411,0)</f>
        <v>886.22500000000002</v>
      </c>
      <c r="W411" s="210" t="str">
        <f ca="1">OFFSET('배치점수 계산기'!M$10,$D411,0)</f>
        <v>표점/만점</v>
      </c>
      <c r="X411" s="208" t="str">
        <f ca="1">OFFSET('배치점수 계산기'!N$10,$D411,0)</f>
        <v>변표/만점</v>
      </c>
      <c r="Y411" s="212">
        <f ca="1">OFFSET(환산공식!FG$15,$F411,0)</f>
        <v>0.44</v>
      </c>
      <c r="Z411" s="35">
        <f ca="1">OFFSET(환산공식!FH$15,$F411,0)</f>
        <v>0.31</v>
      </c>
      <c r="AA411" s="203">
        <f ca="1">OFFSET(환산공식!FI$15,$F411,0)</f>
        <v>0.25</v>
      </c>
      <c r="AB411" s="5"/>
      <c r="AD411">
        <f t="shared" ca="1" si="14"/>
        <v>6</v>
      </c>
      <c r="AF411" s="5"/>
      <c r="AG411" s="5"/>
      <c r="AH411" s="5"/>
    </row>
    <row r="412" spans="1:34">
      <c r="A412" s="222"/>
      <c r="B412" s="222"/>
      <c r="C412" s="222" t="s">
        <v>1907</v>
      </c>
      <c r="D412" s="219">
        <v>405</v>
      </c>
      <c r="E412" s="219">
        <v>77</v>
      </c>
      <c r="F412" s="219">
        <v>77</v>
      </c>
      <c r="G412" s="264">
        <v>405</v>
      </c>
      <c r="H412" s="221" t="s">
        <v>85</v>
      </c>
      <c r="I412" s="219" t="s">
        <v>501</v>
      </c>
      <c r="J412" s="267" t="s">
        <v>18545</v>
      </c>
      <c r="K412" s="219" t="s">
        <v>83</v>
      </c>
      <c r="L412" s="35" t="str">
        <f ca="1">IF(OFFSET(환산공식!$DU$15,$F412,0)=1,"O","X")</f>
        <v>X</v>
      </c>
      <c r="M412" s="212">
        <f ca="1">IFERROR(OFFSET(환산공식!DA$15,$F412,0),"")</f>
        <v>200</v>
      </c>
      <c r="N412" s="35" t="str">
        <f ca="1">IFERROR(CONCATENATE(ROUND(OFFSET(환산공식!DB$15,$F412,0),1),"%"),"")</f>
        <v>100%</v>
      </c>
      <c r="O412" s="35">
        <f ca="1">IFERROR(OFFSET(환산공식!DC$15,$F412,0),"")</f>
        <v>10</v>
      </c>
      <c r="P412" s="212" t="str">
        <f t="shared" ca="1" si="13"/>
        <v>3% 이하</v>
      </c>
      <c r="Q412" s="218">
        <f ca="1">IFERROR(ROUND(OFFSET(환산공식!$EX$15,$F412,0),3),"")</f>
        <v>0</v>
      </c>
      <c r="R412" s="218">
        <f ca="1">OFFSET('배치점수 계산기'!H$10,$D412,0)</f>
        <v>707.96199999999999</v>
      </c>
      <c r="S412" s="218">
        <f ca="1">OFFSET('배치점수 계산기'!I$10,$D412,0)</f>
        <v>704.88400000000001</v>
      </c>
      <c r="T412" s="218">
        <f ca="1">OFFSET('배치점수 계산기'!J$10,$D412,0)</f>
        <v>701.92700000000002</v>
      </c>
      <c r="U412" s="218">
        <f ca="1">OFFSET('배치점수 계산기'!K$10,$D412,0)</f>
        <v>699.8</v>
      </c>
      <c r="V412" s="218">
        <f ca="1">OFFSET('배치점수 계산기'!L$10,$D412,0)</f>
        <v>695.33399999999995</v>
      </c>
      <c r="W412" s="210" t="str">
        <f ca="1">OFFSET('배치점수 계산기'!M$10,$D412,0)</f>
        <v>표점</v>
      </c>
      <c r="X412" s="208" t="str">
        <f ca="1">OFFSET('배치점수 계산기'!N$10,$D412,0)</f>
        <v>변표</v>
      </c>
      <c r="Y412" s="212">
        <f ca="1">OFFSET(환산공식!FG$15,$F412,0)</f>
        <v>0.25</v>
      </c>
      <c r="Z412" s="35">
        <f ca="1">OFFSET(환산공식!FH$15,$F412,0)</f>
        <v>0.44</v>
      </c>
      <c r="AA412" s="203">
        <f ca="1">OFFSET(환산공식!FI$15,$F412,0)</f>
        <v>0.31</v>
      </c>
      <c r="AB412" s="5"/>
      <c r="AD412">
        <f t="shared" ca="1" si="14"/>
        <v>6</v>
      </c>
      <c r="AF412" s="5"/>
      <c r="AG412" s="5"/>
      <c r="AH412" s="5"/>
    </row>
    <row r="413" spans="1:34">
      <c r="A413" s="222"/>
      <c r="B413" s="222"/>
      <c r="C413" s="222" t="s">
        <v>1908</v>
      </c>
      <c r="D413" s="219">
        <v>406</v>
      </c>
      <c r="E413" s="219">
        <v>76</v>
      </c>
      <c r="F413" s="219">
        <v>76</v>
      </c>
      <c r="G413" s="264">
        <v>406</v>
      </c>
      <c r="H413" s="221" t="s">
        <v>85</v>
      </c>
      <c r="I413" s="219" t="s">
        <v>501</v>
      </c>
      <c r="J413" s="267" t="s">
        <v>822</v>
      </c>
      <c r="K413" s="219" t="s">
        <v>83</v>
      </c>
      <c r="L413" s="35" t="str">
        <f ca="1">IF(OFFSET(환산공식!$DU$15,$F413,0)=1,"O","X")</f>
        <v>X</v>
      </c>
      <c r="M413" s="212">
        <f ca="1">IFERROR(OFFSET(환산공식!DA$15,$F413,0),"")</f>
        <v>200</v>
      </c>
      <c r="N413" s="35" t="str">
        <f ca="1">IFERROR(CONCATENATE(ROUND(OFFSET(환산공식!DB$15,$F413,0),1),"%"),"")</f>
        <v>100%</v>
      </c>
      <c r="O413" s="35">
        <f ca="1">IFERROR(OFFSET(환산공식!DC$15,$F413,0),"")</f>
        <v>10</v>
      </c>
      <c r="P413" s="212" t="str">
        <f t="shared" ca="1" si="13"/>
        <v>3% 이하</v>
      </c>
      <c r="Q413" s="218">
        <f ca="1">IFERROR(ROUND(OFFSET(환산공식!$EX$15,$F413,0),3),"")</f>
        <v>0</v>
      </c>
      <c r="R413" s="218">
        <f ca="1">OFFSET('배치점수 계산기'!H$10,$D413,0)</f>
        <v>714.88400000000001</v>
      </c>
      <c r="S413" s="218">
        <f ca="1">OFFSET('배치점수 계산기'!I$10,$D413,0)</f>
        <v>711.70399999999995</v>
      </c>
      <c r="T413" s="218">
        <f ca="1">OFFSET('배치점수 계산기'!J$10,$D413,0)</f>
        <v>708.87800000000004</v>
      </c>
      <c r="U413" s="218">
        <f ca="1">OFFSET('배치점수 계산기'!K$10,$D413,0)</f>
        <v>706.95799999999997</v>
      </c>
      <c r="V413" s="218">
        <f ca="1">OFFSET('배치점수 계산기'!L$10,$D413,0)</f>
        <v>702.43399999999997</v>
      </c>
      <c r="W413" s="210" t="str">
        <f ca="1">OFFSET('배치점수 계산기'!M$10,$D413,0)</f>
        <v>표점</v>
      </c>
      <c r="X413" s="208" t="str">
        <f ca="1">OFFSET('배치점수 계산기'!N$10,$D413,0)</f>
        <v>변표</v>
      </c>
      <c r="Y413" s="212">
        <f ca="1">OFFSET(환산공식!FG$15,$F413,0)</f>
        <v>0.25</v>
      </c>
      <c r="Z413" s="35">
        <f ca="1">OFFSET(환산공식!FH$15,$F413,0)</f>
        <v>0.44</v>
      </c>
      <c r="AA413" s="203">
        <f ca="1">OFFSET(환산공식!FI$15,$F413,0)</f>
        <v>0.31</v>
      </c>
      <c r="AB413" s="5"/>
      <c r="AD413">
        <f t="shared" ca="1" si="14"/>
        <v>6</v>
      </c>
      <c r="AF413" s="5"/>
      <c r="AG413" s="5"/>
      <c r="AH413" s="5"/>
    </row>
    <row r="414" spans="1:34">
      <c r="A414" s="222"/>
      <c r="B414" s="222"/>
      <c r="C414" s="222" t="s">
        <v>1909</v>
      </c>
      <c r="D414" s="219">
        <v>407</v>
      </c>
      <c r="E414" s="219">
        <v>77</v>
      </c>
      <c r="F414" s="219">
        <v>77</v>
      </c>
      <c r="G414" s="264">
        <v>407</v>
      </c>
      <c r="H414" s="221" t="s">
        <v>85</v>
      </c>
      <c r="I414" s="219" t="s">
        <v>501</v>
      </c>
      <c r="J414" s="267" t="s">
        <v>1388</v>
      </c>
      <c r="K414" s="219" t="s">
        <v>83</v>
      </c>
      <c r="L414" s="35" t="str">
        <f ca="1">IF(OFFSET(환산공식!$DU$15,$F414,0)=1,"O","X")</f>
        <v>X</v>
      </c>
      <c r="M414" s="212">
        <f ca="1">IFERROR(OFFSET(환산공식!DA$15,$F414,0),"")</f>
        <v>200</v>
      </c>
      <c r="N414" s="35" t="str">
        <f ca="1">IFERROR(CONCATENATE(ROUND(OFFSET(환산공식!DB$15,$F414,0),1),"%"),"")</f>
        <v>100%</v>
      </c>
      <c r="O414" s="35">
        <f ca="1">IFERROR(OFFSET(환산공식!DC$15,$F414,0),"")</f>
        <v>10</v>
      </c>
      <c r="P414" s="212" t="str">
        <f t="shared" ca="1" si="13"/>
        <v>3% 이하</v>
      </c>
      <c r="Q414" s="218">
        <f ca="1">IFERROR(ROUND(OFFSET(환산공식!$EX$15,$F414,0),3),"")</f>
        <v>0</v>
      </c>
      <c r="R414" s="218">
        <f ca="1">OFFSET('배치점수 계산기'!H$10,$D414,0)</f>
        <v>689.154</v>
      </c>
      <c r="S414" s="218">
        <f ca="1">OFFSET('배치점수 계산기'!I$10,$D414,0)</f>
        <v>686.63099999999997</v>
      </c>
      <c r="T414" s="218">
        <f ca="1">OFFSET('배치점수 계산기'!J$10,$D414,0)</f>
        <v>684.19299999999998</v>
      </c>
      <c r="U414" s="218">
        <f ca="1">OFFSET('배치점수 계산기'!K$10,$D414,0)</f>
        <v>678.68100000000004</v>
      </c>
      <c r="V414" s="218">
        <f ca="1">OFFSET('배치점수 계산기'!L$10,$D414,0)</f>
        <v>673.46199999999999</v>
      </c>
      <c r="W414" s="210" t="str">
        <f ca="1">OFFSET('배치점수 계산기'!M$10,$D414,0)</f>
        <v>표점</v>
      </c>
      <c r="X414" s="208" t="str">
        <f ca="1">OFFSET('배치점수 계산기'!N$10,$D414,0)</f>
        <v>변표</v>
      </c>
      <c r="Y414" s="212">
        <f ca="1">OFFSET(환산공식!FG$15,$F414,0)</f>
        <v>0.25</v>
      </c>
      <c r="Z414" s="35">
        <f ca="1">OFFSET(환산공식!FH$15,$F414,0)</f>
        <v>0.44</v>
      </c>
      <c r="AA414" s="203">
        <f ca="1">OFFSET(환산공식!FI$15,$F414,0)</f>
        <v>0.31</v>
      </c>
      <c r="AB414" s="5"/>
      <c r="AD414">
        <f t="shared" ca="1" si="14"/>
        <v>6</v>
      </c>
      <c r="AF414" s="5"/>
      <c r="AG414" s="5"/>
      <c r="AH414" s="5"/>
    </row>
    <row r="415" spans="1:34">
      <c r="A415" s="222"/>
      <c r="B415" s="222"/>
      <c r="C415" s="222" t="s">
        <v>1910</v>
      </c>
      <c r="D415" s="219">
        <v>408</v>
      </c>
      <c r="E415" s="219">
        <v>76</v>
      </c>
      <c r="F415" s="219">
        <v>76</v>
      </c>
      <c r="G415" s="264">
        <v>408</v>
      </c>
      <c r="H415" s="221" t="s">
        <v>85</v>
      </c>
      <c r="I415" s="219" t="s">
        <v>501</v>
      </c>
      <c r="J415" s="267" t="s">
        <v>1389</v>
      </c>
      <c r="K415" s="219" t="s">
        <v>83</v>
      </c>
      <c r="L415" s="35" t="str">
        <f ca="1">IF(OFFSET(환산공식!$DU$15,$F415,0)=1,"O","X")</f>
        <v>X</v>
      </c>
      <c r="M415" s="212">
        <f ca="1">IFERROR(OFFSET(환산공식!DA$15,$F415,0),"")</f>
        <v>200</v>
      </c>
      <c r="N415" s="35" t="str">
        <f ca="1">IFERROR(CONCATENATE(ROUND(OFFSET(환산공식!DB$15,$F415,0),1),"%"),"")</f>
        <v>100%</v>
      </c>
      <c r="O415" s="35">
        <f ca="1">IFERROR(OFFSET(환산공식!DC$15,$F415,0),"")</f>
        <v>10</v>
      </c>
      <c r="P415" s="212" t="str">
        <f t="shared" ca="1" si="13"/>
        <v>3% 이하</v>
      </c>
      <c r="Q415" s="218">
        <f ca="1">IFERROR(ROUND(OFFSET(환산공식!$EX$15,$F415,0),3),"")</f>
        <v>0</v>
      </c>
      <c r="R415" s="218">
        <f ca="1">OFFSET('배치점수 계산기'!H$10,$D415,0)</f>
        <v>691.23400000000004</v>
      </c>
      <c r="S415" s="218">
        <f ca="1">OFFSET('배치점수 계산기'!I$10,$D415,0)</f>
        <v>689.63599999999997</v>
      </c>
      <c r="T415" s="218">
        <f ca="1">OFFSET('배치점수 계산기'!J$10,$D415,0)</f>
        <v>686.90800000000002</v>
      </c>
      <c r="U415" s="218">
        <f ca="1">OFFSET('배치점수 계산기'!K$10,$D415,0)</f>
        <v>683.43399999999997</v>
      </c>
      <c r="V415" s="218">
        <f ca="1">OFFSET('배치점수 계산기'!L$10,$D415,0)</f>
        <v>679.66099999999994</v>
      </c>
      <c r="W415" s="210" t="str">
        <f ca="1">OFFSET('배치점수 계산기'!M$10,$D415,0)</f>
        <v>표점</v>
      </c>
      <c r="X415" s="208" t="str">
        <f ca="1">OFFSET('배치점수 계산기'!N$10,$D415,0)</f>
        <v>변표</v>
      </c>
      <c r="Y415" s="212">
        <f ca="1">OFFSET(환산공식!FG$15,$F415,0)</f>
        <v>0.25</v>
      </c>
      <c r="Z415" s="35">
        <f ca="1">OFFSET(환산공식!FH$15,$F415,0)</f>
        <v>0.44</v>
      </c>
      <c r="AA415" s="203">
        <f ca="1">OFFSET(환산공식!FI$15,$F415,0)</f>
        <v>0.31</v>
      </c>
      <c r="AB415" s="5"/>
      <c r="AD415">
        <f t="shared" ca="1" si="14"/>
        <v>6</v>
      </c>
      <c r="AF415" s="5"/>
      <c r="AG415" s="5"/>
      <c r="AH415" s="5"/>
    </row>
    <row r="416" spans="1:34">
      <c r="A416" s="222"/>
      <c r="B416" s="222"/>
      <c r="C416" s="222" t="s">
        <v>1911</v>
      </c>
      <c r="D416" s="219">
        <v>409</v>
      </c>
      <c r="E416" s="219">
        <v>78</v>
      </c>
      <c r="F416" s="219">
        <v>78</v>
      </c>
      <c r="G416" s="264">
        <v>409</v>
      </c>
      <c r="H416" s="221" t="s">
        <v>85</v>
      </c>
      <c r="I416" s="219" t="s">
        <v>501</v>
      </c>
      <c r="J416" s="267" t="s">
        <v>825</v>
      </c>
      <c r="K416" s="219" t="s">
        <v>84</v>
      </c>
      <c r="L416" s="35" t="str">
        <f ca="1">IF(OFFSET(환산공식!$DU$15,$F416,0)=1,"O","X")</f>
        <v>X</v>
      </c>
      <c r="M416" s="212">
        <f ca="1">IFERROR(OFFSET(환산공식!DA$15,$F416,0),"")</f>
        <v>200</v>
      </c>
      <c r="N416" s="35" t="str">
        <f ca="1">IFERROR(CONCATENATE(ROUND(OFFSET(환산공식!DB$15,$F416,0),1),"%"),"")</f>
        <v>100%</v>
      </c>
      <c r="O416" s="35">
        <f ca="1">IFERROR(OFFSET(환산공식!DC$15,$F416,0),"")</f>
        <v>10</v>
      </c>
      <c r="P416" s="212" t="str">
        <f t="shared" ca="1" si="13"/>
        <v>3% 이하</v>
      </c>
      <c r="Q416" s="218">
        <f ca="1">IFERROR(ROUND(OFFSET(환산공식!$EX$15,$F416,0),3),"")</f>
        <v>0</v>
      </c>
      <c r="R416" s="218">
        <f ca="1">OFFSET('배치점수 계산기'!H$10,$D416,0)</f>
        <v>692.13300000000004</v>
      </c>
      <c r="S416" s="218">
        <f ca="1">OFFSET('배치점수 계산기'!I$10,$D416,0)</f>
        <v>690.38300000000004</v>
      </c>
      <c r="T416" s="218">
        <f ca="1">OFFSET('배치점수 계산기'!J$10,$D416,0)</f>
        <v>687.79600000000005</v>
      </c>
      <c r="U416" s="218">
        <f ca="1">OFFSET('배치점수 계산기'!K$10,$D416,0)</f>
        <v>686.05399999999997</v>
      </c>
      <c r="V416" s="218">
        <f ca="1">OFFSET('배치점수 계산기'!L$10,$D416,0)</f>
        <v>682.56500000000005</v>
      </c>
      <c r="W416" s="210" t="str">
        <f ca="1">OFFSET('배치점수 계산기'!M$10,$D416,0)</f>
        <v>표점</v>
      </c>
      <c r="X416" s="208" t="str">
        <f ca="1">OFFSET('배치점수 계산기'!N$10,$D416,0)</f>
        <v>변표</v>
      </c>
      <c r="Y416" s="212">
        <f ca="1">OFFSET(환산공식!FG$15,$F416,0)</f>
        <v>0.38</v>
      </c>
      <c r="Z416" s="35">
        <f ca="1">OFFSET(환산공식!FH$15,$F416,0)</f>
        <v>0.38</v>
      </c>
      <c r="AA416" s="203">
        <f ca="1">OFFSET(환산공식!FI$15,$F416,0)</f>
        <v>0.25</v>
      </c>
      <c r="AB416" s="5"/>
      <c r="AD416">
        <f t="shared" ca="1" si="14"/>
        <v>6</v>
      </c>
      <c r="AF416" s="5"/>
      <c r="AG416" s="5"/>
      <c r="AH416" s="5"/>
    </row>
    <row r="417" spans="1:34">
      <c r="A417" s="222"/>
      <c r="B417" s="222"/>
      <c r="C417" s="222" t="s">
        <v>1912</v>
      </c>
      <c r="D417" s="219">
        <v>410</v>
      </c>
      <c r="E417" s="219">
        <v>78</v>
      </c>
      <c r="F417" s="219">
        <v>78</v>
      </c>
      <c r="G417" s="264">
        <v>410</v>
      </c>
      <c r="H417" s="221" t="s">
        <v>85</v>
      </c>
      <c r="I417" s="219" t="s">
        <v>501</v>
      </c>
      <c r="J417" s="267" t="s">
        <v>1390</v>
      </c>
      <c r="K417" s="219" t="s">
        <v>84</v>
      </c>
      <c r="L417" s="35" t="str">
        <f ca="1">IF(OFFSET(환산공식!$DU$15,$F417,0)=1,"O","X")</f>
        <v>X</v>
      </c>
      <c r="M417" s="212">
        <f ca="1">IFERROR(OFFSET(환산공식!DA$15,$F417,0),"")</f>
        <v>200</v>
      </c>
      <c r="N417" s="35" t="str">
        <f ca="1">IFERROR(CONCATENATE(ROUND(OFFSET(환산공식!DB$15,$F417,0),1),"%"),"")</f>
        <v>100%</v>
      </c>
      <c r="O417" s="35">
        <f ca="1">IFERROR(OFFSET(환산공식!DC$15,$F417,0),"")</f>
        <v>10</v>
      </c>
      <c r="P417" s="212" t="str">
        <f t="shared" ca="1" si="13"/>
        <v>3% 이하</v>
      </c>
      <c r="Q417" s="218">
        <f ca="1">IFERROR(ROUND(OFFSET(환산공식!$EX$15,$F417,0),3),"")</f>
        <v>0</v>
      </c>
      <c r="R417" s="218">
        <f ca="1">OFFSET('배치점수 계산기'!H$10,$D417,0)</f>
        <v>676.05</v>
      </c>
      <c r="S417" s="218">
        <f ca="1">OFFSET('배치점수 계산기'!I$10,$D417,0)</f>
        <v>674.66600000000005</v>
      </c>
      <c r="T417" s="218">
        <f ca="1">OFFSET('배치점수 계산기'!J$10,$D417,0)</f>
        <v>671.99699999999996</v>
      </c>
      <c r="U417" s="218">
        <f ca="1">OFFSET('배치점수 계산기'!K$10,$D417,0)</f>
        <v>669.38400000000001</v>
      </c>
      <c r="V417" s="218">
        <f ca="1">OFFSET('배치점수 계산기'!L$10,$D417,0)</f>
        <v>666.06700000000001</v>
      </c>
      <c r="W417" s="210" t="str">
        <f ca="1">OFFSET('배치점수 계산기'!M$10,$D417,0)</f>
        <v>표점</v>
      </c>
      <c r="X417" s="208" t="str">
        <f ca="1">OFFSET('배치점수 계산기'!N$10,$D417,0)</f>
        <v>변표</v>
      </c>
      <c r="Y417" s="212">
        <f ca="1">OFFSET(환산공식!FG$15,$F417,0)</f>
        <v>0.38</v>
      </c>
      <c r="Z417" s="35">
        <f ca="1">OFFSET(환산공식!FH$15,$F417,0)</f>
        <v>0.38</v>
      </c>
      <c r="AA417" s="203">
        <f ca="1">OFFSET(환산공식!FI$15,$F417,0)</f>
        <v>0.25</v>
      </c>
      <c r="AB417" s="5"/>
      <c r="AD417">
        <f t="shared" ca="1" si="14"/>
        <v>6</v>
      </c>
      <c r="AF417" s="5"/>
      <c r="AG417" s="5"/>
      <c r="AH417" s="5"/>
    </row>
    <row r="418" spans="1:34">
      <c r="A418" s="222"/>
      <c r="B418" s="222"/>
      <c r="C418" s="222" t="s">
        <v>1913</v>
      </c>
      <c r="D418" s="219">
        <v>411</v>
      </c>
      <c r="E418" s="219">
        <v>113</v>
      </c>
      <c r="F418" s="219">
        <v>113</v>
      </c>
      <c r="G418" s="264">
        <v>411</v>
      </c>
      <c r="H418" s="221" t="s">
        <v>85</v>
      </c>
      <c r="I418" s="219" t="s">
        <v>403</v>
      </c>
      <c r="J418" s="267" t="s">
        <v>850</v>
      </c>
      <c r="K418" s="219" t="s">
        <v>83</v>
      </c>
      <c r="L418" s="35" t="str">
        <f ca="1">IF(OFFSET(환산공식!$DU$15,$F418,0)=1,"O","X")</f>
        <v>X</v>
      </c>
      <c r="M418" s="212">
        <f ca="1">IFERROR(OFFSET(환산공식!DA$15,$F418,0),"")</f>
        <v>100</v>
      </c>
      <c r="N418" s="35" t="str">
        <f ca="1">IFERROR(CONCATENATE(ROUND(OFFSET(환산공식!DB$15,$F418,0),1),"%"),"")</f>
        <v>100%</v>
      </c>
      <c r="O418" s="35">
        <f ca="1">IFERROR(OFFSET(환산공식!DC$15,$F418,0),"")</f>
        <v>0</v>
      </c>
      <c r="P418" s="212" t="str">
        <f t="shared" ca="1" si="13"/>
        <v>3% 이하</v>
      </c>
      <c r="Q418" s="218">
        <f ca="1">IFERROR(ROUND(OFFSET(환산공식!$EX$15,$F418,0),3),"")</f>
        <v>0</v>
      </c>
      <c r="R418" s="218">
        <f ca="1">OFFSET('배치점수 계산기'!H$10,$D418,0)</f>
        <v>888.57500000000005</v>
      </c>
      <c r="S418" s="218">
        <f ca="1">OFFSET('배치점수 계산기'!I$10,$D418,0)</f>
        <v>885.67200000000003</v>
      </c>
      <c r="T418" s="218">
        <f ca="1">OFFSET('배치점수 계산기'!J$10,$D418,0)</f>
        <v>883.16700000000003</v>
      </c>
      <c r="U418" s="218">
        <f ca="1">OFFSET('배치점수 계산기'!K$10,$D418,0)</f>
        <v>878.04499999999996</v>
      </c>
      <c r="V418" s="218">
        <f ca="1">OFFSET('배치점수 계산기'!L$10,$D418,0)</f>
        <v>872.00099999999998</v>
      </c>
      <c r="W418" s="210" t="str">
        <f ca="1">OFFSET('배치점수 계산기'!M$10,$D418,0)</f>
        <v>표점/만점</v>
      </c>
      <c r="X418" s="208" t="str">
        <f ca="1">OFFSET('배치점수 계산기'!N$10,$D418,0)</f>
        <v>변표/만점</v>
      </c>
      <c r="Y418" s="212">
        <f ca="1">OFFSET(환산공식!FG$15,$F418,0)</f>
        <v>0.28000000000000003</v>
      </c>
      <c r="Z418" s="35">
        <f ca="1">OFFSET(환산공식!FH$15,$F418,0)</f>
        <v>0.39</v>
      </c>
      <c r="AA418" s="203">
        <f ca="1">OFFSET(환산공식!FI$15,$F418,0)</f>
        <v>0.33</v>
      </c>
      <c r="AB418" s="5"/>
      <c r="AD418">
        <f t="shared" ca="1" si="14"/>
        <v>6</v>
      </c>
      <c r="AF418" s="5"/>
      <c r="AG418" s="5"/>
      <c r="AH418" s="5"/>
    </row>
    <row r="419" spans="1:34">
      <c r="A419" s="222"/>
      <c r="B419" s="222"/>
      <c r="C419" s="222" t="s">
        <v>1914</v>
      </c>
      <c r="D419" s="219">
        <v>412</v>
      </c>
      <c r="E419" s="219">
        <v>113</v>
      </c>
      <c r="F419" s="219">
        <v>113</v>
      </c>
      <c r="G419" s="264">
        <v>412</v>
      </c>
      <c r="H419" s="221" t="s">
        <v>85</v>
      </c>
      <c r="I419" s="219" t="s">
        <v>403</v>
      </c>
      <c r="J419" s="267" t="s">
        <v>101</v>
      </c>
      <c r="K419" s="219" t="s">
        <v>83</v>
      </c>
      <c r="L419" s="35" t="str">
        <f ca="1">IF(OFFSET(환산공식!$DU$15,$F419,0)=1,"O","X")</f>
        <v>X</v>
      </c>
      <c r="M419" s="212">
        <f ca="1">IFERROR(OFFSET(환산공식!DA$15,$F419,0),"")</f>
        <v>100</v>
      </c>
      <c r="N419" s="35" t="str">
        <f ca="1">IFERROR(CONCATENATE(ROUND(OFFSET(환산공식!DB$15,$F419,0),1),"%"),"")</f>
        <v>100%</v>
      </c>
      <c r="O419" s="35">
        <f ca="1">IFERROR(OFFSET(환산공식!DC$15,$F419,0),"")</f>
        <v>0</v>
      </c>
      <c r="P419" s="212" t="str">
        <f t="shared" ca="1" si="13"/>
        <v>3% 이하</v>
      </c>
      <c r="Q419" s="218">
        <f ca="1">IFERROR(ROUND(OFFSET(환산공식!$EX$15,$F419,0),3),"")</f>
        <v>0</v>
      </c>
      <c r="R419" s="218">
        <f ca="1">OFFSET('배치점수 계산기'!H$10,$D419,0)</f>
        <v>884.56600000000003</v>
      </c>
      <c r="S419" s="218">
        <f ca="1">OFFSET('배치점수 계산기'!I$10,$D419,0)</f>
        <v>881.96699999999998</v>
      </c>
      <c r="T419" s="218">
        <f ca="1">OFFSET('배치점수 계산기'!J$10,$D419,0)</f>
        <v>879.37699999999995</v>
      </c>
      <c r="U419" s="218">
        <f ca="1">OFFSET('배치점수 계산기'!K$10,$D419,0)</f>
        <v>876.13400000000001</v>
      </c>
      <c r="V419" s="218">
        <f ca="1">OFFSET('배치점수 계산기'!L$10,$D419,0)</f>
        <v>869.81500000000005</v>
      </c>
      <c r="W419" s="210" t="str">
        <f ca="1">OFFSET('배치점수 계산기'!M$10,$D419,0)</f>
        <v>표점/만점</v>
      </c>
      <c r="X419" s="208" t="str">
        <f ca="1">OFFSET('배치점수 계산기'!N$10,$D419,0)</f>
        <v>변표/만점</v>
      </c>
      <c r="Y419" s="212">
        <f ca="1">OFFSET(환산공식!FG$15,$F419,0)</f>
        <v>0.28000000000000003</v>
      </c>
      <c r="Z419" s="35">
        <f ca="1">OFFSET(환산공식!FH$15,$F419,0)</f>
        <v>0.39</v>
      </c>
      <c r="AA419" s="203">
        <f ca="1">OFFSET(환산공식!FI$15,$F419,0)</f>
        <v>0.33</v>
      </c>
      <c r="AB419" s="5"/>
      <c r="AD419">
        <f t="shared" ca="1" si="14"/>
        <v>6</v>
      </c>
      <c r="AF419" s="5"/>
      <c r="AG419" s="5"/>
      <c r="AH419" s="5"/>
    </row>
    <row r="420" spans="1:34">
      <c r="A420" s="222"/>
      <c r="B420" s="222"/>
      <c r="C420" s="222" t="s">
        <v>1915</v>
      </c>
      <c r="D420" s="219">
        <v>413</v>
      </c>
      <c r="E420" s="219">
        <v>121</v>
      </c>
      <c r="F420" s="219">
        <v>121</v>
      </c>
      <c r="G420" s="264">
        <v>413</v>
      </c>
      <c r="H420" s="221" t="s">
        <v>85</v>
      </c>
      <c r="I420" s="219" t="s">
        <v>403</v>
      </c>
      <c r="J420" s="267" t="s">
        <v>18543</v>
      </c>
      <c r="K420" s="219" t="s">
        <v>83</v>
      </c>
      <c r="L420" s="35" t="str">
        <f ca="1">IF(OFFSET(환산공식!$DU$15,$F420,0)=1,"O","X")</f>
        <v>X</v>
      </c>
      <c r="M420" s="212">
        <f ca="1">IFERROR(OFFSET(환산공식!DA$15,$F420,0),"")</f>
        <v>100</v>
      </c>
      <c r="N420" s="35" t="str">
        <f ca="1">IFERROR(CONCATENATE(ROUND(OFFSET(환산공식!DB$15,$F420,0),1),"%"),"")</f>
        <v>100%</v>
      </c>
      <c r="O420" s="35">
        <f ca="1">IFERROR(OFFSET(환산공식!DC$15,$F420,0),"")</f>
        <v>0</v>
      </c>
      <c r="P420" s="212" t="str">
        <f t="shared" ca="1" si="13"/>
        <v>3% 이하</v>
      </c>
      <c r="Q420" s="218">
        <f ca="1">IFERROR(ROUND(OFFSET(환산공식!$EX$15,$F420,0),3),"")</f>
        <v>0</v>
      </c>
      <c r="R420" s="218">
        <f ca="1">OFFSET('배치점수 계산기'!H$10,$D420,0)</f>
        <v>879.58100000000002</v>
      </c>
      <c r="S420" s="218">
        <f ca="1">OFFSET('배치점수 계산기'!I$10,$D420,0)</f>
        <v>877.25599999999997</v>
      </c>
      <c r="T420" s="218">
        <f ca="1">OFFSET('배치점수 계산기'!J$10,$D420,0)</f>
        <v>874.39</v>
      </c>
      <c r="U420" s="218">
        <f ca="1">OFFSET('배치점수 계산기'!K$10,$D420,0)</f>
        <v>870.44500000000005</v>
      </c>
      <c r="V420" s="218">
        <f ca="1">OFFSET('배치점수 계산기'!L$10,$D420,0)</f>
        <v>865.23900000000003</v>
      </c>
      <c r="W420" s="210" t="str">
        <f ca="1">OFFSET('배치점수 계산기'!M$10,$D420,0)</f>
        <v>표점/만점</v>
      </c>
      <c r="X420" s="208" t="str">
        <f ca="1">OFFSET('배치점수 계산기'!N$10,$D420,0)</f>
        <v>변표/만점</v>
      </c>
      <c r="Y420" s="212">
        <f ca="1">OFFSET(환산공식!FG$15,$F420,0)</f>
        <v>0.28000000000000003</v>
      </c>
      <c r="Z420" s="35">
        <f ca="1">OFFSET(환산공식!FH$15,$F420,0)</f>
        <v>0.44</v>
      </c>
      <c r="AA420" s="203">
        <f ca="1">OFFSET(환산공식!FI$15,$F420,0)</f>
        <v>0.28000000000000003</v>
      </c>
      <c r="AB420" s="5"/>
      <c r="AD420">
        <f t="shared" ca="1" si="14"/>
        <v>6</v>
      </c>
      <c r="AF420" s="5"/>
      <c r="AG420" s="5"/>
      <c r="AH420" s="5"/>
    </row>
    <row r="421" spans="1:34">
      <c r="A421" s="222"/>
      <c r="B421" s="222"/>
      <c r="C421" s="222" t="s">
        <v>1916</v>
      </c>
      <c r="D421" s="219">
        <v>414</v>
      </c>
      <c r="E421" s="219">
        <v>113</v>
      </c>
      <c r="F421" s="219">
        <v>113</v>
      </c>
      <c r="G421" s="264">
        <v>414</v>
      </c>
      <c r="H421" s="221" t="s">
        <v>85</v>
      </c>
      <c r="I421" s="219" t="s">
        <v>403</v>
      </c>
      <c r="J421" s="267" t="s">
        <v>1237</v>
      </c>
      <c r="K421" s="219" t="s">
        <v>83</v>
      </c>
      <c r="L421" s="35" t="str">
        <f ca="1">IF(OFFSET(환산공식!$DU$15,$F421,0)=1,"O","X")</f>
        <v>X</v>
      </c>
      <c r="M421" s="212">
        <f ca="1">IFERROR(OFFSET(환산공식!DA$15,$F421,0),"")</f>
        <v>100</v>
      </c>
      <c r="N421" s="35" t="str">
        <f ca="1">IFERROR(CONCATENATE(ROUND(OFFSET(환산공식!DB$15,$F421,0),1),"%"),"")</f>
        <v>100%</v>
      </c>
      <c r="O421" s="35">
        <f ca="1">IFERROR(OFFSET(환산공식!DC$15,$F421,0),"")</f>
        <v>0</v>
      </c>
      <c r="P421" s="212" t="str">
        <f t="shared" ca="1" si="13"/>
        <v>3% 이하</v>
      </c>
      <c r="Q421" s="218">
        <f ca="1">IFERROR(ROUND(OFFSET(환산공식!$EX$15,$F421,0),3),"")</f>
        <v>0</v>
      </c>
      <c r="R421" s="218">
        <f ca="1">OFFSET('배치점수 계산기'!H$10,$D421,0)</f>
        <v>882.8</v>
      </c>
      <c r="S421" s="218">
        <f ca="1">OFFSET('배치점수 계산기'!I$10,$D421,0)</f>
        <v>879.90099999999995</v>
      </c>
      <c r="T421" s="218">
        <f ca="1">OFFSET('배치점수 계산기'!J$10,$D421,0)</f>
        <v>876.423</v>
      </c>
      <c r="U421" s="218">
        <f ca="1">OFFSET('배치점수 계산기'!K$10,$D421,0)</f>
        <v>872.76</v>
      </c>
      <c r="V421" s="218">
        <f ca="1">OFFSET('배치점수 계산기'!L$10,$D421,0)</f>
        <v>866.74900000000002</v>
      </c>
      <c r="W421" s="210" t="str">
        <f ca="1">OFFSET('배치점수 계산기'!M$10,$D421,0)</f>
        <v>표점/만점</v>
      </c>
      <c r="X421" s="208" t="str">
        <f ca="1">OFFSET('배치점수 계산기'!N$10,$D421,0)</f>
        <v>변표/만점</v>
      </c>
      <c r="Y421" s="212">
        <f ca="1">OFFSET(환산공식!FG$15,$F421,0)</f>
        <v>0.28000000000000003</v>
      </c>
      <c r="Z421" s="35">
        <f ca="1">OFFSET(환산공식!FH$15,$F421,0)</f>
        <v>0.39</v>
      </c>
      <c r="AA421" s="203">
        <f ca="1">OFFSET(환산공식!FI$15,$F421,0)</f>
        <v>0.33</v>
      </c>
      <c r="AB421" s="5"/>
      <c r="AD421">
        <f t="shared" ca="1" si="14"/>
        <v>6</v>
      </c>
      <c r="AF421" s="5"/>
      <c r="AG421" s="5"/>
      <c r="AH421" s="5"/>
    </row>
    <row r="422" spans="1:34">
      <c r="A422" s="222"/>
      <c r="B422" s="222"/>
      <c r="C422" s="222" t="s">
        <v>1917</v>
      </c>
      <c r="D422" s="219">
        <v>415</v>
      </c>
      <c r="E422" s="219">
        <v>113</v>
      </c>
      <c r="F422" s="219">
        <v>113</v>
      </c>
      <c r="G422" s="264">
        <v>415</v>
      </c>
      <c r="H422" s="221" t="s">
        <v>85</v>
      </c>
      <c r="I422" s="219" t="s">
        <v>403</v>
      </c>
      <c r="J422" s="267" t="s">
        <v>853</v>
      </c>
      <c r="K422" s="219" t="s">
        <v>83</v>
      </c>
      <c r="L422" s="35" t="str">
        <f ca="1">IF(OFFSET(환산공식!$DU$15,$F422,0)=1,"O","X")</f>
        <v>X</v>
      </c>
      <c r="M422" s="212">
        <f ca="1">IFERROR(OFFSET(환산공식!DA$15,$F422,0),"")</f>
        <v>100</v>
      </c>
      <c r="N422" s="35" t="str">
        <f ca="1">IFERROR(CONCATENATE(ROUND(OFFSET(환산공식!DB$15,$F422,0),1),"%"),"")</f>
        <v>100%</v>
      </c>
      <c r="O422" s="35">
        <f ca="1">IFERROR(OFFSET(환산공식!DC$15,$F422,0),"")</f>
        <v>0</v>
      </c>
      <c r="P422" s="212" t="str">
        <f t="shared" ca="1" si="13"/>
        <v>3% 이하</v>
      </c>
      <c r="Q422" s="218">
        <f ca="1">IFERROR(ROUND(OFFSET(환산공식!$EX$15,$F422,0),3),"")</f>
        <v>0</v>
      </c>
      <c r="R422" s="218">
        <f ca="1">OFFSET('배치점수 계산기'!H$10,$D422,0)</f>
        <v>881.96699999999998</v>
      </c>
      <c r="S422" s="218">
        <f ca="1">OFFSET('배치점수 계산기'!I$10,$D422,0)</f>
        <v>878.75900000000001</v>
      </c>
      <c r="T422" s="218">
        <f ca="1">OFFSET('배치점수 계산기'!J$10,$D422,0)</f>
        <v>874.57600000000002</v>
      </c>
      <c r="U422" s="218">
        <f ca="1">OFFSET('배치점수 계산기'!K$10,$D422,0)</f>
        <v>870.79</v>
      </c>
      <c r="V422" s="218">
        <f ca="1">OFFSET('배치점수 계산기'!L$10,$D422,0)</f>
        <v>865.16099999999994</v>
      </c>
      <c r="W422" s="210" t="str">
        <f ca="1">OFFSET('배치점수 계산기'!M$10,$D422,0)</f>
        <v>표점/만점</v>
      </c>
      <c r="X422" s="208" t="str">
        <f ca="1">OFFSET('배치점수 계산기'!N$10,$D422,0)</f>
        <v>변표/만점</v>
      </c>
      <c r="Y422" s="212">
        <f ca="1">OFFSET(환산공식!FG$15,$F422,0)</f>
        <v>0.28000000000000003</v>
      </c>
      <c r="Z422" s="35">
        <f ca="1">OFFSET(환산공식!FH$15,$F422,0)</f>
        <v>0.39</v>
      </c>
      <c r="AA422" s="203">
        <f ca="1">OFFSET(환산공식!FI$15,$F422,0)</f>
        <v>0.33</v>
      </c>
      <c r="AB422" s="5"/>
      <c r="AD422">
        <f t="shared" ca="1" si="14"/>
        <v>6</v>
      </c>
      <c r="AF422" s="5"/>
      <c r="AG422" s="5"/>
      <c r="AH422" s="5"/>
    </row>
    <row r="423" spans="1:34">
      <c r="A423" s="222"/>
      <c r="B423" s="222"/>
      <c r="C423" s="222" t="s">
        <v>1918</v>
      </c>
      <c r="D423" s="219">
        <v>416</v>
      </c>
      <c r="E423" s="219">
        <v>113</v>
      </c>
      <c r="F423" s="219">
        <v>113</v>
      </c>
      <c r="G423" s="264">
        <v>416</v>
      </c>
      <c r="H423" s="221" t="s">
        <v>85</v>
      </c>
      <c r="I423" s="219" t="s">
        <v>403</v>
      </c>
      <c r="J423" s="267" t="s">
        <v>69</v>
      </c>
      <c r="K423" s="219" t="s">
        <v>83</v>
      </c>
      <c r="L423" s="35" t="str">
        <f ca="1">IF(OFFSET(환산공식!$DU$15,$F423,0)=1,"O","X")</f>
        <v>X</v>
      </c>
      <c r="M423" s="212">
        <f ca="1">IFERROR(OFFSET(환산공식!DA$15,$F423,0),"")</f>
        <v>100</v>
      </c>
      <c r="N423" s="35" t="str">
        <f ca="1">IFERROR(CONCATENATE(ROUND(OFFSET(환산공식!DB$15,$F423,0),1),"%"),"")</f>
        <v>100%</v>
      </c>
      <c r="O423" s="35">
        <f ca="1">IFERROR(OFFSET(환산공식!DC$15,$F423,0),"")</f>
        <v>0</v>
      </c>
      <c r="P423" s="212" t="str">
        <f t="shared" ca="1" si="13"/>
        <v>3% 이하</v>
      </c>
      <c r="Q423" s="218">
        <f ca="1">IFERROR(ROUND(OFFSET(환산공식!$EX$15,$F423,0),3),"")</f>
        <v>0</v>
      </c>
      <c r="R423" s="218">
        <f ca="1">OFFSET('배치점수 계산기'!H$10,$D423,0)</f>
        <v>879.93299999999999</v>
      </c>
      <c r="S423" s="218">
        <f ca="1">OFFSET('배치점수 계산기'!I$10,$D423,0)</f>
        <v>877.02800000000002</v>
      </c>
      <c r="T423" s="218">
        <f ca="1">OFFSET('배치점수 계산기'!J$10,$D423,0)</f>
        <v>873.53300000000002</v>
      </c>
      <c r="U423" s="218">
        <f ca="1">OFFSET('배치점수 계산기'!K$10,$D423,0)</f>
        <v>869.81500000000005</v>
      </c>
      <c r="V423" s="218">
        <f ca="1">OFFSET('배치점수 계산기'!L$10,$D423,0)</f>
        <v>864.43399999999997</v>
      </c>
      <c r="W423" s="210" t="str">
        <f ca="1">OFFSET('배치점수 계산기'!M$10,$D423,0)</f>
        <v>표점/만점</v>
      </c>
      <c r="X423" s="208" t="str">
        <f ca="1">OFFSET('배치점수 계산기'!N$10,$D423,0)</f>
        <v>변표/만점</v>
      </c>
      <c r="Y423" s="212">
        <f ca="1">OFFSET(환산공식!FG$15,$F423,0)</f>
        <v>0.28000000000000003</v>
      </c>
      <c r="Z423" s="35">
        <f ca="1">OFFSET(환산공식!FH$15,$F423,0)</f>
        <v>0.39</v>
      </c>
      <c r="AA423" s="203">
        <f ca="1">OFFSET(환산공식!FI$15,$F423,0)</f>
        <v>0.33</v>
      </c>
      <c r="AB423" s="5"/>
      <c r="AD423">
        <f t="shared" ca="1" si="14"/>
        <v>6</v>
      </c>
      <c r="AF423" s="5"/>
      <c r="AG423" s="5"/>
      <c r="AH423" s="5"/>
    </row>
    <row r="424" spans="1:34">
      <c r="A424" s="222"/>
      <c r="B424" s="222"/>
      <c r="C424" s="222" t="s">
        <v>1919</v>
      </c>
      <c r="D424" s="219">
        <v>417</v>
      </c>
      <c r="E424" s="219">
        <v>113</v>
      </c>
      <c r="F424" s="219">
        <v>113</v>
      </c>
      <c r="G424" s="264">
        <v>417</v>
      </c>
      <c r="H424" s="221" t="s">
        <v>85</v>
      </c>
      <c r="I424" s="219" t="s">
        <v>403</v>
      </c>
      <c r="J424" s="267" t="s">
        <v>182</v>
      </c>
      <c r="K424" s="219" t="s">
        <v>83</v>
      </c>
      <c r="L424" s="35" t="str">
        <f ca="1">IF(OFFSET(환산공식!$DU$15,$F424,0)=1,"O","X")</f>
        <v>X</v>
      </c>
      <c r="M424" s="212">
        <f ca="1">IFERROR(OFFSET(환산공식!DA$15,$F424,0),"")</f>
        <v>100</v>
      </c>
      <c r="N424" s="35" t="str">
        <f ca="1">IFERROR(CONCATENATE(ROUND(OFFSET(환산공식!DB$15,$F424,0),1),"%"),"")</f>
        <v>100%</v>
      </c>
      <c r="O424" s="35">
        <f ca="1">IFERROR(OFFSET(환산공식!DC$15,$F424,0),"")</f>
        <v>0</v>
      </c>
      <c r="P424" s="212" t="str">
        <f t="shared" ca="1" si="13"/>
        <v>3% 이하</v>
      </c>
      <c r="Q424" s="218">
        <f ca="1">IFERROR(ROUND(OFFSET(환산공식!$EX$15,$F424,0),3),"")</f>
        <v>0</v>
      </c>
      <c r="R424" s="218">
        <f ca="1">OFFSET('배치점수 계산기'!H$10,$D424,0)</f>
        <v>879.11900000000003</v>
      </c>
      <c r="S424" s="218">
        <f ca="1">OFFSET('배치점수 계산기'!I$10,$D424,0)</f>
        <v>875.43899999999996</v>
      </c>
      <c r="T424" s="218">
        <f ca="1">OFFSET('배치점수 계산기'!J$10,$D424,0)</f>
        <v>871.375</v>
      </c>
      <c r="U424" s="218">
        <f ca="1">OFFSET('배치점수 계산기'!K$10,$D424,0)</f>
        <v>868.14099999999996</v>
      </c>
      <c r="V424" s="218">
        <f ca="1">OFFSET('배치점수 계산기'!L$10,$D424,0)</f>
        <v>862.62199999999996</v>
      </c>
      <c r="W424" s="210" t="str">
        <f ca="1">OFFSET('배치점수 계산기'!M$10,$D424,0)</f>
        <v>표점/만점</v>
      </c>
      <c r="X424" s="208" t="str">
        <f ca="1">OFFSET('배치점수 계산기'!N$10,$D424,0)</f>
        <v>변표/만점</v>
      </c>
      <c r="Y424" s="212">
        <f ca="1">OFFSET(환산공식!FG$15,$F424,0)</f>
        <v>0.28000000000000003</v>
      </c>
      <c r="Z424" s="35">
        <f ca="1">OFFSET(환산공식!FH$15,$F424,0)</f>
        <v>0.39</v>
      </c>
      <c r="AA424" s="203">
        <f ca="1">OFFSET(환산공식!FI$15,$F424,0)</f>
        <v>0.33</v>
      </c>
      <c r="AB424" s="5"/>
      <c r="AD424">
        <f t="shared" ca="1" si="14"/>
        <v>6</v>
      </c>
      <c r="AF424" s="5"/>
      <c r="AG424" s="5"/>
      <c r="AH424" s="5"/>
    </row>
    <row r="425" spans="1:34">
      <c r="A425" s="222"/>
      <c r="B425" s="222"/>
      <c r="C425" s="222" t="s">
        <v>1920</v>
      </c>
      <c r="D425" s="219">
        <v>418</v>
      </c>
      <c r="E425" s="219">
        <v>113</v>
      </c>
      <c r="F425" s="219">
        <v>113</v>
      </c>
      <c r="G425" s="264">
        <v>418</v>
      </c>
      <c r="H425" s="221" t="s">
        <v>85</v>
      </c>
      <c r="I425" s="219" t="s">
        <v>403</v>
      </c>
      <c r="J425" s="267" t="s">
        <v>97</v>
      </c>
      <c r="K425" s="219" t="s">
        <v>83</v>
      </c>
      <c r="L425" s="35" t="str">
        <f ca="1">IF(OFFSET(환산공식!$DU$15,$F425,0)=1,"O","X")</f>
        <v>X</v>
      </c>
      <c r="M425" s="212">
        <f ca="1">IFERROR(OFFSET(환산공식!DA$15,$F425,0),"")</f>
        <v>100</v>
      </c>
      <c r="N425" s="35" t="str">
        <f ca="1">IFERROR(CONCATENATE(ROUND(OFFSET(환산공식!DB$15,$F425,0),1),"%"),"")</f>
        <v>100%</v>
      </c>
      <c r="O425" s="35">
        <f ca="1">IFERROR(OFFSET(환산공식!DC$15,$F425,0),"")</f>
        <v>0</v>
      </c>
      <c r="P425" s="212" t="str">
        <f t="shared" ca="1" si="13"/>
        <v>3% 이하</v>
      </c>
      <c r="Q425" s="218">
        <f ca="1">IFERROR(ROUND(OFFSET(환산공식!$EX$15,$F425,0),3),"")</f>
        <v>0</v>
      </c>
      <c r="R425" s="218">
        <f ca="1">OFFSET('배치점수 계산기'!H$10,$D425,0)</f>
        <v>877.61300000000006</v>
      </c>
      <c r="S425" s="218">
        <f ca="1">OFFSET('배치점수 계산기'!I$10,$D425,0)</f>
        <v>874.81299999999999</v>
      </c>
      <c r="T425" s="218">
        <f ca="1">OFFSET('배치점수 계산기'!J$10,$D425,0)</f>
        <v>870.22</v>
      </c>
      <c r="U425" s="218">
        <f ca="1">OFFSET('배치점수 계산기'!K$10,$D425,0)</f>
        <v>866.92899999999997</v>
      </c>
      <c r="V425" s="218">
        <f ca="1">OFFSET('배치점수 계산기'!L$10,$D425,0)</f>
        <v>861.87699999999995</v>
      </c>
      <c r="W425" s="210" t="str">
        <f ca="1">OFFSET('배치점수 계산기'!M$10,$D425,0)</f>
        <v>표점/만점</v>
      </c>
      <c r="X425" s="208" t="str">
        <f ca="1">OFFSET('배치점수 계산기'!N$10,$D425,0)</f>
        <v>변표/만점</v>
      </c>
      <c r="Y425" s="212">
        <f ca="1">OFFSET(환산공식!FG$15,$F425,0)</f>
        <v>0.28000000000000003</v>
      </c>
      <c r="Z425" s="35">
        <f ca="1">OFFSET(환산공식!FH$15,$F425,0)</f>
        <v>0.39</v>
      </c>
      <c r="AA425" s="203">
        <f ca="1">OFFSET(환산공식!FI$15,$F425,0)</f>
        <v>0.33</v>
      </c>
      <c r="AB425" s="5"/>
      <c r="AD425">
        <f t="shared" ca="1" si="14"/>
        <v>6</v>
      </c>
      <c r="AF425" s="5"/>
      <c r="AG425" s="5"/>
      <c r="AH425" s="5"/>
    </row>
    <row r="426" spans="1:34">
      <c r="A426" s="222"/>
      <c r="B426" s="222"/>
      <c r="C426" s="222" t="s">
        <v>1921</v>
      </c>
      <c r="D426" s="219">
        <v>419</v>
      </c>
      <c r="E426" s="219">
        <v>113</v>
      </c>
      <c r="F426" s="219">
        <v>113</v>
      </c>
      <c r="G426" s="264">
        <v>419</v>
      </c>
      <c r="H426" s="221" t="s">
        <v>85</v>
      </c>
      <c r="I426" s="219" t="s">
        <v>403</v>
      </c>
      <c r="J426" s="267" t="s">
        <v>72</v>
      </c>
      <c r="K426" s="219" t="s">
        <v>83</v>
      </c>
      <c r="L426" s="35" t="str">
        <f ca="1">IF(OFFSET(환산공식!$DU$15,$F426,0)=1,"O","X")</f>
        <v>X</v>
      </c>
      <c r="M426" s="212">
        <f ca="1">IFERROR(OFFSET(환산공식!DA$15,$F426,0),"")</f>
        <v>100</v>
      </c>
      <c r="N426" s="35" t="str">
        <f ca="1">IFERROR(CONCATENATE(ROUND(OFFSET(환산공식!DB$15,$F426,0),1),"%"),"")</f>
        <v>100%</v>
      </c>
      <c r="O426" s="35">
        <f ca="1">IFERROR(OFFSET(환산공식!DC$15,$F426,0),"")</f>
        <v>0</v>
      </c>
      <c r="P426" s="212" t="str">
        <f t="shared" ca="1" si="13"/>
        <v>3% 이하</v>
      </c>
      <c r="Q426" s="218">
        <f ca="1">IFERROR(ROUND(OFFSET(환산공식!$EX$15,$F426,0),3),"")</f>
        <v>0</v>
      </c>
      <c r="R426" s="218">
        <f ca="1">OFFSET('배치점수 계산기'!H$10,$D426,0)</f>
        <v>876.423</v>
      </c>
      <c r="S426" s="218">
        <f ca="1">OFFSET('배치점수 계산기'!I$10,$D426,0)</f>
        <v>873.53300000000002</v>
      </c>
      <c r="T426" s="218">
        <f ca="1">OFFSET('배치점수 계산기'!J$10,$D426,0)</f>
        <v>869.96199999999999</v>
      </c>
      <c r="U426" s="218">
        <f ca="1">OFFSET('배치점수 계산기'!K$10,$D426,0)</f>
        <v>865.86099999999999</v>
      </c>
      <c r="V426" s="218">
        <f ca="1">OFFSET('배치점수 계산기'!L$10,$D426,0)</f>
        <v>859.947</v>
      </c>
      <c r="W426" s="210" t="str">
        <f ca="1">OFFSET('배치점수 계산기'!M$10,$D426,0)</f>
        <v>표점/만점</v>
      </c>
      <c r="X426" s="208" t="str">
        <f ca="1">OFFSET('배치점수 계산기'!N$10,$D426,0)</f>
        <v>변표/만점</v>
      </c>
      <c r="Y426" s="212">
        <f ca="1">OFFSET(환산공식!FG$15,$F426,0)</f>
        <v>0.28000000000000003</v>
      </c>
      <c r="Z426" s="35">
        <f ca="1">OFFSET(환산공식!FH$15,$F426,0)</f>
        <v>0.39</v>
      </c>
      <c r="AA426" s="203">
        <f ca="1">OFFSET(환산공식!FI$15,$F426,0)</f>
        <v>0.33</v>
      </c>
      <c r="AB426" s="5"/>
      <c r="AD426">
        <f t="shared" ca="1" si="14"/>
        <v>6</v>
      </c>
      <c r="AF426" s="5"/>
      <c r="AG426" s="5"/>
      <c r="AH426" s="5"/>
    </row>
    <row r="427" spans="1:34">
      <c r="A427" s="222"/>
      <c r="B427" s="222"/>
      <c r="C427" s="222" t="s">
        <v>1922</v>
      </c>
      <c r="D427" s="219">
        <v>420</v>
      </c>
      <c r="E427" s="219">
        <v>113</v>
      </c>
      <c r="F427" s="219">
        <v>113</v>
      </c>
      <c r="G427" s="264">
        <v>420</v>
      </c>
      <c r="H427" s="221" t="s">
        <v>85</v>
      </c>
      <c r="I427" s="219" t="s">
        <v>403</v>
      </c>
      <c r="J427" s="267" t="s">
        <v>647</v>
      </c>
      <c r="K427" s="219" t="s">
        <v>83</v>
      </c>
      <c r="L427" s="35" t="str">
        <f ca="1">IF(OFFSET(환산공식!$DU$15,$F427,0)=1,"O","X")</f>
        <v>X</v>
      </c>
      <c r="M427" s="212">
        <f ca="1">IFERROR(OFFSET(환산공식!DA$15,$F427,0),"")</f>
        <v>100</v>
      </c>
      <c r="N427" s="35" t="str">
        <f ca="1">IFERROR(CONCATENATE(ROUND(OFFSET(환산공식!DB$15,$F427,0),1),"%"),"")</f>
        <v>100%</v>
      </c>
      <c r="O427" s="35">
        <f ca="1">IFERROR(OFFSET(환산공식!DC$15,$F427,0),"")</f>
        <v>0</v>
      </c>
      <c r="P427" s="212" t="str">
        <f t="shared" ca="1" si="13"/>
        <v>3% 이하</v>
      </c>
      <c r="Q427" s="218">
        <f ca="1">IFERROR(ROUND(OFFSET(환산공식!$EX$15,$F427,0),3),"")</f>
        <v>0</v>
      </c>
      <c r="R427" s="218">
        <f ca="1">OFFSET('배치점수 계산기'!H$10,$D427,0)</f>
        <v>876.57100000000003</v>
      </c>
      <c r="S427" s="218">
        <f ca="1">OFFSET('배치점수 계산기'!I$10,$D427,0)</f>
        <v>872.94</v>
      </c>
      <c r="T427" s="218">
        <f ca="1">OFFSET('배치점수 계산기'!J$10,$D427,0)</f>
        <v>868.83600000000001</v>
      </c>
      <c r="U427" s="218">
        <f ca="1">OFFSET('배치점수 계산기'!K$10,$D427,0)</f>
        <v>865.27099999999996</v>
      </c>
      <c r="V427" s="218">
        <f ca="1">OFFSET('배치점수 계산기'!L$10,$D427,0)</f>
        <v>860.42399999999998</v>
      </c>
      <c r="W427" s="210" t="str">
        <f ca="1">OFFSET('배치점수 계산기'!M$10,$D427,0)</f>
        <v>표점/만점</v>
      </c>
      <c r="X427" s="208" t="str">
        <f ca="1">OFFSET('배치점수 계산기'!N$10,$D427,0)</f>
        <v>변표/만점</v>
      </c>
      <c r="Y427" s="212">
        <f ca="1">OFFSET(환산공식!FG$15,$F427,0)</f>
        <v>0.28000000000000003</v>
      </c>
      <c r="Z427" s="35">
        <f ca="1">OFFSET(환산공식!FH$15,$F427,0)</f>
        <v>0.39</v>
      </c>
      <c r="AA427" s="203">
        <f ca="1">OFFSET(환산공식!FI$15,$F427,0)</f>
        <v>0.33</v>
      </c>
      <c r="AB427" s="5"/>
      <c r="AD427">
        <f t="shared" ca="1" si="14"/>
        <v>6</v>
      </c>
      <c r="AF427" s="5"/>
      <c r="AG427" s="5"/>
      <c r="AH427" s="5"/>
    </row>
    <row r="428" spans="1:34">
      <c r="A428" s="222"/>
      <c r="B428" s="222"/>
      <c r="C428" s="222" t="s">
        <v>1923</v>
      </c>
      <c r="D428" s="219">
        <v>421</v>
      </c>
      <c r="E428" s="219">
        <v>115</v>
      </c>
      <c r="F428" s="219">
        <v>115</v>
      </c>
      <c r="G428" s="264">
        <v>421</v>
      </c>
      <c r="H428" s="221" t="s">
        <v>85</v>
      </c>
      <c r="I428" s="219" t="s">
        <v>403</v>
      </c>
      <c r="J428" s="267" t="s">
        <v>18553</v>
      </c>
      <c r="K428" s="219" t="s">
        <v>83</v>
      </c>
      <c r="L428" s="35" t="str">
        <f ca="1">IF(OFFSET(환산공식!$DU$15,$F428,0)=1,"O","X")</f>
        <v>X</v>
      </c>
      <c r="M428" s="212">
        <f ca="1">IFERROR(OFFSET(환산공식!DA$15,$F428,0),"")</f>
        <v>100</v>
      </c>
      <c r="N428" s="35" t="str">
        <f ca="1">IFERROR(CONCATENATE(ROUND(OFFSET(환산공식!DB$15,$F428,0),1),"%"),"")</f>
        <v>100%</v>
      </c>
      <c r="O428" s="35">
        <f ca="1">IFERROR(OFFSET(환산공식!DC$15,$F428,0),"")</f>
        <v>0</v>
      </c>
      <c r="P428" s="212" t="str">
        <f t="shared" ca="1" si="13"/>
        <v>3% 이하</v>
      </c>
      <c r="Q428" s="218">
        <f ca="1">IFERROR(ROUND(OFFSET(환산공식!$EX$15,$F428,0),3),"")</f>
        <v>0</v>
      </c>
      <c r="R428" s="218">
        <f ca="1">OFFSET('배치점수 계산기'!H$10,$D428,0)</f>
        <v>866.30499999999995</v>
      </c>
      <c r="S428" s="218">
        <f ca="1">OFFSET('배치점수 계산기'!I$10,$D428,0)</f>
        <v>863.02099999999996</v>
      </c>
      <c r="T428" s="218">
        <f ca="1">OFFSET('배치점수 계산기'!J$10,$D428,0)</f>
        <v>859.56</v>
      </c>
      <c r="U428" s="218">
        <f ca="1">OFFSET('배치점수 계산기'!K$10,$D428,0)</f>
        <v>856.12599999999998</v>
      </c>
      <c r="V428" s="218">
        <f ca="1">OFFSET('배치점수 계산기'!L$10,$D428,0)</f>
        <v>850.971</v>
      </c>
      <c r="W428" s="210" t="str">
        <f ca="1">OFFSET('배치점수 계산기'!M$10,$D428,0)</f>
        <v>표점/만점</v>
      </c>
      <c r="X428" s="208" t="str">
        <f ca="1">OFFSET('배치점수 계산기'!N$10,$D428,0)</f>
        <v>변표/만점</v>
      </c>
      <c r="Y428" s="212">
        <f ca="1">OFFSET(환산공식!FG$15,$F428,0)</f>
        <v>0.28000000000000003</v>
      </c>
      <c r="Z428" s="35">
        <f ca="1">OFFSET(환산공식!FH$15,$F428,0)</f>
        <v>0.45</v>
      </c>
      <c r="AA428" s="203">
        <f ca="1">OFFSET(환산공식!FI$15,$F428,0)</f>
        <v>0.27</v>
      </c>
      <c r="AB428" s="5"/>
      <c r="AD428">
        <f t="shared" ca="1" si="14"/>
        <v>6</v>
      </c>
      <c r="AF428" s="5"/>
      <c r="AG428" s="5"/>
      <c r="AH428" s="5"/>
    </row>
    <row r="429" spans="1:34">
      <c r="A429" s="222"/>
      <c r="B429" s="222"/>
      <c r="C429" s="222" t="s">
        <v>1924</v>
      </c>
      <c r="D429" s="219">
        <v>422</v>
      </c>
      <c r="E429" s="219">
        <v>119</v>
      </c>
      <c r="F429" s="219">
        <v>119</v>
      </c>
      <c r="G429" s="264">
        <v>422</v>
      </c>
      <c r="H429" s="221" t="s">
        <v>85</v>
      </c>
      <c r="I429" s="219" t="s">
        <v>403</v>
      </c>
      <c r="J429" s="267" t="s">
        <v>18544</v>
      </c>
      <c r="K429" s="219" t="s">
        <v>84</v>
      </c>
      <c r="L429" s="35" t="str">
        <f ca="1">IF(OFFSET(환산공식!$DU$15,$F429,0)=1,"O","X")</f>
        <v>X</v>
      </c>
      <c r="M429" s="212">
        <f ca="1">IFERROR(OFFSET(환산공식!DA$15,$F429,0),"")</f>
        <v>100</v>
      </c>
      <c r="N429" s="35" t="str">
        <f ca="1">IFERROR(CONCATENATE(ROUND(OFFSET(환산공식!DB$15,$F429,0),1),"%"),"")</f>
        <v>100%</v>
      </c>
      <c r="O429" s="35">
        <f ca="1">IFERROR(OFFSET(환산공식!DC$15,$F429,0),"")</f>
        <v>0</v>
      </c>
      <c r="P429" s="212" t="str">
        <f t="shared" ca="1" si="13"/>
        <v>3% 이하</v>
      </c>
      <c r="Q429" s="218">
        <f ca="1">IFERROR(ROUND(OFFSET(환산공식!$EX$15,$F429,0),3),"")</f>
        <v>0</v>
      </c>
      <c r="R429" s="218">
        <f ca="1">OFFSET('배치점수 계산기'!H$10,$D429,0)</f>
        <v>874.31799999999998</v>
      </c>
      <c r="S429" s="218">
        <f ca="1">OFFSET('배치점수 계산기'!I$10,$D429,0)</f>
        <v>871.76900000000001</v>
      </c>
      <c r="T429" s="218">
        <f ca="1">OFFSET('배치점수 계산기'!J$10,$D429,0)</f>
        <v>868.55600000000004</v>
      </c>
      <c r="U429" s="218">
        <f ca="1">OFFSET('배치점수 계산기'!K$10,$D429,0)</f>
        <v>864.42399999999998</v>
      </c>
      <c r="V429" s="218">
        <f ca="1">OFFSET('배치점수 계산기'!L$10,$D429,0)</f>
        <v>859.38300000000004</v>
      </c>
      <c r="W429" s="210" t="str">
        <f ca="1">OFFSET('배치점수 계산기'!M$10,$D429,0)</f>
        <v>표점/만점</v>
      </c>
      <c r="X429" s="208" t="str">
        <f ca="1">OFFSET('배치점수 계산기'!N$10,$D429,0)</f>
        <v>변표/만점</v>
      </c>
      <c r="Y429" s="212">
        <f ca="1">OFFSET(환산공식!FG$15,$F429,0)</f>
        <v>0.39</v>
      </c>
      <c r="Z429" s="35">
        <f ca="1">OFFSET(환산공식!FH$15,$F429,0)</f>
        <v>0.33</v>
      </c>
      <c r="AA429" s="203">
        <f ca="1">OFFSET(환산공식!FI$15,$F429,0)</f>
        <v>0.28000000000000003</v>
      </c>
      <c r="AB429" s="5"/>
      <c r="AD429">
        <f t="shared" ca="1" si="14"/>
        <v>6</v>
      </c>
      <c r="AF429" s="5"/>
      <c r="AG429" s="5"/>
      <c r="AH429" s="5"/>
    </row>
    <row r="430" spans="1:34">
      <c r="A430" s="222"/>
      <c r="B430" s="222"/>
      <c r="C430" s="222" t="s">
        <v>1925</v>
      </c>
      <c r="D430" s="219">
        <v>423</v>
      </c>
      <c r="E430" s="219">
        <v>116</v>
      </c>
      <c r="F430" s="219">
        <v>116</v>
      </c>
      <c r="G430" s="264">
        <v>423</v>
      </c>
      <c r="H430" s="221" t="s">
        <v>85</v>
      </c>
      <c r="I430" s="219" t="s">
        <v>403</v>
      </c>
      <c r="J430" s="267" t="s">
        <v>76</v>
      </c>
      <c r="K430" s="219" t="s">
        <v>84</v>
      </c>
      <c r="L430" s="35" t="str">
        <f ca="1">IF(OFFSET(환산공식!$DU$15,$F430,0)=1,"O","X")</f>
        <v>X</v>
      </c>
      <c r="M430" s="212">
        <f ca="1">IFERROR(OFFSET(환산공식!DA$15,$F430,0),"")</f>
        <v>150</v>
      </c>
      <c r="N430" s="35" t="str">
        <f ca="1">IFERROR(CONCATENATE(ROUND(OFFSET(환산공식!DB$15,$F430,0),1),"%"),"")</f>
        <v>100%</v>
      </c>
      <c r="O430" s="35">
        <f ca="1">IFERROR(OFFSET(환산공식!DC$15,$F430,0),"")</f>
        <v>0</v>
      </c>
      <c r="P430" s="212" t="str">
        <f t="shared" ca="1" si="13"/>
        <v>3% 이하</v>
      </c>
      <c r="Q430" s="218">
        <f ca="1">IFERROR(ROUND(OFFSET(환산공식!$EX$15,$F430,0),3),"")</f>
        <v>0</v>
      </c>
      <c r="R430" s="218">
        <f ca="1">OFFSET('배치점수 계산기'!H$10,$D430,0)</f>
        <v>884.22199999999998</v>
      </c>
      <c r="S430" s="218">
        <f ca="1">OFFSET('배치점수 계산기'!I$10,$D430,0)</f>
        <v>883.12800000000004</v>
      </c>
      <c r="T430" s="218">
        <f ca="1">OFFSET('배치점수 계산기'!J$10,$D430,0)</f>
        <v>881.97699999999998</v>
      </c>
      <c r="U430" s="218">
        <f ca="1">OFFSET('배치점수 계산기'!K$10,$D430,0)</f>
        <v>880.07500000000005</v>
      </c>
      <c r="V430" s="218">
        <f ca="1">OFFSET('배치점수 계산기'!L$10,$D430,0)</f>
        <v>872.65800000000002</v>
      </c>
      <c r="W430" s="210" t="str">
        <f ca="1">OFFSET('배치점수 계산기'!M$10,$D430,0)</f>
        <v>표점/만점</v>
      </c>
      <c r="X430" s="208" t="str">
        <f ca="1">OFFSET('배치점수 계산기'!N$10,$D430,0)</f>
        <v>변표/만점</v>
      </c>
      <c r="Y430" s="212">
        <f ca="1">OFFSET(환산공식!FG$15,$F430,0)</f>
        <v>0.41</v>
      </c>
      <c r="Z430" s="35">
        <f ca="1">OFFSET(환산공식!FH$15,$F430,0)</f>
        <v>0.28999999999999998</v>
      </c>
      <c r="AA430" s="203">
        <f ca="1">OFFSET(환산공식!FI$15,$F430,0)</f>
        <v>0.28999999999999998</v>
      </c>
      <c r="AB430" s="5"/>
      <c r="AD430">
        <f t="shared" ca="1" si="14"/>
        <v>6</v>
      </c>
      <c r="AF430" s="5"/>
      <c r="AG430" s="5"/>
      <c r="AH430" s="5"/>
    </row>
    <row r="431" spans="1:34">
      <c r="A431" s="222"/>
      <c r="B431" s="222"/>
      <c r="C431" s="222" t="s">
        <v>1926</v>
      </c>
      <c r="D431" s="219">
        <v>424</v>
      </c>
      <c r="E431" s="219">
        <v>116</v>
      </c>
      <c r="F431" s="219">
        <v>116</v>
      </c>
      <c r="G431" s="264">
        <v>424</v>
      </c>
      <c r="H431" s="221" t="s">
        <v>85</v>
      </c>
      <c r="I431" s="219" t="s">
        <v>403</v>
      </c>
      <c r="J431" s="267" t="s">
        <v>378</v>
      </c>
      <c r="K431" s="219" t="s">
        <v>84</v>
      </c>
      <c r="L431" s="35" t="str">
        <f ca="1">IF(OFFSET(환산공식!$DU$15,$F431,0)=1,"O","X")</f>
        <v>X</v>
      </c>
      <c r="M431" s="212">
        <f ca="1">IFERROR(OFFSET(환산공식!DA$15,$F431,0),"")</f>
        <v>150</v>
      </c>
      <c r="N431" s="35" t="str">
        <f ca="1">IFERROR(CONCATENATE(ROUND(OFFSET(환산공식!DB$15,$F431,0),1),"%"),"")</f>
        <v>100%</v>
      </c>
      <c r="O431" s="35">
        <f ca="1">IFERROR(OFFSET(환산공식!DC$15,$F431,0),"")</f>
        <v>0</v>
      </c>
      <c r="P431" s="212" t="str">
        <f t="shared" ca="1" si="13"/>
        <v>3% 이하</v>
      </c>
      <c r="Q431" s="218">
        <f ca="1">IFERROR(ROUND(OFFSET(환산공식!$EX$15,$F431,0),3),"")</f>
        <v>0</v>
      </c>
      <c r="R431" s="218">
        <f ca="1">OFFSET('배치점수 계산기'!H$10,$D431,0)</f>
        <v>885.47299999999996</v>
      </c>
      <c r="S431" s="218">
        <f ca="1">OFFSET('배치점수 계산기'!I$10,$D431,0)</f>
        <v>882.94899999999996</v>
      </c>
      <c r="T431" s="218">
        <f ca="1">OFFSET('배치점수 계산기'!J$10,$D431,0)</f>
        <v>880.07500000000005</v>
      </c>
      <c r="U431" s="218">
        <f ca="1">OFFSET('배치점수 계산기'!K$10,$D431,0)</f>
        <v>875.74699999999996</v>
      </c>
      <c r="V431" s="218">
        <f ca="1">OFFSET('배치점수 계산기'!L$10,$D431,0)</f>
        <v>869.88900000000001</v>
      </c>
      <c r="W431" s="210" t="str">
        <f ca="1">OFFSET('배치점수 계산기'!M$10,$D431,0)</f>
        <v>표점/만점</v>
      </c>
      <c r="X431" s="208" t="str">
        <f ca="1">OFFSET('배치점수 계산기'!N$10,$D431,0)</f>
        <v>변표/만점</v>
      </c>
      <c r="Y431" s="212">
        <f ca="1">OFFSET(환산공식!FG$15,$F431,0)</f>
        <v>0.41</v>
      </c>
      <c r="Z431" s="35">
        <f ca="1">OFFSET(환산공식!FH$15,$F431,0)</f>
        <v>0.28999999999999998</v>
      </c>
      <c r="AA431" s="203">
        <f ca="1">OFFSET(환산공식!FI$15,$F431,0)</f>
        <v>0.28999999999999998</v>
      </c>
      <c r="AB431" s="5"/>
      <c r="AD431">
        <f t="shared" ca="1" si="14"/>
        <v>6</v>
      </c>
      <c r="AF431" s="5"/>
      <c r="AG431" s="5"/>
      <c r="AH431" s="5"/>
    </row>
    <row r="432" spans="1:34">
      <c r="A432" s="222"/>
      <c r="B432" s="222"/>
      <c r="C432" s="222" t="s">
        <v>1927</v>
      </c>
      <c r="D432" s="219">
        <v>425</v>
      </c>
      <c r="E432" s="219">
        <v>116</v>
      </c>
      <c r="F432" s="219">
        <v>116</v>
      </c>
      <c r="G432" s="264">
        <v>425</v>
      </c>
      <c r="H432" s="221" t="s">
        <v>85</v>
      </c>
      <c r="I432" s="219" t="s">
        <v>403</v>
      </c>
      <c r="J432" s="267" t="s">
        <v>360</v>
      </c>
      <c r="K432" s="219" t="s">
        <v>84</v>
      </c>
      <c r="L432" s="35" t="str">
        <f ca="1">IF(OFFSET(환산공식!$DU$15,$F432,0)=1,"O","X")</f>
        <v>X</v>
      </c>
      <c r="M432" s="212">
        <f ca="1">IFERROR(OFFSET(환산공식!DA$15,$F432,0),"")</f>
        <v>150</v>
      </c>
      <c r="N432" s="35" t="str">
        <f ca="1">IFERROR(CONCATENATE(ROUND(OFFSET(환산공식!DB$15,$F432,0),1),"%"),"")</f>
        <v>100%</v>
      </c>
      <c r="O432" s="35">
        <f ca="1">IFERROR(OFFSET(환산공식!DC$15,$F432,0),"")</f>
        <v>0</v>
      </c>
      <c r="P432" s="212" t="str">
        <f t="shared" ca="1" si="13"/>
        <v>3% 이하</v>
      </c>
      <c r="Q432" s="218">
        <f ca="1">IFERROR(ROUND(OFFSET(환산공식!$EX$15,$F432,0),3),"")</f>
        <v>0</v>
      </c>
      <c r="R432" s="218">
        <f ca="1">OFFSET('배치점수 계산기'!H$10,$D432,0)</f>
        <v>885.904</v>
      </c>
      <c r="S432" s="218">
        <f ca="1">OFFSET('배치점수 계산기'!I$10,$D432,0)</f>
        <v>882.98299999999995</v>
      </c>
      <c r="T432" s="218">
        <f ca="1">OFFSET('배치점수 계산기'!J$10,$D432,0)</f>
        <v>880.07500000000005</v>
      </c>
      <c r="U432" s="218">
        <f ca="1">OFFSET('배치점수 계산기'!K$10,$D432,0)</f>
        <v>875.74699999999996</v>
      </c>
      <c r="V432" s="218">
        <f ca="1">OFFSET('배치점수 계산기'!L$10,$D432,0)</f>
        <v>871.37599999999998</v>
      </c>
      <c r="W432" s="210" t="str">
        <f ca="1">OFFSET('배치점수 계산기'!M$10,$D432,0)</f>
        <v>표점/만점</v>
      </c>
      <c r="X432" s="208" t="str">
        <f ca="1">OFFSET('배치점수 계산기'!N$10,$D432,0)</f>
        <v>변표/만점</v>
      </c>
      <c r="Y432" s="212">
        <f ca="1">OFFSET(환산공식!FG$15,$F432,0)</f>
        <v>0.41</v>
      </c>
      <c r="Z432" s="35">
        <f ca="1">OFFSET(환산공식!FH$15,$F432,0)</f>
        <v>0.28999999999999998</v>
      </c>
      <c r="AA432" s="203">
        <f ca="1">OFFSET(환산공식!FI$15,$F432,0)</f>
        <v>0.28999999999999998</v>
      </c>
      <c r="AB432" s="5"/>
      <c r="AD432">
        <f t="shared" ca="1" si="14"/>
        <v>6</v>
      </c>
      <c r="AF432" s="5"/>
      <c r="AG432" s="5"/>
      <c r="AH432" s="5"/>
    </row>
    <row r="433" spans="1:34">
      <c r="A433" s="222"/>
      <c r="B433" s="222"/>
      <c r="C433" s="222" t="s">
        <v>1928</v>
      </c>
      <c r="D433" s="219">
        <v>426</v>
      </c>
      <c r="E433" s="219">
        <v>117</v>
      </c>
      <c r="F433" s="219">
        <v>117</v>
      </c>
      <c r="G433" s="264">
        <v>426</v>
      </c>
      <c r="H433" s="221" t="s">
        <v>85</v>
      </c>
      <c r="I433" s="219" t="s">
        <v>403</v>
      </c>
      <c r="J433" s="267" t="s">
        <v>18555</v>
      </c>
      <c r="K433" s="219" t="s">
        <v>84</v>
      </c>
      <c r="L433" s="35" t="str">
        <f ca="1">IF(OFFSET(환산공식!$DU$15,$F433,0)=1,"O","X")</f>
        <v>X</v>
      </c>
      <c r="M433" s="212">
        <f ca="1">IFERROR(OFFSET(환산공식!DA$15,$F433,0),"")</f>
        <v>100</v>
      </c>
      <c r="N433" s="35" t="str">
        <f ca="1">IFERROR(CONCATENATE(ROUND(OFFSET(환산공식!DB$15,$F433,0),1),"%"),"")</f>
        <v>100%</v>
      </c>
      <c r="O433" s="35">
        <f ca="1">IFERROR(OFFSET(환산공식!DC$15,$F433,0),"")</f>
        <v>0</v>
      </c>
      <c r="P433" s="212" t="str">
        <f t="shared" ca="1" si="13"/>
        <v>3% 이하</v>
      </c>
      <c r="Q433" s="218">
        <f ca="1">IFERROR(ROUND(OFFSET(환산공식!$EX$15,$F433,0),3),"")</f>
        <v>0</v>
      </c>
      <c r="R433" s="218">
        <f ca="1">OFFSET('배치점수 계산기'!H$10,$D433,0)</f>
        <v>877.36800000000005</v>
      </c>
      <c r="S433" s="218">
        <f ca="1">OFFSET('배치점수 계산기'!I$10,$D433,0)</f>
        <v>874.86400000000003</v>
      </c>
      <c r="T433" s="218">
        <f ca="1">OFFSET('배치점수 계산기'!J$10,$D433,0)</f>
        <v>872.36500000000001</v>
      </c>
      <c r="U433" s="218">
        <f ca="1">OFFSET('배치점수 계산기'!K$10,$D433,0)</f>
        <v>869.17399999999998</v>
      </c>
      <c r="V433" s="218">
        <f ca="1">OFFSET('배치점수 계산기'!L$10,$D433,0)</f>
        <v>864.09199999999998</v>
      </c>
      <c r="W433" s="210" t="str">
        <f ca="1">OFFSET('배치점수 계산기'!M$10,$D433,0)</f>
        <v>표점/만점</v>
      </c>
      <c r="X433" s="208" t="str">
        <f ca="1">OFFSET('배치점수 계산기'!N$10,$D433,0)</f>
        <v>변표/만점</v>
      </c>
      <c r="Y433" s="212">
        <f ca="1">OFFSET(환산공식!FG$15,$F433,0)</f>
        <v>0.39</v>
      </c>
      <c r="Z433" s="35">
        <f ca="1">OFFSET(환산공식!FH$15,$F433,0)</f>
        <v>0.33</v>
      </c>
      <c r="AA433" s="203">
        <f ca="1">OFFSET(환산공식!FI$15,$F433,0)</f>
        <v>0.28000000000000003</v>
      </c>
      <c r="AB433" s="5"/>
      <c r="AD433">
        <f t="shared" ca="1" si="14"/>
        <v>6</v>
      </c>
      <c r="AF433" s="5"/>
      <c r="AG433" s="5"/>
      <c r="AH433" s="5"/>
    </row>
    <row r="434" spans="1:34">
      <c r="A434" s="222"/>
      <c r="B434" s="222"/>
      <c r="C434" s="222" t="s">
        <v>1929</v>
      </c>
      <c r="D434" s="219">
        <v>427</v>
      </c>
      <c r="E434" s="219">
        <v>116</v>
      </c>
      <c r="F434" s="219">
        <v>116</v>
      </c>
      <c r="G434" s="264">
        <v>427</v>
      </c>
      <c r="H434" s="221" t="s">
        <v>85</v>
      </c>
      <c r="I434" s="219" t="s">
        <v>403</v>
      </c>
      <c r="J434" s="267" t="s">
        <v>395</v>
      </c>
      <c r="K434" s="219" t="s">
        <v>84</v>
      </c>
      <c r="L434" s="35" t="str">
        <f ca="1">IF(OFFSET(환산공식!$DU$15,$F434,0)=1,"O","X")</f>
        <v>X</v>
      </c>
      <c r="M434" s="212">
        <f ca="1">IFERROR(OFFSET(환산공식!DA$15,$F434,0),"")</f>
        <v>150</v>
      </c>
      <c r="N434" s="35" t="str">
        <f ca="1">IFERROR(CONCATENATE(ROUND(OFFSET(환산공식!DB$15,$F434,0),1),"%"),"")</f>
        <v>100%</v>
      </c>
      <c r="O434" s="35">
        <f ca="1">IFERROR(OFFSET(환산공식!DC$15,$F434,0),"")</f>
        <v>0</v>
      </c>
      <c r="P434" s="212" t="str">
        <f t="shared" ca="1" si="13"/>
        <v>3% 이하</v>
      </c>
      <c r="Q434" s="218">
        <f ca="1">IFERROR(ROUND(OFFSET(환산공식!$EX$15,$F434,0),3),"")</f>
        <v>0</v>
      </c>
      <c r="R434" s="218">
        <f ca="1">OFFSET('배치점수 계산기'!H$10,$D434,0)</f>
        <v>883.79100000000005</v>
      </c>
      <c r="S434" s="218">
        <f ca="1">OFFSET('배치점수 계산기'!I$10,$D434,0)</f>
        <v>881.25599999999997</v>
      </c>
      <c r="T434" s="218">
        <f ca="1">OFFSET('배치점수 계산기'!J$10,$D434,0)</f>
        <v>878.89800000000002</v>
      </c>
      <c r="U434" s="218">
        <f ca="1">OFFSET('배치점수 계산기'!K$10,$D434,0)</f>
        <v>874.31600000000003</v>
      </c>
      <c r="V434" s="218">
        <f ca="1">OFFSET('배치점수 계산기'!L$10,$D434,0)</f>
        <v>868.64800000000002</v>
      </c>
      <c r="W434" s="210" t="str">
        <f ca="1">OFFSET('배치점수 계산기'!M$10,$D434,0)</f>
        <v>표점/만점</v>
      </c>
      <c r="X434" s="208" t="str">
        <f ca="1">OFFSET('배치점수 계산기'!N$10,$D434,0)</f>
        <v>변표/만점</v>
      </c>
      <c r="Y434" s="212">
        <f ca="1">OFFSET(환산공식!FG$15,$F434,0)</f>
        <v>0.41</v>
      </c>
      <c r="Z434" s="35">
        <f ca="1">OFFSET(환산공식!FH$15,$F434,0)</f>
        <v>0.28999999999999998</v>
      </c>
      <c r="AA434" s="203">
        <f ca="1">OFFSET(환산공식!FI$15,$F434,0)</f>
        <v>0.28999999999999998</v>
      </c>
      <c r="AB434" s="5"/>
      <c r="AD434">
        <f t="shared" ca="1" si="14"/>
        <v>6</v>
      </c>
      <c r="AF434" s="5"/>
      <c r="AG434" s="5"/>
      <c r="AH434" s="5"/>
    </row>
    <row r="435" spans="1:34">
      <c r="A435" s="222"/>
      <c r="B435" s="222"/>
      <c r="C435" s="222" t="s">
        <v>1930</v>
      </c>
      <c r="D435" s="219">
        <v>428</v>
      </c>
      <c r="E435" s="219">
        <v>116</v>
      </c>
      <c r="F435" s="219">
        <v>116</v>
      </c>
      <c r="G435" s="264">
        <v>428</v>
      </c>
      <c r="H435" s="221" t="s">
        <v>85</v>
      </c>
      <c r="I435" s="219" t="s">
        <v>403</v>
      </c>
      <c r="J435" s="267" t="s">
        <v>104</v>
      </c>
      <c r="K435" s="219" t="s">
        <v>84</v>
      </c>
      <c r="L435" s="35" t="str">
        <f ca="1">IF(OFFSET(환산공식!$DU$15,$F435,0)=1,"O","X")</f>
        <v>X</v>
      </c>
      <c r="M435" s="212">
        <f ca="1">IFERROR(OFFSET(환산공식!DA$15,$F435,0),"")</f>
        <v>150</v>
      </c>
      <c r="N435" s="35" t="str">
        <f ca="1">IFERROR(CONCATENATE(ROUND(OFFSET(환산공식!DB$15,$F435,0),1),"%"),"")</f>
        <v>100%</v>
      </c>
      <c r="O435" s="35">
        <f ca="1">IFERROR(OFFSET(환산공식!DC$15,$F435,0),"")</f>
        <v>0</v>
      </c>
      <c r="P435" s="212" t="str">
        <f t="shared" ca="1" si="13"/>
        <v>3% 이하</v>
      </c>
      <c r="Q435" s="218">
        <f ca="1">IFERROR(ROUND(OFFSET(환산공식!$EX$15,$F435,0),3),"")</f>
        <v>0</v>
      </c>
      <c r="R435" s="218">
        <f ca="1">OFFSET('배치점수 계산기'!H$10,$D435,0)</f>
        <v>884.22199999999998</v>
      </c>
      <c r="S435" s="218">
        <f ca="1">OFFSET('배치점수 계산기'!I$10,$D435,0)</f>
        <v>881.43499999999995</v>
      </c>
      <c r="T435" s="218">
        <f ca="1">OFFSET('배치점수 계산기'!J$10,$D435,0)</f>
        <v>878.47900000000004</v>
      </c>
      <c r="U435" s="218">
        <f ca="1">OFFSET('배치점수 계산기'!K$10,$D435,0)</f>
        <v>874.31600000000003</v>
      </c>
      <c r="V435" s="218">
        <f ca="1">OFFSET('배치점수 계산기'!L$10,$D435,0)</f>
        <v>869.577</v>
      </c>
      <c r="W435" s="210" t="str">
        <f ca="1">OFFSET('배치점수 계산기'!M$10,$D435,0)</f>
        <v>표점/만점</v>
      </c>
      <c r="X435" s="208" t="str">
        <f ca="1">OFFSET('배치점수 계산기'!N$10,$D435,0)</f>
        <v>변표/만점</v>
      </c>
      <c r="Y435" s="212">
        <f ca="1">OFFSET(환산공식!FG$15,$F435,0)</f>
        <v>0.41</v>
      </c>
      <c r="Z435" s="35">
        <f ca="1">OFFSET(환산공식!FH$15,$F435,0)</f>
        <v>0.28999999999999998</v>
      </c>
      <c r="AA435" s="203">
        <f ca="1">OFFSET(환산공식!FI$15,$F435,0)</f>
        <v>0.28999999999999998</v>
      </c>
      <c r="AB435" s="5"/>
      <c r="AD435">
        <f t="shared" ca="1" si="14"/>
        <v>6</v>
      </c>
      <c r="AF435" s="5"/>
      <c r="AG435" s="5"/>
      <c r="AH435" s="5"/>
    </row>
    <row r="436" spans="1:34">
      <c r="A436" s="222"/>
      <c r="B436" s="222"/>
      <c r="C436" s="222" t="s">
        <v>1931</v>
      </c>
      <c r="D436" s="219">
        <v>429</v>
      </c>
      <c r="E436" s="219">
        <v>116</v>
      </c>
      <c r="F436" s="219">
        <v>116</v>
      </c>
      <c r="G436" s="264">
        <v>429</v>
      </c>
      <c r="H436" s="221" t="s">
        <v>85</v>
      </c>
      <c r="I436" s="219" t="s">
        <v>403</v>
      </c>
      <c r="J436" s="267" t="s">
        <v>174</v>
      </c>
      <c r="K436" s="219" t="s">
        <v>84</v>
      </c>
      <c r="L436" s="35" t="str">
        <f ca="1">IF(OFFSET(환산공식!$DU$15,$F436,0)=1,"O","X")</f>
        <v>X</v>
      </c>
      <c r="M436" s="212">
        <f ca="1">IFERROR(OFFSET(환산공식!DA$15,$F436,0),"")</f>
        <v>150</v>
      </c>
      <c r="N436" s="35" t="str">
        <f ca="1">IFERROR(CONCATENATE(ROUND(OFFSET(환산공식!DB$15,$F436,0),1),"%"),"")</f>
        <v>100%</v>
      </c>
      <c r="O436" s="35">
        <f ca="1">IFERROR(OFFSET(환산공식!DC$15,$F436,0),"")</f>
        <v>0</v>
      </c>
      <c r="P436" s="212" t="str">
        <f t="shared" ca="1" si="13"/>
        <v>3% 이하</v>
      </c>
      <c r="Q436" s="218">
        <f ca="1">IFERROR(ROUND(OFFSET(환산공식!$EX$15,$F436,0),3),"")</f>
        <v>0</v>
      </c>
      <c r="R436" s="218">
        <f ca="1">OFFSET('배치점수 계산기'!H$10,$D436,0)</f>
        <v>882.98299999999995</v>
      </c>
      <c r="S436" s="218">
        <f ca="1">OFFSET('배치점수 계산기'!I$10,$D436,0)</f>
        <v>880.28399999999999</v>
      </c>
      <c r="T436" s="218">
        <f ca="1">OFFSET('배치점수 계산기'!J$10,$D436,0)</f>
        <v>877.36</v>
      </c>
      <c r="U436" s="218">
        <f ca="1">OFFSET('배치점수 계산기'!K$10,$D436,0)</f>
        <v>873.69</v>
      </c>
      <c r="V436" s="218">
        <f ca="1">OFFSET('배치점수 계산기'!L$10,$D436,0)</f>
        <v>869.22299999999996</v>
      </c>
      <c r="W436" s="210" t="str">
        <f ca="1">OFFSET('배치점수 계산기'!M$10,$D436,0)</f>
        <v>표점/만점</v>
      </c>
      <c r="X436" s="208" t="str">
        <f ca="1">OFFSET('배치점수 계산기'!N$10,$D436,0)</f>
        <v>변표/만점</v>
      </c>
      <c r="Y436" s="212">
        <f ca="1">OFFSET(환산공식!FG$15,$F436,0)</f>
        <v>0.41</v>
      </c>
      <c r="Z436" s="35">
        <f ca="1">OFFSET(환산공식!FH$15,$F436,0)</f>
        <v>0.28999999999999998</v>
      </c>
      <c r="AA436" s="203">
        <f ca="1">OFFSET(환산공식!FI$15,$F436,0)</f>
        <v>0.28999999999999998</v>
      </c>
      <c r="AB436" s="5"/>
      <c r="AD436">
        <f t="shared" ca="1" si="14"/>
        <v>6</v>
      </c>
      <c r="AF436" s="5"/>
      <c r="AG436" s="5"/>
      <c r="AH436" s="5"/>
    </row>
    <row r="437" spans="1:34">
      <c r="A437" s="222"/>
      <c r="B437" s="222"/>
      <c r="C437" s="222" t="s">
        <v>1932</v>
      </c>
      <c r="D437" s="219">
        <v>430</v>
      </c>
      <c r="E437" s="219">
        <v>116</v>
      </c>
      <c r="F437" s="219">
        <v>116</v>
      </c>
      <c r="G437" s="264">
        <v>430</v>
      </c>
      <c r="H437" s="221" t="s">
        <v>85</v>
      </c>
      <c r="I437" s="219" t="s">
        <v>403</v>
      </c>
      <c r="J437" s="267" t="s">
        <v>107</v>
      </c>
      <c r="K437" s="219" t="s">
        <v>84</v>
      </c>
      <c r="L437" s="35" t="str">
        <f ca="1">IF(OFFSET(환산공식!$DU$15,$F437,0)=1,"O","X")</f>
        <v>X</v>
      </c>
      <c r="M437" s="212">
        <f ca="1">IFERROR(OFFSET(환산공식!DA$15,$F437,0),"")</f>
        <v>150</v>
      </c>
      <c r="N437" s="35" t="str">
        <f ca="1">IFERROR(CONCATENATE(ROUND(OFFSET(환산공식!DB$15,$F437,0),1),"%"),"")</f>
        <v>100%</v>
      </c>
      <c r="O437" s="35">
        <f ca="1">IFERROR(OFFSET(환산공식!DC$15,$F437,0),"")</f>
        <v>0</v>
      </c>
      <c r="P437" s="212" t="str">
        <f t="shared" ca="1" si="13"/>
        <v>3% 이하</v>
      </c>
      <c r="Q437" s="218">
        <f ca="1">IFERROR(ROUND(OFFSET(환산공식!$EX$15,$F437,0),3),"")</f>
        <v>0</v>
      </c>
      <c r="R437" s="218">
        <f ca="1">OFFSET('배치점수 계산기'!H$10,$D437,0)</f>
        <v>882.322</v>
      </c>
      <c r="S437" s="218">
        <f ca="1">OFFSET('배치점수 계산기'!I$10,$D437,0)</f>
        <v>879.61800000000005</v>
      </c>
      <c r="T437" s="218">
        <f ca="1">OFFSET('배치점수 계산기'!J$10,$D437,0)</f>
        <v>876.75800000000004</v>
      </c>
      <c r="U437" s="218">
        <f ca="1">OFFSET('배치점수 계산기'!K$10,$D437,0)</f>
        <v>873.11500000000001</v>
      </c>
      <c r="V437" s="218">
        <f ca="1">OFFSET('배치점수 계산기'!L$10,$D437,0)</f>
        <v>868.64800000000002</v>
      </c>
      <c r="W437" s="210" t="str">
        <f ca="1">OFFSET('배치점수 계산기'!M$10,$D437,0)</f>
        <v>표점/만점</v>
      </c>
      <c r="X437" s="208" t="str">
        <f ca="1">OFFSET('배치점수 계산기'!N$10,$D437,0)</f>
        <v>변표/만점</v>
      </c>
      <c r="Y437" s="212">
        <f ca="1">OFFSET(환산공식!FG$15,$F437,0)</f>
        <v>0.41</v>
      </c>
      <c r="Z437" s="35">
        <f ca="1">OFFSET(환산공식!FH$15,$F437,0)</f>
        <v>0.28999999999999998</v>
      </c>
      <c r="AA437" s="203">
        <f ca="1">OFFSET(환산공식!FI$15,$F437,0)</f>
        <v>0.28999999999999998</v>
      </c>
      <c r="AB437" s="5"/>
      <c r="AD437">
        <f t="shared" ca="1" si="14"/>
        <v>6</v>
      </c>
      <c r="AF437" s="5"/>
      <c r="AG437" s="5"/>
      <c r="AH437" s="5"/>
    </row>
    <row r="438" spans="1:34">
      <c r="A438" s="222"/>
      <c r="B438" s="222"/>
      <c r="C438" s="222" t="s">
        <v>1933</v>
      </c>
      <c r="D438" s="219">
        <v>431</v>
      </c>
      <c r="E438" s="219">
        <v>117</v>
      </c>
      <c r="F438" s="219">
        <v>117</v>
      </c>
      <c r="G438" s="264">
        <v>431</v>
      </c>
      <c r="H438" s="221" t="s">
        <v>85</v>
      </c>
      <c r="I438" s="219" t="s">
        <v>403</v>
      </c>
      <c r="J438" s="267" t="s">
        <v>18556</v>
      </c>
      <c r="K438" s="219" t="s">
        <v>84</v>
      </c>
      <c r="L438" s="35" t="str">
        <f ca="1">IF(OFFSET(환산공식!$DU$15,$F438,0)=1,"O","X")</f>
        <v>X</v>
      </c>
      <c r="M438" s="212">
        <f ca="1">IFERROR(OFFSET(환산공식!DA$15,$F438,0),"")</f>
        <v>100</v>
      </c>
      <c r="N438" s="35" t="str">
        <f ca="1">IFERROR(CONCATENATE(ROUND(OFFSET(환산공식!DB$15,$F438,0),1),"%"),"")</f>
        <v>100%</v>
      </c>
      <c r="O438" s="35">
        <f ca="1">IFERROR(OFFSET(환산공식!DC$15,$F438,0),"")</f>
        <v>0</v>
      </c>
      <c r="P438" s="212" t="str">
        <f t="shared" ca="1" si="13"/>
        <v>3% 이하</v>
      </c>
      <c r="Q438" s="218">
        <f ca="1">IFERROR(ROUND(OFFSET(환산공식!$EX$15,$F438,0),3),"")</f>
        <v>0</v>
      </c>
      <c r="R438" s="218">
        <f ca="1">OFFSET('배치점수 계산기'!H$10,$D438,0)</f>
        <v>873.673</v>
      </c>
      <c r="S438" s="218">
        <f ca="1">OFFSET('배치점수 계산기'!I$10,$D438,0)</f>
        <v>870.93700000000001</v>
      </c>
      <c r="T438" s="218">
        <f ca="1">OFFSET('배치점수 계산기'!J$10,$D438,0)</f>
        <v>867.96600000000001</v>
      </c>
      <c r="U438" s="218">
        <f ca="1">OFFSET('배치점수 계산기'!K$10,$D438,0)</f>
        <v>864.40599999999995</v>
      </c>
      <c r="V438" s="218">
        <f ca="1">OFFSET('배치점수 계산기'!L$10,$D438,0)</f>
        <v>859.81500000000005</v>
      </c>
      <c r="W438" s="210" t="str">
        <f ca="1">OFFSET('배치점수 계산기'!M$10,$D438,0)</f>
        <v>표점/만점</v>
      </c>
      <c r="X438" s="208" t="str">
        <f ca="1">OFFSET('배치점수 계산기'!N$10,$D438,0)</f>
        <v>변표/만점</v>
      </c>
      <c r="Y438" s="212">
        <f ca="1">OFFSET(환산공식!FG$15,$F438,0)</f>
        <v>0.39</v>
      </c>
      <c r="Z438" s="35">
        <f ca="1">OFFSET(환산공식!FH$15,$F438,0)</f>
        <v>0.33</v>
      </c>
      <c r="AA438" s="203">
        <f ca="1">OFFSET(환산공식!FI$15,$F438,0)</f>
        <v>0.28000000000000003</v>
      </c>
      <c r="AB438" s="5"/>
      <c r="AD438">
        <f t="shared" ca="1" si="14"/>
        <v>6</v>
      </c>
      <c r="AF438" s="5"/>
      <c r="AG438" s="5"/>
      <c r="AH438" s="5"/>
    </row>
    <row r="439" spans="1:34">
      <c r="A439" s="222"/>
      <c r="B439" s="222"/>
      <c r="C439" s="222" t="s">
        <v>1934</v>
      </c>
      <c r="D439" s="219">
        <v>432</v>
      </c>
      <c r="E439" s="219">
        <v>94</v>
      </c>
      <c r="F439" s="219">
        <v>94</v>
      </c>
      <c r="G439" s="264">
        <v>432</v>
      </c>
      <c r="H439" s="221" t="s">
        <v>85</v>
      </c>
      <c r="I439" s="219" t="s">
        <v>862</v>
      </c>
      <c r="J439" s="267" t="s">
        <v>509</v>
      </c>
      <c r="K439" s="219" t="s">
        <v>83</v>
      </c>
      <c r="L439" s="35" t="str">
        <f ca="1">IF(OFFSET(환산공식!$DU$15,$F439,0)=1,"O","X")</f>
        <v>X</v>
      </c>
      <c r="M439" s="212">
        <f ca="1">IFERROR(OFFSET(환산공식!DA$15,$F439,0),"")</f>
        <v>200</v>
      </c>
      <c r="N439" s="35" t="str">
        <f ca="1">IFERROR(CONCATENATE(ROUND(OFFSET(환산공식!DB$15,$F439,0),1),"%"),"")</f>
        <v>100%</v>
      </c>
      <c r="O439" s="35">
        <f ca="1">IFERROR(OFFSET(환산공식!DC$15,$F439,0),"")</f>
        <v>10</v>
      </c>
      <c r="P439" s="212" t="str">
        <f t="shared" ca="1" si="13"/>
        <v>3% 이하</v>
      </c>
      <c r="Q439" s="218">
        <f ca="1">IFERROR(ROUND(OFFSET(환산공식!$EX$15,$F439,0),3),"")</f>
        <v>0</v>
      </c>
      <c r="R439" s="218">
        <f ca="1">OFFSET('배치점수 계산기'!H$10,$D439,0)</f>
        <v>691.928</v>
      </c>
      <c r="S439" s="218">
        <f ca="1">OFFSET('배치점수 계산기'!I$10,$D439,0)</f>
        <v>690.53099999999995</v>
      </c>
      <c r="T439" s="218">
        <f ca="1">OFFSET('배치점수 계산기'!J$10,$D439,0)</f>
        <v>688.45799999999997</v>
      </c>
      <c r="U439" s="218">
        <f ca="1">OFFSET('배치점수 계산기'!K$10,$D439,0)</f>
        <v>685.548</v>
      </c>
      <c r="V439" s="218">
        <f ca="1">OFFSET('배치점수 계산기'!L$10,$D439,0)</f>
        <v>682.87599999999998</v>
      </c>
      <c r="W439" s="210" t="str">
        <f ca="1">OFFSET('배치점수 계산기'!M$10,$D439,0)</f>
        <v>표점</v>
      </c>
      <c r="X439" s="208" t="str">
        <f ca="1">OFFSET('배치점수 계산기'!N$10,$D439,0)</f>
        <v>변표</v>
      </c>
      <c r="Y439" s="212">
        <f ca="1">OFFSET(환산공식!FG$15,$F439,0)</f>
        <v>0.25</v>
      </c>
      <c r="Z439" s="35">
        <f ca="1">OFFSET(환산공식!FH$15,$F439,0)</f>
        <v>0.44</v>
      </c>
      <c r="AA439" s="203">
        <f ca="1">OFFSET(환산공식!FI$15,$F439,0)</f>
        <v>0.31</v>
      </c>
      <c r="AB439" s="5"/>
      <c r="AD439">
        <f t="shared" ca="1" si="14"/>
        <v>6</v>
      </c>
      <c r="AF439" s="5"/>
      <c r="AG439" s="5"/>
      <c r="AH439" s="5"/>
    </row>
    <row r="440" spans="1:34">
      <c r="A440" s="222"/>
      <c r="B440" s="222"/>
      <c r="C440" s="222" t="s">
        <v>1935</v>
      </c>
      <c r="D440" s="219">
        <v>433</v>
      </c>
      <c r="E440" s="219">
        <v>94</v>
      </c>
      <c r="F440" s="219">
        <v>94</v>
      </c>
      <c r="G440" s="264">
        <v>433</v>
      </c>
      <c r="H440" s="221" t="s">
        <v>85</v>
      </c>
      <c r="I440" s="219" t="s">
        <v>862</v>
      </c>
      <c r="J440" s="267" t="s">
        <v>864</v>
      </c>
      <c r="K440" s="219" t="s">
        <v>83</v>
      </c>
      <c r="L440" s="35" t="str">
        <f ca="1">IF(OFFSET(환산공식!$DU$15,$F440,0)=1,"O","X")</f>
        <v>X</v>
      </c>
      <c r="M440" s="212">
        <f ca="1">IFERROR(OFFSET(환산공식!DA$15,$F440,0),"")</f>
        <v>200</v>
      </c>
      <c r="N440" s="35" t="str">
        <f ca="1">IFERROR(CONCATENATE(ROUND(OFFSET(환산공식!DB$15,$F440,0),1),"%"),"")</f>
        <v>100%</v>
      </c>
      <c r="O440" s="35">
        <f ca="1">IFERROR(OFFSET(환산공식!DC$15,$F440,0),"")</f>
        <v>10</v>
      </c>
      <c r="P440" s="212" t="str">
        <f t="shared" ca="1" si="13"/>
        <v>3% 이하</v>
      </c>
      <c r="Q440" s="218">
        <f ca="1">IFERROR(ROUND(OFFSET(환산공식!$EX$15,$F440,0),3),"")</f>
        <v>0</v>
      </c>
      <c r="R440" s="218">
        <f ca="1">OFFSET('배치점수 계산기'!H$10,$D440,0)</f>
        <v>690.53099999999995</v>
      </c>
      <c r="S440" s="218">
        <f ca="1">OFFSET('배치점수 계산기'!I$10,$D440,0)</f>
        <v>689.13400000000001</v>
      </c>
      <c r="T440" s="218">
        <f ca="1">OFFSET('배치점수 계산기'!J$10,$D440,0)</f>
        <v>687.16300000000001</v>
      </c>
      <c r="U440" s="218">
        <f ca="1">OFFSET('배치점수 계산기'!K$10,$D440,0)</f>
        <v>684.45</v>
      </c>
      <c r="V440" s="218">
        <f ca="1">OFFSET('배치점수 계산기'!L$10,$D440,0)</f>
        <v>681.54200000000003</v>
      </c>
      <c r="W440" s="210" t="str">
        <f ca="1">OFFSET('배치점수 계산기'!M$10,$D440,0)</f>
        <v>표점</v>
      </c>
      <c r="X440" s="208" t="str">
        <f ca="1">OFFSET('배치점수 계산기'!N$10,$D440,0)</f>
        <v>변표</v>
      </c>
      <c r="Y440" s="212">
        <f ca="1">OFFSET(환산공식!FG$15,$F440,0)</f>
        <v>0.25</v>
      </c>
      <c r="Z440" s="35">
        <f ca="1">OFFSET(환산공식!FH$15,$F440,0)</f>
        <v>0.44</v>
      </c>
      <c r="AA440" s="203">
        <f ca="1">OFFSET(환산공식!FI$15,$F440,0)</f>
        <v>0.31</v>
      </c>
      <c r="AB440" s="5"/>
      <c r="AD440">
        <f t="shared" ca="1" si="14"/>
        <v>6</v>
      </c>
      <c r="AF440" s="5"/>
      <c r="AG440" s="5"/>
      <c r="AH440" s="5"/>
    </row>
    <row r="441" spans="1:34">
      <c r="A441" s="222"/>
      <c r="B441" s="222"/>
      <c r="C441" s="222" t="s">
        <v>1936</v>
      </c>
      <c r="D441" s="219">
        <v>434</v>
      </c>
      <c r="E441" s="219">
        <v>94</v>
      </c>
      <c r="F441" s="219">
        <v>94</v>
      </c>
      <c r="G441" s="264">
        <v>434</v>
      </c>
      <c r="H441" s="221" t="s">
        <v>85</v>
      </c>
      <c r="I441" s="219" t="s">
        <v>862</v>
      </c>
      <c r="J441" s="267" t="s">
        <v>353</v>
      </c>
      <c r="K441" s="219" t="s">
        <v>83</v>
      </c>
      <c r="L441" s="35" t="str">
        <f ca="1">IF(OFFSET(환산공식!$DU$15,$F441,0)=1,"O","X")</f>
        <v>X</v>
      </c>
      <c r="M441" s="212">
        <f ca="1">IFERROR(OFFSET(환산공식!DA$15,$F441,0),"")</f>
        <v>200</v>
      </c>
      <c r="N441" s="35" t="str">
        <f ca="1">IFERROR(CONCATENATE(ROUND(OFFSET(환산공식!DB$15,$F441,0),1),"%"),"")</f>
        <v>100%</v>
      </c>
      <c r="O441" s="35">
        <f ca="1">IFERROR(OFFSET(환산공식!DC$15,$F441,0),"")</f>
        <v>10</v>
      </c>
      <c r="P441" s="212" t="str">
        <f t="shared" ca="1" si="13"/>
        <v>3% 이하</v>
      </c>
      <c r="Q441" s="218">
        <f ca="1">IFERROR(ROUND(OFFSET(환산공식!$EX$15,$F441,0),3),"")</f>
        <v>0</v>
      </c>
      <c r="R441" s="218">
        <f ca="1">OFFSET('배치점수 계산기'!H$10,$D441,0)</f>
        <v>688.45799999999997</v>
      </c>
      <c r="S441" s="218">
        <f ca="1">OFFSET('배치점수 계산기'!I$10,$D441,0)</f>
        <v>687.16300000000001</v>
      </c>
      <c r="T441" s="218">
        <f ca="1">OFFSET('배치점수 계산기'!J$10,$D441,0)</f>
        <v>685.548</v>
      </c>
      <c r="U441" s="218">
        <f ca="1">OFFSET('배치점수 계산기'!K$10,$D441,0)</f>
        <v>682.87599999999998</v>
      </c>
      <c r="V441" s="218">
        <f ca="1">OFFSET('배치점수 계산기'!L$10,$D441,0)</f>
        <v>679.67700000000002</v>
      </c>
      <c r="W441" s="210" t="str">
        <f ca="1">OFFSET('배치점수 계산기'!M$10,$D441,0)</f>
        <v>표점</v>
      </c>
      <c r="X441" s="208" t="str">
        <f ca="1">OFFSET('배치점수 계산기'!N$10,$D441,0)</f>
        <v>변표</v>
      </c>
      <c r="Y441" s="212">
        <f ca="1">OFFSET(환산공식!FG$15,$F441,0)</f>
        <v>0.25</v>
      </c>
      <c r="Z441" s="35">
        <f ca="1">OFFSET(환산공식!FH$15,$F441,0)</f>
        <v>0.44</v>
      </c>
      <c r="AA441" s="203">
        <f ca="1">OFFSET(환산공식!FI$15,$F441,0)</f>
        <v>0.31</v>
      </c>
      <c r="AB441" s="5"/>
      <c r="AD441">
        <f t="shared" ca="1" si="14"/>
        <v>6</v>
      </c>
      <c r="AF441" s="5"/>
      <c r="AG441" s="5"/>
      <c r="AH441" s="5"/>
    </row>
    <row r="442" spans="1:34">
      <c r="A442" s="222"/>
      <c r="B442" s="222"/>
      <c r="C442" s="222" t="s">
        <v>1937</v>
      </c>
      <c r="D442" s="219">
        <v>435</v>
      </c>
      <c r="E442" s="219">
        <v>94</v>
      </c>
      <c r="F442" s="219">
        <v>94</v>
      </c>
      <c r="G442" s="264">
        <v>435</v>
      </c>
      <c r="H442" s="221" t="s">
        <v>85</v>
      </c>
      <c r="I442" s="219" t="s">
        <v>862</v>
      </c>
      <c r="J442" s="267" t="s">
        <v>688</v>
      </c>
      <c r="K442" s="219" t="s">
        <v>83</v>
      </c>
      <c r="L442" s="35" t="str">
        <f ca="1">IF(OFFSET(환산공식!$DU$15,$F442,0)=1,"O","X")</f>
        <v>X</v>
      </c>
      <c r="M442" s="212">
        <f ca="1">IFERROR(OFFSET(환산공식!DA$15,$F442,0),"")</f>
        <v>200</v>
      </c>
      <c r="N442" s="35" t="str">
        <f ca="1">IFERROR(CONCATENATE(ROUND(OFFSET(환산공식!DB$15,$F442,0),1),"%"),"")</f>
        <v>100%</v>
      </c>
      <c r="O442" s="35">
        <f ca="1">IFERROR(OFFSET(환산공식!DC$15,$F442,0),"")</f>
        <v>10</v>
      </c>
      <c r="P442" s="212" t="str">
        <f t="shared" ca="1" si="13"/>
        <v>3% 이하</v>
      </c>
      <c r="Q442" s="218">
        <f ca="1">IFERROR(ROUND(OFFSET(환산공식!$EX$15,$F442,0),3),"")</f>
        <v>0</v>
      </c>
      <c r="R442" s="218">
        <f ca="1">OFFSET('배치점수 계산기'!H$10,$D442,0)</f>
        <v>689.45399999999995</v>
      </c>
      <c r="S442" s="218">
        <f ca="1">OFFSET('배치점수 계산기'!I$10,$D442,0)</f>
        <v>687.16300000000001</v>
      </c>
      <c r="T442" s="218">
        <f ca="1">OFFSET('배치점수 계산기'!J$10,$D442,0)</f>
        <v>685.548</v>
      </c>
      <c r="U442" s="218">
        <f ca="1">OFFSET('배치점수 계산기'!K$10,$D442,0)</f>
        <v>682.87599999999998</v>
      </c>
      <c r="V442" s="218">
        <f ca="1">OFFSET('배치점수 계산기'!L$10,$D442,0)</f>
        <v>679.67700000000002</v>
      </c>
      <c r="W442" s="210" t="str">
        <f ca="1">OFFSET('배치점수 계산기'!M$10,$D442,0)</f>
        <v>표점</v>
      </c>
      <c r="X442" s="208" t="str">
        <f ca="1">OFFSET('배치점수 계산기'!N$10,$D442,0)</f>
        <v>변표</v>
      </c>
      <c r="Y442" s="212">
        <f ca="1">OFFSET(환산공식!FG$15,$F442,0)</f>
        <v>0.25</v>
      </c>
      <c r="Z442" s="35">
        <f ca="1">OFFSET(환산공식!FH$15,$F442,0)</f>
        <v>0.44</v>
      </c>
      <c r="AA442" s="203">
        <f ca="1">OFFSET(환산공식!FI$15,$F442,0)</f>
        <v>0.31</v>
      </c>
      <c r="AB442" s="5"/>
      <c r="AD442">
        <f t="shared" ca="1" si="14"/>
        <v>6</v>
      </c>
      <c r="AF442" s="5"/>
      <c r="AG442" s="5"/>
      <c r="AH442" s="5"/>
    </row>
    <row r="443" spans="1:34">
      <c r="A443" s="222"/>
      <c r="B443" s="222"/>
      <c r="C443" s="222" t="s">
        <v>1938</v>
      </c>
      <c r="D443" s="219">
        <v>436</v>
      </c>
      <c r="E443" s="219">
        <v>94</v>
      </c>
      <c r="F443" s="219">
        <v>94</v>
      </c>
      <c r="G443" s="264">
        <v>436</v>
      </c>
      <c r="H443" s="221" t="s">
        <v>85</v>
      </c>
      <c r="I443" s="219" t="s">
        <v>862</v>
      </c>
      <c r="J443" s="267" t="s">
        <v>179</v>
      </c>
      <c r="K443" s="219" t="s">
        <v>83</v>
      </c>
      <c r="L443" s="35" t="str">
        <f ca="1">IF(OFFSET(환산공식!$DU$15,$F443,0)=1,"O","X")</f>
        <v>X</v>
      </c>
      <c r="M443" s="212">
        <f ca="1">IFERROR(OFFSET(환산공식!DA$15,$F443,0),"")</f>
        <v>200</v>
      </c>
      <c r="N443" s="35" t="str">
        <f ca="1">IFERROR(CONCATENATE(ROUND(OFFSET(환산공식!DB$15,$F443,0),1),"%"),"")</f>
        <v>100%</v>
      </c>
      <c r="O443" s="35">
        <f ca="1">IFERROR(OFFSET(환산공식!DC$15,$F443,0),"")</f>
        <v>10</v>
      </c>
      <c r="P443" s="212" t="str">
        <f t="shared" ca="1" si="13"/>
        <v>3% 이하</v>
      </c>
      <c r="Q443" s="218">
        <f ca="1">IFERROR(ROUND(OFFSET(환산공식!$EX$15,$F443,0),3),"")</f>
        <v>0</v>
      </c>
      <c r="R443" s="218">
        <f ca="1">OFFSET('배치점수 계산기'!H$10,$D443,0)</f>
        <v>688.20899999999995</v>
      </c>
      <c r="S443" s="218">
        <f ca="1">OFFSET('배치점수 계산기'!I$10,$D443,0)</f>
        <v>686.43899999999996</v>
      </c>
      <c r="T443" s="218">
        <f ca="1">OFFSET('배치점수 계산기'!J$10,$D443,0)</f>
        <v>684.63</v>
      </c>
      <c r="U443" s="218">
        <f ca="1">OFFSET('배치점수 계산기'!K$10,$D443,0)</f>
        <v>681.54700000000003</v>
      </c>
      <c r="V443" s="218">
        <f ca="1">OFFSET('배치점수 계산기'!L$10,$D443,0)</f>
        <v>676.10400000000004</v>
      </c>
      <c r="W443" s="210" t="str">
        <f ca="1">OFFSET('배치점수 계산기'!M$10,$D443,0)</f>
        <v>표점</v>
      </c>
      <c r="X443" s="208" t="str">
        <f ca="1">OFFSET('배치점수 계산기'!N$10,$D443,0)</f>
        <v>변표</v>
      </c>
      <c r="Y443" s="212">
        <f ca="1">OFFSET(환산공식!FG$15,$F443,0)</f>
        <v>0.25</v>
      </c>
      <c r="Z443" s="35">
        <f ca="1">OFFSET(환산공식!FH$15,$F443,0)</f>
        <v>0.44</v>
      </c>
      <c r="AA443" s="203">
        <f ca="1">OFFSET(환산공식!FI$15,$F443,0)</f>
        <v>0.31</v>
      </c>
      <c r="AB443" s="5"/>
      <c r="AD443">
        <f t="shared" ca="1" si="14"/>
        <v>6</v>
      </c>
      <c r="AF443" s="5"/>
      <c r="AG443" s="5"/>
      <c r="AH443" s="5"/>
    </row>
    <row r="444" spans="1:34">
      <c r="A444" s="222"/>
      <c r="B444" s="222"/>
      <c r="C444" s="222" t="s">
        <v>1939</v>
      </c>
      <c r="D444" s="219">
        <v>437</v>
      </c>
      <c r="E444" s="219">
        <v>94</v>
      </c>
      <c r="F444" s="219">
        <v>94</v>
      </c>
      <c r="G444" s="264">
        <v>437</v>
      </c>
      <c r="H444" s="221" t="s">
        <v>85</v>
      </c>
      <c r="I444" s="219" t="s">
        <v>862</v>
      </c>
      <c r="J444" s="267" t="s">
        <v>480</v>
      </c>
      <c r="K444" s="219" t="s">
        <v>83</v>
      </c>
      <c r="L444" s="35" t="str">
        <f ca="1">IF(OFFSET(환산공식!$DU$15,$F444,0)=1,"O","X")</f>
        <v>X</v>
      </c>
      <c r="M444" s="212">
        <f ca="1">IFERROR(OFFSET(환산공식!DA$15,$F444,0),"")</f>
        <v>200</v>
      </c>
      <c r="N444" s="35" t="str">
        <f ca="1">IFERROR(CONCATENATE(ROUND(OFFSET(환산공식!DB$15,$F444,0),1),"%"),"")</f>
        <v>100%</v>
      </c>
      <c r="O444" s="35">
        <f ca="1">IFERROR(OFFSET(환산공식!DC$15,$F444,0),"")</f>
        <v>10</v>
      </c>
      <c r="P444" s="212" t="str">
        <f t="shared" ca="1" si="13"/>
        <v>3% 이하</v>
      </c>
      <c r="Q444" s="218">
        <f ca="1">IFERROR(ROUND(OFFSET(환산공식!$EX$15,$F444,0),3),"")</f>
        <v>0</v>
      </c>
      <c r="R444" s="218">
        <f ca="1">OFFSET('배치점수 계산기'!H$10,$D444,0)</f>
        <v>687.93399999999997</v>
      </c>
      <c r="S444" s="218">
        <f ca="1">OFFSET('배치점수 계산기'!I$10,$D444,0)</f>
        <v>686.01800000000003</v>
      </c>
      <c r="T444" s="218">
        <f ca="1">OFFSET('배치점수 계산기'!J$10,$D444,0)</f>
        <v>684.45</v>
      </c>
      <c r="U444" s="218">
        <f ca="1">OFFSET('배치점수 계산기'!K$10,$D444,0)</f>
        <v>681.54200000000003</v>
      </c>
      <c r="V444" s="218">
        <f ca="1">OFFSET('배치점수 계산기'!L$10,$D444,0)</f>
        <v>678.38199999999995</v>
      </c>
      <c r="W444" s="210" t="str">
        <f ca="1">OFFSET('배치점수 계산기'!M$10,$D444,0)</f>
        <v>표점</v>
      </c>
      <c r="X444" s="208" t="str">
        <f ca="1">OFFSET('배치점수 계산기'!N$10,$D444,0)</f>
        <v>변표</v>
      </c>
      <c r="Y444" s="212">
        <f ca="1">OFFSET(환산공식!FG$15,$F444,0)</f>
        <v>0.25</v>
      </c>
      <c r="Z444" s="35">
        <f ca="1">OFFSET(환산공식!FH$15,$F444,0)</f>
        <v>0.44</v>
      </c>
      <c r="AA444" s="203">
        <f ca="1">OFFSET(환산공식!FI$15,$F444,0)</f>
        <v>0.31</v>
      </c>
      <c r="AB444" s="5"/>
      <c r="AD444">
        <f t="shared" ca="1" si="14"/>
        <v>6</v>
      </c>
      <c r="AF444" s="5"/>
      <c r="AG444" s="5"/>
      <c r="AH444" s="5"/>
    </row>
    <row r="445" spans="1:34">
      <c r="A445" s="222"/>
      <c r="B445" s="222"/>
      <c r="C445" s="222" t="s">
        <v>1940</v>
      </c>
      <c r="D445" s="219">
        <v>438</v>
      </c>
      <c r="E445" s="219">
        <v>94</v>
      </c>
      <c r="F445" s="219">
        <v>94</v>
      </c>
      <c r="G445" s="264">
        <v>438</v>
      </c>
      <c r="H445" s="221" t="s">
        <v>85</v>
      </c>
      <c r="I445" s="219" t="s">
        <v>862</v>
      </c>
      <c r="J445" s="267" t="s">
        <v>18562</v>
      </c>
      <c r="K445" s="219" t="s">
        <v>83</v>
      </c>
      <c r="L445" s="35" t="str">
        <f ca="1">IF(OFFSET(환산공식!$DU$15,$F445,0)=1,"O","X")</f>
        <v>X</v>
      </c>
      <c r="M445" s="212">
        <f ca="1">IFERROR(OFFSET(환산공식!DA$15,$F445,0),"")</f>
        <v>200</v>
      </c>
      <c r="N445" s="35" t="str">
        <f ca="1">IFERROR(CONCATENATE(ROUND(OFFSET(환산공식!DB$15,$F445,0),1),"%"),"")</f>
        <v>100%</v>
      </c>
      <c r="O445" s="35">
        <f ca="1">IFERROR(OFFSET(환산공식!DC$15,$F445,0),"")</f>
        <v>10</v>
      </c>
      <c r="P445" s="212" t="str">
        <f t="shared" ca="1" si="13"/>
        <v>3% 이하</v>
      </c>
      <c r="Q445" s="218">
        <f ca="1">IFERROR(ROUND(OFFSET(환산공식!$EX$15,$F445,0),3),"")</f>
        <v>0</v>
      </c>
      <c r="R445" s="218">
        <f ca="1">OFFSET('배치점수 계산기'!H$10,$D445,0)</f>
        <v>686.78899999999999</v>
      </c>
      <c r="S445" s="218">
        <f ca="1">OFFSET('배치점수 계산기'!I$10,$D445,0)</f>
        <v>685.548</v>
      </c>
      <c r="T445" s="218">
        <f ca="1">OFFSET('배치점수 계산기'!J$10,$D445,0)</f>
        <v>683.73199999999997</v>
      </c>
      <c r="U445" s="218">
        <f ca="1">OFFSET('배치점수 계산기'!K$10,$D445,0)</f>
        <v>681.54200000000003</v>
      </c>
      <c r="V445" s="218">
        <f ca="1">OFFSET('배치점수 계산기'!L$10,$D445,0)</f>
        <v>678.38199999999995</v>
      </c>
      <c r="W445" s="210" t="str">
        <f ca="1">OFFSET('배치점수 계산기'!M$10,$D445,0)</f>
        <v>표점</v>
      </c>
      <c r="X445" s="208" t="str">
        <f ca="1">OFFSET('배치점수 계산기'!N$10,$D445,0)</f>
        <v>변표</v>
      </c>
      <c r="Y445" s="212">
        <f ca="1">OFFSET(환산공식!FG$15,$F445,0)</f>
        <v>0.25</v>
      </c>
      <c r="Z445" s="35">
        <f ca="1">OFFSET(환산공식!FH$15,$F445,0)</f>
        <v>0.44</v>
      </c>
      <c r="AA445" s="203">
        <f ca="1">OFFSET(환산공식!FI$15,$F445,0)</f>
        <v>0.31</v>
      </c>
      <c r="AB445" s="5"/>
      <c r="AD445">
        <f t="shared" ca="1" si="14"/>
        <v>6</v>
      </c>
      <c r="AF445" s="5"/>
      <c r="AG445" s="5"/>
      <c r="AH445" s="5"/>
    </row>
    <row r="446" spans="1:34">
      <c r="A446" s="222"/>
      <c r="B446" s="222"/>
      <c r="C446" s="222" t="s">
        <v>1941</v>
      </c>
      <c r="D446" s="219">
        <v>439</v>
      </c>
      <c r="E446" s="219">
        <v>94</v>
      </c>
      <c r="F446" s="219">
        <v>94</v>
      </c>
      <c r="G446" s="264">
        <v>439</v>
      </c>
      <c r="H446" s="221" t="s">
        <v>85</v>
      </c>
      <c r="I446" s="219" t="s">
        <v>862</v>
      </c>
      <c r="J446" s="267" t="s">
        <v>867</v>
      </c>
      <c r="K446" s="219" t="s">
        <v>83</v>
      </c>
      <c r="L446" s="35" t="str">
        <f ca="1">IF(OFFSET(환산공식!$DU$15,$F446,0)=1,"O","X")</f>
        <v>X</v>
      </c>
      <c r="M446" s="212">
        <f ca="1">IFERROR(OFFSET(환산공식!DA$15,$F446,0),"")</f>
        <v>200</v>
      </c>
      <c r="N446" s="35" t="str">
        <f ca="1">IFERROR(CONCATENATE(ROUND(OFFSET(환산공식!DB$15,$F446,0),1),"%"),"")</f>
        <v>100%</v>
      </c>
      <c r="O446" s="35">
        <f ca="1">IFERROR(OFFSET(환산공식!DC$15,$F446,0),"")</f>
        <v>10</v>
      </c>
      <c r="P446" s="212" t="str">
        <f t="shared" ca="1" si="13"/>
        <v>3% 이하</v>
      </c>
      <c r="Q446" s="218">
        <f ca="1">IFERROR(ROUND(OFFSET(환산공식!$EX$15,$F446,0),3),"")</f>
        <v>0</v>
      </c>
      <c r="R446" s="218">
        <f ca="1">OFFSET('배치점수 계산기'!H$10,$D446,0)</f>
        <v>686.69399999999996</v>
      </c>
      <c r="S446" s="218">
        <f ca="1">OFFSET('배치점수 계산기'!I$10,$D446,0)</f>
        <v>685.01</v>
      </c>
      <c r="T446" s="218">
        <f ca="1">OFFSET('배치점수 계산기'!J$10,$D446,0)</f>
        <v>683.35699999999997</v>
      </c>
      <c r="U446" s="218">
        <f ca="1">OFFSET('배치점수 계산기'!K$10,$D446,0)</f>
        <v>680.33900000000006</v>
      </c>
      <c r="V446" s="218">
        <f ca="1">OFFSET('배치점수 계산기'!L$10,$D446,0)</f>
        <v>677.47500000000002</v>
      </c>
      <c r="W446" s="210" t="str">
        <f ca="1">OFFSET('배치점수 계산기'!M$10,$D446,0)</f>
        <v>표점</v>
      </c>
      <c r="X446" s="208" t="str">
        <f ca="1">OFFSET('배치점수 계산기'!N$10,$D446,0)</f>
        <v>변표</v>
      </c>
      <c r="Y446" s="212">
        <f ca="1">OFFSET(환산공식!FG$15,$F446,0)</f>
        <v>0.25</v>
      </c>
      <c r="Z446" s="35">
        <f ca="1">OFFSET(환산공식!FH$15,$F446,0)</f>
        <v>0.44</v>
      </c>
      <c r="AA446" s="203">
        <f ca="1">OFFSET(환산공식!FI$15,$F446,0)</f>
        <v>0.31</v>
      </c>
      <c r="AB446" s="5"/>
      <c r="AD446">
        <f t="shared" ca="1" si="14"/>
        <v>6</v>
      </c>
      <c r="AF446" s="5"/>
      <c r="AG446" s="5"/>
      <c r="AH446" s="5"/>
    </row>
    <row r="447" spans="1:34">
      <c r="A447" s="222"/>
      <c r="B447" s="222"/>
      <c r="C447" s="222" t="s">
        <v>1942</v>
      </c>
      <c r="D447" s="219">
        <v>440</v>
      </c>
      <c r="E447" s="219">
        <v>94</v>
      </c>
      <c r="F447" s="219">
        <v>94</v>
      </c>
      <c r="G447" s="264">
        <v>440</v>
      </c>
      <c r="H447" s="221" t="s">
        <v>85</v>
      </c>
      <c r="I447" s="219" t="s">
        <v>862</v>
      </c>
      <c r="J447" s="267" t="s">
        <v>97</v>
      </c>
      <c r="K447" s="219" t="s">
        <v>83</v>
      </c>
      <c r="L447" s="35" t="str">
        <f ca="1">IF(OFFSET(환산공식!$DU$15,$F447,0)=1,"O","X")</f>
        <v>X</v>
      </c>
      <c r="M447" s="212">
        <f ca="1">IFERROR(OFFSET(환산공식!DA$15,$F447,0),"")</f>
        <v>200</v>
      </c>
      <c r="N447" s="35" t="str">
        <f ca="1">IFERROR(CONCATENATE(ROUND(OFFSET(환산공식!DB$15,$F447,0),1),"%"),"")</f>
        <v>100%</v>
      </c>
      <c r="O447" s="35">
        <f ca="1">IFERROR(OFFSET(환산공식!DC$15,$F447,0),"")</f>
        <v>10</v>
      </c>
      <c r="P447" s="212" t="str">
        <f t="shared" ca="1" si="13"/>
        <v>3% 이하</v>
      </c>
      <c r="Q447" s="218">
        <f ca="1">IFERROR(ROUND(OFFSET(환산공식!$EX$15,$F447,0),3),"")</f>
        <v>0</v>
      </c>
      <c r="R447" s="218">
        <f ca="1">OFFSET('배치점수 계산기'!H$10,$D447,0)</f>
        <v>685.548</v>
      </c>
      <c r="S447" s="218">
        <f ca="1">OFFSET('배치점수 계산기'!I$10,$D447,0)</f>
        <v>683.63699999999994</v>
      </c>
      <c r="T447" s="218">
        <f ca="1">OFFSET('배치점수 계산기'!J$10,$D447,0)</f>
        <v>681.79499999999996</v>
      </c>
      <c r="U447" s="218">
        <f ca="1">OFFSET('배치점수 계산기'!K$10,$D447,0)</f>
        <v>678.572</v>
      </c>
      <c r="V447" s="218">
        <f ca="1">OFFSET('배치점수 계산기'!L$10,$D447,0)</f>
        <v>676.19899999999996</v>
      </c>
      <c r="W447" s="210" t="str">
        <f ca="1">OFFSET('배치점수 계산기'!M$10,$D447,0)</f>
        <v>표점</v>
      </c>
      <c r="X447" s="208" t="str">
        <f ca="1">OFFSET('배치점수 계산기'!N$10,$D447,0)</f>
        <v>변표</v>
      </c>
      <c r="Y447" s="212">
        <f ca="1">OFFSET(환산공식!FG$15,$F447,0)</f>
        <v>0.25</v>
      </c>
      <c r="Z447" s="35">
        <f ca="1">OFFSET(환산공식!FH$15,$F447,0)</f>
        <v>0.44</v>
      </c>
      <c r="AA447" s="203">
        <f ca="1">OFFSET(환산공식!FI$15,$F447,0)</f>
        <v>0.31</v>
      </c>
      <c r="AB447" s="5"/>
      <c r="AD447">
        <f t="shared" ca="1" si="14"/>
        <v>6</v>
      </c>
      <c r="AF447" s="5"/>
      <c r="AG447" s="5"/>
      <c r="AH447" s="5"/>
    </row>
    <row r="448" spans="1:34">
      <c r="A448" s="222"/>
      <c r="B448" s="222"/>
      <c r="C448" s="222" t="s">
        <v>1943</v>
      </c>
      <c r="D448" s="219">
        <v>441</v>
      </c>
      <c r="E448" s="219">
        <v>94</v>
      </c>
      <c r="F448" s="219">
        <v>94</v>
      </c>
      <c r="G448" s="264">
        <v>441</v>
      </c>
      <c r="H448" s="221" t="s">
        <v>85</v>
      </c>
      <c r="I448" s="219" t="s">
        <v>862</v>
      </c>
      <c r="J448" s="267" t="s">
        <v>18569</v>
      </c>
      <c r="K448" s="219" t="s">
        <v>83</v>
      </c>
      <c r="L448" s="35" t="str">
        <f ca="1">IF(OFFSET(환산공식!$DU$15,$F448,0)=1,"O","X")</f>
        <v>X</v>
      </c>
      <c r="M448" s="212">
        <f ca="1">IFERROR(OFFSET(환산공식!DA$15,$F448,0),"")</f>
        <v>200</v>
      </c>
      <c r="N448" s="35" t="str">
        <f ca="1">IFERROR(CONCATENATE(ROUND(OFFSET(환산공식!DB$15,$F448,0),1),"%"),"")</f>
        <v>100%</v>
      </c>
      <c r="O448" s="35">
        <f ca="1">IFERROR(OFFSET(환산공식!DC$15,$F448,0),"")</f>
        <v>10</v>
      </c>
      <c r="P448" s="212" t="str">
        <f t="shared" ca="1" si="13"/>
        <v>3% 이하</v>
      </c>
      <c r="Q448" s="218">
        <f ca="1">IFERROR(ROUND(OFFSET(환산공식!$EX$15,$F448,0),3),"")</f>
        <v>0</v>
      </c>
      <c r="R448" s="218">
        <f ca="1">OFFSET('배치점수 계산기'!H$10,$D448,0)</f>
        <v>672.995</v>
      </c>
      <c r="S448" s="218">
        <f ca="1">OFFSET('배치점수 계산기'!I$10,$D448,0)</f>
        <v>671.83600000000001</v>
      </c>
      <c r="T448" s="218">
        <f ca="1">OFFSET('배치점수 계산기'!J$10,$D448,0)</f>
        <v>670.36900000000003</v>
      </c>
      <c r="U448" s="218">
        <f ca="1">OFFSET('배치점수 계산기'!K$10,$D448,0)</f>
        <v>668.24300000000005</v>
      </c>
      <c r="V448" s="218">
        <f ca="1">OFFSET('배치점수 계산기'!L$10,$D448,0)</f>
        <v>665.98099999999999</v>
      </c>
      <c r="W448" s="210" t="str">
        <f ca="1">OFFSET('배치점수 계산기'!M$10,$D448,0)</f>
        <v>표점</v>
      </c>
      <c r="X448" s="208" t="str">
        <f ca="1">OFFSET('배치점수 계산기'!N$10,$D448,0)</f>
        <v>변표</v>
      </c>
      <c r="Y448" s="212">
        <f ca="1">OFFSET(환산공식!FG$15,$F448,0)</f>
        <v>0.25</v>
      </c>
      <c r="Z448" s="35">
        <f ca="1">OFFSET(환산공식!FH$15,$F448,0)</f>
        <v>0.44</v>
      </c>
      <c r="AA448" s="203">
        <f ca="1">OFFSET(환산공식!FI$15,$F448,0)</f>
        <v>0.31</v>
      </c>
      <c r="AB448" s="5"/>
      <c r="AD448">
        <f t="shared" ca="1" si="14"/>
        <v>6</v>
      </c>
      <c r="AF448" s="5"/>
      <c r="AG448" s="5"/>
      <c r="AH448" s="5"/>
    </row>
    <row r="449" spans="1:34">
      <c r="A449" s="222"/>
      <c r="B449" s="222"/>
      <c r="C449" s="222" t="s">
        <v>1944</v>
      </c>
      <c r="D449" s="219">
        <v>442</v>
      </c>
      <c r="E449" s="219">
        <v>94</v>
      </c>
      <c r="F449" s="219">
        <v>94</v>
      </c>
      <c r="G449" s="264">
        <v>442</v>
      </c>
      <c r="H449" s="221" t="s">
        <v>85</v>
      </c>
      <c r="I449" s="219" t="s">
        <v>862</v>
      </c>
      <c r="J449" s="267" t="s">
        <v>18566</v>
      </c>
      <c r="K449" s="219" t="s">
        <v>83</v>
      </c>
      <c r="L449" s="35" t="str">
        <f ca="1">IF(OFFSET(환산공식!$DU$15,$F449,0)=1,"O","X")</f>
        <v>X</v>
      </c>
      <c r="M449" s="212">
        <f ca="1">IFERROR(OFFSET(환산공식!DA$15,$F449,0),"")</f>
        <v>200</v>
      </c>
      <c r="N449" s="35" t="str">
        <f ca="1">IFERROR(CONCATENATE(ROUND(OFFSET(환산공식!DB$15,$F449,0),1),"%"),"")</f>
        <v>100%</v>
      </c>
      <c r="O449" s="35">
        <f ca="1">IFERROR(OFFSET(환산공식!DC$15,$F449,0),"")</f>
        <v>10</v>
      </c>
      <c r="P449" s="212" t="str">
        <f t="shared" ca="1" si="13"/>
        <v>3% 이하</v>
      </c>
      <c r="Q449" s="218">
        <f ca="1">IFERROR(ROUND(OFFSET(환산공식!$EX$15,$F449,0),3),"")</f>
        <v>0</v>
      </c>
      <c r="R449" s="218">
        <f ca="1">OFFSET('배치점수 계산기'!H$10,$D449,0)</f>
        <v>660.98699999999997</v>
      </c>
      <c r="S449" s="218">
        <f ca="1">OFFSET('배치점수 계산기'!I$10,$D449,0)</f>
        <v>660.17499999999995</v>
      </c>
      <c r="T449" s="218">
        <f ca="1">OFFSET('배치점수 계산기'!J$10,$D449,0)</f>
        <v>659.25400000000002</v>
      </c>
      <c r="U449" s="218">
        <f ca="1">OFFSET('배치점수 계산기'!K$10,$D449,0)</f>
        <v>657.22400000000005</v>
      </c>
      <c r="V449" s="218">
        <f ca="1">OFFSET('배치점수 계산기'!L$10,$D449,0)</f>
        <v>655.38</v>
      </c>
      <c r="W449" s="210" t="str">
        <f ca="1">OFFSET('배치점수 계산기'!M$10,$D449,0)</f>
        <v>표점</v>
      </c>
      <c r="X449" s="208" t="str">
        <f ca="1">OFFSET('배치점수 계산기'!N$10,$D449,0)</f>
        <v>변표</v>
      </c>
      <c r="Y449" s="212">
        <f ca="1">OFFSET(환산공식!FG$15,$F449,0)</f>
        <v>0.25</v>
      </c>
      <c r="Z449" s="35">
        <f ca="1">OFFSET(환산공식!FH$15,$F449,0)</f>
        <v>0.44</v>
      </c>
      <c r="AA449" s="203">
        <f ca="1">OFFSET(환산공식!FI$15,$F449,0)</f>
        <v>0.31</v>
      </c>
      <c r="AB449" s="5"/>
      <c r="AD449">
        <f t="shared" ca="1" si="14"/>
        <v>6</v>
      </c>
      <c r="AF449" s="5"/>
      <c r="AG449" s="5"/>
      <c r="AH449" s="5"/>
    </row>
    <row r="450" spans="1:34">
      <c r="A450" s="222"/>
      <c r="B450" s="222"/>
      <c r="C450" s="222" t="s">
        <v>1945</v>
      </c>
      <c r="D450" s="219">
        <v>443</v>
      </c>
      <c r="E450" s="219">
        <v>94</v>
      </c>
      <c r="F450" s="219">
        <v>94</v>
      </c>
      <c r="G450" s="264">
        <v>443</v>
      </c>
      <c r="H450" s="221" t="s">
        <v>85</v>
      </c>
      <c r="I450" s="219" t="s">
        <v>862</v>
      </c>
      <c r="J450" s="267" t="s">
        <v>18564</v>
      </c>
      <c r="K450" s="219" t="s">
        <v>83</v>
      </c>
      <c r="L450" s="35" t="str">
        <f ca="1">IF(OFFSET(환산공식!$DU$15,$F450,0)=1,"O","X")</f>
        <v>X</v>
      </c>
      <c r="M450" s="212">
        <f ca="1">IFERROR(OFFSET(환산공식!DA$15,$F450,0),"")</f>
        <v>200</v>
      </c>
      <c r="N450" s="35" t="str">
        <f ca="1">IFERROR(CONCATENATE(ROUND(OFFSET(환산공식!DB$15,$F450,0),1),"%"),"")</f>
        <v>100%</v>
      </c>
      <c r="O450" s="35">
        <f ca="1">IFERROR(OFFSET(환산공식!DC$15,$F450,0),"")</f>
        <v>10</v>
      </c>
      <c r="P450" s="212" t="str">
        <f t="shared" ca="1" si="13"/>
        <v>3% 이하</v>
      </c>
      <c r="Q450" s="218">
        <f ca="1">IFERROR(ROUND(OFFSET(환산공식!$EX$15,$F450,0),3),"")</f>
        <v>0</v>
      </c>
      <c r="R450" s="218">
        <f ca="1">OFFSET('배치점수 계산기'!H$10,$D450,0)</f>
        <v>661.69799999999998</v>
      </c>
      <c r="S450" s="218">
        <f ca="1">OFFSET('배치점수 계산기'!I$10,$D450,0)</f>
        <v>660.17499999999995</v>
      </c>
      <c r="T450" s="218">
        <f ca="1">OFFSET('배치점수 계산기'!J$10,$D450,0)</f>
        <v>658.71500000000003</v>
      </c>
      <c r="U450" s="218">
        <f ca="1">OFFSET('배치점수 계산기'!K$10,$D450,0)</f>
        <v>656.66200000000003</v>
      </c>
      <c r="V450" s="218">
        <f ca="1">OFFSET('배치점수 계산기'!L$10,$D450,0)</f>
        <v>654.197</v>
      </c>
      <c r="W450" s="210" t="str">
        <f ca="1">OFFSET('배치점수 계산기'!M$10,$D450,0)</f>
        <v>표점</v>
      </c>
      <c r="X450" s="208" t="str">
        <f ca="1">OFFSET('배치점수 계산기'!N$10,$D450,0)</f>
        <v>변표</v>
      </c>
      <c r="Y450" s="212">
        <f ca="1">OFFSET(환산공식!FG$15,$F450,0)</f>
        <v>0.25</v>
      </c>
      <c r="Z450" s="35">
        <f ca="1">OFFSET(환산공식!FH$15,$F450,0)</f>
        <v>0.44</v>
      </c>
      <c r="AA450" s="203">
        <f ca="1">OFFSET(환산공식!FI$15,$F450,0)</f>
        <v>0.31</v>
      </c>
      <c r="AB450" s="5"/>
      <c r="AD450">
        <f t="shared" ca="1" si="14"/>
        <v>6</v>
      </c>
      <c r="AF450" s="5"/>
      <c r="AG450" s="5"/>
      <c r="AH450" s="5"/>
    </row>
    <row r="451" spans="1:34">
      <c r="A451" s="222"/>
      <c r="B451" s="222"/>
      <c r="C451" s="222" t="s">
        <v>1946</v>
      </c>
      <c r="D451" s="219">
        <v>444</v>
      </c>
      <c r="E451" s="219">
        <v>94</v>
      </c>
      <c r="F451" s="219">
        <v>94</v>
      </c>
      <c r="G451" s="264">
        <v>444</v>
      </c>
      <c r="H451" s="221" t="s">
        <v>85</v>
      </c>
      <c r="I451" s="219" t="s">
        <v>862</v>
      </c>
      <c r="J451" s="267" t="s">
        <v>18565</v>
      </c>
      <c r="K451" s="219" t="s">
        <v>83</v>
      </c>
      <c r="L451" s="35" t="str">
        <f ca="1">IF(OFFSET(환산공식!$DU$15,$F451,0)=1,"O","X")</f>
        <v>X</v>
      </c>
      <c r="M451" s="212">
        <f ca="1">IFERROR(OFFSET(환산공식!DA$15,$F451,0),"")</f>
        <v>200</v>
      </c>
      <c r="N451" s="35" t="str">
        <f ca="1">IFERROR(CONCATENATE(ROUND(OFFSET(환산공식!DB$15,$F451,0),1),"%"),"")</f>
        <v>100%</v>
      </c>
      <c r="O451" s="35">
        <f ca="1">IFERROR(OFFSET(환산공식!DC$15,$F451,0),"")</f>
        <v>10</v>
      </c>
      <c r="P451" s="212" t="str">
        <f t="shared" ca="1" si="13"/>
        <v>3% 이하</v>
      </c>
      <c r="Q451" s="218">
        <f ca="1">IFERROR(ROUND(OFFSET(환산공식!$EX$15,$F451,0),3),"")</f>
        <v>0</v>
      </c>
      <c r="R451" s="218">
        <f ca="1">OFFSET('배치점수 계산기'!H$10,$D451,0)</f>
        <v>661.07100000000003</v>
      </c>
      <c r="S451" s="218">
        <f ca="1">OFFSET('배치점수 계산기'!I$10,$D451,0)</f>
        <v>659.779</v>
      </c>
      <c r="T451" s="218">
        <f ca="1">OFFSET('배치점수 계산기'!J$10,$D451,0)</f>
        <v>658.27200000000005</v>
      </c>
      <c r="U451" s="218">
        <f ca="1">OFFSET('배치점수 계산기'!K$10,$D451,0)</f>
        <v>656.28599999999994</v>
      </c>
      <c r="V451" s="218">
        <f ca="1">OFFSET('배치점수 계산기'!L$10,$D451,0)</f>
        <v>653.82299999999998</v>
      </c>
      <c r="W451" s="210" t="str">
        <f ca="1">OFFSET('배치점수 계산기'!M$10,$D451,0)</f>
        <v>표점</v>
      </c>
      <c r="X451" s="208" t="str">
        <f ca="1">OFFSET('배치점수 계산기'!N$10,$D451,0)</f>
        <v>변표</v>
      </c>
      <c r="Y451" s="212">
        <f ca="1">OFFSET(환산공식!FG$15,$F451,0)</f>
        <v>0.25</v>
      </c>
      <c r="Z451" s="35">
        <f ca="1">OFFSET(환산공식!FH$15,$F451,0)</f>
        <v>0.44</v>
      </c>
      <c r="AA451" s="203">
        <f ca="1">OFFSET(환산공식!FI$15,$F451,0)</f>
        <v>0.31</v>
      </c>
      <c r="AB451" s="5"/>
      <c r="AD451">
        <f t="shared" ca="1" si="14"/>
        <v>6</v>
      </c>
      <c r="AF451" s="5"/>
      <c r="AG451" s="5"/>
      <c r="AH451" s="5"/>
    </row>
    <row r="452" spans="1:34">
      <c r="A452" s="222"/>
      <c r="B452" s="222"/>
      <c r="C452" s="222" t="s">
        <v>1947</v>
      </c>
      <c r="D452" s="219">
        <v>445</v>
      </c>
      <c r="E452" s="219">
        <v>94</v>
      </c>
      <c r="F452" s="219">
        <v>94</v>
      </c>
      <c r="G452" s="264">
        <v>445</v>
      </c>
      <c r="H452" s="221" t="s">
        <v>85</v>
      </c>
      <c r="I452" s="219" t="s">
        <v>862</v>
      </c>
      <c r="J452" s="267" t="s">
        <v>18572</v>
      </c>
      <c r="K452" s="219" t="s">
        <v>83</v>
      </c>
      <c r="L452" s="35" t="str">
        <f ca="1">IF(OFFSET(환산공식!$DU$15,$F452,0)=1,"O","X")</f>
        <v>X</v>
      </c>
      <c r="M452" s="212">
        <f ca="1">IFERROR(OFFSET(환산공식!DA$15,$F452,0),"")</f>
        <v>200</v>
      </c>
      <c r="N452" s="35" t="str">
        <f ca="1">IFERROR(CONCATENATE(ROUND(OFFSET(환산공식!DB$15,$F452,0),1),"%"),"")</f>
        <v>100%</v>
      </c>
      <c r="O452" s="35">
        <f ca="1">IFERROR(OFFSET(환산공식!DC$15,$F452,0),"")</f>
        <v>10</v>
      </c>
      <c r="P452" s="212" t="str">
        <f t="shared" ca="1" si="13"/>
        <v>3% 이하</v>
      </c>
      <c r="Q452" s="218">
        <f ca="1">IFERROR(ROUND(OFFSET(환산공식!$EX$15,$F452,0),3),"")</f>
        <v>0</v>
      </c>
      <c r="R452" s="218">
        <f ca="1">OFFSET('배치점수 계산기'!H$10,$D452,0)</f>
        <v>660.83100000000002</v>
      </c>
      <c r="S452" s="218">
        <f ca="1">OFFSET('배치점수 계산기'!I$10,$D452,0)</f>
        <v>659.59900000000005</v>
      </c>
      <c r="T452" s="218">
        <f ca="1">OFFSET('배치점수 계산기'!J$10,$D452,0)</f>
        <v>658.05</v>
      </c>
      <c r="U452" s="218">
        <f ca="1">OFFSET('배치점수 계산기'!K$10,$D452,0)</f>
        <v>655.98500000000001</v>
      </c>
      <c r="V452" s="218">
        <f ca="1">OFFSET('배치점수 계산기'!L$10,$D452,0)</f>
        <v>653.62699999999995</v>
      </c>
      <c r="W452" s="210" t="str">
        <f ca="1">OFFSET('배치점수 계산기'!M$10,$D452,0)</f>
        <v>표점</v>
      </c>
      <c r="X452" s="208" t="str">
        <f ca="1">OFFSET('배치점수 계산기'!N$10,$D452,0)</f>
        <v>변표</v>
      </c>
      <c r="Y452" s="212">
        <f ca="1">OFFSET(환산공식!FG$15,$F452,0)</f>
        <v>0.25</v>
      </c>
      <c r="Z452" s="35">
        <f ca="1">OFFSET(환산공식!FH$15,$F452,0)</f>
        <v>0.44</v>
      </c>
      <c r="AA452" s="203">
        <f ca="1">OFFSET(환산공식!FI$15,$F452,0)</f>
        <v>0.31</v>
      </c>
      <c r="AB452" s="5"/>
      <c r="AD452">
        <f t="shared" ca="1" si="14"/>
        <v>6</v>
      </c>
      <c r="AF452" s="5"/>
      <c r="AG452" s="5"/>
      <c r="AH452" s="5"/>
    </row>
    <row r="453" spans="1:34">
      <c r="A453" s="222"/>
      <c r="B453" s="222"/>
      <c r="C453" s="222" t="s">
        <v>1948</v>
      </c>
      <c r="D453" s="219">
        <v>446</v>
      </c>
      <c r="E453" s="219">
        <v>94</v>
      </c>
      <c r="F453" s="219">
        <v>94</v>
      </c>
      <c r="G453" s="264">
        <v>446</v>
      </c>
      <c r="H453" s="221" t="s">
        <v>85</v>
      </c>
      <c r="I453" s="219" t="s">
        <v>862</v>
      </c>
      <c r="J453" s="267" t="s">
        <v>18567</v>
      </c>
      <c r="K453" s="219" t="s">
        <v>83</v>
      </c>
      <c r="L453" s="35" t="str">
        <f ca="1">IF(OFFSET(환산공식!$DU$15,$F453,0)=1,"O","X")</f>
        <v>X</v>
      </c>
      <c r="M453" s="212">
        <f ca="1">IFERROR(OFFSET(환산공식!DA$15,$F453,0),"")</f>
        <v>200</v>
      </c>
      <c r="N453" s="35" t="str">
        <f ca="1">IFERROR(CONCATENATE(ROUND(OFFSET(환산공식!DB$15,$F453,0),1),"%"),"")</f>
        <v>100%</v>
      </c>
      <c r="O453" s="35">
        <f ca="1">IFERROR(OFFSET(환산공식!DC$15,$F453,0),"")</f>
        <v>10</v>
      </c>
      <c r="P453" s="212" t="str">
        <f t="shared" ca="1" si="13"/>
        <v>3% 이하</v>
      </c>
      <c r="Q453" s="218">
        <f ca="1">IFERROR(ROUND(OFFSET(환산공식!$EX$15,$F453,0),3),"")</f>
        <v>0</v>
      </c>
      <c r="R453" s="218">
        <f ca="1">OFFSET('배치점수 계산기'!H$10,$D453,0)</f>
        <v>656.38199999999995</v>
      </c>
      <c r="S453" s="218">
        <f ca="1">OFFSET('배치점수 계산기'!I$10,$D453,0)</f>
        <v>655.1</v>
      </c>
      <c r="T453" s="218">
        <f ca="1">OFFSET('배치점수 계산기'!J$10,$D453,0)</f>
        <v>653.62699999999995</v>
      </c>
      <c r="U453" s="218">
        <f ca="1">OFFSET('배치점수 계산기'!K$10,$D453,0)</f>
        <v>651.01700000000005</v>
      </c>
      <c r="V453" s="218">
        <f ca="1">OFFSET('배치점수 계산기'!L$10,$D453,0)</f>
        <v>648.28300000000002</v>
      </c>
      <c r="W453" s="210" t="str">
        <f ca="1">OFFSET('배치점수 계산기'!M$10,$D453,0)</f>
        <v>표점</v>
      </c>
      <c r="X453" s="208" t="str">
        <f ca="1">OFFSET('배치점수 계산기'!N$10,$D453,0)</f>
        <v>변표</v>
      </c>
      <c r="Y453" s="212">
        <f ca="1">OFFSET(환산공식!FG$15,$F453,0)</f>
        <v>0.25</v>
      </c>
      <c r="Z453" s="35">
        <f ca="1">OFFSET(환산공식!FH$15,$F453,0)</f>
        <v>0.44</v>
      </c>
      <c r="AA453" s="203">
        <f ca="1">OFFSET(환산공식!FI$15,$F453,0)</f>
        <v>0.31</v>
      </c>
      <c r="AB453" s="5"/>
      <c r="AD453">
        <f t="shared" ca="1" si="14"/>
        <v>6</v>
      </c>
      <c r="AF453" s="5"/>
      <c r="AG453" s="5"/>
      <c r="AH453" s="5"/>
    </row>
    <row r="454" spans="1:34">
      <c r="A454" s="222"/>
      <c r="B454" s="222"/>
      <c r="C454" s="222" t="s">
        <v>1949</v>
      </c>
      <c r="D454" s="219">
        <v>447</v>
      </c>
      <c r="E454" s="219">
        <v>95</v>
      </c>
      <c r="F454" s="219">
        <v>95</v>
      </c>
      <c r="G454" s="264">
        <v>447</v>
      </c>
      <c r="H454" s="221" t="s">
        <v>85</v>
      </c>
      <c r="I454" s="219" t="s">
        <v>862</v>
      </c>
      <c r="J454" s="267" t="s">
        <v>18575</v>
      </c>
      <c r="K454" s="219" t="s">
        <v>84</v>
      </c>
      <c r="L454" s="35" t="str">
        <f ca="1">IF(OFFSET(환산공식!$DU$15,$F454,0)=1,"O","X")</f>
        <v>X</v>
      </c>
      <c r="M454" s="212">
        <f ca="1">IFERROR(OFFSET(환산공식!DA$15,$F454,0),"")</f>
        <v>200</v>
      </c>
      <c r="N454" s="35" t="str">
        <f ca="1">IFERROR(CONCATENATE(ROUND(OFFSET(환산공식!DB$15,$F454,0),1),"%"),"")</f>
        <v>100%</v>
      </c>
      <c r="O454" s="35">
        <f ca="1">IFERROR(OFFSET(환산공식!DC$15,$F454,0),"")</f>
        <v>10</v>
      </c>
      <c r="P454" s="212" t="str">
        <f t="shared" ca="1" si="13"/>
        <v>3% 이하</v>
      </c>
      <c r="Q454" s="218">
        <f ca="1">IFERROR(ROUND(OFFSET(환산공식!$EX$15,$F454,0),3),"")</f>
        <v>0</v>
      </c>
      <c r="R454" s="218">
        <f ca="1">OFFSET('배치점수 계산기'!H$10,$D454,0)</f>
        <v>664.28</v>
      </c>
      <c r="S454" s="218">
        <f ca="1">OFFSET('배치점수 계산기'!I$10,$D454,0)</f>
        <v>662.995</v>
      </c>
      <c r="T454" s="218">
        <f ca="1">OFFSET('배치점수 계산기'!J$10,$D454,0)</f>
        <v>661.32299999999998</v>
      </c>
      <c r="U454" s="218">
        <f ca="1">OFFSET('배치점수 계산기'!K$10,$D454,0)</f>
        <v>659.10500000000002</v>
      </c>
      <c r="V454" s="218">
        <f ca="1">OFFSET('배치점수 계산기'!L$10,$D454,0)</f>
        <v>656.73</v>
      </c>
      <c r="W454" s="210" t="str">
        <f ca="1">OFFSET('배치점수 계산기'!M$10,$D454,0)</f>
        <v>표점</v>
      </c>
      <c r="X454" s="208" t="str">
        <f ca="1">OFFSET('배치점수 계산기'!N$10,$D454,0)</f>
        <v>변표</v>
      </c>
      <c r="Y454" s="212">
        <f ca="1">OFFSET(환산공식!FG$15,$F454,0)</f>
        <v>0.38</v>
      </c>
      <c r="Z454" s="35">
        <f ca="1">OFFSET(환산공식!FH$15,$F454,0)</f>
        <v>0.31</v>
      </c>
      <c r="AA454" s="203">
        <f ca="1">OFFSET(환산공식!FI$15,$F454,0)</f>
        <v>0.31</v>
      </c>
      <c r="AB454" s="5"/>
      <c r="AD454">
        <f t="shared" ca="1" si="14"/>
        <v>6</v>
      </c>
      <c r="AF454" s="5"/>
      <c r="AG454" s="5"/>
      <c r="AH454" s="5"/>
    </row>
    <row r="455" spans="1:34">
      <c r="A455" s="222"/>
      <c r="B455" s="222"/>
      <c r="C455" s="222" t="s">
        <v>1950</v>
      </c>
      <c r="D455" s="219">
        <v>448</v>
      </c>
      <c r="E455" s="219">
        <v>89</v>
      </c>
      <c r="F455" s="219">
        <v>89</v>
      </c>
      <c r="G455" s="264">
        <v>448</v>
      </c>
      <c r="H455" s="221" t="s">
        <v>85</v>
      </c>
      <c r="I455" s="219" t="s">
        <v>827</v>
      </c>
      <c r="J455" s="267" t="s">
        <v>688</v>
      </c>
      <c r="K455" s="219" t="s">
        <v>83</v>
      </c>
      <c r="L455" s="35" t="str">
        <f ca="1">IF(OFFSET(환산공식!$DU$15,$F455,0)=1,"O","X")</f>
        <v>X</v>
      </c>
      <c r="M455" s="212">
        <f ca="1">IFERROR(OFFSET(환산공식!DA$15,$F455,0),"")</f>
        <v>150</v>
      </c>
      <c r="N455" s="35" t="str">
        <f ca="1">IFERROR(CONCATENATE(ROUND(OFFSET(환산공식!DB$15,$F455,0),1),"%"),"")</f>
        <v>100%</v>
      </c>
      <c r="O455" s="35">
        <f ca="1">IFERROR(OFFSET(환산공식!DC$15,$F455,0),"")</f>
        <v>5</v>
      </c>
      <c r="P455" s="212" t="str">
        <f t="shared" ca="1" si="13"/>
        <v>3% 이하</v>
      </c>
      <c r="Q455" s="218">
        <f ca="1">IFERROR(ROUND(OFFSET(환산공식!$EX$15,$F455,0),3),"")</f>
        <v>0</v>
      </c>
      <c r="R455" s="218">
        <f ca="1">OFFSET('배치점수 계산기'!H$10,$D455,0)</f>
        <v>868.55</v>
      </c>
      <c r="S455" s="218">
        <f ca="1">OFFSET('배치점수 계산기'!I$10,$D455,0)</f>
        <v>862.61</v>
      </c>
      <c r="T455" s="218">
        <f ca="1">OFFSET('배치점수 계산기'!J$10,$D455,0)</f>
        <v>854.29399999999998</v>
      </c>
      <c r="U455" s="218">
        <f ca="1">OFFSET('배치점수 계산기'!K$10,$D455,0)</f>
        <v>848.19399999999996</v>
      </c>
      <c r="V455" s="218">
        <f ca="1">OFFSET('배치점수 계산기'!L$10,$D455,0)</f>
        <v>837.83199999999999</v>
      </c>
      <c r="W455" s="210" t="str">
        <f ca="1">OFFSET('배치점수 계산기'!M$10,$D455,0)</f>
        <v>백분위</v>
      </c>
      <c r="X455" s="208" t="str">
        <f ca="1">OFFSET('배치점수 계산기'!N$10,$D455,0)</f>
        <v>백분위</v>
      </c>
      <c r="Y455" s="212">
        <f ca="1">OFFSET(환산공식!FG$15,$F455,0)</f>
        <v>0.24</v>
      </c>
      <c r="Z455" s="35">
        <f ca="1">OFFSET(환산공식!FH$15,$F455,0)</f>
        <v>0.41</v>
      </c>
      <c r="AA455" s="203">
        <f ca="1">OFFSET(환산공식!FI$15,$F455,0)</f>
        <v>0.35</v>
      </c>
      <c r="AB455" s="5"/>
      <c r="AD455">
        <f t="shared" ca="1" si="14"/>
        <v>6</v>
      </c>
      <c r="AF455" s="5"/>
      <c r="AG455" s="5"/>
      <c r="AH455" s="5"/>
    </row>
    <row r="456" spans="1:34">
      <c r="A456" s="222"/>
      <c r="B456" s="222"/>
      <c r="C456" s="222" t="s">
        <v>1951</v>
      </c>
      <c r="D456" s="219">
        <v>449</v>
      </c>
      <c r="E456" s="219">
        <v>89</v>
      </c>
      <c r="F456" s="219">
        <v>89</v>
      </c>
      <c r="G456" s="264">
        <v>449</v>
      </c>
      <c r="H456" s="221" t="s">
        <v>85</v>
      </c>
      <c r="I456" s="219" t="s">
        <v>827</v>
      </c>
      <c r="J456" s="267" t="s">
        <v>493</v>
      </c>
      <c r="K456" s="219" t="s">
        <v>83</v>
      </c>
      <c r="L456" s="35" t="str">
        <f ca="1">IF(OFFSET(환산공식!$DU$15,$F456,0)=1,"O","X")</f>
        <v>X</v>
      </c>
      <c r="M456" s="212">
        <f ca="1">IFERROR(OFFSET(환산공식!DA$15,$F456,0),"")</f>
        <v>150</v>
      </c>
      <c r="N456" s="35" t="str">
        <f ca="1">IFERROR(CONCATENATE(ROUND(OFFSET(환산공식!DB$15,$F456,0),1),"%"),"")</f>
        <v>100%</v>
      </c>
      <c r="O456" s="35">
        <f ca="1">IFERROR(OFFSET(환산공식!DC$15,$F456,0),"")</f>
        <v>5</v>
      </c>
      <c r="P456" s="212" t="str">
        <f t="shared" ca="1" si="13"/>
        <v>3% 이하</v>
      </c>
      <c r="Q456" s="218">
        <f ca="1">IFERROR(ROUND(OFFSET(환산공식!$EX$15,$F456,0),3),"")</f>
        <v>0</v>
      </c>
      <c r="R456" s="218">
        <f ca="1">OFFSET('배치점수 계산기'!H$10,$D456,0)</f>
        <v>862.41</v>
      </c>
      <c r="S456" s="218">
        <f ca="1">OFFSET('배치점수 계산기'!I$10,$D456,0)</f>
        <v>856.52200000000005</v>
      </c>
      <c r="T456" s="218">
        <f ca="1">OFFSET('배치점수 계산기'!J$10,$D456,0)</f>
        <v>848.19399999999996</v>
      </c>
      <c r="U456" s="218">
        <f ca="1">OFFSET('배치점수 계산기'!K$10,$D456,0)</f>
        <v>841.56200000000001</v>
      </c>
      <c r="V456" s="218">
        <f ca="1">OFFSET('배치점수 계산기'!L$10,$D456,0)</f>
        <v>831.99800000000005</v>
      </c>
      <c r="W456" s="210" t="str">
        <f ca="1">OFFSET('배치점수 계산기'!M$10,$D456,0)</f>
        <v>백분위</v>
      </c>
      <c r="X456" s="208" t="str">
        <f ca="1">OFFSET('배치점수 계산기'!N$10,$D456,0)</f>
        <v>백분위</v>
      </c>
      <c r="Y456" s="212">
        <f ca="1">OFFSET(환산공식!FG$15,$F456,0)</f>
        <v>0.24</v>
      </c>
      <c r="Z456" s="35">
        <f ca="1">OFFSET(환산공식!FH$15,$F456,0)</f>
        <v>0.41</v>
      </c>
      <c r="AA456" s="203">
        <f ca="1">OFFSET(환산공식!FI$15,$F456,0)</f>
        <v>0.35</v>
      </c>
      <c r="AB456" s="5"/>
      <c r="AD456">
        <f t="shared" ca="1" si="14"/>
        <v>6</v>
      </c>
      <c r="AF456" s="5"/>
      <c r="AG456" s="5"/>
      <c r="AH456" s="5"/>
    </row>
    <row r="457" spans="1:34">
      <c r="A457" s="222"/>
      <c r="B457" s="222"/>
      <c r="C457" s="222" t="s">
        <v>1952</v>
      </c>
      <c r="D457" s="219">
        <v>450</v>
      </c>
      <c r="E457" s="219">
        <v>92</v>
      </c>
      <c r="F457" s="219">
        <v>92</v>
      </c>
      <c r="G457" s="264">
        <v>450</v>
      </c>
      <c r="H457" s="221" t="s">
        <v>85</v>
      </c>
      <c r="I457" s="219" t="s">
        <v>827</v>
      </c>
      <c r="J457" s="267" t="s">
        <v>1093</v>
      </c>
      <c r="K457" s="219" t="s">
        <v>84</v>
      </c>
      <c r="L457" s="35" t="str">
        <f ca="1">IF(OFFSET(환산공식!$DU$15,$F457,0)=1,"O","X")</f>
        <v>X</v>
      </c>
      <c r="M457" s="212">
        <f ca="1">IFERROR(OFFSET(환산공식!DA$15,$F457,0),"")</f>
        <v>200</v>
      </c>
      <c r="N457" s="35" t="str">
        <f ca="1">IFERROR(CONCATENATE(ROUND(OFFSET(환산공식!DB$15,$F457,0),1),"%"),"")</f>
        <v>100%</v>
      </c>
      <c r="O457" s="35">
        <f ca="1">IFERROR(OFFSET(환산공식!DC$15,$F457,0),"")</f>
        <v>5</v>
      </c>
      <c r="P457" s="212" t="str">
        <f t="shared" ref="P457:P520" ca="1" si="15">IF(E457="","",IF(Q457&gt;R457,"90% 이상",IF(Q457&gt;S457,CONCATENATE(ROUND(((Q457-S457)/(R457-S457))*20+70,0),"%"),IF(Q457&gt;T457,CONCATENATE(ROUND(((Q457-T457)/(S457-T457))*30+40,0),"%"),IF(Q457&gt;U457,CONCATENATE(ROUND(((Q457-U457)/(T457-U457))*30+10,0),"%"),IF(Q457&gt;V457,CONCATENATE(ROUND(((Q457-V457)/(U457-V457))*7+3,0),"%"),"3% 이하"))))))</f>
        <v>3% 이하</v>
      </c>
      <c r="Q457" s="218">
        <f ca="1">IFERROR(ROUND(OFFSET(환산공식!$EX$15,$F457,0),3),"")</f>
        <v>0</v>
      </c>
      <c r="R457" s="218">
        <f ca="1">OFFSET('배치점수 계산기'!H$10,$D457,0)</f>
        <v>854.28</v>
      </c>
      <c r="S457" s="218">
        <f ca="1">OFFSET('배치점수 계산기'!I$10,$D457,0)</f>
        <v>848.79</v>
      </c>
      <c r="T457" s="218">
        <f ca="1">OFFSET('배치점수 계산기'!J$10,$D457,0)</f>
        <v>841.45500000000004</v>
      </c>
      <c r="U457" s="218">
        <f ca="1">OFFSET('배치점수 계산기'!K$10,$D457,0)</f>
        <v>836.26499999999999</v>
      </c>
      <c r="V457" s="218">
        <f ca="1">OFFSET('배치점수 계산기'!L$10,$D457,0)</f>
        <v>825.83</v>
      </c>
      <c r="W457" s="210" t="str">
        <f ca="1">OFFSET('배치점수 계산기'!M$10,$D457,0)</f>
        <v>백분위</v>
      </c>
      <c r="X457" s="208" t="str">
        <f ca="1">OFFSET('배치점수 계산기'!N$10,$D457,0)</f>
        <v>백분위</v>
      </c>
      <c r="Y457" s="212">
        <f ca="1">OFFSET(환산공식!FG$15,$F457,0)</f>
        <v>0.31</v>
      </c>
      <c r="Z457" s="35">
        <f ca="1">OFFSET(환산공식!FH$15,$F457,0)</f>
        <v>0.44</v>
      </c>
      <c r="AA457" s="203">
        <f ca="1">OFFSET(환산공식!FI$15,$F457,0)</f>
        <v>0.25</v>
      </c>
      <c r="AB457" s="5"/>
      <c r="AD457">
        <f t="shared" ref="AD457:AD520" ca="1" si="16">IF(L457="X",6,IF(Q457&gt;R457,1,IF(Q457&gt;S457,2,IF(Q457&gt;T457,3,IF(Q457&gt;U457,4,IF(Q457&gt;=V457,5,IF(Q457&lt;V457,6,"")))))))</f>
        <v>6</v>
      </c>
      <c r="AF457" s="5"/>
      <c r="AG457" s="5"/>
      <c r="AH457" s="5"/>
    </row>
    <row r="458" spans="1:34">
      <c r="A458" s="222"/>
      <c r="B458" s="222"/>
      <c r="C458" s="222" t="s">
        <v>1953</v>
      </c>
      <c r="D458" s="219">
        <v>451</v>
      </c>
      <c r="E458" s="219">
        <v>91</v>
      </c>
      <c r="F458" s="219">
        <v>91</v>
      </c>
      <c r="G458" s="264">
        <v>451</v>
      </c>
      <c r="H458" s="221" t="s">
        <v>85</v>
      </c>
      <c r="I458" s="219" t="s">
        <v>827</v>
      </c>
      <c r="J458" s="267" t="s">
        <v>121</v>
      </c>
      <c r="K458" s="219" t="s">
        <v>84</v>
      </c>
      <c r="L458" s="35" t="str">
        <f ca="1">IF(OFFSET(환산공식!$DU$15,$F458,0)=1,"O","X")</f>
        <v>X</v>
      </c>
      <c r="M458" s="212">
        <f ca="1">IFERROR(OFFSET(환산공식!DA$15,$F458,0),"")</f>
        <v>200</v>
      </c>
      <c r="N458" s="35" t="str">
        <f ca="1">IFERROR(CONCATENATE(ROUND(OFFSET(환산공식!DB$15,$F458,0),1),"%"),"")</f>
        <v>100%</v>
      </c>
      <c r="O458" s="35">
        <f ca="1">IFERROR(OFFSET(환산공식!DC$15,$F458,0),"")</f>
        <v>5</v>
      </c>
      <c r="P458" s="212" t="str">
        <f t="shared" ca="1" si="15"/>
        <v>3% 이하</v>
      </c>
      <c r="Q458" s="218">
        <f ca="1">IFERROR(ROUND(OFFSET(환산공식!$EX$15,$F458,0),3),"")</f>
        <v>0</v>
      </c>
      <c r="R458" s="218">
        <f ca="1">OFFSET('배치점수 계산기'!H$10,$D458,0)</f>
        <v>858.88499999999999</v>
      </c>
      <c r="S458" s="218">
        <f ca="1">OFFSET('배치점수 계산기'!I$10,$D458,0)</f>
        <v>854.77</v>
      </c>
      <c r="T458" s="218">
        <f ca="1">OFFSET('배치점수 계산기'!J$10,$D458,0)</f>
        <v>847.38</v>
      </c>
      <c r="U458" s="218">
        <f ca="1">OFFSET('배치점수 계산기'!K$10,$D458,0)</f>
        <v>841.36500000000001</v>
      </c>
      <c r="V458" s="218">
        <f ca="1">OFFSET('배치점수 계산기'!L$10,$D458,0)</f>
        <v>831.58</v>
      </c>
      <c r="W458" s="210" t="str">
        <f ca="1">OFFSET('배치점수 계산기'!M$10,$D458,0)</f>
        <v>백분위</v>
      </c>
      <c r="X458" s="208" t="str">
        <f ca="1">OFFSET('배치점수 계산기'!N$10,$D458,0)</f>
        <v>백분위</v>
      </c>
      <c r="Y458" s="212">
        <f ca="1">OFFSET(환산공식!FG$15,$F458,0)</f>
        <v>0.44</v>
      </c>
      <c r="Z458" s="35">
        <f ca="1">OFFSET(환산공식!FH$15,$F458,0)</f>
        <v>0.31</v>
      </c>
      <c r="AA458" s="203">
        <f ca="1">OFFSET(환산공식!FI$15,$F458,0)</f>
        <v>0.25</v>
      </c>
      <c r="AB458" s="5"/>
      <c r="AD458">
        <f t="shared" ca="1" si="16"/>
        <v>6</v>
      </c>
      <c r="AF458" s="5"/>
      <c r="AG458" s="5"/>
      <c r="AH458" s="5"/>
    </row>
    <row r="459" spans="1:34">
      <c r="A459" s="222"/>
      <c r="B459" s="222"/>
      <c r="C459" s="222" t="s">
        <v>1954</v>
      </c>
      <c r="D459" s="219">
        <v>452</v>
      </c>
      <c r="E459" s="219">
        <v>91</v>
      </c>
      <c r="F459" s="219">
        <v>91</v>
      </c>
      <c r="G459" s="264">
        <v>452</v>
      </c>
      <c r="H459" s="221" t="s">
        <v>85</v>
      </c>
      <c r="I459" s="219" t="s">
        <v>827</v>
      </c>
      <c r="J459" s="267" t="s">
        <v>836</v>
      </c>
      <c r="K459" s="219" t="s">
        <v>84</v>
      </c>
      <c r="L459" s="35" t="str">
        <f ca="1">IF(OFFSET(환산공식!$DU$15,$F459,0)=1,"O","X")</f>
        <v>X</v>
      </c>
      <c r="M459" s="212">
        <f ca="1">IFERROR(OFFSET(환산공식!DA$15,$F459,0),"")</f>
        <v>200</v>
      </c>
      <c r="N459" s="35" t="str">
        <f ca="1">IFERROR(CONCATENATE(ROUND(OFFSET(환산공식!DB$15,$F459,0),1),"%"),"")</f>
        <v>100%</v>
      </c>
      <c r="O459" s="35">
        <f ca="1">IFERROR(OFFSET(환산공식!DC$15,$F459,0),"")</f>
        <v>5</v>
      </c>
      <c r="P459" s="212" t="str">
        <f t="shared" ca="1" si="15"/>
        <v>3% 이하</v>
      </c>
      <c r="Q459" s="218">
        <f ca="1">IFERROR(ROUND(OFFSET(환산공식!$EX$15,$F459,0),3),"")</f>
        <v>0</v>
      </c>
      <c r="R459" s="218">
        <f ca="1">OFFSET('배치점수 계산기'!H$10,$D459,0)</f>
        <v>853.92</v>
      </c>
      <c r="S459" s="218">
        <f ca="1">OFFSET('배치점수 계산기'!I$10,$D459,0)</f>
        <v>849.28</v>
      </c>
      <c r="T459" s="218">
        <f ca="1">OFFSET('배치점수 계산기'!J$10,$D459,0)</f>
        <v>841.19</v>
      </c>
      <c r="U459" s="218">
        <f ca="1">OFFSET('배치점수 계산기'!K$10,$D459,0)</f>
        <v>834.625</v>
      </c>
      <c r="V459" s="218">
        <f ca="1">OFFSET('배치점수 계산기'!L$10,$D459,0)</f>
        <v>826.63499999999999</v>
      </c>
      <c r="W459" s="210" t="str">
        <f ca="1">OFFSET('배치점수 계산기'!M$10,$D459,0)</f>
        <v>백분위</v>
      </c>
      <c r="X459" s="208" t="str">
        <f ca="1">OFFSET('배치점수 계산기'!N$10,$D459,0)</f>
        <v>백분위</v>
      </c>
      <c r="Y459" s="212">
        <f ca="1">OFFSET(환산공식!FG$15,$F459,0)</f>
        <v>0.44</v>
      </c>
      <c r="Z459" s="35">
        <f ca="1">OFFSET(환산공식!FH$15,$F459,0)</f>
        <v>0.31</v>
      </c>
      <c r="AA459" s="203">
        <f ca="1">OFFSET(환산공식!FI$15,$F459,0)</f>
        <v>0.25</v>
      </c>
      <c r="AB459" s="5"/>
      <c r="AD459">
        <f t="shared" ca="1" si="16"/>
        <v>6</v>
      </c>
      <c r="AF459" s="5"/>
      <c r="AG459" s="5"/>
      <c r="AH459" s="5"/>
    </row>
    <row r="460" spans="1:34">
      <c r="A460" s="222"/>
      <c r="B460" s="222"/>
      <c r="C460" s="222" t="s">
        <v>1955</v>
      </c>
      <c r="D460" s="219">
        <v>453</v>
      </c>
      <c r="E460" s="219">
        <v>91</v>
      </c>
      <c r="F460" s="219">
        <v>91</v>
      </c>
      <c r="G460" s="264">
        <v>453</v>
      </c>
      <c r="H460" s="221" t="s">
        <v>85</v>
      </c>
      <c r="I460" s="219" t="s">
        <v>827</v>
      </c>
      <c r="J460" s="267" t="s">
        <v>835</v>
      </c>
      <c r="K460" s="219" t="s">
        <v>84</v>
      </c>
      <c r="L460" s="35" t="str">
        <f ca="1">IF(OFFSET(환산공식!$DU$15,$F460,0)=1,"O","X")</f>
        <v>X</v>
      </c>
      <c r="M460" s="212">
        <f ca="1">IFERROR(OFFSET(환산공식!DA$15,$F460,0),"")</f>
        <v>200</v>
      </c>
      <c r="N460" s="35" t="str">
        <f ca="1">IFERROR(CONCATENATE(ROUND(OFFSET(환산공식!DB$15,$F460,0),1),"%"),"")</f>
        <v>100%</v>
      </c>
      <c r="O460" s="35">
        <f ca="1">IFERROR(OFFSET(환산공식!DC$15,$F460,0),"")</f>
        <v>5</v>
      </c>
      <c r="P460" s="212" t="str">
        <f t="shared" ca="1" si="15"/>
        <v>3% 이하</v>
      </c>
      <c r="Q460" s="218">
        <f ca="1">IFERROR(ROUND(OFFSET(환산공식!$EX$15,$F460,0),3),"")</f>
        <v>0</v>
      </c>
      <c r="R460" s="218">
        <f ca="1">OFFSET('배치점수 계산기'!H$10,$D460,0)</f>
        <v>851.02499999999998</v>
      </c>
      <c r="S460" s="218">
        <f ca="1">OFFSET('배치점수 계산기'!I$10,$D460,0)</f>
        <v>847.03</v>
      </c>
      <c r="T460" s="218">
        <f ca="1">OFFSET('배치점수 계산기'!J$10,$D460,0)</f>
        <v>838.245</v>
      </c>
      <c r="U460" s="218">
        <f ca="1">OFFSET('배치점수 계산기'!K$10,$D460,0)</f>
        <v>832.23</v>
      </c>
      <c r="V460" s="218">
        <f ca="1">OFFSET('배치점수 계산기'!L$10,$D460,0)</f>
        <v>824.41499999999996</v>
      </c>
      <c r="W460" s="210" t="str">
        <f ca="1">OFFSET('배치점수 계산기'!M$10,$D460,0)</f>
        <v>백분위</v>
      </c>
      <c r="X460" s="208" t="str">
        <f ca="1">OFFSET('배치점수 계산기'!N$10,$D460,0)</f>
        <v>백분위</v>
      </c>
      <c r="Y460" s="212">
        <f ca="1">OFFSET(환산공식!FG$15,$F460,0)</f>
        <v>0.44</v>
      </c>
      <c r="Z460" s="35">
        <f ca="1">OFFSET(환산공식!FH$15,$F460,0)</f>
        <v>0.31</v>
      </c>
      <c r="AA460" s="203">
        <f ca="1">OFFSET(환산공식!FI$15,$F460,0)</f>
        <v>0.25</v>
      </c>
      <c r="AB460" s="5"/>
      <c r="AD460">
        <f t="shared" ca="1" si="16"/>
        <v>6</v>
      </c>
      <c r="AF460" s="5"/>
      <c r="AG460" s="5"/>
      <c r="AH460" s="5"/>
    </row>
    <row r="461" spans="1:34">
      <c r="A461" s="222"/>
      <c r="B461" s="222"/>
      <c r="C461" s="222" t="s">
        <v>1956</v>
      </c>
      <c r="D461" s="219">
        <v>454</v>
      </c>
      <c r="E461" s="219">
        <v>124</v>
      </c>
      <c r="F461" s="219">
        <v>124</v>
      </c>
      <c r="G461" s="264">
        <v>454</v>
      </c>
      <c r="H461" s="221" t="s">
        <v>85</v>
      </c>
      <c r="I461" s="219" t="s">
        <v>1207</v>
      </c>
      <c r="J461" s="267" t="s">
        <v>18598</v>
      </c>
      <c r="K461" s="219" t="s">
        <v>83</v>
      </c>
      <c r="L461" s="35" t="str">
        <f ca="1">IF(OFFSET(환산공식!$DU$15,$F461,0)=1,"O","X")</f>
        <v>X</v>
      </c>
      <c r="M461" s="212">
        <f ca="1">IFERROR(OFFSET(환산공식!DA$15,$F461,0),"")</f>
        <v>150</v>
      </c>
      <c r="N461" s="35" t="str">
        <f ca="1">IFERROR(CONCATENATE(ROUND(OFFSET(환산공식!DB$15,$F461,0),1),"%"),"")</f>
        <v>100%</v>
      </c>
      <c r="O461" s="35">
        <f ca="1">IFERROR(OFFSET(환산공식!DC$15,$F461,0),"")</f>
        <v>10</v>
      </c>
      <c r="P461" s="212" t="str">
        <f t="shared" ca="1" si="15"/>
        <v>3% 이하</v>
      </c>
      <c r="Q461" s="218">
        <f ca="1">IFERROR(ROUND(OFFSET(환산공식!$EX$15,$F461,0),3),"")</f>
        <v>0</v>
      </c>
      <c r="R461" s="218">
        <f ca="1">OFFSET('배치점수 계산기'!H$10,$D461,0)</f>
        <v>897.96500000000003</v>
      </c>
      <c r="S461" s="218">
        <f ca="1">OFFSET('배치점수 계산기'!I$10,$D461,0)</f>
        <v>894.66600000000005</v>
      </c>
      <c r="T461" s="218">
        <f ca="1">OFFSET('배치점수 계산기'!J$10,$D461,0)</f>
        <v>890.2</v>
      </c>
      <c r="U461" s="218">
        <f ca="1">OFFSET('배치점수 계산기'!K$10,$D461,0)</f>
        <v>884.82299999999998</v>
      </c>
      <c r="V461" s="218">
        <f ca="1">OFFSET('배치점수 계산기'!L$10,$D461,0)</f>
        <v>882.024</v>
      </c>
      <c r="W461" s="210" t="str">
        <f ca="1">OFFSET('배치점수 계산기'!M$10,$D461,0)</f>
        <v>표점/만점</v>
      </c>
      <c r="X461" s="208" t="str">
        <f ca="1">OFFSET('배치점수 계산기'!N$10,$D461,0)</f>
        <v>변표/만점</v>
      </c>
      <c r="Y461" s="212">
        <f ca="1">OFFSET(환산공식!FG$15,$F461,0)</f>
        <v>0.3</v>
      </c>
      <c r="Z461" s="35">
        <f ca="1">OFFSET(환산공식!FH$15,$F461,0)</f>
        <v>0.41</v>
      </c>
      <c r="AA461" s="203">
        <f ca="1">OFFSET(환산공식!FI$15,$F461,0)</f>
        <v>0.28999999999999998</v>
      </c>
      <c r="AB461" s="5"/>
      <c r="AD461">
        <f t="shared" ca="1" si="16"/>
        <v>6</v>
      </c>
      <c r="AF461" s="5"/>
      <c r="AG461" s="5"/>
      <c r="AH461" s="5"/>
    </row>
    <row r="462" spans="1:34">
      <c r="A462" s="222"/>
      <c r="B462" s="222"/>
      <c r="C462" s="222" t="s">
        <v>1957</v>
      </c>
      <c r="D462" s="219">
        <v>455</v>
      </c>
      <c r="E462" s="219">
        <v>125</v>
      </c>
      <c r="F462" s="219">
        <v>125</v>
      </c>
      <c r="G462" s="264">
        <v>455</v>
      </c>
      <c r="H462" s="221" t="s">
        <v>85</v>
      </c>
      <c r="I462" s="219" t="s">
        <v>1207</v>
      </c>
      <c r="J462" s="267" t="s">
        <v>1398</v>
      </c>
      <c r="K462" s="219" t="s">
        <v>83</v>
      </c>
      <c r="L462" s="35" t="str">
        <f ca="1">IF(OFFSET(환산공식!$DU$15,$F462,0)=1,"O","X")</f>
        <v>X</v>
      </c>
      <c r="M462" s="212">
        <f ca="1">IFERROR(OFFSET(환산공식!DA$15,$F462,0),"")</f>
        <v>150</v>
      </c>
      <c r="N462" s="35" t="str">
        <f ca="1">IFERROR(CONCATENATE(ROUND(OFFSET(환산공식!DB$15,$F462,0),1),"%"),"")</f>
        <v>100%</v>
      </c>
      <c r="O462" s="35">
        <f ca="1">IFERROR(OFFSET(환산공식!DC$15,$F462,0),"")</f>
        <v>10</v>
      </c>
      <c r="P462" s="212" t="str">
        <f t="shared" ca="1" si="15"/>
        <v>3% 이하</v>
      </c>
      <c r="Q462" s="218">
        <f ca="1">IFERROR(ROUND(OFFSET(환산공식!$EX$15,$F462,0),3),"")</f>
        <v>0</v>
      </c>
      <c r="R462" s="218">
        <f ca="1">OFFSET('배치점수 계산기'!H$10,$D462,0)</f>
        <v>890.36400000000003</v>
      </c>
      <c r="S462" s="218">
        <f ca="1">OFFSET('배치점수 계산기'!I$10,$D462,0)</f>
        <v>887.63599999999997</v>
      </c>
      <c r="T462" s="218">
        <f ca="1">OFFSET('배치점수 계산기'!J$10,$D462,0)</f>
        <v>883.64200000000005</v>
      </c>
      <c r="U462" s="218">
        <f ca="1">OFFSET('배치점수 계산기'!K$10,$D462,0)</f>
        <v>879.23900000000003</v>
      </c>
      <c r="V462" s="218">
        <f ca="1">OFFSET('배치점수 계산기'!L$10,$D462,0)</f>
        <v>876.21600000000001</v>
      </c>
      <c r="W462" s="210" t="str">
        <f ca="1">OFFSET('배치점수 계산기'!M$10,$D462,0)</f>
        <v>표점/만점</v>
      </c>
      <c r="X462" s="208" t="str">
        <f ca="1">OFFSET('배치점수 계산기'!N$10,$D462,0)</f>
        <v>변표/만점</v>
      </c>
      <c r="Y462" s="212">
        <f ca="1">OFFSET(환산공식!FG$15,$F462,0)</f>
        <v>0.3</v>
      </c>
      <c r="Z462" s="35">
        <f ca="1">OFFSET(환산공식!FH$15,$F462,0)</f>
        <v>0.41</v>
      </c>
      <c r="AA462" s="203">
        <f ca="1">OFFSET(환산공식!FI$15,$F462,0)</f>
        <v>0.28999999999999998</v>
      </c>
      <c r="AB462" s="5"/>
      <c r="AD462">
        <f t="shared" ca="1" si="16"/>
        <v>6</v>
      </c>
      <c r="AF462" s="5"/>
      <c r="AG462" s="5"/>
      <c r="AH462" s="5"/>
    </row>
    <row r="463" spans="1:34">
      <c r="A463" s="222"/>
      <c r="B463" s="222"/>
      <c r="C463" s="222" t="s">
        <v>1958</v>
      </c>
      <c r="D463" s="219">
        <v>456</v>
      </c>
      <c r="E463" s="219">
        <v>124</v>
      </c>
      <c r="F463" s="219">
        <v>124</v>
      </c>
      <c r="G463" s="264">
        <v>456</v>
      </c>
      <c r="H463" s="221" t="s">
        <v>85</v>
      </c>
      <c r="I463" s="219" t="s">
        <v>1207</v>
      </c>
      <c r="J463" s="267" t="s">
        <v>18592</v>
      </c>
      <c r="K463" s="219" t="s">
        <v>83</v>
      </c>
      <c r="L463" s="35" t="str">
        <f ca="1">IF(OFFSET(환산공식!$DU$15,$F463,0)=1,"O","X")</f>
        <v>X</v>
      </c>
      <c r="M463" s="212">
        <f ca="1">IFERROR(OFFSET(환산공식!DA$15,$F463,0),"")</f>
        <v>150</v>
      </c>
      <c r="N463" s="35" t="str">
        <f ca="1">IFERROR(CONCATENATE(ROUND(OFFSET(환산공식!DB$15,$F463,0),1),"%"),"")</f>
        <v>100%</v>
      </c>
      <c r="O463" s="35">
        <f ca="1">IFERROR(OFFSET(환산공식!DC$15,$F463,0),"")</f>
        <v>10</v>
      </c>
      <c r="P463" s="212" t="str">
        <f t="shared" ca="1" si="15"/>
        <v>3% 이하</v>
      </c>
      <c r="Q463" s="218">
        <f ca="1">IFERROR(ROUND(OFFSET(환산공식!$EX$15,$F463,0),3),"")</f>
        <v>0</v>
      </c>
      <c r="R463" s="218">
        <f ca="1">OFFSET('배치점수 계산기'!H$10,$D463,0)</f>
        <v>894.66600000000005</v>
      </c>
      <c r="S463" s="218">
        <f ca="1">OFFSET('배치점수 계산기'!I$10,$D463,0)</f>
        <v>892.04399999999998</v>
      </c>
      <c r="T463" s="218">
        <f ca="1">OFFSET('배치점수 계산기'!J$10,$D463,0)</f>
        <v>887.98500000000001</v>
      </c>
      <c r="U463" s="218">
        <f ca="1">OFFSET('배치점수 계산기'!K$10,$D463,0)</f>
        <v>882.95</v>
      </c>
      <c r="V463" s="218">
        <f ca="1">OFFSET('배치점수 계산기'!L$10,$D463,0)</f>
        <v>880.22299999999996</v>
      </c>
      <c r="W463" s="210" t="str">
        <f ca="1">OFFSET('배치점수 계산기'!M$10,$D463,0)</f>
        <v>표점/만점</v>
      </c>
      <c r="X463" s="208" t="str">
        <f ca="1">OFFSET('배치점수 계산기'!N$10,$D463,0)</f>
        <v>변표/만점</v>
      </c>
      <c r="Y463" s="212">
        <f ca="1">OFFSET(환산공식!FG$15,$F463,0)</f>
        <v>0.3</v>
      </c>
      <c r="Z463" s="35">
        <f ca="1">OFFSET(환산공식!FH$15,$F463,0)</f>
        <v>0.41</v>
      </c>
      <c r="AA463" s="203">
        <f ca="1">OFFSET(환산공식!FI$15,$F463,0)</f>
        <v>0.28999999999999998</v>
      </c>
      <c r="AB463" s="5"/>
      <c r="AD463">
        <f t="shared" ca="1" si="16"/>
        <v>6</v>
      </c>
      <c r="AF463" s="5"/>
      <c r="AG463" s="5"/>
      <c r="AH463" s="5"/>
    </row>
    <row r="464" spans="1:34">
      <c r="A464" s="222"/>
      <c r="B464" s="222"/>
      <c r="C464" s="222" t="s">
        <v>1959</v>
      </c>
      <c r="D464" s="219">
        <v>457</v>
      </c>
      <c r="E464" s="219">
        <v>124</v>
      </c>
      <c r="F464" s="219">
        <v>124</v>
      </c>
      <c r="G464" s="264">
        <v>457</v>
      </c>
      <c r="H464" s="221" t="s">
        <v>85</v>
      </c>
      <c r="I464" s="219" t="s">
        <v>1207</v>
      </c>
      <c r="J464" s="267" t="s">
        <v>18596</v>
      </c>
      <c r="K464" s="219" t="s">
        <v>83</v>
      </c>
      <c r="L464" s="35" t="str">
        <f ca="1">IF(OFFSET(환산공식!$DU$15,$F464,0)=1,"O","X")</f>
        <v>X</v>
      </c>
      <c r="M464" s="212">
        <f ca="1">IFERROR(OFFSET(환산공식!DA$15,$F464,0),"")</f>
        <v>150</v>
      </c>
      <c r="N464" s="35" t="str">
        <f ca="1">IFERROR(CONCATENATE(ROUND(OFFSET(환산공식!DB$15,$F464,0),1),"%"),"")</f>
        <v>100%</v>
      </c>
      <c r="O464" s="35">
        <f ca="1">IFERROR(OFFSET(환산공식!DC$15,$F464,0),"")</f>
        <v>10</v>
      </c>
      <c r="P464" s="212" t="str">
        <f t="shared" ca="1" si="15"/>
        <v>3% 이하</v>
      </c>
      <c r="Q464" s="218">
        <f ca="1">IFERROR(ROUND(OFFSET(환산공식!$EX$15,$F464,0),3),"")</f>
        <v>0</v>
      </c>
      <c r="R464" s="218">
        <f ca="1">OFFSET('배치점수 계산기'!H$10,$D464,0)</f>
        <v>891.58299999999997</v>
      </c>
      <c r="S464" s="218">
        <f ca="1">OFFSET('배치점수 계산기'!I$10,$D464,0)</f>
        <v>887.82500000000005</v>
      </c>
      <c r="T464" s="218">
        <f ca="1">OFFSET('배치점수 계산기'!J$10,$D464,0)</f>
        <v>882.80499999999995</v>
      </c>
      <c r="U464" s="218">
        <f ca="1">OFFSET('배치점수 계산기'!K$10,$D464,0)</f>
        <v>878.44500000000005</v>
      </c>
      <c r="V464" s="218">
        <f ca="1">OFFSET('배치점수 계산기'!L$10,$D464,0)</f>
        <v>875.88699999999994</v>
      </c>
      <c r="W464" s="210" t="str">
        <f ca="1">OFFSET('배치점수 계산기'!M$10,$D464,0)</f>
        <v>표점/만점</v>
      </c>
      <c r="X464" s="208" t="str">
        <f ca="1">OFFSET('배치점수 계산기'!N$10,$D464,0)</f>
        <v>변표/만점</v>
      </c>
      <c r="Y464" s="212">
        <f ca="1">OFFSET(환산공식!FG$15,$F464,0)</f>
        <v>0.3</v>
      </c>
      <c r="Z464" s="35">
        <f ca="1">OFFSET(환산공식!FH$15,$F464,0)</f>
        <v>0.41</v>
      </c>
      <c r="AA464" s="203">
        <f ca="1">OFFSET(환산공식!FI$15,$F464,0)</f>
        <v>0.28999999999999998</v>
      </c>
      <c r="AB464" s="5"/>
      <c r="AD464">
        <f t="shared" ca="1" si="16"/>
        <v>6</v>
      </c>
      <c r="AF464" s="5"/>
      <c r="AG464" s="5"/>
      <c r="AH464" s="5"/>
    </row>
    <row r="465" spans="1:34">
      <c r="A465" s="222"/>
      <c r="B465" s="222"/>
      <c r="C465" s="222" t="s">
        <v>1960</v>
      </c>
      <c r="D465" s="219">
        <v>458</v>
      </c>
      <c r="E465" s="219">
        <v>124</v>
      </c>
      <c r="F465" s="219">
        <v>124</v>
      </c>
      <c r="G465" s="264">
        <v>458</v>
      </c>
      <c r="H465" s="221" t="s">
        <v>85</v>
      </c>
      <c r="I465" s="219" t="s">
        <v>1207</v>
      </c>
      <c r="J465" s="267" t="s">
        <v>509</v>
      </c>
      <c r="K465" s="219" t="s">
        <v>83</v>
      </c>
      <c r="L465" s="35" t="str">
        <f ca="1">IF(OFFSET(환산공식!$DU$15,$F465,0)=1,"O","X")</f>
        <v>X</v>
      </c>
      <c r="M465" s="212">
        <f ca="1">IFERROR(OFFSET(환산공식!DA$15,$F465,0),"")</f>
        <v>150</v>
      </c>
      <c r="N465" s="35" t="str">
        <f ca="1">IFERROR(CONCATENATE(ROUND(OFFSET(환산공식!DB$15,$F465,0),1),"%"),"")</f>
        <v>100%</v>
      </c>
      <c r="O465" s="35">
        <f ca="1">IFERROR(OFFSET(환산공식!DC$15,$F465,0),"")</f>
        <v>10</v>
      </c>
      <c r="P465" s="212" t="str">
        <f t="shared" ca="1" si="15"/>
        <v>3% 이하</v>
      </c>
      <c r="Q465" s="218">
        <f ca="1">IFERROR(ROUND(OFFSET(환산공식!$EX$15,$F465,0),3),"")</f>
        <v>0</v>
      </c>
      <c r="R465" s="218">
        <f ca="1">OFFSET('배치점수 계산기'!H$10,$D465,0)</f>
        <v>888.58900000000006</v>
      </c>
      <c r="S465" s="218">
        <f ca="1">OFFSET('배치점수 계산기'!I$10,$D465,0)</f>
        <v>884.82299999999998</v>
      </c>
      <c r="T465" s="218">
        <f ca="1">OFFSET('배치점수 계산기'!J$10,$D465,0)</f>
        <v>880.04300000000001</v>
      </c>
      <c r="U465" s="218">
        <f ca="1">OFFSET('배치점수 계산기'!K$10,$D465,0)</f>
        <v>875.88699999999994</v>
      </c>
      <c r="V465" s="218">
        <f ca="1">OFFSET('배치점수 계산기'!L$10,$D465,0)</f>
        <v>873.37</v>
      </c>
      <c r="W465" s="210" t="str">
        <f ca="1">OFFSET('배치점수 계산기'!M$10,$D465,0)</f>
        <v>표점/만점</v>
      </c>
      <c r="X465" s="208" t="str">
        <f ca="1">OFFSET('배치점수 계산기'!N$10,$D465,0)</f>
        <v>변표/만점</v>
      </c>
      <c r="Y465" s="212">
        <f ca="1">OFFSET(환산공식!FG$15,$F465,0)</f>
        <v>0.3</v>
      </c>
      <c r="Z465" s="35">
        <f ca="1">OFFSET(환산공식!FH$15,$F465,0)</f>
        <v>0.41</v>
      </c>
      <c r="AA465" s="203">
        <f ca="1">OFFSET(환산공식!FI$15,$F465,0)</f>
        <v>0.28999999999999998</v>
      </c>
      <c r="AB465" s="5"/>
      <c r="AD465">
        <f t="shared" ca="1" si="16"/>
        <v>6</v>
      </c>
      <c r="AF465" s="5"/>
      <c r="AG465" s="5"/>
      <c r="AH465" s="5"/>
    </row>
    <row r="466" spans="1:34">
      <c r="A466" s="222"/>
      <c r="B466" s="222"/>
      <c r="C466" s="222" t="s">
        <v>1961</v>
      </c>
      <c r="D466" s="219">
        <v>459</v>
      </c>
      <c r="E466" s="219">
        <v>124</v>
      </c>
      <c r="F466" s="219">
        <v>124</v>
      </c>
      <c r="G466" s="264">
        <v>459</v>
      </c>
      <c r="H466" s="221" t="s">
        <v>85</v>
      </c>
      <c r="I466" s="219" t="s">
        <v>1207</v>
      </c>
      <c r="J466" s="267" t="s">
        <v>18593</v>
      </c>
      <c r="K466" s="219" t="s">
        <v>83</v>
      </c>
      <c r="L466" s="35" t="str">
        <f ca="1">IF(OFFSET(환산공식!$DU$15,$F466,0)=1,"O","X")</f>
        <v>X</v>
      </c>
      <c r="M466" s="212">
        <f ca="1">IFERROR(OFFSET(환산공식!DA$15,$F466,0),"")</f>
        <v>150</v>
      </c>
      <c r="N466" s="35" t="str">
        <f ca="1">IFERROR(CONCATENATE(ROUND(OFFSET(환산공식!DB$15,$F466,0),1),"%"),"")</f>
        <v>100%</v>
      </c>
      <c r="O466" s="35">
        <f ca="1">IFERROR(OFFSET(환산공식!DC$15,$F466,0),"")</f>
        <v>10</v>
      </c>
      <c r="P466" s="212" t="str">
        <f t="shared" ca="1" si="15"/>
        <v>3% 이하</v>
      </c>
      <c r="Q466" s="218">
        <f ca="1">IFERROR(ROUND(OFFSET(환산공식!$EX$15,$F466,0),3),"")</f>
        <v>0</v>
      </c>
      <c r="R466" s="218">
        <f ca="1">OFFSET('배치점수 계산기'!H$10,$D466,0)</f>
        <v>889.34400000000005</v>
      </c>
      <c r="S466" s="218">
        <f ca="1">OFFSET('배치점수 계산기'!I$10,$D466,0)</f>
        <v>884.67700000000002</v>
      </c>
      <c r="T466" s="218">
        <f ca="1">OFFSET('배치점수 계산기'!J$10,$D466,0)</f>
        <v>879.25400000000002</v>
      </c>
      <c r="U466" s="218">
        <f ca="1">OFFSET('배치점수 계산기'!K$10,$D466,0)</f>
        <v>874.86400000000003</v>
      </c>
      <c r="V466" s="218">
        <f ca="1">OFFSET('배치점수 계산기'!L$10,$D466,0)</f>
        <v>872.29600000000005</v>
      </c>
      <c r="W466" s="210" t="str">
        <f ca="1">OFFSET('배치점수 계산기'!M$10,$D466,0)</f>
        <v>표점/만점</v>
      </c>
      <c r="X466" s="208" t="str">
        <f ca="1">OFFSET('배치점수 계산기'!N$10,$D466,0)</f>
        <v>변표/만점</v>
      </c>
      <c r="Y466" s="212">
        <f ca="1">OFFSET(환산공식!FG$15,$F466,0)</f>
        <v>0.3</v>
      </c>
      <c r="Z466" s="35">
        <f ca="1">OFFSET(환산공식!FH$15,$F466,0)</f>
        <v>0.41</v>
      </c>
      <c r="AA466" s="203">
        <f ca="1">OFFSET(환산공식!FI$15,$F466,0)</f>
        <v>0.28999999999999998</v>
      </c>
      <c r="AB466" s="5"/>
      <c r="AD466">
        <f t="shared" ca="1" si="16"/>
        <v>6</v>
      </c>
      <c r="AF466" s="5"/>
      <c r="AG466" s="5"/>
      <c r="AH466" s="5"/>
    </row>
    <row r="467" spans="1:34">
      <c r="A467" s="222"/>
      <c r="B467" s="222"/>
      <c r="C467" s="222" t="s">
        <v>1962</v>
      </c>
      <c r="D467" s="219">
        <v>460</v>
      </c>
      <c r="E467" s="219">
        <v>124</v>
      </c>
      <c r="F467" s="219">
        <v>124</v>
      </c>
      <c r="G467" s="264">
        <v>460</v>
      </c>
      <c r="H467" s="221" t="s">
        <v>85</v>
      </c>
      <c r="I467" s="219" t="s">
        <v>1207</v>
      </c>
      <c r="J467" s="267" t="s">
        <v>1131</v>
      </c>
      <c r="K467" s="219" t="s">
        <v>83</v>
      </c>
      <c r="L467" s="35" t="str">
        <f ca="1">IF(OFFSET(환산공식!$DU$15,$F467,0)=1,"O","X")</f>
        <v>X</v>
      </c>
      <c r="M467" s="212">
        <f ca="1">IFERROR(OFFSET(환산공식!DA$15,$F467,0),"")</f>
        <v>150</v>
      </c>
      <c r="N467" s="35" t="str">
        <f ca="1">IFERROR(CONCATENATE(ROUND(OFFSET(환산공식!DB$15,$F467,0),1),"%"),"")</f>
        <v>100%</v>
      </c>
      <c r="O467" s="35">
        <f ca="1">IFERROR(OFFSET(환산공식!DC$15,$F467,0),"")</f>
        <v>10</v>
      </c>
      <c r="P467" s="212" t="str">
        <f t="shared" ca="1" si="15"/>
        <v>3% 이하</v>
      </c>
      <c r="Q467" s="218">
        <f ca="1">IFERROR(ROUND(OFFSET(환산공식!$EX$15,$F467,0),3),"")</f>
        <v>0</v>
      </c>
      <c r="R467" s="218">
        <f ca="1">OFFSET('배치점수 계산기'!H$10,$D467,0)</f>
        <v>888.76900000000001</v>
      </c>
      <c r="S467" s="218">
        <f ca="1">OFFSET('배치점수 계산기'!I$10,$D467,0)</f>
        <v>882.95</v>
      </c>
      <c r="T467" s="218">
        <f ca="1">OFFSET('배치점수 계산기'!J$10,$D467,0)</f>
        <v>878.13900000000001</v>
      </c>
      <c r="U467" s="218">
        <f ca="1">OFFSET('배치점수 계산기'!K$10,$D467,0)</f>
        <v>873.9</v>
      </c>
      <c r="V467" s="218">
        <f ca="1">OFFSET('배치점수 계산기'!L$10,$D467,0)</f>
        <v>871.20699999999999</v>
      </c>
      <c r="W467" s="210" t="str">
        <f ca="1">OFFSET('배치점수 계산기'!M$10,$D467,0)</f>
        <v>표점/만점</v>
      </c>
      <c r="X467" s="208" t="str">
        <f ca="1">OFFSET('배치점수 계산기'!N$10,$D467,0)</f>
        <v>변표/만점</v>
      </c>
      <c r="Y467" s="212">
        <f ca="1">OFFSET(환산공식!FG$15,$F467,0)</f>
        <v>0.3</v>
      </c>
      <c r="Z467" s="35">
        <f ca="1">OFFSET(환산공식!FH$15,$F467,0)</f>
        <v>0.41</v>
      </c>
      <c r="AA467" s="203">
        <f ca="1">OFFSET(환산공식!FI$15,$F467,0)</f>
        <v>0.28999999999999998</v>
      </c>
      <c r="AB467" s="5"/>
      <c r="AD467">
        <f t="shared" ca="1" si="16"/>
        <v>6</v>
      </c>
      <c r="AF467" s="5"/>
      <c r="AG467" s="5"/>
      <c r="AH467" s="5"/>
    </row>
    <row r="468" spans="1:34">
      <c r="A468" s="222"/>
      <c r="B468" s="222"/>
      <c r="C468" s="222" t="s">
        <v>1963</v>
      </c>
      <c r="D468" s="219">
        <v>461</v>
      </c>
      <c r="E468" s="219">
        <v>124</v>
      </c>
      <c r="F468" s="219">
        <v>124</v>
      </c>
      <c r="G468" s="264">
        <v>461</v>
      </c>
      <c r="H468" s="221" t="s">
        <v>85</v>
      </c>
      <c r="I468" s="219" t="s">
        <v>1207</v>
      </c>
      <c r="J468" s="267" t="s">
        <v>493</v>
      </c>
      <c r="K468" s="219" t="s">
        <v>83</v>
      </c>
      <c r="L468" s="35" t="str">
        <f ca="1">IF(OFFSET(환산공식!$DU$15,$F468,0)=1,"O","X")</f>
        <v>X</v>
      </c>
      <c r="M468" s="212">
        <f ca="1">IFERROR(OFFSET(환산공식!DA$15,$F468,0),"")</f>
        <v>150</v>
      </c>
      <c r="N468" s="35" t="str">
        <f ca="1">IFERROR(CONCATENATE(ROUND(OFFSET(환산공식!DB$15,$F468,0),1),"%"),"")</f>
        <v>100%</v>
      </c>
      <c r="O468" s="35">
        <f ca="1">IFERROR(OFFSET(환산공식!DC$15,$F468,0),"")</f>
        <v>10</v>
      </c>
      <c r="P468" s="212" t="str">
        <f t="shared" ca="1" si="15"/>
        <v>3% 이하</v>
      </c>
      <c r="Q468" s="218">
        <f ca="1">IFERROR(ROUND(OFFSET(환산공식!$EX$15,$F468,0),3),"")</f>
        <v>0</v>
      </c>
      <c r="R468" s="218">
        <f ca="1">OFFSET('배치점수 계산기'!H$10,$D468,0)</f>
        <v>888.30499999999995</v>
      </c>
      <c r="S468" s="218">
        <f ca="1">OFFSET('배치점수 계산기'!I$10,$D468,0)</f>
        <v>882.95</v>
      </c>
      <c r="T468" s="218">
        <f ca="1">OFFSET('배치점수 계산기'!J$10,$D468,0)</f>
        <v>878.13900000000001</v>
      </c>
      <c r="U468" s="218">
        <f ca="1">OFFSET('배치점수 계산기'!K$10,$D468,0)</f>
        <v>873.62</v>
      </c>
      <c r="V468" s="218">
        <f ca="1">OFFSET('배치점수 계산기'!L$10,$D468,0)</f>
        <v>871.20699999999999</v>
      </c>
      <c r="W468" s="210" t="str">
        <f ca="1">OFFSET('배치점수 계산기'!M$10,$D468,0)</f>
        <v>표점/만점</v>
      </c>
      <c r="X468" s="208" t="str">
        <f ca="1">OFFSET('배치점수 계산기'!N$10,$D468,0)</f>
        <v>변표/만점</v>
      </c>
      <c r="Y468" s="212">
        <f ca="1">OFFSET(환산공식!FG$15,$F468,0)</f>
        <v>0.3</v>
      </c>
      <c r="Z468" s="35">
        <f ca="1">OFFSET(환산공식!FH$15,$F468,0)</f>
        <v>0.41</v>
      </c>
      <c r="AA468" s="203">
        <f ca="1">OFFSET(환산공식!FI$15,$F468,0)</f>
        <v>0.28999999999999998</v>
      </c>
      <c r="AB468" s="5"/>
      <c r="AD468">
        <f t="shared" ca="1" si="16"/>
        <v>6</v>
      </c>
      <c r="AF468" s="5"/>
      <c r="AG468" s="5"/>
      <c r="AH468" s="5"/>
    </row>
    <row r="469" spans="1:34">
      <c r="A469" s="222"/>
      <c r="B469" s="222"/>
      <c r="C469" s="222" t="s">
        <v>1964</v>
      </c>
      <c r="D469" s="219">
        <v>462</v>
      </c>
      <c r="E469" s="219">
        <v>124</v>
      </c>
      <c r="F469" s="219">
        <v>124</v>
      </c>
      <c r="G469" s="264">
        <v>462</v>
      </c>
      <c r="H469" s="221" t="s">
        <v>85</v>
      </c>
      <c r="I469" s="219" t="s">
        <v>1207</v>
      </c>
      <c r="J469" s="267" t="s">
        <v>18595</v>
      </c>
      <c r="K469" s="219" t="s">
        <v>83</v>
      </c>
      <c r="L469" s="35" t="str">
        <f ca="1">IF(OFFSET(환산공식!$DU$15,$F469,0)=1,"O","X")</f>
        <v>X</v>
      </c>
      <c r="M469" s="212">
        <f ca="1">IFERROR(OFFSET(환산공식!DA$15,$F469,0),"")</f>
        <v>150</v>
      </c>
      <c r="N469" s="35" t="str">
        <f ca="1">IFERROR(CONCATENATE(ROUND(OFFSET(환산공식!DB$15,$F469,0),1),"%"),"")</f>
        <v>100%</v>
      </c>
      <c r="O469" s="35">
        <f ca="1">IFERROR(OFFSET(환산공식!DC$15,$F469,0),"")</f>
        <v>10</v>
      </c>
      <c r="P469" s="212" t="str">
        <f t="shared" ca="1" si="15"/>
        <v>3% 이하</v>
      </c>
      <c r="Q469" s="218">
        <f ca="1">IFERROR(ROUND(OFFSET(환산공식!$EX$15,$F469,0),3),"")</f>
        <v>0</v>
      </c>
      <c r="R469" s="218">
        <f ca="1">OFFSET('배치점수 계산기'!H$10,$D469,0)</f>
        <v>886.21600000000001</v>
      </c>
      <c r="S469" s="218">
        <f ca="1">OFFSET('배치점수 계산기'!I$10,$D469,0)</f>
        <v>881.59400000000005</v>
      </c>
      <c r="T469" s="218">
        <f ca="1">OFFSET('배치점수 계산기'!J$10,$D469,0)</f>
        <v>876.471</v>
      </c>
      <c r="U469" s="218">
        <f ca="1">OFFSET('배치점수 계산기'!K$10,$D469,0)</f>
        <v>872.04600000000005</v>
      </c>
      <c r="V469" s="218">
        <f ca="1">OFFSET('배치점수 계산기'!L$10,$D469,0)</f>
        <v>869.74300000000005</v>
      </c>
      <c r="W469" s="210" t="str">
        <f ca="1">OFFSET('배치점수 계산기'!M$10,$D469,0)</f>
        <v>표점/만점</v>
      </c>
      <c r="X469" s="208" t="str">
        <f ca="1">OFFSET('배치점수 계산기'!N$10,$D469,0)</f>
        <v>변표/만점</v>
      </c>
      <c r="Y469" s="212">
        <f ca="1">OFFSET(환산공식!FG$15,$F469,0)</f>
        <v>0.3</v>
      </c>
      <c r="Z469" s="35">
        <f ca="1">OFFSET(환산공식!FH$15,$F469,0)</f>
        <v>0.41</v>
      </c>
      <c r="AA469" s="203">
        <f ca="1">OFFSET(환산공식!FI$15,$F469,0)</f>
        <v>0.28999999999999998</v>
      </c>
      <c r="AB469" s="5"/>
      <c r="AD469">
        <f t="shared" ca="1" si="16"/>
        <v>6</v>
      </c>
      <c r="AF469" s="5"/>
      <c r="AG469" s="5"/>
      <c r="AH469" s="5"/>
    </row>
    <row r="470" spans="1:34">
      <c r="A470" s="222"/>
      <c r="B470" s="222"/>
      <c r="C470" s="222" t="s">
        <v>1965</v>
      </c>
      <c r="D470" s="219">
        <v>463</v>
      </c>
      <c r="E470" s="219">
        <v>124</v>
      </c>
      <c r="F470" s="219">
        <v>124</v>
      </c>
      <c r="G470" s="264">
        <v>463</v>
      </c>
      <c r="H470" s="221" t="s">
        <v>85</v>
      </c>
      <c r="I470" s="219" t="s">
        <v>1207</v>
      </c>
      <c r="J470" s="267" t="s">
        <v>643</v>
      </c>
      <c r="K470" s="219" t="s">
        <v>83</v>
      </c>
      <c r="L470" s="35" t="str">
        <f ca="1">IF(OFFSET(환산공식!$DU$15,$F470,0)=1,"O","X")</f>
        <v>X</v>
      </c>
      <c r="M470" s="212">
        <f ca="1">IFERROR(OFFSET(환산공식!DA$15,$F470,0),"")</f>
        <v>150</v>
      </c>
      <c r="N470" s="35" t="str">
        <f ca="1">IFERROR(CONCATENATE(ROUND(OFFSET(환산공식!DB$15,$F470,0),1),"%"),"")</f>
        <v>100%</v>
      </c>
      <c r="O470" s="35">
        <f ca="1">IFERROR(OFFSET(환산공식!DC$15,$F470,0),"")</f>
        <v>10</v>
      </c>
      <c r="P470" s="212" t="str">
        <f t="shared" ca="1" si="15"/>
        <v>3% 이하</v>
      </c>
      <c r="Q470" s="218">
        <f ca="1">IFERROR(ROUND(OFFSET(환산공식!$EX$15,$F470,0),3),"")</f>
        <v>0</v>
      </c>
      <c r="R470" s="218">
        <f ca="1">OFFSET('배치점수 계산기'!H$10,$D470,0)</f>
        <v>884.82299999999998</v>
      </c>
      <c r="S470" s="218">
        <f ca="1">OFFSET('배치점수 계산기'!I$10,$D470,0)</f>
        <v>880.04300000000001</v>
      </c>
      <c r="T470" s="218">
        <f ca="1">OFFSET('배치점수 계산기'!J$10,$D470,0)</f>
        <v>875.19200000000001</v>
      </c>
      <c r="U470" s="218">
        <f ca="1">OFFSET('배치점수 계산기'!K$10,$D470,0)</f>
        <v>870.86900000000003</v>
      </c>
      <c r="V470" s="218">
        <f ca="1">OFFSET('배치점수 계산기'!L$10,$D470,0)</f>
        <v>868.86800000000005</v>
      </c>
      <c r="W470" s="210" t="str">
        <f ca="1">OFFSET('배치점수 계산기'!M$10,$D470,0)</f>
        <v>표점/만점</v>
      </c>
      <c r="X470" s="208" t="str">
        <f ca="1">OFFSET('배치점수 계산기'!N$10,$D470,0)</f>
        <v>변표/만점</v>
      </c>
      <c r="Y470" s="212">
        <f ca="1">OFFSET(환산공식!FG$15,$F470,0)</f>
        <v>0.3</v>
      </c>
      <c r="Z470" s="35">
        <f ca="1">OFFSET(환산공식!FH$15,$F470,0)</f>
        <v>0.41</v>
      </c>
      <c r="AA470" s="203">
        <f ca="1">OFFSET(환산공식!FI$15,$F470,0)</f>
        <v>0.28999999999999998</v>
      </c>
      <c r="AB470" s="5"/>
      <c r="AD470">
        <f t="shared" ca="1" si="16"/>
        <v>6</v>
      </c>
      <c r="AF470" s="5"/>
      <c r="AG470" s="5"/>
      <c r="AH470" s="5"/>
    </row>
    <row r="471" spans="1:34">
      <c r="A471" s="222"/>
      <c r="B471" s="222"/>
      <c r="C471" s="222" t="s">
        <v>1966</v>
      </c>
      <c r="D471" s="219">
        <v>464</v>
      </c>
      <c r="E471" s="219">
        <v>124</v>
      </c>
      <c r="F471" s="219">
        <v>124</v>
      </c>
      <c r="G471" s="264">
        <v>464</v>
      </c>
      <c r="H471" s="221" t="s">
        <v>85</v>
      </c>
      <c r="I471" s="219" t="s">
        <v>1207</v>
      </c>
      <c r="J471" s="267" t="s">
        <v>385</v>
      </c>
      <c r="K471" s="219" t="s">
        <v>83</v>
      </c>
      <c r="L471" s="35" t="str">
        <f ca="1">IF(OFFSET(환산공식!$DU$15,$F471,0)=1,"O","X")</f>
        <v>X</v>
      </c>
      <c r="M471" s="212">
        <f ca="1">IFERROR(OFFSET(환산공식!DA$15,$F471,0),"")</f>
        <v>150</v>
      </c>
      <c r="N471" s="35" t="str">
        <f ca="1">IFERROR(CONCATENATE(ROUND(OFFSET(환산공식!DB$15,$F471,0),1),"%"),"")</f>
        <v>100%</v>
      </c>
      <c r="O471" s="35">
        <f ca="1">IFERROR(OFFSET(환산공식!DC$15,$F471,0),"")</f>
        <v>10</v>
      </c>
      <c r="P471" s="212" t="str">
        <f t="shared" ca="1" si="15"/>
        <v>3% 이하</v>
      </c>
      <c r="Q471" s="218">
        <f ca="1">IFERROR(ROUND(OFFSET(환산공식!$EX$15,$F471,0),3),"")</f>
        <v>0</v>
      </c>
      <c r="R471" s="218">
        <f ca="1">OFFSET('배치점수 계산기'!H$10,$D471,0)</f>
        <v>884.67700000000002</v>
      </c>
      <c r="S471" s="218">
        <f ca="1">OFFSET('배치점수 계산기'!I$10,$D471,0)</f>
        <v>879.79300000000001</v>
      </c>
      <c r="T471" s="218">
        <f ca="1">OFFSET('배치점수 계산기'!J$10,$D471,0)</f>
        <v>875.19200000000001</v>
      </c>
      <c r="U471" s="218">
        <f ca="1">OFFSET('배치점수 계산기'!K$10,$D471,0)</f>
        <v>870.68899999999996</v>
      </c>
      <c r="V471" s="218">
        <f ca="1">OFFSET('배치점수 계산기'!L$10,$D471,0)</f>
        <v>868.51</v>
      </c>
      <c r="W471" s="210" t="str">
        <f ca="1">OFFSET('배치점수 계산기'!M$10,$D471,0)</f>
        <v>표점/만점</v>
      </c>
      <c r="X471" s="208" t="str">
        <f ca="1">OFFSET('배치점수 계산기'!N$10,$D471,0)</f>
        <v>변표/만점</v>
      </c>
      <c r="Y471" s="212">
        <f ca="1">OFFSET(환산공식!FG$15,$F471,0)</f>
        <v>0.3</v>
      </c>
      <c r="Z471" s="35">
        <f ca="1">OFFSET(환산공식!FH$15,$F471,0)</f>
        <v>0.41</v>
      </c>
      <c r="AA471" s="203">
        <f ca="1">OFFSET(환산공식!FI$15,$F471,0)</f>
        <v>0.28999999999999998</v>
      </c>
      <c r="AB471" s="5"/>
      <c r="AD471">
        <f t="shared" ca="1" si="16"/>
        <v>6</v>
      </c>
      <c r="AF471" s="5"/>
      <c r="AG471" s="5"/>
      <c r="AH471" s="5"/>
    </row>
    <row r="472" spans="1:34">
      <c r="A472" s="222"/>
      <c r="B472" s="222"/>
      <c r="C472" s="222" t="s">
        <v>1967</v>
      </c>
      <c r="D472" s="219">
        <v>465</v>
      </c>
      <c r="E472" s="219">
        <v>125</v>
      </c>
      <c r="F472" s="219">
        <v>125</v>
      </c>
      <c r="G472" s="264">
        <v>465</v>
      </c>
      <c r="H472" s="221" t="s">
        <v>85</v>
      </c>
      <c r="I472" s="219" t="s">
        <v>1207</v>
      </c>
      <c r="J472" s="267" t="s">
        <v>853</v>
      </c>
      <c r="K472" s="219" t="s">
        <v>84</v>
      </c>
      <c r="L472" s="35" t="str">
        <f ca="1">IF(OFFSET(환산공식!$DU$15,$F472,0)=1,"O","X")</f>
        <v>X</v>
      </c>
      <c r="M472" s="212">
        <f ca="1">IFERROR(OFFSET(환산공식!DA$15,$F472,0),"")</f>
        <v>150</v>
      </c>
      <c r="N472" s="35" t="str">
        <f ca="1">IFERROR(CONCATENATE(ROUND(OFFSET(환산공식!DB$15,$F472,0),1),"%"),"")</f>
        <v>100%</v>
      </c>
      <c r="O472" s="35">
        <f ca="1">IFERROR(OFFSET(환산공식!DC$15,$F472,0),"")</f>
        <v>10</v>
      </c>
      <c r="P472" s="212" t="str">
        <f t="shared" ca="1" si="15"/>
        <v>3% 이하</v>
      </c>
      <c r="Q472" s="218">
        <f ca="1">IFERROR(ROUND(OFFSET(환산공식!$EX$15,$F472,0),3),"")</f>
        <v>0</v>
      </c>
      <c r="R472" s="218">
        <f ca="1">OFFSET('배치점수 계산기'!H$10,$D472,0)</f>
        <v>890.17</v>
      </c>
      <c r="S472" s="218">
        <f ca="1">OFFSET('배치점수 계산기'!I$10,$D472,0)</f>
        <v>886.70500000000004</v>
      </c>
      <c r="T472" s="218">
        <f ca="1">OFFSET('배치점수 계산기'!J$10,$D472,0)</f>
        <v>881.94299999999998</v>
      </c>
      <c r="U472" s="218">
        <f ca="1">OFFSET('배치점수 계산기'!K$10,$D472,0)</f>
        <v>876.21600000000001</v>
      </c>
      <c r="V472" s="218">
        <f ca="1">OFFSET('배치점수 계산기'!L$10,$D472,0)</f>
        <v>873.67200000000003</v>
      </c>
      <c r="W472" s="210" t="str">
        <f ca="1">OFFSET('배치점수 계산기'!M$10,$D472,0)</f>
        <v>표점/만점</v>
      </c>
      <c r="X472" s="208" t="str">
        <f ca="1">OFFSET('배치점수 계산기'!N$10,$D472,0)</f>
        <v>변표/만점</v>
      </c>
      <c r="Y472" s="212">
        <f ca="1">OFFSET(환산공식!FG$15,$F472,0)</f>
        <v>0.3</v>
      </c>
      <c r="Z472" s="35">
        <f ca="1">OFFSET(환산공식!FH$15,$F472,0)</f>
        <v>0.41</v>
      </c>
      <c r="AA472" s="203">
        <f ca="1">OFFSET(환산공식!FI$15,$F472,0)</f>
        <v>0.28999999999999998</v>
      </c>
      <c r="AB472" s="5"/>
      <c r="AD472">
        <f t="shared" ca="1" si="16"/>
        <v>6</v>
      </c>
      <c r="AF472" s="5"/>
      <c r="AG472" s="5"/>
      <c r="AH472" s="5"/>
    </row>
    <row r="473" spans="1:34">
      <c r="A473" s="222"/>
      <c r="B473" s="222"/>
      <c r="C473" s="222" t="s">
        <v>1968</v>
      </c>
      <c r="D473" s="219">
        <v>466</v>
      </c>
      <c r="E473" s="219">
        <v>125</v>
      </c>
      <c r="F473" s="219">
        <v>125</v>
      </c>
      <c r="G473" s="264">
        <v>466</v>
      </c>
      <c r="H473" s="221" t="s">
        <v>85</v>
      </c>
      <c r="I473" s="219" t="s">
        <v>1207</v>
      </c>
      <c r="J473" s="267" t="s">
        <v>179</v>
      </c>
      <c r="K473" s="219" t="s">
        <v>84</v>
      </c>
      <c r="L473" s="35" t="str">
        <f ca="1">IF(OFFSET(환산공식!$DU$15,$F473,0)=1,"O","X")</f>
        <v>X</v>
      </c>
      <c r="M473" s="212">
        <f ca="1">IFERROR(OFFSET(환산공식!DA$15,$F473,0),"")</f>
        <v>150</v>
      </c>
      <c r="N473" s="35" t="str">
        <f ca="1">IFERROR(CONCATENATE(ROUND(OFFSET(환산공식!DB$15,$F473,0),1),"%"),"")</f>
        <v>100%</v>
      </c>
      <c r="O473" s="35">
        <f ca="1">IFERROR(OFFSET(환산공식!DC$15,$F473,0),"")</f>
        <v>10</v>
      </c>
      <c r="P473" s="212" t="str">
        <f t="shared" ca="1" si="15"/>
        <v>3% 이하</v>
      </c>
      <c r="Q473" s="218">
        <f ca="1">IFERROR(ROUND(OFFSET(환산공식!$EX$15,$F473,0),3),"")</f>
        <v>0</v>
      </c>
      <c r="R473" s="218">
        <f ca="1">OFFSET('배치점수 계산기'!H$10,$D473,0)</f>
        <v>890.36400000000003</v>
      </c>
      <c r="S473" s="218">
        <f ca="1">OFFSET('배치점수 계산기'!I$10,$D473,0)</f>
        <v>886.6</v>
      </c>
      <c r="T473" s="218">
        <f ca="1">OFFSET('배치점수 계산기'!J$10,$D473,0)</f>
        <v>881.78200000000004</v>
      </c>
      <c r="U473" s="218">
        <f ca="1">OFFSET('배치점수 계산기'!K$10,$D473,0)</f>
        <v>876.21600000000001</v>
      </c>
      <c r="V473" s="218">
        <f ca="1">OFFSET('배치점수 계산기'!L$10,$D473,0)</f>
        <v>873.303</v>
      </c>
      <c r="W473" s="210" t="str">
        <f ca="1">OFFSET('배치점수 계산기'!M$10,$D473,0)</f>
        <v>표점/만점</v>
      </c>
      <c r="X473" s="208" t="str">
        <f ca="1">OFFSET('배치점수 계산기'!N$10,$D473,0)</f>
        <v>변표/만점</v>
      </c>
      <c r="Y473" s="212">
        <f ca="1">OFFSET(환산공식!FG$15,$F473,0)</f>
        <v>0.3</v>
      </c>
      <c r="Z473" s="35">
        <f ca="1">OFFSET(환산공식!FH$15,$F473,0)</f>
        <v>0.41</v>
      </c>
      <c r="AA473" s="203">
        <f ca="1">OFFSET(환산공식!FI$15,$F473,0)</f>
        <v>0.28999999999999998</v>
      </c>
      <c r="AB473" s="5"/>
      <c r="AD473">
        <f t="shared" ca="1" si="16"/>
        <v>6</v>
      </c>
      <c r="AF473" s="5"/>
      <c r="AG473" s="5"/>
      <c r="AH473" s="5"/>
    </row>
    <row r="474" spans="1:34">
      <c r="A474" s="222"/>
      <c r="B474" s="222"/>
      <c r="C474" s="222" t="s">
        <v>1969</v>
      </c>
      <c r="D474" s="219">
        <v>467</v>
      </c>
      <c r="E474" s="219">
        <v>123</v>
      </c>
      <c r="F474" s="219">
        <v>123</v>
      </c>
      <c r="G474" s="264">
        <v>467</v>
      </c>
      <c r="H474" s="221" t="s">
        <v>85</v>
      </c>
      <c r="I474" s="219" t="s">
        <v>1207</v>
      </c>
      <c r="J474" s="267" t="s">
        <v>389</v>
      </c>
      <c r="K474" s="219" t="s">
        <v>84</v>
      </c>
      <c r="L474" s="35" t="str">
        <f ca="1">IF(OFFSET(환산공식!$DU$15,$F474,0)=1,"O","X")</f>
        <v>X</v>
      </c>
      <c r="M474" s="212">
        <f ca="1">IFERROR(OFFSET(환산공식!DA$15,$F474,0),"")</f>
        <v>150</v>
      </c>
      <c r="N474" s="35" t="str">
        <f ca="1">IFERROR(CONCATENATE(ROUND(OFFSET(환산공식!DB$15,$F474,0),1),"%"),"")</f>
        <v>100%</v>
      </c>
      <c r="O474" s="35">
        <f ca="1">IFERROR(OFFSET(환산공식!DC$15,$F474,0),"")</f>
        <v>10</v>
      </c>
      <c r="P474" s="212" t="str">
        <f t="shared" ca="1" si="15"/>
        <v>3% 이하</v>
      </c>
      <c r="Q474" s="218">
        <f ca="1">IFERROR(ROUND(OFFSET(환산공식!$EX$15,$F474,0),3),"")</f>
        <v>0</v>
      </c>
      <c r="R474" s="218">
        <f ca="1">OFFSET('배치점수 계산기'!H$10,$D474,0)</f>
        <v>890.83500000000004</v>
      </c>
      <c r="S474" s="218">
        <f ca="1">OFFSET('배치점수 계산기'!I$10,$D474,0)</f>
        <v>887.87699999999995</v>
      </c>
      <c r="T474" s="218">
        <f ca="1">OFFSET('배치점수 계산기'!J$10,$D474,0)</f>
        <v>883.85599999999999</v>
      </c>
      <c r="U474" s="218">
        <f ca="1">OFFSET('배치점수 계산기'!K$10,$D474,0)</f>
        <v>880.12099999999998</v>
      </c>
      <c r="V474" s="218">
        <f ca="1">OFFSET('배치점수 계산기'!L$10,$D474,0)</f>
        <v>877.56399999999996</v>
      </c>
      <c r="W474" s="210" t="str">
        <f ca="1">OFFSET('배치점수 계산기'!M$10,$D474,0)</f>
        <v>표점/만점</v>
      </c>
      <c r="X474" s="208" t="str">
        <f ca="1">OFFSET('배치점수 계산기'!N$10,$D474,0)</f>
        <v>변표/만점</v>
      </c>
      <c r="Y474" s="212">
        <f ca="1">OFFSET(환산공식!FG$15,$F474,0)</f>
        <v>0.36</v>
      </c>
      <c r="Z474" s="35">
        <f ca="1">OFFSET(환산공식!FH$15,$F474,0)</f>
        <v>0.35</v>
      </c>
      <c r="AA474" s="203">
        <f ca="1">OFFSET(환산공식!FI$15,$F474,0)</f>
        <v>0.28999999999999998</v>
      </c>
      <c r="AB474" s="5"/>
      <c r="AD474">
        <f t="shared" ca="1" si="16"/>
        <v>6</v>
      </c>
      <c r="AF474" s="5"/>
      <c r="AG474" s="5"/>
      <c r="AH474" s="5"/>
    </row>
    <row r="475" spans="1:34">
      <c r="A475" s="222"/>
      <c r="B475" s="222"/>
      <c r="C475" s="222" t="s">
        <v>1970</v>
      </c>
      <c r="D475" s="219">
        <v>468</v>
      </c>
      <c r="E475" s="219">
        <v>123</v>
      </c>
      <c r="F475" s="219">
        <v>123</v>
      </c>
      <c r="G475" s="264">
        <v>468</v>
      </c>
      <c r="H475" s="221" t="s">
        <v>85</v>
      </c>
      <c r="I475" s="219" t="s">
        <v>1207</v>
      </c>
      <c r="J475" s="267" t="s">
        <v>18599</v>
      </c>
      <c r="K475" s="219" t="s">
        <v>84</v>
      </c>
      <c r="L475" s="35" t="str">
        <f ca="1">IF(OFFSET(환산공식!$DU$15,$F475,0)=1,"O","X")</f>
        <v>X</v>
      </c>
      <c r="M475" s="212">
        <f ca="1">IFERROR(OFFSET(환산공식!DA$15,$F475,0),"")</f>
        <v>150</v>
      </c>
      <c r="N475" s="35" t="str">
        <f ca="1">IFERROR(CONCATENATE(ROUND(OFFSET(환산공식!DB$15,$F475,0),1),"%"),"")</f>
        <v>100%</v>
      </c>
      <c r="O475" s="35">
        <f ca="1">IFERROR(OFFSET(환산공식!DC$15,$F475,0),"")</f>
        <v>10</v>
      </c>
      <c r="P475" s="212" t="str">
        <f t="shared" ca="1" si="15"/>
        <v>3% 이하</v>
      </c>
      <c r="Q475" s="218">
        <f ca="1">IFERROR(ROUND(OFFSET(환산공식!$EX$15,$F475,0),3),"")</f>
        <v>0</v>
      </c>
      <c r="R475" s="218">
        <f ca="1">OFFSET('배치점수 계산기'!H$10,$D475,0)</f>
        <v>891.56899999999996</v>
      </c>
      <c r="S475" s="218">
        <f ca="1">OFFSET('배치점수 계산기'!I$10,$D475,0)</f>
        <v>887.51700000000005</v>
      </c>
      <c r="T475" s="218">
        <f ca="1">OFFSET('배치점수 계산기'!J$10,$D475,0)</f>
        <v>882.90200000000004</v>
      </c>
      <c r="U475" s="218">
        <f ca="1">OFFSET('배치점수 계산기'!K$10,$D475,0)</f>
        <v>879.31500000000005</v>
      </c>
      <c r="V475" s="218">
        <f ca="1">OFFSET('배치점수 계산기'!L$10,$D475,0)</f>
        <v>876.61400000000003</v>
      </c>
      <c r="W475" s="210" t="str">
        <f ca="1">OFFSET('배치점수 계산기'!M$10,$D475,0)</f>
        <v>표점/만점</v>
      </c>
      <c r="X475" s="208" t="str">
        <f ca="1">OFFSET('배치점수 계산기'!N$10,$D475,0)</f>
        <v>변표/만점</v>
      </c>
      <c r="Y475" s="212">
        <f ca="1">OFFSET(환산공식!FG$15,$F475,0)</f>
        <v>0.36</v>
      </c>
      <c r="Z475" s="35">
        <f ca="1">OFFSET(환산공식!FH$15,$F475,0)</f>
        <v>0.35</v>
      </c>
      <c r="AA475" s="203">
        <f ca="1">OFFSET(환산공식!FI$15,$F475,0)</f>
        <v>0.28999999999999998</v>
      </c>
      <c r="AB475" s="5"/>
      <c r="AD475">
        <f t="shared" ca="1" si="16"/>
        <v>6</v>
      </c>
      <c r="AF475" s="5"/>
      <c r="AG475" s="5"/>
      <c r="AH475" s="5"/>
    </row>
    <row r="476" spans="1:34">
      <c r="A476" s="222"/>
      <c r="B476" s="222"/>
      <c r="C476" s="222" t="s">
        <v>1971</v>
      </c>
      <c r="D476" s="219">
        <v>469</v>
      </c>
      <c r="E476" s="219">
        <v>125</v>
      </c>
      <c r="F476" s="219">
        <v>125</v>
      </c>
      <c r="G476" s="264">
        <v>469</v>
      </c>
      <c r="H476" s="221" t="s">
        <v>85</v>
      </c>
      <c r="I476" s="219" t="s">
        <v>1207</v>
      </c>
      <c r="J476" s="267" t="s">
        <v>75</v>
      </c>
      <c r="K476" s="219" t="s">
        <v>84</v>
      </c>
      <c r="L476" s="35" t="str">
        <f ca="1">IF(OFFSET(환산공식!$DU$15,$F476,0)=1,"O","X")</f>
        <v>X</v>
      </c>
      <c r="M476" s="212">
        <f ca="1">IFERROR(OFFSET(환산공식!DA$15,$F476,0),"")</f>
        <v>150</v>
      </c>
      <c r="N476" s="35" t="str">
        <f ca="1">IFERROR(CONCATENATE(ROUND(OFFSET(환산공식!DB$15,$F476,0),1),"%"),"")</f>
        <v>100%</v>
      </c>
      <c r="O476" s="35">
        <f ca="1">IFERROR(OFFSET(환산공식!DC$15,$F476,0),"")</f>
        <v>10</v>
      </c>
      <c r="P476" s="212" t="str">
        <f t="shared" ca="1" si="15"/>
        <v>3% 이하</v>
      </c>
      <c r="Q476" s="218">
        <f ca="1">IFERROR(ROUND(OFFSET(환산공식!$EX$15,$F476,0),3),"")</f>
        <v>0</v>
      </c>
      <c r="R476" s="218">
        <f ca="1">OFFSET('배치점수 계산기'!H$10,$D476,0)</f>
        <v>885.95299999999997</v>
      </c>
      <c r="S476" s="218">
        <f ca="1">OFFSET('배치점수 계산기'!I$10,$D476,0)</f>
        <v>881.35299999999995</v>
      </c>
      <c r="T476" s="218">
        <f ca="1">OFFSET('배치점수 계산기'!J$10,$D476,0)</f>
        <v>875.93100000000004</v>
      </c>
      <c r="U476" s="218">
        <f ca="1">OFFSET('배치점수 계산기'!K$10,$D476,0)</f>
        <v>871.10699999999997</v>
      </c>
      <c r="V476" s="218">
        <f ca="1">OFFSET('배치점수 계산기'!L$10,$D476,0)</f>
        <v>868.45799999999997</v>
      </c>
      <c r="W476" s="210" t="str">
        <f ca="1">OFFSET('배치점수 계산기'!M$10,$D476,0)</f>
        <v>표점/만점</v>
      </c>
      <c r="X476" s="208" t="str">
        <f ca="1">OFFSET('배치점수 계산기'!N$10,$D476,0)</f>
        <v>변표/만점</v>
      </c>
      <c r="Y476" s="212">
        <f ca="1">OFFSET(환산공식!FG$15,$F476,0)</f>
        <v>0.3</v>
      </c>
      <c r="Z476" s="35">
        <f ca="1">OFFSET(환산공식!FH$15,$F476,0)</f>
        <v>0.41</v>
      </c>
      <c r="AA476" s="203">
        <f ca="1">OFFSET(환산공식!FI$15,$F476,0)</f>
        <v>0.28999999999999998</v>
      </c>
      <c r="AB476" s="5"/>
      <c r="AD476">
        <f t="shared" ca="1" si="16"/>
        <v>6</v>
      </c>
      <c r="AF476" s="5"/>
      <c r="AG476" s="5"/>
      <c r="AH476" s="5"/>
    </row>
    <row r="477" spans="1:34">
      <c r="A477" s="222"/>
      <c r="B477" s="222"/>
      <c r="C477" s="222" t="s">
        <v>1972</v>
      </c>
      <c r="D477" s="219">
        <v>470</v>
      </c>
      <c r="E477" s="219">
        <v>124</v>
      </c>
      <c r="F477" s="219">
        <v>124</v>
      </c>
      <c r="G477" s="264">
        <v>470</v>
      </c>
      <c r="H477" s="221" t="s">
        <v>85</v>
      </c>
      <c r="I477" s="219" t="s">
        <v>1207</v>
      </c>
      <c r="J477" s="267" t="s">
        <v>18600</v>
      </c>
      <c r="K477" s="219" t="s">
        <v>84</v>
      </c>
      <c r="L477" s="35" t="str">
        <f ca="1">IF(OFFSET(환산공식!$DU$15,$F477,0)=1,"O","X")</f>
        <v>X</v>
      </c>
      <c r="M477" s="212">
        <f ca="1">IFERROR(OFFSET(환산공식!DA$15,$F477,0),"")</f>
        <v>150</v>
      </c>
      <c r="N477" s="35" t="str">
        <f ca="1">IFERROR(CONCATENATE(ROUND(OFFSET(환산공식!DB$15,$F477,0),1),"%"),"")</f>
        <v>100%</v>
      </c>
      <c r="O477" s="35">
        <f ca="1">IFERROR(OFFSET(환산공식!DC$15,$F477,0),"")</f>
        <v>10</v>
      </c>
      <c r="P477" s="212" t="str">
        <f t="shared" ca="1" si="15"/>
        <v>3% 이하</v>
      </c>
      <c r="Q477" s="218">
        <f ca="1">IFERROR(ROUND(OFFSET(환산공식!$EX$15,$F477,0),3),"")</f>
        <v>0</v>
      </c>
      <c r="R477" s="218">
        <f ca="1">OFFSET('배치점수 계산기'!H$10,$D477,0)</f>
        <v>887.98500000000001</v>
      </c>
      <c r="S477" s="218">
        <f ca="1">OFFSET('배치점수 계산기'!I$10,$D477,0)</f>
        <v>882.95</v>
      </c>
      <c r="T477" s="218">
        <f ca="1">OFFSET('배치점수 계산기'!J$10,$D477,0)</f>
        <v>878.28399999999999</v>
      </c>
      <c r="U477" s="218">
        <f ca="1">OFFSET('배치점수 계산기'!K$10,$D477,0)</f>
        <v>873.755</v>
      </c>
      <c r="V477" s="218">
        <f ca="1">OFFSET('배치점수 계산기'!L$10,$D477,0)</f>
        <v>871.20699999999999</v>
      </c>
      <c r="W477" s="210" t="str">
        <f ca="1">OFFSET('배치점수 계산기'!M$10,$D477,0)</f>
        <v>표점/만점</v>
      </c>
      <c r="X477" s="208" t="str">
        <f ca="1">OFFSET('배치점수 계산기'!N$10,$D477,0)</f>
        <v>변표/만점</v>
      </c>
      <c r="Y477" s="212">
        <f ca="1">OFFSET(환산공식!FG$15,$F477,0)</f>
        <v>0.3</v>
      </c>
      <c r="Z477" s="35">
        <f ca="1">OFFSET(환산공식!FH$15,$F477,0)</f>
        <v>0.41</v>
      </c>
      <c r="AA477" s="203">
        <f ca="1">OFFSET(환산공식!FI$15,$F477,0)</f>
        <v>0.28999999999999998</v>
      </c>
      <c r="AB477" s="5"/>
      <c r="AD477">
        <f t="shared" ca="1" si="16"/>
        <v>6</v>
      </c>
      <c r="AF477" s="5"/>
      <c r="AG477" s="5"/>
      <c r="AH477" s="5"/>
    </row>
    <row r="478" spans="1:34">
      <c r="A478" s="222"/>
      <c r="B478" s="222"/>
      <c r="C478" s="222" t="s">
        <v>1973</v>
      </c>
      <c r="D478" s="219">
        <v>471</v>
      </c>
      <c r="E478" s="219">
        <v>125</v>
      </c>
      <c r="F478" s="219">
        <v>125</v>
      </c>
      <c r="G478" s="264">
        <v>471</v>
      </c>
      <c r="H478" s="221" t="s">
        <v>85</v>
      </c>
      <c r="I478" s="219" t="s">
        <v>1207</v>
      </c>
      <c r="J478" s="267" t="s">
        <v>1132</v>
      </c>
      <c r="K478" s="219" t="s">
        <v>84</v>
      </c>
      <c r="L478" s="35" t="str">
        <f ca="1">IF(OFFSET(환산공식!$DU$15,$F478,0)=1,"O","X")</f>
        <v>X</v>
      </c>
      <c r="M478" s="212">
        <f ca="1">IFERROR(OFFSET(환산공식!DA$15,$F478,0),"")</f>
        <v>150</v>
      </c>
      <c r="N478" s="35" t="str">
        <f ca="1">IFERROR(CONCATENATE(ROUND(OFFSET(환산공식!DB$15,$F478,0),1),"%"),"")</f>
        <v>100%</v>
      </c>
      <c r="O478" s="35">
        <f ca="1">IFERROR(OFFSET(환산공식!DC$15,$F478,0),"")</f>
        <v>10</v>
      </c>
      <c r="P478" s="212" t="str">
        <f t="shared" ca="1" si="15"/>
        <v>3% 이하</v>
      </c>
      <c r="Q478" s="218">
        <f ca="1">IFERROR(ROUND(OFFSET(환산공식!$EX$15,$F478,0),3),"")</f>
        <v>0</v>
      </c>
      <c r="R478" s="218">
        <f ca="1">OFFSET('배치점수 계산기'!H$10,$D478,0)</f>
        <v>878.66300000000001</v>
      </c>
      <c r="S478" s="218">
        <f ca="1">OFFSET('배치점수 계산기'!I$10,$D478,0)</f>
        <v>874.08199999999999</v>
      </c>
      <c r="T478" s="218">
        <f ca="1">OFFSET('배치점수 계산기'!J$10,$D478,0)</f>
        <v>869.73099999999999</v>
      </c>
      <c r="U478" s="218">
        <f ca="1">OFFSET('배치점수 계산기'!K$10,$D478,0)</f>
        <v>865.21299999999997</v>
      </c>
      <c r="V478" s="218">
        <f ca="1">OFFSET('배치점수 계산기'!L$10,$D478,0)</f>
        <v>863.04300000000001</v>
      </c>
      <c r="W478" s="210" t="str">
        <f ca="1">OFFSET('배치점수 계산기'!M$10,$D478,0)</f>
        <v>표점/만점</v>
      </c>
      <c r="X478" s="208" t="str">
        <f ca="1">OFFSET('배치점수 계산기'!N$10,$D478,0)</f>
        <v>변표/만점</v>
      </c>
      <c r="Y478" s="212">
        <f ca="1">OFFSET(환산공식!FG$15,$F478,0)</f>
        <v>0.3</v>
      </c>
      <c r="Z478" s="35">
        <f ca="1">OFFSET(환산공식!FH$15,$F478,0)</f>
        <v>0.41</v>
      </c>
      <c r="AA478" s="203">
        <f ca="1">OFFSET(환산공식!FI$15,$F478,0)</f>
        <v>0.28999999999999998</v>
      </c>
      <c r="AB478" s="5"/>
      <c r="AD478">
        <f t="shared" ca="1" si="16"/>
        <v>6</v>
      </c>
      <c r="AF478" s="5"/>
      <c r="AG478" s="5"/>
      <c r="AH478" s="5"/>
    </row>
    <row r="479" spans="1:34">
      <c r="A479" s="222"/>
      <c r="B479" s="222"/>
      <c r="C479" s="222" t="s">
        <v>1974</v>
      </c>
      <c r="D479" s="219">
        <v>472</v>
      </c>
      <c r="E479" s="219">
        <v>131</v>
      </c>
      <c r="F479" s="219">
        <v>131</v>
      </c>
      <c r="G479" s="264">
        <v>472</v>
      </c>
      <c r="H479" s="221" t="s">
        <v>85</v>
      </c>
      <c r="I479" s="219" t="s">
        <v>1138</v>
      </c>
      <c r="J479" s="267" t="s">
        <v>1139</v>
      </c>
      <c r="K479" s="219" t="s">
        <v>83</v>
      </c>
      <c r="L479" s="35" t="str">
        <f ca="1">IF(OFFSET(환산공식!$DU$15,$F479,0)=1,"O","X")</f>
        <v>X</v>
      </c>
      <c r="M479" s="212">
        <f ca="1">IFERROR(OFFSET(환산공식!DA$15,$F479,0),"")</f>
        <v>100</v>
      </c>
      <c r="N479" s="35" t="str">
        <f ca="1">IFERROR(CONCATENATE(ROUND(OFFSET(환산공식!DB$15,$F479,0),1),"%"),"")</f>
        <v>100%</v>
      </c>
      <c r="O479" s="35">
        <f ca="1">IFERROR(OFFSET(환산공식!DC$15,$F479,0),"")</f>
        <v>0</v>
      </c>
      <c r="P479" s="212" t="str">
        <f t="shared" ca="1" si="15"/>
        <v>3% 이하</v>
      </c>
      <c r="Q479" s="218">
        <f ca="1">IFERROR(ROUND(OFFSET(환산공식!$EX$15,$F479,0),3),"")</f>
        <v>0</v>
      </c>
      <c r="R479" s="218">
        <f ca="1">OFFSET('배치점수 계산기'!H$10,$D479,0)</f>
        <v>801.42</v>
      </c>
      <c r="S479" s="218">
        <f ca="1">OFFSET('배치점수 계산기'!I$10,$D479,0)</f>
        <v>792</v>
      </c>
      <c r="T479" s="218">
        <f ca="1">OFFSET('배치점수 계산기'!J$10,$D479,0)</f>
        <v>782.53</v>
      </c>
      <c r="U479" s="218">
        <f ca="1">OFFSET('배치점수 계산기'!K$10,$D479,0)</f>
        <v>773.08</v>
      </c>
      <c r="V479" s="218">
        <f ca="1">OFFSET('배치점수 계산기'!L$10,$D479,0)</f>
        <v>762.06</v>
      </c>
      <c r="W479" s="210" t="str">
        <f ca="1">OFFSET('배치점수 계산기'!M$10,$D479,0)</f>
        <v>백분위</v>
      </c>
      <c r="X479" s="208" t="str">
        <f ca="1">OFFSET('배치점수 계산기'!N$10,$D479,0)</f>
        <v>백분위</v>
      </c>
      <c r="Y479" s="212">
        <f ca="1">OFFSET(환산공식!FG$15,$F479,0)</f>
        <v>0.28000000000000003</v>
      </c>
      <c r="Z479" s="35">
        <f ca="1">OFFSET(환산공식!FH$15,$F479,0)</f>
        <v>0.39</v>
      </c>
      <c r="AA479" s="203">
        <f ca="1">OFFSET(환산공식!FI$15,$F479,0)</f>
        <v>0.33</v>
      </c>
      <c r="AB479" s="5"/>
      <c r="AD479">
        <f t="shared" ca="1" si="16"/>
        <v>6</v>
      </c>
      <c r="AF479" s="5"/>
      <c r="AG479" s="5"/>
      <c r="AH479" s="5"/>
    </row>
    <row r="480" spans="1:34">
      <c r="A480" s="222"/>
      <c r="B480" s="222"/>
      <c r="C480" s="222" t="s">
        <v>1975</v>
      </c>
      <c r="D480" s="219">
        <v>473</v>
      </c>
      <c r="E480" s="219">
        <v>131</v>
      </c>
      <c r="F480" s="219">
        <v>131</v>
      </c>
      <c r="G480" s="264">
        <v>473</v>
      </c>
      <c r="H480" s="221" t="s">
        <v>85</v>
      </c>
      <c r="I480" s="219" t="s">
        <v>1138</v>
      </c>
      <c r="J480" s="267" t="s">
        <v>662</v>
      </c>
      <c r="K480" s="219" t="s">
        <v>83</v>
      </c>
      <c r="L480" s="35" t="str">
        <f ca="1">IF(OFFSET(환산공식!$DU$15,$F480,0)=1,"O","X")</f>
        <v>X</v>
      </c>
      <c r="M480" s="212">
        <f ca="1">IFERROR(OFFSET(환산공식!DA$15,$F480,0),"")</f>
        <v>100</v>
      </c>
      <c r="N480" s="35" t="str">
        <f ca="1">IFERROR(CONCATENATE(ROUND(OFFSET(환산공식!DB$15,$F480,0),1),"%"),"")</f>
        <v>100%</v>
      </c>
      <c r="O480" s="35">
        <f ca="1">IFERROR(OFFSET(환산공식!DC$15,$F480,0),"")</f>
        <v>0</v>
      </c>
      <c r="P480" s="212" t="str">
        <f t="shared" ca="1" si="15"/>
        <v>3% 이하</v>
      </c>
      <c r="Q480" s="218">
        <f ca="1">IFERROR(ROUND(OFFSET(환산공식!$EX$15,$F480,0),3),"")</f>
        <v>0</v>
      </c>
      <c r="R480" s="218">
        <f ca="1">OFFSET('배치점수 계산기'!H$10,$D480,0)</f>
        <v>799.16</v>
      </c>
      <c r="S480" s="218">
        <f ca="1">OFFSET('배치점수 계산기'!I$10,$D480,0)</f>
        <v>789.49</v>
      </c>
      <c r="T480" s="218">
        <f ca="1">OFFSET('배치점수 계산기'!J$10,$D480,0)</f>
        <v>780.81</v>
      </c>
      <c r="U480" s="218">
        <f ca="1">OFFSET('배치점수 계산기'!K$10,$D480,0)</f>
        <v>771.81</v>
      </c>
      <c r="V480" s="218">
        <f ca="1">OFFSET('배치점수 계산기'!L$10,$D480,0)</f>
        <v>759.62</v>
      </c>
      <c r="W480" s="210" t="str">
        <f ca="1">OFFSET('배치점수 계산기'!M$10,$D480,0)</f>
        <v>백분위</v>
      </c>
      <c r="X480" s="208" t="str">
        <f ca="1">OFFSET('배치점수 계산기'!N$10,$D480,0)</f>
        <v>백분위</v>
      </c>
      <c r="Y480" s="212">
        <f ca="1">OFFSET(환산공식!FG$15,$F480,0)</f>
        <v>0.28000000000000003</v>
      </c>
      <c r="Z480" s="35">
        <f ca="1">OFFSET(환산공식!FH$15,$F480,0)</f>
        <v>0.39</v>
      </c>
      <c r="AA480" s="203">
        <f ca="1">OFFSET(환산공식!FI$15,$F480,0)</f>
        <v>0.33</v>
      </c>
      <c r="AB480" s="5"/>
      <c r="AD480">
        <f t="shared" ca="1" si="16"/>
        <v>6</v>
      </c>
      <c r="AF480" s="5"/>
      <c r="AG480" s="5"/>
      <c r="AH480" s="5"/>
    </row>
    <row r="481" spans="1:34">
      <c r="A481" s="222"/>
      <c r="B481" s="222"/>
      <c r="C481" s="222" t="s">
        <v>1976</v>
      </c>
      <c r="D481" s="219">
        <v>474</v>
      </c>
      <c r="E481" s="219">
        <v>131</v>
      </c>
      <c r="F481" s="219">
        <v>131</v>
      </c>
      <c r="G481" s="264">
        <v>474</v>
      </c>
      <c r="H481" s="221" t="s">
        <v>85</v>
      </c>
      <c r="I481" s="219" t="s">
        <v>1138</v>
      </c>
      <c r="J481" s="267" t="s">
        <v>1142</v>
      </c>
      <c r="K481" s="219" t="s">
        <v>83</v>
      </c>
      <c r="L481" s="35" t="str">
        <f ca="1">IF(OFFSET(환산공식!$DU$15,$F481,0)=1,"O","X")</f>
        <v>X</v>
      </c>
      <c r="M481" s="212">
        <f ca="1">IFERROR(OFFSET(환산공식!DA$15,$F481,0),"")</f>
        <v>100</v>
      </c>
      <c r="N481" s="35" t="str">
        <f ca="1">IFERROR(CONCATENATE(ROUND(OFFSET(환산공식!DB$15,$F481,0),1),"%"),"")</f>
        <v>100%</v>
      </c>
      <c r="O481" s="35">
        <f ca="1">IFERROR(OFFSET(환산공식!DC$15,$F481,0),"")</f>
        <v>0</v>
      </c>
      <c r="P481" s="212" t="str">
        <f t="shared" ca="1" si="15"/>
        <v>3% 이하</v>
      </c>
      <c r="Q481" s="218">
        <f ca="1">IFERROR(ROUND(OFFSET(환산공식!$EX$15,$F481,0),3),"")</f>
        <v>0</v>
      </c>
      <c r="R481" s="218">
        <f ca="1">OFFSET('배치점수 계산기'!H$10,$D481,0)</f>
        <v>801.42</v>
      </c>
      <c r="S481" s="218">
        <f ca="1">OFFSET('배치점수 계산기'!I$10,$D481,0)</f>
        <v>791.89</v>
      </c>
      <c r="T481" s="218">
        <f ca="1">OFFSET('배치점수 계산기'!J$10,$D481,0)</f>
        <v>780.46</v>
      </c>
      <c r="U481" s="218">
        <f ca="1">OFFSET('배치점수 계산기'!K$10,$D481,0)</f>
        <v>771.93</v>
      </c>
      <c r="V481" s="218">
        <f ca="1">OFFSET('배치점수 계산기'!L$10,$D481,0)</f>
        <v>762</v>
      </c>
      <c r="W481" s="210" t="str">
        <f ca="1">OFFSET('배치점수 계산기'!M$10,$D481,0)</f>
        <v>백분위</v>
      </c>
      <c r="X481" s="208" t="str">
        <f ca="1">OFFSET('배치점수 계산기'!N$10,$D481,0)</f>
        <v>백분위</v>
      </c>
      <c r="Y481" s="212">
        <f ca="1">OFFSET(환산공식!FG$15,$F481,0)</f>
        <v>0.28000000000000003</v>
      </c>
      <c r="Z481" s="35">
        <f ca="1">OFFSET(환산공식!FH$15,$F481,0)</f>
        <v>0.39</v>
      </c>
      <c r="AA481" s="203">
        <f ca="1">OFFSET(환산공식!FI$15,$F481,0)</f>
        <v>0.33</v>
      </c>
      <c r="AB481" s="5"/>
      <c r="AD481">
        <f t="shared" ca="1" si="16"/>
        <v>6</v>
      </c>
      <c r="AF481" s="5"/>
      <c r="AG481" s="5"/>
      <c r="AH481" s="5"/>
    </row>
    <row r="482" spans="1:34">
      <c r="A482" s="222"/>
      <c r="B482" s="222"/>
      <c r="C482" s="222" t="s">
        <v>1977</v>
      </c>
      <c r="D482" s="219">
        <v>475</v>
      </c>
      <c r="E482" s="219">
        <v>131</v>
      </c>
      <c r="F482" s="219">
        <v>131</v>
      </c>
      <c r="G482" s="264">
        <v>475</v>
      </c>
      <c r="H482" s="221" t="s">
        <v>85</v>
      </c>
      <c r="I482" s="219" t="s">
        <v>1138</v>
      </c>
      <c r="J482" s="267" t="s">
        <v>480</v>
      </c>
      <c r="K482" s="219" t="s">
        <v>83</v>
      </c>
      <c r="L482" s="35" t="str">
        <f ca="1">IF(OFFSET(환산공식!$DU$15,$F482,0)=1,"O","X")</f>
        <v>X</v>
      </c>
      <c r="M482" s="212">
        <f ca="1">IFERROR(OFFSET(환산공식!DA$15,$F482,0),"")</f>
        <v>100</v>
      </c>
      <c r="N482" s="35" t="str">
        <f ca="1">IFERROR(CONCATENATE(ROUND(OFFSET(환산공식!DB$15,$F482,0),1),"%"),"")</f>
        <v>100%</v>
      </c>
      <c r="O482" s="35">
        <f ca="1">IFERROR(OFFSET(환산공식!DC$15,$F482,0),"")</f>
        <v>0</v>
      </c>
      <c r="P482" s="212" t="str">
        <f t="shared" ca="1" si="15"/>
        <v>3% 이하</v>
      </c>
      <c r="Q482" s="218">
        <f ca="1">IFERROR(ROUND(OFFSET(환산공식!$EX$15,$F482,0),3),"")</f>
        <v>0</v>
      </c>
      <c r="R482" s="218">
        <f ca="1">OFFSET('배치점수 계산기'!H$10,$D482,0)</f>
        <v>799.68</v>
      </c>
      <c r="S482" s="218">
        <f ca="1">OFFSET('배치점수 계산기'!I$10,$D482,0)</f>
        <v>789.04</v>
      </c>
      <c r="T482" s="218">
        <f ca="1">OFFSET('배치점수 계산기'!J$10,$D482,0)</f>
        <v>777.83</v>
      </c>
      <c r="U482" s="218">
        <f ca="1">OFFSET('배치점수 계산기'!K$10,$D482,0)</f>
        <v>769.63</v>
      </c>
      <c r="V482" s="218">
        <f ca="1">OFFSET('배치점수 계산기'!L$10,$D482,0)</f>
        <v>759.62</v>
      </c>
      <c r="W482" s="210" t="str">
        <f ca="1">OFFSET('배치점수 계산기'!M$10,$D482,0)</f>
        <v>백분위</v>
      </c>
      <c r="X482" s="208" t="str">
        <f ca="1">OFFSET('배치점수 계산기'!N$10,$D482,0)</f>
        <v>백분위</v>
      </c>
      <c r="Y482" s="212">
        <f ca="1">OFFSET(환산공식!FG$15,$F482,0)</f>
        <v>0.28000000000000003</v>
      </c>
      <c r="Z482" s="35">
        <f ca="1">OFFSET(환산공식!FH$15,$F482,0)</f>
        <v>0.39</v>
      </c>
      <c r="AA482" s="203">
        <f ca="1">OFFSET(환산공식!FI$15,$F482,0)</f>
        <v>0.33</v>
      </c>
      <c r="AB482" s="5"/>
      <c r="AD482">
        <f t="shared" ca="1" si="16"/>
        <v>6</v>
      </c>
      <c r="AF482" s="5"/>
      <c r="AG482" s="5"/>
      <c r="AH482" s="5"/>
    </row>
    <row r="483" spans="1:34">
      <c r="A483" s="222"/>
      <c r="B483" s="222"/>
      <c r="C483" s="222" t="s">
        <v>1978</v>
      </c>
      <c r="D483" s="219">
        <v>476</v>
      </c>
      <c r="E483" s="219">
        <v>131</v>
      </c>
      <c r="F483" s="219">
        <v>131</v>
      </c>
      <c r="G483" s="264">
        <v>476</v>
      </c>
      <c r="H483" s="221" t="s">
        <v>85</v>
      </c>
      <c r="I483" s="219" t="s">
        <v>1138</v>
      </c>
      <c r="J483" s="267" t="s">
        <v>1143</v>
      </c>
      <c r="K483" s="219" t="s">
        <v>83</v>
      </c>
      <c r="L483" s="35" t="str">
        <f ca="1">IF(OFFSET(환산공식!$DU$15,$F483,0)=1,"O","X")</f>
        <v>X</v>
      </c>
      <c r="M483" s="212">
        <f ca="1">IFERROR(OFFSET(환산공식!DA$15,$F483,0),"")</f>
        <v>100</v>
      </c>
      <c r="N483" s="35" t="str">
        <f ca="1">IFERROR(CONCATENATE(ROUND(OFFSET(환산공식!DB$15,$F483,0),1),"%"),"")</f>
        <v>100%</v>
      </c>
      <c r="O483" s="35">
        <f ca="1">IFERROR(OFFSET(환산공식!DC$15,$F483,0),"")</f>
        <v>0</v>
      </c>
      <c r="P483" s="212" t="str">
        <f t="shared" ca="1" si="15"/>
        <v>3% 이하</v>
      </c>
      <c r="Q483" s="218">
        <f ca="1">IFERROR(ROUND(OFFSET(환산공식!$EX$15,$F483,0),3),"")</f>
        <v>0</v>
      </c>
      <c r="R483" s="218">
        <f ca="1">OFFSET('배치점수 계산기'!H$10,$D483,0)</f>
        <v>799.16</v>
      </c>
      <c r="S483" s="218">
        <f ca="1">OFFSET('배치점수 계산기'!I$10,$D483,0)</f>
        <v>789.04</v>
      </c>
      <c r="T483" s="218">
        <f ca="1">OFFSET('배치점수 계산기'!J$10,$D483,0)</f>
        <v>777.83</v>
      </c>
      <c r="U483" s="218">
        <f ca="1">OFFSET('배치점수 계산기'!K$10,$D483,0)</f>
        <v>769.7</v>
      </c>
      <c r="V483" s="218">
        <f ca="1">OFFSET('배치점수 계산기'!L$10,$D483,0)</f>
        <v>759.17</v>
      </c>
      <c r="W483" s="210" t="str">
        <f ca="1">OFFSET('배치점수 계산기'!M$10,$D483,0)</f>
        <v>백분위</v>
      </c>
      <c r="X483" s="208" t="str">
        <f ca="1">OFFSET('배치점수 계산기'!N$10,$D483,0)</f>
        <v>백분위</v>
      </c>
      <c r="Y483" s="212">
        <f ca="1">OFFSET(환산공식!FG$15,$F483,0)</f>
        <v>0.28000000000000003</v>
      </c>
      <c r="Z483" s="35">
        <f ca="1">OFFSET(환산공식!FH$15,$F483,0)</f>
        <v>0.39</v>
      </c>
      <c r="AA483" s="203">
        <f ca="1">OFFSET(환산공식!FI$15,$F483,0)</f>
        <v>0.33</v>
      </c>
      <c r="AB483" s="5"/>
      <c r="AD483">
        <f t="shared" ca="1" si="16"/>
        <v>6</v>
      </c>
      <c r="AF483" s="5"/>
      <c r="AG483" s="5"/>
      <c r="AH483" s="5"/>
    </row>
    <row r="484" spans="1:34">
      <c r="A484" s="222"/>
      <c r="B484" s="222"/>
      <c r="C484" s="222" t="s">
        <v>1979</v>
      </c>
      <c r="D484" s="219">
        <v>477</v>
      </c>
      <c r="E484" s="219">
        <v>131</v>
      </c>
      <c r="F484" s="219">
        <v>131</v>
      </c>
      <c r="G484" s="264">
        <v>477</v>
      </c>
      <c r="H484" s="221" t="s">
        <v>85</v>
      </c>
      <c r="I484" s="219" t="s">
        <v>1138</v>
      </c>
      <c r="J484" s="267" t="s">
        <v>1086</v>
      </c>
      <c r="K484" s="219" t="s">
        <v>83</v>
      </c>
      <c r="L484" s="35" t="str">
        <f ca="1">IF(OFFSET(환산공식!$DU$15,$F484,0)=1,"O","X")</f>
        <v>X</v>
      </c>
      <c r="M484" s="212">
        <f ca="1">IFERROR(OFFSET(환산공식!DA$15,$F484,0),"")</f>
        <v>100</v>
      </c>
      <c r="N484" s="35" t="str">
        <f ca="1">IFERROR(CONCATENATE(ROUND(OFFSET(환산공식!DB$15,$F484,0),1),"%"),"")</f>
        <v>100%</v>
      </c>
      <c r="O484" s="35">
        <f ca="1">IFERROR(OFFSET(환산공식!DC$15,$F484,0),"")</f>
        <v>0</v>
      </c>
      <c r="P484" s="212" t="str">
        <f t="shared" ca="1" si="15"/>
        <v>3% 이하</v>
      </c>
      <c r="Q484" s="218">
        <f ca="1">IFERROR(ROUND(OFFSET(환산공식!$EX$15,$F484,0),3),"")</f>
        <v>0</v>
      </c>
      <c r="R484" s="218">
        <f ca="1">OFFSET('배치점수 계산기'!H$10,$D484,0)</f>
        <v>791.95</v>
      </c>
      <c r="S484" s="218">
        <f ca="1">OFFSET('배치점수 계산기'!I$10,$D484,0)</f>
        <v>781.21</v>
      </c>
      <c r="T484" s="218">
        <f ca="1">OFFSET('배치점수 계산기'!J$10,$D484,0)</f>
        <v>771.36</v>
      </c>
      <c r="U484" s="218">
        <f ca="1">OFFSET('배치점수 계산기'!K$10,$D484,0)</f>
        <v>763.49</v>
      </c>
      <c r="V484" s="218">
        <f ca="1">OFFSET('배치점수 계산기'!L$10,$D484,0)</f>
        <v>754.56</v>
      </c>
      <c r="W484" s="210" t="str">
        <f ca="1">OFFSET('배치점수 계산기'!M$10,$D484,0)</f>
        <v>백분위</v>
      </c>
      <c r="X484" s="208" t="str">
        <f ca="1">OFFSET('배치점수 계산기'!N$10,$D484,0)</f>
        <v>백분위</v>
      </c>
      <c r="Y484" s="212">
        <f ca="1">OFFSET(환산공식!FG$15,$F484,0)</f>
        <v>0.28000000000000003</v>
      </c>
      <c r="Z484" s="35">
        <f ca="1">OFFSET(환산공식!FH$15,$F484,0)</f>
        <v>0.39</v>
      </c>
      <c r="AA484" s="203">
        <f ca="1">OFFSET(환산공식!FI$15,$F484,0)</f>
        <v>0.33</v>
      </c>
      <c r="AB484" s="5"/>
      <c r="AD484">
        <f t="shared" ca="1" si="16"/>
        <v>6</v>
      </c>
      <c r="AF484" s="5"/>
      <c r="AG484" s="5"/>
      <c r="AH484" s="5"/>
    </row>
    <row r="485" spans="1:34">
      <c r="A485" s="222"/>
      <c r="B485" s="222"/>
      <c r="C485" s="222" t="s">
        <v>1980</v>
      </c>
      <c r="D485" s="219">
        <v>478</v>
      </c>
      <c r="E485" s="219">
        <v>131</v>
      </c>
      <c r="F485" s="219">
        <v>131</v>
      </c>
      <c r="G485" s="264">
        <v>478</v>
      </c>
      <c r="H485" s="221" t="s">
        <v>85</v>
      </c>
      <c r="I485" s="219" t="s">
        <v>1138</v>
      </c>
      <c r="J485" s="267" t="s">
        <v>493</v>
      </c>
      <c r="K485" s="219" t="s">
        <v>83</v>
      </c>
      <c r="L485" s="35" t="str">
        <f ca="1">IF(OFFSET(환산공식!$DU$15,$F485,0)=1,"O","X")</f>
        <v>X</v>
      </c>
      <c r="M485" s="212">
        <f ca="1">IFERROR(OFFSET(환산공식!DA$15,$F485,0),"")</f>
        <v>100</v>
      </c>
      <c r="N485" s="35" t="str">
        <f ca="1">IFERROR(CONCATENATE(ROUND(OFFSET(환산공식!DB$15,$F485,0),1),"%"),"")</f>
        <v>100%</v>
      </c>
      <c r="O485" s="35">
        <f ca="1">IFERROR(OFFSET(환산공식!DC$15,$F485,0),"")</f>
        <v>0</v>
      </c>
      <c r="P485" s="212" t="str">
        <f t="shared" ca="1" si="15"/>
        <v>3% 이하</v>
      </c>
      <c r="Q485" s="218">
        <f ca="1">IFERROR(ROUND(OFFSET(환산공식!$EX$15,$F485,0),3),"")</f>
        <v>0</v>
      </c>
      <c r="R485" s="218">
        <f ca="1">OFFSET('배치점수 계산기'!H$10,$D485,0)</f>
        <v>791.89</v>
      </c>
      <c r="S485" s="218">
        <f ca="1">OFFSET('배치점수 계산기'!I$10,$D485,0)</f>
        <v>781.21</v>
      </c>
      <c r="T485" s="218">
        <f ca="1">OFFSET('배치점수 계산기'!J$10,$D485,0)</f>
        <v>769.75</v>
      </c>
      <c r="U485" s="218">
        <f ca="1">OFFSET('배치점수 계산기'!K$10,$D485,0)</f>
        <v>762.06</v>
      </c>
      <c r="V485" s="218">
        <f ca="1">OFFSET('배치점수 계산기'!L$10,$D485,0)</f>
        <v>753.08</v>
      </c>
      <c r="W485" s="210" t="str">
        <f ca="1">OFFSET('배치점수 계산기'!M$10,$D485,0)</f>
        <v>백분위</v>
      </c>
      <c r="X485" s="208" t="str">
        <f ca="1">OFFSET('배치점수 계산기'!N$10,$D485,0)</f>
        <v>백분위</v>
      </c>
      <c r="Y485" s="212">
        <f ca="1">OFFSET(환산공식!FG$15,$F485,0)</f>
        <v>0.28000000000000003</v>
      </c>
      <c r="Z485" s="35">
        <f ca="1">OFFSET(환산공식!FH$15,$F485,0)</f>
        <v>0.39</v>
      </c>
      <c r="AA485" s="203">
        <f ca="1">OFFSET(환산공식!FI$15,$F485,0)</f>
        <v>0.33</v>
      </c>
      <c r="AB485" s="5"/>
      <c r="AD485">
        <f t="shared" ca="1" si="16"/>
        <v>6</v>
      </c>
      <c r="AF485" s="5"/>
      <c r="AG485" s="5"/>
      <c r="AH485" s="5"/>
    </row>
    <row r="486" spans="1:34">
      <c r="A486" s="222"/>
      <c r="B486" s="222"/>
      <c r="C486" s="222" t="s">
        <v>1981</v>
      </c>
      <c r="D486" s="219">
        <v>479</v>
      </c>
      <c r="E486" s="219">
        <v>131</v>
      </c>
      <c r="F486" s="219">
        <v>131</v>
      </c>
      <c r="G486" s="264">
        <v>479</v>
      </c>
      <c r="H486" s="221" t="s">
        <v>85</v>
      </c>
      <c r="I486" s="219" t="s">
        <v>1138</v>
      </c>
      <c r="J486" s="267" t="s">
        <v>141</v>
      </c>
      <c r="K486" s="219" t="s">
        <v>83</v>
      </c>
      <c r="L486" s="35" t="str">
        <f ca="1">IF(OFFSET(환산공식!$DU$15,$F486,0)=1,"O","X")</f>
        <v>X</v>
      </c>
      <c r="M486" s="212">
        <f ca="1">IFERROR(OFFSET(환산공식!DA$15,$F486,0),"")</f>
        <v>100</v>
      </c>
      <c r="N486" s="35" t="str">
        <f ca="1">IFERROR(CONCATENATE(ROUND(OFFSET(환산공식!DB$15,$F486,0),1),"%"),"")</f>
        <v>100%</v>
      </c>
      <c r="O486" s="35">
        <f ca="1">IFERROR(OFFSET(환산공식!DC$15,$F486,0),"")</f>
        <v>0</v>
      </c>
      <c r="P486" s="212" t="str">
        <f t="shared" ca="1" si="15"/>
        <v>3% 이하</v>
      </c>
      <c r="Q486" s="218">
        <f ca="1">IFERROR(ROUND(OFFSET(환산공식!$EX$15,$F486,0),3),"")</f>
        <v>0</v>
      </c>
      <c r="R486" s="218">
        <f ca="1">OFFSET('배치점수 계산기'!H$10,$D486,0)</f>
        <v>783.39</v>
      </c>
      <c r="S486" s="218">
        <f ca="1">OFFSET('배치점수 계산기'!I$10,$D486,0)</f>
        <v>774.45</v>
      </c>
      <c r="T486" s="218">
        <f ca="1">OFFSET('배치점수 계산기'!J$10,$D486,0)</f>
        <v>762.58</v>
      </c>
      <c r="U486" s="218">
        <f ca="1">OFFSET('배치점수 계산기'!K$10,$D486,0)</f>
        <v>753.65</v>
      </c>
      <c r="V486" s="218">
        <f ca="1">OFFSET('배치점수 계산기'!L$10,$D486,0)</f>
        <v>743.82</v>
      </c>
      <c r="W486" s="210" t="str">
        <f ca="1">OFFSET('배치점수 계산기'!M$10,$D486,0)</f>
        <v>백분위</v>
      </c>
      <c r="X486" s="208" t="str">
        <f ca="1">OFFSET('배치점수 계산기'!N$10,$D486,0)</f>
        <v>백분위</v>
      </c>
      <c r="Y486" s="212">
        <f ca="1">OFFSET(환산공식!FG$15,$F486,0)</f>
        <v>0.28000000000000003</v>
      </c>
      <c r="Z486" s="35">
        <f ca="1">OFFSET(환산공식!FH$15,$F486,0)</f>
        <v>0.39</v>
      </c>
      <c r="AA486" s="203">
        <f ca="1">OFFSET(환산공식!FI$15,$F486,0)</f>
        <v>0.33</v>
      </c>
      <c r="AB486" s="5"/>
      <c r="AD486">
        <f t="shared" ca="1" si="16"/>
        <v>6</v>
      </c>
      <c r="AF486" s="5"/>
      <c r="AG486" s="5"/>
      <c r="AH486" s="5"/>
    </row>
    <row r="487" spans="1:34">
      <c r="A487" s="222"/>
      <c r="B487" s="222"/>
      <c r="C487" s="222" t="s">
        <v>1982</v>
      </c>
      <c r="D487" s="219">
        <v>480</v>
      </c>
      <c r="E487" s="219">
        <v>131</v>
      </c>
      <c r="F487" s="219">
        <v>131</v>
      </c>
      <c r="G487" s="264">
        <v>480</v>
      </c>
      <c r="H487" s="221" t="s">
        <v>85</v>
      </c>
      <c r="I487" s="219" t="s">
        <v>1138</v>
      </c>
      <c r="J487" s="267" t="s">
        <v>853</v>
      </c>
      <c r="K487" s="219" t="s">
        <v>83</v>
      </c>
      <c r="L487" s="35" t="str">
        <f ca="1">IF(OFFSET(환산공식!$DU$15,$F487,0)=1,"O","X")</f>
        <v>X</v>
      </c>
      <c r="M487" s="212">
        <f ca="1">IFERROR(OFFSET(환산공식!DA$15,$F487,0),"")</f>
        <v>100</v>
      </c>
      <c r="N487" s="35" t="str">
        <f ca="1">IFERROR(CONCATENATE(ROUND(OFFSET(환산공식!DB$15,$F487,0),1),"%"),"")</f>
        <v>100%</v>
      </c>
      <c r="O487" s="35">
        <f ca="1">IFERROR(OFFSET(환산공식!DC$15,$F487,0),"")</f>
        <v>0</v>
      </c>
      <c r="P487" s="212" t="str">
        <f t="shared" ca="1" si="15"/>
        <v>3% 이하</v>
      </c>
      <c r="Q487" s="218">
        <f ca="1">IFERROR(ROUND(OFFSET(환산공식!$EX$15,$F487,0),3),"")</f>
        <v>0</v>
      </c>
      <c r="R487" s="218">
        <f ca="1">OFFSET('배치점수 계산기'!H$10,$D487,0)</f>
        <v>781.21</v>
      </c>
      <c r="S487" s="218">
        <f ca="1">OFFSET('배치점수 계산기'!I$10,$D487,0)</f>
        <v>771.81</v>
      </c>
      <c r="T487" s="218">
        <f ca="1">OFFSET('배치점수 계산기'!J$10,$D487,0)</f>
        <v>759.62</v>
      </c>
      <c r="U487" s="218">
        <f ca="1">OFFSET('배치점수 계산기'!K$10,$D487,0)</f>
        <v>752</v>
      </c>
      <c r="V487" s="218">
        <f ca="1">OFFSET('배치점수 계산기'!L$10,$D487,0)</f>
        <v>743.32</v>
      </c>
      <c r="W487" s="210" t="str">
        <f ca="1">OFFSET('배치점수 계산기'!M$10,$D487,0)</f>
        <v>백분위</v>
      </c>
      <c r="X487" s="208" t="str">
        <f ca="1">OFFSET('배치점수 계산기'!N$10,$D487,0)</f>
        <v>백분위</v>
      </c>
      <c r="Y487" s="212">
        <f ca="1">OFFSET(환산공식!FG$15,$F487,0)</f>
        <v>0.28000000000000003</v>
      </c>
      <c r="Z487" s="35">
        <f ca="1">OFFSET(환산공식!FH$15,$F487,0)</f>
        <v>0.39</v>
      </c>
      <c r="AA487" s="203">
        <f ca="1">OFFSET(환산공식!FI$15,$F487,0)</f>
        <v>0.33</v>
      </c>
      <c r="AB487" s="5"/>
      <c r="AD487">
        <f t="shared" ca="1" si="16"/>
        <v>6</v>
      </c>
      <c r="AF487" s="5"/>
      <c r="AG487" s="5"/>
      <c r="AH487" s="5"/>
    </row>
    <row r="488" spans="1:34">
      <c r="A488" s="222"/>
      <c r="B488" s="222"/>
      <c r="C488" s="222" t="s">
        <v>1983</v>
      </c>
      <c r="D488" s="219">
        <v>481</v>
      </c>
      <c r="E488" s="219">
        <v>131</v>
      </c>
      <c r="F488" s="219">
        <v>131</v>
      </c>
      <c r="G488" s="264">
        <v>481</v>
      </c>
      <c r="H488" s="221" t="s">
        <v>85</v>
      </c>
      <c r="I488" s="219" t="s">
        <v>1138</v>
      </c>
      <c r="J488" s="267" t="s">
        <v>370</v>
      </c>
      <c r="K488" s="219" t="s">
        <v>83</v>
      </c>
      <c r="L488" s="35" t="str">
        <f ca="1">IF(OFFSET(환산공식!$DU$15,$F488,0)=1,"O","X")</f>
        <v>X</v>
      </c>
      <c r="M488" s="212">
        <f ca="1">IFERROR(OFFSET(환산공식!DA$15,$F488,0),"")</f>
        <v>100</v>
      </c>
      <c r="N488" s="35" t="str">
        <f ca="1">IFERROR(CONCATENATE(ROUND(OFFSET(환산공식!DB$15,$F488,0),1),"%"),"")</f>
        <v>100%</v>
      </c>
      <c r="O488" s="35">
        <f ca="1">IFERROR(OFFSET(환산공식!DC$15,$F488,0),"")</f>
        <v>0</v>
      </c>
      <c r="P488" s="212" t="str">
        <f t="shared" ca="1" si="15"/>
        <v>3% 이하</v>
      </c>
      <c r="Q488" s="218">
        <f ca="1">IFERROR(ROUND(OFFSET(환산공식!$EX$15,$F488,0),3),"")</f>
        <v>0</v>
      </c>
      <c r="R488" s="218">
        <f ca="1">OFFSET('배치점수 계산기'!H$10,$D488,0)</f>
        <v>776.96</v>
      </c>
      <c r="S488" s="218">
        <f ca="1">OFFSET('배치점수 계산기'!I$10,$D488,0)</f>
        <v>768.27</v>
      </c>
      <c r="T488" s="218">
        <f ca="1">OFFSET('배치점수 계산기'!J$10,$D488,0)</f>
        <v>758.02</v>
      </c>
      <c r="U488" s="218">
        <f ca="1">OFFSET('배치점수 계산기'!K$10,$D488,0)</f>
        <v>748.21</v>
      </c>
      <c r="V488" s="218">
        <f ca="1">OFFSET('배치점수 계산기'!L$10,$D488,0)</f>
        <v>738.5</v>
      </c>
      <c r="W488" s="210" t="str">
        <f ca="1">OFFSET('배치점수 계산기'!M$10,$D488,0)</f>
        <v>백분위</v>
      </c>
      <c r="X488" s="208" t="str">
        <f ca="1">OFFSET('배치점수 계산기'!N$10,$D488,0)</f>
        <v>백분위</v>
      </c>
      <c r="Y488" s="212">
        <f ca="1">OFFSET(환산공식!FG$15,$F488,0)</f>
        <v>0.28000000000000003</v>
      </c>
      <c r="Z488" s="35">
        <f ca="1">OFFSET(환산공식!FH$15,$F488,0)</f>
        <v>0.39</v>
      </c>
      <c r="AA488" s="203">
        <f ca="1">OFFSET(환산공식!FI$15,$F488,0)</f>
        <v>0.33</v>
      </c>
      <c r="AB488" s="5"/>
      <c r="AD488">
        <f t="shared" ca="1" si="16"/>
        <v>6</v>
      </c>
      <c r="AF488" s="5"/>
      <c r="AG488" s="5"/>
      <c r="AH488" s="5"/>
    </row>
    <row r="489" spans="1:34">
      <c r="A489" s="222"/>
      <c r="B489" s="222"/>
      <c r="C489" s="222" t="s">
        <v>1984</v>
      </c>
      <c r="D489" s="219">
        <v>482</v>
      </c>
      <c r="E489" s="219">
        <v>131</v>
      </c>
      <c r="F489" s="219">
        <v>131</v>
      </c>
      <c r="G489" s="264">
        <v>482</v>
      </c>
      <c r="H489" s="221" t="s">
        <v>85</v>
      </c>
      <c r="I489" s="219" t="s">
        <v>1138</v>
      </c>
      <c r="J489" s="267" t="s">
        <v>509</v>
      </c>
      <c r="K489" s="219" t="s">
        <v>83</v>
      </c>
      <c r="L489" s="35" t="str">
        <f ca="1">IF(OFFSET(환산공식!$DU$15,$F489,0)=1,"O","X")</f>
        <v>X</v>
      </c>
      <c r="M489" s="212">
        <f ca="1">IFERROR(OFFSET(환산공식!DA$15,$F489,0),"")</f>
        <v>100</v>
      </c>
      <c r="N489" s="35" t="str">
        <f ca="1">IFERROR(CONCATENATE(ROUND(OFFSET(환산공식!DB$15,$F489,0),1),"%"),"")</f>
        <v>100%</v>
      </c>
      <c r="O489" s="35">
        <f ca="1">IFERROR(OFFSET(환산공식!DC$15,$F489,0),"")</f>
        <v>0</v>
      </c>
      <c r="P489" s="212" t="str">
        <f t="shared" ca="1" si="15"/>
        <v>3% 이하</v>
      </c>
      <c r="Q489" s="218">
        <f ca="1">IFERROR(ROUND(OFFSET(환산공식!$EX$15,$F489,0),3),"")</f>
        <v>0</v>
      </c>
      <c r="R489" s="218">
        <f ca="1">OFFSET('배치점수 계산기'!H$10,$D489,0)</f>
        <v>776.96</v>
      </c>
      <c r="S489" s="218">
        <f ca="1">OFFSET('배치점수 계산기'!I$10,$D489,0)</f>
        <v>768.27</v>
      </c>
      <c r="T489" s="218">
        <f ca="1">OFFSET('배치점수 계산기'!J$10,$D489,0)</f>
        <v>756.49</v>
      </c>
      <c r="U489" s="218">
        <f ca="1">OFFSET('배치점수 계산기'!K$10,$D489,0)</f>
        <v>748.14</v>
      </c>
      <c r="V489" s="218">
        <f ca="1">OFFSET('배치점수 계산기'!L$10,$D489,0)</f>
        <v>738.5</v>
      </c>
      <c r="W489" s="210" t="str">
        <f ca="1">OFFSET('배치점수 계산기'!M$10,$D489,0)</f>
        <v>백분위</v>
      </c>
      <c r="X489" s="208" t="str">
        <f ca="1">OFFSET('배치점수 계산기'!N$10,$D489,0)</f>
        <v>백분위</v>
      </c>
      <c r="Y489" s="212">
        <f ca="1">OFFSET(환산공식!FG$15,$F489,0)</f>
        <v>0.28000000000000003</v>
      </c>
      <c r="Z489" s="35">
        <f ca="1">OFFSET(환산공식!FH$15,$F489,0)</f>
        <v>0.39</v>
      </c>
      <c r="AA489" s="203">
        <f ca="1">OFFSET(환산공식!FI$15,$F489,0)</f>
        <v>0.33</v>
      </c>
      <c r="AB489" s="5"/>
      <c r="AD489">
        <f t="shared" ca="1" si="16"/>
        <v>6</v>
      </c>
      <c r="AF489" s="5"/>
      <c r="AG489" s="5"/>
      <c r="AH489" s="5"/>
    </row>
    <row r="490" spans="1:34">
      <c r="A490" s="222"/>
      <c r="B490" s="222"/>
      <c r="C490" s="222" t="s">
        <v>1985</v>
      </c>
      <c r="D490" s="219">
        <v>483</v>
      </c>
      <c r="E490" s="219">
        <v>131</v>
      </c>
      <c r="F490" s="219">
        <v>131</v>
      </c>
      <c r="G490" s="264">
        <v>483</v>
      </c>
      <c r="H490" s="221" t="s">
        <v>85</v>
      </c>
      <c r="I490" s="219" t="s">
        <v>1138</v>
      </c>
      <c r="J490" s="267" t="s">
        <v>1141</v>
      </c>
      <c r="K490" s="219" t="s">
        <v>83</v>
      </c>
      <c r="L490" s="35" t="str">
        <f ca="1">IF(OFFSET(환산공식!$DU$15,$F490,0)=1,"O","X")</f>
        <v>X</v>
      </c>
      <c r="M490" s="212">
        <f ca="1">IFERROR(OFFSET(환산공식!DA$15,$F490,0),"")</f>
        <v>100</v>
      </c>
      <c r="N490" s="35" t="str">
        <f ca="1">IFERROR(CONCATENATE(ROUND(OFFSET(환산공식!DB$15,$F490,0),1),"%"),"")</f>
        <v>100%</v>
      </c>
      <c r="O490" s="35">
        <f ca="1">IFERROR(OFFSET(환산공식!DC$15,$F490,0),"")</f>
        <v>0</v>
      </c>
      <c r="P490" s="212" t="str">
        <f t="shared" ca="1" si="15"/>
        <v>3% 이하</v>
      </c>
      <c r="Q490" s="218">
        <f ca="1">IFERROR(ROUND(OFFSET(환산공식!$EX$15,$F490,0),3),"")</f>
        <v>0</v>
      </c>
      <c r="R490" s="218">
        <f ca="1">OFFSET('배치점수 계산기'!H$10,$D490,0)</f>
        <v>768.27</v>
      </c>
      <c r="S490" s="218">
        <f ca="1">OFFSET('배치점수 계산기'!I$10,$D490,0)</f>
        <v>758.54</v>
      </c>
      <c r="T490" s="218">
        <f ca="1">OFFSET('배치점수 계산기'!J$10,$D490,0)</f>
        <v>746.92</v>
      </c>
      <c r="U490" s="218">
        <f ca="1">OFFSET('배치점수 계산기'!K$10,$D490,0)</f>
        <v>740.49</v>
      </c>
      <c r="V490" s="218">
        <f ca="1">OFFSET('배치점수 계산기'!L$10,$D490,0)</f>
        <v>731.06</v>
      </c>
      <c r="W490" s="210" t="str">
        <f ca="1">OFFSET('배치점수 계산기'!M$10,$D490,0)</f>
        <v>백분위</v>
      </c>
      <c r="X490" s="208" t="str">
        <f ca="1">OFFSET('배치점수 계산기'!N$10,$D490,0)</f>
        <v>백분위</v>
      </c>
      <c r="Y490" s="212">
        <f ca="1">OFFSET(환산공식!FG$15,$F490,0)</f>
        <v>0.28000000000000003</v>
      </c>
      <c r="Z490" s="35">
        <f ca="1">OFFSET(환산공식!FH$15,$F490,0)</f>
        <v>0.39</v>
      </c>
      <c r="AA490" s="203">
        <f ca="1">OFFSET(환산공식!FI$15,$F490,0)</f>
        <v>0.33</v>
      </c>
      <c r="AB490" s="5"/>
      <c r="AD490">
        <f t="shared" ca="1" si="16"/>
        <v>6</v>
      </c>
      <c r="AF490" s="5"/>
      <c r="AG490" s="5"/>
      <c r="AH490" s="5"/>
    </row>
    <row r="491" spans="1:34">
      <c r="A491" s="222"/>
      <c r="B491" s="222"/>
      <c r="C491" s="222" t="s">
        <v>1986</v>
      </c>
      <c r="D491" s="219">
        <v>484</v>
      </c>
      <c r="E491" s="219">
        <v>131</v>
      </c>
      <c r="F491" s="219">
        <v>131</v>
      </c>
      <c r="G491" s="264">
        <v>484</v>
      </c>
      <c r="H491" s="221" t="s">
        <v>85</v>
      </c>
      <c r="I491" s="219" t="s">
        <v>1138</v>
      </c>
      <c r="J491" s="267" t="s">
        <v>503</v>
      </c>
      <c r="K491" s="219" t="s">
        <v>83</v>
      </c>
      <c r="L491" s="35" t="str">
        <f ca="1">IF(OFFSET(환산공식!$DU$15,$F491,0)=1,"O","X")</f>
        <v>X</v>
      </c>
      <c r="M491" s="212">
        <f ca="1">IFERROR(OFFSET(환산공식!DA$15,$F491,0),"")</f>
        <v>100</v>
      </c>
      <c r="N491" s="35" t="str">
        <f ca="1">IFERROR(CONCATENATE(ROUND(OFFSET(환산공식!DB$15,$F491,0),1),"%"),"")</f>
        <v>100%</v>
      </c>
      <c r="O491" s="35">
        <f ca="1">IFERROR(OFFSET(환산공식!DC$15,$F491,0),"")</f>
        <v>0</v>
      </c>
      <c r="P491" s="212" t="str">
        <f t="shared" ca="1" si="15"/>
        <v>3% 이하</v>
      </c>
      <c r="Q491" s="218">
        <f ca="1">IFERROR(ROUND(OFFSET(환산공식!$EX$15,$F491,0),3),"")</f>
        <v>0</v>
      </c>
      <c r="R491" s="218">
        <f ca="1">OFFSET('배치점수 계산기'!H$10,$D491,0)</f>
        <v>751.09</v>
      </c>
      <c r="S491" s="218">
        <f ca="1">OFFSET('배치점수 계산기'!I$10,$D491,0)</f>
        <v>742.82</v>
      </c>
      <c r="T491" s="218">
        <f ca="1">OFFSET('배치점수 계산기'!J$10,$D491,0)</f>
        <v>732.6</v>
      </c>
      <c r="U491" s="218">
        <f ca="1">OFFSET('배치점수 계산기'!K$10,$D491,0)</f>
        <v>724.48</v>
      </c>
      <c r="V491" s="218">
        <f ca="1">OFFSET('배치점수 계산기'!L$10,$D491,0)</f>
        <v>714.93</v>
      </c>
      <c r="W491" s="210" t="str">
        <f ca="1">OFFSET('배치점수 계산기'!M$10,$D491,0)</f>
        <v>백분위</v>
      </c>
      <c r="X491" s="208" t="str">
        <f ca="1">OFFSET('배치점수 계산기'!N$10,$D491,0)</f>
        <v>백분위</v>
      </c>
      <c r="Y491" s="212">
        <f ca="1">OFFSET(환산공식!FG$15,$F491,0)</f>
        <v>0.28000000000000003</v>
      </c>
      <c r="Z491" s="35">
        <f ca="1">OFFSET(환산공식!FH$15,$F491,0)</f>
        <v>0.39</v>
      </c>
      <c r="AA491" s="203">
        <f ca="1">OFFSET(환산공식!FI$15,$F491,0)</f>
        <v>0.33</v>
      </c>
      <c r="AB491" s="5"/>
      <c r="AD491">
        <f t="shared" ca="1" si="16"/>
        <v>6</v>
      </c>
      <c r="AF491" s="5"/>
      <c r="AG491" s="5"/>
      <c r="AH491" s="5"/>
    </row>
    <row r="492" spans="1:34">
      <c r="A492" s="222"/>
      <c r="B492" s="222"/>
      <c r="C492" s="222" t="s">
        <v>1987</v>
      </c>
      <c r="D492" s="219">
        <v>485</v>
      </c>
      <c r="E492" s="219">
        <v>128</v>
      </c>
      <c r="F492" s="219">
        <v>128</v>
      </c>
      <c r="G492" s="264">
        <v>485</v>
      </c>
      <c r="H492" s="221" t="s">
        <v>85</v>
      </c>
      <c r="I492" s="219" t="s">
        <v>1138</v>
      </c>
      <c r="J492" s="267" t="s">
        <v>472</v>
      </c>
      <c r="K492" s="219" t="s">
        <v>84</v>
      </c>
      <c r="L492" s="35" t="str">
        <f ca="1">IF(OFFSET(환산공식!$DU$15,$F492,0)=1,"O","X")</f>
        <v>X</v>
      </c>
      <c r="M492" s="212">
        <f ca="1">IFERROR(OFFSET(환산공식!DA$15,$F492,0),"")</f>
        <v>100</v>
      </c>
      <c r="N492" s="35" t="str">
        <f ca="1">IFERROR(CONCATENATE(ROUND(OFFSET(환산공식!DB$15,$F492,0),1),"%"),"")</f>
        <v>100%</v>
      </c>
      <c r="O492" s="35">
        <f ca="1">IFERROR(OFFSET(환산공식!DC$15,$F492,0),"")</f>
        <v>0</v>
      </c>
      <c r="P492" s="212" t="str">
        <f t="shared" ca="1" si="15"/>
        <v>3% 이하</v>
      </c>
      <c r="Q492" s="218">
        <f ca="1">IFERROR(ROUND(OFFSET(환산공식!$EX$15,$F492,0),3),"")</f>
        <v>0</v>
      </c>
      <c r="R492" s="218">
        <f ca="1">OFFSET('배치점수 계산기'!H$10,$D492,0)</f>
        <v>818.37</v>
      </c>
      <c r="S492" s="218">
        <f ca="1">OFFSET('배치점수 계산기'!I$10,$D492,0)</f>
        <v>812.32500000000005</v>
      </c>
      <c r="T492" s="218">
        <f ca="1">OFFSET('배치점수 계산기'!J$10,$D492,0)</f>
        <v>804.96500000000003</v>
      </c>
      <c r="U492" s="218">
        <f ca="1">OFFSET('배치점수 계산기'!K$10,$D492,0)</f>
        <v>797.29499999999996</v>
      </c>
      <c r="V492" s="218">
        <f ca="1">OFFSET('배치점수 계산기'!L$10,$D492,0)</f>
        <v>788.99</v>
      </c>
      <c r="W492" s="210" t="str">
        <f ca="1">OFFSET('배치점수 계산기'!M$10,$D492,0)</f>
        <v>백분위</v>
      </c>
      <c r="X492" s="208" t="str">
        <f ca="1">OFFSET('배치점수 계산기'!N$10,$D492,0)</f>
        <v>백분위</v>
      </c>
      <c r="Y492" s="212">
        <f ca="1">OFFSET(환산공식!FG$15,$F492,0)</f>
        <v>0.39</v>
      </c>
      <c r="Z492" s="35">
        <f ca="1">OFFSET(환산공식!FH$15,$F492,0)</f>
        <v>0.33</v>
      </c>
      <c r="AA492" s="203">
        <f ca="1">OFFSET(환산공식!FI$15,$F492,0)</f>
        <v>0.28000000000000003</v>
      </c>
      <c r="AB492" s="5"/>
      <c r="AD492">
        <f t="shared" ca="1" si="16"/>
        <v>6</v>
      </c>
      <c r="AF492" s="5"/>
      <c r="AG492" s="5"/>
      <c r="AH492" s="5"/>
    </row>
    <row r="493" spans="1:34">
      <c r="A493" s="222"/>
      <c r="B493" s="222"/>
      <c r="C493" s="222" t="s">
        <v>1988</v>
      </c>
      <c r="D493" s="219">
        <v>486</v>
      </c>
      <c r="E493" s="219">
        <v>128</v>
      </c>
      <c r="F493" s="219">
        <v>128</v>
      </c>
      <c r="G493" s="264">
        <v>486</v>
      </c>
      <c r="H493" s="221" t="s">
        <v>85</v>
      </c>
      <c r="I493" s="219" t="s">
        <v>1138</v>
      </c>
      <c r="J493" s="267" t="s">
        <v>360</v>
      </c>
      <c r="K493" s="219" t="s">
        <v>84</v>
      </c>
      <c r="L493" s="35" t="str">
        <f ca="1">IF(OFFSET(환산공식!$DU$15,$F493,0)=1,"O","X")</f>
        <v>X</v>
      </c>
      <c r="M493" s="212">
        <f ca="1">IFERROR(OFFSET(환산공식!DA$15,$F493,0),"")</f>
        <v>100</v>
      </c>
      <c r="N493" s="35" t="str">
        <f ca="1">IFERROR(CONCATENATE(ROUND(OFFSET(환산공식!DB$15,$F493,0),1),"%"),"")</f>
        <v>100%</v>
      </c>
      <c r="O493" s="35">
        <f ca="1">IFERROR(OFFSET(환산공식!DC$15,$F493,0),"")</f>
        <v>0</v>
      </c>
      <c r="P493" s="212" t="str">
        <f t="shared" ca="1" si="15"/>
        <v>3% 이하</v>
      </c>
      <c r="Q493" s="218">
        <f ca="1">IFERROR(ROUND(OFFSET(환산공식!$EX$15,$F493,0),3),"")</f>
        <v>0</v>
      </c>
      <c r="R493" s="218">
        <f ca="1">OFFSET('배치점수 계산기'!H$10,$D493,0)</f>
        <v>814.88499999999999</v>
      </c>
      <c r="S493" s="218">
        <f ca="1">OFFSET('배치점수 계산기'!I$10,$D493,0)</f>
        <v>809.05</v>
      </c>
      <c r="T493" s="218">
        <f ca="1">OFFSET('배치점수 계산기'!J$10,$D493,0)</f>
        <v>802.35500000000002</v>
      </c>
      <c r="U493" s="218">
        <f ca="1">OFFSET('배치점수 계산기'!K$10,$D493,0)</f>
        <v>794.86</v>
      </c>
      <c r="V493" s="218">
        <f ca="1">OFFSET('배치점수 계산기'!L$10,$D493,0)</f>
        <v>786.26499999999999</v>
      </c>
      <c r="W493" s="210" t="str">
        <f ca="1">OFFSET('배치점수 계산기'!M$10,$D493,0)</f>
        <v>백분위</v>
      </c>
      <c r="X493" s="208" t="str">
        <f ca="1">OFFSET('배치점수 계산기'!N$10,$D493,0)</f>
        <v>백분위</v>
      </c>
      <c r="Y493" s="212">
        <f ca="1">OFFSET(환산공식!FG$15,$F493,0)</f>
        <v>0.39</v>
      </c>
      <c r="Z493" s="35">
        <f ca="1">OFFSET(환산공식!FH$15,$F493,0)</f>
        <v>0.33</v>
      </c>
      <c r="AA493" s="203">
        <f ca="1">OFFSET(환산공식!FI$15,$F493,0)</f>
        <v>0.28000000000000003</v>
      </c>
      <c r="AB493" s="5"/>
      <c r="AD493">
        <f t="shared" ca="1" si="16"/>
        <v>6</v>
      </c>
      <c r="AF493" s="5"/>
      <c r="AG493" s="5"/>
      <c r="AH493" s="5"/>
    </row>
    <row r="494" spans="1:34">
      <c r="A494" s="222"/>
      <c r="B494" s="222"/>
      <c r="C494" s="222" t="s">
        <v>1989</v>
      </c>
      <c r="D494" s="219">
        <v>487</v>
      </c>
      <c r="E494" s="219">
        <v>128</v>
      </c>
      <c r="F494" s="219">
        <v>128</v>
      </c>
      <c r="G494" s="264">
        <v>487</v>
      </c>
      <c r="H494" s="221" t="s">
        <v>85</v>
      </c>
      <c r="I494" s="219" t="s">
        <v>1138</v>
      </c>
      <c r="J494" s="267" t="s">
        <v>659</v>
      </c>
      <c r="K494" s="219" t="s">
        <v>84</v>
      </c>
      <c r="L494" s="35" t="str">
        <f ca="1">IF(OFFSET(환산공식!$DU$15,$F494,0)=1,"O","X")</f>
        <v>X</v>
      </c>
      <c r="M494" s="212">
        <f ca="1">IFERROR(OFFSET(환산공식!DA$15,$F494,0),"")</f>
        <v>100</v>
      </c>
      <c r="N494" s="35" t="str">
        <f ca="1">IFERROR(CONCATENATE(ROUND(OFFSET(환산공식!DB$15,$F494,0),1),"%"),"")</f>
        <v>100%</v>
      </c>
      <c r="O494" s="35">
        <f ca="1">IFERROR(OFFSET(환산공식!DC$15,$F494,0),"")</f>
        <v>0</v>
      </c>
      <c r="P494" s="212" t="str">
        <f t="shared" ca="1" si="15"/>
        <v>3% 이하</v>
      </c>
      <c r="Q494" s="218">
        <f ca="1">IFERROR(ROUND(OFFSET(환산공식!$EX$15,$F494,0),3),"")</f>
        <v>0</v>
      </c>
      <c r="R494" s="218">
        <f ca="1">OFFSET('배치점수 계산기'!H$10,$D494,0)</f>
        <v>813.16</v>
      </c>
      <c r="S494" s="218">
        <f ca="1">OFFSET('배치점수 계산기'!I$10,$D494,0)</f>
        <v>807.66499999999996</v>
      </c>
      <c r="T494" s="218">
        <f ca="1">OFFSET('배치점수 계산기'!J$10,$D494,0)</f>
        <v>801.85500000000002</v>
      </c>
      <c r="U494" s="218">
        <f ca="1">OFFSET('배치점수 계산기'!K$10,$D494,0)</f>
        <v>793.63499999999999</v>
      </c>
      <c r="V494" s="218">
        <f ca="1">OFFSET('배치점수 계산기'!L$10,$D494,0)</f>
        <v>784.35500000000002</v>
      </c>
      <c r="W494" s="210" t="str">
        <f ca="1">OFFSET('배치점수 계산기'!M$10,$D494,0)</f>
        <v>백분위</v>
      </c>
      <c r="X494" s="208" t="str">
        <f ca="1">OFFSET('배치점수 계산기'!N$10,$D494,0)</f>
        <v>백분위</v>
      </c>
      <c r="Y494" s="212">
        <f ca="1">OFFSET(환산공식!FG$15,$F494,0)</f>
        <v>0.39</v>
      </c>
      <c r="Z494" s="35">
        <f ca="1">OFFSET(환산공식!FH$15,$F494,0)</f>
        <v>0.33</v>
      </c>
      <c r="AA494" s="203">
        <f ca="1">OFFSET(환산공식!FI$15,$F494,0)</f>
        <v>0.28000000000000003</v>
      </c>
      <c r="AB494" s="5"/>
      <c r="AD494">
        <f t="shared" ca="1" si="16"/>
        <v>6</v>
      </c>
      <c r="AF494" s="5"/>
      <c r="AG494" s="5"/>
      <c r="AH494" s="5"/>
    </row>
    <row r="495" spans="1:34">
      <c r="A495" s="222"/>
      <c r="B495" s="222"/>
      <c r="C495" s="222" t="s">
        <v>1990</v>
      </c>
      <c r="D495" s="219">
        <v>488</v>
      </c>
      <c r="E495" s="219">
        <v>128</v>
      </c>
      <c r="F495" s="219">
        <v>128</v>
      </c>
      <c r="G495" s="264">
        <v>488</v>
      </c>
      <c r="H495" s="221" t="s">
        <v>85</v>
      </c>
      <c r="I495" s="219" t="s">
        <v>1138</v>
      </c>
      <c r="J495" s="267" t="s">
        <v>657</v>
      </c>
      <c r="K495" s="219" t="s">
        <v>84</v>
      </c>
      <c r="L495" s="35" t="str">
        <f ca="1">IF(OFFSET(환산공식!$DU$15,$F495,0)=1,"O","X")</f>
        <v>X</v>
      </c>
      <c r="M495" s="212">
        <f ca="1">IFERROR(OFFSET(환산공식!DA$15,$F495,0),"")</f>
        <v>100</v>
      </c>
      <c r="N495" s="35" t="str">
        <f ca="1">IFERROR(CONCATENATE(ROUND(OFFSET(환산공식!DB$15,$F495,0),1),"%"),"")</f>
        <v>100%</v>
      </c>
      <c r="O495" s="35">
        <f ca="1">IFERROR(OFFSET(환산공식!DC$15,$F495,0),"")</f>
        <v>0</v>
      </c>
      <c r="P495" s="212" t="str">
        <f t="shared" ca="1" si="15"/>
        <v>3% 이하</v>
      </c>
      <c r="Q495" s="218">
        <f ca="1">IFERROR(ROUND(OFFSET(환산공식!$EX$15,$F495,0),3),"")</f>
        <v>0</v>
      </c>
      <c r="R495" s="218">
        <f ca="1">OFFSET('배치점수 계산기'!H$10,$D495,0)</f>
        <v>812.83500000000004</v>
      </c>
      <c r="S495" s="218">
        <f ca="1">OFFSET('배치점수 계산기'!I$10,$D495,0)</f>
        <v>806.76499999999999</v>
      </c>
      <c r="T495" s="218">
        <f ca="1">OFFSET('배치점수 계산기'!J$10,$D495,0)</f>
        <v>801.505</v>
      </c>
      <c r="U495" s="218">
        <f ca="1">OFFSET('배치점수 계산기'!K$10,$D495,0)</f>
        <v>793.28499999999997</v>
      </c>
      <c r="V495" s="218">
        <f ca="1">OFFSET('배치점수 계산기'!L$10,$D495,0)</f>
        <v>784.35500000000002</v>
      </c>
      <c r="W495" s="210" t="str">
        <f ca="1">OFFSET('배치점수 계산기'!M$10,$D495,0)</f>
        <v>백분위</v>
      </c>
      <c r="X495" s="208" t="str">
        <f ca="1">OFFSET('배치점수 계산기'!N$10,$D495,0)</f>
        <v>백분위</v>
      </c>
      <c r="Y495" s="212">
        <f ca="1">OFFSET(환산공식!FG$15,$F495,0)</f>
        <v>0.39</v>
      </c>
      <c r="Z495" s="35">
        <f ca="1">OFFSET(환산공식!FH$15,$F495,0)</f>
        <v>0.33</v>
      </c>
      <c r="AA495" s="203">
        <f ca="1">OFFSET(환산공식!FI$15,$F495,0)</f>
        <v>0.28000000000000003</v>
      </c>
      <c r="AB495" s="5"/>
      <c r="AD495">
        <f t="shared" ca="1" si="16"/>
        <v>6</v>
      </c>
      <c r="AF495" s="5"/>
      <c r="AG495" s="5"/>
      <c r="AH495" s="5"/>
    </row>
    <row r="496" spans="1:34">
      <c r="A496" s="222"/>
      <c r="B496" s="222"/>
      <c r="C496" s="222" t="s">
        <v>1991</v>
      </c>
      <c r="D496" s="219">
        <v>489</v>
      </c>
      <c r="E496" s="219">
        <v>130</v>
      </c>
      <c r="F496" s="219">
        <v>130</v>
      </c>
      <c r="G496" s="264">
        <v>489</v>
      </c>
      <c r="H496" s="221" t="s">
        <v>85</v>
      </c>
      <c r="I496" s="219" t="s">
        <v>1138</v>
      </c>
      <c r="J496" s="267" t="s">
        <v>1147</v>
      </c>
      <c r="K496" s="219" t="s">
        <v>84</v>
      </c>
      <c r="L496" s="35" t="str">
        <f ca="1">IF(OFFSET(환산공식!$DU$15,$F496,0)=1,"O","X")</f>
        <v>X</v>
      </c>
      <c r="M496" s="212">
        <f ca="1">IFERROR(OFFSET(환산공식!DA$15,$F496,0),"")</f>
        <v>100</v>
      </c>
      <c r="N496" s="35" t="str">
        <f ca="1">IFERROR(CONCATENATE(ROUND(OFFSET(환산공식!DB$15,$F496,0),1),"%"),"")</f>
        <v>100%</v>
      </c>
      <c r="O496" s="35">
        <f ca="1">IFERROR(OFFSET(환산공식!DC$15,$F496,0),"")</f>
        <v>0</v>
      </c>
      <c r="P496" s="212" t="str">
        <f t="shared" ca="1" si="15"/>
        <v>3% 이하</v>
      </c>
      <c r="Q496" s="218">
        <f ca="1">IFERROR(ROUND(OFFSET(환산공식!$EX$15,$F496,0),3),"")</f>
        <v>0</v>
      </c>
      <c r="R496" s="218">
        <f ca="1">OFFSET('배치점수 계산기'!H$10,$D496,0)</f>
        <v>818.6</v>
      </c>
      <c r="S496" s="218">
        <f ca="1">OFFSET('배치점수 계산기'!I$10,$D496,0)</f>
        <v>812.31500000000005</v>
      </c>
      <c r="T496" s="218">
        <f ca="1">OFFSET('배치점수 계산기'!J$10,$D496,0)</f>
        <v>806.34500000000003</v>
      </c>
      <c r="U496" s="218">
        <f ca="1">OFFSET('배치점수 계산기'!K$10,$D496,0)</f>
        <v>798.65</v>
      </c>
      <c r="V496" s="218">
        <f ca="1">OFFSET('배치점수 계산기'!L$10,$D496,0)</f>
        <v>788.93</v>
      </c>
      <c r="W496" s="210" t="str">
        <f ca="1">OFFSET('배치점수 계산기'!M$10,$D496,0)</f>
        <v>백분위</v>
      </c>
      <c r="X496" s="208" t="str">
        <f ca="1">OFFSET('배치점수 계산기'!N$10,$D496,0)</f>
        <v>백분위</v>
      </c>
      <c r="Y496" s="212">
        <f ca="1">OFFSET(환산공식!FG$15,$F496,0)</f>
        <v>0.5</v>
      </c>
      <c r="Z496" s="35">
        <f ca="1">OFFSET(환산공식!FH$15,$F496,0)</f>
        <v>0.17</v>
      </c>
      <c r="AA496" s="203">
        <f ca="1">OFFSET(환산공식!FI$15,$F496,0)</f>
        <v>0.33</v>
      </c>
      <c r="AB496" s="5"/>
      <c r="AD496">
        <f t="shared" ca="1" si="16"/>
        <v>6</v>
      </c>
      <c r="AF496" s="5"/>
      <c r="AG496" s="5"/>
      <c r="AH496" s="5"/>
    </row>
    <row r="497" spans="1:34">
      <c r="A497" s="222"/>
      <c r="B497" s="222"/>
      <c r="C497" s="222" t="s">
        <v>1992</v>
      </c>
      <c r="D497" s="219">
        <v>490</v>
      </c>
      <c r="E497" s="219">
        <v>128</v>
      </c>
      <c r="F497" s="219">
        <v>128</v>
      </c>
      <c r="G497" s="264">
        <v>490</v>
      </c>
      <c r="H497" s="221" t="s">
        <v>85</v>
      </c>
      <c r="I497" s="219" t="s">
        <v>1138</v>
      </c>
      <c r="J497" s="267" t="s">
        <v>1149</v>
      </c>
      <c r="K497" s="219" t="s">
        <v>84</v>
      </c>
      <c r="L497" s="35" t="str">
        <f ca="1">IF(OFFSET(환산공식!$DU$15,$F497,0)=1,"O","X")</f>
        <v>X</v>
      </c>
      <c r="M497" s="212">
        <f ca="1">IFERROR(OFFSET(환산공식!DA$15,$F497,0),"")</f>
        <v>100</v>
      </c>
      <c r="N497" s="35" t="str">
        <f ca="1">IFERROR(CONCATENATE(ROUND(OFFSET(환산공식!DB$15,$F497,0),1),"%"),"")</f>
        <v>100%</v>
      </c>
      <c r="O497" s="35">
        <f ca="1">IFERROR(OFFSET(환산공식!DC$15,$F497,0),"")</f>
        <v>0</v>
      </c>
      <c r="P497" s="212" t="str">
        <f t="shared" ca="1" si="15"/>
        <v>3% 이하</v>
      </c>
      <c r="Q497" s="218">
        <f ca="1">IFERROR(ROUND(OFFSET(환산공식!$EX$15,$F497,0),3),"")</f>
        <v>0</v>
      </c>
      <c r="R497" s="218">
        <f ca="1">OFFSET('배치점수 계산기'!H$10,$D497,0)</f>
        <v>802.35500000000002</v>
      </c>
      <c r="S497" s="218">
        <f ca="1">OFFSET('배치점수 계산기'!I$10,$D497,0)</f>
        <v>797.94500000000005</v>
      </c>
      <c r="T497" s="218">
        <f ca="1">OFFSET('배치점수 계산기'!J$10,$D497,0)</f>
        <v>792.4</v>
      </c>
      <c r="U497" s="218">
        <f ca="1">OFFSET('배치점수 계산기'!K$10,$D497,0)</f>
        <v>784.18</v>
      </c>
      <c r="V497" s="218">
        <f ca="1">OFFSET('배치점수 계산기'!L$10,$D497,0)</f>
        <v>775.46</v>
      </c>
      <c r="W497" s="210" t="str">
        <f ca="1">OFFSET('배치점수 계산기'!M$10,$D497,0)</f>
        <v>백분위</v>
      </c>
      <c r="X497" s="208" t="str">
        <f ca="1">OFFSET('배치점수 계산기'!N$10,$D497,0)</f>
        <v>백분위</v>
      </c>
      <c r="Y497" s="212">
        <f ca="1">OFFSET(환산공식!FG$15,$F497,0)</f>
        <v>0.39</v>
      </c>
      <c r="Z497" s="35">
        <f ca="1">OFFSET(환산공식!FH$15,$F497,0)</f>
        <v>0.33</v>
      </c>
      <c r="AA497" s="203">
        <f ca="1">OFFSET(환산공식!FI$15,$F497,0)</f>
        <v>0.28000000000000003</v>
      </c>
      <c r="AB497" s="5"/>
      <c r="AD497">
        <f t="shared" ca="1" si="16"/>
        <v>6</v>
      </c>
      <c r="AF497" s="5"/>
      <c r="AG497" s="5"/>
      <c r="AH497" s="5"/>
    </row>
    <row r="498" spans="1:34">
      <c r="A498" s="222"/>
      <c r="B498" s="222"/>
      <c r="C498" s="222" t="s">
        <v>1993</v>
      </c>
      <c r="D498" s="219">
        <v>491</v>
      </c>
      <c r="E498" s="219">
        <v>128</v>
      </c>
      <c r="F498" s="219">
        <v>128</v>
      </c>
      <c r="G498" s="264">
        <v>491</v>
      </c>
      <c r="H498" s="221" t="s">
        <v>85</v>
      </c>
      <c r="I498" s="219" t="s">
        <v>1138</v>
      </c>
      <c r="J498" s="267" t="s">
        <v>76</v>
      </c>
      <c r="K498" s="219" t="s">
        <v>84</v>
      </c>
      <c r="L498" s="35" t="str">
        <f ca="1">IF(OFFSET(환산공식!$DU$15,$F498,0)=1,"O","X")</f>
        <v>X</v>
      </c>
      <c r="M498" s="212">
        <f ca="1">IFERROR(OFFSET(환산공식!DA$15,$F498,0),"")</f>
        <v>100</v>
      </c>
      <c r="N498" s="35" t="str">
        <f ca="1">IFERROR(CONCATENATE(ROUND(OFFSET(환산공식!DB$15,$F498,0),1),"%"),"")</f>
        <v>100%</v>
      </c>
      <c r="O498" s="35">
        <f ca="1">IFERROR(OFFSET(환산공식!DC$15,$F498,0),"")</f>
        <v>0</v>
      </c>
      <c r="P498" s="212" t="str">
        <f t="shared" ca="1" si="15"/>
        <v>3% 이하</v>
      </c>
      <c r="Q498" s="218">
        <f ca="1">IFERROR(ROUND(OFFSET(환산공식!$EX$15,$F498,0),3),"")</f>
        <v>0</v>
      </c>
      <c r="R498" s="218">
        <f ca="1">OFFSET('배치점수 계산기'!H$10,$D498,0)</f>
        <v>795.86</v>
      </c>
      <c r="S498" s="218">
        <f ca="1">OFFSET('배치점수 계산기'!I$10,$D498,0)</f>
        <v>791.2</v>
      </c>
      <c r="T498" s="218">
        <f ca="1">OFFSET('배치점수 계산기'!J$10,$D498,0)</f>
        <v>785.01499999999999</v>
      </c>
      <c r="U498" s="218">
        <f ca="1">OFFSET('배치점수 계산기'!K$10,$D498,0)</f>
        <v>777.54499999999996</v>
      </c>
      <c r="V498" s="218">
        <f ca="1">OFFSET('배치점수 계산기'!L$10,$D498,0)</f>
        <v>769.7</v>
      </c>
      <c r="W498" s="210" t="str">
        <f ca="1">OFFSET('배치점수 계산기'!M$10,$D498,0)</f>
        <v>백분위</v>
      </c>
      <c r="X498" s="208" t="str">
        <f ca="1">OFFSET('배치점수 계산기'!N$10,$D498,0)</f>
        <v>백분위</v>
      </c>
      <c r="Y498" s="212">
        <f ca="1">OFFSET(환산공식!FG$15,$F498,0)</f>
        <v>0.39</v>
      </c>
      <c r="Z498" s="35">
        <f ca="1">OFFSET(환산공식!FH$15,$F498,0)</f>
        <v>0.33</v>
      </c>
      <c r="AA498" s="203">
        <f ca="1">OFFSET(환산공식!FI$15,$F498,0)</f>
        <v>0.28000000000000003</v>
      </c>
      <c r="AB498" s="5"/>
      <c r="AD498">
        <f t="shared" ca="1" si="16"/>
        <v>6</v>
      </c>
      <c r="AF498" s="5"/>
      <c r="AG498" s="5"/>
      <c r="AH498" s="5"/>
    </row>
    <row r="499" spans="1:34">
      <c r="A499" s="222"/>
      <c r="B499" s="222"/>
      <c r="C499" s="222" t="s">
        <v>1994</v>
      </c>
      <c r="D499" s="219">
        <v>492</v>
      </c>
      <c r="E499" s="219">
        <v>128</v>
      </c>
      <c r="F499" s="219">
        <v>128</v>
      </c>
      <c r="G499" s="264">
        <v>492</v>
      </c>
      <c r="H499" s="221" t="s">
        <v>85</v>
      </c>
      <c r="I499" s="219" t="s">
        <v>1138</v>
      </c>
      <c r="J499" s="267" t="s">
        <v>148</v>
      </c>
      <c r="K499" s="219" t="s">
        <v>84</v>
      </c>
      <c r="L499" s="35" t="str">
        <f ca="1">IF(OFFSET(환산공식!$DU$15,$F499,0)=1,"O","X")</f>
        <v>X</v>
      </c>
      <c r="M499" s="212">
        <f ca="1">IFERROR(OFFSET(환산공식!DA$15,$F499,0),"")</f>
        <v>100</v>
      </c>
      <c r="N499" s="35" t="str">
        <f ca="1">IFERROR(CONCATENATE(ROUND(OFFSET(환산공식!DB$15,$F499,0),1),"%"),"")</f>
        <v>100%</v>
      </c>
      <c r="O499" s="35">
        <f ca="1">IFERROR(OFFSET(환산공식!DC$15,$F499,0),"")</f>
        <v>0</v>
      </c>
      <c r="P499" s="212" t="str">
        <f t="shared" ca="1" si="15"/>
        <v>3% 이하</v>
      </c>
      <c r="Q499" s="218">
        <f ca="1">IFERROR(ROUND(OFFSET(환산공식!$EX$15,$F499,0),3),"")</f>
        <v>0</v>
      </c>
      <c r="R499" s="218">
        <f ca="1">OFFSET('배치점수 계산기'!H$10,$D499,0)</f>
        <v>794.86</v>
      </c>
      <c r="S499" s="218">
        <f ca="1">OFFSET('배치점수 계산기'!I$10,$D499,0)</f>
        <v>789.9</v>
      </c>
      <c r="T499" s="218">
        <f ca="1">OFFSET('배치점수 계산기'!J$10,$D499,0)</f>
        <v>784.03</v>
      </c>
      <c r="U499" s="218">
        <f ca="1">OFFSET('배치점수 계산기'!K$10,$D499,0)</f>
        <v>775.61</v>
      </c>
      <c r="V499" s="218">
        <f ca="1">OFFSET('배치점수 계산기'!L$10,$D499,0)</f>
        <v>767.66499999999996</v>
      </c>
      <c r="W499" s="210" t="str">
        <f ca="1">OFFSET('배치점수 계산기'!M$10,$D499,0)</f>
        <v>백분위</v>
      </c>
      <c r="X499" s="208" t="str">
        <f ca="1">OFFSET('배치점수 계산기'!N$10,$D499,0)</f>
        <v>백분위</v>
      </c>
      <c r="Y499" s="212">
        <f ca="1">OFFSET(환산공식!FG$15,$F499,0)</f>
        <v>0.39</v>
      </c>
      <c r="Z499" s="35">
        <f ca="1">OFFSET(환산공식!FH$15,$F499,0)</f>
        <v>0.33</v>
      </c>
      <c r="AA499" s="203">
        <f ca="1">OFFSET(환산공식!FI$15,$F499,0)</f>
        <v>0.28000000000000003</v>
      </c>
      <c r="AB499" s="5"/>
      <c r="AD499">
        <f t="shared" ca="1" si="16"/>
        <v>6</v>
      </c>
      <c r="AF499" s="5"/>
      <c r="AG499" s="5"/>
      <c r="AH499" s="5"/>
    </row>
    <row r="500" spans="1:34">
      <c r="A500" s="222"/>
      <c r="B500" s="222"/>
      <c r="C500" s="222" t="s">
        <v>1995</v>
      </c>
      <c r="D500" s="219">
        <v>493</v>
      </c>
      <c r="E500" s="219">
        <v>128</v>
      </c>
      <c r="F500" s="219">
        <v>128</v>
      </c>
      <c r="G500" s="264">
        <v>493</v>
      </c>
      <c r="H500" s="221" t="s">
        <v>85</v>
      </c>
      <c r="I500" s="219" t="s">
        <v>1138</v>
      </c>
      <c r="J500" s="267" t="s">
        <v>1154</v>
      </c>
      <c r="K500" s="219" t="s">
        <v>84</v>
      </c>
      <c r="L500" s="35" t="str">
        <f ca="1">IF(OFFSET(환산공식!$DU$15,$F500,0)=1,"O","X")</f>
        <v>X</v>
      </c>
      <c r="M500" s="212">
        <f ca="1">IFERROR(OFFSET(환산공식!DA$15,$F500,0),"")</f>
        <v>100</v>
      </c>
      <c r="N500" s="35" t="str">
        <f ca="1">IFERROR(CONCATENATE(ROUND(OFFSET(환산공식!DB$15,$F500,0),1),"%"),"")</f>
        <v>100%</v>
      </c>
      <c r="O500" s="35">
        <f ca="1">IFERROR(OFFSET(환산공식!DC$15,$F500,0),"")</f>
        <v>0</v>
      </c>
      <c r="P500" s="212" t="str">
        <f t="shared" ca="1" si="15"/>
        <v>3% 이하</v>
      </c>
      <c r="Q500" s="218">
        <f ca="1">IFERROR(ROUND(OFFSET(환산공식!$EX$15,$F500,0),3),"")</f>
        <v>0</v>
      </c>
      <c r="R500" s="218">
        <f ca="1">OFFSET('배치점수 계산기'!H$10,$D500,0)</f>
        <v>794.86</v>
      </c>
      <c r="S500" s="218">
        <f ca="1">OFFSET('배치점수 계산기'!I$10,$D500,0)</f>
        <v>789.9</v>
      </c>
      <c r="T500" s="218">
        <f ca="1">OFFSET('배치점수 계산기'!J$10,$D500,0)</f>
        <v>784.03</v>
      </c>
      <c r="U500" s="218">
        <f ca="1">OFFSET('배치점수 계산기'!K$10,$D500,0)</f>
        <v>775.61</v>
      </c>
      <c r="V500" s="218">
        <f ca="1">OFFSET('배치점수 계산기'!L$10,$D500,0)</f>
        <v>767.66499999999996</v>
      </c>
      <c r="W500" s="210" t="str">
        <f ca="1">OFFSET('배치점수 계산기'!M$10,$D500,0)</f>
        <v>백분위</v>
      </c>
      <c r="X500" s="208" t="str">
        <f ca="1">OFFSET('배치점수 계산기'!N$10,$D500,0)</f>
        <v>백분위</v>
      </c>
      <c r="Y500" s="212">
        <f ca="1">OFFSET(환산공식!FG$15,$F500,0)</f>
        <v>0.39</v>
      </c>
      <c r="Z500" s="35">
        <f ca="1">OFFSET(환산공식!FH$15,$F500,0)</f>
        <v>0.33</v>
      </c>
      <c r="AA500" s="203">
        <f ca="1">OFFSET(환산공식!FI$15,$F500,0)</f>
        <v>0.28000000000000003</v>
      </c>
      <c r="AB500" s="5"/>
      <c r="AD500">
        <f t="shared" ca="1" si="16"/>
        <v>6</v>
      </c>
      <c r="AF500" s="5"/>
      <c r="AG500" s="5"/>
      <c r="AH500" s="5"/>
    </row>
    <row r="501" spans="1:34">
      <c r="A501" s="222"/>
      <c r="B501" s="222"/>
      <c r="C501" s="222" t="s">
        <v>1996</v>
      </c>
      <c r="D501" s="219">
        <v>494</v>
      </c>
      <c r="E501" s="219">
        <v>128</v>
      </c>
      <c r="F501" s="219">
        <v>128</v>
      </c>
      <c r="G501" s="264">
        <v>494</v>
      </c>
      <c r="H501" s="221" t="s">
        <v>85</v>
      </c>
      <c r="I501" s="219" t="s">
        <v>1138</v>
      </c>
      <c r="J501" s="267" t="s">
        <v>105</v>
      </c>
      <c r="K501" s="219" t="s">
        <v>84</v>
      </c>
      <c r="L501" s="35" t="str">
        <f ca="1">IF(OFFSET(환산공식!$DU$15,$F501,0)=1,"O","X")</f>
        <v>X</v>
      </c>
      <c r="M501" s="212">
        <f ca="1">IFERROR(OFFSET(환산공식!DA$15,$F501,0),"")</f>
        <v>100</v>
      </c>
      <c r="N501" s="35" t="str">
        <f ca="1">IFERROR(CONCATENATE(ROUND(OFFSET(환산공식!DB$15,$F501,0),1),"%"),"")</f>
        <v>100%</v>
      </c>
      <c r="O501" s="35">
        <f ca="1">IFERROR(OFFSET(환산공식!DC$15,$F501,0),"")</f>
        <v>0</v>
      </c>
      <c r="P501" s="212" t="str">
        <f t="shared" ca="1" si="15"/>
        <v>3% 이하</v>
      </c>
      <c r="Q501" s="218">
        <f ca="1">IFERROR(ROUND(OFFSET(환산공식!$EX$15,$F501,0),3),"")</f>
        <v>0</v>
      </c>
      <c r="R501" s="218">
        <f ca="1">OFFSET('배치점수 계산기'!H$10,$D501,0)</f>
        <v>794.36</v>
      </c>
      <c r="S501" s="218">
        <f ca="1">OFFSET('배치점수 계산기'!I$10,$D501,0)</f>
        <v>789.72500000000002</v>
      </c>
      <c r="T501" s="218">
        <f ca="1">OFFSET('배치점수 계산기'!J$10,$D501,0)</f>
        <v>783.505</v>
      </c>
      <c r="U501" s="218">
        <f ca="1">OFFSET('배치점수 계산기'!K$10,$D501,0)</f>
        <v>775.46</v>
      </c>
      <c r="V501" s="218">
        <f ca="1">OFFSET('배치점수 계산기'!L$10,$D501,0)</f>
        <v>767.51499999999999</v>
      </c>
      <c r="W501" s="210" t="str">
        <f ca="1">OFFSET('배치점수 계산기'!M$10,$D501,0)</f>
        <v>백분위</v>
      </c>
      <c r="X501" s="208" t="str">
        <f ca="1">OFFSET('배치점수 계산기'!N$10,$D501,0)</f>
        <v>백분위</v>
      </c>
      <c r="Y501" s="212">
        <f ca="1">OFFSET(환산공식!FG$15,$F501,0)</f>
        <v>0.39</v>
      </c>
      <c r="Z501" s="35">
        <f ca="1">OFFSET(환산공식!FH$15,$F501,0)</f>
        <v>0.33</v>
      </c>
      <c r="AA501" s="203">
        <f ca="1">OFFSET(환산공식!FI$15,$F501,0)</f>
        <v>0.28000000000000003</v>
      </c>
      <c r="AB501" s="5"/>
      <c r="AD501">
        <f t="shared" ca="1" si="16"/>
        <v>6</v>
      </c>
      <c r="AF501" s="5"/>
      <c r="AG501" s="5"/>
      <c r="AH501" s="5"/>
    </row>
    <row r="502" spans="1:34">
      <c r="A502" s="222"/>
      <c r="B502" s="222"/>
      <c r="C502" s="222" t="s">
        <v>1997</v>
      </c>
      <c r="D502" s="219">
        <v>495</v>
      </c>
      <c r="E502" s="219">
        <v>128</v>
      </c>
      <c r="F502" s="219">
        <v>128</v>
      </c>
      <c r="G502" s="264">
        <v>495</v>
      </c>
      <c r="H502" s="221" t="s">
        <v>85</v>
      </c>
      <c r="I502" s="219" t="s">
        <v>1138</v>
      </c>
      <c r="J502" s="267" t="s">
        <v>1148</v>
      </c>
      <c r="K502" s="219" t="s">
        <v>84</v>
      </c>
      <c r="L502" s="35" t="str">
        <f ca="1">IF(OFFSET(환산공식!$DU$15,$F502,0)=1,"O","X")</f>
        <v>X</v>
      </c>
      <c r="M502" s="212">
        <f ca="1">IFERROR(OFFSET(환산공식!DA$15,$F502,0),"")</f>
        <v>100</v>
      </c>
      <c r="N502" s="35" t="str">
        <f ca="1">IFERROR(CONCATENATE(ROUND(OFFSET(환산공식!DB$15,$F502,0),1),"%"),"")</f>
        <v>100%</v>
      </c>
      <c r="O502" s="35">
        <f ca="1">IFERROR(OFFSET(환산공식!DC$15,$F502,0),"")</f>
        <v>0</v>
      </c>
      <c r="P502" s="212" t="str">
        <f t="shared" ca="1" si="15"/>
        <v>3% 이하</v>
      </c>
      <c r="Q502" s="218">
        <f ca="1">IFERROR(ROUND(OFFSET(환산공식!$EX$15,$F502,0),3),"")</f>
        <v>0</v>
      </c>
      <c r="R502" s="218">
        <f ca="1">OFFSET('배치점수 계산기'!H$10,$D502,0)</f>
        <v>791.2</v>
      </c>
      <c r="S502" s="218">
        <f ca="1">OFFSET('배치점수 계산기'!I$10,$D502,0)</f>
        <v>786.79</v>
      </c>
      <c r="T502" s="218">
        <f ca="1">OFFSET('배치점수 계산기'!J$10,$D502,0)</f>
        <v>779.82</v>
      </c>
      <c r="U502" s="218">
        <f ca="1">OFFSET('배치점수 계산기'!K$10,$D502,0)</f>
        <v>769.85</v>
      </c>
      <c r="V502" s="218">
        <f ca="1">OFFSET('배치점수 계산기'!L$10,$D502,0)</f>
        <v>759.12</v>
      </c>
      <c r="W502" s="210" t="str">
        <f ca="1">OFFSET('배치점수 계산기'!M$10,$D502,0)</f>
        <v>백분위</v>
      </c>
      <c r="X502" s="208" t="str">
        <f ca="1">OFFSET('배치점수 계산기'!N$10,$D502,0)</f>
        <v>백분위</v>
      </c>
      <c r="Y502" s="212">
        <f ca="1">OFFSET(환산공식!FG$15,$F502,0)</f>
        <v>0.39</v>
      </c>
      <c r="Z502" s="35">
        <f ca="1">OFFSET(환산공식!FH$15,$F502,0)</f>
        <v>0.33</v>
      </c>
      <c r="AA502" s="203">
        <f ca="1">OFFSET(환산공식!FI$15,$F502,0)</f>
        <v>0.28000000000000003</v>
      </c>
      <c r="AB502" s="5"/>
      <c r="AD502">
        <f t="shared" ca="1" si="16"/>
        <v>6</v>
      </c>
      <c r="AF502" s="5"/>
      <c r="AG502" s="5"/>
      <c r="AH502" s="5"/>
    </row>
    <row r="503" spans="1:34">
      <c r="A503" s="222"/>
      <c r="B503" s="222"/>
      <c r="C503" s="222" t="s">
        <v>1998</v>
      </c>
      <c r="D503" s="219">
        <v>496</v>
      </c>
      <c r="E503" s="219">
        <v>128</v>
      </c>
      <c r="F503" s="219">
        <v>128</v>
      </c>
      <c r="G503" s="264">
        <v>496</v>
      </c>
      <c r="H503" s="221" t="s">
        <v>85</v>
      </c>
      <c r="I503" s="219" t="s">
        <v>1138</v>
      </c>
      <c r="J503" s="267" t="s">
        <v>174</v>
      </c>
      <c r="K503" s="219" t="s">
        <v>84</v>
      </c>
      <c r="L503" s="35" t="str">
        <f ca="1">IF(OFFSET(환산공식!$DU$15,$F503,0)=1,"O","X")</f>
        <v>X</v>
      </c>
      <c r="M503" s="212">
        <f ca="1">IFERROR(OFFSET(환산공식!DA$15,$F503,0),"")</f>
        <v>100</v>
      </c>
      <c r="N503" s="35" t="str">
        <f ca="1">IFERROR(CONCATENATE(ROUND(OFFSET(환산공식!DB$15,$F503,0),1),"%"),"")</f>
        <v>100%</v>
      </c>
      <c r="O503" s="35">
        <f ca="1">IFERROR(OFFSET(환산공식!DC$15,$F503,0),"")</f>
        <v>0</v>
      </c>
      <c r="P503" s="212" t="str">
        <f t="shared" ca="1" si="15"/>
        <v>3% 이하</v>
      </c>
      <c r="Q503" s="218">
        <f ca="1">IFERROR(ROUND(OFFSET(환산공식!$EX$15,$F503,0),3),"")</f>
        <v>0</v>
      </c>
      <c r="R503" s="218">
        <f ca="1">OFFSET('배치점수 계산기'!H$10,$D503,0)</f>
        <v>789.51499999999999</v>
      </c>
      <c r="S503" s="218">
        <f ca="1">OFFSET('배치점수 계산기'!I$10,$D503,0)</f>
        <v>784.03</v>
      </c>
      <c r="T503" s="218">
        <f ca="1">OFFSET('배치점수 계산기'!J$10,$D503,0)</f>
        <v>777.87</v>
      </c>
      <c r="U503" s="218">
        <f ca="1">OFFSET('배치점수 계산기'!K$10,$D503,0)</f>
        <v>770.35</v>
      </c>
      <c r="V503" s="218">
        <f ca="1">OFFSET('배치점수 계산기'!L$10,$D503,0)</f>
        <v>762.05499999999995</v>
      </c>
      <c r="W503" s="210" t="str">
        <f ca="1">OFFSET('배치점수 계산기'!M$10,$D503,0)</f>
        <v>백분위</v>
      </c>
      <c r="X503" s="208" t="str">
        <f ca="1">OFFSET('배치점수 계산기'!N$10,$D503,0)</f>
        <v>백분위</v>
      </c>
      <c r="Y503" s="212">
        <f ca="1">OFFSET(환산공식!FG$15,$F503,0)</f>
        <v>0.39</v>
      </c>
      <c r="Z503" s="35">
        <f ca="1">OFFSET(환산공식!FH$15,$F503,0)</f>
        <v>0.33</v>
      </c>
      <c r="AA503" s="203">
        <f ca="1">OFFSET(환산공식!FI$15,$F503,0)</f>
        <v>0.28000000000000003</v>
      </c>
      <c r="AB503" s="5"/>
      <c r="AD503">
        <f t="shared" ca="1" si="16"/>
        <v>6</v>
      </c>
      <c r="AF503" s="5"/>
      <c r="AG503" s="5"/>
      <c r="AH503" s="5"/>
    </row>
    <row r="504" spans="1:34">
      <c r="A504" s="222"/>
      <c r="B504" s="222"/>
      <c r="C504" s="222" t="s">
        <v>1999</v>
      </c>
      <c r="D504" s="219">
        <v>497</v>
      </c>
      <c r="E504" s="219">
        <v>128</v>
      </c>
      <c r="F504" s="219">
        <v>128</v>
      </c>
      <c r="G504" s="264">
        <v>497</v>
      </c>
      <c r="H504" s="221" t="s">
        <v>85</v>
      </c>
      <c r="I504" s="219" t="s">
        <v>1138</v>
      </c>
      <c r="J504" s="267" t="s">
        <v>380</v>
      </c>
      <c r="K504" s="219" t="s">
        <v>84</v>
      </c>
      <c r="L504" s="35" t="str">
        <f ca="1">IF(OFFSET(환산공식!$DU$15,$F504,0)=1,"O","X")</f>
        <v>X</v>
      </c>
      <c r="M504" s="212">
        <f ca="1">IFERROR(OFFSET(환산공식!DA$15,$F504,0),"")</f>
        <v>100</v>
      </c>
      <c r="N504" s="35" t="str">
        <f ca="1">IFERROR(CONCATENATE(ROUND(OFFSET(환산공식!DB$15,$F504,0),1),"%"),"")</f>
        <v>100%</v>
      </c>
      <c r="O504" s="35">
        <f ca="1">IFERROR(OFFSET(환산공식!DC$15,$F504,0),"")</f>
        <v>0</v>
      </c>
      <c r="P504" s="212" t="str">
        <f t="shared" ca="1" si="15"/>
        <v>3% 이하</v>
      </c>
      <c r="Q504" s="218">
        <f ca="1">IFERROR(ROUND(OFFSET(환산공식!$EX$15,$F504,0),3),"")</f>
        <v>0</v>
      </c>
      <c r="R504" s="218">
        <f ca="1">OFFSET('배치점수 계산기'!H$10,$D504,0)</f>
        <v>786.79</v>
      </c>
      <c r="S504" s="218">
        <f ca="1">OFFSET('배치점수 계산기'!I$10,$D504,0)</f>
        <v>781.15499999999997</v>
      </c>
      <c r="T504" s="218">
        <f ca="1">OFFSET('배치점수 계산기'!J$10,$D504,0)</f>
        <v>775.46</v>
      </c>
      <c r="U504" s="218">
        <f ca="1">OFFSET('배치점수 계산기'!K$10,$D504,0)</f>
        <v>768.01499999999999</v>
      </c>
      <c r="V504" s="218">
        <f ca="1">OFFSET('배치점수 계산기'!L$10,$D504,0)</f>
        <v>759.29499999999996</v>
      </c>
      <c r="W504" s="210" t="str">
        <f ca="1">OFFSET('배치점수 계산기'!M$10,$D504,0)</f>
        <v>백분위</v>
      </c>
      <c r="X504" s="208" t="str">
        <f ca="1">OFFSET('배치점수 계산기'!N$10,$D504,0)</f>
        <v>백분위</v>
      </c>
      <c r="Y504" s="212">
        <f ca="1">OFFSET(환산공식!FG$15,$F504,0)</f>
        <v>0.39</v>
      </c>
      <c r="Z504" s="35">
        <f ca="1">OFFSET(환산공식!FH$15,$F504,0)</f>
        <v>0.33</v>
      </c>
      <c r="AA504" s="203">
        <f ca="1">OFFSET(환산공식!FI$15,$F504,0)</f>
        <v>0.28000000000000003</v>
      </c>
      <c r="AB504" s="5"/>
      <c r="AD504">
        <f t="shared" ca="1" si="16"/>
        <v>6</v>
      </c>
      <c r="AF504" s="5"/>
      <c r="AG504" s="5"/>
      <c r="AH504" s="5"/>
    </row>
    <row r="505" spans="1:34">
      <c r="A505" s="222"/>
      <c r="B505" s="222"/>
      <c r="C505" s="222" t="s">
        <v>2000</v>
      </c>
      <c r="D505" s="219">
        <v>498</v>
      </c>
      <c r="E505" s="219">
        <v>128</v>
      </c>
      <c r="F505" s="219">
        <v>128</v>
      </c>
      <c r="G505" s="264">
        <v>498</v>
      </c>
      <c r="H505" s="221" t="s">
        <v>85</v>
      </c>
      <c r="I505" s="219" t="s">
        <v>1138</v>
      </c>
      <c r="J505" s="267" t="s">
        <v>102</v>
      </c>
      <c r="K505" s="219" t="s">
        <v>84</v>
      </c>
      <c r="L505" s="35" t="str">
        <f ca="1">IF(OFFSET(환산공식!$DU$15,$F505,0)=1,"O","X")</f>
        <v>X</v>
      </c>
      <c r="M505" s="212">
        <f ca="1">IFERROR(OFFSET(환산공식!DA$15,$F505,0),"")</f>
        <v>100</v>
      </c>
      <c r="N505" s="35" t="str">
        <f ca="1">IFERROR(CONCATENATE(ROUND(OFFSET(환산공식!DB$15,$F505,0),1),"%"),"")</f>
        <v>100%</v>
      </c>
      <c r="O505" s="35">
        <f ca="1">IFERROR(OFFSET(환산공식!DC$15,$F505,0),"")</f>
        <v>0</v>
      </c>
      <c r="P505" s="212" t="str">
        <f t="shared" ca="1" si="15"/>
        <v>3% 이하</v>
      </c>
      <c r="Q505" s="218">
        <f ca="1">IFERROR(ROUND(OFFSET(환산공식!$EX$15,$F505,0),3),"")</f>
        <v>0</v>
      </c>
      <c r="R505" s="218">
        <f ca="1">OFFSET('배치점수 계산기'!H$10,$D505,0)</f>
        <v>786.11500000000001</v>
      </c>
      <c r="S505" s="218">
        <f ca="1">OFFSET('배치점수 계산기'!I$10,$D505,0)</f>
        <v>780.57</v>
      </c>
      <c r="T505" s="218">
        <f ca="1">OFFSET('배치점수 계산기'!J$10,$D505,0)</f>
        <v>774.96</v>
      </c>
      <c r="U505" s="218">
        <f ca="1">OFFSET('배치점수 계산기'!K$10,$D505,0)</f>
        <v>767.51499999999999</v>
      </c>
      <c r="V505" s="218">
        <f ca="1">OFFSET('배치점수 계산기'!L$10,$D505,0)</f>
        <v>759.12</v>
      </c>
      <c r="W505" s="210" t="str">
        <f ca="1">OFFSET('배치점수 계산기'!M$10,$D505,0)</f>
        <v>백분위</v>
      </c>
      <c r="X505" s="208" t="str">
        <f ca="1">OFFSET('배치점수 계산기'!N$10,$D505,0)</f>
        <v>백분위</v>
      </c>
      <c r="Y505" s="212">
        <f ca="1">OFFSET(환산공식!FG$15,$F505,0)</f>
        <v>0.39</v>
      </c>
      <c r="Z505" s="35">
        <f ca="1">OFFSET(환산공식!FH$15,$F505,0)</f>
        <v>0.33</v>
      </c>
      <c r="AA505" s="203">
        <f ca="1">OFFSET(환산공식!FI$15,$F505,0)</f>
        <v>0.28000000000000003</v>
      </c>
      <c r="AB505" s="5"/>
      <c r="AD505">
        <f t="shared" ca="1" si="16"/>
        <v>6</v>
      </c>
      <c r="AF505" s="5"/>
      <c r="AG505" s="5"/>
      <c r="AH505" s="5"/>
    </row>
    <row r="506" spans="1:34">
      <c r="A506" s="222"/>
      <c r="B506" s="222"/>
      <c r="C506" s="222" t="s">
        <v>2001</v>
      </c>
      <c r="D506" s="219">
        <v>499</v>
      </c>
      <c r="E506" s="219">
        <v>128</v>
      </c>
      <c r="F506" s="219">
        <v>128</v>
      </c>
      <c r="G506" s="264">
        <v>499</v>
      </c>
      <c r="H506" s="221" t="s">
        <v>85</v>
      </c>
      <c r="I506" s="219" t="s">
        <v>1138</v>
      </c>
      <c r="J506" s="267" t="s">
        <v>108</v>
      </c>
      <c r="K506" s="219" t="s">
        <v>84</v>
      </c>
      <c r="L506" s="35" t="str">
        <f ca="1">IF(OFFSET(환산공식!$DU$15,$F506,0)=1,"O","X")</f>
        <v>X</v>
      </c>
      <c r="M506" s="212">
        <f ca="1">IFERROR(OFFSET(환산공식!DA$15,$F506,0),"")</f>
        <v>100</v>
      </c>
      <c r="N506" s="35" t="str">
        <f ca="1">IFERROR(CONCATENATE(ROUND(OFFSET(환산공식!DB$15,$F506,0),1),"%"),"")</f>
        <v>100%</v>
      </c>
      <c r="O506" s="35">
        <f ca="1">IFERROR(OFFSET(환산공식!DC$15,$F506,0),"")</f>
        <v>0</v>
      </c>
      <c r="P506" s="212" t="str">
        <f t="shared" ca="1" si="15"/>
        <v>3% 이하</v>
      </c>
      <c r="Q506" s="218">
        <f ca="1">IFERROR(ROUND(OFFSET(환산공식!$EX$15,$F506,0),3),"")</f>
        <v>0</v>
      </c>
      <c r="R506" s="218">
        <f ca="1">OFFSET('배치점수 계산기'!H$10,$D506,0)</f>
        <v>786.11500000000001</v>
      </c>
      <c r="S506" s="218">
        <f ca="1">OFFSET('배치점수 계산기'!I$10,$D506,0)</f>
        <v>780.57</v>
      </c>
      <c r="T506" s="218">
        <f ca="1">OFFSET('배치점수 계산기'!J$10,$D506,0)</f>
        <v>774.96</v>
      </c>
      <c r="U506" s="218">
        <f ca="1">OFFSET('배치점수 계산기'!K$10,$D506,0)</f>
        <v>767.51499999999999</v>
      </c>
      <c r="V506" s="218">
        <f ca="1">OFFSET('배치점수 계산기'!L$10,$D506,0)</f>
        <v>759.12</v>
      </c>
      <c r="W506" s="210" t="str">
        <f ca="1">OFFSET('배치점수 계산기'!M$10,$D506,0)</f>
        <v>백분위</v>
      </c>
      <c r="X506" s="208" t="str">
        <f ca="1">OFFSET('배치점수 계산기'!N$10,$D506,0)</f>
        <v>백분위</v>
      </c>
      <c r="Y506" s="212">
        <f ca="1">OFFSET(환산공식!FG$15,$F506,0)</f>
        <v>0.39</v>
      </c>
      <c r="Z506" s="35">
        <f ca="1">OFFSET(환산공식!FH$15,$F506,0)</f>
        <v>0.33</v>
      </c>
      <c r="AA506" s="203">
        <f ca="1">OFFSET(환산공식!FI$15,$F506,0)</f>
        <v>0.28000000000000003</v>
      </c>
      <c r="AB506" s="5"/>
      <c r="AD506">
        <f t="shared" ca="1" si="16"/>
        <v>6</v>
      </c>
      <c r="AF506" s="5"/>
      <c r="AG506" s="5"/>
      <c r="AH506" s="5"/>
    </row>
    <row r="507" spans="1:34">
      <c r="A507" s="222"/>
      <c r="B507" s="222"/>
      <c r="C507" s="222" t="s">
        <v>2002</v>
      </c>
      <c r="D507" s="219">
        <v>500</v>
      </c>
      <c r="E507" s="219">
        <v>128</v>
      </c>
      <c r="F507" s="219">
        <v>128</v>
      </c>
      <c r="G507" s="264">
        <v>500</v>
      </c>
      <c r="H507" s="221" t="s">
        <v>85</v>
      </c>
      <c r="I507" s="219" t="s">
        <v>1138</v>
      </c>
      <c r="J507" s="267" t="s">
        <v>798</v>
      </c>
      <c r="K507" s="219" t="s">
        <v>84</v>
      </c>
      <c r="L507" s="35" t="str">
        <f ca="1">IF(OFFSET(환산공식!$DU$15,$F507,0)=1,"O","X")</f>
        <v>X</v>
      </c>
      <c r="M507" s="212">
        <f ca="1">IFERROR(OFFSET(환산공식!DA$15,$F507,0),"")</f>
        <v>100</v>
      </c>
      <c r="N507" s="35" t="str">
        <f ca="1">IFERROR(CONCATENATE(ROUND(OFFSET(환산공식!DB$15,$F507,0),1),"%"),"")</f>
        <v>100%</v>
      </c>
      <c r="O507" s="35">
        <f ca="1">IFERROR(OFFSET(환산공식!DC$15,$F507,0),"")</f>
        <v>0</v>
      </c>
      <c r="P507" s="212" t="str">
        <f t="shared" ca="1" si="15"/>
        <v>3% 이하</v>
      </c>
      <c r="Q507" s="218">
        <f ca="1">IFERROR(ROUND(OFFSET(환산공식!$EX$15,$F507,0),3),"")</f>
        <v>0</v>
      </c>
      <c r="R507" s="218">
        <f ca="1">OFFSET('배치점수 계산기'!H$10,$D507,0)</f>
        <v>786.11500000000001</v>
      </c>
      <c r="S507" s="218">
        <f ca="1">OFFSET('배치점수 계산기'!I$10,$D507,0)</f>
        <v>780.57</v>
      </c>
      <c r="T507" s="218">
        <f ca="1">OFFSET('배치점수 계산기'!J$10,$D507,0)</f>
        <v>774.96</v>
      </c>
      <c r="U507" s="218">
        <f ca="1">OFFSET('배치점수 계산기'!K$10,$D507,0)</f>
        <v>767.51499999999999</v>
      </c>
      <c r="V507" s="218">
        <f ca="1">OFFSET('배치점수 계산기'!L$10,$D507,0)</f>
        <v>759.12</v>
      </c>
      <c r="W507" s="210" t="str">
        <f ca="1">OFFSET('배치점수 계산기'!M$10,$D507,0)</f>
        <v>백분위</v>
      </c>
      <c r="X507" s="208" t="str">
        <f ca="1">OFFSET('배치점수 계산기'!N$10,$D507,0)</f>
        <v>백분위</v>
      </c>
      <c r="Y507" s="212">
        <f ca="1">OFFSET(환산공식!FG$15,$F507,0)</f>
        <v>0.39</v>
      </c>
      <c r="Z507" s="35">
        <f ca="1">OFFSET(환산공식!FH$15,$F507,0)</f>
        <v>0.33</v>
      </c>
      <c r="AA507" s="203">
        <f ca="1">OFFSET(환산공식!FI$15,$F507,0)</f>
        <v>0.28000000000000003</v>
      </c>
      <c r="AB507" s="5"/>
      <c r="AD507">
        <f t="shared" ca="1" si="16"/>
        <v>6</v>
      </c>
      <c r="AF507" s="5"/>
      <c r="AG507" s="5"/>
      <c r="AH507" s="5"/>
    </row>
    <row r="508" spans="1:34">
      <c r="A508" s="222"/>
      <c r="B508" s="222"/>
      <c r="C508" s="222" t="s">
        <v>2003</v>
      </c>
      <c r="D508" s="219">
        <v>501</v>
      </c>
      <c r="E508" s="219">
        <v>128</v>
      </c>
      <c r="F508" s="219">
        <v>128</v>
      </c>
      <c r="G508" s="264">
        <v>501</v>
      </c>
      <c r="H508" s="221" t="s">
        <v>85</v>
      </c>
      <c r="I508" s="219" t="s">
        <v>1138</v>
      </c>
      <c r="J508" s="267" t="s">
        <v>112</v>
      </c>
      <c r="K508" s="219" t="s">
        <v>84</v>
      </c>
      <c r="L508" s="35" t="str">
        <f ca="1">IF(OFFSET(환산공식!$DU$15,$F508,0)=1,"O","X")</f>
        <v>X</v>
      </c>
      <c r="M508" s="212">
        <f ca="1">IFERROR(OFFSET(환산공식!DA$15,$F508,0),"")</f>
        <v>100</v>
      </c>
      <c r="N508" s="35" t="str">
        <f ca="1">IFERROR(CONCATENATE(ROUND(OFFSET(환산공식!DB$15,$F508,0),1),"%"),"")</f>
        <v>100%</v>
      </c>
      <c r="O508" s="35">
        <f ca="1">IFERROR(OFFSET(환산공식!DC$15,$F508,0),"")</f>
        <v>0</v>
      </c>
      <c r="P508" s="212" t="str">
        <f t="shared" ca="1" si="15"/>
        <v>3% 이하</v>
      </c>
      <c r="Q508" s="218">
        <f ca="1">IFERROR(ROUND(OFFSET(환산공식!$EX$15,$F508,0),3),"")</f>
        <v>0</v>
      </c>
      <c r="R508" s="218">
        <f ca="1">OFFSET('배치점수 계산기'!H$10,$D508,0)</f>
        <v>784.03</v>
      </c>
      <c r="S508" s="218">
        <f ca="1">OFFSET('배치점수 계산기'!I$10,$D508,0)</f>
        <v>778.37</v>
      </c>
      <c r="T508" s="218">
        <f ca="1">OFFSET('배치점수 계산기'!J$10,$D508,0)</f>
        <v>772.93499999999995</v>
      </c>
      <c r="U508" s="218">
        <f ca="1">OFFSET('배치점수 계산기'!K$10,$D508,0)</f>
        <v>766.24</v>
      </c>
      <c r="V508" s="218">
        <f ca="1">OFFSET('배치점수 계산기'!L$10,$D508,0)</f>
        <v>757.92</v>
      </c>
      <c r="W508" s="210" t="str">
        <f ca="1">OFFSET('배치점수 계산기'!M$10,$D508,0)</f>
        <v>백분위</v>
      </c>
      <c r="X508" s="208" t="str">
        <f ca="1">OFFSET('배치점수 계산기'!N$10,$D508,0)</f>
        <v>백분위</v>
      </c>
      <c r="Y508" s="212">
        <f ca="1">OFFSET(환산공식!FG$15,$F508,0)</f>
        <v>0.39</v>
      </c>
      <c r="Z508" s="35">
        <f ca="1">OFFSET(환산공식!FH$15,$F508,0)</f>
        <v>0.33</v>
      </c>
      <c r="AA508" s="203">
        <f ca="1">OFFSET(환산공식!FI$15,$F508,0)</f>
        <v>0.28000000000000003</v>
      </c>
      <c r="AB508" s="5"/>
      <c r="AD508">
        <f t="shared" ca="1" si="16"/>
        <v>6</v>
      </c>
      <c r="AF508" s="5"/>
      <c r="AG508" s="5"/>
      <c r="AH508" s="5"/>
    </row>
    <row r="509" spans="1:34">
      <c r="A509" s="222"/>
      <c r="B509" s="222"/>
      <c r="C509" s="222" t="s">
        <v>2004</v>
      </c>
      <c r="D509" s="219">
        <v>502</v>
      </c>
      <c r="E509" s="219">
        <v>128</v>
      </c>
      <c r="F509" s="219">
        <v>128</v>
      </c>
      <c r="G509" s="264">
        <v>502</v>
      </c>
      <c r="H509" s="221" t="s">
        <v>85</v>
      </c>
      <c r="I509" s="219" t="s">
        <v>1138</v>
      </c>
      <c r="J509" s="267" t="s">
        <v>1153</v>
      </c>
      <c r="K509" s="219" t="s">
        <v>84</v>
      </c>
      <c r="L509" s="35" t="str">
        <f ca="1">IF(OFFSET(환산공식!$DU$15,$F509,0)=1,"O","X")</f>
        <v>X</v>
      </c>
      <c r="M509" s="212">
        <f ca="1">IFERROR(OFFSET(환산공식!DA$15,$F509,0),"")</f>
        <v>100</v>
      </c>
      <c r="N509" s="35" t="str">
        <f ca="1">IFERROR(CONCATENATE(ROUND(OFFSET(환산공식!DB$15,$F509,0),1),"%"),"")</f>
        <v>100%</v>
      </c>
      <c r="O509" s="35">
        <f ca="1">IFERROR(OFFSET(환산공식!DC$15,$F509,0),"")</f>
        <v>0</v>
      </c>
      <c r="P509" s="212" t="str">
        <f t="shared" ca="1" si="15"/>
        <v>3% 이하</v>
      </c>
      <c r="Q509" s="218">
        <f ca="1">IFERROR(ROUND(OFFSET(환산공식!$EX$15,$F509,0),3),"")</f>
        <v>0</v>
      </c>
      <c r="R509" s="218">
        <f ca="1">OFFSET('배치점수 계산기'!H$10,$D509,0)</f>
        <v>767.51499999999999</v>
      </c>
      <c r="S509" s="218">
        <f ca="1">OFFSET('배치점수 계산기'!I$10,$D509,0)</f>
        <v>762.20500000000004</v>
      </c>
      <c r="T509" s="218">
        <f ca="1">OFFSET('배치점수 계산기'!J$10,$D509,0)</f>
        <v>756.72</v>
      </c>
      <c r="U509" s="218">
        <f ca="1">OFFSET('배치점수 계산기'!K$10,$D509,0)</f>
        <v>748.47500000000002</v>
      </c>
      <c r="V509" s="218">
        <f ca="1">OFFSET('배치점수 계산기'!L$10,$D509,0)</f>
        <v>740.85500000000002</v>
      </c>
      <c r="W509" s="210" t="str">
        <f ca="1">OFFSET('배치점수 계산기'!M$10,$D509,0)</f>
        <v>백분위</v>
      </c>
      <c r="X509" s="208" t="str">
        <f ca="1">OFFSET('배치점수 계산기'!N$10,$D509,0)</f>
        <v>백분위</v>
      </c>
      <c r="Y509" s="212">
        <f ca="1">OFFSET(환산공식!FG$15,$F509,0)</f>
        <v>0.39</v>
      </c>
      <c r="Z509" s="35">
        <f ca="1">OFFSET(환산공식!FH$15,$F509,0)</f>
        <v>0.33</v>
      </c>
      <c r="AA509" s="203">
        <f ca="1">OFFSET(환산공식!FI$15,$F509,0)</f>
        <v>0.28000000000000003</v>
      </c>
      <c r="AB509" s="5"/>
      <c r="AD509">
        <f t="shared" ca="1" si="16"/>
        <v>6</v>
      </c>
      <c r="AF509" s="5"/>
      <c r="AG509" s="5"/>
      <c r="AH509" s="5"/>
    </row>
    <row r="510" spans="1:34">
      <c r="A510" s="222"/>
      <c r="B510" s="222"/>
      <c r="C510" s="222" t="s">
        <v>2005</v>
      </c>
      <c r="D510" s="219">
        <v>503</v>
      </c>
      <c r="E510" s="219">
        <v>128</v>
      </c>
      <c r="F510" s="219">
        <v>128</v>
      </c>
      <c r="G510" s="264">
        <v>503</v>
      </c>
      <c r="H510" s="221" t="s">
        <v>85</v>
      </c>
      <c r="I510" s="219" t="s">
        <v>1138</v>
      </c>
      <c r="J510" s="267" t="s">
        <v>1150</v>
      </c>
      <c r="K510" s="219" t="s">
        <v>84</v>
      </c>
      <c r="L510" s="35" t="str">
        <f ca="1">IF(OFFSET(환산공식!$DU$15,$F510,0)=1,"O","X")</f>
        <v>X</v>
      </c>
      <c r="M510" s="212">
        <f ca="1">IFERROR(OFFSET(환산공식!DA$15,$F510,0),"")</f>
        <v>100</v>
      </c>
      <c r="N510" s="35" t="str">
        <f ca="1">IFERROR(CONCATENATE(ROUND(OFFSET(환산공식!DB$15,$F510,0),1),"%"),"")</f>
        <v>100%</v>
      </c>
      <c r="O510" s="35">
        <f ca="1">IFERROR(OFFSET(환산공식!DC$15,$F510,0),"")</f>
        <v>0</v>
      </c>
      <c r="P510" s="212" t="str">
        <f t="shared" ca="1" si="15"/>
        <v>3% 이하</v>
      </c>
      <c r="Q510" s="218">
        <f ca="1">IFERROR(ROUND(OFFSET(환산공식!$EX$15,$F510,0),3),"")</f>
        <v>0</v>
      </c>
      <c r="R510" s="218">
        <f ca="1">OFFSET('배치점수 계산기'!H$10,$D510,0)</f>
        <v>767.16499999999996</v>
      </c>
      <c r="S510" s="218">
        <f ca="1">OFFSET('배치점수 계산기'!I$10,$D510,0)</f>
        <v>762.05499999999995</v>
      </c>
      <c r="T510" s="218">
        <f ca="1">OFFSET('배치점수 계산기'!J$10,$D510,0)</f>
        <v>756.48500000000001</v>
      </c>
      <c r="U510" s="218">
        <f ca="1">OFFSET('배치점수 계산기'!K$10,$D510,0)</f>
        <v>748.47500000000002</v>
      </c>
      <c r="V510" s="218">
        <f ca="1">OFFSET('배치점수 계산기'!L$10,$D510,0)</f>
        <v>740.05499999999995</v>
      </c>
      <c r="W510" s="210" t="str">
        <f ca="1">OFFSET('배치점수 계산기'!M$10,$D510,0)</f>
        <v>백분위</v>
      </c>
      <c r="X510" s="208" t="str">
        <f ca="1">OFFSET('배치점수 계산기'!N$10,$D510,0)</f>
        <v>백분위</v>
      </c>
      <c r="Y510" s="212">
        <f ca="1">OFFSET(환산공식!FG$15,$F510,0)</f>
        <v>0.39</v>
      </c>
      <c r="Z510" s="35">
        <f ca="1">OFFSET(환산공식!FH$15,$F510,0)</f>
        <v>0.33</v>
      </c>
      <c r="AA510" s="203">
        <f ca="1">OFFSET(환산공식!FI$15,$F510,0)</f>
        <v>0.28000000000000003</v>
      </c>
      <c r="AB510" s="5"/>
      <c r="AD510">
        <f t="shared" ca="1" si="16"/>
        <v>6</v>
      </c>
      <c r="AF510" s="5"/>
      <c r="AG510" s="5"/>
      <c r="AH510" s="5"/>
    </row>
    <row r="511" spans="1:34">
      <c r="A511" s="222"/>
      <c r="B511" s="222"/>
      <c r="C511" s="222" t="s">
        <v>2006</v>
      </c>
      <c r="D511" s="219">
        <v>504</v>
      </c>
      <c r="E511" s="219">
        <v>128</v>
      </c>
      <c r="F511" s="219">
        <v>128</v>
      </c>
      <c r="G511" s="264">
        <v>504</v>
      </c>
      <c r="H511" s="221" t="s">
        <v>85</v>
      </c>
      <c r="I511" s="219" t="s">
        <v>1138</v>
      </c>
      <c r="J511" s="267" t="s">
        <v>1152</v>
      </c>
      <c r="K511" s="219" t="s">
        <v>84</v>
      </c>
      <c r="L511" s="35" t="str">
        <f ca="1">IF(OFFSET(환산공식!$DU$15,$F511,0)=1,"O","X")</f>
        <v>X</v>
      </c>
      <c r="M511" s="212">
        <f ca="1">IFERROR(OFFSET(환산공식!DA$15,$F511,0),"")</f>
        <v>100</v>
      </c>
      <c r="N511" s="35" t="str">
        <f ca="1">IFERROR(CONCATENATE(ROUND(OFFSET(환산공식!DB$15,$F511,0),1),"%"),"")</f>
        <v>100%</v>
      </c>
      <c r="O511" s="35">
        <f ca="1">IFERROR(OFFSET(환산공식!DC$15,$F511,0),"")</f>
        <v>0</v>
      </c>
      <c r="P511" s="212" t="str">
        <f t="shared" ca="1" si="15"/>
        <v>3% 이하</v>
      </c>
      <c r="Q511" s="218">
        <f ca="1">IFERROR(ROUND(OFFSET(환산공식!$EX$15,$F511,0),3),"")</f>
        <v>0</v>
      </c>
      <c r="R511" s="218">
        <f ca="1">OFFSET('배치점수 계산기'!H$10,$D511,0)</f>
        <v>761.88</v>
      </c>
      <c r="S511" s="218">
        <f ca="1">OFFSET('배치점수 계산기'!I$10,$D511,0)</f>
        <v>756.72</v>
      </c>
      <c r="T511" s="218">
        <f ca="1">OFFSET('배치점수 계산기'!J$10,$D511,0)</f>
        <v>750.67499999999995</v>
      </c>
      <c r="U511" s="218">
        <f ca="1">OFFSET('배치점수 계산기'!K$10,$D511,0)</f>
        <v>743.05499999999995</v>
      </c>
      <c r="V511" s="218">
        <f ca="1">OFFSET('배치점수 계산기'!L$10,$D511,0)</f>
        <v>734.88499999999999</v>
      </c>
      <c r="W511" s="210" t="str">
        <f ca="1">OFFSET('배치점수 계산기'!M$10,$D511,0)</f>
        <v>백분위</v>
      </c>
      <c r="X511" s="208" t="str">
        <f ca="1">OFFSET('배치점수 계산기'!N$10,$D511,0)</f>
        <v>백분위</v>
      </c>
      <c r="Y511" s="212">
        <f ca="1">OFFSET(환산공식!FG$15,$F511,0)</f>
        <v>0.39</v>
      </c>
      <c r="Z511" s="35">
        <f ca="1">OFFSET(환산공식!FH$15,$F511,0)</f>
        <v>0.33</v>
      </c>
      <c r="AA511" s="203">
        <f ca="1">OFFSET(환산공식!FI$15,$F511,0)</f>
        <v>0.28000000000000003</v>
      </c>
      <c r="AB511" s="5"/>
      <c r="AD511">
        <f t="shared" ca="1" si="16"/>
        <v>6</v>
      </c>
      <c r="AF511" s="5"/>
      <c r="AG511" s="5"/>
      <c r="AH511" s="5"/>
    </row>
    <row r="512" spans="1:34">
      <c r="A512" s="222"/>
      <c r="B512" s="222"/>
      <c r="C512" s="222" t="s">
        <v>2007</v>
      </c>
      <c r="D512" s="219">
        <v>505</v>
      </c>
      <c r="E512" s="219">
        <v>252</v>
      </c>
      <c r="F512" s="219">
        <v>252</v>
      </c>
      <c r="G512" s="264">
        <v>505</v>
      </c>
      <c r="H512" s="221" t="s">
        <v>85</v>
      </c>
      <c r="I512" s="219" t="s">
        <v>1208</v>
      </c>
      <c r="J512" s="267" t="s">
        <v>74</v>
      </c>
      <c r="K512" s="219" t="s">
        <v>83</v>
      </c>
      <c r="L512" s="35" t="str">
        <f ca="1">IF(OFFSET(환산공식!$DU$15,$F512,0)=1,"O","X")</f>
        <v>X</v>
      </c>
      <c r="M512" s="212">
        <f ca="1">IFERROR(OFFSET(환산공식!DA$15,$F512,0),"")</f>
        <v>100</v>
      </c>
      <c r="N512" s="35" t="str">
        <f ca="1">IFERROR(CONCATENATE(ROUND(OFFSET(환산공식!DB$15,$F512,0),1),"%"),"")</f>
        <v>100%</v>
      </c>
      <c r="O512" s="35">
        <f ca="1">IFERROR(OFFSET(환산공식!DC$15,$F512,0),"")</f>
        <v>2</v>
      </c>
      <c r="P512" s="212" t="str">
        <f t="shared" ca="1" si="15"/>
        <v>3% 이하</v>
      </c>
      <c r="Q512" s="218">
        <f ca="1">IFERROR(ROUND(OFFSET(환산공식!$EX$15,$F512,0),3),"")</f>
        <v>0</v>
      </c>
      <c r="R512" s="218">
        <f ca="1">OFFSET('배치점수 계산기'!H$10,$D512,0)</f>
        <v>439.48500000000001</v>
      </c>
      <c r="S512" s="218">
        <f ca="1">OFFSET('배치점수 계산기'!I$10,$D512,0)</f>
        <v>436.97500000000002</v>
      </c>
      <c r="T512" s="218">
        <f ca="1">OFFSET('배치점수 계산기'!J$10,$D512,0)</f>
        <v>434.49</v>
      </c>
      <c r="U512" s="218">
        <f ca="1">OFFSET('배치점수 계산기'!K$10,$D512,0)</f>
        <v>432.63</v>
      </c>
      <c r="V512" s="218">
        <f ca="1">OFFSET('배치점수 계산기'!L$10,$D512,0)</f>
        <v>431.17500000000001</v>
      </c>
      <c r="W512" s="210" t="str">
        <f ca="1">OFFSET('배치점수 계산기'!M$10,$D512,0)</f>
        <v>백분위</v>
      </c>
      <c r="X512" s="208" t="str">
        <f ca="1">OFFSET('배치점수 계산기'!N$10,$D512,0)</f>
        <v>백분위</v>
      </c>
      <c r="Y512" s="212">
        <f ca="1">OFFSET(환산공식!FG$15,$F512,0)</f>
        <v>0.25</v>
      </c>
      <c r="Z512" s="35">
        <f ca="1">OFFSET(환산공식!FH$15,$F512,0)</f>
        <v>0.38</v>
      </c>
      <c r="AA512" s="203">
        <f ca="1">OFFSET(환산공식!FI$15,$F512,0)</f>
        <v>0.38</v>
      </c>
      <c r="AB512" s="5"/>
      <c r="AD512">
        <f t="shared" ca="1" si="16"/>
        <v>6</v>
      </c>
      <c r="AF512" s="5"/>
      <c r="AG512" s="5"/>
      <c r="AH512" s="5"/>
    </row>
    <row r="513" spans="1:34">
      <c r="A513" s="222"/>
      <c r="B513" s="222"/>
      <c r="C513" s="222" t="s">
        <v>2008</v>
      </c>
      <c r="D513" s="219">
        <v>506</v>
      </c>
      <c r="E513" s="219">
        <v>247</v>
      </c>
      <c r="F513" s="219">
        <v>247</v>
      </c>
      <c r="G513" s="264">
        <v>506</v>
      </c>
      <c r="H513" s="221" t="s">
        <v>85</v>
      </c>
      <c r="I513" s="219" t="s">
        <v>1208</v>
      </c>
      <c r="J513" s="267" t="s">
        <v>1214</v>
      </c>
      <c r="K513" s="219" t="s">
        <v>83</v>
      </c>
      <c r="L513" s="35" t="str">
        <f ca="1">IF(OFFSET(환산공식!$DU$15,$F513,0)=1,"O","X")</f>
        <v>X</v>
      </c>
      <c r="M513" s="212">
        <f ca="1">IFERROR(OFFSET(환산공식!DA$15,$F513,0),"")</f>
        <v>100</v>
      </c>
      <c r="N513" s="35" t="str">
        <f ca="1">IFERROR(CONCATENATE(ROUND(OFFSET(환산공식!DB$15,$F513,0),1),"%"),"")</f>
        <v>100%</v>
      </c>
      <c r="O513" s="35">
        <f ca="1">IFERROR(OFFSET(환산공식!DC$15,$F513,0),"")</f>
        <v>2</v>
      </c>
      <c r="P513" s="212" t="str">
        <f t="shared" ca="1" si="15"/>
        <v>3% 이하</v>
      </c>
      <c r="Q513" s="218">
        <f ca="1">IFERROR(ROUND(OFFSET(환산공식!$EX$15,$F513,0),3),"")</f>
        <v>0</v>
      </c>
      <c r="R513" s="218">
        <f ca="1">OFFSET('배치점수 계산기'!H$10,$D513,0)</f>
        <v>428.93</v>
      </c>
      <c r="S513" s="218">
        <f ca="1">OFFSET('배치점수 계산기'!I$10,$D513,0)</f>
        <v>425.82499999999999</v>
      </c>
      <c r="T513" s="218">
        <f ca="1">OFFSET('배치점수 계산기'!J$10,$D513,0)</f>
        <v>421.04</v>
      </c>
      <c r="U513" s="218">
        <f ca="1">OFFSET('배치점수 계산기'!K$10,$D513,0)</f>
        <v>416.22500000000002</v>
      </c>
      <c r="V513" s="218">
        <f ca="1">OFFSET('배치점수 계산기'!L$10,$D513,0)</f>
        <v>412.65499999999997</v>
      </c>
      <c r="W513" s="210" t="str">
        <f ca="1">OFFSET('배치점수 계산기'!M$10,$D513,0)</f>
        <v>백분위</v>
      </c>
      <c r="X513" s="208" t="str">
        <f ca="1">OFFSET('배치점수 계산기'!N$10,$D513,0)</f>
        <v>백분위</v>
      </c>
      <c r="Y513" s="212">
        <f ca="1">OFFSET(환산공식!FG$15,$F513,0)</f>
        <v>0.25</v>
      </c>
      <c r="Z513" s="35">
        <f ca="1">OFFSET(환산공식!FH$15,$F513,0)</f>
        <v>0.38</v>
      </c>
      <c r="AA513" s="203">
        <f ca="1">OFFSET(환산공식!FI$15,$F513,0)</f>
        <v>0.38</v>
      </c>
      <c r="AB513" s="5"/>
      <c r="AD513">
        <f t="shared" ca="1" si="16"/>
        <v>6</v>
      </c>
      <c r="AF513" s="5"/>
      <c r="AG513" s="5"/>
      <c r="AH513" s="5"/>
    </row>
    <row r="514" spans="1:34">
      <c r="A514" s="222"/>
      <c r="B514" s="222"/>
      <c r="C514" s="222" t="s">
        <v>2009</v>
      </c>
      <c r="D514" s="219">
        <v>507</v>
      </c>
      <c r="E514" s="219">
        <v>247</v>
      </c>
      <c r="F514" s="219">
        <v>247</v>
      </c>
      <c r="G514" s="264">
        <v>507</v>
      </c>
      <c r="H514" s="221" t="s">
        <v>85</v>
      </c>
      <c r="I514" s="219" t="s">
        <v>1208</v>
      </c>
      <c r="J514" s="267" t="s">
        <v>1218</v>
      </c>
      <c r="K514" s="219" t="s">
        <v>83</v>
      </c>
      <c r="L514" s="35" t="str">
        <f ca="1">IF(OFFSET(환산공식!$DU$15,$F514,0)=1,"O","X")</f>
        <v>X</v>
      </c>
      <c r="M514" s="212">
        <f ca="1">IFERROR(OFFSET(환산공식!DA$15,$F514,0),"")</f>
        <v>100</v>
      </c>
      <c r="N514" s="35" t="str">
        <f ca="1">IFERROR(CONCATENATE(ROUND(OFFSET(환산공식!DB$15,$F514,0),1),"%"),"")</f>
        <v>100%</v>
      </c>
      <c r="O514" s="35">
        <f ca="1">IFERROR(OFFSET(환산공식!DC$15,$F514,0),"")</f>
        <v>2</v>
      </c>
      <c r="P514" s="212" t="str">
        <f t="shared" ca="1" si="15"/>
        <v>3% 이하</v>
      </c>
      <c r="Q514" s="218">
        <f ca="1">IFERROR(ROUND(OFFSET(환산공식!$EX$15,$F514,0),3),"")</f>
        <v>0</v>
      </c>
      <c r="R514" s="218">
        <f ca="1">OFFSET('배치점수 계산기'!H$10,$D514,0)</f>
        <v>429.92</v>
      </c>
      <c r="S514" s="218">
        <f ca="1">OFFSET('배치점수 계산기'!I$10,$D514,0)</f>
        <v>425.82499999999999</v>
      </c>
      <c r="T514" s="218">
        <f ca="1">OFFSET('배치점수 계산기'!J$10,$D514,0)</f>
        <v>420.27499999999998</v>
      </c>
      <c r="U514" s="218">
        <f ca="1">OFFSET('배치점수 계산기'!K$10,$D514,0)</f>
        <v>414.52</v>
      </c>
      <c r="V514" s="218">
        <f ca="1">OFFSET('배치점수 계산기'!L$10,$D514,0)</f>
        <v>412.07499999999999</v>
      </c>
      <c r="W514" s="210" t="str">
        <f ca="1">OFFSET('배치점수 계산기'!M$10,$D514,0)</f>
        <v>백분위</v>
      </c>
      <c r="X514" s="208" t="str">
        <f ca="1">OFFSET('배치점수 계산기'!N$10,$D514,0)</f>
        <v>백분위</v>
      </c>
      <c r="Y514" s="212">
        <f ca="1">OFFSET(환산공식!FG$15,$F514,0)</f>
        <v>0.25</v>
      </c>
      <c r="Z514" s="35">
        <f ca="1">OFFSET(환산공식!FH$15,$F514,0)</f>
        <v>0.38</v>
      </c>
      <c r="AA514" s="203">
        <f ca="1">OFFSET(환산공식!FI$15,$F514,0)</f>
        <v>0.38</v>
      </c>
      <c r="AB514" s="5"/>
      <c r="AD514">
        <f t="shared" ca="1" si="16"/>
        <v>6</v>
      </c>
      <c r="AF514" s="5"/>
      <c r="AG514" s="5"/>
      <c r="AH514" s="5"/>
    </row>
    <row r="515" spans="1:34">
      <c r="A515" s="222"/>
      <c r="B515" s="222"/>
      <c r="C515" s="222" t="s">
        <v>2010</v>
      </c>
      <c r="D515" s="219">
        <v>508</v>
      </c>
      <c r="E515" s="219">
        <v>253</v>
      </c>
      <c r="F515" s="219">
        <v>253</v>
      </c>
      <c r="G515" s="264">
        <v>508</v>
      </c>
      <c r="H515" s="221" t="s">
        <v>85</v>
      </c>
      <c r="I515" s="219" t="s">
        <v>1208</v>
      </c>
      <c r="J515" s="267" t="s">
        <v>166</v>
      </c>
      <c r="K515" s="219" t="s">
        <v>84</v>
      </c>
      <c r="L515" s="35" t="str">
        <f ca="1">IF(OFFSET(환산공식!$DU$15,$F515,0)=1,"O","X")</f>
        <v>X</v>
      </c>
      <c r="M515" s="212">
        <f ca="1">IFERROR(OFFSET(환산공식!DA$15,$F515,0),"")</f>
        <v>100</v>
      </c>
      <c r="N515" s="35" t="str">
        <f ca="1">IFERROR(CONCATENATE(ROUND(OFFSET(환산공식!DB$15,$F515,0),1),"%"),"")</f>
        <v>100%</v>
      </c>
      <c r="O515" s="35">
        <f ca="1">IFERROR(OFFSET(환산공식!DC$15,$F515,0),"")</f>
        <v>2</v>
      </c>
      <c r="P515" s="212" t="str">
        <f t="shared" ca="1" si="15"/>
        <v>3% 이하</v>
      </c>
      <c r="Q515" s="218">
        <f ca="1">IFERROR(ROUND(OFFSET(환산공식!$EX$15,$F515,0),3),"")</f>
        <v>0</v>
      </c>
      <c r="R515" s="218">
        <f ca="1">OFFSET('배치점수 계산기'!H$10,$D515,0)</f>
        <v>449.57</v>
      </c>
      <c r="S515" s="218">
        <f ca="1">OFFSET('배치점수 계산기'!I$10,$D515,0)</f>
        <v>445.10500000000002</v>
      </c>
      <c r="T515" s="218">
        <f ca="1">OFFSET('배치점수 계산기'!J$10,$D515,0)</f>
        <v>440.1</v>
      </c>
      <c r="U515" s="218">
        <f ca="1">OFFSET('배치점수 계산기'!K$10,$D515,0)</f>
        <v>433.15</v>
      </c>
      <c r="V515" s="218">
        <f ca="1">OFFSET('배치점수 계산기'!L$10,$D515,0)</f>
        <v>429.48</v>
      </c>
      <c r="W515" s="210" t="str">
        <f ca="1">OFFSET('배치점수 계산기'!M$10,$D515,0)</f>
        <v>백분위</v>
      </c>
      <c r="X515" s="208" t="str">
        <f ca="1">OFFSET('배치점수 계산기'!N$10,$D515,0)</f>
        <v>백분위</v>
      </c>
      <c r="Y515" s="212">
        <f ca="1">OFFSET(환산공식!FG$15,$F515,0)</f>
        <v>0.25</v>
      </c>
      <c r="Z515" s="35">
        <f ca="1">OFFSET(환산공식!FH$15,$F515,0)</f>
        <v>0.38</v>
      </c>
      <c r="AA515" s="203">
        <f ca="1">OFFSET(환산공식!FI$15,$F515,0)</f>
        <v>0.38</v>
      </c>
      <c r="AB515" s="5"/>
      <c r="AD515">
        <f t="shared" ca="1" si="16"/>
        <v>6</v>
      </c>
      <c r="AF515" s="5"/>
      <c r="AG515" s="5"/>
      <c r="AH515" s="5"/>
    </row>
    <row r="516" spans="1:34">
      <c r="A516" s="222"/>
      <c r="B516" s="222"/>
      <c r="C516" s="222" t="s">
        <v>2011</v>
      </c>
      <c r="D516" s="219">
        <v>509</v>
      </c>
      <c r="E516" s="219">
        <v>254</v>
      </c>
      <c r="F516" s="219">
        <v>254</v>
      </c>
      <c r="G516" s="264">
        <v>509</v>
      </c>
      <c r="H516" s="221" t="s">
        <v>85</v>
      </c>
      <c r="I516" s="219" t="s">
        <v>1208</v>
      </c>
      <c r="J516" s="267" t="s">
        <v>659</v>
      </c>
      <c r="K516" s="219" t="s">
        <v>84</v>
      </c>
      <c r="L516" s="35" t="str">
        <f ca="1">IF(OFFSET(환산공식!$DU$15,$F516,0)=1,"O","X")</f>
        <v>X</v>
      </c>
      <c r="M516" s="212">
        <f ca="1">IFERROR(OFFSET(환산공식!DA$15,$F516,0),"")</f>
        <v>100</v>
      </c>
      <c r="N516" s="35" t="str">
        <f ca="1">IFERROR(CONCATENATE(ROUND(OFFSET(환산공식!DB$15,$F516,0),1),"%"),"")</f>
        <v>100%</v>
      </c>
      <c r="O516" s="35">
        <f ca="1">IFERROR(OFFSET(환산공식!DC$15,$F516,0),"")</f>
        <v>2</v>
      </c>
      <c r="P516" s="212" t="str">
        <f t="shared" ca="1" si="15"/>
        <v>3% 이하</v>
      </c>
      <c r="Q516" s="218">
        <f ca="1">IFERROR(ROUND(OFFSET(환산공식!$EX$15,$F516,0),3),"")</f>
        <v>0</v>
      </c>
      <c r="R516" s="218">
        <f ca="1">OFFSET('배치점수 계산기'!H$10,$D516,0)</f>
        <v>436.63499999999999</v>
      </c>
      <c r="S516" s="218">
        <f ca="1">OFFSET('배치점수 계산기'!I$10,$D516,0)</f>
        <v>433.99</v>
      </c>
      <c r="T516" s="218">
        <f ca="1">OFFSET('배치점수 계산기'!J$10,$D516,0)</f>
        <v>429.15</v>
      </c>
      <c r="U516" s="218">
        <f ca="1">OFFSET('배치점수 계산기'!K$10,$D516,0)</f>
        <v>424.19499999999999</v>
      </c>
      <c r="V516" s="218">
        <f ca="1">OFFSET('배치점수 계산기'!L$10,$D516,0)</f>
        <v>421.55</v>
      </c>
      <c r="W516" s="210" t="str">
        <f ca="1">OFFSET('배치점수 계산기'!M$10,$D516,0)</f>
        <v>백분위</v>
      </c>
      <c r="X516" s="208" t="str">
        <f ca="1">OFFSET('배치점수 계산기'!N$10,$D516,0)</f>
        <v>백분위</v>
      </c>
      <c r="Y516" s="212">
        <f ca="1">OFFSET(환산공식!FG$15,$F516,0)</f>
        <v>0.38</v>
      </c>
      <c r="Z516" s="35">
        <f ca="1">OFFSET(환산공식!FH$15,$F516,0)</f>
        <v>0.25</v>
      </c>
      <c r="AA516" s="203">
        <f ca="1">OFFSET(환산공식!FI$15,$F516,0)</f>
        <v>0.38</v>
      </c>
      <c r="AB516" s="5"/>
      <c r="AD516">
        <f t="shared" ca="1" si="16"/>
        <v>6</v>
      </c>
      <c r="AF516" s="5"/>
      <c r="AG516" s="5"/>
      <c r="AH516" s="5"/>
    </row>
    <row r="517" spans="1:34">
      <c r="A517" s="222"/>
      <c r="B517" s="222"/>
      <c r="C517" s="222" t="s">
        <v>2012</v>
      </c>
      <c r="D517" s="219">
        <v>510</v>
      </c>
      <c r="E517" s="219">
        <v>254</v>
      </c>
      <c r="F517" s="219">
        <v>254</v>
      </c>
      <c r="G517" s="264">
        <v>510</v>
      </c>
      <c r="H517" s="221" t="s">
        <v>85</v>
      </c>
      <c r="I517" s="219" t="s">
        <v>1208</v>
      </c>
      <c r="J517" s="267" t="s">
        <v>807</v>
      </c>
      <c r="K517" s="219" t="s">
        <v>84</v>
      </c>
      <c r="L517" s="35" t="str">
        <f ca="1">IF(OFFSET(환산공식!$DU$15,$F517,0)=1,"O","X")</f>
        <v>X</v>
      </c>
      <c r="M517" s="212">
        <f ca="1">IFERROR(OFFSET(환산공식!DA$15,$F517,0),"")</f>
        <v>100</v>
      </c>
      <c r="N517" s="35" t="str">
        <f ca="1">IFERROR(CONCATENATE(ROUND(OFFSET(환산공식!DB$15,$F517,0),1),"%"),"")</f>
        <v>100%</v>
      </c>
      <c r="O517" s="35">
        <f ca="1">IFERROR(OFFSET(환산공식!DC$15,$F517,0),"")</f>
        <v>2</v>
      </c>
      <c r="P517" s="212" t="str">
        <f t="shared" ca="1" si="15"/>
        <v>3% 이하</v>
      </c>
      <c r="Q517" s="218">
        <f ca="1">IFERROR(ROUND(OFFSET(환산공식!$EX$15,$F517,0),3),"")</f>
        <v>0</v>
      </c>
      <c r="R517" s="218">
        <f ca="1">OFFSET('배치점수 계산기'!H$10,$D517,0)</f>
        <v>434.11500000000001</v>
      </c>
      <c r="S517" s="218">
        <f ca="1">OFFSET('배치점수 계산기'!I$10,$D517,0)</f>
        <v>430.61</v>
      </c>
      <c r="T517" s="218">
        <f ca="1">OFFSET('배치점수 계산기'!J$10,$D517,0)</f>
        <v>425.505</v>
      </c>
      <c r="U517" s="218">
        <f ca="1">OFFSET('배치점수 계산기'!K$10,$D517,0)</f>
        <v>421.47500000000002</v>
      </c>
      <c r="V517" s="218">
        <f ca="1">OFFSET('배치점수 계산기'!L$10,$D517,0)</f>
        <v>419.255</v>
      </c>
      <c r="W517" s="210" t="str">
        <f ca="1">OFFSET('배치점수 계산기'!M$10,$D517,0)</f>
        <v>백분위</v>
      </c>
      <c r="X517" s="208" t="str">
        <f ca="1">OFFSET('배치점수 계산기'!N$10,$D517,0)</f>
        <v>백분위</v>
      </c>
      <c r="Y517" s="212">
        <f ca="1">OFFSET(환산공식!FG$15,$F517,0)</f>
        <v>0.38</v>
      </c>
      <c r="Z517" s="35">
        <f ca="1">OFFSET(환산공식!FH$15,$F517,0)</f>
        <v>0.25</v>
      </c>
      <c r="AA517" s="203">
        <f ca="1">OFFSET(환산공식!FI$15,$F517,0)</f>
        <v>0.38</v>
      </c>
      <c r="AB517" s="5"/>
      <c r="AD517">
        <f t="shared" ca="1" si="16"/>
        <v>6</v>
      </c>
      <c r="AF517" s="5"/>
      <c r="AG517" s="5"/>
      <c r="AH517" s="5"/>
    </row>
    <row r="518" spans="1:34">
      <c r="A518" s="222"/>
      <c r="B518" s="222"/>
      <c r="C518" s="222" t="s">
        <v>2013</v>
      </c>
      <c r="D518" s="219">
        <v>511</v>
      </c>
      <c r="E518" s="219">
        <v>254</v>
      </c>
      <c r="F518" s="219">
        <v>254</v>
      </c>
      <c r="G518" s="264">
        <v>511</v>
      </c>
      <c r="H518" s="221" t="s">
        <v>85</v>
      </c>
      <c r="I518" s="219" t="s">
        <v>1208</v>
      </c>
      <c r="J518" s="267" t="s">
        <v>1222</v>
      </c>
      <c r="K518" s="219" t="s">
        <v>84</v>
      </c>
      <c r="L518" s="35" t="str">
        <f ca="1">IF(OFFSET(환산공식!$DU$15,$F518,0)=1,"O","X")</f>
        <v>X</v>
      </c>
      <c r="M518" s="212">
        <f ca="1">IFERROR(OFFSET(환산공식!DA$15,$F518,0),"")</f>
        <v>100</v>
      </c>
      <c r="N518" s="35" t="str">
        <f ca="1">IFERROR(CONCATENATE(ROUND(OFFSET(환산공식!DB$15,$F518,0),1),"%"),"")</f>
        <v>100%</v>
      </c>
      <c r="O518" s="35">
        <f ca="1">IFERROR(OFFSET(환산공식!DC$15,$F518,0),"")</f>
        <v>2</v>
      </c>
      <c r="P518" s="212" t="str">
        <f t="shared" ca="1" si="15"/>
        <v>3% 이하</v>
      </c>
      <c r="Q518" s="218">
        <f ca="1">IFERROR(ROUND(OFFSET(환산공식!$EX$15,$F518,0),3),"")</f>
        <v>0</v>
      </c>
      <c r="R518" s="218">
        <f ca="1">OFFSET('배치점수 계산기'!H$10,$D518,0)</f>
        <v>433.99</v>
      </c>
      <c r="S518" s="218">
        <f ca="1">OFFSET('배치점수 계산기'!I$10,$D518,0)</f>
        <v>430.53500000000003</v>
      </c>
      <c r="T518" s="218">
        <f ca="1">OFFSET('배치점수 계산기'!J$10,$D518,0)</f>
        <v>425.23</v>
      </c>
      <c r="U518" s="218">
        <f ca="1">OFFSET('배치점수 계산기'!K$10,$D518,0)</f>
        <v>420.72500000000002</v>
      </c>
      <c r="V518" s="218">
        <f ca="1">OFFSET('배치점수 계산기'!L$10,$D518,0)</f>
        <v>418.55500000000001</v>
      </c>
      <c r="W518" s="210" t="str">
        <f ca="1">OFFSET('배치점수 계산기'!M$10,$D518,0)</f>
        <v>백분위</v>
      </c>
      <c r="X518" s="208" t="str">
        <f ca="1">OFFSET('배치점수 계산기'!N$10,$D518,0)</f>
        <v>백분위</v>
      </c>
      <c r="Y518" s="212">
        <f ca="1">OFFSET(환산공식!FG$15,$F518,0)</f>
        <v>0.38</v>
      </c>
      <c r="Z518" s="35">
        <f ca="1">OFFSET(환산공식!FH$15,$F518,0)</f>
        <v>0.25</v>
      </c>
      <c r="AA518" s="203">
        <f ca="1">OFFSET(환산공식!FI$15,$F518,0)</f>
        <v>0.38</v>
      </c>
      <c r="AB518" s="5"/>
      <c r="AD518">
        <f t="shared" ca="1" si="16"/>
        <v>6</v>
      </c>
      <c r="AF518" s="5"/>
      <c r="AG518" s="5"/>
      <c r="AH518" s="5"/>
    </row>
    <row r="519" spans="1:34">
      <c r="A519" s="222"/>
      <c r="B519" s="222"/>
      <c r="C519" s="222" t="s">
        <v>2014</v>
      </c>
      <c r="D519" s="219">
        <v>512</v>
      </c>
      <c r="E519" s="219">
        <v>254</v>
      </c>
      <c r="F519" s="219">
        <v>254</v>
      </c>
      <c r="G519" s="264">
        <v>512</v>
      </c>
      <c r="H519" s="221" t="s">
        <v>85</v>
      </c>
      <c r="I519" s="219" t="s">
        <v>1208</v>
      </c>
      <c r="J519" s="267" t="s">
        <v>1154</v>
      </c>
      <c r="K519" s="219" t="s">
        <v>84</v>
      </c>
      <c r="L519" s="35" t="str">
        <f ca="1">IF(OFFSET(환산공식!$DU$15,$F519,0)=1,"O","X")</f>
        <v>X</v>
      </c>
      <c r="M519" s="212">
        <f ca="1">IFERROR(OFFSET(환산공식!DA$15,$F519,0),"")</f>
        <v>100</v>
      </c>
      <c r="N519" s="35" t="str">
        <f ca="1">IFERROR(CONCATENATE(ROUND(OFFSET(환산공식!DB$15,$F519,0),1),"%"),"")</f>
        <v>100%</v>
      </c>
      <c r="O519" s="35">
        <f ca="1">IFERROR(OFFSET(환산공식!DC$15,$F519,0),"")</f>
        <v>2</v>
      </c>
      <c r="P519" s="212" t="str">
        <f t="shared" ca="1" si="15"/>
        <v>3% 이하</v>
      </c>
      <c r="Q519" s="218">
        <f ca="1">IFERROR(ROUND(OFFSET(환산공식!$EX$15,$F519,0),3),"")</f>
        <v>0</v>
      </c>
      <c r="R519" s="218">
        <f ca="1">OFFSET('배치점수 계산기'!H$10,$D519,0)</f>
        <v>432.33</v>
      </c>
      <c r="S519" s="218">
        <f ca="1">OFFSET('배치점수 계산기'!I$10,$D519,0)</f>
        <v>429.78500000000003</v>
      </c>
      <c r="T519" s="218">
        <f ca="1">OFFSET('배치점수 계산기'!J$10,$D519,0)</f>
        <v>424.19499999999999</v>
      </c>
      <c r="U519" s="218">
        <f ca="1">OFFSET('배치점수 계산기'!K$10,$D519,0)</f>
        <v>419.74</v>
      </c>
      <c r="V519" s="218">
        <f ca="1">OFFSET('배치점수 계산기'!L$10,$D519,0)</f>
        <v>417.02</v>
      </c>
      <c r="W519" s="210" t="str">
        <f ca="1">OFFSET('배치점수 계산기'!M$10,$D519,0)</f>
        <v>백분위</v>
      </c>
      <c r="X519" s="208" t="str">
        <f ca="1">OFFSET('배치점수 계산기'!N$10,$D519,0)</f>
        <v>백분위</v>
      </c>
      <c r="Y519" s="212">
        <f ca="1">OFFSET(환산공식!FG$15,$F519,0)</f>
        <v>0.38</v>
      </c>
      <c r="Z519" s="35">
        <f ca="1">OFFSET(환산공식!FH$15,$F519,0)</f>
        <v>0.25</v>
      </c>
      <c r="AA519" s="203">
        <f ca="1">OFFSET(환산공식!FI$15,$F519,0)</f>
        <v>0.38</v>
      </c>
      <c r="AB519" s="5"/>
      <c r="AD519">
        <f t="shared" ca="1" si="16"/>
        <v>6</v>
      </c>
      <c r="AF519" s="5"/>
      <c r="AG519" s="5"/>
      <c r="AH519" s="5"/>
    </row>
    <row r="520" spans="1:34">
      <c r="A520" s="222"/>
      <c r="B520" s="222"/>
      <c r="C520" s="222" t="s">
        <v>2015</v>
      </c>
      <c r="D520" s="219">
        <v>513</v>
      </c>
      <c r="E520" s="219">
        <v>254</v>
      </c>
      <c r="F520" s="219">
        <v>254</v>
      </c>
      <c r="G520" s="264">
        <v>513</v>
      </c>
      <c r="H520" s="221" t="s">
        <v>85</v>
      </c>
      <c r="I520" s="219" t="s">
        <v>1208</v>
      </c>
      <c r="J520" s="267" t="s">
        <v>654</v>
      </c>
      <c r="K520" s="219" t="s">
        <v>84</v>
      </c>
      <c r="L520" s="35" t="str">
        <f ca="1">IF(OFFSET(환산공식!$DU$15,$F520,0)=1,"O","X")</f>
        <v>X</v>
      </c>
      <c r="M520" s="212">
        <f ca="1">IFERROR(OFFSET(환산공식!DA$15,$F520,0),"")</f>
        <v>100</v>
      </c>
      <c r="N520" s="35" t="str">
        <f ca="1">IFERROR(CONCATENATE(ROUND(OFFSET(환산공식!DB$15,$F520,0),1),"%"),"")</f>
        <v>100%</v>
      </c>
      <c r="O520" s="35">
        <f ca="1">IFERROR(OFFSET(환산공식!DC$15,$F520,0),"")</f>
        <v>2</v>
      </c>
      <c r="P520" s="212" t="str">
        <f t="shared" ca="1" si="15"/>
        <v>3% 이하</v>
      </c>
      <c r="Q520" s="218">
        <f ca="1">IFERROR(ROUND(OFFSET(환산공식!$EX$15,$F520,0),3),"")</f>
        <v>0</v>
      </c>
      <c r="R520" s="218">
        <f ca="1">OFFSET('배치점수 계산기'!H$10,$D520,0)</f>
        <v>431.245</v>
      </c>
      <c r="S520" s="218">
        <f ca="1">OFFSET('배치점수 계산기'!I$10,$D520,0)</f>
        <v>428.67500000000001</v>
      </c>
      <c r="T520" s="218">
        <f ca="1">OFFSET('배치점수 계산기'!J$10,$D520,0)</f>
        <v>423.28500000000003</v>
      </c>
      <c r="U520" s="218">
        <f ca="1">OFFSET('배치점수 계산기'!K$10,$D520,0)</f>
        <v>418.65499999999997</v>
      </c>
      <c r="V520" s="218">
        <f ca="1">OFFSET('배치점수 계산기'!L$10,$D520,0)</f>
        <v>416.23500000000001</v>
      </c>
      <c r="W520" s="210" t="str">
        <f ca="1">OFFSET('배치점수 계산기'!M$10,$D520,0)</f>
        <v>백분위</v>
      </c>
      <c r="X520" s="208" t="str">
        <f ca="1">OFFSET('배치점수 계산기'!N$10,$D520,0)</f>
        <v>백분위</v>
      </c>
      <c r="Y520" s="212">
        <f ca="1">OFFSET(환산공식!FG$15,$F520,0)</f>
        <v>0.38</v>
      </c>
      <c r="Z520" s="35">
        <f ca="1">OFFSET(환산공식!FH$15,$F520,0)</f>
        <v>0.25</v>
      </c>
      <c r="AA520" s="203">
        <f ca="1">OFFSET(환산공식!FI$15,$F520,0)</f>
        <v>0.38</v>
      </c>
      <c r="AB520" s="5"/>
      <c r="AD520">
        <f t="shared" ca="1" si="16"/>
        <v>6</v>
      </c>
      <c r="AF520" s="5"/>
      <c r="AG520" s="5"/>
      <c r="AH520" s="5"/>
    </row>
    <row r="521" spans="1:34">
      <c r="A521" s="222"/>
      <c r="B521" s="222"/>
      <c r="C521" s="222" t="s">
        <v>2016</v>
      </c>
      <c r="D521" s="219">
        <v>514</v>
      </c>
      <c r="E521" s="219">
        <v>255</v>
      </c>
      <c r="F521" s="219">
        <v>255</v>
      </c>
      <c r="G521" s="264">
        <v>514</v>
      </c>
      <c r="H521" s="221" t="s">
        <v>85</v>
      </c>
      <c r="I521" s="219" t="s">
        <v>1208</v>
      </c>
      <c r="J521" s="267" t="s">
        <v>183</v>
      </c>
      <c r="K521" s="219" t="s">
        <v>84</v>
      </c>
      <c r="L521" s="35" t="str">
        <f ca="1">IF(OFFSET(환산공식!$DU$15,$F521,0)=1,"O","X")</f>
        <v>X</v>
      </c>
      <c r="M521" s="212">
        <f ca="1">IFERROR(OFFSET(환산공식!DA$15,$F521,0),"")</f>
        <v>100</v>
      </c>
      <c r="N521" s="35" t="str">
        <f ca="1">IFERROR(CONCATENATE(ROUND(OFFSET(환산공식!DB$15,$F521,0),1),"%"),"")</f>
        <v>100%</v>
      </c>
      <c r="O521" s="35">
        <f ca="1">IFERROR(OFFSET(환산공식!DC$15,$F521,0),"")</f>
        <v>2</v>
      </c>
      <c r="P521" s="212" t="str">
        <f t="shared" ref="P521:P584" ca="1" si="17">IF(E521="","",IF(Q521&gt;R521,"90% 이상",IF(Q521&gt;S521,CONCATENATE(ROUND(((Q521-S521)/(R521-S521))*20+70,0),"%"),IF(Q521&gt;T521,CONCATENATE(ROUND(((Q521-T521)/(S521-T521))*30+40,0),"%"),IF(Q521&gt;U521,CONCATENATE(ROUND(((Q521-U521)/(T521-U521))*30+10,0),"%"),IF(Q521&gt;V521,CONCATENATE(ROUND(((Q521-V521)/(U521-V521))*7+3,0),"%"),"3% 이하"))))))</f>
        <v>3% 이하</v>
      </c>
      <c r="Q521" s="218">
        <f ca="1">IFERROR(ROUND(OFFSET(환산공식!$EX$15,$F521,0),3),"")</f>
        <v>0</v>
      </c>
      <c r="R521" s="218">
        <f ca="1">OFFSET('배치점수 계산기'!H$10,$D521,0)</f>
        <v>421.375</v>
      </c>
      <c r="S521" s="218">
        <f ca="1">OFFSET('배치점수 계산기'!I$10,$D521,0)</f>
        <v>418.56799999999998</v>
      </c>
      <c r="T521" s="218">
        <f ca="1">OFFSET('배치점수 계산기'!J$10,$D521,0)</f>
        <v>413.625</v>
      </c>
      <c r="U521" s="218">
        <f ca="1">OFFSET('배치점수 계산기'!K$10,$D521,0)</f>
        <v>409.42</v>
      </c>
      <c r="V521" s="218">
        <f ca="1">OFFSET('배치점수 계산기'!L$10,$D521,0)</f>
        <v>406.96</v>
      </c>
      <c r="W521" s="210" t="str">
        <f ca="1">OFFSET('배치점수 계산기'!M$10,$D521,0)</f>
        <v>백분위</v>
      </c>
      <c r="X521" s="208" t="str">
        <f ca="1">OFFSET('배치점수 계산기'!N$10,$D521,0)</f>
        <v>백분위</v>
      </c>
      <c r="Y521" s="212">
        <f ca="1">OFFSET(환산공식!FG$15,$F521,0)</f>
        <v>0.38</v>
      </c>
      <c r="Z521" s="35">
        <f ca="1">OFFSET(환산공식!FH$15,$F521,0)</f>
        <v>0.31</v>
      </c>
      <c r="AA521" s="203">
        <f ca="1">OFFSET(환산공식!FI$15,$F521,0)</f>
        <v>0.31</v>
      </c>
      <c r="AB521" s="5"/>
      <c r="AD521">
        <f t="shared" ref="AD521:AD584" ca="1" si="18">IF(L521="X",6,IF(Q521&gt;R521,1,IF(Q521&gt;S521,2,IF(Q521&gt;T521,3,IF(Q521&gt;U521,4,IF(Q521&gt;=V521,5,IF(Q521&lt;V521,6,"")))))))</f>
        <v>6</v>
      </c>
      <c r="AF521" s="5"/>
      <c r="AG521" s="5"/>
      <c r="AH521" s="5"/>
    </row>
    <row r="522" spans="1:34">
      <c r="A522" s="222"/>
      <c r="B522" s="222"/>
      <c r="C522" s="222" t="s">
        <v>2017</v>
      </c>
      <c r="D522" s="219">
        <v>515</v>
      </c>
      <c r="E522" s="219">
        <v>99</v>
      </c>
      <c r="F522" s="219">
        <v>99</v>
      </c>
      <c r="G522" s="264">
        <v>515</v>
      </c>
      <c r="H522" s="221" t="s">
        <v>85</v>
      </c>
      <c r="I522" s="219" t="s">
        <v>875</v>
      </c>
      <c r="J522" s="267" t="s">
        <v>18603</v>
      </c>
      <c r="K522" s="219" t="s">
        <v>83</v>
      </c>
      <c r="L522" s="35" t="str">
        <f ca="1">IF(OFFSET(환산공식!$DU$15,$F522,0)=1,"O","X")</f>
        <v>X</v>
      </c>
      <c r="M522" s="212">
        <f ca="1">IFERROR(OFFSET(환산공식!DA$15,$F522,0),"")</f>
        <v>200</v>
      </c>
      <c r="N522" s="35" t="str">
        <f ca="1">IFERROR(CONCATENATE(ROUND(OFFSET(환산공식!DB$15,$F522,0),1),"%"),"")</f>
        <v>100%</v>
      </c>
      <c r="O522" s="35">
        <f ca="1">IFERROR(OFFSET(환산공식!DC$15,$F522,0),"")</f>
        <v>3</v>
      </c>
      <c r="P522" s="212" t="str">
        <f t="shared" ca="1" si="17"/>
        <v>3% 이하</v>
      </c>
      <c r="Q522" s="218">
        <f ca="1">IFERROR(ROUND(OFFSET(환산공식!$EX$15,$F522,0),3),"")</f>
        <v>0</v>
      </c>
      <c r="R522" s="218">
        <f ca="1">OFFSET('배치점수 계산기'!H$10,$D522,0)</f>
        <v>849.84</v>
      </c>
      <c r="S522" s="218">
        <f ca="1">OFFSET('배치점수 계산기'!I$10,$D522,0)</f>
        <v>844.91</v>
      </c>
      <c r="T522" s="218">
        <f ca="1">OFFSET('배치점수 계산기'!J$10,$D522,0)</f>
        <v>840.47</v>
      </c>
      <c r="U522" s="218">
        <f ca="1">OFFSET('배치점수 계산기'!K$10,$D522,0)</f>
        <v>830.86</v>
      </c>
      <c r="V522" s="218">
        <f ca="1">OFFSET('배치점수 계산기'!L$10,$D522,0)</f>
        <v>823.09</v>
      </c>
      <c r="W522" s="210" t="str">
        <f ca="1">OFFSET('배치점수 계산기'!M$10,$D522,0)</f>
        <v>백분위</v>
      </c>
      <c r="X522" s="208" t="str">
        <f ca="1">OFFSET('배치점수 계산기'!N$10,$D522,0)</f>
        <v>백분위</v>
      </c>
      <c r="Y522" s="212">
        <f ca="1">OFFSET(환산공식!FG$15,$F522,0)</f>
        <v>0.31</v>
      </c>
      <c r="Z522" s="35">
        <f ca="1">OFFSET(환산공식!FH$15,$F522,0)</f>
        <v>0.44</v>
      </c>
      <c r="AA522" s="203">
        <f ca="1">OFFSET(환산공식!FI$15,$F522,0)</f>
        <v>0.25</v>
      </c>
      <c r="AB522" s="5"/>
      <c r="AD522">
        <f t="shared" ca="1" si="18"/>
        <v>6</v>
      </c>
      <c r="AF522" s="5"/>
      <c r="AG522" s="5"/>
      <c r="AH522" s="5"/>
    </row>
    <row r="523" spans="1:34">
      <c r="A523" s="222"/>
      <c r="B523" s="222"/>
      <c r="C523" s="222" t="s">
        <v>2018</v>
      </c>
      <c r="D523" s="219">
        <v>516</v>
      </c>
      <c r="E523" s="219">
        <v>99</v>
      </c>
      <c r="F523" s="219">
        <v>99</v>
      </c>
      <c r="G523" s="264">
        <v>516</v>
      </c>
      <c r="H523" s="221" t="s">
        <v>85</v>
      </c>
      <c r="I523" s="219" t="s">
        <v>875</v>
      </c>
      <c r="J523" s="267" t="s">
        <v>18604</v>
      </c>
      <c r="K523" s="219" t="s">
        <v>83</v>
      </c>
      <c r="L523" s="35" t="str">
        <f ca="1">IF(OFFSET(환산공식!$DU$15,$F523,0)=1,"O","X")</f>
        <v>X</v>
      </c>
      <c r="M523" s="212">
        <f ca="1">IFERROR(OFFSET(환산공식!DA$15,$F523,0),"")</f>
        <v>200</v>
      </c>
      <c r="N523" s="35" t="str">
        <f ca="1">IFERROR(CONCATENATE(ROUND(OFFSET(환산공식!DB$15,$F523,0),1),"%"),"")</f>
        <v>100%</v>
      </c>
      <c r="O523" s="35">
        <f ca="1">IFERROR(OFFSET(환산공식!DC$15,$F523,0),"")</f>
        <v>3</v>
      </c>
      <c r="P523" s="212" t="str">
        <f t="shared" ca="1" si="17"/>
        <v>3% 이하</v>
      </c>
      <c r="Q523" s="218">
        <f ca="1">IFERROR(ROUND(OFFSET(환산공식!$EX$15,$F523,0),3),"")</f>
        <v>0</v>
      </c>
      <c r="R523" s="218">
        <f ca="1">OFFSET('배치점수 계산기'!H$10,$D523,0)</f>
        <v>832.76</v>
      </c>
      <c r="S523" s="218">
        <f ca="1">OFFSET('배치점수 계산기'!I$10,$D523,0)</f>
        <v>827.49</v>
      </c>
      <c r="T523" s="218">
        <f ca="1">OFFSET('배치점수 계산기'!J$10,$D523,0)</f>
        <v>822.21</v>
      </c>
      <c r="U523" s="218">
        <f ca="1">OFFSET('배치점수 계산기'!K$10,$D523,0)</f>
        <v>814.67</v>
      </c>
      <c r="V523" s="218">
        <f ca="1">OFFSET('배치점수 계산기'!L$10,$D523,0)</f>
        <v>805.69</v>
      </c>
      <c r="W523" s="210" t="str">
        <f ca="1">OFFSET('배치점수 계산기'!M$10,$D523,0)</f>
        <v>백분위</v>
      </c>
      <c r="X523" s="208" t="str">
        <f ca="1">OFFSET('배치점수 계산기'!N$10,$D523,0)</f>
        <v>백분위</v>
      </c>
      <c r="Y523" s="212">
        <f ca="1">OFFSET(환산공식!FG$15,$F523,0)</f>
        <v>0.31</v>
      </c>
      <c r="Z523" s="35">
        <f ca="1">OFFSET(환산공식!FH$15,$F523,0)</f>
        <v>0.44</v>
      </c>
      <c r="AA523" s="203">
        <f ca="1">OFFSET(환산공식!FI$15,$F523,0)</f>
        <v>0.25</v>
      </c>
      <c r="AB523" s="5"/>
      <c r="AD523">
        <f t="shared" ca="1" si="18"/>
        <v>6</v>
      </c>
      <c r="AF523" s="5"/>
      <c r="AG523" s="5"/>
      <c r="AH523" s="5"/>
    </row>
    <row r="524" spans="1:34">
      <c r="A524" s="222"/>
      <c r="B524" s="222"/>
      <c r="C524" s="222" t="s">
        <v>2019</v>
      </c>
      <c r="D524" s="219">
        <v>517</v>
      </c>
      <c r="E524" s="219">
        <v>98</v>
      </c>
      <c r="F524" s="219">
        <v>98</v>
      </c>
      <c r="G524" s="264">
        <v>517</v>
      </c>
      <c r="H524" s="221" t="s">
        <v>85</v>
      </c>
      <c r="I524" s="219" t="s">
        <v>875</v>
      </c>
      <c r="J524" s="267" t="s">
        <v>806</v>
      </c>
      <c r="K524" s="219" t="s">
        <v>84</v>
      </c>
      <c r="L524" s="35" t="str">
        <f ca="1">IF(OFFSET(환산공식!$DU$15,$F524,0)=1,"O","X")</f>
        <v>X</v>
      </c>
      <c r="M524" s="212">
        <f ca="1">IFERROR(OFFSET(환산공식!DA$15,$F524,0),"")</f>
        <v>200</v>
      </c>
      <c r="N524" s="35" t="str">
        <f ca="1">IFERROR(CONCATENATE(ROUND(OFFSET(환산공식!DB$15,$F524,0),1),"%"),"")</f>
        <v>100%</v>
      </c>
      <c r="O524" s="35">
        <f ca="1">IFERROR(OFFSET(환산공식!DC$15,$F524,0),"")</f>
        <v>3</v>
      </c>
      <c r="P524" s="212" t="str">
        <f t="shared" ca="1" si="17"/>
        <v>3% 이하</v>
      </c>
      <c r="Q524" s="218">
        <f ca="1">IFERROR(ROUND(OFFSET(환산공식!$EX$15,$F524,0),3),"")</f>
        <v>0</v>
      </c>
      <c r="R524" s="218">
        <f ca="1">OFFSET('배치점수 계산기'!H$10,$D524,0)</f>
        <v>846.02</v>
      </c>
      <c r="S524" s="218">
        <f ca="1">OFFSET('배치점수 계산기'!I$10,$D524,0)</f>
        <v>842.43499999999995</v>
      </c>
      <c r="T524" s="218">
        <f ca="1">OFFSET('배치점수 계산기'!J$10,$D524,0)</f>
        <v>837.005</v>
      </c>
      <c r="U524" s="218">
        <f ca="1">OFFSET('배치점수 계산기'!K$10,$D524,0)</f>
        <v>827.49</v>
      </c>
      <c r="V524" s="218">
        <f ca="1">OFFSET('배치점수 계산기'!L$10,$D524,0)</f>
        <v>820.28</v>
      </c>
      <c r="W524" s="210" t="str">
        <f ca="1">OFFSET('배치점수 계산기'!M$10,$D524,0)</f>
        <v>백분위</v>
      </c>
      <c r="X524" s="208" t="str">
        <f ca="1">OFFSET('배치점수 계산기'!N$10,$D524,0)</f>
        <v>백분위</v>
      </c>
      <c r="Y524" s="212">
        <f ca="1">OFFSET(환산공식!FG$15,$F524,0)</f>
        <v>0.44</v>
      </c>
      <c r="Z524" s="35">
        <f ca="1">OFFSET(환산공식!FH$15,$F524,0)</f>
        <v>0.31</v>
      </c>
      <c r="AA524" s="203">
        <f ca="1">OFFSET(환산공식!FI$15,$F524,0)</f>
        <v>0.25</v>
      </c>
      <c r="AB524" s="5"/>
      <c r="AD524">
        <f t="shared" ca="1" si="18"/>
        <v>6</v>
      </c>
      <c r="AF524" s="5"/>
      <c r="AG524" s="5"/>
      <c r="AH524" s="5"/>
    </row>
    <row r="525" spans="1:34">
      <c r="A525" s="222"/>
      <c r="B525" s="222"/>
      <c r="C525" s="222" t="s">
        <v>2020</v>
      </c>
      <c r="D525" s="219">
        <v>518</v>
      </c>
      <c r="E525" s="219">
        <v>105</v>
      </c>
      <c r="F525" s="219">
        <v>105</v>
      </c>
      <c r="G525" s="264">
        <v>518</v>
      </c>
      <c r="H525" s="221" t="s">
        <v>85</v>
      </c>
      <c r="I525" s="219" t="s">
        <v>404</v>
      </c>
      <c r="J525" s="267" t="s">
        <v>18611</v>
      </c>
      <c r="K525" s="219" t="s">
        <v>83</v>
      </c>
      <c r="L525" s="35" t="str">
        <f ca="1">IF(OFFSET(환산공식!$DU$15,$F525,0)=1,"O","X")</f>
        <v>X</v>
      </c>
      <c r="M525" s="212">
        <f ca="1">IFERROR(OFFSET(환산공식!DA$15,$F525,0),"")</f>
        <v>0</v>
      </c>
      <c r="N525" s="35" t="str">
        <f ca="1">IFERROR(CONCATENATE(ROUND(OFFSET(환산공식!DB$15,$F525,0),1),"%"),"")</f>
        <v/>
      </c>
      <c r="O525" s="35">
        <f ca="1">IFERROR(OFFSET(환산공식!DC$15,$F525,0),"")</f>
        <v>0</v>
      </c>
      <c r="P525" s="212" t="str">
        <f t="shared" ca="1" si="17"/>
        <v>3% 이하</v>
      </c>
      <c r="Q525" s="218">
        <f ca="1">IFERROR(ROUND(OFFSET(환산공식!$EX$15,$F525,0),3),"")</f>
        <v>0</v>
      </c>
      <c r="R525" s="218">
        <f ca="1">OFFSET('배치점수 계산기'!H$10,$D525,0)</f>
        <v>855.8</v>
      </c>
      <c r="S525" s="218">
        <f ca="1">OFFSET('배치점수 계산기'!I$10,$D525,0)</f>
        <v>852.12</v>
      </c>
      <c r="T525" s="218">
        <f ca="1">OFFSET('배치점수 계산기'!J$10,$D525,0)</f>
        <v>846.14</v>
      </c>
      <c r="U525" s="218">
        <f ca="1">OFFSET('배치점수 계산기'!K$10,$D525,0)</f>
        <v>837.76</v>
      </c>
      <c r="V525" s="218">
        <f ca="1">OFFSET('배치점수 계산기'!L$10,$D525,0)</f>
        <v>829.14</v>
      </c>
      <c r="W525" s="210" t="str">
        <f ca="1">OFFSET('배치점수 계산기'!M$10,$D525,0)</f>
        <v>백분위</v>
      </c>
      <c r="X525" s="208" t="str">
        <f ca="1">OFFSET('배치점수 계산기'!N$10,$D525,0)</f>
        <v>백분위</v>
      </c>
      <c r="Y525" s="212">
        <f ca="1">OFFSET(환산공식!FG$15,$F525,0)</f>
        <v>0.5</v>
      </c>
      <c r="Z525" s="35">
        <f ca="1">OFFSET(환산공식!FH$15,$F525,0)</f>
        <v>0</v>
      </c>
      <c r="AA525" s="203">
        <f ca="1">OFFSET(환산공식!FI$15,$F525,0)</f>
        <v>0.5</v>
      </c>
      <c r="AB525" s="5"/>
      <c r="AD525">
        <f t="shared" ca="1" si="18"/>
        <v>6</v>
      </c>
      <c r="AF525" s="5"/>
      <c r="AG525" s="5"/>
      <c r="AH525" s="5"/>
    </row>
    <row r="526" spans="1:34">
      <c r="A526" s="222"/>
      <c r="B526" s="222"/>
      <c r="C526" s="222" t="s">
        <v>2021</v>
      </c>
      <c r="D526" s="219">
        <v>519</v>
      </c>
      <c r="E526" s="219">
        <v>103</v>
      </c>
      <c r="F526" s="219">
        <v>103</v>
      </c>
      <c r="G526" s="264">
        <v>519</v>
      </c>
      <c r="H526" s="221" t="s">
        <v>85</v>
      </c>
      <c r="I526" s="219" t="s">
        <v>404</v>
      </c>
      <c r="J526" s="267" t="s">
        <v>810</v>
      </c>
      <c r="K526" s="219" t="s">
        <v>83</v>
      </c>
      <c r="L526" s="35" t="str">
        <f ca="1">IF(OFFSET(환산공식!$DU$15,$F526,0)=1,"O","X")</f>
        <v>X</v>
      </c>
      <c r="M526" s="212">
        <f ca="1">IFERROR(OFFSET(환산공식!DA$15,$F526,0),"")</f>
        <v>200</v>
      </c>
      <c r="N526" s="35" t="str">
        <f ca="1">IFERROR(CONCATENATE(ROUND(OFFSET(환산공식!DB$15,$F526,0),1),"%"),"")</f>
        <v>100%</v>
      </c>
      <c r="O526" s="35">
        <f ca="1">IFERROR(OFFSET(환산공식!DC$15,$F526,0),"")</f>
        <v>10</v>
      </c>
      <c r="P526" s="212" t="str">
        <f t="shared" ca="1" si="17"/>
        <v>3% 이하</v>
      </c>
      <c r="Q526" s="218">
        <f ca="1">IFERROR(ROUND(OFFSET(환산공식!$EX$15,$F526,0),3),"")</f>
        <v>0</v>
      </c>
      <c r="R526" s="218">
        <f ca="1">OFFSET('배치점수 계산기'!H$10,$D526,0)</f>
        <v>885.06</v>
      </c>
      <c r="S526" s="218">
        <f ca="1">OFFSET('배치점수 계산기'!I$10,$D526,0)</f>
        <v>881.31</v>
      </c>
      <c r="T526" s="218">
        <f ca="1">OFFSET('배치점수 계산기'!J$10,$D526,0)</f>
        <v>876.55</v>
      </c>
      <c r="U526" s="218">
        <f ca="1">OFFSET('배치점수 계산기'!K$10,$D526,0)</f>
        <v>869.65</v>
      </c>
      <c r="V526" s="218">
        <f ca="1">OFFSET('배치점수 계산기'!L$10,$D526,0)</f>
        <v>857.3</v>
      </c>
      <c r="W526" s="210" t="str">
        <f ca="1">OFFSET('배치점수 계산기'!M$10,$D526,0)</f>
        <v>백분위</v>
      </c>
      <c r="X526" s="208" t="str">
        <f ca="1">OFFSET('배치점수 계산기'!N$10,$D526,0)</f>
        <v>백분위</v>
      </c>
      <c r="Y526" s="212">
        <f ca="1">OFFSET(환산공식!FG$15,$F526,0)</f>
        <v>0.31</v>
      </c>
      <c r="Z526" s="35">
        <f ca="1">OFFSET(환산공식!FH$15,$F526,0)</f>
        <v>0.44</v>
      </c>
      <c r="AA526" s="203">
        <f ca="1">OFFSET(환산공식!FI$15,$F526,0)</f>
        <v>0.25</v>
      </c>
      <c r="AB526" s="5"/>
      <c r="AD526">
        <f t="shared" ca="1" si="18"/>
        <v>6</v>
      </c>
      <c r="AF526" s="5"/>
      <c r="AG526" s="5"/>
      <c r="AH526" s="5"/>
    </row>
    <row r="527" spans="1:34">
      <c r="A527" s="222"/>
      <c r="B527" s="222"/>
      <c r="C527" s="222" t="s">
        <v>2022</v>
      </c>
      <c r="D527" s="219">
        <v>520</v>
      </c>
      <c r="E527" s="219">
        <v>103</v>
      </c>
      <c r="F527" s="219">
        <v>103</v>
      </c>
      <c r="G527" s="264">
        <v>520</v>
      </c>
      <c r="H527" s="221" t="s">
        <v>85</v>
      </c>
      <c r="I527" s="219" t="s">
        <v>404</v>
      </c>
      <c r="J527" s="267" t="s">
        <v>94</v>
      </c>
      <c r="K527" s="219" t="s">
        <v>83</v>
      </c>
      <c r="L527" s="35" t="str">
        <f ca="1">IF(OFFSET(환산공식!$DU$15,$F527,0)=1,"O","X")</f>
        <v>X</v>
      </c>
      <c r="M527" s="212">
        <f ca="1">IFERROR(OFFSET(환산공식!DA$15,$F527,0),"")</f>
        <v>200</v>
      </c>
      <c r="N527" s="35" t="str">
        <f ca="1">IFERROR(CONCATENATE(ROUND(OFFSET(환산공식!DB$15,$F527,0),1),"%"),"")</f>
        <v>100%</v>
      </c>
      <c r="O527" s="35">
        <f ca="1">IFERROR(OFFSET(환산공식!DC$15,$F527,0),"")</f>
        <v>10</v>
      </c>
      <c r="P527" s="212" t="str">
        <f t="shared" ca="1" si="17"/>
        <v>3% 이하</v>
      </c>
      <c r="Q527" s="218">
        <f ca="1">IFERROR(ROUND(OFFSET(환산공식!$EX$15,$F527,0),3),"")</f>
        <v>0</v>
      </c>
      <c r="R527" s="218">
        <f ca="1">OFFSET('배치점수 계산기'!H$10,$D527,0)</f>
        <v>858.15</v>
      </c>
      <c r="S527" s="218">
        <f ca="1">OFFSET('배치점수 계산기'!I$10,$D527,0)</f>
        <v>852.67</v>
      </c>
      <c r="T527" s="218">
        <f ca="1">OFFSET('배치점수 계산기'!J$10,$D527,0)</f>
        <v>847.07</v>
      </c>
      <c r="U527" s="218">
        <f ca="1">OFFSET('배치점수 계산기'!K$10,$D527,0)</f>
        <v>839.02</v>
      </c>
      <c r="V527" s="218">
        <f ca="1">OFFSET('배치점수 계산기'!L$10,$D527,0)</f>
        <v>829.47</v>
      </c>
      <c r="W527" s="210" t="str">
        <f ca="1">OFFSET('배치점수 계산기'!M$10,$D527,0)</f>
        <v>백분위</v>
      </c>
      <c r="X527" s="208" t="str">
        <f ca="1">OFFSET('배치점수 계산기'!N$10,$D527,0)</f>
        <v>백분위</v>
      </c>
      <c r="Y527" s="212">
        <f ca="1">OFFSET(환산공식!FG$15,$F527,0)</f>
        <v>0.31</v>
      </c>
      <c r="Z527" s="35">
        <f ca="1">OFFSET(환산공식!FH$15,$F527,0)</f>
        <v>0.44</v>
      </c>
      <c r="AA527" s="203">
        <f ca="1">OFFSET(환산공식!FI$15,$F527,0)</f>
        <v>0.25</v>
      </c>
      <c r="AB527" s="5"/>
      <c r="AD527">
        <f t="shared" ca="1" si="18"/>
        <v>6</v>
      </c>
      <c r="AF527" s="5"/>
      <c r="AG527" s="5"/>
      <c r="AH527" s="5"/>
    </row>
    <row r="528" spans="1:34">
      <c r="A528" s="222"/>
      <c r="B528" s="222"/>
      <c r="C528" s="222" t="s">
        <v>2023</v>
      </c>
      <c r="D528" s="219">
        <v>521</v>
      </c>
      <c r="E528" s="219">
        <v>104</v>
      </c>
      <c r="F528" s="219">
        <v>104</v>
      </c>
      <c r="G528" s="264">
        <v>521</v>
      </c>
      <c r="H528" s="221" t="s">
        <v>85</v>
      </c>
      <c r="I528" s="219" t="s">
        <v>404</v>
      </c>
      <c r="J528" s="267" t="s">
        <v>18614</v>
      </c>
      <c r="K528" s="219" t="s">
        <v>84</v>
      </c>
      <c r="L528" s="35" t="str">
        <f ca="1">IF(OFFSET(환산공식!$DU$15,$F528,0)=1,"O","X")</f>
        <v>X</v>
      </c>
      <c r="M528" s="212">
        <f ca="1">IFERROR(OFFSET(환산공식!DA$15,$F528,0),"")</f>
        <v>200</v>
      </c>
      <c r="N528" s="35" t="str">
        <f ca="1">IFERROR(CONCATENATE(ROUND(OFFSET(환산공식!DB$15,$F528,0),1),"%"),"")</f>
        <v>100%</v>
      </c>
      <c r="O528" s="35">
        <f ca="1">IFERROR(OFFSET(환산공식!DC$15,$F528,0),"")</f>
        <v>10</v>
      </c>
      <c r="P528" s="212" t="str">
        <f t="shared" ca="1" si="17"/>
        <v>3% 이하</v>
      </c>
      <c r="Q528" s="218">
        <f ca="1">IFERROR(ROUND(OFFSET(환산공식!$EX$15,$F528,0),3),"")</f>
        <v>0</v>
      </c>
      <c r="R528" s="218">
        <f ca="1">OFFSET('배치점수 계산기'!H$10,$D528,0)</f>
        <v>857.72500000000002</v>
      </c>
      <c r="S528" s="218">
        <f ca="1">OFFSET('배치점수 계산기'!I$10,$D528,0)</f>
        <v>851.7</v>
      </c>
      <c r="T528" s="218">
        <f ca="1">OFFSET('배치점수 계산기'!J$10,$D528,0)</f>
        <v>845.17499999999995</v>
      </c>
      <c r="U528" s="218">
        <f ca="1">OFFSET('배치점수 계산기'!K$10,$D528,0)</f>
        <v>835.25</v>
      </c>
      <c r="V528" s="218">
        <f ca="1">OFFSET('배치점수 계산기'!L$10,$D528,0)</f>
        <v>826.65</v>
      </c>
      <c r="W528" s="210" t="str">
        <f ca="1">OFFSET('배치점수 계산기'!M$10,$D528,0)</f>
        <v>백분위</v>
      </c>
      <c r="X528" s="208" t="str">
        <f ca="1">OFFSET('배치점수 계산기'!N$10,$D528,0)</f>
        <v>백분위</v>
      </c>
      <c r="Y528" s="212">
        <f ca="1">OFFSET(환산공식!FG$15,$F528,0)</f>
        <v>0.44</v>
      </c>
      <c r="Z528" s="35">
        <f ca="1">OFFSET(환산공식!FH$15,$F528,0)</f>
        <v>0.31</v>
      </c>
      <c r="AA528" s="203">
        <f ca="1">OFFSET(환산공식!FI$15,$F528,0)</f>
        <v>0.25</v>
      </c>
      <c r="AB528" s="5"/>
      <c r="AD528">
        <f t="shared" ca="1" si="18"/>
        <v>6</v>
      </c>
      <c r="AF528" s="5"/>
      <c r="AG528" s="5"/>
      <c r="AH528" s="5"/>
    </row>
    <row r="529" spans="1:34">
      <c r="A529" s="222"/>
      <c r="B529" s="222"/>
      <c r="C529" s="222" t="s">
        <v>2024</v>
      </c>
      <c r="D529" s="219">
        <v>522</v>
      </c>
      <c r="E529" s="219">
        <v>104</v>
      </c>
      <c r="F529" s="219">
        <v>104</v>
      </c>
      <c r="G529" s="264">
        <v>522</v>
      </c>
      <c r="H529" s="221" t="s">
        <v>85</v>
      </c>
      <c r="I529" s="219" t="s">
        <v>404</v>
      </c>
      <c r="J529" s="267" t="s">
        <v>1402</v>
      </c>
      <c r="K529" s="219" t="s">
        <v>84</v>
      </c>
      <c r="L529" s="35" t="str">
        <f ca="1">IF(OFFSET(환산공식!$DU$15,$F529,0)=1,"O","X")</f>
        <v>X</v>
      </c>
      <c r="M529" s="212">
        <f ca="1">IFERROR(OFFSET(환산공식!DA$15,$F529,0),"")</f>
        <v>200</v>
      </c>
      <c r="N529" s="35" t="str">
        <f ca="1">IFERROR(CONCATENATE(ROUND(OFFSET(환산공식!DB$15,$F529,0),1),"%"),"")</f>
        <v>100%</v>
      </c>
      <c r="O529" s="35">
        <f ca="1">IFERROR(OFFSET(환산공식!DC$15,$F529,0),"")</f>
        <v>10</v>
      </c>
      <c r="P529" s="212" t="str">
        <f t="shared" ca="1" si="17"/>
        <v>3% 이하</v>
      </c>
      <c r="Q529" s="218">
        <f ca="1">IFERROR(ROUND(OFFSET(환산공식!$EX$15,$F529,0),3),"")</f>
        <v>0</v>
      </c>
      <c r="R529" s="218">
        <f ca="1">OFFSET('배치점수 계산기'!H$10,$D529,0)</f>
        <v>826.3</v>
      </c>
      <c r="S529" s="218">
        <f ca="1">OFFSET('배치점수 계산기'!I$10,$D529,0)</f>
        <v>822.65</v>
      </c>
      <c r="T529" s="218">
        <f ca="1">OFFSET('배치점수 계산기'!J$10,$D529,0)</f>
        <v>817.3</v>
      </c>
      <c r="U529" s="218">
        <f ca="1">OFFSET('배치점수 계산기'!K$10,$D529,0)</f>
        <v>808.95</v>
      </c>
      <c r="V529" s="218">
        <f ca="1">OFFSET('배치점수 계산기'!L$10,$D529,0)</f>
        <v>802.85</v>
      </c>
      <c r="W529" s="210" t="str">
        <f ca="1">OFFSET('배치점수 계산기'!M$10,$D529,0)</f>
        <v>백분위</v>
      </c>
      <c r="X529" s="208" t="str">
        <f ca="1">OFFSET('배치점수 계산기'!N$10,$D529,0)</f>
        <v>백분위</v>
      </c>
      <c r="Y529" s="212">
        <f ca="1">OFFSET(환산공식!FG$15,$F529,0)</f>
        <v>0.44</v>
      </c>
      <c r="Z529" s="35">
        <f ca="1">OFFSET(환산공식!FH$15,$F529,0)</f>
        <v>0.31</v>
      </c>
      <c r="AA529" s="203">
        <f ca="1">OFFSET(환산공식!FI$15,$F529,0)</f>
        <v>0.25</v>
      </c>
      <c r="AB529" s="5"/>
      <c r="AD529">
        <f t="shared" ca="1" si="18"/>
        <v>6</v>
      </c>
      <c r="AF529" s="5"/>
      <c r="AG529" s="5"/>
      <c r="AH529" s="5"/>
    </row>
    <row r="530" spans="1:34">
      <c r="A530" s="222"/>
      <c r="B530" s="222"/>
      <c r="C530" s="222" t="s">
        <v>2025</v>
      </c>
      <c r="D530" s="219">
        <v>523</v>
      </c>
      <c r="E530" s="219">
        <v>242</v>
      </c>
      <c r="F530" s="219">
        <v>242</v>
      </c>
      <c r="G530" s="264">
        <v>523</v>
      </c>
      <c r="H530" s="221" t="s">
        <v>85</v>
      </c>
      <c r="I530" s="219" t="s">
        <v>308</v>
      </c>
      <c r="J530" s="267" t="s">
        <v>365</v>
      </c>
      <c r="K530" s="219" t="s">
        <v>83</v>
      </c>
      <c r="L530" s="35" t="str">
        <f ca="1">IF(OFFSET(환산공식!$DU$15,$F530,0)=1,"O","X")</f>
        <v>X</v>
      </c>
      <c r="M530" s="212">
        <f ca="1">IFERROR(OFFSET(환산공식!DA$15,$F530,0),"")</f>
        <v>19.600000000000001</v>
      </c>
      <c r="N530" s="35" t="str">
        <f ca="1">IFERROR(CONCATENATE(ROUND(OFFSET(환산공식!DB$15,$F530,0),1),"%"),"")</f>
        <v>100%</v>
      </c>
      <c r="O530" s="35">
        <f ca="1">IFERROR(OFFSET(환산공식!DC$15,$F530,0),"")</f>
        <v>0</v>
      </c>
      <c r="P530" s="212" t="str">
        <f t="shared" ca="1" si="17"/>
        <v>3% 이하</v>
      </c>
      <c r="Q530" s="218">
        <f ca="1">IFERROR(ROUND(OFFSET(환산공식!$EX$15,$F530,0),3),"")</f>
        <v>0</v>
      </c>
      <c r="R530" s="218">
        <f ca="1">OFFSET('배치점수 계산기'!H$10,$D530,0)</f>
        <v>85.402000000000001</v>
      </c>
      <c r="S530" s="218">
        <f ca="1">OFFSET('배치점수 계산기'!I$10,$D530,0)</f>
        <v>84.984999999999999</v>
      </c>
      <c r="T530" s="218">
        <f ca="1">OFFSET('배치점수 계산기'!J$10,$D530,0)</f>
        <v>84.385999999999996</v>
      </c>
      <c r="U530" s="218">
        <f ca="1">OFFSET('배치점수 계산기'!K$10,$D530,0)</f>
        <v>83.557000000000002</v>
      </c>
      <c r="V530" s="218">
        <f ca="1">OFFSET('배치점수 계산기'!L$10,$D530,0)</f>
        <v>82.406000000000006</v>
      </c>
      <c r="W530" s="210" t="str">
        <f ca="1">OFFSET('배치점수 계산기'!M$10,$D530,0)</f>
        <v>백분위</v>
      </c>
      <c r="X530" s="208" t="str">
        <f ca="1">OFFSET('배치점수 계산기'!N$10,$D530,0)</f>
        <v>백분위</v>
      </c>
      <c r="Y530" s="212">
        <f ca="1">OFFSET(환산공식!FG$15,$F530,0)</f>
        <v>0.31</v>
      </c>
      <c r="Z530" s="35">
        <f ca="1">OFFSET(환산공식!FH$15,$F530,0)</f>
        <v>0.44</v>
      </c>
      <c r="AA530" s="203">
        <f ca="1">OFFSET(환산공식!FI$15,$F530,0)</f>
        <v>0.25</v>
      </c>
      <c r="AB530" s="5"/>
      <c r="AD530">
        <f t="shared" ca="1" si="18"/>
        <v>6</v>
      </c>
      <c r="AF530" s="5"/>
      <c r="AG530" s="5"/>
      <c r="AH530" s="5"/>
    </row>
    <row r="531" spans="1:34">
      <c r="A531" s="222"/>
      <c r="B531" s="222"/>
      <c r="C531" s="222" t="s">
        <v>2026</v>
      </c>
      <c r="D531" s="219">
        <v>524</v>
      </c>
      <c r="E531" s="219">
        <v>242</v>
      </c>
      <c r="F531" s="219">
        <v>242</v>
      </c>
      <c r="G531" s="264">
        <v>524</v>
      </c>
      <c r="H531" s="221" t="s">
        <v>85</v>
      </c>
      <c r="I531" s="219" t="s">
        <v>308</v>
      </c>
      <c r="J531" s="267" t="s">
        <v>480</v>
      </c>
      <c r="K531" s="219" t="s">
        <v>83</v>
      </c>
      <c r="L531" s="35" t="str">
        <f ca="1">IF(OFFSET(환산공식!$DU$15,$F531,0)=1,"O","X")</f>
        <v>X</v>
      </c>
      <c r="M531" s="212">
        <f ca="1">IFERROR(OFFSET(환산공식!DA$15,$F531,0),"")</f>
        <v>19.600000000000001</v>
      </c>
      <c r="N531" s="35" t="str">
        <f ca="1">IFERROR(CONCATENATE(ROUND(OFFSET(환산공식!DB$15,$F531,0),1),"%"),"")</f>
        <v>100%</v>
      </c>
      <c r="O531" s="35">
        <f ca="1">IFERROR(OFFSET(환산공식!DC$15,$F531,0),"")</f>
        <v>0</v>
      </c>
      <c r="P531" s="212" t="str">
        <f t="shared" ca="1" si="17"/>
        <v>3% 이하</v>
      </c>
      <c r="Q531" s="218">
        <f ca="1">IFERROR(ROUND(OFFSET(환산공식!$EX$15,$F531,0),3),"")</f>
        <v>0</v>
      </c>
      <c r="R531" s="218">
        <f ca="1">OFFSET('배치점수 계산기'!H$10,$D531,0)</f>
        <v>84.506</v>
      </c>
      <c r="S531" s="218">
        <f ca="1">OFFSET('배치점수 계산기'!I$10,$D531,0)</f>
        <v>84.027000000000001</v>
      </c>
      <c r="T531" s="218">
        <f ca="1">OFFSET('배치점수 계산기'!J$10,$D531,0)</f>
        <v>83.174999999999997</v>
      </c>
      <c r="U531" s="218">
        <f ca="1">OFFSET('배치점수 계산기'!K$10,$D531,0)</f>
        <v>82.510999999999996</v>
      </c>
      <c r="V531" s="218">
        <f ca="1">OFFSET('배치점수 계산기'!L$10,$D531,0)</f>
        <v>81.632999999999996</v>
      </c>
      <c r="W531" s="210" t="str">
        <f ca="1">OFFSET('배치점수 계산기'!M$10,$D531,0)</f>
        <v>백분위</v>
      </c>
      <c r="X531" s="208" t="str">
        <f ca="1">OFFSET('배치점수 계산기'!N$10,$D531,0)</f>
        <v>백분위</v>
      </c>
      <c r="Y531" s="212">
        <f ca="1">OFFSET(환산공식!FG$15,$F531,0)</f>
        <v>0.31</v>
      </c>
      <c r="Z531" s="35">
        <f ca="1">OFFSET(환산공식!FH$15,$F531,0)</f>
        <v>0.44</v>
      </c>
      <c r="AA531" s="203">
        <f ca="1">OFFSET(환산공식!FI$15,$F531,0)</f>
        <v>0.25</v>
      </c>
      <c r="AB531" s="5"/>
      <c r="AD531">
        <f t="shared" ca="1" si="18"/>
        <v>6</v>
      </c>
      <c r="AF531" s="5"/>
      <c r="AG531" s="5"/>
      <c r="AH531" s="5"/>
    </row>
    <row r="532" spans="1:34">
      <c r="A532" s="222"/>
      <c r="B532" s="222"/>
      <c r="C532" s="222" t="s">
        <v>2027</v>
      </c>
      <c r="D532" s="219">
        <v>525</v>
      </c>
      <c r="E532" s="219">
        <v>242</v>
      </c>
      <c r="F532" s="219">
        <v>242</v>
      </c>
      <c r="G532" s="264">
        <v>525</v>
      </c>
      <c r="H532" s="221" t="s">
        <v>85</v>
      </c>
      <c r="I532" s="219" t="s">
        <v>308</v>
      </c>
      <c r="J532" s="267" t="s">
        <v>18619</v>
      </c>
      <c r="K532" s="219" t="s">
        <v>83</v>
      </c>
      <c r="L532" s="35" t="str">
        <f ca="1">IF(OFFSET(환산공식!$DU$15,$F532,0)=1,"O","X")</f>
        <v>X</v>
      </c>
      <c r="M532" s="212">
        <f ca="1">IFERROR(OFFSET(환산공식!DA$15,$F532,0),"")</f>
        <v>19.600000000000001</v>
      </c>
      <c r="N532" s="35" t="str">
        <f ca="1">IFERROR(CONCATENATE(ROUND(OFFSET(환산공식!DB$15,$F532,0),1),"%"),"")</f>
        <v>100%</v>
      </c>
      <c r="O532" s="35">
        <f ca="1">IFERROR(OFFSET(환산공식!DC$15,$F532,0),"")</f>
        <v>0</v>
      </c>
      <c r="P532" s="212" t="str">
        <f t="shared" ca="1" si="17"/>
        <v>3% 이하</v>
      </c>
      <c r="Q532" s="218">
        <f ca="1">IFERROR(ROUND(OFFSET(환산공식!$EX$15,$F532,0),3),"")</f>
        <v>0</v>
      </c>
      <c r="R532" s="218">
        <f ca="1">OFFSET('배치점수 계산기'!H$10,$D532,0)</f>
        <v>84.072000000000003</v>
      </c>
      <c r="S532" s="218">
        <f ca="1">OFFSET('배치점수 계산기'!I$10,$D532,0)</f>
        <v>83.489000000000004</v>
      </c>
      <c r="T532" s="218">
        <f ca="1">OFFSET('배치점수 계산기'!J$10,$D532,0)</f>
        <v>82.793000000000006</v>
      </c>
      <c r="U532" s="218">
        <f ca="1">OFFSET('배치점수 계산기'!K$10,$D532,0)</f>
        <v>82.009</v>
      </c>
      <c r="V532" s="218">
        <f ca="1">OFFSET('배치점수 계산기'!L$10,$D532,0)</f>
        <v>81.400000000000006</v>
      </c>
      <c r="W532" s="210" t="str">
        <f ca="1">OFFSET('배치점수 계산기'!M$10,$D532,0)</f>
        <v>백분위</v>
      </c>
      <c r="X532" s="208" t="str">
        <f ca="1">OFFSET('배치점수 계산기'!N$10,$D532,0)</f>
        <v>백분위</v>
      </c>
      <c r="Y532" s="212">
        <f ca="1">OFFSET(환산공식!FG$15,$F532,0)</f>
        <v>0.31</v>
      </c>
      <c r="Z532" s="35">
        <f ca="1">OFFSET(환산공식!FH$15,$F532,0)</f>
        <v>0.44</v>
      </c>
      <c r="AA532" s="203">
        <f ca="1">OFFSET(환산공식!FI$15,$F532,0)</f>
        <v>0.25</v>
      </c>
      <c r="AB532" s="5"/>
      <c r="AD532">
        <f t="shared" ca="1" si="18"/>
        <v>6</v>
      </c>
      <c r="AF532" s="5"/>
      <c r="AG532" s="5"/>
      <c r="AH532" s="5"/>
    </row>
    <row r="533" spans="1:34">
      <c r="A533" s="222"/>
      <c r="B533" s="222"/>
      <c r="C533" s="222" t="s">
        <v>2028</v>
      </c>
      <c r="D533" s="219">
        <v>526</v>
      </c>
      <c r="E533" s="219">
        <v>242</v>
      </c>
      <c r="F533" s="219">
        <v>242</v>
      </c>
      <c r="G533" s="264">
        <v>526</v>
      </c>
      <c r="H533" s="221" t="s">
        <v>85</v>
      </c>
      <c r="I533" s="219" t="s">
        <v>308</v>
      </c>
      <c r="J533" s="267" t="s">
        <v>141</v>
      </c>
      <c r="K533" s="219" t="s">
        <v>83</v>
      </c>
      <c r="L533" s="35" t="str">
        <f ca="1">IF(OFFSET(환산공식!$DU$15,$F533,0)=1,"O","X")</f>
        <v>X</v>
      </c>
      <c r="M533" s="212">
        <f ca="1">IFERROR(OFFSET(환산공식!DA$15,$F533,0),"")</f>
        <v>19.600000000000001</v>
      </c>
      <c r="N533" s="35" t="str">
        <f ca="1">IFERROR(CONCATENATE(ROUND(OFFSET(환산공식!DB$15,$F533,0),1),"%"),"")</f>
        <v>100%</v>
      </c>
      <c r="O533" s="35">
        <f ca="1">IFERROR(OFFSET(환산공식!DC$15,$F533,0),"")</f>
        <v>0</v>
      </c>
      <c r="P533" s="212" t="str">
        <f t="shared" ca="1" si="17"/>
        <v>3% 이하</v>
      </c>
      <c r="Q533" s="218">
        <f ca="1">IFERROR(ROUND(OFFSET(환산공식!$EX$15,$F533,0),3),"")</f>
        <v>0</v>
      </c>
      <c r="R533" s="218">
        <f ca="1">OFFSET('배치점수 계산기'!H$10,$D533,0)</f>
        <v>83.311999999999998</v>
      </c>
      <c r="S533" s="218">
        <f ca="1">OFFSET('배치점수 계산기'!I$10,$D533,0)</f>
        <v>82.817999999999998</v>
      </c>
      <c r="T533" s="218">
        <f ca="1">OFFSET('배치점수 계산기'!J$10,$D533,0)</f>
        <v>82.013999999999996</v>
      </c>
      <c r="U533" s="218">
        <f ca="1">OFFSET('배치점수 계산기'!K$10,$D533,0)</f>
        <v>81.381</v>
      </c>
      <c r="V533" s="218">
        <f ca="1">OFFSET('배치점수 계산기'!L$10,$D533,0)</f>
        <v>80.896000000000001</v>
      </c>
      <c r="W533" s="210" t="str">
        <f ca="1">OFFSET('배치점수 계산기'!M$10,$D533,0)</f>
        <v>백분위</v>
      </c>
      <c r="X533" s="208" t="str">
        <f ca="1">OFFSET('배치점수 계산기'!N$10,$D533,0)</f>
        <v>백분위</v>
      </c>
      <c r="Y533" s="212">
        <f ca="1">OFFSET(환산공식!FG$15,$F533,0)</f>
        <v>0.31</v>
      </c>
      <c r="Z533" s="35">
        <f ca="1">OFFSET(환산공식!FH$15,$F533,0)</f>
        <v>0.44</v>
      </c>
      <c r="AA533" s="203">
        <f ca="1">OFFSET(환산공식!FI$15,$F533,0)</f>
        <v>0.25</v>
      </c>
      <c r="AB533" s="5"/>
      <c r="AD533">
        <f t="shared" ca="1" si="18"/>
        <v>6</v>
      </c>
      <c r="AF533" s="5"/>
      <c r="AG533" s="5"/>
      <c r="AH533" s="5"/>
    </row>
    <row r="534" spans="1:34">
      <c r="A534" s="222"/>
      <c r="B534" s="222"/>
      <c r="C534" s="222" t="s">
        <v>2029</v>
      </c>
      <c r="D534" s="219">
        <v>527</v>
      </c>
      <c r="E534" s="219">
        <v>242</v>
      </c>
      <c r="F534" s="219">
        <v>242</v>
      </c>
      <c r="G534" s="264">
        <v>527</v>
      </c>
      <c r="H534" s="221" t="s">
        <v>85</v>
      </c>
      <c r="I534" s="219" t="s">
        <v>308</v>
      </c>
      <c r="J534" s="267" t="s">
        <v>18618</v>
      </c>
      <c r="K534" s="219" t="s">
        <v>83</v>
      </c>
      <c r="L534" s="35" t="str">
        <f ca="1">IF(OFFSET(환산공식!$DU$15,$F534,0)=1,"O","X")</f>
        <v>X</v>
      </c>
      <c r="M534" s="212">
        <f ca="1">IFERROR(OFFSET(환산공식!DA$15,$F534,0),"")</f>
        <v>19.600000000000001</v>
      </c>
      <c r="N534" s="35" t="str">
        <f ca="1">IFERROR(CONCATENATE(ROUND(OFFSET(환산공식!DB$15,$F534,0),1),"%"),"")</f>
        <v>100%</v>
      </c>
      <c r="O534" s="35">
        <f ca="1">IFERROR(OFFSET(환산공식!DC$15,$F534,0),"")</f>
        <v>0</v>
      </c>
      <c r="P534" s="212" t="str">
        <f t="shared" ca="1" si="17"/>
        <v>3% 이하</v>
      </c>
      <c r="Q534" s="218">
        <f ca="1">IFERROR(ROUND(OFFSET(환산공식!$EX$15,$F534,0),3),"")</f>
        <v>0</v>
      </c>
      <c r="R534" s="218">
        <f ca="1">OFFSET('배치점수 계산기'!H$10,$D534,0)</f>
        <v>81.965000000000003</v>
      </c>
      <c r="S534" s="218">
        <f ca="1">OFFSET('배치점수 계산기'!I$10,$D534,0)</f>
        <v>81.393000000000001</v>
      </c>
      <c r="T534" s="218">
        <f ca="1">OFFSET('배치점수 계산기'!J$10,$D534,0)</f>
        <v>80.691999999999993</v>
      </c>
      <c r="U534" s="218">
        <f ca="1">OFFSET('배치점수 계산기'!K$10,$D534,0)</f>
        <v>79.977000000000004</v>
      </c>
      <c r="V534" s="218">
        <f ca="1">OFFSET('배치점수 계산기'!L$10,$D534,0)</f>
        <v>79.468999999999994</v>
      </c>
      <c r="W534" s="210" t="str">
        <f ca="1">OFFSET('배치점수 계산기'!M$10,$D534,0)</f>
        <v>백분위</v>
      </c>
      <c r="X534" s="208" t="str">
        <f ca="1">OFFSET('배치점수 계산기'!N$10,$D534,0)</f>
        <v>백분위</v>
      </c>
      <c r="Y534" s="212">
        <f ca="1">OFFSET(환산공식!FG$15,$F534,0)</f>
        <v>0.31</v>
      </c>
      <c r="Z534" s="35">
        <f ca="1">OFFSET(환산공식!FH$15,$F534,0)</f>
        <v>0.44</v>
      </c>
      <c r="AA534" s="203">
        <f ca="1">OFFSET(환산공식!FI$15,$F534,0)</f>
        <v>0.25</v>
      </c>
      <c r="AB534" s="5"/>
      <c r="AD534">
        <f t="shared" ca="1" si="18"/>
        <v>6</v>
      </c>
      <c r="AF534" s="5"/>
      <c r="AG534" s="5"/>
      <c r="AH534" s="5"/>
    </row>
    <row r="535" spans="1:34">
      <c r="A535" s="222"/>
      <c r="B535" s="222"/>
      <c r="C535" s="222" t="s">
        <v>2030</v>
      </c>
      <c r="D535" s="219">
        <v>528</v>
      </c>
      <c r="E535" s="219">
        <v>242</v>
      </c>
      <c r="F535" s="219">
        <v>242</v>
      </c>
      <c r="G535" s="264">
        <v>528</v>
      </c>
      <c r="H535" s="221" t="s">
        <v>85</v>
      </c>
      <c r="I535" s="219" t="s">
        <v>308</v>
      </c>
      <c r="J535" s="267" t="s">
        <v>1454</v>
      </c>
      <c r="K535" s="219" t="s">
        <v>83</v>
      </c>
      <c r="L535" s="35" t="str">
        <f ca="1">IF(OFFSET(환산공식!$DU$15,$F535,0)=1,"O","X")</f>
        <v>X</v>
      </c>
      <c r="M535" s="212">
        <f ca="1">IFERROR(OFFSET(환산공식!DA$15,$F535,0),"")</f>
        <v>19.600000000000001</v>
      </c>
      <c r="N535" s="35" t="str">
        <f ca="1">IFERROR(CONCATENATE(ROUND(OFFSET(환산공식!DB$15,$F535,0),1),"%"),"")</f>
        <v>100%</v>
      </c>
      <c r="O535" s="35">
        <f ca="1">IFERROR(OFFSET(환산공식!DC$15,$F535,0),"")</f>
        <v>0</v>
      </c>
      <c r="P535" s="212" t="str">
        <f t="shared" ca="1" si="17"/>
        <v>3% 이하</v>
      </c>
      <c r="Q535" s="218">
        <f ca="1">IFERROR(ROUND(OFFSET(환산공식!$EX$15,$F535,0),3),"")</f>
        <v>0</v>
      </c>
      <c r="R535" s="218">
        <f ca="1">OFFSET('배치점수 계산기'!H$10,$D535,0)</f>
        <v>81.268000000000001</v>
      </c>
      <c r="S535" s="218">
        <f ca="1">OFFSET('배치점수 계산기'!I$10,$D535,0)</f>
        <v>80.727000000000004</v>
      </c>
      <c r="T535" s="218">
        <f ca="1">OFFSET('배치점수 계산기'!J$10,$D535,0)</f>
        <v>80.052000000000007</v>
      </c>
      <c r="U535" s="218">
        <f ca="1">OFFSET('배치점수 계산기'!K$10,$D535,0)</f>
        <v>79.468999999999994</v>
      </c>
      <c r="V535" s="218">
        <f ca="1">OFFSET('배치점수 계산기'!L$10,$D535,0)</f>
        <v>78.852000000000004</v>
      </c>
      <c r="W535" s="210" t="str">
        <f ca="1">OFFSET('배치점수 계산기'!M$10,$D535,0)</f>
        <v>백분위</v>
      </c>
      <c r="X535" s="208" t="str">
        <f ca="1">OFFSET('배치점수 계산기'!N$10,$D535,0)</f>
        <v>백분위</v>
      </c>
      <c r="Y535" s="212">
        <f ca="1">OFFSET(환산공식!FG$15,$F535,0)</f>
        <v>0.31</v>
      </c>
      <c r="Z535" s="35">
        <f ca="1">OFFSET(환산공식!FH$15,$F535,0)</f>
        <v>0.44</v>
      </c>
      <c r="AA535" s="203">
        <f ca="1">OFFSET(환산공식!FI$15,$F535,0)</f>
        <v>0.25</v>
      </c>
      <c r="AB535" s="5"/>
      <c r="AD535">
        <f t="shared" ca="1" si="18"/>
        <v>6</v>
      </c>
      <c r="AF535" s="5"/>
      <c r="AG535" s="5"/>
      <c r="AH535" s="5"/>
    </row>
    <row r="536" spans="1:34">
      <c r="A536" s="222"/>
      <c r="B536" s="222"/>
      <c r="C536" s="222" t="s">
        <v>2031</v>
      </c>
      <c r="D536" s="219">
        <v>529</v>
      </c>
      <c r="E536" s="219">
        <v>243</v>
      </c>
      <c r="F536" s="219">
        <v>243</v>
      </c>
      <c r="G536" s="264">
        <v>529</v>
      </c>
      <c r="H536" s="221" t="s">
        <v>85</v>
      </c>
      <c r="I536" s="219" t="s">
        <v>308</v>
      </c>
      <c r="J536" s="267" t="s">
        <v>18620</v>
      </c>
      <c r="K536" s="219" t="s">
        <v>84</v>
      </c>
      <c r="L536" s="35" t="str">
        <f ca="1">IF(OFFSET(환산공식!$DU$15,$F536,0)=1,"O","X")</f>
        <v>X</v>
      </c>
      <c r="M536" s="212">
        <f ca="1">IFERROR(OFFSET(환산공식!DA$15,$F536,0),"")</f>
        <v>19.600000000000001</v>
      </c>
      <c r="N536" s="35" t="str">
        <f ca="1">IFERROR(CONCATENATE(ROUND(OFFSET(환산공식!DB$15,$F536,0),1),"%"),"")</f>
        <v>100%</v>
      </c>
      <c r="O536" s="35">
        <f ca="1">IFERROR(OFFSET(환산공식!DC$15,$F536,0),"")</f>
        <v>0</v>
      </c>
      <c r="P536" s="212" t="str">
        <f t="shared" ca="1" si="17"/>
        <v>3% 이하</v>
      </c>
      <c r="Q536" s="218">
        <f ca="1">IFERROR(ROUND(OFFSET(환산공식!$EX$15,$F536,0),3),"")</f>
        <v>0</v>
      </c>
      <c r="R536" s="218">
        <f ca="1">OFFSET('배치점수 계산기'!H$10,$D536,0)</f>
        <v>84.853999999999999</v>
      </c>
      <c r="S536" s="218">
        <f ca="1">OFFSET('배치점수 계산기'!I$10,$D536,0)</f>
        <v>84.402000000000001</v>
      </c>
      <c r="T536" s="218">
        <f ca="1">OFFSET('배치점수 계산기'!J$10,$D536,0)</f>
        <v>83.650999999999996</v>
      </c>
      <c r="U536" s="218">
        <f ca="1">OFFSET('배치점수 계산기'!K$10,$D536,0)</f>
        <v>82.905000000000001</v>
      </c>
      <c r="V536" s="218">
        <f ca="1">OFFSET('배치점수 계산기'!L$10,$D536,0)</f>
        <v>82.35</v>
      </c>
      <c r="W536" s="210" t="str">
        <f ca="1">OFFSET('배치점수 계산기'!M$10,$D536,0)</f>
        <v>백분위</v>
      </c>
      <c r="X536" s="208" t="str">
        <f ca="1">OFFSET('배치점수 계산기'!N$10,$D536,0)</f>
        <v>백분위</v>
      </c>
      <c r="Y536" s="212">
        <f ca="1">OFFSET(환산공식!FG$15,$F536,0)</f>
        <v>0.31</v>
      </c>
      <c r="Z536" s="35">
        <f ca="1">OFFSET(환산공식!FH$15,$F536,0)</f>
        <v>0.44</v>
      </c>
      <c r="AA536" s="203">
        <f ca="1">OFFSET(환산공식!FI$15,$F536,0)</f>
        <v>0.25</v>
      </c>
      <c r="AB536" s="5"/>
      <c r="AD536">
        <f t="shared" ca="1" si="18"/>
        <v>6</v>
      </c>
      <c r="AF536" s="5"/>
      <c r="AG536" s="5"/>
      <c r="AH536" s="5"/>
    </row>
    <row r="537" spans="1:34">
      <c r="A537" s="222"/>
      <c r="B537" s="222"/>
      <c r="C537" s="222" t="s">
        <v>2032</v>
      </c>
      <c r="D537" s="219">
        <v>530</v>
      </c>
      <c r="E537" s="219">
        <v>243</v>
      </c>
      <c r="F537" s="219">
        <v>243</v>
      </c>
      <c r="G537" s="264">
        <v>530</v>
      </c>
      <c r="H537" s="221" t="s">
        <v>85</v>
      </c>
      <c r="I537" s="219" t="s">
        <v>308</v>
      </c>
      <c r="J537" s="267" t="s">
        <v>71</v>
      </c>
      <c r="K537" s="219" t="s">
        <v>84</v>
      </c>
      <c r="L537" s="35" t="str">
        <f ca="1">IF(OFFSET(환산공식!$DU$15,$F537,0)=1,"O","X")</f>
        <v>X</v>
      </c>
      <c r="M537" s="212">
        <f ca="1">IFERROR(OFFSET(환산공식!DA$15,$F537,0),"")</f>
        <v>19.600000000000001</v>
      </c>
      <c r="N537" s="35" t="str">
        <f ca="1">IFERROR(CONCATENATE(ROUND(OFFSET(환산공식!DB$15,$F537,0),1),"%"),"")</f>
        <v>100%</v>
      </c>
      <c r="O537" s="35">
        <f ca="1">IFERROR(OFFSET(환산공식!DC$15,$F537,0),"")</f>
        <v>0</v>
      </c>
      <c r="P537" s="212" t="str">
        <f t="shared" ca="1" si="17"/>
        <v>3% 이하</v>
      </c>
      <c r="Q537" s="218">
        <f ca="1">IFERROR(ROUND(OFFSET(환산공식!$EX$15,$F537,0),3),"")</f>
        <v>0</v>
      </c>
      <c r="R537" s="218">
        <f ca="1">OFFSET('배치점수 계산기'!H$10,$D537,0)</f>
        <v>83.686000000000007</v>
      </c>
      <c r="S537" s="218">
        <f ca="1">OFFSET('배치점수 계산기'!I$10,$D537,0)</f>
        <v>83.218999999999994</v>
      </c>
      <c r="T537" s="218">
        <f ca="1">OFFSET('배치점수 계산기'!J$10,$D537,0)</f>
        <v>82.278000000000006</v>
      </c>
      <c r="U537" s="218">
        <f ca="1">OFFSET('배치점수 계산기'!K$10,$D537,0)</f>
        <v>81.694000000000003</v>
      </c>
      <c r="V537" s="218">
        <f ca="1">OFFSET('배치점수 계산기'!L$10,$D537,0)</f>
        <v>81.281999999999996</v>
      </c>
      <c r="W537" s="210" t="str">
        <f ca="1">OFFSET('배치점수 계산기'!M$10,$D537,0)</f>
        <v>백분위</v>
      </c>
      <c r="X537" s="208" t="str">
        <f ca="1">OFFSET('배치점수 계산기'!N$10,$D537,0)</f>
        <v>백분위</v>
      </c>
      <c r="Y537" s="212">
        <f ca="1">OFFSET(환산공식!FG$15,$F537,0)</f>
        <v>0.31</v>
      </c>
      <c r="Z537" s="35">
        <f ca="1">OFFSET(환산공식!FH$15,$F537,0)</f>
        <v>0.44</v>
      </c>
      <c r="AA537" s="203">
        <f ca="1">OFFSET(환산공식!FI$15,$F537,0)</f>
        <v>0.25</v>
      </c>
      <c r="AB537" s="5"/>
      <c r="AD537">
        <f t="shared" ca="1" si="18"/>
        <v>6</v>
      </c>
      <c r="AF537" s="5"/>
      <c r="AG537" s="5"/>
      <c r="AH537" s="5"/>
    </row>
    <row r="538" spans="1:34">
      <c r="A538" s="222"/>
      <c r="B538" s="222"/>
      <c r="C538" s="222" t="s">
        <v>2033</v>
      </c>
      <c r="D538" s="219">
        <v>531</v>
      </c>
      <c r="E538" s="219">
        <v>243</v>
      </c>
      <c r="F538" s="219">
        <v>243</v>
      </c>
      <c r="G538" s="264">
        <v>531</v>
      </c>
      <c r="H538" s="221" t="s">
        <v>85</v>
      </c>
      <c r="I538" s="219" t="s">
        <v>308</v>
      </c>
      <c r="J538" s="267" t="s">
        <v>75</v>
      </c>
      <c r="K538" s="219" t="s">
        <v>84</v>
      </c>
      <c r="L538" s="35" t="str">
        <f ca="1">IF(OFFSET(환산공식!$DU$15,$F538,0)=1,"O","X")</f>
        <v>X</v>
      </c>
      <c r="M538" s="212">
        <f ca="1">IFERROR(OFFSET(환산공식!DA$15,$F538,0),"")</f>
        <v>19.600000000000001</v>
      </c>
      <c r="N538" s="35" t="str">
        <f ca="1">IFERROR(CONCATENATE(ROUND(OFFSET(환산공식!DB$15,$F538,0),1),"%"),"")</f>
        <v>100%</v>
      </c>
      <c r="O538" s="35">
        <f ca="1">IFERROR(OFFSET(환산공식!DC$15,$F538,0),"")</f>
        <v>0</v>
      </c>
      <c r="P538" s="212" t="str">
        <f t="shared" ca="1" si="17"/>
        <v>3% 이하</v>
      </c>
      <c r="Q538" s="218">
        <f ca="1">IFERROR(ROUND(OFFSET(환산공식!$EX$15,$F538,0),3),"")</f>
        <v>0</v>
      </c>
      <c r="R538" s="218">
        <f ca="1">OFFSET('배치점수 계산기'!H$10,$D538,0)</f>
        <v>83.524000000000001</v>
      </c>
      <c r="S538" s="218">
        <f ca="1">OFFSET('배치점수 계산기'!I$10,$D538,0)</f>
        <v>82.981999999999999</v>
      </c>
      <c r="T538" s="218">
        <f ca="1">OFFSET('배치점수 계산기'!J$10,$D538,0)</f>
        <v>82.141000000000005</v>
      </c>
      <c r="U538" s="218">
        <f ca="1">OFFSET('배치점수 계산기'!K$10,$D538,0)</f>
        <v>81.358999999999995</v>
      </c>
      <c r="V538" s="218">
        <f ca="1">OFFSET('배치점수 계산기'!L$10,$D538,0)</f>
        <v>80.91</v>
      </c>
      <c r="W538" s="210" t="str">
        <f ca="1">OFFSET('배치점수 계산기'!M$10,$D538,0)</f>
        <v>백분위</v>
      </c>
      <c r="X538" s="208" t="str">
        <f ca="1">OFFSET('배치점수 계산기'!N$10,$D538,0)</f>
        <v>백분위</v>
      </c>
      <c r="Y538" s="212">
        <f ca="1">OFFSET(환산공식!FG$15,$F538,0)</f>
        <v>0.31</v>
      </c>
      <c r="Z538" s="35">
        <f ca="1">OFFSET(환산공식!FH$15,$F538,0)</f>
        <v>0.44</v>
      </c>
      <c r="AA538" s="203">
        <f ca="1">OFFSET(환산공식!FI$15,$F538,0)</f>
        <v>0.25</v>
      </c>
      <c r="AB538" s="5"/>
      <c r="AD538">
        <f t="shared" ca="1" si="18"/>
        <v>6</v>
      </c>
      <c r="AF538" s="5"/>
      <c r="AG538" s="5"/>
      <c r="AH538" s="5"/>
    </row>
    <row r="539" spans="1:34">
      <c r="A539" s="222"/>
      <c r="B539" s="222"/>
      <c r="C539" s="222" t="s">
        <v>2034</v>
      </c>
      <c r="D539" s="219">
        <v>532</v>
      </c>
      <c r="E539" s="219">
        <v>243</v>
      </c>
      <c r="F539" s="219">
        <v>243</v>
      </c>
      <c r="G539" s="264">
        <v>532</v>
      </c>
      <c r="H539" s="221" t="s">
        <v>85</v>
      </c>
      <c r="I539" s="219" t="s">
        <v>308</v>
      </c>
      <c r="J539" s="267" t="s">
        <v>930</v>
      </c>
      <c r="K539" s="219" t="s">
        <v>84</v>
      </c>
      <c r="L539" s="35" t="str">
        <f ca="1">IF(OFFSET(환산공식!$DU$15,$F539,0)=1,"O","X")</f>
        <v>X</v>
      </c>
      <c r="M539" s="212">
        <f ca="1">IFERROR(OFFSET(환산공식!DA$15,$F539,0),"")</f>
        <v>19.600000000000001</v>
      </c>
      <c r="N539" s="35" t="str">
        <f ca="1">IFERROR(CONCATENATE(ROUND(OFFSET(환산공식!DB$15,$F539,0),1),"%"),"")</f>
        <v>100%</v>
      </c>
      <c r="O539" s="35">
        <f ca="1">IFERROR(OFFSET(환산공식!DC$15,$F539,0),"")</f>
        <v>0</v>
      </c>
      <c r="P539" s="212" t="str">
        <f t="shared" ca="1" si="17"/>
        <v>3% 이하</v>
      </c>
      <c r="Q539" s="218">
        <f ca="1">IFERROR(ROUND(OFFSET(환산공식!$EX$15,$F539,0),3),"")</f>
        <v>0</v>
      </c>
      <c r="R539" s="218">
        <f ca="1">OFFSET('배치점수 계산기'!H$10,$D539,0)</f>
        <v>82.754999999999995</v>
      </c>
      <c r="S539" s="218">
        <f ca="1">OFFSET('배치점수 계산기'!I$10,$D539,0)</f>
        <v>82.278000000000006</v>
      </c>
      <c r="T539" s="218">
        <f ca="1">OFFSET('배치점수 계산기'!J$10,$D539,0)</f>
        <v>81.659000000000006</v>
      </c>
      <c r="U539" s="218">
        <f ca="1">OFFSET('배치점수 계산기'!K$10,$D539,0)</f>
        <v>80.91</v>
      </c>
      <c r="V539" s="218">
        <f ca="1">OFFSET('배치점수 계산기'!L$10,$D539,0)</f>
        <v>80.358000000000004</v>
      </c>
      <c r="W539" s="210" t="str">
        <f ca="1">OFFSET('배치점수 계산기'!M$10,$D539,0)</f>
        <v>백분위</v>
      </c>
      <c r="X539" s="208" t="str">
        <f ca="1">OFFSET('배치점수 계산기'!N$10,$D539,0)</f>
        <v>백분위</v>
      </c>
      <c r="Y539" s="212">
        <f ca="1">OFFSET(환산공식!FG$15,$F539,0)</f>
        <v>0.31</v>
      </c>
      <c r="Z539" s="35">
        <f ca="1">OFFSET(환산공식!FH$15,$F539,0)</f>
        <v>0.44</v>
      </c>
      <c r="AA539" s="203">
        <f ca="1">OFFSET(환산공식!FI$15,$F539,0)</f>
        <v>0.25</v>
      </c>
      <c r="AB539" s="5"/>
      <c r="AD539">
        <f t="shared" ca="1" si="18"/>
        <v>6</v>
      </c>
      <c r="AF539" s="5"/>
      <c r="AG539" s="5"/>
      <c r="AH539" s="5"/>
    </row>
    <row r="540" spans="1:34">
      <c r="A540" s="222"/>
      <c r="B540" s="222"/>
      <c r="C540" s="222" t="s">
        <v>2035</v>
      </c>
      <c r="D540" s="219">
        <v>533</v>
      </c>
      <c r="E540" s="219">
        <v>243</v>
      </c>
      <c r="F540" s="219">
        <v>243</v>
      </c>
      <c r="G540" s="264">
        <v>533</v>
      </c>
      <c r="H540" s="221" t="s">
        <v>85</v>
      </c>
      <c r="I540" s="219" t="s">
        <v>308</v>
      </c>
      <c r="J540" s="267" t="s">
        <v>18623</v>
      </c>
      <c r="K540" s="219" t="s">
        <v>84</v>
      </c>
      <c r="L540" s="35" t="str">
        <f ca="1">IF(OFFSET(환산공식!$DU$15,$F540,0)=1,"O","X")</f>
        <v>X</v>
      </c>
      <c r="M540" s="212">
        <f ca="1">IFERROR(OFFSET(환산공식!DA$15,$F540,0),"")</f>
        <v>19.600000000000001</v>
      </c>
      <c r="N540" s="35" t="str">
        <f ca="1">IFERROR(CONCATENATE(ROUND(OFFSET(환산공식!DB$15,$F540,0),1),"%"),"")</f>
        <v>100%</v>
      </c>
      <c r="O540" s="35">
        <f ca="1">IFERROR(OFFSET(환산공식!DC$15,$F540,0),"")</f>
        <v>0</v>
      </c>
      <c r="P540" s="212" t="str">
        <f t="shared" ca="1" si="17"/>
        <v>3% 이하</v>
      </c>
      <c r="Q540" s="218">
        <f ca="1">IFERROR(ROUND(OFFSET(환산공식!$EX$15,$F540,0),3),"")</f>
        <v>0</v>
      </c>
      <c r="R540" s="218">
        <f ca="1">OFFSET('배치점수 계산기'!H$10,$D540,0)</f>
        <v>82.754999999999995</v>
      </c>
      <c r="S540" s="218">
        <f ca="1">OFFSET('배치점수 계산기'!I$10,$D540,0)</f>
        <v>82.212999999999994</v>
      </c>
      <c r="T540" s="218">
        <f ca="1">OFFSET('배치점수 계산기'!J$10,$D540,0)</f>
        <v>81.492000000000004</v>
      </c>
      <c r="U540" s="218">
        <f ca="1">OFFSET('배치점수 계산기'!K$10,$D540,0)</f>
        <v>80.832999999999998</v>
      </c>
      <c r="V540" s="218">
        <f ca="1">OFFSET('배치점수 계산기'!L$10,$D540,0)</f>
        <v>80.358000000000004</v>
      </c>
      <c r="W540" s="210" t="str">
        <f ca="1">OFFSET('배치점수 계산기'!M$10,$D540,0)</f>
        <v>백분위</v>
      </c>
      <c r="X540" s="208" t="str">
        <f ca="1">OFFSET('배치점수 계산기'!N$10,$D540,0)</f>
        <v>백분위</v>
      </c>
      <c r="Y540" s="212">
        <f ca="1">OFFSET(환산공식!FG$15,$F540,0)</f>
        <v>0.31</v>
      </c>
      <c r="Z540" s="35">
        <f ca="1">OFFSET(환산공식!FH$15,$F540,0)</f>
        <v>0.44</v>
      </c>
      <c r="AA540" s="203">
        <f ca="1">OFFSET(환산공식!FI$15,$F540,0)</f>
        <v>0.25</v>
      </c>
      <c r="AB540" s="5"/>
      <c r="AD540">
        <f t="shared" ca="1" si="18"/>
        <v>6</v>
      </c>
      <c r="AF540" s="5"/>
      <c r="AG540" s="5"/>
      <c r="AH540" s="5"/>
    </row>
    <row r="541" spans="1:34">
      <c r="A541" s="222"/>
      <c r="B541" s="222"/>
      <c r="C541" s="222" t="s">
        <v>2036</v>
      </c>
      <c r="D541" s="219">
        <v>534</v>
      </c>
      <c r="E541" s="219">
        <v>243</v>
      </c>
      <c r="F541" s="219">
        <v>243</v>
      </c>
      <c r="G541" s="264">
        <v>534</v>
      </c>
      <c r="H541" s="221" t="s">
        <v>85</v>
      </c>
      <c r="I541" s="219" t="s">
        <v>308</v>
      </c>
      <c r="J541" s="267" t="s">
        <v>18622</v>
      </c>
      <c r="K541" s="219" t="s">
        <v>84</v>
      </c>
      <c r="L541" s="35" t="str">
        <f ca="1">IF(OFFSET(환산공식!$DU$15,$F541,0)=1,"O","X")</f>
        <v>X</v>
      </c>
      <c r="M541" s="212">
        <f ca="1">IFERROR(OFFSET(환산공식!DA$15,$F541,0),"")</f>
        <v>19.600000000000001</v>
      </c>
      <c r="N541" s="35" t="str">
        <f ca="1">IFERROR(CONCATENATE(ROUND(OFFSET(환산공식!DB$15,$F541,0),1),"%"),"")</f>
        <v>100%</v>
      </c>
      <c r="O541" s="35">
        <f ca="1">IFERROR(OFFSET(환산공식!DC$15,$F541,0),"")</f>
        <v>0</v>
      </c>
      <c r="P541" s="212" t="str">
        <f t="shared" ca="1" si="17"/>
        <v>3% 이하</v>
      </c>
      <c r="Q541" s="218">
        <f ca="1">IFERROR(ROUND(OFFSET(환산공식!$EX$15,$F541,0),3),"")</f>
        <v>0</v>
      </c>
      <c r="R541" s="218">
        <f ca="1">OFFSET('배치점수 계산기'!H$10,$D541,0)</f>
        <v>82.61</v>
      </c>
      <c r="S541" s="218">
        <f ca="1">OFFSET('배치점수 계산기'!I$10,$D541,0)</f>
        <v>82.021000000000001</v>
      </c>
      <c r="T541" s="218">
        <f ca="1">OFFSET('배치점수 계산기'!J$10,$D541,0)</f>
        <v>81.341999999999999</v>
      </c>
      <c r="U541" s="218">
        <f ca="1">OFFSET('배치점수 계산기'!K$10,$D541,0)</f>
        <v>80.614999999999995</v>
      </c>
      <c r="V541" s="218">
        <f ca="1">OFFSET('배치점수 계산기'!L$10,$D541,0)</f>
        <v>80.075999999999993</v>
      </c>
      <c r="W541" s="210" t="str">
        <f ca="1">OFFSET('배치점수 계산기'!M$10,$D541,0)</f>
        <v>백분위</v>
      </c>
      <c r="X541" s="208" t="str">
        <f ca="1">OFFSET('배치점수 계산기'!N$10,$D541,0)</f>
        <v>백분위</v>
      </c>
      <c r="Y541" s="212">
        <f ca="1">OFFSET(환산공식!FG$15,$F541,0)</f>
        <v>0.31</v>
      </c>
      <c r="Z541" s="35">
        <f ca="1">OFFSET(환산공식!FH$15,$F541,0)</f>
        <v>0.44</v>
      </c>
      <c r="AA541" s="203">
        <f ca="1">OFFSET(환산공식!FI$15,$F541,0)</f>
        <v>0.25</v>
      </c>
      <c r="AB541" s="5"/>
      <c r="AD541">
        <f t="shared" ca="1" si="18"/>
        <v>6</v>
      </c>
      <c r="AF541" s="5"/>
      <c r="AG541" s="5"/>
      <c r="AH541" s="5"/>
    </row>
    <row r="542" spans="1:34">
      <c r="A542" s="222"/>
      <c r="B542" s="222"/>
      <c r="C542" s="222" t="s">
        <v>2037</v>
      </c>
      <c r="D542" s="219">
        <v>535</v>
      </c>
      <c r="E542" s="219">
        <v>244</v>
      </c>
      <c r="F542" s="219">
        <v>244</v>
      </c>
      <c r="G542" s="264">
        <v>535</v>
      </c>
      <c r="H542" s="221" t="s">
        <v>85</v>
      </c>
      <c r="I542" s="219" t="s">
        <v>1247</v>
      </c>
      <c r="J542" s="267" t="s">
        <v>18625</v>
      </c>
      <c r="K542" s="219" t="s">
        <v>83</v>
      </c>
      <c r="L542" s="35" t="str">
        <f ca="1">IF(OFFSET(환산공식!$DU$15,$F542,0)=1,"O","X")</f>
        <v>X</v>
      </c>
      <c r="M542" s="212">
        <f ca="1">IFERROR(OFFSET(환산공식!DA$15,$F542,0),"")</f>
        <v>20</v>
      </c>
      <c r="N542" s="35" t="str">
        <f ca="1">IFERROR(CONCATENATE(ROUND(OFFSET(환산공식!DB$15,$F542,0),1),"%"),"")</f>
        <v>100%</v>
      </c>
      <c r="O542" s="35">
        <f ca="1">IFERROR(OFFSET(환산공식!DC$15,$F542,0),"")</f>
        <v>0</v>
      </c>
      <c r="P542" s="212" t="str">
        <f t="shared" ca="1" si="17"/>
        <v>3% 이하</v>
      </c>
      <c r="Q542" s="218">
        <f ca="1">IFERROR(ROUND(OFFSET(환산공식!$EX$15,$F542,0),3),"")</f>
        <v>0</v>
      </c>
      <c r="R542" s="218">
        <f ca="1">OFFSET('배치점수 계산기'!H$10,$D542,0)</f>
        <v>80.495000000000005</v>
      </c>
      <c r="S542" s="218">
        <f ca="1">OFFSET('배치점수 계산기'!I$10,$D542,0)</f>
        <v>80.045000000000002</v>
      </c>
      <c r="T542" s="218">
        <f ca="1">OFFSET('배치점수 계산기'!J$10,$D542,0)</f>
        <v>79.239999999999995</v>
      </c>
      <c r="U542" s="218">
        <f ca="1">OFFSET('배치점수 계산기'!K$10,$D542,0)</f>
        <v>78.453999999999994</v>
      </c>
      <c r="V542" s="218">
        <f ca="1">OFFSET('배치점수 계산기'!L$10,$D542,0)</f>
        <v>77.412999999999997</v>
      </c>
      <c r="W542" s="210" t="str">
        <f ca="1">OFFSET('배치점수 계산기'!M$10,$D542,0)</f>
        <v>백분위</v>
      </c>
      <c r="X542" s="208" t="str">
        <f ca="1">OFFSET('배치점수 계산기'!N$10,$D542,0)</f>
        <v>백분위</v>
      </c>
      <c r="Y542" s="212">
        <f ca="1">OFFSET(환산공식!FG$15,$F542,0)</f>
        <v>0.38</v>
      </c>
      <c r="Z542" s="35">
        <f ca="1">OFFSET(환산공식!FH$15,$F542,0)</f>
        <v>0.44</v>
      </c>
      <c r="AA542" s="203">
        <f ca="1">OFFSET(환산공식!FI$15,$F542,0)</f>
        <v>0.19</v>
      </c>
      <c r="AB542" s="5"/>
      <c r="AD542">
        <f t="shared" ca="1" si="18"/>
        <v>6</v>
      </c>
      <c r="AF542" s="5"/>
      <c r="AG542" s="5"/>
      <c r="AH542" s="5"/>
    </row>
    <row r="543" spans="1:34">
      <c r="A543" s="222"/>
      <c r="B543" s="222"/>
      <c r="C543" s="222" t="s">
        <v>2038</v>
      </c>
      <c r="D543" s="219">
        <v>536</v>
      </c>
      <c r="E543" s="219">
        <v>245</v>
      </c>
      <c r="F543" s="219">
        <v>245</v>
      </c>
      <c r="G543" s="264">
        <v>536</v>
      </c>
      <c r="H543" s="221" t="s">
        <v>85</v>
      </c>
      <c r="I543" s="219" t="s">
        <v>1247</v>
      </c>
      <c r="J543" s="267" t="s">
        <v>18629</v>
      </c>
      <c r="K543" s="219" t="s">
        <v>84</v>
      </c>
      <c r="L543" s="35" t="str">
        <f ca="1">IF(OFFSET(환산공식!$DU$15,$F543,0)=1,"O","X")</f>
        <v>X</v>
      </c>
      <c r="M543" s="212">
        <f ca="1">IFERROR(OFFSET(환산공식!DA$15,$F543,0),"")</f>
        <v>20</v>
      </c>
      <c r="N543" s="35" t="str">
        <f ca="1">IFERROR(CONCATENATE(ROUND(OFFSET(환산공식!DB$15,$F543,0),1),"%"),"")</f>
        <v>100%</v>
      </c>
      <c r="O543" s="35">
        <f ca="1">IFERROR(OFFSET(환산공식!DC$15,$F543,0),"")</f>
        <v>0</v>
      </c>
      <c r="P543" s="212" t="str">
        <f t="shared" ca="1" si="17"/>
        <v>3% 이하</v>
      </c>
      <c r="Q543" s="218">
        <f ca="1">IFERROR(ROUND(OFFSET(환산공식!$EX$15,$F543,0),3),"")</f>
        <v>0</v>
      </c>
      <c r="R543" s="218">
        <f ca="1">OFFSET('배치점수 계산기'!H$10,$D543,0)</f>
        <v>80.613</v>
      </c>
      <c r="S543" s="218">
        <f ca="1">OFFSET('배치점수 계산기'!I$10,$D543,0)</f>
        <v>80.096999999999994</v>
      </c>
      <c r="T543" s="218">
        <f ca="1">OFFSET('배치점수 계산기'!J$10,$D543,0)</f>
        <v>79.364999999999995</v>
      </c>
      <c r="U543" s="218">
        <f ca="1">OFFSET('배치점수 계산기'!K$10,$D543,0)</f>
        <v>78.614999999999995</v>
      </c>
      <c r="V543" s="218">
        <f ca="1">OFFSET('배치점수 계산기'!L$10,$D543,0)</f>
        <v>77.62</v>
      </c>
      <c r="W543" s="210" t="str">
        <f ca="1">OFFSET('배치점수 계산기'!M$10,$D543,0)</f>
        <v>백분위</v>
      </c>
      <c r="X543" s="208" t="str">
        <f ca="1">OFFSET('배치점수 계산기'!N$10,$D543,0)</f>
        <v>백분위</v>
      </c>
      <c r="Y543" s="212">
        <f ca="1">OFFSET(환산공식!FG$15,$F543,0)</f>
        <v>0.44</v>
      </c>
      <c r="Z543" s="35">
        <f ca="1">OFFSET(환산공식!FH$15,$F543,0)</f>
        <v>0.38</v>
      </c>
      <c r="AA543" s="203">
        <f ca="1">OFFSET(환산공식!FI$15,$F543,0)</f>
        <v>0.19</v>
      </c>
      <c r="AB543" s="5"/>
      <c r="AD543">
        <f t="shared" ca="1" si="18"/>
        <v>6</v>
      </c>
      <c r="AF543" s="5"/>
      <c r="AG543" s="5"/>
      <c r="AH543" s="5"/>
    </row>
    <row r="544" spans="1:34">
      <c r="A544" s="222"/>
      <c r="B544" s="222"/>
      <c r="C544" s="222" t="s">
        <v>2039</v>
      </c>
      <c r="D544" s="219">
        <v>537</v>
      </c>
      <c r="E544" s="219">
        <v>132</v>
      </c>
      <c r="F544" s="219">
        <v>132</v>
      </c>
      <c r="G544" s="264">
        <v>537</v>
      </c>
      <c r="H544" s="221" t="s">
        <v>85</v>
      </c>
      <c r="I544" s="219" t="s">
        <v>1265</v>
      </c>
      <c r="J544" s="267" t="s">
        <v>717</v>
      </c>
      <c r="K544" s="219" t="s">
        <v>83</v>
      </c>
      <c r="L544" s="35" t="str">
        <f ca="1">IF(OFFSET(환산공식!$DU$15,$F544,0)=1,"O","X")</f>
        <v>X</v>
      </c>
      <c r="M544" s="212">
        <f ca="1">IFERROR(OFFSET(환산공식!DA$15,$F544,0),"")</f>
        <v>200</v>
      </c>
      <c r="N544" s="35" t="str">
        <f ca="1">IFERROR(CONCATENATE(ROUND(OFFSET(환산공식!DB$15,$F544,0),1),"%"),"")</f>
        <v>100%</v>
      </c>
      <c r="O544" s="35">
        <f ca="1">IFERROR(OFFSET(환산공식!DC$15,$F544,0),"")</f>
        <v>0</v>
      </c>
      <c r="P544" s="212" t="str">
        <f t="shared" ca="1" si="17"/>
        <v>3% 이하</v>
      </c>
      <c r="Q544" s="218">
        <f ca="1">IFERROR(ROUND(OFFSET(환산공식!$EX$15,$F544,0),3),"")</f>
        <v>0</v>
      </c>
      <c r="R544" s="218">
        <f ca="1">OFFSET('배치점수 계산기'!H$10,$D544,0)</f>
        <v>824.16</v>
      </c>
      <c r="S544" s="218">
        <f ca="1">OFFSET('배치점수 계산기'!I$10,$D544,0)</f>
        <v>821.69200000000001</v>
      </c>
      <c r="T544" s="218">
        <f ca="1">OFFSET('배치점수 계산기'!J$10,$D544,0)</f>
        <v>818.38499999999999</v>
      </c>
      <c r="U544" s="218">
        <f ca="1">OFFSET('배치점수 계산기'!K$10,$D544,0)</f>
        <v>814.71400000000006</v>
      </c>
      <c r="V544" s="218">
        <f ca="1">OFFSET('배치점수 계산기'!L$10,$D544,0)</f>
        <v>812.2</v>
      </c>
      <c r="W544" s="210" t="str">
        <f ca="1">OFFSET('배치점수 계산기'!M$10,$D544,0)</f>
        <v>표점/만점</v>
      </c>
      <c r="X544" s="208" t="str">
        <f ca="1">OFFSET('배치점수 계산기'!N$10,$D544,0)</f>
        <v>변표/만점</v>
      </c>
      <c r="Y544" s="212">
        <f ca="1">OFFSET(환산공식!FG$15,$F544,0)</f>
        <v>0.25</v>
      </c>
      <c r="Z544" s="35">
        <f ca="1">OFFSET(환산공식!FH$15,$F544,0)</f>
        <v>0.44</v>
      </c>
      <c r="AA544" s="203">
        <f ca="1">OFFSET(환산공식!FI$15,$F544,0)</f>
        <v>0.31</v>
      </c>
      <c r="AB544" s="5"/>
      <c r="AD544">
        <f t="shared" ca="1" si="18"/>
        <v>6</v>
      </c>
      <c r="AF544" s="5"/>
      <c r="AG544" s="5"/>
      <c r="AH544" s="5"/>
    </row>
    <row r="545" spans="1:34">
      <c r="A545" s="222"/>
      <c r="B545" s="222"/>
      <c r="C545" s="222" t="s">
        <v>2040</v>
      </c>
      <c r="D545" s="219">
        <v>538</v>
      </c>
      <c r="E545" s="219">
        <v>132</v>
      </c>
      <c r="F545" s="219">
        <v>132</v>
      </c>
      <c r="G545" s="264">
        <v>538</v>
      </c>
      <c r="H545" s="221" t="s">
        <v>85</v>
      </c>
      <c r="I545" s="219" t="s">
        <v>1265</v>
      </c>
      <c r="J545" s="267" t="s">
        <v>496</v>
      </c>
      <c r="K545" s="219" t="s">
        <v>83</v>
      </c>
      <c r="L545" s="35" t="str">
        <f ca="1">IF(OFFSET(환산공식!$DU$15,$F545,0)=1,"O","X")</f>
        <v>X</v>
      </c>
      <c r="M545" s="212">
        <f ca="1">IFERROR(OFFSET(환산공식!DA$15,$F545,0),"")</f>
        <v>200</v>
      </c>
      <c r="N545" s="35" t="str">
        <f ca="1">IFERROR(CONCATENATE(ROUND(OFFSET(환산공식!DB$15,$F545,0),1),"%"),"")</f>
        <v>100%</v>
      </c>
      <c r="O545" s="35">
        <f ca="1">IFERROR(OFFSET(환산공식!DC$15,$F545,0),"")</f>
        <v>0</v>
      </c>
      <c r="P545" s="212" t="str">
        <f t="shared" ca="1" si="17"/>
        <v>3% 이하</v>
      </c>
      <c r="Q545" s="218">
        <f ca="1">IFERROR(ROUND(OFFSET(환산공식!$EX$15,$F545,0),3),"")</f>
        <v>0</v>
      </c>
      <c r="R545" s="218">
        <f ca="1">OFFSET('배치점수 계산기'!H$10,$D545,0)</f>
        <v>807.17</v>
      </c>
      <c r="S545" s="218">
        <f ca="1">OFFSET('배치점수 계산기'!I$10,$D545,0)</f>
        <v>804.68200000000002</v>
      </c>
      <c r="T545" s="218">
        <f ca="1">OFFSET('배치점수 계산기'!J$10,$D545,0)</f>
        <v>801.48900000000003</v>
      </c>
      <c r="U545" s="218">
        <f ca="1">OFFSET('배치점수 계산기'!K$10,$D545,0)</f>
        <v>798.94600000000003</v>
      </c>
      <c r="V545" s="218">
        <f ca="1">OFFSET('배치점수 계산기'!L$10,$D545,0)</f>
        <v>796.30200000000002</v>
      </c>
      <c r="W545" s="210" t="str">
        <f ca="1">OFFSET('배치점수 계산기'!M$10,$D545,0)</f>
        <v>표점/만점</v>
      </c>
      <c r="X545" s="208" t="str">
        <f ca="1">OFFSET('배치점수 계산기'!N$10,$D545,0)</f>
        <v>변표/만점</v>
      </c>
      <c r="Y545" s="212">
        <f ca="1">OFFSET(환산공식!FG$15,$F545,0)</f>
        <v>0.25</v>
      </c>
      <c r="Z545" s="35">
        <f ca="1">OFFSET(환산공식!FH$15,$F545,0)</f>
        <v>0.44</v>
      </c>
      <c r="AA545" s="203">
        <f ca="1">OFFSET(환산공식!FI$15,$F545,0)</f>
        <v>0.31</v>
      </c>
      <c r="AB545" s="5"/>
      <c r="AD545">
        <f t="shared" ca="1" si="18"/>
        <v>6</v>
      </c>
      <c r="AF545" s="5"/>
      <c r="AG545" s="5"/>
      <c r="AH545" s="5"/>
    </row>
    <row r="546" spans="1:34">
      <c r="A546" s="222"/>
      <c r="B546" s="222"/>
      <c r="C546" s="222" t="s">
        <v>2041</v>
      </c>
      <c r="D546" s="219">
        <v>539</v>
      </c>
      <c r="E546" s="219">
        <v>132</v>
      </c>
      <c r="F546" s="219">
        <v>132</v>
      </c>
      <c r="G546" s="264">
        <v>539</v>
      </c>
      <c r="H546" s="221" t="s">
        <v>85</v>
      </c>
      <c r="I546" s="219" t="s">
        <v>1265</v>
      </c>
      <c r="J546" s="267" t="s">
        <v>1270</v>
      </c>
      <c r="K546" s="219" t="s">
        <v>83</v>
      </c>
      <c r="L546" s="35" t="str">
        <f ca="1">IF(OFFSET(환산공식!$DU$15,$F546,0)=1,"O","X")</f>
        <v>X</v>
      </c>
      <c r="M546" s="212">
        <f ca="1">IFERROR(OFFSET(환산공식!DA$15,$F546,0),"")</f>
        <v>200</v>
      </c>
      <c r="N546" s="35" t="str">
        <f ca="1">IFERROR(CONCATENATE(ROUND(OFFSET(환산공식!DB$15,$F546,0),1),"%"),"")</f>
        <v>100%</v>
      </c>
      <c r="O546" s="35">
        <f ca="1">IFERROR(OFFSET(환산공식!DC$15,$F546,0),"")</f>
        <v>0</v>
      </c>
      <c r="P546" s="212" t="str">
        <f t="shared" ca="1" si="17"/>
        <v>3% 이하</v>
      </c>
      <c r="Q546" s="218">
        <f ca="1">IFERROR(ROUND(OFFSET(환산공식!$EX$15,$F546,0),3),"")</f>
        <v>0</v>
      </c>
      <c r="R546" s="218">
        <f ca="1">OFFSET('배치점수 계산기'!H$10,$D546,0)</f>
        <v>807.17</v>
      </c>
      <c r="S546" s="218">
        <f ca="1">OFFSET('배치점수 계산기'!I$10,$D546,0)</f>
        <v>804.68200000000002</v>
      </c>
      <c r="T546" s="218">
        <f ca="1">OFFSET('배치점수 계산기'!J$10,$D546,0)</f>
        <v>801.48</v>
      </c>
      <c r="U546" s="218">
        <f ca="1">OFFSET('배치점수 계산기'!K$10,$D546,0)</f>
        <v>798.94600000000003</v>
      </c>
      <c r="V546" s="218">
        <f ca="1">OFFSET('배치점수 계산기'!L$10,$D546,0)</f>
        <v>796.43700000000001</v>
      </c>
      <c r="W546" s="210" t="str">
        <f ca="1">OFFSET('배치점수 계산기'!M$10,$D546,0)</f>
        <v>표점/만점</v>
      </c>
      <c r="X546" s="208" t="str">
        <f ca="1">OFFSET('배치점수 계산기'!N$10,$D546,0)</f>
        <v>변표/만점</v>
      </c>
      <c r="Y546" s="212">
        <f ca="1">OFFSET(환산공식!FG$15,$F546,0)</f>
        <v>0.25</v>
      </c>
      <c r="Z546" s="35">
        <f ca="1">OFFSET(환산공식!FH$15,$F546,0)</f>
        <v>0.44</v>
      </c>
      <c r="AA546" s="203">
        <f ca="1">OFFSET(환산공식!FI$15,$F546,0)</f>
        <v>0.31</v>
      </c>
      <c r="AB546" s="5"/>
      <c r="AD546">
        <f t="shared" ca="1" si="18"/>
        <v>6</v>
      </c>
      <c r="AF546" s="5"/>
      <c r="AG546" s="5"/>
      <c r="AH546" s="5"/>
    </row>
    <row r="547" spans="1:34">
      <c r="A547" s="222"/>
      <c r="B547" s="222"/>
      <c r="C547" s="222" t="s">
        <v>2042</v>
      </c>
      <c r="D547" s="219">
        <v>540</v>
      </c>
      <c r="E547" s="219">
        <v>136</v>
      </c>
      <c r="F547" s="219">
        <v>136</v>
      </c>
      <c r="G547" s="264">
        <v>540</v>
      </c>
      <c r="H547" s="221" t="s">
        <v>85</v>
      </c>
      <c r="I547" s="219" t="s">
        <v>1265</v>
      </c>
      <c r="J547" s="267" t="s">
        <v>1278</v>
      </c>
      <c r="K547" s="219" t="s">
        <v>84</v>
      </c>
      <c r="L547" s="35" t="str">
        <f ca="1">IF(OFFSET(환산공식!$DU$15,$F547,0)=1,"O","X")</f>
        <v>X</v>
      </c>
      <c r="M547" s="212">
        <f ca="1">IFERROR(OFFSET(환산공식!DA$15,$F547,0),"")</f>
        <v>200</v>
      </c>
      <c r="N547" s="35" t="str">
        <f ca="1">IFERROR(CONCATENATE(ROUND(OFFSET(환산공식!DB$15,$F547,0),1),"%"),"")</f>
        <v>100%</v>
      </c>
      <c r="O547" s="35">
        <f ca="1">IFERROR(OFFSET(환산공식!DC$15,$F547,0),"")</f>
        <v>0</v>
      </c>
      <c r="P547" s="212" t="str">
        <f t="shared" ca="1" si="17"/>
        <v>3% 이하</v>
      </c>
      <c r="Q547" s="218">
        <f ca="1">IFERROR(ROUND(OFFSET(환산공식!$EX$15,$F547,0),3),"")</f>
        <v>0</v>
      </c>
      <c r="R547" s="218">
        <f ca="1">OFFSET('배치점수 계산기'!H$10,$D547,0)</f>
        <v>832.34699999999998</v>
      </c>
      <c r="S547" s="218">
        <f ca="1">OFFSET('배치점수 계산기'!I$10,$D547,0)</f>
        <v>830.26900000000001</v>
      </c>
      <c r="T547" s="218">
        <f ca="1">OFFSET('배치점수 계산기'!J$10,$D547,0)</f>
        <v>826.899</v>
      </c>
      <c r="U547" s="218">
        <f ca="1">OFFSET('배치점수 계산기'!K$10,$D547,0)</f>
        <v>823.82899999999995</v>
      </c>
      <c r="V547" s="218">
        <f ca="1">OFFSET('배치점수 계산기'!L$10,$D547,0)</f>
        <v>821.77300000000002</v>
      </c>
      <c r="W547" s="210" t="str">
        <f ca="1">OFFSET('배치점수 계산기'!M$10,$D547,0)</f>
        <v>표점/만점</v>
      </c>
      <c r="X547" s="208" t="str">
        <f ca="1">OFFSET('배치점수 계산기'!N$10,$D547,0)</f>
        <v>변표/만점</v>
      </c>
      <c r="Y547" s="212">
        <f ca="1">OFFSET(환산공식!FG$15,$F547,0)</f>
        <v>0.37</v>
      </c>
      <c r="Z547" s="35">
        <f ca="1">OFFSET(환산공식!FH$15,$F547,0)</f>
        <v>0.37</v>
      </c>
      <c r="AA547" s="203">
        <f ca="1">OFFSET(환산공식!FI$15,$F547,0)</f>
        <v>0.26</v>
      </c>
      <c r="AB547" s="5"/>
      <c r="AD547">
        <f t="shared" ca="1" si="18"/>
        <v>6</v>
      </c>
      <c r="AF547" s="5"/>
      <c r="AG547" s="5"/>
      <c r="AH547" s="5"/>
    </row>
    <row r="548" spans="1:34">
      <c r="A548" s="222"/>
      <c r="B548" s="222"/>
      <c r="C548" s="222" t="s">
        <v>2043</v>
      </c>
      <c r="D548" s="219">
        <v>541</v>
      </c>
      <c r="E548" s="219">
        <v>136</v>
      </c>
      <c r="F548" s="219">
        <v>136</v>
      </c>
      <c r="G548" s="264">
        <v>541</v>
      </c>
      <c r="H548" s="221" t="s">
        <v>85</v>
      </c>
      <c r="I548" s="219" t="s">
        <v>1265</v>
      </c>
      <c r="J548" s="267" t="s">
        <v>1281</v>
      </c>
      <c r="K548" s="219" t="s">
        <v>84</v>
      </c>
      <c r="L548" s="35" t="str">
        <f ca="1">IF(OFFSET(환산공식!$DU$15,$F548,0)=1,"O","X")</f>
        <v>X</v>
      </c>
      <c r="M548" s="212">
        <f ca="1">IFERROR(OFFSET(환산공식!DA$15,$F548,0),"")</f>
        <v>200</v>
      </c>
      <c r="N548" s="35" t="str">
        <f ca="1">IFERROR(CONCATENATE(ROUND(OFFSET(환산공식!DB$15,$F548,0),1),"%"),"")</f>
        <v>100%</v>
      </c>
      <c r="O548" s="35">
        <f ca="1">IFERROR(OFFSET(환산공식!DC$15,$F548,0),"")</f>
        <v>0</v>
      </c>
      <c r="P548" s="212" t="str">
        <f t="shared" ca="1" si="17"/>
        <v>3% 이하</v>
      </c>
      <c r="Q548" s="218">
        <f ca="1">IFERROR(ROUND(OFFSET(환산공식!$EX$15,$F548,0),3),"")</f>
        <v>0</v>
      </c>
      <c r="R548" s="218">
        <f ca="1">OFFSET('배치점수 계산기'!H$10,$D548,0)</f>
        <v>831.87300000000005</v>
      </c>
      <c r="S548" s="218">
        <f ca="1">OFFSET('배치점수 계산기'!I$10,$D548,0)</f>
        <v>829.43700000000001</v>
      </c>
      <c r="T548" s="218">
        <f ca="1">OFFSET('배치점수 계산기'!J$10,$D548,0)</f>
        <v>826.68399999999997</v>
      </c>
      <c r="U548" s="218">
        <f ca="1">OFFSET('배치점수 계산기'!K$10,$D548,0)</f>
        <v>823.399</v>
      </c>
      <c r="V548" s="218">
        <f ca="1">OFFSET('배치점수 계산기'!L$10,$D548,0)</f>
        <v>820.58299999999997</v>
      </c>
      <c r="W548" s="210" t="str">
        <f ca="1">OFFSET('배치점수 계산기'!M$10,$D548,0)</f>
        <v>표점/만점</v>
      </c>
      <c r="X548" s="208" t="str">
        <f ca="1">OFFSET('배치점수 계산기'!N$10,$D548,0)</f>
        <v>변표/만점</v>
      </c>
      <c r="Y548" s="212">
        <f ca="1">OFFSET(환산공식!FG$15,$F548,0)</f>
        <v>0.37</v>
      </c>
      <c r="Z548" s="35">
        <f ca="1">OFFSET(환산공식!FH$15,$F548,0)</f>
        <v>0.37</v>
      </c>
      <c r="AA548" s="203">
        <f ca="1">OFFSET(환산공식!FI$15,$F548,0)</f>
        <v>0.26</v>
      </c>
      <c r="AB548" s="5"/>
      <c r="AD548">
        <f t="shared" ca="1" si="18"/>
        <v>6</v>
      </c>
      <c r="AF548" s="5"/>
      <c r="AG548" s="5"/>
      <c r="AH548" s="5"/>
    </row>
    <row r="549" spans="1:34">
      <c r="A549" s="222"/>
      <c r="B549" s="222"/>
      <c r="C549" s="222" t="s">
        <v>2044</v>
      </c>
      <c r="D549" s="219">
        <v>542</v>
      </c>
      <c r="E549" s="219">
        <v>136</v>
      </c>
      <c r="F549" s="219">
        <v>136</v>
      </c>
      <c r="G549" s="264">
        <v>542</v>
      </c>
      <c r="H549" s="221" t="s">
        <v>85</v>
      </c>
      <c r="I549" s="219" t="s">
        <v>1265</v>
      </c>
      <c r="J549" s="267" t="s">
        <v>1279</v>
      </c>
      <c r="K549" s="219" t="s">
        <v>84</v>
      </c>
      <c r="L549" s="35" t="str">
        <f ca="1">IF(OFFSET(환산공식!$DU$15,$F549,0)=1,"O","X")</f>
        <v>X</v>
      </c>
      <c r="M549" s="212">
        <f ca="1">IFERROR(OFFSET(환산공식!DA$15,$F549,0),"")</f>
        <v>200</v>
      </c>
      <c r="N549" s="35" t="str">
        <f ca="1">IFERROR(CONCATENATE(ROUND(OFFSET(환산공식!DB$15,$F549,0),1),"%"),"")</f>
        <v>100%</v>
      </c>
      <c r="O549" s="35">
        <f ca="1">IFERROR(OFFSET(환산공식!DC$15,$F549,0),"")</f>
        <v>0</v>
      </c>
      <c r="P549" s="212" t="str">
        <f t="shared" ca="1" si="17"/>
        <v>3% 이하</v>
      </c>
      <c r="Q549" s="218">
        <f ca="1">IFERROR(ROUND(OFFSET(환산공식!$EX$15,$F549,0),3),"")</f>
        <v>0</v>
      </c>
      <c r="R549" s="218">
        <f ca="1">OFFSET('배치점수 계산기'!H$10,$D549,0)</f>
        <v>832.01900000000001</v>
      </c>
      <c r="S549" s="218">
        <f ca="1">OFFSET('배치점수 계산기'!I$10,$D549,0)</f>
        <v>829.70799999999997</v>
      </c>
      <c r="T549" s="218">
        <f ca="1">OFFSET('배치점수 계산기'!J$10,$D549,0)</f>
        <v>826.19299999999998</v>
      </c>
      <c r="U549" s="218">
        <f ca="1">OFFSET('배치점수 계산기'!K$10,$D549,0)</f>
        <v>823.399</v>
      </c>
      <c r="V549" s="218">
        <f ca="1">OFFSET('배치점수 계산기'!L$10,$D549,0)</f>
        <v>820.94399999999996</v>
      </c>
      <c r="W549" s="210" t="str">
        <f ca="1">OFFSET('배치점수 계산기'!M$10,$D549,0)</f>
        <v>표점/만점</v>
      </c>
      <c r="X549" s="208" t="str">
        <f ca="1">OFFSET('배치점수 계산기'!N$10,$D549,0)</f>
        <v>변표/만점</v>
      </c>
      <c r="Y549" s="212">
        <f ca="1">OFFSET(환산공식!FG$15,$F549,0)</f>
        <v>0.37</v>
      </c>
      <c r="Z549" s="35">
        <f ca="1">OFFSET(환산공식!FH$15,$F549,0)</f>
        <v>0.37</v>
      </c>
      <c r="AA549" s="203">
        <f ca="1">OFFSET(환산공식!FI$15,$F549,0)</f>
        <v>0.26</v>
      </c>
      <c r="AB549" s="5"/>
      <c r="AD549">
        <f t="shared" ca="1" si="18"/>
        <v>6</v>
      </c>
      <c r="AF549" s="5"/>
      <c r="AG549" s="5"/>
      <c r="AH549" s="5"/>
    </row>
    <row r="550" spans="1:34">
      <c r="A550" s="222"/>
      <c r="B550" s="222"/>
      <c r="C550" s="222" t="s">
        <v>2045</v>
      </c>
      <c r="D550" s="219">
        <v>543</v>
      </c>
      <c r="E550" s="219">
        <v>259</v>
      </c>
      <c r="F550" s="219">
        <v>259</v>
      </c>
      <c r="G550" s="264">
        <v>543</v>
      </c>
      <c r="H550" s="221" t="s">
        <v>85</v>
      </c>
      <c r="I550" s="219" t="s">
        <v>1282</v>
      </c>
      <c r="J550" s="267" t="s">
        <v>1225</v>
      </c>
      <c r="K550" s="219" t="s">
        <v>83</v>
      </c>
      <c r="L550" s="35" t="str">
        <f ca="1">IF(OFFSET(환산공식!$DU$15,$F550,0)=1,"O","X")</f>
        <v>X</v>
      </c>
      <c r="M550" s="212">
        <f ca="1">IFERROR(OFFSET(환산공식!DA$15,$F550,0),"")</f>
        <v>125</v>
      </c>
      <c r="N550" s="35" t="str">
        <f ca="1">IFERROR(CONCATENATE(ROUND(OFFSET(환산공식!DB$15,$F550,0),1),"%"),"")</f>
        <v>100%</v>
      </c>
      <c r="O550" s="35">
        <f ca="1">IFERROR(OFFSET(환산공식!DC$15,$F550,0),"")</f>
        <v>10</v>
      </c>
      <c r="P550" s="212" t="str">
        <f t="shared" ca="1" si="17"/>
        <v>3% 이하</v>
      </c>
      <c r="Q550" s="218">
        <f ca="1">IFERROR(ROUND(OFFSET(환산공식!$EX$15,$F550,0),3),"")</f>
        <v>0</v>
      </c>
      <c r="R550" s="218">
        <f ca="1">OFFSET('배치점수 계산기'!H$10,$D550,0)</f>
        <v>661.7</v>
      </c>
      <c r="S550" s="218">
        <f ca="1">OFFSET('배치점수 계산기'!I$10,$D550,0)</f>
        <v>659.01400000000001</v>
      </c>
      <c r="T550" s="218">
        <f ca="1">OFFSET('배치점수 계산기'!J$10,$D550,0)</f>
        <v>655.74699999999996</v>
      </c>
      <c r="U550" s="218">
        <f ca="1">OFFSET('배치점수 계산기'!K$10,$D550,0)</f>
        <v>651.66399999999999</v>
      </c>
      <c r="V550" s="218">
        <f ca="1">OFFSET('배치점수 계산기'!L$10,$D550,0)</f>
        <v>648.96299999999997</v>
      </c>
      <c r="W550" s="210" t="str">
        <f ca="1">OFFSET('배치점수 계산기'!M$10,$D550,0)</f>
        <v>표점</v>
      </c>
      <c r="X550" s="208" t="str">
        <f ca="1">OFFSET('배치점수 계산기'!N$10,$D550,0)</f>
        <v>변표</v>
      </c>
      <c r="Y550" s="212">
        <f ca="1">OFFSET(환산공식!FG$15,$F550,0)</f>
        <v>0.22</v>
      </c>
      <c r="Z550" s="35">
        <f ca="1">OFFSET(환산공식!FH$15,$F550,0)</f>
        <v>0.33</v>
      </c>
      <c r="AA550" s="203">
        <f ca="1">OFFSET(환산공식!FI$15,$F550,0)</f>
        <v>0.44</v>
      </c>
      <c r="AB550" s="5"/>
      <c r="AD550">
        <f t="shared" ca="1" si="18"/>
        <v>6</v>
      </c>
      <c r="AF550" s="5"/>
      <c r="AG550" s="5"/>
      <c r="AH550" s="5"/>
    </row>
    <row r="551" spans="1:34">
      <c r="A551" s="222"/>
      <c r="B551" s="222"/>
      <c r="C551" s="222" t="s">
        <v>2046</v>
      </c>
      <c r="D551" s="219">
        <v>544</v>
      </c>
      <c r="E551" s="219">
        <v>259</v>
      </c>
      <c r="F551" s="219">
        <v>259</v>
      </c>
      <c r="G551" s="264">
        <v>544</v>
      </c>
      <c r="H551" s="221" t="s">
        <v>85</v>
      </c>
      <c r="I551" s="219" t="s">
        <v>1282</v>
      </c>
      <c r="J551" s="267" t="s">
        <v>1283</v>
      </c>
      <c r="K551" s="219" t="s">
        <v>83</v>
      </c>
      <c r="L551" s="35" t="str">
        <f ca="1">IF(OFFSET(환산공식!$DU$15,$F551,0)=1,"O","X")</f>
        <v>X</v>
      </c>
      <c r="M551" s="212">
        <f ca="1">IFERROR(OFFSET(환산공식!DA$15,$F551,0),"")</f>
        <v>125</v>
      </c>
      <c r="N551" s="35" t="str">
        <f ca="1">IFERROR(CONCATENATE(ROUND(OFFSET(환산공식!DB$15,$F551,0),1),"%"),"")</f>
        <v>100%</v>
      </c>
      <c r="O551" s="35">
        <f ca="1">IFERROR(OFFSET(환산공식!DC$15,$F551,0),"")</f>
        <v>10</v>
      </c>
      <c r="P551" s="212" t="str">
        <f t="shared" ca="1" si="17"/>
        <v>3% 이하</v>
      </c>
      <c r="Q551" s="218">
        <f ca="1">IFERROR(ROUND(OFFSET(환산공식!$EX$15,$F551,0),3),"")</f>
        <v>0</v>
      </c>
      <c r="R551" s="218">
        <f ca="1">OFFSET('배치점수 계산기'!H$10,$D551,0)</f>
        <v>653.26800000000003</v>
      </c>
      <c r="S551" s="218">
        <f ca="1">OFFSET('배치점수 계산기'!I$10,$D551,0)</f>
        <v>650.31899999999996</v>
      </c>
      <c r="T551" s="218">
        <f ca="1">OFFSET('배치점수 계산기'!J$10,$D551,0)</f>
        <v>646.96299999999997</v>
      </c>
      <c r="U551" s="218">
        <f ca="1">OFFSET('배치점수 계산기'!K$10,$D551,0)</f>
        <v>643.76499999999999</v>
      </c>
      <c r="V551" s="218">
        <f ca="1">OFFSET('배치점수 계산기'!L$10,$D551,0)</f>
        <v>641.79499999999996</v>
      </c>
      <c r="W551" s="210" t="str">
        <f ca="1">OFFSET('배치점수 계산기'!M$10,$D551,0)</f>
        <v>표점</v>
      </c>
      <c r="X551" s="208" t="str">
        <f ca="1">OFFSET('배치점수 계산기'!N$10,$D551,0)</f>
        <v>변표</v>
      </c>
      <c r="Y551" s="212">
        <f ca="1">OFFSET(환산공식!FG$15,$F551,0)</f>
        <v>0.22</v>
      </c>
      <c r="Z551" s="35">
        <f ca="1">OFFSET(환산공식!FH$15,$F551,0)</f>
        <v>0.33</v>
      </c>
      <c r="AA551" s="203">
        <f ca="1">OFFSET(환산공식!FI$15,$F551,0)</f>
        <v>0.44</v>
      </c>
      <c r="AB551" s="5"/>
      <c r="AD551">
        <f t="shared" ca="1" si="18"/>
        <v>6</v>
      </c>
      <c r="AF551" s="5"/>
      <c r="AG551" s="5"/>
      <c r="AH551" s="5"/>
    </row>
    <row r="552" spans="1:34">
      <c r="A552" s="222"/>
      <c r="B552" s="222"/>
      <c r="C552" s="222" t="s">
        <v>2047</v>
      </c>
      <c r="D552" s="219">
        <v>545</v>
      </c>
      <c r="E552" s="219">
        <v>259</v>
      </c>
      <c r="F552" s="219">
        <v>259</v>
      </c>
      <c r="G552" s="264">
        <v>545</v>
      </c>
      <c r="H552" s="221" t="s">
        <v>85</v>
      </c>
      <c r="I552" s="219" t="s">
        <v>1282</v>
      </c>
      <c r="J552" s="267" t="s">
        <v>1287</v>
      </c>
      <c r="K552" s="219" t="s">
        <v>83</v>
      </c>
      <c r="L552" s="35" t="str">
        <f ca="1">IF(OFFSET(환산공식!$DU$15,$F552,0)=1,"O","X")</f>
        <v>X</v>
      </c>
      <c r="M552" s="212">
        <f ca="1">IFERROR(OFFSET(환산공식!DA$15,$F552,0),"")</f>
        <v>125</v>
      </c>
      <c r="N552" s="35" t="str">
        <f ca="1">IFERROR(CONCATENATE(ROUND(OFFSET(환산공식!DB$15,$F552,0),1),"%"),"")</f>
        <v>100%</v>
      </c>
      <c r="O552" s="35">
        <f ca="1">IFERROR(OFFSET(환산공식!DC$15,$F552,0),"")</f>
        <v>10</v>
      </c>
      <c r="P552" s="212" t="str">
        <f t="shared" ca="1" si="17"/>
        <v>3% 이하</v>
      </c>
      <c r="Q552" s="218">
        <f ca="1">IFERROR(ROUND(OFFSET(환산공식!$EX$15,$F552,0),3),"")</f>
        <v>0</v>
      </c>
      <c r="R552" s="218">
        <f ca="1">OFFSET('배치점수 계산기'!H$10,$D552,0)</f>
        <v>627.17999999999995</v>
      </c>
      <c r="S552" s="218">
        <f ca="1">OFFSET('배치점수 계산기'!I$10,$D552,0)</f>
        <v>625.51300000000003</v>
      </c>
      <c r="T552" s="218">
        <f ca="1">OFFSET('배치점수 계산기'!J$10,$D552,0)</f>
        <v>622.43299999999999</v>
      </c>
      <c r="U552" s="218">
        <f ca="1">OFFSET('배치점수 계산기'!K$10,$D552,0)</f>
        <v>619.74099999999999</v>
      </c>
      <c r="V552" s="218">
        <f ca="1">OFFSET('배치점수 계산기'!L$10,$D552,0)</f>
        <v>617.60599999999999</v>
      </c>
      <c r="W552" s="210" t="str">
        <f ca="1">OFFSET('배치점수 계산기'!M$10,$D552,0)</f>
        <v>표점</v>
      </c>
      <c r="X552" s="208" t="str">
        <f ca="1">OFFSET('배치점수 계산기'!N$10,$D552,0)</f>
        <v>변표</v>
      </c>
      <c r="Y552" s="212">
        <f ca="1">OFFSET(환산공식!FG$15,$F552,0)</f>
        <v>0.22</v>
      </c>
      <c r="Z552" s="35">
        <f ca="1">OFFSET(환산공식!FH$15,$F552,0)</f>
        <v>0.33</v>
      </c>
      <c r="AA552" s="203">
        <f ca="1">OFFSET(환산공식!FI$15,$F552,0)</f>
        <v>0.44</v>
      </c>
      <c r="AB552" s="5"/>
      <c r="AD552">
        <f t="shared" ca="1" si="18"/>
        <v>6</v>
      </c>
      <c r="AF552" s="5"/>
      <c r="AG552" s="5"/>
      <c r="AH552" s="5"/>
    </row>
    <row r="553" spans="1:34">
      <c r="A553" s="222"/>
      <c r="B553" s="222"/>
      <c r="C553" s="222" t="s">
        <v>2048</v>
      </c>
      <c r="D553" s="219">
        <v>546</v>
      </c>
      <c r="E553" s="219">
        <v>259</v>
      </c>
      <c r="F553" s="219">
        <v>259</v>
      </c>
      <c r="G553" s="264">
        <v>546</v>
      </c>
      <c r="H553" s="221" t="s">
        <v>85</v>
      </c>
      <c r="I553" s="219" t="s">
        <v>1282</v>
      </c>
      <c r="J553" s="267" t="s">
        <v>1237</v>
      </c>
      <c r="K553" s="219" t="s">
        <v>83</v>
      </c>
      <c r="L553" s="35" t="str">
        <f ca="1">IF(OFFSET(환산공식!$DU$15,$F553,0)=1,"O","X")</f>
        <v>X</v>
      </c>
      <c r="M553" s="212">
        <f ca="1">IFERROR(OFFSET(환산공식!DA$15,$F553,0),"")</f>
        <v>125</v>
      </c>
      <c r="N553" s="35" t="str">
        <f ca="1">IFERROR(CONCATENATE(ROUND(OFFSET(환산공식!DB$15,$F553,0),1),"%"),"")</f>
        <v>100%</v>
      </c>
      <c r="O553" s="35">
        <f ca="1">IFERROR(OFFSET(환산공식!DC$15,$F553,0),"")</f>
        <v>10</v>
      </c>
      <c r="P553" s="212" t="str">
        <f t="shared" ca="1" si="17"/>
        <v>3% 이하</v>
      </c>
      <c r="Q553" s="218">
        <f ca="1">IFERROR(ROUND(OFFSET(환산공식!$EX$15,$F553,0),3),"")</f>
        <v>0</v>
      </c>
      <c r="R553" s="218">
        <f ca="1">OFFSET('배치점수 계산기'!H$10,$D553,0)</f>
        <v>623.81100000000004</v>
      </c>
      <c r="S553" s="218">
        <f ca="1">OFFSET('배치점수 계산기'!I$10,$D553,0)</f>
        <v>622.12</v>
      </c>
      <c r="T553" s="218">
        <f ca="1">OFFSET('배치점수 계산기'!J$10,$D553,0)</f>
        <v>619.06399999999996</v>
      </c>
      <c r="U553" s="218">
        <f ca="1">OFFSET('배치점수 계산기'!K$10,$D553,0)</f>
        <v>616.1</v>
      </c>
      <c r="V553" s="218">
        <f ca="1">OFFSET('배치점수 계산기'!L$10,$D553,0)</f>
        <v>614.05100000000004</v>
      </c>
      <c r="W553" s="210" t="str">
        <f ca="1">OFFSET('배치점수 계산기'!M$10,$D553,0)</f>
        <v>표점</v>
      </c>
      <c r="X553" s="208" t="str">
        <f ca="1">OFFSET('배치점수 계산기'!N$10,$D553,0)</f>
        <v>변표</v>
      </c>
      <c r="Y553" s="212">
        <f ca="1">OFFSET(환산공식!FG$15,$F553,0)</f>
        <v>0.22</v>
      </c>
      <c r="Z553" s="35">
        <f ca="1">OFFSET(환산공식!FH$15,$F553,0)</f>
        <v>0.33</v>
      </c>
      <c r="AA553" s="203">
        <f ca="1">OFFSET(환산공식!FI$15,$F553,0)</f>
        <v>0.44</v>
      </c>
      <c r="AB553" s="5"/>
      <c r="AD553">
        <f t="shared" ca="1" si="18"/>
        <v>6</v>
      </c>
      <c r="AF553" s="5"/>
      <c r="AG553" s="5"/>
      <c r="AH553" s="5"/>
    </row>
    <row r="554" spans="1:34">
      <c r="A554" s="222"/>
      <c r="B554" s="222"/>
      <c r="C554" s="222" t="s">
        <v>2049</v>
      </c>
      <c r="D554" s="219">
        <v>547</v>
      </c>
      <c r="E554" s="219">
        <v>259</v>
      </c>
      <c r="F554" s="219">
        <v>259</v>
      </c>
      <c r="G554" s="264">
        <v>547</v>
      </c>
      <c r="H554" s="221" t="s">
        <v>85</v>
      </c>
      <c r="I554" s="219" t="s">
        <v>1282</v>
      </c>
      <c r="J554" s="267" t="s">
        <v>353</v>
      </c>
      <c r="K554" s="219" t="s">
        <v>83</v>
      </c>
      <c r="L554" s="35" t="str">
        <f ca="1">IF(OFFSET(환산공식!$DU$15,$F554,0)=1,"O","X")</f>
        <v>X</v>
      </c>
      <c r="M554" s="212">
        <f ca="1">IFERROR(OFFSET(환산공식!DA$15,$F554,0),"")</f>
        <v>125</v>
      </c>
      <c r="N554" s="35" t="str">
        <f ca="1">IFERROR(CONCATENATE(ROUND(OFFSET(환산공식!DB$15,$F554,0),1),"%"),"")</f>
        <v>100%</v>
      </c>
      <c r="O554" s="35">
        <f ca="1">IFERROR(OFFSET(환산공식!DC$15,$F554,0),"")</f>
        <v>10</v>
      </c>
      <c r="P554" s="212" t="str">
        <f t="shared" ca="1" si="17"/>
        <v>3% 이하</v>
      </c>
      <c r="Q554" s="218">
        <f ca="1">IFERROR(ROUND(OFFSET(환산공식!$EX$15,$F554,0),3),"")</f>
        <v>0</v>
      </c>
      <c r="R554" s="218">
        <f ca="1">OFFSET('배치점수 계산기'!H$10,$D554,0)</f>
        <v>622.32600000000002</v>
      </c>
      <c r="S554" s="218">
        <f ca="1">OFFSET('배치점수 계산기'!I$10,$D554,0)</f>
        <v>620.41899999999998</v>
      </c>
      <c r="T554" s="218">
        <f ca="1">OFFSET('배치점수 계산기'!J$10,$D554,0)</f>
        <v>617.88800000000003</v>
      </c>
      <c r="U554" s="218">
        <f ca="1">OFFSET('배치점수 계산기'!K$10,$D554,0)</f>
        <v>615.37400000000002</v>
      </c>
      <c r="V554" s="218">
        <f ca="1">OFFSET('배치점수 계산기'!L$10,$D554,0)</f>
        <v>613.38800000000003</v>
      </c>
      <c r="W554" s="210" t="str">
        <f ca="1">OFFSET('배치점수 계산기'!M$10,$D554,0)</f>
        <v>표점</v>
      </c>
      <c r="X554" s="208" t="str">
        <f ca="1">OFFSET('배치점수 계산기'!N$10,$D554,0)</f>
        <v>변표</v>
      </c>
      <c r="Y554" s="212">
        <f ca="1">OFFSET(환산공식!FG$15,$F554,0)</f>
        <v>0.22</v>
      </c>
      <c r="Z554" s="35">
        <f ca="1">OFFSET(환산공식!FH$15,$F554,0)</f>
        <v>0.33</v>
      </c>
      <c r="AA554" s="203">
        <f ca="1">OFFSET(환산공식!FI$15,$F554,0)</f>
        <v>0.44</v>
      </c>
      <c r="AB554" s="5"/>
      <c r="AD554">
        <f t="shared" ca="1" si="18"/>
        <v>6</v>
      </c>
      <c r="AF554" s="5"/>
      <c r="AG554" s="5"/>
      <c r="AH554" s="5"/>
    </row>
    <row r="555" spans="1:34">
      <c r="A555" s="222"/>
      <c r="B555" s="222"/>
      <c r="C555" s="222" t="s">
        <v>2050</v>
      </c>
      <c r="D555" s="219">
        <v>548</v>
      </c>
      <c r="E555" s="219">
        <v>259</v>
      </c>
      <c r="F555" s="219">
        <v>259</v>
      </c>
      <c r="G555" s="264">
        <v>548</v>
      </c>
      <c r="H555" s="221" t="s">
        <v>85</v>
      </c>
      <c r="I555" s="219" t="s">
        <v>1282</v>
      </c>
      <c r="J555" s="267" t="s">
        <v>1286</v>
      </c>
      <c r="K555" s="219" t="s">
        <v>83</v>
      </c>
      <c r="L555" s="35" t="str">
        <f ca="1">IF(OFFSET(환산공식!$DU$15,$F555,0)=1,"O","X")</f>
        <v>X</v>
      </c>
      <c r="M555" s="212">
        <f ca="1">IFERROR(OFFSET(환산공식!DA$15,$F555,0),"")</f>
        <v>125</v>
      </c>
      <c r="N555" s="35" t="str">
        <f ca="1">IFERROR(CONCATENATE(ROUND(OFFSET(환산공식!DB$15,$F555,0),1),"%"),"")</f>
        <v>100%</v>
      </c>
      <c r="O555" s="35">
        <f ca="1">IFERROR(OFFSET(환산공식!DC$15,$F555,0),"")</f>
        <v>10</v>
      </c>
      <c r="P555" s="212" t="str">
        <f t="shared" ca="1" si="17"/>
        <v>3% 이하</v>
      </c>
      <c r="Q555" s="218">
        <f ca="1">IFERROR(ROUND(OFFSET(환산공식!$EX$15,$F555,0),3),"")</f>
        <v>0</v>
      </c>
      <c r="R555" s="218">
        <f ca="1">OFFSET('배치점수 계산기'!H$10,$D555,0)</f>
        <v>622.12</v>
      </c>
      <c r="S555" s="218">
        <f ca="1">OFFSET('배치점수 계산기'!I$10,$D555,0)</f>
        <v>620.41899999999998</v>
      </c>
      <c r="T555" s="218">
        <f ca="1">OFFSET('배치점수 계산기'!J$10,$D555,0)</f>
        <v>617.60599999999999</v>
      </c>
      <c r="U555" s="218">
        <f ca="1">OFFSET('배치점수 계산기'!K$10,$D555,0)</f>
        <v>615.08000000000004</v>
      </c>
      <c r="V555" s="218">
        <f ca="1">OFFSET('배치점수 계산기'!L$10,$D555,0)</f>
        <v>612.88900000000001</v>
      </c>
      <c r="W555" s="210" t="str">
        <f ca="1">OFFSET('배치점수 계산기'!M$10,$D555,0)</f>
        <v>표점</v>
      </c>
      <c r="X555" s="208" t="str">
        <f ca="1">OFFSET('배치점수 계산기'!N$10,$D555,0)</f>
        <v>변표</v>
      </c>
      <c r="Y555" s="212">
        <f ca="1">OFFSET(환산공식!FG$15,$F555,0)</f>
        <v>0.22</v>
      </c>
      <c r="Z555" s="35">
        <f ca="1">OFFSET(환산공식!FH$15,$F555,0)</f>
        <v>0.33</v>
      </c>
      <c r="AA555" s="203">
        <f ca="1">OFFSET(환산공식!FI$15,$F555,0)</f>
        <v>0.44</v>
      </c>
      <c r="AB555" s="5"/>
      <c r="AD555">
        <f t="shared" ca="1" si="18"/>
        <v>6</v>
      </c>
      <c r="AF555" s="5"/>
      <c r="AG555" s="5"/>
      <c r="AH555" s="5"/>
    </row>
    <row r="556" spans="1:34">
      <c r="A556" s="222"/>
      <c r="B556" s="222"/>
      <c r="C556" s="222" t="s">
        <v>2051</v>
      </c>
      <c r="D556" s="219">
        <v>549</v>
      </c>
      <c r="E556" s="219">
        <v>260</v>
      </c>
      <c r="F556" s="219">
        <v>260</v>
      </c>
      <c r="G556" s="264">
        <v>549</v>
      </c>
      <c r="H556" s="221" t="s">
        <v>85</v>
      </c>
      <c r="I556" s="219" t="s">
        <v>1282</v>
      </c>
      <c r="J556" s="267" t="s">
        <v>146</v>
      </c>
      <c r="K556" s="219" t="s">
        <v>84</v>
      </c>
      <c r="L556" s="35" t="str">
        <f ca="1">IF(OFFSET(환산공식!$DU$15,$F556,0)=1,"O","X")</f>
        <v>X</v>
      </c>
      <c r="M556" s="212">
        <f ca="1">IFERROR(OFFSET(환산공식!DA$15,$F556,0),"")</f>
        <v>142.9</v>
      </c>
      <c r="N556" s="35" t="str">
        <f ca="1">IFERROR(CONCATENATE(ROUND(OFFSET(환산공식!DB$15,$F556,0),1),"%"),"")</f>
        <v>100%</v>
      </c>
      <c r="O556" s="35">
        <f ca="1">IFERROR(OFFSET(환산공식!DC$15,$F556,0),"")</f>
        <v>10</v>
      </c>
      <c r="P556" s="212" t="str">
        <f t="shared" ca="1" si="17"/>
        <v>3% 이하</v>
      </c>
      <c r="Q556" s="218">
        <f ca="1">IFERROR(ROUND(OFFSET(환산공식!$EX$15,$F556,0),3),"")</f>
        <v>0</v>
      </c>
      <c r="R556" s="218">
        <f ca="1">OFFSET('배치점수 계산기'!H$10,$D556,0)</f>
        <v>681.73099999999999</v>
      </c>
      <c r="S556" s="218">
        <f ca="1">OFFSET('배치점수 계산기'!I$10,$D556,0)</f>
        <v>678.577</v>
      </c>
      <c r="T556" s="218">
        <f ca="1">OFFSET('배치점수 계산기'!J$10,$D556,0)</f>
        <v>674.17700000000002</v>
      </c>
      <c r="U556" s="218">
        <f ca="1">OFFSET('배치점수 계산기'!K$10,$D556,0)</f>
        <v>668.93100000000004</v>
      </c>
      <c r="V556" s="218">
        <f ca="1">OFFSET('배치점수 계산기'!L$10,$D556,0)</f>
        <v>665.37099999999998</v>
      </c>
      <c r="W556" s="210" t="str">
        <f ca="1">OFFSET('배치점수 계산기'!M$10,$D556,0)</f>
        <v>표점</v>
      </c>
      <c r="X556" s="208" t="str">
        <f ca="1">OFFSET('배치점수 계산기'!N$10,$D556,0)</f>
        <v>변표</v>
      </c>
      <c r="Y556" s="212">
        <f ca="1">OFFSET(환산공식!FG$15,$F556,0)</f>
        <v>0.25</v>
      </c>
      <c r="Z556" s="35">
        <f ca="1">OFFSET(환산공식!FH$15,$F556,0)</f>
        <v>0.25</v>
      </c>
      <c r="AA556" s="203">
        <f ca="1">OFFSET(환산공식!FI$15,$F556,0)</f>
        <v>0.5</v>
      </c>
      <c r="AB556" s="5"/>
      <c r="AD556">
        <f t="shared" ca="1" si="18"/>
        <v>6</v>
      </c>
      <c r="AF556" s="5"/>
      <c r="AG556" s="5"/>
      <c r="AH556" s="5"/>
    </row>
    <row r="557" spans="1:34">
      <c r="A557" s="222"/>
      <c r="B557" s="222"/>
      <c r="C557" s="222" t="s">
        <v>2052</v>
      </c>
      <c r="D557" s="219">
        <v>550</v>
      </c>
      <c r="E557" s="219">
        <v>260</v>
      </c>
      <c r="F557" s="219">
        <v>260</v>
      </c>
      <c r="G557" s="264">
        <v>550</v>
      </c>
      <c r="H557" s="221" t="s">
        <v>85</v>
      </c>
      <c r="I557" s="219" t="s">
        <v>1282</v>
      </c>
      <c r="J557" s="267" t="s">
        <v>1224</v>
      </c>
      <c r="K557" s="219" t="s">
        <v>84</v>
      </c>
      <c r="L557" s="35" t="str">
        <f ca="1">IF(OFFSET(환산공식!$DU$15,$F557,0)=1,"O","X")</f>
        <v>X</v>
      </c>
      <c r="M557" s="212">
        <f ca="1">IFERROR(OFFSET(환산공식!DA$15,$F557,0),"")</f>
        <v>142.9</v>
      </c>
      <c r="N557" s="35" t="str">
        <f ca="1">IFERROR(CONCATENATE(ROUND(OFFSET(환산공식!DB$15,$F557,0),1),"%"),"")</f>
        <v>100%</v>
      </c>
      <c r="O557" s="35">
        <f ca="1">IFERROR(OFFSET(환산공식!DC$15,$F557,0),"")</f>
        <v>10</v>
      </c>
      <c r="P557" s="212" t="str">
        <f t="shared" ca="1" si="17"/>
        <v>3% 이하</v>
      </c>
      <c r="Q557" s="218">
        <f ca="1">IFERROR(ROUND(OFFSET(환산공식!$EX$15,$F557,0),3),"")</f>
        <v>0</v>
      </c>
      <c r="R557" s="218">
        <f ca="1">OFFSET('배치점수 계산기'!H$10,$D557,0)</f>
        <v>678.62400000000002</v>
      </c>
      <c r="S557" s="218">
        <f ca="1">OFFSET('배치점수 계산기'!I$10,$D557,0)</f>
        <v>675.59</v>
      </c>
      <c r="T557" s="218">
        <f ca="1">OFFSET('배치점수 계산기'!J$10,$D557,0)</f>
        <v>670.88599999999997</v>
      </c>
      <c r="U557" s="218">
        <f ca="1">OFFSET('배치점수 계산기'!K$10,$D557,0)</f>
        <v>665.37099999999998</v>
      </c>
      <c r="V557" s="218">
        <f ca="1">OFFSET('배치점수 계산기'!L$10,$D557,0)</f>
        <v>662.423</v>
      </c>
      <c r="W557" s="210" t="str">
        <f ca="1">OFFSET('배치점수 계산기'!M$10,$D557,0)</f>
        <v>표점</v>
      </c>
      <c r="X557" s="208" t="str">
        <f ca="1">OFFSET('배치점수 계산기'!N$10,$D557,0)</f>
        <v>변표</v>
      </c>
      <c r="Y557" s="212">
        <f ca="1">OFFSET(환산공식!FG$15,$F557,0)</f>
        <v>0.25</v>
      </c>
      <c r="Z557" s="35">
        <f ca="1">OFFSET(환산공식!FH$15,$F557,0)</f>
        <v>0.25</v>
      </c>
      <c r="AA557" s="203">
        <f ca="1">OFFSET(환산공식!FI$15,$F557,0)</f>
        <v>0.5</v>
      </c>
      <c r="AB557" s="5"/>
      <c r="AD557">
        <f t="shared" ca="1" si="18"/>
        <v>6</v>
      </c>
      <c r="AF557" s="5"/>
      <c r="AG557" s="5"/>
      <c r="AH557" s="5"/>
    </row>
    <row r="558" spans="1:34">
      <c r="A558" s="222"/>
      <c r="B558" s="222"/>
      <c r="C558" s="222" t="s">
        <v>2053</v>
      </c>
      <c r="D558" s="219">
        <v>551</v>
      </c>
      <c r="E558" s="219">
        <v>260</v>
      </c>
      <c r="F558" s="219">
        <v>260</v>
      </c>
      <c r="G558" s="264">
        <v>551</v>
      </c>
      <c r="H558" s="221" t="s">
        <v>85</v>
      </c>
      <c r="I558" s="219" t="s">
        <v>1282</v>
      </c>
      <c r="J558" s="267" t="s">
        <v>1284</v>
      </c>
      <c r="K558" s="219" t="s">
        <v>84</v>
      </c>
      <c r="L558" s="35" t="str">
        <f ca="1">IF(OFFSET(환산공식!$DU$15,$F558,0)=1,"O","X")</f>
        <v>X</v>
      </c>
      <c r="M558" s="212">
        <f ca="1">IFERROR(OFFSET(환산공식!DA$15,$F558,0),"")</f>
        <v>142.9</v>
      </c>
      <c r="N558" s="35" t="str">
        <f ca="1">IFERROR(CONCATENATE(ROUND(OFFSET(환산공식!DB$15,$F558,0),1),"%"),"")</f>
        <v>100%</v>
      </c>
      <c r="O558" s="35">
        <f ca="1">IFERROR(OFFSET(환산공식!DC$15,$F558,0),"")</f>
        <v>10</v>
      </c>
      <c r="P558" s="212" t="str">
        <f t="shared" ca="1" si="17"/>
        <v>3% 이하</v>
      </c>
      <c r="Q558" s="218">
        <f ca="1">IFERROR(ROUND(OFFSET(환산공식!$EX$15,$F558,0),3),"")</f>
        <v>0</v>
      </c>
      <c r="R558" s="218">
        <f ca="1">OFFSET('배치점수 계산기'!H$10,$D558,0)</f>
        <v>647.58900000000006</v>
      </c>
      <c r="S558" s="218">
        <f ca="1">OFFSET('배치점수 계산기'!I$10,$D558,0)</f>
        <v>645.05100000000004</v>
      </c>
      <c r="T558" s="218">
        <f ca="1">OFFSET('배치점수 계산기'!J$10,$D558,0)</f>
        <v>640.42999999999995</v>
      </c>
      <c r="U558" s="218">
        <f ca="1">OFFSET('배치점수 계산기'!K$10,$D558,0)</f>
        <v>636.81700000000001</v>
      </c>
      <c r="V558" s="218">
        <f ca="1">OFFSET('배치점수 계산기'!L$10,$D558,0)</f>
        <v>633.83399999999995</v>
      </c>
      <c r="W558" s="210" t="str">
        <f ca="1">OFFSET('배치점수 계산기'!M$10,$D558,0)</f>
        <v>표점</v>
      </c>
      <c r="X558" s="208" t="str">
        <f ca="1">OFFSET('배치점수 계산기'!N$10,$D558,0)</f>
        <v>변표</v>
      </c>
      <c r="Y558" s="212">
        <f ca="1">OFFSET(환산공식!FG$15,$F558,0)</f>
        <v>0.25</v>
      </c>
      <c r="Z558" s="35">
        <f ca="1">OFFSET(환산공식!FH$15,$F558,0)</f>
        <v>0.25</v>
      </c>
      <c r="AA558" s="203">
        <f ca="1">OFFSET(환산공식!FI$15,$F558,0)</f>
        <v>0.5</v>
      </c>
      <c r="AB558" s="5"/>
      <c r="AD558">
        <f t="shared" ca="1" si="18"/>
        <v>6</v>
      </c>
      <c r="AF558" s="5"/>
      <c r="AG558" s="5"/>
      <c r="AH558" s="5"/>
    </row>
    <row r="559" spans="1:34">
      <c r="A559" s="222"/>
      <c r="B559" s="222"/>
      <c r="C559" s="222" t="s">
        <v>2054</v>
      </c>
      <c r="D559" s="219">
        <v>552</v>
      </c>
      <c r="E559" s="219">
        <v>260</v>
      </c>
      <c r="F559" s="219">
        <v>260</v>
      </c>
      <c r="G559" s="264">
        <v>552</v>
      </c>
      <c r="H559" s="221" t="s">
        <v>85</v>
      </c>
      <c r="I559" s="219" t="s">
        <v>1282</v>
      </c>
      <c r="J559" s="267" t="s">
        <v>1229</v>
      </c>
      <c r="K559" s="219" t="s">
        <v>84</v>
      </c>
      <c r="L559" s="35" t="str">
        <f ca="1">IF(OFFSET(환산공식!$DU$15,$F559,0)=1,"O","X")</f>
        <v>X</v>
      </c>
      <c r="M559" s="212">
        <f ca="1">IFERROR(OFFSET(환산공식!DA$15,$F559,0),"")</f>
        <v>142.9</v>
      </c>
      <c r="N559" s="35" t="str">
        <f ca="1">IFERROR(CONCATENATE(ROUND(OFFSET(환산공식!DB$15,$F559,0),1),"%"),"")</f>
        <v>100%</v>
      </c>
      <c r="O559" s="35">
        <f ca="1">IFERROR(OFFSET(환산공식!DC$15,$F559,0),"")</f>
        <v>10</v>
      </c>
      <c r="P559" s="212" t="str">
        <f t="shared" ca="1" si="17"/>
        <v>3% 이하</v>
      </c>
      <c r="Q559" s="218">
        <f ca="1">IFERROR(ROUND(OFFSET(환산공식!$EX$15,$F559,0),3),"")</f>
        <v>0</v>
      </c>
      <c r="R559" s="218">
        <f ca="1">OFFSET('배치점수 계산기'!H$10,$D559,0)</f>
        <v>642.70000000000005</v>
      </c>
      <c r="S559" s="218">
        <f ca="1">OFFSET('배치점수 계산기'!I$10,$D559,0)</f>
        <v>640.00599999999997</v>
      </c>
      <c r="T559" s="218">
        <f ca="1">OFFSET('배치점수 계산기'!J$10,$D559,0)</f>
        <v>636.86400000000003</v>
      </c>
      <c r="U559" s="218">
        <f ca="1">OFFSET('배치점수 계산기'!K$10,$D559,0)</f>
        <v>633.024</v>
      </c>
      <c r="V559" s="218">
        <f ca="1">OFFSET('배치점수 계산기'!L$10,$D559,0)</f>
        <v>631.18399999999997</v>
      </c>
      <c r="W559" s="210" t="str">
        <f ca="1">OFFSET('배치점수 계산기'!M$10,$D559,0)</f>
        <v>표점</v>
      </c>
      <c r="X559" s="208" t="str">
        <f ca="1">OFFSET('배치점수 계산기'!N$10,$D559,0)</f>
        <v>변표</v>
      </c>
      <c r="Y559" s="212">
        <f ca="1">OFFSET(환산공식!FG$15,$F559,0)</f>
        <v>0.25</v>
      </c>
      <c r="Z559" s="35">
        <f ca="1">OFFSET(환산공식!FH$15,$F559,0)</f>
        <v>0.25</v>
      </c>
      <c r="AA559" s="203">
        <f ca="1">OFFSET(환산공식!FI$15,$F559,0)</f>
        <v>0.5</v>
      </c>
      <c r="AB559" s="5"/>
      <c r="AD559">
        <f t="shared" ca="1" si="18"/>
        <v>6</v>
      </c>
      <c r="AF559" s="5"/>
      <c r="AG559" s="5"/>
      <c r="AH559" s="5"/>
    </row>
    <row r="560" spans="1:34">
      <c r="A560" s="222"/>
      <c r="B560" s="222"/>
      <c r="C560" s="222" t="s">
        <v>2055</v>
      </c>
      <c r="D560" s="219">
        <v>553</v>
      </c>
      <c r="E560" s="219">
        <v>260</v>
      </c>
      <c r="F560" s="219">
        <v>260</v>
      </c>
      <c r="G560" s="264">
        <v>553</v>
      </c>
      <c r="H560" s="221" t="s">
        <v>85</v>
      </c>
      <c r="I560" s="219" t="s">
        <v>1282</v>
      </c>
      <c r="J560" s="267" t="s">
        <v>1405</v>
      </c>
      <c r="K560" s="219" t="s">
        <v>84</v>
      </c>
      <c r="L560" s="35" t="str">
        <f ca="1">IF(OFFSET(환산공식!$DU$15,$F560,0)=1,"O","X")</f>
        <v>X</v>
      </c>
      <c r="M560" s="212">
        <f ca="1">IFERROR(OFFSET(환산공식!DA$15,$F560,0),"")</f>
        <v>142.9</v>
      </c>
      <c r="N560" s="35" t="str">
        <f ca="1">IFERROR(CONCATENATE(ROUND(OFFSET(환산공식!DB$15,$F560,0),1),"%"),"")</f>
        <v>100%</v>
      </c>
      <c r="O560" s="35">
        <f ca="1">IFERROR(OFFSET(환산공식!DC$15,$F560,0),"")</f>
        <v>10</v>
      </c>
      <c r="P560" s="212" t="str">
        <f t="shared" ca="1" si="17"/>
        <v>3% 이하</v>
      </c>
      <c r="Q560" s="218">
        <f ca="1">IFERROR(ROUND(OFFSET(환산공식!$EX$15,$F560,0),3),"")</f>
        <v>0</v>
      </c>
      <c r="R560" s="218">
        <f ca="1">OFFSET('배치점수 계산기'!H$10,$D560,0)</f>
        <v>639.577</v>
      </c>
      <c r="S560" s="218">
        <f ca="1">OFFSET('배치점수 계산기'!I$10,$D560,0)</f>
        <v>638.23099999999999</v>
      </c>
      <c r="T560" s="218">
        <f ca="1">OFFSET('배치점수 계산기'!J$10,$D560,0)</f>
        <v>636.08600000000001</v>
      </c>
      <c r="U560" s="218">
        <f ca="1">OFFSET('배치점수 계산기'!K$10,$D560,0)</f>
        <v>633.54899999999998</v>
      </c>
      <c r="V560" s="218">
        <f ca="1">OFFSET('배치점수 계산기'!L$10,$D560,0)</f>
        <v>631.18399999999997</v>
      </c>
      <c r="W560" s="210" t="str">
        <f ca="1">OFFSET('배치점수 계산기'!M$10,$D560,0)</f>
        <v>표점</v>
      </c>
      <c r="X560" s="208" t="str">
        <f ca="1">OFFSET('배치점수 계산기'!N$10,$D560,0)</f>
        <v>변표</v>
      </c>
      <c r="Y560" s="212">
        <f ca="1">OFFSET(환산공식!FG$15,$F560,0)</f>
        <v>0.25</v>
      </c>
      <c r="Z560" s="35">
        <f ca="1">OFFSET(환산공식!FH$15,$F560,0)</f>
        <v>0.25</v>
      </c>
      <c r="AA560" s="203">
        <f ca="1">OFFSET(환산공식!FI$15,$F560,0)</f>
        <v>0.5</v>
      </c>
      <c r="AB560" s="5"/>
      <c r="AD560">
        <f t="shared" ca="1" si="18"/>
        <v>6</v>
      </c>
      <c r="AF560" s="5"/>
      <c r="AG560" s="5"/>
      <c r="AH560" s="5"/>
    </row>
    <row r="561" spans="1:34">
      <c r="A561" s="222"/>
      <c r="B561" s="222"/>
      <c r="C561" s="222" t="s">
        <v>2056</v>
      </c>
      <c r="D561" s="219">
        <v>554</v>
      </c>
      <c r="E561" s="219">
        <v>185</v>
      </c>
      <c r="F561" s="219">
        <v>185</v>
      </c>
      <c r="G561" s="264">
        <v>554</v>
      </c>
      <c r="H561" s="221" t="s">
        <v>85</v>
      </c>
      <c r="I561" s="219" t="s">
        <v>310</v>
      </c>
      <c r="J561" s="267" t="s">
        <v>69</v>
      </c>
      <c r="K561" s="219" t="s">
        <v>83</v>
      </c>
      <c r="L561" s="35" t="str">
        <f ca="1">IF(OFFSET(환산공식!$DU$15,$F561,0)=1,"O","X")</f>
        <v>X</v>
      </c>
      <c r="M561" s="212">
        <f ca="1">IFERROR(OFFSET(환산공식!DA$15,$F561,0),"")</f>
        <v>100</v>
      </c>
      <c r="N561" s="35" t="str">
        <f ca="1">IFERROR(CONCATENATE(ROUND(OFFSET(환산공식!DB$15,$F561,0),1),"%"),"")</f>
        <v>100%</v>
      </c>
      <c r="O561" s="35">
        <f ca="1">IFERROR(OFFSET(환산공식!DC$15,$F561,0),"")</f>
        <v>1.5</v>
      </c>
      <c r="P561" s="212" t="str">
        <f t="shared" ca="1" si="17"/>
        <v>3% 이하</v>
      </c>
      <c r="Q561" s="218">
        <f ca="1">IFERROR(ROUND(OFFSET(환산공식!$EX$15,$F561,0),3),"")</f>
        <v>0</v>
      </c>
      <c r="R561" s="218">
        <f ca="1">OFFSET('배치점수 계산기'!H$10,$D561,0)</f>
        <v>395.62400000000002</v>
      </c>
      <c r="S561" s="218">
        <f ca="1">OFFSET('배치점수 계산기'!I$10,$D561,0)</f>
        <v>393.07900000000001</v>
      </c>
      <c r="T561" s="218">
        <f ca="1">OFFSET('배치점수 계산기'!J$10,$D561,0)</f>
        <v>386.69</v>
      </c>
      <c r="U561" s="218">
        <f ca="1">OFFSET('배치점수 계산기'!K$10,$D561,0)</f>
        <v>380.077</v>
      </c>
      <c r="V561" s="218">
        <f ca="1">OFFSET('배치점수 계산기'!L$10,$D561,0)</f>
        <v>372.32600000000002</v>
      </c>
      <c r="W561" s="210" t="str">
        <f ca="1">OFFSET('배치점수 계산기'!M$10,$D561,0)</f>
        <v>백분위</v>
      </c>
      <c r="X561" s="208" t="str">
        <f ca="1">OFFSET('배치점수 계산기'!N$10,$D561,0)</f>
        <v>백분위</v>
      </c>
      <c r="Y561" s="212">
        <f ca="1">OFFSET(환산공식!FG$15,$F561,0)</f>
        <v>0.25</v>
      </c>
      <c r="Z561" s="35">
        <f ca="1">OFFSET(환산공식!FH$15,$F561,0)</f>
        <v>0.38</v>
      </c>
      <c r="AA561" s="203">
        <f ca="1">OFFSET(환산공식!FI$15,$F561,0)</f>
        <v>0.38</v>
      </c>
      <c r="AB561" s="5"/>
      <c r="AD561">
        <f t="shared" ca="1" si="18"/>
        <v>6</v>
      </c>
      <c r="AF561" s="5"/>
      <c r="AG561" s="5"/>
      <c r="AH561" s="5"/>
    </row>
    <row r="562" spans="1:34">
      <c r="A562" s="222"/>
      <c r="B562" s="222"/>
      <c r="C562" s="222" t="s">
        <v>2057</v>
      </c>
      <c r="D562" s="219">
        <v>555</v>
      </c>
      <c r="E562" s="219">
        <v>185</v>
      </c>
      <c r="F562" s="219">
        <v>185</v>
      </c>
      <c r="G562" s="264">
        <v>555</v>
      </c>
      <c r="H562" s="221" t="s">
        <v>85</v>
      </c>
      <c r="I562" s="219" t="s">
        <v>310</v>
      </c>
      <c r="J562" s="267" t="s">
        <v>903</v>
      </c>
      <c r="K562" s="219" t="s">
        <v>83</v>
      </c>
      <c r="L562" s="35" t="str">
        <f ca="1">IF(OFFSET(환산공식!$DU$15,$F562,0)=1,"O","X")</f>
        <v>X</v>
      </c>
      <c r="M562" s="212">
        <f ca="1">IFERROR(OFFSET(환산공식!DA$15,$F562,0),"")</f>
        <v>100</v>
      </c>
      <c r="N562" s="35" t="str">
        <f ca="1">IFERROR(CONCATENATE(ROUND(OFFSET(환산공식!DB$15,$F562,0),1),"%"),"")</f>
        <v>100%</v>
      </c>
      <c r="O562" s="35">
        <f ca="1">IFERROR(OFFSET(환산공식!DC$15,$F562,0),"")</f>
        <v>1.5</v>
      </c>
      <c r="P562" s="212" t="str">
        <f t="shared" ca="1" si="17"/>
        <v>3% 이하</v>
      </c>
      <c r="Q562" s="218">
        <f ca="1">IFERROR(ROUND(OFFSET(환산공식!$EX$15,$F562,0),3),"")</f>
        <v>0</v>
      </c>
      <c r="R562" s="218">
        <f ca="1">OFFSET('배치점수 계산기'!H$10,$D562,0)</f>
        <v>392.03899999999999</v>
      </c>
      <c r="S562" s="218">
        <f ca="1">OFFSET('배치점수 계산기'!I$10,$D562,0)</f>
        <v>388.887</v>
      </c>
      <c r="T562" s="218">
        <f ca="1">OFFSET('배치점수 계산기'!J$10,$D562,0)</f>
        <v>382.44499999999999</v>
      </c>
      <c r="U562" s="218">
        <f ca="1">OFFSET('배치점수 계산기'!K$10,$D562,0)</f>
        <v>375.86</v>
      </c>
      <c r="V562" s="218">
        <f ca="1">OFFSET('배치점수 계산기'!L$10,$D562,0)</f>
        <v>368.97500000000002</v>
      </c>
      <c r="W562" s="210" t="str">
        <f ca="1">OFFSET('배치점수 계산기'!M$10,$D562,0)</f>
        <v>백분위</v>
      </c>
      <c r="X562" s="208" t="str">
        <f ca="1">OFFSET('배치점수 계산기'!N$10,$D562,0)</f>
        <v>백분위</v>
      </c>
      <c r="Y562" s="212">
        <f ca="1">OFFSET(환산공식!FG$15,$F562,0)</f>
        <v>0.25</v>
      </c>
      <c r="Z562" s="35">
        <f ca="1">OFFSET(환산공식!FH$15,$F562,0)</f>
        <v>0.38</v>
      </c>
      <c r="AA562" s="203">
        <f ca="1">OFFSET(환산공식!FI$15,$F562,0)</f>
        <v>0.38</v>
      </c>
      <c r="AB562" s="5"/>
      <c r="AD562">
        <f t="shared" ca="1" si="18"/>
        <v>6</v>
      </c>
      <c r="AF562" s="5"/>
      <c r="AG562" s="5"/>
      <c r="AH562" s="5"/>
    </row>
    <row r="563" spans="1:34">
      <c r="A563" s="222"/>
      <c r="B563" s="222"/>
      <c r="C563" s="222" t="s">
        <v>2058</v>
      </c>
      <c r="D563" s="219">
        <v>556</v>
      </c>
      <c r="E563" s="219">
        <v>185</v>
      </c>
      <c r="F563" s="219">
        <v>185</v>
      </c>
      <c r="G563" s="264">
        <v>556</v>
      </c>
      <c r="H563" s="221" t="s">
        <v>85</v>
      </c>
      <c r="I563" s="219" t="s">
        <v>310</v>
      </c>
      <c r="J563" s="267" t="s">
        <v>917</v>
      </c>
      <c r="K563" s="219" t="s">
        <v>83</v>
      </c>
      <c r="L563" s="35" t="str">
        <f ca="1">IF(OFFSET(환산공식!$DU$15,$F563,0)=1,"O","X")</f>
        <v>X</v>
      </c>
      <c r="M563" s="212">
        <f ca="1">IFERROR(OFFSET(환산공식!DA$15,$F563,0),"")</f>
        <v>100</v>
      </c>
      <c r="N563" s="35" t="str">
        <f ca="1">IFERROR(CONCATENATE(ROUND(OFFSET(환산공식!DB$15,$F563,0),1),"%"),"")</f>
        <v>100%</v>
      </c>
      <c r="O563" s="35">
        <f ca="1">IFERROR(OFFSET(환산공식!DC$15,$F563,0),"")</f>
        <v>1.5</v>
      </c>
      <c r="P563" s="212" t="str">
        <f t="shared" ca="1" si="17"/>
        <v>3% 이하</v>
      </c>
      <c r="Q563" s="218">
        <f ca="1">IFERROR(ROUND(OFFSET(환산공식!$EX$15,$F563,0),3),"")</f>
        <v>0</v>
      </c>
      <c r="R563" s="218">
        <f ca="1">OFFSET('배치점수 계산기'!H$10,$D563,0)</f>
        <v>383.387</v>
      </c>
      <c r="S563" s="218">
        <f ca="1">OFFSET('배치점수 계산기'!I$10,$D563,0)</f>
        <v>380.46699999999998</v>
      </c>
      <c r="T563" s="218">
        <f ca="1">OFFSET('배치점수 계산기'!J$10,$D563,0)</f>
        <v>374.27</v>
      </c>
      <c r="U563" s="218">
        <f ca="1">OFFSET('배치점수 계산기'!K$10,$D563,0)</f>
        <v>368.97500000000002</v>
      </c>
      <c r="V563" s="218">
        <f ca="1">OFFSET('배치점수 계산기'!L$10,$D563,0)</f>
        <v>362.70800000000003</v>
      </c>
      <c r="W563" s="210" t="str">
        <f ca="1">OFFSET('배치점수 계산기'!M$10,$D563,0)</f>
        <v>백분위</v>
      </c>
      <c r="X563" s="208" t="str">
        <f ca="1">OFFSET('배치점수 계산기'!N$10,$D563,0)</f>
        <v>백분위</v>
      </c>
      <c r="Y563" s="212">
        <f ca="1">OFFSET(환산공식!FG$15,$F563,0)</f>
        <v>0.25</v>
      </c>
      <c r="Z563" s="35">
        <f ca="1">OFFSET(환산공식!FH$15,$F563,0)</f>
        <v>0.38</v>
      </c>
      <c r="AA563" s="203">
        <f ca="1">OFFSET(환산공식!FI$15,$F563,0)</f>
        <v>0.38</v>
      </c>
      <c r="AB563" s="5"/>
      <c r="AD563">
        <f t="shared" ca="1" si="18"/>
        <v>6</v>
      </c>
      <c r="AF563" s="5"/>
      <c r="AG563" s="5"/>
      <c r="AH563" s="5"/>
    </row>
    <row r="564" spans="1:34">
      <c r="A564" s="222"/>
      <c r="B564" s="222"/>
      <c r="C564" s="222" t="s">
        <v>2059</v>
      </c>
      <c r="D564" s="219">
        <v>557</v>
      </c>
      <c r="E564" s="219">
        <v>185</v>
      </c>
      <c r="F564" s="219">
        <v>185</v>
      </c>
      <c r="G564" s="264">
        <v>557</v>
      </c>
      <c r="H564" s="221" t="s">
        <v>85</v>
      </c>
      <c r="I564" s="219" t="s">
        <v>310</v>
      </c>
      <c r="J564" s="267" t="s">
        <v>911</v>
      </c>
      <c r="K564" s="219" t="s">
        <v>83</v>
      </c>
      <c r="L564" s="35" t="str">
        <f ca="1">IF(OFFSET(환산공식!$DU$15,$F564,0)=1,"O","X")</f>
        <v>X</v>
      </c>
      <c r="M564" s="212">
        <f ca="1">IFERROR(OFFSET(환산공식!DA$15,$F564,0),"")</f>
        <v>100</v>
      </c>
      <c r="N564" s="35" t="str">
        <f ca="1">IFERROR(CONCATENATE(ROUND(OFFSET(환산공식!DB$15,$F564,0),1),"%"),"")</f>
        <v>100%</v>
      </c>
      <c r="O564" s="35">
        <f ca="1">IFERROR(OFFSET(환산공식!DC$15,$F564,0),"")</f>
        <v>1.5</v>
      </c>
      <c r="P564" s="212" t="str">
        <f t="shared" ca="1" si="17"/>
        <v>3% 이하</v>
      </c>
      <c r="Q564" s="218">
        <f ca="1">IFERROR(ROUND(OFFSET(환산공식!$EX$15,$F564,0),3),"")</f>
        <v>0</v>
      </c>
      <c r="R564" s="218">
        <f ca="1">OFFSET('배치점수 계산기'!H$10,$D564,0)</f>
        <v>379.89699999999999</v>
      </c>
      <c r="S564" s="218">
        <f ca="1">OFFSET('배치점수 계산기'!I$10,$D564,0)</f>
        <v>376.82499999999999</v>
      </c>
      <c r="T564" s="218">
        <f ca="1">OFFSET('배치점수 계산기'!J$10,$D564,0)</f>
        <v>371.60399999999998</v>
      </c>
      <c r="U564" s="218">
        <f ca="1">OFFSET('배치점수 계산기'!K$10,$D564,0)</f>
        <v>366.29399999999998</v>
      </c>
      <c r="V564" s="218">
        <f ca="1">OFFSET('배치점수 계산기'!L$10,$D564,0)</f>
        <v>360.16300000000001</v>
      </c>
      <c r="W564" s="210" t="str">
        <f ca="1">OFFSET('배치점수 계산기'!M$10,$D564,0)</f>
        <v>백분위</v>
      </c>
      <c r="X564" s="208" t="str">
        <f ca="1">OFFSET('배치점수 계산기'!N$10,$D564,0)</f>
        <v>백분위</v>
      </c>
      <c r="Y564" s="212">
        <f ca="1">OFFSET(환산공식!FG$15,$F564,0)</f>
        <v>0.25</v>
      </c>
      <c r="Z564" s="35">
        <f ca="1">OFFSET(환산공식!FH$15,$F564,0)</f>
        <v>0.38</v>
      </c>
      <c r="AA564" s="203">
        <f ca="1">OFFSET(환산공식!FI$15,$F564,0)</f>
        <v>0.38</v>
      </c>
      <c r="AB564" s="5"/>
      <c r="AD564">
        <f t="shared" ca="1" si="18"/>
        <v>6</v>
      </c>
      <c r="AF564" s="5"/>
      <c r="AG564" s="5"/>
      <c r="AH564" s="5"/>
    </row>
    <row r="565" spans="1:34">
      <c r="A565" s="222"/>
      <c r="B565" s="222"/>
      <c r="C565" s="222" t="s">
        <v>2060</v>
      </c>
      <c r="D565" s="219">
        <v>558</v>
      </c>
      <c r="E565" s="219">
        <v>185</v>
      </c>
      <c r="F565" s="219">
        <v>185</v>
      </c>
      <c r="G565" s="264">
        <v>558</v>
      </c>
      <c r="H565" s="221" t="s">
        <v>85</v>
      </c>
      <c r="I565" s="219" t="s">
        <v>310</v>
      </c>
      <c r="J565" s="267" t="s">
        <v>910</v>
      </c>
      <c r="K565" s="219" t="s">
        <v>83</v>
      </c>
      <c r="L565" s="35" t="str">
        <f ca="1">IF(OFFSET(환산공식!$DU$15,$F565,0)=1,"O","X")</f>
        <v>X</v>
      </c>
      <c r="M565" s="212">
        <f ca="1">IFERROR(OFFSET(환산공식!DA$15,$F565,0),"")</f>
        <v>100</v>
      </c>
      <c r="N565" s="35" t="str">
        <f ca="1">IFERROR(CONCATENATE(ROUND(OFFSET(환산공식!DB$15,$F565,0),1),"%"),"")</f>
        <v>100%</v>
      </c>
      <c r="O565" s="35">
        <f ca="1">IFERROR(OFFSET(환산공식!DC$15,$F565,0),"")</f>
        <v>1.5</v>
      </c>
      <c r="P565" s="212" t="str">
        <f t="shared" ca="1" si="17"/>
        <v>3% 이하</v>
      </c>
      <c r="Q565" s="218">
        <f ca="1">IFERROR(ROUND(OFFSET(환산공식!$EX$15,$F565,0),3),"")</f>
        <v>0</v>
      </c>
      <c r="R565" s="218">
        <f ca="1">OFFSET('배치점수 계산기'!H$10,$D565,0)</f>
        <v>379.142</v>
      </c>
      <c r="S565" s="218">
        <f ca="1">OFFSET('배치점수 계산기'!I$10,$D565,0)</f>
        <v>375.86</v>
      </c>
      <c r="T565" s="218">
        <f ca="1">OFFSET('배치점수 계산기'!J$10,$D565,0)</f>
        <v>370.68900000000002</v>
      </c>
      <c r="U565" s="218">
        <f ca="1">OFFSET('배치점수 계산기'!K$10,$D565,0)</f>
        <v>365.39400000000001</v>
      </c>
      <c r="V565" s="218">
        <f ca="1">OFFSET('배치점수 계산기'!L$10,$D565,0)</f>
        <v>359.17099999999999</v>
      </c>
      <c r="W565" s="210" t="str">
        <f ca="1">OFFSET('배치점수 계산기'!M$10,$D565,0)</f>
        <v>백분위</v>
      </c>
      <c r="X565" s="208" t="str">
        <f ca="1">OFFSET('배치점수 계산기'!N$10,$D565,0)</f>
        <v>백분위</v>
      </c>
      <c r="Y565" s="212">
        <f ca="1">OFFSET(환산공식!FG$15,$F565,0)</f>
        <v>0.25</v>
      </c>
      <c r="Z565" s="35">
        <f ca="1">OFFSET(환산공식!FH$15,$F565,0)</f>
        <v>0.38</v>
      </c>
      <c r="AA565" s="203">
        <f ca="1">OFFSET(환산공식!FI$15,$F565,0)</f>
        <v>0.38</v>
      </c>
      <c r="AB565" s="5"/>
      <c r="AD565">
        <f t="shared" ca="1" si="18"/>
        <v>6</v>
      </c>
      <c r="AF565" s="5"/>
      <c r="AG565" s="5"/>
      <c r="AH565" s="5"/>
    </row>
    <row r="566" spans="1:34">
      <c r="A566" s="222"/>
      <c r="B566" s="222"/>
      <c r="C566" s="222" t="s">
        <v>2061</v>
      </c>
      <c r="D566" s="219">
        <v>559</v>
      </c>
      <c r="E566" s="219">
        <v>185</v>
      </c>
      <c r="F566" s="219">
        <v>185</v>
      </c>
      <c r="G566" s="264">
        <v>559</v>
      </c>
      <c r="H566" s="221" t="s">
        <v>85</v>
      </c>
      <c r="I566" s="219" t="s">
        <v>310</v>
      </c>
      <c r="J566" s="267" t="s">
        <v>907</v>
      </c>
      <c r="K566" s="219" t="s">
        <v>83</v>
      </c>
      <c r="L566" s="35" t="str">
        <f ca="1">IF(OFFSET(환산공식!$DU$15,$F566,0)=1,"O","X")</f>
        <v>X</v>
      </c>
      <c r="M566" s="212">
        <f ca="1">IFERROR(OFFSET(환산공식!DA$15,$F566,0),"")</f>
        <v>100</v>
      </c>
      <c r="N566" s="35" t="str">
        <f ca="1">IFERROR(CONCATENATE(ROUND(OFFSET(환산공식!DB$15,$F566,0),1),"%"),"")</f>
        <v>100%</v>
      </c>
      <c r="O566" s="35">
        <f ca="1">IFERROR(OFFSET(환산공식!DC$15,$F566,0),"")</f>
        <v>1.5</v>
      </c>
      <c r="P566" s="212" t="str">
        <f t="shared" ca="1" si="17"/>
        <v>3% 이하</v>
      </c>
      <c r="Q566" s="218">
        <f ca="1">IFERROR(ROUND(OFFSET(환산공식!$EX$15,$F566,0),3),"")</f>
        <v>0</v>
      </c>
      <c r="R566" s="218">
        <f ca="1">OFFSET('배치점수 계산기'!H$10,$D566,0)</f>
        <v>378.10199999999998</v>
      </c>
      <c r="S566" s="218">
        <f ca="1">OFFSET('배치점수 계산기'!I$10,$D566,0)</f>
        <v>374.88</v>
      </c>
      <c r="T566" s="218">
        <f ca="1">OFFSET('배치점수 계산기'!J$10,$D566,0)</f>
        <v>369.94299999999998</v>
      </c>
      <c r="U566" s="218">
        <f ca="1">OFFSET('배치점수 계산기'!K$10,$D566,0)</f>
        <v>364.73099999999999</v>
      </c>
      <c r="V566" s="218">
        <f ca="1">OFFSET('배치점수 계산기'!L$10,$D566,0)</f>
        <v>358.755</v>
      </c>
      <c r="W566" s="210" t="str">
        <f ca="1">OFFSET('배치점수 계산기'!M$10,$D566,0)</f>
        <v>백분위</v>
      </c>
      <c r="X566" s="208" t="str">
        <f ca="1">OFFSET('배치점수 계산기'!N$10,$D566,0)</f>
        <v>백분위</v>
      </c>
      <c r="Y566" s="212">
        <f ca="1">OFFSET(환산공식!FG$15,$F566,0)</f>
        <v>0.25</v>
      </c>
      <c r="Z566" s="35">
        <f ca="1">OFFSET(환산공식!FH$15,$F566,0)</f>
        <v>0.38</v>
      </c>
      <c r="AA566" s="203">
        <f ca="1">OFFSET(환산공식!FI$15,$F566,0)</f>
        <v>0.38</v>
      </c>
      <c r="AB566" s="5"/>
      <c r="AD566">
        <f t="shared" ca="1" si="18"/>
        <v>6</v>
      </c>
      <c r="AF566" s="5"/>
      <c r="AG566" s="5"/>
      <c r="AH566" s="5"/>
    </row>
    <row r="567" spans="1:34">
      <c r="A567" s="222"/>
      <c r="B567" s="222"/>
      <c r="C567" s="222" t="s">
        <v>2062</v>
      </c>
      <c r="D567" s="219">
        <v>560</v>
      </c>
      <c r="E567" s="219">
        <v>185</v>
      </c>
      <c r="F567" s="219">
        <v>185</v>
      </c>
      <c r="G567" s="264">
        <v>560</v>
      </c>
      <c r="H567" s="221" t="s">
        <v>85</v>
      </c>
      <c r="I567" s="219" t="s">
        <v>310</v>
      </c>
      <c r="J567" s="267" t="s">
        <v>909</v>
      </c>
      <c r="K567" s="219" t="s">
        <v>83</v>
      </c>
      <c r="L567" s="35" t="str">
        <f ca="1">IF(OFFSET(환산공식!$DU$15,$F567,0)=1,"O","X")</f>
        <v>X</v>
      </c>
      <c r="M567" s="212">
        <f ca="1">IFERROR(OFFSET(환산공식!DA$15,$F567,0),"")</f>
        <v>100</v>
      </c>
      <c r="N567" s="35" t="str">
        <f ca="1">IFERROR(CONCATENATE(ROUND(OFFSET(환산공식!DB$15,$F567,0),1),"%"),"")</f>
        <v>100%</v>
      </c>
      <c r="O567" s="35">
        <f ca="1">IFERROR(OFFSET(환산공식!DC$15,$F567,0),"")</f>
        <v>1.5</v>
      </c>
      <c r="P567" s="212" t="str">
        <f t="shared" ca="1" si="17"/>
        <v>3% 이하</v>
      </c>
      <c r="Q567" s="218">
        <f ca="1">IFERROR(ROUND(OFFSET(환산공식!$EX$15,$F567,0),3),"")</f>
        <v>0</v>
      </c>
      <c r="R567" s="218">
        <f ca="1">OFFSET('배치점수 계산기'!H$10,$D567,0)</f>
        <v>377.78500000000003</v>
      </c>
      <c r="S567" s="218">
        <f ca="1">OFFSET('배치점수 계산기'!I$10,$D567,0)</f>
        <v>374.74700000000001</v>
      </c>
      <c r="T567" s="218">
        <f ca="1">OFFSET('배치점수 계산기'!J$10,$D567,0)</f>
        <v>369.46600000000001</v>
      </c>
      <c r="U567" s="218">
        <f ca="1">OFFSET('배치점수 계산기'!K$10,$D567,0)</f>
        <v>364.678</v>
      </c>
      <c r="V567" s="218">
        <f ca="1">OFFSET('배치점수 계산기'!L$10,$D567,0)</f>
        <v>357.92099999999999</v>
      </c>
      <c r="W567" s="210" t="str">
        <f ca="1">OFFSET('배치점수 계산기'!M$10,$D567,0)</f>
        <v>백분위</v>
      </c>
      <c r="X567" s="208" t="str">
        <f ca="1">OFFSET('배치점수 계산기'!N$10,$D567,0)</f>
        <v>백분위</v>
      </c>
      <c r="Y567" s="212">
        <f ca="1">OFFSET(환산공식!FG$15,$F567,0)</f>
        <v>0.25</v>
      </c>
      <c r="Z567" s="35">
        <f ca="1">OFFSET(환산공식!FH$15,$F567,0)</f>
        <v>0.38</v>
      </c>
      <c r="AA567" s="203">
        <f ca="1">OFFSET(환산공식!FI$15,$F567,0)</f>
        <v>0.38</v>
      </c>
      <c r="AB567" s="5"/>
      <c r="AD567">
        <f t="shared" ca="1" si="18"/>
        <v>6</v>
      </c>
      <c r="AF567" s="5"/>
      <c r="AG567" s="5"/>
      <c r="AH567" s="5"/>
    </row>
    <row r="568" spans="1:34">
      <c r="A568" s="222"/>
      <c r="B568" s="222"/>
      <c r="C568" s="222" t="s">
        <v>2063</v>
      </c>
      <c r="D568" s="219">
        <v>561</v>
      </c>
      <c r="E568" s="219">
        <v>184</v>
      </c>
      <c r="F568" s="219">
        <v>184</v>
      </c>
      <c r="G568" s="264">
        <v>561</v>
      </c>
      <c r="H568" s="221" t="s">
        <v>85</v>
      </c>
      <c r="I568" s="219" t="s">
        <v>310</v>
      </c>
      <c r="J568" s="267" t="s">
        <v>922</v>
      </c>
      <c r="K568" s="219" t="s">
        <v>83</v>
      </c>
      <c r="L568" s="35" t="str">
        <f ca="1">IF(OFFSET(환산공식!$DU$15,$F568,0)=1,"O","X")</f>
        <v>X</v>
      </c>
      <c r="M568" s="212">
        <f ca="1">IFERROR(OFFSET(환산공식!DA$15,$F568,0),"")</f>
        <v>100</v>
      </c>
      <c r="N568" s="35" t="str">
        <f ca="1">IFERROR(CONCATENATE(ROUND(OFFSET(환산공식!DB$15,$F568,0),1),"%"),"")</f>
        <v>100%</v>
      </c>
      <c r="O568" s="35">
        <f ca="1">IFERROR(OFFSET(환산공식!DC$15,$F568,0),"")</f>
        <v>1.5</v>
      </c>
      <c r="P568" s="212" t="str">
        <f t="shared" ca="1" si="17"/>
        <v>3% 이하</v>
      </c>
      <c r="Q568" s="218">
        <f ca="1">IFERROR(ROUND(OFFSET(환산공식!$EX$15,$F568,0),3),"")</f>
        <v>0</v>
      </c>
      <c r="R568" s="218">
        <f ca="1">OFFSET('배치점수 계산기'!H$10,$D568,0)</f>
        <v>385.13799999999998</v>
      </c>
      <c r="S568" s="218">
        <f ca="1">OFFSET('배치점수 계산기'!I$10,$D568,0)</f>
        <v>382.18700000000001</v>
      </c>
      <c r="T568" s="218">
        <f ca="1">OFFSET('배치점수 계산기'!J$10,$D568,0)</f>
        <v>376.94600000000003</v>
      </c>
      <c r="U568" s="218">
        <f ca="1">OFFSET('배치점수 계산기'!K$10,$D568,0)</f>
        <v>372.08</v>
      </c>
      <c r="V568" s="218">
        <f ca="1">OFFSET('배치점수 계산기'!L$10,$D568,0)</f>
        <v>365.267</v>
      </c>
      <c r="W568" s="210" t="str">
        <f ca="1">OFFSET('배치점수 계산기'!M$10,$D568,0)</f>
        <v>백분위</v>
      </c>
      <c r="X568" s="208" t="str">
        <f ca="1">OFFSET('배치점수 계산기'!N$10,$D568,0)</f>
        <v>백분위</v>
      </c>
      <c r="Y568" s="212">
        <f ca="1">OFFSET(환산공식!FG$15,$F568,0)</f>
        <v>0.25</v>
      </c>
      <c r="Z568" s="35">
        <f ca="1">OFFSET(환산공식!FH$15,$F568,0)</f>
        <v>0.38</v>
      </c>
      <c r="AA568" s="203">
        <f ca="1">OFFSET(환산공식!FI$15,$F568,0)</f>
        <v>0.38</v>
      </c>
      <c r="AB568" s="5"/>
      <c r="AD568">
        <f t="shared" ca="1" si="18"/>
        <v>6</v>
      </c>
      <c r="AF568" s="5"/>
      <c r="AG568" s="5"/>
      <c r="AH568" s="5"/>
    </row>
    <row r="569" spans="1:34">
      <c r="A569" s="222"/>
      <c r="B569" s="222"/>
      <c r="C569" s="222" t="s">
        <v>2064</v>
      </c>
      <c r="D569" s="219">
        <v>562</v>
      </c>
      <c r="E569" s="219">
        <v>184</v>
      </c>
      <c r="F569" s="219">
        <v>184</v>
      </c>
      <c r="G569" s="264">
        <v>562</v>
      </c>
      <c r="H569" s="221" t="s">
        <v>85</v>
      </c>
      <c r="I569" s="219" t="s">
        <v>310</v>
      </c>
      <c r="J569" s="267" t="s">
        <v>921</v>
      </c>
      <c r="K569" s="219" t="s">
        <v>83</v>
      </c>
      <c r="L569" s="35" t="str">
        <f ca="1">IF(OFFSET(환산공식!$DU$15,$F569,0)=1,"O","X")</f>
        <v>X</v>
      </c>
      <c r="M569" s="212">
        <f ca="1">IFERROR(OFFSET(환산공식!DA$15,$F569,0),"")</f>
        <v>100</v>
      </c>
      <c r="N569" s="35" t="str">
        <f ca="1">IFERROR(CONCATENATE(ROUND(OFFSET(환산공식!DB$15,$F569,0),1),"%"),"")</f>
        <v>100%</v>
      </c>
      <c r="O569" s="35">
        <f ca="1">IFERROR(OFFSET(환산공식!DC$15,$F569,0),"")</f>
        <v>1.5</v>
      </c>
      <c r="P569" s="212" t="str">
        <f t="shared" ca="1" si="17"/>
        <v>3% 이하</v>
      </c>
      <c r="Q569" s="218">
        <f ca="1">IFERROR(ROUND(OFFSET(환산공식!$EX$15,$F569,0),3),"")</f>
        <v>0</v>
      </c>
      <c r="R569" s="218">
        <f ca="1">OFFSET('배치점수 계산기'!H$10,$D569,0)</f>
        <v>384.49200000000002</v>
      </c>
      <c r="S569" s="218">
        <f ca="1">OFFSET('배치점수 계산기'!I$10,$D569,0)</f>
        <v>381.40899999999999</v>
      </c>
      <c r="T569" s="218">
        <f ca="1">OFFSET('배치점수 계산기'!J$10,$D569,0)</f>
        <v>376.43200000000002</v>
      </c>
      <c r="U569" s="218">
        <f ca="1">OFFSET('배치점수 계산기'!K$10,$D569,0)</f>
        <v>371.04599999999999</v>
      </c>
      <c r="V569" s="218">
        <f ca="1">OFFSET('배치점수 계산기'!L$10,$D569,0)</f>
        <v>364.16300000000001</v>
      </c>
      <c r="W569" s="210" t="str">
        <f ca="1">OFFSET('배치점수 계산기'!M$10,$D569,0)</f>
        <v>백분위</v>
      </c>
      <c r="X569" s="208" t="str">
        <f ca="1">OFFSET('배치점수 계산기'!N$10,$D569,0)</f>
        <v>백분위</v>
      </c>
      <c r="Y569" s="212">
        <f ca="1">OFFSET(환산공식!FG$15,$F569,0)</f>
        <v>0.25</v>
      </c>
      <c r="Z569" s="35">
        <f ca="1">OFFSET(환산공식!FH$15,$F569,0)</f>
        <v>0.38</v>
      </c>
      <c r="AA569" s="203">
        <f ca="1">OFFSET(환산공식!FI$15,$F569,0)</f>
        <v>0.38</v>
      </c>
      <c r="AB569" s="5"/>
      <c r="AD569">
        <f t="shared" ca="1" si="18"/>
        <v>6</v>
      </c>
      <c r="AF569" s="5"/>
      <c r="AG569" s="5"/>
      <c r="AH569" s="5"/>
    </row>
    <row r="570" spans="1:34">
      <c r="A570" s="222"/>
      <c r="B570" s="222"/>
      <c r="C570" s="222" t="s">
        <v>2065</v>
      </c>
      <c r="D570" s="219">
        <v>563</v>
      </c>
      <c r="E570" s="219">
        <v>185</v>
      </c>
      <c r="F570" s="219">
        <v>185</v>
      </c>
      <c r="G570" s="264">
        <v>563</v>
      </c>
      <c r="H570" s="221" t="s">
        <v>85</v>
      </c>
      <c r="I570" s="219" t="s">
        <v>310</v>
      </c>
      <c r="J570" s="267" t="s">
        <v>851</v>
      </c>
      <c r="K570" s="219" t="s">
        <v>83</v>
      </c>
      <c r="L570" s="35" t="str">
        <f ca="1">IF(OFFSET(환산공식!$DU$15,$F570,0)=1,"O","X")</f>
        <v>X</v>
      </c>
      <c r="M570" s="212">
        <f ca="1">IFERROR(OFFSET(환산공식!DA$15,$F570,0),"")</f>
        <v>100</v>
      </c>
      <c r="N570" s="35" t="str">
        <f ca="1">IFERROR(CONCATENATE(ROUND(OFFSET(환산공식!DB$15,$F570,0),1),"%"),"")</f>
        <v>100%</v>
      </c>
      <c r="O570" s="35">
        <f ca="1">IFERROR(OFFSET(환산공식!DC$15,$F570,0),"")</f>
        <v>1.5</v>
      </c>
      <c r="P570" s="212" t="str">
        <f t="shared" ca="1" si="17"/>
        <v>3% 이하</v>
      </c>
      <c r="Q570" s="218">
        <f ca="1">IFERROR(ROUND(OFFSET(환산공식!$EX$15,$F570,0),3),"")</f>
        <v>0</v>
      </c>
      <c r="R570" s="218">
        <f ca="1">OFFSET('배치점수 계산기'!H$10,$D570,0)</f>
        <v>374.74700000000001</v>
      </c>
      <c r="S570" s="218">
        <f ca="1">OFFSET('배치점수 계산기'!I$10,$D570,0)</f>
        <v>372.14600000000002</v>
      </c>
      <c r="T570" s="218">
        <f ca="1">OFFSET('배치점수 계산기'!J$10,$D570,0)</f>
        <v>367.31200000000001</v>
      </c>
      <c r="U570" s="218">
        <f ca="1">OFFSET('배치점수 계산기'!K$10,$D570,0)</f>
        <v>362.57499999999999</v>
      </c>
      <c r="V570" s="218">
        <f ca="1">OFFSET('배치점수 계산기'!L$10,$D570,0)</f>
        <v>355.875</v>
      </c>
      <c r="W570" s="210" t="str">
        <f ca="1">OFFSET('배치점수 계산기'!M$10,$D570,0)</f>
        <v>백분위</v>
      </c>
      <c r="X570" s="208" t="str">
        <f ca="1">OFFSET('배치점수 계산기'!N$10,$D570,0)</f>
        <v>백분위</v>
      </c>
      <c r="Y570" s="212">
        <f ca="1">OFFSET(환산공식!FG$15,$F570,0)</f>
        <v>0.25</v>
      </c>
      <c r="Z570" s="35">
        <f ca="1">OFFSET(환산공식!FH$15,$F570,0)</f>
        <v>0.38</v>
      </c>
      <c r="AA570" s="203">
        <f ca="1">OFFSET(환산공식!FI$15,$F570,0)</f>
        <v>0.38</v>
      </c>
      <c r="AB570" s="5"/>
      <c r="AD570">
        <f t="shared" ca="1" si="18"/>
        <v>6</v>
      </c>
      <c r="AF570" s="5"/>
      <c r="AG570" s="5"/>
      <c r="AH570" s="5"/>
    </row>
    <row r="571" spans="1:34">
      <c r="A571" s="222"/>
      <c r="B571" s="222"/>
      <c r="C571" s="222" t="s">
        <v>2066</v>
      </c>
      <c r="D571" s="219">
        <v>564</v>
      </c>
      <c r="E571" s="219">
        <v>184</v>
      </c>
      <c r="F571" s="219">
        <v>184</v>
      </c>
      <c r="G571" s="264">
        <v>564</v>
      </c>
      <c r="H571" s="221" t="s">
        <v>85</v>
      </c>
      <c r="I571" s="219" t="s">
        <v>310</v>
      </c>
      <c r="J571" s="267" t="s">
        <v>920</v>
      </c>
      <c r="K571" s="219" t="s">
        <v>83</v>
      </c>
      <c r="L571" s="35" t="str">
        <f ca="1">IF(OFFSET(환산공식!$DU$15,$F571,0)=1,"O","X")</f>
        <v>X</v>
      </c>
      <c r="M571" s="212">
        <f ca="1">IFERROR(OFFSET(환산공식!DA$15,$F571,0),"")</f>
        <v>100</v>
      </c>
      <c r="N571" s="35" t="str">
        <f ca="1">IFERROR(CONCATENATE(ROUND(OFFSET(환산공식!DB$15,$F571,0),1),"%"),"")</f>
        <v>100%</v>
      </c>
      <c r="O571" s="35">
        <f ca="1">IFERROR(OFFSET(환산공식!DC$15,$F571,0),"")</f>
        <v>1.5</v>
      </c>
      <c r="P571" s="212" t="str">
        <f t="shared" ca="1" si="17"/>
        <v>3% 이하</v>
      </c>
      <c r="Q571" s="218">
        <f ca="1">IFERROR(ROUND(OFFSET(환산공식!$EX$15,$F571,0),3),"")</f>
        <v>0</v>
      </c>
      <c r="R571" s="218">
        <f ca="1">OFFSET('배치점수 계산기'!H$10,$D571,0)</f>
        <v>380.12400000000002</v>
      </c>
      <c r="S571" s="218">
        <f ca="1">OFFSET('배치점수 계산기'!I$10,$D571,0)</f>
        <v>377.57</v>
      </c>
      <c r="T571" s="218">
        <f ca="1">OFFSET('배치점수 계산기'!J$10,$D571,0)</f>
        <v>372.78100000000001</v>
      </c>
      <c r="U571" s="218">
        <f ca="1">OFFSET('배치점수 계산기'!K$10,$D571,0)</f>
        <v>367.346</v>
      </c>
      <c r="V571" s="218">
        <f ca="1">OFFSET('배치점수 계산기'!L$10,$D571,0)</f>
        <v>360.47300000000001</v>
      </c>
      <c r="W571" s="210" t="str">
        <f ca="1">OFFSET('배치점수 계산기'!M$10,$D571,0)</f>
        <v>백분위</v>
      </c>
      <c r="X571" s="208" t="str">
        <f ca="1">OFFSET('배치점수 계산기'!N$10,$D571,0)</f>
        <v>백분위</v>
      </c>
      <c r="Y571" s="212">
        <f ca="1">OFFSET(환산공식!FG$15,$F571,0)</f>
        <v>0.25</v>
      </c>
      <c r="Z571" s="35">
        <f ca="1">OFFSET(환산공식!FH$15,$F571,0)</f>
        <v>0.38</v>
      </c>
      <c r="AA571" s="203">
        <f ca="1">OFFSET(환산공식!FI$15,$F571,0)</f>
        <v>0.38</v>
      </c>
      <c r="AB571" s="5"/>
      <c r="AD571">
        <f t="shared" ca="1" si="18"/>
        <v>6</v>
      </c>
      <c r="AF571" s="5"/>
      <c r="AG571" s="5"/>
      <c r="AH571" s="5"/>
    </row>
    <row r="572" spans="1:34">
      <c r="A572" s="222"/>
      <c r="B572" s="222"/>
      <c r="C572" s="222" t="s">
        <v>2067</v>
      </c>
      <c r="D572" s="219">
        <v>565</v>
      </c>
      <c r="E572" s="219">
        <v>185</v>
      </c>
      <c r="F572" s="219">
        <v>185</v>
      </c>
      <c r="G572" s="264">
        <v>565</v>
      </c>
      <c r="H572" s="221" t="s">
        <v>85</v>
      </c>
      <c r="I572" s="219" t="s">
        <v>310</v>
      </c>
      <c r="J572" s="267" t="s">
        <v>904</v>
      </c>
      <c r="K572" s="219" t="s">
        <v>83</v>
      </c>
      <c r="L572" s="35" t="str">
        <f ca="1">IF(OFFSET(환산공식!$DU$15,$F572,0)=1,"O","X")</f>
        <v>X</v>
      </c>
      <c r="M572" s="212">
        <f ca="1">IFERROR(OFFSET(환산공식!DA$15,$F572,0),"")</f>
        <v>100</v>
      </c>
      <c r="N572" s="35" t="str">
        <f ca="1">IFERROR(CONCATENATE(ROUND(OFFSET(환산공식!DB$15,$F572,0),1),"%"),"")</f>
        <v>100%</v>
      </c>
      <c r="O572" s="35">
        <f ca="1">IFERROR(OFFSET(환산공식!DC$15,$F572,0),"")</f>
        <v>1.5</v>
      </c>
      <c r="P572" s="212" t="str">
        <f t="shared" ca="1" si="17"/>
        <v>3% 이하</v>
      </c>
      <c r="Q572" s="218">
        <f ca="1">IFERROR(ROUND(OFFSET(환산공식!$EX$15,$F572,0),3),"")</f>
        <v>0</v>
      </c>
      <c r="R572" s="218">
        <f ca="1">OFFSET('배치점수 계산기'!H$10,$D572,0)</f>
        <v>366.29399999999998</v>
      </c>
      <c r="S572" s="218">
        <f ca="1">OFFSET('배치점수 계산기'!I$10,$D572,0)</f>
        <v>364.32799999999997</v>
      </c>
      <c r="T572" s="218">
        <f ca="1">OFFSET('배치점수 계산기'!J$10,$D572,0)</f>
        <v>359.17099999999999</v>
      </c>
      <c r="U572" s="218">
        <f ca="1">OFFSET('배치점수 계산기'!K$10,$D572,0)</f>
        <v>354.26900000000001</v>
      </c>
      <c r="V572" s="218">
        <f ca="1">OFFSET('배치점수 계산기'!L$10,$D572,0)</f>
        <v>347.60700000000003</v>
      </c>
      <c r="W572" s="210" t="str">
        <f ca="1">OFFSET('배치점수 계산기'!M$10,$D572,0)</f>
        <v>백분위</v>
      </c>
      <c r="X572" s="208" t="str">
        <f ca="1">OFFSET('배치점수 계산기'!N$10,$D572,0)</f>
        <v>백분위</v>
      </c>
      <c r="Y572" s="212">
        <f ca="1">OFFSET(환산공식!FG$15,$F572,0)</f>
        <v>0.25</v>
      </c>
      <c r="Z572" s="35">
        <f ca="1">OFFSET(환산공식!FH$15,$F572,0)</f>
        <v>0.38</v>
      </c>
      <c r="AA572" s="203">
        <f ca="1">OFFSET(환산공식!FI$15,$F572,0)</f>
        <v>0.38</v>
      </c>
      <c r="AB572" s="5"/>
      <c r="AD572">
        <f t="shared" ca="1" si="18"/>
        <v>6</v>
      </c>
      <c r="AF572" s="5"/>
      <c r="AG572" s="5"/>
      <c r="AH572" s="5"/>
    </row>
    <row r="573" spans="1:34">
      <c r="A573" s="222"/>
      <c r="B573" s="222"/>
      <c r="C573" s="222" t="s">
        <v>2068</v>
      </c>
      <c r="D573" s="219">
        <v>566</v>
      </c>
      <c r="E573" s="219">
        <v>185</v>
      </c>
      <c r="F573" s="219">
        <v>185</v>
      </c>
      <c r="G573" s="264">
        <v>566</v>
      </c>
      <c r="H573" s="221" t="s">
        <v>85</v>
      </c>
      <c r="I573" s="219" t="s">
        <v>310</v>
      </c>
      <c r="J573" s="267" t="s">
        <v>905</v>
      </c>
      <c r="K573" s="219" t="s">
        <v>83</v>
      </c>
      <c r="L573" s="35" t="str">
        <f ca="1">IF(OFFSET(환산공식!$DU$15,$F573,0)=1,"O","X")</f>
        <v>X</v>
      </c>
      <c r="M573" s="212">
        <f ca="1">IFERROR(OFFSET(환산공식!DA$15,$F573,0),"")</f>
        <v>100</v>
      </c>
      <c r="N573" s="35" t="str">
        <f ca="1">IFERROR(CONCATENATE(ROUND(OFFSET(환산공식!DB$15,$F573,0),1),"%"),"")</f>
        <v>100%</v>
      </c>
      <c r="O573" s="35">
        <f ca="1">IFERROR(OFFSET(환산공식!DC$15,$F573,0),"")</f>
        <v>1.5</v>
      </c>
      <c r="P573" s="212" t="str">
        <f t="shared" ca="1" si="17"/>
        <v>3% 이하</v>
      </c>
      <c r="Q573" s="218">
        <f ca="1">IFERROR(ROUND(OFFSET(환산공식!$EX$15,$F573,0),3),"")</f>
        <v>0</v>
      </c>
      <c r="R573" s="218">
        <f ca="1">OFFSET('배치점수 계산기'!H$10,$D573,0)</f>
        <v>363.87799999999999</v>
      </c>
      <c r="S573" s="218">
        <f ca="1">OFFSET('배치점수 계산기'!I$10,$D573,0)</f>
        <v>361.71800000000002</v>
      </c>
      <c r="T573" s="218">
        <f ca="1">OFFSET('배치점수 계산기'!J$10,$D573,0)</f>
        <v>356.61099999999999</v>
      </c>
      <c r="U573" s="218">
        <f ca="1">OFFSET('배치점수 계산기'!K$10,$D573,0)</f>
        <v>351.89400000000001</v>
      </c>
      <c r="V573" s="218">
        <f ca="1">OFFSET('배치점수 계산기'!L$10,$D573,0)</f>
        <v>345.017</v>
      </c>
      <c r="W573" s="210" t="str">
        <f ca="1">OFFSET('배치점수 계산기'!M$10,$D573,0)</f>
        <v>백분위</v>
      </c>
      <c r="X573" s="208" t="str">
        <f ca="1">OFFSET('배치점수 계산기'!N$10,$D573,0)</f>
        <v>백분위</v>
      </c>
      <c r="Y573" s="212">
        <f ca="1">OFFSET(환산공식!FG$15,$F573,0)</f>
        <v>0.25</v>
      </c>
      <c r="Z573" s="35">
        <f ca="1">OFFSET(환산공식!FH$15,$F573,0)</f>
        <v>0.38</v>
      </c>
      <c r="AA573" s="203">
        <f ca="1">OFFSET(환산공식!FI$15,$F573,0)</f>
        <v>0.38</v>
      </c>
      <c r="AB573" s="5"/>
      <c r="AD573">
        <f t="shared" ca="1" si="18"/>
        <v>6</v>
      </c>
      <c r="AF573" s="5"/>
      <c r="AG573" s="5"/>
      <c r="AH573" s="5"/>
    </row>
    <row r="574" spans="1:34">
      <c r="A574" s="222"/>
      <c r="B574" s="222"/>
      <c r="C574" s="222" t="s">
        <v>2069</v>
      </c>
      <c r="D574" s="219">
        <v>567</v>
      </c>
      <c r="E574" s="219">
        <v>183</v>
      </c>
      <c r="F574" s="219">
        <v>183</v>
      </c>
      <c r="G574" s="264">
        <v>567</v>
      </c>
      <c r="H574" s="221" t="s">
        <v>85</v>
      </c>
      <c r="I574" s="219" t="s">
        <v>310</v>
      </c>
      <c r="J574" s="267" t="s">
        <v>121</v>
      </c>
      <c r="K574" s="219" t="s">
        <v>84</v>
      </c>
      <c r="L574" s="35" t="str">
        <f ca="1">IF(OFFSET(환산공식!$DU$15,$F574,0)=1,"O","X")</f>
        <v>X</v>
      </c>
      <c r="M574" s="212">
        <f ca="1">IFERROR(OFFSET(환산공식!DA$15,$F574,0),"")</f>
        <v>150</v>
      </c>
      <c r="N574" s="35" t="str">
        <f ca="1">IFERROR(CONCATENATE(ROUND(OFFSET(환산공식!DB$15,$F574,0),1),"%"),"")</f>
        <v>100%</v>
      </c>
      <c r="O574" s="35">
        <f ca="1">IFERROR(OFFSET(환산공식!DC$15,$F574,0),"")</f>
        <v>1.5</v>
      </c>
      <c r="P574" s="212" t="str">
        <f t="shared" ca="1" si="17"/>
        <v>3% 이하</v>
      </c>
      <c r="Q574" s="218">
        <f ca="1">IFERROR(ROUND(OFFSET(환산공식!$EX$15,$F574,0),3),"")</f>
        <v>0</v>
      </c>
      <c r="R574" s="218">
        <f ca="1">OFFSET('배치점수 계산기'!H$10,$D574,0)</f>
        <v>402.53</v>
      </c>
      <c r="S574" s="218">
        <f ca="1">OFFSET('배치점수 계산기'!I$10,$D574,0)</f>
        <v>399.96499999999997</v>
      </c>
      <c r="T574" s="218">
        <f ca="1">OFFSET('배치점수 계산기'!J$10,$D574,0)</f>
        <v>394.84500000000003</v>
      </c>
      <c r="U574" s="218">
        <f ca="1">OFFSET('배치점수 계산기'!K$10,$D574,0)</f>
        <v>389.58499999999998</v>
      </c>
      <c r="V574" s="218">
        <f ca="1">OFFSET('배치점수 계산기'!L$10,$D574,0)</f>
        <v>383.26499999999999</v>
      </c>
      <c r="W574" s="210" t="str">
        <f ca="1">OFFSET('배치점수 계산기'!M$10,$D574,0)</f>
        <v>백분위</v>
      </c>
      <c r="X574" s="208" t="str">
        <f ca="1">OFFSET('배치점수 계산기'!N$10,$D574,0)</f>
        <v>백분위</v>
      </c>
      <c r="Y574" s="212">
        <f ca="1">OFFSET(환산공식!FG$15,$F574,0)</f>
        <v>0.43</v>
      </c>
      <c r="Z574" s="35">
        <f ca="1">OFFSET(환산공식!FH$15,$F574,0)</f>
        <v>0.28999999999999998</v>
      </c>
      <c r="AA574" s="203">
        <f ca="1">OFFSET(환산공식!FI$15,$F574,0)</f>
        <v>0.28999999999999998</v>
      </c>
      <c r="AB574" s="5"/>
      <c r="AD574">
        <f t="shared" ca="1" si="18"/>
        <v>6</v>
      </c>
      <c r="AF574" s="5"/>
      <c r="AG574" s="5"/>
      <c r="AH574" s="5"/>
    </row>
    <row r="575" spans="1:34">
      <c r="A575" s="222"/>
      <c r="B575" s="222"/>
      <c r="C575" s="222" t="s">
        <v>2070</v>
      </c>
      <c r="D575" s="219">
        <v>568</v>
      </c>
      <c r="E575" s="219">
        <v>183</v>
      </c>
      <c r="F575" s="219">
        <v>183</v>
      </c>
      <c r="G575" s="264">
        <v>568</v>
      </c>
      <c r="H575" s="221" t="s">
        <v>85</v>
      </c>
      <c r="I575" s="219" t="s">
        <v>310</v>
      </c>
      <c r="J575" s="267" t="s">
        <v>930</v>
      </c>
      <c r="K575" s="219" t="s">
        <v>84</v>
      </c>
      <c r="L575" s="35" t="str">
        <f ca="1">IF(OFFSET(환산공식!$DU$15,$F575,0)=1,"O","X")</f>
        <v>X</v>
      </c>
      <c r="M575" s="212">
        <f ca="1">IFERROR(OFFSET(환산공식!DA$15,$F575,0),"")</f>
        <v>150</v>
      </c>
      <c r="N575" s="35" t="str">
        <f ca="1">IFERROR(CONCATENATE(ROUND(OFFSET(환산공식!DB$15,$F575,0),1),"%"),"")</f>
        <v>100%</v>
      </c>
      <c r="O575" s="35">
        <f ca="1">IFERROR(OFFSET(환산공식!DC$15,$F575,0),"")</f>
        <v>1.5</v>
      </c>
      <c r="P575" s="212" t="str">
        <f t="shared" ca="1" si="17"/>
        <v>3% 이하</v>
      </c>
      <c r="Q575" s="218">
        <f ca="1">IFERROR(ROUND(OFFSET(환산공식!$EX$15,$F575,0),3),"")</f>
        <v>0</v>
      </c>
      <c r="R575" s="218">
        <f ca="1">OFFSET('배치점수 계산기'!H$10,$D575,0)</f>
        <v>395.57</v>
      </c>
      <c r="S575" s="218">
        <f ca="1">OFFSET('배치점수 계산기'!I$10,$D575,0)</f>
        <v>392.89</v>
      </c>
      <c r="T575" s="218">
        <f ca="1">OFFSET('배치점수 계산기'!J$10,$D575,0)</f>
        <v>388.56</v>
      </c>
      <c r="U575" s="218">
        <f ca="1">OFFSET('배치점수 계산기'!K$10,$D575,0)</f>
        <v>383.26499999999999</v>
      </c>
      <c r="V575" s="218">
        <f ca="1">OFFSET('배치점수 계산기'!L$10,$D575,0)</f>
        <v>377.255</v>
      </c>
      <c r="W575" s="210" t="str">
        <f ca="1">OFFSET('배치점수 계산기'!M$10,$D575,0)</f>
        <v>백분위</v>
      </c>
      <c r="X575" s="208" t="str">
        <f ca="1">OFFSET('배치점수 계산기'!N$10,$D575,0)</f>
        <v>백분위</v>
      </c>
      <c r="Y575" s="212">
        <f ca="1">OFFSET(환산공식!FG$15,$F575,0)</f>
        <v>0.43</v>
      </c>
      <c r="Z575" s="35">
        <f ca="1">OFFSET(환산공식!FH$15,$F575,0)</f>
        <v>0.28999999999999998</v>
      </c>
      <c r="AA575" s="203">
        <f ca="1">OFFSET(환산공식!FI$15,$F575,0)</f>
        <v>0.28999999999999998</v>
      </c>
      <c r="AB575" s="5"/>
      <c r="AD575">
        <f t="shared" ca="1" si="18"/>
        <v>6</v>
      </c>
      <c r="AF575" s="5"/>
      <c r="AG575" s="5"/>
      <c r="AH575" s="5"/>
    </row>
    <row r="576" spans="1:34">
      <c r="A576" s="222"/>
      <c r="B576" s="222"/>
      <c r="C576" s="222" t="s">
        <v>2071</v>
      </c>
      <c r="D576" s="219">
        <v>569</v>
      </c>
      <c r="E576" s="219">
        <v>183</v>
      </c>
      <c r="F576" s="219">
        <v>183</v>
      </c>
      <c r="G576" s="264">
        <v>569</v>
      </c>
      <c r="H576" s="221" t="s">
        <v>85</v>
      </c>
      <c r="I576" s="219" t="s">
        <v>310</v>
      </c>
      <c r="J576" s="267" t="s">
        <v>931</v>
      </c>
      <c r="K576" s="219" t="s">
        <v>84</v>
      </c>
      <c r="L576" s="35" t="str">
        <f ca="1">IF(OFFSET(환산공식!$DU$15,$F576,0)=1,"O","X")</f>
        <v>X</v>
      </c>
      <c r="M576" s="212">
        <f ca="1">IFERROR(OFFSET(환산공식!DA$15,$F576,0),"")</f>
        <v>150</v>
      </c>
      <c r="N576" s="35" t="str">
        <f ca="1">IFERROR(CONCATENATE(ROUND(OFFSET(환산공식!DB$15,$F576,0),1),"%"),"")</f>
        <v>100%</v>
      </c>
      <c r="O576" s="35">
        <f ca="1">IFERROR(OFFSET(환산공식!DC$15,$F576,0),"")</f>
        <v>1.5</v>
      </c>
      <c r="P576" s="212" t="str">
        <f t="shared" ca="1" si="17"/>
        <v>3% 이하</v>
      </c>
      <c r="Q576" s="218">
        <f ca="1">IFERROR(ROUND(OFFSET(환산공식!$EX$15,$F576,0),3),"")</f>
        <v>0</v>
      </c>
      <c r="R576" s="218">
        <f ca="1">OFFSET('배치점수 계산기'!H$10,$D576,0)</f>
        <v>395.27</v>
      </c>
      <c r="S576" s="218">
        <f ca="1">OFFSET('배치점수 계산기'!I$10,$D576,0)</f>
        <v>392.66500000000002</v>
      </c>
      <c r="T576" s="218">
        <f ca="1">OFFSET('배치점수 계산기'!J$10,$D576,0)</f>
        <v>388.27</v>
      </c>
      <c r="U576" s="218">
        <f ca="1">OFFSET('배치점수 계산기'!K$10,$D576,0)</f>
        <v>383.125</v>
      </c>
      <c r="V576" s="218">
        <f ca="1">OFFSET('배치점수 계산기'!L$10,$D576,0)</f>
        <v>376.755</v>
      </c>
      <c r="W576" s="210" t="str">
        <f ca="1">OFFSET('배치점수 계산기'!M$10,$D576,0)</f>
        <v>백분위</v>
      </c>
      <c r="X576" s="208" t="str">
        <f ca="1">OFFSET('배치점수 계산기'!N$10,$D576,0)</f>
        <v>백분위</v>
      </c>
      <c r="Y576" s="212">
        <f ca="1">OFFSET(환산공식!FG$15,$F576,0)</f>
        <v>0.43</v>
      </c>
      <c r="Z576" s="35">
        <f ca="1">OFFSET(환산공식!FH$15,$F576,0)</f>
        <v>0.28999999999999998</v>
      </c>
      <c r="AA576" s="203">
        <f ca="1">OFFSET(환산공식!FI$15,$F576,0)</f>
        <v>0.28999999999999998</v>
      </c>
      <c r="AB576" s="5"/>
      <c r="AD576">
        <f t="shared" ca="1" si="18"/>
        <v>6</v>
      </c>
      <c r="AF576" s="5"/>
      <c r="AG576" s="5"/>
      <c r="AH576" s="5"/>
    </row>
    <row r="577" spans="1:34">
      <c r="A577" s="222"/>
      <c r="B577" s="222"/>
      <c r="C577" s="222" t="s">
        <v>2072</v>
      </c>
      <c r="D577" s="219">
        <v>570</v>
      </c>
      <c r="E577" s="219">
        <v>183</v>
      </c>
      <c r="F577" s="219">
        <v>183</v>
      </c>
      <c r="G577" s="264">
        <v>570</v>
      </c>
      <c r="H577" s="221" t="s">
        <v>85</v>
      </c>
      <c r="I577" s="219" t="s">
        <v>310</v>
      </c>
      <c r="J577" s="267" t="s">
        <v>928</v>
      </c>
      <c r="K577" s="219" t="s">
        <v>84</v>
      </c>
      <c r="L577" s="35" t="str">
        <f ca="1">IF(OFFSET(환산공식!$DU$15,$F577,0)=1,"O","X")</f>
        <v>X</v>
      </c>
      <c r="M577" s="212">
        <f ca="1">IFERROR(OFFSET(환산공식!DA$15,$F577,0),"")</f>
        <v>150</v>
      </c>
      <c r="N577" s="35" t="str">
        <f ca="1">IFERROR(CONCATENATE(ROUND(OFFSET(환산공식!DB$15,$F577,0),1),"%"),"")</f>
        <v>100%</v>
      </c>
      <c r="O577" s="35">
        <f ca="1">IFERROR(OFFSET(환산공식!DC$15,$F577,0),"")</f>
        <v>1.5</v>
      </c>
      <c r="P577" s="212" t="str">
        <f t="shared" ca="1" si="17"/>
        <v>3% 이하</v>
      </c>
      <c r="Q577" s="218">
        <f ca="1">IFERROR(ROUND(OFFSET(환산공식!$EX$15,$F577,0),3),"")</f>
        <v>0</v>
      </c>
      <c r="R577" s="218">
        <f ca="1">OFFSET('배치점수 계산기'!H$10,$D577,0)</f>
        <v>394.63</v>
      </c>
      <c r="S577" s="218">
        <f ca="1">OFFSET('배치점수 계산기'!I$10,$D577,0)</f>
        <v>391.99</v>
      </c>
      <c r="T577" s="218">
        <f ca="1">OFFSET('배치점수 계산기'!J$10,$D577,0)</f>
        <v>387.69499999999999</v>
      </c>
      <c r="U577" s="218">
        <f ca="1">OFFSET('배치점수 계산기'!K$10,$D577,0)</f>
        <v>382.375</v>
      </c>
      <c r="V577" s="218">
        <f ca="1">OFFSET('배치점수 계산기'!L$10,$D577,0)</f>
        <v>376.20499999999998</v>
      </c>
      <c r="W577" s="210" t="str">
        <f ca="1">OFFSET('배치점수 계산기'!M$10,$D577,0)</f>
        <v>백분위</v>
      </c>
      <c r="X577" s="208" t="str">
        <f ca="1">OFFSET('배치점수 계산기'!N$10,$D577,0)</f>
        <v>백분위</v>
      </c>
      <c r="Y577" s="212">
        <f ca="1">OFFSET(환산공식!FG$15,$F577,0)</f>
        <v>0.43</v>
      </c>
      <c r="Z577" s="35">
        <f ca="1">OFFSET(환산공식!FH$15,$F577,0)</f>
        <v>0.28999999999999998</v>
      </c>
      <c r="AA577" s="203">
        <f ca="1">OFFSET(환산공식!FI$15,$F577,0)</f>
        <v>0.28999999999999998</v>
      </c>
      <c r="AB577" s="5"/>
      <c r="AD577">
        <f t="shared" ca="1" si="18"/>
        <v>6</v>
      </c>
      <c r="AF577" s="5"/>
      <c r="AG577" s="5"/>
      <c r="AH577" s="5"/>
    </row>
    <row r="578" spans="1:34">
      <c r="A578" s="222"/>
      <c r="B578" s="222"/>
      <c r="C578" s="222" t="s">
        <v>2073</v>
      </c>
      <c r="D578" s="219">
        <v>571</v>
      </c>
      <c r="E578" s="219">
        <v>183</v>
      </c>
      <c r="F578" s="219">
        <v>183</v>
      </c>
      <c r="G578" s="264">
        <v>571</v>
      </c>
      <c r="H578" s="221" t="s">
        <v>85</v>
      </c>
      <c r="I578" s="219" t="s">
        <v>310</v>
      </c>
      <c r="J578" s="267" t="s">
        <v>932</v>
      </c>
      <c r="K578" s="219" t="s">
        <v>84</v>
      </c>
      <c r="L578" s="35" t="str">
        <f ca="1">IF(OFFSET(환산공식!$DU$15,$F578,0)=1,"O","X")</f>
        <v>X</v>
      </c>
      <c r="M578" s="212">
        <f ca="1">IFERROR(OFFSET(환산공식!DA$15,$F578,0),"")</f>
        <v>150</v>
      </c>
      <c r="N578" s="35" t="str">
        <f ca="1">IFERROR(CONCATENATE(ROUND(OFFSET(환산공식!DB$15,$F578,0),1),"%"),"")</f>
        <v>100%</v>
      </c>
      <c r="O578" s="35">
        <f ca="1">IFERROR(OFFSET(환산공식!DC$15,$F578,0),"")</f>
        <v>1.5</v>
      </c>
      <c r="P578" s="212" t="str">
        <f t="shared" ca="1" si="17"/>
        <v>3% 이하</v>
      </c>
      <c r="Q578" s="218">
        <f ca="1">IFERROR(ROUND(OFFSET(환산공식!$EX$15,$F578,0),3),"")</f>
        <v>0</v>
      </c>
      <c r="R578" s="218">
        <f ca="1">OFFSET('배치점수 계산기'!H$10,$D578,0)</f>
        <v>393.95499999999998</v>
      </c>
      <c r="S578" s="218">
        <f ca="1">OFFSET('배치점수 계산기'!I$10,$D578,0)</f>
        <v>391.79</v>
      </c>
      <c r="T578" s="218">
        <f ca="1">OFFSET('배치점수 계산기'!J$10,$D578,0)</f>
        <v>387.42</v>
      </c>
      <c r="U578" s="218">
        <f ca="1">OFFSET('배치점수 계산기'!K$10,$D578,0)</f>
        <v>382.1</v>
      </c>
      <c r="V578" s="218">
        <f ca="1">OFFSET('배치점수 계산기'!L$10,$D578,0)</f>
        <v>375.91500000000002</v>
      </c>
      <c r="W578" s="210" t="str">
        <f ca="1">OFFSET('배치점수 계산기'!M$10,$D578,0)</f>
        <v>백분위</v>
      </c>
      <c r="X578" s="208" t="str">
        <f ca="1">OFFSET('배치점수 계산기'!N$10,$D578,0)</f>
        <v>백분위</v>
      </c>
      <c r="Y578" s="212">
        <f ca="1">OFFSET(환산공식!FG$15,$F578,0)</f>
        <v>0.43</v>
      </c>
      <c r="Z578" s="35">
        <f ca="1">OFFSET(환산공식!FH$15,$F578,0)</f>
        <v>0.28999999999999998</v>
      </c>
      <c r="AA578" s="203">
        <f ca="1">OFFSET(환산공식!FI$15,$F578,0)</f>
        <v>0.28999999999999998</v>
      </c>
      <c r="AB578" s="5"/>
      <c r="AD578">
        <f t="shared" ca="1" si="18"/>
        <v>6</v>
      </c>
      <c r="AF578" s="5"/>
      <c r="AG578" s="5"/>
      <c r="AH578" s="5"/>
    </row>
    <row r="579" spans="1:34">
      <c r="A579" s="222"/>
      <c r="B579" s="222"/>
      <c r="C579" s="222" t="s">
        <v>2074</v>
      </c>
      <c r="D579" s="219">
        <v>572</v>
      </c>
      <c r="E579" s="219">
        <v>183</v>
      </c>
      <c r="F579" s="219">
        <v>183</v>
      </c>
      <c r="G579" s="264">
        <v>572</v>
      </c>
      <c r="H579" s="221" t="s">
        <v>85</v>
      </c>
      <c r="I579" s="219" t="s">
        <v>310</v>
      </c>
      <c r="J579" s="267" t="s">
        <v>195</v>
      </c>
      <c r="K579" s="219" t="s">
        <v>84</v>
      </c>
      <c r="L579" s="35" t="str">
        <f ca="1">IF(OFFSET(환산공식!$DU$15,$F579,0)=1,"O","X")</f>
        <v>X</v>
      </c>
      <c r="M579" s="212">
        <f ca="1">IFERROR(OFFSET(환산공식!DA$15,$F579,0),"")</f>
        <v>150</v>
      </c>
      <c r="N579" s="35" t="str">
        <f ca="1">IFERROR(CONCATENATE(ROUND(OFFSET(환산공식!DB$15,$F579,0),1),"%"),"")</f>
        <v>100%</v>
      </c>
      <c r="O579" s="35">
        <f ca="1">IFERROR(OFFSET(환산공식!DC$15,$F579,0),"")</f>
        <v>1.5</v>
      </c>
      <c r="P579" s="212" t="str">
        <f t="shared" ca="1" si="17"/>
        <v>3% 이하</v>
      </c>
      <c r="Q579" s="218">
        <f ca="1">IFERROR(ROUND(OFFSET(환산공식!$EX$15,$F579,0),3),"")</f>
        <v>0</v>
      </c>
      <c r="R579" s="218">
        <f ca="1">OFFSET('배치점수 계산기'!H$10,$D579,0)</f>
        <v>393.88</v>
      </c>
      <c r="S579" s="218">
        <f ca="1">OFFSET('배치점수 계산기'!I$10,$D579,0)</f>
        <v>391.71499999999997</v>
      </c>
      <c r="T579" s="218">
        <f ca="1">OFFSET('배치점수 계산기'!J$10,$D579,0)</f>
        <v>387.12</v>
      </c>
      <c r="U579" s="218">
        <f ca="1">OFFSET('배치점수 계산기'!K$10,$D579,0)</f>
        <v>382.1</v>
      </c>
      <c r="V579" s="218">
        <f ca="1">OFFSET('배치점수 계산기'!L$10,$D579,0)</f>
        <v>375.91500000000002</v>
      </c>
      <c r="W579" s="210" t="str">
        <f ca="1">OFFSET('배치점수 계산기'!M$10,$D579,0)</f>
        <v>백분위</v>
      </c>
      <c r="X579" s="208" t="str">
        <f ca="1">OFFSET('배치점수 계산기'!N$10,$D579,0)</f>
        <v>백분위</v>
      </c>
      <c r="Y579" s="212">
        <f ca="1">OFFSET(환산공식!FG$15,$F579,0)</f>
        <v>0.43</v>
      </c>
      <c r="Z579" s="35">
        <f ca="1">OFFSET(환산공식!FH$15,$F579,0)</f>
        <v>0.28999999999999998</v>
      </c>
      <c r="AA579" s="203">
        <f ca="1">OFFSET(환산공식!FI$15,$F579,0)</f>
        <v>0.28999999999999998</v>
      </c>
      <c r="AB579" s="5"/>
      <c r="AD579">
        <f t="shared" ca="1" si="18"/>
        <v>6</v>
      </c>
      <c r="AF579" s="5"/>
      <c r="AG579" s="5"/>
      <c r="AH579" s="5"/>
    </row>
    <row r="580" spans="1:34">
      <c r="A580" s="222"/>
      <c r="B580" s="222"/>
      <c r="C580" s="222" t="s">
        <v>2075</v>
      </c>
      <c r="D580" s="219">
        <v>573</v>
      </c>
      <c r="E580" s="219">
        <v>183</v>
      </c>
      <c r="F580" s="219">
        <v>183</v>
      </c>
      <c r="G580" s="264">
        <v>573</v>
      </c>
      <c r="H580" s="221" t="s">
        <v>85</v>
      </c>
      <c r="I580" s="219" t="s">
        <v>310</v>
      </c>
      <c r="J580" s="267" t="s">
        <v>373</v>
      </c>
      <c r="K580" s="219" t="s">
        <v>84</v>
      </c>
      <c r="L580" s="35" t="str">
        <f ca="1">IF(OFFSET(환산공식!$DU$15,$F580,0)=1,"O","X")</f>
        <v>X</v>
      </c>
      <c r="M580" s="212">
        <f ca="1">IFERROR(OFFSET(환산공식!DA$15,$F580,0),"")</f>
        <v>150</v>
      </c>
      <c r="N580" s="35" t="str">
        <f ca="1">IFERROR(CONCATENATE(ROUND(OFFSET(환산공식!DB$15,$F580,0),1),"%"),"")</f>
        <v>100%</v>
      </c>
      <c r="O580" s="35">
        <f ca="1">IFERROR(OFFSET(환산공식!DC$15,$F580,0),"")</f>
        <v>1.5</v>
      </c>
      <c r="P580" s="212" t="str">
        <f t="shared" ca="1" si="17"/>
        <v>3% 이하</v>
      </c>
      <c r="Q580" s="218">
        <f ca="1">IFERROR(ROUND(OFFSET(환산공식!$EX$15,$F580,0),3),"")</f>
        <v>0</v>
      </c>
      <c r="R580" s="218">
        <f ca="1">OFFSET('배치점수 계산기'!H$10,$D580,0)</f>
        <v>393.53</v>
      </c>
      <c r="S580" s="218">
        <f ca="1">OFFSET('배치점수 계산기'!I$10,$D580,0)</f>
        <v>391.125</v>
      </c>
      <c r="T580" s="218">
        <f ca="1">OFFSET('배치점수 계산기'!J$10,$D580,0)</f>
        <v>386.77</v>
      </c>
      <c r="U580" s="218">
        <f ca="1">OFFSET('배치점수 계산기'!K$10,$D580,0)</f>
        <v>381.82499999999999</v>
      </c>
      <c r="V580" s="218">
        <f ca="1">OFFSET('배치점수 계산기'!L$10,$D580,0)</f>
        <v>375.59</v>
      </c>
      <c r="W580" s="210" t="str">
        <f ca="1">OFFSET('배치점수 계산기'!M$10,$D580,0)</f>
        <v>백분위</v>
      </c>
      <c r="X580" s="208" t="str">
        <f ca="1">OFFSET('배치점수 계산기'!N$10,$D580,0)</f>
        <v>백분위</v>
      </c>
      <c r="Y580" s="212">
        <f ca="1">OFFSET(환산공식!FG$15,$F580,0)</f>
        <v>0.43</v>
      </c>
      <c r="Z580" s="35">
        <f ca="1">OFFSET(환산공식!FH$15,$F580,0)</f>
        <v>0.28999999999999998</v>
      </c>
      <c r="AA580" s="203">
        <f ca="1">OFFSET(환산공식!FI$15,$F580,0)</f>
        <v>0.28999999999999998</v>
      </c>
      <c r="AB580" s="5"/>
      <c r="AD580">
        <f t="shared" ca="1" si="18"/>
        <v>6</v>
      </c>
      <c r="AF580" s="5"/>
      <c r="AG580" s="5"/>
      <c r="AH580" s="5"/>
    </row>
    <row r="581" spans="1:34">
      <c r="A581" s="222"/>
      <c r="B581" s="222"/>
      <c r="C581" s="222" t="s">
        <v>2076</v>
      </c>
      <c r="D581" s="219">
        <v>574</v>
      </c>
      <c r="E581" s="219">
        <v>183</v>
      </c>
      <c r="F581" s="219">
        <v>183</v>
      </c>
      <c r="G581" s="264">
        <v>574</v>
      </c>
      <c r="H581" s="221" t="s">
        <v>85</v>
      </c>
      <c r="I581" s="219" t="s">
        <v>310</v>
      </c>
      <c r="J581" s="267" t="s">
        <v>665</v>
      </c>
      <c r="K581" s="219" t="s">
        <v>84</v>
      </c>
      <c r="L581" s="35" t="str">
        <f ca="1">IF(OFFSET(환산공식!$DU$15,$F581,0)=1,"O","X")</f>
        <v>X</v>
      </c>
      <c r="M581" s="212">
        <f ca="1">IFERROR(OFFSET(환산공식!DA$15,$F581,0),"")</f>
        <v>150</v>
      </c>
      <c r="N581" s="35" t="str">
        <f ca="1">IFERROR(CONCATENATE(ROUND(OFFSET(환산공식!DB$15,$F581,0),1),"%"),"")</f>
        <v>100%</v>
      </c>
      <c r="O581" s="35">
        <f ca="1">IFERROR(OFFSET(환산공식!DC$15,$F581,0),"")</f>
        <v>1.5</v>
      </c>
      <c r="P581" s="212" t="str">
        <f t="shared" ca="1" si="17"/>
        <v>3% 이하</v>
      </c>
      <c r="Q581" s="218">
        <f ca="1">IFERROR(ROUND(OFFSET(환산공식!$EX$15,$F581,0),3),"")</f>
        <v>0</v>
      </c>
      <c r="R581" s="218">
        <f ca="1">OFFSET('배치점수 계산기'!H$10,$D581,0)</f>
        <v>391.71499999999997</v>
      </c>
      <c r="S581" s="218">
        <f ca="1">OFFSET('배치점수 계산기'!I$10,$D581,0)</f>
        <v>389.08499999999998</v>
      </c>
      <c r="T581" s="218">
        <f ca="1">OFFSET('배치점수 계산기'!J$10,$D581,0)</f>
        <v>384.61500000000001</v>
      </c>
      <c r="U581" s="218">
        <f ca="1">OFFSET('배치점수 계산기'!K$10,$D581,0)</f>
        <v>379.67</v>
      </c>
      <c r="V581" s="218">
        <f ca="1">OFFSET('배치점수 계산기'!L$10,$D581,0)</f>
        <v>373.67500000000001</v>
      </c>
      <c r="W581" s="210" t="str">
        <f ca="1">OFFSET('배치점수 계산기'!M$10,$D581,0)</f>
        <v>백분위</v>
      </c>
      <c r="X581" s="208" t="str">
        <f ca="1">OFFSET('배치점수 계산기'!N$10,$D581,0)</f>
        <v>백분위</v>
      </c>
      <c r="Y581" s="212">
        <f ca="1">OFFSET(환산공식!FG$15,$F581,0)</f>
        <v>0.43</v>
      </c>
      <c r="Z581" s="35">
        <f ca="1">OFFSET(환산공식!FH$15,$F581,0)</f>
        <v>0.28999999999999998</v>
      </c>
      <c r="AA581" s="203">
        <f ca="1">OFFSET(환산공식!FI$15,$F581,0)</f>
        <v>0.28999999999999998</v>
      </c>
      <c r="AB581" s="5"/>
      <c r="AD581">
        <f t="shared" ca="1" si="18"/>
        <v>6</v>
      </c>
      <c r="AF581" s="5"/>
      <c r="AG581" s="5"/>
      <c r="AH581" s="5"/>
    </row>
    <row r="582" spans="1:34">
      <c r="A582" s="222"/>
      <c r="B582" s="222"/>
      <c r="C582" s="222" t="s">
        <v>2077</v>
      </c>
      <c r="D582" s="219">
        <v>575</v>
      </c>
      <c r="E582" s="219">
        <v>183</v>
      </c>
      <c r="F582" s="219">
        <v>183</v>
      </c>
      <c r="G582" s="264">
        <v>575</v>
      </c>
      <c r="H582" s="221" t="s">
        <v>85</v>
      </c>
      <c r="I582" s="219" t="s">
        <v>310</v>
      </c>
      <c r="J582" s="267" t="s">
        <v>374</v>
      </c>
      <c r="K582" s="219" t="s">
        <v>84</v>
      </c>
      <c r="L582" s="35" t="str">
        <f ca="1">IF(OFFSET(환산공식!$DU$15,$F582,0)=1,"O","X")</f>
        <v>X</v>
      </c>
      <c r="M582" s="212">
        <f ca="1">IFERROR(OFFSET(환산공식!DA$15,$F582,0),"")</f>
        <v>150</v>
      </c>
      <c r="N582" s="35" t="str">
        <f ca="1">IFERROR(CONCATENATE(ROUND(OFFSET(환산공식!DB$15,$F582,0),1),"%"),"")</f>
        <v>100%</v>
      </c>
      <c r="O582" s="35">
        <f ca="1">IFERROR(OFFSET(환산공식!DC$15,$F582,0),"")</f>
        <v>1.5</v>
      </c>
      <c r="P582" s="212" t="str">
        <f t="shared" ca="1" si="17"/>
        <v>3% 이하</v>
      </c>
      <c r="Q582" s="218">
        <f ca="1">IFERROR(ROUND(OFFSET(환산공식!$EX$15,$F582,0),3),"")</f>
        <v>0</v>
      </c>
      <c r="R582" s="218">
        <f ca="1">OFFSET('배치점수 계산기'!H$10,$D582,0)</f>
        <v>387.84500000000003</v>
      </c>
      <c r="S582" s="218">
        <f ca="1">OFFSET('배치점수 계산기'!I$10,$D582,0)</f>
        <v>385.48</v>
      </c>
      <c r="T582" s="218">
        <f ca="1">OFFSET('배치점수 계산기'!J$10,$D582,0)</f>
        <v>380.81</v>
      </c>
      <c r="U582" s="218">
        <f ca="1">OFFSET('배치점수 계산기'!K$10,$D582,0)</f>
        <v>375.91500000000002</v>
      </c>
      <c r="V582" s="218">
        <f ca="1">OFFSET('배치점수 계산기'!L$10,$D582,0)</f>
        <v>370.47</v>
      </c>
      <c r="W582" s="210" t="str">
        <f ca="1">OFFSET('배치점수 계산기'!M$10,$D582,0)</f>
        <v>백분위</v>
      </c>
      <c r="X582" s="208" t="str">
        <f ca="1">OFFSET('배치점수 계산기'!N$10,$D582,0)</f>
        <v>백분위</v>
      </c>
      <c r="Y582" s="212">
        <f ca="1">OFFSET(환산공식!FG$15,$F582,0)</f>
        <v>0.43</v>
      </c>
      <c r="Z582" s="35">
        <f ca="1">OFFSET(환산공식!FH$15,$F582,0)</f>
        <v>0.28999999999999998</v>
      </c>
      <c r="AA582" s="203">
        <f ca="1">OFFSET(환산공식!FI$15,$F582,0)</f>
        <v>0.28999999999999998</v>
      </c>
      <c r="AB582" s="5"/>
      <c r="AD582">
        <f t="shared" ca="1" si="18"/>
        <v>6</v>
      </c>
      <c r="AF582" s="5"/>
      <c r="AG582" s="5"/>
      <c r="AH582" s="5"/>
    </row>
    <row r="583" spans="1:34">
      <c r="A583" s="222"/>
      <c r="B583" s="222"/>
      <c r="C583" s="222" t="s">
        <v>2078</v>
      </c>
      <c r="D583" s="219">
        <v>576</v>
      </c>
      <c r="E583" s="219">
        <v>183</v>
      </c>
      <c r="F583" s="219">
        <v>183</v>
      </c>
      <c r="G583" s="264">
        <v>576</v>
      </c>
      <c r="H583" s="221" t="s">
        <v>85</v>
      </c>
      <c r="I583" s="219" t="s">
        <v>310</v>
      </c>
      <c r="J583" s="267" t="s">
        <v>927</v>
      </c>
      <c r="K583" s="219" t="s">
        <v>84</v>
      </c>
      <c r="L583" s="35" t="str">
        <f ca="1">IF(OFFSET(환산공식!$DU$15,$F583,0)=1,"O","X")</f>
        <v>X</v>
      </c>
      <c r="M583" s="212">
        <f ca="1">IFERROR(OFFSET(환산공식!DA$15,$F583,0),"")</f>
        <v>150</v>
      </c>
      <c r="N583" s="35" t="str">
        <f ca="1">IFERROR(CONCATENATE(ROUND(OFFSET(환산공식!DB$15,$F583,0),1),"%"),"")</f>
        <v>100%</v>
      </c>
      <c r="O583" s="35">
        <f ca="1">IFERROR(OFFSET(환산공식!DC$15,$F583,0),"")</f>
        <v>1.5</v>
      </c>
      <c r="P583" s="212" t="str">
        <f t="shared" ca="1" si="17"/>
        <v>3% 이하</v>
      </c>
      <c r="Q583" s="218">
        <f ca="1">IFERROR(ROUND(OFFSET(환산공식!$EX$15,$F583,0),3),"")</f>
        <v>0</v>
      </c>
      <c r="R583" s="218">
        <f ca="1">OFFSET('배치점수 계산기'!H$10,$D583,0)</f>
        <v>386.45499999999998</v>
      </c>
      <c r="S583" s="218">
        <f ca="1">OFFSET('배치점수 계산기'!I$10,$D583,0)</f>
        <v>384.29</v>
      </c>
      <c r="T583" s="218">
        <f ca="1">OFFSET('배치점수 계산기'!J$10,$D583,0)</f>
        <v>379.62</v>
      </c>
      <c r="U583" s="218">
        <f ca="1">OFFSET('배치점수 계산기'!K$10,$D583,0)</f>
        <v>374.74</v>
      </c>
      <c r="V583" s="218">
        <f ca="1">OFFSET('배치점수 계산기'!L$10,$D583,0)</f>
        <v>369.13</v>
      </c>
      <c r="W583" s="210" t="str">
        <f ca="1">OFFSET('배치점수 계산기'!M$10,$D583,0)</f>
        <v>백분위</v>
      </c>
      <c r="X583" s="208" t="str">
        <f ca="1">OFFSET('배치점수 계산기'!N$10,$D583,0)</f>
        <v>백분위</v>
      </c>
      <c r="Y583" s="212">
        <f ca="1">OFFSET(환산공식!FG$15,$F583,0)</f>
        <v>0.43</v>
      </c>
      <c r="Z583" s="35">
        <f ca="1">OFFSET(환산공식!FH$15,$F583,0)</f>
        <v>0.28999999999999998</v>
      </c>
      <c r="AA583" s="203">
        <f ca="1">OFFSET(환산공식!FI$15,$F583,0)</f>
        <v>0.28999999999999998</v>
      </c>
      <c r="AB583" s="5"/>
      <c r="AD583">
        <f t="shared" ca="1" si="18"/>
        <v>6</v>
      </c>
      <c r="AF583" s="5"/>
      <c r="AG583" s="5"/>
      <c r="AH583" s="5"/>
    </row>
    <row r="584" spans="1:34">
      <c r="A584" s="222"/>
      <c r="B584" s="222"/>
      <c r="C584" s="222" t="s">
        <v>2079</v>
      </c>
      <c r="D584" s="219">
        <v>577</v>
      </c>
      <c r="E584" s="219">
        <v>183</v>
      </c>
      <c r="F584" s="219">
        <v>183</v>
      </c>
      <c r="G584" s="264">
        <v>577</v>
      </c>
      <c r="H584" s="221" t="s">
        <v>85</v>
      </c>
      <c r="I584" s="219" t="s">
        <v>310</v>
      </c>
      <c r="J584" s="267" t="s">
        <v>78</v>
      </c>
      <c r="K584" s="219" t="s">
        <v>84</v>
      </c>
      <c r="L584" s="35" t="str">
        <f ca="1">IF(OFFSET(환산공식!$DU$15,$F584,0)=1,"O","X")</f>
        <v>X</v>
      </c>
      <c r="M584" s="212">
        <f ca="1">IFERROR(OFFSET(환산공식!DA$15,$F584,0),"")</f>
        <v>150</v>
      </c>
      <c r="N584" s="35" t="str">
        <f ca="1">IFERROR(CONCATENATE(ROUND(OFFSET(환산공식!DB$15,$F584,0),1),"%"),"")</f>
        <v>100%</v>
      </c>
      <c r="O584" s="35">
        <f ca="1">IFERROR(OFFSET(환산공식!DC$15,$F584,0),"")</f>
        <v>1.5</v>
      </c>
      <c r="P584" s="212" t="str">
        <f t="shared" ca="1" si="17"/>
        <v>3% 이하</v>
      </c>
      <c r="Q584" s="218">
        <f ca="1">IFERROR(ROUND(OFFSET(환산공식!$EX$15,$F584,0),3),"")</f>
        <v>0</v>
      </c>
      <c r="R584" s="218">
        <f ca="1">OFFSET('배치점수 계산기'!H$10,$D584,0)</f>
        <v>381.08499999999998</v>
      </c>
      <c r="S584" s="218">
        <f ca="1">OFFSET('배치점수 계산기'!I$10,$D584,0)</f>
        <v>378.97</v>
      </c>
      <c r="T584" s="218">
        <f ca="1">OFFSET('배치점수 계산기'!J$10,$D584,0)</f>
        <v>374.32499999999999</v>
      </c>
      <c r="U584" s="218">
        <f ca="1">OFFSET('배치점수 계산기'!K$10,$D584,0)</f>
        <v>370.29500000000002</v>
      </c>
      <c r="V584" s="218">
        <f ca="1">OFFSET('배치점수 계산기'!L$10,$D584,0)</f>
        <v>364.77499999999998</v>
      </c>
      <c r="W584" s="210" t="str">
        <f ca="1">OFFSET('배치점수 계산기'!M$10,$D584,0)</f>
        <v>백분위</v>
      </c>
      <c r="X584" s="208" t="str">
        <f ca="1">OFFSET('배치점수 계산기'!N$10,$D584,0)</f>
        <v>백분위</v>
      </c>
      <c r="Y584" s="212">
        <f ca="1">OFFSET(환산공식!FG$15,$F584,0)</f>
        <v>0.43</v>
      </c>
      <c r="Z584" s="35">
        <f ca="1">OFFSET(환산공식!FH$15,$F584,0)</f>
        <v>0.28999999999999998</v>
      </c>
      <c r="AA584" s="203">
        <f ca="1">OFFSET(환산공식!FI$15,$F584,0)</f>
        <v>0.28999999999999998</v>
      </c>
      <c r="AB584" s="5"/>
      <c r="AD584">
        <f t="shared" ca="1" si="18"/>
        <v>6</v>
      </c>
      <c r="AF584" s="5"/>
      <c r="AG584" s="5"/>
      <c r="AH584" s="5"/>
    </row>
    <row r="585" spans="1:34">
      <c r="A585" s="222"/>
      <c r="B585" s="222"/>
      <c r="C585" s="222" t="s">
        <v>2080</v>
      </c>
      <c r="D585" s="219">
        <v>578</v>
      </c>
      <c r="E585" s="219">
        <v>188</v>
      </c>
      <c r="F585" s="219">
        <v>188</v>
      </c>
      <c r="G585" s="264">
        <v>578</v>
      </c>
      <c r="H585" s="221" t="s">
        <v>85</v>
      </c>
      <c r="I585" s="219" t="s">
        <v>329</v>
      </c>
      <c r="J585" s="267" t="s">
        <v>1406</v>
      </c>
      <c r="K585" s="219" t="s">
        <v>83</v>
      </c>
      <c r="L585" s="35" t="str">
        <f ca="1">IF(OFFSET(환산공식!$DU$15,$F585,0)=1,"O","X")</f>
        <v>X</v>
      </c>
      <c r="M585" s="212">
        <f ca="1">IFERROR(OFFSET(환산공식!DA$15,$F585,0),"")</f>
        <v>200</v>
      </c>
      <c r="N585" s="35" t="str">
        <f ca="1">IFERROR(CONCATENATE(ROUND(OFFSET(환산공식!DB$15,$F585,0),1),"%"),"")</f>
        <v>100%</v>
      </c>
      <c r="O585" s="35">
        <f ca="1">IFERROR(OFFSET(환산공식!DC$15,$F585,0),"")</f>
        <v>0</v>
      </c>
      <c r="P585" s="212" t="str">
        <f t="shared" ref="P585:P648" ca="1" si="19">IF(E585="","",IF(Q585&gt;R585,"90% 이상",IF(Q585&gt;S585,CONCATENATE(ROUND(((Q585-S585)/(R585-S585))*20+70,0),"%"),IF(Q585&gt;T585,CONCATENATE(ROUND(((Q585-T585)/(S585-T585))*30+40,0),"%"),IF(Q585&gt;U585,CONCATENATE(ROUND(((Q585-U585)/(T585-U585))*30+10,0),"%"),IF(Q585&gt;V585,CONCATENATE(ROUND(((Q585-V585)/(U585-V585))*7+3,0),"%"),"3% 이하"))))))</f>
        <v>3% 이하</v>
      </c>
      <c r="Q585" s="218">
        <f ca="1">IFERROR(ROUND(OFFSET(환산공식!$EX$15,$F585,0),3),"")</f>
        <v>0</v>
      </c>
      <c r="R585" s="218">
        <f ca="1">OFFSET('배치점수 계산기'!H$10,$D585,0)</f>
        <v>886.55799999999999</v>
      </c>
      <c r="S585" s="218">
        <f ca="1">OFFSET('배치점수 계산기'!I$10,$D585,0)</f>
        <v>883.53700000000003</v>
      </c>
      <c r="T585" s="218">
        <f ca="1">OFFSET('배치점수 계산기'!J$10,$D585,0)</f>
        <v>879.16800000000001</v>
      </c>
      <c r="U585" s="218">
        <f ca="1">OFFSET('배치점수 계산기'!K$10,$D585,0)</f>
        <v>875.15</v>
      </c>
      <c r="V585" s="218">
        <f ca="1">OFFSET('배치점수 계산기'!L$10,$D585,0)</f>
        <v>861.66399999999999</v>
      </c>
      <c r="W585" s="210" t="str">
        <f ca="1">OFFSET('배치점수 계산기'!M$10,$D585,0)</f>
        <v>표점/만점</v>
      </c>
      <c r="X585" s="208" t="str">
        <f ca="1">OFFSET('배치점수 계산기'!N$10,$D585,0)</f>
        <v>표점/만점</v>
      </c>
      <c r="Y585" s="212">
        <f ca="1">OFFSET(환산공식!FG$15,$F585,0)</f>
        <v>0.31</v>
      </c>
      <c r="Z585" s="35">
        <f ca="1">OFFSET(환산공식!FH$15,$F585,0)</f>
        <v>0.37</v>
      </c>
      <c r="AA585" s="203">
        <f ca="1">OFFSET(환산공식!FI$15,$F585,0)</f>
        <v>0.31</v>
      </c>
      <c r="AB585" s="5"/>
      <c r="AD585">
        <f t="shared" ref="AD585:AD648" ca="1" si="20">IF(L585="X",6,IF(Q585&gt;R585,1,IF(Q585&gt;S585,2,IF(Q585&gt;T585,3,IF(Q585&gt;U585,4,IF(Q585&gt;=V585,5,IF(Q585&lt;V585,6,"")))))))</f>
        <v>6</v>
      </c>
      <c r="AF585" s="5"/>
      <c r="AG585" s="5"/>
      <c r="AH585" s="5"/>
    </row>
    <row r="586" spans="1:34">
      <c r="A586" s="222"/>
      <c r="B586" s="222"/>
      <c r="C586" s="222" t="s">
        <v>2081</v>
      </c>
      <c r="D586" s="219">
        <v>579</v>
      </c>
      <c r="E586" s="219">
        <v>188</v>
      </c>
      <c r="F586" s="219">
        <v>188</v>
      </c>
      <c r="G586" s="264">
        <v>579</v>
      </c>
      <c r="H586" s="221" t="s">
        <v>85</v>
      </c>
      <c r="I586" s="219" t="s">
        <v>329</v>
      </c>
      <c r="J586" s="267" t="s">
        <v>146</v>
      </c>
      <c r="K586" s="219" t="s">
        <v>83</v>
      </c>
      <c r="L586" s="35" t="str">
        <f ca="1">IF(OFFSET(환산공식!$DU$15,$F586,0)=1,"O","X")</f>
        <v>X</v>
      </c>
      <c r="M586" s="212">
        <f ca="1">IFERROR(OFFSET(환산공식!DA$15,$F586,0),"")</f>
        <v>200</v>
      </c>
      <c r="N586" s="35" t="str">
        <f ca="1">IFERROR(CONCATENATE(ROUND(OFFSET(환산공식!DB$15,$F586,0),1),"%"),"")</f>
        <v>100%</v>
      </c>
      <c r="O586" s="35">
        <f ca="1">IFERROR(OFFSET(환산공식!DC$15,$F586,0),"")</f>
        <v>0</v>
      </c>
      <c r="P586" s="212" t="str">
        <f t="shared" ca="1" si="19"/>
        <v>3% 이하</v>
      </c>
      <c r="Q586" s="218">
        <f ca="1">IFERROR(ROUND(OFFSET(환산공식!$EX$15,$F586,0),3),"")</f>
        <v>0</v>
      </c>
      <c r="R586" s="218">
        <f ca="1">OFFSET('배치점수 계산기'!H$10,$D586,0)</f>
        <v>867.97900000000004</v>
      </c>
      <c r="S586" s="218">
        <f ca="1">OFFSET('배치점수 계산기'!I$10,$D586,0)</f>
        <v>865.75800000000004</v>
      </c>
      <c r="T586" s="218">
        <f ca="1">OFFSET('배치점수 계산기'!J$10,$D586,0)</f>
        <v>860.827</v>
      </c>
      <c r="U586" s="218">
        <f ca="1">OFFSET('배치점수 계산기'!K$10,$D586,0)</f>
        <v>855.81</v>
      </c>
      <c r="V586" s="218">
        <f ca="1">OFFSET('배치점수 계산기'!L$10,$D586,0)</f>
        <v>849.56</v>
      </c>
      <c r="W586" s="210" t="str">
        <f ca="1">OFFSET('배치점수 계산기'!M$10,$D586,0)</f>
        <v>표점/만점</v>
      </c>
      <c r="X586" s="208" t="str">
        <f ca="1">OFFSET('배치점수 계산기'!N$10,$D586,0)</f>
        <v>표점/만점</v>
      </c>
      <c r="Y586" s="212">
        <f ca="1">OFFSET(환산공식!FG$15,$F586,0)</f>
        <v>0.31</v>
      </c>
      <c r="Z586" s="35">
        <f ca="1">OFFSET(환산공식!FH$15,$F586,0)</f>
        <v>0.37</v>
      </c>
      <c r="AA586" s="203">
        <f ca="1">OFFSET(환산공식!FI$15,$F586,0)</f>
        <v>0.31</v>
      </c>
      <c r="AB586" s="5"/>
      <c r="AD586">
        <f t="shared" ca="1" si="20"/>
        <v>6</v>
      </c>
      <c r="AF586" s="5"/>
      <c r="AG586" s="5"/>
      <c r="AH586" s="5"/>
    </row>
    <row r="587" spans="1:34">
      <c r="A587" s="222"/>
      <c r="B587" s="222"/>
      <c r="C587" s="222" t="s">
        <v>2082</v>
      </c>
      <c r="D587" s="219">
        <v>580</v>
      </c>
      <c r="E587" s="219">
        <v>188</v>
      </c>
      <c r="F587" s="219">
        <v>188</v>
      </c>
      <c r="G587" s="264">
        <v>580</v>
      </c>
      <c r="H587" s="221" t="s">
        <v>85</v>
      </c>
      <c r="I587" s="219" t="s">
        <v>329</v>
      </c>
      <c r="J587" s="267" t="s">
        <v>1407</v>
      </c>
      <c r="K587" s="219" t="s">
        <v>83</v>
      </c>
      <c r="L587" s="35" t="str">
        <f ca="1">IF(OFFSET(환산공식!$DU$15,$F587,0)=1,"O","X")</f>
        <v>X</v>
      </c>
      <c r="M587" s="212">
        <f ca="1">IFERROR(OFFSET(환산공식!DA$15,$F587,0),"")</f>
        <v>200</v>
      </c>
      <c r="N587" s="35" t="str">
        <f ca="1">IFERROR(CONCATENATE(ROUND(OFFSET(환산공식!DB$15,$F587,0),1),"%"),"")</f>
        <v>100%</v>
      </c>
      <c r="O587" s="35">
        <f ca="1">IFERROR(OFFSET(환산공식!DC$15,$F587,0),"")</f>
        <v>0</v>
      </c>
      <c r="P587" s="212" t="str">
        <f t="shared" ca="1" si="19"/>
        <v>3% 이하</v>
      </c>
      <c r="Q587" s="218">
        <f ca="1">IFERROR(ROUND(OFFSET(환산공식!$EX$15,$F587,0),3),"")</f>
        <v>0</v>
      </c>
      <c r="R587" s="218">
        <f ca="1">OFFSET('배치점수 계산기'!H$10,$D587,0)</f>
        <v>849.774</v>
      </c>
      <c r="S587" s="218">
        <f ca="1">OFFSET('배치점수 계산기'!I$10,$D587,0)</f>
        <v>847.58</v>
      </c>
      <c r="T587" s="218">
        <f ca="1">OFFSET('배치점수 계산기'!J$10,$D587,0)</f>
        <v>842.70100000000002</v>
      </c>
      <c r="U587" s="218">
        <f ca="1">OFFSET('배치점수 계산기'!K$10,$D587,0)</f>
        <v>838.07100000000003</v>
      </c>
      <c r="V587" s="218">
        <f ca="1">OFFSET('배치점수 계산기'!L$10,$D587,0)</f>
        <v>832.67100000000005</v>
      </c>
      <c r="W587" s="210" t="str">
        <f ca="1">OFFSET('배치점수 계산기'!M$10,$D587,0)</f>
        <v>표점/만점</v>
      </c>
      <c r="X587" s="208" t="str">
        <f ca="1">OFFSET('배치점수 계산기'!N$10,$D587,0)</f>
        <v>표점/만점</v>
      </c>
      <c r="Y587" s="212">
        <f ca="1">OFFSET(환산공식!FG$15,$F587,0)</f>
        <v>0.31</v>
      </c>
      <c r="Z587" s="35">
        <f ca="1">OFFSET(환산공식!FH$15,$F587,0)</f>
        <v>0.37</v>
      </c>
      <c r="AA587" s="203">
        <f ca="1">OFFSET(환산공식!FI$15,$F587,0)</f>
        <v>0.31</v>
      </c>
      <c r="AB587" s="5"/>
      <c r="AD587">
        <f t="shared" ca="1" si="20"/>
        <v>6</v>
      </c>
      <c r="AF587" s="5"/>
      <c r="AG587" s="5"/>
      <c r="AH587" s="5"/>
    </row>
    <row r="588" spans="1:34">
      <c r="A588" s="222"/>
      <c r="B588" s="222"/>
      <c r="C588" s="222" t="s">
        <v>2083</v>
      </c>
      <c r="D588" s="219">
        <v>581</v>
      </c>
      <c r="E588" s="219">
        <v>188</v>
      </c>
      <c r="F588" s="219">
        <v>188</v>
      </c>
      <c r="G588" s="264">
        <v>581</v>
      </c>
      <c r="H588" s="221" t="s">
        <v>85</v>
      </c>
      <c r="I588" s="219" t="s">
        <v>329</v>
      </c>
      <c r="J588" s="267" t="s">
        <v>384</v>
      </c>
      <c r="K588" s="219" t="s">
        <v>83</v>
      </c>
      <c r="L588" s="35" t="str">
        <f ca="1">IF(OFFSET(환산공식!$DU$15,$F588,0)=1,"O","X")</f>
        <v>X</v>
      </c>
      <c r="M588" s="212">
        <f ca="1">IFERROR(OFFSET(환산공식!DA$15,$F588,0),"")</f>
        <v>200</v>
      </c>
      <c r="N588" s="35" t="str">
        <f ca="1">IFERROR(CONCATENATE(ROUND(OFFSET(환산공식!DB$15,$F588,0),1),"%"),"")</f>
        <v>100%</v>
      </c>
      <c r="O588" s="35">
        <f ca="1">IFERROR(OFFSET(환산공식!DC$15,$F588,0),"")</f>
        <v>0</v>
      </c>
      <c r="P588" s="212" t="str">
        <f t="shared" ca="1" si="19"/>
        <v>3% 이하</v>
      </c>
      <c r="Q588" s="218">
        <f ca="1">IFERROR(ROUND(OFFSET(환산공식!$EX$15,$F588,0),3),"")</f>
        <v>0</v>
      </c>
      <c r="R588" s="218">
        <f ca="1">OFFSET('배치점수 계산기'!H$10,$D588,0)</f>
        <v>839.28899999999999</v>
      </c>
      <c r="S588" s="218">
        <f ca="1">OFFSET('배치점수 계산기'!I$10,$D588,0)</f>
        <v>837.30100000000004</v>
      </c>
      <c r="T588" s="218">
        <f ca="1">OFFSET('배치점수 계산기'!J$10,$D588,0)</f>
        <v>833.03200000000004</v>
      </c>
      <c r="U588" s="218">
        <f ca="1">OFFSET('배치점수 계산기'!K$10,$D588,0)</f>
        <v>829.18499999999995</v>
      </c>
      <c r="V588" s="218">
        <f ca="1">OFFSET('배치점수 계산기'!L$10,$D588,0)</f>
        <v>823.79700000000003</v>
      </c>
      <c r="W588" s="210" t="str">
        <f ca="1">OFFSET('배치점수 계산기'!M$10,$D588,0)</f>
        <v>표점/만점</v>
      </c>
      <c r="X588" s="208" t="str">
        <f ca="1">OFFSET('배치점수 계산기'!N$10,$D588,0)</f>
        <v>표점/만점</v>
      </c>
      <c r="Y588" s="212">
        <f ca="1">OFFSET(환산공식!FG$15,$F588,0)</f>
        <v>0.31</v>
      </c>
      <c r="Z588" s="35">
        <f ca="1">OFFSET(환산공식!FH$15,$F588,0)</f>
        <v>0.37</v>
      </c>
      <c r="AA588" s="203">
        <f ca="1">OFFSET(환산공식!FI$15,$F588,0)</f>
        <v>0.31</v>
      </c>
      <c r="AB588" s="5"/>
      <c r="AD588">
        <f t="shared" ca="1" si="20"/>
        <v>6</v>
      </c>
      <c r="AF588" s="5"/>
      <c r="AG588" s="5"/>
      <c r="AH588" s="5"/>
    </row>
    <row r="589" spans="1:34">
      <c r="A589" s="222"/>
      <c r="B589" s="222"/>
      <c r="C589" s="222" t="s">
        <v>2084</v>
      </c>
      <c r="D589" s="219">
        <v>582</v>
      </c>
      <c r="E589" s="219">
        <v>188</v>
      </c>
      <c r="F589" s="219">
        <v>188</v>
      </c>
      <c r="G589" s="264">
        <v>582</v>
      </c>
      <c r="H589" s="221" t="s">
        <v>85</v>
      </c>
      <c r="I589" s="219" t="s">
        <v>329</v>
      </c>
      <c r="J589" s="267" t="s">
        <v>934</v>
      </c>
      <c r="K589" s="219" t="s">
        <v>83</v>
      </c>
      <c r="L589" s="35" t="str">
        <f ca="1">IF(OFFSET(환산공식!$DU$15,$F589,0)=1,"O","X")</f>
        <v>X</v>
      </c>
      <c r="M589" s="212">
        <f ca="1">IFERROR(OFFSET(환산공식!DA$15,$F589,0),"")</f>
        <v>200</v>
      </c>
      <c r="N589" s="35" t="str">
        <f ca="1">IFERROR(CONCATENATE(ROUND(OFFSET(환산공식!DB$15,$F589,0),1),"%"),"")</f>
        <v>100%</v>
      </c>
      <c r="O589" s="35">
        <f ca="1">IFERROR(OFFSET(환산공식!DC$15,$F589,0),"")</f>
        <v>0</v>
      </c>
      <c r="P589" s="212" t="str">
        <f t="shared" ca="1" si="19"/>
        <v>3% 이하</v>
      </c>
      <c r="Q589" s="218">
        <f ca="1">IFERROR(ROUND(OFFSET(환산공식!$EX$15,$F589,0),3),"")</f>
        <v>0</v>
      </c>
      <c r="R589" s="218">
        <f ca="1">OFFSET('배치점수 계산기'!H$10,$D589,0)</f>
        <v>812.16700000000003</v>
      </c>
      <c r="S589" s="218">
        <f ca="1">OFFSET('배치점수 계산기'!I$10,$D589,0)</f>
        <v>810.15300000000002</v>
      </c>
      <c r="T589" s="218">
        <f ca="1">OFFSET('배치점수 계산기'!J$10,$D589,0)</f>
        <v>804.35400000000004</v>
      </c>
      <c r="U589" s="218">
        <f ca="1">OFFSET('배치점수 계산기'!K$10,$D589,0)</f>
        <v>800.7</v>
      </c>
      <c r="V589" s="218">
        <f ca="1">OFFSET('배치점수 계산기'!L$10,$D589,0)</f>
        <v>796.18299999999999</v>
      </c>
      <c r="W589" s="210" t="str">
        <f ca="1">OFFSET('배치점수 계산기'!M$10,$D589,0)</f>
        <v>표점/만점</v>
      </c>
      <c r="X589" s="208" t="str">
        <f ca="1">OFFSET('배치점수 계산기'!N$10,$D589,0)</f>
        <v>표점/만점</v>
      </c>
      <c r="Y589" s="212">
        <f ca="1">OFFSET(환산공식!FG$15,$F589,0)</f>
        <v>0.31</v>
      </c>
      <c r="Z589" s="35">
        <f ca="1">OFFSET(환산공식!FH$15,$F589,0)</f>
        <v>0.37</v>
      </c>
      <c r="AA589" s="203">
        <f ca="1">OFFSET(환산공식!FI$15,$F589,0)</f>
        <v>0.31</v>
      </c>
      <c r="AB589" s="5"/>
      <c r="AD589">
        <f t="shared" ca="1" si="20"/>
        <v>6</v>
      </c>
      <c r="AF589" s="5"/>
      <c r="AG589" s="5"/>
      <c r="AH589" s="5"/>
    </row>
    <row r="590" spans="1:34">
      <c r="A590" s="222"/>
      <c r="B590" s="222"/>
      <c r="C590" s="222" t="s">
        <v>2085</v>
      </c>
      <c r="D590" s="219">
        <v>583</v>
      </c>
      <c r="E590" s="219">
        <v>188</v>
      </c>
      <c r="F590" s="219">
        <v>188</v>
      </c>
      <c r="G590" s="264">
        <v>583</v>
      </c>
      <c r="H590" s="221" t="s">
        <v>85</v>
      </c>
      <c r="I590" s="219" t="s">
        <v>329</v>
      </c>
      <c r="J590" s="267" t="s">
        <v>933</v>
      </c>
      <c r="K590" s="219" t="s">
        <v>83</v>
      </c>
      <c r="L590" s="35" t="str">
        <f ca="1">IF(OFFSET(환산공식!$DU$15,$F590,0)=1,"O","X")</f>
        <v>X</v>
      </c>
      <c r="M590" s="212">
        <f ca="1">IFERROR(OFFSET(환산공식!DA$15,$F590,0),"")</f>
        <v>200</v>
      </c>
      <c r="N590" s="35" t="str">
        <f ca="1">IFERROR(CONCATENATE(ROUND(OFFSET(환산공식!DB$15,$F590,0),1),"%"),"")</f>
        <v>100%</v>
      </c>
      <c r="O590" s="35">
        <f ca="1">IFERROR(OFFSET(환산공식!DC$15,$F590,0),"")</f>
        <v>0</v>
      </c>
      <c r="P590" s="212" t="str">
        <f t="shared" ca="1" si="19"/>
        <v>3% 이하</v>
      </c>
      <c r="Q590" s="218">
        <f ca="1">IFERROR(ROUND(OFFSET(환산공식!$EX$15,$F590,0),3),"")</f>
        <v>0</v>
      </c>
      <c r="R590" s="218">
        <f ca="1">OFFSET('배치점수 계산기'!H$10,$D590,0)</f>
        <v>798.42600000000004</v>
      </c>
      <c r="S590" s="218">
        <f ca="1">OFFSET('배치점수 계산기'!I$10,$D590,0)</f>
        <v>796.59199999999998</v>
      </c>
      <c r="T590" s="218">
        <f ca="1">OFFSET('배치점수 계산기'!J$10,$D590,0)</f>
        <v>792.63</v>
      </c>
      <c r="U590" s="218">
        <f ca="1">OFFSET('배치점수 계산기'!K$10,$D590,0)</f>
        <v>788.14499999999998</v>
      </c>
      <c r="V590" s="218">
        <f ca="1">OFFSET('배치점수 계산기'!L$10,$D590,0)</f>
        <v>781.72900000000004</v>
      </c>
      <c r="W590" s="210" t="str">
        <f ca="1">OFFSET('배치점수 계산기'!M$10,$D590,0)</f>
        <v>표점/만점</v>
      </c>
      <c r="X590" s="208" t="str">
        <f ca="1">OFFSET('배치점수 계산기'!N$10,$D590,0)</f>
        <v>표점/만점</v>
      </c>
      <c r="Y590" s="212">
        <f ca="1">OFFSET(환산공식!FG$15,$F590,0)</f>
        <v>0.31</v>
      </c>
      <c r="Z590" s="35">
        <f ca="1">OFFSET(환산공식!FH$15,$F590,0)</f>
        <v>0.37</v>
      </c>
      <c r="AA590" s="203">
        <f ca="1">OFFSET(환산공식!FI$15,$F590,0)</f>
        <v>0.31</v>
      </c>
      <c r="AB590" s="5"/>
      <c r="AD590">
        <f t="shared" ca="1" si="20"/>
        <v>6</v>
      </c>
      <c r="AF590" s="5"/>
      <c r="AG590" s="5"/>
      <c r="AH590" s="5"/>
    </row>
    <row r="591" spans="1:34">
      <c r="A591" s="222"/>
      <c r="B591" s="222"/>
      <c r="C591" s="222" t="s">
        <v>2086</v>
      </c>
      <c r="D591" s="219">
        <v>584</v>
      </c>
      <c r="E591" s="219">
        <v>187</v>
      </c>
      <c r="F591" s="219">
        <v>187</v>
      </c>
      <c r="G591" s="264">
        <v>584</v>
      </c>
      <c r="H591" s="221" t="s">
        <v>85</v>
      </c>
      <c r="I591" s="219" t="s">
        <v>329</v>
      </c>
      <c r="J591" s="267" t="s">
        <v>396</v>
      </c>
      <c r="K591" s="219" t="s">
        <v>84</v>
      </c>
      <c r="L591" s="35" t="str">
        <f ca="1">IF(OFFSET(환산공식!$DU$15,$F591,0)=1,"O","X")</f>
        <v>X</v>
      </c>
      <c r="M591" s="212">
        <f ca="1">IFERROR(OFFSET(환산공식!DA$15,$F591,0),"")</f>
        <v>200</v>
      </c>
      <c r="N591" s="35" t="str">
        <f ca="1">IFERROR(CONCATENATE(ROUND(OFFSET(환산공식!DB$15,$F591,0),1),"%"),"")</f>
        <v>100%</v>
      </c>
      <c r="O591" s="35">
        <f ca="1">IFERROR(OFFSET(환산공식!DC$15,$F591,0),"")</f>
        <v>0</v>
      </c>
      <c r="P591" s="212" t="str">
        <f t="shared" ca="1" si="19"/>
        <v>3% 이하</v>
      </c>
      <c r="Q591" s="218">
        <f ca="1">IFERROR(ROUND(OFFSET(환산공식!$EX$15,$F591,0),3),"")</f>
        <v>0</v>
      </c>
      <c r="R591" s="218">
        <f ca="1">OFFSET('배치점수 계산기'!H$10,$D591,0)</f>
        <v>857.88800000000003</v>
      </c>
      <c r="S591" s="218">
        <f ca="1">OFFSET('배치점수 계산기'!I$10,$D591,0)</f>
        <v>855.61099999999999</v>
      </c>
      <c r="T591" s="218">
        <f ca="1">OFFSET('배치점수 계산기'!J$10,$D591,0)</f>
        <v>851.34199999999998</v>
      </c>
      <c r="U591" s="218">
        <f ca="1">OFFSET('배치점수 계산기'!K$10,$D591,0)</f>
        <v>846.14099999999996</v>
      </c>
      <c r="V591" s="218">
        <f ca="1">OFFSET('배치점수 계산기'!L$10,$D591,0)</f>
        <v>839.86199999999997</v>
      </c>
      <c r="W591" s="210" t="str">
        <f ca="1">OFFSET('배치점수 계산기'!M$10,$D591,0)</f>
        <v>표점/만점</v>
      </c>
      <c r="X591" s="208" t="str">
        <f ca="1">OFFSET('배치점수 계산기'!N$10,$D591,0)</f>
        <v>표점/만점</v>
      </c>
      <c r="Y591" s="212">
        <f ca="1">OFFSET(환산공식!FG$15,$F591,0)</f>
        <v>0.38</v>
      </c>
      <c r="Z591" s="35">
        <f ca="1">OFFSET(환산공식!FH$15,$F591,0)</f>
        <v>0.31</v>
      </c>
      <c r="AA591" s="203">
        <f ca="1">OFFSET(환산공식!FI$15,$F591,0)</f>
        <v>0.31</v>
      </c>
      <c r="AB591" s="5"/>
      <c r="AD591">
        <f t="shared" ca="1" si="20"/>
        <v>6</v>
      </c>
      <c r="AF591" s="5"/>
      <c r="AG591" s="5"/>
      <c r="AH591" s="5"/>
    </row>
    <row r="592" spans="1:34">
      <c r="A592" s="222"/>
      <c r="B592" s="222"/>
      <c r="C592" s="222" t="s">
        <v>2087</v>
      </c>
      <c r="D592" s="219">
        <v>585</v>
      </c>
      <c r="E592" s="219">
        <v>187</v>
      </c>
      <c r="F592" s="219">
        <v>187</v>
      </c>
      <c r="G592" s="264">
        <v>585</v>
      </c>
      <c r="H592" s="221" t="s">
        <v>85</v>
      </c>
      <c r="I592" s="219" t="s">
        <v>329</v>
      </c>
      <c r="J592" s="267" t="s">
        <v>104</v>
      </c>
      <c r="K592" s="219" t="s">
        <v>84</v>
      </c>
      <c r="L592" s="35" t="str">
        <f ca="1">IF(OFFSET(환산공식!$DU$15,$F592,0)=1,"O","X")</f>
        <v>X</v>
      </c>
      <c r="M592" s="212">
        <f ca="1">IFERROR(OFFSET(환산공식!DA$15,$F592,0),"")</f>
        <v>200</v>
      </c>
      <c r="N592" s="35" t="str">
        <f ca="1">IFERROR(CONCATENATE(ROUND(OFFSET(환산공식!DB$15,$F592,0),1),"%"),"")</f>
        <v>100%</v>
      </c>
      <c r="O592" s="35">
        <f ca="1">IFERROR(OFFSET(환산공식!DC$15,$F592,0),"")</f>
        <v>0</v>
      </c>
      <c r="P592" s="212" t="str">
        <f t="shared" ca="1" si="19"/>
        <v>3% 이하</v>
      </c>
      <c r="Q592" s="218">
        <f ca="1">IFERROR(ROUND(OFFSET(환산공식!$EX$15,$F592,0),3),"")</f>
        <v>0</v>
      </c>
      <c r="R592" s="218">
        <f ca="1">OFFSET('배치점수 계산기'!H$10,$D592,0)</f>
        <v>854.64800000000002</v>
      </c>
      <c r="S592" s="218">
        <f ca="1">OFFSET('배치점수 계산기'!I$10,$D592,0)</f>
        <v>852.41</v>
      </c>
      <c r="T592" s="218">
        <f ca="1">OFFSET('배치점수 계산기'!J$10,$D592,0)</f>
        <v>847.51599999999996</v>
      </c>
      <c r="U592" s="218">
        <f ca="1">OFFSET('배치점수 계산기'!K$10,$D592,0)</f>
        <v>842.54499999999996</v>
      </c>
      <c r="V592" s="218">
        <f ca="1">OFFSET('배치점수 계산기'!L$10,$D592,0)</f>
        <v>836.84900000000005</v>
      </c>
      <c r="W592" s="210" t="str">
        <f ca="1">OFFSET('배치점수 계산기'!M$10,$D592,0)</f>
        <v>표점/만점</v>
      </c>
      <c r="X592" s="208" t="str">
        <f ca="1">OFFSET('배치점수 계산기'!N$10,$D592,0)</f>
        <v>표점/만점</v>
      </c>
      <c r="Y592" s="212">
        <f ca="1">OFFSET(환산공식!FG$15,$F592,0)</f>
        <v>0.38</v>
      </c>
      <c r="Z592" s="35">
        <f ca="1">OFFSET(환산공식!FH$15,$F592,0)</f>
        <v>0.31</v>
      </c>
      <c r="AA592" s="203">
        <f ca="1">OFFSET(환산공식!FI$15,$F592,0)</f>
        <v>0.31</v>
      </c>
      <c r="AB592" s="5"/>
      <c r="AD592">
        <f t="shared" ca="1" si="20"/>
        <v>6</v>
      </c>
      <c r="AF592" s="5"/>
      <c r="AG592" s="5"/>
      <c r="AH592" s="5"/>
    </row>
    <row r="593" spans="1:34">
      <c r="A593" s="222"/>
      <c r="B593" s="222"/>
      <c r="C593" s="222" t="s">
        <v>2088</v>
      </c>
      <c r="D593" s="219">
        <v>586</v>
      </c>
      <c r="E593" s="219">
        <v>187</v>
      </c>
      <c r="F593" s="219">
        <v>187</v>
      </c>
      <c r="G593" s="264">
        <v>586</v>
      </c>
      <c r="H593" s="221" t="s">
        <v>85</v>
      </c>
      <c r="I593" s="219" t="s">
        <v>329</v>
      </c>
      <c r="J593" s="267" t="s">
        <v>675</v>
      </c>
      <c r="K593" s="219" t="s">
        <v>84</v>
      </c>
      <c r="L593" s="35" t="str">
        <f ca="1">IF(OFFSET(환산공식!$DU$15,$F593,0)=1,"O","X")</f>
        <v>X</v>
      </c>
      <c r="M593" s="212">
        <f ca="1">IFERROR(OFFSET(환산공식!DA$15,$F593,0),"")</f>
        <v>200</v>
      </c>
      <c r="N593" s="35" t="str">
        <f ca="1">IFERROR(CONCATENATE(ROUND(OFFSET(환산공식!DB$15,$F593,0),1),"%"),"")</f>
        <v>100%</v>
      </c>
      <c r="O593" s="35">
        <f ca="1">IFERROR(OFFSET(환산공식!DC$15,$F593,0),"")</f>
        <v>0</v>
      </c>
      <c r="P593" s="212" t="str">
        <f t="shared" ca="1" si="19"/>
        <v>3% 이하</v>
      </c>
      <c r="Q593" s="218">
        <f ca="1">IFERROR(ROUND(OFFSET(환산공식!$EX$15,$F593,0),3),"")</f>
        <v>0</v>
      </c>
      <c r="R593" s="218">
        <f ca="1">OFFSET('배치점수 계산기'!H$10,$D593,0)</f>
        <v>852.75099999999998</v>
      </c>
      <c r="S593" s="218">
        <f ca="1">OFFSET('배치점수 계산기'!I$10,$D593,0)</f>
        <v>850.745</v>
      </c>
      <c r="T593" s="218">
        <f ca="1">OFFSET('배치점수 계산기'!J$10,$D593,0)</f>
        <v>845.92499999999995</v>
      </c>
      <c r="U593" s="218">
        <f ca="1">OFFSET('배치점수 계산기'!K$10,$D593,0)</f>
        <v>840.90499999999997</v>
      </c>
      <c r="V593" s="218">
        <f ca="1">OFFSET('배치점수 계산기'!L$10,$D593,0)</f>
        <v>835.24800000000005</v>
      </c>
      <c r="W593" s="210" t="str">
        <f ca="1">OFFSET('배치점수 계산기'!M$10,$D593,0)</f>
        <v>표점/만점</v>
      </c>
      <c r="X593" s="208" t="str">
        <f ca="1">OFFSET('배치점수 계산기'!N$10,$D593,0)</f>
        <v>표점/만점</v>
      </c>
      <c r="Y593" s="212">
        <f ca="1">OFFSET(환산공식!FG$15,$F593,0)</f>
        <v>0.38</v>
      </c>
      <c r="Z593" s="35">
        <f ca="1">OFFSET(환산공식!FH$15,$F593,0)</f>
        <v>0.31</v>
      </c>
      <c r="AA593" s="203">
        <f ca="1">OFFSET(환산공식!FI$15,$F593,0)</f>
        <v>0.31</v>
      </c>
      <c r="AB593" s="5"/>
      <c r="AD593">
        <f t="shared" ca="1" si="20"/>
        <v>6</v>
      </c>
      <c r="AF593" s="5"/>
      <c r="AG593" s="5"/>
      <c r="AH593" s="5"/>
    </row>
    <row r="594" spans="1:34">
      <c r="A594" s="222"/>
      <c r="B594" s="222"/>
      <c r="C594" s="222" t="s">
        <v>2089</v>
      </c>
      <c r="D594" s="219">
        <v>587</v>
      </c>
      <c r="E594" s="219">
        <v>187</v>
      </c>
      <c r="F594" s="219">
        <v>187</v>
      </c>
      <c r="G594" s="264">
        <v>587</v>
      </c>
      <c r="H594" s="221" t="s">
        <v>85</v>
      </c>
      <c r="I594" s="219" t="s">
        <v>329</v>
      </c>
      <c r="J594" s="267" t="s">
        <v>1408</v>
      </c>
      <c r="K594" s="219" t="s">
        <v>84</v>
      </c>
      <c r="L594" s="35" t="str">
        <f ca="1">IF(OFFSET(환산공식!$DU$15,$F594,0)=1,"O","X")</f>
        <v>X</v>
      </c>
      <c r="M594" s="212">
        <f ca="1">IFERROR(OFFSET(환산공식!DA$15,$F594,0),"")</f>
        <v>200</v>
      </c>
      <c r="N594" s="35" t="str">
        <f ca="1">IFERROR(CONCATENATE(ROUND(OFFSET(환산공식!DB$15,$F594,0),1),"%"),"")</f>
        <v>100%</v>
      </c>
      <c r="O594" s="35">
        <f ca="1">IFERROR(OFFSET(환산공식!DC$15,$F594,0),"")</f>
        <v>0</v>
      </c>
      <c r="P594" s="212" t="str">
        <f t="shared" ca="1" si="19"/>
        <v>3% 이하</v>
      </c>
      <c r="Q594" s="218">
        <f ca="1">IFERROR(ROUND(OFFSET(환산공식!$EX$15,$F594,0),3),"")</f>
        <v>0</v>
      </c>
      <c r="R594" s="218">
        <f ca="1">OFFSET('배치점수 계산기'!H$10,$D594,0)</f>
        <v>852.75099999999998</v>
      </c>
      <c r="S594" s="218">
        <f ca="1">OFFSET('배치점수 계산기'!I$10,$D594,0)</f>
        <v>850.55399999999997</v>
      </c>
      <c r="T594" s="218">
        <f ca="1">OFFSET('배치점수 계산기'!J$10,$D594,0)</f>
        <v>845.73699999999997</v>
      </c>
      <c r="U594" s="218">
        <f ca="1">OFFSET('배치점수 계산기'!K$10,$D594,0)</f>
        <v>840.726</v>
      </c>
      <c r="V594" s="218">
        <f ca="1">OFFSET('배치점수 계산기'!L$10,$D594,0)</f>
        <v>835.05799999999999</v>
      </c>
      <c r="W594" s="210" t="str">
        <f ca="1">OFFSET('배치점수 계산기'!M$10,$D594,0)</f>
        <v>표점/만점</v>
      </c>
      <c r="X594" s="208" t="str">
        <f ca="1">OFFSET('배치점수 계산기'!N$10,$D594,0)</f>
        <v>표점/만점</v>
      </c>
      <c r="Y594" s="212">
        <f ca="1">OFFSET(환산공식!FG$15,$F594,0)</f>
        <v>0.38</v>
      </c>
      <c r="Z594" s="35">
        <f ca="1">OFFSET(환산공식!FH$15,$F594,0)</f>
        <v>0.31</v>
      </c>
      <c r="AA594" s="203">
        <f ca="1">OFFSET(환산공식!FI$15,$F594,0)</f>
        <v>0.31</v>
      </c>
      <c r="AB594" s="5"/>
      <c r="AD594">
        <f t="shared" ca="1" si="20"/>
        <v>6</v>
      </c>
      <c r="AF594" s="5"/>
      <c r="AG594" s="5"/>
      <c r="AH594" s="5"/>
    </row>
    <row r="595" spans="1:34">
      <c r="A595" s="222"/>
      <c r="B595" s="222"/>
      <c r="C595" s="222" t="s">
        <v>2090</v>
      </c>
      <c r="D595" s="219">
        <v>588</v>
      </c>
      <c r="E595" s="219">
        <v>187</v>
      </c>
      <c r="F595" s="219">
        <v>187</v>
      </c>
      <c r="G595" s="264">
        <v>588</v>
      </c>
      <c r="H595" s="221" t="s">
        <v>85</v>
      </c>
      <c r="I595" s="219" t="s">
        <v>329</v>
      </c>
      <c r="J595" s="267" t="s">
        <v>360</v>
      </c>
      <c r="K595" s="219" t="s">
        <v>84</v>
      </c>
      <c r="L595" s="35" t="str">
        <f ca="1">IF(OFFSET(환산공식!$DU$15,$F595,0)=1,"O","X")</f>
        <v>X</v>
      </c>
      <c r="M595" s="212">
        <f ca="1">IFERROR(OFFSET(환산공식!DA$15,$F595,0),"")</f>
        <v>200</v>
      </c>
      <c r="N595" s="35" t="str">
        <f ca="1">IFERROR(CONCATENATE(ROUND(OFFSET(환산공식!DB$15,$F595,0),1),"%"),"")</f>
        <v>100%</v>
      </c>
      <c r="O595" s="35">
        <f ca="1">IFERROR(OFFSET(환산공식!DC$15,$F595,0),"")</f>
        <v>0</v>
      </c>
      <c r="P595" s="212" t="str">
        <f t="shared" ca="1" si="19"/>
        <v>3% 이하</v>
      </c>
      <c r="Q595" s="218">
        <f ca="1">IFERROR(ROUND(OFFSET(환산공식!$EX$15,$F595,0),3),"")</f>
        <v>0</v>
      </c>
      <c r="R595" s="218">
        <f ca="1">OFFSET('배치점수 계산기'!H$10,$D595,0)</f>
        <v>843.29300000000001</v>
      </c>
      <c r="S595" s="218">
        <f ca="1">OFFSET('배치점수 계산기'!I$10,$D595,0)</f>
        <v>841.096</v>
      </c>
      <c r="T595" s="218">
        <f ca="1">OFFSET('배치점수 계산기'!J$10,$D595,0)</f>
        <v>837.03899999999999</v>
      </c>
      <c r="U595" s="218">
        <f ca="1">OFFSET('배치점수 계산기'!K$10,$D595,0)</f>
        <v>832.38900000000001</v>
      </c>
      <c r="V595" s="218">
        <f ca="1">OFFSET('배치점수 계산기'!L$10,$D595,0)</f>
        <v>826.92</v>
      </c>
      <c r="W595" s="210" t="str">
        <f ca="1">OFFSET('배치점수 계산기'!M$10,$D595,0)</f>
        <v>표점/만점</v>
      </c>
      <c r="X595" s="208" t="str">
        <f ca="1">OFFSET('배치점수 계산기'!N$10,$D595,0)</f>
        <v>표점/만점</v>
      </c>
      <c r="Y595" s="212">
        <f ca="1">OFFSET(환산공식!FG$15,$F595,0)</f>
        <v>0.38</v>
      </c>
      <c r="Z595" s="35">
        <f ca="1">OFFSET(환산공식!FH$15,$F595,0)</f>
        <v>0.31</v>
      </c>
      <c r="AA595" s="203">
        <f ca="1">OFFSET(환산공식!FI$15,$F595,0)</f>
        <v>0.31</v>
      </c>
      <c r="AB595" s="5"/>
      <c r="AD595">
        <f t="shared" ca="1" si="20"/>
        <v>6</v>
      </c>
      <c r="AF595" s="5"/>
      <c r="AG595" s="5"/>
      <c r="AH595" s="5"/>
    </row>
    <row r="596" spans="1:34">
      <c r="A596" s="222"/>
      <c r="B596" s="222"/>
      <c r="C596" s="222" t="s">
        <v>2091</v>
      </c>
      <c r="D596" s="219">
        <v>589</v>
      </c>
      <c r="E596" s="219">
        <v>187</v>
      </c>
      <c r="F596" s="219">
        <v>187</v>
      </c>
      <c r="G596" s="264">
        <v>589</v>
      </c>
      <c r="H596" s="221" t="s">
        <v>85</v>
      </c>
      <c r="I596" s="219" t="s">
        <v>329</v>
      </c>
      <c r="J596" s="267" t="s">
        <v>79</v>
      </c>
      <c r="K596" s="219" t="s">
        <v>84</v>
      </c>
      <c r="L596" s="35" t="str">
        <f ca="1">IF(OFFSET(환산공식!$DU$15,$F596,0)=1,"O","X")</f>
        <v>X</v>
      </c>
      <c r="M596" s="212">
        <f ca="1">IFERROR(OFFSET(환산공식!DA$15,$F596,0),"")</f>
        <v>200</v>
      </c>
      <c r="N596" s="35" t="str">
        <f ca="1">IFERROR(CONCATENATE(ROUND(OFFSET(환산공식!DB$15,$F596,0),1),"%"),"")</f>
        <v>100%</v>
      </c>
      <c r="O596" s="35">
        <f ca="1">IFERROR(OFFSET(환산공식!DC$15,$F596,0),"")</f>
        <v>0</v>
      </c>
      <c r="P596" s="212" t="str">
        <f t="shared" ca="1" si="19"/>
        <v>3% 이하</v>
      </c>
      <c r="Q596" s="218">
        <f ca="1">IFERROR(ROUND(OFFSET(환산공식!$EX$15,$F596,0),3),"")</f>
        <v>0</v>
      </c>
      <c r="R596" s="218">
        <f ca="1">OFFSET('배치점수 계산기'!H$10,$D596,0)</f>
        <v>840.26800000000003</v>
      </c>
      <c r="S596" s="218">
        <f ca="1">OFFSET('배치점수 계산기'!I$10,$D596,0)</f>
        <v>838.28700000000003</v>
      </c>
      <c r="T596" s="218">
        <f ca="1">OFFSET('배치점수 계산기'!J$10,$D596,0)</f>
        <v>834.01400000000001</v>
      </c>
      <c r="U596" s="218">
        <f ca="1">OFFSET('배치점수 계산기'!K$10,$D596,0)</f>
        <v>829.77</v>
      </c>
      <c r="V596" s="218">
        <f ca="1">OFFSET('배치점수 계산기'!L$10,$D596,0)</f>
        <v>823.98699999999997</v>
      </c>
      <c r="W596" s="210" t="str">
        <f ca="1">OFFSET('배치점수 계산기'!M$10,$D596,0)</f>
        <v>표점/만점</v>
      </c>
      <c r="X596" s="208" t="str">
        <f ca="1">OFFSET('배치점수 계산기'!N$10,$D596,0)</f>
        <v>표점/만점</v>
      </c>
      <c r="Y596" s="212">
        <f ca="1">OFFSET(환산공식!FG$15,$F596,0)</f>
        <v>0.38</v>
      </c>
      <c r="Z596" s="35">
        <f ca="1">OFFSET(환산공식!FH$15,$F596,0)</f>
        <v>0.31</v>
      </c>
      <c r="AA596" s="203">
        <f ca="1">OFFSET(환산공식!FI$15,$F596,0)</f>
        <v>0.31</v>
      </c>
      <c r="AB596" s="5"/>
      <c r="AD596">
        <f t="shared" ca="1" si="20"/>
        <v>6</v>
      </c>
      <c r="AF596" s="5"/>
      <c r="AG596" s="5"/>
      <c r="AH596" s="5"/>
    </row>
    <row r="597" spans="1:34">
      <c r="A597" s="222"/>
      <c r="B597" s="222"/>
      <c r="C597" s="222" t="s">
        <v>2092</v>
      </c>
      <c r="D597" s="219">
        <v>590</v>
      </c>
      <c r="E597" s="219">
        <v>187</v>
      </c>
      <c r="F597" s="219">
        <v>187</v>
      </c>
      <c r="G597" s="264">
        <v>590</v>
      </c>
      <c r="H597" s="221" t="s">
        <v>85</v>
      </c>
      <c r="I597" s="219" t="s">
        <v>329</v>
      </c>
      <c r="J597" s="267" t="s">
        <v>925</v>
      </c>
      <c r="K597" s="219" t="s">
        <v>84</v>
      </c>
      <c r="L597" s="35" t="str">
        <f ca="1">IF(OFFSET(환산공식!$DU$15,$F597,0)=1,"O","X")</f>
        <v>X</v>
      </c>
      <c r="M597" s="212">
        <f ca="1">IFERROR(OFFSET(환산공식!DA$15,$F597,0),"")</f>
        <v>200</v>
      </c>
      <c r="N597" s="35" t="str">
        <f ca="1">IFERROR(CONCATENATE(ROUND(OFFSET(환산공식!DB$15,$F597,0),1),"%"),"")</f>
        <v>100%</v>
      </c>
      <c r="O597" s="35">
        <f ca="1">IFERROR(OFFSET(환산공식!DC$15,$F597,0),"")</f>
        <v>0</v>
      </c>
      <c r="P597" s="212" t="str">
        <f t="shared" ca="1" si="19"/>
        <v>3% 이하</v>
      </c>
      <c r="Q597" s="218">
        <f ca="1">IFERROR(ROUND(OFFSET(환산공식!$EX$15,$F597,0),3),"")</f>
        <v>0</v>
      </c>
      <c r="R597" s="218">
        <f ca="1">OFFSET('배치점수 계산기'!H$10,$D597,0)</f>
        <v>839.495</v>
      </c>
      <c r="S597" s="218">
        <f ca="1">OFFSET('배치점수 계산기'!I$10,$D597,0)</f>
        <v>837.43399999999997</v>
      </c>
      <c r="T597" s="218">
        <f ca="1">OFFSET('배치점수 계산기'!J$10,$D597,0)</f>
        <v>833.16200000000003</v>
      </c>
      <c r="U597" s="218">
        <f ca="1">OFFSET('배치점수 계산기'!K$10,$D597,0)</f>
        <v>828.96900000000005</v>
      </c>
      <c r="V597" s="218">
        <f ca="1">OFFSET('배치점수 계산기'!L$10,$D597,0)</f>
        <v>823.17200000000003</v>
      </c>
      <c r="W597" s="210" t="str">
        <f ca="1">OFFSET('배치점수 계산기'!M$10,$D597,0)</f>
        <v>표점/만점</v>
      </c>
      <c r="X597" s="208" t="str">
        <f ca="1">OFFSET('배치점수 계산기'!N$10,$D597,0)</f>
        <v>표점/만점</v>
      </c>
      <c r="Y597" s="212">
        <f ca="1">OFFSET(환산공식!FG$15,$F597,0)</f>
        <v>0.38</v>
      </c>
      <c r="Z597" s="35">
        <f ca="1">OFFSET(환산공식!FH$15,$F597,0)</f>
        <v>0.31</v>
      </c>
      <c r="AA597" s="203">
        <f ca="1">OFFSET(환산공식!FI$15,$F597,0)</f>
        <v>0.31</v>
      </c>
      <c r="AB597" s="5"/>
      <c r="AD597">
        <f t="shared" ca="1" si="20"/>
        <v>6</v>
      </c>
      <c r="AF597" s="5"/>
      <c r="AG597" s="5"/>
      <c r="AH597" s="5"/>
    </row>
    <row r="598" spans="1:34">
      <c r="A598" s="222"/>
      <c r="B598" s="222"/>
      <c r="C598" s="222" t="s">
        <v>2093</v>
      </c>
      <c r="D598" s="219">
        <v>591</v>
      </c>
      <c r="E598" s="219">
        <v>187</v>
      </c>
      <c r="F598" s="219">
        <v>187</v>
      </c>
      <c r="G598" s="264">
        <v>591</v>
      </c>
      <c r="H598" s="221" t="s">
        <v>85</v>
      </c>
      <c r="I598" s="219" t="s">
        <v>329</v>
      </c>
      <c r="J598" s="267" t="s">
        <v>75</v>
      </c>
      <c r="K598" s="219" t="s">
        <v>84</v>
      </c>
      <c r="L598" s="35" t="str">
        <f ca="1">IF(OFFSET(환산공식!$DU$15,$F598,0)=1,"O","X")</f>
        <v>X</v>
      </c>
      <c r="M598" s="212">
        <f ca="1">IFERROR(OFFSET(환산공식!DA$15,$F598,0),"")</f>
        <v>200</v>
      </c>
      <c r="N598" s="35" t="str">
        <f ca="1">IFERROR(CONCATENATE(ROUND(OFFSET(환산공식!DB$15,$F598,0),1),"%"),"")</f>
        <v>100%</v>
      </c>
      <c r="O598" s="35">
        <f ca="1">IFERROR(OFFSET(환산공식!DC$15,$F598,0),"")</f>
        <v>0</v>
      </c>
      <c r="P598" s="212" t="str">
        <f t="shared" ca="1" si="19"/>
        <v>3% 이하</v>
      </c>
      <c r="Q598" s="218">
        <f ca="1">IFERROR(ROUND(OFFSET(환산공식!$EX$15,$F598,0),3),"")</f>
        <v>0</v>
      </c>
      <c r="R598" s="218">
        <f ca="1">OFFSET('배치점수 계산기'!H$10,$D598,0)</f>
        <v>838.66800000000001</v>
      </c>
      <c r="S598" s="218">
        <f ca="1">OFFSET('배치점수 계산기'!I$10,$D598,0)</f>
        <v>836.84900000000005</v>
      </c>
      <c r="T598" s="218">
        <f ca="1">OFFSET('배치점수 계산기'!J$10,$D598,0)</f>
        <v>832.60500000000002</v>
      </c>
      <c r="U598" s="218">
        <f ca="1">OFFSET('배치점수 계산기'!K$10,$D598,0)</f>
        <v>828.33299999999997</v>
      </c>
      <c r="V598" s="218">
        <f ca="1">OFFSET('배치점수 계산기'!L$10,$D598,0)</f>
        <v>822.58699999999999</v>
      </c>
      <c r="W598" s="210" t="str">
        <f ca="1">OFFSET('배치점수 계산기'!M$10,$D598,0)</f>
        <v>표점/만점</v>
      </c>
      <c r="X598" s="208" t="str">
        <f ca="1">OFFSET('배치점수 계산기'!N$10,$D598,0)</f>
        <v>표점/만점</v>
      </c>
      <c r="Y598" s="212">
        <f ca="1">OFFSET(환산공식!FG$15,$F598,0)</f>
        <v>0.38</v>
      </c>
      <c r="Z598" s="35">
        <f ca="1">OFFSET(환산공식!FH$15,$F598,0)</f>
        <v>0.31</v>
      </c>
      <c r="AA598" s="203">
        <f ca="1">OFFSET(환산공식!FI$15,$F598,0)</f>
        <v>0.31</v>
      </c>
      <c r="AB598" s="5"/>
      <c r="AD598">
        <f t="shared" ca="1" si="20"/>
        <v>6</v>
      </c>
      <c r="AF598" s="5"/>
      <c r="AG598" s="5"/>
      <c r="AH598" s="5"/>
    </row>
    <row r="599" spans="1:34">
      <c r="A599" s="222"/>
      <c r="B599" s="222"/>
      <c r="C599" s="222" t="s">
        <v>2094</v>
      </c>
      <c r="D599" s="219">
        <v>592</v>
      </c>
      <c r="E599" s="219">
        <v>187</v>
      </c>
      <c r="F599" s="219">
        <v>187</v>
      </c>
      <c r="G599" s="264">
        <v>592</v>
      </c>
      <c r="H599" s="221" t="s">
        <v>85</v>
      </c>
      <c r="I599" s="219" t="s">
        <v>329</v>
      </c>
      <c r="J599" s="267" t="s">
        <v>926</v>
      </c>
      <c r="K599" s="219" t="s">
        <v>84</v>
      </c>
      <c r="L599" s="35" t="str">
        <f ca="1">IF(OFFSET(환산공식!$DU$15,$F599,0)=1,"O","X")</f>
        <v>X</v>
      </c>
      <c r="M599" s="212">
        <f ca="1">IFERROR(OFFSET(환산공식!DA$15,$F599,0),"")</f>
        <v>200</v>
      </c>
      <c r="N599" s="35" t="str">
        <f ca="1">IFERROR(CONCATENATE(ROUND(OFFSET(환산공식!DB$15,$F599,0),1),"%"),"")</f>
        <v>100%</v>
      </c>
      <c r="O599" s="35">
        <f ca="1">IFERROR(OFFSET(환산공식!DC$15,$F599,0),"")</f>
        <v>0</v>
      </c>
      <c r="P599" s="212" t="str">
        <f t="shared" ca="1" si="19"/>
        <v>3% 이하</v>
      </c>
      <c r="Q599" s="218">
        <f ca="1">IFERROR(ROUND(OFFSET(환산공식!$EX$15,$F599,0),3),"")</f>
        <v>0</v>
      </c>
      <c r="R599" s="218">
        <f ca="1">OFFSET('배치점수 계산기'!H$10,$D599,0)</f>
        <v>837.596</v>
      </c>
      <c r="S599" s="218">
        <f ca="1">OFFSET('배치점수 계산기'!I$10,$D599,0)</f>
        <v>835.64300000000003</v>
      </c>
      <c r="T599" s="218">
        <f ca="1">OFFSET('배치점수 계산기'!J$10,$D599,0)</f>
        <v>831.37099999999998</v>
      </c>
      <c r="U599" s="218">
        <f ca="1">OFFSET('배치점수 계산기'!K$10,$D599,0)</f>
        <v>827.21600000000001</v>
      </c>
      <c r="V599" s="218">
        <f ca="1">OFFSET('배치점수 계산기'!L$10,$D599,0)</f>
        <v>821.58</v>
      </c>
      <c r="W599" s="210" t="str">
        <f ca="1">OFFSET('배치점수 계산기'!M$10,$D599,0)</f>
        <v>표점/만점</v>
      </c>
      <c r="X599" s="208" t="str">
        <f ca="1">OFFSET('배치점수 계산기'!N$10,$D599,0)</f>
        <v>표점/만점</v>
      </c>
      <c r="Y599" s="212">
        <f ca="1">OFFSET(환산공식!FG$15,$F599,0)</f>
        <v>0.38</v>
      </c>
      <c r="Z599" s="35">
        <f ca="1">OFFSET(환산공식!FH$15,$F599,0)</f>
        <v>0.31</v>
      </c>
      <c r="AA599" s="203">
        <f ca="1">OFFSET(환산공식!FI$15,$F599,0)</f>
        <v>0.31</v>
      </c>
      <c r="AB599" s="5"/>
      <c r="AD599">
        <f t="shared" ca="1" si="20"/>
        <v>6</v>
      </c>
      <c r="AF599" s="5"/>
      <c r="AG599" s="5"/>
      <c r="AH599" s="5"/>
    </row>
    <row r="600" spans="1:34">
      <c r="A600" s="222"/>
      <c r="B600" s="222"/>
      <c r="C600" s="222" t="s">
        <v>2095</v>
      </c>
      <c r="D600" s="219">
        <v>593</v>
      </c>
      <c r="E600" s="219">
        <v>187</v>
      </c>
      <c r="F600" s="219">
        <v>187</v>
      </c>
      <c r="G600" s="264">
        <v>593</v>
      </c>
      <c r="H600" s="221" t="s">
        <v>85</v>
      </c>
      <c r="I600" s="219" t="s">
        <v>329</v>
      </c>
      <c r="J600" s="267" t="s">
        <v>390</v>
      </c>
      <c r="K600" s="219" t="s">
        <v>84</v>
      </c>
      <c r="L600" s="35" t="str">
        <f ca="1">IF(OFFSET(환산공식!$DU$15,$F600,0)=1,"O","X")</f>
        <v>X</v>
      </c>
      <c r="M600" s="212">
        <f ca="1">IFERROR(OFFSET(환산공식!DA$15,$F600,0),"")</f>
        <v>200</v>
      </c>
      <c r="N600" s="35" t="str">
        <f ca="1">IFERROR(CONCATENATE(ROUND(OFFSET(환산공식!DB$15,$F600,0),1),"%"),"")</f>
        <v>100%</v>
      </c>
      <c r="O600" s="35">
        <f ca="1">IFERROR(OFFSET(환산공식!DC$15,$F600,0),"")</f>
        <v>0</v>
      </c>
      <c r="P600" s="212" t="str">
        <f t="shared" ca="1" si="19"/>
        <v>3% 이하</v>
      </c>
      <c r="Q600" s="218">
        <f ca="1">IFERROR(ROUND(OFFSET(환산공식!$EX$15,$F600,0),3),"")</f>
        <v>0</v>
      </c>
      <c r="R600" s="218">
        <f ca="1">OFFSET('배치점수 계산기'!H$10,$D600,0)</f>
        <v>835.99599999999998</v>
      </c>
      <c r="S600" s="218">
        <f ca="1">OFFSET('배치점수 계산기'!I$10,$D600,0)</f>
        <v>833.79899999999998</v>
      </c>
      <c r="T600" s="218">
        <f ca="1">OFFSET('배치점수 계산기'!J$10,$D600,0)</f>
        <v>829.93299999999999</v>
      </c>
      <c r="U600" s="218">
        <f ca="1">OFFSET('배치점수 계산기'!K$10,$D600,0)</f>
        <v>825.31700000000001</v>
      </c>
      <c r="V600" s="218">
        <f ca="1">OFFSET('배치점수 계산기'!L$10,$D600,0)</f>
        <v>819.98</v>
      </c>
      <c r="W600" s="210" t="str">
        <f ca="1">OFFSET('배치점수 계산기'!M$10,$D600,0)</f>
        <v>표점/만점</v>
      </c>
      <c r="X600" s="208" t="str">
        <f ca="1">OFFSET('배치점수 계산기'!N$10,$D600,0)</f>
        <v>표점/만점</v>
      </c>
      <c r="Y600" s="212">
        <f ca="1">OFFSET(환산공식!FG$15,$F600,0)</f>
        <v>0.38</v>
      </c>
      <c r="Z600" s="35">
        <f ca="1">OFFSET(환산공식!FH$15,$F600,0)</f>
        <v>0.31</v>
      </c>
      <c r="AA600" s="203">
        <f ca="1">OFFSET(환산공식!FI$15,$F600,0)</f>
        <v>0.31</v>
      </c>
      <c r="AB600" s="5"/>
      <c r="AD600">
        <f t="shared" ca="1" si="20"/>
        <v>6</v>
      </c>
      <c r="AF600" s="5"/>
      <c r="AG600" s="5"/>
      <c r="AH600" s="5"/>
    </row>
    <row r="601" spans="1:34">
      <c r="A601" s="222"/>
      <c r="B601" s="222"/>
      <c r="C601" s="222" t="s">
        <v>2096</v>
      </c>
      <c r="D601" s="219">
        <v>594</v>
      </c>
      <c r="E601" s="219">
        <v>187</v>
      </c>
      <c r="F601" s="219">
        <v>187</v>
      </c>
      <c r="G601" s="264">
        <v>594</v>
      </c>
      <c r="H601" s="221" t="s">
        <v>85</v>
      </c>
      <c r="I601" s="219" t="s">
        <v>329</v>
      </c>
      <c r="J601" s="267" t="s">
        <v>174</v>
      </c>
      <c r="K601" s="219" t="s">
        <v>84</v>
      </c>
      <c r="L601" s="35" t="str">
        <f ca="1">IF(OFFSET(환산공식!$DU$15,$F601,0)=1,"O","X")</f>
        <v>X</v>
      </c>
      <c r="M601" s="212">
        <f ca="1">IFERROR(OFFSET(환산공식!DA$15,$F601,0),"")</f>
        <v>200</v>
      </c>
      <c r="N601" s="35" t="str">
        <f ca="1">IFERROR(CONCATENATE(ROUND(OFFSET(환산공식!DB$15,$F601,0),1),"%"),"")</f>
        <v>100%</v>
      </c>
      <c r="O601" s="35">
        <f ca="1">IFERROR(OFFSET(환산공식!DC$15,$F601,0),"")</f>
        <v>0</v>
      </c>
      <c r="P601" s="212" t="str">
        <f t="shared" ca="1" si="19"/>
        <v>3% 이하</v>
      </c>
      <c r="Q601" s="218">
        <f ca="1">IFERROR(ROUND(OFFSET(환산공식!$EX$15,$F601,0),3),"")</f>
        <v>0</v>
      </c>
      <c r="R601" s="218">
        <f ca="1">OFFSET('배치점수 계산기'!H$10,$D601,0)</f>
        <v>835.24800000000005</v>
      </c>
      <c r="S601" s="218">
        <f ca="1">OFFSET('배치점수 계산기'!I$10,$D601,0)</f>
        <v>833.16200000000003</v>
      </c>
      <c r="T601" s="218">
        <f ca="1">OFFSET('배치점수 계산기'!J$10,$D601,0)</f>
        <v>829.18499999999995</v>
      </c>
      <c r="U601" s="218">
        <f ca="1">OFFSET('배치점수 계산기'!K$10,$D601,0)</f>
        <v>824.73500000000001</v>
      </c>
      <c r="V601" s="218">
        <f ca="1">OFFSET('배치점수 계산기'!L$10,$D601,0)</f>
        <v>819.39499999999998</v>
      </c>
      <c r="W601" s="210" t="str">
        <f ca="1">OFFSET('배치점수 계산기'!M$10,$D601,0)</f>
        <v>표점/만점</v>
      </c>
      <c r="X601" s="208" t="str">
        <f ca="1">OFFSET('배치점수 계산기'!N$10,$D601,0)</f>
        <v>표점/만점</v>
      </c>
      <c r="Y601" s="212">
        <f ca="1">OFFSET(환산공식!FG$15,$F601,0)</f>
        <v>0.38</v>
      </c>
      <c r="Z601" s="35">
        <f ca="1">OFFSET(환산공식!FH$15,$F601,0)</f>
        <v>0.31</v>
      </c>
      <c r="AA601" s="203">
        <f ca="1">OFFSET(환산공식!FI$15,$F601,0)</f>
        <v>0.31</v>
      </c>
      <c r="AB601" s="5"/>
      <c r="AD601">
        <f t="shared" ca="1" si="20"/>
        <v>6</v>
      </c>
      <c r="AF601" s="5"/>
      <c r="AG601" s="5"/>
      <c r="AH601" s="5"/>
    </row>
    <row r="602" spans="1:34">
      <c r="A602" s="222"/>
      <c r="B602" s="222"/>
      <c r="C602" s="222" t="s">
        <v>2097</v>
      </c>
      <c r="D602" s="219">
        <v>595</v>
      </c>
      <c r="E602" s="219">
        <v>187</v>
      </c>
      <c r="F602" s="219">
        <v>187</v>
      </c>
      <c r="G602" s="264">
        <v>595</v>
      </c>
      <c r="H602" s="221" t="s">
        <v>85</v>
      </c>
      <c r="I602" s="219" t="s">
        <v>329</v>
      </c>
      <c r="J602" s="267" t="s">
        <v>395</v>
      </c>
      <c r="K602" s="219" t="s">
        <v>84</v>
      </c>
      <c r="L602" s="35" t="str">
        <f ca="1">IF(OFFSET(환산공식!$DU$15,$F602,0)=1,"O","X")</f>
        <v>X</v>
      </c>
      <c r="M602" s="212">
        <f ca="1">IFERROR(OFFSET(환산공식!DA$15,$F602,0),"")</f>
        <v>200</v>
      </c>
      <c r="N602" s="35" t="str">
        <f ca="1">IFERROR(CONCATENATE(ROUND(OFFSET(환산공식!DB$15,$F602,0),1),"%"),"")</f>
        <v>100%</v>
      </c>
      <c r="O602" s="35">
        <f ca="1">IFERROR(OFFSET(환산공식!DC$15,$F602,0),"")</f>
        <v>0</v>
      </c>
      <c r="P602" s="212" t="str">
        <f t="shared" ca="1" si="19"/>
        <v>3% 이하</v>
      </c>
      <c r="Q602" s="218">
        <f ca="1">IFERROR(ROUND(OFFSET(환산공식!$EX$15,$F602,0),3),"")</f>
        <v>0</v>
      </c>
      <c r="R602" s="218">
        <f ca="1">OFFSET('배치점수 계산기'!H$10,$D602,0)</f>
        <v>831.64099999999996</v>
      </c>
      <c r="S602" s="218">
        <f ca="1">OFFSET('배치점수 계산기'!I$10,$D602,0)</f>
        <v>829.74199999999996</v>
      </c>
      <c r="T602" s="218">
        <f ca="1">OFFSET('배치점수 계산기'!J$10,$D602,0)</f>
        <v>825.58699999999999</v>
      </c>
      <c r="U602" s="218">
        <f ca="1">OFFSET('배치점수 계산기'!K$10,$D602,0)</f>
        <v>821.17399999999998</v>
      </c>
      <c r="V602" s="218">
        <f ca="1">OFFSET('배치점수 계산기'!L$10,$D602,0)</f>
        <v>816.16600000000005</v>
      </c>
      <c r="W602" s="210" t="str">
        <f ca="1">OFFSET('배치점수 계산기'!M$10,$D602,0)</f>
        <v>표점/만점</v>
      </c>
      <c r="X602" s="208" t="str">
        <f ca="1">OFFSET('배치점수 계산기'!N$10,$D602,0)</f>
        <v>표점/만점</v>
      </c>
      <c r="Y602" s="212">
        <f ca="1">OFFSET(환산공식!FG$15,$F602,0)</f>
        <v>0.38</v>
      </c>
      <c r="Z602" s="35">
        <f ca="1">OFFSET(환산공식!FH$15,$F602,0)</f>
        <v>0.31</v>
      </c>
      <c r="AA602" s="203">
        <f ca="1">OFFSET(환산공식!FI$15,$F602,0)</f>
        <v>0.31</v>
      </c>
      <c r="AB602" s="5"/>
      <c r="AD602">
        <f t="shared" ca="1" si="20"/>
        <v>6</v>
      </c>
      <c r="AF602" s="5"/>
      <c r="AG602" s="5"/>
      <c r="AH602" s="5"/>
    </row>
    <row r="603" spans="1:34">
      <c r="A603" s="222"/>
      <c r="B603" s="222"/>
      <c r="C603" s="222" t="s">
        <v>2098</v>
      </c>
      <c r="D603" s="219">
        <v>596</v>
      </c>
      <c r="E603" s="219">
        <v>187</v>
      </c>
      <c r="F603" s="219">
        <v>187</v>
      </c>
      <c r="G603" s="264">
        <v>596</v>
      </c>
      <c r="H603" s="221" t="s">
        <v>85</v>
      </c>
      <c r="I603" s="219" t="s">
        <v>329</v>
      </c>
      <c r="J603" s="267" t="s">
        <v>78</v>
      </c>
      <c r="K603" s="219" t="s">
        <v>84</v>
      </c>
      <c r="L603" s="35" t="str">
        <f ca="1">IF(OFFSET(환산공식!$DU$15,$F603,0)=1,"O","X")</f>
        <v>X</v>
      </c>
      <c r="M603" s="212">
        <f ca="1">IFERROR(OFFSET(환산공식!DA$15,$F603,0),"")</f>
        <v>200</v>
      </c>
      <c r="N603" s="35" t="str">
        <f ca="1">IFERROR(CONCATENATE(ROUND(OFFSET(환산공식!DB$15,$F603,0),1),"%"),"")</f>
        <v>100%</v>
      </c>
      <c r="O603" s="35">
        <f ca="1">IFERROR(OFFSET(환산공식!DC$15,$F603,0),"")</f>
        <v>0</v>
      </c>
      <c r="P603" s="212" t="str">
        <f t="shared" ca="1" si="19"/>
        <v>3% 이하</v>
      </c>
      <c r="Q603" s="218">
        <f ca="1">IFERROR(ROUND(OFFSET(환산공식!$EX$15,$F603,0),3),"")</f>
        <v>0</v>
      </c>
      <c r="R603" s="218">
        <f ca="1">OFFSET('배치점수 계산기'!H$10,$D603,0)</f>
        <v>828.79100000000005</v>
      </c>
      <c r="S603" s="218">
        <f ca="1">OFFSET('배치점수 계산기'!I$10,$D603,0)</f>
        <v>826.92</v>
      </c>
      <c r="T603" s="218">
        <f ca="1">OFFSET('배치점수 계산기'!J$10,$D603,0)</f>
        <v>822.58699999999999</v>
      </c>
      <c r="U603" s="218">
        <f ca="1">OFFSET('배치점수 계산기'!K$10,$D603,0)</f>
        <v>818.36400000000003</v>
      </c>
      <c r="V603" s="218">
        <f ca="1">OFFSET('배치점수 계산기'!L$10,$D603,0)</f>
        <v>813.53200000000004</v>
      </c>
      <c r="W603" s="210" t="str">
        <f ca="1">OFFSET('배치점수 계산기'!M$10,$D603,0)</f>
        <v>표점/만점</v>
      </c>
      <c r="X603" s="208" t="str">
        <f ca="1">OFFSET('배치점수 계산기'!N$10,$D603,0)</f>
        <v>표점/만점</v>
      </c>
      <c r="Y603" s="212">
        <f ca="1">OFFSET(환산공식!FG$15,$F603,0)</f>
        <v>0.38</v>
      </c>
      <c r="Z603" s="35">
        <f ca="1">OFFSET(환산공식!FH$15,$F603,0)</f>
        <v>0.31</v>
      </c>
      <c r="AA603" s="203">
        <f ca="1">OFFSET(환산공식!FI$15,$F603,0)</f>
        <v>0.31</v>
      </c>
      <c r="AB603" s="5"/>
      <c r="AD603">
        <f t="shared" ca="1" si="20"/>
        <v>6</v>
      </c>
      <c r="AF603" s="5"/>
      <c r="AG603" s="5"/>
      <c r="AH603" s="5"/>
    </row>
    <row r="604" spans="1:34">
      <c r="A604" s="222"/>
      <c r="B604" s="222"/>
      <c r="C604" s="222" t="s">
        <v>2099</v>
      </c>
      <c r="D604" s="219">
        <v>597</v>
      </c>
      <c r="E604" s="219">
        <v>187</v>
      </c>
      <c r="F604" s="219">
        <v>187</v>
      </c>
      <c r="G604" s="264">
        <v>597</v>
      </c>
      <c r="H604" s="221" t="s">
        <v>85</v>
      </c>
      <c r="I604" s="219" t="s">
        <v>329</v>
      </c>
      <c r="J604" s="267" t="s">
        <v>1299</v>
      </c>
      <c r="K604" s="219" t="s">
        <v>84</v>
      </c>
      <c r="L604" s="35" t="str">
        <f ca="1">IF(OFFSET(환산공식!$DU$15,$F604,0)=1,"O","X")</f>
        <v>X</v>
      </c>
      <c r="M604" s="212">
        <f ca="1">IFERROR(OFFSET(환산공식!DA$15,$F604,0),"")</f>
        <v>200</v>
      </c>
      <c r="N604" s="35" t="str">
        <f ca="1">IFERROR(CONCATENATE(ROUND(OFFSET(환산공식!DB$15,$F604,0),1),"%"),"")</f>
        <v>100%</v>
      </c>
      <c r="O604" s="35">
        <f ca="1">IFERROR(OFFSET(환산공식!DC$15,$F604,0),"")</f>
        <v>0</v>
      </c>
      <c r="P604" s="212" t="str">
        <f t="shared" ca="1" si="19"/>
        <v>3% 이하</v>
      </c>
      <c r="Q604" s="218">
        <f ca="1">IFERROR(ROUND(OFFSET(환산공식!$EX$15,$F604,0),3),"")</f>
        <v>0</v>
      </c>
      <c r="R604" s="218">
        <f ca="1">OFFSET('배치점수 계산기'!H$10,$D604,0)</f>
        <v>826.72900000000004</v>
      </c>
      <c r="S604" s="218">
        <f ca="1">OFFSET('배치점수 계산기'!I$10,$D604,0)</f>
        <v>824.54399999999998</v>
      </c>
      <c r="T604" s="218">
        <f ca="1">OFFSET('배치점수 계산기'!J$10,$D604,0)</f>
        <v>820.53700000000003</v>
      </c>
      <c r="U604" s="218">
        <f ca="1">OFFSET('배치점수 계산기'!K$10,$D604,0)</f>
        <v>816.54499999999996</v>
      </c>
      <c r="V604" s="218">
        <f ca="1">OFFSET('배치점수 계산기'!L$10,$D604,0)</f>
        <v>811.71600000000001</v>
      </c>
      <c r="W604" s="210" t="str">
        <f ca="1">OFFSET('배치점수 계산기'!M$10,$D604,0)</f>
        <v>표점/만점</v>
      </c>
      <c r="X604" s="208" t="str">
        <f ca="1">OFFSET('배치점수 계산기'!N$10,$D604,0)</f>
        <v>표점/만점</v>
      </c>
      <c r="Y604" s="212">
        <f ca="1">OFFSET(환산공식!FG$15,$F604,0)</f>
        <v>0.38</v>
      </c>
      <c r="Z604" s="35">
        <f ca="1">OFFSET(환산공식!FH$15,$F604,0)</f>
        <v>0.31</v>
      </c>
      <c r="AA604" s="203">
        <f ca="1">OFFSET(환산공식!FI$15,$F604,0)</f>
        <v>0.31</v>
      </c>
      <c r="AB604" s="5"/>
      <c r="AD604">
        <f t="shared" ca="1" si="20"/>
        <v>6</v>
      </c>
      <c r="AF604" s="5"/>
      <c r="AG604" s="5"/>
      <c r="AH604" s="5"/>
    </row>
    <row r="605" spans="1:34">
      <c r="A605" s="222"/>
      <c r="B605" s="222"/>
      <c r="C605" s="222" t="s">
        <v>2100</v>
      </c>
      <c r="D605" s="219">
        <v>598</v>
      </c>
      <c r="E605" s="219">
        <v>187</v>
      </c>
      <c r="F605" s="219">
        <v>187</v>
      </c>
      <c r="G605" s="264">
        <v>598</v>
      </c>
      <c r="H605" s="221" t="s">
        <v>85</v>
      </c>
      <c r="I605" s="219" t="s">
        <v>329</v>
      </c>
      <c r="J605" s="267" t="s">
        <v>656</v>
      </c>
      <c r="K605" s="219" t="s">
        <v>84</v>
      </c>
      <c r="L605" s="35" t="str">
        <f ca="1">IF(OFFSET(환산공식!$DU$15,$F605,0)=1,"O","X")</f>
        <v>X</v>
      </c>
      <c r="M605" s="212">
        <f ca="1">IFERROR(OFFSET(환산공식!DA$15,$F605,0),"")</f>
        <v>200</v>
      </c>
      <c r="N605" s="35" t="str">
        <f ca="1">IFERROR(CONCATENATE(ROUND(OFFSET(환산공식!DB$15,$F605,0),1),"%"),"")</f>
        <v>100%</v>
      </c>
      <c r="O605" s="35">
        <f ca="1">IFERROR(OFFSET(환산공식!DC$15,$F605,0),"")</f>
        <v>0</v>
      </c>
      <c r="P605" s="212" t="str">
        <f t="shared" ca="1" si="19"/>
        <v>3% 이하</v>
      </c>
      <c r="Q605" s="218">
        <f ca="1">IFERROR(ROUND(OFFSET(환산공식!$EX$15,$F605,0),3),"")</f>
        <v>0</v>
      </c>
      <c r="R605" s="218">
        <f ca="1">OFFSET('배치점수 계산기'!H$10,$D605,0)</f>
        <v>820.995</v>
      </c>
      <c r="S605" s="218">
        <f ca="1">OFFSET('배치점수 계산기'!I$10,$D605,0)</f>
        <v>819.20399999999995</v>
      </c>
      <c r="T605" s="218">
        <f ca="1">OFFSET('배치점수 계산기'!J$10,$D605,0)</f>
        <v>815.33900000000006</v>
      </c>
      <c r="U605" s="218">
        <f ca="1">OFFSET('배치점수 계산기'!K$10,$D605,0)</f>
        <v>811.52499999999998</v>
      </c>
      <c r="V605" s="218">
        <f ca="1">OFFSET('배치점수 계산기'!L$10,$D605,0)</f>
        <v>806.85900000000004</v>
      </c>
      <c r="W605" s="210" t="str">
        <f ca="1">OFFSET('배치점수 계산기'!M$10,$D605,0)</f>
        <v>표점/만점</v>
      </c>
      <c r="X605" s="208" t="str">
        <f ca="1">OFFSET('배치점수 계산기'!N$10,$D605,0)</f>
        <v>표점/만점</v>
      </c>
      <c r="Y605" s="212">
        <f ca="1">OFFSET(환산공식!FG$15,$F605,0)</f>
        <v>0.38</v>
      </c>
      <c r="Z605" s="35">
        <f ca="1">OFFSET(환산공식!FH$15,$F605,0)</f>
        <v>0.31</v>
      </c>
      <c r="AA605" s="203">
        <f ca="1">OFFSET(환산공식!FI$15,$F605,0)</f>
        <v>0.31</v>
      </c>
      <c r="AB605" s="5"/>
      <c r="AD605">
        <f t="shared" ca="1" si="20"/>
        <v>6</v>
      </c>
      <c r="AF605" s="5"/>
      <c r="AG605" s="5"/>
      <c r="AH605" s="5"/>
    </row>
    <row r="606" spans="1:34">
      <c r="A606" s="222"/>
      <c r="B606" s="222"/>
      <c r="C606" s="222" t="s">
        <v>2101</v>
      </c>
      <c r="D606" s="219">
        <v>599</v>
      </c>
      <c r="E606" s="219">
        <v>187</v>
      </c>
      <c r="F606" s="219">
        <v>187</v>
      </c>
      <c r="G606" s="264">
        <v>599</v>
      </c>
      <c r="H606" s="221" t="s">
        <v>85</v>
      </c>
      <c r="I606" s="219" t="s">
        <v>329</v>
      </c>
      <c r="J606" s="267" t="s">
        <v>103</v>
      </c>
      <c r="K606" s="219" t="s">
        <v>84</v>
      </c>
      <c r="L606" s="35" t="str">
        <f ca="1">IF(OFFSET(환산공식!$DU$15,$F606,0)=1,"O","X")</f>
        <v>X</v>
      </c>
      <c r="M606" s="212">
        <f ca="1">IFERROR(OFFSET(환산공식!DA$15,$F606,0),"")</f>
        <v>200</v>
      </c>
      <c r="N606" s="35" t="str">
        <f ca="1">IFERROR(CONCATENATE(ROUND(OFFSET(환산공식!DB$15,$F606,0),1),"%"),"")</f>
        <v>100%</v>
      </c>
      <c r="O606" s="35">
        <f ca="1">IFERROR(OFFSET(환산공식!DC$15,$F606,0),"")</f>
        <v>0</v>
      </c>
      <c r="P606" s="212" t="str">
        <f t="shared" ca="1" si="19"/>
        <v>3% 이하</v>
      </c>
      <c r="Q606" s="218">
        <f ca="1">IFERROR(ROUND(OFFSET(환산공식!$EX$15,$F606,0),3),"")</f>
        <v>0</v>
      </c>
      <c r="R606" s="218">
        <f ca="1">OFFSET('배치점수 계산기'!H$10,$D606,0)</f>
        <v>818.54200000000003</v>
      </c>
      <c r="S606" s="218">
        <f ca="1">OFFSET('배치점수 계산기'!I$10,$D606,0)</f>
        <v>816.73500000000001</v>
      </c>
      <c r="T606" s="218">
        <f ca="1">OFFSET('배치점수 계산기'!J$10,$D606,0)</f>
        <v>813.31600000000003</v>
      </c>
      <c r="U606" s="218">
        <f ca="1">OFFSET('배치점수 계산기'!K$10,$D606,0)</f>
        <v>809.26</v>
      </c>
      <c r="V606" s="218">
        <f ca="1">OFFSET('배치점수 계산기'!L$10,$D606,0)</f>
        <v>804.64599999999996</v>
      </c>
      <c r="W606" s="210" t="str">
        <f ca="1">OFFSET('배치점수 계산기'!M$10,$D606,0)</f>
        <v>표점/만점</v>
      </c>
      <c r="X606" s="208" t="str">
        <f ca="1">OFFSET('배치점수 계산기'!N$10,$D606,0)</f>
        <v>표점/만점</v>
      </c>
      <c r="Y606" s="212">
        <f ca="1">OFFSET(환산공식!FG$15,$F606,0)</f>
        <v>0.38</v>
      </c>
      <c r="Z606" s="35">
        <f ca="1">OFFSET(환산공식!FH$15,$F606,0)</f>
        <v>0.31</v>
      </c>
      <c r="AA606" s="203">
        <f ca="1">OFFSET(환산공식!FI$15,$F606,0)</f>
        <v>0.31</v>
      </c>
      <c r="AB606" s="5"/>
      <c r="AD606">
        <f t="shared" ca="1" si="20"/>
        <v>6</v>
      </c>
      <c r="AF606" s="5"/>
      <c r="AG606" s="5"/>
      <c r="AH606" s="5"/>
    </row>
    <row r="607" spans="1:34">
      <c r="A607" s="222"/>
      <c r="B607" s="222"/>
      <c r="C607" s="222" t="s">
        <v>2102</v>
      </c>
      <c r="D607" s="219">
        <v>600</v>
      </c>
      <c r="E607" s="219">
        <v>187</v>
      </c>
      <c r="F607" s="219">
        <v>187</v>
      </c>
      <c r="G607" s="264">
        <v>600</v>
      </c>
      <c r="H607" s="221" t="s">
        <v>85</v>
      </c>
      <c r="I607" s="219" t="s">
        <v>329</v>
      </c>
      <c r="J607" s="267" t="s">
        <v>195</v>
      </c>
      <c r="K607" s="219" t="s">
        <v>84</v>
      </c>
      <c r="L607" s="35" t="str">
        <f ca="1">IF(OFFSET(환산공식!$DU$15,$F607,0)=1,"O","X")</f>
        <v>X</v>
      </c>
      <c r="M607" s="212">
        <f ca="1">IFERROR(OFFSET(환산공식!DA$15,$F607,0),"")</f>
        <v>200</v>
      </c>
      <c r="N607" s="35" t="str">
        <f ca="1">IFERROR(CONCATENATE(ROUND(OFFSET(환산공식!DB$15,$F607,0),1),"%"),"")</f>
        <v>100%</v>
      </c>
      <c r="O607" s="35">
        <f ca="1">IFERROR(OFFSET(환산공식!DC$15,$F607,0),"")</f>
        <v>0</v>
      </c>
      <c r="P607" s="212" t="str">
        <f t="shared" ca="1" si="19"/>
        <v>3% 이하</v>
      </c>
      <c r="Q607" s="218">
        <f ca="1">IFERROR(ROUND(OFFSET(환산공식!$EX$15,$F607,0),3),"")</f>
        <v>0</v>
      </c>
      <c r="R607" s="218">
        <f ca="1">OFFSET('배치점수 계산기'!H$10,$D607,0)</f>
        <v>812.08199999999999</v>
      </c>
      <c r="S607" s="218">
        <f ca="1">OFFSET('배치점수 계산기'!I$10,$D607,0)</f>
        <v>810.49400000000003</v>
      </c>
      <c r="T607" s="218">
        <f ca="1">OFFSET('배치점수 계산기'!J$10,$D607,0)</f>
        <v>806.85900000000004</v>
      </c>
      <c r="U607" s="218">
        <f ca="1">OFFSET('배치점수 계산기'!K$10,$D607,0)</f>
        <v>802.64800000000002</v>
      </c>
      <c r="V607" s="218">
        <f ca="1">OFFSET('배치점수 계산기'!L$10,$D607,0)</f>
        <v>794.82100000000003</v>
      </c>
      <c r="W607" s="210" t="str">
        <f ca="1">OFFSET('배치점수 계산기'!M$10,$D607,0)</f>
        <v>표점/만점</v>
      </c>
      <c r="X607" s="208" t="str">
        <f ca="1">OFFSET('배치점수 계산기'!N$10,$D607,0)</f>
        <v>표점/만점</v>
      </c>
      <c r="Y607" s="212">
        <f ca="1">OFFSET(환산공식!FG$15,$F607,0)</f>
        <v>0.38</v>
      </c>
      <c r="Z607" s="35">
        <f ca="1">OFFSET(환산공식!FH$15,$F607,0)</f>
        <v>0.31</v>
      </c>
      <c r="AA607" s="203">
        <f ca="1">OFFSET(환산공식!FI$15,$F607,0)</f>
        <v>0.31</v>
      </c>
      <c r="AB607" s="5"/>
      <c r="AD607">
        <f t="shared" ca="1" si="20"/>
        <v>6</v>
      </c>
      <c r="AF607" s="5"/>
      <c r="AG607" s="5"/>
      <c r="AH607" s="5"/>
    </row>
    <row r="608" spans="1:34">
      <c r="A608" s="222"/>
      <c r="B608" s="222"/>
      <c r="C608" s="222" t="s">
        <v>2103</v>
      </c>
      <c r="D608" s="219">
        <v>601</v>
      </c>
      <c r="E608" s="219">
        <v>194</v>
      </c>
      <c r="F608" s="219">
        <v>194</v>
      </c>
      <c r="G608" s="264">
        <v>601</v>
      </c>
      <c r="H608" s="221" t="s">
        <v>85</v>
      </c>
      <c r="I608" s="219" t="s">
        <v>331</v>
      </c>
      <c r="J608" s="267" t="s">
        <v>18761</v>
      </c>
      <c r="K608" s="219" t="s">
        <v>83</v>
      </c>
      <c r="L608" s="35" t="str">
        <f ca="1">IF(OFFSET(환산공식!$DU$15,$F608,0)=1,"O","X")</f>
        <v>X</v>
      </c>
      <c r="M608" s="212">
        <f ca="1">IFERROR(OFFSET(환산공식!DA$15,$F608,0),"")</f>
        <v>125</v>
      </c>
      <c r="N608" s="35" t="str">
        <f ca="1">IFERROR(CONCATENATE(ROUND(OFFSET(환산공식!DB$15,$F608,0),1),"%"),"")</f>
        <v>100%</v>
      </c>
      <c r="O608" s="35">
        <f ca="1">IFERROR(OFFSET(환산공식!DC$15,$F608,0),"")</f>
        <v>10</v>
      </c>
      <c r="P608" s="212" t="str">
        <f t="shared" ca="1" si="19"/>
        <v>3% 이하</v>
      </c>
      <c r="Q608" s="218">
        <f ca="1">IFERROR(ROUND(OFFSET(환산공식!$EX$15,$F608,0),3),"")</f>
        <v>0</v>
      </c>
      <c r="R608" s="218">
        <f ca="1">OFFSET('배치점수 계산기'!H$10,$D608,0)</f>
        <v>680.93799999999999</v>
      </c>
      <c r="S608" s="218">
        <f ca="1">OFFSET('배치점수 계산기'!I$10,$D608,0)</f>
        <v>678.91700000000003</v>
      </c>
      <c r="T608" s="218">
        <f ca="1">OFFSET('배치점수 계산기'!J$10,$D608,0)</f>
        <v>675.46299999999997</v>
      </c>
      <c r="U608" s="218">
        <f ca="1">OFFSET('배치점수 계산기'!K$10,$D608,0)</f>
        <v>672.48800000000006</v>
      </c>
      <c r="V608" s="218">
        <f ca="1">OFFSET('배치점수 계산기'!L$10,$D608,0)</f>
        <v>667.20500000000004</v>
      </c>
      <c r="W608" s="210" t="str">
        <f ca="1">OFFSET('배치점수 계산기'!M$10,$D608,0)</f>
        <v>표점</v>
      </c>
      <c r="X608" s="208" t="str">
        <f ca="1">OFFSET('배치점수 계산기'!N$10,$D608,0)</f>
        <v>변표</v>
      </c>
      <c r="Y608" s="212">
        <f ca="1">OFFSET(환산공식!FG$15,$F608,0)</f>
        <v>0.28999999999999998</v>
      </c>
      <c r="Z608" s="35">
        <f ca="1">OFFSET(환산공식!FH$15,$F608,0)</f>
        <v>0.43</v>
      </c>
      <c r="AA608" s="203">
        <f ca="1">OFFSET(환산공식!FI$15,$F608,0)</f>
        <v>0.28999999999999998</v>
      </c>
      <c r="AB608" s="5"/>
      <c r="AD608">
        <f t="shared" ca="1" si="20"/>
        <v>6</v>
      </c>
      <c r="AF608" s="5"/>
      <c r="AG608" s="5"/>
      <c r="AH608" s="5"/>
    </row>
    <row r="609" spans="1:34">
      <c r="A609" s="222"/>
      <c r="B609" s="222"/>
      <c r="C609" s="222" t="s">
        <v>2104</v>
      </c>
      <c r="D609" s="219">
        <v>602</v>
      </c>
      <c r="E609" s="219">
        <v>194</v>
      </c>
      <c r="F609" s="219">
        <v>194</v>
      </c>
      <c r="G609" s="264">
        <v>602</v>
      </c>
      <c r="H609" s="221" t="s">
        <v>85</v>
      </c>
      <c r="I609" s="219" t="s">
        <v>331</v>
      </c>
      <c r="J609" s="267" t="s">
        <v>1250</v>
      </c>
      <c r="K609" s="219" t="s">
        <v>83</v>
      </c>
      <c r="L609" s="35" t="str">
        <f ca="1">IF(OFFSET(환산공식!$DU$15,$F609,0)=1,"O","X")</f>
        <v>X</v>
      </c>
      <c r="M609" s="212">
        <f ca="1">IFERROR(OFFSET(환산공식!DA$15,$F609,0),"")</f>
        <v>125</v>
      </c>
      <c r="N609" s="35" t="str">
        <f ca="1">IFERROR(CONCATENATE(ROUND(OFFSET(환산공식!DB$15,$F609,0),1),"%"),"")</f>
        <v>100%</v>
      </c>
      <c r="O609" s="35">
        <f ca="1">IFERROR(OFFSET(환산공식!DC$15,$F609,0),"")</f>
        <v>10</v>
      </c>
      <c r="P609" s="212" t="str">
        <f t="shared" ca="1" si="19"/>
        <v>3% 이하</v>
      </c>
      <c r="Q609" s="218">
        <f ca="1">IFERROR(ROUND(OFFSET(환산공식!$EX$15,$F609,0),3),"")</f>
        <v>0</v>
      </c>
      <c r="R609" s="218">
        <f ca="1">OFFSET('배치점수 계산기'!H$10,$D609,0)</f>
        <v>680.47</v>
      </c>
      <c r="S609" s="218">
        <f ca="1">OFFSET('배치점수 계산기'!I$10,$D609,0)</f>
        <v>677.27499999999998</v>
      </c>
      <c r="T609" s="218">
        <f ca="1">OFFSET('배치점수 계산기'!J$10,$D609,0)</f>
        <v>672.48800000000006</v>
      </c>
      <c r="U609" s="218">
        <f ca="1">OFFSET('배치점수 계산기'!K$10,$D609,0)</f>
        <v>667.51800000000003</v>
      </c>
      <c r="V609" s="218">
        <f ca="1">OFFSET('배치점수 계산기'!L$10,$D609,0)</f>
        <v>660.93799999999999</v>
      </c>
      <c r="W609" s="210" t="str">
        <f ca="1">OFFSET('배치점수 계산기'!M$10,$D609,0)</f>
        <v>표점</v>
      </c>
      <c r="X609" s="208" t="str">
        <f ca="1">OFFSET('배치점수 계산기'!N$10,$D609,0)</f>
        <v>변표</v>
      </c>
      <c r="Y609" s="212">
        <f ca="1">OFFSET(환산공식!FG$15,$F609,0)</f>
        <v>0.28999999999999998</v>
      </c>
      <c r="Z609" s="35">
        <f ca="1">OFFSET(환산공식!FH$15,$F609,0)</f>
        <v>0.43</v>
      </c>
      <c r="AA609" s="203">
        <f ca="1">OFFSET(환산공식!FI$15,$F609,0)</f>
        <v>0.28999999999999998</v>
      </c>
      <c r="AB609" s="5"/>
      <c r="AD609">
        <f t="shared" ca="1" si="20"/>
        <v>6</v>
      </c>
      <c r="AF609" s="5"/>
      <c r="AG609" s="5"/>
      <c r="AH609" s="5"/>
    </row>
    <row r="610" spans="1:34">
      <c r="A610" s="222"/>
      <c r="B610" s="222"/>
      <c r="C610" s="222" t="s">
        <v>2105</v>
      </c>
      <c r="D610" s="219">
        <v>603</v>
      </c>
      <c r="E610" s="219">
        <v>194</v>
      </c>
      <c r="F610" s="219">
        <v>194</v>
      </c>
      <c r="G610" s="264">
        <v>603</v>
      </c>
      <c r="H610" s="221" t="s">
        <v>85</v>
      </c>
      <c r="I610" s="219" t="s">
        <v>331</v>
      </c>
      <c r="J610" s="267" t="s">
        <v>18745</v>
      </c>
      <c r="K610" s="219" t="s">
        <v>83</v>
      </c>
      <c r="L610" s="35" t="str">
        <f ca="1">IF(OFFSET(환산공식!$DU$15,$F610,0)=1,"O","X")</f>
        <v>X</v>
      </c>
      <c r="M610" s="212">
        <f ca="1">IFERROR(OFFSET(환산공식!DA$15,$F610,0),"")</f>
        <v>125</v>
      </c>
      <c r="N610" s="35" t="str">
        <f ca="1">IFERROR(CONCATENATE(ROUND(OFFSET(환산공식!DB$15,$F610,0),1),"%"),"")</f>
        <v>100%</v>
      </c>
      <c r="O610" s="35">
        <f ca="1">IFERROR(OFFSET(환산공식!DC$15,$F610,0),"")</f>
        <v>10</v>
      </c>
      <c r="P610" s="212" t="str">
        <f t="shared" ca="1" si="19"/>
        <v>3% 이하</v>
      </c>
      <c r="Q610" s="218">
        <f ca="1">IFERROR(ROUND(OFFSET(환산공식!$EX$15,$F610,0),3),"")</f>
        <v>0</v>
      </c>
      <c r="R610" s="218">
        <f ca="1">OFFSET('배치점수 계산기'!H$10,$D610,0)</f>
        <v>672.17499999999995</v>
      </c>
      <c r="S610" s="218">
        <f ca="1">OFFSET('배치점수 계산기'!I$10,$D610,0)</f>
        <v>670.11599999999999</v>
      </c>
      <c r="T610" s="218">
        <f ca="1">OFFSET('배치점수 계산기'!J$10,$D610,0)</f>
        <v>666.32500000000005</v>
      </c>
      <c r="U610" s="218">
        <f ca="1">OFFSET('배치점수 계산기'!K$10,$D610,0)</f>
        <v>662.96</v>
      </c>
      <c r="V610" s="218">
        <f ca="1">OFFSET('배치점수 계산기'!L$10,$D610,0)</f>
        <v>658.87</v>
      </c>
      <c r="W610" s="210" t="str">
        <f ca="1">OFFSET('배치점수 계산기'!M$10,$D610,0)</f>
        <v>표점</v>
      </c>
      <c r="X610" s="208" t="str">
        <f ca="1">OFFSET('배치점수 계산기'!N$10,$D610,0)</f>
        <v>변표</v>
      </c>
      <c r="Y610" s="212">
        <f ca="1">OFFSET(환산공식!FG$15,$F610,0)</f>
        <v>0.28999999999999998</v>
      </c>
      <c r="Z610" s="35">
        <f ca="1">OFFSET(환산공식!FH$15,$F610,0)</f>
        <v>0.43</v>
      </c>
      <c r="AA610" s="203">
        <f ca="1">OFFSET(환산공식!FI$15,$F610,0)</f>
        <v>0.28999999999999998</v>
      </c>
      <c r="AB610" s="5"/>
      <c r="AD610">
        <f t="shared" ca="1" si="20"/>
        <v>6</v>
      </c>
      <c r="AF610" s="5"/>
      <c r="AG610" s="5"/>
      <c r="AH610" s="5"/>
    </row>
    <row r="611" spans="1:34">
      <c r="A611" s="222"/>
      <c r="B611" s="222"/>
      <c r="C611" s="222" t="s">
        <v>2106</v>
      </c>
      <c r="D611" s="219">
        <v>604</v>
      </c>
      <c r="E611" s="219">
        <v>194</v>
      </c>
      <c r="F611" s="219">
        <v>194</v>
      </c>
      <c r="G611" s="264">
        <v>604</v>
      </c>
      <c r="H611" s="221" t="s">
        <v>85</v>
      </c>
      <c r="I611" s="219" t="s">
        <v>331</v>
      </c>
      <c r="J611" s="267" t="s">
        <v>18743</v>
      </c>
      <c r="K611" s="219" t="s">
        <v>83</v>
      </c>
      <c r="L611" s="35" t="str">
        <f ca="1">IF(OFFSET(환산공식!$DU$15,$F611,0)=1,"O","X")</f>
        <v>X</v>
      </c>
      <c r="M611" s="212">
        <f ca="1">IFERROR(OFFSET(환산공식!DA$15,$F611,0),"")</f>
        <v>125</v>
      </c>
      <c r="N611" s="35" t="str">
        <f ca="1">IFERROR(CONCATENATE(ROUND(OFFSET(환산공식!DB$15,$F611,0),1),"%"),"")</f>
        <v>100%</v>
      </c>
      <c r="O611" s="35">
        <f ca="1">IFERROR(OFFSET(환산공식!DC$15,$F611,0),"")</f>
        <v>10</v>
      </c>
      <c r="P611" s="212" t="str">
        <f t="shared" ca="1" si="19"/>
        <v>3% 이하</v>
      </c>
      <c r="Q611" s="218">
        <f ca="1">IFERROR(ROUND(OFFSET(환산공식!$EX$15,$F611,0),3),"")</f>
        <v>0</v>
      </c>
      <c r="R611" s="218">
        <f ca="1">OFFSET('배치점수 계산기'!H$10,$D611,0)</f>
        <v>673.15</v>
      </c>
      <c r="S611" s="218">
        <f ca="1">OFFSET('배치점수 계산기'!I$10,$D611,0)</f>
        <v>670.11599999999999</v>
      </c>
      <c r="T611" s="218">
        <f ca="1">OFFSET('배치점수 계산기'!J$10,$D611,0)</f>
        <v>664.85</v>
      </c>
      <c r="U611" s="218">
        <f ca="1">OFFSET('배치점수 계산기'!K$10,$D611,0)</f>
        <v>660.55600000000004</v>
      </c>
      <c r="V611" s="218">
        <f ca="1">OFFSET('배치점수 계산기'!L$10,$D611,0)</f>
        <v>655.88</v>
      </c>
      <c r="W611" s="210" t="str">
        <f ca="1">OFFSET('배치점수 계산기'!M$10,$D611,0)</f>
        <v>표점</v>
      </c>
      <c r="X611" s="208" t="str">
        <f ca="1">OFFSET('배치점수 계산기'!N$10,$D611,0)</f>
        <v>변표</v>
      </c>
      <c r="Y611" s="212">
        <f ca="1">OFFSET(환산공식!FG$15,$F611,0)</f>
        <v>0.28999999999999998</v>
      </c>
      <c r="Z611" s="35">
        <f ca="1">OFFSET(환산공식!FH$15,$F611,0)</f>
        <v>0.43</v>
      </c>
      <c r="AA611" s="203">
        <f ca="1">OFFSET(환산공식!FI$15,$F611,0)</f>
        <v>0.28999999999999998</v>
      </c>
      <c r="AB611" s="5"/>
      <c r="AD611">
        <f t="shared" ca="1" si="20"/>
        <v>6</v>
      </c>
      <c r="AF611" s="5"/>
      <c r="AG611" s="5"/>
      <c r="AH611" s="5"/>
    </row>
    <row r="612" spans="1:34">
      <c r="A612" s="222"/>
      <c r="B612" s="222"/>
      <c r="C612" s="222" t="s">
        <v>2107</v>
      </c>
      <c r="D612" s="219">
        <v>605</v>
      </c>
      <c r="E612" s="219">
        <v>194</v>
      </c>
      <c r="F612" s="219">
        <v>194</v>
      </c>
      <c r="G612" s="264">
        <v>605</v>
      </c>
      <c r="H612" s="221" t="s">
        <v>85</v>
      </c>
      <c r="I612" s="219" t="s">
        <v>331</v>
      </c>
      <c r="J612" s="267" t="s">
        <v>18744</v>
      </c>
      <c r="K612" s="219" t="s">
        <v>83</v>
      </c>
      <c r="L612" s="35" t="str">
        <f ca="1">IF(OFFSET(환산공식!$DU$15,$F612,0)=1,"O","X")</f>
        <v>X</v>
      </c>
      <c r="M612" s="212">
        <f ca="1">IFERROR(OFFSET(환산공식!DA$15,$F612,0),"")</f>
        <v>125</v>
      </c>
      <c r="N612" s="35" t="str">
        <f ca="1">IFERROR(CONCATENATE(ROUND(OFFSET(환산공식!DB$15,$F612,0),1),"%"),"")</f>
        <v>100%</v>
      </c>
      <c r="O612" s="35">
        <f ca="1">IFERROR(OFFSET(환산공식!DC$15,$F612,0),"")</f>
        <v>10</v>
      </c>
      <c r="P612" s="212" t="str">
        <f t="shared" ca="1" si="19"/>
        <v>3% 이하</v>
      </c>
      <c r="Q612" s="218">
        <f ca="1">IFERROR(ROUND(OFFSET(환산공식!$EX$15,$F612,0),3),"")</f>
        <v>0</v>
      </c>
      <c r="R612" s="218">
        <f ca="1">OFFSET('배치점수 계산기'!H$10,$D612,0)</f>
        <v>671.37400000000002</v>
      </c>
      <c r="S612" s="218">
        <f ca="1">OFFSET('배치점수 계산기'!I$10,$D612,0)</f>
        <v>667.86900000000003</v>
      </c>
      <c r="T612" s="218">
        <f ca="1">OFFSET('배치점수 계산기'!J$10,$D612,0)</f>
        <v>662.96</v>
      </c>
      <c r="U612" s="218">
        <f ca="1">OFFSET('배치점수 계산기'!K$10,$D612,0)</f>
        <v>659.26900000000001</v>
      </c>
      <c r="V612" s="218">
        <f ca="1">OFFSET('배치점수 계산기'!L$10,$D612,0)</f>
        <v>654.69500000000005</v>
      </c>
      <c r="W612" s="210" t="str">
        <f ca="1">OFFSET('배치점수 계산기'!M$10,$D612,0)</f>
        <v>표점</v>
      </c>
      <c r="X612" s="208" t="str">
        <f ca="1">OFFSET('배치점수 계산기'!N$10,$D612,0)</f>
        <v>변표</v>
      </c>
      <c r="Y612" s="212">
        <f ca="1">OFFSET(환산공식!FG$15,$F612,0)</f>
        <v>0.28999999999999998</v>
      </c>
      <c r="Z612" s="35">
        <f ca="1">OFFSET(환산공식!FH$15,$F612,0)</f>
        <v>0.43</v>
      </c>
      <c r="AA612" s="203">
        <f ca="1">OFFSET(환산공식!FI$15,$F612,0)</f>
        <v>0.28999999999999998</v>
      </c>
      <c r="AB612" s="5"/>
      <c r="AD612">
        <f t="shared" ca="1" si="20"/>
        <v>6</v>
      </c>
      <c r="AF612" s="5"/>
      <c r="AG612" s="5"/>
      <c r="AH612" s="5"/>
    </row>
    <row r="613" spans="1:34">
      <c r="A613" s="222"/>
      <c r="B613" s="222"/>
      <c r="C613" s="222" t="s">
        <v>2108</v>
      </c>
      <c r="D613" s="219">
        <v>606</v>
      </c>
      <c r="E613" s="219">
        <v>192</v>
      </c>
      <c r="F613" s="219">
        <v>192</v>
      </c>
      <c r="G613" s="264">
        <v>606</v>
      </c>
      <c r="H613" s="221" t="s">
        <v>85</v>
      </c>
      <c r="I613" s="219" t="s">
        <v>331</v>
      </c>
      <c r="J613" s="267" t="s">
        <v>146</v>
      </c>
      <c r="K613" s="219" t="s">
        <v>83</v>
      </c>
      <c r="L613" s="35" t="str">
        <f ca="1">IF(OFFSET(환산공식!$DU$15,$F613,0)=1,"O","X")</f>
        <v>X</v>
      </c>
      <c r="M613" s="212">
        <f ca="1">IFERROR(OFFSET(환산공식!DA$15,$F613,0),"")</f>
        <v>125</v>
      </c>
      <c r="N613" s="35" t="str">
        <f ca="1">IFERROR(CONCATENATE(ROUND(OFFSET(환산공식!DB$15,$F613,0),1),"%"),"")</f>
        <v>100%</v>
      </c>
      <c r="O613" s="35">
        <f ca="1">IFERROR(OFFSET(환산공식!DC$15,$F613,0),"")</f>
        <v>10</v>
      </c>
      <c r="P613" s="212" t="str">
        <f t="shared" ca="1" si="19"/>
        <v>3% 이하</v>
      </c>
      <c r="Q613" s="218">
        <f ca="1">IFERROR(ROUND(OFFSET(환산공식!$EX$15,$F613,0),3),"")</f>
        <v>0</v>
      </c>
      <c r="R613" s="218">
        <f ca="1">OFFSET('배치점수 계산기'!H$10,$D613,0)</f>
        <v>669.49099999999999</v>
      </c>
      <c r="S613" s="218">
        <f ca="1">OFFSET('배치점수 계산기'!I$10,$D613,0)</f>
        <v>666.32500000000005</v>
      </c>
      <c r="T613" s="218">
        <f ca="1">OFFSET('배치점수 계산기'!J$10,$D613,0)</f>
        <v>661.38099999999997</v>
      </c>
      <c r="U613" s="218">
        <f ca="1">OFFSET('배치점수 계산기'!K$10,$D613,0)</f>
        <v>658.279</v>
      </c>
      <c r="V613" s="218">
        <f ca="1">OFFSET('배치점수 계산기'!L$10,$D613,0)</f>
        <v>653.06899999999996</v>
      </c>
      <c r="W613" s="210" t="str">
        <f ca="1">OFFSET('배치점수 계산기'!M$10,$D613,0)</f>
        <v>표점</v>
      </c>
      <c r="X613" s="208" t="str">
        <f ca="1">OFFSET('배치점수 계산기'!N$10,$D613,0)</f>
        <v>변표</v>
      </c>
      <c r="Y613" s="212">
        <f ca="1">OFFSET(환산공식!FG$15,$F613,0)</f>
        <v>0.28999999999999998</v>
      </c>
      <c r="Z613" s="35">
        <f ca="1">OFFSET(환산공식!FH$15,$F613,0)</f>
        <v>0.43</v>
      </c>
      <c r="AA613" s="203">
        <f ca="1">OFFSET(환산공식!FI$15,$F613,0)</f>
        <v>0.28999999999999998</v>
      </c>
      <c r="AB613" s="5"/>
      <c r="AD613">
        <f t="shared" ca="1" si="20"/>
        <v>6</v>
      </c>
      <c r="AF613" s="5"/>
      <c r="AG613" s="5"/>
      <c r="AH613" s="5"/>
    </row>
    <row r="614" spans="1:34">
      <c r="A614" s="222"/>
      <c r="B614" s="222"/>
      <c r="C614" s="222" t="s">
        <v>2109</v>
      </c>
      <c r="D614" s="219">
        <v>607</v>
      </c>
      <c r="E614" s="219">
        <v>194</v>
      </c>
      <c r="F614" s="219">
        <v>194</v>
      </c>
      <c r="G614" s="264">
        <v>607</v>
      </c>
      <c r="H614" s="221" t="s">
        <v>85</v>
      </c>
      <c r="I614" s="219" t="s">
        <v>331</v>
      </c>
      <c r="J614" s="267" t="s">
        <v>688</v>
      </c>
      <c r="K614" s="219" t="s">
        <v>83</v>
      </c>
      <c r="L614" s="35" t="str">
        <f ca="1">IF(OFFSET(환산공식!$DU$15,$F614,0)=1,"O","X")</f>
        <v>X</v>
      </c>
      <c r="M614" s="212">
        <f ca="1">IFERROR(OFFSET(환산공식!DA$15,$F614,0),"")</f>
        <v>125</v>
      </c>
      <c r="N614" s="35" t="str">
        <f ca="1">IFERROR(CONCATENATE(ROUND(OFFSET(환산공식!DB$15,$F614,0),1),"%"),"")</f>
        <v>100%</v>
      </c>
      <c r="O614" s="35">
        <f ca="1">IFERROR(OFFSET(환산공식!DC$15,$F614,0),"")</f>
        <v>10</v>
      </c>
      <c r="P614" s="212" t="str">
        <f t="shared" ca="1" si="19"/>
        <v>3% 이하</v>
      </c>
      <c r="Q614" s="218">
        <f ca="1">IFERROR(ROUND(OFFSET(환산공식!$EX$15,$F614,0),3),"")</f>
        <v>0</v>
      </c>
      <c r="R614" s="218">
        <f ca="1">OFFSET('배치점수 계산기'!H$10,$D614,0)</f>
        <v>668.82600000000002</v>
      </c>
      <c r="S614" s="218">
        <f ca="1">OFFSET('배치점수 계산기'!I$10,$D614,0)</f>
        <v>665.697</v>
      </c>
      <c r="T614" s="218">
        <f ca="1">OFFSET('배치점수 계산기'!J$10,$D614,0)</f>
        <v>660.93799999999999</v>
      </c>
      <c r="U614" s="218">
        <f ca="1">OFFSET('배치점수 계산기'!K$10,$D614,0)</f>
        <v>657.83799999999997</v>
      </c>
      <c r="V614" s="218">
        <f ca="1">OFFSET('배치점수 계산기'!L$10,$D614,0)</f>
        <v>653.06899999999996</v>
      </c>
      <c r="W614" s="210" t="str">
        <f ca="1">OFFSET('배치점수 계산기'!M$10,$D614,0)</f>
        <v>표점</v>
      </c>
      <c r="X614" s="208" t="str">
        <f ca="1">OFFSET('배치점수 계산기'!N$10,$D614,0)</f>
        <v>변표</v>
      </c>
      <c r="Y614" s="212">
        <f ca="1">OFFSET(환산공식!FG$15,$F614,0)</f>
        <v>0.28999999999999998</v>
      </c>
      <c r="Z614" s="35">
        <f ca="1">OFFSET(환산공식!FH$15,$F614,0)</f>
        <v>0.43</v>
      </c>
      <c r="AA614" s="203">
        <f ca="1">OFFSET(환산공식!FI$15,$F614,0)</f>
        <v>0.28999999999999998</v>
      </c>
      <c r="AB614" s="5"/>
      <c r="AD614">
        <f t="shared" ca="1" si="20"/>
        <v>6</v>
      </c>
      <c r="AF614" s="5"/>
      <c r="AG614" s="5"/>
      <c r="AH614" s="5"/>
    </row>
    <row r="615" spans="1:34">
      <c r="A615" s="222"/>
      <c r="B615" s="222"/>
      <c r="C615" s="222" t="s">
        <v>2110</v>
      </c>
      <c r="D615" s="219">
        <v>608</v>
      </c>
      <c r="E615" s="219">
        <v>193</v>
      </c>
      <c r="F615" s="219">
        <v>193</v>
      </c>
      <c r="G615" s="264">
        <v>608</v>
      </c>
      <c r="H615" s="221" t="s">
        <v>85</v>
      </c>
      <c r="I615" s="219" t="s">
        <v>331</v>
      </c>
      <c r="J615" s="267" t="s">
        <v>101</v>
      </c>
      <c r="K615" s="219" t="s">
        <v>83</v>
      </c>
      <c r="L615" s="35" t="str">
        <f ca="1">IF(OFFSET(환산공식!$DU$15,$F615,0)=1,"O","X")</f>
        <v>X</v>
      </c>
      <c r="M615" s="212">
        <f ca="1">IFERROR(OFFSET(환산공식!DA$15,$F615,0),"")</f>
        <v>125</v>
      </c>
      <c r="N615" s="35" t="str">
        <f ca="1">IFERROR(CONCATENATE(ROUND(OFFSET(환산공식!DB$15,$F615,0),1),"%"),"")</f>
        <v>100%</v>
      </c>
      <c r="O615" s="35">
        <f ca="1">IFERROR(OFFSET(환산공식!DC$15,$F615,0),"")</f>
        <v>10</v>
      </c>
      <c r="P615" s="212" t="str">
        <f t="shared" ca="1" si="19"/>
        <v>3% 이하</v>
      </c>
      <c r="Q615" s="218">
        <f ca="1">IFERROR(ROUND(OFFSET(환산공식!$EX$15,$F615,0),3),"")</f>
        <v>0</v>
      </c>
      <c r="R615" s="218">
        <f ca="1">OFFSET('배치점수 계산기'!H$10,$D615,0)</f>
        <v>659.625</v>
      </c>
      <c r="S615" s="218">
        <f ca="1">OFFSET('배치점수 계산기'!I$10,$D615,0)</f>
        <v>657.43</v>
      </c>
      <c r="T615" s="218">
        <f ca="1">OFFSET('배치점수 계산기'!J$10,$D615,0)</f>
        <v>653.38099999999997</v>
      </c>
      <c r="U615" s="218">
        <f ca="1">OFFSET('배치점수 계산기'!K$10,$D615,0)</f>
        <v>648.28800000000001</v>
      </c>
      <c r="V615" s="218">
        <f ca="1">OFFSET('배치점수 계산기'!L$10,$D615,0)</f>
        <v>642.11599999999999</v>
      </c>
      <c r="W615" s="210" t="str">
        <f ca="1">OFFSET('배치점수 계산기'!M$10,$D615,0)</f>
        <v>표점</v>
      </c>
      <c r="X615" s="208" t="str">
        <f ca="1">OFFSET('배치점수 계산기'!N$10,$D615,0)</f>
        <v>변표</v>
      </c>
      <c r="Y615" s="212">
        <f ca="1">OFFSET(환산공식!FG$15,$F615,0)</f>
        <v>0.28999999999999998</v>
      </c>
      <c r="Z615" s="35">
        <f ca="1">OFFSET(환산공식!FH$15,$F615,0)</f>
        <v>0.43</v>
      </c>
      <c r="AA615" s="203">
        <f ca="1">OFFSET(환산공식!FI$15,$F615,0)</f>
        <v>0.28999999999999998</v>
      </c>
      <c r="AB615" s="5"/>
      <c r="AD615">
        <f t="shared" ca="1" si="20"/>
        <v>6</v>
      </c>
      <c r="AF615" s="5"/>
      <c r="AG615" s="5"/>
      <c r="AH615" s="5"/>
    </row>
    <row r="616" spans="1:34">
      <c r="A616" s="222"/>
      <c r="B616" s="222"/>
      <c r="C616" s="222" t="s">
        <v>2111</v>
      </c>
      <c r="D616" s="219">
        <v>609</v>
      </c>
      <c r="E616" s="219">
        <v>194</v>
      </c>
      <c r="F616" s="219">
        <v>194</v>
      </c>
      <c r="G616" s="264">
        <v>609</v>
      </c>
      <c r="H616" s="221" t="s">
        <v>85</v>
      </c>
      <c r="I616" s="219" t="s">
        <v>331</v>
      </c>
      <c r="J616" s="267" t="s">
        <v>670</v>
      </c>
      <c r="K616" s="219" t="s">
        <v>83</v>
      </c>
      <c r="L616" s="35" t="str">
        <f ca="1">IF(OFFSET(환산공식!$DU$15,$F616,0)=1,"O","X")</f>
        <v>X</v>
      </c>
      <c r="M616" s="212">
        <f ca="1">IFERROR(OFFSET(환산공식!DA$15,$F616,0),"")</f>
        <v>125</v>
      </c>
      <c r="N616" s="35" t="str">
        <f ca="1">IFERROR(CONCATENATE(ROUND(OFFSET(환산공식!DB$15,$F616,0),1),"%"),"")</f>
        <v>100%</v>
      </c>
      <c r="O616" s="35">
        <f ca="1">IFERROR(OFFSET(환산공식!DC$15,$F616,0),"")</f>
        <v>10</v>
      </c>
      <c r="P616" s="212" t="str">
        <f t="shared" ca="1" si="19"/>
        <v>3% 이하</v>
      </c>
      <c r="Q616" s="218">
        <f ca="1">IFERROR(ROUND(OFFSET(환산공식!$EX$15,$F616,0),3),"")</f>
        <v>0</v>
      </c>
      <c r="R616" s="218">
        <f ca="1">OFFSET('배치점수 계산기'!H$10,$D616,0)</f>
        <v>656.64800000000002</v>
      </c>
      <c r="S616" s="218">
        <f ca="1">OFFSET('배치점수 계산기'!I$10,$D616,0)</f>
        <v>654.61300000000006</v>
      </c>
      <c r="T616" s="218">
        <f ca="1">OFFSET('배치점수 계산기'!J$10,$D616,0)</f>
        <v>650.60400000000004</v>
      </c>
      <c r="U616" s="218">
        <f ca="1">OFFSET('배치점수 계산기'!K$10,$D616,0)</f>
        <v>646.68600000000004</v>
      </c>
      <c r="V616" s="218">
        <f ca="1">OFFSET('배치점수 계산기'!L$10,$D616,0)</f>
        <v>640.45299999999997</v>
      </c>
      <c r="W616" s="210" t="str">
        <f ca="1">OFFSET('배치점수 계산기'!M$10,$D616,0)</f>
        <v>표점</v>
      </c>
      <c r="X616" s="208" t="str">
        <f ca="1">OFFSET('배치점수 계산기'!N$10,$D616,0)</f>
        <v>변표</v>
      </c>
      <c r="Y616" s="212">
        <f ca="1">OFFSET(환산공식!FG$15,$F616,0)</f>
        <v>0.28999999999999998</v>
      </c>
      <c r="Z616" s="35">
        <f ca="1">OFFSET(환산공식!FH$15,$F616,0)</f>
        <v>0.43</v>
      </c>
      <c r="AA616" s="203">
        <f ca="1">OFFSET(환산공식!FI$15,$F616,0)</f>
        <v>0.28999999999999998</v>
      </c>
      <c r="AB616" s="5"/>
      <c r="AD616">
        <f t="shared" ca="1" si="20"/>
        <v>6</v>
      </c>
      <c r="AF616" s="5"/>
      <c r="AG616" s="5"/>
      <c r="AH616" s="5"/>
    </row>
    <row r="617" spans="1:34">
      <c r="A617" s="222"/>
      <c r="B617" s="222"/>
      <c r="C617" s="222" t="s">
        <v>2112</v>
      </c>
      <c r="D617" s="219">
        <v>610</v>
      </c>
      <c r="E617" s="219">
        <v>194</v>
      </c>
      <c r="F617" s="219">
        <v>194</v>
      </c>
      <c r="G617" s="264">
        <v>610</v>
      </c>
      <c r="H617" s="221" t="s">
        <v>85</v>
      </c>
      <c r="I617" s="219" t="s">
        <v>331</v>
      </c>
      <c r="J617" s="267" t="s">
        <v>854</v>
      </c>
      <c r="K617" s="219" t="s">
        <v>83</v>
      </c>
      <c r="L617" s="35" t="str">
        <f ca="1">IF(OFFSET(환산공식!$DU$15,$F617,0)=1,"O","X")</f>
        <v>X</v>
      </c>
      <c r="M617" s="212">
        <f ca="1">IFERROR(OFFSET(환산공식!DA$15,$F617,0),"")</f>
        <v>125</v>
      </c>
      <c r="N617" s="35" t="str">
        <f ca="1">IFERROR(CONCATENATE(ROUND(OFFSET(환산공식!DB$15,$F617,0),1),"%"),"")</f>
        <v>100%</v>
      </c>
      <c r="O617" s="35">
        <f ca="1">IFERROR(OFFSET(환산공식!DC$15,$F617,0),"")</f>
        <v>10</v>
      </c>
      <c r="P617" s="212" t="str">
        <f t="shared" ca="1" si="19"/>
        <v>3% 이하</v>
      </c>
      <c r="Q617" s="218">
        <f ca="1">IFERROR(ROUND(OFFSET(환산공식!$EX$15,$F617,0),3),"")</f>
        <v>0</v>
      </c>
      <c r="R617" s="218">
        <f ca="1">OFFSET('배치점수 계산기'!H$10,$D617,0)</f>
        <v>656.64800000000002</v>
      </c>
      <c r="S617" s="218">
        <f ca="1">OFFSET('배치점수 계산기'!I$10,$D617,0)</f>
        <v>654.28099999999995</v>
      </c>
      <c r="T617" s="218">
        <f ca="1">OFFSET('배치점수 계산기'!J$10,$D617,0)</f>
        <v>649.66499999999996</v>
      </c>
      <c r="U617" s="218">
        <f ca="1">OFFSET('배치점수 계산기'!K$10,$D617,0)</f>
        <v>645.13800000000003</v>
      </c>
      <c r="V617" s="218">
        <f ca="1">OFFSET('배치점수 계산기'!L$10,$D617,0)</f>
        <v>638.80499999999995</v>
      </c>
      <c r="W617" s="210" t="str">
        <f ca="1">OFFSET('배치점수 계산기'!M$10,$D617,0)</f>
        <v>표점</v>
      </c>
      <c r="X617" s="208" t="str">
        <f ca="1">OFFSET('배치점수 계산기'!N$10,$D617,0)</f>
        <v>변표</v>
      </c>
      <c r="Y617" s="212">
        <f ca="1">OFFSET(환산공식!FG$15,$F617,0)</f>
        <v>0.28999999999999998</v>
      </c>
      <c r="Z617" s="35">
        <f ca="1">OFFSET(환산공식!FH$15,$F617,0)</f>
        <v>0.43</v>
      </c>
      <c r="AA617" s="203">
        <f ca="1">OFFSET(환산공식!FI$15,$F617,0)</f>
        <v>0.28999999999999998</v>
      </c>
      <c r="AB617" s="5"/>
      <c r="AD617">
        <f t="shared" ca="1" si="20"/>
        <v>6</v>
      </c>
      <c r="AF617" s="5"/>
      <c r="AG617" s="5"/>
      <c r="AH617" s="5"/>
    </row>
    <row r="618" spans="1:34">
      <c r="A618" s="222"/>
      <c r="B618" s="222"/>
      <c r="C618" s="222" t="s">
        <v>2113</v>
      </c>
      <c r="D618" s="219">
        <v>611</v>
      </c>
      <c r="E618" s="219">
        <v>194</v>
      </c>
      <c r="F618" s="219">
        <v>194</v>
      </c>
      <c r="G618" s="264">
        <v>611</v>
      </c>
      <c r="H618" s="221" t="s">
        <v>85</v>
      </c>
      <c r="I618" s="219" t="s">
        <v>331</v>
      </c>
      <c r="J618" s="267" t="s">
        <v>967</v>
      </c>
      <c r="K618" s="219" t="s">
        <v>83</v>
      </c>
      <c r="L618" s="35" t="str">
        <f ca="1">IF(OFFSET(환산공식!$DU$15,$F618,0)=1,"O","X")</f>
        <v>X</v>
      </c>
      <c r="M618" s="212">
        <f ca="1">IFERROR(OFFSET(환산공식!DA$15,$F618,0),"")</f>
        <v>125</v>
      </c>
      <c r="N618" s="35" t="str">
        <f ca="1">IFERROR(CONCATENATE(ROUND(OFFSET(환산공식!DB$15,$F618,0),1),"%"),"")</f>
        <v>100%</v>
      </c>
      <c r="O618" s="35">
        <f ca="1">IFERROR(OFFSET(환산공식!DC$15,$F618,0),"")</f>
        <v>10</v>
      </c>
      <c r="P618" s="212" t="str">
        <f t="shared" ca="1" si="19"/>
        <v>3% 이하</v>
      </c>
      <c r="Q618" s="218">
        <f ca="1">IFERROR(ROUND(OFFSET(환산공식!$EX$15,$F618,0),3),"")</f>
        <v>0</v>
      </c>
      <c r="R618" s="218">
        <f ca="1">OFFSET('배치점수 계산기'!H$10,$D618,0)</f>
        <v>652.34100000000001</v>
      </c>
      <c r="S618" s="218">
        <f ca="1">OFFSET('배치점수 계산기'!I$10,$D618,0)</f>
        <v>650.10299999999995</v>
      </c>
      <c r="T618" s="218">
        <f ca="1">OFFSET('배치점수 계산기'!J$10,$D618,0)</f>
        <v>646.68600000000004</v>
      </c>
      <c r="U618" s="218">
        <f ca="1">OFFSET('배치점수 계산기'!K$10,$D618,0)</f>
        <v>643.11800000000005</v>
      </c>
      <c r="V618" s="218">
        <f ca="1">OFFSET('배치점수 계산기'!L$10,$D618,0)</f>
        <v>637.29399999999998</v>
      </c>
      <c r="W618" s="210" t="str">
        <f ca="1">OFFSET('배치점수 계산기'!M$10,$D618,0)</f>
        <v>표점</v>
      </c>
      <c r="X618" s="208" t="str">
        <f ca="1">OFFSET('배치점수 계산기'!N$10,$D618,0)</f>
        <v>변표</v>
      </c>
      <c r="Y618" s="212">
        <f ca="1">OFFSET(환산공식!FG$15,$F618,0)</f>
        <v>0.28999999999999998</v>
      </c>
      <c r="Z618" s="35">
        <f ca="1">OFFSET(환산공식!FH$15,$F618,0)</f>
        <v>0.43</v>
      </c>
      <c r="AA618" s="203">
        <f ca="1">OFFSET(환산공식!FI$15,$F618,0)</f>
        <v>0.28999999999999998</v>
      </c>
      <c r="AB618" s="5"/>
      <c r="AD618">
        <f t="shared" ca="1" si="20"/>
        <v>6</v>
      </c>
      <c r="AF618" s="5"/>
      <c r="AG618" s="5"/>
      <c r="AH618" s="5"/>
    </row>
    <row r="619" spans="1:34">
      <c r="A619" s="222"/>
      <c r="B619" s="222"/>
      <c r="C619" s="222" t="s">
        <v>2114</v>
      </c>
      <c r="D619" s="219">
        <v>612</v>
      </c>
      <c r="E619" s="219">
        <v>194</v>
      </c>
      <c r="F619" s="219">
        <v>194</v>
      </c>
      <c r="G619" s="264">
        <v>612</v>
      </c>
      <c r="H619" s="221" t="s">
        <v>85</v>
      </c>
      <c r="I619" s="219" t="s">
        <v>331</v>
      </c>
      <c r="J619" s="267" t="s">
        <v>97</v>
      </c>
      <c r="K619" s="219" t="s">
        <v>83</v>
      </c>
      <c r="L619" s="35" t="str">
        <f ca="1">IF(OFFSET(환산공식!$DU$15,$F619,0)=1,"O","X")</f>
        <v>X</v>
      </c>
      <c r="M619" s="212">
        <f ca="1">IFERROR(OFFSET(환산공식!DA$15,$F619,0),"")</f>
        <v>125</v>
      </c>
      <c r="N619" s="35" t="str">
        <f ca="1">IFERROR(CONCATENATE(ROUND(OFFSET(환산공식!DB$15,$F619,0),1),"%"),"")</f>
        <v>100%</v>
      </c>
      <c r="O619" s="35">
        <f ca="1">IFERROR(OFFSET(환산공식!DC$15,$F619,0),"")</f>
        <v>10</v>
      </c>
      <c r="P619" s="212" t="str">
        <f t="shared" ca="1" si="19"/>
        <v>3% 이하</v>
      </c>
      <c r="Q619" s="218">
        <f ca="1">IFERROR(ROUND(OFFSET(환산공식!$EX$15,$F619,0),3),"")</f>
        <v>0</v>
      </c>
      <c r="R619" s="218">
        <f ca="1">OFFSET('배치점수 계산기'!H$10,$D619,0)</f>
        <v>651.46</v>
      </c>
      <c r="S619" s="218">
        <f ca="1">OFFSET('배치점수 계산기'!I$10,$D619,0)</f>
        <v>649.33000000000004</v>
      </c>
      <c r="T619" s="218">
        <f ca="1">OFFSET('배치점수 계산기'!J$10,$D619,0)</f>
        <v>645.995</v>
      </c>
      <c r="U619" s="218">
        <f ca="1">OFFSET('배치점수 계산기'!K$10,$D619,0)</f>
        <v>642.48500000000001</v>
      </c>
      <c r="V619" s="218">
        <f ca="1">OFFSET('배치점수 계산기'!L$10,$D619,0)</f>
        <v>636.72799999999995</v>
      </c>
      <c r="W619" s="210" t="str">
        <f ca="1">OFFSET('배치점수 계산기'!M$10,$D619,0)</f>
        <v>표점</v>
      </c>
      <c r="X619" s="208" t="str">
        <f ca="1">OFFSET('배치점수 계산기'!N$10,$D619,0)</f>
        <v>변표</v>
      </c>
      <c r="Y619" s="212">
        <f ca="1">OFFSET(환산공식!FG$15,$F619,0)</f>
        <v>0.28999999999999998</v>
      </c>
      <c r="Z619" s="35">
        <f ca="1">OFFSET(환산공식!FH$15,$F619,0)</f>
        <v>0.43</v>
      </c>
      <c r="AA619" s="203">
        <f ca="1">OFFSET(환산공식!FI$15,$F619,0)</f>
        <v>0.28999999999999998</v>
      </c>
      <c r="AB619" s="5"/>
      <c r="AD619">
        <f t="shared" ca="1" si="20"/>
        <v>6</v>
      </c>
      <c r="AF619" s="5"/>
      <c r="AG619" s="5"/>
      <c r="AH619" s="5"/>
    </row>
    <row r="620" spans="1:34">
      <c r="A620" s="222"/>
      <c r="B620" s="222"/>
      <c r="C620" s="222" t="s">
        <v>2115</v>
      </c>
      <c r="D620" s="219">
        <v>613</v>
      </c>
      <c r="E620" s="219">
        <v>194</v>
      </c>
      <c r="F620" s="219">
        <v>194</v>
      </c>
      <c r="G620" s="264">
        <v>613</v>
      </c>
      <c r="H620" s="221" t="s">
        <v>85</v>
      </c>
      <c r="I620" s="219" t="s">
        <v>331</v>
      </c>
      <c r="J620" s="267" t="s">
        <v>179</v>
      </c>
      <c r="K620" s="219" t="s">
        <v>83</v>
      </c>
      <c r="L620" s="35" t="str">
        <f ca="1">IF(OFFSET(환산공식!$DU$15,$F620,0)=1,"O","X")</f>
        <v>X</v>
      </c>
      <c r="M620" s="212">
        <f ca="1">IFERROR(OFFSET(환산공식!DA$15,$F620,0),"")</f>
        <v>125</v>
      </c>
      <c r="N620" s="35" t="str">
        <f ca="1">IFERROR(CONCATENATE(ROUND(OFFSET(환산공식!DB$15,$F620,0),1),"%"),"")</f>
        <v>100%</v>
      </c>
      <c r="O620" s="35">
        <f ca="1">IFERROR(OFFSET(환산공식!DC$15,$F620,0),"")</f>
        <v>10</v>
      </c>
      <c r="P620" s="212" t="str">
        <f t="shared" ca="1" si="19"/>
        <v>3% 이하</v>
      </c>
      <c r="Q620" s="218">
        <f ca="1">IFERROR(ROUND(OFFSET(환산공식!$EX$15,$F620,0),3),"")</f>
        <v>0</v>
      </c>
      <c r="R620" s="218">
        <f ca="1">OFFSET('배치점수 계산기'!H$10,$D620,0)</f>
        <v>651.87800000000004</v>
      </c>
      <c r="S620" s="218">
        <f ca="1">OFFSET('배치점수 계산기'!I$10,$D620,0)</f>
        <v>649.33000000000004</v>
      </c>
      <c r="T620" s="218">
        <f ca="1">OFFSET('배치점수 계산기'!J$10,$D620,0)</f>
        <v>645.44299999999998</v>
      </c>
      <c r="U620" s="218">
        <f ca="1">OFFSET('배치점수 계산기'!K$10,$D620,0)</f>
        <v>640.70399999999995</v>
      </c>
      <c r="V620" s="218">
        <f ca="1">OFFSET('배치점수 계산기'!L$10,$D620,0)</f>
        <v>635.40300000000002</v>
      </c>
      <c r="W620" s="210" t="str">
        <f ca="1">OFFSET('배치점수 계산기'!M$10,$D620,0)</f>
        <v>표점</v>
      </c>
      <c r="X620" s="208" t="str">
        <f ca="1">OFFSET('배치점수 계산기'!N$10,$D620,0)</f>
        <v>변표</v>
      </c>
      <c r="Y620" s="212">
        <f ca="1">OFFSET(환산공식!FG$15,$F620,0)</f>
        <v>0.28999999999999998</v>
      </c>
      <c r="Z620" s="35">
        <f ca="1">OFFSET(환산공식!FH$15,$F620,0)</f>
        <v>0.43</v>
      </c>
      <c r="AA620" s="203">
        <f ca="1">OFFSET(환산공식!FI$15,$F620,0)</f>
        <v>0.28999999999999998</v>
      </c>
      <c r="AB620" s="5"/>
      <c r="AD620">
        <f t="shared" ca="1" si="20"/>
        <v>6</v>
      </c>
      <c r="AF620" s="5"/>
      <c r="AG620" s="5"/>
      <c r="AH620" s="5"/>
    </row>
    <row r="621" spans="1:34">
      <c r="A621" s="222"/>
      <c r="B621" s="222"/>
      <c r="C621" s="222" t="s">
        <v>2116</v>
      </c>
      <c r="D621" s="219">
        <v>614</v>
      </c>
      <c r="E621" s="219">
        <v>194</v>
      </c>
      <c r="F621" s="219">
        <v>194</v>
      </c>
      <c r="G621" s="264">
        <v>614</v>
      </c>
      <c r="H621" s="221" t="s">
        <v>85</v>
      </c>
      <c r="I621" s="219" t="s">
        <v>331</v>
      </c>
      <c r="J621" s="267" t="s">
        <v>714</v>
      </c>
      <c r="K621" s="219" t="s">
        <v>83</v>
      </c>
      <c r="L621" s="35" t="str">
        <f ca="1">IF(OFFSET(환산공식!$DU$15,$F621,0)=1,"O","X")</f>
        <v>X</v>
      </c>
      <c r="M621" s="212">
        <f ca="1">IFERROR(OFFSET(환산공식!DA$15,$F621,0),"")</f>
        <v>125</v>
      </c>
      <c r="N621" s="35" t="str">
        <f ca="1">IFERROR(CONCATENATE(ROUND(OFFSET(환산공식!DB$15,$F621,0),1),"%"),"")</f>
        <v>100%</v>
      </c>
      <c r="O621" s="35">
        <f ca="1">IFERROR(OFFSET(환산공식!DC$15,$F621,0),"")</f>
        <v>10</v>
      </c>
      <c r="P621" s="212" t="str">
        <f t="shared" ca="1" si="19"/>
        <v>3% 이하</v>
      </c>
      <c r="Q621" s="218">
        <f ca="1">IFERROR(ROUND(OFFSET(환산공식!$EX$15,$F621,0),3),"")</f>
        <v>0</v>
      </c>
      <c r="R621" s="218">
        <f ca="1">OFFSET('배치점수 계산기'!H$10,$D621,0)</f>
        <v>651.56600000000003</v>
      </c>
      <c r="S621" s="218">
        <f ca="1">OFFSET('배치점수 계산기'!I$10,$D621,0)</f>
        <v>649.24800000000005</v>
      </c>
      <c r="T621" s="218">
        <f ca="1">OFFSET('배치점수 계산기'!J$10,$D621,0)</f>
        <v>645.44299999999998</v>
      </c>
      <c r="U621" s="218">
        <f ca="1">OFFSET('배치점수 계산기'!K$10,$D621,0)</f>
        <v>640.57899999999995</v>
      </c>
      <c r="V621" s="218">
        <f ca="1">OFFSET('배치점수 계산기'!L$10,$D621,0)</f>
        <v>635.27800000000002</v>
      </c>
      <c r="W621" s="210" t="str">
        <f ca="1">OFFSET('배치점수 계산기'!M$10,$D621,0)</f>
        <v>표점</v>
      </c>
      <c r="X621" s="208" t="str">
        <f ca="1">OFFSET('배치점수 계산기'!N$10,$D621,0)</f>
        <v>변표</v>
      </c>
      <c r="Y621" s="212">
        <f ca="1">OFFSET(환산공식!FG$15,$F621,0)</f>
        <v>0.28999999999999998</v>
      </c>
      <c r="Z621" s="35">
        <f ca="1">OFFSET(환산공식!FH$15,$F621,0)</f>
        <v>0.43</v>
      </c>
      <c r="AA621" s="203">
        <f ca="1">OFFSET(환산공식!FI$15,$F621,0)</f>
        <v>0.28999999999999998</v>
      </c>
      <c r="AB621" s="5"/>
      <c r="AD621">
        <f t="shared" ca="1" si="20"/>
        <v>6</v>
      </c>
      <c r="AF621" s="5"/>
      <c r="AG621" s="5"/>
      <c r="AH621" s="5"/>
    </row>
    <row r="622" spans="1:34">
      <c r="A622" s="222"/>
      <c r="B622" s="222"/>
      <c r="C622" s="222" t="s">
        <v>2117</v>
      </c>
      <c r="D622" s="219">
        <v>615</v>
      </c>
      <c r="E622" s="219">
        <v>193</v>
      </c>
      <c r="F622" s="219">
        <v>193</v>
      </c>
      <c r="G622" s="264">
        <v>615</v>
      </c>
      <c r="H622" s="221" t="s">
        <v>85</v>
      </c>
      <c r="I622" s="219" t="s">
        <v>331</v>
      </c>
      <c r="J622" s="267" t="s">
        <v>968</v>
      </c>
      <c r="K622" s="219" t="s">
        <v>83</v>
      </c>
      <c r="L622" s="35" t="str">
        <f ca="1">IF(OFFSET(환산공식!$DU$15,$F622,0)=1,"O","X")</f>
        <v>X</v>
      </c>
      <c r="M622" s="212">
        <f ca="1">IFERROR(OFFSET(환산공식!DA$15,$F622,0),"")</f>
        <v>125</v>
      </c>
      <c r="N622" s="35" t="str">
        <f ca="1">IFERROR(CONCATENATE(ROUND(OFFSET(환산공식!DB$15,$F622,0),1),"%"),"")</f>
        <v>100%</v>
      </c>
      <c r="O622" s="35">
        <f ca="1">IFERROR(OFFSET(환산공식!DC$15,$F622,0),"")</f>
        <v>10</v>
      </c>
      <c r="P622" s="212" t="str">
        <f t="shared" ca="1" si="19"/>
        <v>3% 이하</v>
      </c>
      <c r="Q622" s="218">
        <f ca="1">IFERROR(ROUND(OFFSET(환산공식!$EX$15,$F622,0),3),"")</f>
        <v>0</v>
      </c>
      <c r="R622" s="218">
        <f ca="1">OFFSET('배치점수 계산기'!H$10,$D622,0)</f>
        <v>648.28800000000001</v>
      </c>
      <c r="S622" s="218">
        <f ca="1">OFFSET('배치점수 계산기'!I$10,$D622,0)</f>
        <v>646.22400000000005</v>
      </c>
      <c r="T622" s="218">
        <f ca="1">OFFSET('배치점수 계산기'!J$10,$D622,0)</f>
        <v>643.11800000000005</v>
      </c>
      <c r="U622" s="218">
        <f ca="1">OFFSET('배치점수 계산기'!K$10,$D622,0)</f>
        <v>639.68399999999997</v>
      </c>
      <c r="V622" s="218">
        <f ca="1">OFFSET('배치점수 계산기'!L$10,$D622,0)</f>
        <v>635.40300000000002</v>
      </c>
      <c r="W622" s="210" t="str">
        <f ca="1">OFFSET('배치점수 계산기'!M$10,$D622,0)</f>
        <v>표점</v>
      </c>
      <c r="X622" s="208" t="str">
        <f ca="1">OFFSET('배치점수 계산기'!N$10,$D622,0)</f>
        <v>변표</v>
      </c>
      <c r="Y622" s="212">
        <f ca="1">OFFSET(환산공식!FG$15,$F622,0)</f>
        <v>0.28999999999999998</v>
      </c>
      <c r="Z622" s="35">
        <f ca="1">OFFSET(환산공식!FH$15,$F622,0)</f>
        <v>0.43</v>
      </c>
      <c r="AA622" s="203">
        <f ca="1">OFFSET(환산공식!FI$15,$F622,0)</f>
        <v>0.28999999999999998</v>
      </c>
      <c r="AB622" s="5"/>
      <c r="AD622">
        <f t="shared" ca="1" si="20"/>
        <v>6</v>
      </c>
      <c r="AF622" s="5"/>
      <c r="AG622" s="5"/>
      <c r="AH622" s="5"/>
    </row>
    <row r="623" spans="1:34">
      <c r="A623" s="222"/>
      <c r="B623" s="222"/>
      <c r="C623" s="222" t="s">
        <v>2118</v>
      </c>
      <c r="D623" s="219">
        <v>616</v>
      </c>
      <c r="E623" s="219">
        <v>193</v>
      </c>
      <c r="F623" s="219">
        <v>193</v>
      </c>
      <c r="G623" s="264">
        <v>616</v>
      </c>
      <c r="H623" s="221" t="s">
        <v>85</v>
      </c>
      <c r="I623" s="219" t="s">
        <v>331</v>
      </c>
      <c r="J623" s="267" t="s">
        <v>934</v>
      </c>
      <c r="K623" s="219" t="s">
        <v>83</v>
      </c>
      <c r="L623" s="35" t="str">
        <f ca="1">IF(OFFSET(환산공식!$DU$15,$F623,0)=1,"O","X")</f>
        <v>X</v>
      </c>
      <c r="M623" s="212">
        <f ca="1">IFERROR(OFFSET(환산공식!DA$15,$F623,0),"")</f>
        <v>125</v>
      </c>
      <c r="N623" s="35" t="str">
        <f ca="1">IFERROR(CONCATENATE(ROUND(OFFSET(환산공식!DB$15,$F623,0),1),"%"),"")</f>
        <v>100%</v>
      </c>
      <c r="O623" s="35">
        <f ca="1">IFERROR(OFFSET(환산공식!DC$15,$F623,0),"")</f>
        <v>10</v>
      </c>
      <c r="P623" s="212" t="str">
        <f t="shared" ca="1" si="19"/>
        <v>3% 이하</v>
      </c>
      <c r="Q623" s="218">
        <f ca="1">IFERROR(ROUND(OFFSET(환산공식!$EX$15,$F623,0),3),"")</f>
        <v>0</v>
      </c>
      <c r="R623" s="218">
        <f ca="1">OFFSET('배치점수 계산기'!H$10,$D623,0)</f>
        <v>648.28800000000001</v>
      </c>
      <c r="S623" s="218">
        <f ca="1">OFFSET('배치점수 계산기'!I$10,$D623,0)</f>
        <v>646.22400000000005</v>
      </c>
      <c r="T623" s="218">
        <f ca="1">OFFSET('배치점수 계산기'!J$10,$D623,0)</f>
        <v>643.11800000000005</v>
      </c>
      <c r="U623" s="218">
        <f ca="1">OFFSET('배치점수 계산기'!K$10,$D623,0)</f>
        <v>639.68399999999997</v>
      </c>
      <c r="V623" s="218">
        <f ca="1">OFFSET('배치점수 계산기'!L$10,$D623,0)</f>
        <v>635.40300000000002</v>
      </c>
      <c r="W623" s="210" t="str">
        <f ca="1">OFFSET('배치점수 계산기'!M$10,$D623,0)</f>
        <v>표점</v>
      </c>
      <c r="X623" s="208" t="str">
        <f ca="1">OFFSET('배치점수 계산기'!N$10,$D623,0)</f>
        <v>변표</v>
      </c>
      <c r="Y623" s="212">
        <f ca="1">OFFSET(환산공식!FG$15,$F623,0)</f>
        <v>0.28999999999999998</v>
      </c>
      <c r="Z623" s="35">
        <f ca="1">OFFSET(환산공식!FH$15,$F623,0)</f>
        <v>0.43</v>
      </c>
      <c r="AA623" s="203">
        <f ca="1">OFFSET(환산공식!FI$15,$F623,0)</f>
        <v>0.28999999999999998</v>
      </c>
      <c r="AB623" s="5"/>
      <c r="AD623">
        <f t="shared" ca="1" si="20"/>
        <v>6</v>
      </c>
      <c r="AF623" s="5"/>
      <c r="AG623" s="5"/>
      <c r="AH623" s="5"/>
    </row>
    <row r="624" spans="1:34">
      <c r="A624" s="222"/>
      <c r="B624" s="222"/>
      <c r="C624" s="222" t="s">
        <v>2119</v>
      </c>
      <c r="D624" s="219">
        <v>617</v>
      </c>
      <c r="E624" s="219">
        <v>194</v>
      </c>
      <c r="F624" s="219">
        <v>194</v>
      </c>
      <c r="G624" s="264">
        <v>617</v>
      </c>
      <c r="H624" s="221" t="s">
        <v>85</v>
      </c>
      <c r="I624" s="219" t="s">
        <v>331</v>
      </c>
      <c r="J624" s="267" t="s">
        <v>969</v>
      </c>
      <c r="K624" s="219" t="s">
        <v>83</v>
      </c>
      <c r="L624" s="35" t="str">
        <f ca="1">IF(OFFSET(환산공식!$DU$15,$F624,0)=1,"O","X")</f>
        <v>X</v>
      </c>
      <c r="M624" s="212">
        <f ca="1">IFERROR(OFFSET(환산공식!DA$15,$F624,0),"")</f>
        <v>125</v>
      </c>
      <c r="N624" s="35" t="str">
        <f ca="1">IFERROR(CONCATENATE(ROUND(OFFSET(환산공식!DB$15,$F624,0),1),"%"),"")</f>
        <v>100%</v>
      </c>
      <c r="O624" s="35">
        <f ca="1">IFERROR(OFFSET(환산공식!DC$15,$F624,0),"")</f>
        <v>10</v>
      </c>
      <c r="P624" s="212" t="str">
        <f t="shared" ca="1" si="19"/>
        <v>3% 이하</v>
      </c>
      <c r="Q624" s="218">
        <f ca="1">IFERROR(ROUND(OFFSET(환산공식!$EX$15,$F624,0),3),"")</f>
        <v>0</v>
      </c>
      <c r="R624" s="218">
        <f ca="1">OFFSET('배치점수 계산기'!H$10,$D624,0)</f>
        <v>647.80999999999995</v>
      </c>
      <c r="S624" s="218">
        <f ca="1">OFFSET('배치점수 계산기'!I$10,$D624,0)</f>
        <v>645.44299999999998</v>
      </c>
      <c r="T624" s="218">
        <f ca="1">OFFSET('배치점수 계산기'!J$10,$D624,0)</f>
        <v>640.57899999999995</v>
      </c>
      <c r="U624" s="218">
        <f ca="1">OFFSET('배치점수 계산기'!K$10,$D624,0)</f>
        <v>636.29</v>
      </c>
      <c r="V624" s="218">
        <f ca="1">OFFSET('배치점수 계산기'!L$10,$D624,0)</f>
        <v>630.01900000000001</v>
      </c>
      <c r="W624" s="210" t="str">
        <f ca="1">OFFSET('배치점수 계산기'!M$10,$D624,0)</f>
        <v>표점</v>
      </c>
      <c r="X624" s="208" t="str">
        <f ca="1">OFFSET('배치점수 계산기'!N$10,$D624,0)</f>
        <v>변표</v>
      </c>
      <c r="Y624" s="212">
        <f ca="1">OFFSET(환산공식!FG$15,$F624,0)</f>
        <v>0.28999999999999998</v>
      </c>
      <c r="Z624" s="35">
        <f ca="1">OFFSET(환산공식!FH$15,$F624,0)</f>
        <v>0.43</v>
      </c>
      <c r="AA624" s="203">
        <f ca="1">OFFSET(환산공식!FI$15,$F624,0)</f>
        <v>0.28999999999999998</v>
      </c>
      <c r="AB624" s="5"/>
      <c r="AD624">
        <f t="shared" ca="1" si="20"/>
        <v>6</v>
      </c>
      <c r="AF624" s="5"/>
      <c r="AG624" s="5"/>
      <c r="AH624" s="5"/>
    </row>
    <row r="625" spans="1:34">
      <c r="A625" s="222"/>
      <c r="B625" s="222"/>
      <c r="C625" s="222" t="s">
        <v>2120</v>
      </c>
      <c r="D625" s="219">
        <v>618</v>
      </c>
      <c r="E625" s="219">
        <v>193</v>
      </c>
      <c r="F625" s="219">
        <v>193</v>
      </c>
      <c r="G625" s="264">
        <v>618</v>
      </c>
      <c r="H625" s="221" t="s">
        <v>85</v>
      </c>
      <c r="I625" s="219" t="s">
        <v>331</v>
      </c>
      <c r="J625" s="267" t="s">
        <v>118</v>
      </c>
      <c r="K625" s="219" t="s">
        <v>83</v>
      </c>
      <c r="L625" s="35" t="str">
        <f ca="1">IF(OFFSET(환산공식!$DU$15,$F625,0)=1,"O","X")</f>
        <v>X</v>
      </c>
      <c r="M625" s="212">
        <f ca="1">IFERROR(OFFSET(환산공식!DA$15,$F625,0),"")</f>
        <v>125</v>
      </c>
      <c r="N625" s="35" t="str">
        <f ca="1">IFERROR(CONCATENATE(ROUND(OFFSET(환산공식!DB$15,$F625,0),1),"%"),"")</f>
        <v>100%</v>
      </c>
      <c r="O625" s="35">
        <f ca="1">IFERROR(OFFSET(환산공식!DC$15,$F625,0),"")</f>
        <v>10</v>
      </c>
      <c r="P625" s="212" t="str">
        <f t="shared" ca="1" si="19"/>
        <v>3% 이하</v>
      </c>
      <c r="Q625" s="218">
        <f ca="1">IFERROR(ROUND(OFFSET(환산공식!$EX$15,$F625,0),3),"")</f>
        <v>0</v>
      </c>
      <c r="R625" s="218">
        <f ca="1">OFFSET('배치점수 계산기'!H$10,$D625,0)</f>
        <v>646.56100000000004</v>
      </c>
      <c r="S625" s="218">
        <f ca="1">OFFSET('배치점수 계산기'!I$10,$D625,0)</f>
        <v>644.08299999999997</v>
      </c>
      <c r="T625" s="218">
        <f ca="1">OFFSET('배치점수 계산기'!J$10,$D625,0)</f>
        <v>639.298</v>
      </c>
      <c r="U625" s="218">
        <f ca="1">OFFSET('배치점수 계산기'!K$10,$D625,0)</f>
        <v>635.09</v>
      </c>
      <c r="V625" s="218">
        <f ca="1">OFFSET('배치점수 계산기'!L$10,$D625,0)</f>
        <v>629.154</v>
      </c>
      <c r="W625" s="210" t="str">
        <f ca="1">OFFSET('배치점수 계산기'!M$10,$D625,0)</f>
        <v>표점</v>
      </c>
      <c r="X625" s="208" t="str">
        <f ca="1">OFFSET('배치점수 계산기'!N$10,$D625,0)</f>
        <v>변표</v>
      </c>
      <c r="Y625" s="212">
        <f ca="1">OFFSET(환산공식!FG$15,$F625,0)</f>
        <v>0.28999999999999998</v>
      </c>
      <c r="Z625" s="35">
        <f ca="1">OFFSET(환산공식!FH$15,$F625,0)</f>
        <v>0.43</v>
      </c>
      <c r="AA625" s="203">
        <f ca="1">OFFSET(환산공식!FI$15,$F625,0)</f>
        <v>0.28999999999999998</v>
      </c>
      <c r="AB625" s="5"/>
      <c r="AD625">
        <f t="shared" ca="1" si="20"/>
        <v>6</v>
      </c>
      <c r="AF625" s="5"/>
      <c r="AG625" s="5"/>
      <c r="AH625" s="5"/>
    </row>
    <row r="626" spans="1:34">
      <c r="A626" s="222"/>
      <c r="B626" s="222"/>
      <c r="C626" s="222" t="s">
        <v>2121</v>
      </c>
      <c r="D626" s="219">
        <v>619</v>
      </c>
      <c r="E626" s="219">
        <v>194</v>
      </c>
      <c r="F626" s="219">
        <v>194</v>
      </c>
      <c r="G626" s="264">
        <v>619</v>
      </c>
      <c r="H626" s="221" t="s">
        <v>85</v>
      </c>
      <c r="I626" s="219" t="s">
        <v>331</v>
      </c>
      <c r="J626" s="267" t="s">
        <v>70</v>
      </c>
      <c r="K626" s="219" t="s">
        <v>83</v>
      </c>
      <c r="L626" s="35" t="str">
        <f ca="1">IF(OFFSET(환산공식!$DU$15,$F626,0)=1,"O","X")</f>
        <v>X</v>
      </c>
      <c r="M626" s="212">
        <f ca="1">IFERROR(OFFSET(환산공식!DA$15,$F626,0),"")</f>
        <v>125</v>
      </c>
      <c r="N626" s="35" t="str">
        <f ca="1">IFERROR(CONCATENATE(ROUND(OFFSET(환산공식!DB$15,$F626,0),1),"%"),"")</f>
        <v>100%</v>
      </c>
      <c r="O626" s="35">
        <f ca="1">IFERROR(OFFSET(환산공식!DC$15,$F626,0),"")</f>
        <v>10</v>
      </c>
      <c r="P626" s="212" t="str">
        <f t="shared" ca="1" si="19"/>
        <v>3% 이하</v>
      </c>
      <c r="Q626" s="218">
        <f ca="1">IFERROR(ROUND(OFFSET(환산공식!$EX$15,$F626,0),3),"")</f>
        <v>0</v>
      </c>
      <c r="R626" s="218">
        <f ca="1">OFFSET('배치점수 계산기'!H$10,$D626,0)</f>
        <v>645.13800000000003</v>
      </c>
      <c r="S626" s="218">
        <f ca="1">OFFSET('배치점수 계산기'!I$10,$D626,0)</f>
        <v>642.76199999999994</v>
      </c>
      <c r="T626" s="218">
        <f ca="1">OFFSET('배치점수 계산기'!J$10,$D626,0)</f>
        <v>638.12300000000005</v>
      </c>
      <c r="U626" s="218">
        <f ca="1">OFFSET('배치점수 계산기'!K$10,$D626,0)</f>
        <v>634.07799999999997</v>
      </c>
      <c r="V626" s="218">
        <f ca="1">OFFSET('배치점수 계산기'!L$10,$D626,0)</f>
        <v>628.02800000000002</v>
      </c>
      <c r="W626" s="210" t="str">
        <f ca="1">OFFSET('배치점수 계산기'!M$10,$D626,0)</f>
        <v>표점</v>
      </c>
      <c r="X626" s="208" t="str">
        <f ca="1">OFFSET('배치점수 계산기'!N$10,$D626,0)</f>
        <v>변표</v>
      </c>
      <c r="Y626" s="212">
        <f ca="1">OFFSET(환산공식!FG$15,$F626,0)</f>
        <v>0.28999999999999998</v>
      </c>
      <c r="Z626" s="35">
        <f ca="1">OFFSET(환산공식!FH$15,$F626,0)</f>
        <v>0.43</v>
      </c>
      <c r="AA626" s="203">
        <f ca="1">OFFSET(환산공식!FI$15,$F626,0)</f>
        <v>0.28999999999999998</v>
      </c>
      <c r="AB626" s="5"/>
      <c r="AD626">
        <f t="shared" ca="1" si="20"/>
        <v>6</v>
      </c>
      <c r="AF626" s="5"/>
      <c r="AG626" s="5"/>
      <c r="AH626" s="5"/>
    </row>
    <row r="627" spans="1:34">
      <c r="A627" s="222"/>
      <c r="B627" s="222"/>
      <c r="C627" s="222" t="s">
        <v>2122</v>
      </c>
      <c r="D627" s="219">
        <v>620</v>
      </c>
      <c r="E627" s="219">
        <v>192</v>
      </c>
      <c r="F627" s="219">
        <v>192</v>
      </c>
      <c r="G627" s="264">
        <v>620</v>
      </c>
      <c r="H627" s="221" t="s">
        <v>85</v>
      </c>
      <c r="I627" s="219" t="s">
        <v>331</v>
      </c>
      <c r="J627" s="267" t="s">
        <v>974</v>
      </c>
      <c r="K627" s="219" t="s">
        <v>83</v>
      </c>
      <c r="L627" s="35" t="str">
        <f ca="1">IF(OFFSET(환산공식!$DU$15,$F627,0)=1,"O","X")</f>
        <v>X</v>
      </c>
      <c r="M627" s="212">
        <f ca="1">IFERROR(OFFSET(환산공식!DA$15,$F627,0),"")</f>
        <v>125</v>
      </c>
      <c r="N627" s="35" t="str">
        <f ca="1">IFERROR(CONCATENATE(ROUND(OFFSET(환산공식!DB$15,$F627,0),1),"%"),"")</f>
        <v>100%</v>
      </c>
      <c r="O627" s="35">
        <f ca="1">IFERROR(OFFSET(환산공식!DC$15,$F627,0),"")</f>
        <v>10</v>
      </c>
      <c r="P627" s="212" t="str">
        <f t="shared" ca="1" si="19"/>
        <v>3% 이하</v>
      </c>
      <c r="Q627" s="218">
        <f ca="1">IFERROR(ROUND(OFFSET(환산공식!$EX$15,$F627,0),3),"")</f>
        <v>0</v>
      </c>
      <c r="R627" s="218">
        <f ca="1">OFFSET('배치점수 계산기'!H$10,$D627,0)</f>
        <v>644.93100000000004</v>
      </c>
      <c r="S627" s="218">
        <f ca="1">OFFSET('배치점수 계산기'!I$10,$D627,0)</f>
        <v>642.56700000000001</v>
      </c>
      <c r="T627" s="218">
        <f ca="1">OFFSET('배치점수 계산기'!J$10,$D627,0)</f>
        <v>637.94299999999998</v>
      </c>
      <c r="U627" s="218">
        <f ca="1">OFFSET('배치점수 계산기'!K$10,$D627,0)</f>
        <v>633.78399999999999</v>
      </c>
      <c r="V627" s="218">
        <f ca="1">OFFSET('배치점수 계산기'!L$10,$D627,0)</f>
        <v>627.84</v>
      </c>
      <c r="W627" s="210" t="str">
        <f ca="1">OFFSET('배치점수 계산기'!M$10,$D627,0)</f>
        <v>표점</v>
      </c>
      <c r="X627" s="208" t="str">
        <f ca="1">OFFSET('배치점수 계산기'!N$10,$D627,0)</f>
        <v>변표</v>
      </c>
      <c r="Y627" s="212">
        <f ca="1">OFFSET(환산공식!FG$15,$F627,0)</f>
        <v>0.28999999999999998</v>
      </c>
      <c r="Z627" s="35">
        <f ca="1">OFFSET(환산공식!FH$15,$F627,0)</f>
        <v>0.43</v>
      </c>
      <c r="AA627" s="203">
        <f ca="1">OFFSET(환산공식!FI$15,$F627,0)</f>
        <v>0.28999999999999998</v>
      </c>
      <c r="AB627" s="5"/>
      <c r="AD627">
        <f t="shared" ca="1" si="20"/>
        <v>6</v>
      </c>
      <c r="AF627" s="5"/>
      <c r="AG627" s="5"/>
      <c r="AH627" s="5"/>
    </row>
    <row r="628" spans="1:34">
      <c r="A628" s="222"/>
      <c r="B628" s="222"/>
      <c r="C628" s="222" t="s">
        <v>2123</v>
      </c>
      <c r="D628" s="219">
        <v>621</v>
      </c>
      <c r="E628" s="219">
        <v>193</v>
      </c>
      <c r="F628" s="219">
        <v>193</v>
      </c>
      <c r="G628" s="264">
        <v>621</v>
      </c>
      <c r="H628" s="221" t="s">
        <v>85</v>
      </c>
      <c r="I628" s="219" t="s">
        <v>331</v>
      </c>
      <c r="J628" s="267" t="s">
        <v>386</v>
      </c>
      <c r="K628" s="219" t="s">
        <v>83</v>
      </c>
      <c r="L628" s="35" t="str">
        <f ca="1">IF(OFFSET(환산공식!$DU$15,$F628,0)=1,"O","X")</f>
        <v>X</v>
      </c>
      <c r="M628" s="212">
        <f ca="1">IFERROR(OFFSET(환산공식!DA$15,$F628,0),"")</f>
        <v>125</v>
      </c>
      <c r="N628" s="35" t="str">
        <f ca="1">IFERROR(CONCATENATE(ROUND(OFFSET(환산공식!DB$15,$F628,0),1),"%"),"")</f>
        <v>100%</v>
      </c>
      <c r="O628" s="35">
        <f ca="1">IFERROR(OFFSET(환산공식!DC$15,$F628,0),"")</f>
        <v>10</v>
      </c>
      <c r="P628" s="212" t="str">
        <f t="shared" ca="1" si="19"/>
        <v>3% 이하</v>
      </c>
      <c r="Q628" s="218">
        <f ca="1">IFERROR(ROUND(OFFSET(환산공식!$EX$15,$F628,0),3),"")</f>
        <v>0</v>
      </c>
      <c r="R628" s="218">
        <f ca="1">OFFSET('배치점수 계산기'!H$10,$D628,0)</f>
        <v>642.673</v>
      </c>
      <c r="S628" s="218">
        <f ca="1">OFFSET('배치점수 계산기'!I$10,$D628,0)</f>
        <v>639.68399999999997</v>
      </c>
      <c r="T628" s="218">
        <f ca="1">OFFSET('배치점수 계산기'!J$10,$D628,0)</f>
        <v>636.29</v>
      </c>
      <c r="U628" s="218">
        <f ca="1">OFFSET('배치점수 계산기'!K$10,$D628,0)</f>
        <v>631.49400000000003</v>
      </c>
      <c r="V628" s="218">
        <f ca="1">OFFSET('배치점수 계산기'!L$10,$D628,0)</f>
        <v>626.07600000000002</v>
      </c>
      <c r="W628" s="210" t="str">
        <f ca="1">OFFSET('배치점수 계산기'!M$10,$D628,0)</f>
        <v>표점</v>
      </c>
      <c r="X628" s="208" t="str">
        <f ca="1">OFFSET('배치점수 계산기'!N$10,$D628,0)</f>
        <v>변표</v>
      </c>
      <c r="Y628" s="212">
        <f ca="1">OFFSET(환산공식!FG$15,$F628,0)</f>
        <v>0.28999999999999998</v>
      </c>
      <c r="Z628" s="35">
        <f ca="1">OFFSET(환산공식!FH$15,$F628,0)</f>
        <v>0.43</v>
      </c>
      <c r="AA628" s="203">
        <f ca="1">OFFSET(환산공식!FI$15,$F628,0)</f>
        <v>0.28999999999999998</v>
      </c>
      <c r="AB628" s="5"/>
      <c r="AD628">
        <f t="shared" ca="1" si="20"/>
        <v>6</v>
      </c>
      <c r="AF628" s="5"/>
      <c r="AG628" s="5"/>
      <c r="AH628" s="5"/>
    </row>
    <row r="629" spans="1:34">
      <c r="A629" s="222"/>
      <c r="B629" s="222"/>
      <c r="C629" s="222" t="s">
        <v>2124</v>
      </c>
      <c r="D629" s="219">
        <v>622</v>
      </c>
      <c r="E629" s="219">
        <v>193</v>
      </c>
      <c r="F629" s="219">
        <v>193</v>
      </c>
      <c r="G629" s="264">
        <v>622</v>
      </c>
      <c r="H629" s="221" t="s">
        <v>85</v>
      </c>
      <c r="I629" s="219" t="s">
        <v>331</v>
      </c>
      <c r="J629" s="267" t="s">
        <v>941</v>
      </c>
      <c r="K629" s="219" t="s">
        <v>83</v>
      </c>
      <c r="L629" s="35" t="str">
        <f ca="1">IF(OFFSET(환산공식!$DU$15,$F629,0)=1,"O","X")</f>
        <v>X</v>
      </c>
      <c r="M629" s="212">
        <f ca="1">IFERROR(OFFSET(환산공식!DA$15,$F629,0),"")</f>
        <v>125</v>
      </c>
      <c r="N629" s="35" t="str">
        <f ca="1">IFERROR(CONCATENATE(ROUND(OFFSET(환산공식!DB$15,$F629,0),1),"%"),"")</f>
        <v>100%</v>
      </c>
      <c r="O629" s="35">
        <f ca="1">IFERROR(OFFSET(환산공식!DC$15,$F629,0),"")</f>
        <v>10</v>
      </c>
      <c r="P629" s="212" t="str">
        <f t="shared" ca="1" si="19"/>
        <v>3% 이하</v>
      </c>
      <c r="Q629" s="218">
        <f ca="1">IFERROR(ROUND(OFFSET(환산공식!$EX$15,$F629,0),3),"")</f>
        <v>0</v>
      </c>
      <c r="R629" s="218">
        <f ca="1">OFFSET('배치점수 계산기'!H$10,$D629,0)</f>
        <v>638.80499999999995</v>
      </c>
      <c r="S629" s="218">
        <f ca="1">OFFSET('배치점수 계산기'!I$10,$D629,0)</f>
        <v>636.72799999999995</v>
      </c>
      <c r="T629" s="218">
        <f ca="1">OFFSET('배치점수 계산기'!J$10,$D629,0)</f>
        <v>632.78099999999995</v>
      </c>
      <c r="U629" s="218">
        <f ca="1">OFFSET('배치점수 계산기'!K$10,$D629,0)</f>
        <v>628.51099999999997</v>
      </c>
      <c r="V629" s="218">
        <f ca="1">OFFSET('배치점수 계산기'!L$10,$D629,0)</f>
        <v>623.53800000000001</v>
      </c>
      <c r="W629" s="210" t="str">
        <f ca="1">OFFSET('배치점수 계산기'!M$10,$D629,0)</f>
        <v>표점</v>
      </c>
      <c r="X629" s="208" t="str">
        <f ca="1">OFFSET('배치점수 계산기'!N$10,$D629,0)</f>
        <v>변표</v>
      </c>
      <c r="Y629" s="212">
        <f ca="1">OFFSET(환산공식!FG$15,$F629,0)</f>
        <v>0.28999999999999998</v>
      </c>
      <c r="Z629" s="35">
        <f ca="1">OFFSET(환산공식!FH$15,$F629,0)</f>
        <v>0.43</v>
      </c>
      <c r="AA629" s="203">
        <f ca="1">OFFSET(환산공식!FI$15,$F629,0)</f>
        <v>0.28999999999999998</v>
      </c>
      <c r="AB629" s="5"/>
      <c r="AD629">
        <f t="shared" ca="1" si="20"/>
        <v>6</v>
      </c>
      <c r="AF629" s="5"/>
      <c r="AG629" s="5"/>
      <c r="AH629" s="5"/>
    </row>
    <row r="630" spans="1:34">
      <c r="A630" s="222"/>
      <c r="B630" s="222"/>
      <c r="C630" s="222" t="s">
        <v>2125</v>
      </c>
      <c r="D630" s="219">
        <v>623</v>
      </c>
      <c r="E630" s="219">
        <v>192</v>
      </c>
      <c r="F630" s="219">
        <v>192</v>
      </c>
      <c r="G630" s="264">
        <v>623</v>
      </c>
      <c r="H630" s="221" t="s">
        <v>85</v>
      </c>
      <c r="I630" s="219" t="s">
        <v>331</v>
      </c>
      <c r="J630" s="267" t="s">
        <v>663</v>
      </c>
      <c r="K630" s="219" t="s">
        <v>83</v>
      </c>
      <c r="L630" s="35" t="str">
        <f ca="1">IF(OFFSET(환산공식!$DU$15,$F630,0)=1,"O","X")</f>
        <v>X</v>
      </c>
      <c r="M630" s="212">
        <f ca="1">IFERROR(OFFSET(환산공식!DA$15,$F630,0),"")</f>
        <v>125</v>
      </c>
      <c r="N630" s="35" t="str">
        <f ca="1">IFERROR(CONCATENATE(ROUND(OFFSET(환산공식!DB$15,$F630,0),1),"%"),"")</f>
        <v>100%</v>
      </c>
      <c r="O630" s="35">
        <f ca="1">IFERROR(OFFSET(환산공식!DC$15,$F630,0),"")</f>
        <v>10</v>
      </c>
      <c r="P630" s="212" t="str">
        <f t="shared" ca="1" si="19"/>
        <v>3% 이하</v>
      </c>
      <c r="Q630" s="218">
        <f ca="1">IFERROR(ROUND(OFFSET(환산공식!$EX$15,$F630,0),3),"")</f>
        <v>0</v>
      </c>
      <c r="R630" s="218">
        <f ca="1">OFFSET('배치점수 계산기'!H$10,$D630,0)</f>
        <v>637.29399999999998</v>
      </c>
      <c r="S630" s="218">
        <f ca="1">OFFSET('배치점수 계산기'!I$10,$D630,0)</f>
        <v>635.27800000000002</v>
      </c>
      <c r="T630" s="218">
        <f ca="1">OFFSET('배치점수 계산기'!J$10,$D630,0)</f>
        <v>631.18799999999999</v>
      </c>
      <c r="U630" s="218">
        <f ca="1">OFFSET('배치점수 계산기'!K$10,$D630,0)</f>
        <v>627.22799999999995</v>
      </c>
      <c r="V630" s="218">
        <f ca="1">OFFSET('배치점수 계산기'!L$10,$D630,0)</f>
        <v>622.47500000000002</v>
      </c>
      <c r="W630" s="210" t="str">
        <f ca="1">OFFSET('배치점수 계산기'!M$10,$D630,0)</f>
        <v>표점</v>
      </c>
      <c r="X630" s="208" t="str">
        <f ca="1">OFFSET('배치점수 계산기'!N$10,$D630,0)</f>
        <v>변표</v>
      </c>
      <c r="Y630" s="212">
        <f ca="1">OFFSET(환산공식!FG$15,$F630,0)</f>
        <v>0.28999999999999998</v>
      </c>
      <c r="Z630" s="35">
        <f ca="1">OFFSET(환산공식!FH$15,$F630,0)</f>
        <v>0.43</v>
      </c>
      <c r="AA630" s="203">
        <f ca="1">OFFSET(환산공식!FI$15,$F630,0)</f>
        <v>0.28999999999999998</v>
      </c>
      <c r="AB630" s="5"/>
      <c r="AD630">
        <f t="shared" ca="1" si="20"/>
        <v>6</v>
      </c>
      <c r="AF630" s="5"/>
      <c r="AG630" s="5"/>
      <c r="AH630" s="5"/>
    </row>
    <row r="631" spans="1:34">
      <c r="A631" s="222"/>
      <c r="B631" s="222"/>
      <c r="C631" s="222" t="s">
        <v>2126</v>
      </c>
      <c r="D631" s="219">
        <v>634</v>
      </c>
      <c r="E631" s="219">
        <v>191</v>
      </c>
      <c r="F631" s="219">
        <v>191</v>
      </c>
      <c r="G631" s="264">
        <v>624</v>
      </c>
      <c r="H631" s="221" t="s">
        <v>85</v>
      </c>
      <c r="I631" s="219" t="s">
        <v>331</v>
      </c>
      <c r="J631" s="267" t="s">
        <v>976</v>
      </c>
      <c r="K631" s="219" t="s">
        <v>84</v>
      </c>
      <c r="L631" s="35" t="str">
        <f ca="1">IF(OFFSET(환산공식!$DU$15,$F631,0)=1,"O","X")</f>
        <v>X</v>
      </c>
      <c r="M631" s="212">
        <f ca="1">IFERROR(OFFSET(환산공식!DA$15,$F631,0),"")</f>
        <v>125</v>
      </c>
      <c r="N631" s="35" t="str">
        <f ca="1">IFERROR(CONCATENATE(ROUND(OFFSET(환산공식!DB$15,$F631,0),1),"%"),"")</f>
        <v>100%</v>
      </c>
      <c r="O631" s="35">
        <f ca="1">IFERROR(OFFSET(환산공식!DC$15,$F631,0),"")</f>
        <v>10</v>
      </c>
      <c r="P631" s="212" t="str">
        <f t="shared" ca="1" si="19"/>
        <v>3% 이하</v>
      </c>
      <c r="Q631" s="218">
        <f ca="1">IFERROR(ROUND(OFFSET(환산공식!$EX$15,$F631,0),3),"")</f>
        <v>0</v>
      </c>
      <c r="R631" s="218">
        <f ca="1">OFFSET('배치점수 계산기'!H$10,$D631,0)</f>
        <v>666.34500000000003</v>
      </c>
      <c r="S631" s="218">
        <f ca="1">OFFSET('배치점수 계산기'!I$10,$D631,0)</f>
        <v>664.87300000000005</v>
      </c>
      <c r="T631" s="218">
        <f ca="1">OFFSET('배치점수 계산기'!J$10,$D631,0)</f>
        <v>661.71</v>
      </c>
      <c r="U631" s="218">
        <f ca="1">OFFSET('배치점수 계산기'!K$10,$D631,0)</f>
        <v>658.505</v>
      </c>
      <c r="V631" s="218">
        <f ca="1">OFFSET('배치점수 계산기'!L$10,$D631,0)</f>
        <v>653.71799999999996</v>
      </c>
      <c r="W631" s="210" t="str">
        <f ca="1">OFFSET('배치점수 계산기'!M$10,$D631,0)</f>
        <v>표점</v>
      </c>
      <c r="X631" s="208" t="str">
        <f ca="1">OFFSET('배치점수 계산기'!N$10,$D631,0)</f>
        <v>변표</v>
      </c>
      <c r="Y631" s="212">
        <f ca="1">OFFSET(환산공식!FG$15,$F631,0)</f>
        <v>0.43</v>
      </c>
      <c r="Z631" s="35">
        <f ca="1">OFFSET(환산공식!FH$15,$F631,0)</f>
        <v>0.28999999999999998</v>
      </c>
      <c r="AA631" s="203">
        <f ca="1">OFFSET(환산공식!FI$15,$F631,0)</f>
        <v>0.28999999999999998</v>
      </c>
      <c r="AB631" s="5"/>
      <c r="AD631">
        <f t="shared" ca="1" si="20"/>
        <v>6</v>
      </c>
      <c r="AF631" s="5"/>
      <c r="AG631" s="5"/>
      <c r="AH631" s="5"/>
    </row>
    <row r="632" spans="1:34">
      <c r="A632" s="222"/>
      <c r="B632" s="222"/>
      <c r="C632" s="222" t="s">
        <v>2127</v>
      </c>
      <c r="D632" s="219">
        <v>635</v>
      </c>
      <c r="E632" s="219">
        <v>191</v>
      </c>
      <c r="F632" s="219">
        <v>191</v>
      </c>
      <c r="G632" s="264">
        <v>625</v>
      </c>
      <c r="H632" s="221" t="s">
        <v>85</v>
      </c>
      <c r="I632" s="219" t="s">
        <v>331</v>
      </c>
      <c r="J632" s="267" t="s">
        <v>675</v>
      </c>
      <c r="K632" s="219" t="s">
        <v>84</v>
      </c>
      <c r="L632" s="35" t="str">
        <f ca="1">IF(OFFSET(환산공식!$DU$15,$F632,0)=1,"O","X")</f>
        <v>X</v>
      </c>
      <c r="M632" s="212">
        <f ca="1">IFERROR(OFFSET(환산공식!DA$15,$F632,0),"")</f>
        <v>125</v>
      </c>
      <c r="N632" s="35" t="str">
        <f ca="1">IFERROR(CONCATENATE(ROUND(OFFSET(환산공식!DB$15,$F632,0),1),"%"),"")</f>
        <v>100%</v>
      </c>
      <c r="O632" s="35">
        <f ca="1">IFERROR(OFFSET(환산공식!DC$15,$F632,0),"")</f>
        <v>10</v>
      </c>
      <c r="P632" s="212" t="str">
        <f t="shared" ca="1" si="19"/>
        <v>3% 이하</v>
      </c>
      <c r="Q632" s="218">
        <f ca="1">IFERROR(ROUND(OFFSET(환산공식!$EX$15,$F632,0),3),"")</f>
        <v>0</v>
      </c>
      <c r="R632" s="218">
        <f ca="1">OFFSET('배치점수 계산기'!H$10,$D632,0)</f>
        <v>665.56200000000001</v>
      </c>
      <c r="S632" s="218">
        <f ca="1">OFFSET('배치점수 계산기'!I$10,$D632,0)</f>
        <v>664.24900000000002</v>
      </c>
      <c r="T632" s="218">
        <f ca="1">OFFSET('배치점수 계산기'!J$10,$D632,0)</f>
        <v>661.48</v>
      </c>
      <c r="U632" s="218">
        <f ca="1">OFFSET('배치점수 계산기'!K$10,$D632,0)</f>
        <v>657.71500000000003</v>
      </c>
      <c r="V632" s="218">
        <f ca="1">OFFSET('배치점수 계산기'!L$10,$D632,0)</f>
        <v>652.80100000000004</v>
      </c>
      <c r="W632" s="210" t="str">
        <f ca="1">OFFSET('배치점수 계산기'!M$10,$D632,0)</f>
        <v>표점</v>
      </c>
      <c r="X632" s="208" t="str">
        <f ca="1">OFFSET('배치점수 계산기'!N$10,$D632,0)</f>
        <v>변표</v>
      </c>
      <c r="Y632" s="212">
        <f ca="1">OFFSET(환산공식!FG$15,$F632,0)</f>
        <v>0.43</v>
      </c>
      <c r="Z632" s="35">
        <f ca="1">OFFSET(환산공식!FH$15,$F632,0)</f>
        <v>0.28999999999999998</v>
      </c>
      <c r="AA632" s="203">
        <f ca="1">OFFSET(환산공식!FI$15,$F632,0)</f>
        <v>0.28999999999999998</v>
      </c>
      <c r="AB632" s="5"/>
      <c r="AD632">
        <f t="shared" ca="1" si="20"/>
        <v>6</v>
      </c>
      <c r="AF632" s="5"/>
      <c r="AG632" s="5"/>
      <c r="AH632" s="5"/>
    </row>
    <row r="633" spans="1:34">
      <c r="A633" s="222"/>
      <c r="B633" s="222"/>
      <c r="C633" s="222" t="s">
        <v>2128</v>
      </c>
      <c r="D633" s="219">
        <v>636</v>
      </c>
      <c r="E633" s="219">
        <v>191</v>
      </c>
      <c r="F633" s="219">
        <v>191</v>
      </c>
      <c r="G633" s="264">
        <v>626</v>
      </c>
      <c r="H633" s="221" t="s">
        <v>85</v>
      </c>
      <c r="I633" s="219" t="s">
        <v>331</v>
      </c>
      <c r="J633" s="267" t="s">
        <v>925</v>
      </c>
      <c r="K633" s="219" t="s">
        <v>84</v>
      </c>
      <c r="L633" s="35" t="str">
        <f ca="1">IF(OFFSET(환산공식!$DU$15,$F633,0)=1,"O","X")</f>
        <v>X</v>
      </c>
      <c r="M633" s="212">
        <f ca="1">IFERROR(OFFSET(환산공식!DA$15,$F633,0),"")</f>
        <v>125</v>
      </c>
      <c r="N633" s="35" t="str">
        <f ca="1">IFERROR(CONCATENATE(ROUND(OFFSET(환산공식!DB$15,$F633,0),1),"%"),"")</f>
        <v>100%</v>
      </c>
      <c r="O633" s="35">
        <f ca="1">IFERROR(OFFSET(환산공식!DC$15,$F633,0),"")</f>
        <v>10</v>
      </c>
      <c r="P633" s="212" t="str">
        <f t="shared" ca="1" si="19"/>
        <v>3% 이하</v>
      </c>
      <c r="Q633" s="218">
        <f ca="1">IFERROR(ROUND(OFFSET(환산공식!$EX$15,$F633,0),3),"")</f>
        <v>0</v>
      </c>
      <c r="R633" s="218">
        <f ca="1">OFFSET('배치점수 계산기'!H$10,$D633,0)</f>
        <v>665.56200000000001</v>
      </c>
      <c r="S633" s="218">
        <f ca="1">OFFSET('배치점수 계산기'!I$10,$D633,0)</f>
        <v>664.24900000000002</v>
      </c>
      <c r="T633" s="218">
        <f ca="1">OFFSET('배치점수 계산기'!J$10,$D633,0)</f>
        <v>661.48</v>
      </c>
      <c r="U633" s="218">
        <f ca="1">OFFSET('배치점수 계산기'!K$10,$D633,0)</f>
        <v>657.71500000000003</v>
      </c>
      <c r="V633" s="218">
        <f ca="1">OFFSET('배치점수 계산기'!L$10,$D633,0)</f>
        <v>652.80100000000004</v>
      </c>
      <c r="W633" s="210" t="str">
        <f ca="1">OFFSET('배치점수 계산기'!M$10,$D633,0)</f>
        <v>표점</v>
      </c>
      <c r="X633" s="208" t="str">
        <f ca="1">OFFSET('배치점수 계산기'!N$10,$D633,0)</f>
        <v>변표</v>
      </c>
      <c r="Y633" s="212">
        <f ca="1">OFFSET(환산공식!FG$15,$F633,0)</f>
        <v>0.43</v>
      </c>
      <c r="Z633" s="35">
        <f ca="1">OFFSET(환산공식!FH$15,$F633,0)</f>
        <v>0.28999999999999998</v>
      </c>
      <c r="AA633" s="203">
        <f ca="1">OFFSET(환산공식!FI$15,$F633,0)</f>
        <v>0.28999999999999998</v>
      </c>
      <c r="AB633" s="5"/>
      <c r="AD633">
        <f t="shared" ca="1" si="20"/>
        <v>6</v>
      </c>
      <c r="AF633" s="5"/>
      <c r="AG633" s="5"/>
      <c r="AH633" s="5"/>
    </row>
    <row r="634" spans="1:34">
      <c r="A634" s="222"/>
      <c r="B634" s="222"/>
      <c r="C634" s="222" t="s">
        <v>2129</v>
      </c>
      <c r="D634" s="219">
        <v>637</v>
      </c>
      <c r="E634" s="219">
        <v>191</v>
      </c>
      <c r="F634" s="219">
        <v>191</v>
      </c>
      <c r="G634" s="264">
        <v>627</v>
      </c>
      <c r="H634" s="221" t="s">
        <v>85</v>
      </c>
      <c r="I634" s="219" t="s">
        <v>331</v>
      </c>
      <c r="J634" s="267" t="s">
        <v>76</v>
      </c>
      <c r="K634" s="219" t="s">
        <v>84</v>
      </c>
      <c r="L634" s="35" t="str">
        <f ca="1">IF(OFFSET(환산공식!$DU$15,$F634,0)=1,"O","X")</f>
        <v>X</v>
      </c>
      <c r="M634" s="212">
        <f ca="1">IFERROR(OFFSET(환산공식!DA$15,$F634,0),"")</f>
        <v>125</v>
      </c>
      <c r="N634" s="35" t="str">
        <f ca="1">IFERROR(CONCATENATE(ROUND(OFFSET(환산공식!DB$15,$F634,0),1),"%"),"")</f>
        <v>100%</v>
      </c>
      <c r="O634" s="35">
        <f ca="1">IFERROR(OFFSET(환산공식!DC$15,$F634,0),"")</f>
        <v>10</v>
      </c>
      <c r="P634" s="212" t="str">
        <f t="shared" ca="1" si="19"/>
        <v>3% 이하</v>
      </c>
      <c r="Q634" s="218">
        <f ca="1">IFERROR(ROUND(OFFSET(환산공식!$EX$15,$F634,0),3),"")</f>
        <v>0</v>
      </c>
      <c r="R634" s="218">
        <f ca="1">OFFSET('배치점수 계산기'!H$10,$D634,0)</f>
        <v>664.37400000000002</v>
      </c>
      <c r="S634" s="218">
        <f ca="1">OFFSET('배치점수 계산기'!I$10,$D634,0)</f>
        <v>663.39499999999998</v>
      </c>
      <c r="T634" s="218">
        <f ca="1">OFFSET('배치점수 계산기'!J$10,$D634,0)</f>
        <v>660.495</v>
      </c>
      <c r="U634" s="218">
        <f ca="1">OFFSET('배치점수 계산기'!K$10,$D634,0)</f>
        <v>657.31700000000001</v>
      </c>
      <c r="V634" s="218">
        <f ca="1">OFFSET('배치점수 계산기'!L$10,$D634,0)</f>
        <v>653.53200000000004</v>
      </c>
      <c r="W634" s="210" t="str">
        <f ca="1">OFFSET('배치점수 계산기'!M$10,$D634,0)</f>
        <v>표점</v>
      </c>
      <c r="X634" s="208" t="str">
        <f ca="1">OFFSET('배치점수 계산기'!N$10,$D634,0)</f>
        <v>변표</v>
      </c>
      <c r="Y634" s="212">
        <f ca="1">OFFSET(환산공식!FG$15,$F634,0)</f>
        <v>0.43</v>
      </c>
      <c r="Z634" s="35">
        <f ca="1">OFFSET(환산공식!FH$15,$F634,0)</f>
        <v>0.28999999999999998</v>
      </c>
      <c r="AA634" s="203">
        <f ca="1">OFFSET(환산공식!FI$15,$F634,0)</f>
        <v>0.28999999999999998</v>
      </c>
      <c r="AB634" s="5"/>
      <c r="AD634">
        <f t="shared" ca="1" si="20"/>
        <v>6</v>
      </c>
      <c r="AF634" s="5"/>
      <c r="AG634" s="5"/>
      <c r="AH634" s="5"/>
    </row>
    <row r="635" spans="1:34">
      <c r="A635" s="222"/>
      <c r="B635" s="222"/>
      <c r="C635" s="222" t="s">
        <v>2130</v>
      </c>
      <c r="D635" s="219">
        <v>638</v>
      </c>
      <c r="E635" s="219">
        <v>191</v>
      </c>
      <c r="F635" s="219">
        <v>191</v>
      </c>
      <c r="G635" s="264">
        <v>628</v>
      </c>
      <c r="H635" s="221" t="s">
        <v>85</v>
      </c>
      <c r="I635" s="219" t="s">
        <v>331</v>
      </c>
      <c r="J635" s="267" t="s">
        <v>926</v>
      </c>
      <c r="K635" s="219" t="s">
        <v>84</v>
      </c>
      <c r="L635" s="35" t="str">
        <f ca="1">IF(OFFSET(환산공식!$DU$15,$F635,0)=1,"O","X")</f>
        <v>X</v>
      </c>
      <c r="M635" s="212">
        <f ca="1">IFERROR(OFFSET(환산공식!DA$15,$F635,0),"")</f>
        <v>125</v>
      </c>
      <c r="N635" s="35" t="str">
        <f ca="1">IFERROR(CONCATENATE(ROUND(OFFSET(환산공식!DB$15,$F635,0),1),"%"),"")</f>
        <v>100%</v>
      </c>
      <c r="O635" s="35">
        <f ca="1">IFERROR(OFFSET(환산공식!DC$15,$F635,0),"")</f>
        <v>10</v>
      </c>
      <c r="P635" s="212" t="str">
        <f t="shared" ca="1" si="19"/>
        <v>3% 이하</v>
      </c>
      <c r="Q635" s="218">
        <f ca="1">IFERROR(ROUND(OFFSET(환산공식!$EX$15,$F635,0),3),"")</f>
        <v>0</v>
      </c>
      <c r="R635" s="218">
        <f ca="1">OFFSET('배치점수 계산기'!H$10,$D635,0)</f>
        <v>663.58299999999997</v>
      </c>
      <c r="S635" s="218">
        <f ca="1">OFFSET('배치점수 계산기'!I$10,$D635,0)</f>
        <v>662.17600000000004</v>
      </c>
      <c r="T635" s="218">
        <f ca="1">OFFSET('배치점수 계산기'!J$10,$D635,0)</f>
        <v>659.50599999999997</v>
      </c>
      <c r="U635" s="218">
        <f ca="1">OFFSET('배치점수 계산기'!K$10,$D635,0)</f>
        <v>655.84</v>
      </c>
      <c r="V635" s="218">
        <f ca="1">OFFSET('배치점수 계산기'!L$10,$D635,0)</f>
        <v>650.82299999999998</v>
      </c>
      <c r="W635" s="210" t="str">
        <f ca="1">OFFSET('배치점수 계산기'!M$10,$D635,0)</f>
        <v>표점</v>
      </c>
      <c r="X635" s="208" t="str">
        <f ca="1">OFFSET('배치점수 계산기'!N$10,$D635,0)</f>
        <v>변표</v>
      </c>
      <c r="Y635" s="212">
        <f ca="1">OFFSET(환산공식!FG$15,$F635,0)</f>
        <v>0.43</v>
      </c>
      <c r="Z635" s="35">
        <f ca="1">OFFSET(환산공식!FH$15,$F635,0)</f>
        <v>0.28999999999999998</v>
      </c>
      <c r="AA635" s="203">
        <f ca="1">OFFSET(환산공식!FI$15,$F635,0)</f>
        <v>0.28999999999999998</v>
      </c>
      <c r="AB635" s="5"/>
      <c r="AD635">
        <f t="shared" ca="1" si="20"/>
        <v>6</v>
      </c>
      <c r="AF635" s="5"/>
      <c r="AG635" s="5"/>
      <c r="AH635" s="5"/>
    </row>
    <row r="636" spans="1:34">
      <c r="A636" s="222"/>
      <c r="B636" s="222"/>
      <c r="C636" s="222" t="s">
        <v>2131</v>
      </c>
      <c r="D636" s="219">
        <v>639</v>
      </c>
      <c r="E636" s="219">
        <v>191</v>
      </c>
      <c r="F636" s="219">
        <v>191</v>
      </c>
      <c r="G636" s="264">
        <v>629</v>
      </c>
      <c r="H636" s="221" t="s">
        <v>85</v>
      </c>
      <c r="I636" s="219" t="s">
        <v>331</v>
      </c>
      <c r="J636" s="267" t="s">
        <v>18767</v>
      </c>
      <c r="K636" s="219" t="s">
        <v>84</v>
      </c>
      <c r="L636" s="35" t="str">
        <f ca="1">IF(OFFSET(환산공식!$DU$15,$F636,0)=1,"O","X")</f>
        <v>X</v>
      </c>
      <c r="M636" s="212">
        <f ca="1">IFERROR(OFFSET(환산공식!DA$15,$F636,0),"")</f>
        <v>125</v>
      </c>
      <c r="N636" s="35" t="str">
        <f ca="1">IFERROR(CONCATENATE(ROUND(OFFSET(환산공식!DB$15,$F636,0),1),"%"),"")</f>
        <v>100%</v>
      </c>
      <c r="O636" s="35">
        <f ca="1">IFERROR(OFFSET(환산공식!DC$15,$F636,0),"")</f>
        <v>10</v>
      </c>
      <c r="P636" s="212" t="str">
        <f t="shared" ca="1" si="19"/>
        <v>3% 이하</v>
      </c>
      <c r="Q636" s="218">
        <f ca="1">IFERROR(ROUND(OFFSET(환산공식!$EX$15,$F636,0),3),"")</f>
        <v>0</v>
      </c>
      <c r="R636" s="218">
        <f ca="1">OFFSET('배치점수 계산기'!H$10,$D636,0)</f>
        <v>663.16499999999996</v>
      </c>
      <c r="S636" s="218">
        <f ca="1">OFFSET('배치점수 계산기'!I$10,$D636,0)</f>
        <v>661</v>
      </c>
      <c r="T636" s="218">
        <f ca="1">OFFSET('배치점수 계산기'!J$10,$D636,0)</f>
        <v>658.048</v>
      </c>
      <c r="U636" s="218">
        <f ca="1">OFFSET('배치점수 계산기'!K$10,$D636,0)</f>
        <v>654.875</v>
      </c>
      <c r="V636" s="218">
        <f ca="1">OFFSET('배치점수 계산기'!L$10,$D636,0)</f>
        <v>650.04899999999998</v>
      </c>
      <c r="W636" s="210" t="str">
        <f ca="1">OFFSET('배치점수 계산기'!M$10,$D636,0)</f>
        <v>표점</v>
      </c>
      <c r="X636" s="208" t="str">
        <f ca="1">OFFSET('배치점수 계산기'!N$10,$D636,0)</f>
        <v>변표</v>
      </c>
      <c r="Y636" s="212">
        <f ca="1">OFFSET(환산공식!FG$15,$F636,0)</f>
        <v>0.43</v>
      </c>
      <c r="Z636" s="35">
        <f ca="1">OFFSET(환산공식!FH$15,$F636,0)</f>
        <v>0.28999999999999998</v>
      </c>
      <c r="AA636" s="203">
        <f ca="1">OFFSET(환산공식!FI$15,$F636,0)</f>
        <v>0.28999999999999998</v>
      </c>
      <c r="AB636" s="5"/>
      <c r="AD636">
        <f t="shared" ca="1" si="20"/>
        <v>6</v>
      </c>
      <c r="AF636" s="5"/>
      <c r="AG636" s="5"/>
      <c r="AH636" s="5"/>
    </row>
    <row r="637" spans="1:34">
      <c r="A637" s="222"/>
      <c r="B637" s="222"/>
      <c r="C637" s="222" t="s">
        <v>2132</v>
      </c>
      <c r="D637" s="219">
        <v>640</v>
      </c>
      <c r="E637" s="219">
        <v>191</v>
      </c>
      <c r="F637" s="219">
        <v>191</v>
      </c>
      <c r="G637" s="264">
        <v>630</v>
      </c>
      <c r="H637" s="221" t="s">
        <v>85</v>
      </c>
      <c r="I637" s="219" t="s">
        <v>331</v>
      </c>
      <c r="J637" s="267" t="s">
        <v>79</v>
      </c>
      <c r="K637" s="219" t="s">
        <v>84</v>
      </c>
      <c r="L637" s="35" t="str">
        <f ca="1">IF(OFFSET(환산공식!$DU$15,$F637,0)=1,"O","X")</f>
        <v>X</v>
      </c>
      <c r="M637" s="212">
        <f ca="1">IFERROR(OFFSET(환산공식!DA$15,$F637,0),"")</f>
        <v>125</v>
      </c>
      <c r="N637" s="35" t="str">
        <f ca="1">IFERROR(CONCATENATE(ROUND(OFFSET(환산공식!DB$15,$F637,0),1),"%"),"")</f>
        <v>100%</v>
      </c>
      <c r="O637" s="35">
        <f ca="1">IFERROR(OFFSET(환산공식!DC$15,$F637,0),"")</f>
        <v>10</v>
      </c>
      <c r="P637" s="212" t="str">
        <f t="shared" ca="1" si="19"/>
        <v>3% 이하</v>
      </c>
      <c r="Q637" s="218">
        <f ca="1">IFERROR(ROUND(OFFSET(환산공식!$EX$15,$F637,0),3),"")</f>
        <v>0</v>
      </c>
      <c r="R637" s="218">
        <f ca="1">OFFSET('배치점수 계산기'!H$10,$D637,0)</f>
        <v>660.495</v>
      </c>
      <c r="S637" s="218">
        <f ca="1">OFFSET('배치점수 계산기'!I$10,$D637,0)</f>
        <v>658.21199999999999</v>
      </c>
      <c r="T637" s="218">
        <f ca="1">OFFSET('배치점수 계산기'!J$10,$D637,0)</f>
        <v>655.02</v>
      </c>
      <c r="U637" s="218">
        <f ca="1">OFFSET('배치점수 계산기'!K$10,$D637,0)</f>
        <v>651.24</v>
      </c>
      <c r="V637" s="218">
        <f ca="1">OFFSET('배치점수 계산기'!L$10,$D637,0)</f>
        <v>646.11</v>
      </c>
      <c r="W637" s="210" t="str">
        <f ca="1">OFFSET('배치점수 계산기'!M$10,$D637,0)</f>
        <v>표점</v>
      </c>
      <c r="X637" s="208" t="str">
        <f ca="1">OFFSET('배치점수 계산기'!N$10,$D637,0)</f>
        <v>변표</v>
      </c>
      <c r="Y637" s="212">
        <f ca="1">OFFSET(환산공식!FG$15,$F637,0)</f>
        <v>0.43</v>
      </c>
      <c r="Z637" s="35">
        <f ca="1">OFFSET(환산공식!FH$15,$F637,0)</f>
        <v>0.28999999999999998</v>
      </c>
      <c r="AA637" s="203">
        <f ca="1">OFFSET(환산공식!FI$15,$F637,0)</f>
        <v>0.28999999999999998</v>
      </c>
      <c r="AB637" s="5"/>
      <c r="AD637">
        <f t="shared" ca="1" si="20"/>
        <v>6</v>
      </c>
      <c r="AF637" s="5"/>
      <c r="AG637" s="5"/>
      <c r="AH637" s="5"/>
    </row>
    <row r="638" spans="1:34">
      <c r="A638" s="222"/>
      <c r="B638" s="222"/>
      <c r="C638" s="222" t="s">
        <v>2133</v>
      </c>
      <c r="D638" s="219">
        <v>641</v>
      </c>
      <c r="E638" s="219">
        <v>191</v>
      </c>
      <c r="F638" s="219">
        <v>191</v>
      </c>
      <c r="G638" s="264">
        <v>631</v>
      </c>
      <c r="H638" s="221" t="s">
        <v>85</v>
      </c>
      <c r="I638" s="219" t="s">
        <v>331</v>
      </c>
      <c r="J638" s="267" t="s">
        <v>78</v>
      </c>
      <c r="K638" s="219" t="s">
        <v>84</v>
      </c>
      <c r="L638" s="35" t="str">
        <f ca="1">IF(OFFSET(환산공식!$DU$15,$F638,0)=1,"O","X")</f>
        <v>X</v>
      </c>
      <c r="M638" s="212">
        <f ca="1">IFERROR(OFFSET(환산공식!DA$15,$F638,0),"")</f>
        <v>125</v>
      </c>
      <c r="N638" s="35" t="str">
        <f ca="1">IFERROR(CONCATENATE(ROUND(OFFSET(환산공식!DB$15,$F638,0),1),"%"),"")</f>
        <v>100%</v>
      </c>
      <c r="O638" s="35">
        <f ca="1">IFERROR(OFFSET(환산공식!DC$15,$F638,0),"")</f>
        <v>10</v>
      </c>
      <c r="P638" s="212" t="str">
        <f t="shared" ca="1" si="19"/>
        <v>3% 이하</v>
      </c>
      <c r="Q638" s="218">
        <f ca="1">IFERROR(ROUND(OFFSET(환산공식!$EX$15,$F638,0),3),"")</f>
        <v>0</v>
      </c>
      <c r="R638" s="218">
        <f ca="1">OFFSET('배치점수 계산기'!H$10,$D638,0)</f>
        <v>654.875</v>
      </c>
      <c r="S638" s="218">
        <f ca="1">OFFSET('배치점수 계산기'!I$10,$D638,0)</f>
        <v>652.80100000000004</v>
      </c>
      <c r="T638" s="218">
        <f ca="1">OFFSET('배치점수 계산기'!J$10,$D638,0)</f>
        <v>649.40099999999995</v>
      </c>
      <c r="U638" s="218">
        <f ca="1">OFFSET('배치점수 계산기'!K$10,$D638,0)</f>
        <v>645.63</v>
      </c>
      <c r="V638" s="218">
        <f ca="1">OFFSET('배치점수 계산기'!L$10,$D638,0)</f>
        <v>641.28300000000002</v>
      </c>
      <c r="W638" s="210" t="str">
        <f ca="1">OFFSET('배치점수 계산기'!M$10,$D638,0)</f>
        <v>표점</v>
      </c>
      <c r="X638" s="208" t="str">
        <f ca="1">OFFSET('배치점수 계산기'!N$10,$D638,0)</f>
        <v>변표</v>
      </c>
      <c r="Y638" s="212">
        <f ca="1">OFFSET(환산공식!FG$15,$F638,0)</f>
        <v>0.43</v>
      </c>
      <c r="Z638" s="35">
        <f ca="1">OFFSET(환산공식!FH$15,$F638,0)</f>
        <v>0.28999999999999998</v>
      </c>
      <c r="AA638" s="203">
        <f ca="1">OFFSET(환산공식!FI$15,$F638,0)</f>
        <v>0.28999999999999998</v>
      </c>
      <c r="AB638" s="5"/>
      <c r="AD638">
        <f t="shared" ca="1" si="20"/>
        <v>6</v>
      </c>
      <c r="AF638" s="5"/>
      <c r="AG638" s="5"/>
      <c r="AH638" s="5"/>
    </row>
    <row r="639" spans="1:34">
      <c r="A639" s="222"/>
      <c r="B639" s="222"/>
      <c r="C639" s="222" t="s">
        <v>2134</v>
      </c>
      <c r="D639" s="219">
        <v>642</v>
      </c>
      <c r="E639" s="219">
        <v>191</v>
      </c>
      <c r="F639" s="219">
        <v>191</v>
      </c>
      <c r="G639" s="264">
        <v>632</v>
      </c>
      <c r="H639" s="221" t="s">
        <v>85</v>
      </c>
      <c r="I639" s="219" t="s">
        <v>331</v>
      </c>
      <c r="J639" s="267" t="s">
        <v>837</v>
      </c>
      <c r="K639" s="219" t="s">
        <v>84</v>
      </c>
      <c r="L639" s="35" t="str">
        <f ca="1">IF(OFFSET(환산공식!$DU$15,$F639,0)=1,"O","X")</f>
        <v>X</v>
      </c>
      <c r="M639" s="212">
        <f ca="1">IFERROR(OFFSET(환산공식!DA$15,$F639,0),"")</f>
        <v>125</v>
      </c>
      <c r="N639" s="35" t="str">
        <f ca="1">IFERROR(CONCATENATE(ROUND(OFFSET(환산공식!DB$15,$F639,0),1),"%"),"")</f>
        <v>100%</v>
      </c>
      <c r="O639" s="35">
        <f ca="1">IFERROR(OFFSET(환산공식!DC$15,$F639,0),"")</f>
        <v>10</v>
      </c>
      <c r="P639" s="212" t="str">
        <f t="shared" ca="1" si="19"/>
        <v>3% 이하</v>
      </c>
      <c r="Q639" s="218">
        <f ca="1">IFERROR(ROUND(OFFSET(환산공식!$EX$15,$F639,0),3),"")</f>
        <v>0</v>
      </c>
      <c r="R639" s="218">
        <f ca="1">OFFSET('배치점수 계산기'!H$10,$D639,0)</f>
        <v>654.58299999999997</v>
      </c>
      <c r="S639" s="218">
        <f ca="1">OFFSET('배치점수 계산기'!I$10,$D639,0)</f>
        <v>652.69600000000003</v>
      </c>
      <c r="T639" s="218">
        <f ca="1">OFFSET('배치점수 계산기'!J$10,$D639,0)</f>
        <v>649.40099999999995</v>
      </c>
      <c r="U639" s="218">
        <f ca="1">OFFSET('배치점수 계산기'!K$10,$D639,0)</f>
        <v>645.53599999999994</v>
      </c>
      <c r="V639" s="218">
        <f ca="1">OFFSET('배치점수 계산기'!L$10,$D639,0)</f>
        <v>640.78800000000001</v>
      </c>
      <c r="W639" s="210" t="str">
        <f ca="1">OFFSET('배치점수 계산기'!M$10,$D639,0)</f>
        <v>표점</v>
      </c>
      <c r="X639" s="208" t="str">
        <f ca="1">OFFSET('배치점수 계산기'!N$10,$D639,0)</f>
        <v>변표</v>
      </c>
      <c r="Y639" s="212">
        <f ca="1">OFFSET(환산공식!FG$15,$F639,0)</f>
        <v>0.43</v>
      </c>
      <c r="Z639" s="35">
        <f ca="1">OFFSET(환산공식!FH$15,$F639,0)</f>
        <v>0.28999999999999998</v>
      </c>
      <c r="AA639" s="203">
        <f ca="1">OFFSET(환산공식!FI$15,$F639,0)</f>
        <v>0.28999999999999998</v>
      </c>
      <c r="AB639" s="5"/>
      <c r="AD639">
        <f t="shared" ca="1" si="20"/>
        <v>6</v>
      </c>
      <c r="AF639" s="5"/>
      <c r="AG639" s="5"/>
      <c r="AH639" s="5"/>
    </row>
    <row r="640" spans="1:34">
      <c r="A640" s="222"/>
      <c r="B640" s="222"/>
      <c r="C640" s="222" t="s">
        <v>2135</v>
      </c>
      <c r="D640" s="219">
        <v>643</v>
      </c>
      <c r="E640" s="219">
        <v>191</v>
      </c>
      <c r="F640" s="219">
        <v>191</v>
      </c>
      <c r="G640" s="264">
        <v>633</v>
      </c>
      <c r="H640" s="221" t="s">
        <v>85</v>
      </c>
      <c r="I640" s="219" t="s">
        <v>331</v>
      </c>
      <c r="J640" s="267" t="s">
        <v>107</v>
      </c>
      <c r="K640" s="219" t="s">
        <v>84</v>
      </c>
      <c r="L640" s="35" t="str">
        <f ca="1">IF(OFFSET(환산공식!$DU$15,$F640,0)=1,"O","X")</f>
        <v>X</v>
      </c>
      <c r="M640" s="212">
        <f ca="1">IFERROR(OFFSET(환산공식!DA$15,$F640,0),"")</f>
        <v>125</v>
      </c>
      <c r="N640" s="35" t="str">
        <f ca="1">IFERROR(CONCATENATE(ROUND(OFFSET(환산공식!DB$15,$F640,0),1),"%"),"")</f>
        <v>100%</v>
      </c>
      <c r="O640" s="35">
        <f ca="1">IFERROR(OFFSET(환산공식!DC$15,$F640,0),"")</f>
        <v>10</v>
      </c>
      <c r="P640" s="212" t="str">
        <f t="shared" ca="1" si="19"/>
        <v>3% 이하</v>
      </c>
      <c r="Q640" s="218">
        <f ca="1">IFERROR(ROUND(OFFSET(환산공식!$EX$15,$F640,0),3),"")</f>
        <v>0</v>
      </c>
      <c r="R640" s="218">
        <f ca="1">OFFSET('배치점수 계산기'!H$10,$D640,0)</f>
        <v>653.34400000000005</v>
      </c>
      <c r="S640" s="218">
        <f ca="1">OFFSET('배치점수 계산기'!I$10,$D640,0)</f>
        <v>651.053</v>
      </c>
      <c r="T640" s="218">
        <f ca="1">OFFSET('배치점수 계산기'!J$10,$D640,0)</f>
        <v>647.375</v>
      </c>
      <c r="U640" s="218">
        <f ca="1">OFFSET('배치점수 계산기'!K$10,$D640,0)</f>
        <v>644.24300000000005</v>
      </c>
      <c r="V640" s="218">
        <f ca="1">OFFSET('배치점수 계산기'!L$10,$D640,0)</f>
        <v>639.62199999999996</v>
      </c>
      <c r="W640" s="210" t="str">
        <f ca="1">OFFSET('배치점수 계산기'!M$10,$D640,0)</f>
        <v>표점</v>
      </c>
      <c r="X640" s="208" t="str">
        <f ca="1">OFFSET('배치점수 계산기'!N$10,$D640,0)</f>
        <v>변표</v>
      </c>
      <c r="Y640" s="212">
        <f ca="1">OFFSET(환산공식!FG$15,$F640,0)</f>
        <v>0.43</v>
      </c>
      <c r="Z640" s="35">
        <f ca="1">OFFSET(환산공식!FH$15,$F640,0)</f>
        <v>0.28999999999999998</v>
      </c>
      <c r="AA640" s="203">
        <f ca="1">OFFSET(환산공식!FI$15,$F640,0)</f>
        <v>0.28999999999999998</v>
      </c>
      <c r="AB640" s="5"/>
      <c r="AD640">
        <f t="shared" ca="1" si="20"/>
        <v>6</v>
      </c>
      <c r="AF640" s="5"/>
      <c r="AG640" s="5"/>
      <c r="AH640" s="5"/>
    </row>
    <row r="641" spans="1:34">
      <c r="A641" s="222"/>
      <c r="B641" s="222"/>
      <c r="C641" s="222" t="s">
        <v>2136</v>
      </c>
      <c r="D641" s="219">
        <v>644</v>
      </c>
      <c r="E641" s="219">
        <v>191</v>
      </c>
      <c r="F641" s="219">
        <v>191</v>
      </c>
      <c r="G641" s="264">
        <v>634</v>
      </c>
      <c r="H641" s="221" t="s">
        <v>85</v>
      </c>
      <c r="I641" s="219" t="s">
        <v>331</v>
      </c>
      <c r="J641" s="267" t="s">
        <v>848</v>
      </c>
      <c r="K641" s="219" t="s">
        <v>84</v>
      </c>
      <c r="L641" s="35" t="str">
        <f ca="1">IF(OFFSET(환산공식!$DU$15,$F641,0)=1,"O","X")</f>
        <v>X</v>
      </c>
      <c r="M641" s="212">
        <f ca="1">IFERROR(OFFSET(환산공식!DA$15,$F641,0),"")</f>
        <v>125</v>
      </c>
      <c r="N641" s="35" t="str">
        <f ca="1">IFERROR(CONCATENATE(ROUND(OFFSET(환산공식!DB$15,$F641,0),1),"%"),"")</f>
        <v>100%</v>
      </c>
      <c r="O641" s="35">
        <f ca="1">IFERROR(OFFSET(환산공식!DC$15,$F641,0),"")</f>
        <v>10</v>
      </c>
      <c r="P641" s="212" t="str">
        <f t="shared" ca="1" si="19"/>
        <v>3% 이하</v>
      </c>
      <c r="Q641" s="218">
        <f ca="1">IFERROR(ROUND(OFFSET(환산공식!$EX$15,$F641,0),3),"")</f>
        <v>0</v>
      </c>
      <c r="R641" s="218">
        <f ca="1">OFFSET('배치점수 계산기'!H$10,$D641,0)</f>
        <v>653.23900000000003</v>
      </c>
      <c r="S641" s="218">
        <f ca="1">OFFSET('배치점수 계산기'!I$10,$D641,0)</f>
        <v>650.94799999999998</v>
      </c>
      <c r="T641" s="218">
        <f ca="1">OFFSET('배치점수 계산기'!J$10,$D641,0)</f>
        <v>647.08199999999999</v>
      </c>
      <c r="U641" s="218">
        <f ca="1">OFFSET('배치점수 계산기'!K$10,$D641,0)</f>
        <v>644.13699999999994</v>
      </c>
      <c r="V641" s="218">
        <f ca="1">OFFSET('배치점수 계산기'!L$10,$D641,0)</f>
        <v>639.48</v>
      </c>
      <c r="W641" s="210" t="str">
        <f ca="1">OFFSET('배치점수 계산기'!M$10,$D641,0)</f>
        <v>표점</v>
      </c>
      <c r="X641" s="208" t="str">
        <f ca="1">OFFSET('배치점수 계산기'!N$10,$D641,0)</f>
        <v>변표</v>
      </c>
      <c r="Y641" s="212">
        <f ca="1">OFFSET(환산공식!FG$15,$F641,0)</f>
        <v>0.43</v>
      </c>
      <c r="Z641" s="35">
        <f ca="1">OFFSET(환산공식!FH$15,$F641,0)</f>
        <v>0.28999999999999998</v>
      </c>
      <c r="AA641" s="203">
        <f ca="1">OFFSET(환산공식!FI$15,$F641,0)</f>
        <v>0.28999999999999998</v>
      </c>
      <c r="AB641" s="5"/>
      <c r="AD641">
        <f t="shared" ca="1" si="20"/>
        <v>6</v>
      </c>
      <c r="AF641" s="5"/>
      <c r="AG641" s="5"/>
      <c r="AH641" s="5"/>
    </row>
    <row r="642" spans="1:34">
      <c r="A642" s="222"/>
      <c r="B642" s="222"/>
      <c r="C642" s="222" t="s">
        <v>2137</v>
      </c>
      <c r="D642" s="219">
        <v>645</v>
      </c>
      <c r="E642" s="219">
        <v>191</v>
      </c>
      <c r="F642" s="219">
        <v>191</v>
      </c>
      <c r="G642" s="264">
        <v>635</v>
      </c>
      <c r="H642" s="221" t="s">
        <v>85</v>
      </c>
      <c r="I642" s="219" t="s">
        <v>331</v>
      </c>
      <c r="J642" s="267" t="s">
        <v>979</v>
      </c>
      <c r="K642" s="219" t="s">
        <v>84</v>
      </c>
      <c r="L642" s="35" t="str">
        <f ca="1">IF(OFFSET(환산공식!$DU$15,$F642,0)=1,"O","X")</f>
        <v>X</v>
      </c>
      <c r="M642" s="212">
        <f ca="1">IFERROR(OFFSET(환산공식!DA$15,$F642,0),"")</f>
        <v>125</v>
      </c>
      <c r="N642" s="35" t="str">
        <f ca="1">IFERROR(CONCATENATE(ROUND(OFFSET(환산공식!DB$15,$F642,0),1),"%"),"")</f>
        <v>100%</v>
      </c>
      <c r="O642" s="35">
        <f ca="1">IFERROR(OFFSET(환산공식!DC$15,$F642,0),"")</f>
        <v>10</v>
      </c>
      <c r="P642" s="212" t="str">
        <f t="shared" ca="1" si="19"/>
        <v>3% 이하</v>
      </c>
      <c r="Q642" s="218">
        <f ca="1">IFERROR(ROUND(OFFSET(환산공식!$EX$15,$F642,0),3),"")</f>
        <v>0</v>
      </c>
      <c r="R642" s="218">
        <f ca="1">OFFSET('배치점수 계산기'!H$10,$D642,0)</f>
        <v>653.23900000000003</v>
      </c>
      <c r="S642" s="218">
        <f ca="1">OFFSET('배치점수 계산기'!I$10,$D642,0)</f>
        <v>650.94799999999998</v>
      </c>
      <c r="T642" s="218">
        <f ca="1">OFFSET('배치점수 계산기'!J$10,$D642,0)</f>
        <v>647.08199999999999</v>
      </c>
      <c r="U642" s="218">
        <f ca="1">OFFSET('배치점수 계산기'!K$10,$D642,0)</f>
        <v>644.13699999999994</v>
      </c>
      <c r="V642" s="218">
        <f ca="1">OFFSET('배치점수 계산기'!L$10,$D642,0)</f>
        <v>639.48</v>
      </c>
      <c r="W642" s="210" t="str">
        <f ca="1">OFFSET('배치점수 계산기'!M$10,$D642,0)</f>
        <v>표점</v>
      </c>
      <c r="X642" s="208" t="str">
        <f ca="1">OFFSET('배치점수 계산기'!N$10,$D642,0)</f>
        <v>변표</v>
      </c>
      <c r="Y642" s="212">
        <f ca="1">OFFSET(환산공식!FG$15,$F642,0)</f>
        <v>0.43</v>
      </c>
      <c r="Z642" s="35">
        <f ca="1">OFFSET(환산공식!FH$15,$F642,0)</f>
        <v>0.28999999999999998</v>
      </c>
      <c r="AA642" s="203">
        <f ca="1">OFFSET(환산공식!FI$15,$F642,0)</f>
        <v>0.28999999999999998</v>
      </c>
      <c r="AB642" s="5"/>
      <c r="AD642">
        <f t="shared" ca="1" si="20"/>
        <v>6</v>
      </c>
      <c r="AF642" s="5"/>
      <c r="AG642" s="5"/>
      <c r="AH642" s="5"/>
    </row>
    <row r="643" spans="1:34">
      <c r="A643" s="222"/>
      <c r="B643" s="222"/>
      <c r="C643" s="222" t="s">
        <v>2138</v>
      </c>
      <c r="D643" s="219">
        <v>646</v>
      </c>
      <c r="E643" s="219">
        <v>191</v>
      </c>
      <c r="F643" s="219">
        <v>191</v>
      </c>
      <c r="G643" s="264">
        <v>636</v>
      </c>
      <c r="H643" s="221" t="s">
        <v>85</v>
      </c>
      <c r="I643" s="219" t="s">
        <v>331</v>
      </c>
      <c r="J643" s="267" t="s">
        <v>981</v>
      </c>
      <c r="K643" s="219" t="s">
        <v>84</v>
      </c>
      <c r="L643" s="35" t="str">
        <f ca="1">IF(OFFSET(환산공식!$DU$15,$F643,0)=1,"O","X")</f>
        <v>X</v>
      </c>
      <c r="M643" s="212">
        <f ca="1">IFERROR(OFFSET(환산공식!DA$15,$F643,0),"")</f>
        <v>125</v>
      </c>
      <c r="N643" s="35" t="str">
        <f ca="1">IFERROR(CONCATENATE(ROUND(OFFSET(환산공식!DB$15,$F643,0),1),"%"),"")</f>
        <v>100%</v>
      </c>
      <c r="O643" s="35">
        <f ca="1">IFERROR(OFFSET(환산공식!DC$15,$F643,0),"")</f>
        <v>10</v>
      </c>
      <c r="P643" s="212" t="str">
        <f t="shared" ca="1" si="19"/>
        <v>3% 이하</v>
      </c>
      <c r="Q643" s="218">
        <f ca="1">IFERROR(ROUND(OFFSET(환산공식!$EX$15,$F643,0),3),"")</f>
        <v>0</v>
      </c>
      <c r="R643" s="218">
        <f ca="1">OFFSET('배치점수 계산기'!H$10,$D643,0)</f>
        <v>652.14800000000002</v>
      </c>
      <c r="S643" s="218">
        <f ca="1">OFFSET('배치점수 계산기'!I$10,$D643,0)</f>
        <v>650.04899999999998</v>
      </c>
      <c r="T643" s="218">
        <f ca="1">OFFSET('배치점수 계산기'!J$10,$D643,0)</f>
        <v>646.20500000000004</v>
      </c>
      <c r="U643" s="218">
        <f ca="1">OFFSET('배치점수 계산기'!K$10,$D643,0)</f>
        <v>643.13</v>
      </c>
      <c r="V643" s="218">
        <f ca="1">OFFSET('배치점수 계산기'!L$10,$D643,0)</f>
        <v>638.71299999999997</v>
      </c>
      <c r="W643" s="210" t="str">
        <f ca="1">OFFSET('배치점수 계산기'!M$10,$D643,0)</f>
        <v>표점</v>
      </c>
      <c r="X643" s="208" t="str">
        <f ca="1">OFFSET('배치점수 계산기'!N$10,$D643,0)</f>
        <v>변표</v>
      </c>
      <c r="Y643" s="212">
        <f ca="1">OFFSET(환산공식!FG$15,$F643,0)</f>
        <v>0.43</v>
      </c>
      <c r="Z643" s="35">
        <f ca="1">OFFSET(환산공식!FH$15,$F643,0)</f>
        <v>0.28999999999999998</v>
      </c>
      <c r="AA643" s="203">
        <f ca="1">OFFSET(환산공식!FI$15,$F643,0)</f>
        <v>0.28999999999999998</v>
      </c>
      <c r="AB643" s="5"/>
      <c r="AD643">
        <f t="shared" ca="1" si="20"/>
        <v>6</v>
      </c>
      <c r="AF643" s="5"/>
      <c r="AG643" s="5"/>
      <c r="AH643" s="5"/>
    </row>
    <row r="644" spans="1:34">
      <c r="A644" s="222"/>
      <c r="B644" s="222"/>
      <c r="C644" s="222" t="s">
        <v>2139</v>
      </c>
      <c r="D644" s="219">
        <v>647</v>
      </c>
      <c r="E644" s="219">
        <v>191</v>
      </c>
      <c r="F644" s="219">
        <v>191</v>
      </c>
      <c r="G644" s="264">
        <v>637</v>
      </c>
      <c r="H644" s="221" t="s">
        <v>85</v>
      </c>
      <c r="I644" s="219" t="s">
        <v>331</v>
      </c>
      <c r="J644" s="267" t="s">
        <v>348</v>
      </c>
      <c r="K644" s="219" t="s">
        <v>84</v>
      </c>
      <c r="L644" s="35" t="str">
        <f ca="1">IF(OFFSET(환산공식!$DU$15,$F644,0)=1,"O","X")</f>
        <v>X</v>
      </c>
      <c r="M644" s="212">
        <f ca="1">IFERROR(OFFSET(환산공식!DA$15,$F644,0),"")</f>
        <v>125</v>
      </c>
      <c r="N644" s="35" t="str">
        <f ca="1">IFERROR(CONCATENATE(ROUND(OFFSET(환산공식!DB$15,$F644,0),1),"%"),"")</f>
        <v>100%</v>
      </c>
      <c r="O644" s="35">
        <f ca="1">IFERROR(OFFSET(환산공식!DC$15,$F644,0),"")</f>
        <v>10</v>
      </c>
      <c r="P644" s="212" t="str">
        <f t="shared" ca="1" si="19"/>
        <v>3% 이하</v>
      </c>
      <c r="Q644" s="218">
        <f ca="1">IFERROR(ROUND(OFFSET(환산공식!$EX$15,$F644,0),3),"")</f>
        <v>0</v>
      </c>
      <c r="R644" s="218">
        <f ca="1">OFFSET('배치점수 계산기'!H$10,$D644,0)</f>
        <v>650.40499999999997</v>
      </c>
      <c r="S644" s="218">
        <f ca="1">OFFSET('배치점수 계산기'!I$10,$D644,0)</f>
        <v>647.93100000000004</v>
      </c>
      <c r="T644" s="218">
        <f ca="1">OFFSET('배치점수 계산기'!J$10,$D644,0)</f>
        <v>645.01300000000003</v>
      </c>
      <c r="U644" s="218">
        <f ca="1">OFFSET('배치점수 계산기'!K$10,$D644,0)</f>
        <v>641.82600000000002</v>
      </c>
      <c r="V644" s="218">
        <f ca="1">OFFSET('배치점수 계산기'!L$10,$D644,0)</f>
        <v>637.52</v>
      </c>
      <c r="W644" s="210" t="str">
        <f ca="1">OFFSET('배치점수 계산기'!M$10,$D644,0)</f>
        <v>표점</v>
      </c>
      <c r="X644" s="208" t="str">
        <f ca="1">OFFSET('배치점수 계산기'!N$10,$D644,0)</f>
        <v>변표</v>
      </c>
      <c r="Y644" s="212">
        <f ca="1">OFFSET(환산공식!FG$15,$F644,0)</f>
        <v>0.43</v>
      </c>
      <c r="Z644" s="35">
        <f ca="1">OFFSET(환산공식!FH$15,$F644,0)</f>
        <v>0.28999999999999998</v>
      </c>
      <c r="AA644" s="203">
        <f ca="1">OFFSET(환산공식!FI$15,$F644,0)</f>
        <v>0.28999999999999998</v>
      </c>
      <c r="AB644" s="5"/>
      <c r="AD644">
        <f t="shared" ca="1" si="20"/>
        <v>6</v>
      </c>
      <c r="AF644" s="5"/>
      <c r="AG644" s="5"/>
      <c r="AH644" s="5"/>
    </row>
    <row r="645" spans="1:34">
      <c r="A645" s="222"/>
      <c r="B645" s="222"/>
      <c r="C645" s="222" t="s">
        <v>2140</v>
      </c>
      <c r="D645" s="219">
        <v>648</v>
      </c>
      <c r="E645" s="219">
        <v>191</v>
      </c>
      <c r="F645" s="219">
        <v>191</v>
      </c>
      <c r="G645" s="264">
        <v>638</v>
      </c>
      <c r="H645" s="221" t="s">
        <v>85</v>
      </c>
      <c r="I645" s="219" t="s">
        <v>331</v>
      </c>
      <c r="J645" s="267" t="s">
        <v>392</v>
      </c>
      <c r="K645" s="219" t="s">
        <v>84</v>
      </c>
      <c r="L645" s="35" t="str">
        <f ca="1">IF(OFFSET(환산공식!$DU$15,$F645,0)=1,"O","X")</f>
        <v>X</v>
      </c>
      <c r="M645" s="212">
        <f ca="1">IFERROR(OFFSET(환산공식!DA$15,$F645,0),"")</f>
        <v>125</v>
      </c>
      <c r="N645" s="35" t="str">
        <f ca="1">IFERROR(CONCATENATE(ROUND(OFFSET(환산공식!DB$15,$F645,0),1),"%"),"")</f>
        <v>100%</v>
      </c>
      <c r="O645" s="35">
        <f ca="1">IFERROR(OFFSET(환산공식!DC$15,$F645,0),"")</f>
        <v>10</v>
      </c>
      <c r="P645" s="212" t="str">
        <f t="shared" ca="1" si="19"/>
        <v>3% 이하</v>
      </c>
      <c r="Q645" s="218">
        <f ca="1">IFERROR(ROUND(OFFSET(환산공식!$EX$15,$F645,0),3),"")</f>
        <v>0</v>
      </c>
      <c r="R645" s="218">
        <f ca="1">OFFSET('배치점수 계산기'!H$10,$D645,0)</f>
        <v>650.04899999999998</v>
      </c>
      <c r="S645" s="218">
        <f ca="1">OFFSET('배치점수 계산기'!I$10,$D645,0)</f>
        <v>647.61900000000003</v>
      </c>
      <c r="T645" s="218">
        <f ca="1">OFFSET('배치점수 계산기'!J$10,$D645,0)</f>
        <v>644.70000000000005</v>
      </c>
      <c r="U645" s="218">
        <f ca="1">OFFSET('배치점수 계산기'!K$10,$D645,0)</f>
        <v>641.70100000000002</v>
      </c>
      <c r="V645" s="218">
        <f ca="1">OFFSET('배치점수 계산기'!L$10,$D645,0)</f>
        <v>637.41499999999996</v>
      </c>
      <c r="W645" s="210" t="str">
        <f ca="1">OFFSET('배치점수 계산기'!M$10,$D645,0)</f>
        <v>표점</v>
      </c>
      <c r="X645" s="208" t="str">
        <f ca="1">OFFSET('배치점수 계산기'!N$10,$D645,0)</f>
        <v>변표</v>
      </c>
      <c r="Y645" s="212">
        <f ca="1">OFFSET(환산공식!FG$15,$F645,0)</f>
        <v>0.43</v>
      </c>
      <c r="Z645" s="35">
        <f ca="1">OFFSET(환산공식!FH$15,$F645,0)</f>
        <v>0.28999999999999998</v>
      </c>
      <c r="AA645" s="203">
        <f ca="1">OFFSET(환산공식!FI$15,$F645,0)</f>
        <v>0.28999999999999998</v>
      </c>
      <c r="AB645" s="5"/>
      <c r="AD645">
        <f t="shared" ca="1" si="20"/>
        <v>6</v>
      </c>
      <c r="AF645" s="5"/>
      <c r="AG645" s="5"/>
      <c r="AH645" s="5"/>
    </row>
    <row r="646" spans="1:34">
      <c r="A646" s="222"/>
      <c r="B646" s="222"/>
      <c r="C646" s="222" t="s">
        <v>2141</v>
      </c>
      <c r="D646" s="219">
        <v>649</v>
      </c>
      <c r="E646" s="219">
        <v>191</v>
      </c>
      <c r="F646" s="219">
        <v>191</v>
      </c>
      <c r="G646" s="264">
        <v>639</v>
      </c>
      <c r="H646" s="221" t="s">
        <v>85</v>
      </c>
      <c r="I646" s="219" t="s">
        <v>331</v>
      </c>
      <c r="J646" s="267" t="s">
        <v>935</v>
      </c>
      <c r="K646" s="219" t="s">
        <v>84</v>
      </c>
      <c r="L646" s="35" t="str">
        <f ca="1">IF(OFFSET(환산공식!$DU$15,$F646,0)=1,"O","X")</f>
        <v>X</v>
      </c>
      <c r="M646" s="212">
        <f ca="1">IFERROR(OFFSET(환산공식!DA$15,$F646,0),"")</f>
        <v>125</v>
      </c>
      <c r="N646" s="35" t="str">
        <f ca="1">IFERROR(CONCATENATE(ROUND(OFFSET(환산공식!DB$15,$F646,0),1),"%"),"")</f>
        <v>100%</v>
      </c>
      <c r="O646" s="35">
        <f ca="1">IFERROR(OFFSET(환산공식!DC$15,$F646,0),"")</f>
        <v>10</v>
      </c>
      <c r="P646" s="212" t="str">
        <f t="shared" ca="1" si="19"/>
        <v>3% 이하</v>
      </c>
      <c r="Q646" s="218">
        <f ca="1">IFERROR(ROUND(OFFSET(환산공식!$EX$15,$F646,0),3),"")</f>
        <v>0</v>
      </c>
      <c r="R646" s="218">
        <f ca="1">OFFSET('배치점수 계산기'!H$10,$D646,0)</f>
        <v>649.40099999999995</v>
      </c>
      <c r="S646" s="218">
        <f ca="1">OFFSET('배치점수 계산기'!I$10,$D646,0)</f>
        <v>646.77</v>
      </c>
      <c r="T646" s="218">
        <f ca="1">OFFSET('배치점수 계산기'!J$10,$D646,0)</f>
        <v>643.88699999999994</v>
      </c>
      <c r="U646" s="218">
        <f ca="1">OFFSET('배치점수 계산기'!K$10,$D646,0)</f>
        <v>640.78800000000001</v>
      </c>
      <c r="V646" s="218">
        <f ca="1">OFFSET('배치점수 계산기'!L$10,$D646,0)</f>
        <v>636.88699999999994</v>
      </c>
      <c r="W646" s="210" t="str">
        <f ca="1">OFFSET('배치점수 계산기'!M$10,$D646,0)</f>
        <v>표점</v>
      </c>
      <c r="X646" s="208" t="str">
        <f ca="1">OFFSET('배치점수 계산기'!N$10,$D646,0)</f>
        <v>변표</v>
      </c>
      <c r="Y646" s="212">
        <f ca="1">OFFSET(환산공식!FG$15,$F646,0)</f>
        <v>0.43</v>
      </c>
      <c r="Z646" s="35">
        <f ca="1">OFFSET(환산공식!FH$15,$F646,0)</f>
        <v>0.28999999999999998</v>
      </c>
      <c r="AA646" s="203">
        <f ca="1">OFFSET(환산공식!FI$15,$F646,0)</f>
        <v>0.28999999999999998</v>
      </c>
      <c r="AB646" s="5"/>
      <c r="AD646">
        <f t="shared" ca="1" si="20"/>
        <v>6</v>
      </c>
      <c r="AF646" s="5"/>
      <c r="AG646" s="5"/>
      <c r="AH646" s="5"/>
    </row>
    <row r="647" spans="1:34">
      <c r="A647" s="222"/>
      <c r="B647" s="222"/>
      <c r="C647" s="222" t="s">
        <v>2142</v>
      </c>
      <c r="D647" s="219">
        <v>650</v>
      </c>
      <c r="E647" s="219">
        <v>191</v>
      </c>
      <c r="F647" s="219">
        <v>191</v>
      </c>
      <c r="G647" s="264">
        <v>640</v>
      </c>
      <c r="H647" s="221" t="s">
        <v>85</v>
      </c>
      <c r="I647" s="219" t="s">
        <v>331</v>
      </c>
      <c r="J647" s="267" t="s">
        <v>109</v>
      </c>
      <c r="K647" s="219" t="s">
        <v>84</v>
      </c>
      <c r="L647" s="35" t="str">
        <f ca="1">IF(OFFSET(환산공식!$DU$15,$F647,0)=1,"O","X")</f>
        <v>X</v>
      </c>
      <c r="M647" s="212">
        <f ca="1">IFERROR(OFFSET(환산공식!DA$15,$F647,0),"")</f>
        <v>125</v>
      </c>
      <c r="N647" s="35" t="str">
        <f ca="1">IFERROR(CONCATENATE(ROUND(OFFSET(환산공식!DB$15,$F647,0),1),"%"),"")</f>
        <v>100%</v>
      </c>
      <c r="O647" s="35">
        <f ca="1">IFERROR(OFFSET(환산공식!DC$15,$F647,0),"")</f>
        <v>10</v>
      </c>
      <c r="P647" s="212" t="str">
        <f t="shared" ca="1" si="19"/>
        <v>3% 이하</v>
      </c>
      <c r="Q647" s="218">
        <f ca="1">IFERROR(ROUND(OFFSET(환산공식!$EX$15,$F647,0),3),"")</f>
        <v>0</v>
      </c>
      <c r="R647" s="218">
        <f ca="1">OFFSET('배치점수 계산기'!H$10,$D647,0)</f>
        <v>632.49</v>
      </c>
      <c r="S647" s="218">
        <f ca="1">OFFSET('배치점수 계산기'!I$10,$D647,0)</f>
        <v>630.98500000000001</v>
      </c>
      <c r="T647" s="218">
        <f ca="1">OFFSET('배치점수 계산기'!J$10,$D647,0)</f>
        <v>628.38099999999997</v>
      </c>
      <c r="U647" s="218">
        <f ca="1">OFFSET('배치점수 계산기'!K$10,$D647,0)</f>
        <v>625.37099999999998</v>
      </c>
      <c r="V647" s="218">
        <f ca="1">OFFSET('배치점수 계산기'!L$10,$D647,0)</f>
        <v>621.58399999999995</v>
      </c>
      <c r="W647" s="210" t="str">
        <f ca="1">OFFSET('배치점수 계산기'!M$10,$D647,0)</f>
        <v>표점</v>
      </c>
      <c r="X647" s="208" t="str">
        <f ca="1">OFFSET('배치점수 계산기'!N$10,$D647,0)</f>
        <v>변표</v>
      </c>
      <c r="Y647" s="212">
        <f ca="1">OFFSET(환산공식!FG$15,$F647,0)</f>
        <v>0.43</v>
      </c>
      <c r="Z647" s="35">
        <f ca="1">OFFSET(환산공식!FH$15,$F647,0)</f>
        <v>0.28999999999999998</v>
      </c>
      <c r="AA647" s="203">
        <f ca="1">OFFSET(환산공식!FI$15,$F647,0)</f>
        <v>0.28999999999999998</v>
      </c>
      <c r="AB647" s="5"/>
      <c r="AD647">
        <f t="shared" ca="1" si="20"/>
        <v>6</v>
      </c>
      <c r="AF647" s="5"/>
      <c r="AG647" s="5"/>
      <c r="AH647" s="5"/>
    </row>
    <row r="648" spans="1:34">
      <c r="A648" s="222"/>
      <c r="B648" s="222"/>
      <c r="C648" s="222" t="s">
        <v>2143</v>
      </c>
      <c r="D648" s="219">
        <v>651</v>
      </c>
      <c r="E648" s="219">
        <v>191</v>
      </c>
      <c r="F648" s="219">
        <v>191</v>
      </c>
      <c r="G648" s="264">
        <v>641</v>
      </c>
      <c r="H648" s="221" t="s">
        <v>85</v>
      </c>
      <c r="I648" s="219" t="s">
        <v>331</v>
      </c>
      <c r="J648" s="267" t="s">
        <v>140</v>
      </c>
      <c r="K648" s="219" t="s">
        <v>84</v>
      </c>
      <c r="L648" s="35" t="str">
        <f ca="1">IF(OFFSET(환산공식!$DU$15,$F648,0)=1,"O","X")</f>
        <v>X</v>
      </c>
      <c r="M648" s="212">
        <f ca="1">IFERROR(OFFSET(환산공식!DA$15,$F648,0),"")</f>
        <v>125</v>
      </c>
      <c r="N648" s="35" t="str">
        <f ca="1">IFERROR(CONCATENATE(ROUND(OFFSET(환산공식!DB$15,$F648,0),1),"%"),"")</f>
        <v>100%</v>
      </c>
      <c r="O648" s="35">
        <f ca="1">IFERROR(OFFSET(환산공식!DC$15,$F648,0),"")</f>
        <v>10</v>
      </c>
      <c r="P648" s="212" t="str">
        <f t="shared" ca="1" si="19"/>
        <v>3% 이하</v>
      </c>
      <c r="Q648" s="218">
        <f ca="1">IFERROR(ROUND(OFFSET(환산공식!$EX$15,$F648,0),3),"")</f>
        <v>0</v>
      </c>
      <c r="R648" s="218">
        <f ca="1">OFFSET('배치점수 계산기'!H$10,$D648,0)</f>
        <v>616.71299999999997</v>
      </c>
      <c r="S648" s="218">
        <f ca="1">OFFSET('배치점수 계산기'!I$10,$D648,0)</f>
        <v>614.72799999999995</v>
      </c>
      <c r="T648" s="218">
        <f ca="1">OFFSET('배치점수 계산기'!J$10,$D648,0)</f>
        <v>610.92399999999998</v>
      </c>
      <c r="U648" s="218">
        <f ca="1">OFFSET('배치점수 계산기'!K$10,$D648,0)</f>
        <v>606.95600000000002</v>
      </c>
      <c r="V648" s="218">
        <f ca="1">OFFSET('배치점수 계산기'!L$10,$D648,0)</f>
        <v>602.18700000000001</v>
      </c>
      <c r="W648" s="210" t="str">
        <f ca="1">OFFSET('배치점수 계산기'!M$10,$D648,0)</f>
        <v>표점</v>
      </c>
      <c r="X648" s="208" t="str">
        <f ca="1">OFFSET('배치점수 계산기'!N$10,$D648,0)</f>
        <v>변표</v>
      </c>
      <c r="Y648" s="212">
        <f ca="1">OFFSET(환산공식!FG$15,$F648,0)</f>
        <v>0.43</v>
      </c>
      <c r="Z648" s="35">
        <f ca="1">OFFSET(환산공식!FH$15,$F648,0)</f>
        <v>0.28999999999999998</v>
      </c>
      <c r="AA648" s="203">
        <f ca="1">OFFSET(환산공식!FI$15,$F648,0)</f>
        <v>0.28999999999999998</v>
      </c>
      <c r="AB648" s="5"/>
      <c r="AD648">
        <f t="shared" ca="1" si="20"/>
        <v>6</v>
      </c>
      <c r="AF648" s="5"/>
      <c r="AG648" s="5"/>
      <c r="AH648" s="5"/>
    </row>
    <row r="649" spans="1:34">
      <c r="A649" s="222"/>
      <c r="B649" s="222"/>
      <c r="C649" s="222" t="s">
        <v>2144</v>
      </c>
      <c r="D649" s="219">
        <v>652</v>
      </c>
      <c r="E649" s="219">
        <v>197</v>
      </c>
      <c r="F649" s="219">
        <v>197</v>
      </c>
      <c r="G649" s="264">
        <v>642</v>
      </c>
      <c r="H649" s="221" t="s">
        <v>85</v>
      </c>
      <c r="I649" s="219" t="s">
        <v>324</v>
      </c>
      <c r="J649" s="267" t="s">
        <v>510</v>
      </c>
      <c r="K649" s="219" t="s">
        <v>83</v>
      </c>
      <c r="L649" s="35" t="str">
        <f ca="1">IF(OFFSET(환산공식!$DU$15,$F649,0)=1,"O","X")</f>
        <v>X</v>
      </c>
      <c r="M649" s="212">
        <f ca="1">IFERROR(OFFSET(환산공식!DA$15,$F649,0),"")</f>
        <v>200</v>
      </c>
      <c r="N649" s="35" t="str">
        <f ca="1">IFERROR(CONCATENATE(ROUND(OFFSET(환산공식!DB$15,$F649,0),1),"%"),"")</f>
        <v>100%</v>
      </c>
      <c r="O649" s="35">
        <f ca="1">IFERROR(OFFSET(환산공식!DC$15,$F649,0),"")</f>
        <v>10</v>
      </c>
      <c r="P649" s="212" t="str">
        <f t="shared" ref="P649:P712" ca="1" si="21">IF(E649="","",IF(Q649&gt;R649,"90% 이상",IF(Q649&gt;S649,CONCATENATE(ROUND(((Q649-S649)/(R649-S649))*20+70,0),"%"),IF(Q649&gt;T649,CONCATENATE(ROUND(((Q649-T649)/(S649-T649))*30+40,0),"%"),IF(Q649&gt;U649,CONCATENATE(ROUND(((Q649-U649)/(T649-U649))*30+10,0),"%"),IF(Q649&gt;V649,CONCATENATE(ROUND(((Q649-V649)/(U649-V649))*7+3,0),"%"),"3% 이하"))))))</f>
        <v>3% 이하</v>
      </c>
      <c r="Q649" s="218">
        <f ca="1">IFERROR(ROUND(OFFSET(환산공식!$EX$15,$F649,0),3),"")</f>
        <v>0</v>
      </c>
      <c r="R649" s="218">
        <f ca="1">OFFSET('배치점수 계산기'!H$10,$D649,0)</f>
        <v>710.21</v>
      </c>
      <c r="S649" s="218">
        <f ca="1">OFFSET('배치점수 계산기'!I$10,$D649,0)</f>
        <v>707.78</v>
      </c>
      <c r="T649" s="218">
        <f ca="1">OFFSET('배치점수 계산기'!J$10,$D649,0)</f>
        <v>703.57</v>
      </c>
      <c r="U649" s="218">
        <f ca="1">OFFSET('배치점수 계산기'!K$10,$D649,0)</f>
        <v>699.81</v>
      </c>
      <c r="V649" s="218">
        <f ca="1">OFFSET('배치점수 계산기'!L$10,$D649,0)</f>
        <v>693.11400000000003</v>
      </c>
      <c r="W649" s="210" t="str">
        <f ca="1">OFFSET('배치점수 계산기'!M$10,$D649,0)</f>
        <v>표점</v>
      </c>
      <c r="X649" s="208" t="str">
        <f ca="1">OFFSET('배치점수 계산기'!N$10,$D649,0)</f>
        <v>표점</v>
      </c>
      <c r="Y649" s="212">
        <f ca="1">OFFSET(환산공식!FG$15,$F649,0)</f>
        <v>0.25</v>
      </c>
      <c r="Z649" s="35">
        <f ca="1">OFFSET(환산공식!FH$15,$F649,0)</f>
        <v>0.38</v>
      </c>
      <c r="AA649" s="203">
        <f ca="1">OFFSET(환산공식!FI$15,$F649,0)</f>
        <v>0.38</v>
      </c>
      <c r="AB649" s="5"/>
      <c r="AD649">
        <f t="shared" ref="AD649:AD712" ca="1" si="22">IF(L649="X",6,IF(Q649&gt;R649,1,IF(Q649&gt;S649,2,IF(Q649&gt;T649,3,IF(Q649&gt;U649,4,IF(Q649&gt;=V649,5,IF(Q649&lt;V649,6,"")))))))</f>
        <v>6</v>
      </c>
      <c r="AF649" s="5"/>
      <c r="AG649" s="5"/>
      <c r="AH649" s="5"/>
    </row>
    <row r="650" spans="1:34">
      <c r="A650" s="222"/>
      <c r="B650" s="222"/>
      <c r="C650" s="222" t="s">
        <v>2145</v>
      </c>
      <c r="D650" s="219">
        <v>653</v>
      </c>
      <c r="E650" s="219">
        <v>197</v>
      </c>
      <c r="F650" s="219">
        <v>197</v>
      </c>
      <c r="G650" s="264">
        <v>643</v>
      </c>
      <c r="H650" s="221" t="s">
        <v>85</v>
      </c>
      <c r="I650" s="219" t="s">
        <v>324</v>
      </c>
      <c r="J650" s="267" t="s">
        <v>685</v>
      </c>
      <c r="K650" s="219" t="s">
        <v>83</v>
      </c>
      <c r="L650" s="35" t="str">
        <f ca="1">IF(OFFSET(환산공식!$DU$15,$F650,0)=1,"O","X")</f>
        <v>X</v>
      </c>
      <c r="M650" s="212">
        <f ca="1">IFERROR(OFFSET(환산공식!DA$15,$F650,0),"")</f>
        <v>200</v>
      </c>
      <c r="N650" s="35" t="str">
        <f ca="1">IFERROR(CONCATENATE(ROUND(OFFSET(환산공식!DB$15,$F650,0),1),"%"),"")</f>
        <v>100%</v>
      </c>
      <c r="O650" s="35">
        <f ca="1">IFERROR(OFFSET(환산공식!DC$15,$F650,0),"")</f>
        <v>10</v>
      </c>
      <c r="P650" s="212" t="str">
        <f t="shared" ca="1" si="21"/>
        <v>3% 이하</v>
      </c>
      <c r="Q650" s="218">
        <f ca="1">IFERROR(ROUND(OFFSET(환산공식!$EX$15,$F650,0),3),"")</f>
        <v>0</v>
      </c>
      <c r="R650" s="218">
        <f ca="1">OFFSET('배치점수 계산기'!H$10,$D650,0)</f>
        <v>707.19</v>
      </c>
      <c r="S650" s="218">
        <f ca="1">OFFSET('배치점수 계산기'!I$10,$D650,0)</f>
        <v>704.92700000000002</v>
      </c>
      <c r="T650" s="218">
        <f ca="1">OFFSET('배치점수 계산기'!J$10,$D650,0)</f>
        <v>701.05</v>
      </c>
      <c r="U650" s="218">
        <f ca="1">OFFSET('배치점수 계산기'!K$10,$D650,0)</f>
        <v>696.69</v>
      </c>
      <c r="V650" s="218">
        <f ca="1">OFFSET('배치점수 계산기'!L$10,$D650,0)</f>
        <v>691.01599999999996</v>
      </c>
      <c r="W650" s="210" t="str">
        <f ca="1">OFFSET('배치점수 계산기'!M$10,$D650,0)</f>
        <v>표점</v>
      </c>
      <c r="X650" s="208" t="str">
        <f ca="1">OFFSET('배치점수 계산기'!N$10,$D650,0)</f>
        <v>표점</v>
      </c>
      <c r="Y650" s="212">
        <f ca="1">OFFSET(환산공식!FG$15,$F650,0)</f>
        <v>0.25</v>
      </c>
      <c r="Z650" s="35">
        <f ca="1">OFFSET(환산공식!FH$15,$F650,0)</f>
        <v>0.38</v>
      </c>
      <c r="AA650" s="203">
        <f ca="1">OFFSET(환산공식!FI$15,$F650,0)</f>
        <v>0.38</v>
      </c>
      <c r="AB650" s="5"/>
      <c r="AD650">
        <f t="shared" ca="1" si="22"/>
        <v>6</v>
      </c>
      <c r="AF650" s="5"/>
      <c r="AG650" s="5"/>
      <c r="AH650" s="5"/>
    </row>
    <row r="651" spans="1:34">
      <c r="A651" s="222"/>
      <c r="B651" s="222"/>
      <c r="C651" s="222" t="s">
        <v>2146</v>
      </c>
      <c r="D651" s="219">
        <v>654</v>
      </c>
      <c r="E651" s="219">
        <v>197</v>
      </c>
      <c r="F651" s="219">
        <v>197</v>
      </c>
      <c r="G651" s="264">
        <v>644</v>
      </c>
      <c r="H651" s="221" t="s">
        <v>85</v>
      </c>
      <c r="I651" s="219" t="s">
        <v>324</v>
      </c>
      <c r="J651" s="267" t="s">
        <v>984</v>
      </c>
      <c r="K651" s="219" t="s">
        <v>83</v>
      </c>
      <c r="L651" s="35" t="str">
        <f ca="1">IF(OFFSET(환산공식!$DU$15,$F651,0)=1,"O","X")</f>
        <v>X</v>
      </c>
      <c r="M651" s="212">
        <f ca="1">IFERROR(OFFSET(환산공식!DA$15,$F651,0),"")</f>
        <v>200</v>
      </c>
      <c r="N651" s="35" t="str">
        <f ca="1">IFERROR(CONCATENATE(ROUND(OFFSET(환산공식!DB$15,$F651,0),1),"%"),"")</f>
        <v>100%</v>
      </c>
      <c r="O651" s="35">
        <f ca="1">IFERROR(OFFSET(환산공식!DC$15,$F651,0),"")</f>
        <v>10</v>
      </c>
      <c r="P651" s="212" t="str">
        <f t="shared" ca="1" si="21"/>
        <v>3% 이하</v>
      </c>
      <c r="Q651" s="218">
        <f ca="1">IFERROR(ROUND(OFFSET(환산공식!$EX$15,$F651,0),3),"")</f>
        <v>0</v>
      </c>
      <c r="R651" s="218">
        <f ca="1">OFFSET('배치점수 계산기'!H$10,$D651,0)</f>
        <v>704.67700000000002</v>
      </c>
      <c r="S651" s="218">
        <f ca="1">OFFSET('배치점수 계산기'!I$10,$D651,0)</f>
        <v>702.39599999999996</v>
      </c>
      <c r="T651" s="218">
        <f ca="1">OFFSET('배치점수 계산기'!J$10,$D651,0)</f>
        <v>698.17</v>
      </c>
      <c r="U651" s="218">
        <f ca="1">OFFSET('배치점수 계산기'!K$10,$D651,0)</f>
        <v>694.24</v>
      </c>
      <c r="V651" s="218">
        <f ca="1">OFFSET('배치점수 계산기'!L$10,$D651,0)</f>
        <v>689.29600000000005</v>
      </c>
      <c r="W651" s="210" t="str">
        <f ca="1">OFFSET('배치점수 계산기'!M$10,$D651,0)</f>
        <v>표점</v>
      </c>
      <c r="X651" s="208" t="str">
        <f ca="1">OFFSET('배치점수 계산기'!N$10,$D651,0)</f>
        <v>표점</v>
      </c>
      <c r="Y651" s="212">
        <f ca="1">OFFSET(환산공식!FG$15,$F651,0)</f>
        <v>0.25</v>
      </c>
      <c r="Z651" s="35">
        <f ca="1">OFFSET(환산공식!FH$15,$F651,0)</f>
        <v>0.38</v>
      </c>
      <c r="AA651" s="203">
        <f ca="1">OFFSET(환산공식!FI$15,$F651,0)</f>
        <v>0.38</v>
      </c>
      <c r="AB651" s="5"/>
      <c r="AD651">
        <f t="shared" ca="1" si="22"/>
        <v>6</v>
      </c>
      <c r="AF651" s="5"/>
      <c r="AG651" s="5"/>
      <c r="AH651" s="5"/>
    </row>
    <row r="652" spans="1:34">
      <c r="A652" s="222"/>
      <c r="B652" s="222"/>
      <c r="C652" s="222" t="s">
        <v>2147</v>
      </c>
      <c r="D652" s="219">
        <v>655</v>
      </c>
      <c r="E652" s="219">
        <v>197</v>
      </c>
      <c r="F652" s="219">
        <v>197</v>
      </c>
      <c r="G652" s="264">
        <v>645</v>
      </c>
      <c r="H652" s="221" t="s">
        <v>85</v>
      </c>
      <c r="I652" s="219" t="s">
        <v>324</v>
      </c>
      <c r="J652" s="267" t="s">
        <v>384</v>
      </c>
      <c r="K652" s="219" t="s">
        <v>83</v>
      </c>
      <c r="L652" s="35" t="str">
        <f ca="1">IF(OFFSET(환산공식!$DU$15,$F652,0)=1,"O","X")</f>
        <v>X</v>
      </c>
      <c r="M652" s="212">
        <f ca="1">IFERROR(OFFSET(환산공식!DA$15,$F652,0),"")</f>
        <v>200</v>
      </c>
      <c r="N652" s="35" t="str">
        <f ca="1">IFERROR(CONCATENATE(ROUND(OFFSET(환산공식!DB$15,$F652,0),1),"%"),"")</f>
        <v>100%</v>
      </c>
      <c r="O652" s="35">
        <f ca="1">IFERROR(OFFSET(환산공식!DC$15,$F652,0),"")</f>
        <v>10</v>
      </c>
      <c r="P652" s="212" t="str">
        <f t="shared" ca="1" si="21"/>
        <v>3% 이하</v>
      </c>
      <c r="Q652" s="218">
        <f ca="1">IFERROR(ROUND(OFFSET(환산공식!$EX$15,$F652,0),3),"")</f>
        <v>0</v>
      </c>
      <c r="R652" s="218">
        <f ca="1">OFFSET('배치점수 계산기'!H$10,$D652,0)</f>
        <v>703.32</v>
      </c>
      <c r="S652" s="218">
        <f ca="1">OFFSET('배치점수 계산기'!I$10,$D652,0)</f>
        <v>701.05</v>
      </c>
      <c r="T652" s="218">
        <f ca="1">OFFSET('배치점수 계산기'!J$10,$D652,0)</f>
        <v>696.69</v>
      </c>
      <c r="U652" s="218">
        <f ca="1">OFFSET('배치점수 계산기'!K$10,$D652,0)</f>
        <v>692.82</v>
      </c>
      <c r="V652" s="218">
        <f ca="1">OFFSET('배치점수 계산기'!L$10,$D652,0)</f>
        <v>688.32</v>
      </c>
      <c r="W652" s="210" t="str">
        <f ca="1">OFFSET('배치점수 계산기'!M$10,$D652,0)</f>
        <v>표점</v>
      </c>
      <c r="X652" s="208" t="str">
        <f ca="1">OFFSET('배치점수 계산기'!N$10,$D652,0)</f>
        <v>표점</v>
      </c>
      <c r="Y652" s="212">
        <f ca="1">OFFSET(환산공식!FG$15,$F652,0)</f>
        <v>0.25</v>
      </c>
      <c r="Z652" s="35">
        <f ca="1">OFFSET(환산공식!FH$15,$F652,0)</f>
        <v>0.38</v>
      </c>
      <c r="AA652" s="203">
        <f ca="1">OFFSET(환산공식!FI$15,$F652,0)</f>
        <v>0.38</v>
      </c>
      <c r="AB652" s="5"/>
      <c r="AD652">
        <f t="shared" ca="1" si="22"/>
        <v>6</v>
      </c>
      <c r="AF652" s="5"/>
      <c r="AG652" s="5"/>
      <c r="AH652" s="5"/>
    </row>
    <row r="653" spans="1:34">
      <c r="A653" s="222"/>
      <c r="B653" s="222"/>
      <c r="C653" s="222" t="s">
        <v>2148</v>
      </c>
      <c r="D653" s="219">
        <v>656</v>
      </c>
      <c r="E653" s="219">
        <v>197</v>
      </c>
      <c r="F653" s="219">
        <v>197</v>
      </c>
      <c r="G653" s="264">
        <v>646</v>
      </c>
      <c r="H653" s="221" t="s">
        <v>85</v>
      </c>
      <c r="I653" s="219" t="s">
        <v>324</v>
      </c>
      <c r="J653" s="267" t="s">
        <v>1406</v>
      </c>
      <c r="K653" s="219" t="s">
        <v>83</v>
      </c>
      <c r="L653" s="35" t="str">
        <f ca="1">IF(OFFSET(환산공식!$DU$15,$F653,0)=1,"O","X")</f>
        <v>X</v>
      </c>
      <c r="M653" s="212">
        <f ca="1">IFERROR(OFFSET(환산공식!DA$15,$F653,0),"")</f>
        <v>200</v>
      </c>
      <c r="N653" s="35" t="str">
        <f ca="1">IFERROR(CONCATENATE(ROUND(OFFSET(환산공식!DB$15,$F653,0),1),"%"),"")</f>
        <v>100%</v>
      </c>
      <c r="O653" s="35">
        <f ca="1">IFERROR(OFFSET(환산공식!DC$15,$F653,0),"")</f>
        <v>10</v>
      </c>
      <c r="P653" s="212" t="str">
        <f t="shared" ca="1" si="21"/>
        <v>3% 이하</v>
      </c>
      <c r="Q653" s="218">
        <f ca="1">IFERROR(ROUND(OFFSET(환산공식!$EX$15,$F653,0),3),"")</f>
        <v>0</v>
      </c>
      <c r="R653" s="218">
        <f ca="1">OFFSET('배치점수 계산기'!H$10,$D653,0)</f>
        <v>697.63</v>
      </c>
      <c r="S653" s="218">
        <f ca="1">OFFSET('배치점수 계산기'!I$10,$D653,0)</f>
        <v>696.04</v>
      </c>
      <c r="T653" s="218">
        <f ca="1">OFFSET('배치점수 계산기'!J$10,$D653,0)</f>
        <v>693.39599999999996</v>
      </c>
      <c r="U653" s="218">
        <f ca="1">OFFSET('배치점수 계산기'!K$10,$D653,0)</f>
        <v>691.57600000000002</v>
      </c>
      <c r="V653" s="218">
        <f ca="1">OFFSET('배치점수 계산기'!L$10,$D653,0)</f>
        <v>688.07</v>
      </c>
      <c r="W653" s="210" t="str">
        <f ca="1">OFFSET('배치점수 계산기'!M$10,$D653,0)</f>
        <v>표점</v>
      </c>
      <c r="X653" s="208" t="str">
        <f ca="1">OFFSET('배치점수 계산기'!N$10,$D653,0)</f>
        <v>표점</v>
      </c>
      <c r="Y653" s="212">
        <f ca="1">OFFSET(환산공식!FG$15,$F653,0)</f>
        <v>0.25</v>
      </c>
      <c r="Z653" s="35">
        <f ca="1">OFFSET(환산공식!FH$15,$F653,0)</f>
        <v>0.38</v>
      </c>
      <c r="AA653" s="203">
        <f ca="1">OFFSET(환산공식!FI$15,$F653,0)</f>
        <v>0.38</v>
      </c>
      <c r="AB653" s="5"/>
      <c r="AD653">
        <f t="shared" ca="1" si="22"/>
        <v>6</v>
      </c>
      <c r="AF653" s="5"/>
      <c r="AG653" s="5"/>
      <c r="AH653" s="5"/>
    </row>
    <row r="654" spans="1:34">
      <c r="A654" s="222"/>
      <c r="B654" s="222"/>
      <c r="C654" s="222" t="s">
        <v>2149</v>
      </c>
      <c r="D654" s="219">
        <v>657</v>
      </c>
      <c r="E654" s="219">
        <v>197</v>
      </c>
      <c r="F654" s="219">
        <v>197</v>
      </c>
      <c r="G654" s="264">
        <v>647</v>
      </c>
      <c r="H654" s="221" t="s">
        <v>85</v>
      </c>
      <c r="I654" s="219" t="s">
        <v>324</v>
      </c>
      <c r="J654" s="267" t="s">
        <v>480</v>
      </c>
      <c r="K654" s="219" t="s">
        <v>83</v>
      </c>
      <c r="L654" s="35" t="str">
        <f ca="1">IF(OFFSET(환산공식!$DU$15,$F654,0)=1,"O","X")</f>
        <v>X</v>
      </c>
      <c r="M654" s="212">
        <f ca="1">IFERROR(OFFSET(환산공식!DA$15,$F654,0),"")</f>
        <v>200</v>
      </c>
      <c r="N654" s="35" t="str">
        <f ca="1">IFERROR(CONCATENATE(ROUND(OFFSET(환산공식!DB$15,$F654,0),1),"%"),"")</f>
        <v>100%</v>
      </c>
      <c r="O654" s="35">
        <f ca="1">IFERROR(OFFSET(환산공식!DC$15,$F654,0),"")</f>
        <v>10</v>
      </c>
      <c r="P654" s="212" t="str">
        <f t="shared" ca="1" si="21"/>
        <v>3% 이하</v>
      </c>
      <c r="Q654" s="218">
        <f ca="1">IFERROR(ROUND(OFFSET(환산공식!$EX$15,$F654,0),3),"")</f>
        <v>0</v>
      </c>
      <c r="R654" s="218">
        <f ca="1">OFFSET('배치점수 계산기'!H$10,$D654,0)</f>
        <v>699.96</v>
      </c>
      <c r="S654" s="218">
        <f ca="1">OFFSET('배치점수 계산기'!I$10,$D654,0)</f>
        <v>697.23</v>
      </c>
      <c r="T654" s="218">
        <f ca="1">OFFSET('배치점수 계산기'!J$10,$D654,0)</f>
        <v>693.28</v>
      </c>
      <c r="U654" s="218">
        <f ca="1">OFFSET('배치점수 계산기'!K$10,$D654,0)</f>
        <v>690.29</v>
      </c>
      <c r="V654" s="218">
        <f ca="1">OFFSET('배치점수 계산기'!L$10,$D654,0)</f>
        <v>685.7</v>
      </c>
      <c r="W654" s="210" t="str">
        <f ca="1">OFFSET('배치점수 계산기'!M$10,$D654,0)</f>
        <v>표점</v>
      </c>
      <c r="X654" s="208" t="str">
        <f ca="1">OFFSET('배치점수 계산기'!N$10,$D654,0)</f>
        <v>표점</v>
      </c>
      <c r="Y654" s="212">
        <f ca="1">OFFSET(환산공식!FG$15,$F654,0)</f>
        <v>0.25</v>
      </c>
      <c r="Z654" s="35">
        <f ca="1">OFFSET(환산공식!FH$15,$F654,0)</f>
        <v>0.38</v>
      </c>
      <c r="AA654" s="203">
        <f ca="1">OFFSET(환산공식!FI$15,$F654,0)</f>
        <v>0.38</v>
      </c>
      <c r="AB654" s="5"/>
      <c r="AD654">
        <f t="shared" ca="1" si="22"/>
        <v>6</v>
      </c>
      <c r="AF654" s="5"/>
      <c r="AG654" s="5"/>
      <c r="AH654" s="5"/>
    </row>
    <row r="655" spans="1:34">
      <c r="A655" s="222"/>
      <c r="B655" s="222"/>
      <c r="C655" s="222" t="s">
        <v>2150</v>
      </c>
      <c r="D655" s="219">
        <v>658</v>
      </c>
      <c r="E655" s="219">
        <v>197</v>
      </c>
      <c r="F655" s="219">
        <v>197</v>
      </c>
      <c r="G655" s="264">
        <v>648</v>
      </c>
      <c r="H655" s="221" t="s">
        <v>85</v>
      </c>
      <c r="I655" s="219" t="s">
        <v>324</v>
      </c>
      <c r="J655" s="267" t="s">
        <v>94</v>
      </c>
      <c r="K655" s="219" t="s">
        <v>83</v>
      </c>
      <c r="L655" s="35" t="str">
        <f ca="1">IF(OFFSET(환산공식!$DU$15,$F655,0)=1,"O","X")</f>
        <v>X</v>
      </c>
      <c r="M655" s="212">
        <f ca="1">IFERROR(OFFSET(환산공식!DA$15,$F655,0),"")</f>
        <v>200</v>
      </c>
      <c r="N655" s="35" t="str">
        <f ca="1">IFERROR(CONCATENATE(ROUND(OFFSET(환산공식!DB$15,$F655,0),1),"%"),"")</f>
        <v>100%</v>
      </c>
      <c r="O655" s="35">
        <f ca="1">IFERROR(OFFSET(환산공식!DC$15,$F655,0),"")</f>
        <v>10</v>
      </c>
      <c r="P655" s="212" t="str">
        <f t="shared" ca="1" si="21"/>
        <v>3% 이하</v>
      </c>
      <c r="Q655" s="218">
        <f ca="1">IFERROR(ROUND(OFFSET(환산공식!$EX$15,$F655,0),3),"")</f>
        <v>0</v>
      </c>
      <c r="R655" s="218">
        <f ca="1">OFFSET('배치점수 계산기'!H$10,$D655,0)</f>
        <v>696.79</v>
      </c>
      <c r="S655" s="218">
        <f ca="1">OFFSET('배치점수 계산기'!I$10,$D655,0)</f>
        <v>694.49</v>
      </c>
      <c r="T655" s="218">
        <f ca="1">OFFSET('배치점수 계산기'!J$10,$D655,0)</f>
        <v>691.11599999999999</v>
      </c>
      <c r="U655" s="218">
        <f ca="1">OFFSET('배치점수 계산기'!K$10,$D655,0)</f>
        <v>688.33600000000001</v>
      </c>
      <c r="V655" s="218">
        <f ca="1">OFFSET('배치점수 계산기'!L$10,$D655,0)</f>
        <v>683.73</v>
      </c>
      <c r="W655" s="210" t="str">
        <f ca="1">OFFSET('배치점수 계산기'!M$10,$D655,0)</f>
        <v>표점</v>
      </c>
      <c r="X655" s="208" t="str">
        <f ca="1">OFFSET('배치점수 계산기'!N$10,$D655,0)</f>
        <v>표점</v>
      </c>
      <c r="Y655" s="212">
        <f ca="1">OFFSET(환산공식!FG$15,$F655,0)</f>
        <v>0.25</v>
      </c>
      <c r="Z655" s="35">
        <f ca="1">OFFSET(환산공식!FH$15,$F655,0)</f>
        <v>0.38</v>
      </c>
      <c r="AA655" s="203">
        <f ca="1">OFFSET(환산공식!FI$15,$F655,0)</f>
        <v>0.38</v>
      </c>
      <c r="AB655" s="5"/>
      <c r="AD655">
        <f t="shared" ca="1" si="22"/>
        <v>6</v>
      </c>
      <c r="AF655" s="5"/>
      <c r="AG655" s="5"/>
      <c r="AH655" s="5"/>
    </row>
    <row r="656" spans="1:34">
      <c r="A656" s="222"/>
      <c r="B656" s="222"/>
      <c r="C656" s="222" t="s">
        <v>2151</v>
      </c>
      <c r="D656" s="219">
        <v>659</v>
      </c>
      <c r="E656" s="219">
        <v>197</v>
      </c>
      <c r="F656" s="219">
        <v>197</v>
      </c>
      <c r="G656" s="264">
        <v>649</v>
      </c>
      <c r="H656" s="221" t="s">
        <v>85</v>
      </c>
      <c r="I656" s="219" t="s">
        <v>324</v>
      </c>
      <c r="J656" s="267" t="s">
        <v>146</v>
      </c>
      <c r="K656" s="219" t="s">
        <v>83</v>
      </c>
      <c r="L656" s="35" t="str">
        <f ca="1">IF(OFFSET(환산공식!$DU$15,$F656,0)=1,"O","X")</f>
        <v>X</v>
      </c>
      <c r="M656" s="212">
        <f ca="1">IFERROR(OFFSET(환산공식!DA$15,$F656,0),"")</f>
        <v>200</v>
      </c>
      <c r="N656" s="35" t="str">
        <f ca="1">IFERROR(CONCATENATE(ROUND(OFFSET(환산공식!DB$15,$F656,0),1),"%"),"")</f>
        <v>100%</v>
      </c>
      <c r="O656" s="35">
        <f ca="1">IFERROR(OFFSET(환산공식!DC$15,$F656,0),"")</f>
        <v>10</v>
      </c>
      <c r="P656" s="212" t="str">
        <f t="shared" ca="1" si="21"/>
        <v>3% 이하</v>
      </c>
      <c r="Q656" s="218">
        <f ca="1">IFERROR(ROUND(OFFSET(환산공식!$EX$15,$F656,0),3),"")</f>
        <v>0</v>
      </c>
      <c r="R656" s="218">
        <f ca="1">OFFSET('배치점수 계산기'!H$10,$D656,0)</f>
        <v>694.49</v>
      </c>
      <c r="S656" s="218">
        <f ca="1">OFFSET('배치점수 계산기'!I$10,$D656,0)</f>
        <v>692.42</v>
      </c>
      <c r="T656" s="218">
        <f ca="1">OFFSET('배치점수 계산기'!J$10,$D656,0)</f>
        <v>689.64</v>
      </c>
      <c r="U656" s="218">
        <f ca="1">OFFSET('배치점수 계산기'!K$10,$D656,0)</f>
        <v>686.84400000000005</v>
      </c>
      <c r="V656" s="218">
        <f ca="1">OFFSET('배치점수 계산기'!L$10,$D656,0)</f>
        <v>682.16</v>
      </c>
      <c r="W656" s="210" t="str">
        <f ca="1">OFFSET('배치점수 계산기'!M$10,$D656,0)</f>
        <v>표점</v>
      </c>
      <c r="X656" s="208" t="str">
        <f ca="1">OFFSET('배치점수 계산기'!N$10,$D656,0)</f>
        <v>표점</v>
      </c>
      <c r="Y656" s="212">
        <f ca="1">OFFSET(환산공식!FG$15,$F656,0)</f>
        <v>0.25</v>
      </c>
      <c r="Z656" s="35">
        <f ca="1">OFFSET(환산공식!FH$15,$F656,0)</f>
        <v>0.38</v>
      </c>
      <c r="AA656" s="203">
        <f ca="1">OFFSET(환산공식!FI$15,$F656,0)</f>
        <v>0.38</v>
      </c>
      <c r="AB656" s="5"/>
      <c r="AD656">
        <f t="shared" ca="1" si="22"/>
        <v>6</v>
      </c>
      <c r="AF656" s="5"/>
      <c r="AG656" s="5"/>
      <c r="AH656" s="5"/>
    </row>
    <row r="657" spans="1:34">
      <c r="A657" s="222"/>
      <c r="B657" s="222"/>
      <c r="C657" s="222" t="s">
        <v>2152</v>
      </c>
      <c r="D657" s="219">
        <v>660</v>
      </c>
      <c r="E657" s="219">
        <v>197</v>
      </c>
      <c r="F657" s="219">
        <v>197</v>
      </c>
      <c r="G657" s="264">
        <v>650</v>
      </c>
      <c r="H657" s="221" t="s">
        <v>85</v>
      </c>
      <c r="I657" s="219" t="s">
        <v>324</v>
      </c>
      <c r="J657" s="267" t="s">
        <v>502</v>
      </c>
      <c r="K657" s="219" t="s">
        <v>83</v>
      </c>
      <c r="L657" s="35" t="str">
        <f ca="1">IF(OFFSET(환산공식!$DU$15,$F657,0)=1,"O","X")</f>
        <v>X</v>
      </c>
      <c r="M657" s="212">
        <f ca="1">IFERROR(OFFSET(환산공식!DA$15,$F657,0),"")</f>
        <v>200</v>
      </c>
      <c r="N657" s="35" t="str">
        <f ca="1">IFERROR(CONCATENATE(ROUND(OFFSET(환산공식!DB$15,$F657,0),1),"%"),"")</f>
        <v>100%</v>
      </c>
      <c r="O657" s="35">
        <f ca="1">IFERROR(OFFSET(환산공식!DC$15,$F657,0),"")</f>
        <v>10</v>
      </c>
      <c r="P657" s="212" t="str">
        <f t="shared" ca="1" si="21"/>
        <v>3% 이하</v>
      </c>
      <c r="Q657" s="218">
        <f ca="1">IFERROR(ROUND(OFFSET(환산공식!$EX$15,$F657,0),3),"")</f>
        <v>0</v>
      </c>
      <c r="R657" s="218">
        <f ca="1">OFFSET('배치점수 계산기'!H$10,$D657,0)</f>
        <v>691.57600000000002</v>
      </c>
      <c r="S657" s="218">
        <f ca="1">OFFSET('배치점수 계산기'!I$10,$D657,0)</f>
        <v>690.024</v>
      </c>
      <c r="T657" s="218">
        <f ca="1">OFFSET('배치점수 계산기'!J$10,$D657,0)</f>
        <v>687.226</v>
      </c>
      <c r="U657" s="218">
        <f ca="1">OFFSET('배치점수 계산기'!K$10,$D657,0)</f>
        <v>684.04600000000005</v>
      </c>
      <c r="V657" s="218">
        <f ca="1">OFFSET('배치점수 계산기'!L$10,$D657,0)</f>
        <v>680.18</v>
      </c>
      <c r="W657" s="210" t="str">
        <f ca="1">OFFSET('배치점수 계산기'!M$10,$D657,0)</f>
        <v>표점</v>
      </c>
      <c r="X657" s="208" t="str">
        <f ca="1">OFFSET('배치점수 계산기'!N$10,$D657,0)</f>
        <v>표점</v>
      </c>
      <c r="Y657" s="212">
        <f ca="1">OFFSET(환산공식!FG$15,$F657,0)</f>
        <v>0.25</v>
      </c>
      <c r="Z657" s="35">
        <f ca="1">OFFSET(환산공식!FH$15,$F657,0)</f>
        <v>0.38</v>
      </c>
      <c r="AA657" s="203">
        <f ca="1">OFFSET(환산공식!FI$15,$F657,0)</f>
        <v>0.38</v>
      </c>
      <c r="AB657" s="5"/>
      <c r="AD657">
        <f t="shared" ca="1" si="22"/>
        <v>6</v>
      </c>
      <c r="AF657" s="5"/>
      <c r="AG657" s="5"/>
      <c r="AH657" s="5"/>
    </row>
    <row r="658" spans="1:34">
      <c r="A658" s="222"/>
      <c r="B658" s="222"/>
      <c r="C658" s="222" t="s">
        <v>2153</v>
      </c>
      <c r="D658" s="219">
        <v>661</v>
      </c>
      <c r="E658" s="219">
        <v>199</v>
      </c>
      <c r="F658" s="219">
        <v>199</v>
      </c>
      <c r="G658" s="264">
        <v>651</v>
      </c>
      <c r="H658" s="221" t="s">
        <v>85</v>
      </c>
      <c r="I658" s="219" t="s">
        <v>324</v>
      </c>
      <c r="J658" s="267" t="s">
        <v>69</v>
      </c>
      <c r="K658" s="219" t="s">
        <v>83</v>
      </c>
      <c r="L658" s="35" t="str">
        <f ca="1">IF(OFFSET(환산공식!$DU$15,$F658,0)=1,"O","X")</f>
        <v>X</v>
      </c>
      <c r="M658" s="212">
        <f ca="1">IFERROR(OFFSET(환산공식!DA$15,$F658,0),"")</f>
        <v>200</v>
      </c>
      <c r="N658" s="35" t="str">
        <f ca="1">IFERROR(CONCATENATE(ROUND(OFFSET(환산공식!DB$15,$F658,0),1),"%"),"")</f>
        <v>100%</v>
      </c>
      <c r="O658" s="35">
        <f ca="1">IFERROR(OFFSET(환산공식!DC$15,$F658,0),"")</f>
        <v>10</v>
      </c>
      <c r="P658" s="212" t="str">
        <f t="shared" ca="1" si="21"/>
        <v>3% 이하</v>
      </c>
      <c r="Q658" s="218">
        <f ca="1">IFERROR(ROUND(OFFSET(환산공식!$EX$15,$F658,0),3),"")</f>
        <v>0</v>
      </c>
      <c r="R658" s="218">
        <f ca="1">OFFSET('배치점수 계산기'!H$10,$D658,0)</f>
        <v>691.01599999999996</v>
      </c>
      <c r="S658" s="218">
        <f ca="1">OFFSET('배치점수 계산기'!I$10,$D658,0)</f>
        <v>689.49</v>
      </c>
      <c r="T658" s="218">
        <f ca="1">OFFSET('배치점수 계산기'!J$10,$D658,0)</f>
        <v>686.65</v>
      </c>
      <c r="U658" s="218">
        <f ca="1">OFFSET('배치점수 계산기'!K$10,$D658,0)</f>
        <v>683.596</v>
      </c>
      <c r="V658" s="218">
        <f ca="1">OFFSET('배치점수 계산기'!L$10,$D658,0)</f>
        <v>679.79600000000005</v>
      </c>
      <c r="W658" s="210" t="str">
        <f ca="1">OFFSET('배치점수 계산기'!M$10,$D658,0)</f>
        <v>표점</v>
      </c>
      <c r="X658" s="208" t="str">
        <f ca="1">OFFSET('배치점수 계산기'!N$10,$D658,0)</f>
        <v>표점</v>
      </c>
      <c r="Y658" s="212">
        <f ca="1">OFFSET(환산공식!FG$15,$F658,0)</f>
        <v>0.25</v>
      </c>
      <c r="Z658" s="35">
        <f ca="1">OFFSET(환산공식!FH$15,$F658,0)</f>
        <v>0.38</v>
      </c>
      <c r="AA658" s="203">
        <f ca="1">OFFSET(환산공식!FI$15,$F658,0)</f>
        <v>0.38</v>
      </c>
      <c r="AB658" s="5"/>
      <c r="AD658">
        <f t="shared" ca="1" si="22"/>
        <v>6</v>
      </c>
      <c r="AF658" s="5"/>
      <c r="AG658" s="5"/>
      <c r="AH658" s="5"/>
    </row>
    <row r="659" spans="1:34">
      <c r="A659" s="222"/>
      <c r="B659" s="222"/>
      <c r="C659" s="222" t="s">
        <v>2154</v>
      </c>
      <c r="D659" s="219">
        <v>662</v>
      </c>
      <c r="E659" s="219">
        <v>198</v>
      </c>
      <c r="F659" s="219">
        <v>198</v>
      </c>
      <c r="G659" s="264">
        <v>652</v>
      </c>
      <c r="H659" s="221" t="s">
        <v>85</v>
      </c>
      <c r="I659" s="219" t="s">
        <v>324</v>
      </c>
      <c r="J659" s="267" t="s">
        <v>933</v>
      </c>
      <c r="K659" s="219" t="s">
        <v>83</v>
      </c>
      <c r="L659" s="35" t="str">
        <f ca="1">IF(OFFSET(환산공식!$DU$15,$F659,0)=1,"O","X")</f>
        <v>X</v>
      </c>
      <c r="M659" s="212">
        <f ca="1">IFERROR(OFFSET(환산공식!DA$15,$F659,0),"")</f>
        <v>200</v>
      </c>
      <c r="N659" s="35" t="str">
        <f ca="1">IFERROR(CONCATENATE(ROUND(OFFSET(환산공식!DB$15,$F659,0),1),"%"),"")</f>
        <v>100%</v>
      </c>
      <c r="O659" s="35">
        <f ca="1">IFERROR(OFFSET(환산공식!DC$15,$F659,0),"")</f>
        <v>10</v>
      </c>
      <c r="P659" s="212" t="str">
        <f t="shared" ca="1" si="21"/>
        <v>3% 이하</v>
      </c>
      <c r="Q659" s="218">
        <f ca="1">IFERROR(ROUND(OFFSET(환산공식!$EX$15,$F659,0),3),"")</f>
        <v>0</v>
      </c>
      <c r="R659" s="218">
        <f ca="1">OFFSET('배치점수 계산기'!H$10,$D659,0)</f>
        <v>691</v>
      </c>
      <c r="S659" s="218">
        <f ca="1">OFFSET('배치점수 계산기'!I$10,$D659,0)</f>
        <v>689.29600000000005</v>
      </c>
      <c r="T659" s="218">
        <f ca="1">OFFSET('배치점수 계산기'!J$10,$D659,0)</f>
        <v>686</v>
      </c>
      <c r="U659" s="218">
        <f ca="1">OFFSET('배치점수 계산기'!K$10,$D659,0)</f>
        <v>683.02</v>
      </c>
      <c r="V659" s="218">
        <f ca="1">OFFSET('배치점수 계산기'!L$10,$D659,0)</f>
        <v>677.06600000000003</v>
      </c>
      <c r="W659" s="210" t="str">
        <f ca="1">OFFSET('배치점수 계산기'!M$10,$D659,0)</f>
        <v>표점</v>
      </c>
      <c r="X659" s="208" t="str">
        <f ca="1">OFFSET('배치점수 계산기'!N$10,$D659,0)</f>
        <v>표점</v>
      </c>
      <c r="Y659" s="212">
        <f ca="1">OFFSET(환산공식!FG$15,$F659,0)</f>
        <v>0.25</v>
      </c>
      <c r="Z659" s="35">
        <f ca="1">OFFSET(환산공식!FH$15,$F659,0)</f>
        <v>0.38</v>
      </c>
      <c r="AA659" s="203">
        <f ca="1">OFFSET(환산공식!FI$15,$F659,0)</f>
        <v>0.38</v>
      </c>
      <c r="AB659" s="5"/>
      <c r="AD659">
        <f t="shared" ca="1" si="22"/>
        <v>6</v>
      </c>
      <c r="AF659" s="5"/>
      <c r="AG659" s="5"/>
      <c r="AH659" s="5"/>
    </row>
    <row r="660" spans="1:34">
      <c r="A660" s="222"/>
      <c r="B660" s="222"/>
      <c r="C660" s="222" t="s">
        <v>2155</v>
      </c>
      <c r="D660" s="219">
        <v>663</v>
      </c>
      <c r="E660" s="219">
        <v>197</v>
      </c>
      <c r="F660" s="219">
        <v>197</v>
      </c>
      <c r="G660" s="264">
        <v>653</v>
      </c>
      <c r="H660" s="221" t="s">
        <v>85</v>
      </c>
      <c r="I660" s="219" t="s">
        <v>324</v>
      </c>
      <c r="J660" s="267" t="s">
        <v>966</v>
      </c>
      <c r="K660" s="219" t="s">
        <v>83</v>
      </c>
      <c r="L660" s="35" t="str">
        <f ca="1">IF(OFFSET(환산공식!$DU$15,$F660,0)=1,"O","X")</f>
        <v>X</v>
      </c>
      <c r="M660" s="212">
        <f ca="1">IFERROR(OFFSET(환산공식!DA$15,$F660,0),"")</f>
        <v>200</v>
      </c>
      <c r="N660" s="35" t="str">
        <f ca="1">IFERROR(CONCATENATE(ROUND(OFFSET(환산공식!DB$15,$F660,0),1),"%"),"")</f>
        <v>100%</v>
      </c>
      <c r="O660" s="35">
        <f ca="1">IFERROR(OFFSET(환산공식!DC$15,$F660,0),"")</f>
        <v>10</v>
      </c>
      <c r="P660" s="212" t="str">
        <f t="shared" ca="1" si="21"/>
        <v>3% 이하</v>
      </c>
      <c r="Q660" s="218">
        <f ca="1">IFERROR(ROUND(OFFSET(환산공식!$EX$15,$F660,0),3),"")</f>
        <v>0</v>
      </c>
      <c r="R660" s="218">
        <f ca="1">OFFSET('배치점수 계산기'!H$10,$D660,0)</f>
        <v>691</v>
      </c>
      <c r="S660" s="218">
        <f ca="1">OFFSET('배치점수 계산기'!I$10,$D660,0)</f>
        <v>689.29600000000005</v>
      </c>
      <c r="T660" s="218">
        <f ca="1">OFFSET('배치점수 계산기'!J$10,$D660,0)</f>
        <v>686</v>
      </c>
      <c r="U660" s="218">
        <f ca="1">OFFSET('배치점수 계산기'!K$10,$D660,0)</f>
        <v>683.02</v>
      </c>
      <c r="V660" s="218">
        <f ca="1">OFFSET('배치점수 계산기'!L$10,$D660,0)</f>
        <v>677.06600000000003</v>
      </c>
      <c r="W660" s="210" t="str">
        <f ca="1">OFFSET('배치점수 계산기'!M$10,$D660,0)</f>
        <v>표점</v>
      </c>
      <c r="X660" s="208" t="str">
        <f ca="1">OFFSET('배치점수 계산기'!N$10,$D660,0)</f>
        <v>표점</v>
      </c>
      <c r="Y660" s="212">
        <f ca="1">OFFSET(환산공식!FG$15,$F660,0)</f>
        <v>0.25</v>
      </c>
      <c r="Z660" s="35">
        <f ca="1">OFFSET(환산공식!FH$15,$F660,0)</f>
        <v>0.38</v>
      </c>
      <c r="AA660" s="203">
        <f ca="1">OFFSET(환산공식!FI$15,$F660,0)</f>
        <v>0.38</v>
      </c>
      <c r="AB660" s="5"/>
      <c r="AD660">
        <f t="shared" ca="1" si="22"/>
        <v>6</v>
      </c>
      <c r="AF660" s="5"/>
      <c r="AG660" s="5"/>
      <c r="AH660" s="5"/>
    </row>
    <row r="661" spans="1:34">
      <c r="A661" s="222"/>
      <c r="B661" s="222"/>
      <c r="C661" s="222" t="s">
        <v>2156</v>
      </c>
      <c r="D661" s="219">
        <v>664</v>
      </c>
      <c r="E661" s="219">
        <v>197</v>
      </c>
      <c r="F661" s="219">
        <v>197</v>
      </c>
      <c r="G661" s="264">
        <v>654</v>
      </c>
      <c r="H661" s="221" t="s">
        <v>85</v>
      </c>
      <c r="I661" s="219" t="s">
        <v>324</v>
      </c>
      <c r="J661" s="267" t="s">
        <v>968</v>
      </c>
      <c r="K661" s="219" t="s">
        <v>83</v>
      </c>
      <c r="L661" s="35" t="str">
        <f ca="1">IF(OFFSET(환산공식!$DU$15,$F661,0)=1,"O","X")</f>
        <v>X</v>
      </c>
      <c r="M661" s="212">
        <f ca="1">IFERROR(OFFSET(환산공식!DA$15,$F661,0),"")</f>
        <v>200</v>
      </c>
      <c r="N661" s="35" t="str">
        <f ca="1">IFERROR(CONCATENATE(ROUND(OFFSET(환산공식!DB$15,$F661,0),1),"%"),"")</f>
        <v>100%</v>
      </c>
      <c r="O661" s="35">
        <f ca="1">IFERROR(OFFSET(환산공식!DC$15,$F661,0),"")</f>
        <v>10</v>
      </c>
      <c r="P661" s="212" t="str">
        <f t="shared" ca="1" si="21"/>
        <v>3% 이하</v>
      </c>
      <c r="Q661" s="218">
        <f ca="1">IFERROR(ROUND(OFFSET(환산공식!$EX$15,$F661,0),3),"")</f>
        <v>0</v>
      </c>
      <c r="R661" s="218">
        <f ca="1">OFFSET('배치점수 계산기'!H$10,$D661,0)</f>
        <v>691</v>
      </c>
      <c r="S661" s="218">
        <f ca="1">OFFSET('배치점수 계산기'!I$10,$D661,0)</f>
        <v>689.29600000000005</v>
      </c>
      <c r="T661" s="218">
        <f ca="1">OFFSET('배치점수 계산기'!J$10,$D661,0)</f>
        <v>686</v>
      </c>
      <c r="U661" s="218">
        <f ca="1">OFFSET('배치점수 계산기'!K$10,$D661,0)</f>
        <v>683.02</v>
      </c>
      <c r="V661" s="218">
        <f ca="1">OFFSET('배치점수 계산기'!L$10,$D661,0)</f>
        <v>677.06600000000003</v>
      </c>
      <c r="W661" s="210" t="str">
        <f ca="1">OFFSET('배치점수 계산기'!M$10,$D661,0)</f>
        <v>표점</v>
      </c>
      <c r="X661" s="208" t="str">
        <f ca="1">OFFSET('배치점수 계산기'!N$10,$D661,0)</f>
        <v>표점</v>
      </c>
      <c r="Y661" s="212">
        <f ca="1">OFFSET(환산공식!FG$15,$F661,0)</f>
        <v>0.25</v>
      </c>
      <c r="Z661" s="35">
        <f ca="1">OFFSET(환산공식!FH$15,$F661,0)</f>
        <v>0.38</v>
      </c>
      <c r="AA661" s="203">
        <f ca="1">OFFSET(환산공식!FI$15,$F661,0)</f>
        <v>0.38</v>
      </c>
      <c r="AB661" s="5"/>
      <c r="AD661">
        <f t="shared" ca="1" si="22"/>
        <v>6</v>
      </c>
      <c r="AF661" s="5"/>
      <c r="AG661" s="5"/>
      <c r="AH661" s="5"/>
    </row>
    <row r="662" spans="1:34">
      <c r="A662" s="222"/>
      <c r="B662" s="222"/>
      <c r="C662" s="222" t="s">
        <v>2157</v>
      </c>
      <c r="D662" s="219">
        <v>665</v>
      </c>
      <c r="E662" s="219">
        <v>198</v>
      </c>
      <c r="F662" s="219">
        <v>198</v>
      </c>
      <c r="G662" s="264">
        <v>655</v>
      </c>
      <c r="H662" s="221" t="s">
        <v>85</v>
      </c>
      <c r="I662" s="219" t="s">
        <v>324</v>
      </c>
      <c r="J662" s="267" t="s">
        <v>934</v>
      </c>
      <c r="K662" s="219" t="s">
        <v>83</v>
      </c>
      <c r="L662" s="35" t="str">
        <f ca="1">IF(OFFSET(환산공식!$DU$15,$F662,0)=1,"O","X")</f>
        <v>X</v>
      </c>
      <c r="M662" s="212">
        <f ca="1">IFERROR(OFFSET(환산공식!DA$15,$F662,0),"")</f>
        <v>200</v>
      </c>
      <c r="N662" s="35" t="str">
        <f ca="1">IFERROR(CONCATENATE(ROUND(OFFSET(환산공식!DB$15,$F662,0),1),"%"),"")</f>
        <v>100%</v>
      </c>
      <c r="O662" s="35">
        <f ca="1">IFERROR(OFFSET(환산공식!DC$15,$F662,0),"")</f>
        <v>10</v>
      </c>
      <c r="P662" s="212" t="str">
        <f t="shared" ca="1" si="21"/>
        <v>3% 이하</v>
      </c>
      <c r="Q662" s="218">
        <f ca="1">IFERROR(ROUND(OFFSET(환산공식!$EX$15,$F662,0),3),"")</f>
        <v>0</v>
      </c>
      <c r="R662" s="218">
        <f ca="1">OFFSET('배치점수 계산기'!H$10,$D662,0)</f>
        <v>691</v>
      </c>
      <c r="S662" s="218">
        <f ca="1">OFFSET('배치점수 계산기'!I$10,$D662,0)</f>
        <v>689.29600000000005</v>
      </c>
      <c r="T662" s="218">
        <f ca="1">OFFSET('배치점수 계산기'!J$10,$D662,0)</f>
        <v>686</v>
      </c>
      <c r="U662" s="218">
        <f ca="1">OFFSET('배치점수 계산기'!K$10,$D662,0)</f>
        <v>683.02</v>
      </c>
      <c r="V662" s="218">
        <f ca="1">OFFSET('배치점수 계산기'!L$10,$D662,0)</f>
        <v>677.06600000000003</v>
      </c>
      <c r="W662" s="210" t="str">
        <f ca="1">OFFSET('배치점수 계산기'!M$10,$D662,0)</f>
        <v>표점</v>
      </c>
      <c r="X662" s="208" t="str">
        <f ca="1">OFFSET('배치점수 계산기'!N$10,$D662,0)</f>
        <v>표점</v>
      </c>
      <c r="Y662" s="212">
        <f ca="1">OFFSET(환산공식!FG$15,$F662,0)</f>
        <v>0.25</v>
      </c>
      <c r="Z662" s="35">
        <f ca="1">OFFSET(환산공식!FH$15,$F662,0)</f>
        <v>0.38</v>
      </c>
      <c r="AA662" s="203">
        <f ca="1">OFFSET(환산공식!FI$15,$F662,0)</f>
        <v>0.38</v>
      </c>
      <c r="AB662" s="5"/>
      <c r="AD662">
        <f t="shared" ca="1" si="22"/>
        <v>6</v>
      </c>
      <c r="AF662" s="5"/>
      <c r="AG662" s="5"/>
      <c r="AH662" s="5"/>
    </row>
    <row r="663" spans="1:34">
      <c r="A663" s="222"/>
      <c r="B663" s="222"/>
      <c r="C663" s="222" t="s">
        <v>2158</v>
      </c>
      <c r="D663" s="219">
        <v>666</v>
      </c>
      <c r="E663" s="219">
        <v>197</v>
      </c>
      <c r="F663" s="219">
        <v>197</v>
      </c>
      <c r="G663" s="264">
        <v>656</v>
      </c>
      <c r="H663" s="221" t="s">
        <v>85</v>
      </c>
      <c r="I663" s="219" t="s">
        <v>324</v>
      </c>
      <c r="J663" s="267" t="s">
        <v>71</v>
      </c>
      <c r="K663" s="219" t="s">
        <v>83</v>
      </c>
      <c r="L663" s="35" t="str">
        <f ca="1">IF(OFFSET(환산공식!$DU$15,$F663,0)=1,"O","X")</f>
        <v>X</v>
      </c>
      <c r="M663" s="212">
        <f ca="1">IFERROR(OFFSET(환산공식!DA$15,$F663,0),"")</f>
        <v>200</v>
      </c>
      <c r="N663" s="35" t="str">
        <f ca="1">IFERROR(CONCATENATE(ROUND(OFFSET(환산공식!DB$15,$F663,0),1),"%"),"")</f>
        <v>100%</v>
      </c>
      <c r="O663" s="35">
        <f ca="1">IFERROR(OFFSET(환산공식!DC$15,$F663,0),"")</f>
        <v>10</v>
      </c>
      <c r="P663" s="212" t="str">
        <f t="shared" ca="1" si="21"/>
        <v>3% 이하</v>
      </c>
      <c r="Q663" s="218">
        <f ca="1">IFERROR(ROUND(OFFSET(환산공식!$EX$15,$F663,0),3),"")</f>
        <v>0</v>
      </c>
      <c r="R663" s="218">
        <f ca="1">OFFSET('배치점수 계산기'!H$10,$D663,0)</f>
        <v>689.774</v>
      </c>
      <c r="S663" s="218">
        <f ca="1">OFFSET('배치점수 계산기'!I$10,$D663,0)</f>
        <v>688.07</v>
      </c>
      <c r="T663" s="218">
        <f ca="1">OFFSET('배치점수 계산기'!J$10,$D663,0)</f>
        <v>685.12400000000002</v>
      </c>
      <c r="U663" s="218">
        <f ca="1">OFFSET('배치점수 계산기'!K$10,$D663,0)</f>
        <v>682.31</v>
      </c>
      <c r="V663" s="218">
        <f ca="1">OFFSET('배치점수 계산기'!L$10,$D663,0)</f>
        <v>678.67</v>
      </c>
      <c r="W663" s="210" t="str">
        <f ca="1">OFFSET('배치점수 계산기'!M$10,$D663,0)</f>
        <v>표점</v>
      </c>
      <c r="X663" s="208" t="str">
        <f ca="1">OFFSET('배치점수 계산기'!N$10,$D663,0)</f>
        <v>표점</v>
      </c>
      <c r="Y663" s="212">
        <f ca="1">OFFSET(환산공식!FG$15,$F663,0)</f>
        <v>0.25</v>
      </c>
      <c r="Z663" s="35">
        <f ca="1">OFFSET(환산공식!FH$15,$F663,0)</f>
        <v>0.38</v>
      </c>
      <c r="AA663" s="203">
        <f ca="1">OFFSET(환산공식!FI$15,$F663,0)</f>
        <v>0.38</v>
      </c>
      <c r="AB663" s="5"/>
      <c r="AD663">
        <f t="shared" ca="1" si="22"/>
        <v>6</v>
      </c>
      <c r="AF663" s="5"/>
      <c r="AG663" s="5"/>
      <c r="AH663" s="5"/>
    </row>
    <row r="664" spans="1:34">
      <c r="A664" s="222"/>
      <c r="B664" s="222"/>
      <c r="C664" s="222" t="s">
        <v>2159</v>
      </c>
      <c r="D664" s="219">
        <v>667</v>
      </c>
      <c r="E664" s="219">
        <v>198</v>
      </c>
      <c r="F664" s="219">
        <v>198</v>
      </c>
      <c r="G664" s="264">
        <v>657</v>
      </c>
      <c r="H664" s="221" t="s">
        <v>85</v>
      </c>
      <c r="I664" s="219" t="s">
        <v>324</v>
      </c>
      <c r="J664" s="267" t="s">
        <v>986</v>
      </c>
      <c r="K664" s="219" t="s">
        <v>83</v>
      </c>
      <c r="L664" s="35" t="str">
        <f ca="1">IF(OFFSET(환산공식!$DU$15,$F664,0)=1,"O","X")</f>
        <v>X</v>
      </c>
      <c r="M664" s="212">
        <f ca="1">IFERROR(OFFSET(환산공식!DA$15,$F664,0),"")</f>
        <v>200</v>
      </c>
      <c r="N664" s="35" t="str">
        <f ca="1">IFERROR(CONCATENATE(ROUND(OFFSET(환산공식!DB$15,$F664,0),1),"%"),"")</f>
        <v>100%</v>
      </c>
      <c r="O664" s="35">
        <f ca="1">IFERROR(OFFSET(환산공식!DC$15,$F664,0),"")</f>
        <v>10</v>
      </c>
      <c r="P664" s="212" t="str">
        <f t="shared" ca="1" si="21"/>
        <v>3% 이하</v>
      </c>
      <c r="Q664" s="218">
        <f ca="1">IFERROR(ROUND(OFFSET(환산공식!$EX$15,$F664,0),3),"")</f>
        <v>0</v>
      </c>
      <c r="R664" s="218">
        <f ca="1">OFFSET('배치점수 계산기'!H$10,$D664,0)</f>
        <v>689.774</v>
      </c>
      <c r="S664" s="218">
        <f ca="1">OFFSET('배치점수 계산기'!I$10,$D664,0)</f>
        <v>688.07</v>
      </c>
      <c r="T664" s="218">
        <f ca="1">OFFSET('배치점수 계산기'!J$10,$D664,0)</f>
        <v>685.12400000000002</v>
      </c>
      <c r="U664" s="218">
        <f ca="1">OFFSET('배치점수 계산기'!K$10,$D664,0)</f>
        <v>682.31</v>
      </c>
      <c r="V664" s="218">
        <f ca="1">OFFSET('배치점수 계산기'!L$10,$D664,0)</f>
        <v>678.67</v>
      </c>
      <c r="W664" s="210" t="str">
        <f ca="1">OFFSET('배치점수 계산기'!M$10,$D664,0)</f>
        <v>표점</v>
      </c>
      <c r="X664" s="208" t="str">
        <f ca="1">OFFSET('배치점수 계산기'!N$10,$D664,0)</f>
        <v>표점</v>
      </c>
      <c r="Y664" s="212">
        <f ca="1">OFFSET(환산공식!FG$15,$F664,0)</f>
        <v>0.25</v>
      </c>
      <c r="Z664" s="35">
        <f ca="1">OFFSET(환산공식!FH$15,$F664,0)</f>
        <v>0.38</v>
      </c>
      <c r="AA664" s="203">
        <f ca="1">OFFSET(환산공식!FI$15,$F664,0)</f>
        <v>0.38</v>
      </c>
      <c r="AB664" s="5"/>
      <c r="AD664">
        <f t="shared" ca="1" si="22"/>
        <v>6</v>
      </c>
      <c r="AF664" s="5"/>
      <c r="AG664" s="5"/>
      <c r="AH664" s="5"/>
    </row>
    <row r="665" spans="1:34">
      <c r="A665" s="222"/>
      <c r="B665" s="222"/>
      <c r="C665" s="222" t="s">
        <v>2160</v>
      </c>
      <c r="D665" s="219">
        <v>668</v>
      </c>
      <c r="E665" s="219">
        <v>198</v>
      </c>
      <c r="F665" s="219">
        <v>198</v>
      </c>
      <c r="G665" s="264">
        <v>658</v>
      </c>
      <c r="H665" s="221" t="s">
        <v>85</v>
      </c>
      <c r="I665" s="219" t="s">
        <v>324</v>
      </c>
      <c r="J665" s="267" t="s">
        <v>987</v>
      </c>
      <c r="K665" s="219" t="s">
        <v>83</v>
      </c>
      <c r="L665" s="35" t="str">
        <f ca="1">IF(OFFSET(환산공식!$DU$15,$F665,0)=1,"O","X")</f>
        <v>X</v>
      </c>
      <c r="M665" s="212">
        <f ca="1">IFERROR(OFFSET(환산공식!DA$15,$F665,0),"")</f>
        <v>200</v>
      </c>
      <c r="N665" s="35" t="str">
        <f ca="1">IFERROR(CONCATENATE(ROUND(OFFSET(환산공식!DB$15,$F665,0),1),"%"),"")</f>
        <v>100%</v>
      </c>
      <c r="O665" s="35">
        <f ca="1">IFERROR(OFFSET(환산공식!DC$15,$F665,0),"")</f>
        <v>10</v>
      </c>
      <c r="P665" s="212" t="str">
        <f t="shared" ca="1" si="21"/>
        <v>3% 이하</v>
      </c>
      <c r="Q665" s="218">
        <f ca="1">IFERROR(ROUND(OFFSET(환산공식!$EX$15,$F665,0),3),"")</f>
        <v>0</v>
      </c>
      <c r="R665" s="218">
        <f ca="1">OFFSET('배치점수 계산기'!H$10,$D665,0)</f>
        <v>689.33</v>
      </c>
      <c r="S665" s="218">
        <f ca="1">OFFSET('배치점수 계산기'!I$10,$D665,0)</f>
        <v>687.61</v>
      </c>
      <c r="T665" s="218">
        <f ca="1">OFFSET('배치점수 계산기'!J$10,$D665,0)</f>
        <v>684.39599999999996</v>
      </c>
      <c r="U665" s="218">
        <f ca="1">OFFSET('배치점수 계산기'!K$10,$D665,0)</f>
        <v>681.91</v>
      </c>
      <c r="V665" s="218">
        <f ca="1">OFFSET('배치점수 계산기'!L$10,$D665,0)</f>
        <v>678.226</v>
      </c>
      <c r="W665" s="210" t="str">
        <f ca="1">OFFSET('배치점수 계산기'!M$10,$D665,0)</f>
        <v>표점</v>
      </c>
      <c r="X665" s="208" t="str">
        <f ca="1">OFFSET('배치점수 계산기'!N$10,$D665,0)</f>
        <v>표점</v>
      </c>
      <c r="Y665" s="212">
        <f ca="1">OFFSET(환산공식!FG$15,$F665,0)</f>
        <v>0.25</v>
      </c>
      <c r="Z665" s="35">
        <f ca="1">OFFSET(환산공식!FH$15,$F665,0)</f>
        <v>0.38</v>
      </c>
      <c r="AA665" s="203">
        <f ca="1">OFFSET(환산공식!FI$15,$F665,0)</f>
        <v>0.38</v>
      </c>
      <c r="AB665" s="5"/>
      <c r="AD665">
        <f t="shared" ca="1" si="22"/>
        <v>6</v>
      </c>
      <c r="AF665" s="5"/>
      <c r="AG665" s="5"/>
      <c r="AH665" s="5"/>
    </row>
    <row r="666" spans="1:34">
      <c r="A666" s="222"/>
      <c r="B666" s="222"/>
      <c r="C666" s="222" t="s">
        <v>2161</v>
      </c>
      <c r="D666" s="219">
        <v>669</v>
      </c>
      <c r="E666" s="219">
        <v>196</v>
      </c>
      <c r="F666" s="219">
        <v>196</v>
      </c>
      <c r="G666" s="264">
        <v>659</v>
      </c>
      <c r="H666" s="221" t="s">
        <v>85</v>
      </c>
      <c r="I666" s="219" t="s">
        <v>324</v>
      </c>
      <c r="J666" s="267" t="s">
        <v>98</v>
      </c>
      <c r="K666" s="219" t="s">
        <v>83</v>
      </c>
      <c r="L666" s="35" t="str">
        <f ca="1">IF(OFFSET(환산공식!$DU$15,$F666,0)=1,"O","X")</f>
        <v>X</v>
      </c>
      <c r="M666" s="212">
        <f ca="1">IFERROR(OFFSET(환산공식!DA$15,$F666,0),"")</f>
        <v>200</v>
      </c>
      <c r="N666" s="35" t="str">
        <f ca="1">IFERROR(CONCATENATE(ROUND(OFFSET(환산공식!DB$15,$F666,0),1),"%"),"")</f>
        <v>100%</v>
      </c>
      <c r="O666" s="35">
        <f ca="1">IFERROR(OFFSET(환산공식!DC$15,$F666,0),"")</f>
        <v>10</v>
      </c>
      <c r="P666" s="212" t="str">
        <f t="shared" ca="1" si="21"/>
        <v>3% 이하</v>
      </c>
      <c r="Q666" s="218">
        <f ca="1">IFERROR(ROUND(OFFSET(환산공식!$EX$15,$F666,0),3),"")</f>
        <v>0</v>
      </c>
      <c r="R666" s="218">
        <f ca="1">OFFSET('배치점수 계산기'!H$10,$D666,0)</f>
        <v>692.48099999999999</v>
      </c>
      <c r="S666" s="218">
        <f ca="1">OFFSET('배치점수 계산기'!I$10,$D666,0)</f>
        <v>690.61099999999999</v>
      </c>
      <c r="T666" s="218">
        <f ca="1">OFFSET('배치점수 계산기'!J$10,$D666,0)</f>
        <v>687.81399999999996</v>
      </c>
      <c r="U666" s="218">
        <f ca="1">OFFSET('배치점수 계산기'!K$10,$D666,0)</f>
        <v>685.35</v>
      </c>
      <c r="V666" s="218">
        <f ca="1">OFFSET('배치점수 계산기'!L$10,$D666,0)</f>
        <v>681.226</v>
      </c>
      <c r="W666" s="210" t="str">
        <f ca="1">OFFSET('배치점수 계산기'!M$10,$D666,0)</f>
        <v>표점</v>
      </c>
      <c r="X666" s="208" t="str">
        <f ca="1">OFFSET('배치점수 계산기'!N$10,$D666,0)</f>
        <v>표점</v>
      </c>
      <c r="Y666" s="212">
        <f ca="1">OFFSET(환산공식!FG$15,$F666,0)</f>
        <v>0.38</v>
      </c>
      <c r="Z666" s="35">
        <f ca="1">OFFSET(환산공식!FH$15,$F666,0)</f>
        <v>0.31</v>
      </c>
      <c r="AA666" s="203">
        <f ca="1">OFFSET(환산공식!FI$15,$F666,0)</f>
        <v>0.31</v>
      </c>
      <c r="AB666" s="5"/>
      <c r="AD666">
        <f t="shared" ca="1" si="22"/>
        <v>6</v>
      </c>
      <c r="AF666" s="5"/>
      <c r="AG666" s="5"/>
      <c r="AH666" s="5"/>
    </row>
    <row r="667" spans="1:34">
      <c r="A667" s="222"/>
      <c r="B667" s="222"/>
      <c r="C667" s="222" t="s">
        <v>2162</v>
      </c>
      <c r="D667" s="219">
        <v>670</v>
      </c>
      <c r="E667" s="219">
        <v>198</v>
      </c>
      <c r="F667" s="219">
        <v>198</v>
      </c>
      <c r="G667" s="264">
        <v>660</v>
      </c>
      <c r="H667" s="221" t="s">
        <v>85</v>
      </c>
      <c r="I667" s="219" t="s">
        <v>324</v>
      </c>
      <c r="J667" s="267" t="s">
        <v>988</v>
      </c>
      <c r="K667" s="219" t="s">
        <v>83</v>
      </c>
      <c r="L667" s="35" t="str">
        <f ca="1">IF(OFFSET(환산공식!$DU$15,$F667,0)=1,"O","X")</f>
        <v>X</v>
      </c>
      <c r="M667" s="212">
        <f ca="1">IFERROR(OFFSET(환산공식!DA$15,$F667,0),"")</f>
        <v>200</v>
      </c>
      <c r="N667" s="35" t="str">
        <f ca="1">IFERROR(CONCATENATE(ROUND(OFFSET(환산공식!DB$15,$F667,0),1),"%"),"")</f>
        <v>100%</v>
      </c>
      <c r="O667" s="35">
        <f ca="1">IFERROR(OFFSET(환산공식!DC$15,$F667,0),"")</f>
        <v>10</v>
      </c>
      <c r="P667" s="212" t="str">
        <f t="shared" ca="1" si="21"/>
        <v>3% 이하</v>
      </c>
      <c r="Q667" s="218">
        <f ca="1">IFERROR(ROUND(OFFSET(환산공식!$EX$15,$F667,0),3),"")</f>
        <v>0</v>
      </c>
      <c r="R667" s="218">
        <f ca="1">OFFSET('배치점수 계산기'!H$10,$D667,0)</f>
        <v>686.4</v>
      </c>
      <c r="S667" s="218">
        <f ca="1">OFFSET('배치점수 계산기'!I$10,$D667,0)</f>
        <v>684.39599999999996</v>
      </c>
      <c r="T667" s="218">
        <f ca="1">OFFSET('배치점수 계산기'!J$10,$D667,0)</f>
        <v>681.91</v>
      </c>
      <c r="U667" s="218">
        <f ca="1">OFFSET('배치점수 계산기'!K$10,$D667,0)</f>
        <v>679.53</v>
      </c>
      <c r="V667" s="218">
        <f ca="1">OFFSET('배치점수 계산기'!L$10,$D667,0)</f>
        <v>675.82399999999996</v>
      </c>
      <c r="W667" s="210" t="str">
        <f ca="1">OFFSET('배치점수 계산기'!M$10,$D667,0)</f>
        <v>표점</v>
      </c>
      <c r="X667" s="208" t="str">
        <f ca="1">OFFSET('배치점수 계산기'!N$10,$D667,0)</f>
        <v>표점</v>
      </c>
      <c r="Y667" s="212">
        <f ca="1">OFFSET(환산공식!FG$15,$F667,0)</f>
        <v>0.25</v>
      </c>
      <c r="Z667" s="35">
        <f ca="1">OFFSET(환산공식!FH$15,$F667,0)</f>
        <v>0.38</v>
      </c>
      <c r="AA667" s="203">
        <f ca="1">OFFSET(환산공식!FI$15,$F667,0)</f>
        <v>0.38</v>
      </c>
      <c r="AB667" s="5"/>
      <c r="AD667">
        <f t="shared" ca="1" si="22"/>
        <v>6</v>
      </c>
      <c r="AF667" s="5"/>
      <c r="AG667" s="5"/>
      <c r="AH667" s="5"/>
    </row>
    <row r="668" spans="1:34">
      <c r="A668" s="222"/>
      <c r="B668" s="222"/>
      <c r="C668" s="222" t="s">
        <v>2163</v>
      </c>
      <c r="D668" s="219">
        <v>671</v>
      </c>
      <c r="E668" s="219">
        <v>198</v>
      </c>
      <c r="F668" s="219">
        <v>198</v>
      </c>
      <c r="G668" s="264">
        <v>661</v>
      </c>
      <c r="H668" s="221" t="s">
        <v>85</v>
      </c>
      <c r="I668" s="219" t="s">
        <v>324</v>
      </c>
      <c r="J668" s="267" t="s">
        <v>993</v>
      </c>
      <c r="K668" s="219" t="s">
        <v>83</v>
      </c>
      <c r="L668" s="35" t="str">
        <f ca="1">IF(OFFSET(환산공식!$DU$15,$F668,0)=1,"O","X")</f>
        <v>X</v>
      </c>
      <c r="M668" s="212">
        <f ca="1">IFERROR(OFFSET(환산공식!DA$15,$F668,0),"")</f>
        <v>200</v>
      </c>
      <c r="N668" s="35" t="str">
        <f ca="1">IFERROR(CONCATENATE(ROUND(OFFSET(환산공식!DB$15,$F668,0),1),"%"),"")</f>
        <v>100%</v>
      </c>
      <c r="O668" s="35">
        <f ca="1">IFERROR(OFFSET(환산공식!DC$15,$F668,0),"")</f>
        <v>10</v>
      </c>
      <c r="P668" s="212" t="str">
        <f t="shared" ca="1" si="21"/>
        <v>3% 이하</v>
      </c>
      <c r="Q668" s="218">
        <f ca="1">IFERROR(ROUND(OFFSET(환산공식!$EX$15,$F668,0),3),"")</f>
        <v>0</v>
      </c>
      <c r="R668" s="218">
        <f ca="1">OFFSET('배치점수 계산기'!H$10,$D668,0)</f>
        <v>687.01</v>
      </c>
      <c r="S668" s="218">
        <f ca="1">OFFSET('배치점수 계산기'!I$10,$D668,0)</f>
        <v>684.74</v>
      </c>
      <c r="T668" s="218">
        <f ca="1">OFFSET('배치점수 계산기'!J$10,$D668,0)</f>
        <v>681.71600000000001</v>
      </c>
      <c r="U668" s="218">
        <f ca="1">OFFSET('배치점수 계산기'!K$10,$D668,0)</f>
        <v>679.53</v>
      </c>
      <c r="V668" s="218">
        <f ca="1">OFFSET('배치점수 계산기'!L$10,$D668,0)</f>
        <v>675.82399999999996</v>
      </c>
      <c r="W668" s="210" t="str">
        <f ca="1">OFFSET('배치점수 계산기'!M$10,$D668,0)</f>
        <v>표점</v>
      </c>
      <c r="X668" s="208" t="str">
        <f ca="1">OFFSET('배치점수 계산기'!N$10,$D668,0)</f>
        <v>표점</v>
      </c>
      <c r="Y668" s="212">
        <f ca="1">OFFSET(환산공식!FG$15,$F668,0)</f>
        <v>0.25</v>
      </c>
      <c r="Z668" s="35">
        <f ca="1">OFFSET(환산공식!FH$15,$F668,0)</f>
        <v>0.38</v>
      </c>
      <c r="AA668" s="203">
        <f ca="1">OFFSET(환산공식!FI$15,$F668,0)</f>
        <v>0.38</v>
      </c>
      <c r="AB668" s="5"/>
      <c r="AD668">
        <f t="shared" ca="1" si="22"/>
        <v>6</v>
      </c>
      <c r="AF668" s="5"/>
      <c r="AG668" s="5"/>
      <c r="AH668" s="5"/>
    </row>
    <row r="669" spans="1:34">
      <c r="A669" s="222"/>
      <c r="B669" s="222"/>
      <c r="C669" s="222" t="s">
        <v>2164</v>
      </c>
      <c r="D669" s="219">
        <v>672</v>
      </c>
      <c r="E669" s="219">
        <v>197</v>
      </c>
      <c r="F669" s="219">
        <v>197</v>
      </c>
      <c r="G669" s="264">
        <v>662</v>
      </c>
      <c r="H669" s="221" t="s">
        <v>85</v>
      </c>
      <c r="I669" s="219" t="s">
        <v>324</v>
      </c>
      <c r="J669" s="267" t="s">
        <v>96</v>
      </c>
      <c r="K669" s="219" t="s">
        <v>83</v>
      </c>
      <c r="L669" s="35" t="str">
        <f ca="1">IF(OFFSET(환산공식!$DU$15,$F669,0)=1,"O","X")</f>
        <v>X</v>
      </c>
      <c r="M669" s="212">
        <f ca="1">IFERROR(OFFSET(환산공식!DA$15,$F669,0),"")</f>
        <v>200</v>
      </c>
      <c r="N669" s="35" t="str">
        <f ca="1">IFERROR(CONCATENATE(ROUND(OFFSET(환산공식!DB$15,$F669,0),1),"%"),"")</f>
        <v>100%</v>
      </c>
      <c r="O669" s="35">
        <f ca="1">IFERROR(OFFSET(환산공식!DC$15,$F669,0),"")</f>
        <v>10</v>
      </c>
      <c r="P669" s="212" t="str">
        <f t="shared" ca="1" si="21"/>
        <v>3% 이하</v>
      </c>
      <c r="Q669" s="218">
        <f ca="1">IFERROR(ROUND(OFFSET(환산공식!$EX$15,$F669,0),3),"")</f>
        <v>0</v>
      </c>
      <c r="R669" s="218">
        <f ca="1">OFFSET('배치점수 계산기'!H$10,$D669,0)</f>
        <v>684.39599999999996</v>
      </c>
      <c r="S669" s="218">
        <f ca="1">OFFSET('배치점수 계산기'!I$10,$D669,0)</f>
        <v>682.904</v>
      </c>
      <c r="T669" s="218">
        <f ca="1">OFFSET('배치점수 계산기'!J$10,$D669,0)</f>
        <v>680.18</v>
      </c>
      <c r="U669" s="218">
        <f ca="1">OFFSET('배치점수 계산기'!K$10,$D669,0)</f>
        <v>677.92600000000004</v>
      </c>
      <c r="V669" s="218">
        <f ca="1">OFFSET('배치점수 계산기'!L$10,$D669,0)</f>
        <v>674.42</v>
      </c>
      <c r="W669" s="210" t="str">
        <f ca="1">OFFSET('배치점수 계산기'!M$10,$D669,0)</f>
        <v>표점</v>
      </c>
      <c r="X669" s="208" t="str">
        <f ca="1">OFFSET('배치점수 계산기'!N$10,$D669,0)</f>
        <v>표점</v>
      </c>
      <c r="Y669" s="212">
        <f ca="1">OFFSET(환산공식!FG$15,$F669,0)</f>
        <v>0.25</v>
      </c>
      <c r="Z669" s="35">
        <f ca="1">OFFSET(환산공식!FH$15,$F669,0)</f>
        <v>0.38</v>
      </c>
      <c r="AA669" s="203">
        <f ca="1">OFFSET(환산공식!FI$15,$F669,0)</f>
        <v>0.38</v>
      </c>
      <c r="AB669" s="5"/>
      <c r="AD669">
        <f t="shared" ca="1" si="22"/>
        <v>6</v>
      </c>
      <c r="AF669" s="5"/>
      <c r="AG669" s="5"/>
      <c r="AH669" s="5"/>
    </row>
    <row r="670" spans="1:34">
      <c r="A670" s="222"/>
      <c r="B670" s="222"/>
      <c r="C670" s="222" t="s">
        <v>2165</v>
      </c>
      <c r="D670" s="219">
        <v>673</v>
      </c>
      <c r="E670" s="219">
        <v>198</v>
      </c>
      <c r="F670" s="219">
        <v>198</v>
      </c>
      <c r="G670" s="264">
        <v>663</v>
      </c>
      <c r="H670" s="221" t="s">
        <v>85</v>
      </c>
      <c r="I670" s="219" t="s">
        <v>324</v>
      </c>
      <c r="J670" s="267" t="s">
        <v>347</v>
      </c>
      <c r="K670" s="219" t="s">
        <v>83</v>
      </c>
      <c r="L670" s="35" t="str">
        <f ca="1">IF(OFFSET(환산공식!$DU$15,$F670,0)=1,"O","X")</f>
        <v>X</v>
      </c>
      <c r="M670" s="212">
        <f ca="1">IFERROR(OFFSET(환산공식!DA$15,$F670,0),"")</f>
        <v>200</v>
      </c>
      <c r="N670" s="35" t="str">
        <f ca="1">IFERROR(CONCATENATE(ROUND(OFFSET(환산공식!DB$15,$F670,0),1),"%"),"")</f>
        <v>100%</v>
      </c>
      <c r="O670" s="35">
        <f ca="1">IFERROR(OFFSET(환산공식!DC$15,$F670,0),"")</f>
        <v>10</v>
      </c>
      <c r="P670" s="212" t="str">
        <f t="shared" ca="1" si="21"/>
        <v>3% 이하</v>
      </c>
      <c r="Q670" s="218">
        <f ca="1">IFERROR(ROUND(OFFSET(환산공식!$EX$15,$F670,0),3),"")</f>
        <v>0</v>
      </c>
      <c r="R670" s="218">
        <f ca="1">OFFSET('배치점수 계산기'!H$10,$D670,0)</f>
        <v>684.74</v>
      </c>
      <c r="S670" s="218">
        <f ca="1">OFFSET('배치점수 계산기'!I$10,$D670,0)</f>
        <v>682.904</v>
      </c>
      <c r="T670" s="218">
        <f ca="1">OFFSET('배치점수 계산기'!J$10,$D670,0)</f>
        <v>680.18</v>
      </c>
      <c r="U670" s="218">
        <f ca="1">OFFSET('배치점수 계산기'!K$10,$D670,0)</f>
        <v>677.92600000000004</v>
      </c>
      <c r="V670" s="218">
        <f ca="1">OFFSET('배치점수 계산기'!L$10,$D670,0)</f>
        <v>674.42</v>
      </c>
      <c r="W670" s="210" t="str">
        <f ca="1">OFFSET('배치점수 계산기'!M$10,$D670,0)</f>
        <v>표점</v>
      </c>
      <c r="X670" s="208" t="str">
        <f ca="1">OFFSET('배치점수 계산기'!N$10,$D670,0)</f>
        <v>표점</v>
      </c>
      <c r="Y670" s="212">
        <f ca="1">OFFSET(환산공식!FG$15,$F670,0)</f>
        <v>0.25</v>
      </c>
      <c r="Z670" s="35">
        <f ca="1">OFFSET(환산공식!FH$15,$F670,0)</f>
        <v>0.38</v>
      </c>
      <c r="AA670" s="203">
        <f ca="1">OFFSET(환산공식!FI$15,$F670,0)</f>
        <v>0.38</v>
      </c>
      <c r="AB670" s="5"/>
      <c r="AD670">
        <f t="shared" ca="1" si="22"/>
        <v>6</v>
      </c>
      <c r="AF670" s="5"/>
      <c r="AG670" s="5"/>
      <c r="AH670" s="5"/>
    </row>
    <row r="671" spans="1:34">
      <c r="A671" s="222"/>
      <c r="B671" s="222"/>
      <c r="C671" s="222" t="s">
        <v>2166</v>
      </c>
      <c r="D671" s="219">
        <v>674</v>
      </c>
      <c r="E671" s="219">
        <v>198</v>
      </c>
      <c r="F671" s="219">
        <v>198</v>
      </c>
      <c r="G671" s="264">
        <v>664</v>
      </c>
      <c r="H671" s="221" t="s">
        <v>85</v>
      </c>
      <c r="I671" s="219" t="s">
        <v>324</v>
      </c>
      <c r="J671" s="267" t="s">
        <v>991</v>
      </c>
      <c r="K671" s="219" t="s">
        <v>83</v>
      </c>
      <c r="L671" s="35" t="str">
        <f ca="1">IF(OFFSET(환산공식!$DU$15,$F671,0)=1,"O","X")</f>
        <v>X</v>
      </c>
      <c r="M671" s="212">
        <f ca="1">IFERROR(OFFSET(환산공식!DA$15,$F671,0),"")</f>
        <v>200</v>
      </c>
      <c r="N671" s="35" t="str">
        <f ca="1">IFERROR(CONCATENATE(ROUND(OFFSET(환산공식!DB$15,$F671,0),1),"%"),"")</f>
        <v>100%</v>
      </c>
      <c r="O671" s="35">
        <f ca="1">IFERROR(OFFSET(환산공식!DC$15,$F671,0),"")</f>
        <v>10</v>
      </c>
      <c r="P671" s="212" t="str">
        <f t="shared" ca="1" si="21"/>
        <v>3% 이하</v>
      </c>
      <c r="Q671" s="218">
        <f ca="1">IFERROR(ROUND(OFFSET(환산공식!$EX$15,$F671,0),3),"")</f>
        <v>0</v>
      </c>
      <c r="R671" s="218">
        <f ca="1">OFFSET('배치점수 계산기'!H$10,$D671,0)</f>
        <v>683.73</v>
      </c>
      <c r="S671" s="218">
        <f ca="1">OFFSET('배치점수 계산기'!I$10,$D671,0)</f>
        <v>682.06</v>
      </c>
      <c r="T671" s="218">
        <f ca="1">OFFSET('배치점수 계산기'!J$10,$D671,0)</f>
        <v>679.37</v>
      </c>
      <c r="U671" s="218">
        <f ca="1">OFFSET('배치점수 계산기'!K$10,$D671,0)</f>
        <v>676.95</v>
      </c>
      <c r="V671" s="218">
        <f ca="1">OFFSET('배치점수 계산기'!L$10,$D671,0)</f>
        <v>673.77</v>
      </c>
      <c r="W671" s="210" t="str">
        <f ca="1">OFFSET('배치점수 계산기'!M$10,$D671,0)</f>
        <v>표점</v>
      </c>
      <c r="X671" s="208" t="str">
        <f ca="1">OFFSET('배치점수 계산기'!N$10,$D671,0)</f>
        <v>표점</v>
      </c>
      <c r="Y671" s="212">
        <f ca="1">OFFSET(환산공식!FG$15,$F671,0)</f>
        <v>0.25</v>
      </c>
      <c r="Z671" s="35">
        <f ca="1">OFFSET(환산공식!FH$15,$F671,0)</f>
        <v>0.38</v>
      </c>
      <c r="AA671" s="203">
        <f ca="1">OFFSET(환산공식!FI$15,$F671,0)</f>
        <v>0.38</v>
      </c>
      <c r="AB671" s="5"/>
      <c r="AD671">
        <f t="shared" ca="1" si="22"/>
        <v>6</v>
      </c>
      <c r="AF671" s="5"/>
      <c r="AG671" s="5"/>
      <c r="AH671" s="5"/>
    </row>
    <row r="672" spans="1:34">
      <c r="A672" s="222"/>
      <c r="B672" s="222"/>
      <c r="C672" s="222" t="s">
        <v>2167</v>
      </c>
      <c r="D672" s="219">
        <v>675</v>
      </c>
      <c r="E672" s="219">
        <v>198</v>
      </c>
      <c r="F672" s="219">
        <v>198</v>
      </c>
      <c r="G672" s="264">
        <v>665</v>
      </c>
      <c r="H672" s="221" t="s">
        <v>85</v>
      </c>
      <c r="I672" s="219" t="s">
        <v>324</v>
      </c>
      <c r="J672" s="267" t="s">
        <v>990</v>
      </c>
      <c r="K672" s="219" t="s">
        <v>83</v>
      </c>
      <c r="L672" s="35" t="str">
        <f ca="1">IF(OFFSET(환산공식!$DU$15,$F672,0)=1,"O","X")</f>
        <v>X</v>
      </c>
      <c r="M672" s="212">
        <f ca="1">IFERROR(OFFSET(환산공식!DA$15,$F672,0),"")</f>
        <v>200</v>
      </c>
      <c r="N672" s="35" t="str">
        <f ca="1">IFERROR(CONCATENATE(ROUND(OFFSET(환산공식!DB$15,$F672,0),1),"%"),"")</f>
        <v>100%</v>
      </c>
      <c r="O672" s="35">
        <f ca="1">IFERROR(OFFSET(환산공식!DC$15,$F672,0),"")</f>
        <v>10</v>
      </c>
      <c r="P672" s="212" t="str">
        <f t="shared" ca="1" si="21"/>
        <v>3% 이하</v>
      </c>
      <c r="Q672" s="218">
        <f ca="1">IFERROR(ROUND(OFFSET(환산공식!$EX$15,$F672,0),3),"")</f>
        <v>0</v>
      </c>
      <c r="R672" s="218">
        <f ca="1">OFFSET('배치점수 계산기'!H$10,$D672,0)</f>
        <v>681.48400000000004</v>
      </c>
      <c r="S672" s="218">
        <f ca="1">OFFSET('배치점수 계산기'!I$10,$D672,0)</f>
        <v>679.93</v>
      </c>
      <c r="T672" s="218">
        <f ca="1">OFFSET('배치점수 계산기'!J$10,$D672,0)</f>
        <v>677.06600000000003</v>
      </c>
      <c r="U672" s="218">
        <f ca="1">OFFSET('배치점수 계산기'!K$10,$D672,0)</f>
        <v>674.98</v>
      </c>
      <c r="V672" s="218">
        <f ca="1">OFFSET('배치점수 계산기'!L$10,$D672,0)</f>
        <v>671.9</v>
      </c>
      <c r="W672" s="210" t="str">
        <f ca="1">OFFSET('배치점수 계산기'!M$10,$D672,0)</f>
        <v>표점</v>
      </c>
      <c r="X672" s="208" t="str">
        <f ca="1">OFFSET('배치점수 계산기'!N$10,$D672,0)</f>
        <v>표점</v>
      </c>
      <c r="Y672" s="212">
        <f ca="1">OFFSET(환산공식!FG$15,$F672,0)</f>
        <v>0.25</v>
      </c>
      <c r="Z672" s="35">
        <f ca="1">OFFSET(환산공식!FH$15,$F672,0)</f>
        <v>0.38</v>
      </c>
      <c r="AA672" s="203">
        <f ca="1">OFFSET(환산공식!FI$15,$F672,0)</f>
        <v>0.38</v>
      </c>
      <c r="AB672" s="5"/>
      <c r="AD672">
        <f t="shared" ca="1" si="22"/>
        <v>6</v>
      </c>
      <c r="AF672" s="5"/>
      <c r="AG672" s="5"/>
      <c r="AH672" s="5"/>
    </row>
    <row r="673" spans="1:34">
      <c r="A673" s="222"/>
      <c r="B673" s="222"/>
      <c r="C673" s="222" t="s">
        <v>2168</v>
      </c>
      <c r="D673" s="219">
        <v>676</v>
      </c>
      <c r="E673" s="219">
        <v>197</v>
      </c>
      <c r="F673" s="219">
        <v>197</v>
      </c>
      <c r="G673" s="264">
        <v>666</v>
      </c>
      <c r="H673" s="221" t="s">
        <v>85</v>
      </c>
      <c r="I673" s="219" t="s">
        <v>324</v>
      </c>
      <c r="J673" s="267" t="s">
        <v>995</v>
      </c>
      <c r="K673" s="219" t="s">
        <v>83</v>
      </c>
      <c r="L673" s="35" t="str">
        <f ca="1">IF(OFFSET(환산공식!$DU$15,$F673,0)=1,"O","X")</f>
        <v>X</v>
      </c>
      <c r="M673" s="212">
        <f ca="1">IFERROR(OFFSET(환산공식!DA$15,$F673,0),"")</f>
        <v>200</v>
      </c>
      <c r="N673" s="35" t="str">
        <f ca="1">IFERROR(CONCATENATE(ROUND(OFFSET(환산공식!DB$15,$F673,0),1),"%"),"")</f>
        <v>100%</v>
      </c>
      <c r="O673" s="35">
        <f ca="1">IFERROR(OFFSET(환산공식!DC$15,$F673,0),"")</f>
        <v>10</v>
      </c>
      <c r="P673" s="212" t="str">
        <f t="shared" ca="1" si="21"/>
        <v>3% 이하</v>
      </c>
      <c r="Q673" s="218">
        <f ca="1">IFERROR(ROUND(OFFSET(환산공식!$EX$15,$F673,0),3),"")</f>
        <v>0</v>
      </c>
      <c r="R673" s="218">
        <f ca="1">OFFSET('배치점수 계산기'!H$10,$D673,0)</f>
        <v>681.04</v>
      </c>
      <c r="S673" s="218">
        <f ca="1">OFFSET('배치점수 계산기'!I$10,$D673,0)</f>
        <v>679.53</v>
      </c>
      <c r="T673" s="218">
        <f ca="1">OFFSET('배치점수 계산기'!J$10,$D673,0)</f>
        <v>676.66600000000005</v>
      </c>
      <c r="U673" s="218">
        <f ca="1">OFFSET('배치점수 계산기'!K$10,$D673,0)</f>
        <v>674.73</v>
      </c>
      <c r="V673" s="218">
        <f ca="1">OFFSET('배치점수 계산기'!L$10,$D673,0)</f>
        <v>671.47400000000005</v>
      </c>
      <c r="W673" s="210" t="str">
        <f ca="1">OFFSET('배치점수 계산기'!M$10,$D673,0)</f>
        <v>표점</v>
      </c>
      <c r="X673" s="208" t="str">
        <f ca="1">OFFSET('배치점수 계산기'!N$10,$D673,0)</f>
        <v>표점</v>
      </c>
      <c r="Y673" s="212">
        <f ca="1">OFFSET(환산공식!FG$15,$F673,0)</f>
        <v>0.25</v>
      </c>
      <c r="Z673" s="35">
        <f ca="1">OFFSET(환산공식!FH$15,$F673,0)</f>
        <v>0.38</v>
      </c>
      <c r="AA673" s="203">
        <f ca="1">OFFSET(환산공식!FI$15,$F673,0)</f>
        <v>0.38</v>
      </c>
      <c r="AB673" s="5"/>
      <c r="AD673">
        <f t="shared" ca="1" si="22"/>
        <v>6</v>
      </c>
      <c r="AF673" s="5"/>
      <c r="AG673" s="5"/>
      <c r="AH673" s="5"/>
    </row>
    <row r="674" spans="1:34">
      <c r="A674" s="222"/>
      <c r="B674" s="222"/>
      <c r="C674" s="222" t="s">
        <v>2169</v>
      </c>
      <c r="D674" s="219">
        <v>677</v>
      </c>
      <c r="E674" s="219">
        <v>197</v>
      </c>
      <c r="F674" s="219">
        <v>197</v>
      </c>
      <c r="G674" s="264">
        <v>667</v>
      </c>
      <c r="H674" s="221" t="s">
        <v>85</v>
      </c>
      <c r="I674" s="219" t="s">
        <v>324</v>
      </c>
      <c r="J674" s="267" t="s">
        <v>68</v>
      </c>
      <c r="K674" s="219" t="s">
        <v>83</v>
      </c>
      <c r="L674" s="35" t="str">
        <f ca="1">IF(OFFSET(환산공식!$DU$15,$F674,0)=1,"O","X")</f>
        <v>X</v>
      </c>
      <c r="M674" s="212">
        <f ca="1">IFERROR(OFFSET(환산공식!DA$15,$F674,0),"")</f>
        <v>200</v>
      </c>
      <c r="N674" s="35" t="str">
        <f ca="1">IFERROR(CONCATENATE(ROUND(OFFSET(환산공식!DB$15,$F674,0),1),"%"),"")</f>
        <v>100%</v>
      </c>
      <c r="O674" s="35">
        <f ca="1">IFERROR(OFFSET(환산공식!DC$15,$F674,0),"")</f>
        <v>10</v>
      </c>
      <c r="P674" s="212" t="str">
        <f t="shared" ca="1" si="21"/>
        <v>3% 이하</v>
      </c>
      <c r="Q674" s="218">
        <f ca="1">IFERROR(ROUND(OFFSET(환산공식!$EX$15,$F674,0),3),"")</f>
        <v>0</v>
      </c>
      <c r="R674" s="218">
        <f ca="1">OFFSET('배치점수 계산기'!H$10,$D674,0)</f>
        <v>680.18</v>
      </c>
      <c r="S674" s="218">
        <f ca="1">OFFSET('배치점수 계산기'!I$10,$D674,0)</f>
        <v>678.67</v>
      </c>
      <c r="T674" s="218">
        <f ca="1">OFFSET('배치점수 계산기'!J$10,$D674,0)</f>
        <v>675.94</v>
      </c>
      <c r="U674" s="218">
        <f ca="1">OFFSET('배치점수 계산기'!K$10,$D674,0)</f>
        <v>673.88599999999997</v>
      </c>
      <c r="V674" s="218">
        <f ca="1">OFFSET('배치점수 계산기'!L$10,$D674,0)</f>
        <v>670.64</v>
      </c>
      <c r="W674" s="210" t="str">
        <f ca="1">OFFSET('배치점수 계산기'!M$10,$D674,0)</f>
        <v>표점</v>
      </c>
      <c r="X674" s="208" t="str">
        <f ca="1">OFFSET('배치점수 계산기'!N$10,$D674,0)</f>
        <v>표점</v>
      </c>
      <c r="Y674" s="212">
        <f ca="1">OFFSET(환산공식!FG$15,$F674,0)</f>
        <v>0.25</v>
      </c>
      <c r="Z674" s="35">
        <f ca="1">OFFSET(환산공식!FH$15,$F674,0)</f>
        <v>0.38</v>
      </c>
      <c r="AA674" s="203">
        <f ca="1">OFFSET(환산공식!FI$15,$F674,0)</f>
        <v>0.38</v>
      </c>
      <c r="AB674" s="5"/>
      <c r="AD674">
        <f t="shared" ca="1" si="22"/>
        <v>6</v>
      </c>
      <c r="AF674" s="5"/>
      <c r="AG674" s="5"/>
      <c r="AH674" s="5"/>
    </row>
    <row r="675" spans="1:34">
      <c r="A675" s="222"/>
      <c r="B675" s="222"/>
      <c r="C675" s="222" t="s">
        <v>2170</v>
      </c>
      <c r="D675" s="219">
        <v>678</v>
      </c>
      <c r="E675" s="219">
        <v>198</v>
      </c>
      <c r="F675" s="219">
        <v>198</v>
      </c>
      <c r="G675" s="264">
        <v>668</v>
      </c>
      <c r="H675" s="221" t="s">
        <v>85</v>
      </c>
      <c r="I675" s="219" t="s">
        <v>324</v>
      </c>
      <c r="J675" s="267" t="s">
        <v>999</v>
      </c>
      <c r="K675" s="219" t="s">
        <v>83</v>
      </c>
      <c r="L675" s="35" t="str">
        <f ca="1">IF(OFFSET(환산공식!$DU$15,$F675,0)=1,"O","X")</f>
        <v>X</v>
      </c>
      <c r="M675" s="212">
        <f ca="1">IFERROR(OFFSET(환산공식!DA$15,$F675,0),"")</f>
        <v>200</v>
      </c>
      <c r="N675" s="35" t="str">
        <f ca="1">IFERROR(CONCATENATE(ROUND(OFFSET(환산공식!DB$15,$F675,0),1),"%"),"")</f>
        <v>100%</v>
      </c>
      <c r="O675" s="35">
        <f ca="1">IFERROR(OFFSET(환산공식!DC$15,$F675,0),"")</f>
        <v>10</v>
      </c>
      <c r="P675" s="212" t="str">
        <f t="shared" ca="1" si="21"/>
        <v>3% 이하</v>
      </c>
      <c r="Q675" s="218">
        <f ca="1">IFERROR(ROUND(OFFSET(환산공식!$EX$15,$F675,0),3),"")</f>
        <v>0</v>
      </c>
      <c r="R675" s="218">
        <f ca="1">OFFSET('배치점수 계산기'!H$10,$D675,0)</f>
        <v>670.39</v>
      </c>
      <c r="S675" s="218">
        <f ca="1">OFFSET('배치점수 계산기'!I$10,$D675,0)</f>
        <v>668.77</v>
      </c>
      <c r="T675" s="218">
        <f ca="1">OFFSET('배치점수 계산기'!J$10,$D675,0)</f>
        <v>666.66600000000005</v>
      </c>
      <c r="U675" s="218">
        <f ca="1">OFFSET('배치점수 계산기'!K$10,$D675,0)</f>
        <v>664.69600000000003</v>
      </c>
      <c r="V675" s="218">
        <f ca="1">OFFSET('배치점수 계산기'!L$10,$D675,0)</f>
        <v>661.61599999999999</v>
      </c>
      <c r="W675" s="210" t="str">
        <f ca="1">OFFSET('배치점수 계산기'!M$10,$D675,0)</f>
        <v>표점</v>
      </c>
      <c r="X675" s="208" t="str">
        <f ca="1">OFFSET('배치점수 계산기'!N$10,$D675,0)</f>
        <v>표점</v>
      </c>
      <c r="Y675" s="212">
        <f ca="1">OFFSET(환산공식!FG$15,$F675,0)</f>
        <v>0.25</v>
      </c>
      <c r="Z675" s="35">
        <f ca="1">OFFSET(환산공식!FH$15,$F675,0)</f>
        <v>0.38</v>
      </c>
      <c r="AA675" s="203">
        <f ca="1">OFFSET(환산공식!FI$15,$F675,0)</f>
        <v>0.38</v>
      </c>
      <c r="AB675" s="5"/>
      <c r="AD675">
        <f t="shared" ca="1" si="22"/>
        <v>6</v>
      </c>
      <c r="AF675" s="5"/>
      <c r="AG675" s="5"/>
      <c r="AH675" s="5"/>
    </row>
    <row r="676" spans="1:34">
      <c r="A676" s="222"/>
      <c r="B676" s="222"/>
      <c r="C676" s="222" t="s">
        <v>2171</v>
      </c>
      <c r="D676" s="219">
        <v>679</v>
      </c>
      <c r="E676" s="219">
        <v>198</v>
      </c>
      <c r="F676" s="219">
        <v>198</v>
      </c>
      <c r="G676" s="264">
        <v>669</v>
      </c>
      <c r="H676" s="221" t="s">
        <v>85</v>
      </c>
      <c r="I676" s="219" t="s">
        <v>324</v>
      </c>
      <c r="J676" s="267" t="s">
        <v>912</v>
      </c>
      <c r="K676" s="219" t="s">
        <v>83</v>
      </c>
      <c r="L676" s="35" t="str">
        <f ca="1">IF(OFFSET(환산공식!$DU$15,$F676,0)=1,"O","X")</f>
        <v>X</v>
      </c>
      <c r="M676" s="212">
        <f ca="1">IFERROR(OFFSET(환산공식!DA$15,$F676,0),"")</f>
        <v>200</v>
      </c>
      <c r="N676" s="35" t="str">
        <f ca="1">IFERROR(CONCATENATE(ROUND(OFFSET(환산공식!DB$15,$F676,0),1),"%"),"")</f>
        <v>100%</v>
      </c>
      <c r="O676" s="35">
        <f ca="1">IFERROR(OFFSET(환산공식!DC$15,$F676,0),"")</f>
        <v>10</v>
      </c>
      <c r="P676" s="212" t="str">
        <f t="shared" ca="1" si="21"/>
        <v>3% 이하</v>
      </c>
      <c r="Q676" s="218">
        <f ca="1">IFERROR(ROUND(OFFSET(환산공식!$EX$15,$F676,0),3),"")</f>
        <v>0</v>
      </c>
      <c r="R676" s="218">
        <f ca="1">OFFSET('배치점수 계산기'!H$10,$D676,0)</f>
        <v>669.14599999999996</v>
      </c>
      <c r="S676" s="218">
        <f ca="1">OFFSET('배치점수 계산기'!I$10,$D676,0)</f>
        <v>667.81</v>
      </c>
      <c r="T676" s="218">
        <f ca="1">OFFSET('배치점수 계산기'!J$10,$D676,0)</f>
        <v>665.69</v>
      </c>
      <c r="U676" s="218">
        <f ca="1">OFFSET('배치점수 계산기'!K$10,$D676,0)</f>
        <v>663.55399999999997</v>
      </c>
      <c r="V676" s="218">
        <f ca="1">OFFSET('배치점수 계산기'!L$10,$D676,0)</f>
        <v>660.60599999999999</v>
      </c>
      <c r="W676" s="210" t="str">
        <f ca="1">OFFSET('배치점수 계산기'!M$10,$D676,0)</f>
        <v>표점</v>
      </c>
      <c r="X676" s="208" t="str">
        <f ca="1">OFFSET('배치점수 계산기'!N$10,$D676,0)</f>
        <v>표점</v>
      </c>
      <c r="Y676" s="212">
        <f ca="1">OFFSET(환산공식!FG$15,$F676,0)</f>
        <v>0.25</v>
      </c>
      <c r="Z676" s="35">
        <f ca="1">OFFSET(환산공식!FH$15,$F676,0)</f>
        <v>0.38</v>
      </c>
      <c r="AA676" s="203">
        <f ca="1">OFFSET(환산공식!FI$15,$F676,0)</f>
        <v>0.38</v>
      </c>
      <c r="AB676" s="5"/>
      <c r="AD676">
        <f t="shared" ca="1" si="22"/>
        <v>6</v>
      </c>
      <c r="AF676" s="5"/>
      <c r="AG676" s="5"/>
      <c r="AH676" s="5"/>
    </row>
    <row r="677" spans="1:34">
      <c r="A677" s="222"/>
      <c r="B677" s="222"/>
      <c r="C677" s="222" t="s">
        <v>2172</v>
      </c>
      <c r="D677" s="219">
        <v>680</v>
      </c>
      <c r="E677" s="219">
        <v>199</v>
      </c>
      <c r="F677" s="219">
        <v>199</v>
      </c>
      <c r="G677" s="264">
        <v>670</v>
      </c>
      <c r="H677" s="221" t="s">
        <v>85</v>
      </c>
      <c r="I677" s="219" t="s">
        <v>324</v>
      </c>
      <c r="J677" s="267" t="s">
        <v>181</v>
      </c>
      <c r="K677" s="219" t="s">
        <v>83</v>
      </c>
      <c r="L677" s="35" t="str">
        <f ca="1">IF(OFFSET(환산공식!$DU$15,$F677,0)=1,"O","X")</f>
        <v>X</v>
      </c>
      <c r="M677" s="212">
        <f ca="1">IFERROR(OFFSET(환산공식!DA$15,$F677,0),"")</f>
        <v>200</v>
      </c>
      <c r="N677" s="35" t="str">
        <f ca="1">IFERROR(CONCATENATE(ROUND(OFFSET(환산공식!DB$15,$F677,0),1),"%"),"")</f>
        <v>100%</v>
      </c>
      <c r="O677" s="35">
        <f ca="1">IFERROR(OFFSET(환산공식!DC$15,$F677,0),"")</f>
        <v>10</v>
      </c>
      <c r="P677" s="212" t="str">
        <f t="shared" ca="1" si="21"/>
        <v>3% 이하</v>
      </c>
      <c r="Q677" s="218">
        <f ca="1">IFERROR(ROUND(OFFSET(환산공식!$EX$15,$F677,0),3),"")</f>
        <v>0</v>
      </c>
      <c r="R677" s="218">
        <f ca="1">OFFSET('배치점수 계산기'!H$10,$D677,0)</f>
        <v>666.15</v>
      </c>
      <c r="S677" s="218">
        <f ca="1">OFFSET('배치점수 계산기'!I$10,$D677,0)</f>
        <v>664.69600000000003</v>
      </c>
      <c r="T677" s="218">
        <f ca="1">OFFSET('배치점수 계산기'!J$10,$D677,0)</f>
        <v>662.46</v>
      </c>
      <c r="U677" s="218">
        <f ca="1">OFFSET('배치점수 계산기'!K$10,$D677,0)</f>
        <v>660.60599999999999</v>
      </c>
      <c r="V677" s="218">
        <f ca="1">OFFSET('배치점수 계산기'!L$10,$D677,0)</f>
        <v>657.42</v>
      </c>
      <c r="W677" s="210" t="str">
        <f ca="1">OFFSET('배치점수 계산기'!M$10,$D677,0)</f>
        <v>표점</v>
      </c>
      <c r="X677" s="208" t="str">
        <f ca="1">OFFSET('배치점수 계산기'!N$10,$D677,0)</f>
        <v>표점</v>
      </c>
      <c r="Y677" s="212">
        <f ca="1">OFFSET(환산공식!FG$15,$F677,0)</f>
        <v>0.25</v>
      </c>
      <c r="Z677" s="35">
        <f ca="1">OFFSET(환산공식!FH$15,$F677,0)</f>
        <v>0.38</v>
      </c>
      <c r="AA677" s="203">
        <f ca="1">OFFSET(환산공식!FI$15,$F677,0)</f>
        <v>0.38</v>
      </c>
      <c r="AB677" s="5"/>
      <c r="AD677">
        <f t="shared" ca="1" si="22"/>
        <v>6</v>
      </c>
      <c r="AF677" s="5"/>
      <c r="AG677" s="5"/>
      <c r="AH677" s="5"/>
    </row>
    <row r="678" spans="1:34">
      <c r="A678" s="222"/>
      <c r="B678" s="222"/>
      <c r="C678" s="222" t="s">
        <v>2173</v>
      </c>
      <c r="D678" s="219">
        <v>681</v>
      </c>
      <c r="E678" s="219">
        <v>198</v>
      </c>
      <c r="F678" s="219">
        <v>198</v>
      </c>
      <c r="G678" s="264">
        <v>671</v>
      </c>
      <c r="H678" s="221" t="s">
        <v>85</v>
      </c>
      <c r="I678" s="219" t="s">
        <v>324</v>
      </c>
      <c r="J678" s="267" t="s">
        <v>1001</v>
      </c>
      <c r="K678" s="219" t="s">
        <v>83</v>
      </c>
      <c r="L678" s="35" t="str">
        <f ca="1">IF(OFFSET(환산공식!$DU$15,$F678,0)=1,"O","X")</f>
        <v>X</v>
      </c>
      <c r="M678" s="212">
        <f ca="1">IFERROR(OFFSET(환산공식!DA$15,$F678,0),"")</f>
        <v>200</v>
      </c>
      <c r="N678" s="35" t="str">
        <f ca="1">IFERROR(CONCATENATE(ROUND(OFFSET(환산공식!DB$15,$F678,0),1),"%"),"")</f>
        <v>100%</v>
      </c>
      <c r="O678" s="35">
        <f ca="1">IFERROR(OFFSET(환산공식!DC$15,$F678,0),"")</f>
        <v>10</v>
      </c>
      <c r="P678" s="212" t="str">
        <f t="shared" ca="1" si="21"/>
        <v>3% 이하</v>
      </c>
      <c r="Q678" s="218">
        <f ca="1">IFERROR(ROUND(OFFSET(환산공식!$EX$15,$F678,0),3),"")</f>
        <v>0</v>
      </c>
      <c r="R678" s="218">
        <f ca="1">OFFSET('배치점수 계산기'!H$10,$D678,0)</f>
        <v>663.07</v>
      </c>
      <c r="S678" s="218">
        <f ca="1">OFFSET('배치점수 계산기'!I$10,$D678,0)</f>
        <v>661.91</v>
      </c>
      <c r="T678" s="218">
        <f ca="1">OFFSET('배치점수 계산기'!J$10,$D678,0)</f>
        <v>659.67399999999998</v>
      </c>
      <c r="U678" s="218">
        <f ca="1">OFFSET('배치점수 계산기'!K$10,$D678,0)</f>
        <v>657.72</v>
      </c>
      <c r="V678" s="218">
        <f ca="1">OFFSET('배치점수 계산기'!L$10,$D678,0)</f>
        <v>654.59</v>
      </c>
      <c r="W678" s="210" t="str">
        <f ca="1">OFFSET('배치점수 계산기'!M$10,$D678,0)</f>
        <v>표점</v>
      </c>
      <c r="X678" s="208" t="str">
        <f ca="1">OFFSET('배치점수 계산기'!N$10,$D678,0)</f>
        <v>표점</v>
      </c>
      <c r="Y678" s="212">
        <f ca="1">OFFSET(환산공식!FG$15,$F678,0)</f>
        <v>0.25</v>
      </c>
      <c r="Z678" s="35">
        <f ca="1">OFFSET(환산공식!FH$15,$F678,0)</f>
        <v>0.38</v>
      </c>
      <c r="AA678" s="203">
        <f ca="1">OFFSET(환산공식!FI$15,$F678,0)</f>
        <v>0.38</v>
      </c>
      <c r="AB678" s="5"/>
      <c r="AD678">
        <f t="shared" ca="1" si="22"/>
        <v>6</v>
      </c>
      <c r="AF678" s="5"/>
      <c r="AG678" s="5"/>
      <c r="AH678" s="5"/>
    </row>
    <row r="679" spans="1:34">
      <c r="A679" s="222"/>
      <c r="B679" s="222"/>
      <c r="C679" s="222" t="s">
        <v>2174</v>
      </c>
      <c r="D679" s="219">
        <v>682</v>
      </c>
      <c r="E679" s="219">
        <v>198</v>
      </c>
      <c r="F679" s="219">
        <v>198</v>
      </c>
      <c r="G679" s="264">
        <v>672</v>
      </c>
      <c r="H679" s="221" t="s">
        <v>85</v>
      </c>
      <c r="I679" s="219" t="s">
        <v>324</v>
      </c>
      <c r="J679" s="267" t="s">
        <v>1002</v>
      </c>
      <c r="K679" s="219" t="s">
        <v>83</v>
      </c>
      <c r="L679" s="35" t="str">
        <f ca="1">IF(OFFSET(환산공식!$DU$15,$F679,0)=1,"O","X")</f>
        <v>X</v>
      </c>
      <c r="M679" s="212">
        <f ca="1">IFERROR(OFFSET(환산공식!DA$15,$F679,0),"")</f>
        <v>200</v>
      </c>
      <c r="N679" s="35" t="str">
        <f ca="1">IFERROR(CONCATENATE(ROUND(OFFSET(환산공식!DB$15,$F679,0),1),"%"),"")</f>
        <v>100%</v>
      </c>
      <c r="O679" s="35">
        <f ca="1">IFERROR(OFFSET(환산공식!DC$15,$F679,0),"")</f>
        <v>10</v>
      </c>
      <c r="P679" s="212" t="str">
        <f t="shared" ca="1" si="21"/>
        <v>3% 이하</v>
      </c>
      <c r="Q679" s="218">
        <f ca="1">IFERROR(ROUND(OFFSET(환산공식!$EX$15,$F679,0),3),"")</f>
        <v>0</v>
      </c>
      <c r="R679" s="218">
        <f ca="1">OFFSET('배치점수 계산기'!H$10,$D679,0)</f>
        <v>658.38599999999997</v>
      </c>
      <c r="S679" s="218">
        <f ca="1">OFFSET('배치점수 계산기'!I$10,$D679,0)</f>
        <v>657.11</v>
      </c>
      <c r="T679" s="218">
        <f ca="1">OFFSET('배치점수 계산기'!J$10,$D679,0)</f>
        <v>654.84</v>
      </c>
      <c r="U679" s="218">
        <f ca="1">OFFSET('배치점수 계산기'!K$10,$D679,0)</f>
        <v>652.78</v>
      </c>
      <c r="V679" s="218">
        <f ca="1">OFFSET('배치점수 계산기'!L$10,$D679,0)</f>
        <v>649.9</v>
      </c>
      <c r="W679" s="210" t="str">
        <f ca="1">OFFSET('배치점수 계산기'!M$10,$D679,0)</f>
        <v>표점</v>
      </c>
      <c r="X679" s="208" t="str">
        <f ca="1">OFFSET('배치점수 계산기'!N$10,$D679,0)</f>
        <v>표점</v>
      </c>
      <c r="Y679" s="212">
        <f ca="1">OFFSET(환산공식!FG$15,$F679,0)</f>
        <v>0.25</v>
      </c>
      <c r="Z679" s="35">
        <f ca="1">OFFSET(환산공식!FH$15,$F679,0)</f>
        <v>0.38</v>
      </c>
      <c r="AA679" s="203">
        <f ca="1">OFFSET(환산공식!FI$15,$F679,0)</f>
        <v>0.38</v>
      </c>
      <c r="AB679" s="5"/>
      <c r="AD679">
        <f t="shared" ca="1" si="22"/>
        <v>6</v>
      </c>
      <c r="AF679" s="5"/>
      <c r="AG679" s="5"/>
      <c r="AH679" s="5"/>
    </row>
    <row r="680" spans="1:34">
      <c r="A680" s="222"/>
      <c r="B680" s="222"/>
      <c r="C680" s="222" t="s">
        <v>2175</v>
      </c>
      <c r="D680" s="219">
        <v>683</v>
      </c>
      <c r="E680" s="219">
        <v>198</v>
      </c>
      <c r="F680" s="219">
        <v>198</v>
      </c>
      <c r="G680" s="264">
        <v>673</v>
      </c>
      <c r="H680" s="221" t="s">
        <v>85</v>
      </c>
      <c r="I680" s="219" t="s">
        <v>324</v>
      </c>
      <c r="J680" s="267" t="s">
        <v>1004</v>
      </c>
      <c r="K680" s="219" t="s">
        <v>83</v>
      </c>
      <c r="L680" s="35" t="str">
        <f ca="1">IF(OFFSET(환산공식!$DU$15,$F680,0)=1,"O","X")</f>
        <v>X</v>
      </c>
      <c r="M680" s="212">
        <f ca="1">IFERROR(OFFSET(환산공식!DA$15,$F680,0),"")</f>
        <v>200</v>
      </c>
      <c r="N680" s="35" t="str">
        <f ca="1">IFERROR(CONCATENATE(ROUND(OFFSET(환산공식!DB$15,$F680,0),1),"%"),"")</f>
        <v>100%</v>
      </c>
      <c r="O680" s="35">
        <f ca="1">IFERROR(OFFSET(환산공식!DC$15,$F680,0),"")</f>
        <v>10</v>
      </c>
      <c r="P680" s="212" t="str">
        <f t="shared" ca="1" si="21"/>
        <v>3% 이하</v>
      </c>
      <c r="Q680" s="218">
        <f ca="1">IFERROR(ROUND(OFFSET(환산공식!$EX$15,$F680,0),3),"")</f>
        <v>0</v>
      </c>
      <c r="R680" s="218">
        <f ca="1">OFFSET('배치점수 계산기'!H$10,$D680,0)</f>
        <v>653.83000000000004</v>
      </c>
      <c r="S680" s="218">
        <f ca="1">OFFSET('배치점수 계산기'!I$10,$D680,0)</f>
        <v>652.43600000000004</v>
      </c>
      <c r="T680" s="218">
        <f ca="1">OFFSET('배치점수 계산기'!J$10,$D680,0)</f>
        <v>650.31600000000003</v>
      </c>
      <c r="U680" s="218">
        <f ca="1">OFFSET('배치점수 계산기'!K$10,$D680,0)</f>
        <v>648.75</v>
      </c>
      <c r="V680" s="218">
        <f ca="1">OFFSET('배치점수 계산기'!L$10,$D680,0)</f>
        <v>645.75</v>
      </c>
      <c r="W680" s="210" t="str">
        <f ca="1">OFFSET('배치점수 계산기'!M$10,$D680,0)</f>
        <v>표점</v>
      </c>
      <c r="X680" s="208" t="str">
        <f ca="1">OFFSET('배치점수 계산기'!N$10,$D680,0)</f>
        <v>표점</v>
      </c>
      <c r="Y680" s="212">
        <f ca="1">OFFSET(환산공식!FG$15,$F680,0)</f>
        <v>0.25</v>
      </c>
      <c r="Z680" s="35">
        <f ca="1">OFFSET(환산공식!FH$15,$F680,0)</f>
        <v>0.38</v>
      </c>
      <c r="AA680" s="203">
        <f ca="1">OFFSET(환산공식!FI$15,$F680,0)</f>
        <v>0.38</v>
      </c>
      <c r="AB680" s="5"/>
      <c r="AD680">
        <f t="shared" ca="1" si="22"/>
        <v>6</v>
      </c>
      <c r="AF680" s="5"/>
      <c r="AG680" s="5"/>
      <c r="AH680" s="5"/>
    </row>
    <row r="681" spans="1:34">
      <c r="A681" s="222"/>
      <c r="B681" s="222"/>
      <c r="C681" s="222" t="s">
        <v>2176</v>
      </c>
      <c r="D681" s="219">
        <v>684</v>
      </c>
      <c r="E681" s="219">
        <v>198</v>
      </c>
      <c r="F681" s="219">
        <v>198</v>
      </c>
      <c r="G681" s="264">
        <v>674</v>
      </c>
      <c r="H681" s="221" t="s">
        <v>85</v>
      </c>
      <c r="I681" s="219" t="s">
        <v>324</v>
      </c>
      <c r="J681" s="267" t="s">
        <v>1003</v>
      </c>
      <c r="K681" s="219" t="s">
        <v>83</v>
      </c>
      <c r="L681" s="35" t="str">
        <f ca="1">IF(OFFSET(환산공식!$DU$15,$F681,0)=1,"O","X")</f>
        <v>X</v>
      </c>
      <c r="M681" s="212">
        <f ca="1">IFERROR(OFFSET(환산공식!DA$15,$F681,0),"")</f>
        <v>200</v>
      </c>
      <c r="N681" s="35" t="str">
        <f ca="1">IFERROR(CONCATENATE(ROUND(OFFSET(환산공식!DB$15,$F681,0),1),"%"),"")</f>
        <v>100%</v>
      </c>
      <c r="O681" s="35">
        <f ca="1">IFERROR(OFFSET(환산공식!DC$15,$F681,0),"")</f>
        <v>10</v>
      </c>
      <c r="P681" s="212" t="str">
        <f t="shared" ca="1" si="21"/>
        <v>3% 이하</v>
      </c>
      <c r="Q681" s="218">
        <f ca="1">IFERROR(ROUND(OFFSET(환산공식!$EX$15,$F681,0),3),"")</f>
        <v>0</v>
      </c>
      <c r="R681" s="218">
        <f ca="1">OFFSET('배치점수 계산기'!H$10,$D681,0)</f>
        <v>653.83000000000004</v>
      </c>
      <c r="S681" s="218">
        <f ca="1">OFFSET('배치점수 계산기'!I$10,$D681,0)</f>
        <v>652.43600000000004</v>
      </c>
      <c r="T681" s="218">
        <f ca="1">OFFSET('배치점수 계산기'!J$10,$D681,0)</f>
        <v>650.31600000000003</v>
      </c>
      <c r="U681" s="218">
        <f ca="1">OFFSET('배치점수 계산기'!K$10,$D681,0)</f>
        <v>648.75</v>
      </c>
      <c r="V681" s="218">
        <f ca="1">OFFSET('배치점수 계산기'!L$10,$D681,0)</f>
        <v>645.75</v>
      </c>
      <c r="W681" s="210" t="str">
        <f ca="1">OFFSET('배치점수 계산기'!M$10,$D681,0)</f>
        <v>표점</v>
      </c>
      <c r="X681" s="208" t="str">
        <f ca="1">OFFSET('배치점수 계산기'!N$10,$D681,0)</f>
        <v>표점</v>
      </c>
      <c r="Y681" s="212">
        <f ca="1">OFFSET(환산공식!FG$15,$F681,0)</f>
        <v>0.25</v>
      </c>
      <c r="Z681" s="35">
        <f ca="1">OFFSET(환산공식!FH$15,$F681,0)</f>
        <v>0.38</v>
      </c>
      <c r="AA681" s="203">
        <f ca="1">OFFSET(환산공식!FI$15,$F681,0)</f>
        <v>0.38</v>
      </c>
      <c r="AB681" s="5"/>
      <c r="AD681">
        <f t="shared" ca="1" si="22"/>
        <v>6</v>
      </c>
      <c r="AF681" s="5"/>
      <c r="AG681" s="5"/>
      <c r="AH681" s="5"/>
    </row>
    <row r="682" spans="1:34">
      <c r="A682" s="222"/>
      <c r="B682" s="222"/>
      <c r="C682" s="222" t="s">
        <v>2177</v>
      </c>
      <c r="D682" s="219">
        <v>685</v>
      </c>
      <c r="E682" s="219">
        <v>196</v>
      </c>
      <c r="F682" s="219">
        <v>196</v>
      </c>
      <c r="G682" s="264">
        <v>675</v>
      </c>
      <c r="H682" s="221" t="s">
        <v>85</v>
      </c>
      <c r="I682" s="219" t="s">
        <v>324</v>
      </c>
      <c r="J682" s="267" t="s">
        <v>76</v>
      </c>
      <c r="K682" s="219" t="s">
        <v>84</v>
      </c>
      <c r="L682" s="35" t="str">
        <f ca="1">IF(OFFSET(환산공식!$DU$15,$F682,0)=1,"O","X")</f>
        <v>X</v>
      </c>
      <c r="M682" s="212">
        <f ca="1">IFERROR(OFFSET(환산공식!DA$15,$F682,0),"")</f>
        <v>200</v>
      </c>
      <c r="N682" s="35" t="str">
        <f ca="1">IFERROR(CONCATENATE(ROUND(OFFSET(환산공식!DB$15,$F682,0),1),"%"),"")</f>
        <v>100%</v>
      </c>
      <c r="O682" s="35">
        <f ca="1">IFERROR(OFFSET(환산공식!DC$15,$F682,0),"")</f>
        <v>10</v>
      </c>
      <c r="P682" s="212" t="str">
        <f t="shared" ca="1" si="21"/>
        <v>3% 이하</v>
      </c>
      <c r="Q682" s="218">
        <f ca="1">IFERROR(ROUND(OFFSET(환산공식!$EX$15,$F682,0),3),"")</f>
        <v>0</v>
      </c>
      <c r="R682" s="218">
        <f ca="1">OFFSET('배치점수 계산기'!H$10,$D682,0)</f>
        <v>699.41499999999996</v>
      </c>
      <c r="S682" s="218">
        <f ca="1">OFFSET('배치점수 계산기'!I$10,$D682,0)</f>
        <v>697.04</v>
      </c>
      <c r="T682" s="218">
        <f ca="1">OFFSET('배치점수 계산기'!J$10,$D682,0)</f>
        <v>694.02499999999998</v>
      </c>
      <c r="U682" s="218">
        <f ca="1">OFFSET('배치점수 계산기'!K$10,$D682,0)</f>
        <v>691.30399999999997</v>
      </c>
      <c r="V682" s="218">
        <f ca="1">OFFSET('배치점수 계산기'!L$10,$D682,0)</f>
        <v>687.43899999999996</v>
      </c>
      <c r="W682" s="210" t="str">
        <f ca="1">OFFSET('배치점수 계산기'!M$10,$D682,0)</f>
        <v>표점</v>
      </c>
      <c r="X682" s="208" t="str">
        <f ca="1">OFFSET('배치점수 계산기'!N$10,$D682,0)</f>
        <v>표점</v>
      </c>
      <c r="Y682" s="212">
        <f ca="1">OFFSET(환산공식!FG$15,$F682,0)</f>
        <v>0.38</v>
      </c>
      <c r="Z682" s="35">
        <f ca="1">OFFSET(환산공식!FH$15,$F682,0)</f>
        <v>0.31</v>
      </c>
      <c r="AA682" s="203">
        <f ca="1">OFFSET(환산공식!FI$15,$F682,0)</f>
        <v>0.31</v>
      </c>
      <c r="AB682" s="5"/>
      <c r="AD682">
        <f t="shared" ca="1" si="22"/>
        <v>6</v>
      </c>
      <c r="AF682" s="5"/>
      <c r="AG682" s="5"/>
      <c r="AH682" s="5"/>
    </row>
    <row r="683" spans="1:34">
      <c r="A683" s="222"/>
      <c r="B683" s="222"/>
      <c r="C683" s="222" t="s">
        <v>2178</v>
      </c>
      <c r="D683" s="219">
        <v>686</v>
      </c>
      <c r="E683" s="219">
        <v>196</v>
      </c>
      <c r="F683" s="219">
        <v>196</v>
      </c>
      <c r="G683" s="264">
        <v>676</v>
      </c>
      <c r="H683" s="221" t="s">
        <v>85</v>
      </c>
      <c r="I683" s="219" t="s">
        <v>324</v>
      </c>
      <c r="J683" s="267" t="s">
        <v>395</v>
      </c>
      <c r="K683" s="219" t="s">
        <v>84</v>
      </c>
      <c r="L683" s="35" t="str">
        <f ca="1">IF(OFFSET(환산공식!$DU$15,$F683,0)=1,"O","X")</f>
        <v>X</v>
      </c>
      <c r="M683" s="212">
        <f ca="1">IFERROR(OFFSET(환산공식!DA$15,$F683,0),"")</f>
        <v>200</v>
      </c>
      <c r="N683" s="35" t="str">
        <f ca="1">IFERROR(CONCATENATE(ROUND(OFFSET(환산공식!DB$15,$F683,0),1),"%"),"")</f>
        <v>100%</v>
      </c>
      <c r="O683" s="35">
        <f ca="1">IFERROR(OFFSET(환산공식!DC$15,$F683,0),"")</f>
        <v>10</v>
      </c>
      <c r="P683" s="212" t="str">
        <f t="shared" ca="1" si="21"/>
        <v>3% 이하</v>
      </c>
      <c r="Q683" s="218">
        <f ca="1">IFERROR(ROUND(OFFSET(환산공식!$EX$15,$F683,0),3),"")</f>
        <v>0</v>
      </c>
      <c r="R683" s="218">
        <f ca="1">OFFSET('배치점수 계산기'!H$10,$D683,0)</f>
        <v>695.32</v>
      </c>
      <c r="S683" s="218">
        <f ca="1">OFFSET('배치점수 계산기'!I$10,$D683,0)</f>
        <v>693.75900000000001</v>
      </c>
      <c r="T683" s="218">
        <f ca="1">OFFSET('배치점수 계산기'!J$10,$D683,0)</f>
        <v>691.04499999999996</v>
      </c>
      <c r="U683" s="218">
        <f ca="1">OFFSET('배치점수 계산기'!K$10,$D683,0)</f>
        <v>688.56500000000005</v>
      </c>
      <c r="V683" s="218">
        <f ca="1">OFFSET('배치점수 계산기'!L$10,$D683,0)</f>
        <v>684.61500000000001</v>
      </c>
      <c r="W683" s="210" t="str">
        <f ca="1">OFFSET('배치점수 계산기'!M$10,$D683,0)</f>
        <v>표점</v>
      </c>
      <c r="X683" s="208" t="str">
        <f ca="1">OFFSET('배치점수 계산기'!N$10,$D683,0)</f>
        <v>표점</v>
      </c>
      <c r="Y683" s="212">
        <f ca="1">OFFSET(환산공식!FG$15,$F683,0)</f>
        <v>0.38</v>
      </c>
      <c r="Z683" s="35">
        <f ca="1">OFFSET(환산공식!FH$15,$F683,0)</f>
        <v>0.31</v>
      </c>
      <c r="AA683" s="203">
        <f ca="1">OFFSET(환산공식!FI$15,$F683,0)</f>
        <v>0.31</v>
      </c>
      <c r="AB683" s="5"/>
      <c r="AD683">
        <f t="shared" ca="1" si="22"/>
        <v>6</v>
      </c>
      <c r="AF683" s="5"/>
      <c r="AG683" s="5"/>
      <c r="AH683" s="5"/>
    </row>
    <row r="684" spans="1:34">
      <c r="A684" s="222"/>
      <c r="B684" s="222"/>
      <c r="C684" s="222" t="s">
        <v>2179</v>
      </c>
      <c r="D684" s="219">
        <v>687</v>
      </c>
      <c r="E684" s="219">
        <v>196</v>
      </c>
      <c r="F684" s="219">
        <v>196</v>
      </c>
      <c r="G684" s="264">
        <v>677</v>
      </c>
      <c r="H684" s="221" t="s">
        <v>85</v>
      </c>
      <c r="I684" s="219" t="s">
        <v>324</v>
      </c>
      <c r="J684" s="267" t="s">
        <v>675</v>
      </c>
      <c r="K684" s="219" t="s">
        <v>84</v>
      </c>
      <c r="L684" s="35" t="str">
        <f ca="1">IF(OFFSET(환산공식!$DU$15,$F684,0)=1,"O","X")</f>
        <v>X</v>
      </c>
      <c r="M684" s="212">
        <f ca="1">IFERROR(OFFSET(환산공식!DA$15,$F684,0),"")</f>
        <v>200</v>
      </c>
      <c r="N684" s="35" t="str">
        <f ca="1">IFERROR(CONCATENATE(ROUND(OFFSET(환산공식!DB$15,$F684,0),1),"%"),"")</f>
        <v>100%</v>
      </c>
      <c r="O684" s="35">
        <f ca="1">IFERROR(OFFSET(환산공식!DC$15,$F684,0),"")</f>
        <v>10</v>
      </c>
      <c r="P684" s="212" t="str">
        <f t="shared" ca="1" si="21"/>
        <v>3% 이하</v>
      </c>
      <c r="Q684" s="218">
        <f ca="1">IFERROR(ROUND(OFFSET(환산공식!$EX$15,$F684,0),3),"")</f>
        <v>0</v>
      </c>
      <c r="R684" s="218">
        <f ca="1">OFFSET('배치점수 계산기'!H$10,$D684,0)</f>
        <v>695.20399999999995</v>
      </c>
      <c r="S684" s="218">
        <f ca="1">OFFSET('배치점수 계산기'!I$10,$D684,0)</f>
        <v>693.60900000000004</v>
      </c>
      <c r="T684" s="218">
        <f ca="1">OFFSET('배치점수 계산기'!J$10,$D684,0)</f>
        <v>690.89499999999998</v>
      </c>
      <c r="U684" s="218">
        <f ca="1">OFFSET('배치점수 계산기'!K$10,$D684,0)</f>
        <v>688.28099999999995</v>
      </c>
      <c r="V684" s="218">
        <f ca="1">OFFSET('배치점수 계산기'!L$10,$D684,0)</f>
        <v>684.61500000000001</v>
      </c>
      <c r="W684" s="210" t="str">
        <f ca="1">OFFSET('배치점수 계산기'!M$10,$D684,0)</f>
        <v>표점</v>
      </c>
      <c r="X684" s="208" t="str">
        <f ca="1">OFFSET('배치점수 계산기'!N$10,$D684,0)</f>
        <v>표점</v>
      </c>
      <c r="Y684" s="212">
        <f ca="1">OFFSET(환산공식!FG$15,$F684,0)</f>
        <v>0.38</v>
      </c>
      <c r="Z684" s="35">
        <f ca="1">OFFSET(환산공식!FH$15,$F684,0)</f>
        <v>0.31</v>
      </c>
      <c r="AA684" s="203">
        <f ca="1">OFFSET(환산공식!FI$15,$F684,0)</f>
        <v>0.31</v>
      </c>
      <c r="AB684" s="5"/>
      <c r="AD684">
        <f t="shared" ca="1" si="22"/>
        <v>6</v>
      </c>
      <c r="AF684" s="5"/>
      <c r="AG684" s="5"/>
      <c r="AH684" s="5"/>
    </row>
    <row r="685" spans="1:34">
      <c r="A685" s="222"/>
      <c r="B685" s="222"/>
      <c r="C685" s="222" t="s">
        <v>2180</v>
      </c>
      <c r="D685" s="219">
        <v>688</v>
      </c>
      <c r="E685" s="219">
        <v>196</v>
      </c>
      <c r="F685" s="219">
        <v>196</v>
      </c>
      <c r="G685" s="264">
        <v>678</v>
      </c>
      <c r="H685" s="221" t="s">
        <v>85</v>
      </c>
      <c r="I685" s="219" t="s">
        <v>324</v>
      </c>
      <c r="J685" s="267" t="s">
        <v>925</v>
      </c>
      <c r="K685" s="219" t="s">
        <v>84</v>
      </c>
      <c r="L685" s="35" t="str">
        <f ca="1">IF(OFFSET(환산공식!$DU$15,$F685,0)=1,"O","X")</f>
        <v>X</v>
      </c>
      <c r="M685" s="212">
        <f ca="1">IFERROR(OFFSET(환산공식!DA$15,$F685,0),"")</f>
        <v>200</v>
      </c>
      <c r="N685" s="35" t="str">
        <f ca="1">IFERROR(CONCATENATE(ROUND(OFFSET(환산공식!DB$15,$F685,0),1),"%"),"")</f>
        <v>100%</v>
      </c>
      <c r="O685" s="35">
        <f ca="1">IFERROR(OFFSET(환산공식!DC$15,$F685,0),"")</f>
        <v>10</v>
      </c>
      <c r="P685" s="212" t="str">
        <f t="shared" ca="1" si="21"/>
        <v>3% 이하</v>
      </c>
      <c r="Q685" s="218">
        <f ca="1">IFERROR(ROUND(OFFSET(환산공식!$EX$15,$F685,0),3),"")</f>
        <v>0</v>
      </c>
      <c r="R685" s="218">
        <f ca="1">OFFSET('배치점수 계산기'!H$10,$D685,0)</f>
        <v>695.20399999999995</v>
      </c>
      <c r="S685" s="218">
        <f ca="1">OFFSET('배치점수 계산기'!I$10,$D685,0)</f>
        <v>693.60900000000004</v>
      </c>
      <c r="T685" s="218">
        <f ca="1">OFFSET('배치점수 계산기'!J$10,$D685,0)</f>
        <v>690.89499999999998</v>
      </c>
      <c r="U685" s="218">
        <f ca="1">OFFSET('배치점수 계산기'!K$10,$D685,0)</f>
        <v>688.28099999999995</v>
      </c>
      <c r="V685" s="218">
        <f ca="1">OFFSET('배치점수 계산기'!L$10,$D685,0)</f>
        <v>684.61500000000001</v>
      </c>
      <c r="W685" s="210" t="str">
        <f ca="1">OFFSET('배치점수 계산기'!M$10,$D685,0)</f>
        <v>표점</v>
      </c>
      <c r="X685" s="208" t="str">
        <f ca="1">OFFSET('배치점수 계산기'!N$10,$D685,0)</f>
        <v>표점</v>
      </c>
      <c r="Y685" s="212">
        <f ca="1">OFFSET(환산공식!FG$15,$F685,0)</f>
        <v>0.38</v>
      </c>
      <c r="Z685" s="35">
        <f ca="1">OFFSET(환산공식!FH$15,$F685,0)</f>
        <v>0.31</v>
      </c>
      <c r="AA685" s="203">
        <f ca="1">OFFSET(환산공식!FI$15,$F685,0)</f>
        <v>0.31</v>
      </c>
      <c r="AB685" s="5"/>
      <c r="AD685">
        <f t="shared" ca="1" si="22"/>
        <v>6</v>
      </c>
      <c r="AF685" s="5"/>
      <c r="AG685" s="5"/>
      <c r="AH685" s="5"/>
    </row>
    <row r="686" spans="1:34">
      <c r="A686" s="222"/>
      <c r="B686" s="222"/>
      <c r="C686" s="222" t="s">
        <v>2181</v>
      </c>
      <c r="D686" s="219">
        <v>689</v>
      </c>
      <c r="E686" s="219">
        <v>196</v>
      </c>
      <c r="F686" s="219">
        <v>196</v>
      </c>
      <c r="G686" s="264">
        <v>679</v>
      </c>
      <c r="H686" s="221" t="s">
        <v>85</v>
      </c>
      <c r="I686" s="219" t="s">
        <v>324</v>
      </c>
      <c r="J686" s="267" t="s">
        <v>985</v>
      </c>
      <c r="K686" s="219" t="s">
        <v>84</v>
      </c>
      <c r="L686" s="35" t="str">
        <f ca="1">IF(OFFSET(환산공식!$DU$15,$F686,0)=1,"O","X")</f>
        <v>X</v>
      </c>
      <c r="M686" s="212">
        <f ca="1">IFERROR(OFFSET(환산공식!DA$15,$F686,0),"")</f>
        <v>200</v>
      </c>
      <c r="N686" s="35" t="str">
        <f ca="1">IFERROR(CONCATENATE(ROUND(OFFSET(환산공식!DB$15,$F686,0),1),"%"),"")</f>
        <v>100%</v>
      </c>
      <c r="O686" s="35">
        <f ca="1">IFERROR(OFFSET(환산공식!DC$15,$F686,0),"")</f>
        <v>10</v>
      </c>
      <c r="P686" s="212" t="str">
        <f t="shared" ca="1" si="21"/>
        <v>3% 이하</v>
      </c>
      <c r="Q686" s="218">
        <f ca="1">IFERROR(ROUND(OFFSET(환산공식!$EX$15,$F686,0),3),"")</f>
        <v>0</v>
      </c>
      <c r="R686" s="218">
        <f ca="1">OFFSET('배치점수 계산기'!H$10,$D686,0)</f>
        <v>694.726</v>
      </c>
      <c r="S686" s="218">
        <f ca="1">OFFSET('배치점수 계산기'!I$10,$D686,0)</f>
        <v>693.15599999999995</v>
      </c>
      <c r="T686" s="218">
        <f ca="1">OFFSET('배치점수 계산기'!J$10,$D686,0)</f>
        <v>690.56899999999996</v>
      </c>
      <c r="U686" s="218">
        <f ca="1">OFFSET('배치점수 계산기'!K$10,$D686,0)</f>
        <v>687.96400000000006</v>
      </c>
      <c r="V686" s="218">
        <f ca="1">OFFSET('배치점수 계산기'!L$10,$D686,0)</f>
        <v>684.22400000000005</v>
      </c>
      <c r="W686" s="210" t="str">
        <f ca="1">OFFSET('배치점수 계산기'!M$10,$D686,0)</f>
        <v>표점</v>
      </c>
      <c r="X686" s="208" t="str">
        <f ca="1">OFFSET('배치점수 계산기'!N$10,$D686,0)</f>
        <v>표점</v>
      </c>
      <c r="Y686" s="212">
        <f ca="1">OFFSET(환산공식!FG$15,$F686,0)</f>
        <v>0.38</v>
      </c>
      <c r="Z686" s="35">
        <f ca="1">OFFSET(환산공식!FH$15,$F686,0)</f>
        <v>0.31</v>
      </c>
      <c r="AA686" s="203">
        <f ca="1">OFFSET(환산공식!FI$15,$F686,0)</f>
        <v>0.31</v>
      </c>
      <c r="AB686" s="5"/>
      <c r="AD686">
        <f t="shared" ca="1" si="22"/>
        <v>6</v>
      </c>
      <c r="AF686" s="5"/>
      <c r="AG686" s="5"/>
      <c r="AH686" s="5"/>
    </row>
    <row r="687" spans="1:34">
      <c r="A687" s="222"/>
      <c r="B687" s="222"/>
      <c r="C687" s="222" t="s">
        <v>2182</v>
      </c>
      <c r="D687" s="219">
        <v>690</v>
      </c>
      <c r="E687" s="219">
        <v>196</v>
      </c>
      <c r="F687" s="219">
        <v>196</v>
      </c>
      <c r="G687" s="264">
        <v>680</v>
      </c>
      <c r="H687" s="221" t="s">
        <v>85</v>
      </c>
      <c r="I687" s="219" t="s">
        <v>324</v>
      </c>
      <c r="J687" s="267" t="s">
        <v>926</v>
      </c>
      <c r="K687" s="219" t="s">
        <v>84</v>
      </c>
      <c r="L687" s="35" t="str">
        <f ca="1">IF(OFFSET(환산공식!$DU$15,$F687,0)=1,"O","X")</f>
        <v>X</v>
      </c>
      <c r="M687" s="212">
        <f ca="1">IFERROR(OFFSET(환산공식!DA$15,$F687,0),"")</f>
        <v>200</v>
      </c>
      <c r="N687" s="35" t="str">
        <f ca="1">IFERROR(CONCATENATE(ROUND(OFFSET(환산공식!DB$15,$F687,0),1),"%"),"")</f>
        <v>100%</v>
      </c>
      <c r="O687" s="35">
        <f ca="1">IFERROR(OFFSET(환산공식!DC$15,$F687,0),"")</f>
        <v>10</v>
      </c>
      <c r="P687" s="212" t="str">
        <f t="shared" ca="1" si="21"/>
        <v>3% 이하</v>
      </c>
      <c r="Q687" s="218">
        <f ca="1">IFERROR(ROUND(OFFSET(환산공식!$EX$15,$F687,0),3),"")</f>
        <v>0</v>
      </c>
      <c r="R687" s="218">
        <f ca="1">OFFSET('배치점수 계산기'!H$10,$D687,0)</f>
        <v>690.30100000000004</v>
      </c>
      <c r="S687" s="218">
        <f ca="1">OFFSET('배치점수 계산기'!I$10,$D687,0)</f>
        <v>688.82399999999996</v>
      </c>
      <c r="T687" s="218">
        <f ca="1">OFFSET('배치점수 계산기'!J$10,$D687,0)</f>
        <v>686.51</v>
      </c>
      <c r="U687" s="218">
        <f ca="1">OFFSET('배치점수 계산기'!K$10,$D687,0)</f>
        <v>683.94</v>
      </c>
      <c r="V687" s="218">
        <f ca="1">OFFSET('배치점수 계산기'!L$10,$D687,0)</f>
        <v>679.71500000000003</v>
      </c>
      <c r="W687" s="210" t="str">
        <f ca="1">OFFSET('배치점수 계산기'!M$10,$D687,0)</f>
        <v>표점</v>
      </c>
      <c r="X687" s="208" t="str">
        <f ca="1">OFFSET('배치점수 계산기'!N$10,$D687,0)</f>
        <v>표점</v>
      </c>
      <c r="Y687" s="212">
        <f ca="1">OFFSET(환산공식!FG$15,$F687,0)</f>
        <v>0.38</v>
      </c>
      <c r="Z687" s="35">
        <f ca="1">OFFSET(환산공식!FH$15,$F687,0)</f>
        <v>0.31</v>
      </c>
      <c r="AA687" s="203">
        <f ca="1">OFFSET(환산공식!FI$15,$F687,0)</f>
        <v>0.31</v>
      </c>
      <c r="AB687" s="5"/>
      <c r="AD687">
        <f t="shared" ca="1" si="22"/>
        <v>6</v>
      </c>
      <c r="AF687" s="5"/>
      <c r="AG687" s="5"/>
      <c r="AH687" s="5"/>
    </row>
    <row r="688" spans="1:34">
      <c r="A688" s="222"/>
      <c r="B688" s="222"/>
      <c r="C688" s="222" t="s">
        <v>2183</v>
      </c>
      <c r="D688" s="219">
        <v>691</v>
      </c>
      <c r="E688" s="219">
        <v>196</v>
      </c>
      <c r="F688" s="219">
        <v>196</v>
      </c>
      <c r="G688" s="264">
        <v>681</v>
      </c>
      <c r="H688" s="221" t="s">
        <v>85</v>
      </c>
      <c r="I688" s="219" t="s">
        <v>324</v>
      </c>
      <c r="J688" s="267" t="s">
        <v>396</v>
      </c>
      <c r="K688" s="219" t="s">
        <v>84</v>
      </c>
      <c r="L688" s="35" t="str">
        <f ca="1">IF(OFFSET(환산공식!$DU$15,$F688,0)=1,"O","X")</f>
        <v>X</v>
      </c>
      <c r="M688" s="212">
        <f ca="1">IFERROR(OFFSET(환산공식!DA$15,$F688,0),"")</f>
        <v>200</v>
      </c>
      <c r="N688" s="35" t="str">
        <f ca="1">IFERROR(CONCATENATE(ROUND(OFFSET(환산공식!DB$15,$F688,0),1),"%"),"")</f>
        <v>100%</v>
      </c>
      <c r="O688" s="35">
        <f ca="1">IFERROR(OFFSET(환산공식!DC$15,$F688,0),"")</f>
        <v>10</v>
      </c>
      <c r="P688" s="212" t="str">
        <f t="shared" ca="1" si="21"/>
        <v>3% 이하</v>
      </c>
      <c r="Q688" s="218">
        <f ca="1">IFERROR(ROUND(OFFSET(환산공식!$EX$15,$F688,0),3),"")</f>
        <v>0</v>
      </c>
      <c r="R688" s="218">
        <f ca="1">OFFSET('배치점수 계산기'!H$10,$D688,0)</f>
        <v>690.30100000000004</v>
      </c>
      <c r="S688" s="218">
        <f ca="1">OFFSET('배치점수 계산기'!I$10,$D688,0)</f>
        <v>688.82399999999996</v>
      </c>
      <c r="T688" s="218">
        <f ca="1">OFFSET('배치점수 계산기'!J$10,$D688,0)</f>
        <v>686.51</v>
      </c>
      <c r="U688" s="218">
        <f ca="1">OFFSET('배치점수 계산기'!K$10,$D688,0)</f>
        <v>683.94</v>
      </c>
      <c r="V688" s="218">
        <f ca="1">OFFSET('배치점수 계산기'!L$10,$D688,0)</f>
        <v>679.71500000000003</v>
      </c>
      <c r="W688" s="210" t="str">
        <f ca="1">OFFSET('배치점수 계산기'!M$10,$D688,0)</f>
        <v>표점</v>
      </c>
      <c r="X688" s="208" t="str">
        <f ca="1">OFFSET('배치점수 계산기'!N$10,$D688,0)</f>
        <v>표점</v>
      </c>
      <c r="Y688" s="212">
        <f ca="1">OFFSET(환산공식!FG$15,$F688,0)</f>
        <v>0.38</v>
      </c>
      <c r="Z688" s="35">
        <f ca="1">OFFSET(환산공식!FH$15,$F688,0)</f>
        <v>0.31</v>
      </c>
      <c r="AA688" s="203">
        <f ca="1">OFFSET(환산공식!FI$15,$F688,0)</f>
        <v>0.31</v>
      </c>
      <c r="AB688" s="5"/>
      <c r="AD688">
        <f t="shared" ca="1" si="22"/>
        <v>6</v>
      </c>
      <c r="AF688" s="5"/>
      <c r="AG688" s="5"/>
      <c r="AH688" s="5"/>
    </row>
    <row r="689" spans="1:34">
      <c r="A689" s="222"/>
      <c r="B689" s="222"/>
      <c r="C689" s="222" t="s">
        <v>2184</v>
      </c>
      <c r="D689" s="219">
        <v>692</v>
      </c>
      <c r="E689" s="219">
        <v>196</v>
      </c>
      <c r="F689" s="219">
        <v>196</v>
      </c>
      <c r="G689" s="264">
        <v>682</v>
      </c>
      <c r="H689" s="221" t="s">
        <v>85</v>
      </c>
      <c r="I689" s="219" t="s">
        <v>324</v>
      </c>
      <c r="J689" s="267" t="s">
        <v>81</v>
      </c>
      <c r="K689" s="219" t="s">
        <v>84</v>
      </c>
      <c r="L689" s="35" t="str">
        <f ca="1">IF(OFFSET(환산공식!$DU$15,$F689,0)=1,"O","X")</f>
        <v>X</v>
      </c>
      <c r="M689" s="212">
        <f ca="1">IFERROR(OFFSET(환산공식!DA$15,$F689,0),"")</f>
        <v>200</v>
      </c>
      <c r="N689" s="35" t="str">
        <f ca="1">IFERROR(CONCATENATE(ROUND(OFFSET(환산공식!DB$15,$F689,0),1),"%"),"")</f>
        <v>100%</v>
      </c>
      <c r="O689" s="35">
        <f ca="1">IFERROR(OFFSET(환산공식!DC$15,$F689,0),"")</f>
        <v>10</v>
      </c>
      <c r="P689" s="212" t="str">
        <f t="shared" ca="1" si="21"/>
        <v>3% 이하</v>
      </c>
      <c r="Q689" s="218">
        <f ca="1">IFERROR(ROUND(OFFSET(환산공식!$EX$15,$F689,0),3),"")</f>
        <v>0</v>
      </c>
      <c r="R689" s="218">
        <f ca="1">OFFSET('배치점수 계산기'!H$10,$D689,0)</f>
        <v>690.30100000000004</v>
      </c>
      <c r="S689" s="218">
        <f ca="1">OFFSET('배치점수 계산기'!I$10,$D689,0)</f>
        <v>688.82399999999996</v>
      </c>
      <c r="T689" s="218">
        <f ca="1">OFFSET('배치점수 계산기'!J$10,$D689,0)</f>
        <v>686.51</v>
      </c>
      <c r="U689" s="218">
        <f ca="1">OFFSET('배치점수 계산기'!K$10,$D689,0)</f>
        <v>683.94</v>
      </c>
      <c r="V689" s="218">
        <f ca="1">OFFSET('배치점수 계산기'!L$10,$D689,0)</f>
        <v>679.71500000000003</v>
      </c>
      <c r="W689" s="210" t="str">
        <f ca="1">OFFSET('배치점수 계산기'!M$10,$D689,0)</f>
        <v>표점</v>
      </c>
      <c r="X689" s="208" t="str">
        <f ca="1">OFFSET('배치점수 계산기'!N$10,$D689,0)</f>
        <v>표점</v>
      </c>
      <c r="Y689" s="212">
        <f ca="1">OFFSET(환산공식!FG$15,$F689,0)</f>
        <v>0.38</v>
      </c>
      <c r="Z689" s="35">
        <f ca="1">OFFSET(환산공식!FH$15,$F689,0)</f>
        <v>0.31</v>
      </c>
      <c r="AA689" s="203">
        <f ca="1">OFFSET(환산공식!FI$15,$F689,0)</f>
        <v>0.31</v>
      </c>
      <c r="AB689" s="5"/>
      <c r="AD689">
        <f t="shared" ca="1" si="22"/>
        <v>6</v>
      </c>
      <c r="AF689" s="5"/>
      <c r="AG689" s="5"/>
      <c r="AH689" s="5"/>
    </row>
    <row r="690" spans="1:34">
      <c r="A690" s="222"/>
      <c r="B690" s="222"/>
      <c r="C690" s="222" t="s">
        <v>2185</v>
      </c>
      <c r="D690" s="219">
        <v>693</v>
      </c>
      <c r="E690" s="219">
        <v>196</v>
      </c>
      <c r="F690" s="219">
        <v>196</v>
      </c>
      <c r="G690" s="264">
        <v>683</v>
      </c>
      <c r="H690" s="221" t="s">
        <v>85</v>
      </c>
      <c r="I690" s="219" t="s">
        <v>324</v>
      </c>
      <c r="J690" s="267" t="s">
        <v>989</v>
      </c>
      <c r="K690" s="219" t="s">
        <v>84</v>
      </c>
      <c r="L690" s="35" t="str">
        <f ca="1">IF(OFFSET(환산공식!$DU$15,$F690,0)=1,"O","X")</f>
        <v>X</v>
      </c>
      <c r="M690" s="212">
        <f ca="1">IFERROR(OFFSET(환산공식!DA$15,$F690,0),"")</f>
        <v>200</v>
      </c>
      <c r="N690" s="35" t="str">
        <f ca="1">IFERROR(CONCATENATE(ROUND(OFFSET(환산공식!DB$15,$F690,0),1),"%"),"")</f>
        <v>100%</v>
      </c>
      <c r="O690" s="35">
        <f ca="1">IFERROR(OFFSET(환산공식!DC$15,$F690,0),"")</f>
        <v>10</v>
      </c>
      <c r="P690" s="212" t="str">
        <f t="shared" ca="1" si="21"/>
        <v>3% 이하</v>
      </c>
      <c r="Q690" s="218">
        <f ca="1">IFERROR(ROUND(OFFSET(환산공식!$EX$15,$F690,0),3),"")</f>
        <v>0</v>
      </c>
      <c r="R690" s="218">
        <f ca="1">OFFSET('배치점수 계산기'!H$10,$D690,0)</f>
        <v>690.16</v>
      </c>
      <c r="S690" s="218">
        <f ca="1">OFFSET('배치점수 계산기'!I$10,$D690,0)</f>
        <v>688.69</v>
      </c>
      <c r="T690" s="218">
        <f ca="1">OFFSET('배치점수 계산기'!J$10,$D690,0)</f>
        <v>686.36</v>
      </c>
      <c r="U690" s="218">
        <f ca="1">OFFSET('배치점수 계산기'!K$10,$D690,0)</f>
        <v>683.755</v>
      </c>
      <c r="V690" s="218">
        <f ca="1">OFFSET('배치점수 계산기'!L$10,$D690,0)</f>
        <v>679.59900000000005</v>
      </c>
      <c r="W690" s="210" t="str">
        <f ca="1">OFFSET('배치점수 계산기'!M$10,$D690,0)</f>
        <v>표점</v>
      </c>
      <c r="X690" s="208" t="str">
        <f ca="1">OFFSET('배치점수 계산기'!N$10,$D690,0)</f>
        <v>표점</v>
      </c>
      <c r="Y690" s="212">
        <f ca="1">OFFSET(환산공식!FG$15,$F690,0)</f>
        <v>0.38</v>
      </c>
      <c r="Z690" s="35">
        <f ca="1">OFFSET(환산공식!FH$15,$F690,0)</f>
        <v>0.31</v>
      </c>
      <c r="AA690" s="203">
        <f ca="1">OFFSET(환산공식!FI$15,$F690,0)</f>
        <v>0.31</v>
      </c>
      <c r="AB690" s="5"/>
      <c r="AD690">
        <f t="shared" ca="1" si="22"/>
        <v>6</v>
      </c>
      <c r="AF690" s="5"/>
      <c r="AG690" s="5"/>
      <c r="AH690" s="5"/>
    </row>
    <row r="691" spans="1:34">
      <c r="A691" s="222"/>
      <c r="B691" s="222"/>
      <c r="C691" s="222" t="s">
        <v>2186</v>
      </c>
      <c r="D691" s="219">
        <v>694</v>
      </c>
      <c r="E691" s="219">
        <v>196</v>
      </c>
      <c r="F691" s="219">
        <v>196</v>
      </c>
      <c r="G691" s="264">
        <v>684</v>
      </c>
      <c r="H691" s="221" t="s">
        <v>85</v>
      </c>
      <c r="I691" s="219" t="s">
        <v>324</v>
      </c>
      <c r="J691" s="267" t="s">
        <v>121</v>
      </c>
      <c r="K691" s="219" t="s">
        <v>84</v>
      </c>
      <c r="L691" s="35" t="str">
        <f ca="1">IF(OFFSET(환산공식!$DU$15,$F691,0)=1,"O","X")</f>
        <v>X</v>
      </c>
      <c r="M691" s="212">
        <f ca="1">IFERROR(OFFSET(환산공식!DA$15,$F691,0),"")</f>
        <v>200</v>
      </c>
      <c r="N691" s="35" t="str">
        <f ca="1">IFERROR(CONCATENATE(ROUND(OFFSET(환산공식!DB$15,$F691,0),1),"%"),"")</f>
        <v>100%</v>
      </c>
      <c r="O691" s="35">
        <f ca="1">IFERROR(OFFSET(환산공식!DC$15,$F691,0),"")</f>
        <v>10</v>
      </c>
      <c r="P691" s="212" t="str">
        <f t="shared" ca="1" si="21"/>
        <v>3% 이하</v>
      </c>
      <c r="Q691" s="218">
        <f ca="1">IFERROR(ROUND(OFFSET(환산공식!$EX$15,$F691,0),3),"")</f>
        <v>0</v>
      </c>
      <c r="R691" s="218">
        <f ca="1">OFFSET('배치점수 계산기'!H$10,$D691,0)</f>
        <v>690.16</v>
      </c>
      <c r="S691" s="218">
        <f ca="1">OFFSET('배치점수 계산기'!I$10,$D691,0)</f>
        <v>688.55600000000004</v>
      </c>
      <c r="T691" s="218">
        <f ca="1">OFFSET('배치점수 계산기'!J$10,$D691,0)</f>
        <v>686.23500000000001</v>
      </c>
      <c r="U691" s="218">
        <f ca="1">OFFSET('배치점수 계산기'!K$10,$D691,0)</f>
        <v>683.62099999999998</v>
      </c>
      <c r="V691" s="218">
        <f ca="1">OFFSET('배치점수 계산기'!L$10,$D691,0)</f>
        <v>679.46500000000003</v>
      </c>
      <c r="W691" s="210" t="str">
        <f ca="1">OFFSET('배치점수 계산기'!M$10,$D691,0)</f>
        <v>표점</v>
      </c>
      <c r="X691" s="208" t="str">
        <f ca="1">OFFSET('배치점수 계산기'!N$10,$D691,0)</f>
        <v>표점</v>
      </c>
      <c r="Y691" s="212">
        <f ca="1">OFFSET(환산공식!FG$15,$F691,0)</f>
        <v>0.38</v>
      </c>
      <c r="Z691" s="35">
        <f ca="1">OFFSET(환산공식!FH$15,$F691,0)</f>
        <v>0.31</v>
      </c>
      <c r="AA691" s="203">
        <f ca="1">OFFSET(환산공식!FI$15,$F691,0)</f>
        <v>0.31</v>
      </c>
      <c r="AB691" s="5"/>
      <c r="AD691">
        <f t="shared" ca="1" si="22"/>
        <v>6</v>
      </c>
      <c r="AF691" s="5"/>
      <c r="AG691" s="5"/>
      <c r="AH691" s="5"/>
    </row>
    <row r="692" spans="1:34">
      <c r="A692" s="222"/>
      <c r="B692" s="222"/>
      <c r="C692" s="222" t="s">
        <v>2187</v>
      </c>
      <c r="D692" s="219">
        <v>695</v>
      </c>
      <c r="E692" s="219">
        <v>196</v>
      </c>
      <c r="F692" s="219">
        <v>196</v>
      </c>
      <c r="G692" s="264">
        <v>685</v>
      </c>
      <c r="H692" s="221" t="s">
        <v>85</v>
      </c>
      <c r="I692" s="219" t="s">
        <v>324</v>
      </c>
      <c r="J692" s="267" t="s">
        <v>104</v>
      </c>
      <c r="K692" s="219" t="s">
        <v>84</v>
      </c>
      <c r="L692" s="35" t="str">
        <f ca="1">IF(OFFSET(환산공식!$DU$15,$F692,0)=1,"O","X")</f>
        <v>X</v>
      </c>
      <c r="M692" s="212">
        <f ca="1">IFERROR(OFFSET(환산공식!DA$15,$F692,0),"")</f>
        <v>200</v>
      </c>
      <c r="N692" s="35" t="str">
        <f ca="1">IFERROR(CONCATENATE(ROUND(OFFSET(환산공식!DB$15,$F692,0),1),"%"),"")</f>
        <v>100%</v>
      </c>
      <c r="O692" s="35">
        <f ca="1">IFERROR(OFFSET(환산공식!DC$15,$F692,0),"")</f>
        <v>10</v>
      </c>
      <c r="P692" s="212" t="str">
        <f t="shared" ca="1" si="21"/>
        <v>3% 이하</v>
      </c>
      <c r="Q692" s="218">
        <f ca="1">IFERROR(ROUND(OFFSET(환산공식!$EX$15,$F692,0),3),"")</f>
        <v>0</v>
      </c>
      <c r="R692" s="218">
        <f ca="1">OFFSET('배치점수 계산기'!H$10,$D692,0)</f>
        <v>687.42100000000005</v>
      </c>
      <c r="S692" s="218">
        <f ca="1">OFFSET('배치점수 계산기'!I$10,$D692,0)</f>
        <v>686.08500000000004</v>
      </c>
      <c r="T692" s="218">
        <f ca="1">OFFSET('배치점수 계산기'!J$10,$D692,0)</f>
        <v>683.62099999999998</v>
      </c>
      <c r="U692" s="218">
        <f ca="1">OFFSET('배치점수 계산기'!K$10,$D692,0)</f>
        <v>681.04100000000005</v>
      </c>
      <c r="V692" s="218">
        <f ca="1">OFFSET('배치점수 계산기'!L$10,$D692,0)</f>
        <v>677.04499999999996</v>
      </c>
      <c r="W692" s="210" t="str">
        <f ca="1">OFFSET('배치점수 계산기'!M$10,$D692,0)</f>
        <v>표점</v>
      </c>
      <c r="X692" s="208" t="str">
        <f ca="1">OFFSET('배치점수 계산기'!N$10,$D692,0)</f>
        <v>표점</v>
      </c>
      <c r="Y692" s="212">
        <f ca="1">OFFSET(환산공식!FG$15,$F692,0)</f>
        <v>0.38</v>
      </c>
      <c r="Z692" s="35">
        <f ca="1">OFFSET(환산공식!FH$15,$F692,0)</f>
        <v>0.31</v>
      </c>
      <c r="AA692" s="203">
        <f ca="1">OFFSET(환산공식!FI$15,$F692,0)</f>
        <v>0.31</v>
      </c>
      <c r="AB692" s="5"/>
      <c r="AD692">
        <f t="shared" ca="1" si="22"/>
        <v>6</v>
      </c>
      <c r="AF692" s="5"/>
      <c r="AG692" s="5"/>
      <c r="AH692" s="5"/>
    </row>
    <row r="693" spans="1:34">
      <c r="A693" s="222"/>
      <c r="B693" s="222"/>
      <c r="C693" s="222" t="s">
        <v>2188</v>
      </c>
      <c r="D693" s="219">
        <v>696</v>
      </c>
      <c r="E693" s="219">
        <v>196</v>
      </c>
      <c r="F693" s="219">
        <v>196</v>
      </c>
      <c r="G693" s="264">
        <v>686</v>
      </c>
      <c r="H693" s="221" t="s">
        <v>85</v>
      </c>
      <c r="I693" s="219" t="s">
        <v>324</v>
      </c>
      <c r="J693" s="267" t="s">
        <v>798</v>
      </c>
      <c r="K693" s="219" t="s">
        <v>84</v>
      </c>
      <c r="L693" s="35" t="str">
        <f ca="1">IF(OFFSET(환산공식!$DU$15,$F693,0)=1,"O","X")</f>
        <v>X</v>
      </c>
      <c r="M693" s="212">
        <f ca="1">IFERROR(OFFSET(환산공식!DA$15,$F693,0),"")</f>
        <v>200</v>
      </c>
      <c r="N693" s="35" t="str">
        <f ca="1">IFERROR(CONCATENATE(ROUND(OFFSET(환산공식!DB$15,$F693,0),1),"%"),"")</f>
        <v>100%</v>
      </c>
      <c r="O693" s="35">
        <f ca="1">IFERROR(OFFSET(환산공식!DC$15,$F693,0),"")</f>
        <v>10</v>
      </c>
      <c r="P693" s="212" t="str">
        <f t="shared" ca="1" si="21"/>
        <v>3% 이하</v>
      </c>
      <c r="Q693" s="218">
        <f ca="1">IFERROR(ROUND(OFFSET(환산공식!$EX$15,$F693,0),3),"")</f>
        <v>0</v>
      </c>
      <c r="R693" s="218">
        <f ca="1">OFFSET('배치점수 계산기'!H$10,$D693,0)</f>
        <v>686.97</v>
      </c>
      <c r="S693" s="218">
        <f ca="1">OFFSET('배치점수 계산기'!I$10,$D693,0)</f>
        <v>685.63400000000001</v>
      </c>
      <c r="T693" s="218">
        <f ca="1">OFFSET('배치점수 계산기'!J$10,$D693,0)</f>
        <v>683.08</v>
      </c>
      <c r="U693" s="218">
        <f ca="1">OFFSET('배치점수 계산기'!K$10,$D693,0)</f>
        <v>680.2</v>
      </c>
      <c r="V693" s="218">
        <f ca="1">OFFSET('배치점수 계산기'!L$10,$D693,0)</f>
        <v>676.64499999999998</v>
      </c>
      <c r="W693" s="210" t="str">
        <f ca="1">OFFSET('배치점수 계산기'!M$10,$D693,0)</f>
        <v>표점</v>
      </c>
      <c r="X693" s="208" t="str">
        <f ca="1">OFFSET('배치점수 계산기'!N$10,$D693,0)</f>
        <v>표점</v>
      </c>
      <c r="Y693" s="212">
        <f ca="1">OFFSET(환산공식!FG$15,$F693,0)</f>
        <v>0.38</v>
      </c>
      <c r="Z693" s="35">
        <f ca="1">OFFSET(환산공식!FH$15,$F693,0)</f>
        <v>0.31</v>
      </c>
      <c r="AA693" s="203">
        <f ca="1">OFFSET(환산공식!FI$15,$F693,0)</f>
        <v>0.31</v>
      </c>
      <c r="AB693" s="5"/>
      <c r="AD693">
        <f t="shared" ca="1" si="22"/>
        <v>6</v>
      </c>
      <c r="AF693" s="5"/>
      <c r="AG693" s="5"/>
      <c r="AH693" s="5"/>
    </row>
    <row r="694" spans="1:34">
      <c r="A694" s="222"/>
      <c r="B694" s="222"/>
      <c r="C694" s="222" t="s">
        <v>2189</v>
      </c>
      <c r="D694" s="219">
        <v>697</v>
      </c>
      <c r="E694" s="219">
        <v>196</v>
      </c>
      <c r="F694" s="219">
        <v>196</v>
      </c>
      <c r="G694" s="264">
        <v>687</v>
      </c>
      <c r="H694" s="221" t="s">
        <v>85</v>
      </c>
      <c r="I694" s="219" t="s">
        <v>324</v>
      </c>
      <c r="J694" s="267" t="s">
        <v>982</v>
      </c>
      <c r="K694" s="219" t="s">
        <v>84</v>
      </c>
      <c r="L694" s="35" t="str">
        <f ca="1">IF(OFFSET(환산공식!$DU$15,$F694,0)=1,"O","X")</f>
        <v>X</v>
      </c>
      <c r="M694" s="212">
        <f ca="1">IFERROR(OFFSET(환산공식!DA$15,$F694,0),"")</f>
        <v>200</v>
      </c>
      <c r="N694" s="35" t="str">
        <f ca="1">IFERROR(CONCATENATE(ROUND(OFFSET(환산공식!DB$15,$F694,0),1),"%"),"")</f>
        <v>100%</v>
      </c>
      <c r="O694" s="35">
        <f ca="1">IFERROR(OFFSET(환산공식!DC$15,$F694,0),"")</f>
        <v>10</v>
      </c>
      <c r="P694" s="212" t="str">
        <f t="shared" ca="1" si="21"/>
        <v>3% 이하</v>
      </c>
      <c r="Q694" s="218">
        <f ca="1">IFERROR(ROUND(OFFSET(환산공식!$EX$15,$F694,0),3),"")</f>
        <v>0</v>
      </c>
      <c r="R694" s="218">
        <f ca="1">OFFSET('배치점수 계산기'!H$10,$D694,0)</f>
        <v>685.95100000000002</v>
      </c>
      <c r="S694" s="218">
        <f ca="1">OFFSET('배치점수 계산기'!I$10,$D694,0)</f>
        <v>684.48099999999999</v>
      </c>
      <c r="T694" s="218">
        <f ca="1">OFFSET('배치점수 계산기'!J$10,$D694,0)</f>
        <v>681.75099999999998</v>
      </c>
      <c r="U694" s="218">
        <f ca="1">OFFSET('배치점수 계산기'!K$10,$D694,0)</f>
        <v>679.19</v>
      </c>
      <c r="V694" s="218">
        <f ca="1">OFFSET('배치점수 계산기'!L$10,$D694,0)</f>
        <v>675.53499999999997</v>
      </c>
      <c r="W694" s="210" t="str">
        <f ca="1">OFFSET('배치점수 계산기'!M$10,$D694,0)</f>
        <v>표점</v>
      </c>
      <c r="X694" s="208" t="str">
        <f ca="1">OFFSET('배치점수 계산기'!N$10,$D694,0)</f>
        <v>표점</v>
      </c>
      <c r="Y694" s="212">
        <f ca="1">OFFSET(환산공식!FG$15,$F694,0)</f>
        <v>0.38</v>
      </c>
      <c r="Z694" s="35">
        <f ca="1">OFFSET(환산공식!FH$15,$F694,0)</f>
        <v>0.31</v>
      </c>
      <c r="AA694" s="203">
        <f ca="1">OFFSET(환산공식!FI$15,$F694,0)</f>
        <v>0.31</v>
      </c>
      <c r="AB694" s="5"/>
      <c r="AD694">
        <f t="shared" ca="1" si="22"/>
        <v>6</v>
      </c>
      <c r="AF694" s="5"/>
      <c r="AG694" s="5"/>
      <c r="AH694" s="5"/>
    </row>
    <row r="695" spans="1:34">
      <c r="A695" s="222"/>
      <c r="B695" s="222"/>
      <c r="C695" s="222" t="s">
        <v>2190</v>
      </c>
      <c r="D695" s="219">
        <v>698</v>
      </c>
      <c r="E695" s="219">
        <v>196</v>
      </c>
      <c r="F695" s="219">
        <v>196</v>
      </c>
      <c r="G695" s="264">
        <v>688</v>
      </c>
      <c r="H695" s="221" t="s">
        <v>85</v>
      </c>
      <c r="I695" s="219" t="s">
        <v>324</v>
      </c>
      <c r="J695" s="267" t="s">
        <v>392</v>
      </c>
      <c r="K695" s="219" t="s">
        <v>84</v>
      </c>
      <c r="L695" s="35" t="str">
        <f ca="1">IF(OFFSET(환산공식!$DU$15,$F695,0)=1,"O","X")</f>
        <v>X</v>
      </c>
      <c r="M695" s="212">
        <f ca="1">IFERROR(OFFSET(환산공식!DA$15,$F695,0),"")</f>
        <v>200</v>
      </c>
      <c r="N695" s="35" t="str">
        <f ca="1">IFERROR(CONCATENATE(ROUND(OFFSET(환산공식!DB$15,$F695,0),1),"%"),"")</f>
        <v>100%</v>
      </c>
      <c r="O695" s="35">
        <f ca="1">IFERROR(OFFSET(환산공식!DC$15,$F695,0),"")</f>
        <v>10</v>
      </c>
      <c r="P695" s="212" t="str">
        <f t="shared" ca="1" si="21"/>
        <v>3% 이하</v>
      </c>
      <c r="Q695" s="218">
        <f ca="1">IFERROR(ROUND(OFFSET(환산공식!$EX$15,$F695,0),3),"")</f>
        <v>0</v>
      </c>
      <c r="R695" s="218">
        <f ca="1">OFFSET('배치점수 계산기'!H$10,$D695,0)</f>
        <v>684.76499999999999</v>
      </c>
      <c r="S695" s="218">
        <f ca="1">OFFSET('배치점수 계산기'!I$10,$D695,0)</f>
        <v>683.21400000000006</v>
      </c>
      <c r="T695" s="218">
        <f ca="1">OFFSET('배치점수 계산기'!J$10,$D695,0)</f>
        <v>680.625</v>
      </c>
      <c r="U695" s="218">
        <f ca="1">OFFSET('배치점수 계산기'!K$10,$D695,0)</f>
        <v>678.20500000000004</v>
      </c>
      <c r="V695" s="218">
        <f ca="1">OFFSET('배치점수 계산기'!L$10,$D695,0)</f>
        <v>674.65</v>
      </c>
      <c r="W695" s="210" t="str">
        <f ca="1">OFFSET('배치점수 계산기'!M$10,$D695,0)</f>
        <v>표점</v>
      </c>
      <c r="X695" s="208" t="str">
        <f ca="1">OFFSET('배치점수 계산기'!N$10,$D695,0)</f>
        <v>표점</v>
      </c>
      <c r="Y695" s="212">
        <f ca="1">OFFSET(환산공식!FG$15,$F695,0)</f>
        <v>0.38</v>
      </c>
      <c r="Z695" s="35">
        <f ca="1">OFFSET(환산공식!FH$15,$F695,0)</f>
        <v>0.31</v>
      </c>
      <c r="AA695" s="203">
        <f ca="1">OFFSET(환산공식!FI$15,$F695,0)</f>
        <v>0.31</v>
      </c>
      <c r="AB695" s="5"/>
      <c r="AD695">
        <f t="shared" ca="1" si="22"/>
        <v>6</v>
      </c>
      <c r="AF695" s="5"/>
      <c r="AG695" s="5"/>
      <c r="AH695" s="5"/>
    </row>
    <row r="696" spans="1:34">
      <c r="A696" s="222"/>
      <c r="B696" s="222"/>
      <c r="C696" s="222" t="s">
        <v>2191</v>
      </c>
      <c r="D696" s="219">
        <v>699</v>
      </c>
      <c r="E696" s="219">
        <v>196</v>
      </c>
      <c r="F696" s="219">
        <v>196</v>
      </c>
      <c r="G696" s="264">
        <v>689</v>
      </c>
      <c r="H696" s="221" t="s">
        <v>85</v>
      </c>
      <c r="I696" s="219" t="s">
        <v>324</v>
      </c>
      <c r="J696" s="267" t="s">
        <v>983</v>
      </c>
      <c r="K696" s="219" t="s">
        <v>84</v>
      </c>
      <c r="L696" s="35" t="str">
        <f ca="1">IF(OFFSET(환산공식!$DU$15,$F696,0)=1,"O","X")</f>
        <v>X</v>
      </c>
      <c r="M696" s="212">
        <f ca="1">IFERROR(OFFSET(환산공식!DA$15,$F696,0),"")</f>
        <v>200</v>
      </c>
      <c r="N696" s="35" t="str">
        <f ca="1">IFERROR(CONCATENATE(ROUND(OFFSET(환산공식!DB$15,$F696,0),1),"%"),"")</f>
        <v>100%</v>
      </c>
      <c r="O696" s="35">
        <f ca="1">IFERROR(OFFSET(환산공식!DC$15,$F696,0),"")</f>
        <v>10</v>
      </c>
      <c r="P696" s="212" t="str">
        <f t="shared" ca="1" si="21"/>
        <v>3% 이하</v>
      </c>
      <c r="Q696" s="218">
        <f ca="1">IFERROR(ROUND(OFFSET(환산공식!$EX$15,$F696,0),3),"")</f>
        <v>0</v>
      </c>
      <c r="R696" s="218">
        <f ca="1">OFFSET('배치점수 계산기'!H$10,$D696,0)</f>
        <v>684.76499999999999</v>
      </c>
      <c r="S696" s="218">
        <f ca="1">OFFSET('배치점수 계산기'!I$10,$D696,0)</f>
        <v>683.21400000000006</v>
      </c>
      <c r="T696" s="218">
        <f ca="1">OFFSET('배치점수 계산기'!J$10,$D696,0)</f>
        <v>680.625</v>
      </c>
      <c r="U696" s="218">
        <f ca="1">OFFSET('배치점수 계산기'!K$10,$D696,0)</f>
        <v>678.20500000000004</v>
      </c>
      <c r="V696" s="218">
        <f ca="1">OFFSET('배치점수 계산기'!L$10,$D696,0)</f>
        <v>674.65</v>
      </c>
      <c r="W696" s="210" t="str">
        <f ca="1">OFFSET('배치점수 계산기'!M$10,$D696,0)</f>
        <v>표점</v>
      </c>
      <c r="X696" s="208" t="str">
        <f ca="1">OFFSET('배치점수 계산기'!N$10,$D696,0)</f>
        <v>표점</v>
      </c>
      <c r="Y696" s="212">
        <f ca="1">OFFSET(환산공식!FG$15,$F696,0)</f>
        <v>0.38</v>
      </c>
      <c r="Z696" s="35">
        <f ca="1">OFFSET(환산공식!FH$15,$F696,0)</f>
        <v>0.31</v>
      </c>
      <c r="AA696" s="203">
        <f ca="1">OFFSET(환산공식!FI$15,$F696,0)</f>
        <v>0.31</v>
      </c>
      <c r="AB696" s="5"/>
      <c r="AD696">
        <f t="shared" ca="1" si="22"/>
        <v>6</v>
      </c>
      <c r="AF696" s="5"/>
      <c r="AG696" s="5"/>
      <c r="AH696" s="5"/>
    </row>
    <row r="697" spans="1:34">
      <c r="A697" s="222"/>
      <c r="B697" s="222"/>
      <c r="C697" s="222" t="s">
        <v>2192</v>
      </c>
      <c r="D697" s="219">
        <v>700</v>
      </c>
      <c r="E697" s="219">
        <v>196</v>
      </c>
      <c r="F697" s="219">
        <v>196</v>
      </c>
      <c r="G697" s="264">
        <v>690</v>
      </c>
      <c r="H697" s="221" t="s">
        <v>85</v>
      </c>
      <c r="I697" s="219" t="s">
        <v>324</v>
      </c>
      <c r="J697" s="267" t="s">
        <v>848</v>
      </c>
      <c r="K697" s="219" t="s">
        <v>84</v>
      </c>
      <c r="L697" s="35" t="str">
        <f ca="1">IF(OFFSET(환산공식!$DU$15,$F697,0)=1,"O","X")</f>
        <v>X</v>
      </c>
      <c r="M697" s="212">
        <f ca="1">IFERROR(OFFSET(환산공식!DA$15,$F697,0),"")</f>
        <v>200</v>
      </c>
      <c r="N697" s="35" t="str">
        <f ca="1">IFERROR(CONCATENATE(ROUND(OFFSET(환산공식!DB$15,$F697,0),1),"%"),"")</f>
        <v>100%</v>
      </c>
      <c r="O697" s="35">
        <f ca="1">IFERROR(OFFSET(환산공식!DC$15,$F697,0),"")</f>
        <v>10</v>
      </c>
      <c r="P697" s="212" t="str">
        <f t="shared" ca="1" si="21"/>
        <v>3% 이하</v>
      </c>
      <c r="Q697" s="218">
        <f ca="1">IFERROR(ROUND(OFFSET(환산공식!$EX$15,$F697,0),3),"")</f>
        <v>0</v>
      </c>
      <c r="R697" s="218">
        <f ca="1">OFFSET('배치점수 계산기'!H$10,$D697,0)</f>
        <v>684.76499999999999</v>
      </c>
      <c r="S697" s="218">
        <f ca="1">OFFSET('배치점수 계산기'!I$10,$D697,0)</f>
        <v>683.21400000000006</v>
      </c>
      <c r="T697" s="218">
        <f ca="1">OFFSET('배치점수 계산기'!J$10,$D697,0)</f>
        <v>680.625</v>
      </c>
      <c r="U697" s="218">
        <f ca="1">OFFSET('배치점수 계산기'!K$10,$D697,0)</f>
        <v>678.20500000000004</v>
      </c>
      <c r="V697" s="218">
        <f ca="1">OFFSET('배치점수 계산기'!L$10,$D697,0)</f>
        <v>674.65</v>
      </c>
      <c r="W697" s="210" t="str">
        <f ca="1">OFFSET('배치점수 계산기'!M$10,$D697,0)</f>
        <v>표점</v>
      </c>
      <c r="X697" s="208" t="str">
        <f ca="1">OFFSET('배치점수 계산기'!N$10,$D697,0)</f>
        <v>표점</v>
      </c>
      <c r="Y697" s="212">
        <f ca="1">OFFSET(환산공식!FG$15,$F697,0)</f>
        <v>0.38</v>
      </c>
      <c r="Z697" s="35">
        <f ca="1">OFFSET(환산공식!FH$15,$F697,0)</f>
        <v>0.31</v>
      </c>
      <c r="AA697" s="203">
        <f ca="1">OFFSET(환산공식!FI$15,$F697,0)</f>
        <v>0.31</v>
      </c>
      <c r="AB697" s="5"/>
      <c r="AD697">
        <f t="shared" ca="1" si="22"/>
        <v>6</v>
      </c>
      <c r="AF697" s="5"/>
      <c r="AG697" s="5"/>
      <c r="AH697" s="5"/>
    </row>
    <row r="698" spans="1:34">
      <c r="A698" s="222"/>
      <c r="B698" s="222"/>
      <c r="C698" s="222" t="s">
        <v>2193</v>
      </c>
      <c r="D698" s="219">
        <v>701</v>
      </c>
      <c r="E698" s="219">
        <v>196</v>
      </c>
      <c r="F698" s="219">
        <v>196</v>
      </c>
      <c r="G698" s="264">
        <v>691</v>
      </c>
      <c r="H698" s="221" t="s">
        <v>85</v>
      </c>
      <c r="I698" s="219" t="s">
        <v>324</v>
      </c>
      <c r="J698" s="267" t="s">
        <v>186</v>
      </c>
      <c r="K698" s="219" t="s">
        <v>84</v>
      </c>
      <c r="L698" s="35" t="str">
        <f ca="1">IF(OFFSET(환산공식!$DU$15,$F698,0)=1,"O","X")</f>
        <v>X</v>
      </c>
      <c r="M698" s="212">
        <f ca="1">IFERROR(OFFSET(환산공식!DA$15,$F698,0),"")</f>
        <v>200</v>
      </c>
      <c r="N698" s="35" t="str">
        <f ca="1">IFERROR(CONCATENATE(ROUND(OFFSET(환산공식!DB$15,$F698,0),1),"%"),"")</f>
        <v>100%</v>
      </c>
      <c r="O698" s="35">
        <f ca="1">IFERROR(OFFSET(환산공식!DC$15,$F698,0),"")</f>
        <v>10</v>
      </c>
      <c r="P698" s="212" t="str">
        <f t="shared" ca="1" si="21"/>
        <v>3% 이하</v>
      </c>
      <c r="Q698" s="218">
        <f ca="1">IFERROR(ROUND(OFFSET(환산공식!$EX$15,$F698,0),3),"")</f>
        <v>0</v>
      </c>
      <c r="R698" s="218">
        <f ca="1">OFFSET('배치점수 계산기'!H$10,$D698,0)</f>
        <v>682.76099999999997</v>
      </c>
      <c r="S698" s="218">
        <f ca="1">OFFSET('배치점수 계산기'!I$10,$D698,0)</f>
        <v>681.226</v>
      </c>
      <c r="T698" s="218">
        <f ca="1">OFFSET('배치점수 계산기'!J$10,$D698,0)</f>
        <v>678.596</v>
      </c>
      <c r="U698" s="218">
        <f ca="1">OFFSET('배치점수 계산기'!K$10,$D698,0)</f>
        <v>676.32600000000002</v>
      </c>
      <c r="V698" s="218">
        <f ca="1">OFFSET('배치점수 계산기'!L$10,$D698,0)</f>
        <v>673.05499999999995</v>
      </c>
      <c r="W698" s="210" t="str">
        <f ca="1">OFFSET('배치점수 계산기'!M$10,$D698,0)</f>
        <v>표점</v>
      </c>
      <c r="X698" s="208" t="str">
        <f ca="1">OFFSET('배치점수 계산기'!N$10,$D698,0)</f>
        <v>표점</v>
      </c>
      <c r="Y698" s="212">
        <f ca="1">OFFSET(환산공식!FG$15,$F698,0)</f>
        <v>0.38</v>
      </c>
      <c r="Z698" s="35">
        <f ca="1">OFFSET(환산공식!FH$15,$F698,0)</f>
        <v>0.31</v>
      </c>
      <c r="AA698" s="203">
        <f ca="1">OFFSET(환산공식!FI$15,$F698,0)</f>
        <v>0.31</v>
      </c>
      <c r="AB698" s="5"/>
      <c r="AD698">
        <f t="shared" ca="1" si="22"/>
        <v>6</v>
      </c>
      <c r="AF698" s="5"/>
      <c r="AG698" s="5"/>
      <c r="AH698" s="5"/>
    </row>
    <row r="699" spans="1:34">
      <c r="A699" s="222"/>
      <c r="B699" s="222"/>
      <c r="C699" s="222" t="s">
        <v>2194</v>
      </c>
      <c r="D699" s="219">
        <v>702</v>
      </c>
      <c r="E699" s="219">
        <v>196</v>
      </c>
      <c r="F699" s="219">
        <v>196</v>
      </c>
      <c r="G699" s="264">
        <v>692</v>
      </c>
      <c r="H699" s="221" t="s">
        <v>85</v>
      </c>
      <c r="I699" s="219" t="s">
        <v>324</v>
      </c>
      <c r="J699" s="267" t="s">
        <v>699</v>
      </c>
      <c r="K699" s="219" t="s">
        <v>84</v>
      </c>
      <c r="L699" s="35" t="str">
        <f ca="1">IF(OFFSET(환산공식!$DU$15,$F699,0)=1,"O","X")</f>
        <v>X</v>
      </c>
      <c r="M699" s="212">
        <f ca="1">IFERROR(OFFSET(환산공식!DA$15,$F699,0),"")</f>
        <v>200</v>
      </c>
      <c r="N699" s="35" t="str">
        <f ca="1">IFERROR(CONCATENATE(ROUND(OFFSET(환산공식!DB$15,$F699,0),1),"%"),"")</f>
        <v>100%</v>
      </c>
      <c r="O699" s="35">
        <f ca="1">IFERROR(OFFSET(환산공식!DC$15,$F699,0),"")</f>
        <v>10</v>
      </c>
      <c r="P699" s="212" t="str">
        <f t="shared" ca="1" si="21"/>
        <v>3% 이하</v>
      </c>
      <c r="Q699" s="218">
        <f ca="1">IFERROR(ROUND(OFFSET(환산공식!$EX$15,$F699,0),3),"")</f>
        <v>0</v>
      </c>
      <c r="R699" s="218">
        <f ca="1">OFFSET('배치점수 계산기'!H$10,$D699,0)</f>
        <v>681.88499999999999</v>
      </c>
      <c r="S699" s="218">
        <f ca="1">OFFSET('배치점수 계산기'!I$10,$D699,0)</f>
        <v>680.2</v>
      </c>
      <c r="T699" s="218">
        <f ca="1">OFFSET('배치점수 계산기'!J$10,$D699,0)</f>
        <v>677.92100000000005</v>
      </c>
      <c r="U699" s="218">
        <f ca="1">OFFSET('배치점수 계산기'!K$10,$D699,0)</f>
        <v>675.65099999999995</v>
      </c>
      <c r="V699" s="218">
        <f ca="1">OFFSET('배치점수 계산기'!L$10,$D699,0)</f>
        <v>672.38</v>
      </c>
      <c r="W699" s="210" t="str">
        <f ca="1">OFFSET('배치점수 계산기'!M$10,$D699,0)</f>
        <v>표점</v>
      </c>
      <c r="X699" s="208" t="str">
        <f ca="1">OFFSET('배치점수 계산기'!N$10,$D699,0)</f>
        <v>표점</v>
      </c>
      <c r="Y699" s="212">
        <f ca="1">OFFSET(환산공식!FG$15,$F699,0)</f>
        <v>0.38</v>
      </c>
      <c r="Z699" s="35">
        <f ca="1">OFFSET(환산공식!FH$15,$F699,0)</f>
        <v>0.31</v>
      </c>
      <c r="AA699" s="203">
        <f ca="1">OFFSET(환산공식!FI$15,$F699,0)</f>
        <v>0.31</v>
      </c>
      <c r="AB699" s="5"/>
      <c r="AD699">
        <f t="shared" ca="1" si="22"/>
        <v>6</v>
      </c>
      <c r="AF699" s="5"/>
      <c r="AG699" s="5"/>
      <c r="AH699" s="5"/>
    </row>
    <row r="700" spans="1:34">
      <c r="A700" s="222"/>
      <c r="B700" s="222"/>
      <c r="C700" s="222" t="s">
        <v>2195</v>
      </c>
      <c r="D700" s="219">
        <v>703</v>
      </c>
      <c r="E700" s="219">
        <v>196</v>
      </c>
      <c r="F700" s="219">
        <v>196</v>
      </c>
      <c r="G700" s="264">
        <v>693</v>
      </c>
      <c r="H700" s="221" t="s">
        <v>85</v>
      </c>
      <c r="I700" s="219" t="s">
        <v>324</v>
      </c>
      <c r="J700" s="267" t="s">
        <v>726</v>
      </c>
      <c r="K700" s="219" t="s">
        <v>84</v>
      </c>
      <c r="L700" s="35" t="str">
        <f ca="1">IF(OFFSET(환산공식!$DU$15,$F700,0)=1,"O","X")</f>
        <v>X</v>
      </c>
      <c r="M700" s="212">
        <f ca="1">IFERROR(OFFSET(환산공식!DA$15,$F700,0),"")</f>
        <v>200</v>
      </c>
      <c r="N700" s="35" t="str">
        <f ca="1">IFERROR(CONCATENATE(ROUND(OFFSET(환산공식!DB$15,$F700,0),1),"%"),"")</f>
        <v>100%</v>
      </c>
      <c r="O700" s="35">
        <f ca="1">IFERROR(OFFSET(환산공식!DC$15,$F700,0),"")</f>
        <v>10</v>
      </c>
      <c r="P700" s="212" t="str">
        <f t="shared" ca="1" si="21"/>
        <v>3% 이하</v>
      </c>
      <c r="Q700" s="218">
        <f ca="1">IFERROR(ROUND(OFFSET(환산공식!$EX$15,$F700,0),3),"")</f>
        <v>0</v>
      </c>
      <c r="R700" s="218">
        <f ca="1">OFFSET('배치점수 계산기'!H$10,$D700,0)</f>
        <v>681.49400000000003</v>
      </c>
      <c r="S700" s="218">
        <f ca="1">OFFSET('배치점수 계산기'!I$10,$D700,0)</f>
        <v>679.92499999999995</v>
      </c>
      <c r="T700" s="218">
        <f ca="1">OFFSET('배치점수 계산기'!J$10,$D700,0)</f>
        <v>677.66399999999999</v>
      </c>
      <c r="U700" s="218">
        <f ca="1">OFFSET('배치점수 계산기'!K$10,$D700,0)</f>
        <v>675.38499999999999</v>
      </c>
      <c r="V700" s="218">
        <f ca="1">OFFSET('배치점수 계산기'!L$10,$D700,0)</f>
        <v>672.17</v>
      </c>
      <c r="W700" s="210" t="str">
        <f ca="1">OFFSET('배치점수 계산기'!M$10,$D700,0)</f>
        <v>표점</v>
      </c>
      <c r="X700" s="208" t="str">
        <f ca="1">OFFSET('배치점수 계산기'!N$10,$D700,0)</f>
        <v>표점</v>
      </c>
      <c r="Y700" s="212">
        <f ca="1">OFFSET(환산공식!FG$15,$F700,0)</f>
        <v>0.38</v>
      </c>
      <c r="Z700" s="35">
        <f ca="1">OFFSET(환산공식!FH$15,$F700,0)</f>
        <v>0.31</v>
      </c>
      <c r="AA700" s="203">
        <f ca="1">OFFSET(환산공식!FI$15,$F700,0)</f>
        <v>0.31</v>
      </c>
      <c r="AB700" s="5"/>
      <c r="AD700">
        <f t="shared" ca="1" si="22"/>
        <v>6</v>
      </c>
      <c r="AF700" s="5"/>
      <c r="AG700" s="5"/>
      <c r="AH700" s="5"/>
    </row>
    <row r="701" spans="1:34">
      <c r="A701" s="222"/>
      <c r="B701" s="222"/>
      <c r="C701" s="222" t="s">
        <v>2196</v>
      </c>
      <c r="D701" s="219">
        <v>704</v>
      </c>
      <c r="E701" s="219">
        <v>196</v>
      </c>
      <c r="F701" s="219">
        <v>196</v>
      </c>
      <c r="G701" s="264">
        <v>694</v>
      </c>
      <c r="H701" s="221" t="s">
        <v>85</v>
      </c>
      <c r="I701" s="219" t="s">
        <v>324</v>
      </c>
      <c r="J701" s="267" t="s">
        <v>1007</v>
      </c>
      <c r="K701" s="219" t="s">
        <v>84</v>
      </c>
      <c r="L701" s="35" t="str">
        <f ca="1">IF(OFFSET(환산공식!$DU$15,$F701,0)=1,"O","X")</f>
        <v>X</v>
      </c>
      <c r="M701" s="212">
        <f ca="1">IFERROR(OFFSET(환산공식!DA$15,$F701,0),"")</f>
        <v>200</v>
      </c>
      <c r="N701" s="35" t="str">
        <f ca="1">IFERROR(CONCATENATE(ROUND(OFFSET(환산공식!DB$15,$F701,0),1),"%"),"")</f>
        <v>100%</v>
      </c>
      <c r="O701" s="35">
        <f ca="1">IFERROR(OFFSET(환산공식!DC$15,$F701,0),"")</f>
        <v>10</v>
      </c>
      <c r="P701" s="212" t="str">
        <f t="shared" ca="1" si="21"/>
        <v>3% 이하</v>
      </c>
      <c r="Q701" s="218">
        <f ca="1">IFERROR(ROUND(OFFSET(환산공식!$EX$15,$F701,0),3),"")</f>
        <v>0</v>
      </c>
      <c r="R701" s="218">
        <f ca="1">OFFSET('배치점수 계산기'!H$10,$D701,0)</f>
        <v>681.226</v>
      </c>
      <c r="S701" s="218">
        <f ca="1">OFFSET('배치점수 계산기'!I$10,$D701,0)</f>
        <v>679.46500000000003</v>
      </c>
      <c r="T701" s="218">
        <f ca="1">OFFSET('배치점수 계산기'!J$10,$D701,0)</f>
        <v>677.18600000000004</v>
      </c>
      <c r="U701" s="218">
        <f ca="1">OFFSET('배치점수 계산기'!K$10,$D701,0)</f>
        <v>675.05</v>
      </c>
      <c r="V701" s="218">
        <f ca="1">OFFSET('배치점수 계산기'!L$10,$D701,0)</f>
        <v>671.77</v>
      </c>
      <c r="W701" s="210" t="str">
        <f ca="1">OFFSET('배치점수 계산기'!M$10,$D701,0)</f>
        <v>표점</v>
      </c>
      <c r="X701" s="208" t="str">
        <f ca="1">OFFSET('배치점수 계산기'!N$10,$D701,0)</f>
        <v>표점</v>
      </c>
      <c r="Y701" s="212">
        <f ca="1">OFFSET(환산공식!FG$15,$F701,0)</f>
        <v>0.38</v>
      </c>
      <c r="Z701" s="35">
        <f ca="1">OFFSET(환산공식!FH$15,$F701,0)</f>
        <v>0.31</v>
      </c>
      <c r="AA701" s="203">
        <f ca="1">OFFSET(환산공식!FI$15,$F701,0)</f>
        <v>0.31</v>
      </c>
      <c r="AB701" s="5"/>
      <c r="AD701">
        <f t="shared" ca="1" si="22"/>
        <v>6</v>
      </c>
      <c r="AF701" s="5"/>
      <c r="AG701" s="5"/>
      <c r="AH701" s="5"/>
    </row>
    <row r="702" spans="1:34">
      <c r="A702" s="222"/>
      <c r="B702" s="222"/>
      <c r="C702" s="222" t="s">
        <v>2197</v>
      </c>
      <c r="D702" s="219">
        <v>705</v>
      </c>
      <c r="E702" s="219">
        <v>196</v>
      </c>
      <c r="F702" s="219">
        <v>196</v>
      </c>
      <c r="G702" s="264">
        <v>695</v>
      </c>
      <c r="H702" s="221" t="s">
        <v>85</v>
      </c>
      <c r="I702" s="219" t="s">
        <v>324</v>
      </c>
      <c r="J702" s="267" t="s">
        <v>174</v>
      </c>
      <c r="K702" s="219" t="s">
        <v>84</v>
      </c>
      <c r="L702" s="35" t="str">
        <f ca="1">IF(OFFSET(환산공식!$DU$15,$F702,0)=1,"O","X")</f>
        <v>X</v>
      </c>
      <c r="M702" s="212">
        <f ca="1">IFERROR(OFFSET(환산공식!DA$15,$F702,0),"")</f>
        <v>200</v>
      </c>
      <c r="N702" s="35" t="str">
        <f ca="1">IFERROR(CONCATENATE(ROUND(OFFSET(환산공식!DB$15,$F702,0),1),"%"),"")</f>
        <v>100%</v>
      </c>
      <c r="O702" s="35">
        <f ca="1">IFERROR(OFFSET(환산공식!DC$15,$F702,0),"")</f>
        <v>10</v>
      </c>
      <c r="P702" s="212" t="str">
        <f t="shared" ca="1" si="21"/>
        <v>3% 이하</v>
      </c>
      <c r="Q702" s="218">
        <f ca="1">IFERROR(ROUND(OFFSET(환산공식!$EX$15,$F702,0),3),"")</f>
        <v>0</v>
      </c>
      <c r="R702" s="218">
        <f ca="1">OFFSET('배치점수 계산기'!H$10,$D702,0)</f>
        <v>680.89099999999996</v>
      </c>
      <c r="S702" s="218">
        <f ca="1">OFFSET('배치점수 계산기'!I$10,$D702,0)</f>
        <v>679.18100000000004</v>
      </c>
      <c r="T702" s="218">
        <f ca="1">OFFSET('배치점수 계산기'!J$10,$D702,0)</f>
        <v>676.92899999999997</v>
      </c>
      <c r="U702" s="218">
        <f ca="1">OFFSET('배치점수 계산기'!K$10,$D702,0)</f>
        <v>674.8</v>
      </c>
      <c r="V702" s="218">
        <f ca="1">OFFSET('배치점수 계산기'!L$10,$D702,0)</f>
        <v>671.64499999999998</v>
      </c>
      <c r="W702" s="210" t="str">
        <f ca="1">OFFSET('배치점수 계산기'!M$10,$D702,0)</f>
        <v>표점</v>
      </c>
      <c r="X702" s="208" t="str">
        <f ca="1">OFFSET('배치점수 계산기'!N$10,$D702,0)</f>
        <v>표점</v>
      </c>
      <c r="Y702" s="212">
        <f ca="1">OFFSET(환산공식!FG$15,$F702,0)</f>
        <v>0.38</v>
      </c>
      <c r="Z702" s="35">
        <f ca="1">OFFSET(환산공식!FH$15,$F702,0)</f>
        <v>0.31</v>
      </c>
      <c r="AA702" s="203">
        <f ca="1">OFFSET(환산공식!FI$15,$F702,0)</f>
        <v>0.31</v>
      </c>
      <c r="AB702" s="5"/>
      <c r="AD702">
        <f t="shared" ca="1" si="22"/>
        <v>6</v>
      </c>
      <c r="AF702" s="5"/>
      <c r="AG702" s="5"/>
      <c r="AH702" s="5"/>
    </row>
    <row r="703" spans="1:34">
      <c r="A703" s="222"/>
      <c r="B703" s="222"/>
      <c r="C703" s="222" t="s">
        <v>2198</v>
      </c>
      <c r="D703" s="219">
        <v>706</v>
      </c>
      <c r="E703" s="219">
        <v>196</v>
      </c>
      <c r="F703" s="219">
        <v>196</v>
      </c>
      <c r="G703" s="264">
        <v>696</v>
      </c>
      <c r="H703" s="221" t="s">
        <v>85</v>
      </c>
      <c r="I703" s="219" t="s">
        <v>324</v>
      </c>
      <c r="J703" s="267" t="s">
        <v>981</v>
      </c>
      <c r="K703" s="219" t="s">
        <v>84</v>
      </c>
      <c r="L703" s="35" t="str">
        <f ca="1">IF(OFFSET(환산공식!$DU$15,$F703,0)=1,"O","X")</f>
        <v>X</v>
      </c>
      <c r="M703" s="212">
        <f ca="1">IFERROR(OFFSET(환산공식!DA$15,$F703,0),"")</f>
        <v>200</v>
      </c>
      <c r="N703" s="35" t="str">
        <f ca="1">IFERROR(CONCATENATE(ROUND(OFFSET(환산공식!DB$15,$F703,0),1),"%"),"")</f>
        <v>100%</v>
      </c>
      <c r="O703" s="35">
        <f ca="1">IFERROR(OFFSET(환산공식!DC$15,$F703,0),"")</f>
        <v>10</v>
      </c>
      <c r="P703" s="212" t="str">
        <f t="shared" ca="1" si="21"/>
        <v>3% 이하</v>
      </c>
      <c r="Q703" s="218">
        <f ca="1">IFERROR(ROUND(OFFSET(환산공식!$EX$15,$F703,0),3),"")</f>
        <v>0</v>
      </c>
      <c r="R703" s="218">
        <f ca="1">OFFSET('배치점수 계산기'!H$10,$D703,0)</f>
        <v>680.06600000000003</v>
      </c>
      <c r="S703" s="218">
        <f ca="1">OFFSET('배치점수 계산기'!I$10,$D703,0)</f>
        <v>678.596</v>
      </c>
      <c r="T703" s="218">
        <f ca="1">OFFSET('배치점수 계산기'!J$10,$D703,0)</f>
        <v>676.32600000000002</v>
      </c>
      <c r="U703" s="218">
        <f ca="1">OFFSET('배치점수 계산기'!K$10,$D703,0)</f>
        <v>674.33100000000002</v>
      </c>
      <c r="V703" s="218">
        <f ca="1">OFFSET('배치점수 계산기'!L$10,$D703,0)</f>
        <v>671.04399999999998</v>
      </c>
      <c r="W703" s="210" t="str">
        <f ca="1">OFFSET('배치점수 계산기'!M$10,$D703,0)</f>
        <v>표점</v>
      </c>
      <c r="X703" s="208" t="str">
        <f ca="1">OFFSET('배치점수 계산기'!N$10,$D703,0)</f>
        <v>표점</v>
      </c>
      <c r="Y703" s="212">
        <f ca="1">OFFSET(환산공식!FG$15,$F703,0)</f>
        <v>0.38</v>
      </c>
      <c r="Z703" s="35">
        <f ca="1">OFFSET(환산공식!FH$15,$F703,0)</f>
        <v>0.31</v>
      </c>
      <c r="AA703" s="203">
        <f ca="1">OFFSET(환산공식!FI$15,$F703,0)</f>
        <v>0.31</v>
      </c>
      <c r="AB703" s="5"/>
      <c r="AD703">
        <f t="shared" ca="1" si="22"/>
        <v>6</v>
      </c>
      <c r="AF703" s="5"/>
      <c r="AG703" s="5"/>
      <c r="AH703" s="5"/>
    </row>
    <row r="704" spans="1:34">
      <c r="A704" s="222"/>
      <c r="B704" s="222"/>
      <c r="C704" s="222" t="s">
        <v>2199</v>
      </c>
      <c r="D704" s="219">
        <v>707</v>
      </c>
      <c r="E704" s="219">
        <v>196</v>
      </c>
      <c r="F704" s="219">
        <v>196</v>
      </c>
      <c r="G704" s="264">
        <v>697</v>
      </c>
      <c r="H704" s="221" t="s">
        <v>85</v>
      </c>
      <c r="I704" s="219" t="s">
        <v>324</v>
      </c>
      <c r="J704" s="267" t="s">
        <v>660</v>
      </c>
      <c r="K704" s="219" t="s">
        <v>84</v>
      </c>
      <c r="L704" s="35" t="str">
        <f ca="1">IF(OFFSET(환산공식!$DU$15,$F704,0)=1,"O","X")</f>
        <v>X</v>
      </c>
      <c r="M704" s="212">
        <f ca="1">IFERROR(OFFSET(환산공식!DA$15,$F704,0),"")</f>
        <v>200</v>
      </c>
      <c r="N704" s="35" t="str">
        <f ca="1">IFERROR(CONCATENATE(ROUND(OFFSET(환산공식!DB$15,$F704,0),1),"%"),"")</f>
        <v>100%</v>
      </c>
      <c r="O704" s="35">
        <f ca="1">IFERROR(OFFSET(환산공식!DC$15,$F704,0),"")</f>
        <v>10</v>
      </c>
      <c r="P704" s="212" t="str">
        <f t="shared" ca="1" si="21"/>
        <v>3% 이하</v>
      </c>
      <c r="Q704" s="218">
        <f ca="1">IFERROR(ROUND(OFFSET(환산공식!$EX$15,$F704,0),3),"")</f>
        <v>0</v>
      </c>
      <c r="R704" s="218">
        <f ca="1">OFFSET('배치점수 계산기'!H$10,$D704,0)</f>
        <v>679.59900000000005</v>
      </c>
      <c r="S704" s="218">
        <f ca="1">OFFSET('배치점수 계산기'!I$10,$D704,0)</f>
        <v>678.33900000000006</v>
      </c>
      <c r="T704" s="218">
        <f ca="1">OFFSET('배치점수 계산기'!J$10,$D704,0)</f>
        <v>675.91</v>
      </c>
      <c r="U704" s="218">
        <f ca="1">OFFSET('배치점수 계산기'!K$10,$D704,0)</f>
        <v>673.92399999999998</v>
      </c>
      <c r="V704" s="218">
        <f ca="1">OFFSET('배치점수 계산기'!L$10,$D704,0)</f>
        <v>670.62599999999998</v>
      </c>
      <c r="W704" s="210" t="str">
        <f ca="1">OFFSET('배치점수 계산기'!M$10,$D704,0)</f>
        <v>표점</v>
      </c>
      <c r="X704" s="208" t="str">
        <f ca="1">OFFSET('배치점수 계산기'!N$10,$D704,0)</f>
        <v>표점</v>
      </c>
      <c r="Y704" s="212">
        <f ca="1">OFFSET(환산공식!FG$15,$F704,0)</f>
        <v>0.38</v>
      </c>
      <c r="Z704" s="35">
        <f ca="1">OFFSET(환산공식!FH$15,$F704,0)</f>
        <v>0.31</v>
      </c>
      <c r="AA704" s="203">
        <f ca="1">OFFSET(환산공식!FI$15,$F704,0)</f>
        <v>0.31</v>
      </c>
      <c r="AB704" s="5"/>
      <c r="AD704">
        <f t="shared" ca="1" si="22"/>
        <v>6</v>
      </c>
      <c r="AF704" s="5"/>
      <c r="AG704" s="5"/>
      <c r="AH704" s="5"/>
    </row>
    <row r="705" spans="1:34">
      <c r="A705" s="222"/>
      <c r="B705" s="222"/>
      <c r="C705" s="222" t="s">
        <v>2200</v>
      </c>
      <c r="D705" s="219">
        <v>708</v>
      </c>
      <c r="E705" s="219">
        <v>196</v>
      </c>
      <c r="F705" s="219">
        <v>196</v>
      </c>
      <c r="G705" s="264">
        <v>698</v>
      </c>
      <c r="H705" s="221" t="s">
        <v>85</v>
      </c>
      <c r="I705" s="219" t="s">
        <v>324</v>
      </c>
      <c r="J705" s="267" t="s">
        <v>1006</v>
      </c>
      <c r="K705" s="219" t="s">
        <v>84</v>
      </c>
      <c r="L705" s="35" t="str">
        <f ca="1">IF(OFFSET(환산공식!$DU$15,$F705,0)=1,"O","X")</f>
        <v>X</v>
      </c>
      <c r="M705" s="212">
        <f ca="1">IFERROR(OFFSET(환산공식!DA$15,$F705,0),"")</f>
        <v>200</v>
      </c>
      <c r="N705" s="35" t="str">
        <f ca="1">IFERROR(CONCATENATE(ROUND(OFFSET(환산공식!DB$15,$F705,0),1),"%"),"")</f>
        <v>100%</v>
      </c>
      <c r="O705" s="35">
        <f ca="1">IFERROR(OFFSET(환산공식!DC$15,$F705,0),"")</f>
        <v>10</v>
      </c>
      <c r="P705" s="212" t="str">
        <f t="shared" ca="1" si="21"/>
        <v>3% 이하</v>
      </c>
      <c r="Q705" s="218">
        <f ca="1">IFERROR(ROUND(OFFSET(환산공식!$EX$15,$F705,0),3),"")</f>
        <v>0</v>
      </c>
      <c r="R705" s="218">
        <f ca="1">OFFSET('배치점수 계산기'!H$10,$D705,0)</f>
        <v>670.91</v>
      </c>
      <c r="S705" s="218">
        <f ca="1">OFFSET('배치점수 계산기'!I$10,$D705,0)</f>
        <v>669.625</v>
      </c>
      <c r="T705" s="218">
        <f ca="1">OFFSET('배치점수 계산기'!J$10,$D705,0)</f>
        <v>667.88</v>
      </c>
      <c r="U705" s="218">
        <f ca="1">OFFSET('배치점수 계산기'!K$10,$D705,0)</f>
        <v>665.88499999999999</v>
      </c>
      <c r="V705" s="218">
        <f ca="1">OFFSET('배치점수 계산기'!L$10,$D705,0)</f>
        <v>662.82399999999996</v>
      </c>
      <c r="W705" s="210" t="str">
        <f ca="1">OFFSET('배치점수 계산기'!M$10,$D705,0)</f>
        <v>표점</v>
      </c>
      <c r="X705" s="208" t="str">
        <f ca="1">OFFSET('배치점수 계산기'!N$10,$D705,0)</f>
        <v>표점</v>
      </c>
      <c r="Y705" s="212">
        <f ca="1">OFFSET(환산공식!FG$15,$F705,0)</f>
        <v>0.38</v>
      </c>
      <c r="Z705" s="35">
        <f ca="1">OFFSET(환산공식!FH$15,$F705,0)</f>
        <v>0.31</v>
      </c>
      <c r="AA705" s="203">
        <f ca="1">OFFSET(환산공식!FI$15,$F705,0)</f>
        <v>0.31</v>
      </c>
      <c r="AB705" s="5"/>
      <c r="AD705">
        <f t="shared" ca="1" si="22"/>
        <v>6</v>
      </c>
      <c r="AF705" s="5"/>
      <c r="AG705" s="5"/>
      <c r="AH705" s="5"/>
    </row>
    <row r="706" spans="1:34">
      <c r="A706" s="222"/>
      <c r="B706" s="222"/>
      <c r="C706" s="222" t="s">
        <v>2201</v>
      </c>
      <c r="D706" s="219">
        <v>709</v>
      </c>
      <c r="E706" s="219">
        <v>204</v>
      </c>
      <c r="F706" s="219">
        <v>204</v>
      </c>
      <c r="G706" s="264">
        <v>699</v>
      </c>
      <c r="H706" s="221" t="s">
        <v>85</v>
      </c>
      <c r="I706" s="219" t="s">
        <v>327</v>
      </c>
      <c r="J706" s="267" t="s">
        <v>480</v>
      </c>
      <c r="K706" s="219" t="s">
        <v>83</v>
      </c>
      <c r="L706" s="35" t="str">
        <f ca="1">IF(OFFSET(환산공식!$DU$15,$F706,0)=1,"O","X")</f>
        <v>X</v>
      </c>
      <c r="M706" s="212">
        <f ca="1">IFERROR(OFFSET(환산공식!DA$15,$F706,0),"")</f>
        <v>200</v>
      </c>
      <c r="N706" s="35" t="str">
        <f ca="1">IFERROR(CONCATENATE(ROUND(OFFSET(환산공식!DB$15,$F706,0),1),"%"),"")</f>
        <v>100%</v>
      </c>
      <c r="O706" s="35">
        <f ca="1">IFERROR(OFFSET(환산공식!DC$15,$F706,0),"")</f>
        <v>10</v>
      </c>
      <c r="P706" s="212" t="str">
        <f t="shared" ca="1" si="21"/>
        <v>3% 이하</v>
      </c>
      <c r="Q706" s="218">
        <f ca="1">IFERROR(ROUND(OFFSET(환산공식!$EX$15,$F706,0),3),"")</f>
        <v>0</v>
      </c>
      <c r="R706" s="218">
        <f ca="1">OFFSET('배치점수 계산기'!H$10,$D706,0)</f>
        <v>929.73199999999997</v>
      </c>
      <c r="S706" s="218">
        <f ca="1">OFFSET('배치점수 계산기'!I$10,$D706,0)</f>
        <v>924.27300000000002</v>
      </c>
      <c r="T706" s="218">
        <f ca="1">OFFSET('배치점수 계산기'!J$10,$D706,0)</f>
        <v>917.49</v>
      </c>
      <c r="U706" s="218">
        <f ca="1">OFFSET('배치점수 계산기'!K$10,$D706,0)</f>
        <v>911.28</v>
      </c>
      <c r="V706" s="218">
        <f ca="1">OFFSET('배치점수 계산기'!L$10,$D706,0)</f>
        <v>901.00300000000004</v>
      </c>
      <c r="W706" s="210" t="str">
        <f ca="1">OFFSET('배치점수 계산기'!M$10,$D706,0)</f>
        <v>표점/만점</v>
      </c>
      <c r="X706" s="208" t="str">
        <f ca="1">OFFSET('배치점수 계산기'!N$10,$D706,0)</f>
        <v>표점/만점</v>
      </c>
      <c r="Y706" s="212">
        <f ca="1">OFFSET(환산공식!FG$15,$F706,0)</f>
        <v>0.3</v>
      </c>
      <c r="Z706" s="35">
        <f ca="1">OFFSET(환산공식!FH$15,$F706,0)</f>
        <v>0.4</v>
      </c>
      <c r="AA706" s="203">
        <f ca="1">OFFSET(환산공식!FI$15,$F706,0)</f>
        <v>0.3</v>
      </c>
      <c r="AB706" s="5"/>
      <c r="AD706">
        <f t="shared" ca="1" si="22"/>
        <v>6</v>
      </c>
      <c r="AF706" s="5"/>
      <c r="AG706" s="5"/>
      <c r="AH706" s="5"/>
    </row>
    <row r="707" spans="1:34">
      <c r="A707" s="222"/>
      <c r="B707" s="222"/>
      <c r="C707" s="222" t="s">
        <v>2202</v>
      </c>
      <c r="D707" s="219">
        <v>710</v>
      </c>
      <c r="E707" s="219">
        <v>202</v>
      </c>
      <c r="F707" s="219">
        <v>202</v>
      </c>
      <c r="G707" s="264">
        <v>700</v>
      </c>
      <c r="H707" s="221" t="s">
        <v>85</v>
      </c>
      <c r="I707" s="219" t="s">
        <v>327</v>
      </c>
      <c r="J707" s="267" t="s">
        <v>146</v>
      </c>
      <c r="K707" s="219" t="s">
        <v>83</v>
      </c>
      <c r="L707" s="35" t="str">
        <f ca="1">IF(OFFSET(환산공식!$DU$15,$F707,0)=1,"O","X")</f>
        <v>X</v>
      </c>
      <c r="M707" s="212">
        <f ca="1">IFERROR(OFFSET(환산공식!DA$15,$F707,0),"")</f>
        <v>200</v>
      </c>
      <c r="N707" s="35" t="str">
        <f ca="1">IFERROR(CONCATENATE(ROUND(OFFSET(환산공식!DB$15,$F707,0),1),"%"),"")</f>
        <v>100%</v>
      </c>
      <c r="O707" s="35">
        <f ca="1">IFERROR(OFFSET(환산공식!DC$15,$F707,0),"")</f>
        <v>10</v>
      </c>
      <c r="P707" s="212" t="str">
        <f t="shared" ca="1" si="21"/>
        <v>3% 이하</v>
      </c>
      <c r="Q707" s="218">
        <f ca="1">IFERROR(ROUND(OFFSET(환산공식!$EX$15,$F707,0),3),"")</f>
        <v>0</v>
      </c>
      <c r="R707" s="218">
        <f ca="1">OFFSET('배치점수 계산기'!H$10,$D707,0)</f>
        <v>896.19899999999996</v>
      </c>
      <c r="S707" s="218">
        <f ca="1">OFFSET('배치점수 계산기'!I$10,$D707,0)</f>
        <v>893.00900000000001</v>
      </c>
      <c r="T707" s="218">
        <f ca="1">OFFSET('배치점수 계산기'!J$10,$D707,0)</f>
        <v>888.89099999999996</v>
      </c>
      <c r="U707" s="218">
        <f ca="1">OFFSET('배치점수 계산기'!K$10,$D707,0)</f>
        <v>882.16</v>
      </c>
      <c r="V707" s="218">
        <f ca="1">OFFSET('배치점수 계산기'!L$10,$D707,0)</f>
        <v>875.351</v>
      </c>
      <c r="W707" s="210" t="str">
        <f ca="1">OFFSET('배치점수 계산기'!M$10,$D707,0)</f>
        <v>표점/만점</v>
      </c>
      <c r="X707" s="208" t="str">
        <f ca="1">OFFSET('배치점수 계산기'!N$10,$D707,0)</f>
        <v>표점/만점</v>
      </c>
      <c r="Y707" s="212">
        <f ca="1">OFFSET(환산공식!FG$15,$F707,0)</f>
        <v>0.3</v>
      </c>
      <c r="Z707" s="35">
        <f ca="1">OFFSET(환산공식!FH$15,$F707,0)</f>
        <v>0.4</v>
      </c>
      <c r="AA707" s="203">
        <f ca="1">OFFSET(환산공식!FI$15,$F707,0)</f>
        <v>0.3</v>
      </c>
      <c r="AB707" s="5"/>
      <c r="AD707">
        <f t="shared" ca="1" si="22"/>
        <v>6</v>
      </c>
      <c r="AF707" s="5"/>
      <c r="AG707" s="5"/>
      <c r="AH707" s="5"/>
    </row>
    <row r="708" spans="1:34">
      <c r="A708" s="222"/>
      <c r="B708" s="222"/>
      <c r="C708" s="222" t="s">
        <v>2203</v>
      </c>
      <c r="D708" s="219">
        <v>711</v>
      </c>
      <c r="E708" s="219">
        <v>204</v>
      </c>
      <c r="F708" s="219">
        <v>204</v>
      </c>
      <c r="G708" s="264">
        <v>701</v>
      </c>
      <c r="H708" s="221" t="s">
        <v>85</v>
      </c>
      <c r="I708" s="219" t="s">
        <v>327</v>
      </c>
      <c r="J708" s="267" t="s">
        <v>1008</v>
      </c>
      <c r="K708" s="219" t="s">
        <v>83</v>
      </c>
      <c r="L708" s="35" t="str">
        <f ca="1">IF(OFFSET(환산공식!$DU$15,$F708,0)=1,"O","X")</f>
        <v>X</v>
      </c>
      <c r="M708" s="212">
        <f ca="1">IFERROR(OFFSET(환산공식!DA$15,$F708,0),"")</f>
        <v>200</v>
      </c>
      <c r="N708" s="35" t="str">
        <f ca="1">IFERROR(CONCATENATE(ROUND(OFFSET(환산공식!DB$15,$F708,0),1),"%"),"")</f>
        <v>100%</v>
      </c>
      <c r="O708" s="35">
        <f ca="1">IFERROR(OFFSET(환산공식!DC$15,$F708,0),"")</f>
        <v>10</v>
      </c>
      <c r="P708" s="212" t="str">
        <f t="shared" ca="1" si="21"/>
        <v>3% 이하</v>
      </c>
      <c r="Q708" s="218">
        <f ca="1">IFERROR(ROUND(OFFSET(환산공식!$EX$15,$F708,0),3),"")</f>
        <v>0</v>
      </c>
      <c r="R708" s="218">
        <f ca="1">OFFSET('배치점수 계산기'!H$10,$D708,0)</f>
        <v>888.31</v>
      </c>
      <c r="S708" s="218">
        <f ca="1">OFFSET('배치점수 계산기'!I$10,$D708,0)</f>
        <v>885.27300000000002</v>
      </c>
      <c r="T708" s="218">
        <f ca="1">OFFSET('배치점수 계산기'!J$10,$D708,0)</f>
        <v>880.41300000000001</v>
      </c>
      <c r="U708" s="218">
        <f ca="1">OFFSET('배치점수 계산기'!K$10,$D708,0)</f>
        <v>875.38800000000003</v>
      </c>
      <c r="V708" s="218">
        <f ca="1">OFFSET('배치점수 계산기'!L$10,$D708,0)</f>
        <v>868.27700000000004</v>
      </c>
      <c r="W708" s="210" t="str">
        <f ca="1">OFFSET('배치점수 계산기'!M$10,$D708,0)</f>
        <v>표점/만점</v>
      </c>
      <c r="X708" s="208" t="str">
        <f ca="1">OFFSET('배치점수 계산기'!N$10,$D708,0)</f>
        <v>표점/만점</v>
      </c>
      <c r="Y708" s="212">
        <f ca="1">OFFSET(환산공식!FG$15,$F708,0)</f>
        <v>0.3</v>
      </c>
      <c r="Z708" s="35">
        <f ca="1">OFFSET(환산공식!FH$15,$F708,0)</f>
        <v>0.4</v>
      </c>
      <c r="AA708" s="203">
        <f ca="1">OFFSET(환산공식!FI$15,$F708,0)</f>
        <v>0.3</v>
      </c>
      <c r="AB708" s="5"/>
      <c r="AD708">
        <f t="shared" ca="1" si="22"/>
        <v>6</v>
      </c>
      <c r="AF708" s="5"/>
      <c r="AG708" s="5"/>
      <c r="AH708" s="5"/>
    </row>
    <row r="709" spans="1:34">
      <c r="A709" s="222"/>
      <c r="B709" s="222"/>
      <c r="C709" s="222" t="s">
        <v>2204</v>
      </c>
      <c r="D709" s="219">
        <v>712</v>
      </c>
      <c r="E709" s="219">
        <v>204</v>
      </c>
      <c r="F709" s="219">
        <v>204</v>
      </c>
      <c r="G709" s="264">
        <v>702</v>
      </c>
      <c r="H709" s="221" t="s">
        <v>85</v>
      </c>
      <c r="I709" s="219" t="s">
        <v>327</v>
      </c>
      <c r="J709" s="267" t="s">
        <v>384</v>
      </c>
      <c r="K709" s="219" t="s">
        <v>83</v>
      </c>
      <c r="L709" s="35" t="str">
        <f ca="1">IF(OFFSET(환산공식!$DU$15,$F709,0)=1,"O","X")</f>
        <v>X</v>
      </c>
      <c r="M709" s="212">
        <f ca="1">IFERROR(OFFSET(환산공식!DA$15,$F709,0),"")</f>
        <v>200</v>
      </c>
      <c r="N709" s="35" t="str">
        <f ca="1">IFERROR(CONCATENATE(ROUND(OFFSET(환산공식!DB$15,$F709,0),1),"%"),"")</f>
        <v>100%</v>
      </c>
      <c r="O709" s="35">
        <f ca="1">IFERROR(OFFSET(환산공식!DC$15,$F709,0),"")</f>
        <v>10</v>
      </c>
      <c r="P709" s="212" t="str">
        <f t="shared" ca="1" si="21"/>
        <v>3% 이하</v>
      </c>
      <c r="Q709" s="218">
        <f ca="1">IFERROR(ROUND(OFFSET(환산공식!$EX$15,$F709,0),3),"")</f>
        <v>0</v>
      </c>
      <c r="R709" s="218">
        <f ca="1">OFFSET('배치점수 계산기'!H$10,$D709,0)</f>
        <v>877.62300000000005</v>
      </c>
      <c r="S709" s="218">
        <f ca="1">OFFSET('배치점수 계산기'!I$10,$D709,0)</f>
        <v>875.56100000000004</v>
      </c>
      <c r="T709" s="218">
        <f ca="1">OFFSET('배치점수 계산기'!J$10,$D709,0)</f>
        <v>872.10400000000004</v>
      </c>
      <c r="U709" s="218">
        <f ca="1">OFFSET('배치점수 계산기'!K$10,$D709,0)</f>
        <v>866.79499999999996</v>
      </c>
      <c r="V709" s="218">
        <f ca="1">OFFSET('배치점수 계산기'!L$10,$D709,0)</f>
        <v>861.78300000000002</v>
      </c>
      <c r="W709" s="210" t="str">
        <f ca="1">OFFSET('배치점수 계산기'!M$10,$D709,0)</f>
        <v>표점/만점</v>
      </c>
      <c r="X709" s="208" t="str">
        <f ca="1">OFFSET('배치점수 계산기'!N$10,$D709,0)</f>
        <v>표점/만점</v>
      </c>
      <c r="Y709" s="212">
        <f ca="1">OFFSET(환산공식!FG$15,$F709,0)</f>
        <v>0.3</v>
      </c>
      <c r="Z709" s="35">
        <f ca="1">OFFSET(환산공식!FH$15,$F709,0)</f>
        <v>0.4</v>
      </c>
      <c r="AA709" s="203">
        <f ca="1">OFFSET(환산공식!FI$15,$F709,0)</f>
        <v>0.3</v>
      </c>
      <c r="AB709" s="5"/>
      <c r="AD709">
        <f t="shared" ca="1" si="22"/>
        <v>6</v>
      </c>
      <c r="AF709" s="5"/>
      <c r="AG709" s="5"/>
      <c r="AH709" s="5"/>
    </row>
    <row r="710" spans="1:34">
      <c r="A710" s="222"/>
      <c r="B710" s="222"/>
      <c r="C710" s="222" t="s">
        <v>2205</v>
      </c>
      <c r="D710" s="219">
        <v>713</v>
      </c>
      <c r="E710" s="219">
        <v>204</v>
      </c>
      <c r="F710" s="219">
        <v>204</v>
      </c>
      <c r="G710" s="264">
        <v>703</v>
      </c>
      <c r="H710" s="221" t="s">
        <v>85</v>
      </c>
      <c r="I710" s="219" t="s">
        <v>327</v>
      </c>
      <c r="J710" s="267" t="s">
        <v>69</v>
      </c>
      <c r="K710" s="219" t="s">
        <v>83</v>
      </c>
      <c r="L710" s="35" t="str">
        <f ca="1">IF(OFFSET(환산공식!$DU$15,$F710,0)=1,"O","X")</f>
        <v>X</v>
      </c>
      <c r="M710" s="212">
        <f ca="1">IFERROR(OFFSET(환산공식!DA$15,$F710,0),"")</f>
        <v>200</v>
      </c>
      <c r="N710" s="35" t="str">
        <f ca="1">IFERROR(CONCATENATE(ROUND(OFFSET(환산공식!DB$15,$F710,0),1),"%"),"")</f>
        <v>100%</v>
      </c>
      <c r="O710" s="35">
        <f ca="1">IFERROR(OFFSET(환산공식!DC$15,$F710,0),"")</f>
        <v>10</v>
      </c>
      <c r="P710" s="212" t="str">
        <f t="shared" ca="1" si="21"/>
        <v>3% 이하</v>
      </c>
      <c r="Q710" s="218">
        <f ca="1">IFERROR(ROUND(OFFSET(환산공식!$EX$15,$F710,0),3),"")</f>
        <v>0</v>
      </c>
      <c r="R710" s="218">
        <f ca="1">OFFSET('배치점수 계산기'!H$10,$D710,0)</f>
        <v>875.351</v>
      </c>
      <c r="S710" s="218">
        <f ca="1">OFFSET('배치점수 계산기'!I$10,$D710,0)</f>
        <v>872.67600000000004</v>
      </c>
      <c r="T710" s="218">
        <f ca="1">OFFSET('배치점수 계산기'!J$10,$D710,0)</f>
        <v>868.27700000000004</v>
      </c>
      <c r="U710" s="218">
        <f ca="1">OFFSET('배치점수 계산기'!K$10,$D710,0)</f>
        <v>863.702</v>
      </c>
      <c r="V710" s="218">
        <f ca="1">OFFSET('배치점수 계산기'!L$10,$D710,0)</f>
        <v>856.77</v>
      </c>
      <c r="W710" s="210" t="str">
        <f ca="1">OFFSET('배치점수 계산기'!M$10,$D710,0)</f>
        <v>표점/만점</v>
      </c>
      <c r="X710" s="208" t="str">
        <f ca="1">OFFSET('배치점수 계산기'!N$10,$D710,0)</f>
        <v>표점/만점</v>
      </c>
      <c r="Y710" s="212">
        <f ca="1">OFFSET(환산공식!FG$15,$F710,0)</f>
        <v>0.3</v>
      </c>
      <c r="Z710" s="35">
        <f ca="1">OFFSET(환산공식!FH$15,$F710,0)</f>
        <v>0.4</v>
      </c>
      <c r="AA710" s="203">
        <f ca="1">OFFSET(환산공식!FI$15,$F710,0)</f>
        <v>0.3</v>
      </c>
      <c r="AB710" s="5"/>
      <c r="AD710">
        <f t="shared" ca="1" si="22"/>
        <v>6</v>
      </c>
      <c r="AF710" s="5"/>
      <c r="AG710" s="5"/>
      <c r="AH710" s="5"/>
    </row>
    <row r="711" spans="1:34">
      <c r="A711" s="222"/>
      <c r="B711" s="222"/>
      <c r="C711" s="222" t="s">
        <v>2206</v>
      </c>
      <c r="D711" s="219">
        <v>714</v>
      </c>
      <c r="E711" s="219">
        <v>204</v>
      </c>
      <c r="F711" s="219">
        <v>204</v>
      </c>
      <c r="G711" s="264">
        <v>704</v>
      </c>
      <c r="H711" s="221" t="s">
        <v>85</v>
      </c>
      <c r="I711" s="219" t="s">
        <v>327</v>
      </c>
      <c r="J711" s="267" t="s">
        <v>1011</v>
      </c>
      <c r="K711" s="219" t="s">
        <v>83</v>
      </c>
      <c r="L711" s="35" t="str">
        <f ca="1">IF(OFFSET(환산공식!$DU$15,$F711,0)=1,"O","X")</f>
        <v>X</v>
      </c>
      <c r="M711" s="212">
        <f ca="1">IFERROR(OFFSET(환산공식!DA$15,$F711,0),"")</f>
        <v>200</v>
      </c>
      <c r="N711" s="35" t="str">
        <f ca="1">IFERROR(CONCATENATE(ROUND(OFFSET(환산공식!DB$15,$F711,0),1),"%"),"")</f>
        <v>100%</v>
      </c>
      <c r="O711" s="35">
        <f ca="1">IFERROR(OFFSET(환산공식!DC$15,$F711,0),"")</f>
        <v>10</v>
      </c>
      <c r="P711" s="212" t="str">
        <f t="shared" ca="1" si="21"/>
        <v>3% 이하</v>
      </c>
      <c r="Q711" s="218">
        <f ca="1">IFERROR(ROUND(OFFSET(환산공식!$EX$15,$F711,0),3),"")</f>
        <v>0</v>
      </c>
      <c r="R711" s="218">
        <f ca="1">OFFSET('배치점수 계산기'!H$10,$D711,0)</f>
        <v>872.69600000000003</v>
      </c>
      <c r="S711" s="218">
        <f ca="1">OFFSET('배치점수 계산기'!I$10,$D711,0)</f>
        <v>869.40499999999997</v>
      </c>
      <c r="T711" s="218">
        <f ca="1">OFFSET('배치점수 계산기'!J$10,$D711,0)</f>
        <v>865.85</v>
      </c>
      <c r="U711" s="218">
        <f ca="1">OFFSET('배치점수 계산기'!K$10,$D711,0)</f>
        <v>861.00900000000001</v>
      </c>
      <c r="V711" s="218">
        <f ca="1">OFFSET('배치점수 계산기'!L$10,$D711,0)</f>
        <v>854.51499999999999</v>
      </c>
      <c r="W711" s="210" t="str">
        <f ca="1">OFFSET('배치점수 계산기'!M$10,$D711,0)</f>
        <v>표점/만점</v>
      </c>
      <c r="X711" s="208" t="str">
        <f ca="1">OFFSET('배치점수 계산기'!N$10,$D711,0)</f>
        <v>표점/만점</v>
      </c>
      <c r="Y711" s="212">
        <f ca="1">OFFSET(환산공식!FG$15,$F711,0)</f>
        <v>0.3</v>
      </c>
      <c r="Z711" s="35">
        <f ca="1">OFFSET(환산공식!FH$15,$F711,0)</f>
        <v>0.4</v>
      </c>
      <c r="AA711" s="203">
        <f ca="1">OFFSET(환산공식!FI$15,$F711,0)</f>
        <v>0.3</v>
      </c>
      <c r="AB711" s="5"/>
      <c r="AD711">
        <f t="shared" ca="1" si="22"/>
        <v>6</v>
      </c>
      <c r="AF711" s="5"/>
      <c r="AG711" s="5"/>
      <c r="AH711" s="5"/>
    </row>
    <row r="712" spans="1:34">
      <c r="A712" s="222"/>
      <c r="B712" s="222"/>
      <c r="C712" s="222" t="s">
        <v>2207</v>
      </c>
      <c r="D712" s="219">
        <v>715</v>
      </c>
      <c r="E712" s="219">
        <v>202</v>
      </c>
      <c r="F712" s="219">
        <v>202</v>
      </c>
      <c r="G712" s="264">
        <v>705</v>
      </c>
      <c r="H712" s="221" t="s">
        <v>85</v>
      </c>
      <c r="I712" s="219" t="s">
        <v>327</v>
      </c>
      <c r="J712" s="267" t="s">
        <v>1020</v>
      </c>
      <c r="K712" s="219" t="s">
        <v>83</v>
      </c>
      <c r="L712" s="35" t="str">
        <f ca="1">IF(OFFSET(환산공식!$DU$15,$F712,0)=1,"O","X")</f>
        <v>X</v>
      </c>
      <c r="M712" s="212">
        <f ca="1">IFERROR(OFFSET(환산공식!DA$15,$F712,0),"")</f>
        <v>200</v>
      </c>
      <c r="N712" s="35" t="str">
        <f ca="1">IFERROR(CONCATENATE(ROUND(OFFSET(환산공식!DB$15,$F712,0),1),"%"),"")</f>
        <v>100%</v>
      </c>
      <c r="O712" s="35">
        <f ca="1">IFERROR(OFFSET(환산공식!DC$15,$F712,0),"")</f>
        <v>10</v>
      </c>
      <c r="P712" s="212" t="str">
        <f t="shared" ca="1" si="21"/>
        <v>3% 이하</v>
      </c>
      <c r="Q712" s="218">
        <f ca="1">IFERROR(ROUND(OFFSET(환산공식!$EX$15,$F712,0),3),"")</f>
        <v>0</v>
      </c>
      <c r="R712" s="218">
        <f ca="1">OFFSET('배치점수 계산기'!H$10,$D712,0)</f>
        <v>872.12300000000005</v>
      </c>
      <c r="S712" s="218">
        <f ca="1">OFFSET('배치점수 계산기'!I$10,$D712,0)</f>
        <v>868.65899999999999</v>
      </c>
      <c r="T712" s="218">
        <f ca="1">OFFSET('배치점수 계산기'!J$10,$D712,0)</f>
        <v>864.50300000000004</v>
      </c>
      <c r="U712" s="218">
        <f ca="1">OFFSET('배치점수 계산기'!K$10,$D712,0)</f>
        <v>859.24300000000005</v>
      </c>
      <c r="V712" s="218">
        <f ca="1">OFFSET('배치점수 계산기'!L$10,$D712,0)</f>
        <v>853.58100000000002</v>
      </c>
      <c r="W712" s="210" t="str">
        <f ca="1">OFFSET('배치점수 계산기'!M$10,$D712,0)</f>
        <v>표점/만점</v>
      </c>
      <c r="X712" s="208" t="str">
        <f ca="1">OFFSET('배치점수 계산기'!N$10,$D712,0)</f>
        <v>표점/만점</v>
      </c>
      <c r="Y712" s="212">
        <f ca="1">OFFSET(환산공식!FG$15,$F712,0)</f>
        <v>0.3</v>
      </c>
      <c r="Z712" s="35">
        <f ca="1">OFFSET(환산공식!FH$15,$F712,0)</f>
        <v>0.4</v>
      </c>
      <c r="AA712" s="203">
        <f ca="1">OFFSET(환산공식!FI$15,$F712,0)</f>
        <v>0.3</v>
      </c>
      <c r="AB712" s="5"/>
      <c r="AD712">
        <f t="shared" ca="1" si="22"/>
        <v>6</v>
      </c>
      <c r="AF712" s="5"/>
      <c r="AG712" s="5"/>
      <c r="AH712" s="5"/>
    </row>
    <row r="713" spans="1:34">
      <c r="A713" s="222"/>
      <c r="B713" s="222"/>
      <c r="C713" s="222" t="s">
        <v>2208</v>
      </c>
      <c r="D713" s="219">
        <v>716</v>
      </c>
      <c r="E713" s="219">
        <v>204</v>
      </c>
      <c r="F713" s="219">
        <v>204</v>
      </c>
      <c r="G713" s="264">
        <v>706</v>
      </c>
      <c r="H713" s="221" t="s">
        <v>85</v>
      </c>
      <c r="I713" s="219" t="s">
        <v>327</v>
      </c>
      <c r="J713" s="267" t="s">
        <v>767</v>
      </c>
      <c r="K713" s="219" t="s">
        <v>83</v>
      </c>
      <c r="L713" s="35" t="str">
        <f ca="1">IF(OFFSET(환산공식!$DU$15,$F713,0)=1,"O","X")</f>
        <v>X</v>
      </c>
      <c r="M713" s="212">
        <f ca="1">IFERROR(OFFSET(환산공식!DA$15,$F713,0),"")</f>
        <v>200</v>
      </c>
      <c r="N713" s="35" t="str">
        <f ca="1">IFERROR(CONCATENATE(ROUND(OFFSET(환산공식!DB$15,$F713,0),1),"%"),"")</f>
        <v>100%</v>
      </c>
      <c r="O713" s="35">
        <f ca="1">IFERROR(OFFSET(환산공식!DC$15,$F713,0),"")</f>
        <v>10</v>
      </c>
      <c r="P713" s="212" t="str">
        <f t="shared" ref="P713:P776" ca="1" si="23">IF(E713="","",IF(Q713&gt;R713,"90% 이상",IF(Q713&gt;S713,CONCATENATE(ROUND(((Q713-S713)/(R713-S713))*20+70,0),"%"),IF(Q713&gt;T713,CONCATENATE(ROUND(((Q713-T713)/(S713-T713))*30+40,0),"%"),IF(Q713&gt;U713,CONCATENATE(ROUND(((Q713-U713)/(T713-U713))*30+10,0),"%"),IF(Q713&gt;V713,CONCATENATE(ROUND(((Q713-V713)/(U713-V713))*7+3,0),"%"),"3% 이하"))))))</f>
        <v>3% 이하</v>
      </c>
      <c r="Q713" s="218">
        <f ca="1">IFERROR(ROUND(OFFSET(환산공식!$EX$15,$F713,0),3),"")</f>
        <v>0</v>
      </c>
      <c r="R713" s="218">
        <f ca="1">OFFSET('배치점수 계산기'!H$10,$D713,0)</f>
        <v>868.83100000000002</v>
      </c>
      <c r="S713" s="218">
        <f ca="1">OFFSET('배치점수 계산기'!I$10,$D713,0)</f>
        <v>866.79499999999996</v>
      </c>
      <c r="T713" s="218">
        <f ca="1">OFFSET('배치점수 계산기'!J$10,$D713,0)</f>
        <v>863.12</v>
      </c>
      <c r="U713" s="218">
        <f ca="1">OFFSET('배치점수 계산기'!K$10,$D713,0)</f>
        <v>857.495</v>
      </c>
      <c r="V713" s="218">
        <f ca="1">OFFSET('배치점수 계산기'!L$10,$D713,0)</f>
        <v>852.06299999999999</v>
      </c>
      <c r="W713" s="210" t="str">
        <f ca="1">OFFSET('배치점수 계산기'!M$10,$D713,0)</f>
        <v>표점/만점</v>
      </c>
      <c r="X713" s="208" t="str">
        <f ca="1">OFFSET('배치점수 계산기'!N$10,$D713,0)</f>
        <v>표점/만점</v>
      </c>
      <c r="Y713" s="212">
        <f ca="1">OFFSET(환산공식!FG$15,$F713,0)</f>
        <v>0.3</v>
      </c>
      <c r="Z713" s="35">
        <f ca="1">OFFSET(환산공식!FH$15,$F713,0)</f>
        <v>0.4</v>
      </c>
      <c r="AA713" s="203">
        <f ca="1">OFFSET(환산공식!FI$15,$F713,0)</f>
        <v>0.3</v>
      </c>
      <c r="AB713" s="5"/>
      <c r="AD713">
        <f t="shared" ref="AD713:AD776" ca="1" si="24">IF(L713="X",6,IF(Q713&gt;R713,1,IF(Q713&gt;S713,2,IF(Q713&gt;T713,3,IF(Q713&gt;U713,4,IF(Q713&gt;=V713,5,IF(Q713&lt;V713,6,"")))))))</f>
        <v>6</v>
      </c>
      <c r="AF713" s="5"/>
      <c r="AG713" s="5"/>
      <c r="AH713" s="5"/>
    </row>
    <row r="714" spans="1:34">
      <c r="A714" s="222"/>
      <c r="B714" s="222"/>
      <c r="C714" s="222" t="s">
        <v>2209</v>
      </c>
      <c r="D714" s="219">
        <v>717</v>
      </c>
      <c r="E714" s="219">
        <v>204</v>
      </c>
      <c r="F714" s="219">
        <v>204</v>
      </c>
      <c r="G714" s="264">
        <v>707</v>
      </c>
      <c r="H714" s="221" t="s">
        <v>85</v>
      </c>
      <c r="I714" s="219" t="s">
        <v>327</v>
      </c>
      <c r="J714" s="267" t="s">
        <v>18772</v>
      </c>
      <c r="K714" s="219" t="s">
        <v>83</v>
      </c>
      <c r="L714" s="35" t="str">
        <f ca="1">IF(OFFSET(환산공식!$DU$15,$F714,0)=1,"O","X")</f>
        <v>X</v>
      </c>
      <c r="M714" s="212">
        <f ca="1">IFERROR(OFFSET(환산공식!DA$15,$F714,0),"")</f>
        <v>200</v>
      </c>
      <c r="N714" s="35" t="str">
        <f ca="1">IFERROR(CONCATENATE(ROUND(OFFSET(환산공식!DB$15,$F714,0),1),"%"),"")</f>
        <v>100%</v>
      </c>
      <c r="O714" s="35">
        <f ca="1">IFERROR(OFFSET(환산공식!DC$15,$F714,0),"")</f>
        <v>10</v>
      </c>
      <c r="P714" s="212" t="str">
        <f t="shared" ca="1" si="23"/>
        <v>3% 이하</v>
      </c>
      <c r="Q714" s="218">
        <f ca="1">IFERROR(ROUND(OFFSET(환산공식!$EX$15,$F714,0),3),"")</f>
        <v>0</v>
      </c>
      <c r="R714" s="218">
        <f ca="1">OFFSET('배치점수 계산기'!H$10,$D714,0)</f>
        <v>868.08600000000001</v>
      </c>
      <c r="S714" s="218">
        <f ca="1">OFFSET('배치점수 계산기'!I$10,$D714,0)</f>
        <v>865.85</v>
      </c>
      <c r="T714" s="218">
        <f ca="1">OFFSET('배치점수 계산기'!J$10,$D714,0)</f>
        <v>862.35599999999999</v>
      </c>
      <c r="U714" s="218">
        <f ca="1">OFFSET('배치점수 계산기'!K$10,$D714,0)</f>
        <v>856.94200000000001</v>
      </c>
      <c r="V714" s="218">
        <f ca="1">OFFSET('배치점수 계산기'!L$10,$D714,0)</f>
        <v>851.32600000000002</v>
      </c>
      <c r="W714" s="210" t="str">
        <f ca="1">OFFSET('배치점수 계산기'!M$10,$D714,0)</f>
        <v>표점/만점</v>
      </c>
      <c r="X714" s="208" t="str">
        <f ca="1">OFFSET('배치점수 계산기'!N$10,$D714,0)</f>
        <v>표점/만점</v>
      </c>
      <c r="Y714" s="212">
        <f ca="1">OFFSET(환산공식!FG$15,$F714,0)</f>
        <v>0.3</v>
      </c>
      <c r="Z714" s="35">
        <f ca="1">OFFSET(환산공식!FH$15,$F714,0)</f>
        <v>0.4</v>
      </c>
      <c r="AA714" s="203">
        <f ca="1">OFFSET(환산공식!FI$15,$F714,0)</f>
        <v>0.3</v>
      </c>
      <c r="AB714" s="5"/>
      <c r="AD714">
        <f t="shared" ca="1" si="24"/>
        <v>6</v>
      </c>
      <c r="AF714" s="5"/>
      <c r="AG714" s="5"/>
      <c r="AH714" s="5"/>
    </row>
    <row r="715" spans="1:34">
      <c r="A715" s="222"/>
      <c r="B715" s="222"/>
      <c r="C715" s="222" t="s">
        <v>2210</v>
      </c>
      <c r="D715" s="219">
        <v>718</v>
      </c>
      <c r="E715" s="219">
        <v>204</v>
      </c>
      <c r="F715" s="219">
        <v>204</v>
      </c>
      <c r="G715" s="264">
        <v>708</v>
      </c>
      <c r="H715" s="221" t="s">
        <v>85</v>
      </c>
      <c r="I715" s="219" t="s">
        <v>327</v>
      </c>
      <c r="J715" s="267" t="s">
        <v>966</v>
      </c>
      <c r="K715" s="219" t="s">
        <v>83</v>
      </c>
      <c r="L715" s="35" t="str">
        <f ca="1">IF(OFFSET(환산공식!$DU$15,$F715,0)=1,"O","X")</f>
        <v>X</v>
      </c>
      <c r="M715" s="212">
        <f ca="1">IFERROR(OFFSET(환산공식!DA$15,$F715,0),"")</f>
        <v>200</v>
      </c>
      <c r="N715" s="35" t="str">
        <f ca="1">IFERROR(CONCATENATE(ROUND(OFFSET(환산공식!DB$15,$F715,0),1),"%"),"")</f>
        <v>100%</v>
      </c>
      <c r="O715" s="35">
        <f ca="1">IFERROR(OFFSET(환산공식!DC$15,$F715,0),"")</f>
        <v>10</v>
      </c>
      <c r="P715" s="212" t="str">
        <f t="shared" ca="1" si="23"/>
        <v>3% 이하</v>
      </c>
      <c r="Q715" s="218">
        <f ca="1">IFERROR(ROUND(OFFSET(환산공식!$EX$15,$F715,0),3),"")</f>
        <v>0</v>
      </c>
      <c r="R715" s="218">
        <f ca="1">OFFSET('배치점수 계산기'!H$10,$D715,0)</f>
        <v>865.44899999999996</v>
      </c>
      <c r="S715" s="218">
        <f ca="1">OFFSET('배치점수 계산기'!I$10,$D715,0)</f>
        <v>863.53</v>
      </c>
      <c r="T715" s="218">
        <f ca="1">OFFSET('배치점수 계산기'!J$10,$D715,0)</f>
        <v>858.88099999999997</v>
      </c>
      <c r="U715" s="218">
        <f ca="1">OFFSET('배치점수 계산기'!K$10,$D715,0)</f>
        <v>854.30700000000002</v>
      </c>
      <c r="V715" s="218">
        <f ca="1">OFFSET('배치점수 계산기'!L$10,$D715,0)</f>
        <v>848.50900000000001</v>
      </c>
      <c r="W715" s="210" t="str">
        <f ca="1">OFFSET('배치점수 계산기'!M$10,$D715,0)</f>
        <v>표점/만점</v>
      </c>
      <c r="X715" s="208" t="str">
        <f ca="1">OFFSET('배치점수 계산기'!N$10,$D715,0)</f>
        <v>표점/만점</v>
      </c>
      <c r="Y715" s="212">
        <f ca="1">OFFSET(환산공식!FG$15,$F715,0)</f>
        <v>0.3</v>
      </c>
      <c r="Z715" s="35">
        <f ca="1">OFFSET(환산공식!FH$15,$F715,0)</f>
        <v>0.4</v>
      </c>
      <c r="AA715" s="203">
        <f ca="1">OFFSET(환산공식!FI$15,$F715,0)</f>
        <v>0.3</v>
      </c>
      <c r="AB715" s="5"/>
      <c r="AD715">
        <f t="shared" ca="1" si="24"/>
        <v>6</v>
      </c>
      <c r="AF715" s="5"/>
      <c r="AG715" s="5"/>
      <c r="AH715" s="5"/>
    </row>
    <row r="716" spans="1:34">
      <c r="A716" s="222"/>
      <c r="B716" s="222"/>
      <c r="C716" s="222" t="s">
        <v>2211</v>
      </c>
      <c r="D716" s="219">
        <v>719</v>
      </c>
      <c r="E716" s="219">
        <v>204</v>
      </c>
      <c r="F716" s="219">
        <v>204</v>
      </c>
      <c r="G716" s="264">
        <v>709</v>
      </c>
      <c r="H716" s="221" t="s">
        <v>85</v>
      </c>
      <c r="I716" s="219" t="s">
        <v>327</v>
      </c>
      <c r="J716" s="267" t="s">
        <v>968</v>
      </c>
      <c r="K716" s="219" t="s">
        <v>83</v>
      </c>
      <c r="L716" s="35" t="str">
        <f ca="1">IF(OFFSET(환산공식!$DU$15,$F716,0)=1,"O","X")</f>
        <v>X</v>
      </c>
      <c r="M716" s="212">
        <f ca="1">IFERROR(OFFSET(환산공식!DA$15,$F716,0),"")</f>
        <v>200</v>
      </c>
      <c r="N716" s="35" t="str">
        <f ca="1">IFERROR(CONCATENATE(ROUND(OFFSET(환산공식!DB$15,$F716,0),1),"%"),"")</f>
        <v>100%</v>
      </c>
      <c r="O716" s="35">
        <f ca="1">IFERROR(OFFSET(환산공식!DC$15,$F716,0),"")</f>
        <v>10</v>
      </c>
      <c r="P716" s="212" t="str">
        <f t="shared" ca="1" si="23"/>
        <v>3% 이하</v>
      </c>
      <c r="Q716" s="218">
        <f ca="1">IFERROR(ROUND(OFFSET(환산공식!$EX$15,$F716,0),3),"")</f>
        <v>0</v>
      </c>
      <c r="R716" s="218">
        <f ca="1">OFFSET('배치점수 계산기'!H$10,$D716,0)</f>
        <v>865.44899999999996</v>
      </c>
      <c r="S716" s="218">
        <f ca="1">OFFSET('배치점수 계산기'!I$10,$D716,0)</f>
        <v>863.53</v>
      </c>
      <c r="T716" s="218">
        <f ca="1">OFFSET('배치점수 계산기'!J$10,$D716,0)</f>
        <v>858.88099999999997</v>
      </c>
      <c r="U716" s="218">
        <f ca="1">OFFSET('배치점수 계산기'!K$10,$D716,0)</f>
        <v>854.30700000000002</v>
      </c>
      <c r="V716" s="218">
        <f ca="1">OFFSET('배치점수 계산기'!L$10,$D716,0)</f>
        <v>848.50900000000001</v>
      </c>
      <c r="W716" s="210" t="str">
        <f ca="1">OFFSET('배치점수 계산기'!M$10,$D716,0)</f>
        <v>표점/만점</v>
      </c>
      <c r="X716" s="208" t="str">
        <f ca="1">OFFSET('배치점수 계산기'!N$10,$D716,0)</f>
        <v>표점/만점</v>
      </c>
      <c r="Y716" s="212">
        <f ca="1">OFFSET(환산공식!FG$15,$F716,0)</f>
        <v>0.3</v>
      </c>
      <c r="Z716" s="35">
        <f ca="1">OFFSET(환산공식!FH$15,$F716,0)</f>
        <v>0.4</v>
      </c>
      <c r="AA716" s="203">
        <f ca="1">OFFSET(환산공식!FI$15,$F716,0)</f>
        <v>0.3</v>
      </c>
      <c r="AB716" s="5"/>
      <c r="AD716">
        <f t="shared" ca="1" si="24"/>
        <v>6</v>
      </c>
      <c r="AF716" s="5"/>
      <c r="AG716" s="5"/>
      <c r="AH716" s="5"/>
    </row>
    <row r="717" spans="1:34">
      <c r="A717" s="222"/>
      <c r="B717" s="222"/>
      <c r="C717" s="222" t="s">
        <v>2212</v>
      </c>
      <c r="D717" s="219">
        <v>720</v>
      </c>
      <c r="E717" s="219">
        <v>203</v>
      </c>
      <c r="F717" s="219">
        <v>203</v>
      </c>
      <c r="G717" s="264">
        <v>710</v>
      </c>
      <c r="H717" s="221" t="s">
        <v>85</v>
      </c>
      <c r="I717" s="219" t="s">
        <v>327</v>
      </c>
      <c r="J717" s="267" t="s">
        <v>71</v>
      </c>
      <c r="K717" s="219" t="s">
        <v>83</v>
      </c>
      <c r="L717" s="35" t="str">
        <f ca="1">IF(OFFSET(환산공식!$DU$15,$F717,0)=1,"O","X")</f>
        <v>X</v>
      </c>
      <c r="M717" s="212">
        <f ca="1">IFERROR(OFFSET(환산공식!DA$15,$F717,0),"")</f>
        <v>200</v>
      </c>
      <c r="N717" s="35" t="str">
        <f ca="1">IFERROR(CONCATENATE(ROUND(OFFSET(환산공식!DB$15,$F717,0),1),"%"),"")</f>
        <v>100%</v>
      </c>
      <c r="O717" s="35">
        <f ca="1">IFERROR(OFFSET(환산공식!DC$15,$F717,0),"")</f>
        <v>10</v>
      </c>
      <c r="P717" s="212" t="str">
        <f t="shared" ca="1" si="23"/>
        <v>3% 이하</v>
      </c>
      <c r="Q717" s="218">
        <f ca="1">IFERROR(ROUND(OFFSET(환산공식!$EX$15,$F717,0),3),"")</f>
        <v>0</v>
      </c>
      <c r="R717" s="218">
        <f ca="1">OFFSET('배치점수 계산기'!H$10,$D717,0)</f>
        <v>865.048</v>
      </c>
      <c r="S717" s="218">
        <f ca="1">OFFSET('배치점수 계산기'!I$10,$D717,0)</f>
        <v>862.94899999999996</v>
      </c>
      <c r="T717" s="218">
        <f ca="1">OFFSET('배치점수 계산기'!J$10,$D717,0)</f>
        <v>858.28800000000001</v>
      </c>
      <c r="U717" s="218">
        <f ca="1">OFFSET('배치점수 계산기'!K$10,$D717,0)</f>
        <v>853.96199999999999</v>
      </c>
      <c r="V717" s="218">
        <f ca="1">OFFSET('배치점수 계산기'!L$10,$D717,0)</f>
        <v>847.94500000000005</v>
      </c>
      <c r="W717" s="210" t="str">
        <f ca="1">OFFSET('배치점수 계산기'!M$10,$D717,0)</f>
        <v>표점/만점</v>
      </c>
      <c r="X717" s="208" t="str">
        <f ca="1">OFFSET('배치점수 계산기'!N$10,$D717,0)</f>
        <v>표점/만점</v>
      </c>
      <c r="Y717" s="212">
        <f ca="1">OFFSET(환산공식!FG$15,$F717,0)</f>
        <v>0.3</v>
      </c>
      <c r="Z717" s="35">
        <f ca="1">OFFSET(환산공식!FH$15,$F717,0)</f>
        <v>0.4</v>
      </c>
      <c r="AA717" s="203">
        <f ca="1">OFFSET(환산공식!FI$15,$F717,0)</f>
        <v>0.3</v>
      </c>
      <c r="AB717" s="5"/>
      <c r="AD717">
        <f t="shared" ca="1" si="24"/>
        <v>6</v>
      </c>
      <c r="AF717" s="5"/>
      <c r="AG717" s="5"/>
      <c r="AH717" s="5"/>
    </row>
    <row r="718" spans="1:34">
      <c r="A718" s="222"/>
      <c r="B718" s="222"/>
      <c r="C718" s="222" t="s">
        <v>2213</v>
      </c>
      <c r="D718" s="219">
        <v>721</v>
      </c>
      <c r="E718" s="219">
        <v>202</v>
      </c>
      <c r="F718" s="219">
        <v>202</v>
      </c>
      <c r="G718" s="264">
        <v>711</v>
      </c>
      <c r="H718" s="221" t="s">
        <v>85</v>
      </c>
      <c r="I718" s="219" t="s">
        <v>327</v>
      </c>
      <c r="J718" s="267" t="s">
        <v>118</v>
      </c>
      <c r="K718" s="219" t="s">
        <v>83</v>
      </c>
      <c r="L718" s="35" t="str">
        <f ca="1">IF(OFFSET(환산공식!$DU$15,$F718,0)=1,"O","X")</f>
        <v>X</v>
      </c>
      <c r="M718" s="212">
        <f ca="1">IFERROR(OFFSET(환산공식!DA$15,$F718,0),"")</f>
        <v>200</v>
      </c>
      <c r="N718" s="35" t="str">
        <f ca="1">IFERROR(CONCATENATE(ROUND(OFFSET(환산공식!DB$15,$F718,0),1),"%"),"")</f>
        <v>100%</v>
      </c>
      <c r="O718" s="35">
        <f ca="1">IFERROR(OFFSET(환산공식!DC$15,$F718,0),"")</f>
        <v>10</v>
      </c>
      <c r="P718" s="212" t="str">
        <f t="shared" ca="1" si="23"/>
        <v>3% 이하</v>
      </c>
      <c r="Q718" s="218">
        <f ca="1">IFERROR(ROUND(OFFSET(환산공식!$EX$15,$F718,0),3),"")</f>
        <v>0</v>
      </c>
      <c r="R718" s="218">
        <f ca="1">OFFSET('배치점수 계산기'!H$10,$D718,0)</f>
        <v>864.48400000000004</v>
      </c>
      <c r="S718" s="218">
        <f ca="1">OFFSET('배치점수 계산기'!I$10,$D718,0)</f>
        <v>862.58399999999995</v>
      </c>
      <c r="T718" s="218">
        <f ca="1">OFFSET('배치점수 계산기'!J$10,$D718,0)</f>
        <v>857.53499999999997</v>
      </c>
      <c r="U718" s="218">
        <f ca="1">OFFSET('배치점수 계산기'!K$10,$D718,0)</f>
        <v>853.38900000000001</v>
      </c>
      <c r="V718" s="218">
        <f ca="1">OFFSET('배치점수 계산기'!L$10,$D718,0)</f>
        <v>847.58100000000002</v>
      </c>
      <c r="W718" s="210" t="str">
        <f ca="1">OFFSET('배치점수 계산기'!M$10,$D718,0)</f>
        <v>표점/만점</v>
      </c>
      <c r="X718" s="208" t="str">
        <f ca="1">OFFSET('배치점수 계산기'!N$10,$D718,0)</f>
        <v>표점/만점</v>
      </c>
      <c r="Y718" s="212">
        <f ca="1">OFFSET(환산공식!FG$15,$F718,0)</f>
        <v>0.3</v>
      </c>
      <c r="Z718" s="35">
        <f ca="1">OFFSET(환산공식!FH$15,$F718,0)</f>
        <v>0.4</v>
      </c>
      <c r="AA718" s="203">
        <f ca="1">OFFSET(환산공식!FI$15,$F718,0)</f>
        <v>0.3</v>
      </c>
      <c r="AB718" s="5"/>
      <c r="AD718">
        <f t="shared" ca="1" si="24"/>
        <v>6</v>
      </c>
      <c r="AF718" s="5"/>
      <c r="AG718" s="5"/>
      <c r="AH718" s="5"/>
    </row>
    <row r="719" spans="1:34">
      <c r="A719" s="222"/>
      <c r="B719" s="222"/>
      <c r="C719" s="222" t="s">
        <v>2214</v>
      </c>
      <c r="D719" s="219">
        <v>722</v>
      </c>
      <c r="E719" s="219">
        <v>202</v>
      </c>
      <c r="F719" s="219">
        <v>202</v>
      </c>
      <c r="G719" s="264">
        <v>712</v>
      </c>
      <c r="H719" s="221" t="s">
        <v>85</v>
      </c>
      <c r="I719" s="219" t="s">
        <v>327</v>
      </c>
      <c r="J719" s="267" t="s">
        <v>72</v>
      </c>
      <c r="K719" s="219" t="s">
        <v>83</v>
      </c>
      <c r="L719" s="35" t="str">
        <f ca="1">IF(OFFSET(환산공식!$DU$15,$F719,0)=1,"O","X")</f>
        <v>X</v>
      </c>
      <c r="M719" s="212">
        <f ca="1">IFERROR(OFFSET(환산공식!DA$15,$F719,0),"")</f>
        <v>200</v>
      </c>
      <c r="N719" s="35" t="str">
        <f ca="1">IFERROR(CONCATENATE(ROUND(OFFSET(환산공식!DB$15,$F719,0),1),"%"),"")</f>
        <v>100%</v>
      </c>
      <c r="O719" s="35">
        <f ca="1">IFERROR(OFFSET(환산공식!DC$15,$F719,0),"")</f>
        <v>10</v>
      </c>
      <c r="P719" s="212" t="str">
        <f t="shared" ca="1" si="23"/>
        <v>3% 이하</v>
      </c>
      <c r="Q719" s="218">
        <f ca="1">IFERROR(ROUND(OFFSET(환산공식!$EX$15,$F719,0),3),"")</f>
        <v>0</v>
      </c>
      <c r="R719" s="218">
        <f ca="1">OFFSET('배치점수 계산기'!H$10,$D719,0)</f>
        <v>862.94899999999996</v>
      </c>
      <c r="S719" s="218">
        <f ca="1">OFFSET('배치점수 계산기'!I$10,$D719,0)</f>
        <v>860.41600000000005</v>
      </c>
      <c r="T719" s="218">
        <f ca="1">OFFSET('배치점수 계산기'!J$10,$D719,0)</f>
        <v>856.42600000000004</v>
      </c>
      <c r="U719" s="218">
        <f ca="1">OFFSET('배치점수 계산기'!K$10,$D719,0)</f>
        <v>852.06299999999999</v>
      </c>
      <c r="V719" s="218">
        <f ca="1">OFFSET('배치점수 계산기'!L$10,$D719,0)</f>
        <v>846.08199999999999</v>
      </c>
      <c r="W719" s="210" t="str">
        <f ca="1">OFFSET('배치점수 계산기'!M$10,$D719,0)</f>
        <v>표점/만점</v>
      </c>
      <c r="X719" s="208" t="str">
        <f ca="1">OFFSET('배치점수 계산기'!N$10,$D719,0)</f>
        <v>표점/만점</v>
      </c>
      <c r="Y719" s="212">
        <f ca="1">OFFSET(환산공식!FG$15,$F719,0)</f>
        <v>0.3</v>
      </c>
      <c r="Z719" s="35">
        <f ca="1">OFFSET(환산공식!FH$15,$F719,0)</f>
        <v>0.4</v>
      </c>
      <c r="AA719" s="203">
        <f ca="1">OFFSET(환산공식!FI$15,$F719,0)</f>
        <v>0.3</v>
      </c>
      <c r="AB719" s="5"/>
      <c r="AD719">
        <f t="shared" ca="1" si="24"/>
        <v>6</v>
      </c>
      <c r="AF719" s="5"/>
      <c r="AG719" s="5"/>
      <c r="AH719" s="5"/>
    </row>
    <row r="720" spans="1:34">
      <c r="A720" s="222"/>
      <c r="B720" s="222"/>
      <c r="C720" s="222" t="s">
        <v>2215</v>
      </c>
      <c r="D720" s="219">
        <v>723</v>
      </c>
      <c r="E720" s="219">
        <v>201</v>
      </c>
      <c r="F720" s="219">
        <v>201</v>
      </c>
      <c r="G720" s="264">
        <v>713</v>
      </c>
      <c r="H720" s="221" t="s">
        <v>85</v>
      </c>
      <c r="I720" s="219" t="s">
        <v>327</v>
      </c>
      <c r="J720" s="267" t="s">
        <v>18776</v>
      </c>
      <c r="K720" s="219" t="s">
        <v>83</v>
      </c>
      <c r="L720" s="35" t="str">
        <f ca="1">IF(OFFSET(환산공식!$DU$15,$F720,0)=1,"O","X")</f>
        <v>X</v>
      </c>
      <c r="M720" s="212">
        <f ca="1">IFERROR(OFFSET(환산공식!DA$15,$F720,0),"")</f>
        <v>200</v>
      </c>
      <c r="N720" s="35" t="str">
        <f ca="1">IFERROR(CONCATENATE(ROUND(OFFSET(환산공식!DB$15,$F720,0),1),"%"),"")</f>
        <v>100%</v>
      </c>
      <c r="O720" s="35">
        <f ca="1">IFERROR(OFFSET(환산공식!DC$15,$F720,0),"")</f>
        <v>10</v>
      </c>
      <c r="P720" s="212" t="str">
        <f t="shared" ca="1" si="23"/>
        <v>3% 이하</v>
      </c>
      <c r="Q720" s="218">
        <f ca="1">IFERROR(ROUND(OFFSET(환산공식!$EX$15,$F720,0),3),"")</f>
        <v>0</v>
      </c>
      <c r="R720" s="218">
        <f ca="1">OFFSET('배치점수 계산기'!H$10,$D720,0)</f>
        <v>863.60500000000002</v>
      </c>
      <c r="S720" s="218">
        <f ca="1">OFFSET('배치점수 계산기'!I$10,$D720,0)</f>
        <v>861.28300000000002</v>
      </c>
      <c r="T720" s="218">
        <f ca="1">OFFSET('배치점수 계산기'!J$10,$D720,0)</f>
        <v>857.779</v>
      </c>
      <c r="U720" s="218">
        <f ca="1">OFFSET('배치점수 계산기'!K$10,$D720,0)</f>
        <v>853.29600000000005</v>
      </c>
      <c r="V720" s="218">
        <f ca="1">OFFSET('배치점수 계산기'!L$10,$D720,0)</f>
        <v>847.26800000000003</v>
      </c>
      <c r="W720" s="210" t="str">
        <f ca="1">OFFSET('배치점수 계산기'!M$10,$D720,0)</f>
        <v>표점/만점</v>
      </c>
      <c r="X720" s="208" t="str">
        <f ca="1">OFFSET('배치점수 계산기'!N$10,$D720,0)</f>
        <v>표점/만점</v>
      </c>
      <c r="Y720" s="212">
        <f ca="1">OFFSET(환산공식!FG$15,$F720,0)</f>
        <v>0.4</v>
      </c>
      <c r="Z720" s="35">
        <f ca="1">OFFSET(환산공식!FH$15,$F720,0)</f>
        <v>0.3</v>
      </c>
      <c r="AA720" s="203">
        <f ca="1">OFFSET(환산공식!FI$15,$F720,0)</f>
        <v>0.3</v>
      </c>
      <c r="AB720" s="5"/>
      <c r="AD720">
        <f t="shared" ca="1" si="24"/>
        <v>6</v>
      </c>
      <c r="AF720" s="5"/>
      <c r="AG720" s="5"/>
      <c r="AH720" s="5"/>
    </row>
    <row r="721" spans="1:34">
      <c r="A721" s="222"/>
      <c r="B721" s="222"/>
      <c r="C721" s="222" t="s">
        <v>2216</v>
      </c>
      <c r="D721" s="219">
        <v>724</v>
      </c>
      <c r="E721" s="219">
        <v>204</v>
      </c>
      <c r="F721" s="219">
        <v>204</v>
      </c>
      <c r="G721" s="264">
        <v>714</v>
      </c>
      <c r="H721" s="221" t="s">
        <v>85</v>
      </c>
      <c r="I721" s="219" t="s">
        <v>327</v>
      </c>
      <c r="J721" s="267" t="s">
        <v>851</v>
      </c>
      <c r="K721" s="219" t="s">
        <v>83</v>
      </c>
      <c r="L721" s="35" t="str">
        <f ca="1">IF(OFFSET(환산공식!$DU$15,$F721,0)=1,"O","X")</f>
        <v>X</v>
      </c>
      <c r="M721" s="212">
        <f ca="1">IFERROR(OFFSET(환산공식!DA$15,$F721,0),"")</f>
        <v>200</v>
      </c>
      <c r="N721" s="35" t="str">
        <f ca="1">IFERROR(CONCATENATE(ROUND(OFFSET(환산공식!DB$15,$F721,0),1),"%"),"")</f>
        <v>100%</v>
      </c>
      <c r="O721" s="35">
        <f ca="1">IFERROR(OFFSET(환산공식!DC$15,$F721,0),"")</f>
        <v>10</v>
      </c>
      <c r="P721" s="212" t="str">
        <f t="shared" ca="1" si="23"/>
        <v>3% 이하</v>
      </c>
      <c r="Q721" s="218">
        <f ca="1">IFERROR(ROUND(OFFSET(환산공식!$EX$15,$F721,0),3),"")</f>
        <v>0</v>
      </c>
      <c r="R721" s="218">
        <f ca="1">OFFSET('배치점수 계산기'!H$10,$D721,0)</f>
        <v>861.78300000000002</v>
      </c>
      <c r="S721" s="218">
        <f ca="1">OFFSET('배치점수 계산기'!I$10,$D721,0)</f>
        <v>859.09100000000001</v>
      </c>
      <c r="T721" s="218">
        <f ca="1">OFFSET('배치점수 계산기'!J$10,$D721,0)</f>
        <v>855.30799999999999</v>
      </c>
      <c r="U721" s="218">
        <f ca="1">OFFSET('배치점수 계산기'!K$10,$D721,0)</f>
        <v>850.92600000000004</v>
      </c>
      <c r="V721" s="218">
        <f ca="1">OFFSET('배치점수 계산기'!L$10,$D721,0)</f>
        <v>845.33699999999999</v>
      </c>
      <c r="W721" s="210" t="str">
        <f ca="1">OFFSET('배치점수 계산기'!M$10,$D721,0)</f>
        <v>표점/만점</v>
      </c>
      <c r="X721" s="208" t="str">
        <f ca="1">OFFSET('배치점수 계산기'!N$10,$D721,0)</f>
        <v>표점/만점</v>
      </c>
      <c r="Y721" s="212">
        <f ca="1">OFFSET(환산공식!FG$15,$F721,0)</f>
        <v>0.3</v>
      </c>
      <c r="Z721" s="35">
        <f ca="1">OFFSET(환산공식!FH$15,$F721,0)</f>
        <v>0.4</v>
      </c>
      <c r="AA721" s="203">
        <f ca="1">OFFSET(환산공식!FI$15,$F721,0)</f>
        <v>0.3</v>
      </c>
      <c r="AB721" s="5"/>
      <c r="AD721">
        <f t="shared" ca="1" si="24"/>
        <v>6</v>
      </c>
      <c r="AF721" s="5"/>
      <c r="AG721" s="5"/>
      <c r="AH721" s="5"/>
    </row>
    <row r="722" spans="1:34">
      <c r="A722" s="222"/>
      <c r="B722" s="222"/>
      <c r="C722" s="222" t="s">
        <v>2217</v>
      </c>
      <c r="D722" s="219">
        <v>725</v>
      </c>
      <c r="E722" s="219">
        <v>202</v>
      </c>
      <c r="F722" s="219">
        <v>202</v>
      </c>
      <c r="G722" s="264">
        <v>715</v>
      </c>
      <c r="H722" s="221" t="s">
        <v>85</v>
      </c>
      <c r="I722" s="219" t="s">
        <v>327</v>
      </c>
      <c r="J722" s="267" t="s">
        <v>1028</v>
      </c>
      <c r="K722" s="219" t="s">
        <v>83</v>
      </c>
      <c r="L722" s="35" t="str">
        <f ca="1">IF(OFFSET(환산공식!$DU$15,$F722,0)=1,"O","X")</f>
        <v>X</v>
      </c>
      <c r="M722" s="212">
        <f ca="1">IFERROR(OFFSET(환산공식!DA$15,$F722,0),"")</f>
        <v>200</v>
      </c>
      <c r="N722" s="35" t="str">
        <f ca="1">IFERROR(CONCATENATE(ROUND(OFFSET(환산공식!DB$15,$F722,0),1),"%"),"")</f>
        <v>100%</v>
      </c>
      <c r="O722" s="35">
        <f ca="1">IFERROR(OFFSET(환산공식!DC$15,$F722,0),"")</f>
        <v>10</v>
      </c>
      <c r="P722" s="212" t="str">
        <f t="shared" ca="1" si="23"/>
        <v>3% 이하</v>
      </c>
      <c r="Q722" s="218">
        <f ca="1">IFERROR(ROUND(OFFSET(환산공식!$EX$15,$F722,0),3),"")</f>
        <v>0</v>
      </c>
      <c r="R722" s="218">
        <f ca="1">OFFSET('배치점수 계산기'!H$10,$D722,0)</f>
        <v>862.12699999999995</v>
      </c>
      <c r="S722" s="218">
        <f ca="1">OFFSET('배치점수 계산기'!I$10,$D722,0)</f>
        <v>859.43499999999995</v>
      </c>
      <c r="T722" s="218">
        <f ca="1">OFFSET('배치점수 계산기'!J$10,$D722,0)</f>
        <v>855.30799999999999</v>
      </c>
      <c r="U722" s="218">
        <f ca="1">OFFSET('배치점수 계산기'!K$10,$D722,0)</f>
        <v>850.75300000000004</v>
      </c>
      <c r="V722" s="218">
        <f ca="1">OFFSET('배치점수 계산기'!L$10,$D722,0)</f>
        <v>845.33699999999999</v>
      </c>
      <c r="W722" s="210" t="str">
        <f ca="1">OFFSET('배치점수 계산기'!M$10,$D722,0)</f>
        <v>표점/만점</v>
      </c>
      <c r="X722" s="208" t="str">
        <f ca="1">OFFSET('배치점수 계산기'!N$10,$D722,0)</f>
        <v>표점/만점</v>
      </c>
      <c r="Y722" s="212">
        <f ca="1">OFFSET(환산공식!FG$15,$F722,0)</f>
        <v>0.3</v>
      </c>
      <c r="Z722" s="35">
        <f ca="1">OFFSET(환산공식!FH$15,$F722,0)</f>
        <v>0.4</v>
      </c>
      <c r="AA722" s="203">
        <f ca="1">OFFSET(환산공식!FI$15,$F722,0)</f>
        <v>0.3</v>
      </c>
      <c r="AB722" s="5"/>
      <c r="AD722">
        <f t="shared" ca="1" si="24"/>
        <v>6</v>
      </c>
      <c r="AF722" s="5"/>
      <c r="AG722" s="5"/>
      <c r="AH722" s="5"/>
    </row>
    <row r="723" spans="1:34">
      <c r="A723" s="222"/>
      <c r="B723" s="222"/>
      <c r="C723" s="222" t="s">
        <v>2218</v>
      </c>
      <c r="D723" s="219">
        <v>726</v>
      </c>
      <c r="E723" s="219">
        <v>201</v>
      </c>
      <c r="F723" s="219">
        <v>201</v>
      </c>
      <c r="G723" s="264">
        <v>716</v>
      </c>
      <c r="H723" s="221" t="s">
        <v>85</v>
      </c>
      <c r="I723" s="219" t="s">
        <v>327</v>
      </c>
      <c r="J723" s="267" t="s">
        <v>18775</v>
      </c>
      <c r="K723" s="219" t="s">
        <v>83</v>
      </c>
      <c r="L723" s="35" t="str">
        <f ca="1">IF(OFFSET(환산공식!$DU$15,$F723,0)=1,"O","X")</f>
        <v>X</v>
      </c>
      <c r="M723" s="212">
        <f ca="1">IFERROR(OFFSET(환산공식!DA$15,$F723,0),"")</f>
        <v>200</v>
      </c>
      <c r="N723" s="35" t="str">
        <f ca="1">IFERROR(CONCATENATE(ROUND(OFFSET(환산공식!DB$15,$F723,0),1),"%"),"")</f>
        <v>100%</v>
      </c>
      <c r="O723" s="35">
        <f ca="1">IFERROR(OFFSET(환산공식!DC$15,$F723,0),"")</f>
        <v>10</v>
      </c>
      <c r="P723" s="212" t="str">
        <f t="shared" ca="1" si="23"/>
        <v>3% 이하</v>
      </c>
      <c r="Q723" s="218">
        <f ca="1">IFERROR(ROUND(OFFSET(환산공식!$EX$15,$F723,0),3),"")</f>
        <v>0</v>
      </c>
      <c r="R723" s="218">
        <f ca="1">OFFSET('배치점수 계산기'!H$10,$D723,0)</f>
        <v>861.46299999999997</v>
      </c>
      <c r="S723" s="218">
        <f ca="1">OFFSET('배치점수 계산기'!I$10,$D723,0)</f>
        <v>859.54300000000001</v>
      </c>
      <c r="T723" s="218">
        <f ca="1">OFFSET('배치점수 계산기'!J$10,$D723,0)</f>
        <v>855.80899999999997</v>
      </c>
      <c r="U723" s="218">
        <f ca="1">OFFSET('배치점수 계산기'!K$10,$D723,0)</f>
        <v>851.53499999999997</v>
      </c>
      <c r="V723" s="218">
        <f ca="1">OFFSET('배치점수 계산기'!L$10,$D723,0)</f>
        <v>845.54700000000003</v>
      </c>
      <c r="W723" s="210" t="str">
        <f ca="1">OFFSET('배치점수 계산기'!M$10,$D723,0)</f>
        <v>표점/만점</v>
      </c>
      <c r="X723" s="208" t="str">
        <f ca="1">OFFSET('배치점수 계산기'!N$10,$D723,0)</f>
        <v>표점/만점</v>
      </c>
      <c r="Y723" s="212">
        <f ca="1">OFFSET(환산공식!FG$15,$F723,0)</f>
        <v>0.4</v>
      </c>
      <c r="Z723" s="35">
        <f ca="1">OFFSET(환산공식!FH$15,$F723,0)</f>
        <v>0.3</v>
      </c>
      <c r="AA723" s="203">
        <f ca="1">OFFSET(환산공식!FI$15,$F723,0)</f>
        <v>0.3</v>
      </c>
      <c r="AB723" s="5"/>
      <c r="AD723">
        <f t="shared" ca="1" si="24"/>
        <v>6</v>
      </c>
      <c r="AF723" s="5"/>
      <c r="AG723" s="5"/>
      <c r="AH723" s="5"/>
    </row>
    <row r="724" spans="1:34">
      <c r="A724" s="222"/>
      <c r="B724" s="222"/>
      <c r="C724" s="222" t="s">
        <v>2219</v>
      </c>
      <c r="D724" s="219">
        <v>727</v>
      </c>
      <c r="E724" s="219">
        <v>202</v>
      </c>
      <c r="F724" s="219">
        <v>202</v>
      </c>
      <c r="G724" s="264">
        <v>717</v>
      </c>
      <c r="H724" s="221" t="s">
        <v>85</v>
      </c>
      <c r="I724" s="219" t="s">
        <v>327</v>
      </c>
      <c r="J724" s="267" t="s">
        <v>660</v>
      </c>
      <c r="K724" s="219" t="s">
        <v>83</v>
      </c>
      <c r="L724" s="35" t="str">
        <f ca="1">IF(OFFSET(환산공식!$DU$15,$F724,0)=1,"O","X")</f>
        <v>X</v>
      </c>
      <c r="M724" s="212">
        <f ca="1">IFERROR(OFFSET(환산공식!DA$15,$F724,0),"")</f>
        <v>200</v>
      </c>
      <c r="N724" s="35" t="str">
        <f ca="1">IFERROR(CONCATENATE(ROUND(OFFSET(환산공식!DB$15,$F724,0),1),"%"),"")</f>
        <v>100%</v>
      </c>
      <c r="O724" s="35">
        <f ca="1">IFERROR(OFFSET(환산공식!DC$15,$F724,0),"")</f>
        <v>10</v>
      </c>
      <c r="P724" s="212" t="str">
        <f t="shared" ca="1" si="23"/>
        <v>3% 이하</v>
      </c>
      <c r="Q724" s="218">
        <f ca="1">IFERROR(ROUND(OFFSET(환산공식!$EX$15,$F724,0),3),"")</f>
        <v>0</v>
      </c>
      <c r="R724" s="218">
        <f ca="1">OFFSET('배치점수 계산기'!H$10,$D724,0)</f>
        <v>860.20799999999997</v>
      </c>
      <c r="S724" s="218">
        <f ca="1">OFFSET('배치점수 계산기'!I$10,$D724,0)</f>
        <v>857.53499999999997</v>
      </c>
      <c r="T724" s="218">
        <f ca="1">OFFSET('배치점수 계산기'!J$10,$D724,0)</f>
        <v>853.75300000000004</v>
      </c>
      <c r="U724" s="218">
        <f ca="1">OFFSET('배치점수 계산기'!K$10,$D724,0)</f>
        <v>849.04300000000001</v>
      </c>
      <c r="V724" s="218">
        <f ca="1">OFFSET('배치점수 계산기'!L$10,$D724,0)</f>
        <v>843.66700000000003</v>
      </c>
      <c r="W724" s="210" t="str">
        <f ca="1">OFFSET('배치점수 계산기'!M$10,$D724,0)</f>
        <v>표점/만점</v>
      </c>
      <c r="X724" s="208" t="str">
        <f ca="1">OFFSET('배치점수 계산기'!N$10,$D724,0)</f>
        <v>표점/만점</v>
      </c>
      <c r="Y724" s="212">
        <f ca="1">OFFSET(환산공식!FG$15,$F724,0)</f>
        <v>0.3</v>
      </c>
      <c r="Z724" s="35">
        <f ca="1">OFFSET(환산공식!FH$15,$F724,0)</f>
        <v>0.4</v>
      </c>
      <c r="AA724" s="203">
        <f ca="1">OFFSET(환산공식!FI$15,$F724,0)</f>
        <v>0.3</v>
      </c>
      <c r="AB724" s="5"/>
      <c r="AD724">
        <f t="shared" ca="1" si="24"/>
        <v>6</v>
      </c>
      <c r="AF724" s="5"/>
      <c r="AG724" s="5"/>
      <c r="AH724" s="5"/>
    </row>
    <row r="725" spans="1:34">
      <c r="A725" s="222"/>
      <c r="B725" s="222"/>
      <c r="C725" s="222" t="s">
        <v>2220</v>
      </c>
      <c r="D725" s="219">
        <v>728</v>
      </c>
      <c r="E725" s="219">
        <v>202</v>
      </c>
      <c r="F725" s="219">
        <v>202</v>
      </c>
      <c r="G725" s="264">
        <v>718</v>
      </c>
      <c r="H725" s="221" t="s">
        <v>85</v>
      </c>
      <c r="I725" s="219" t="s">
        <v>327</v>
      </c>
      <c r="J725" s="267" t="s">
        <v>386</v>
      </c>
      <c r="K725" s="219" t="s">
        <v>83</v>
      </c>
      <c r="L725" s="35" t="str">
        <f ca="1">IF(OFFSET(환산공식!$DU$15,$F725,0)=1,"O","X")</f>
        <v>X</v>
      </c>
      <c r="M725" s="212">
        <f ca="1">IFERROR(OFFSET(환산공식!DA$15,$F725,0),"")</f>
        <v>200</v>
      </c>
      <c r="N725" s="35" t="str">
        <f ca="1">IFERROR(CONCATENATE(ROUND(OFFSET(환산공식!DB$15,$F725,0),1),"%"),"")</f>
        <v>100%</v>
      </c>
      <c r="O725" s="35">
        <f ca="1">IFERROR(OFFSET(환산공식!DC$15,$F725,0),"")</f>
        <v>10</v>
      </c>
      <c r="P725" s="212" t="str">
        <f t="shared" ca="1" si="23"/>
        <v>3% 이하</v>
      </c>
      <c r="Q725" s="218">
        <f ca="1">IFERROR(ROUND(OFFSET(환산공식!$EX$15,$F725,0),3),"")</f>
        <v>0</v>
      </c>
      <c r="R725" s="218">
        <f ca="1">OFFSET('배치점수 계산기'!H$10,$D725,0)</f>
        <v>859.43499999999995</v>
      </c>
      <c r="S725" s="218">
        <f ca="1">OFFSET('배치점수 계산기'!I$10,$D725,0)</f>
        <v>857.17100000000005</v>
      </c>
      <c r="T725" s="218">
        <f ca="1">OFFSET('배치점수 계산기'!J$10,$D725,0)</f>
        <v>853.56100000000004</v>
      </c>
      <c r="U725" s="218">
        <f ca="1">OFFSET('배치점수 계산기'!K$10,$D725,0)</f>
        <v>848.87099999999998</v>
      </c>
      <c r="V725" s="218">
        <f ca="1">OFFSET('배치점수 계산기'!L$10,$D725,0)</f>
        <v>843.66700000000003</v>
      </c>
      <c r="W725" s="210" t="str">
        <f ca="1">OFFSET('배치점수 계산기'!M$10,$D725,0)</f>
        <v>표점/만점</v>
      </c>
      <c r="X725" s="208" t="str">
        <f ca="1">OFFSET('배치점수 계산기'!N$10,$D725,0)</f>
        <v>표점/만점</v>
      </c>
      <c r="Y725" s="212">
        <f ca="1">OFFSET(환산공식!FG$15,$F725,0)</f>
        <v>0.3</v>
      </c>
      <c r="Z725" s="35">
        <f ca="1">OFFSET(환산공식!FH$15,$F725,0)</f>
        <v>0.4</v>
      </c>
      <c r="AA725" s="203">
        <f ca="1">OFFSET(환산공식!FI$15,$F725,0)</f>
        <v>0.3</v>
      </c>
      <c r="AB725" s="5"/>
      <c r="AD725">
        <f t="shared" ca="1" si="24"/>
        <v>6</v>
      </c>
      <c r="AF725" s="5"/>
      <c r="AG725" s="5"/>
      <c r="AH725" s="5"/>
    </row>
    <row r="726" spans="1:34">
      <c r="A726" s="222"/>
      <c r="B726" s="222"/>
      <c r="C726" s="222" t="s">
        <v>2221</v>
      </c>
      <c r="D726" s="219">
        <v>729</v>
      </c>
      <c r="E726" s="219">
        <v>202</v>
      </c>
      <c r="F726" s="219">
        <v>202</v>
      </c>
      <c r="G726" s="264">
        <v>719</v>
      </c>
      <c r="H726" s="221" t="s">
        <v>85</v>
      </c>
      <c r="I726" s="219" t="s">
        <v>327</v>
      </c>
      <c r="J726" s="267" t="s">
        <v>1030</v>
      </c>
      <c r="K726" s="219" t="s">
        <v>83</v>
      </c>
      <c r="L726" s="35" t="str">
        <f ca="1">IF(OFFSET(환산공식!$DU$15,$F726,0)=1,"O","X")</f>
        <v>X</v>
      </c>
      <c r="M726" s="212">
        <f ca="1">IFERROR(OFFSET(환산공식!DA$15,$F726,0),"")</f>
        <v>200</v>
      </c>
      <c r="N726" s="35" t="str">
        <f ca="1">IFERROR(CONCATENATE(ROUND(OFFSET(환산공식!DB$15,$F726,0),1),"%"),"")</f>
        <v>100%</v>
      </c>
      <c r="O726" s="35">
        <f ca="1">IFERROR(OFFSET(환산공식!DC$15,$F726,0),"")</f>
        <v>10</v>
      </c>
      <c r="P726" s="212" t="str">
        <f t="shared" ca="1" si="23"/>
        <v>3% 이하</v>
      </c>
      <c r="Q726" s="218">
        <f ca="1">IFERROR(ROUND(OFFSET(환산공식!$EX$15,$F726,0),3),"")</f>
        <v>0</v>
      </c>
      <c r="R726" s="218">
        <f ca="1">OFFSET('배치점수 계산기'!H$10,$D726,0)</f>
        <v>856.59799999999996</v>
      </c>
      <c r="S726" s="218">
        <f ca="1">OFFSET('배치점수 계산기'!I$10,$D726,0)</f>
        <v>854.28700000000003</v>
      </c>
      <c r="T726" s="218">
        <f ca="1">OFFSET('배치점수 계산기'!J$10,$D726,0)</f>
        <v>850.37199999999996</v>
      </c>
      <c r="U726" s="218">
        <f ca="1">OFFSET('배치점수 계산기'!K$10,$D726,0)</f>
        <v>846.08199999999999</v>
      </c>
      <c r="V726" s="218">
        <f ca="1">OFFSET('배치점수 계산기'!L$10,$D726,0)</f>
        <v>840.32299999999998</v>
      </c>
      <c r="W726" s="210" t="str">
        <f ca="1">OFFSET('배치점수 계산기'!M$10,$D726,0)</f>
        <v>표점/만점</v>
      </c>
      <c r="X726" s="208" t="str">
        <f ca="1">OFFSET('배치점수 계산기'!N$10,$D726,0)</f>
        <v>표점/만점</v>
      </c>
      <c r="Y726" s="212">
        <f ca="1">OFFSET(환산공식!FG$15,$F726,0)</f>
        <v>0.3</v>
      </c>
      <c r="Z726" s="35">
        <f ca="1">OFFSET(환산공식!FH$15,$F726,0)</f>
        <v>0.4</v>
      </c>
      <c r="AA726" s="203">
        <f ca="1">OFFSET(환산공식!FI$15,$F726,0)</f>
        <v>0.3</v>
      </c>
      <c r="AB726" s="5"/>
      <c r="AD726">
        <f t="shared" ca="1" si="24"/>
        <v>6</v>
      </c>
      <c r="AF726" s="5"/>
      <c r="AG726" s="5"/>
      <c r="AH726" s="5"/>
    </row>
    <row r="727" spans="1:34">
      <c r="A727" s="222"/>
      <c r="B727" s="222"/>
      <c r="C727" s="222" t="s">
        <v>2222</v>
      </c>
      <c r="D727" s="219">
        <v>730</v>
      </c>
      <c r="E727" s="219">
        <v>202</v>
      </c>
      <c r="F727" s="219">
        <v>202</v>
      </c>
      <c r="G727" s="264">
        <v>720</v>
      </c>
      <c r="H727" s="221" t="s">
        <v>85</v>
      </c>
      <c r="I727" s="219" t="s">
        <v>327</v>
      </c>
      <c r="J727" s="267" t="s">
        <v>1021</v>
      </c>
      <c r="K727" s="219" t="s">
        <v>83</v>
      </c>
      <c r="L727" s="35" t="str">
        <f ca="1">IF(OFFSET(환산공식!$DU$15,$F727,0)=1,"O","X")</f>
        <v>X</v>
      </c>
      <c r="M727" s="212">
        <f ca="1">IFERROR(OFFSET(환산공식!DA$15,$F727,0),"")</f>
        <v>200</v>
      </c>
      <c r="N727" s="35" t="str">
        <f ca="1">IFERROR(CONCATENATE(ROUND(OFFSET(환산공식!DB$15,$F727,0),1),"%"),"")</f>
        <v>100%</v>
      </c>
      <c r="O727" s="35">
        <f ca="1">IFERROR(OFFSET(환산공식!DC$15,$F727,0),"")</f>
        <v>10</v>
      </c>
      <c r="P727" s="212" t="str">
        <f t="shared" ca="1" si="23"/>
        <v>3% 이하</v>
      </c>
      <c r="Q727" s="218">
        <f ca="1">IFERROR(ROUND(OFFSET(환산공식!$EX$15,$F727,0),3),"")</f>
        <v>0</v>
      </c>
      <c r="R727" s="218">
        <f ca="1">OFFSET('배치점수 계산기'!H$10,$D727,0)</f>
        <v>855.30799999999999</v>
      </c>
      <c r="S727" s="218">
        <f ca="1">OFFSET('배치점수 계산기'!I$10,$D727,0)</f>
        <v>853.38900000000001</v>
      </c>
      <c r="T727" s="218">
        <f ca="1">OFFSET('배치점수 계산기'!J$10,$D727,0)</f>
        <v>849.04300000000001</v>
      </c>
      <c r="U727" s="218">
        <f ca="1">OFFSET('배치점수 계산기'!K$10,$D727,0)</f>
        <v>844.96600000000001</v>
      </c>
      <c r="V727" s="218">
        <f ca="1">OFFSET('배치점수 계산기'!L$10,$D727,0)</f>
        <v>839.20500000000004</v>
      </c>
      <c r="W727" s="210" t="str">
        <f ca="1">OFFSET('배치점수 계산기'!M$10,$D727,0)</f>
        <v>표점/만점</v>
      </c>
      <c r="X727" s="208" t="str">
        <f ca="1">OFFSET('배치점수 계산기'!N$10,$D727,0)</f>
        <v>표점/만점</v>
      </c>
      <c r="Y727" s="212">
        <f ca="1">OFFSET(환산공식!FG$15,$F727,0)</f>
        <v>0.3</v>
      </c>
      <c r="Z727" s="35">
        <f ca="1">OFFSET(환산공식!FH$15,$F727,0)</f>
        <v>0.4</v>
      </c>
      <c r="AA727" s="203">
        <f ca="1">OFFSET(환산공식!FI$15,$F727,0)</f>
        <v>0.3</v>
      </c>
      <c r="AB727" s="5"/>
      <c r="AD727">
        <f t="shared" ca="1" si="24"/>
        <v>6</v>
      </c>
      <c r="AF727" s="5"/>
      <c r="AG727" s="5"/>
      <c r="AH727" s="5"/>
    </row>
    <row r="728" spans="1:34">
      <c r="A728" s="222"/>
      <c r="B728" s="222"/>
      <c r="C728" s="222" t="s">
        <v>2223</v>
      </c>
      <c r="D728" s="219">
        <v>731</v>
      </c>
      <c r="E728" s="219">
        <v>202</v>
      </c>
      <c r="F728" s="219">
        <v>202</v>
      </c>
      <c r="G728" s="264">
        <v>721</v>
      </c>
      <c r="H728" s="221" t="s">
        <v>85</v>
      </c>
      <c r="I728" s="219" t="s">
        <v>327</v>
      </c>
      <c r="J728" s="267" t="s">
        <v>1027</v>
      </c>
      <c r="K728" s="219" t="s">
        <v>83</v>
      </c>
      <c r="L728" s="35" t="str">
        <f ca="1">IF(OFFSET(환산공식!$DU$15,$F728,0)=1,"O","X")</f>
        <v>X</v>
      </c>
      <c r="M728" s="212">
        <f ca="1">IFERROR(OFFSET(환산공식!DA$15,$F728,0),"")</f>
        <v>200</v>
      </c>
      <c r="N728" s="35" t="str">
        <f ca="1">IFERROR(CONCATENATE(ROUND(OFFSET(환산공식!DB$15,$F728,0),1),"%"),"")</f>
        <v>100%</v>
      </c>
      <c r="O728" s="35">
        <f ca="1">IFERROR(OFFSET(환산공식!DC$15,$F728,0),"")</f>
        <v>10</v>
      </c>
      <c r="P728" s="212" t="str">
        <f t="shared" ca="1" si="23"/>
        <v>3% 이하</v>
      </c>
      <c r="Q728" s="218">
        <f ca="1">IFERROR(ROUND(OFFSET(환산공식!$EX$15,$F728,0),3),"")</f>
        <v>0</v>
      </c>
      <c r="R728" s="218">
        <f ca="1">OFFSET('배치점수 계산기'!H$10,$D728,0)</f>
        <v>854.11500000000001</v>
      </c>
      <c r="S728" s="218">
        <f ca="1">OFFSET('배치점수 계산기'!I$10,$D728,0)</f>
        <v>852.23500000000001</v>
      </c>
      <c r="T728" s="218">
        <f ca="1">OFFSET('배치점수 계산기'!J$10,$D728,0)</f>
        <v>847.94500000000005</v>
      </c>
      <c r="U728" s="218">
        <f ca="1">OFFSET('배치점수 계산기'!K$10,$D728,0)</f>
        <v>843.875</v>
      </c>
      <c r="V728" s="218">
        <f ca="1">OFFSET('배치점수 계산기'!L$10,$D728,0)</f>
        <v>838.08799999999997</v>
      </c>
      <c r="W728" s="210" t="str">
        <f ca="1">OFFSET('배치점수 계산기'!M$10,$D728,0)</f>
        <v>표점/만점</v>
      </c>
      <c r="X728" s="208" t="str">
        <f ca="1">OFFSET('배치점수 계산기'!N$10,$D728,0)</f>
        <v>표점/만점</v>
      </c>
      <c r="Y728" s="212">
        <f ca="1">OFFSET(환산공식!FG$15,$F728,0)</f>
        <v>0.3</v>
      </c>
      <c r="Z728" s="35">
        <f ca="1">OFFSET(환산공식!FH$15,$F728,0)</f>
        <v>0.4</v>
      </c>
      <c r="AA728" s="203">
        <f ca="1">OFFSET(환산공식!FI$15,$F728,0)</f>
        <v>0.3</v>
      </c>
      <c r="AB728" s="5"/>
      <c r="AD728">
        <f t="shared" ca="1" si="24"/>
        <v>6</v>
      </c>
      <c r="AF728" s="5"/>
      <c r="AG728" s="5"/>
      <c r="AH728" s="5"/>
    </row>
    <row r="729" spans="1:34">
      <c r="A729" s="222"/>
      <c r="B729" s="222"/>
      <c r="C729" s="222" t="s">
        <v>2224</v>
      </c>
      <c r="D729" s="219">
        <v>732</v>
      </c>
      <c r="E729" s="219">
        <v>204</v>
      </c>
      <c r="F729" s="219">
        <v>204</v>
      </c>
      <c r="G729" s="264">
        <v>722</v>
      </c>
      <c r="H729" s="221" t="s">
        <v>85</v>
      </c>
      <c r="I729" s="219" t="s">
        <v>327</v>
      </c>
      <c r="J729" s="267" t="s">
        <v>1016</v>
      </c>
      <c r="K729" s="219" t="s">
        <v>83</v>
      </c>
      <c r="L729" s="35" t="str">
        <f ca="1">IF(OFFSET(환산공식!$DU$15,$F729,0)=1,"O","X")</f>
        <v>X</v>
      </c>
      <c r="M729" s="212">
        <f ca="1">IFERROR(OFFSET(환산공식!DA$15,$F729,0),"")</f>
        <v>200</v>
      </c>
      <c r="N729" s="35" t="str">
        <f ca="1">IFERROR(CONCATENATE(ROUND(OFFSET(환산공식!DB$15,$F729,0),1),"%"),"")</f>
        <v>100%</v>
      </c>
      <c r="O729" s="35">
        <f ca="1">IFERROR(OFFSET(환산공식!DC$15,$F729,0),"")</f>
        <v>10</v>
      </c>
      <c r="P729" s="212" t="str">
        <f t="shared" ca="1" si="23"/>
        <v>3% 이하</v>
      </c>
      <c r="Q729" s="218">
        <f ca="1">IFERROR(ROUND(OFFSET(환산공식!$EX$15,$F729,0),3),"")</f>
        <v>0</v>
      </c>
      <c r="R729" s="218">
        <f ca="1">OFFSET('배치점수 계산기'!H$10,$D729,0)</f>
        <v>853.58100000000002</v>
      </c>
      <c r="S729" s="218">
        <f ca="1">OFFSET('배치점수 계산기'!I$10,$D729,0)</f>
        <v>851.32600000000002</v>
      </c>
      <c r="T729" s="218">
        <f ca="1">OFFSET('배치점수 계산기'!J$10,$D729,0)</f>
        <v>847.77300000000002</v>
      </c>
      <c r="U729" s="218">
        <f ca="1">OFFSET('배치점수 계산기'!K$10,$D729,0)</f>
        <v>843.66700000000003</v>
      </c>
      <c r="V729" s="218">
        <f ca="1">OFFSET('배치점수 계산기'!L$10,$D729,0)</f>
        <v>837.68700000000001</v>
      </c>
      <c r="W729" s="210" t="str">
        <f ca="1">OFFSET('배치점수 계산기'!M$10,$D729,0)</f>
        <v>표점/만점</v>
      </c>
      <c r="X729" s="208" t="str">
        <f ca="1">OFFSET('배치점수 계산기'!N$10,$D729,0)</f>
        <v>표점/만점</v>
      </c>
      <c r="Y729" s="212">
        <f ca="1">OFFSET(환산공식!FG$15,$F729,0)</f>
        <v>0.3</v>
      </c>
      <c r="Z729" s="35">
        <f ca="1">OFFSET(환산공식!FH$15,$F729,0)</f>
        <v>0.4</v>
      </c>
      <c r="AA729" s="203">
        <f ca="1">OFFSET(환산공식!FI$15,$F729,0)</f>
        <v>0.3</v>
      </c>
      <c r="AB729" s="5"/>
      <c r="AD729">
        <f t="shared" ca="1" si="24"/>
        <v>6</v>
      </c>
      <c r="AF729" s="5"/>
      <c r="AG729" s="5"/>
      <c r="AH729" s="5"/>
    </row>
    <row r="730" spans="1:34">
      <c r="A730" s="222"/>
      <c r="B730" s="222"/>
      <c r="C730" s="222" t="s">
        <v>2225</v>
      </c>
      <c r="D730" s="219">
        <v>733</v>
      </c>
      <c r="E730" s="219">
        <v>202</v>
      </c>
      <c r="F730" s="219">
        <v>202</v>
      </c>
      <c r="G730" s="264">
        <v>723</v>
      </c>
      <c r="H730" s="221" t="s">
        <v>85</v>
      </c>
      <c r="I730" s="219" t="s">
        <v>327</v>
      </c>
      <c r="J730" s="267" t="s">
        <v>1019</v>
      </c>
      <c r="K730" s="219" t="s">
        <v>83</v>
      </c>
      <c r="L730" s="35" t="str">
        <f ca="1">IF(OFFSET(환산공식!$DU$15,$F730,0)=1,"O","X")</f>
        <v>X</v>
      </c>
      <c r="M730" s="212">
        <f ca="1">IFERROR(OFFSET(환산공식!DA$15,$F730,0),"")</f>
        <v>200</v>
      </c>
      <c r="N730" s="35" t="str">
        <f ca="1">IFERROR(CONCATENATE(ROUND(OFFSET(환산공식!DB$15,$F730,0),1),"%"),"")</f>
        <v>100%</v>
      </c>
      <c r="O730" s="35">
        <f ca="1">IFERROR(OFFSET(환산공식!DC$15,$F730,0),"")</f>
        <v>10</v>
      </c>
      <c r="P730" s="212" t="str">
        <f t="shared" ca="1" si="23"/>
        <v>3% 이하</v>
      </c>
      <c r="Q730" s="218">
        <f ca="1">IFERROR(ROUND(OFFSET(환산공식!$EX$15,$F730,0),3),"")</f>
        <v>0</v>
      </c>
      <c r="R730" s="218">
        <f ca="1">OFFSET('배치점수 계산기'!H$10,$D730,0)</f>
        <v>853.56100000000004</v>
      </c>
      <c r="S730" s="218">
        <f ca="1">OFFSET('배치점수 계산기'!I$10,$D730,0)</f>
        <v>851.30600000000004</v>
      </c>
      <c r="T730" s="218">
        <f ca="1">OFFSET('배치점수 계산기'!J$10,$D730,0)</f>
        <v>847.58100000000002</v>
      </c>
      <c r="U730" s="218">
        <f ca="1">OFFSET('배치점수 계산기'!K$10,$D730,0)</f>
        <v>843.08299999999997</v>
      </c>
      <c r="V730" s="218">
        <f ca="1">OFFSET('배치점수 계산기'!L$10,$D730,0)</f>
        <v>837.51400000000001</v>
      </c>
      <c r="W730" s="210" t="str">
        <f ca="1">OFFSET('배치점수 계산기'!M$10,$D730,0)</f>
        <v>표점/만점</v>
      </c>
      <c r="X730" s="208" t="str">
        <f ca="1">OFFSET('배치점수 계산기'!N$10,$D730,0)</f>
        <v>표점/만점</v>
      </c>
      <c r="Y730" s="212">
        <f ca="1">OFFSET(환산공식!FG$15,$F730,0)</f>
        <v>0.3</v>
      </c>
      <c r="Z730" s="35">
        <f ca="1">OFFSET(환산공식!FH$15,$F730,0)</f>
        <v>0.4</v>
      </c>
      <c r="AA730" s="203">
        <f ca="1">OFFSET(환산공식!FI$15,$F730,0)</f>
        <v>0.3</v>
      </c>
      <c r="AB730" s="5"/>
      <c r="AD730">
        <f t="shared" ca="1" si="24"/>
        <v>6</v>
      </c>
      <c r="AF730" s="5"/>
      <c r="AG730" s="5"/>
      <c r="AH730" s="5"/>
    </row>
    <row r="731" spans="1:34">
      <c r="A731" s="222"/>
      <c r="B731" s="222"/>
      <c r="C731" s="222" t="s">
        <v>2226</v>
      </c>
      <c r="D731" s="219">
        <v>734</v>
      </c>
      <c r="E731" s="219">
        <v>202</v>
      </c>
      <c r="F731" s="219">
        <v>202</v>
      </c>
      <c r="G731" s="264">
        <v>724</v>
      </c>
      <c r="H731" s="221" t="s">
        <v>85</v>
      </c>
      <c r="I731" s="219" t="s">
        <v>327</v>
      </c>
      <c r="J731" s="267" t="s">
        <v>1012</v>
      </c>
      <c r="K731" s="219" t="s">
        <v>83</v>
      </c>
      <c r="L731" s="35" t="str">
        <f ca="1">IF(OFFSET(환산공식!$DU$15,$F731,0)=1,"O","X")</f>
        <v>X</v>
      </c>
      <c r="M731" s="212">
        <f ca="1">IFERROR(OFFSET(환산공식!DA$15,$F731,0),"")</f>
        <v>200</v>
      </c>
      <c r="N731" s="35" t="str">
        <f ca="1">IFERROR(CONCATENATE(ROUND(OFFSET(환산공식!DB$15,$F731,0),1),"%"),"")</f>
        <v>100%</v>
      </c>
      <c r="O731" s="35">
        <f ca="1">IFERROR(OFFSET(환산공식!DC$15,$F731,0),"")</f>
        <v>10</v>
      </c>
      <c r="P731" s="212" t="str">
        <f t="shared" ca="1" si="23"/>
        <v>3% 이하</v>
      </c>
      <c r="Q731" s="218">
        <f ca="1">IFERROR(ROUND(OFFSET(환산공식!$EX$15,$F731,0),3),"")</f>
        <v>0</v>
      </c>
      <c r="R731" s="218">
        <f ca="1">OFFSET('배치점수 계산기'!H$10,$D731,0)</f>
        <v>839.95100000000002</v>
      </c>
      <c r="S731" s="218">
        <f ca="1">OFFSET('배치점수 계산기'!I$10,$D731,0)</f>
        <v>838.08799999999997</v>
      </c>
      <c r="T731" s="218">
        <f ca="1">OFFSET('배치점수 계산기'!J$10,$D731,0)</f>
        <v>834.47799999999995</v>
      </c>
      <c r="U731" s="218">
        <f ca="1">OFFSET('배치점수 계산기'!K$10,$D731,0)</f>
        <v>830.12300000000005</v>
      </c>
      <c r="V731" s="218">
        <f ca="1">OFFSET('배치점수 계산기'!L$10,$D731,0)</f>
        <v>825.45299999999997</v>
      </c>
      <c r="W731" s="210" t="str">
        <f ca="1">OFFSET('배치점수 계산기'!M$10,$D731,0)</f>
        <v>표점/만점</v>
      </c>
      <c r="X731" s="208" t="str">
        <f ca="1">OFFSET('배치점수 계산기'!N$10,$D731,0)</f>
        <v>표점/만점</v>
      </c>
      <c r="Y731" s="212">
        <f ca="1">OFFSET(환산공식!FG$15,$F731,0)</f>
        <v>0.3</v>
      </c>
      <c r="Z731" s="35">
        <f ca="1">OFFSET(환산공식!FH$15,$F731,0)</f>
        <v>0.4</v>
      </c>
      <c r="AA731" s="203">
        <f ca="1">OFFSET(환산공식!FI$15,$F731,0)</f>
        <v>0.3</v>
      </c>
      <c r="AB731" s="5"/>
      <c r="AD731">
        <f t="shared" ca="1" si="24"/>
        <v>6</v>
      </c>
      <c r="AF731" s="5"/>
      <c r="AG731" s="5"/>
      <c r="AH731" s="5"/>
    </row>
    <row r="732" spans="1:34">
      <c r="A732" s="222"/>
      <c r="B732" s="222"/>
      <c r="C732" s="222" t="s">
        <v>2227</v>
      </c>
      <c r="D732" s="219">
        <v>735</v>
      </c>
      <c r="E732" s="219">
        <v>204</v>
      </c>
      <c r="F732" s="219">
        <v>204</v>
      </c>
      <c r="G732" s="264">
        <v>725</v>
      </c>
      <c r="H732" s="221" t="s">
        <v>85</v>
      </c>
      <c r="I732" s="219" t="s">
        <v>327</v>
      </c>
      <c r="J732" s="267" t="s">
        <v>493</v>
      </c>
      <c r="K732" s="219" t="s">
        <v>83</v>
      </c>
      <c r="L732" s="35" t="str">
        <f ca="1">IF(OFFSET(환산공식!$DU$15,$F732,0)=1,"O","X")</f>
        <v>X</v>
      </c>
      <c r="M732" s="212">
        <f ca="1">IFERROR(OFFSET(환산공식!DA$15,$F732,0),"")</f>
        <v>200</v>
      </c>
      <c r="N732" s="35" t="str">
        <f ca="1">IFERROR(CONCATENATE(ROUND(OFFSET(환산공식!DB$15,$F732,0),1),"%"),"")</f>
        <v>100%</v>
      </c>
      <c r="O732" s="35">
        <f ca="1">IFERROR(OFFSET(환산공식!DC$15,$F732,0),"")</f>
        <v>10</v>
      </c>
      <c r="P732" s="212" t="str">
        <f t="shared" ca="1" si="23"/>
        <v>3% 이하</v>
      </c>
      <c r="Q732" s="218">
        <f ca="1">IFERROR(ROUND(OFFSET(환산공식!$EX$15,$F732,0),3),"")</f>
        <v>0</v>
      </c>
      <c r="R732" s="218">
        <f ca="1">OFFSET('배치점수 계산기'!H$10,$D732,0)</f>
        <v>809.12</v>
      </c>
      <c r="S732" s="218">
        <f ca="1">OFFSET('배치점수 계산기'!I$10,$D732,0)</f>
        <v>807.35299999999995</v>
      </c>
      <c r="T732" s="218">
        <f ca="1">OFFSET('배치점수 계산기'!J$10,$D732,0)</f>
        <v>804.66</v>
      </c>
      <c r="U732" s="218">
        <f ca="1">OFFSET('배치점수 계산기'!K$10,$D732,0)</f>
        <v>801.64499999999998</v>
      </c>
      <c r="V732" s="218">
        <f ca="1">OFFSET('배치점수 계산기'!L$10,$D732,0)</f>
        <v>795.91800000000001</v>
      </c>
      <c r="W732" s="210" t="str">
        <f ca="1">OFFSET('배치점수 계산기'!M$10,$D732,0)</f>
        <v>표점/만점</v>
      </c>
      <c r="X732" s="208" t="str">
        <f ca="1">OFFSET('배치점수 계산기'!N$10,$D732,0)</f>
        <v>표점/만점</v>
      </c>
      <c r="Y732" s="212">
        <f ca="1">OFFSET(환산공식!FG$15,$F732,0)</f>
        <v>0.3</v>
      </c>
      <c r="Z732" s="35">
        <f ca="1">OFFSET(환산공식!FH$15,$F732,0)</f>
        <v>0.4</v>
      </c>
      <c r="AA732" s="203">
        <f ca="1">OFFSET(환산공식!FI$15,$F732,0)</f>
        <v>0.3</v>
      </c>
      <c r="AB732" s="5"/>
      <c r="AD732">
        <f t="shared" ca="1" si="24"/>
        <v>6</v>
      </c>
      <c r="AF732" s="5"/>
      <c r="AG732" s="5"/>
      <c r="AH732" s="5"/>
    </row>
    <row r="733" spans="1:34">
      <c r="A733" s="222"/>
      <c r="B733" s="222"/>
      <c r="C733" s="222" t="s">
        <v>2228</v>
      </c>
      <c r="D733" s="219">
        <v>736</v>
      </c>
      <c r="E733" s="219">
        <v>201</v>
      </c>
      <c r="F733" s="219">
        <v>201</v>
      </c>
      <c r="G733" s="264">
        <v>726</v>
      </c>
      <c r="H733" s="221" t="s">
        <v>85</v>
      </c>
      <c r="I733" s="219" t="s">
        <v>327</v>
      </c>
      <c r="J733" s="267" t="s">
        <v>76</v>
      </c>
      <c r="K733" s="219" t="s">
        <v>84</v>
      </c>
      <c r="L733" s="35" t="str">
        <f ca="1">IF(OFFSET(환산공식!$DU$15,$F733,0)=1,"O","X")</f>
        <v>X</v>
      </c>
      <c r="M733" s="212">
        <f ca="1">IFERROR(OFFSET(환산공식!DA$15,$F733,0),"")</f>
        <v>200</v>
      </c>
      <c r="N733" s="35" t="str">
        <f ca="1">IFERROR(CONCATENATE(ROUND(OFFSET(환산공식!DB$15,$F733,0),1),"%"),"")</f>
        <v>100%</v>
      </c>
      <c r="O733" s="35">
        <f ca="1">IFERROR(OFFSET(환산공식!DC$15,$F733,0),"")</f>
        <v>10</v>
      </c>
      <c r="P733" s="212" t="str">
        <f t="shared" ca="1" si="23"/>
        <v>3% 이하</v>
      </c>
      <c r="Q733" s="218">
        <f ca="1">IFERROR(ROUND(OFFSET(환산공식!$EX$15,$F733,0),3),"")</f>
        <v>0</v>
      </c>
      <c r="R733" s="218">
        <f ca="1">OFFSET('배치점수 계산기'!H$10,$D733,0)</f>
        <v>870.971</v>
      </c>
      <c r="S733" s="218">
        <f ca="1">OFFSET('배치점수 계산기'!I$10,$D733,0)</f>
        <v>868.59900000000005</v>
      </c>
      <c r="T733" s="218">
        <f ca="1">OFFSET('배치점수 계산기'!J$10,$D733,0)</f>
        <v>863.83500000000004</v>
      </c>
      <c r="U733" s="218">
        <f ca="1">OFFSET('배치점수 계산기'!K$10,$D733,0)</f>
        <v>859.12099999999998</v>
      </c>
      <c r="V733" s="218">
        <f ca="1">OFFSET('배치점수 계산기'!L$10,$D733,0)</f>
        <v>853.48599999999999</v>
      </c>
      <c r="W733" s="210" t="str">
        <f ca="1">OFFSET('배치점수 계산기'!M$10,$D733,0)</f>
        <v>표점/만점</v>
      </c>
      <c r="X733" s="208" t="str">
        <f ca="1">OFFSET('배치점수 계산기'!N$10,$D733,0)</f>
        <v>표점/만점</v>
      </c>
      <c r="Y733" s="212">
        <f ca="1">OFFSET(환산공식!FG$15,$F733,0)</f>
        <v>0.4</v>
      </c>
      <c r="Z733" s="35">
        <f ca="1">OFFSET(환산공식!FH$15,$F733,0)</f>
        <v>0.3</v>
      </c>
      <c r="AA733" s="203">
        <f ca="1">OFFSET(환산공식!FI$15,$F733,0)</f>
        <v>0.3</v>
      </c>
      <c r="AB733" s="5"/>
      <c r="AD733">
        <f t="shared" ca="1" si="24"/>
        <v>6</v>
      </c>
      <c r="AF733" s="5"/>
      <c r="AG733" s="5"/>
      <c r="AH733" s="5"/>
    </row>
    <row r="734" spans="1:34">
      <c r="A734" s="222"/>
      <c r="B734" s="222"/>
      <c r="C734" s="222" t="s">
        <v>2229</v>
      </c>
      <c r="D734" s="219">
        <v>737</v>
      </c>
      <c r="E734" s="219">
        <v>201</v>
      </c>
      <c r="F734" s="219">
        <v>201</v>
      </c>
      <c r="G734" s="264">
        <v>727</v>
      </c>
      <c r="H734" s="221" t="s">
        <v>85</v>
      </c>
      <c r="I734" s="219" t="s">
        <v>327</v>
      </c>
      <c r="J734" s="267" t="s">
        <v>360</v>
      </c>
      <c r="K734" s="219" t="s">
        <v>84</v>
      </c>
      <c r="L734" s="35" t="str">
        <f ca="1">IF(OFFSET(환산공식!$DU$15,$F734,0)=1,"O","X")</f>
        <v>X</v>
      </c>
      <c r="M734" s="212">
        <f ca="1">IFERROR(OFFSET(환산공식!DA$15,$F734,0),"")</f>
        <v>200</v>
      </c>
      <c r="N734" s="35" t="str">
        <f ca="1">IFERROR(CONCATENATE(ROUND(OFFSET(환산공식!DB$15,$F734,0),1),"%"),"")</f>
        <v>100%</v>
      </c>
      <c r="O734" s="35">
        <f ca="1">IFERROR(OFFSET(환산공식!DC$15,$F734,0),"")</f>
        <v>10</v>
      </c>
      <c r="P734" s="212" t="str">
        <f t="shared" ca="1" si="23"/>
        <v>3% 이하</v>
      </c>
      <c r="Q734" s="218">
        <f ca="1">IFERROR(ROUND(OFFSET(환산공식!$EX$15,$F734,0),3),"")</f>
        <v>0</v>
      </c>
      <c r="R734" s="218">
        <f ca="1">OFFSET('배치점수 계산기'!H$10,$D734,0)</f>
        <v>870.56899999999996</v>
      </c>
      <c r="S734" s="218">
        <f ca="1">OFFSET('배치점수 계산기'!I$10,$D734,0)</f>
        <v>868.28</v>
      </c>
      <c r="T734" s="218">
        <f ca="1">OFFSET('배치점수 계산기'!J$10,$D734,0)</f>
        <v>863.60500000000002</v>
      </c>
      <c r="U734" s="218">
        <f ca="1">OFFSET('배치점수 계산기'!K$10,$D734,0)</f>
        <v>858.95</v>
      </c>
      <c r="V734" s="218">
        <f ca="1">OFFSET('배치점수 계산기'!L$10,$D734,0)</f>
        <v>853.06500000000005</v>
      </c>
      <c r="W734" s="210" t="str">
        <f ca="1">OFFSET('배치점수 계산기'!M$10,$D734,0)</f>
        <v>표점/만점</v>
      </c>
      <c r="X734" s="208" t="str">
        <f ca="1">OFFSET('배치점수 계산기'!N$10,$D734,0)</f>
        <v>표점/만점</v>
      </c>
      <c r="Y734" s="212">
        <f ca="1">OFFSET(환산공식!FG$15,$F734,0)</f>
        <v>0.4</v>
      </c>
      <c r="Z734" s="35">
        <f ca="1">OFFSET(환산공식!FH$15,$F734,0)</f>
        <v>0.3</v>
      </c>
      <c r="AA734" s="203">
        <f ca="1">OFFSET(환산공식!FI$15,$F734,0)</f>
        <v>0.3</v>
      </c>
      <c r="AB734" s="5"/>
      <c r="AD734">
        <f t="shared" ca="1" si="24"/>
        <v>6</v>
      </c>
      <c r="AF734" s="5"/>
      <c r="AG734" s="5"/>
      <c r="AH734" s="5"/>
    </row>
    <row r="735" spans="1:34">
      <c r="A735" s="222"/>
      <c r="B735" s="222"/>
      <c r="C735" s="222" t="s">
        <v>2230</v>
      </c>
      <c r="D735" s="219">
        <v>738</v>
      </c>
      <c r="E735" s="219">
        <v>201</v>
      </c>
      <c r="F735" s="219">
        <v>201</v>
      </c>
      <c r="G735" s="264">
        <v>728</v>
      </c>
      <c r="H735" s="221" t="s">
        <v>85</v>
      </c>
      <c r="I735" s="219" t="s">
        <v>327</v>
      </c>
      <c r="J735" s="267" t="s">
        <v>395</v>
      </c>
      <c r="K735" s="219" t="s">
        <v>84</v>
      </c>
      <c r="L735" s="35" t="str">
        <f ca="1">IF(OFFSET(환산공식!$DU$15,$F735,0)=1,"O","X")</f>
        <v>X</v>
      </c>
      <c r="M735" s="212">
        <f ca="1">IFERROR(OFFSET(환산공식!DA$15,$F735,0),"")</f>
        <v>200</v>
      </c>
      <c r="N735" s="35" t="str">
        <f ca="1">IFERROR(CONCATENATE(ROUND(OFFSET(환산공식!DB$15,$F735,0),1),"%"),"")</f>
        <v>100%</v>
      </c>
      <c r="O735" s="35">
        <f ca="1">IFERROR(OFFSET(환산공식!DC$15,$F735,0),"")</f>
        <v>10</v>
      </c>
      <c r="P735" s="212" t="str">
        <f t="shared" ca="1" si="23"/>
        <v>3% 이하</v>
      </c>
      <c r="Q735" s="218">
        <f ca="1">IFERROR(ROUND(OFFSET(환산공식!$EX$15,$F735,0),3),"")</f>
        <v>0</v>
      </c>
      <c r="R735" s="218">
        <f ca="1">OFFSET('배치점수 계산기'!H$10,$D735,0)</f>
        <v>870</v>
      </c>
      <c r="S735" s="218">
        <f ca="1">OFFSET('배치점수 계산기'!I$10,$D735,0)</f>
        <v>867.46799999999996</v>
      </c>
      <c r="T735" s="218">
        <f ca="1">OFFSET('배치점수 계산기'!J$10,$D735,0)</f>
        <v>863.04300000000001</v>
      </c>
      <c r="U735" s="218">
        <f ca="1">OFFSET('배치점수 계산기'!K$10,$D735,0)</f>
        <v>858.529</v>
      </c>
      <c r="V735" s="218">
        <f ca="1">OFFSET('배치점수 계산기'!L$10,$D735,0)</f>
        <v>852.74599999999998</v>
      </c>
      <c r="W735" s="210" t="str">
        <f ca="1">OFFSET('배치점수 계산기'!M$10,$D735,0)</f>
        <v>표점/만점</v>
      </c>
      <c r="X735" s="208" t="str">
        <f ca="1">OFFSET('배치점수 계산기'!N$10,$D735,0)</f>
        <v>표점/만점</v>
      </c>
      <c r="Y735" s="212">
        <f ca="1">OFFSET(환산공식!FG$15,$F735,0)</f>
        <v>0.4</v>
      </c>
      <c r="Z735" s="35">
        <f ca="1">OFFSET(환산공식!FH$15,$F735,0)</f>
        <v>0.3</v>
      </c>
      <c r="AA735" s="203">
        <f ca="1">OFFSET(환산공식!FI$15,$F735,0)</f>
        <v>0.3</v>
      </c>
      <c r="AB735" s="5"/>
      <c r="AD735">
        <f t="shared" ca="1" si="24"/>
        <v>6</v>
      </c>
      <c r="AF735" s="5"/>
      <c r="AG735" s="5"/>
      <c r="AH735" s="5"/>
    </row>
    <row r="736" spans="1:34">
      <c r="A736" s="222"/>
      <c r="B736" s="222"/>
      <c r="C736" s="222" t="s">
        <v>2231</v>
      </c>
      <c r="D736" s="219">
        <v>739</v>
      </c>
      <c r="E736" s="219">
        <v>201</v>
      </c>
      <c r="F736" s="219">
        <v>201</v>
      </c>
      <c r="G736" s="264">
        <v>729</v>
      </c>
      <c r="H736" s="221" t="s">
        <v>85</v>
      </c>
      <c r="I736" s="219" t="s">
        <v>327</v>
      </c>
      <c r="J736" s="267" t="s">
        <v>81</v>
      </c>
      <c r="K736" s="219" t="s">
        <v>84</v>
      </c>
      <c r="L736" s="35" t="str">
        <f ca="1">IF(OFFSET(환산공식!$DU$15,$F736,0)=1,"O","X")</f>
        <v>X</v>
      </c>
      <c r="M736" s="212">
        <f ca="1">IFERROR(OFFSET(환산공식!DA$15,$F736,0),"")</f>
        <v>200</v>
      </c>
      <c r="N736" s="35" t="str">
        <f ca="1">IFERROR(CONCATENATE(ROUND(OFFSET(환산공식!DB$15,$F736,0),1),"%"),"")</f>
        <v>100%</v>
      </c>
      <c r="O736" s="35">
        <f ca="1">IFERROR(OFFSET(환산공식!DC$15,$F736,0),"")</f>
        <v>10</v>
      </c>
      <c r="P736" s="212" t="str">
        <f t="shared" ca="1" si="23"/>
        <v>3% 이하</v>
      </c>
      <c r="Q736" s="218">
        <f ca="1">IFERROR(ROUND(OFFSET(환산공식!$EX$15,$F736,0),3),"")</f>
        <v>0</v>
      </c>
      <c r="R736" s="218">
        <f ca="1">OFFSET('배치점수 계산기'!H$10,$D736,0)</f>
        <v>869.25</v>
      </c>
      <c r="S736" s="218">
        <f ca="1">OFFSET('배치점수 계산기'!I$10,$D736,0)</f>
        <v>866.68799999999999</v>
      </c>
      <c r="T736" s="218">
        <f ca="1">OFFSET('배치점수 계산기'!J$10,$D736,0)</f>
        <v>862.26300000000003</v>
      </c>
      <c r="U736" s="218">
        <f ca="1">OFFSET('배치점수 계산기'!K$10,$D736,0)</f>
        <v>857.779</v>
      </c>
      <c r="V736" s="218">
        <f ca="1">OFFSET('배치점수 계산기'!L$10,$D736,0)</f>
        <v>852.13400000000001</v>
      </c>
      <c r="W736" s="210" t="str">
        <f ca="1">OFFSET('배치점수 계산기'!M$10,$D736,0)</f>
        <v>표점/만점</v>
      </c>
      <c r="X736" s="208" t="str">
        <f ca="1">OFFSET('배치점수 계산기'!N$10,$D736,0)</f>
        <v>표점/만점</v>
      </c>
      <c r="Y736" s="212">
        <f ca="1">OFFSET(환산공식!FG$15,$F736,0)</f>
        <v>0.4</v>
      </c>
      <c r="Z736" s="35">
        <f ca="1">OFFSET(환산공식!FH$15,$F736,0)</f>
        <v>0.3</v>
      </c>
      <c r="AA736" s="203">
        <f ca="1">OFFSET(환산공식!FI$15,$F736,0)</f>
        <v>0.3</v>
      </c>
      <c r="AB736" s="5"/>
      <c r="AD736">
        <f t="shared" ca="1" si="24"/>
        <v>6</v>
      </c>
      <c r="AF736" s="5"/>
      <c r="AG736" s="5"/>
      <c r="AH736" s="5"/>
    </row>
    <row r="737" spans="1:34">
      <c r="A737" s="222"/>
      <c r="B737" s="222"/>
      <c r="C737" s="222" t="s">
        <v>2232</v>
      </c>
      <c r="D737" s="219">
        <v>740</v>
      </c>
      <c r="E737" s="219">
        <v>201</v>
      </c>
      <c r="F737" s="219">
        <v>201</v>
      </c>
      <c r="G737" s="264">
        <v>730</v>
      </c>
      <c r="H737" s="221" t="s">
        <v>85</v>
      </c>
      <c r="I737" s="219" t="s">
        <v>327</v>
      </c>
      <c r="J737" s="267" t="s">
        <v>1033</v>
      </c>
      <c r="K737" s="219" t="s">
        <v>84</v>
      </c>
      <c r="L737" s="35" t="str">
        <f ca="1">IF(OFFSET(환산공식!$DU$15,$F737,0)=1,"O","X")</f>
        <v>X</v>
      </c>
      <c r="M737" s="212">
        <f ca="1">IFERROR(OFFSET(환산공식!DA$15,$F737,0),"")</f>
        <v>200</v>
      </c>
      <c r="N737" s="35" t="str">
        <f ca="1">IFERROR(CONCATENATE(ROUND(OFFSET(환산공식!DB$15,$F737,0),1),"%"),"")</f>
        <v>100%</v>
      </c>
      <c r="O737" s="35">
        <f ca="1">IFERROR(OFFSET(환산공식!DC$15,$F737,0),"")</f>
        <v>10</v>
      </c>
      <c r="P737" s="212" t="str">
        <f t="shared" ca="1" si="23"/>
        <v>3% 이하</v>
      </c>
      <c r="Q737" s="218">
        <f ca="1">IFERROR(ROUND(OFFSET(환산공식!$EX$15,$F737,0),3),"")</f>
        <v>0</v>
      </c>
      <c r="R737" s="218">
        <f ca="1">OFFSET('배치점수 계산기'!H$10,$D737,0)</f>
        <v>867.10900000000004</v>
      </c>
      <c r="S737" s="218">
        <f ca="1">OFFSET('배치점수 계산기'!I$10,$D737,0)</f>
        <v>864.96699999999998</v>
      </c>
      <c r="T737" s="218">
        <f ca="1">OFFSET('배치점수 계산기'!J$10,$D737,0)</f>
        <v>860.52300000000002</v>
      </c>
      <c r="U737" s="218">
        <f ca="1">OFFSET('배치점수 계산기'!K$10,$D737,0)</f>
        <v>856</v>
      </c>
      <c r="V737" s="218">
        <f ca="1">OFFSET('배치점수 계산기'!L$10,$D737,0)</f>
        <v>850.50300000000004</v>
      </c>
      <c r="W737" s="210" t="str">
        <f ca="1">OFFSET('배치점수 계산기'!M$10,$D737,0)</f>
        <v>표점/만점</v>
      </c>
      <c r="X737" s="208" t="str">
        <f ca="1">OFFSET('배치점수 계산기'!N$10,$D737,0)</f>
        <v>표점/만점</v>
      </c>
      <c r="Y737" s="212">
        <f ca="1">OFFSET(환산공식!FG$15,$F737,0)</f>
        <v>0.4</v>
      </c>
      <c r="Z737" s="35">
        <f ca="1">OFFSET(환산공식!FH$15,$F737,0)</f>
        <v>0.3</v>
      </c>
      <c r="AA737" s="203">
        <f ca="1">OFFSET(환산공식!FI$15,$F737,0)</f>
        <v>0.3</v>
      </c>
      <c r="AB737" s="5"/>
      <c r="AD737">
        <f t="shared" ca="1" si="24"/>
        <v>6</v>
      </c>
      <c r="AF737" s="5"/>
      <c r="AG737" s="5"/>
      <c r="AH737" s="5"/>
    </row>
    <row r="738" spans="1:34">
      <c r="A738" s="222"/>
      <c r="B738" s="222"/>
      <c r="C738" s="222" t="s">
        <v>2233</v>
      </c>
      <c r="D738" s="219">
        <v>741</v>
      </c>
      <c r="E738" s="219">
        <v>201</v>
      </c>
      <c r="F738" s="219">
        <v>201</v>
      </c>
      <c r="G738" s="264">
        <v>731</v>
      </c>
      <c r="H738" s="221" t="s">
        <v>85</v>
      </c>
      <c r="I738" s="219" t="s">
        <v>327</v>
      </c>
      <c r="J738" s="267" t="s">
        <v>109</v>
      </c>
      <c r="K738" s="219" t="s">
        <v>84</v>
      </c>
      <c r="L738" s="35" t="str">
        <f ca="1">IF(OFFSET(환산공식!$DU$15,$F738,0)=1,"O","X")</f>
        <v>X</v>
      </c>
      <c r="M738" s="212">
        <f ca="1">IFERROR(OFFSET(환산공식!DA$15,$F738,0),"")</f>
        <v>200</v>
      </c>
      <c r="N738" s="35" t="str">
        <f ca="1">IFERROR(CONCATENATE(ROUND(OFFSET(환산공식!DB$15,$F738,0),1),"%"),"")</f>
        <v>100%</v>
      </c>
      <c r="O738" s="35">
        <f ca="1">IFERROR(OFFSET(환산공식!DC$15,$F738,0),"")</f>
        <v>10</v>
      </c>
      <c r="P738" s="212" t="str">
        <f t="shared" ca="1" si="23"/>
        <v>3% 이하</v>
      </c>
      <c r="Q738" s="218">
        <f ca="1">IFERROR(ROUND(OFFSET(환산공식!$EX$15,$F738,0),3),"")</f>
        <v>0</v>
      </c>
      <c r="R738" s="218">
        <f ca="1">OFFSET('배치점수 계산기'!H$10,$D738,0)</f>
        <v>866.125</v>
      </c>
      <c r="S738" s="218">
        <f ca="1">OFFSET('배치점수 계산기'!I$10,$D738,0)</f>
        <v>864.02599999999995</v>
      </c>
      <c r="T738" s="218">
        <f ca="1">OFFSET('배치점수 계산기'!J$10,$D738,0)</f>
        <v>859.69100000000003</v>
      </c>
      <c r="U738" s="218">
        <f ca="1">OFFSET('배치점수 계산기'!K$10,$D738,0)</f>
        <v>855.447</v>
      </c>
      <c r="V738" s="218">
        <f ca="1">OFFSET('배치점수 계산기'!L$10,$D738,0)</f>
        <v>849.58100000000002</v>
      </c>
      <c r="W738" s="210" t="str">
        <f ca="1">OFFSET('배치점수 계산기'!M$10,$D738,0)</f>
        <v>표점/만점</v>
      </c>
      <c r="X738" s="208" t="str">
        <f ca="1">OFFSET('배치점수 계산기'!N$10,$D738,0)</f>
        <v>표점/만점</v>
      </c>
      <c r="Y738" s="212">
        <f ca="1">OFFSET(환산공식!FG$15,$F738,0)</f>
        <v>0.4</v>
      </c>
      <c r="Z738" s="35">
        <f ca="1">OFFSET(환산공식!FH$15,$F738,0)</f>
        <v>0.3</v>
      </c>
      <c r="AA738" s="203">
        <f ca="1">OFFSET(환산공식!FI$15,$F738,0)</f>
        <v>0.3</v>
      </c>
      <c r="AB738" s="5"/>
      <c r="AD738">
        <f t="shared" ca="1" si="24"/>
        <v>6</v>
      </c>
      <c r="AF738" s="5"/>
      <c r="AG738" s="5"/>
      <c r="AH738" s="5"/>
    </row>
    <row r="739" spans="1:34">
      <c r="A739" s="222"/>
      <c r="B739" s="222"/>
      <c r="C739" s="222" t="s">
        <v>2234</v>
      </c>
      <c r="D739" s="219">
        <v>742</v>
      </c>
      <c r="E739" s="219">
        <v>201</v>
      </c>
      <c r="F739" s="219">
        <v>201</v>
      </c>
      <c r="G739" s="264">
        <v>732</v>
      </c>
      <c r="H739" s="221" t="s">
        <v>85</v>
      </c>
      <c r="I739" s="219" t="s">
        <v>327</v>
      </c>
      <c r="J739" s="267" t="s">
        <v>1032</v>
      </c>
      <c r="K739" s="219" t="s">
        <v>84</v>
      </c>
      <c r="L739" s="35" t="str">
        <f ca="1">IF(OFFSET(환산공식!$DU$15,$F739,0)=1,"O","X")</f>
        <v>X</v>
      </c>
      <c r="M739" s="212">
        <f ca="1">IFERROR(OFFSET(환산공식!DA$15,$F739,0),"")</f>
        <v>200</v>
      </c>
      <c r="N739" s="35" t="str">
        <f ca="1">IFERROR(CONCATENATE(ROUND(OFFSET(환산공식!DB$15,$F739,0),1),"%"),"")</f>
        <v>100%</v>
      </c>
      <c r="O739" s="35">
        <f ca="1">IFERROR(OFFSET(환산공식!DC$15,$F739,0),"")</f>
        <v>10</v>
      </c>
      <c r="P739" s="212" t="str">
        <f t="shared" ca="1" si="23"/>
        <v>3% 이하</v>
      </c>
      <c r="Q739" s="218">
        <f ca="1">IFERROR(ROUND(OFFSET(환산공식!$EX$15,$F739,0),3),"")</f>
        <v>0</v>
      </c>
      <c r="R739" s="218">
        <f ca="1">OFFSET('배치점수 계산기'!H$10,$D739,0)</f>
        <v>857.779</v>
      </c>
      <c r="S739" s="218">
        <f ca="1">OFFSET('배치점수 계산기'!I$10,$D739,0)</f>
        <v>855.63699999999994</v>
      </c>
      <c r="T739" s="218">
        <f ca="1">OFFSET('배치점수 계산기'!J$10,$D739,0)</f>
        <v>851.72299999999996</v>
      </c>
      <c r="U739" s="218">
        <f ca="1">OFFSET('배치점수 계산기'!K$10,$D739,0)</f>
        <v>847.077</v>
      </c>
      <c r="V739" s="218">
        <f ca="1">OFFSET('배치점수 계산기'!L$10,$D739,0)</f>
        <v>841.31</v>
      </c>
      <c r="W739" s="210" t="str">
        <f ca="1">OFFSET('배치점수 계산기'!M$10,$D739,0)</f>
        <v>표점/만점</v>
      </c>
      <c r="X739" s="208" t="str">
        <f ca="1">OFFSET('배치점수 계산기'!N$10,$D739,0)</f>
        <v>표점/만점</v>
      </c>
      <c r="Y739" s="212">
        <f ca="1">OFFSET(환산공식!FG$15,$F739,0)</f>
        <v>0.4</v>
      </c>
      <c r="Z739" s="35">
        <f ca="1">OFFSET(환산공식!FH$15,$F739,0)</f>
        <v>0.3</v>
      </c>
      <c r="AA739" s="203">
        <f ca="1">OFFSET(환산공식!FI$15,$F739,0)</f>
        <v>0.3</v>
      </c>
      <c r="AB739" s="5"/>
      <c r="AD739">
        <f t="shared" ca="1" si="24"/>
        <v>6</v>
      </c>
      <c r="AF739" s="5"/>
      <c r="AG739" s="5"/>
      <c r="AH739" s="5"/>
    </row>
    <row r="740" spans="1:34">
      <c r="A740" s="222"/>
      <c r="B740" s="222"/>
      <c r="C740" s="222" t="s">
        <v>2235</v>
      </c>
      <c r="D740" s="219">
        <v>743</v>
      </c>
      <c r="E740" s="219">
        <v>201</v>
      </c>
      <c r="F740" s="219">
        <v>201</v>
      </c>
      <c r="G740" s="264">
        <v>733</v>
      </c>
      <c r="H740" s="221" t="s">
        <v>85</v>
      </c>
      <c r="I740" s="219" t="s">
        <v>327</v>
      </c>
      <c r="J740" s="267" t="s">
        <v>394</v>
      </c>
      <c r="K740" s="219" t="s">
        <v>84</v>
      </c>
      <c r="L740" s="35" t="str">
        <f ca="1">IF(OFFSET(환산공식!$DU$15,$F740,0)=1,"O","X")</f>
        <v>X</v>
      </c>
      <c r="M740" s="212">
        <f ca="1">IFERROR(OFFSET(환산공식!DA$15,$F740,0),"")</f>
        <v>200</v>
      </c>
      <c r="N740" s="35" t="str">
        <f ca="1">IFERROR(CONCATENATE(ROUND(OFFSET(환산공식!DB$15,$F740,0),1),"%"),"")</f>
        <v>100%</v>
      </c>
      <c r="O740" s="35">
        <f ca="1">IFERROR(OFFSET(환산공식!DC$15,$F740,0),"")</f>
        <v>10</v>
      </c>
      <c r="P740" s="212" t="str">
        <f t="shared" ca="1" si="23"/>
        <v>3% 이하</v>
      </c>
      <c r="Q740" s="218">
        <f ca="1">IFERROR(ROUND(OFFSET(환산공식!$EX$15,$F740,0),3),"")</f>
        <v>0</v>
      </c>
      <c r="R740" s="218">
        <f ca="1">OFFSET('배치점수 계산기'!H$10,$D740,0)</f>
        <v>856.99900000000002</v>
      </c>
      <c r="S740" s="218">
        <f ca="1">OFFSET('배치점수 계산기'!I$10,$D740,0)</f>
        <v>855.21600000000001</v>
      </c>
      <c r="T740" s="218">
        <f ca="1">OFFSET('배치점수 계산기'!J$10,$D740,0)</f>
        <v>851.154</v>
      </c>
      <c r="U740" s="218">
        <f ca="1">OFFSET('배치점수 계산기'!K$10,$D740,0)</f>
        <v>846.327</v>
      </c>
      <c r="V740" s="218">
        <f ca="1">OFFSET('배치점수 계산기'!L$10,$D740,0)</f>
        <v>840.76</v>
      </c>
      <c r="W740" s="210" t="str">
        <f ca="1">OFFSET('배치점수 계산기'!M$10,$D740,0)</f>
        <v>표점/만점</v>
      </c>
      <c r="X740" s="208" t="str">
        <f ca="1">OFFSET('배치점수 계산기'!N$10,$D740,0)</f>
        <v>표점/만점</v>
      </c>
      <c r="Y740" s="212">
        <f ca="1">OFFSET(환산공식!FG$15,$F740,0)</f>
        <v>0.4</v>
      </c>
      <c r="Z740" s="35">
        <f ca="1">OFFSET(환산공식!FH$15,$F740,0)</f>
        <v>0.3</v>
      </c>
      <c r="AA740" s="203">
        <f ca="1">OFFSET(환산공식!FI$15,$F740,0)</f>
        <v>0.3</v>
      </c>
      <c r="AB740" s="5"/>
      <c r="AD740">
        <f t="shared" ca="1" si="24"/>
        <v>6</v>
      </c>
      <c r="AF740" s="5"/>
      <c r="AG740" s="5"/>
      <c r="AH740" s="5"/>
    </row>
    <row r="741" spans="1:34">
      <c r="A741" s="222"/>
      <c r="B741" s="222"/>
      <c r="C741" s="222" t="s">
        <v>2236</v>
      </c>
      <c r="D741" s="219">
        <v>744</v>
      </c>
      <c r="E741" s="219">
        <v>201</v>
      </c>
      <c r="F741" s="219">
        <v>201</v>
      </c>
      <c r="G741" s="264">
        <v>734</v>
      </c>
      <c r="H741" s="221" t="s">
        <v>85</v>
      </c>
      <c r="I741" s="219" t="s">
        <v>327</v>
      </c>
      <c r="J741" s="267" t="s">
        <v>392</v>
      </c>
      <c r="K741" s="219" t="s">
        <v>84</v>
      </c>
      <c r="L741" s="35" t="str">
        <f ca="1">IF(OFFSET(환산공식!$DU$15,$F741,0)=1,"O","X")</f>
        <v>X</v>
      </c>
      <c r="M741" s="212">
        <f ca="1">IFERROR(OFFSET(환산공식!DA$15,$F741,0),"")</f>
        <v>200</v>
      </c>
      <c r="N741" s="35" t="str">
        <f ca="1">IFERROR(CONCATENATE(ROUND(OFFSET(환산공식!DB$15,$F741,0),1),"%"),"")</f>
        <v>100%</v>
      </c>
      <c r="O741" s="35">
        <f ca="1">IFERROR(OFFSET(환산공식!DC$15,$F741,0),"")</f>
        <v>10</v>
      </c>
      <c r="P741" s="212" t="str">
        <f t="shared" ca="1" si="23"/>
        <v>3% 이하</v>
      </c>
      <c r="Q741" s="218">
        <f ca="1">IFERROR(ROUND(OFFSET(환산공식!$EX$15,$F741,0),3),"")</f>
        <v>0</v>
      </c>
      <c r="R741" s="218">
        <f ca="1">OFFSET('배치점수 계산기'!H$10,$D741,0)</f>
        <v>854.82500000000005</v>
      </c>
      <c r="S741" s="218">
        <f ca="1">OFFSET('배치점수 계산기'!I$10,$D741,0)</f>
        <v>853.06500000000005</v>
      </c>
      <c r="T741" s="218">
        <f ca="1">OFFSET('배치점수 계산기'!J$10,$D741,0)</f>
        <v>848.84100000000001</v>
      </c>
      <c r="U741" s="218">
        <f ca="1">OFFSET('배치점수 계산기'!K$10,$D741,0)</f>
        <v>844.24400000000003</v>
      </c>
      <c r="V741" s="218">
        <f ca="1">OFFSET('배치점수 계산기'!L$10,$D741,0)</f>
        <v>838.61800000000005</v>
      </c>
      <c r="W741" s="210" t="str">
        <f ca="1">OFFSET('배치점수 계산기'!M$10,$D741,0)</f>
        <v>표점/만점</v>
      </c>
      <c r="X741" s="208" t="str">
        <f ca="1">OFFSET('배치점수 계산기'!N$10,$D741,0)</f>
        <v>표점/만점</v>
      </c>
      <c r="Y741" s="212">
        <f ca="1">OFFSET(환산공식!FG$15,$F741,0)</f>
        <v>0.4</v>
      </c>
      <c r="Z741" s="35">
        <f ca="1">OFFSET(환산공식!FH$15,$F741,0)</f>
        <v>0.3</v>
      </c>
      <c r="AA741" s="203">
        <f ca="1">OFFSET(환산공식!FI$15,$F741,0)</f>
        <v>0.3</v>
      </c>
      <c r="AB741" s="5"/>
      <c r="AD741">
        <f t="shared" ca="1" si="24"/>
        <v>6</v>
      </c>
      <c r="AF741" s="5"/>
      <c r="AG741" s="5"/>
      <c r="AH741" s="5"/>
    </row>
    <row r="742" spans="1:34">
      <c r="A742" s="222"/>
      <c r="B742" s="222"/>
      <c r="C742" s="222" t="s">
        <v>2237</v>
      </c>
      <c r="D742" s="219">
        <v>745</v>
      </c>
      <c r="E742" s="219">
        <v>201</v>
      </c>
      <c r="F742" s="219">
        <v>201</v>
      </c>
      <c r="G742" s="264">
        <v>735</v>
      </c>
      <c r="H742" s="221" t="s">
        <v>85</v>
      </c>
      <c r="I742" s="219" t="s">
        <v>327</v>
      </c>
      <c r="J742" s="267" t="s">
        <v>104</v>
      </c>
      <c r="K742" s="219" t="s">
        <v>84</v>
      </c>
      <c r="L742" s="35" t="str">
        <f ca="1">IF(OFFSET(환산공식!$DU$15,$F742,0)=1,"O","X")</f>
        <v>X</v>
      </c>
      <c r="M742" s="212">
        <f ca="1">IFERROR(OFFSET(환산공식!DA$15,$F742,0),"")</f>
        <v>200</v>
      </c>
      <c r="N742" s="35" t="str">
        <f ca="1">IFERROR(CONCATENATE(ROUND(OFFSET(환산공식!DB$15,$F742,0),1),"%"),"")</f>
        <v>100%</v>
      </c>
      <c r="O742" s="35">
        <f ca="1">IFERROR(OFFSET(환산공식!DC$15,$F742,0),"")</f>
        <v>10</v>
      </c>
      <c r="P742" s="212" t="str">
        <f t="shared" ca="1" si="23"/>
        <v>3% 이하</v>
      </c>
      <c r="Q742" s="218">
        <f ca="1">IFERROR(ROUND(OFFSET(환산공식!$EX$15,$F742,0),3),"")</f>
        <v>0</v>
      </c>
      <c r="R742" s="218">
        <f ca="1">OFFSET('배치점수 계산기'!H$10,$D742,0)</f>
        <v>854.697</v>
      </c>
      <c r="S742" s="218">
        <f ca="1">OFFSET('배치점수 계산기'!I$10,$D742,0)</f>
        <v>852.74599999999998</v>
      </c>
      <c r="T742" s="218">
        <f ca="1">OFFSET('배치점수 계산기'!J$10,$D742,0)</f>
        <v>848.61</v>
      </c>
      <c r="U742" s="218">
        <f ca="1">OFFSET('배치점수 계산기'!K$10,$D742,0)</f>
        <v>844.01400000000001</v>
      </c>
      <c r="V742" s="218">
        <f ca="1">OFFSET('배치점수 계산기'!L$10,$D742,0)</f>
        <v>838.428</v>
      </c>
      <c r="W742" s="210" t="str">
        <f ca="1">OFFSET('배치점수 계산기'!M$10,$D742,0)</f>
        <v>표점/만점</v>
      </c>
      <c r="X742" s="208" t="str">
        <f ca="1">OFFSET('배치점수 계산기'!N$10,$D742,0)</f>
        <v>표점/만점</v>
      </c>
      <c r="Y742" s="212">
        <f ca="1">OFFSET(환산공식!FG$15,$F742,0)</f>
        <v>0.4</v>
      </c>
      <c r="Z742" s="35">
        <f ca="1">OFFSET(환산공식!FH$15,$F742,0)</f>
        <v>0.3</v>
      </c>
      <c r="AA742" s="203">
        <f ca="1">OFFSET(환산공식!FI$15,$F742,0)</f>
        <v>0.3</v>
      </c>
      <c r="AB742" s="5"/>
      <c r="AD742">
        <f t="shared" ca="1" si="24"/>
        <v>6</v>
      </c>
      <c r="AF742" s="5"/>
      <c r="AG742" s="5"/>
      <c r="AH742" s="5"/>
    </row>
    <row r="743" spans="1:34">
      <c r="A743" s="222"/>
      <c r="B743" s="222"/>
      <c r="C743" s="222" t="s">
        <v>2238</v>
      </c>
      <c r="D743" s="219">
        <v>746</v>
      </c>
      <c r="E743" s="219">
        <v>201</v>
      </c>
      <c r="F743" s="219">
        <v>201</v>
      </c>
      <c r="G743" s="264">
        <v>736</v>
      </c>
      <c r="H743" s="221" t="s">
        <v>85</v>
      </c>
      <c r="I743" s="219" t="s">
        <v>327</v>
      </c>
      <c r="J743" s="267" t="s">
        <v>103</v>
      </c>
      <c r="K743" s="219" t="s">
        <v>84</v>
      </c>
      <c r="L743" s="35" t="str">
        <f ca="1">IF(OFFSET(환산공식!$DU$15,$F743,0)=1,"O","X")</f>
        <v>X</v>
      </c>
      <c r="M743" s="212">
        <f ca="1">IFERROR(OFFSET(환산공식!DA$15,$F743,0),"")</f>
        <v>200</v>
      </c>
      <c r="N743" s="35" t="str">
        <f ca="1">IFERROR(CONCATENATE(ROUND(OFFSET(환산공식!DB$15,$F743,0),1),"%"),"")</f>
        <v>100%</v>
      </c>
      <c r="O743" s="35">
        <f ca="1">IFERROR(OFFSET(환산공식!DC$15,$F743,0),"")</f>
        <v>10</v>
      </c>
      <c r="P743" s="212" t="str">
        <f t="shared" ca="1" si="23"/>
        <v>3% 이하</v>
      </c>
      <c r="Q743" s="218">
        <f ca="1">IFERROR(ROUND(OFFSET(환산공식!$EX$15,$F743,0),3),"")</f>
        <v>0</v>
      </c>
      <c r="R743" s="218">
        <f ca="1">OFFSET('배치점수 계산기'!H$10,$D743,0)</f>
        <v>854.65700000000004</v>
      </c>
      <c r="S743" s="218">
        <f ca="1">OFFSET('배치점수 계산기'!I$10,$D743,0)</f>
        <v>852.51599999999996</v>
      </c>
      <c r="T743" s="218">
        <f ca="1">OFFSET('배치점수 계산기'!J$10,$D743,0)</f>
        <v>848.22</v>
      </c>
      <c r="U743" s="218">
        <f ca="1">OFFSET('배치점수 계산기'!K$10,$D743,0)</f>
        <v>843.84299999999996</v>
      </c>
      <c r="V743" s="218">
        <f ca="1">OFFSET('배치점수 계산기'!L$10,$D743,0)</f>
        <v>837.99699999999996</v>
      </c>
      <c r="W743" s="210" t="str">
        <f ca="1">OFFSET('배치점수 계산기'!M$10,$D743,0)</f>
        <v>표점/만점</v>
      </c>
      <c r="X743" s="208" t="str">
        <f ca="1">OFFSET('배치점수 계산기'!N$10,$D743,0)</f>
        <v>표점/만점</v>
      </c>
      <c r="Y743" s="212">
        <f ca="1">OFFSET(환산공식!FG$15,$F743,0)</f>
        <v>0.4</v>
      </c>
      <c r="Z743" s="35">
        <f ca="1">OFFSET(환산공식!FH$15,$F743,0)</f>
        <v>0.3</v>
      </c>
      <c r="AA743" s="203">
        <f ca="1">OFFSET(환산공식!FI$15,$F743,0)</f>
        <v>0.3</v>
      </c>
      <c r="AB743" s="5"/>
      <c r="AD743">
        <f t="shared" ca="1" si="24"/>
        <v>6</v>
      </c>
      <c r="AF743" s="5"/>
      <c r="AG743" s="5"/>
      <c r="AH743" s="5"/>
    </row>
    <row r="744" spans="1:34">
      <c r="A744" s="222"/>
      <c r="B744" s="222"/>
      <c r="C744" s="222" t="s">
        <v>2239</v>
      </c>
      <c r="D744" s="219">
        <v>747</v>
      </c>
      <c r="E744" s="219">
        <v>201</v>
      </c>
      <c r="F744" s="219">
        <v>201</v>
      </c>
      <c r="G744" s="264">
        <v>737</v>
      </c>
      <c r="H744" s="221" t="s">
        <v>85</v>
      </c>
      <c r="I744" s="219" t="s">
        <v>327</v>
      </c>
      <c r="J744" s="267" t="s">
        <v>1034</v>
      </c>
      <c r="K744" s="219" t="s">
        <v>84</v>
      </c>
      <c r="L744" s="35" t="str">
        <f ca="1">IF(OFFSET(환산공식!$DU$15,$F744,0)=1,"O","X")</f>
        <v>X</v>
      </c>
      <c r="M744" s="212">
        <f ca="1">IFERROR(OFFSET(환산공식!DA$15,$F744,0),"")</f>
        <v>200</v>
      </c>
      <c r="N744" s="35" t="str">
        <f ca="1">IFERROR(CONCATENATE(ROUND(OFFSET(환산공식!DB$15,$F744,0),1),"%"),"")</f>
        <v>100%</v>
      </c>
      <c r="O744" s="35">
        <f ca="1">IFERROR(OFFSET(환산공식!DC$15,$F744,0),"")</f>
        <v>10</v>
      </c>
      <c r="P744" s="212" t="str">
        <f t="shared" ca="1" si="23"/>
        <v>3% 이하</v>
      </c>
      <c r="Q744" s="218">
        <f ca="1">IFERROR(ROUND(OFFSET(환산공식!$EX$15,$F744,0),3),"")</f>
        <v>0</v>
      </c>
      <c r="R744" s="218">
        <f ca="1">OFFSET('배치점수 계산기'!H$10,$D744,0)</f>
        <v>853.48599999999999</v>
      </c>
      <c r="S744" s="218">
        <f ca="1">OFFSET('배치점수 계산기'!I$10,$D744,0)</f>
        <v>851.53499999999997</v>
      </c>
      <c r="T744" s="218">
        <f ca="1">OFFSET('배치점수 계산기'!J$10,$D744,0)</f>
        <v>847.26800000000003</v>
      </c>
      <c r="U744" s="218">
        <f ca="1">OFFSET('배치점수 계산기'!K$10,$D744,0)</f>
        <v>842.67200000000003</v>
      </c>
      <c r="V744" s="218">
        <f ca="1">OFFSET('배치점수 계산기'!L$10,$D744,0)</f>
        <v>837.48699999999997</v>
      </c>
      <c r="W744" s="210" t="str">
        <f ca="1">OFFSET('배치점수 계산기'!M$10,$D744,0)</f>
        <v>표점/만점</v>
      </c>
      <c r="X744" s="208" t="str">
        <f ca="1">OFFSET('배치점수 계산기'!N$10,$D744,0)</f>
        <v>표점/만점</v>
      </c>
      <c r="Y744" s="212">
        <f ca="1">OFFSET(환산공식!FG$15,$F744,0)</f>
        <v>0.4</v>
      </c>
      <c r="Z744" s="35">
        <f ca="1">OFFSET(환산공식!FH$15,$F744,0)</f>
        <v>0.3</v>
      </c>
      <c r="AA744" s="203">
        <f ca="1">OFFSET(환산공식!FI$15,$F744,0)</f>
        <v>0.3</v>
      </c>
      <c r="AB744" s="5"/>
      <c r="AD744">
        <f t="shared" ca="1" si="24"/>
        <v>6</v>
      </c>
      <c r="AF744" s="5"/>
      <c r="AG744" s="5"/>
      <c r="AH744" s="5"/>
    </row>
    <row r="745" spans="1:34">
      <c r="A745" s="222"/>
      <c r="B745" s="222"/>
      <c r="C745" s="222" t="s">
        <v>2240</v>
      </c>
      <c r="D745" s="219">
        <v>748</v>
      </c>
      <c r="E745" s="219">
        <v>201</v>
      </c>
      <c r="F745" s="219">
        <v>201</v>
      </c>
      <c r="G745" s="264">
        <v>738</v>
      </c>
      <c r="H745" s="221" t="s">
        <v>85</v>
      </c>
      <c r="I745" s="219" t="s">
        <v>327</v>
      </c>
      <c r="J745" s="267" t="s">
        <v>78</v>
      </c>
      <c r="K745" s="219" t="s">
        <v>84</v>
      </c>
      <c r="L745" s="35" t="str">
        <f ca="1">IF(OFFSET(환산공식!$DU$15,$F745,0)=1,"O","X")</f>
        <v>X</v>
      </c>
      <c r="M745" s="212">
        <f ca="1">IFERROR(OFFSET(환산공식!DA$15,$F745,0),"")</f>
        <v>200</v>
      </c>
      <c r="N745" s="35" t="str">
        <f ca="1">IFERROR(CONCATENATE(ROUND(OFFSET(환산공식!DB$15,$F745,0),1),"%"),"")</f>
        <v>100%</v>
      </c>
      <c r="O745" s="35">
        <f ca="1">IFERROR(OFFSET(환산공식!DC$15,$F745,0),"")</f>
        <v>10</v>
      </c>
      <c r="P745" s="212" t="str">
        <f t="shared" ca="1" si="23"/>
        <v>3% 이하</v>
      </c>
      <c r="Q745" s="218">
        <f ca="1">IFERROR(ROUND(OFFSET(환산공식!$EX$15,$F745,0),3),"")</f>
        <v>0</v>
      </c>
      <c r="R745" s="218">
        <f ca="1">OFFSET('배치점수 계산기'!H$10,$D745,0)</f>
        <v>839.03899999999999</v>
      </c>
      <c r="S745" s="218">
        <f ca="1">OFFSET('배치점수 계산기'!I$10,$D745,0)</f>
        <v>837.25699999999995</v>
      </c>
      <c r="T745" s="218">
        <f ca="1">OFFSET('배치점수 계산기'!J$10,$D745,0)</f>
        <v>833.38499999999999</v>
      </c>
      <c r="U745" s="218">
        <f ca="1">OFFSET('배치점수 계산기'!K$10,$D745,0)</f>
        <v>829.39</v>
      </c>
      <c r="V745" s="218">
        <f ca="1">OFFSET('배치점수 계산기'!L$10,$D745,0)</f>
        <v>824.56399999999996</v>
      </c>
      <c r="W745" s="210" t="str">
        <f ca="1">OFFSET('배치점수 계산기'!M$10,$D745,0)</f>
        <v>표점/만점</v>
      </c>
      <c r="X745" s="208" t="str">
        <f ca="1">OFFSET('배치점수 계산기'!N$10,$D745,0)</f>
        <v>표점/만점</v>
      </c>
      <c r="Y745" s="212">
        <f ca="1">OFFSET(환산공식!FG$15,$F745,0)</f>
        <v>0.4</v>
      </c>
      <c r="Z745" s="35">
        <f ca="1">OFFSET(환산공식!FH$15,$F745,0)</f>
        <v>0.3</v>
      </c>
      <c r="AA745" s="203">
        <f ca="1">OFFSET(환산공식!FI$15,$F745,0)</f>
        <v>0.3</v>
      </c>
      <c r="AB745" s="5"/>
      <c r="AD745">
        <f t="shared" ca="1" si="24"/>
        <v>6</v>
      </c>
      <c r="AF745" s="5"/>
      <c r="AG745" s="5"/>
      <c r="AH745" s="5"/>
    </row>
    <row r="746" spans="1:34">
      <c r="A746" s="222"/>
      <c r="B746" s="222"/>
      <c r="C746" s="222" t="s">
        <v>2241</v>
      </c>
      <c r="D746" s="219">
        <v>749</v>
      </c>
      <c r="E746" s="219">
        <v>201</v>
      </c>
      <c r="F746" s="219">
        <v>201</v>
      </c>
      <c r="G746" s="264">
        <v>739</v>
      </c>
      <c r="H746" s="221" t="s">
        <v>85</v>
      </c>
      <c r="I746" s="219" t="s">
        <v>327</v>
      </c>
      <c r="J746" s="267" t="s">
        <v>1031</v>
      </c>
      <c r="K746" s="219" t="s">
        <v>84</v>
      </c>
      <c r="L746" s="35" t="str">
        <f ca="1">IF(OFFSET(환산공식!$DU$15,$F746,0)=1,"O","X")</f>
        <v>X</v>
      </c>
      <c r="M746" s="212">
        <f ca="1">IFERROR(OFFSET(환산공식!DA$15,$F746,0),"")</f>
        <v>200</v>
      </c>
      <c r="N746" s="35" t="str">
        <f ca="1">IFERROR(CONCATENATE(ROUND(OFFSET(환산공식!DB$15,$F746,0),1),"%"),"")</f>
        <v>100%</v>
      </c>
      <c r="O746" s="35">
        <f ca="1">IFERROR(OFFSET(환산공식!DC$15,$F746,0),"")</f>
        <v>10</v>
      </c>
      <c r="P746" s="212" t="str">
        <f t="shared" ca="1" si="23"/>
        <v>3% 이하</v>
      </c>
      <c r="Q746" s="218">
        <f ca="1">IFERROR(ROUND(OFFSET(환산공식!$EX$15,$F746,0),3),"")</f>
        <v>0</v>
      </c>
      <c r="R746" s="218">
        <f ca="1">OFFSET('배치점수 계산기'!H$10,$D746,0)</f>
        <v>837.48699999999997</v>
      </c>
      <c r="S746" s="218">
        <f ca="1">OFFSET('배치점수 계산기'!I$10,$D746,0)</f>
        <v>835.55499999999995</v>
      </c>
      <c r="T746" s="218">
        <f ca="1">OFFSET('배치점수 계산기'!J$10,$D746,0)</f>
        <v>831.66099999999994</v>
      </c>
      <c r="U746" s="218">
        <f ca="1">OFFSET('배치점수 계산기'!K$10,$D746,0)</f>
        <v>828.048</v>
      </c>
      <c r="V746" s="218">
        <f ca="1">OFFSET('배치점수 계산기'!L$10,$D746,0)</f>
        <v>822.61</v>
      </c>
      <c r="W746" s="210" t="str">
        <f ca="1">OFFSET('배치점수 계산기'!M$10,$D746,0)</f>
        <v>표점/만점</v>
      </c>
      <c r="X746" s="208" t="str">
        <f ca="1">OFFSET('배치점수 계산기'!N$10,$D746,0)</f>
        <v>표점/만점</v>
      </c>
      <c r="Y746" s="212">
        <f ca="1">OFFSET(환산공식!FG$15,$F746,0)</f>
        <v>0.4</v>
      </c>
      <c r="Z746" s="35">
        <f ca="1">OFFSET(환산공식!FH$15,$F746,0)</f>
        <v>0.3</v>
      </c>
      <c r="AA746" s="203">
        <f ca="1">OFFSET(환산공식!FI$15,$F746,0)</f>
        <v>0.3</v>
      </c>
      <c r="AB746" s="5"/>
      <c r="AD746">
        <f t="shared" ca="1" si="24"/>
        <v>6</v>
      </c>
      <c r="AF746" s="5"/>
      <c r="AG746" s="5"/>
      <c r="AH746" s="5"/>
    </row>
    <row r="747" spans="1:34">
      <c r="A747" s="222"/>
      <c r="B747" s="222"/>
      <c r="C747" s="222" t="s">
        <v>2242</v>
      </c>
      <c r="D747" s="219">
        <v>750</v>
      </c>
      <c r="E747" s="219">
        <v>209</v>
      </c>
      <c r="F747" s="219">
        <v>209</v>
      </c>
      <c r="G747" s="264">
        <v>740</v>
      </c>
      <c r="H747" s="221" t="s">
        <v>85</v>
      </c>
      <c r="I747" s="219" t="s">
        <v>326</v>
      </c>
      <c r="J747" s="267" t="s">
        <v>384</v>
      </c>
      <c r="K747" s="219" t="s">
        <v>83</v>
      </c>
      <c r="L747" s="35" t="str">
        <f ca="1">IF(OFFSET(환산공식!$DU$15,$F747,0)=1,"O","X")</f>
        <v>X</v>
      </c>
      <c r="M747" s="212">
        <f ca="1">IFERROR(OFFSET(환산공식!DA$15,$F747,0),"")</f>
        <v>30</v>
      </c>
      <c r="N747" s="35" t="str">
        <f ca="1">IFERROR(CONCATENATE(ROUND(OFFSET(환산공식!DB$15,$F747,0),1),"%"),"")</f>
        <v>100%</v>
      </c>
      <c r="O747" s="35">
        <f ca="1">IFERROR(OFFSET(환산공식!DC$15,$F747,0),"")</f>
        <v>5</v>
      </c>
      <c r="P747" s="212" t="str">
        <f t="shared" ca="1" si="23"/>
        <v>3% 이하</v>
      </c>
      <c r="Q747" s="218">
        <f ca="1">IFERROR(ROUND(OFFSET(환산공식!$EX$15,$F747,0),3),"")</f>
        <v>0</v>
      </c>
      <c r="R747" s="218">
        <f ca="1">OFFSET('배치점수 계산기'!H$10,$D747,0)</f>
        <v>320.875</v>
      </c>
      <c r="S747" s="218">
        <f ca="1">OFFSET('배치점수 계산기'!I$10,$D747,0)</f>
        <v>319.41300000000001</v>
      </c>
      <c r="T747" s="218">
        <f ca="1">OFFSET('배치점수 계산기'!J$10,$D747,0)</f>
        <v>317.39699999999999</v>
      </c>
      <c r="U747" s="218">
        <f ca="1">OFFSET('배치점수 계산기'!K$10,$D747,0)</f>
        <v>314.63400000000001</v>
      </c>
      <c r="V747" s="218">
        <f ca="1">OFFSET('배치점수 계산기'!L$10,$D747,0)</f>
        <v>311.20499999999998</v>
      </c>
      <c r="W747" s="210" t="str">
        <f ca="1">OFFSET('배치점수 계산기'!M$10,$D747,0)</f>
        <v>표점</v>
      </c>
      <c r="X747" s="208" t="str">
        <f ca="1">OFFSET('배치점수 계산기'!N$10,$D747,0)</f>
        <v>변표</v>
      </c>
      <c r="Y747" s="212">
        <f ca="1">OFFSET(환산공식!FG$15,$F747,0)</f>
        <v>0.3</v>
      </c>
      <c r="Z747" s="35">
        <f ca="1">OFFSET(환산공식!FH$15,$F747,0)</f>
        <v>0.5</v>
      </c>
      <c r="AA747" s="203">
        <f ca="1">OFFSET(환산공식!FI$15,$F747,0)</f>
        <v>0.2</v>
      </c>
      <c r="AB747" s="5"/>
      <c r="AD747">
        <f t="shared" ca="1" si="24"/>
        <v>6</v>
      </c>
      <c r="AF747" s="5"/>
      <c r="AG747" s="5"/>
      <c r="AH747" s="5"/>
    </row>
    <row r="748" spans="1:34">
      <c r="A748" s="222"/>
      <c r="B748" s="222"/>
      <c r="C748" s="222" t="s">
        <v>2243</v>
      </c>
      <c r="D748" s="219">
        <v>751</v>
      </c>
      <c r="E748" s="219">
        <v>206</v>
      </c>
      <c r="F748" s="219">
        <v>206</v>
      </c>
      <c r="G748" s="264">
        <v>741</v>
      </c>
      <c r="H748" s="221" t="s">
        <v>85</v>
      </c>
      <c r="I748" s="219" t="s">
        <v>326</v>
      </c>
      <c r="J748" s="267" t="s">
        <v>18780</v>
      </c>
      <c r="K748" s="219" t="s">
        <v>83</v>
      </c>
      <c r="L748" s="35" t="str">
        <f ca="1">IF(OFFSET(환산공식!$DU$15,$F748,0)=1,"O","X")</f>
        <v>X</v>
      </c>
      <c r="M748" s="212">
        <f ca="1">IFERROR(OFFSET(환산공식!DA$15,$F748,0),"")</f>
        <v>30</v>
      </c>
      <c r="N748" s="35" t="str">
        <f ca="1">IFERROR(CONCATENATE(ROUND(OFFSET(환산공식!DB$15,$F748,0),1),"%"),"")</f>
        <v>100%</v>
      </c>
      <c r="O748" s="35">
        <f ca="1">IFERROR(OFFSET(환산공식!DC$15,$F748,0),"")</f>
        <v>5</v>
      </c>
      <c r="P748" s="212" t="str">
        <f t="shared" ca="1" si="23"/>
        <v>3% 이하</v>
      </c>
      <c r="Q748" s="218">
        <f ca="1">IFERROR(ROUND(OFFSET(환산공식!$EX$15,$F748,0),3),"")</f>
        <v>0</v>
      </c>
      <c r="R748" s="218">
        <f ca="1">OFFSET('배치점수 계산기'!H$10,$D748,0)</f>
        <v>314.83699999999999</v>
      </c>
      <c r="S748" s="218">
        <f ca="1">OFFSET('배치점수 계산기'!I$10,$D748,0)</f>
        <v>313.846</v>
      </c>
      <c r="T748" s="218">
        <f ca="1">OFFSET('배치점수 계산기'!J$10,$D748,0)</f>
        <v>312.25599999999997</v>
      </c>
      <c r="U748" s="218">
        <f ca="1">OFFSET('배치점수 계산기'!K$10,$D748,0)</f>
        <v>309.94</v>
      </c>
      <c r="V748" s="218">
        <f ca="1">OFFSET('배치점수 계산기'!L$10,$D748,0)</f>
        <v>306.77600000000001</v>
      </c>
      <c r="W748" s="210" t="str">
        <f ca="1">OFFSET('배치점수 계산기'!M$10,$D748,0)</f>
        <v>표점</v>
      </c>
      <c r="X748" s="208" t="str">
        <f ca="1">OFFSET('배치점수 계산기'!N$10,$D748,0)</f>
        <v>변표</v>
      </c>
      <c r="Y748" s="212">
        <f ca="1">OFFSET(환산공식!FG$15,$F748,0)</f>
        <v>0.3</v>
      </c>
      <c r="Z748" s="35">
        <f ca="1">OFFSET(환산공식!FH$15,$F748,0)</f>
        <v>0.4</v>
      </c>
      <c r="AA748" s="203">
        <f ca="1">OFFSET(환산공식!FI$15,$F748,0)</f>
        <v>0.3</v>
      </c>
      <c r="AB748" s="5"/>
      <c r="AD748">
        <f t="shared" ca="1" si="24"/>
        <v>6</v>
      </c>
      <c r="AF748" s="5"/>
      <c r="AG748" s="5"/>
      <c r="AH748" s="5"/>
    </row>
    <row r="749" spans="1:34">
      <c r="A749" s="222"/>
      <c r="B749" s="222"/>
      <c r="C749" s="222" t="s">
        <v>2244</v>
      </c>
      <c r="D749" s="219">
        <v>752</v>
      </c>
      <c r="E749" s="219">
        <v>206</v>
      </c>
      <c r="F749" s="219">
        <v>206</v>
      </c>
      <c r="G749" s="264">
        <v>742</v>
      </c>
      <c r="H749" s="221" t="s">
        <v>85</v>
      </c>
      <c r="I749" s="219" t="s">
        <v>326</v>
      </c>
      <c r="J749" s="267" t="s">
        <v>163</v>
      </c>
      <c r="K749" s="219" t="s">
        <v>83</v>
      </c>
      <c r="L749" s="35" t="str">
        <f ca="1">IF(OFFSET(환산공식!$DU$15,$F749,0)=1,"O","X")</f>
        <v>X</v>
      </c>
      <c r="M749" s="212">
        <f ca="1">IFERROR(OFFSET(환산공식!DA$15,$F749,0),"")</f>
        <v>30</v>
      </c>
      <c r="N749" s="35" t="str">
        <f ca="1">IFERROR(CONCATENATE(ROUND(OFFSET(환산공식!DB$15,$F749,0),1),"%"),"")</f>
        <v>100%</v>
      </c>
      <c r="O749" s="35">
        <f ca="1">IFERROR(OFFSET(환산공식!DC$15,$F749,0),"")</f>
        <v>5</v>
      </c>
      <c r="P749" s="212" t="str">
        <f t="shared" ca="1" si="23"/>
        <v>3% 이하</v>
      </c>
      <c r="Q749" s="218">
        <f ca="1">IFERROR(ROUND(OFFSET(환산공식!$EX$15,$F749,0),3),"")</f>
        <v>0</v>
      </c>
      <c r="R749" s="218">
        <f ca="1">OFFSET('배치점수 계산기'!H$10,$D749,0)</f>
        <v>313.52999999999997</v>
      </c>
      <c r="S749" s="218">
        <f ca="1">OFFSET('배치점수 계산기'!I$10,$D749,0)</f>
        <v>312.52199999999999</v>
      </c>
      <c r="T749" s="218">
        <f ca="1">OFFSET('배치점수 계산기'!J$10,$D749,0)</f>
        <v>310.78500000000003</v>
      </c>
      <c r="U749" s="218">
        <f ca="1">OFFSET('배치점수 계산기'!K$10,$D749,0)</f>
        <v>308.03800000000001</v>
      </c>
      <c r="V749" s="218">
        <f ca="1">OFFSET('배치점수 계산기'!L$10,$D749,0)</f>
        <v>304.94099999999997</v>
      </c>
      <c r="W749" s="210" t="str">
        <f ca="1">OFFSET('배치점수 계산기'!M$10,$D749,0)</f>
        <v>표점</v>
      </c>
      <c r="X749" s="208" t="str">
        <f ca="1">OFFSET('배치점수 계산기'!N$10,$D749,0)</f>
        <v>변표</v>
      </c>
      <c r="Y749" s="212">
        <f ca="1">OFFSET(환산공식!FG$15,$F749,0)</f>
        <v>0.3</v>
      </c>
      <c r="Z749" s="35">
        <f ca="1">OFFSET(환산공식!FH$15,$F749,0)</f>
        <v>0.4</v>
      </c>
      <c r="AA749" s="203">
        <f ca="1">OFFSET(환산공식!FI$15,$F749,0)</f>
        <v>0.3</v>
      </c>
      <c r="AB749" s="5"/>
      <c r="AD749">
        <f t="shared" ca="1" si="24"/>
        <v>6</v>
      </c>
      <c r="AF749" s="5"/>
      <c r="AG749" s="5"/>
      <c r="AH749" s="5"/>
    </row>
    <row r="750" spans="1:34">
      <c r="A750" s="222"/>
      <c r="B750" s="222"/>
      <c r="C750" s="222" t="s">
        <v>2245</v>
      </c>
      <c r="D750" s="219">
        <v>753</v>
      </c>
      <c r="E750" s="219">
        <v>206</v>
      </c>
      <c r="F750" s="219">
        <v>206</v>
      </c>
      <c r="G750" s="264">
        <v>743</v>
      </c>
      <c r="H750" s="221" t="s">
        <v>85</v>
      </c>
      <c r="I750" s="219" t="s">
        <v>326</v>
      </c>
      <c r="J750" s="267" t="s">
        <v>18781</v>
      </c>
      <c r="K750" s="219" t="s">
        <v>83</v>
      </c>
      <c r="L750" s="35" t="str">
        <f ca="1">IF(OFFSET(환산공식!$DU$15,$F750,0)=1,"O","X")</f>
        <v>X</v>
      </c>
      <c r="M750" s="212">
        <f ca="1">IFERROR(OFFSET(환산공식!DA$15,$F750,0),"")</f>
        <v>30</v>
      </c>
      <c r="N750" s="35" t="str">
        <f ca="1">IFERROR(CONCATENATE(ROUND(OFFSET(환산공식!DB$15,$F750,0),1),"%"),"")</f>
        <v>100%</v>
      </c>
      <c r="O750" s="35">
        <f ca="1">IFERROR(OFFSET(환산공식!DC$15,$F750,0),"")</f>
        <v>5</v>
      </c>
      <c r="P750" s="212" t="str">
        <f t="shared" ca="1" si="23"/>
        <v>3% 이하</v>
      </c>
      <c r="Q750" s="218">
        <f ca="1">IFERROR(ROUND(OFFSET(환산공식!$EX$15,$F750,0),3),"")</f>
        <v>0</v>
      </c>
      <c r="R750" s="218">
        <f ca="1">OFFSET('배치점수 계산기'!H$10,$D750,0)</f>
        <v>312.71800000000002</v>
      </c>
      <c r="S750" s="218">
        <f ca="1">OFFSET('배치점수 계산기'!I$10,$D750,0)</f>
        <v>311.78500000000003</v>
      </c>
      <c r="T750" s="218">
        <f ca="1">OFFSET('배치점수 계산기'!J$10,$D750,0)</f>
        <v>310.423</v>
      </c>
      <c r="U750" s="218">
        <f ca="1">OFFSET('배치점수 계산기'!K$10,$D750,0)</f>
        <v>307.87799999999999</v>
      </c>
      <c r="V750" s="218">
        <f ca="1">OFFSET('배치점수 계산기'!L$10,$D750,0)</f>
        <v>304.79500000000002</v>
      </c>
      <c r="W750" s="210" t="str">
        <f ca="1">OFFSET('배치점수 계산기'!M$10,$D750,0)</f>
        <v>표점</v>
      </c>
      <c r="X750" s="208" t="str">
        <f ca="1">OFFSET('배치점수 계산기'!N$10,$D750,0)</f>
        <v>변표</v>
      </c>
      <c r="Y750" s="212">
        <f ca="1">OFFSET(환산공식!FG$15,$F750,0)</f>
        <v>0.3</v>
      </c>
      <c r="Z750" s="35">
        <f ca="1">OFFSET(환산공식!FH$15,$F750,0)</f>
        <v>0.4</v>
      </c>
      <c r="AA750" s="203">
        <f ca="1">OFFSET(환산공식!FI$15,$F750,0)</f>
        <v>0.3</v>
      </c>
      <c r="AB750" s="5"/>
      <c r="AD750">
        <f t="shared" ca="1" si="24"/>
        <v>6</v>
      </c>
      <c r="AF750" s="5"/>
      <c r="AG750" s="5"/>
      <c r="AH750" s="5"/>
    </row>
    <row r="751" spans="1:34">
      <c r="A751" s="222"/>
      <c r="B751" s="222"/>
      <c r="C751" s="222" t="s">
        <v>2246</v>
      </c>
      <c r="D751" s="219">
        <v>754</v>
      </c>
      <c r="E751" s="219">
        <v>207</v>
      </c>
      <c r="F751" s="219">
        <v>207</v>
      </c>
      <c r="G751" s="264">
        <v>744</v>
      </c>
      <c r="H751" s="221" t="s">
        <v>85</v>
      </c>
      <c r="I751" s="219" t="s">
        <v>326</v>
      </c>
      <c r="J751" s="267" t="s">
        <v>18779</v>
      </c>
      <c r="K751" s="219" t="s">
        <v>83</v>
      </c>
      <c r="L751" s="35" t="str">
        <f ca="1">IF(OFFSET(환산공식!$DU$15,$F751,0)=1,"O","X")</f>
        <v>X</v>
      </c>
      <c r="M751" s="212">
        <f ca="1">IFERROR(OFFSET(환산공식!DA$15,$F751,0),"")</f>
        <v>30</v>
      </c>
      <c r="N751" s="35" t="str">
        <f ca="1">IFERROR(CONCATENATE(ROUND(OFFSET(환산공식!DB$15,$F751,0),1),"%"),"")</f>
        <v>100%</v>
      </c>
      <c r="O751" s="35">
        <f ca="1">IFERROR(OFFSET(환산공식!DC$15,$F751,0),"")</f>
        <v>5</v>
      </c>
      <c r="P751" s="212" t="str">
        <f t="shared" ca="1" si="23"/>
        <v>3% 이하</v>
      </c>
      <c r="Q751" s="218">
        <f ca="1">IFERROR(ROUND(OFFSET(환산공식!$EX$15,$F751,0),3),"")</f>
        <v>0</v>
      </c>
      <c r="R751" s="218">
        <f ca="1">OFFSET('배치점수 계산기'!H$10,$D751,0)</f>
        <v>303.15699999999998</v>
      </c>
      <c r="S751" s="218">
        <f ca="1">OFFSET('배치점수 계산기'!I$10,$D751,0)</f>
        <v>302.21100000000001</v>
      </c>
      <c r="T751" s="218">
        <f ca="1">OFFSET('배치점수 계산기'!J$10,$D751,0)</f>
        <v>300.63200000000001</v>
      </c>
      <c r="U751" s="218">
        <f ca="1">OFFSET('배치점수 계산기'!K$10,$D751,0)</f>
        <v>298.02499999999998</v>
      </c>
      <c r="V751" s="218">
        <f ca="1">OFFSET('배치점수 계산기'!L$10,$D751,0)</f>
        <v>295.30399999999997</v>
      </c>
      <c r="W751" s="210" t="str">
        <f ca="1">OFFSET('배치점수 계산기'!M$10,$D751,0)</f>
        <v>표점</v>
      </c>
      <c r="X751" s="208" t="str">
        <f ca="1">OFFSET('배치점수 계산기'!N$10,$D751,0)</f>
        <v>변표</v>
      </c>
      <c r="Y751" s="212">
        <f ca="1">OFFSET(환산공식!FG$15,$F751,0)</f>
        <v>0.3</v>
      </c>
      <c r="Z751" s="35">
        <f ca="1">OFFSET(환산공식!FH$15,$F751,0)</f>
        <v>0.4</v>
      </c>
      <c r="AA751" s="203">
        <f ca="1">OFFSET(환산공식!FI$15,$F751,0)</f>
        <v>0.3</v>
      </c>
      <c r="AB751" s="5"/>
      <c r="AD751">
        <f t="shared" ca="1" si="24"/>
        <v>6</v>
      </c>
      <c r="AF751" s="5"/>
      <c r="AG751" s="5"/>
      <c r="AH751" s="5"/>
    </row>
    <row r="752" spans="1:34">
      <c r="A752" s="222"/>
      <c r="B752" s="222"/>
      <c r="C752" s="222" t="s">
        <v>2247</v>
      </c>
      <c r="D752" s="219">
        <v>755</v>
      </c>
      <c r="E752" s="219">
        <v>206</v>
      </c>
      <c r="F752" s="219">
        <v>206</v>
      </c>
      <c r="G752" s="264">
        <v>745</v>
      </c>
      <c r="H752" s="221" t="s">
        <v>85</v>
      </c>
      <c r="I752" s="219" t="s">
        <v>326</v>
      </c>
      <c r="J752" s="267" t="s">
        <v>18782</v>
      </c>
      <c r="K752" s="219" t="s">
        <v>83</v>
      </c>
      <c r="L752" s="35" t="str">
        <f ca="1">IF(OFFSET(환산공식!$DU$15,$F752,0)=1,"O","X")</f>
        <v>X</v>
      </c>
      <c r="M752" s="212">
        <f ca="1">IFERROR(OFFSET(환산공식!DA$15,$F752,0),"")</f>
        <v>30</v>
      </c>
      <c r="N752" s="35" t="str">
        <f ca="1">IFERROR(CONCATENATE(ROUND(OFFSET(환산공식!DB$15,$F752,0),1),"%"),"")</f>
        <v>100%</v>
      </c>
      <c r="O752" s="35">
        <f ca="1">IFERROR(OFFSET(환산공식!DC$15,$F752,0),"")</f>
        <v>5</v>
      </c>
      <c r="P752" s="212" t="str">
        <f t="shared" ca="1" si="23"/>
        <v>3% 이하</v>
      </c>
      <c r="Q752" s="218">
        <f ca="1">IFERROR(ROUND(OFFSET(환산공식!$EX$15,$F752,0),3),"")</f>
        <v>0</v>
      </c>
      <c r="R752" s="218">
        <f ca="1">OFFSET('배치점수 계산기'!H$10,$D752,0)</f>
        <v>310.85500000000002</v>
      </c>
      <c r="S752" s="218">
        <f ca="1">OFFSET('배치점수 계산기'!I$10,$D752,0)</f>
        <v>309.88099999999997</v>
      </c>
      <c r="T752" s="218">
        <f ca="1">OFFSET('배치점수 계산기'!J$10,$D752,0)</f>
        <v>308.255</v>
      </c>
      <c r="U752" s="218">
        <f ca="1">OFFSET('배치점수 계산기'!K$10,$D752,0)</f>
        <v>305.55099999999999</v>
      </c>
      <c r="V752" s="218">
        <f ca="1">OFFSET('배치점수 계산기'!L$10,$D752,0)</f>
        <v>302.74299999999999</v>
      </c>
      <c r="W752" s="210" t="str">
        <f ca="1">OFFSET('배치점수 계산기'!M$10,$D752,0)</f>
        <v>표점</v>
      </c>
      <c r="X752" s="208" t="str">
        <f ca="1">OFFSET('배치점수 계산기'!N$10,$D752,0)</f>
        <v>변표</v>
      </c>
      <c r="Y752" s="212">
        <f ca="1">OFFSET(환산공식!FG$15,$F752,0)</f>
        <v>0.3</v>
      </c>
      <c r="Z752" s="35">
        <f ca="1">OFFSET(환산공식!FH$15,$F752,0)</f>
        <v>0.4</v>
      </c>
      <c r="AA752" s="203">
        <f ca="1">OFFSET(환산공식!FI$15,$F752,0)</f>
        <v>0.3</v>
      </c>
      <c r="AB752" s="5"/>
      <c r="AD752">
        <f t="shared" ca="1" si="24"/>
        <v>6</v>
      </c>
      <c r="AF752" s="5"/>
      <c r="AG752" s="5"/>
      <c r="AH752" s="5"/>
    </row>
    <row r="753" spans="1:34">
      <c r="A753" s="222"/>
      <c r="B753" s="222"/>
      <c r="C753" s="222" t="s">
        <v>2248</v>
      </c>
      <c r="D753" s="219">
        <v>756</v>
      </c>
      <c r="E753" s="219">
        <v>205</v>
      </c>
      <c r="F753" s="219">
        <v>205</v>
      </c>
      <c r="G753" s="264">
        <v>746</v>
      </c>
      <c r="H753" s="221" t="s">
        <v>85</v>
      </c>
      <c r="I753" s="219" t="s">
        <v>326</v>
      </c>
      <c r="J753" s="267" t="s">
        <v>18784</v>
      </c>
      <c r="K753" s="219" t="s">
        <v>84</v>
      </c>
      <c r="L753" s="35" t="str">
        <f ca="1">IF(OFFSET(환산공식!$DU$15,$F753,0)=1,"O","X")</f>
        <v>X</v>
      </c>
      <c r="M753" s="212">
        <f ca="1">IFERROR(OFFSET(환산공식!DA$15,$F753,0),"")</f>
        <v>30</v>
      </c>
      <c r="N753" s="35" t="str">
        <f ca="1">IFERROR(CONCATENATE(ROUND(OFFSET(환산공식!DB$15,$F753,0),1),"%"),"")</f>
        <v>100%</v>
      </c>
      <c r="O753" s="35">
        <f ca="1">IFERROR(OFFSET(환산공식!DC$15,$F753,0),"")</f>
        <v>5</v>
      </c>
      <c r="P753" s="212" t="str">
        <f t="shared" ca="1" si="23"/>
        <v>3% 이하</v>
      </c>
      <c r="Q753" s="218">
        <f ca="1">IFERROR(ROUND(OFFSET(환산공식!$EX$15,$F753,0),3),"")</f>
        <v>0</v>
      </c>
      <c r="R753" s="218">
        <f ca="1">OFFSET('배치점수 계산기'!H$10,$D753,0)</f>
        <v>318</v>
      </c>
      <c r="S753" s="218">
        <f ca="1">OFFSET('배치점수 계산기'!I$10,$D753,0)</f>
        <v>317.07600000000002</v>
      </c>
      <c r="T753" s="218">
        <f ca="1">OFFSET('배치점수 계산기'!J$10,$D753,0)</f>
        <v>315.55599999999998</v>
      </c>
      <c r="U753" s="218">
        <f ca="1">OFFSET('배치점수 계산기'!K$10,$D753,0)</f>
        <v>313.33</v>
      </c>
      <c r="V753" s="218">
        <f ca="1">OFFSET('배치점수 계산기'!L$10,$D753,0)</f>
        <v>310.42099999999999</v>
      </c>
      <c r="W753" s="210" t="str">
        <f ca="1">OFFSET('배치점수 계산기'!M$10,$D753,0)</f>
        <v>표점</v>
      </c>
      <c r="X753" s="208" t="str">
        <f ca="1">OFFSET('배치점수 계산기'!N$10,$D753,0)</f>
        <v>변표</v>
      </c>
      <c r="Y753" s="212">
        <f ca="1">OFFSET(환산공식!FG$15,$F753,0)</f>
        <v>0.4</v>
      </c>
      <c r="Z753" s="35">
        <f ca="1">OFFSET(환산공식!FH$15,$F753,0)</f>
        <v>0.3</v>
      </c>
      <c r="AA753" s="203">
        <f ca="1">OFFSET(환산공식!FI$15,$F753,0)</f>
        <v>0.3</v>
      </c>
      <c r="AB753" s="5"/>
      <c r="AD753">
        <f t="shared" ca="1" si="24"/>
        <v>6</v>
      </c>
      <c r="AF753" s="5"/>
      <c r="AG753" s="5"/>
      <c r="AH753" s="5"/>
    </row>
    <row r="754" spans="1:34">
      <c r="A754" s="222"/>
      <c r="B754" s="222"/>
      <c r="C754" s="222" t="s">
        <v>2249</v>
      </c>
      <c r="D754" s="219">
        <v>757</v>
      </c>
      <c r="E754" s="219">
        <v>205</v>
      </c>
      <c r="F754" s="219">
        <v>205</v>
      </c>
      <c r="G754" s="264">
        <v>747</v>
      </c>
      <c r="H754" s="221" t="s">
        <v>85</v>
      </c>
      <c r="I754" s="219" t="s">
        <v>326</v>
      </c>
      <c r="J754" s="267" t="s">
        <v>395</v>
      </c>
      <c r="K754" s="219" t="s">
        <v>84</v>
      </c>
      <c r="L754" s="35" t="str">
        <f ca="1">IF(OFFSET(환산공식!$DU$15,$F754,0)=1,"O","X")</f>
        <v>X</v>
      </c>
      <c r="M754" s="212">
        <f ca="1">IFERROR(OFFSET(환산공식!DA$15,$F754,0),"")</f>
        <v>30</v>
      </c>
      <c r="N754" s="35" t="str">
        <f ca="1">IFERROR(CONCATENATE(ROUND(OFFSET(환산공식!DB$15,$F754,0),1),"%"),"")</f>
        <v>100%</v>
      </c>
      <c r="O754" s="35">
        <f ca="1">IFERROR(OFFSET(환산공식!DC$15,$F754,0),"")</f>
        <v>5</v>
      </c>
      <c r="P754" s="212" t="str">
        <f t="shared" ca="1" si="23"/>
        <v>3% 이하</v>
      </c>
      <c r="Q754" s="218">
        <f ca="1">IFERROR(ROUND(OFFSET(환산공식!$EX$15,$F754,0),3),"")</f>
        <v>0</v>
      </c>
      <c r="R754" s="218">
        <f ca="1">OFFSET('배치점수 계산기'!H$10,$D754,0)</f>
        <v>318.11900000000003</v>
      </c>
      <c r="S754" s="218">
        <f ca="1">OFFSET('배치점수 계산기'!I$10,$D754,0)</f>
        <v>316.84199999999998</v>
      </c>
      <c r="T754" s="218">
        <f ca="1">OFFSET('배치점수 계산기'!J$10,$D754,0)</f>
        <v>314.70800000000003</v>
      </c>
      <c r="U754" s="218">
        <f ca="1">OFFSET('배치점수 계산기'!K$10,$D754,0)</f>
        <v>311.81599999999997</v>
      </c>
      <c r="V754" s="218">
        <f ca="1">OFFSET('배치점수 계산기'!L$10,$D754,0)</f>
        <v>308.50299999999999</v>
      </c>
      <c r="W754" s="210" t="str">
        <f ca="1">OFFSET('배치점수 계산기'!M$10,$D754,0)</f>
        <v>표점</v>
      </c>
      <c r="X754" s="208" t="str">
        <f ca="1">OFFSET('배치점수 계산기'!N$10,$D754,0)</f>
        <v>변표</v>
      </c>
      <c r="Y754" s="212">
        <f ca="1">OFFSET(환산공식!FG$15,$F754,0)</f>
        <v>0.4</v>
      </c>
      <c r="Z754" s="35">
        <f ca="1">OFFSET(환산공식!FH$15,$F754,0)</f>
        <v>0.3</v>
      </c>
      <c r="AA754" s="203">
        <f ca="1">OFFSET(환산공식!FI$15,$F754,0)</f>
        <v>0.3</v>
      </c>
      <c r="AB754" s="5"/>
      <c r="AD754">
        <f t="shared" ca="1" si="24"/>
        <v>6</v>
      </c>
      <c r="AF754" s="5"/>
      <c r="AG754" s="5"/>
      <c r="AH754" s="5"/>
    </row>
    <row r="755" spans="1:34">
      <c r="A755" s="222"/>
      <c r="B755" s="222"/>
      <c r="C755" s="222" t="s">
        <v>2250</v>
      </c>
      <c r="D755" s="219">
        <v>758</v>
      </c>
      <c r="E755" s="219">
        <v>205</v>
      </c>
      <c r="F755" s="219">
        <v>205</v>
      </c>
      <c r="G755" s="264">
        <v>748</v>
      </c>
      <c r="H755" s="221" t="s">
        <v>85</v>
      </c>
      <c r="I755" s="219" t="s">
        <v>326</v>
      </c>
      <c r="J755" s="267" t="s">
        <v>675</v>
      </c>
      <c r="K755" s="219" t="s">
        <v>84</v>
      </c>
      <c r="L755" s="35" t="str">
        <f ca="1">IF(OFFSET(환산공식!$DU$15,$F755,0)=1,"O","X")</f>
        <v>X</v>
      </c>
      <c r="M755" s="212">
        <f ca="1">IFERROR(OFFSET(환산공식!DA$15,$F755,0),"")</f>
        <v>30</v>
      </c>
      <c r="N755" s="35" t="str">
        <f ca="1">IFERROR(CONCATENATE(ROUND(OFFSET(환산공식!DB$15,$F755,0),1),"%"),"")</f>
        <v>100%</v>
      </c>
      <c r="O755" s="35">
        <f ca="1">IFERROR(OFFSET(환산공식!DC$15,$F755,0),"")</f>
        <v>5</v>
      </c>
      <c r="P755" s="212" t="str">
        <f t="shared" ca="1" si="23"/>
        <v>3% 이하</v>
      </c>
      <c r="Q755" s="218">
        <f ca="1">IFERROR(ROUND(OFFSET(환산공식!$EX$15,$F755,0),3),"")</f>
        <v>0</v>
      </c>
      <c r="R755" s="218">
        <f ca="1">OFFSET('배치점수 계산기'!H$10,$D755,0)</f>
        <v>318.11900000000003</v>
      </c>
      <c r="S755" s="218">
        <f ca="1">OFFSET('배치점수 계산기'!I$10,$D755,0)</f>
        <v>316.84199999999998</v>
      </c>
      <c r="T755" s="218">
        <f ca="1">OFFSET('배치점수 계산기'!J$10,$D755,0)</f>
        <v>314.70800000000003</v>
      </c>
      <c r="U755" s="218">
        <f ca="1">OFFSET('배치점수 계산기'!K$10,$D755,0)</f>
        <v>311.81599999999997</v>
      </c>
      <c r="V755" s="218">
        <f ca="1">OFFSET('배치점수 계산기'!L$10,$D755,0)</f>
        <v>308.50299999999999</v>
      </c>
      <c r="W755" s="210" t="str">
        <f ca="1">OFFSET('배치점수 계산기'!M$10,$D755,0)</f>
        <v>표점</v>
      </c>
      <c r="X755" s="208" t="str">
        <f ca="1">OFFSET('배치점수 계산기'!N$10,$D755,0)</f>
        <v>변표</v>
      </c>
      <c r="Y755" s="212">
        <f ca="1">OFFSET(환산공식!FG$15,$F755,0)</f>
        <v>0.4</v>
      </c>
      <c r="Z755" s="35">
        <f ca="1">OFFSET(환산공식!FH$15,$F755,0)</f>
        <v>0.3</v>
      </c>
      <c r="AA755" s="203">
        <f ca="1">OFFSET(환산공식!FI$15,$F755,0)</f>
        <v>0.3</v>
      </c>
      <c r="AB755" s="5"/>
      <c r="AD755">
        <f t="shared" ca="1" si="24"/>
        <v>6</v>
      </c>
      <c r="AF755" s="5"/>
      <c r="AG755" s="5"/>
      <c r="AH755" s="5"/>
    </row>
    <row r="756" spans="1:34">
      <c r="A756" s="222"/>
      <c r="B756" s="222"/>
      <c r="C756" s="222" t="s">
        <v>2251</v>
      </c>
      <c r="D756" s="219">
        <v>759</v>
      </c>
      <c r="E756" s="219">
        <v>205</v>
      </c>
      <c r="F756" s="219">
        <v>205</v>
      </c>
      <c r="G756" s="264">
        <v>749</v>
      </c>
      <c r="H756" s="221" t="s">
        <v>85</v>
      </c>
      <c r="I756" s="219" t="s">
        <v>326</v>
      </c>
      <c r="J756" s="267" t="s">
        <v>825</v>
      </c>
      <c r="K756" s="219" t="s">
        <v>84</v>
      </c>
      <c r="L756" s="35" t="str">
        <f ca="1">IF(OFFSET(환산공식!$DU$15,$F756,0)=1,"O","X")</f>
        <v>X</v>
      </c>
      <c r="M756" s="212">
        <f ca="1">IFERROR(OFFSET(환산공식!DA$15,$F756,0),"")</f>
        <v>30</v>
      </c>
      <c r="N756" s="35" t="str">
        <f ca="1">IFERROR(CONCATENATE(ROUND(OFFSET(환산공식!DB$15,$F756,0),1),"%"),"")</f>
        <v>100%</v>
      </c>
      <c r="O756" s="35">
        <f ca="1">IFERROR(OFFSET(환산공식!DC$15,$F756,0),"")</f>
        <v>5</v>
      </c>
      <c r="P756" s="212" t="str">
        <f t="shared" ca="1" si="23"/>
        <v>3% 이하</v>
      </c>
      <c r="Q756" s="218">
        <f ca="1">IFERROR(ROUND(OFFSET(환산공식!$EX$15,$F756,0),3),"")</f>
        <v>0</v>
      </c>
      <c r="R756" s="218">
        <f ca="1">OFFSET('배치점수 계산기'!H$10,$D756,0)</f>
        <v>315.96600000000001</v>
      </c>
      <c r="S756" s="218">
        <f ca="1">OFFSET('배치점수 계산기'!I$10,$D756,0)</f>
        <v>315.02800000000002</v>
      </c>
      <c r="T756" s="218">
        <f ca="1">OFFSET('배치점수 계산기'!J$10,$D756,0)</f>
        <v>313.54899999999998</v>
      </c>
      <c r="U756" s="218">
        <f ca="1">OFFSET('배치점수 계산기'!K$10,$D756,0)</f>
        <v>311.16199999999998</v>
      </c>
      <c r="V756" s="218">
        <f ca="1">OFFSET('배치점수 계산기'!L$10,$D756,0)</f>
        <v>308.50299999999999</v>
      </c>
      <c r="W756" s="210" t="str">
        <f ca="1">OFFSET('배치점수 계산기'!M$10,$D756,0)</f>
        <v>표점</v>
      </c>
      <c r="X756" s="208" t="str">
        <f ca="1">OFFSET('배치점수 계산기'!N$10,$D756,0)</f>
        <v>변표</v>
      </c>
      <c r="Y756" s="212">
        <f ca="1">OFFSET(환산공식!FG$15,$F756,0)</f>
        <v>0.4</v>
      </c>
      <c r="Z756" s="35">
        <f ca="1">OFFSET(환산공식!FH$15,$F756,0)</f>
        <v>0.3</v>
      </c>
      <c r="AA756" s="203">
        <f ca="1">OFFSET(환산공식!FI$15,$F756,0)</f>
        <v>0.3</v>
      </c>
      <c r="AB756" s="5"/>
      <c r="AD756">
        <f t="shared" ca="1" si="24"/>
        <v>6</v>
      </c>
      <c r="AF756" s="5"/>
      <c r="AG756" s="5"/>
      <c r="AH756" s="5"/>
    </row>
    <row r="757" spans="1:34">
      <c r="A757" s="222"/>
      <c r="B757" s="222"/>
      <c r="C757" s="222" t="s">
        <v>2252</v>
      </c>
      <c r="D757" s="219">
        <v>760</v>
      </c>
      <c r="E757" s="219">
        <v>205</v>
      </c>
      <c r="F757" s="219">
        <v>205</v>
      </c>
      <c r="G757" s="264">
        <v>750</v>
      </c>
      <c r="H757" s="221" t="s">
        <v>85</v>
      </c>
      <c r="I757" s="219" t="s">
        <v>326</v>
      </c>
      <c r="J757" s="267" t="s">
        <v>1449</v>
      </c>
      <c r="K757" s="219" t="s">
        <v>84</v>
      </c>
      <c r="L757" s="35" t="str">
        <f ca="1">IF(OFFSET(환산공식!$DU$15,$F757,0)=1,"O","X")</f>
        <v>X</v>
      </c>
      <c r="M757" s="212">
        <f ca="1">IFERROR(OFFSET(환산공식!DA$15,$F757,0),"")</f>
        <v>30</v>
      </c>
      <c r="N757" s="35" t="str">
        <f ca="1">IFERROR(CONCATENATE(ROUND(OFFSET(환산공식!DB$15,$F757,0),1),"%"),"")</f>
        <v>100%</v>
      </c>
      <c r="O757" s="35">
        <f ca="1">IFERROR(OFFSET(환산공식!DC$15,$F757,0),"")</f>
        <v>5</v>
      </c>
      <c r="P757" s="212" t="str">
        <f t="shared" ca="1" si="23"/>
        <v>3% 이하</v>
      </c>
      <c r="Q757" s="218">
        <f ca="1">IFERROR(ROUND(OFFSET(환산공식!$EX$15,$F757,0),3),"")</f>
        <v>0</v>
      </c>
      <c r="R757" s="218">
        <f ca="1">OFFSET('배치점수 계산기'!H$10,$D757,0)</f>
        <v>314.827</v>
      </c>
      <c r="S757" s="218">
        <f ca="1">OFFSET('배치점수 계산기'!I$10,$D757,0)</f>
        <v>314.06400000000002</v>
      </c>
      <c r="T757" s="218">
        <f ca="1">OFFSET('배치점수 계산기'!J$10,$D757,0)</f>
        <v>312.58100000000002</v>
      </c>
      <c r="U757" s="218">
        <f ca="1">OFFSET('배치점수 계산기'!K$10,$D757,0)</f>
        <v>310.08300000000003</v>
      </c>
      <c r="V757" s="218">
        <f ca="1">OFFSET('배치점수 계산기'!L$10,$D757,0)</f>
        <v>307.27999999999997</v>
      </c>
      <c r="W757" s="210" t="str">
        <f ca="1">OFFSET('배치점수 계산기'!M$10,$D757,0)</f>
        <v>표점</v>
      </c>
      <c r="X757" s="208" t="str">
        <f ca="1">OFFSET('배치점수 계산기'!N$10,$D757,0)</f>
        <v>변표</v>
      </c>
      <c r="Y757" s="212">
        <f ca="1">OFFSET(환산공식!FG$15,$F757,0)</f>
        <v>0.4</v>
      </c>
      <c r="Z757" s="35">
        <f ca="1">OFFSET(환산공식!FH$15,$F757,0)</f>
        <v>0.3</v>
      </c>
      <c r="AA757" s="203">
        <f ca="1">OFFSET(환산공식!FI$15,$F757,0)</f>
        <v>0.3</v>
      </c>
      <c r="AB757" s="5"/>
      <c r="AD757">
        <f t="shared" ca="1" si="24"/>
        <v>6</v>
      </c>
      <c r="AF757" s="5"/>
      <c r="AG757" s="5"/>
      <c r="AH757" s="5"/>
    </row>
    <row r="758" spans="1:34">
      <c r="A758" s="222"/>
      <c r="B758" s="222"/>
      <c r="C758" s="222" t="s">
        <v>2253</v>
      </c>
      <c r="D758" s="219">
        <v>761</v>
      </c>
      <c r="E758" s="219">
        <v>205</v>
      </c>
      <c r="F758" s="219">
        <v>205</v>
      </c>
      <c r="G758" s="264">
        <v>751</v>
      </c>
      <c r="H758" s="221" t="s">
        <v>85</v>
      </c>
      <c r="I758" s="219" t="s">
        <v>326</v>
      </c>
      <c r="J758" s="267" t="s">
        <v>104</v>
      </c>
      <c r="K758" s="219" t="s">
        <v>84</v>
      </c>
      <c r="L758" s="35" t="str">
        <f ca="1">IF(OFFSET(환산공식!$DU$15,$F758,0)=1,"O","X")</f>
        <v>X</v>
      </c>
      <c r="M758" s="212">
        <f ca="1">IFERROR(OFFSET(환산공식!DA$15,$F758,0),"")</f>
        <v>30</v>
      </c>
      <c r="N758" s="35" t="str">
        <f ca="1">IFERROR(CONCATENATE(ROUND(OFFSET(환산공식!DB$15,$F758,0),1),"%"),"")</f>
        <v>100%</v>
      </c>
      <c r="O758" s="35">
        <f ca="1">IFERROR(OFFSET(환산공식!DC$15,$F758,0),"")</f>
        <v>5</v>
      </c>
      <c r="P758" s="212" t="str">
        <f t="shared" ca="1" si="23"/>
        <v>3% 이하</v>
      </c>
      <c r="Q758" s="218">
        <f ca="1">IFERROR(ROUND(OFFSET(환산공식!$EX$15,$F758,0),3),"")</f>
        <v>0</v>
      </c>
      <c r="R758" s="218">
        <f ca="1">OFFSET('배치점수 계산기'!H$10,$D758,0)</f>
        <v>313.54899999999998</v>
      </c>
      <c r="S758" s="218">
        <f ca="1">OFFSET('배치점수 계산기'!I$10,$D758,0)</f>
        <v>312.58100000000002</v>
      </c>
      <c r="T758" s="218">
        <f ca="1">OFFSET('배치점수 계산기'!J$10,$D758,0)</f>
        <v>310.68299999999999</v>
      </c>
      <c r="U758" s="218">
        <f ca="1">OFFSET('배치점수 계산기'!K$10,$D758,0)</f>
        <v>307.85899999999998</v>
      </c>
      <c r="V758" s="218">
        <f ca="1">OFFSET('배치점수 계산기'!L$10,$D758,0)</f>
        <v>304.37099999999998</v>
      </c>
      <c r="W758" s="210" t="str">
        <f ca="1">OFFSET('배치점수 계산기'!M$10,$D758,0)</f>
        <v>표점</v>
      </c>
      <c r="X758" s="208" t="str">
        <f ca="1">OFFSET('배치점수 계산기'!N$10,$D758,0)</f>
        <v>변표</v>
      </c>
      <c r="Y758" s="212">
        <f ca="1">OFFSET(환산공식!FG$15,$F758,0)</f>
        <v>0.4</v>
      </c>
      <c r="Z758" s="35">
        <f ca="1">OFFSET(환산공식!FH$15,$F758,0)</f>
        <v>0.3</v>
      </c>
      <c r="AA758" s="203">
        <f ca="1">OFFSET(환산공식!FI$15,$F758,0)</f>
        <v>0.3</v>
      </c>
      <c r="AB758" s="5"/>
      <c r="AD758">
        <f t="shared" ca="1" si="24"/>
        <v>6</v>
      </c>
      <c r="AF758" s="5"/>
      <c r="AG758" s="5"/>
      <c r="AH758" s="5"/>
    </row>
    <row r="759" spans="1:34">
      <c r="A759" s="222"/>
      <c r="B759" s="222"/>
      <c r="C759" s="222" t="s">
        <v>2254</v>
      </c>
      <c r="D759" s="219">
        <v>762</v>
      </c>
      <c r="E759" s="219">
        <v>205</v>
      </c>
      <c r="F759" s="219">
        <v>205</v>
      </c>
      <c r="G759" s="264">
        <v>752</v>
      </c>
      <c r="H759" s="221" t="s">
        <v>85</v>
      </c>
      <c r="I759" s="219" t="s">
        <v>326</v>
      </c>
      <c r="J759" s="267" t="s">
        <v>979</v>
      </c>
      <c r="K759" s="219" t="s">
        <v>84</v>
      </c>
      <c r="L759" s="35" t="str">
        <f ca="1">IF(OFFSET(환산공식!$DU$15,$F759,0)=1,"O","X")</f>
        <v>X</v>
      </c>
      <c r="M759" s="212">
        <f ca="1">IFERROR(OFFSET(환산공식!DA$15,$F759,0),"")</f>
        <v>30</v>
      </c>
      <c r="N759" s="35" t="str">
        <f ca="1">IFERROR(CONCATENATE(ROUND(OFFSET(환산공식!DB$15,$F759,0),1),"%"),"")</f>
        <v>100%</v>
      </c>
      <c r="O759" s="35">
        <f ca="1">IFERROR(OFFSET(환산공식!DC$15,$F759,0),"")</f>
        <v>5</v>
      </c>
      <c r="P759" s="212" t="str">
        <f t="shared" ca="1" si="23"/>
        <v>3% 이하</v>
      </c>
      <c r="Q759" s="218">
        <f ca="1">IFERROR(ROUND(OFFSET(환산공식!$EX$15,$F759,0),3),"")</f>
        <v>0</v>
      </c>
      <c r="R759" s="218">
        <f ca="1">OFFSET('배치점수 계산기'!H$10,$D759,0)</f>
        <v>313.38900000000001</v>
      </c>
      <c r="S759" s="218">
        <f ca="1">OFFSET('배치점수 계산기'!I$10,$D759,0)</f>
        <v>311.64100000000002</v>
      </c>
      <c r="T759" s="218">
        <f ca="1">OFFSET('배치점수 계산기'!J$10,$D759,0)</f>
        <v>310.32100000000003</v>
      </c>
      <c r="U759" s="218">
        <f ca="1">OFFSET('배치점수 계산기'!K$10,$D759,0)</f>
        <v>308.76799999999997</v>
      </c>
      <c r="V759" s="218">
        <f ca="1">OFFSET('배치점수 계산기'!L$10,$D759,0)</f>
        <v>306.036</v>
      </c>
      <c r="W759" s="210" t="str">
        <f ca="1">OFFSET('배치점수 계산기'!M$10,$D759,0)</f>
        <v>표점</v>
      </c>
      <c r="X759" s="208" t="str">
        <f ca="1">OFFSET('배치점수 계산기'!N$10,$D759,0)</f>
        <v>변표</v>
      </c>
      <c r="Y759" s="212">
        <f ca="1">OFFSET(환산공식!FG$15,$F759,0)</f>
        <v>0.4</v>
      </c>
      <c r="Z759" s="35">
        <f ca="1">OFFSET(환산공식!FH$15,$F759,0)</f>
        <v>0.3</v>
      </c>
      <c r="AA759" s="203">
        <f ca="1">OFFSET(환산공식!FI$15,$F759,0)</f>
        <v>0.3</v>
      </c>
      <c r="AB759" s="5"/>
      <c r="AD759">
        <f t="shared" ca="1" si="24"/>
        <v>6</v>
      </c>
      <c r="AF759" s="5"/>
      <c r="AG759" s="5"/>
      <c r="AH759" s="5"/>
    </row>
    <row r="760" spans="1:34">
      <c r="A760" s="222"/>
      <c r="B760" s="222"/>
      <c r="C760" s="222" t="s">
        <v>2255</v>
      </c>
      <c r="D760" s="219">
        <v>763</v>
      </c>
      <c r="E760" s="219">
        <v>205</v>
      </c>
      <c r="F760" s="219">
        <v>205</v>
      </c>
      <c r="G760" s="264">
        <v>753</v>
      </c>
      <c r="H760" s="221" t="s">
        <v>85</v>
      </c>
      <c r="I760" s="219" t="s">
        <v>326</v>
      </c>
      <c r="J760" s="267" t="s">
        <v>355</v>
      </c>
      <c r="K760" s="219" t="s">
        <v>84</v>
      </c>
      <c r="L760" s="35" t="str">
        <f ca="1">IF(OFFSET(환산공식!$DU$15,$F760,0)=1,"O","X")</f>
        <v>X</v>
      </c>
      <c r="M760" s="212">
        <f ca="1">IFERROR(OFFSET(환산공식!DA$15,$F760,0),"")</f>
        <v>30</v>
      </c>
      <c r="N760" s="35" t="str">
        <f ca="1">IFERROR(CONCATENATE(ROUND(OFFSET(환산공식!DB$15,$F760,0),1),"%"),"")</f>
        <v>100%</v>
      </c>
      <c r="O760" s="35">
        <f ca="1">IFERROR(OFFSET(환산공식!DC$15,$F760,0),"")</f>
        <v>5</v>
      </c>
      <c r="P760" s="212" t="str">
        <f t="shared" ca="1" si="23"/>
        <v>3% 이하</v>
      </c>
      <c r="Q760" s="218">
        <f ca="1">IFERROR(ROUND(OFFSET(환산공식!$EX$15,$F760,0),3),"")</f>
        <v>0</v>
      </c>
      <c r="R760" s="218">
        <f ca="1">OFFSET('배치점수 계산기'!H$10,$D760,0)</f>
        <v>311.90100000000001</v>
      </c>
      <c r="S760" s="218">
        <f ca="1">OFFSET('배치점수 계산기'!I$10,$D760,0)</f>
        <v>310.81700000000001</v>
      </c>
      <c r="T760" s="218">
        <f ca="1">OFFSET('배치점수 계산기'!J$10,$D760,0)</f>
        <v>309.38499999999999</v>
      </c>
      <c r="U760" s="218">
        <f ca="1">OFFSET('배치점수 계산기'!K$10,$D760,0)</f>
        <v>306.86900000000003</v>
      </c>
      <c r="V760" s="218">
        <f ca="1">OFFSET('배치점수 계산기'!L$10,$D760,0)</f>
        <v>303.49200000000002</v>
      </c>
      <c r="W760" s="210" t="str">
        <f ca="1">OFFSET('배치점수 계산기'!M$10,$D760,0)</f>
        <v>표점</v>
      </c>
      <c r="X760" s="208" t="str">
        <f ca="1">OFFSET('배치점수 계산기'!N$10,$D760,0)</f>
        <v>변표</v>
      </c>
      <c r="Y760" s="212">
        <f ca="1">OFFSET(환산공식!FG$15,$F760,0)</f>
        <v>0.4</v>
      </c>
      <c r="Z760" s="35">
        <f ca="1">OFFSET(환산공식!FH$15,$F760,0)</f>
        <v>0.3</v>
      </c>
      <c r="AA760" s="203">
        <f ca="1">OFFSET(환산공식!FI$15,$F760,0)</f>
        <v>0.3</v>
      </c>
      <c r="AB760" s="5"/>
      <c r="AD760">
        <f t="shared" ca="1" si="24"/>
        <v>6</v>
      </c>
      <c r="AF760" s="5"/>
      <c r="AG760" s="5"/>
      <c r="AH760" s="5"/>
    </row>
    <row r="761" spans="1:34">
      <c r="A761" s="222"/>
      <c r="B761" s="222"/>
      <c r="C761" s="222" t="s">
        <v>2256</v>
      </c>
      <c r="D761" s="219">
        <v>764</v>
      </c>
      <c r="E761" s="219">
        <v>221</v>
      </c>
      <c r="F761" s="219">
        <v>221</v>
      </c>
      <c r="G761" s="264">
        <v>754</v>
      </c>
      <c r="H761" s="221" t="s">
        <v>85</v>
      </c>
      <c r="I761" s="219" t="s">
        <v>332</v>
      </c>
      <c r="J761" s="267" t="s">
        <v>1406</v>
      </c>
      <c r="K761" s="219" t="s">
        <v>83</v>
      </c>
      <c r="L761" s="35" t="str">
        <f ca="1">IF(OFFSET(환산공식!$DU$15,$F761,0)=1,"O","X")</f>
        <v>X</v>
      </c>
      <c r="M761" s="212">
        <f ca="1">IFERROR(OFFSET(환산공식!DA$15,$F761,0),"")</f>
        <v>0</v>
      </c>
      <c r="N761" s="35" t="str">
        <f ca="1">IFERROR(CONCATENATE(ROUND(OFFSET(환산공식!DB$15,$F761,0),1),"%"),"")</f>
        <v/>
      </c>
      <c r="O761" s="35">
        <f ca="1">IFERROR(OFFSET(환산공식!DC$15,$F761,0),"")</f>
        <v>0</v>
      </c>
      <c r="P761" s="212" t="str">
        <f t="shared" ca="1" si="23"/>
        <v>3% 이하</v>
      </c>
      <c r="Q761" s="218">
        <f ca="1">IFERROR(ROUND(OFFSET(환산공식!$EX$15,$F761,0),3),"")</f>
        <v>0</v>
      </c>
      <c r="R761" s="218">
        <f ca="1">OFFSET('배치점수 계산기'!H$10,$D761,0)</f>
        <v>183.464</v>
      </c>
      <c r="S761" s="218">
        <f ca="1">OFFSET('배치점수 계산기'!I$10,$D761,0)</f>
        <v>182.364</v>
      </c>
      <c r="T761" s="218">
        <f ca="1">OFFSET('배치점수 계산기'!J$10,$D761,0)</f>
        <v>180.864</v>
      </c>
      <c r="U761" s="218">
        <f ca="1">OFFSET('배치점수 계산기'!K$10,$D761,0)</f>
        <v>178.803</v>
      </c>
      <c r="V761" s="218">
        <f ca="1">OFFSET('배치점수 계산기'!L$10,$D761,0)</f>
        <v>174.80699999999999</v>
      </c>
      <c r="W761" s="210" t="str">
        <f ca="1">OFFSET('배치점수 계산기'!M$10,$D761,0)</f>
        <v>표점</v>
      </c>
      <c r="X761" s="208" t="str">
        <f ca="1">OFFSET('배치점수 계산기'!N$10,$D761,0)</f>
        <v>표점</v>
      </c>
      <c r="Y761" s="212">
        <f ca="1">OFFSET(환산공식!FG$15,$F761,0)</f>
        <v>0.25</v>
      </c>
      <c r="Z761" s="35">
        <f ca="1">OFFSET(환산공식!FH$15,$F761,0)</f>
        <v>0.45</v>
      </c>
      <c r="AA761" s="203">
        <f ca="1">OFFSET(환산공식!FI$15,$F761,0)</f>
        <v>0.3</v>
      </c>
      <c r="AB761" s="5"/>
      <c r="AD761">
        <f t="shared" ca="1" si="24"/>
        <v>6</v>
      </c>
      <c r="AF761" s="5"/>
      <c r="AG761" s="5"/>
      <c r="AH761" s="5"/>
    </row>
    <row r="762" spans="1:34">
      <c r="A762" s="222"/>
      <c r="B762" s="222"/>
      <c r="C762" s="222" t="s">
        <v>2257</v>
      </c>
      <c r="D762" s="219">
        <v>765</v>
      </c>
      <c r="E762" s="219">
        <v>221</v>
      </c>
      <c r="F762" s="219">
        <v>221</v>
      </c>
      <c r="G762" s="264">
        <v>755</v>
      </c>
      <c r="H762" s="221" t="s">
        <v>85</v>
      </c>
      <c r="I762" s="219" t="s">
        <v>332</v>
      </c>
      <c r="J762" s="267" t="s">
        <v>146</v>
      </c>
      <c r="K762" s="219" t="s">
        <v>83</v>
      </c>
      <c r="L762" s="35" t="str">
        <f ca="1">IF(OFFSET(환산공식!$DU$15,$F762,0)=1,"O","X")</f>
        <v>X</v>
      </c>
      <c r="M762" s="212">
        <f ca="1">IFERROR(OFFSET(환산공식!DA$15,$F762,0),"")</f>
        <v>0</v>
      </c>
      <c r="N762" s="35" t="str">
        <f ca="1">IFERROR(CONCATENATE(ROUND(OFFSET(환산공식!DB$15,$F762,0),1),"%"),"")</f>
        <v/>
      </c>
      <c r="O762" s="35">
        <f ca="1">IFERROR(OFFSET(환산공식!DC$15,$F762,0),"")</f>
        <v>0</v>
      </c>
      <c r="P762" s="212" t="str">
        <f t="shared" ca="1" si="23"/>
        <v>3% 이하</v>
      </c>
      <c r="Q762" s="218">
        <f ca="1">IFERROR(ROUND(OFFSET(환산공식!$EX$15,$F762,0),3),"")</f>
        <v>0</v>
      </c>
      <c r="R762" s="218">
        <f ca="1">OFFSET('배치점수 계산기'!H$10,$D762,0)</f>
        <v>181.626</v>
      </c>
      <c r="S762" s="218">
        <f ca="1">OFFSET('배치점수 계산기'!I$10,$D762,0)</f>
        <v>180.96899999999999</v>
      </c>
      <c r="T762" s="218">
        <f ca="1">OFFSET('배치점수 계산기'!J$10,$D762,0)</f>
        <v>179.626</v>
      </c>
      <c r="U762" s="218">
        <f ca="1">OFFSET('배치점수 계산기'!K$10,$D762,0)</f>
        <v>177.744</v>
      </c>
      <c r="V762" s="218">
        <f ca="1">OFFSET('배치점수 계산기'!L$10,$D762,0)</f>
        <v>175.68100000000001</v>
      </c>
      <c r="W762" s="210" t="str">
        <f ca="1">OFFSET('배치점수 계산기'!M$10,$D762,0)</f>
        <v>표점</v>
      </c>
      <c r="X762" s="208" t="str">
        <f ca="1">OFFSET('배치점수 계산기'!N$10,$D762,0)</f>
        <v>표점</v>
      </c>
      <c r="Y762" s="212">
        <f ca="1">OFFSET(환산공식!FG$15,$F762,0)</f>
        <v>0.25</v>
      </c>
      <c r="Z762" s="35">
        <f ca="1">OFFSET(환산공식!FH$15,$F762,0)</f>
        <v>0.45</v>
      </c>
      <c r="AA762" s="203">
        <f ca="1">OFFSET(환산공식!FI$15,$F762,0)</f>
        <v>0.3</v>
      </c>
      <c r="AB762" s="5"/>
      <c r="AD762">
        <f t="shared" ca="1" si="24"/>
        <v>6</v>
      </c>
      <c r="AF762" s="5"/>
      <c r="AG762" s="5"/>
      <c r="AH762" s="5"/>
    </row>
    <row r="763" spans="1:34">
      <c r="A763" s="222"/>
      <c r="B763" s="222"/>
      <c r="C763" s="222" t="s">
        <v>2258</v>
      </c>
      <c r="D763" s="219">
        <v>766</v>
      </c>
      <c r="E763" s="219">
        <v>220</v>
      </c>
      <c r="F763" s="219">
        <v>220</v>
      </c>
      <c r="G763" s="264">
        <v>756</v>
      </c>
      <c r="H763" s="221" t="s">
        <v>85</v>
      </c>
      <c r="I763" s="219" t="s">
        <v>332</v>
      </c>
      <c r="J763" s="267" t="s">
        <v>1073</v>
      </c>
      <c r="K763" s="219" t="s">
        <v>83</v>
      </c>
      <c r="L763" s="35" t="str">
        <f ca="1">IF(OFFSET(환산공식!$DU$15,$F763,0)=1,"O","X")</f>
        <v>X</v>
      </c>
      <c r="M763" s="212">
        <f ca="1">IFERROR(OFFSET(환산공식!DA$15,$F763,0),"")</f>
        <v>0</v>
      </c>
      <c r="N763" s="35" t="str">
        <f ca="1">IFERROR(CONCATENATE(ROUND(OFFSET(환산공식!DB$15,$F763,0),1),"%"),"")</f>
        <v/>
      </c>
      <c r="O763" s="35">
        <f ca="1">IFERROR(OFFSET(환산공식!DC$15,$F763,0),"")</f>
        <v>0</v>
      </c>
      <c r="P763" s="212" t="str">
        <f t="shared" ca="1" si="23"/>
        <v>3% 이하</v>
      </c>
      <c r="Q763" s="218">
        <f ca="1">IFERROR(ROUND(OFFSET(환산공식!$EX$15,$F763,0),3),"")</f>
        <v>0</v>
      </c>
      <c r="R763" s="218">
        <f ca="1">OFFSET('배치점수 계산기'!H$10,$D763,0)</f>
        <v>175.482</v>
      </c>
      <c r="S763" s="218">
        <f ca="1">OFFSET('배치점수 계산기'!I$10,$D763,0)</f>
        <v>174.84299999999999</v>
      </c>
      <c r="T763" s="218">
        <f ca="1">OFFSET('배치점수 계산기'!J$10,$D763,0)</f>
        <v>173.33500000000001</v>
      </c>
      <c r="U763" s="218">
        <f ca="1">OFFSET('배치점수 계산기'!K$10,$D763,0)</f>
        <v>171.87</v>
      </c>
      <c r="V763" s="218">
        <f ca="1">OFFSET('배치점수 계산기'!L$10,$D763,0)</f>
        <v>169.84200000000001</v>
      </c>
      <c r="W763" s="210" t="str">
        <f ca="1">OFFSET('배치점수 계산기'!M$10,$D763,0)</f>
        <v>표점</v>
      </c>
      <c r="X763" s="208" t="str">
        <f ca="1">OFFSET('배치점수 계산기'!N$10,$D763,0)</f>
        <v>표점</v>
      </c>
      <c r="Y763" s="212">
        <f ca="1">OFFSET(환산공식!FG$15,$F763,0)</f>
        <v>0.25</v>
      </c>
      <c r="Z763" s="35">
        <f ca="1">OFFSET(환산공식!FH$15,$F763,0)</f>
        <v>0.45</v>
      </c>
      <c r="AA763" s="203">
        <f ca="1">OFFSET(환산공식!FI$15,$F763,0)</f>
        <v>0.3</v>
      </c>
      <c r="AB763" s="5"/>
      <c r="AD763">
        <f t="shared" ca="1" si="24"/>
        <v>6</v>
      </c>
      <c r="AF763" s="5"/>
      <c r="AG763" s="5"/>
      <c r="AH763" s="5"/>
    </row>
    <row r="764" spans="1:34">
      <c r="A764" s="222"/>
      <c r="B764" s="222"/>
      <c r="C764" s="222" t="s">
        <v>2259</v>
      </c>
      <c r="D764" s="219">
        <v>767</v>
      </c>
      <c r="E764" s="219">
        <v>220</v>
      </c>
      <c r="F764" s="219">
        <v>220</v>
      </c>
      <c r="G764" s="264">
        <v>757</v>
      </c>
      <c r="H764" s="221" t="s">
        <v>85</v>
      </c>
      <c r="I764" s="219" t="s">
        <v>332</v>
      </c>
      <c r="J764" s="267" t="s">
        <v>682</v>
      </c>
      <c r="K764" s="219" t="s">
        <v>83</v>
      </c>
      <c r="L764" s="35" t="str">
        <f ca="1">IF(OFFSET(환산공식!$DU$15,$F764,0)=1,"O","X")</f>
        <v>X</v>
      </c>
      <c r="M764" s="212">
        <f ca="1">IFERROR(OFFSET(환산공식!DA$15,$F764,0),"")</f>
        <v>0</v>
      </c>
      <c r="N764" s="35" t="str">
        <f ca="1">IFERROR(CONCATENATE(ROUND(OFFSET(환산공식!DB$15,$F764,0),1),"%"),"")</f>
        <v/>
      </c>
      <c r="O764" s="35">
        <f ca="1">IFERROR(OFFSET(환산공식!DC$15,$F764,0),"")</f>
        <v>0</v>
      </c>
      <c r="P764" s="212" t="str">
        <f t="shared" ca="1" si="23"/>
        <v>3% 이하</v>
      </c>
      <c r="Q764" s="218">
        <f ca="1">IFERROR(ROUND(OFFSET(환산공식!$EX$15,$F764,0),3),"")</f>
        <v>0</v>
      </c>
      <c r="R764" s="218">
        <f ca="1">OFFSET('배치점수 계산기'!H$10,$D764,0)</f>
        <v>174.69300000000001</v>
      </c>
      <c r="S764" s="218">
        <f ca="1">OFFSET('배치점수 계산기'!I$10,$D764,0)</f>
        <v>174.078</v>
      </c>
      <c r="T764" s="218">
        <f ca="1">OFFSET('배치점수 계산기'!J$10,$D764,0)</f>
        <v>172.64500000000001</v>
      </c>
      <c r="U764" s="218">
        <f ca="1">OFFSET('배치점수 계산기'!K$10,$D764,0)</f>
        <v>171.09299999999999</v>
      </c>
      <c r="V764" s="218">
        <f ca="1">OFFSET('배치점수 계산기'!L$10,$D764,0)</f>
        <v>169.15</v>
      </c>
      <c r="W764" s="210" t="str">
        <f ca="1">OFFSET('배치점수 계산기'!M$10,$D764,0)</f>
        <v>표점</v>
      </c>
      <c r="X764" s="208" t="str">
        <f ca="1">OFFSET('배치점수 계산기'!N$10,$D764,0)</f>
        <v>표점</v>
      </c>
      <c r="Y764" s="212">
        <f ca="1">OFFSET(환산공식!FG$15,$F764,0)</f>
        <v>0.25</v>
      </c>
      <c r="Z764" s="35">
        <f ca="1">OFFSET(환산공식!FH$15,$F764,0)</f>
        <v>0.45</v>
      </c>
      <c r="AA764" s="203">
        <f ca="1">OFFSET(환산공식!FI$15,$F764,0)</f>
        <v>0.3</v>
      </c>
      <c r="AB764" s="5"/>
      <c r="AD764">
        <f t="shared" ca="1" si="24"/>
        <v>6</v>
      </c>
      <c r="AF764" s="5"/>
      <c r="AG764" s="5"/>
      <c r="AH764" s="5"/>
    </row>
    <row r="765" spans="1:34">
      <c r="A765" s="222"/>
      <c r="B765" s="222"/>
      <c r="C765" s="222" t="s">
        <v>2260</v>
      </c>
      <c r="D765" s="219">
        <v>768</v>
      </c>
      <c r="E765" s="219">
        <v>220</v>
      </c>
      <c r="F765" s="219">
        <v>220</v>
      </c>
      <c r="G765" s="264">
        <v>758</v>
      </c>
      <c r="H765" s="221" t="s">
        <v>85</v>
      </c>
      <c r="I765" s="219" t="s">
        <v>332</v>
      </c>
      <c r="J765" s="267" t="s">
        <v>652</v>
      </c>
      <c r="K765" s="219" t="s">
        <v>83</v>
      </c>
      <c r="L765" s="35" t="str">
        <f ca="1">IF(OFFSET(환산공식!$DU$15,$F765,0)=1,"O","X")</f>
        <v>X</v>
      </c>
      <c r="M765" s="212">
        <f ca="1">IFERROR(OFFSET(환산공식!DA$15,$F765,0),"")</f>
        <v>0</v>
      </c>
      <c r="N765" s="35" t="str">
        <f ca="1">IFERROR(CONCATENATE(ROUND(OFFSET(환산공식!DB$15,$F765,0),1),"%"),"")</f>
        <v/>
      </c>
      <c r="O765" s="35">
        <f ca="1">IFERROR(OFFSET(환산공식!DC$15,$F765,0),"")</f>
        <v>0</v>
      </c>
      <c r="P765" s="212" t="str">
        <f t="shared" ca="1" si="23"/>
        <v>3% 이하</v>
      </c>
      <c r="Q765" s="218">
        <f ca="1">IFERROR(ROUND(OFFSET(환산공식!$EX$15,$F765,0),3),"")</f>
        <v>0</v>
      </c>
      <c r="R765" s="218">
        <f ca="1">OFFSET('배치점수 계산기'!H$10,$D765,0)</f>
        <v>174.387</v>
      </c>
      <c r="S765" s="218">
        <f ca="1">OFFSET('배치점수 계산기'!I$10,$D765,0)</f>
        <v>173.48500000000001</v>
      </c>
      <c r="T765" s="218">
        <f ca="1">OFFSET('배치점수 계산기'!J$10,$D765,0)</f>
        <v>172.44499999999999</v>
      </c>
      <c r="U765" s="218">
        <f ca="1">OFFSET('배치점수 계산기'!K$10,$D765,0)</f>
        <v>171.01</v>
      </c>
      <c r="V765" s="218">
        <f ca="1">OFFSET('배치점수 계산기'!L$10,$D765,0)</f>
        <v>169.33799999999999</v>
      </c>
      <c r="W765" s="210" t="str">
        <f ca="1">OFFSET('배치점수 계산기'!M$10,$D765,0)</f>
        <v>표점</v>
      </c>
      <c r="X765" s="208" t="str">
        <f ca="1">OFFSET('배치점수 계산기'!N$10,$D765,0)</f>
        <v>표점</v>
      </c>
      <c r="Y765" s="212">
        <f ca="1">OFFSET(환산공식!FG$15,$F765,0)</f>
        <v>0.25</v>
      </c>
      <c r="Z765" s="35">
        <f ca="1">OFFSET(환산공식!FH$15,$F765,0)</f>
        <v>0.45</v>
      </c>
      <c r="AA765" s="203">
        <f ca="1">OFFSET(환산공식!FI$15,$F765,0)</f>
        <v>0.3</v>
      </c>
      <c r="AB765" s="5"/>
      <c r="AD765">
        <f t="shared" ca="1" si="24"/>
        <v>6</v>
      </c>
      <c r="AF765" s="5"/>
      <c r="AG765" s="5"/>
      <c r="AH765" s="5"/>
    </row>
    <row r="766" spans="1:34">
      <c r="A766" s="222"/>
      <c r="B766" s="222"/>
      <c r="C766" s="222" t="s">
        <v>2261</v>
      </c>
      <c r="D766" s="219">
        <v>769</v>
      </c>
      <c r="E766" s="219">
        <v>223</v>
      </c>
      <c r="F766" s="219">
        <v>223</v>
      </c>
      <c r="G766" s="264">
        <v>759</v>
      </c>
      <c r="H766" s="221" t="s">
        <v>85</v>
      </c>
      <c r="I766" s="219" t="s">
        <v>332</v>
      </c>
      <c r="J766" s="267" t="s">
        <v>1064</v>
      </c>
      <c r="K766" s="219" t="s">
        <v>83</v>
      </c>
      <c r="L766" s="35" t="str">
        <f ca="1">IF(OFFSET(환산공식!$DU$15,$F766,0)=1,"O","X")</f>
        <v>X</v>
      </c>
      <c r="M766" s="212">
        <f ca="1">IFERROR(OFFSET(환산공식!DA$15,$F766,0),"")</f>
        <v>0</v>
      </c>
      <c r="N766" s="35" t="str">
        <f ca="1">IFERROR(CONCATENATE(ROUND(OFFSET(환산공식!DB$15,$F766,0),1),"%"),"")</f>
        <v/>
      </c>
      <c r="O766" s="35">
        <f ca="1">IFERROR(OFFSET(환산공식!DC$15,$F766,0),"")</f>
        <v>0</v>
      </c>
      <c r="P766" s="212" t="str">
        <f t="shared" ca="1" si="23"/>
        <v>3% 이하</v>
      </c>
      <c r="Q766" s="218">
        <f ca="1">IFERROR(ROUND(OFFSET(환산공식!$EX$15,$F766,0),3),"")</f>
        <v>0</v>
      </c>
      <c r="R766" s="218">
        <f ca="1">OFFSET('배치점수 계산기'!H$10,$D766,0)</f>
        <v>172.67699999999999</v>
      </c>
      <c r="S766" s="218">
        <f ca="1">OFFSET('배치점수 계산기'!I$10,$D766,0)</f>
        <v>172.13499999999999</v>
      </c>
      <c r="T766" s="218">
        <f ca="1">OFFSET('배치점수 계산기'!J$10,$D766,0)</f>
        <v>170.88300000000001</v>
      </c>
      <c r="U766" s="218">
        <f ca="1">OFFSET('배치점수 계산기'!K$10,$D766,0)</f>
        <v>169.44300000000001</v>
      </c>
      <c r="V766" s="218">
        <f ca="1">OFFSET('배치점수 계산기'!L$10,$D766,0)</f>
        <v>167.66499999999999</v>
      </c>
      <c r="W766" s="210" t="str">
        <f ca="1">OFFSET('배치점수 계산기'!M$10,$D766,0)</f>
        <v>표점</v>
      </c>
      <c r="X766" s="208" t="str">
        <f ca="1">OFFSET('배치점수 계산기'!N$10,$D766,0)</f>
        <v>표점</v>
      </c>
      <c r="Y766" s="212">
        <f ca="1">OFFSET(환산공식!FG$15,$F766,0)</f>
        <v>0.25</v>
      </c>
      <c r="Z766" s="35">
        <f ca="1">OFFSET(환산공식!FH$15,$F766,0)</f>
        <v>0.45</v>
      </c>
      <c r="AA766" s="203">
        <f ca="1">OFFSET(환산공식!FI$15,$F766,0)</f>
        <v>0.3</v>
      </c>
      <c r="AB766" s="5"/>
      <c r="AD766">
        <f t="shared" ca="1" si="24"/>
        <v>6</v>
      </c>
      <c r="AF766" s="5"/>
      <c r="AG766" s="5"/>
      <c r="AH766" s="5"/>
    </row>
    <row r="767" spans="1:34">
      <c r="A767" s="222"/>
      <c r="B767" s="222"/>
      <c r="C767" s="222" t="s">
        <v>2262</v>
      </c>
      <c r="D767" s="219">
        <v>770</v>
      </c>
      <c r="E767" s="219">
        <v>220</v>
      </c>
      <c r="F767" s="219">
        <v>220</v>
      </c>
      <c r="G767" s="264">
        <v>760</v>
      </c>
      <c r="H767" s="221" t="s">
        <v>85</v>
      </c>
      <c r="I767" s="219" t="s">
        <v>332</v>
      </c>
      <c r="J767" s="267" t="s">
        <v>1076</v>
      </c>
      <c r="K767" s="219" t="s">
        <v>83</v>
      </c>
      <c r="L767" s="35" t="str">
        <f ca="1">IF(OFFSET(환산공식!$DU$15,$F767,0)=1,"O","X")</f>
        <v>X</v>
      </c>
      <c r="M767" s="212">
        <f ca="1">IFERROR(OFFSET(환산공식!DA$15,$F767,0),"")</f>
        <v>0</v>
      </c>
      <c r="N767" s="35" t="str">
        <f ca="1">IFERROR(CONCATENATE(ROUND(OFFSET(환산공식!DB$15,$F767,0),1),"%"),"")</f>
        <v/>
      </c>
      <c r="O767" s="35">
        <f ca="1">IFERROR(OFFSET(환산공식!DC$15,$F767,0),"")</f>
        <v>0</v>
      </c>
      <c r="P767" s="212" t="str">
        <f t="shared" ca="1" si="23"/>
        <v>3% 이하</v>
      </c>
      <c r="Q767" s="218">
        <f ca="1">IFERROR(ROUND(OFFSET(환산공식!$EX$15,$F767,0),3),"")</f>
        <v>0</v>
      </c>
      <c r="R767" s="218">
        <f ca="1">OFFSET('배치점수 계산기'!H$10,$D767,0)</f>
        <v>171.428</v>
      </c>
      <c r="S767" s="218">
        <f ca="1">OFFSET('배치점수 계산기'!I$10,$D767,0)</f>
        <v>170.738</v>
      </c>
      <c r="T767" s="218">
        <f ca="1">OFFSET('배치점수 계산기'!J$10,$D767,0)</f>
        <v>169.58699999999999</v>
      </c>
      <c r="U767" s="218">
        <f ca="1">OFFSET('배치점수 계산기'!K$10,$D767,0)</f>
        <v>168.19</v>
      </c>
      <c r="V767" s="218">
        <f ca="1">OFFSET('배치점수 계산기'!L$10,$D767,0)</f>
        <v>166.49700000000001</v>
      </c>
      <c r="W767" s="210" t="str">
        <f ca="1">OFFSET('배치점수 계산기'!M$10,$D767,0)</f>
        <v>표점</v>
      </c>
      <c r="X767" s="208" t="str">
        <f ca="1">OFFSET('배치점수 계산기'!N$10,$D767,0)</f>
        <v>표점</v>
      </c>
      <c r="Y767" s="212">
        <f ca="1">OFFSET(환산공식!FG$15,$F767,0)</f>
        <v>0.25</v>
      </c>
      <c r="Z767" s="35">
        <f ca="1">OFFSET(환산공식!FH$15,$F767,0)</f>
        <v>0.45</v>
      </c>
      <c r="AA767" s="203">
        <f ca="1">OFFSET(환산공식!FI$15,$F767,0)</f>
        <v>0.3</v>
      </c>
      <c r="AB767" s="5"/>
      <c r="AD767">
        <f t="shared" ca="1" si="24"/>
        <v>6</v>
      </c>
      <c r="AF767" s="5"/>
      <c r="AG767" s="5"/>
      <c r="AH767" s="5"/>
    </row>
    <row r="768" spans="1:34">
      <c r="A768" s="222"/>
      <c r="B768" s="222"/>
      <c r="C768" s="222" t="s">
        <v>2263</v>
      </c>
      <c r="D768" s="219">
        <v>771</v>
      </c>
      <c r="E768" s="219">
        <v>220</v>
      </c>
      <c r="F768" s="219">
        <v>220</v>
      </c>
      <c r="G768" s="264">
        <v>761</v>
      </c>
      <c r="H768" s="221" t="s">
        <v>85</v>
      </c>
      <c r="I768" s="219" t="s">
        <v>332</v>
      </c>
      <c r="J768" s="267" t="s">
        <v>18786</v>
      </c>
      <c r="K768" s="219" t="s">
        <v>83</v>
      </c>
      <c r="L768" s="35" t="str">
        <f ca="1">IF(OFFSET(환산공식!$DU$15,$F768,0)=1,"O","X")</f>
        <v>X</v>
      </c>
      <c r="M768" s="212">
        <f ca="1">IFERROR(OFFSET(환산공식!DA$15,$F768,0),"")</f>
        <v>0</v>
      </c>
      <c r="N768" s="35" t="str">
        <f ca="1">IFERROR(CONCATENATE(ROUND(OFFSET(환산공식!DB$15,$F768,0),1),"%"),"")</f>
        <v/>
      </c>
      <c r="O768" s="35">
        <f ca="1">IFERROR(OFFSET(환산공식!DC$15,$F768,0),"")</f>
        <v>0</v>
      </c>
      <c r="P768" s="212" t="str">
        <f t="shared" ca="1" si="23"/>
        <v>3% 이하</v>
      </c>
      <c r="Q768" s="218">
        <f ca="1">IFERROR(ROUND(OFFSET(환산공식!$EX$15,$F768,0),3),"")</f>
        <v>0</v>
      </c>
      <c r="R768" s="218">
        <f ca="1">OFFSET('배치점수 계산기'!H$10,$D768,0)</f>
        <v>170.83199999999999</v>
      </c>
      <c r="S768" s="218">
        <f ca="1">OFFSET('배치점수 계산기'!I$10,$D768,0)</f>
        <v>170.22300000000001</v>
      </c>
      <c r="T768" s="218">
        <f ca="1">OFFSET('배치점수 계산기'!J$10,$D768,0)</f>
        <v>169.29300000000001</v>
      </c>
      <c r="U768" s="218">
        <f ca="1">OFFSET('배치점수 계산기'!K$10,$D768,0)</f>
        <v>167.815</v>
      </c>
      <c r="V768" s="218">
        <f ca="1">OFFSET('배치점수 계산기'!L$10,$D768,0)</f>
        <v>166.18799999999999</v>
      </c>
      <c r="W768" s="210" t="str">
        <f ca="1">OFFSET('배치점수 계산기'!M$10,$D768,0)</f>
        <v>표점</v>
      </c>
      <c r="X768" s="208" t="str">
        <f ca="1">OFFSET('배치점수 계산기'!N$10,$D768,0)</f>
        <v>표점</v>
      </c>
      <c r="Y768" s="212">
        <f ca="1">OFFSET(환산공식!FG$15,$F768,0)</f>
        <v>0.25</v>
      </c>
      <c r="Z768" s="35">
        <f ca="1">OFFSET(환산공식!FH$15,$F768,0)</f>
        <v>0.45</v>
      </c>
      <c r="AA768" s="203">
        <f ca="1">OFFSET(환산공식!FI$15,$F768,0)</f>
        <v>0.3</v>
      </c>
      <c r="AB768" s="5"/>
      <c r="AD768">
        <f t="shared" ca="1" si="24"/>
        <v>6</v>
      </c>
      <c r="AF768" s="5"/>
      <c r="AG768" s="5"/>
      <c r="AH768" s="5"/>
    </row>
    <row r="769" spans="1:34">
      <c r="A769" s="222"/>
      <c r="B769" s="222"/>
      <c r="C769" s="222" t="s">
        <v>2264</v>
      </c>
      <c r="D769" s="219">
        <v>772</v>
      </c>
      <c r="E769" s="219">
        <v>223</v>
      </c>
      <c r="F769" s="219">
        <v>223</v>
      </c>
      <c r="G769" s="264">
        <v>762</v>
      </c>
      <c r="H769" s="221" t="s">
        <v>85</v>
      </c>
      <c r="I769" s="219" t="s">
        <v>332</v>
      </c>
      <c r="J769" s="267" t="s">
        <v>97</v>
      </c>
      <c r="K769" s="219" t="s">
        <v>83</v>
      </c>
      <c r="L769" s="35" t="str">
        <f ca="1">IF(OFFSET(환산공식!$DU$15,$F769,0)=1,"O","X")</f>
        <v>X</v>
      </c>
      <c r="M769" s="212">
        <f ca="1">IFERROR(OFFSET(환산공식!DA$15,$F769,0),"")</f>
        <v>0</v>
      </c>
      <c r="N769" s="35" t="str">
        <f ca="1">IFERROR(CONCATENATE(ROUND(OFFSET(환산공식!DB$15,$F769,0),1),"%"),"")</f>
        <v/>
      </c>
      <c r="O769" s="35">
        <f ca="1">IFERROR(OFFSET(환산공식!DC$15,$F769,0),"")</f>
        <v>0</v>
      </c>
      <c r="P769" s="212" t="str">
        <f t="shared" ca="1" si="23"/>
        <v>3% 이하</v>
      </c>
      <c r="Q769" s="218">
        <f ca="1">IFERROR(ROUND(OFFSET(환산공식!$EX$15,$F769,0),3),"")</f>
        <v>0</v>
      </c>
      <c r="R769" s="218">
        <f ca="1">OFFSET('배치점수 계산기'!H$10,$D769,0)</f>
        <v>170.755</v>
      </c>
      <c r="S769" s="218">
        <f ca="1">OFFSET('배치점수 계산기'!I$10,$D769,0)</f>
        <v>170.185</v>
      </c>
      <c r="T769" s="218">
        <f ca="1">OFFSET('배치점수 계산기'!J$10,$D769,0)</f>
        <v>169.13300000000001</v>
      </c>
      <c r="U769" s="218">
        <f ca="1">OFFSET('배치점수 계산기'!K$10,$D769,0)</f>
        <v>167.76499999999999</v>
      </c>
      <c r="V769" s="218">
        <f ca="1">OFFSET('배치점수 계산기'!L$10,$D769,0)</f>
        <v>166.01499999999999</v>
      </c>
      <c r="W769" s="210" t="str">
        <f ca="1">OFFSET('배치점수 계산기'!M$10,$D769,0)</f>
        <v>표점</v>
      </c>
      <c r="X769" s="208" t="str">
        <f ca="1">OFFSET('배치점수 계산기'!N$10,$D769,0)</f>
        <v>표점</v>
      </c>
      <c r="Y769" s="212">
        <f ca="1">OFFSET(환산공식!FG$15,$F769,0)</f>
        <v>0.25</v>
      </c>
      <c r="Z769" s="35">
        <f ca="1">OFFSET(환산공식!FH$15,$F769,0)</f>
        <v>0.45</v>
      </c>
      <c r="AA769" s="203">
        <f ca="1">OFFSET(환산공식!FI$15,$F769,0)</f>
        <v>0.3</v>
      </c>
      <c r="AB769" s="5"/>
      <c r="AD769">
        <f t="shared" ca="1" si="24"/>
        <v>6</v>
      </c>
      <c r="AF769" s="5"/>
      <c r="AG769" s="5"/>
      <c r="AH769" s="5"/>
    </row>
    <row r="770" spans="1:34">
      <c r="A770" s="222"/>
      <c r="B770" s="222"/>
      <c r="C770" s="222" t="s">
        <v>2265</v>
      </c>
      <c r="D770" s="219">
        <v>773</v>
      </c>
      <c r="E770" s="219">
        <v>220</v>
      </c>
      <c r="F770" s="219">
        <v>220</v>
      </c>
      <c r="G770" s="264">
        <v>763</v>
      </c>
      <c r="H770" s="221" t="s">
        <v>85</v>
      </c>
      <c r="I770" s="219" t="s">
        <v>332</v>
      </c>
      <c r="J770" s="267" t="s">
        <v>72</v>
      </c>
      <c r="K770" s="219" t="s">
        <v>83</v>
      </c>
      <c r="L770" s="35" t="str">
        <f ca="1">IF(OFFSET(환산공식!$DU$15,$F770,0)=1,"O","X")</f>
        <v>X</v>
      </c>
      <c r="M770" s="212">
        <f ca="1">IFERROR(OFFSET(환산공식!DA$15,$F770,0),"")</f>
        <v>0</v>
      </c>
      <c r="N770" s="35" t="str">
        <f ca="1">IFERROR(CONCATENATE(ROUND(OFFSET(환산공식!DB$15,$F770,0),1),"%"),"")</f>
        <v/>
      </c>
      <c r="O770" s="35">
        <f ca="1">IFERROR(OFFSET(환산공식!DC$15,$F770,0),"")</f>
        <v>0</v>
      </c>
      <c r="P770" s="212" t="str">
        <f t="shared" ca="1" si="23"/>
        <v>3% 이하</v>
      </c>
      <c r="Q770" s="218">
        <f ca="1">IFERROR(ROUND(OFFSET(환산공식!$EX$15,$F770,0),3),"")</f>
        <v>0</v>
      </c>
      <c r="R770" s="218">
        <f ca="1">OFFSET('배치점수 계산기'!H$10,$D770,0)</f>
        <v>170.68799999999999</v>
      </c>
      <c r="S770" s="218">
        <f ca="1">OFFSET('배치점수 계산기'!I$10,$D770,0)</f>
        <v>170.14</v>
      </c>
      <c r="T770" s="218">
        <f ca="1">OFFSET('배치점수 계산기'!J$10,$D770,0)</f>
        <v>169.083</v>
      </c>
      <c r="U770" s="218">
        <f ca="1">OFFSET('배치점수 계산기'!K$10,$D770,0)</f>
        <v>167.66499999999999</v>
      </c>
      <c r="V770" s="218">
        <f ca="1">OFFSET('배치점수 계산기'!L$10,$D770,0)</f>
        <v>165.97800000000001</v>
      </c>
      <c r="W770" s="210" t="str">
        <f ca="1">OFFSET('배치점수 계산기'!M$10,$D770,0)</f>
        <v>표점</v>
      </c>
      <c r="X770" s="208" t="str">
        <f ca="1">OFFSET('배치점수 계산기'!N$10,$D770,0)</f>
        <v>표점</v>
      </c>
      <c r="Y770" s="212">
        <f ca="1">OFFSET(환산공식!FG$15,$F770,0)</f>
        <v>0.25</v>
      </c>
      <c r="Z770" s="35">
        <f ca="1">OFFSET(환산공식!FH$15,$F770,0)</f>
        <v>0.45</v>
      </c>
      <c r="AA770" s="203">
        <f ca="1">OFFSET(환산공식!FI$15,$F770,0)</f>
        <v>0.3</v>
      </c>
      <c r="AB770" s="5"/>
      <c r="AD770">
        <f t="shared" ca="1" si="24"/>
        <v>6</v>
      </c>
      <c r="AF770" s="5"/>
      <c r="AG770" s="5"/>
      <c r="AH770" s="5"/>
    </row>
    <row r="771" spans="1:34">
      <c r="A771" s="222"/>
      <c r="B771" s="222"/>
      <c r="C771" s="222" t="s">
        <v>2266</v>
      </c>
      <c r="D771" s="219">
        <v>774</v>
      </c>
      <c r="E771" s="219">
        <v>220</v>
      </c>
      <c r="F771" s="219">
        <v>220</v>
      </c>
      <c r="G771" s="264">
        <v>764</v>
      </c>
      <c r="H771" s="221" t="s">
        <v>85</v>
      </c>
      <c r="I771" s="219" t="s">
        <v>332</v>
      </c>
      <c r="J771" s="267" t="s">
        <v>1082</v>
      </c>
      <c r="K771" s="219" t="s">
        <v>83</v>
      </c>
      <c r="L771" s="35" t="str">
        <f ca="1">IF(OFFSET(환산공식!$DU$15,$F771,0)=1,"O","X")</f>
        <v>X</v>
      </c>
      <c r="M771" s="212">
        <f ca="1">IFERROR(OFFSET(환산공식!DA$15,$F771,0),"")</f>
        <v>0</v>
      </c>
      <c r="N771" s="35" t="str">
        <f ca="1">IFERROR(CONCATENATE(ROUND(OFFSET(환산공식!DB$15,$F771,0),1),"%"),"")</f>
        <v/>
      </c>
      <c r="O771" s="35">
        <f ca="1">IFERROR(OFFSET(환산공식!DC$15,$F771,0),"")</f>
        <v>0</v>
      </c>
      <c r="P771" s="212" t="str">
        <f t="shared" ca="1" si="23"/>
        <v>3% 이하</v>
      </c>
      <c r="Q771" s="218">
        <f ca="1">IFERROR(ROUND(OFFSET(환산공식!$EX$15,$F771,0),3),"")</f>
        <v>0</v>
      </c>
      <c r="R771" s="218">
        <f ca="1">OFFSET('배치점수 계산기'!H$10,$D771,0)</f>
        <v>169.93</v>
      </c>
      <c r="S771" s="218">
        <f ca="1">OFFSET('배치점수 계산기'!I$10,$D771,0)</f>
        <v>169.42500000000001</v>
      </c>
      <c r="T771" s="218">
        <f ca="1">OFFSET('배치점수 계산기'!J$10,$D771,0)</f>
        <v>168.285</v>
      </c>
      <c r="U771" s="218">
        <f ca="1">OFFSET('배치점수 계산기'!K$10,$D771,0)</f>
        <v>166.953</v>
      </c>
      <c r="V771" s="218">
        <f ca="1">OFFSET('배치점수 계산기'!L$10,$D771,0)</f>
        <v>165.23500000000001</v>
      </c>
      <c r="W771" s="210" t="str">
        <f ca="1">OFFSET('배치점수 계산기'!M$10,$D771,0)</f>
        <v>표점</v>
      </c>
      <c r="X771" s="208" t="str">
        <f ca="1">OFFSET('배치점수 계산기'!N$10,$D771,0)</f>
        <v>표점</v>
      </c>
      <c r="Y771" s="212">
        <f ca="1">OFFSET(환산공식!FG$15,$F771,0)</f>
        <v>0.25</v>
      </c>
      <c r="Z771" s="35">
        <f ca="1">OFFSET(환산공식!FH$15,$F771,0)</f>
        <v>0.45</v>
      </c>
      <c r="AA771" s="203">
        <f ca="1">OFFSET(환산공식!FI$15,$F771,0)</f>
        <v>0.3</v>
      </c>
      <c r="AB771" s="5"/>
      <c r="AD771">
        <f t="shared" ca="1" si="24"/>
        <v>6</v>
      </c>
      <c r="AF771" s="5"/>
      <c r="AG771" s="5"/>
      <c r="AH771" s="5"/>
    </row>
    <row r="772" spans="1:34">
      <c r="A772" s="222"/>
      <c r="B772" s="222"/>
      <c r="C772" s="222" t="s">
        <v>2267</v>
      </c>
      <c r="D772" s="219">
        <v>775</v>
      </c>
      <c r="E772" s="219">
        <v>220</v>
      </c>
      <c r="F772" s="219">
        <v>220</v>
      </c>
      <c r="G772" s="264">
        <v>765</v>
      </c>
      <c r="H772" s="221" t="s">
        <v>85</v>
      </c>
      <c r="I772" s="219" t="s">
        <v>332</v>
      </c>
      <c r="J772" s="267" t="s">
        <v>68</v>
      </c>
      <c r="K772" s="219" t="s">
        <v>83</v>
      </c>
      <c r="L772" s="35" t="str">
        <f ca="1">IF(OFFSET(환산공식!$DU$15,$F772,0)=1,"O","X")</f>
        <v>X</v>
      </c>
      <c r="M772" s="212">
        <f ca="1">IFERROR(OFFSET(환산공식!DA$15,$F772,0),"")</f>
        <v>0</v>
      </c>
      <c r="N772" s="35" t="str">
        <f ca="1">IFERROR(CONCATENATE(ROUND(OFFSET(환산공식!DB$15,$F772,0),1),"%"),"")</f>
        <v/>
      </c>
      <c r="O772" s="35">
        <f ca="1">IFERROR(OFFSET(환산공식!DC$15,$F772,0),"")</f>
        <v>0</v>
      </c>
      <c r="P772" s="212" t="str">
        <f t="shared" ca="1" si="23"/>
        <v>3% 이하</v>
      </c>
      <c r="Q772" s="218">
        <f ca="1">IFERROR(ROUND(OFFSET(환산공식!$EX$15,$F772,0),3),"")</f>
        <v>0</v>
      </c>
      <c r="R772" s="218">
        <f ca="1">OFFSET('배치점수 계산기'!H$10,$D772,0)</f>
        <v>169.69800000000001</v>
      </c>
      <c r="S772" s="218">
        <f ca="1">OFFSET('배치점수 계산기'!I$10,$D772,0)</f>
        <v>169.15</v>
      </c>
      <c r="T772" s="218">
        <f ca="1">OFFSET('배치점수 계산기'!J$10,$D772,0)</f>
        <v>168.108</v>
      </c>
      <c r="U772" s="218">
        <f ca="1">OFFSET('배치점수 계산기'!K$10,$D772,0)</f>
        <v>166.785</v>
      </c>
      <c r="V772" s="218">
        <f ca="1">OFFSET('배치점수 계산기'!L$10,$D772,0)</f>
        <v>165.018</v>
      </c>
      <c r="W772" s="210" t="str">
        <f ca="1">OFFSET('배치점수 계산기'!M$10,$D772,0)</f>
        <v>표점</v>
      </c>
      <c r="X772" s="208" t="str">
        <f ca="1">OFFSET('배치점수 계산기'!N$10,$D772,0)</f>
        <v>표점</v>
      </c>
      <c r="Y772" s="212">
        <f ca="1">OFFSET(환산공식!FG$15,$F772,0)</f>
        <v>0.25</v>
      </c>
      <c r="Z772" s="35">
        <f ca="1">OFFSET(환산공식!FH$15,$F772,0)</f>
        <v>0.45</v>
      </c>
      <c r="AA772" s="203">
        <f ca="1">OFFSET(환산공식!FI$15,$F772,0)</f>
        <v>0.3</v>
      </c>
      <c r="AB772" s="5"/>
      <c r="AD772">
        <f t="shared" ca="1" si="24"/>
        <v>6</v>
      </c>
      <c r="AF772" s="5"/>
      <c r="AG772" s="5"/>
      <c r="AH772" s="5"/>
    </row>
    <row r="773" spans="1:34">
      <c r="A773" s="222"/>
      <c r="B773" s="222"/>
      <c r="C773" s="222" t="s">
        <v>2268</v>
      </c>
      <c r="D773" s="219">
        <v>776</v>
      </c>
      <c r="E773" s="219">
        <v>220</v>
      </c>
      <c r="F773" s="219">
        <v>220</v>
      </c>
      <c r="G773" s="264">
        <v>766</v>
      </c>
      <c r="H773" s="221" t="s">
        <v>85</v>
      </c>
      <c r="I773" s="219" t="s">
        <v>332</v>
      </c>
      <c r="J773" s="267" t="s">
        <v>1080</v>
      </c>
      <c r="K773" s="219" t="s">
        <v>83</v>
      </c>
      <c r="L773" s="35" t="str">
        <f ca="1">IF(OFFSET(환산공식!$DU$15,$F773,0)=1,"O","X")</f>
        <v>X</v>
      </c>
      <c r="M773" s="212">
        <f ca="1">IFERROR(OFFSET(환산공식!DA$15,$F773,0),"")</f>
        <v>0</v>
      </c>
      <c r="N773" s="35" t="str">
        <f ca="1">IFERROR(CONCATENATE(ROUND(OFFSET(환산공식!DB$15,$F773,0),1),"%"),"")</f>
        <v/>
      </c>
      <c r="O773" s="35">
        <f ca="1">IFERROR(OFFSET(환산공식!DC$15,$F773,0),"")</f>
        <v>0</v>
      </c>
      <c r="P773" s="212" t="str">
        <f t="shared" ca="1" si="23"/>
        <v>3% 이하</v>
      </c>
      <c r="Q773" s="218">
        <f ca="1">IFERROR(ROUND(OFFSET(환산공식!$EX$15,$F773,0),3),"")</f>
        <v>0</v>
      </c>
      <c r="R773" s="218">
        <f ca="1">OFFSET('배치점수 계산기'!H$10,$D773,0)</f>
        <v>168.285</v>
      </c>
      <c r="S773" s="218">
        <f ca="1">OFFSET('배치점수 계산기'!I$10,$D773,0)</f>
        <v>167.815</v>
      </c>
      <c r="T773" s="218">
        <f ca="1">OFFSET('배치점수 계산기'!J$10,$D773,0)</f>
        <v>166.803</v>
      </c>
      <c r="U773" s="218">
        <f ca="1">OFFSET('배치점수 계산기'!K$10,$D773,0)</f>
        <v>165.423</v>
      </c>
      <c r="V773" s="218">
        <f ca="1">OFFSET('배치점수 계산기'!L$10,$D773,0)</f>
        <v>163.57</v>
      </c>
      <c r="W773" s="210" t="str">
        <f ca="1">OFFSET('배치점수 계산기'!M$10,$D773,0)</f>
        <v>표점</v>
      </c>
      <c r="X773" s="208" t="str">
        <f ca="1">OFFSET('배치점수 계산기'!N$10,$D773,0)</f>
        <v>표점</v>
      </c>
      <c r="Y773" s="212">
        <f ca="1">OFFSET(환산공식!FG$15,$F773,0)</f>
        <v>0.25</v>
      </c>
      <c r="Z773" s="35">
        <f ca="1">OFFSET(환산공식!FH$15,$F773,0)</f>
        <v>0.45</v>
      </c>
      <c r="AA773" s="203">
        <f ca="1">OFFSET(환산공식!FI$15,$F773,0)</f>
        <v>0.3</v>
      </c>
      <c r="AB773" s="5"/>
      <c r="AD773">
        <f t="shared" ca="1" si="24"/>
        <v>6</v>
      </c>
      <c r="AF773" s="5"/>
      <c r="AG773" s="5"/>
      <c r="AH773" s="5"/>
    </row>
    <row r="774" spans="1:34">
      <c r="A774" s="222"/>
      <c r="B774" s="222"/>
      <c r="C774" s="222" t="s">
        <v>2269</v>
      </c>
      <c r="D774" s="219">
        <v>777</v>
      </c>
      <c r="E774" s="219">
        <v>224</v>
      </c>
      <c r="F774" s="219">
        <v>224</v>
      </c>
      <c r="G774" s="264">
        <v>767</v>
      </c>
      <c r="H774" s="221" t="s">
        <v>85</v>
      </c>
      <c r="I774" s="219" t="s">
        <v>332</v>
      </c>
      <c r="J774" s="267" t="s">
        <v>151</v>
      </c>
      <c r="K774" s="219" t="s">
        <v>84</v>
      </c>
      <c r="L774" s="35" t="str">
        <f ca="1">IF(OFFSET(환산공식!$DU$15,$F774,0)=1,"O","X")</f>
        <v>X</v>
      </c>
      <c r="M774" s="212">
        <f ca="1">IFERROR(OFFSET(환산공식!DA$15,$F774,0),"")</f>
        <v>0</v>
      </c>
      <c r="N774" s="35" t="str">
        <f ca="1">IFERROR(CONCATENATE(ROUND(OFFSET(환산공식!DB$15,$F774,0),1),"%"),"")</f>
        <v/>
      </c>
      <c r="O774" s="35">
        <f ca="1">IFERROR(OFFSET(환산공식!DC$15,$F774,0),"")</f>
        <v>0</v>
      </c>
      <c r="P774" s="212" t="str">
        <f t="shared" ca="1" si="23"/>
        <v>3% 이하</v>
      </c>
      <c r="Q774" s="218">
        <f ca="1">IFERROR(ROUND(OFFSET(환산공식!$EX$15,$F774,0),3),"")</f>
        <v>0</v>
      </c>
      <c r="R774" s="218">
        <f ca="1">OFFSET('배치점수 계산기'!H$10,$D774,0)</f>
        <v>179.95</v>
      </c>
      <c r="S774" s="218">
        <f ca="1">OFFSET('배치점수 계산기'!I$10,$D774,0)</f>
        <v>179.44</v>
      </c>
      <c r="T774" s="218">
        <f ca="1">OFFSET('배치점수 계산기'!J$10,$D774,0)</f>
        <v>178.41499999999999</v>
      </c>
      <c r="U774" s="218">
        <f ca="1">OFFSET('배치점수 계산기'!K$10,$D774,0)</f>
        <v>177.03800000000001</v>
      </c>
      <c r="V774" s="218">
        <f ca="1">OFFSET('배치점수 계산기'!L$10,$D774,0)</f>
        <v>175.03</v>
      </c>
      <c r="W774" s="210" t="str">
        <f ca="1">OFFSET('배치점수 계산기'!M$10,$D774,0)</f>
        <v>표점</v>
      </c>
      <c r="X774" s="208" t="str">
        <f ca="1">OFFSET('배치점수 계산기'!N$10,$D774,0)</f>
        <v>표점</v>
      </c>
      <c r="Y774" s="212">
        <f ca="1">OFFSET(환산공식!FG$15,$F774,0)</f>
        <v>0.35</v>
      </c>
      <c r="Z774" s="35">
        <f ca="1">OFFSET(환산공식!FH$15,$F774,0)</f>
        <v>0.35</v>
      </c>
      <c r="AA774" s="203">
        <f ca="1">OFFSET(환산공식!FI$15,$F774,0)</f>
        <v>0.3</v>
      </c>
      <c r="AB774" s="5"/>
      <c r="AD774">
        <f t="shared" ca="1" si="24"/>
        <v>6</v>
      </c>
      <c r="AF774" s="5"/>
      <c r="AG774" s="5"/>
      <c r="AH774" s="5"/>
    </row>
    <row r="775" spans="1:34">
      <c r="A775" s="222"/>
      <c r="B775" s="222"/>
      <c r="C775" s="222" t="s">
        <v>2270</v>
      </c>
      <c r="D775" s="219">
        <v>778</v>
      </c>
      <c r="E775" s="219">
        <v>219</v>
      </c>
      <c r="F775" s="219">
        <v>219</v>
      </c>
      <c r="G775" s="264">
        <v>768</v>
      </c>
      <c r="H775" s="221" t="s">
        <v>85</v>
      </c>
      <c r="I775" s="219" t="s">
        <v>332</v>
      </c>
      <c r="J775" s="267" t="s">
        <v>76</v>
      </c>
      <c r="K775" s="219" t="s">
        <v>84</v>
      </c>
      <c r="L775" s="35" t="str">
        <f ca="1">IF(OFFSET(환산공식!$DU$15,$F775,0)=1,"O","X")</f>
        <v>X</v>
      </c>
      <c r="M775" s="212">
        <f ca="1">IFERROR(OFFSET(환산공식!DA$15,$F775,0),"")</f>
        <v>0</v>
      </c>
      <c r="N775" s="35" t="str">
        <f ca="1">IFERROR(CONCATENATE(ROUND(OFFSET(환산공식!DB$15,$F775,0),1),"%"),"")</f>
        <v/>
      </c>
      <c r="O775" s="35">
        <f ca="1">IFERROR(OFFSET(환산공식!DC$15,$F775,0),"")</f>
        <v>0</v>
      </c>
      <c r="P775" s="212" t="str">
        <f t="shared" ca="1" si="23"/>
        <v>3% 이하</v>
      </c>
      <c r="Q775" s="218">
        <f ca="1">IFERROR(ROUND(OFFSET(환산공식!$EX$15,$F775,0),3),"")</f>
        <v>0</v>
      </c>
      <c r="R775" s="218">
        <f ca="1">OFFSET('배치점수 계산기'!H$10,$D775,0)</f>
        <v>177.12299999999999</v>
      </c>
      <c r="S775" s="218">
        <f ca="1">OFFSET('배치점수 계산기'!I$10,$D775,0)</f>
        <v>176.37299999999999</v>
      </c>
      <c r="T775" s="218">
        <f ca="1">OFFSET('배치점수 계산기'!J$10,$D775,0)</f>
        <v>174.63300000000001</v>
      </c>
      <c r="U775" s="218">
        <f ca="1">OFFSET('배치점수 계산기'!K$10,$D775,0)</f>
        <v>172.88499999999999</v>
      </c>
      <c r="V775" s="218">
        <f ca="1">OFFSET('배치점수 계산기'!L$10,$D775,0)</f>
        <v>170.965</v>
      </c>
      <c r="W775" s="210" t="str">
        <f ca="1">OFFSET('배치점수 계산기'!M$10,$D775,0)</f>
        <v>표점</v>
      </c>
      <c r="X775" s="208" t="str">
        <f ca="1">OFFSET('배치점수 계산기'!N$10,$D775,0)</f>
        <v>표점</v>
      </c>
      <c r="Y775" s="212">
        <f ca="1">OFFSET(환산공식!FG$15,$F775,0)</f>
        <v>0.45</v>
      </c>
      <c r="Z775" s="35">
        <f ca="1">OFFSET(환산공식!FH$15,$F775,0)</f>
        <v>0.25</v>
      </c>
      <c r="AA775" s="203">
        <f ca="1">OFFSET(환산공식!FI$15,$F775,0)</f>
        <v>0.3</v>
      </c>
      <c r="AB775" s="5"/>
      <c r="AD775">
        <f t="shared" ca="1" si="24"/>
        <v>6</v>
      </c>
      <c r="AF775" s="5"/>
      <c r="AG775" s="5"/>
      <c r="AH775" s="5"/>
    </row>
    <row r="776" spans="1:34">
      <c r="A776" s="222"/>
      <c r="B776" s="222"/>
      <c r="C776" s="222" t="s">
        <v>2271</v>
      </c>
      <c r="D776" s="219">
        <v>779</v>
      </c>
      <c r="E776" s="219">
        <v>219</v>
      </c>
      <c r="F776" s="219">
        <v>219</v>
      </c>
      <c r="G776" s="264">
        <v>769</v>
      </c>
      <c r="H776" s="221" t="s">
        <v>85</v>
      </c>
      <c r="I776" s="219" t="s">
        <v>332</v>
      </c>
      <c r="J776" s="267" t="s">
        <v>18790</v>
      </c>
      <c r="K776" s="219" t="s">
        <v>84</v>
      </c>
      <c r="L776" s="35" t="str">
        <f ca="1">IF(OFFSET(환산공식!$DU$15,$F776,0)=1,"O","X")</f>
        <v>X</v>
      </c>
      <c r="M776" s="212">
        <f ca="1">IFERROR(OFFSET(환산공식!DA$15,$F776,0),"")</f>
        <v>0</v>
      </c>
      <c r="N776" s="35" t="str">
        <f ca="1">IFERROR(CONCATENATE(ROUND(OFFSET(환산공식!DB$15,$F776,0),1),"%"),"")</f>
        <v/>
      </c>
      <c r="O776" s="35">
        <f ca="1">IFERROR(OFFSET(환산공식!DC$15,$F776,0),"")</f>
        <v>0</v>
      </c>
      <c r="P776" s="212" t="str">
        <f t="shared" ca="1" si="23"/>
        <v>3% 이하</v>
      </c>
      <c r="Q776" s="218">
        <f ca="1">IFERROR(ROUND(OFFSET(환산공식!$EX$15,$F776,0),3),"")</f>
        <v>0</v>
      </c>
      <c r="R776" s="218">
        <f ca="1">OFFSET('배치점수 계산기'!H$10,$D776,0)</f>
        <v>175.77</v>
      </c>
      <c r="S776" s="218">
        <f ca="1">OFFSET('배치점수 계산기'!I$10,$D776,0)</f>
        <v>175.14500000000001</v>
      </c>
      <c r="T776" s="218">
        <f ca="1">OFFSET('배치점수 계산기'!J$10,$D776,0)</f>
        <v>173.65799999999999</v>
      </c>
      <c r="U776" s="218">
        <f ca="1">OFFSET('배치점수 계산기'!K$10,$D776,0)</f>
        <v>172.15199999999999</v>
      </c>
      <c r="V776" s="218">
        <f ca="1">OFFSET('배치점수 계산기'!L$10,$D776,0)</f>
        <v>170.44800000000001</v>
      </c>
      <c r="W776" s="210" t="str">
        <f ca="1">OFFSET('배치점수 계산기'!M$10,$D776,0)</f>
        <v>표점</v>
      </c>
      <c r="X776" s="208" t="str">
        <f ca="1">OFFSET('배치점수 계산기'!N$10,$D776,0)</f>
        <v>표점</v>
      </c>
      <c r="Y776" s="212">
        <f ca="1">OFFSET(환산공식!FG$15,$F776,0)</f>
        <v>0.45</v>
      </c>
      <c r="Z776" s="35">
        <f ca="1">OFFSET(환산공식!FH$15,$F776,0)</f>
        <v>0.25</v>
      </c>
      <c r="AA776" s="203">
        <f ca="1">OFFSET(환산공식!FI$15,$F776,0)</f>
        <v>0.3</v>
      </c>
      <c r="AB776" s="5"/>
      <c r="AD776">
        <f t="shared" ca="1" si="24"/>
        <v>6</v>
      </c>
      <c r="AF776" s="5"/>
      <c r="AG776" s="5"/>
      <c r="AH776" s="5"/>
    </row>
    <row r="777" spans="1:34">
      <c r="A777" s="222"/>
      <c r="B777" s="222"/>
      <c r="C777" s="222" t="s">
        <v>2272</v>
      </c>
      <c r="D777" s="219">
        <v>780</v>
      </c>
      <c r="E777" s="219">
        <v>219</v>
      </c>
      <c r="F777" s="219">
        <v>219</v>
      </c>
      <c r="G777" s="264">
        <v>770</v>
      </c>
      <c r="H777" s="221" t="s">
        <v>85</v>
      </c>
      <c r="I777" s="219" t="s">
        <v>332</v>
      </c>
      <c r="J777" s="267" t="s">
        <v>78</v>
      </c>
      <c r="K777" s="219" t="s">
        <v>84</v>
      </c>
      <c r="L777" s="35" t="str">
        <f ca="1">IF(OFFSET(환산공식!$DU$15,$F777,0)=1,"O","X")</f>
        <v>X</v>
      </c>
      <c r="M777" s="212">
        <f ca="1">IFERROR(OFFSET(환산공식!DA$15,$F777,0),"")</f>
        <v>0</v>
      </c>
      <c r="N777" s="35" t="str">
        <f ca="1">IFERROR(CONCATENATE(ROUND(OFFSET(환산공식!DB$15,$F777,0),1),"%"),"")</f>
        <v/>
      </c>
      <c r="O777" s="35">
        <f ca="1">IFERROR(OFFSET(환산공식!DC$15,$F777,0),"")</f>
        <v>0</v>
      </c>
      <c r="P777" s="212" t="str">
        <f t="shared" ref="P777:P840" ca="1" si="25">IF(E777="","",IF(Q777&gt;R777,"90% 이상",IF(Q777&gt;S777,CONCATENATE(ROUND(((Q777-S777)/(R777-S777))*20+70,0),"%"),IF(Q777&gt;T777,CONCATENATE(ROUND(((Q777-T777)/(S777-T777))*30+40,0),"%"),IF(Q777&gt;U777,CONCATENATE(ROUND(((Q777-U777)/(T777-U777))*30+10,0),"%"),IF(Q777&gt;V777,CONCATENATE(ROUND(((Q777-V777)/(U777-V777))*7+3,0),"%"),"3% 이하"))))))</f>
        <v>3% 이하</v>
      </c>
      <c r="Q777" s="218">
        <f ca="1">IFERROR(ROUND(OFFSET(환산공식!$EX$15,$F777,0),3),"")</f>
        <v>0</v>
      </c>
      <c r="R777" s="218">
        <f ca="1">OFFSET('배치점수 계산기'!H$10,$D777,0)</f>
        <v>174.68299999999999</v>
      </c>
      <c r="S777" s="218">
        <f ca="1">OFFSET('배치점수 계산기'!I$10,$D777,0)</f>
        <v>174.048</v>
      </c>
      <c r="T777" s="218">
        <f ca="1">OFFSET('배치점수 계산기'!J$10,$D777,0)</f>
        <v>172.71700000000001</v>
      </c>
      <c r="U777" s="218">
        <f ca="1">OFFSET('배치점수 계산기'!K$10,$D777,0)</f>
        <v>171.423</v>
      </c>
      <c r="V777" s="218">
        <f ca="1">OFFSET('배치점수 계산기'!L$10,$D777,0)</f>
        <v>169.685</v>
      </c>
      <c r="W777" s="210" t="str">
        <f ca="1">OFFSET('배치점수 계산기'!M$10,$D777,0)</f>
        <v>표점</v>
      </c>
      <c r="X777" s="208" t="str">
        <f ca="1">OFFSET('배치점수 계산기'!N$10,$D777,0)</f>
        <v>표점</v>
      </c>
      <c r="Y777" s="212">
        <f ca="1">OFFSET(환산공식!FG$15,$F777,0)</f>
        <v>0.45</v>
      </c>
      <c r="Z777" s="35">
        <f ca="1">OFFSET(환산공식!FH$15,$F777,0)</f>
        <v>0.25</v>
      </c>
      <c r="AA777" s="203">
        <f ca="1">OFFSET(환산공식!FI$15,$F777,0)</f>
        <v>0.3</v>
      </c>
      <c r="AB777" s="5"/>
      <c r="AD777">
        <f t="shared" ref="AD777:AD840" ca="1" si="26">IF(L777="X",6,IF(Q777&gt;R777,1,IF(Q777&gt;S777,2,IF(Q777&gt;T777,3,IF(Q777&gt;U777,4,IF(Q777&gt;=V777,5,IF(Q777&lt;V777,6,"")))))))</f>
        <v>6</v>
      </c>
      <c r="AF777" s="5"/>
      <c r="AG777" s="5"/>
      <c r="AH777" s="5"/>
    </row>
    <row r="778" spans="1:34">
      <c r="A778" s="222"/>
      <c r="B778" s="222"/>
      <c r="C778" s="222" t="s">
        <v>2273</v>
      </c>
      <c r="D778" s="219">
        <v>781</v>
      </c>
      <c r="E778" s="219">
        <v>219</v>
      </c>
      <c r="F778" s="219">
        <v>219</v>
      </c>
      <c r="G778" s="264">
        <v>771</v>
      </c>
      <c r="H778" s="221" t="s">
        <v>85</v>
      </c>
      <c r="I778" s="219" t="s">
        <v>332</v>
      </c>
      <c r="J778" s="267" t="s">
        <v>75</v>
      </c>
      <c r="K778" s="219" t="s">
        <v>84</v>
      </c>
      <c r="L778" s="35" t="str">
        <f ca="1">IF(OFFSET(환산공식!$DU$15,$F778,0)=1,"O","X")</f>
        <v>X</v>
      </c>
      <c r="M778" s="212">
        <f ca="1">IFERROR(OFFSET(환산공식!DA$15,$F778,0),"")</f>
        <v>0</v>
      </c>
      <c r="N778" s="35" t="str">
        <f ca="1">IFERROR(CONCATENATE(ROUND(OFFSET(환산공식!DB$15,$F778,0),1),"%"),"")</f>
        <v/>
      </c>
      <c r="O778" s="35">
        <f ca="1">IFERROR(OFFSET(환산공식!DC$15,$F778,0),"")</f>
        <v>0</v>
      </c>
      <c r="P778" s="212" t="str">
        <f t="shared" ca="1" si="25"/>
        <v>3% 이하</v>
      </c>
      <c r="Q778" s="218">
        <f ca="1">IFERROR(ROUND(OFFSET(환산공식!$EX$15,$F778,0),3),"")</f>
        <v>0</v>
      </c>
      <c r="R778" s="218">
        <f ca="1">OFFSET('배치점수 계산기'!H$10,$D778,0)</f>
        <v>174.68299999999999</v>
      </c>
      <c r="S778" s="218">
        <f ca="1">OFFSET('배치점수 계산기'!I$10,$D778,0)</f>
        <v>174.048</v>
      </c>
      <c r="T778" s="218">
        <f ca="1">OFFSET('배치점수 계산기'!J$10,$D778,0)</f>
        <v>172.73</v>
      </c>
      <c r="U778" s="218">
        <f ca="1">OFFSET('배치점수 계산기'!K$10,$D778,0)</f>
        <v>171.18799999999999</v>
      </c>
      <c r="V778" s="218">
        <f ca="1">OFFSET('배치점수 계산기'!L$10,$D778,0)</f>
        <v>169.375</v>
      </c>
      <c r="W778" s="210" t="str">
        <f ca="1">OFFSET('배치점수 계산기'!M$10,$D778,0)</f>
        <v>표점</v>
      </c>
      <c r="X778" s="208" t="str">
        <f ca="1">OFFSET('배치점수 계산기'!N$10,$D778,0)</f>
        <v>표점</v>
      </c>
      <c r="Y778" s="212">
        <f ca="1">OFFSET(환산공식!FG$15,$F778,0)</f>
        <v>0.45</v>
      </c>
      <c r="Z778" s="35">
        <f ca="1">OFFSET(환산공식!FH$15,$F778,0)</f>
        <v>0.25</v>
      </c>
      <c r="AA778" s="203">
        <f ca="1">OFFSET(환산공식!FI$15,$F778,0)</f>
        <v>0.3</v>
      </c>
      <c r="AB778" s="5"/>
      <c r="AD778">
        <f t="shared" ca="1" si="26"/>
        <v>6</v>
      </c>
      <c r="AF778" s="5"/>
      <c r="AG778" s="5"/>
      <c r="AH778" s="5"/>
    </row>
    <row r="779" spans="1:34">
      <c r="A779" s="222"/>
      <c r="B779" s="222"/>
      <c r="C779" s="222" t="s">
        <v>2274</v>
      </c>
      <c r="D779" s="219">
        <v>782</v>
      </c>
      <c r="E779" s="219">
        <v>219</v>
      </c>
      <c r="F779" s="219">
        <v>219</v>
      </c>
      <c r="G779" s="264">
        <v>772</v>
      </c>
      <c r="H779" s="221" t="s">
        <v>85</v>
      </c>
      <c r="I779" s="219" t="s">
        <v>332</v>
      </c>
      <c r="J779" s="267" t="s">
        <v>152</v>
      </c>
      <c r="K779" s="219" t="s">
        <v>84</v>
      </c>
      <c r="L779" s="35" t="str">
        <f ca="1">IF(OFFSET(환산공식!$DU$15,$F779,0)=1,"O","X")</f>
        <v>X</v>
      </c>
      <c r="M779" s="212">
        <f ca="1">IFERROR(OFFSET(환산공식!DA$15,$F779,0),"")</f>
        <v>0</v>
      </c>
      <c r="N779" s="35" t="str">
        <f ca="1">IFERROR(CONCATENATE(ROUND(OFFSET(환산공식!DB$15,$F779,0),1),"%"),"")</f>
        <v/>
      </c>
      <c r="O779" s="35">
        <f ca="1">IFERROR(OFFSET(환산공식!DC$15,$F779,0),"")</f>
        <v>0</v>
      </c>
      <c r="P779" s="212" t="str">
        <f t="shared" ca="1" si="25"/>
        <v>3% 이하</v>
      </c>
      <c r="Q779" s="218">
        <f ca="1">IFERROR(ROUND(OFFSET(환산공식!$EX$15,$F779,0),3),"")</f>
        <v>0</v>
      </c>
      <c r="R779" s="218">
        <f ca="1">OFFSET('배치점수 계산기'!H$10,$D779,0)</f>
        <v>174.63300000000001</v>
      </c>
      <c r="S779" s="218">
        <f ca="1">OFFSET('배치점수 계산기'!I$10,$D779,0)</f>
        <v>173.93700000000001</v>
      </c>
      <c r="T779" s="218">
        <f ca="1">OFFSET('배치점수 계산기'!J$10,$D779,0)</f>
        <v>172.69</v>
      </c>
      <c r="U779" s="218">
        <f ca="1">OFFSET('배치점수 계산기'!K$10,$D779,0)</f>
        <v>171.13800000000001</v>
      </c>
      <c r="V779" s="218">
        <f ca="1">OFFSET('배치점수 계산기'!L$10,$D779,0)</f>
        <v>169.33500000000001</v>
      </c>
      <c r="W779" s="210" t="str">
        <f ca="1">OFFSET('배치점수 계산기'!M$10,$D779,0)</f>
        <v>표점</v>
      </c>
      <c r="X779" s="208" t="str">
        <f ca="1">OFFSET('배치점수 계산기'!N$10,$D779,0)</f>
        <v>표점</v>
      </c>
      <c r="Y779" s="212">
        <f ca="1">OFFSET(환산공식!FG$15,$F779,0)</f>
        <v>0.45</v>
      </c>
      <c r="Z779" s="35">
        <f ca="1">OFFSET(환산공식!FH$15,$F779,0)</f>
        <v>0.25</v>
      </c>
      <c r="AA779" s="203">
        <f ca="1">OFFSET(환산공식!FI$15,$F779,0)</f>
        <v>0.3</v>
      </c>
      <c r="AB779" s="5"/>
      <c r="AD779">
        <f t="shared" ca="1" si="26"/>
        <v>6</v>
      </c>
      <c r="AF779" s="5"/>
      <c r="AG779" s="5"/>
      <c r="AH779" s="5"/>
    </row>
    <row r="780" spans="1:34">
      <c r="A780" s="222"/>
      <c r="B780" s="222"/>
      <c r="C780" s="222" t="s">
        <v>2275</v>
      </c>
      <c r="D780" s="219">
        <v>783</v>
      </c>
      <c r="E780" s="219">
        <v>219</v>
      </c>
      <c r="F780" s="219">
        <v>219</v>
      </c>
      <c r="G780" s="264">
        <v>773</v>
      </c>
      <c r="H780" s="221" t="s">
        <v>85</v>
      </c>
      <c r="I780" s="219" t="s">
        <v>332</v>
      </c>
      <c r="J780" s="267" t="s">
        <v>107</v>
      </c>
      <c r="K780" s="219" t="s">
        <v>84</v>
      </c>
      <c r="L780" s="35" t="str">
        <f ca="1">IF(OFFSET(환산공식!$DU$15,$F780,0)=1,"O","X")</f>
        <v>X</v>
      </c>
      <c r="M780" s="212">
        <f ca="1">IFERROR(OFFSET(환산공식!DA$15,$F780,0),"")</f>
        <v>0</v>
      </c>
      <c r="N780" s="35" t="str">
        <f ca="1">IFERROR(CONCATENATE(ROUND(OFFSET(환산공식!DB$15,$F780,0),1),"%"),"")</f>
        <v/>
      </c>
      <c r="O780" s="35">
        <f ca="1">IFERROR(OFFSET(환산공식!DC$15,$F780,0),"")</f>
        <v>0</v>
      </c>
      <c r="P780" s="212" t="str">
        <f t="shared" ca="1" si="25"/>
        <v>3% 이하</v>
      </c>
      <c r="Q780" s="218">
        <f ca="1">IFERROR(ROUND(OFFSET(환산공식!$EX$15,$F780,0),3),"")</f>
        <v>0</v>
      </c>
      <c r="R780" s="218">
        <f ca="1">OFFSET('배치점수 계산기'!H$10,$D780,0)</f>
        <v>172.88499999999999</v>
      </c>
      <c r="S780" s="218">
        <f ca="1">OFFSET('배치점수 계산기'!I$10,$D780,0)</f>
        <v>172.3</v>
      </c>
      <c r="T780" s="218">
        <f ca="1">OFFSET('배치점수 계산기'!J$10,$D780,0)</f>
        <v>171.13800000000001</v>
      </c>
      <c r="U780" s="218">
        <f ca="1">OFFSET('배치점수 계산기'!K$10,$D780,0)</f>
        <v>169.685</v>
      </c>
      <c r="V780" s="218">
        <f ca="1">OFFSET('배치점수 계산기'!L$10,$D780,0)</f>
        <v>167.79499999999999</v>
      </c>
      <c r="W780" s="210" t="str">
        <f ca="1">OFFSET('배치점수 계산기'!M$10,$D780,0)</f>
        <v>표점</v>
      </c>
      <c r="X780" s="208" t="str">
        <f ca="1">OFFSET('배치점수 계산기'!N$10,$D780,0)</f>
        <v>표점</v>
      </c>
      <c r="Y780" s="212">
        <f ca="1">OFFSET(환산공식!FG$15,$F780,0)</f>
        <v>0.45</v>
      </c>
      <c r="Z780" s="35">
        <f ca="1">OFFSET(환산공식!FH$15,$F780,0)</f>
        <v>0.25</v>
      </c>
      <c r="AA780" s="203">
        <f ca="1">OFFSET(환산공식!FI$15,$F780,0)</f>
        <v>0.3</v>
      </c>
      <c r="AB780" s="5"/>
      <c r="AD780">
        <f t="shared" ca="1" si="26"/>
        <v>6</v>
      </c>
      <c r="AF780" s="5"/>
      <c r="AG780" s="5"/>
      <c r="AH780" s="5"/>
    </row>
    <row r="781" spans="1:34">
      <c r="A781" s="222"/>
      <c r="B781" s="222"/>
      <c r="C781" s="222" t="s">
        <v>2276</v>
      </c>
      <c r="D781" s="219">
        <v>784</v>
      </c>
      <c r="E781" s="219">
        <v>219</v>
      </c>
      <c r="F781" s="219">
        <v>219</v>
      </c>
      <c r="G781" s="264">
        <v>774</v>
      </c>
      <c r="H781" s="221" t="s">
        <v>85</v>
      </c>
      <c r="I781" s="219" t="s">
        <v>332</v>
      </c>
      <c r="J781" s="267" t="s">
        <v>1412</v>
      </c>
      <c r="K781" s="219" t="s">
        <v>84</v>
      </c>
      <c r="L781" s="35" t="str">
        <f ca="1">IF(OFFSET(환산공식!$DU$15,$F781,0)=1,"O","X")</f>
        <v>X</v>
      </c>
      <c r="M781" s="212">
        <f ca="1">IFERROR(OFFSET(환산공식!DA$15,$F781,0),"")</f>
        <v>0</v>
      </c>
      <c r="N781" s="35" t="str">
        <f ca="1">IFERROR(CONCATENATE(ROUND(OFFSET(환산공식!DB$15,$F781,0),1),"%"),"")</f>
        <v/>
      </c>
      <c r="O781" s="35">
        <f ca="1">IFERROR(OFFSET(환산공식!DC$15,$F781,0),"")</f>
        <v>0</v>
      </c>
      <c r="P781" s="212" t="str">
        <f t="shared" ca="1" si="25"/>
        <v>3% 이하</v>
      </c>
      <c r="Q781" s="218">
        <f ca="1">IFERROR(ROUND(OFFSET(환산공식!$EX$15,$F781,0),3),"")</f>
        <v>0</v>
      </c>
      <c r="R781" s="218">
        <f ca="1">OFFSET('배치점수 계산기'!H$10,$D781,0)</f>
        <v>172.69</v>
      </c>
      <c r="S781" s="218">
        <f ca="1">OFFSET('배치점수 계산기'!I$10,$D781,0)</f>
        <v>172.08500000000001</v>
      </c>
      <c r="T781" s="218">
        <f ca="1">OFFSET('배치점수 계산기'!J$10,$D781,0)</f>
        <v>170.965</v>
      </c>
      <c r="U781" s="218">
        <f ca="1">OFFSET('배치점수 계산기'!K$10,$D781,0)</f>
        <v>169.48</v>
      </c>
      <c r="V781" s="218">
        <f ca="1">OFFSET('배치점수 계산기'!L$10,$D781,0)</f>
        <v>167.59</v>
      </c>
      <c r="W781" s="210" t="str">
        <f ca="1">OFFSET('배치점수 계산기'!M$10,$D781,0)</f>
        <v>표점</v>
      </c>
      <c r="X781" s="208" t="str">
        <f ca="1">OFFSET('배치점수 계산기'!N$10,$D781,0)</f>
        <v>표점</v>
      </c>
      <c r="Y781" s="212">
        <f ca="1">OFFSET(환산공식!FG$15,$F781,0)</f>
        <v>0.45</v>
      </c>
      <c r="Z781" s="35">
        <f ca="1">OFFSET(환산공식!FH$15,$F781,0)</f>
        <v>0.25</v>
      </c>
      <c r="AA781" s="203">
        <f ca="1">OFFSET(환산공식!FI$15,$F781,0)</f>
        <v>0.3</v>
      </c>
      <c r="AB781" s="5"/>
      <c r="AD781">
        <f t="shared" ca="1" si="26"/>
        <v>6</v>
      </c>
      <c r="AF781" s="5"/>
      <c r="AG781" s="5"/>
      <c r="AH781" s="5"/>
    </row>
    <row r="782" spans="1:34">
      <c r="A782" s="222"/>
      <c r="B782" s="222"/>
      <c r="C782" s="222" t="s">
        <v>2277</v>
      </c>
      <c r="D782" s="219">
        <v>785</v>
      </c>
      <c r="E782" s="219">
        <v>219</v>
      </c>
      <c r="F782" s="219">
        <v>219</v>
      </c>
      <c r="G782" s="264">
        <v>775</v>
      </c>
      <c r="H782" s="221" t="s">
        <v>85</v>
      </c>
      <c r="I782" s="219" t="s">
        <v>332</v>
      </c>
      <c r="J782" s="267" t="s">
        <v>982</v>
      </c>
      <c r="K782" s="219" t="s">
        <v>84</v>
      </c>
      <c r="L782" s="35" t="str">
        <f ca="1">IF(OFFSET(환산공식!$DU$15,$F782,0)=1,"O","X")</f>
        <v>X</v>
      </c>
      <c r="M782" s="212">
        <f ca="1">IFERROR(OFFSET(환산공식!DA$15,$F782,0),"")</f>
        <v>0</v>
      </c>
      <c r="N782" s="35" t="str">
        <f ca="1">IFERROR(CONCATENATE(ROUND(OFFSET(환산공식!DB$15,$F782,0),1),"%"),"")</f>
        <v/>
      </c>
      <c r="O782" s="35">
        <f ca="1">IFERROR(OFFSET(환산공식!DC$15,$F782,0),"")</f>
        <v>0</v>
      </c>
      <c r="P782" s="212" t="str">
        <f t="shared" ca="1" si="25"/>
        <v>3% 이하</v>
      </c>
      <c r="Q782" s="218">
        <f ca="1">IFERROR(ROUND(OFFSET(환산공식!$EX$15,$F782,0),3),"")</f>
        <v>0</v>
      </c>
      <c r="R782" s="218">
        <f ca="1">OFFSET('배치점수 계산기'!H$10,$D782,0)</f>
        <v>172.495</v>
      </c>
      <c r="S782" s="218">
        <f ca="1">OFFSET('배치점수 계산기'!I$10,$D782,0)</f>
        <v>171.94</v>
      </c>
      <c r="T782" s="218">
        <f ca="1">OFFSET('배치점수 계산기'!J$10,$D782,0)</f>
        <v>170.76</v>
      </c>
      <c r="U782" s="218">
        <f ca="1">OFFSET('배치점수 계산기'!K$10,$D782,0)</f>
        <v>169.375</v>
      </c>
      <c r="V782" s="218">
        <f ca="1">OFFSET('배치점수 계산기'!L$10,$D782,0)</f>
        <v>167.50200000000001</v>
      </c>
      <c r="W782" s="210" t="str">
        <f ca="1">OFFSET('배치점수 계산기'!M$10,$D782,0)</f>
        <v>표점</v>
      </c>
      <c r="X782" s="208" t="str">
        <f ca="1">OFFSET('배치점수 계산기'!N$10,$D782,0)</f>
        <v>표점</v>
      </c>
      <c r="Y782" s="212">
        <f ca="1">OFFSET(환산공식!FG$15,$F782,0)</f>
        <v>0.45</v>
      </c>
      <c r="Z782" s="35">
        <f ca="1">OFFSET(환산공식!FH$15,$F782,0)</f>
        <v>0.25</v>
      </c>
      <c r="AA782" s="203">
        <f ca="1">OFFSET(환산공식!FI$15,$F782,0)</f>
        <v>0.3</v>
      </c>
      <c r="AB782" s="5"/>
      <c r="AD782">
        <f t="shared" ca="1" si="26"/>
        <v>6</v>
      </c>
      <c r="AF782" s="5"/>
      <c r="AG782" s="5"/>
      <c r="AH782" s="5"/>
    </row>
    <row r="783" spans="1:34">
      <c r="A783" s="222"/>
      <c r="B783" s="222"/>
      <c r="C783" s="222" t="s">
        <v>2278</v>
      </c>
      <c r="D783" s="219">
        <v>786</v>
      </c>
      <c r="E783" s="219">
        <v>219</v>
      </c>
      <c r="F783" s="219">
        <v>219</v>
      </c>
      <c r="G783" s="264">
        <v>776</v>
      </c>
      <c r="H783" s="221" t="s">
        <v>85</v>
      </c>
      <c r="I783" s="219" t="s">
        <v>332</v>
      </c>
      <c r="J783" s="267" t="s">
        <v>109</v>
      </c>
      <c r="K783" s="219" t="s">
        <v>84</v>
      </c>
      <c r="L783" s="35" t="str">
        <f ca="1">IF(OFFSET(환산공식!$DU$15,$F783,0)=1,"O","X")</f>
        <v>X</v>
      </c>
      <c r="M783" s="212">
        <f ca="1">IFERROR(OFFSET(환산공식!DA$15,$F783,0),"")</f>
        <v>0</v>
      </c>
      <c r="N783" s="35" t="str">
        <f ca="1">IFERROR(CONCATENATE(ROUND(OFFSET(환산공식!DB$15,$F783,0),1),"%"),"")</f>
        <v/>
      </c>
      <c r="O783" s="35">
        <f ca="1">IFERROR(OFFSET(환산공식!DC$15,$F783,0),"")</f>
        <v>0</v>
      </c>
      <c r="P783" s="212" t="str">
        <f t="shared" ca="1" si="25"/>
        <v>3% 이하</v>
      </c>
      <c r="Q783" s="218">
        <f ca="1">IFERROR(ROUND(OFFSET(환산공식!$EX$15,$F783,0),3),"")</f>
        <v>0</v>
      </c>
      <c r="R783" s="218">
        <f ca="1">OFFSET('배치점수 계산기'!H$10,$D783,0)</f>
        <v>172.44499999999999</v>
      </c>
      <c r="S783" s="218">
        <f ca="1">OFFSET('배치점수 계산기'!I$10,$D783,0)</f>
        <v>171.89</v>
      </c>
      <c r="T783" s="218">
        <f ca="1">OFFSET('배치점수 계산기'!J$10,$D783,0)</f>
        <v>170.76</v>
      </c>
      <c r="U783" s="218">
        <f ca="1">OFFSET('배치점수 계산기'!K$10,$D783,0)</f>
        <v>169.33500000000001</v>
      </c>
      <c r="V783" s="218">
        <f ca="1">OFFSET('배치점수 계산기'!L$10,$D783,0)</f>
        <v>167.48500000000001</v>
      </c>
      <c r="W783" s="210" t="str">
        <f ca="1">OFFSET('배치점수 계산기'!M$10,$D783,0)</f>
        <v>표점</v>
      </c>
      <c r="X783" s="208" t="str">
        <f ca="1">OFFSET('배치점수 계산기'!N$10,$D783,0)</f>
        <v>표점</v>
      </c>
      <c r="Y783" s="212">
        <f ca="1">OFFSET(환산공식!FG$15,$F783,0)</f>
        <v>0.45</v>
      </c>
      <c r="Z783" s="35">
        <f ca="1">OFFSET(환산공식!FH$15,$F783,0)</f>
        <v>0.25</v>
      </c>
      <c r="AA783" s="203">
        <f ca="1">OFFSET(환산공식!FI$15,$F783,0)</f>
        <v>0.3</v>
      </c>
      <c r="AB783" s="5"/>
      <c r="AD783">
        <f t="shared" ca="1" si="26"/>
        <v>6</v>
      </c>
      <c r="AF783" s="5"/>
      <c r="AG783" s="5"/>
      <c r="AH783" s="5"/>
    </row>
    <row r="784" spans="1:34">
      <c r="A784" s="222"/>
      <c r="B784" s="222"/>
      <c r="C784" s="222" t="s">
        <v>2279</v>
      </c>
      <c r="D784" s="219">
        <v>787</v>
      </c>
      <c r="E784" s="219">
        <v>219</v>
      </c>
      <c r="F784" s="219">
        <v>219</v>
      </c>
      <c r="G784" s="264">
        <v>777</v>
      </c>
      <c r="H784" s="221" t="s">
        <v>85</v>
      </c>
      <c r="I784" s="219" t="s">
        <v>332</v>
      </c>
      <c r="J784" s="267" t="s">
        <v>126</v>
      </c>
      <c r="K784" s="219" t="s">
        <v>84</v>
      </c>
      <c r="L784" s="35" t="str">
        <f ca="1">IF(OFFSET(환산공식!$DU$15,$F784,0)=1,"O","X")</f>
        <v>X</v>
      </c>
      <c r="M784" s="212">
        <f ca="1">IFERROR(OFFSET(환산공식!DA$15,$F784,0),"")</f>
        <v>0</v>
      </c>
      <c r="N784" s="35" t="str">
        <f ca="1">IFERROR(CONCATENATE(ROUND(OFFSET(환산공식!DB$15,$F784,0),1),"%"),"")</f>
        <v/>
      </c>
      <c r="O784" s="35">
        <f ca="1">IFERROR(OFFSET(환산공식!DC$15,$F784,0),"")</f>
        <v>0</v>
      </c>
      <c r="P784" s="212" t="str">
        <f t="shared" ca="1" si="25"/>
        <v>3% 이하</v>
      </c>
      <c r="Q784" s="218">
        <f ca="1">IFERROR(ROUND(OFFSET(환산공식!$EX$15,$F784,0),3),"")</f>
        <v>0</v>
      </c>
      <c r="R784" s="218">
        <f ca="1">OFFSET('배치점수 계산기'!H$10,$D784,0)</f>
        <v>172.458</v>
      </c>
      <c r="S784" s="218">
        <f ca="1">OFFSET('배치점수 계산기'!I$10,$D784,0)</f>
        <v>171.89</v>
      </c>
      <c r="T784" s="218">
        <f ca="1">OFFSET('배치점수 계산기'!J$10,$D784,0)</f>
        <v>170.71</v>
      </c>
      <c r="U784" s="218">
        <f ca="1">OFFSET('배치점수 계산기'!K$10,$D784,0)</f>
        <v>169.268</v>
      </c>
      <c r="V784" s="218">
        <f ca="1">OFFSET('배치점수 계산기'!L$10,$D784,0)</f>
        <v>167.435</v>
      </c>
      <c r="W784" s="210" t="str">
        <f ca="1">OFFSET('배치점수 계산기'!M$10,$D784,0)</f>
        <v>표점</v>
      </c>
      <c r="X784" s="208" t="str">
        <f ca="1">OFFSET('배치점수 계산기'!N$10,$D784,0)</f>
        <v>표점</v>
      </c>
      <c r="Y784" s="212">
        <f ca="1">OFFSET(환산공식!FG$15,$F784,0)</f>
        <v>0.45</v>
      </c>
      <c r="Z784" s="35">
        <f ca="1">OFFSET(환산공식!FH$15,$F784,0)</f>
        <v>0.25</v>
      </c>
      <c r="AA784" s="203">
        <f ca="1">OFFSET(환산공식!FI$15,$F784,0)</f>
        <v>0.3</v>
      </c>
      <c r="AB784" s="5"/>
      <c r="AD784">
        <f t="shared" ca="1" si="26"/>
        <v>6</v>
      </c>
      <c r="AF784" s="5"/>
      <c r="AG784" s="5"/>
      <c r="AH784" s="5"/>
    </row>
    <row r="785" spans="1:34">
      <c r="A785" s="222"/>
      <c r="B785" s="222"/>
      <c r="C785" s="222" t="s">
        <v>2280</v>
      </c>
      <c r="D785" s="219">
        <v>788</v>
      </c>
      <c r="E785" s="219">
        <v>219</v>
      </c>
      <c r="F785" s="219">
        <v>219</v>
      </c>
      <c r="G785" s="264">
        <v>778</v>
      </c>
      <c r="H785" s="221" t="s">
        <v>85</v>
      </c>
      <c r="I785" s="219" t="s">
        <v>332</v>
      </c>
      <c r="J785" s="267" t="s">
        <v>848</v>
      </c>
      <c r="K785" s="219" t="s">
        <v>84</v>
      </c>
      <c r="L785" s="35" t="str">
        <f ca="1">IF(OFFSET(환산공식!$DU$15,$F785,0)=1,"O","X")</f>
        <v>X</v>
      </c>
      <c r="M785" s="212">
        <f ca="1">IFERROR(OFFSET(환산공식!DA$15,$F785,0),"")</f>
        <v>0</v>
      </c>
      <c r="N785" s="35" t="str">
        <f ca="1">IFERROR(CONCATENATE(ROUND(OFFSET(환산공식!DB$15,$F785,0),1),"%"),"")</f>
        <v/>
      </c>
      <c r="O785" s="35">
        <f ca="1">IFERROR(OFFSET(환산공식!DC$15,$F785,0),"")</f>
        <v>0</v>
      </c>
      <c r="P785" s="212" t="str">
        <f t="shared" ca="1" si="25"/>
        <v>3% 이하</v>
      </c>
      <c r="Q785" s="218">
        <f ca="1">IFERROR(ROUND(OFFSET(환산공식!$EX$15,$F785,0),3),"")</f>
        <v>0</v>
      </c>
      <c r="R785" s="218">
        <f ca="1">OFFSET('배치점수 계산기'!H$10,$D785,0)</f>
        <v>171.97800000000001</v>
      </c>
      <c r="S785" s="218">
        <f ca="1">OFFSET('배치점수 계산기'!I$10,$D785,0)</f>
        <v>171.423</v>
      </c>
      <c r="T785" s="218">
        <f ca="1">OFFSET('배치점수 계산기'!J$10,$D785,0)</f>
        <v>170.27</v>
      </c>
      <c r="U785" s="218">
        <f ca="1">OFFSET('배치점수 계산기'!K$10,$D785,0)</f>
        <v>168.89500000000001</v>
      </c>
      <c r="V785" s="218">
        <f ca="1">OFFSET('배치점수 계산기'!L$10,$D785,0)</f>
        <v>167.035</v>
      </c>
      <c r="W785" s="210" t="str">
        <f ca="1">OFFSET('배치점수 계산기'!M$10,$D785,0)</f>
        <v>표점</v>
      </c>
      <c r="X785" s="208" t="str">
        <f ca="1">OFFSET('배치점수 계산기'!N$10,$D785,0)</f>
        <v>표점</v>
      </c>
      <c r="Y785" s="212">
        <f ca="1">OFFSET(환산공식!FG$15,$F785,0)</f>
        <v>0.45</v>
      </c>
      <c r="Z785" s="35">
        <f ca="1">OFFSET(환산공식!FH$15,$F785,0)</f>
        <v>0.25</v>
      </c>
      <c r="AA785" s="203">
        <f ca="1">OFFSET(환산공식!FI$15,$F785,0)</f>
        <v>0.3</v>
      </c>
      <c r="AB785" s="5"/>
      <c r="AD785">
        <f t="shared" ca="1" si="26"/>
        <v>6</v>
      </c>
      <c r="AF785" s="5"/>
      <c r="AG785" s="5"/>
      <c r="AH785" s="5"/>
    </row>
    <row r="786" spans="1:34">
      <c r="A786" s="222"/>
      <c r="B786" s="222"/>
      <c r="C786" s="222" t="s">
        <v>2281</v>
      </c>
      <c r="D786" s="219">
        <v>789</v>
      </c>
      <c r="E786" s="219">
        <v>219</v>
      </c>
      <c r="F786" s="219">
        <v>219</v>
      </c>
      <c r="G786" s="264">
        <v>779</v>
      </c>
      <c r="H786" s="221" t="s">
        <v>85</v>
      </c>
      <c r="I786" s="219" t="s">
        <v>332</v>
      </c>
      <c r="J786" s="267" t="s">
        <v>394</v>
      </c>
      <c r="K786" s="219" t="s">
        <v>84</v>
      </c>
      <c r="L786" s="35" t="str">
        <f ca="1">IF(OFFSET(환산공식!$DU$15,$F786,0)=1,"O","X")</f>
        <v>X</v>
      </c>
      <c r="M786" s="212">
        <f ca="1">IFERROR(OFFSET(환산공식!DA$15,$F786,0),"")</f>
        <v>0</v>
      </c>
      <c r="N786" s="35" t="str">
        <f ca="1">IFERROR(CONCATENATE(ROUND(OFFSET(환산공식!DB$15,$F786,0),1),"%"),"")</f>
        <v/>
      </c>
      <c r="O786" s="35">
        <f ca="1">IFERROR(OFFSET(환산공식!DC$15,$F786,0),"")</f>
        <v>0</v>
      </c>
      <c r="P786" s="212" t="str">
        <f t="shared" ca="1" si="25"/>
        <v>3% 이하</v>
      </c>
      <c r="Q786" s="218">
        <f ca="1">IFERROR(ROUND(OFFSET(환산공식!$EX$15,$F786,0),3),"")</f>
        <v>0</v>
      </c>
      <c r="R786" s="218">
        <f ca="1">OFFSET('배치점수 계산기'!H$10,$D786,0)</f>
        <v>171.89</v>
      </c>
      <c r="S786" s="218">
        <f ca="1">OFFSET('배치점수 계산기'!I$10,$D786,0)</f>
        <v>171.35499999999999</v>
      </c>
      <c r="T786" s="218">
        <f ca="1">OFFSET('배치점수 계산기'!J$10,$D786,0)</f>
        <v>170.16300000000001</v>
      </c>
      <c r="U786" s="218">
        <f ca="1">OFFSET('배치점수 계산기'!K$10,$D786,0)</f>
        <v>168.77699999999999</v>
      </c>
      <c r="V786" s="218">
        <f ca="1">OFFSET('배치점수 계산기'!L$10,$D786,0)</f>
        <v>166.88</v>
      </c>
      <c r="W786" s="210" t="str">
        <f ca="1">OFFSET('배치점수 계산기'!M$10,$D786,0)</f>
        <v>표점</v>
      </c>
      <c r="X786" s="208" t="str">
        <f ca="1">OFFSET('배치점수 계산기'!N$10,$D786,0)</f>
        <v>표점</v>
      </c>
      <c r="Y786" s="212">
        <f ca="1">OFFSET(환산공식!FG$15,$F786,0)</f>
        <v>0.45</v>
      </c>
      <c r="Z786" s="35">
        <f ca="1">OFFSET(환산공식!FH$15,$F786,0)</f>
        <v>0.25</v>
      </c>
      <c r="AA786" s="203">
        <f ca="1">OFFSET(환산공식!FI$15,$F786,0)</f>
        <v>0.3</v>
      </c>
      <c r="AB786" s="5"/>
      <c r="AD786">
        <f t="shared" ca="1" si="26"/>
        <v>6</v>
      </c>
      <c r="AF786" s="5"/>
      <c r="AG786" s="5"/>
      <c r="AH786" s="5"/>
    </row>
    <row r="787" spans="1:34">
      <c r="A787" s="222"/>
      <c r="B787" s="222"/>
      <c r="C787" s="222" t="s">
        <v>2282</v>
      </c>
      <c r="D787" s="219">
        <v>790</v>
      </c>
      <c r="E787" s="219">
        <v>219</v>
      </c>
      <c r="F787" s="219">
        <v>219</v>
      </c>
      <c r="G787" s="264">
        <v>780</v>
      </c>
      <c r="H787" s="221" t="s">
        <v>85</v>
      </c>
      <c r="I787" s="219" t="s">
        <v>332</v>
      </c>
      <c r="J787" s="267" t="s">
        <v>124</v>
      </c>
      <c r="K787" s="219" t="s">
        <v>84</v>
      </c>
      <c r="L787" s="35" t="str">
        <f ca="1">IF(OFFSET(환산공식!$DU$15,$F787,0)=1,"O","X")</f>
        <v>X</v>
      </c>
      <c r="M787" s="212">
        <f ca="1">IFERROR(OFFSET(환산공식!DA$15,$F787,0),"")</f>
        <v>0</v>
      </c>
      <c r="N787" s="35" t="str">
        <f ca="1">IFERROR(CONCATENATE(ROUND(OFFSET(환산공식!DB$15,$F787,0),1),"%"),"")</f>
        <v/>
      </c>
      <c r="O787" s="35">
        <f ca="1">IFERROR(OFFSET(환산공식!DC$15,$F787,0),"")</f>
        <v>0</v>
      </c>
      <c r="P787" s="212" t="str">
        <f t="shared" ca="1" si="25"/>
        <v>3% 이하</v>
      </c>
      <c r="Q787" s="218">
        <f ca="1">IFERROR(ROUND(OFFSET(환산공식!$EX$15,$F787,0),3),"")</f>
        <v>0</v>
      </c>
      <c r="R787" s="218">
        <f ca="1">OFFSET('배치점수 계산기'!H$10,$D787,0)</f>
        <v>171.61799999999999</v>
      </c>
      <c r="S787" s="218">
        <f ca="1">OFFSET('배치점수 계산기'!I$10,$D787,0)</f>
        <v>171.07</v>
      </c>
      <c r="T787" s="218">
        <f ca="1">OFFSET('배치점수 계산기'!J$10,$D787,0)</f>
        <v>170.00700000000001</v>
      </c>
      <c r="U787" s="218">
        <f ca="1">OFFSET('배치점수 계산기'!K$10,$D787,0)</f>
        <v>168.52199999999999</v>
      </c>
      <c r="V787" s="218">
        <f ca="1">OFFSET('배치점수 계산기'!L$10,$D787,0)</f>
        <v>166.65799999999999</v>
      </c>
      <c r="W787" s="210" t="str">
        <f ca="1">OFFSET('배치점수 계산기'!M$10,$D787,0)</f>
        <v>표점</v>
      </c>
      <c r="X787" s="208" t="str">
        <f ca="1">OFFSET('배치점수 계산기'!N$10,$D787,0)</f>
        <v>표점</v>
      </c>
      <c r="Y787" s="212">
        <f ca="1">OFFSET(환산공식!FG$15,$F787,0)</f>
        <v>0.45</v>
      </c>
      <c r="Z787" s="35">
        <f ca="1">OFFSET(환산공식!FH$15,$F787,0)</f>
        <v>0.25</v>
      </c>
      <c r="AA787" s="203">
        <f ca="1">OFFSET(환산공식!FI$15,$F787,0)</f>
        <v>0.3</v>
      </c>
      <c r="AB787" s="5"/>
      <c r="AD787">
        <f t="shared" ca="1" si="26"/>
        <v>6</v>
      </c>
      <c r="AF787" s="5"/>
      <c r="AG787" s="5"/>
      <c r="AH787" s="5"/>
    </row>
    <row r="788" spans="1:34">
      <c r="A788" s="222"/>
      <c r="B788" s="222"/>
      <c r="C788" s="222" t="s">
        <v>2283</v>
      </c>
      <c r="D788" s="219">
        <v>791</v>
      </c>
      <c r="E788" s="219">
        <v>219</v>
      </c>
      <c r="F788" s="219">
        <v>219</v>
      </c>
      <c r="G788" s="264">
        <v>781</v>
      </c>
      <c r="H788" s="221" t="s">
        <v>85</v>
      </c>
      <c r="I788" s="219" t="s">
        <v>332</v>
      </c>
      <c r="J788" s="267" t="s">
        <v>392</v>
      </c>
      <c r="K788" s="219" t="s">
        <v>84</v>
      </c>
      <c r="L788" s="35" t="str">
        <f ca="1">IF(OFFSET(환산공식!$DU$15,$F788,0)=1,"O","X")</f>
        <v>X</v>
      </c>
      <c r="M788" s="212">
        <f ca="1">IFERROR(OFFSET(환산공식!DA$15,$F788,0),"")</f>
        <v>0</v>
      </c>
      <c r="N788" s="35" t="str">
        <f ca="1">IFERROR(CONCATENATE(ROUND(OFFSET(환산공식!DB$15,$F788,0),1),"%"),"")</f>
        <v/>
      </c>
      <c r="O788" s="35">
        <f ca="1">IFERROR(OFFSET(환산공식!DC$15,$F788,0),"")</f>
        <v>0</v>
      </c>
      <c r="P788" s="212" t="str">
        <f t="shared" ca="1" si="25"/>
        <v>3% 이하</v>
      </c>
      <c r="Q788" s="218">
        <f ca="1">IFERROR(ROUND(OFFSET(환산공식!$EX$15,$F788,0),3),"")</f>
        <v>0</v>
      </c>
      <c r="R788" s="218">
        <f ca="1">OFFSET('배치점수 계산기'!H$10,$D788,0)</f>
        <v>171.22800000000001</v>
      </c>
      <c r="S788" s="218">
        <f ca="1">OFFSET('배치점수 계산기'!I$10,$D788,0)</f>
        <v>170.71</v>
      </c>
      <c r="T788" s="218">
        <f ca="1">OFFSET('배치점수 계산기'!J$10,$D788,0)</f>
        <v>169.64699999999999</v>
      </c>
      <c r="U788" s="218">
        <f ca="1">OFFSET('배치점수 계산기'!K$10,$D788,0)</f>
        <v>168.04499999999999</v>
      </c>
      <c r="V788" s="218">
        <f ca="1">OFFSET('배치점수 계산기'!L$10,$D788,0)</f>
        <v>166.285</v>
      </c>
      <c r="W788" s="210" t="str">
        <f ca="1">OFFSET('배치점수 계산기'!M$10,$D788,0)</f>
        <v>표점</v>
      </c>
      <c r="X788" s="208" t="str">
        <f ca="1">OFFSET('배치점수 계산기'!N$10,$D788,0)</f>
        <v>표점</v>
      </c>
      <c r="Y788" s="212">
        <f ca="1">OFFSET(환산공식!FG$15,$F788,0)</f>
        <v>0.45</v>
      </c>
      <c r="Z788" s="35">
        <f ca="1">OFFSET(환산공식!FH$15,$F788,0)</f>
        <v>0.25</v>
      </c>
      <c r="AA788" s="203">
        <f ca="1">OFFSET(환산공식!FI$15,$F788,0)</f>
        <v>0.3</v>
      </c>
      <c r="AB788" s="5"/>
      <c r="AD788">
        <f t="shared" ca="1" si="26"/>
        <v>6</v>
      </c>
      <c r="AF788" s="5"/>
      <c r="AG788" s="5"/>
      <c r="AH788" s="5"/>
    </row>
    <row r="789" spans="1:34">
      <c r="A789" s="222"/>
      <c r="B789" s="222"/>
      <c r="C789" s="222" t="s">
        <v>2284</v>
      </c>
      <c r="D789" s="219">
        <v>792</v>
      </c>
      <c r="E789" s="219">
        <v>219</v>
      </c>
      <c r="F789" s="219">
        <v>219</v>
      </c>
      <c r="G789" s="264">
        <v>782</v>
      </c>
      <c r="H789" s="221" t="s">
        <v>85</v>
      </c>
      <c r="I789" s="219" t="s">
        <v>332</v>
      </c>
      <c r="J789" s="267" t="s">
        <v>125</v>
      </c>
      <c r="K789" s="219" t="s">
        <v>84</v>
      </c>
      <c r="L789" s="35" t="str">
        <f ca="1">IF(OFFSET(환산공식!$DU$15,$F789,0)=1,"O","X")</f>
        <v>X</v>
      </c>
      <c r="M789" s="212">
        <f ca="1">IFERROR(OFFSET(환산공식!DA$15,$F789,0),"")</f>
        <v>0</v>
      </c>
      <c r="N789" s="35" t="str">
        <f ca="1">IFERROR(CONCATENATE(ROUND(OFFSET(환산공식!DB$15,$F789,0),1),"%"),"")</f>
        <v/>
      </c>
      <c r="O789" s="35">
        <f ca="1">IFERROR(OFFSET(환산공식!DC$15,$F789,0),"")</f>
        <v>0</v>
      </c>
      <c r="P789" s="212" t="str">
        <f t="shared" ca="1" si="25"/>
        <v>3% 이하</v>
      </c>
      <c r="Q789" s="218">
        <f ca="1">IFERROR(ROUND(OFFSET(환산공식!$EX$15,$F789,0),3),"")</f>
        <v>0</v>
      </c>
      <c r="R789" s="218">
        <f ca="1">OFFSET('배치점수 계산기'!H$10,$D789,0)</f>
        <v>170.16300000000001</v>
      </c>
      <c r="S789" s="218">
        <f ca="1">OFFSET('배치점수 계산기'!I$10,$D789,0)</f>
        <v>169.685</v>
      </c>
      <c r="T789" s="218">
        <f ca="1">OFFSET('배치점수 계산기'!J$10,$D789,0)</f>
        <v>168.57300000000001</v>
      </c>
      <c r="U789" s="218">
        <f ca="1">OFFSET('배치점수 계산기'!K$10,$D789,0)</f>
        <v>167.08500000000001</v>
      </c>
      <c r="V789" s="218">
        <f ca="1">OFFSET('배치점수 계산기'!L$10,$D789,0)</f>
        <v>165.3</v>
      </c>
      <c r="W789" s="210" t="str">
        <f ca="1">OFFSET('배치점수 계산기'!M$10,$D789,0)</f>
        <v>표점</v>
      </c>
      <c r="X789" s="208" t="str">
        <f ca="1">OFFSET('배치점수 계산기'!N$10,$D789,0)</f>
        <v>표점</v>
      </c>
      <c r="Y789" s="212">
        <f ca="1">OFFSET(환산공식!FG$15,$F789,0)</f>
        <v>0.45</v>
      </c>
      <c r="Z789" s="35">
        <f ca="1">OFFSET(환산공식!FH$15,$F789,0)</f>
        <v>0.25</v>
      </c>
      <c r="AA789" s="203">
        <f ca="1">OFFSET(환산공식!FI$15,$F789,0)</f>
        <v>0.3</v>
      </c>
      <c r="AB789" s="5"/>
      <c r="AD789">
        <f t="shared" ca="1" si="26"/>
        <v>6</v>
      </c>
      <c r="AF789" s="5"/>
      <c r="AG789" s="5"/>
      <c r="AH789" s="5"/>
    </row>
    <row r="790" spans="1:34">
      <c r="A790" s="222"/>
      <c r="B790" s="222"/>
      <c r="C790" s="222" t="s">
        <v>2285</v>
      </c>
      <c r="D790" s="219">
        <v>793</v>
      </c>
      <c r="E790" s="219">
        <v>219</v>
      </c>
      <c r="F790" s="219">
        <v>219</v>
      </c>
      <c r="G790" s="264">
        <v>783</v>
      </c>
      <c r="H790" s="221" t="s">
        <v>85</v>
      </c>
      <c r="I790" s="219" t="s">
        <v>332</v>
      </c>
      <c r="J790" s="267" t="s">
        <v>837</v>
      </c>
      <c r="K790" s="219" t="s">
        <v>84</v>
      </c>
      <c r="L790" s="35" t="str">
        <f ca="1">IF(OFFSET(환산공식!$DU$15,$F790,0)=1,"O","X")</f>
        <v>X</v>
      </c>
      <c r="M790" s="212">
        <f ca="1">IFERROR(OFFSET(환산공식!DA$15,$F790,0),"")</f>
        <v>0</v>
      </c>
      <c r="N790" s="35" t="str">
        <f ca="1">IFERROR(CONCATENATE(ROUND(OFFSET(환산공식!DB$15,$F790,0),1),"%"),"")</f>
        <v/>
      </c>
      <c r="O790" s="35">
        <f ca="1">IFERROR(OFFSET(환산공식!DC$15,$F790,0),"")</f>
        <v>0</v>
      </c>
      <c r="P790" s="212" t="str">
        <f t="shared" ca="1" si="25"/>
        <v>3% 이하</v>
      </c>
      <c r="Q790" s="218">
        <f ca="1">IFERROR(ROUND(OFFSET(환산공식!$EX$15,$F790,0),3),"")</f>
        <v>0</v>
      </c>
      <c r="R790" s="218">
        <f ca="1">OFFSET('배치점수 계산기'!H$10,$D790,0)</f>
        <v>168.31</v>
      </c>
      <c r="S790" s="218">
        <f ca="1">OFFSET('배치점수 계산기'!I$10,$D790,0)</f>
        <v>167.755</v>
      </c>
      <c r="T790" s="218">
        <f ca="1">OFFSET('배치점수 계산기'!J$10,$D790,0)</f>
        <v>166.608</v>
      </c>
      <c r="U790" s="218">
        <f ca="1">OFFSET('배치점수 계산기'!K$10,$D790,0)</f>
        <v>165.25</v>
      </c>
      <c r="V790" s="218">
        <f ca="1">OFFSET('배치점수 계산기'!L$10,$D790,0)</f>
        <v>163.57</v>
      </c>
      <c r="W790" s="210" t="str">
        <f ca="1">OFFSET('배치점수 계산기'!M$10,$D790,0)</f>
        <v>표점</v>
      </c>
      <c r="X790" s="208" t="str">
        <f ca="1">OFFSET('배치점수 계산기'!N$10,$D790,0)</f>
        <v>표점</v>
      </c>
      <c r="Y790" s="212">
        <f ca="1">OFFSET(환산공식!FG$15,$F790,0)</f>
        <v>0.45</v>
      </c>
      <c r="Z790" s="35">
        <f ca="1">OFFSET(환산공식!FH$15,$F790,0)</f>
        <v>0.25</v>
      </c>
      <c r="AA790" s="203">
        <f ca="1">OFFSET(환산공식!FI$15,$F790,0)</f>
        <v>0.3</v>
      </c>
      <c r="AB790" s="5"/>
      <c r="AD790">
        <f t="shared" ca="1" si="26"/>
        <v>6</v>
      </c>
      <c r="AF790" s="5"/>
      <c r="AG790" s="5"/>
      <c r="AH790" s="5"/>
    </row>
    <row r="791" spans="1:34">
      <c r="A791" s="222"/>
      <c r="B791" s="222"/>
      <c r="C791" s="222" t="s">
        <v>2286</v>
      </c>
      <c r="D791" s="219">
        <v>794</v>
      </c>
      <c r="E791" s="219">
        <v>219</v>
      </c>
      <c r="F791" s="219">
        <v>219</v>
      </c>
      <c r="G791" s="264">
        <v>784</v>
      </c>
      <c r="H791" s="221" t="s">
        <v>85</v>
      </c>
      <c r="I791" s="219" t="s">
        <v>332</v>
      </c>
      <c r="J791" s="267" t="s">
        <v>983</v>
      </c>
      <c r="K791" s="219" t="s">
        <v>84</v>
      </c>
      <c r="L791" s="35" t="str">
        <f ca="1">IF(OFFSET(환산공식!$DU$15,$F791,0)=1,"O","X")</f>
        <v>X</v>
      </c>
      <c r="M791" s="212">
        <f ca="1">IFERROR(OFFSET(환산공식!DA$15,$F791,0),"")</f>
        <v>0</v>
      </c>
      <c r="N791" s="35" t="str">
        <f ca="1">IFERROR(CONCATENATE(ROUND(OFFSET(환산공식!DB$15,$F791,0),1),"%"),"")</f>
        <v/>
      </c>
      <c r="O791" s="35">
        <f ca="1">IFERROR(OFFSET(환산공식!DC$15,$F791,0),"")</f>
        <v>0</v>
      </c>
      <c r="P791" s="212" t="str">
        <f t="shared" ca="1" si="25"/>
        <v>3% 이하</v>
      </c>
      <c r="Q791" s="218">
        <f ca="1">IFERROR(ROUND(OFFSET(환산공식!$EX$15,$F791,0),3),"")</f>
        <v>0</v>
      </c>
      <c r="R791" s="218">
        <f ca="1">OFFSET('배치점수 계산기'!H$10,$D791,0)</f>
        <v>168.273</v>
      </c>
      <c r="S791" s="218">
        <f ca="1">OFFSET('배치점수 계산기'!I$10,$D791,0)</f>
        <v>167.65799999999999</v>
      </c>
      <c r="T791" s="218">
        <f ca="1">OFFSET('배치점수 계산기'!J$10,$D791,0)</f>
        <v>166.55699999999999</v>
      </c>
      <c r="U791" s="218">
        <f ca="1">OFFSET('배치점수 계산기'!K$10,$D791,0)</f>
        <v>165.2</v>
      </c>
      <c r="V791" s="218">
        <f ca="1">OFFSET('배치점수 계산기'!L$10,$D791,0)</f>
        <v>163.51499999999999</v>
      </c>
      <c r="W791" s="210" t="str">
        <f ca="1">OFFSET('배치점수 계산기'!M$10,$D791,0)</f>
        <v>표점</v>
      </c>
      <c r="X791" s="208" t="str">
        <f ca="1">OFFSET('배치점수 계산기'!N$10,$D791,0)</f>
        <v>표점</v>
      </c>
      <c r="Y791" s="212">
        <f ca="1">OFFSET(환산공식!FG$15,$F791,0)</f>
        <v>0.45</v>
      </c>
      <c r="Z791" s="35">
        <f ca="1">OFFSET(환산공식!FH$15,$F791,0)</f>
        <v>0.25</v>
      </c>
      <c r="AA791" s="203">
        <f ca="1">OFFSET(환산공식!FI$15,$F791,0)</f>
        <v>0.3</v>
      </c>
      <c r="AB791" s="5"/>
      <c r="AD791">
        <f t="shared" ca="1" si="26"/>
        <v>6</v>
      </c>
      <c r="AF791" s="5"/>
      <c r="AG791" s="5"/>
      <c r="AH791" s="5"/>
    </row>
    <row r="792" spans="1:34">
      <c r="A792" s="222"/>
      <c r="B792" s="222"/>
      <c r="C792" s="222" t="s">
        <v>2287</v>
      </c>
      <c r="D792" s="219">
        <v>795</v>
      </c>
      <c r="E792" s="219">
        <v>228</v>
      </c>
      <c r="F792" s="219">
        <v>228</v>
      </c>
      <c r="G792" s="264">
        <v>785</v>
      </c>
      <c r="H792" s="221" t="s">
        <v>85</v>
      </c>
      <c r="I792" s="219" t="s">
        <v>330</v>
      </c>
      <c r="J792" s="267" t="s">
        <v>18792</v>
      </c>
      <c r="K792" s="219" t="s">
        <v>83</v>
      </c>
      <c r="L792" s="35" t="str">
        <f ca="1">IF(OFFSET(환산공식!$DU$15,$F792,0)=1,"O","X")</f>
        <v>X</v>
      </c>
      <c r="M792" s="212">
        <f ca="1">IFERROR(OFFSET(환산공식!DA$15,$F792,0),"")</f>
        <v>40</v>
      </c>
      <c r="N792" s="35" t="str">
        <f ca="1">IFERROR(CONCATENATE(ROUND(OFFSET(환산공식!DB$15,$F792,0),1),"%"),"")</f>
        <v>100%</v>
      </c>
      <c r="O792" s="35">
        <f ca="1">IFERROR(OFFSET(환산공식!DC$15,$F792,0),"")</f>
        <v>0</v>
      </c>
      <c r="P792" s="212" t="str">
        <f t="shared" ca="1" si="25"/>
        <v>3% 이하</v>
      </c>
      <c r="Q792" s="218">
        <f ca="1">IFERROR(ROUND(OFFSET(환산공식!$EX$15,$F792,0),3),"")</f>
        <v>800</v>
      </c>
      <c r="R792" s="218">
        <f ca="1">OFFSET('배치점수 계산기'!H$10,$D792,0)</f>
        <v>971.59199999999998</v>
      </c>
      <c r="S792" s="218">
        <f ca="1">OFFSET('배치점수 계산기'!I$10,$D792,0)</f>
        <v>971.16600000000005</v>
      </c>
      <c r="T792" s="218">
        <f ca="1">OFFSET('배치점수 계산기'!J$10,$D792,0)</f>
        <v>970.36800000000005</v>
      </c>
      <c r="U792" s="218">
        <f ca="1">OFFSET('배치점수 계산기'!K$10,$D792,0)</f>
        <v>969.25</v>
      </c>
      <c r="V792" s="218">
        <f ca="1">OFFSET('배치점수 계산기'!L$10,$D792,0)</f>
        <v>968.14099999999996</v>
      </c>
      <c r="W792" s="210" t="str">
        <f ca="1">OFFSET('배치점수 계산기'!M$10,$D792,0)</f>
        <v>표점/만점</v>
      </c>
      <c r="X792" s="208" t="str">
        <f ca="1">OFFSET('배치점수 계산기'!N$10,$D792,0)</f>
        <v>표점/만점</v>
      </c>
      <c r="Y792" s="212">
        <f ca="1">OFFSET(환산공식!FG$15,$F792,0)</f>
        <v>0.25</v>
      </c>
      <c r="Z792" s="35">
        <f ca="1">OFFSET(환산공식!FH$15,$F792,0)</f>
        <v>0.37</v>
      </c>
      <c r="AA792" s="203">
        <f ca="1">OFFSET(환산공식!FI$15,$F792,0)</f>
        <v>0.37</v>
      </c>
      <c r="AB792" s="5"/>
      <c r="AD792">
        <f t="shared" ca="1" si="26"/>
        <v>6</v>
      </c>
      <c r="AF792" s="5"/>
      <c r="AG792" s="5"/>
      <c r="AH792" s="5"/>
    </row>
    <row r="793" spans="1:34">
      <c r="A793" s="222"/>
      <c r="B793" s="222"/>
      <c r="C793" s="222" t="s">
        <v>2288</v>
      </c>
      <c r="D793" s="219">
        <v>796</v>
      </c>
      <c r="E793" s="219">
        <v>228</v>
      </c>
      <c r="F793" s="219">
        <v>228</v>
      </c>
      <c r="G793" s="264">
        <v>786</v>
      </c>
      <c r="H793" s="221" t="s">
        <v>85</v>
      </c>
      <c r="I793" s="219" t="s">
        <v>330</v>
      </c>
      <c r="J793" s="267" t="s">
        <v>353</v>
      </c>
      <c r="K793" s="219" t="s">
        <v>83</v>
      </c>
      <c r="L793" s="35" t="str">
        <f ca="1">IF(OFFSET(환산공식!$DU$15,$F793,0)=1,"O","X")</f>
        <v>X</v>
      </c>
      <c r="M793" s="212">
        <f ca="1">IFERROR(OFFSET(환산공식!DA$15,$F793,0),"")</f>
        <v>40</v>
      </c>
      <c r="N793" s="35" t="str">
        <f ca="1">IFERROR(CONCATENATE(ROUND(OFFSET(환산공식!DB$15,$F793,0),1),"%"),"")</f>
        <v>100%</v>
      </c>
      <c r="O793" s="35">
        <f ca="1">IFERROR(OFFSET(환산공식!DC$15,$F793,0),"")</f>
        <v>0</v>
      </c>
      <c r="P793" s="212" t="str">
        <f t="shared" ca="1" si="25"/>
        <v>3% 이하</v>
      </c>
      <c r="Q793" s="218">
        <f ca="1">IFERROR(ROUND(OFFSET(환산공식!$EX$15,$F793,0),3),"")</f>
        <v>800</v>
      </c>
      <c r="R793" s="218">
        <f ca="1">OFFSET('배치점수 계산기'!H$10,$D793,0)</f>
        <v>971.16600000000005</v>
      </c>
      <c r="S793" s="218">
        <f ca="1">OFFSET('배치점수 계산기'!I$10,$D793,0)</f>
        <v>970.79600000000005</v>
      </c>
      <c r="T793" s="218">
        <f ca="1">OFFSET('배치점수 계산기'!J$10,$D793,0)</f>
        <v>969.87400000000002</v>
      </c>
      <c r="U793" s="218">
        <f ca="1">OFFSET('배치점수 계산기'!K$10,$D793,0)</f>
        <v>968.68700000000001</v>
      </c>
      <c r="V793" s="218">
        <f ca="1">OFFSET('배치점수 계산기'!L$10,$D793,0)</f>
        <v>967.30399999999997</v>
      </c>
      <c r="W793" s="210" t="str">
        <f ca="1">OFFSET('배치점수 계산기'!M$10,$D793,0)</f>
        <v>표점/만점</v>
      </c>
      <c r="X793" s="208" t="str">
        <f ca="1">OFFSET('배치점수 계산기'!N$10,$D793,0)</f>
        <v>표점/만점</v>
      </c>
      <c r="Y793" s="212">
        <f ca="1">OFFSET(환산공식!FG$15,$F793,0)</f>
        <v>0.25</v>
      </c>
      <c r="Z793" s="35">
        <f ca="1">OFFSET(환산공식!FH$15,$F793,0)</f>
        <v>0.37</v>
      </c>
      <c r="AA793" s="203">
        <f ca="1">OFFSET(환산공식!FI$15,$F793,0)</f>
        <v>0.37</v>
      </c>
      <c r="AB793" s="5"/>
      <c r="AD793">
        <f t="shared" ca="1" si="26"/>
        <v>6</v>
      </c>
      <c r="AF793" s="5"/>
      <c r="AG793" s="5"/>
      <c r="AH793" s="5"/>
    </row>
    <row r="794" spans="1:34">
      <c r="A794" s="222"/>
      <c r="B794" s="222"/>
      <c r="C794" s="222" t="s">
        <v>2289</v>
      </c>
      <c r="D794" s="219">
        <v>797</v>
      </c>
      <c r="E794" s="219">
        <v>228</v>
      </c>
      <c r="F794" s="219">
        <v>228</v>
      </c>
      <c r="G794" s="264">
        <v>787</v>
      </c>
      <c r="H794" s="221" t="s">
        <v>85</v>
      </c>
      <c r="I794" s="219" t="s">
        <v>330</v>
      </c>
      <c r="J794" s="267" t="s">
        <v>509</v>
      </c>
      <c r="K794" s="219" t="s">
        <v>83</v>
      </c>
      <c r="L794" s="35" t="str">
        <f ca="1">IF(OFFSET(환산공식!$DU$15,$F794,0)=1,"O","X")</f>
        <v>X</v>
      </c>
      <c r="M794" s="212">
        <f ca="1">IFERROR(OFFSET(환산공식!DA$15,$F794,0),"")</f>
        <v>40</v>
      </c>
      <c r="N794" s="35" t="str">
        <f ca="1">IFERROR(CONCATENATE(ROUND(OFFSET(환산공식!DB$15,$F794,0),1),"%"),"")</f>
        <v>100%</v>
      </c>
      <c r="O794" s="35">
        <f ca="1">IFERROR(OFFSET(환산공식!DC$15,$F794,0),"")</f>
        <v>0</v>
      </c>
      <c r="P794" s="212" t="str">
        <f t="shared" ca="1" si="25"/>
        <v>3% 이하</v>
      </c>
      <c r="Q794" s="218">
        <f ca="1">IFERROR(ROUND(OFFSET(환산공식!$EX$15,$F794,0),3),"")</f>
        <v>800</v>
      </c>
      <c r="R794" s="218">
        <f ca="1">OFFSET('배치점수 계산기'!H$10,$D794,0)</f>
        <v>970.52700000000004</v>
      </c>
      <c r="S794" s="218">
        <f ca="1">OFFSET('배치점수 계산기'!I$10,$D794,0)</f>
        <v>969.98800000000006</v>
      </c>
      <c r="T794" s="218">
        <f ca="1">OFFSET('배치점수 계산기'!J$10,$D794,0)</f>
        <v>969.10599999999999</v>
      </c>
      <c r="U794" s="218">
        <f ca="1">OFFSET('배치점수 계산기'!K$10,$D794,0)</f>
        <v>967.99099999999999</v>
      </c>
      <c r="V794" s="218">
        <f ca="1">OFFSET('배치점수 계산기'!L$10,$D794,0)</f>
        <v>966.65099999999995</v>
      </c>
      <c r="W794" s="210" t="str">
        <f ca="1">OFFSET('배치점수 계산기'!M$10,$D794,0)</f>
        <v>표점/만점</v>
      </c>
      <c r="X794" s="208" t="str">
        <f ca="1">OFFSET('배치점수 계산기'!N$10,$D794,0)</f>
        <v>표점/만점</v>
      </c>
      <c r="Y794" s="212">
        <f ca="1">OFFSET(환산공식!FG$15,$F794,0)</f>
        <v>0.25</v>
      </c>
      <c r="Z794" s="35">
        <f ca="1">OFFSET(환산공식!FH$15,$F794,0)</f>
        <v>0.37</v>
      </c>
      <c r="AA794" s="203">
        <f ca="1">OFFSET(환산공식!FI$15,$F794,0)</f>
        <v>0.37</v>
      </c>
      <c r="AB794" s="5"/>
      <c r="AD794">
        <f t="shared" ca="1" si="26"/>
        <v>6</v>
      </c>
      <c r="AF794" s="5"/>
      <c r="AG794" s="5"/>
      <c r="AH794" s="5"/>
    </row>
    <row r="795" spans="1:34">
      <c r="A795" s="222"/>
      <c r="B795" s="222"/>
      <c r="C795" s="222" t="s">
        <v>2290</v>
      </c>
      <c r="D795" s="219">
        <v>798</v>
      </c>
      <c r="E795" s="219">
        <v>228</v>
      </c>
      <c r="F795" s="219">
        <v>228</v>
      </c>
      <c r="G795" s="264">
        <v>788</v>
      </c>
      <c r="H795" s="221" t="s">
        <v>85</v>
      </c>
      <c r="I795" s="219" t="s">
        <v>330</v>
      </c>
      <c r="J795" s="267" t="s">
        <v>685</v>
      </c>
      <c r="K795" s="219" t="s">
        <v>83</v>
      </c>
      <c r="L795" s="35" t="str">
        <f ca="1">IF(OFFSET(환산공식!$DU$15,$F795,0)=1,"O","X")</f>
        <v>X</v>
      </c>
      <c r="M795" s="212">
        <f ca="1">IFERROR(OFFSET(환산공식!DA$15,$F795,0),"")</f>
        <v>40</v>
      </c>
      <c r="N795" s="35" t="str">
        <f ca="1">IFERROR(CONCATENATE(ROUND(OFFSET(환산공식!DB$15,$F795,0),1),"%"),"")</f>
        <v>100%</v>
      </c>
      <c r="O795" s="35">
        <f ca="1">IFERROR(OFFSET(환산공식!DC$15,$F795,0),"")</f>
        <v>0</v>
      </c>
      <c r="P795" s="212" t="str">
        <f t="shared" ca="1" si="25"/>
        <v>3% 이하</v>
      </c>
      <c r="Q795" s="218">
        <f ca="1">IFERROR(ROUND(OFFSET(환산공식!$EX$15,$F795,0),3),"")</f>
        <v>800</v>
      </c>
      <c r="R795" s="218">
        <f ca="1">OFFSET('배치점수 계산기'!H$10,$D795,0)</f>
        <v>970.21500000000003</v>
      </c>
      <c r="S795" s="218">
        <f ca="1">OFFSET('배치점수 계산기'!I$10,$D795,0)</f>
        <v>969.67600000000004</v>
      </c>
      <c r="T795" s="218">
        <f ca="1">OFFSET('배치점수 계산기'!J$10,$D795,0)</f>
        <v>968.83699999999999</v>
      </c>
      <c r="U795" s="218">
        <f ca="1">OFFSET('배치점수 계산기'!K$10,$D795,0)</f>
        <v>967.68799999999999</v>
      </c>
      <c r="V795" s="218">
        <f ca="1">OFFSET('배치점수 계산기'!L$10,$D795,0)</f>
        <v>966.38199999999995</v>
      </c>
      <c r="W795" s="210" t="str">
        <f ca="1">OFFSET('배치점수 계산기'!M$10,$D795,0)</f>
        <v>표점/만점</v>
      </c>
      <c r="X795" s="208" t="str">
        <f ca="1">OFFSET('배치점수 계산기'!N$10,$D795,0)</f>
        <v>표점/만점</v>
      </c>
      <c r="Y795" s="212">
        <f ca="1">OFFSET(환산공식!FG$15,$F795,0)</f>
        <v>0.25</v>
      </c>
      <c r="Z795" s="35">
        <f ca="1">OFFSET(환산공식!FH$15,$F795,0)</f>
        <v>0.37</v>
      </c>
      <c r="AA795" s="203">
        <f ca="1">OFFSET(환산공식!FI$15,$F795,0)</f>
        <v>0.37</v>
      </c>
      <c r="AB795" s="5"/>
      <c r="AD795">
        <f t="shared" ca="1" si="26"/>
        <v>6</v>
      </c>
      <c r="AF795" s="5"/>
      <c r="AG795" s="5"/>
      <c r="AH795" s="5"/>
    </row>
    <row r="796" spans="1:34">
      <c r="A796" s="222"/>
      <c r="B796" s="222"/>
      <c r="C796" s="222" t="s">
        <v>2291</v>
      </c>
      <c r="D796" s="219">
        <v>799</v>
      </c>
      <c r="E796" s="219">
        <v>228</v>
      </c>
      <c r="F796" s="219">
        <v>228</v>
      </c>
      <c r="G796" s="264">
        <v>789</v>
      </c>
      <c r="H796" s="221" t="s">
        <v>85</v>
      </c>
      <c r="I796" s="219" t="s">
        <v>330</v>
      </c>
      <c r="J796" s="267" t="s">
        <v>365</v>
      </c>
      <c r="K796" s="219" t="s">
        <v>83</v>
      </c>
      <c r="L796" s="35" t="str">
        <f ca="1">IF(OFFSET(환산공식!$DU$15,$F796,0)=1,"O","X")</f>
        <v>X</v>
      </c>
      <c r="M796" s="212">
        <f ca="1">IFERROR(OFFSET(환산공식!DA$15,$F796,0),"")</f>
        <v>40</v>
      </c>
      <c r="N796" s="35" t="str">
        <f ca="1">IFERROR(CONCATENATE(ROUND(OFFSET(환산공식!DB$15,$F796,0),1),"%"),"")</f>
        <v>100%</v>
      </c>
      <c r="O796" s="35">
        <f ca="1">IFERROR(OFFSET(환산공식!DC$15,$F796,0),"")</f>
        <v>0</v>
      </c>
      <c r="P796" s="212" t="str">
        <f t="shared" ca="1" si="25"/>
        <v>3% 이하</v>
      </c>
      <c r="Q796" s="218">
        <f ca="1">IFERROR(ROUND(OFFSET(환산공식!$EX$15,$F796,0),3),"")</f>
        <v>800</v>
      </c>
      <c r="R796" s="218">
        <f ca="1">OFFSET('배치점수 계산기'!H$10,$D796,0)</f>
        <v>969.94600000000003</v>
      </c>
      <c r="S796" s="218">
        <f ca="1">OFFSET('배치점수 계산기'!I$10,$D796,0)</f>
        <v>969.447</v>
      </c>
      <c r="T796" s="218">
        <f ca="1">OFFSET('배치점수 계산기'!J$10,$D796,0)</f>
        <v>968.601</v>
      </c>
      <c r="U796" s="218">
        <f ca="1">OFFSET('배치점수 계산기'!K$10,$D796,0)</f>
        <v>967.50199999999995</v>
      </c>
      <c r="V796" s="218">
        <f ca="1">OFFSET('배치점수 계산기'!L$10,$D796,0)</f>
        <v>966.19100000000003</v>
      </c>
      <c r="W796" s="210" t="str">
        <f ca="1">OFFSET('배치점수 계산기'!M$10,$D796,0)</f>
        <v>표점/만점</v>
      </c>
      <c r="X796" s="208" t="str">
        <f ca="1">OFFSET('배치점수 계산기'!N$10,$D796,0)</f>
        <v>표점/만점</v>
      </c>
      <c r="Y796" s="212">
        <f ca="1">OFFSET(환산공식!FG$15,$F796,0)</f>
        <v>0.25</v>
      </c>
      <c r="Z796" s="35">
        <f ca="1">OFFSET(환산공식!FH$15,$F796,0)</f>
        <v>0.37</v>
      </c>
      <c r="AA796" s="203">
        <f ca="1">OFFSET(환산공식!FI$15,$F796,0)</f>
        <v>0.37</v>
      </c>
      <c r="AB796" s="5"/>
      <c r="AD796">
        <f t="shared" ca="1" si="26"/>
        <v>6</v>
      </c>
      <c r="AF796" s="5"/>
      <c r="AG796" s="5"/>
      <c r="AH796" s="5"/>
    </row>
    <row r="797" spans="1:34">
      <c r="A797" s="222"/>
      <c r="B797" s="222"/>
      <c r="C797" s="222" t="s">
        <v>2292</v>
      </c>
      <c r="D797" s="219">
        <v>800</v>
      </c>
      <c r="E797" s="219">
        <v>228</v>
      </c>
      <c r="F797" s="219">
        <v>228</v>
      </c>
      <c r="G797" s="264">
        <v>790</v>
      </c>
      <c r="H797" s="221" t="s">
        <v>85</v>
      </c>
      <c r="I797" s="219" t="s">
        <v>330</v>
      </c>
      <c r="J797" s="267" t="s">
        <v>480</v>
      </c>
      <c r="K797" s="219" t="s">
        <v>83</v>
      </c>
      <c r="L797" s="35" t="str">
        <f ca="1">IF(OFFSET(환산공식!$DU$15,$F797,0)=1,"O","X")</f>
        <v>X</v>
      </c>
      <c r="M797" s="212">
        <f ca="1">IFERROR(OFFSET(환산공식!DA$15,$F797,0),"")</f>
        <v>40</v>
      </c>
      <c r="N797" s="35" t="str">
        <f ca="1">IFERROR(CONCATENATE(ROUND(OFFSET(환산공식!DB$15,$F797,0),1),"%"),"")</f>
        <v>100%</v>
      </c>
      <c r="O797" s="35">
        <f ca="1">IFERROR(OFFSET(환산공식!DC$15,$F797,0),"")</f>
        <v>0</v>
      </c>
      <c r="P797" s="212" t="str">
        <f t="shared" ca="1" si="25"/>
        <v>3% 이하</v>
      </c>
      <c r="Q797" s="218">
        <f ca="1">IFERROR(ROUND(OFFSET(환산공식!$EX$15,$F797,0),3),"")</f>
        <v>800</v>
      </c>
      <c r="R797" s="218">
        <f ca="1">OFFSET('배치점수 계산기'!H$10,$D797,0)</f>
        <v>969.67600000000004</v>
      </c>
      <c r="S797" s="218">
        <f ca="1">OFFSET('배치점수 계산기'!I$10,$D797,0)</f>
        <v>969.221</v>
      </c>
      <c r="T797" s="218">
        <f ca="1">OFFSET('배치점수 계산기'!J$10,$D797,0)</f>
        <v>968.45299999999997</v>
      </c>
      <c r="U797" s="218">
        <f ca="1">OFFSET('배치점수 계산기'!K$10,$D797,0)</f>
        <v>967.30399999999997</v>
      </c>
      <c r="V797" s="218">
        <f ca="1">OFFSET('배치점수 계산기'!L$10,$D797,0)</f>
        <v>965.96500000000003</v>
      </c>
      <c r="W797" s="210" t="str">
        <f ca="1">OFFSET('배치점수 계산기'!M$10,$D797,0)</f>
        <v>표점/만점</v>
      </c>
      <c r="X797" s="208" t="str">
        <f ca="1">OFFSET('배치점수 계산기'!N$10,$D797,0)</f>
        <v>표점/만점</v>
      </c>
      <c r="Y797" s="212">
        <f ca="1">OFFSET(환산공식!FG$15,$F797,0)</f>
        <v>0.25</v>
      </c>
      <c r="Z797" s="35">
        <f ca="1">OFFSET(환산공식!FH$15,$F797,0)</f>
        <v>0.37</v>
      </c>
      <c r="AA797" s="203">
        <f ca="1">OFFSET(환산공식!FI$15,$F797,0)</f>
        <v>0.37</v>
      </c>
      <c r="AB797" s="5"/>
      <c r="AD797">
        <f t="shared" ca="1" si="26"/>
        <v>6</v>
      </c>
      <c r="AF797" s="5"/>
      <c r="AG797" s="5"/>
      <c r="AH797" s="5"/>
    </row>
    <row r="798" spans="1:34">
      <c r="A798" s="222"/>
      <c r="B798" s="222"/>
      <c r="C798" s="222" t="s">
        <v>2293</v>
      </c>
      <c r="D798" s="219">
        <v>801</v>
      </c>
      <c r="E798" s="219">
        <v>228</v>
      </c>
      <c r="F798" s="219">
        <v>228</v>
      </c>
      <c r="G798" s="264">
        <v>791</v>
      </c>
      <c r="H798" s="221" t="s">
        <v>85</v>
      </c>
      <c r="I798" s="219" t="s">
        <v>330</v>
      </c>
      <c r="J798" s="267" t="s">
        <v>18791</v>
      </c>
      <c r="K798" s="219" t="s">
        <v>83</v>
      </c>
      <c r="L798" s="35" t="str">
        <f ca="1">IF(OFFSET(환산공식!$DU$15,$F798,0)=1,"O","X")</f>
        <v>X</v>
      </c>
      <c r="M798" s="212">
        <f ca="1">IFERROR(OFFSET(환산공식!DA$15,$F798,0),"")</f>
        <v>40</v>
      </c>
      <c r="N798" s="35" t="str">
        <f ca="1">IFERROR(CONCATENATE(ROUND(OFFSET(환산공식!DB$15,$F798,0),1),"%"),"")</f>
        <v>100%</v>
      </c>
      <c r="O798" s="35">
        <f ca="1">IFERROR(OFFSET(환산공식!DC$15,$F798,0),"")</f>
        <v>0</v>
      </c>
      <c r="P798" s="212" t="str">
        <f t="shared" ca="1" si="25"/>
        <v>3% 이하</v>
      </c>
      <c r="Q798" s="218">
        <f ca="1">IFERROR(ROUND(OFFSET(환산공식!$EX$15,$F798,0),3),"")</f>
        <v>800</v>
      </c>
      <c r="R798" s="218">
        <f ca="1">OFFSET('배치점수 계산기'!H$10,$D798,0)</f>
        <v>968.79399999999998</v>
      </c>
      <c r="S798" s="218">
        <f ca="1">OFFSET('배치점수 계산기'!I$10,$D798,0)</f>
        <v>968.45299999999997</v>
      </c>
      <c r="T798" s="218">
        <f ca="1">OFFSET('배치점수 계산기'!J$10,$D798,0)</f>
        <v>967.50199999999995</v>
      </c>
      <c r="U798" s="218">
        <f ca="1">OFFSET('배치점수 계산기'!K$10,$D798,0)</f>
        <v>966.58</v>
      </c>
      <c r="V798" s="218">
        <f ca="1">OFFSET('배치점수 계산기'!L$10,$D798,0)</f>
        <v>965.31600000000003</v>
      </c>
      <c r="W798" s="210" t="str">
        <f ca="1">OFFSET('배치점수 계산기'!M$10,$D798,0)</f>
        <v>표점/만점</v>
      </c>
      <c r="X798" s="208" t="str">
        <f ca="1">OFFSET('배치점수 계산기'!N$10,$D798,0)</f>
        <v>표점/만점</v>
      </c>
      <c r="Y798" s="212">
        <f ca="1">OFFSET(환산공식!FG$15,$F798,0)</f>
        <v>0.25</v>
      </c>
      <c r="Z798" s="35">
        <f ca="1">OFFSET(환산공식!FH$15,$F798,0)</f>
        <v>0.37</v>
      </c>
      <c r="AA798" s="203">
        <f ca="1">OFFSET(환산공식!FI$15,$F798,0)</f>
        <v>0.37</v>
      </c>
      <c r="AB798" s="5"/>
      <c r="AD798">
        <f t="shared" ca="1" si="26"/>
        <v>6</v>
      </c>
      <c r="AF798" s="5"/>
      <c r="AG798" s="5"/>
      <c r="AH798" s="5"/>
    </row>
    <row r="799" spans="1:34">
      <c r="A799" s="222"/>
      <c r="B799" s="222"/>
      <c r="C799" s="222" t="s">
        <v>2294</v>
      </c>
      <c r="D799" s="219">
        <v>802</v>
      </c>
      <c r="E799" s="219">
        <v>228</v>
      </c>
      <c r="F799" s="219">
        <v>228</v>
      </c>
      <c r="G799" s="264">
        <v>792</v>
      </c>
      <c r="H799" s="221" t="s">
        <v>85</v>
      </c>
      <c r="I799" s="219" t="s">
        <v>330</v>
      </c>
      <c r="J799" s="267" t="s">
        <v>1084</v>
      </c>
      <c r="K799" s="219" t="s">
        <v>83</v>
      </c>
      <c r="L799" s="35" t="str">
        <f ca="1">IF(OFFSET(환산공식!$DU$15,$F799,0)=1,"O","X")</f>
        <v>X</v>
      </c>
      <c r="M799" s="212">
        <f ca="1">IFERROR(OFFSET(환산공식!DA$15,$F799,0),"")</f>
        <v>40</v>
      </c>
      <c r="N799" s="35" t="str">
        <f ca="1">IFERROR(CONCATENATE(ROUND(OFFSET(환산공식!DB$15,$F799,0),1),"%"),"")</f>
        <v>100%</v>
      </c>
      <c r="O799" s="35">
        <f ca="1">IFERROR(OFFSET(환산공식!DC$15,$F799,0),"")</f>
        <v>0</v>
      </c>
      <c r="P799" s="212" t="str">
        <f t="shared" ca="1" si="25"/>
        <v>3% 이하</v>
      </c>
      <c r="Q799" s="218">
        <f ca="1">IFERROR(ROUND(OFFSET(환산공식!$EX$15,$F799,0),3),"")</f>
        <v>800</v>
      </c>
      <c r="R799" s="218">
        <f ca="1">OFFSET('배치점수 계산기'!H$10,$D799,0)</f>
        <v>968.79399999999998</v>
      </c>
      <c r="S799" s="218">
        <f ca="1">OFFSET('배치점수 계산기'!I$10,$D799,0)</f>
        <v>968.45299999999997</v>
      </c>
      <c r="T799" s="218">
        <f ca="1">OFFSET('배치점수 계산기'!J$10,$D799,0)</f>
        <v>967.45399999999995</v>
      </c>
      <c r="U799" s="218">
        <f ca="1">OFFSET('배치점수 계산기'!K$10,$D799,0)</f>
        <v>966.22400000000005</v>
      </c>
      <c r="V799" s="218">
        <f ca="1">OFFSET('배치점수 계산기'!L$10,$D799,0)</f>
        <v>964.846</v>
      </c>
      <c r="W799" s="210" t="str">
        <f ca="1">OFFSET('배치점수 계산기'!M$10,$D799,0)</f>
        <v>표점/만점</v>
      </c>
      <c r="X799" s="208" t="str">
        <f ca="1">OFFSET('배치점수 계산기'!N$10,$D799,0)</f>
        <v>표점/만점</v>
      </c>
      <c r="Y799" s="212">
        <f ca="1">OFFSET(환산공식!FG$15,$F799,0)</f>
        <v>0.25</v>
      </c>
      <c r="Z799" s="35">
        <f ca="1">OFFSET(환산공식!FH$15,$F799,0)</f>
        <v>0.37</v>
      </c>
      <c r="AA799" s="203">
        <f ca="1">OFFSET(환산공식!FI$15,$F799,0)</f>
        <v>0.37</v>
      </c>
      <c r="AB799" s="5"/>
      <c r="AD799">
        <f t="shared" ca="1" si="26"/>
        <v>6</v>
      </c>
      <c r="AF799" s="5"/>
      <c r="AG799" s="5"/>
      <c r="AH799" s="5"/>
    </row>
    <row r="800" spans="1:34">
      <c r="A800" s="222"/>
      <c r="B800" s="222"/>
      <c r="C800" s="222" t="s">
        <v>2295</v>
      </c>
      <c r="D800" s="219">
        <v>803</v>
      </c>
      <c r="E800" s="219">
        <v>229</v>
      </c>
      <c r="F800" s="219">
        <v>229</v>
      </c>
      <c r="G800" s="264">
        <v>793</v>
      </c>
      <c r="H800" s="221" t="s">
        <v>85</v>
      </c>
      <c r="I800" s="219" t="s">
        <v>330</v>
      </c>
      <c r="J800" s="267" t="s">
        <v>97</v>
      </c>
      <c r="K800" s="219" t="s">
        <v>83</v>
      </c>
      <c r="L800" s="35" t="str">
        <f ca="1">IF(OFFSET(환산공식!$DU$15,$F800,0)=1,"O","X")</f>
        <v>X</v>
      </c>
      <c r="M800" s="212">
        <f ca="1">IFERROR(OFFSET(환산공식!DA$15,$F800,0),"")</f>
        <v>40</v>
      </c>
      <c r="N800" s="35" t="str">
        <f ca="1">IFERROR(CONCATENATE(ROUND(OFFSET(환산공식!DB$15,$F800,0),1),"%"),"")</f>
        <v>100%</v>
      </c>
      <c r="O800" s="35">
        <f ca="1">IFERROR(OFFSET(환산공식!DC$15,$F800,0),"")</f>
        <v>0</v>
      </c>
      <c r="P800" s="212" t="str">
        <f t="shared" ca="1" si="25"/>
        <v>3% 이하</v>
      </c>
      <c r="Q800" s="218">
        <f ca="1">IFERROR(ROUND(OFFSET(환산공식!$EX$15,$F800,0),3),"")</f>
        <v>800</v>
      </c>
      <c r="R800" s="218">
        <f ca="1">OFFSET('배치점수 계산기'!H$10,$D800,0)</f>
        <v>968.29899999999998</v>
      </c>
      <c r="S800" s="218">
        <f ca="1">OFFSET('배치점수 계산기'!I$10,$D800,0)</f>
        <v>967.84299999999996</v>
      </c>
      <c r="T800" s="218">
        <f ca="1">OFFSET('배치점수 계산기'!J$10,$D800,0)</f>
        <v>966.92</v>
      </c>
      <c r="U800" s="218">
        <f ca="1">OFFSET('배치점수 계산기'!K$10,$D800,0)</f>
        <v>965.69500000000005</v>
      </c>
      <c r="V800" s="218">
        <f ca="1">OFFSET('배치점수 계산기'!L$10,$D800,0)</f>
        <v>964.34799999999996</v>
      </c>
      <c r="W800" s="210" t="str">
        <f ca="1">OFFSET('배치점수 계산기'!M$10,$D800,0)</f>
        <v>표점/만점</v>
      </c>
      <c r="X800" s="208" t="str">
        <f ca="1">OFFSET('배치점수 계산기'!N$10,$D800,0)</f>
        <v>표점/만점</v>
      </c>
      <c r="Y800" s="212">
        <f ca="1">OFFSET(환산공식!FG$15,$F800,0)</f>
        <v>0.25</v>
      </c>
      <c r="Z800" s="35">
        <f ca="1">OFFSET(환산공식!FH$15,$F800,0)</f>
        <v>0.37</v>
      </c>
      <c r="AA800" s="203">
        <f ca="1">OFFSET(환산공식!FI$15,$F800,0)</f>
        <v>0.37</v>
      </c>
      <c r="AB800" s="5"/>
      <c r="AD800">
        <f t="shared" ca="1" si="26"/>
        <v>6</v>
      </c>
      <c r="AF800" s="5"/>
      <c r="AG800" s="5"/>
      <c r="AH800" s="5"/>
    </row>
    <row r="801" spans="1:34">
      <c r="A801" s="222"/>
      <c r="B801" s="222"/>
      <c r="C801" s="222" t="s">
        <v>2296</v>
      </c>
      <c r="D801" s="219">
        <v>804</v>
      </c>
      <c r="E801" s="219">
        <v>228</v>
      </c>
      <c r="F801" s="219">
        <v>228</v>
      </c>
      <c r="G801" s="264">
        <v>794</v>
      </c>
      <c r="H801" s="221" t="s">
        <v>85</v>
      </c>
      <c r="I801" s="219" t="s">
        <v>330</v>
      </c>
      <c r="J801" s="267" t="s">
        <v>382</v>
      </c>
      <c r="K801" s="219" t="s">
        <v>83</v>
      </c>
      <c r="L801" s="35" t="str">
        <f ca="1">IF(OFFSET(환산공식!$DU$15,$F801,0)=1,"O","X")</f>
        <v>X</v>
      </c>
      <c r="M801" s="212">
        <f ca="1">IFERROR(OFFSET(환산공식!DA$15,$F801,0),"")</f>
        <v>40</v>
      </c>
      <c r="N801" s="35" t="str">
        <f ca="1">IFERROR(CONCATENATE(ROUND(OFFSET(환산공식!DB$15,$F801,0),1),"%"),"")</f>
        <v>100%</v>
      </c>
      <c r="O801" s="35">
        <f ca="1">IFERROR(OFFSET(환산공식!DC$15,$F801,0),"")</f>
        <v>0</v>
      </c>
      <c r="P801" s="212" t="str">
        <f t="shared" ca="1" si="25"/>
        <v>3% 이하</v>
      </c>
      <c r="Q801" s="218">
        <f ca="1">IFERROR(ROUND(OFFSET(환산공식!$EX$15,$F801,0),3),"")</f>
        <v>800</v>
      </c>
      <c r="R801" s="218">
        <f ca="1">OFFSET('배치점수 계산기'!H$10,$D801,0)</f>
        <v>968.22199999999998</v>
      </c>
      <c r="S801" s="218">
        <f ca="1">OFFSET('배치점수 계산기'!I$10,$D801,0)</f>
        <v>967.79499999999996</v>
      </c>
      <c r="T801" s="218">
        <f ca="1">OFFSET('배치점수 계산기'!J$10,$D801,0)</f>
        <v>966.88199999999995</v>
      </c>
      <c r="U801" s="218">
        <f ca="1">OFFSET('배치점수 계산기'!K$10,$D801,0)</f>
        <v>965.61400000000003</v>
      </c>
      <c r="V801" s="218">
        <f ca="1">OFFSET('배치점수 계산기'!L$10,$D801,0)</f>
        <v>964.21699999999998</v>
      </c>
      <c r="W801" s="210" t="str">
        <f ca="1">OFFSET('배치점수 계산기'!M$10,$D801,0)</f>
        <v>표점/만점</v>
      </c>
      <c r="X801" s="208" t="str">
        <f ca="1">OFFSET('배치점수 계산기'!N$10,$D801,0)</f>
        <v>표점/만점</v>
      </c>
      <c r="Y801" s="212">
        <f ca="1">OFFSET(환산공식!FG$15,$F801,0)</f>
        <v>0.25</v>
      </c>
      <c r="Z801" s="35">
        <f ca="1">OFFSET(환산공식!FH$15,$F801,0)</f>
        <v>0.37</v>
      </c>
      <c r="AA801" s="203">
        <f ca="1">OFFSET(환산공식!FI$15,$F801,0)</f>
        <v>0.37</v>
      </c>
      <c r="AB801" s="5"/>
      <c r="AD801">
        <f t="shared" ca="1" si="26"/>
        <v>6</v>
      </c>
      <c r="AF801" s="5"/>
      <c r="AG801" s="5"/>
      <c r="AH801" s="5"/>
    </row>
    <row r="802" spans="1:34">
      <c r="A802" s="222"/>
      <c r="B802" s="222"/>
      <c r="C802" s="222" t="s">
        <v>2297</v>
      </c>
      <c r="D802" s="219">
        <v>805</v>
      </c>
      <c r="E802" s="219">
        <v>228</v>
      </c>
      <c r="F802" s="219">
        <v>228</v>
      </c>
      <c r="G802" s="264">
        <v>795</v>
      </c>
      <c r="H802" s="221" t="s">
        <v>85</v>
      </c>
      <c r="I802" s="219" t="s">
        <v>330</v>
      </c>
      <c r="J802" s="267" t="s">
        <v>72</v>
      </c>
      <c r="K802" s="219" t="s">
        <v>83</v>
      </c>
      <c r="L802" s="35" t="str">
        <f ca="1">IF(OFFSET(환산공식!$DU$15,$F802,0)=1,"O","X")</f>
        <v>X</v>
      </c>
      <c r="M802" s="212">
        <f ca="1">IFERROR(OFFSET(환산공식!DA$15,$F802,0),"")</f>
        <v>40</v>
      </c>
      <c r="N802" s="35" t="str">
        <f ca="1">IFERROR(CONCATENATE(ROUND(OFFSET(환산공식!DB$15,$F802,0),1),"%"),"")</f>
        <v>100%</v>
      </c>
      <c r="O802" s="35">
        <f ca="1">IFERROR(OFFSET(환산공식!DC$15,$F802,0),"")</f>
        <v>0</v>
      </c>
      <c r="P802" s="212" t="str">
        <f t="shared" ca="1" si="25"/>
        <v>3% 이하</v>
      </c>
      <c r="Q802" s="218">
        <f ca="1">IFERROR(ROUND(OFFSET(환산공식!$EX$15,$F802,0),3),"")</f>
        <v>800</v>
      </c>
      <c r="R802" s="218">
        <f ca="1">OFFSET('배치점수 계산기'!H$10,$D802,0)</f>
        <v>967.91499999999996</v>
      </c>
      <c r="S802" s="218">
        <f ca="1">OFFSET('배치점수 계산기'!I$10,$D802,0)</f>
        <v>967.50199999999995</v>
      </c>
      <c r="T802" s="218">
        <f ca="1">OFFSET('배치점수 계산기'!J$10,$D802,0)</f>
        <v>966.58</v>
      </c>
      <c r="U802" s="218">
        <f ca="1">OFFSET('배치점수 계산기'!K$10,$D802,0)</f>
        <v>965.35400000000004</v>
      </c>
      <c r="V802" s="218">
        <f ca="1">OFFSET('배치점수 계산기'!L$10,$D802,0)</f>
        <v>963.95899999999995</v>
      </c>
      <c r="W802" s="210" t="str">
        <f ca="1">OFFSET('배치점수 계산기'!M$10,$D802,0)</f>
        <v>표점/만점</v>
      </c>
      <c r="X802" s="208" t="str">
        <f ca="1">OFFSET('배치점수 계산기'!N$10,$D802,0)</f>
        <v>표점/만점</v>
      </c>
      <c r="Y802" s="212">
        <f ca="1">OFFSET(환산공식!FG$15,$F802,0)</f>
        <v>0.25</v>
      </c>
      <c r="Z802" s="35">
        <f ca="1">OFFSET(환산공식!FH$15,$F802,0)</f>
        <v>0.37</v>
      </c>
      <c r="AA802" s="203">
        <f ca="1">OFFSET(환산공식!FI$15,$F802,0)</f>
        <v>0.37</v>
      </c>
      <c r="AB802" s="5"/>
      <c r="AD802">
        <f t="shared" ca="1" si="26"/>
        <v>6</v>
      </c>
      <c r="AF802" s="5"/>
      <c r="AG802" s="5"/>
      <c r="AH802" s="5"/>
    </row>
    <row r="803" spans="1:34">
      <c r="A803" s="222"/>
      <c r="B803" s="222"/>
      <c r="C803" s="222" t="s">
        <v>2298</v>
      </c>
      <c r="D803" s="219">
        <v>806</v>
      </c>
      <c r="E803" s="219">
        <v>228</v>
      </c>
      <c r="F803" s="219">
        <v>228</v>
      </c>
      <c r="G803" s="264">
        <v>796</v>
      </c>
      <c r="H803" s="221" t="s">
        <v>85</v>
      </c>
      <c r="I803" s="219" t="s">
        <v>330</v>
      </c>
      <c r="J803" s="267" t="s">
        <v>1064</v>
      </c>
      <c r="K803" s="219" t="s">
        <v>83</v>
      </c>
      <c r="L803" s="35" t="str">
        <f ca="1">IF(OFFSET(환산공식!$DU$15,$F803,0)=1,"O","X")</f>
        <v>X</v>
      </c>
      <c r="M803" s="212">
        <f ca="1">IFERROR(OFFSET(환산공식!DA$15,$F803,0),"")</f>
        <v>40</v>
      </c>
      <c r="N803" s="35" t="str">
        <f ca="1">IFERROR(CONCATENATE(ROUND(OFFSET(환산공식!DB$15,$F803,0),1),"%"),"")</f>
        <v>100%</v>
      </c>
      <c r="O803" s="35">
        <f ca="1">IFERROR(OFFSET(환산공식!DC$15,$F803,0),"")</f>
        <v>0</v>
      </c>
      <c r="P803" s="212" t="str">
        <f t="shared" ca="1" si="25"/>
        <v>3% 이하</v>
      </c>
      <c r="Q803" s="218">
        <f ca="1">IFERROR(ROUND(OFFSET(환산공식!$EX$15,$F803,0),3),"")</f>
        <v>800</v>
      </c>
      <c r="R803" s="218">
        <f ca="1">OFFSET('배치점수 계산기'!H$10,$D803,0)</f>
        <v>967.75699999999995</v>
      </c>
      <c r="S803" s="218">
        <f ca="1">OFFSET('배치점수 계산기'!I$10,$D803,0)</f>
        <v>967.34699999999998</v>
      </c>
      <c r="T803" s="218">
        <f ca="1">OFFSET('배치점수 계산기'!J$10,$D803,0)</f>
        <v>966.46</v>
      </c>
      <c r="U803" s="218">
        <f ca="1">OFFSET('배치점수 계산기'!K$10,$D803,0)</f>
        <v>965.20100000000002</v>
      </c>
      <c r="V803" s="218">
        <f ca="1">OFFSET('배치점수 계산기'!L$10,$D803,0)</f>
        <v>963.80899999999997</v>
      </c>
      <c r="W803" s="210" t="str">
        <f ca="1">OFFSET('배치점수 계산기'!M$10,$D803,0)</f>
        <v>표점/만점</v>
      </c>
      <c r="X803" s="208" t="str">
        <f ca="1">OFFSET('배치점수 계산기'!N$10,$D803,0)</f>
        <v>표점/만점</v>
      </c>
      <c r="Y803" s="212">
        <f ca="1">OFFSET(환산공식!FG$15,$F803,0)</f>
        <v>0.25</v>
      </c>
      <c r="Z803" s="35">
        <f ca="1">OFFSET(환산공식!FH$15,$F803,0)</f>
        <v>0.37</v>
      </c>
      <c r="AA803" s="203">
        <f ca="1">OFFSET(환산공식!FI$15,$F803,0)</f>
        <v>0.37</v>
      </c>
      <c r="AB803" s="5"/>
      <c r="AD803">
        <f t="shared" ca="1" si="26"/>
        <v>6</v>
      </c>
      <c r="AF803" s="5"/>
      <c r="AG803" s="5"/>
      <c r="AH803" s="5"/>
    </row>
    <row r="804" spans="1:34">
      <c r="A804" s="222"/>
      <c r="B804" s="222"/>
      <c r="C804" s="222" t="s">
        <v>2299</v>
      </c>
      <c r="D804" s="219">
        <v>807</v>
      </c>
      <c r="E804" s="219">
        <v>228</v>
      </c>
      <c r="F804" s="219">
        <v>228</v>
      </c>
      <c r="G804" s="264">
        <v>797</v>
      </c>
      <c r="H804" s="221" t="s">
        <v>85</v>
      </c>
      <c r="I804" s="219" t="s">
        <v>330</v>
      </c>
      <c r="J804" s="267" t="s">
        <v>991</v>
      </c>
      <c r="K804" s="219" t="s">
        <v>83</v>
      </c>
      <c r="L804" s="35" t="str">
        <f ca="1">IF(OFFSET(환산공식!$DU$15,$F804,0)=1,"O","X")</f>
        <v>X</v>
      </c>
      <c r="M804" s="212">
        <f ca="1">IFERROR(OFFSET(환산공식!DA$15,$F804,0),"")</f>
        <v>40</v>
      </c>
      <c r="N804" s="35" t="str">
        <f ca="1">IFERROR(CONCATENATE(ROUND(OFFSET(환산공식!DB$15,$F804,0),1),"%"),"")</f>
        <v>100%</v>
      </c>
      <c r="O804" s="35">
        <f ca="1">IFERROR(OFFSET(환산공식!DC$15,$F804,0),"")</f>
        <v>0</v>
      </c>
      <c r="P804" s="212" t="str">
        <f t="shared" ca="1" si="25"/>
        <v>3% 이하</v>
      </c>
      <c r="Q804" s="218">
        <f ca="1">IFERROR(ROUND(OFFSET(환산공식!$EX$15,$F804,0),3),"")</f>
        <v>800</v>
      </c>
      <c r="R804" s="218">
        <f ca="1">OFFSET('배치점수 계산기'!H$10,$D804,0)</f>
        <v>967.53499999999997</v>
      </c>
      <c r="S804" s="218">
        <f ca="1">OFFSET('배치점수 계산기'!I$10,$D804,0)</f>
        <v>967.19</v>
      </c>
      <c r="T804" s="218">
        <f ca="1">OFFSET('배치점수 계산기'!J$10,$D804,0)</f>
        <v>966.22400000000005</v>
      </c>
      <c r="U804" s="218">
        <f ca="1">OFFSET('배치점수 계산기'!K$10,$D804,0)</f>
        <v>964.96600000000001</v>
      </c>
      <c r="V804" s="218">
        <f ca="1">OFFSET('배치점수 계산기'!L$10,$D804,0)</f>
        <v>963.61400000000003</v>
      </c>
      <c r="W804" s="210" t="str">
        <f ca="1">OFFSET('배치점수 계산기'!M$10,$D804,0)</f>
        <v>표점/만점</v>
      </c>
      <c r="X804" s="208" t="str">
        <f ca="1">OFFSET('배치점수 계산기'!N$10,$D804,0)</f>
        <v>표점/만점</v>
      </c>
      <c r="Y804" s="212">
        <f ca="1">OFFSET(환산공식!FG$15,$F804,0)</f>
        <v>0.25</v>
      </c>
      <c r="Z804" s="35">
        <f ca="1">OFFSET(환산공식!FH$15,$F804,0)</f>
        <v>0.37</v>
      </c>
      <c r="AA804" s="203">
        <f ca="1">OFFSET(환산공식!FI$15,$F804,0)</f>
        <v>0.37</v>
      </c>
      <c r="AB804" s="5"/>
      <c r="AD804">
        <f t="shared" ca="1" si="26"/>
        <v>6</v>
      </c>
      <c r="AF804" s="5"/>
      <c r="AG804" s="5"/>
      <c r="AH804" s="5"/>
    </row>
    <row r="805" spans="1:34">
      <c r="A805" s="222"/>
      <c r="B805" s="222"/>
      <c r="C805" s="222" t="s">
        <v>2300</v>
      </c>
      <c r="D805" s="219">
        <v>808</v>
      </c>
      <c r="E805" s="219">
        <v>228</v>
      </c>
      <c r="F805" s="219">
        <v>228</v>
      </c>
      <c r="G805" s="264">
        <v>798</v>
      </c>
      <c r="H805" s="221" t="s">
        <v>85</v>
      </c>
      <c r="I805" s="219" t="s">
        <v>330</v>
      </c>
      <c r="J805" s="267" t="s">
        <v>716</v>
      </c>
      <c r="K805" s="219" t="s">
        <v>83</v>
      </c>
      <c r="L805" s="35" t="str">
        <f ca="1">IF(OFFSET(환산공식!$DU$15,$F805,0)=1,"O","X")</f>
        <v>X</v>
      </c>
      <c r="M805" s="212">
        <f ca="1">IFERROR(OFFSET(환산공식!DA$15,$F805,0),"")</f>
        <v>40</v>
      </c>
      <c r="N805" s="35" t="str">
        <f ca="1">IFERROR(CONCATENATE(ROUND(OFFSET(환산공식!DB$15,$F805,0),1),"%"),"")</f>
        <v>100%</v>
      </c>
      <c r="O805" s="35">
        <f ca="1">IFERROR(OFFSET(환산공식!DC$15,$F805,0),"")</f>
        <v>0</v>
      </c>
      <c r="P805" s="212" t="str">
        <f t="shared" ca="1" si="25"/>
        <v>3% 이하</v>
      </c>
      <c r="Q805" s="218">
        <f ca="1">IFERROR(ROUND(OFFSET(환산공식!$EX$15,$F805,0),3),"")</f>
        <v>800</v>
      </c>
      <c r="R805" s="218">
        <f ca="1">OFFSET('배치점수 계산기'!H$10,$D805,0)</f>
        <v>967.19</v>
      </c>
      <c r="S805" s="218">
        <f ca="1">OFFSET('배치점수 계산기'!I$10,$D805,0)</f>
        <v>966.80600000000004</v>
      </c>
      <c r="T805" s="218">
        <f ca="1">OFFSET('배치점수 계산기'!J$10,$D805,0)</f>
        <v>965.80700000000002</v>
      </c>
      <c r="U805" s="218">
        <f ca="1">OFFSET('배치점수 계산기'!K$10,$D805,0)</f>
        <v>964.57299999999998</v>
      </c>
      <c r="V805" s="218">
        <f ca="1">OFFSET('배치점수 계산기'!L$10,$D805,0)</f>
        <v>963.31100000000004</v>
      </c>
      <c r="W805" s="210" t="str">
        <f ca="1">OFFSET('배치점수 계산기'!M$10,$D805,0)</f>
        <v>표점/만점</v>
      </c>
      <c r="X805" s="208" t="str">
        <f ca="1">OFFSET('배치점수 계산기'!N$10,$D805,0)</f>
        <v>표점/만점</v>
      </c>
      <c r="Y805" s="212">
        <f ca="1">OFFSET(환산공식!FG$15,$F805,0)</f>
        <v>0.25</v>
      </c>
      <c r="Z805" s="35">
        <f ca="1">OFFSET(환산공식!FH$15,$F805,0)</f>
        <v>0.37</v>
      </c>
      <c r="AA805" s="203">
        <f ca="1">OFFSET(환산공식!FI$15,$F805,0)</f>
        <v>0.37</v>
      </c>
      <c r="AB805" s="5"/>
      <c r="AD805">
        <f t="shared" ca="1" si="26"/>
        <v>6</v>
      </c>
      <c r="AF805" s="5"/>
      <c r="AG805" s="5"/>
      <c r="AH805" s="5"/>
    </row>
    <row r="806" spans="1:34">
      <c r="A806" s="222"/>
      <c r="B806" s="222"/>
      <c r="C806" s="222" t="s">
        <v>2301</v>
      </c>
      <c r="D806" s="219">
        <v>809</v>
      </c>
      <c r="E806" s="219">
        <v>226</v>
      </c>
      <c r="F806" s="219">
        <v>226</v>
      </c>
      <c r="G806" s="264">
        <v>799</v>
      </c>
      <c r="H806" s="221" t="s">
        <v>85</v>
      </c>
      <c r="I806" s="219" t="s">
        <v>330</v>
      </c>
      <c r="J806" s="267" t="s">
        <v>18793</v>
      </c>
      <c r="K806" s="219" t="s">
        <v>83</v>
      </c>
      <c r="L806" s="35" t="str">
        <f ca="1">IF(OFFSET(환산공식!$DU$15,$F806,0)=1,"O","X")</f>
        <v>X</v>
      </c>
      <c r="M806" s="212">
        <f ca="1">IFERROR(OFFSET(환산공식!DA$15,$F806,0),"")</f>
        <v>40</v>
      </c>
      <c r="N806" s="35" t="str">
        <f ca="1">IFERROR(CONCATENATE(ROUND(OFFSET(환산공식!DB$15,$F806,0),1),"%"),"")</f>
        <v>100%</v>
      </c>
      <c r="O806" s="35">
        <f ca="1">IFERROR(OFFSET(환산공식!DC$15,$F806,0),"")</f>
        <v>0</v>
      </c>
      <c r="P806" s="212" t="str">
        <f t="shared" ca="1" si="25"/>
        <v>3% 이하</v>
      </c>
      <c r="Q806" s="218">
        <f ca="1">IFERROR(ROUND(OFFSET(환산공식!$EX$15,$F806,0),3),"")</f>
        <v>790</v>
      </c>
      <c r="R806" s="218">
        <f ca="1">OFFSET('배치점수 계산기'!H$10,$D806,0)</f>
        <v>956.26700000000005</v>
      </c>
      <c r="S806" s="218">
        <f ca="1">OFFSET('배치점수 계산기'!I$10,$D806,0)</f>
        <v>955.85500000000002</v>
      </c>
      <c r="T806" s="218">
        <f ca="1">OFFSET('배치점수 계산기'!J$10,$D806,0)</f>
        <v>954.91800000000001</v>
      </c>
      <c r="U806" s="218">
        <f ca="1">OFFSET('배치점수 계산기'!K$10,$D806,0)</f>
        <v>953.69500000000005</v>
      </c>
      <c r="V806" s="218">
        <f ca="1">OFFSET('배치점수 계산기'!L$10,$D806,0)</f>
        <v>952.54600000000005</v>
      </c>
      <c r="W806" s="210" t="str">
        <f ca="1">OFFSET('배치점수 계산기'!M$10,$D806,0)</f>
        <v>표점/만점</v>
      </c>
      <c r="X806" s="208" t="str">
        <f ca="1">OFFSET('배치점수 계산기'!N$10,$D806,0)</f>
        <v>표점/만점</v>
      </c>
      <c r="Y806" s="212">
        <f ca="1">OFFSET(환산공식!FG$15,$F806,0)</f>
        <v>0.25</v>
      </c>
      <c r="Z806" s="35">
        <f ca="1">OFFSET(환산공식!FH$15,$F806,0)</f>
        <v>0.37</v>
      </c>
      <c r="AA806" s="203">
        <f ca="1">OFFSET(환산공식!FI$15,$F806,0)</f>
        <v>0.37</v>
      </c>
      <c r="AB806" s="5"/>
      <c r="AD806">
        <f t="shared" ca="1" si="26"/>
        <v>6</v>
      </c>
      <c r="AF806" s="5"/>
      <c r="AG806" s="5"/>
      <c r="AH806" s="5"/>
    </row>
    <row r="807" spans="1:34">
      <c r="A807" s="222"/>
      <c r="B807" s="222"/>
      <c r="C807" s="222" t="s">
        <v>2302</v>
      </c>
      <c r="D807" s="219">
        <v>810</v>
      </c>
      <c r="E807" s="219">
        <v>228</v>
      </c>
      <c r="F807" s="219">
        <v>228</v>
      </c>
      <c r="G807" s="264">
        <v>800</v>
      </c>
      <c r="H807" s="221" t="s">
        <v>85</v>
      </c>
      <c r="I807" s="219" t="s">
        <v>330</v>
      </c>
      <c r="J807" s="267" t="s">
        <v>156</v>
      </c>
      <c r="K807" s="219" t="s">
        <v>83</v>
      </c>
      <c r="L807" s="35" t="str">
        <f ca="1">IF(OFFSET(환산공식!$DU$15,$F807,0)=1,"O","X")</f>
        <v>X</v>
      </c>
      <c r="M807" s="212">
        <f ca="1">IFERROR(OFFSET(환산공식!DA$15,$F807,0),"")</f>
        <v>40</v>
      </c>
      <c r="N807" s="35" t="str">
        <f ca="1">IFERROR(CONCATENATE(ROUND(OFFSET(환산공식!DB$15,$F807,0),1),"%"),"")</f>
        <v>100%</v>
      </c>
      <c r="O807" s="35">
        <f ca="1">IFERROR(OFFSET(환산공식!DC$15,$F807,0),"")</f>
        <v>0</v>
      </c>
      <c r="P807" s="212" t="str">
        <f t="shared" ca="1" si="25"/>
        <v>3% 이하</v>
      </c>
      <c r="Q807" s="218">
        <f ca="1">IFERROR(ROUND(OFFSET(환산공식!$EX$15,$F807,0),3),"")</f>
        <v>800</v>
      </c>
      <c r="R807" s="218">
        <f ca="1">OFFSET('배치점수 계산기'!H$10,$D807,0)</f>
        <v>966.15300000000002</v>
      </c>
      <c r="S807" s="218">
        <f ca="1">OFFSET('배치점수 계산기'!I$10,$D807,0)</f>
        <v>965.68600000000004</v>
      </c>
      <c r="T807" s="218">
        <f ca="1">OFFSET('배치점수 계산기'!J$10,$D807,0)</f>
        <v>964.76499999999999</v>
      </c>
      <c r="U807" s="218">
        <f ca="1">OFFSET('배치점수 계산기'!K$10,$D807,0)</f>
        <v>963.54</v>
      </c>
      <c r="V807" s="218">
        <f ca="1">OFFSET('배치점수 계산기'!L$10,$D807,0)</f>
        <v>962.42700000000002</v>
      </c>
      <c r="W807" s="210" t="str">
        <f ca="1">OFFSET('배치점수 계산기'!M$10,$D807,0)</f>
        <v>표점/만점</v>
      </c>
      <c r="X807" s="208" t="str">
        <f ca="1">OFFSET('배치점수 계산기'!N$10,$D807,0)</f>
        <v>표점/만점</v>
      </c>
      <c r="Y807" s="212">
        <f ca="1">OFFSET(환산공식!FG$15,$F807,0)</f>
        <v>0.25</v>
      </c>
      <c r="Z807" s="35">
        <f ca="1">OFFSET(환산공식!FH$15,$F807,0)</f>
        <v>0.37</v>
      </c>
      <c r="AA807" s="203">
        <f ca="1">OFFSET(환산공식!FI$15,$F807,0)</f>
        <v>0.37</v>
      </c>
      <c r="AB807" s="5"/>
      <c r="AD807">
        <f t="shared" ca="1" si="26"/>
        <v>6</v>
      </c>
      <c r="AF807" s="5"/>
      <c r="AG807" s="5"/>
      <c r="AH807" s="5"/>
    </row>
    <row r="808" spans="1:34">
      <c r="A808" s="222"/>
      <c r="B808" s="222"/>
      <c r="C808" s="222" t="s">
        <v>2303</v>
      </c>
      <c r="D808" s="219">
        <v>811</v>
      </c>
      <c r="E808" s="219">
        <v>228</v>
      </c>
      <c r="F808" s="219">
        <v>228</v>
      </c>
      <c r="G808" s="264">
        <v>801</v>
      </c>
      <c r="H808" s="221" t="s">
        <v>85</v>
      </c>
      <c r="I808" s="219" t="s">
        <v>330</v>
      </c>
      <c r="J808" s="267" t="s">
        <v>646</v>
      </c>
      <c r="K808" s="219" t="s">
        <v>83</v>
      </c>
      <c r="L808" s="35" t="str">
        <f ca="1">IF(OFFSET(환산공식!$DU$15,$F808,0)=1,"O","X")</f>
        <v>X</v>
      </c>
      <c r="M808" s="212">
        <f ca="1">IFERROR(OFFSET(환산공식!DA$15,$F808,0),"")</f>
        <v>40</v>
      </c>
      <c r="N808" s="35" t="str">
        <f ca="1">IFERROR(CONCATENATE(ROUND(OFFSET(환산공식!DB$15,$F808,0),1),"%"),"")</f>
        <v>100%</v>
      </c>
      <c r="O808" s="35">
        <f ca="1">IFERROR(OFFSET(환산공식!DC$15,$F808,0),"")</f>
        <v>0</v>
      </c>
      <c r="P808" s="212" t="str">
        <f t="shared" ca="1" si="25"/>
        <v>3% 이하</v>
      </c>
      <c r="Q808" s="218">
        <f ca="1">IFERROR(ROUND(OFFSET(환산공식!$EX$15,$F808,0),3),"")</f>
        <v>800</v>
      </c>
      <c r="R808" s="218">
        <f ca="1">OFFSET('배치점수 계산기'!H$10,$D808,0)</f>
        <v>965.96500000000003</v>
      </c>
      <c r="S808" s="218">
        <f ca="1">OFFSET('배치점수 계산기'!I$10,$D808,0)</f>
        <v>965.57100000000003</v>
      </c>
      <c r="T808" s="218">
        <f ca="1">OFFSET('배치점수 계산기'!J$10,$D808,0)</f>
        <v>964.60599999999999</v>
      </c>
      <c r="U808" s="218">
        <f ca="1">OFFSET('배치점수 계산기'!K$10,$D808,0)</f>
        <v>963.45399999999995</v>
      </c>
      <c r="V808" s="218">
        <f ca="1">OFFSET('배치점수 계산기'!L$10,$D808,0)</f>
        <v>962.22</v>
      </c>
      <c r="W808" s="210" t="str">
        <f ca="1">OFFSET('배치점수 계산기'!M$10,$D808,0)</f>
        <v>표점/만점</v>
      </c>
      <c r="X808" s="208" t="str">
        <f ca="1">OFFSET('배치점수 계산기'!N$10,$D808,0)</f>
        <v>표점/만점</v>
      </c>
      <c r="Y808" s="212">
        <f ca="1">OFFSET(환산공식!FG$15,$F808,0)</f>
        <v>0.25</v>
      </c>
      <c r="Z808" s="35">
        <f ca="1">OFFSET(환산공식!FH$15,$F808,0)</f>
        <v>0.37</v>
      </c>
      <c r="AA808" s="203">
        <f ca="1">OFFSET(환산공식!FI$15,$F808,0)</f>
        <v>0.37</v>
      </c>
      <c r="AB808" s="5"/>
      <c r="AD808">
        <f t="shared" ca="1" si="26"/>
        <v>6</v>
      </c>
      <c r="AF808" s="5"/>
      <c r="AG808" s="5"/>
      <c r="AH808" s="5"/>
    </row>
    <row r="809" spans="1:34">
      <c r="A809" s="222"/>
      <c r="B809" s="222"/>
      <c r="C809" s="222" t="s">
        <v>2304</v>
      </c>
      <c r="D809" s="219">
        <v>812</v>
      </c>
      <c r="E809" s="219">
        <v>228</v>
      </c>
      <c r="F809" s="219">
        <v>228</v>
      </c>
      <c r="G809" s="264">
        <v>802</v>
      </c>
      <c r="H809" s="221" t="s">
        <v>85</v>
      </c>
      <c r="I809" s="219" t="s">
        <v>330</v>
      </c>
      <c r="J809" s="267" t="s">
        <v>95</v>
      </c>
      <c r="K809" s="219" t="s">
        <v>83</v>
      </c>
      <c r="L809" s="35" t="str">
        <f ca="1">IF(OFFSET(환산공식!$DU$15,$F809,0)=1,"O","X")</f>
        <v>X</v>
      </c>
      <c r="M809" s="212">
        <f ca="1">IFERROR(OFFSET(환산공식!DA$15,$F809,0),"")</f>
        <v>40</v>
      </c>
      <c r="N809" s="35" t="str">
        <f ca="1">IFERROR(CONCATENATE(ROUND(OFFSET(환산공식!DB$15,$F809,0),1),"%"),"")</f>
        <v>100%</v>
      </c>
      <c r="O809" s="35">
        <f ca="1">IFERROR(OFFSET(환산공식!DC$15,$F809,0),"")</f>
        <v>0</v>
      </c>
      <c r="P809" s="212" t="str">
        <f t="shared" ca="1" si="25"/>
        <v>3% 이하</v>
      </c>
      <c r="Q809" s="218">
        <f ca="1">IFERROR(ROUND(OFFSET(환산공식!$EX$15,$F809,0),3),"")</f>
        <v>800</v>
      </c>
      <c r="R809" s="218">
        <f ca="1">OFFSET('배치점수 계산기'!H$10,$D809,0)</f>
        <v>965.54200000000003</v>
      </c>
      <c r="S809" s="218">
        <f ca="1">OFFSET('배치점수 계산기'!I$10,$D809,0)</f>
        <v>965.15899999999999</v>
      </c>
      <c r="T809" s="218">
        <f ca="1">OFFSET('배치점수 계산기'!J$10,$D809,0)</f>
        <v>964.18899999999996</v>
      </c>
      <c r="U809" s="218">
        <f ca="1">OFFSET('배치점수 계산기'!K$10,$D809,0)</f>
        <v>963.07500000000005</v>
      </c>
      <c r="V809" s="218">
        <f ca="1">OFFSET('배치점수 계산기'!L$10,$D809,0)</f>
        <v>961.88800000000003</v>
      </c>
      <c r="W809" s="210" t="str">
        <f ca="1">OFFSET('배치점수 계산기'!M$10,$D809,0)</f>
        <v>표점/만점</v>
      </c>
      <c r="X809" s="208" t="str">
        <f ca="1">OFFSET('배치점수 계산기'!N$10,$D809,0)</f>
        <v>표점/만점</v>
      </c>
      <c r="Y809" s="212">
        <f ca="1">OFFSET(환산공식!FG$15,$F809,0)</f>
        <v>0.25</v>
      </c>
      <c r="Z809" s="35">
        <f ca="1">OFFSET(환산공식!FH$15,$F809,0)</f>
        <v>0.37</v>
      </c>
      <c r="AA809" s="203">
        <f ca="1">OFFSET(환산공식!FI$15,$F809,0)</f>
        <v>0.37</v>
      </c>
      <c r="AB809" s="5"/>
      <c r="AD809">
        <f t="shared" ca="1" si="26"/>
        <v>6</v>
      </c>
      <c r="AF809" s="5"/>
      <c r="AG809" s="5"/>
      <c r="AH809" s="5"/>
    </row>
    <row r="810" spans="1:34">
      <c r="A810" s="222"/>
      <c r="B810" s="222"/>
      <c r="C810" s="222" t="s">
        <v>2305</v>
      </c>
      <c r="D810" s="219">
        <v>813</v>
      </c>
      <c r="E810" s="219">
        <v>228</v>
      </c>
      <c r="F810" s="219">
        <v>228</v>
      </c>
      <c r="G810" s="264">
        <v>803</v>
      </c>
      <c r="H810" s="221" t="s">
        <v>85</v>
      </c>
      <c r="I810" s="219" t="s">
        <v>330</v>
      </c>
      <c r="J810" s="267" t="s">
        <v>1076</v>
      </c>
      <c r="K810" s="219" t="s">
        <v>83</v>
      </c>
      <c r="L810" s="35" t="str">
        <f ca="1">IF(OFFSET(환산공식!$DU$15,$F810,0)=1,"O","X")</f>
        <v>X</v>
      </c>
      <c r="M810" s="212">
        <f ca="1">IFERROR(OFFSET(환산공식!DA$15,$F810,0),"")</f>
        <v>40</v>
      </c>
      <c r="N810" s="35" t="str">
        <f ca="1">IFERROR(CONCATENATE(ROUND(OFFSET(환산공식!DB$15,$F810,0),1),"%"),"")</f>
        <v>100%</v>
      </c>
      <c r="O810" s="35">
        <f ca="1">IFERROR(OFFSET(환산공식!DC$15,$F810,0),"")</f>
        <v>0</v>
      </c>
      <c r="P810" s="212" t="str">
        <f t="shared" ca="1" si="25"/>
        <v>3% 이하</v>
      </c>
      <c r="Q810" s="218">
        <f ca="1">IFERROR(ROUND(OFFSET(환산공식!$EX$15,$F810,0),3),"")</f>
        <v>800</v>
      </c>
      <c r="R810" s="218">
        <f ca="1">OFFSET('배치점수 계산기'!H$10,$D810,0)</f>
        <v>965.54200000000003</v>
      </c>
      <c r="S810" s="218">
        <f ca="1">OFFSET('배치점수 계산기'!I$10,$D810,0)</f>
        <v>965.12</v>
      </c>
      <c r="T810" s="218">
        <f ca="1">OFFSET('배치점수 계산기'!J$10,$D810,0)</f>
        <v>964.15</v>
      </c>
      <c r="U810" s="218">
        <f ca="1">OFFSET('배치점수 계산기'!K$10,$D810,0)</f>
        <v>963.07</v>
      </c>
      <c r="V810" s="218">
        <f ca="1">OFFSET('배치점수 계산기'!L$10,$D810,0)</f>
        <v>961.85</v>
      </c>
      <c r="W810" s="210" t="str">
        <f ca="1">OFFSET('배치점수 계산기'!M$10,$D810,0)</f>
        <v>표점/만점</v>
      </c>
      <c r="X810" s="208" t="str">
        <f ca="1">OFFSET('배치점수 계산기'!N$10,$D810,0)</f>
        <v>표점/만점</v>
      </c>
      <c r="Y810" s="212">
        <f ca="1">OFFSET(환산공식!FG$15,$F810,0)</f>
        <v>0.25</v>
      </c>
      <c r="Z810" s="35">
        <f ca="1">OFFSET(환산공식!FH$15,$F810,0)</f>
        <v>0.37</v>
      </c>
      <c r="AA810" s="203">
        <f ca="1">OFFSET(환산공식!FI$15,$F810,0)</f>
        <v>0.37</v>
      </c>
      <c r="AB810" s="5"/>
      <c r="AD810">
        <f t="shared" ca="1" si="26"/>
        <v>6</v>
      </c>
      <c r="AF810" s="5"/>
      <c r="AG810" s="5"/>
      <c r="AH810" s="5"/>
    </row>
    <row r="811" spans="1:34">
      <c r="A811" s="222"/>
      <c r="B811" s="222"/>
      <c r="C811" s="222" t="s">
        <v>2306</v>
      </c>
      <c r="D811" s="219">
        <v>814</v>
      </c>
      <c r="E811" s="219">
        <v>226</v>
      </c>
      <c r="F811" s="219">
        <v>226</v>
      </c>
      <c r="G811" s="264">
        <v>804</v>
      </c>
      <c r="H811" s="221" t="s">
        <v>85</v>
      </c>
      <c r="I811" s="219" t="s">
        <v>330</v>
      </c>
      <c r="J811" s="267" t="s">
        <v>710</v>
      </c>
      <c r="K811" s="219" t="s">
        <v>83</v>
      </c>
      <c r="L811" s="35" t="str">
        <f ca="1">IF(OFFSET(환산공식!$DU$15,$F811,0)=1,"O","X")</f>
        <v>X</v>
      </c>
      <c r="M811" s="212">
        <f ca="1">IFERROR(OFFSET(환산공식!DA$15,$F811,0),"")</f>
        <v>40</v>
      </c>
      <c r="N811" s="35" t="str">
        <f ca="1">IFERROR(CONCATENATE(ROUND(OFFSET(환산공식!DB$15,$F811,0),1),"%"),"")</f>
        <v>100%</v>
      </c>
      <c r="O811" s="35">
        <f ca="1">IFERROR(OFFSET(환산공식!DC$15,$F811,0),"")</f>
        <v>0</v>
      </c>
      <c r="P811" s="212" t="str">
        <f t="shared" ca="1" si="25"/>
        <v>3% 이하</v>
      </c>
      <c r="Q811" s="218">
        <f ca="1">IFERROR(ROUND(OFFSET(환산공식!$EX$15,$F811,0),3),"")</f>
        <v>790</v>
      </c>
      <c r="R811" s="218">
        <f ca="1">OFFSET('배치점수 계산기'!H$10,$D811,0)</f>
        <v>955.20100000000002</v>
      </c>
      <c r="S811" s="218">
        <f ca="1">OFFSET('배치점수 계산기'!I$10,$D811,0)</f>
        <v>954.76499999999999</v>
      </c>
      <c r="T811" s="218">
        <f ca="1">OFFSET('배치점수 계산기'!J$10,$D811,0)</f>
        <v>953.80899999999997</v>
      </c>
      <c r="U811" s="218">
        <f ca="1">OFFSET('배치점수 계산기'!K$10,$D811,0)</f>
        <v>952.77200000000005</v>
      </c>
      <c r="V811" s="218">
        <f ca="1">OFFSET('배치점수 계산기'!L$10,$D811,0)</f>
        <v>951.58100000000002</v>
      </c>
      <c r="W811" s="210" t="str">
        <f ca="1">OFFSET('배치점수 계산기'!M$10,$D811,0)</f>
        <v>표점/만점</v>
      </c>
      <c r="X811" s="208" t="str">
        <f ca="1">OFFSET('배치점수 계산기'!N$10,$D811,0)</f>
        <v>표점/만점</v>
      </c>
      <c r="Y811" s="212">
        <f ca="1">OFFSET(환산공식!FG$15,$F811,0)</f>
        <v>0.25</v>
      </c>
      <c r="Z811" s="35">
        <f ca="1">OFFSET(환산공식!FH$15,$F811,0)</f>
        <v>0.37</v>
      </c>
      <c r="AA811" s="203">
        <f ca="1">OFFSET(환산공식!FI$15,$F811,0)</f>
        <v>0.37</v>
      </c>
      <c r="AB811" s="5"/>
      <c r="AD811">
        <f t="shared" ca="1" si="26"/>
        <v>6</v>
      </c>
      <c r="AF811" s="5"/>
      <c r="AG811" s="5"/>
      <c r="AH811" s="5"/>
    </row>
    <row r="812" spans="1:34">
      <c r="A812" s="222"/>
      <c r="B812" s="222"/>
      <c r="C812" s="222" t="s">
        <v>2307</v>
      </c>
      <c r="D812" s="219">
        <v>815</v>
      </c>
      <c r="E812" s="219">
        <v>226</v>
      </c>
      <c r="F812" s="219">
        <v>226</v>
      </c>
      <c r="G812" s="264">
        <v>805</v>
      </c>
      <c r="H812" s="221" t="s">
        <v>85</v>
      </c>
      <c r="I812" s="219" t="s">
        <v>330</v>
      </c>
      <c r="J812" s="267" t="s">
        <v>1089</v>
      </c>
      <c r="K812" s="219" t="s">
        <v>83</v>
      </c>
      <c r="L812" s="35" t="str">
        <f ca="1">IF(OFFSET(환산공식!$DU$15,$F812,0)=1,"O","X")</f>
        <v>X</v>
      </c>
      <c r="M812" s="212">
        <f ca="1">IFERROR(OFFSET(환산공식!DA$15,$F812,0),"")</f>
        <v>40</v>
      </c>
      <c r="N812" s="35" t="str">
        <f ca="1">IFERROR(CONCATENATE(ROUND(OFFSET(환산공식!DB$15,$F812,0),1),"%"),"")</f>
        <v>100%</v>
      </c>
      <c r="O812" s="35">
        <f ca="1">IFERROR(OFFSET(환산공식!DC$15,$F812,0),"")</f>
        <v>0</v>
      </c>
      <c r="P812" s="212" t="str">
        <f t="shared" ca="1" si="25"/>
        <v>3% 이하</v>
      </c>
      <c r="Q812" s="218">
        <f ca="1">IFERROR(ROUND(OFFSET(환산공식!$EX$15,$F812,0),3),"")</f>
        <v>790</v>
      </c>
      <c r="R812" s="218">
        <f ca="1">OFFSET('배치점수 계산기'!H$10,$D812,0)</f>
        <v>954.53399999999999</v>
      </c>
      <c r="S812" s="218">
        <f ca="1">OFFSET('배치점수 계산기'!I$10,$D812,0)</f>
        <v>954.11199999999997</v>
      </c>
      <c r="T812" s="218">
        <f ca="1">OFFSET('배치점수 계산기'!J$10,$D812,0)</f>
        <v>953.22799999999995</v>
      </c>
      <c r="U812" s="218">
        <f ca="1">OFFSET('배치점수 계산기'!K$10,$D812,0)</f>
        <v>952.19100000000003</v>
      </c>
      <c r="V812" s="218">
        <f ca="1">OFFSET('배치점수 계산기'!L$10,$D812,0)</f>
        <v>951.08199999999999</v>
      </c>
      <c r="W812" s="210" t="str">
        <f ca="1">OFFSET('배치점수 계산기'!M$10,$D812,0)</f>
        <v>표점/만점</v>
      </c>
      <c r="X812" s="208" t="str">
        <f ca="1">OFFSET('배치점수 계산기'!N$10,$D812,0)</f>
        <v>표점/만점</v>
      </c>
      <c r="Y812" s="212">
        <f ca="1">OFFSET(환산공식!FG$15,$F812,0)</f>
        <v>0.25</v>
      </c>
      <c r="Z812" s="35">
        <f ca="1">OFFSET(환산공식!FH$15,$F812,0)</f>
        <v>0.37</v>
      </c>
      <c r="AA812" s="203">
        <f ca="1">OFFSET(환산공식!FI$15,$F812,0)</f>
        <v>0.37</v>
      </c>
      <c r="AB812" s="5"/>
      <c r="AD812">
        <f t="shared" ca="1" si="26"/>
        <v>6</v>
      </c>
      <c r="AF812" s="5"/>
      <c r="AG812" s="5"/>
      <c r="AH812" s="5"/>
    </row>
    <row r="813" spans="1:34">
      <c r="A813" s="222"/>
      <c r="B813" s="222"/>
      <c r="C813" s="222" t="s">
        <v>2308</v>
      </c>
      <c r="D813" s="219">
        <v>816</v>
      </c>
      <c r="E813" s="219">
        <v>226</v>
      </c>
      <c r="F813" s="219">
        <v>226</v>
      </c>
      <c r="G813" s="264">
        <v>806</v>
      </c>
      <c r="H813" s="221" t="s">
        <v>85</v>
      </c>
      <c r="I813" s="219" t="s">
        <v>330</v>
      </c>
      <c r="J813" s="267" t="s">
        <v>1066</v>
      </c>
      <c r="K813" s="219" t="s">
        <v>83</v>
      </c>
      <c r="L813" s="35" t="str">
        <f ca="1">IF(OFFSET(환산공식!$DU$15,$F813,0)=1,"O","X")</f>
        <v>X</v>
      </c>
      <c r="M813" s="212">
        <f ca="1">IFERROR(OFFSET(환산공식!DA$15,$F813,0),"")</f>
        <v>40</v>
      </c>
      <c r="N813" s="35" t="str">
        <f ca="1">IFERROR(CONCATENATE(ROUND(OFFSET(환산공식!DB$15,$F813,0),1),"%"),"")</f>
        <v>100%</v>
      </c>
      <c r="O813" s="35">
        <f ca="1">IFERROR(OFFSET(환산공식!DC$15,$F813,0),"")</f>
        <v>0</v>
      </c>
      <c r="P813" s="212" t="str">
        <f t="shared" ca="1" si="25"/>
        <v>3% 이하</v>
      </c>
      <c r="Q813" s="218">
        <f ca="1">IFERROR(ROUND(OFFSET(환산공식!$EX$15,$F813,0),3),"")</f>
        <v>790</v>
      </c>
      <c r="R813" s="218">
        <f ca="1">OFFSET('배치점수 계산기'!H$10,$D813,0)</f>
        <v>953.84299999999996</v>
      </c>
      <c r="S813" s="218">
        <f ca="1">OFFSET('배치점수 계산기'!I$10,$D813,0)</f>
        <v>953.49699999999996</v>
      </c>
      <c r="T813" s="218">
        <f ca="1">OFFSET('배치점수 계산기'!J$10,$D813,0)</f>
        <v>952.72900000000004</v>
      </c>
      <c r="U813" s="218">
        <f ca="1">OFFSET('배치점수 계산기'!K$10,$D813,0)</f>
        <v>951.649</v>
      </c>
      <c r="V813" s="218">
        <f ca="1">OFFSET('배치점수 계산기'!L$10,$D813,0)</f>
        <v>950.53899999999999</v>
      </c>
      <c r="W813" s="210" t="str">
        <f ca="1">OFFSET('배치점수 계산기'!M$10,$D813,0)</f>
        <v>표점/만점</v>
      </c>
      <c r="X813" s="208" t="str">
        <f ca="1">OFFSET('배치점수 계산기'!N$10,$D813,0)</f>
        <v>표점/만점</v>
      </c>
      <c r="Y813" s="212">
        <f ca="1">OFFSET(환산공식!FG$15,$F813,0)</f>
        <v>0.25</v>
      </c>
      <c r="Z813" s="35">
        <f ca="1">OFFSET(환산공식!FH$15,$F813,0)</f>
        <v>0.37</v>
      </c>
      <c r="AA813" s="203">
        <f ca="1">OFFSET(환산공식!FI$15,$F813,0)</f>
        <v>0.37</v>
      </c>
      <c r="AB813" s="5"/>
      <c r="AD813">
        <f t="shared" ca="1" si="26"/>
        <v>6</v>
      </c>
      <c r="AF813" s="5"/>
      <c r="AG813" s="5"/>
      <c r="AH813" s="5"/>
    </row>
    <row r="814" spans="1:34">
      <c r="A814" s="222"/>
      <c r="B814" s="222"/>
      <c r="C814" s="222" t="s">
        <v>2309</v>
      </c>
      <c r="D814" s="219">
        <v>817</v>
      </c>
      <c r="E814" s="219">
        <v>226</v>
      </c>
      <c r="F814" s="219">
        <v>226</v>
      </c>
      <c r="G814" s="264">
        <v>807</v>
      </c>
      <c r="H814" s="221" t="s">
        <v>85</v>
      </c>
      <c r="I814" s="219" t="s">
        <v>330</v>
      </c>
      <c r="J814" s="267" t="s">
        <v>1091</v>
      </c>
      <c r="K814" s="219" t="s">
        <v>83</v>
      </c>
      <c r="L814" s="35" t="str">
        <f ca="1">IF(OFFSET(환산공식!$DU$15,$F814,0)=1,"O","X")</f>
        <v>X</v>
      </c>
      <c r="M814" s="212">
        <f ca="1">IFERROR(OFFSET(환산공식!DA$15,$F814,0),"")</f>
        <v>40</v>
      </c>
      <c r="N814" s="35" t="str">
        <f ca="1">IFERROR(CONCATENATE(ROUND(OFFSET(환산공식!DB$15,$F814,0),1),"%"),"")</f>
        <v>100%</v>
      </c>
      <c r="O814" s="35">
        <f ca="1">IFERROR(OFFSET(환산공식!DC$15,$F814,0),"")</f>
        <v>0</v>
      </c>
      <c r="P814" s="212" t="str">
        <f t="shared" ca="1" si="25"/>
        <v>3% 이하</v>
      </c>
      <c r="Q814" s="218">
        <f ca="1">IFERROR(ROUND(OFFSET(환산공식!$EX$15,$F814,0),3),"")</f>
        <v>790</v>
      </c>
      <c r="R814" s="218">
        <f ca="1">OFFSET('배치점수 계산기'!H$10,$D814,0)</f>
        <v>953.45899999999995</v>
      </c>
      <c r="S814" s="218">
        <f ca="1">OFFSET('배치점수 계산기'!I$10,$D814,0)</f>
        <v>953.11300000000006</v>
      </c>
      <c r="T814" s="218">
        <f ca="1">OFFSET('배치점수 계산기'!J$10,$D814,0)</f>
        <v>952.346</v>
      </c>
      <c r="U814" s="218">
        <f ca="1">OFFSET('배치점수 계산기'!K$10,$D814,0)</f>
        <v>951.26800000000003</v>
      </c>
      <c r="V814" s="218">
        <f ca="1">OFFSET('배치점수 계산기'!L$10,$D814,0)</f>
        <v>950.15</v>
      </c>
      <c r="W814" s="210" t="str">
        <f ca="1">OFFSET('배치점수 계산기'!M$10,$D814,0)</f>
        <v>표점/만점</v>
      </c>
      <c r="X814" s="208" t="str">
        <f ca="1">OFFSET('배치점수 계산기'!N$10,$D814,0)</f>
        <v>표점/만점</v>
      </c>
      <c r="Y814" s="212">
        <f ca="1">OFFSET(환산공식!FG$15,$F814,0)</f>
        <v>0.25</v>
      </c>
      <c r="Z814" s="35">
        <f ca="1">OFFSET(환산공식!FH$15,$F814,0)</f>
        <v>0.37</v>
      </c>
      <c r="AA814" s="203">
        <f ca="1">OFFSET(환산공식!FI$15,$F814,0)</f>
        <v>0.37</v>
      </c>
      <c r="AB814" s="5"/>
      <c r="AD814">
        <f t="shared" ca="1" si="26"/>
        <v>6</v>
      </c>
      <c r="AF814" s="5"/>
      <c r="AG814" s="5"/>
      <c r="AH814" s="5"/>
    </row>
    <row r="815" spans="1:34">
      <c r="A815" s="222"/>
      <c r="B815" s="222"/>
      <c r="C815" s="222" t="s">
        <v>2310</v>
      </c>
      <c r="D815" s="219">
        <v>818</v>
      </c>
      <c r="E815" s="219">
        <v>226</v>
      </c>
      <c r="F815" s="219">
        <v>226</v>
      </c>
      <c r="G815" s="264">
        <v>808</v>
      </c>
      <c r="H815" s="221" t="s">
        <v>85</v>
      </c>
      <c r="I815" s="219" t="s">
        <v>330</v>
      </c>
      <c r="J815" s="267" t="s">
        <v>1090</v>
      </c>
      <c r="K815" s="219" t="s">
        <v>83</v>
      </c>
      <c r="L815" s="35" t="str">
        <f ca="1">IF(OFFSET(환산공식!$DU$15,$F815,0)=1,"O","X")</f>
        <v>X</v>
      </c>
      <c r="M815" s="212">
        <f ca="1">IFERROR(OFFSET(환산공식!DA$15,$F815,0),"")</f>
        <v>40</v>
      </c>
      <c r="N815" s="35" t="str">
        <f ca="1">IFERROR(CONCATENATE(ROUND(OFFSET(환산공식!DB$15,$F815,0),1),"%"),"")</f>
        <v>100%</v>
      </c>
      <c r="O815" s="35">
        <f ca="1">IFERROR(OFFSET(환산공식!DC$15,$F815,0),"")</f>
        <v>0</v>
      </c>
      <c r="P815" s="212" t="str">
        <f t="shared" ca="1" si="25"/>
        <v>3% 이하</v>
      </c>
      <c r="Q815" s="218">
        <f ca="1">IFERROR(ROUND(OFFSET(환산공식!$EX$15,$F815,0),3),"")</f>
        <v>790</v>
      </c>
      <c r="R815" s="218">
        <f ca="1">OFFSET('배치점수 계산기'!H$10,$D815,0)</f>
        <v>953.11300000000006</v>
      </c>
      <c r="S815" s="218">
        <f ca="1">OFFSET('배치점수 계산기'!I$10,$D815,0)</f>
        <v>952.76300000000003</v>
      </c>
      <c r="T815" s="218">
        <f ca="1">OFFSET('배치점수 계산기'!J$10,$D815,0)</f>
        <v>951.92200000000003</v>
      </c>
      <c r="U815" s="218">
        <f ca="1">OFFSET('배치점수 계산기'!K$10,$D815,0)</f>
        <v>950.923</v>
      </c>
      <c r="V815" s="218">
        <f ca="1">OFFSET('배치점수 계산기'!L$10,$D815,0)</f>
        <v>949.80399999999997</v>
      </c>
      <c r="W815" s="210" t="str">
        <f ca="1">OFFSET('배치점수 계산기'!M$10,$D815,0)</f>
        <v>표점/만점</v>
      </c>
      <c r="X815" s="208" t="str">
        <f ca="1">OFFSET('배치점수 계산기'!N$10,$D815,0)</f>
        <v>표점/만점</v>
      </c>
      <c r="Y815" s="212">
        <f ca="1">OFFSET(환산공식!FG$15,$F815,0)</f>
        <v>0.25</v>
      </c>
      <c r="Z815" s="35">
        <f ca="1">OFFSET(환산공식!FH$15,$F815,0)</f>
        <v>0.37</v>
      </c>
      <c r="AA815" s="203">
        <f ca="1">OFFSET(환산공식!FI$15,$F815,0)</f>
        <v>0.37</v>
      </c>
      <c r="AB815" s="5"/>
      <c r="AD815">
        <f t="shared" ca="1" si="26"/>
        <v>6</v>
      </c>
      <c r="AF815" s="5"/>
      <c r="AG815" s="5"/>
      <c r="AH815" s="5"/>
    </row>
    <row r="816" spans="1:34">
      <c r="A816" s="222"/>
      <c r="B816" s="222"/>
      <c r="C816" s="222" t="s">
        <v>2311</v>
      </c>
      <c r="D816" s="219">
        <v>819</v>
      </c>
      <c r="E816" s="219">
        <v>226</v>
      </c>
      <c r="F816" s="219">
        <v>226</v>
      </c>
      <c r="G816" s="264">
        <v>809</v>
      </c>
      <c r="H816" s="221" t="s">
        <v>85</v>
      </c>
      <c r="I816" s="219" t="s">
        <v>330</v>
      </c>
      <c r="J816" s="267" t="s">
        <v>1092</v>
      </c>
      <c r="K816" s="219" t="s">
        <v>83</v>
      </c>
      <c r="L816" s="35" t="str">
        <f ca="1">IF(OFFSET(환산공식!$DU$15,$F816,0)=1,"O","X")</f>
        <v>X</v>
      </c>
      <c r="M816" s="212">
        <f ca="1">IFERROR(OFFSET(환산공식!DA$15,$F816,0),"")</f>
        <v>40</v>
      </c>
      <c r="N816" s="35" t="str">
        <f ca="1">IFERROR(CONCATENATE(ROUND(OFFSET(환산공식!DB$15,$F816,0),1),"%"),"")</f>
        <v>100%</v>
      </c>
      <c r="O816" s="35">
        <f ca="1">IFERROR(OFFSET(환산공식!DC$15,$F816,0),"")</f>
        <v>0</v>
      </c>
      <c r="P816" s="212" t="str">
        <f t="shared" ca="1" si="25"/>
        <v>3% 이하</v>
      </c>
      <c r="Q816" s="218">
        <f ca="1">IFERROR(ROUND(OFFSET(환산공식!$EX$15,$F816,0),3),"")</f>
        <v>790</v>
      </c>
      <c r="R816" s="218">
        <f ca="1">OFFSET('배치점수 계산기'!H$10,$D816,0)</f>
        <v>953.07</v>
      </c>
      <c r="S816" s="218">
        <f ca="1">OFFSET('배치점수 계산기'!I$10,$D816,0)</f>
        <v>952.72900000000004</v>
      </c>
      <c r="T816" s="218">
        <f ca="1">OFFSET('배치점수 계산기'!J$10,$D816,0)</f>
        <v>951.85</v>
      </c>
      <c r="U816" s="218">
        <f ca="1">OFFSET('배치점수 계산기'!K$10,$D816,0)</f>
        <v>950.846</v>
      </c>
      <c r="V816" s="218">
        <f ca="1">OFFSET('배치점수 계산기'!L$10,$D816,0)</f>
        <v>949.77599999999995</v>
      </c>
      <c r="W816" s="210" t="str">
        <f ca="1">OFFSET('배치점수 계산기'!M$10,$D816,0)</f>
        <v>표점/만점</v>
      </c>
      <c r="X816" s="208" t="str">
        <f ca="1">OFFSET('배치점수 계산기'!N$10,$D816,0)</f>
        <v>표점/만점</v>
      </c>
      <c r="Y816" s="212">
        <f ca="1">OFFSET(환산공식!FG$15,$F816,0)</f>
        <v>0.25</v>
      </c>
      <c r="Z816" s="35">
        <f ca="1">OFFSET(환산공식!FH$15,$F816,0)</f>
        <v>0.37</v>
      </c>
      <c r="AA816" s="203">
        <f ca="1">OFFSET(환산공식!FI$15,$F816,0)</f>
        <v>0.37</v>
      </c>
      <c r="AB816" s="5"/>
      <c r="AD816">
        <f t="shared" ca="1" si="26"/>
        <v>6</v>
      </c>
      <c r="AF816" s="5"/>
      <c r="AG816" s="5"/>
      <c r="AH816" s="5"/>
    </row>
    <row r="817" spans="1:34">
      <c r="A817" s="222"/>
      <c r="B817" s="222"/>
      <c r="C817" s="222" t="s">
        <v>2312</v>
      </c>
      <c r="D817" s="219">
        <v>820</v>
      </c>
      <c r="E817" s="219">
        <v>226</v>
      </c>
      <c r="F817" s="219">
        <v>226</v>
      </c>
      <c r="G817" s="264">
        <v>810</v>
      </c>
      <c r="H817" s="221" t="s">
        <v>85</v>
      </c>
      <c r="I817" s="219" t="s">
        <v>330</v>
      </c>
      <c r="J817" s="267" t="s">
        <v>346</v>
      </c>
      <c r="K817" s="219" t="s">
        <v>83</v>
      </c>
      <c r="L817" s="35" t="str">
        <f ca="1">IF(OFFSET(환산공식!$DU$15,$F817,0)=1,"O","X")</f>
        <v>X</v>
      </c>
      <c r="M817" s="212">
        <f ca="1">IFERROR(OFFSET(환산공식!DA$15,$F817,0),"")</f>
        <v>40</v>
      </c>
      <c r="N817" s="35" t="str">
        <f ca="1">IFERROR(CONCATENATE(ROUND(OFFSET(환산공식!DB$15,$F817,0),1),"%"),"")</f>
        <v>100%</v>
      </c>
      <c r="O817" s="35">
        <f ca="1">IFERROR(OFFSET(환산공식!DC$15,$F817,0),"")</f>
        <v>0</v>
      </c>
      <c r="P817" s="212" t="str">
        <f t="shared" ca="1" si="25"/>
        <v>3% 이하</v>
      </c>
      <c r="Q817" s="218">
        <f ca="1">IFERROR(ROUND(OFFSET(환산공식!$EX$15,$F817,0),3),"")</f>
        <v>790</v>
      </c>
      <c r="R817" s="218">
        <f ca="1">OFFSET('배치점수 계산기'!H$10,$D817,0)</f>
        <v>952.84400000000005</v>
      </c>
      <c r="S817" s="218">
        <f ca="1">OFFSET('배치점수 계산기'!I$10,$D817,0)</f>
        <v>952.50300000000004</v>
      </c>
      <c r="T817" s="218">
        <f ca="1">OFFSET('배치점수 계산기'!J$10,$D817,0)</f>
        <v>951.68799999999999</v>
      </c>
      <c r="U817" s="218">
        <f ca="1">OFFSET('배치점수 계산기'!K$10,$D817,0)</f>
        <v>950.69799999999998</v>
      </c>
      <c r="V817" s="218">
        <f ca="1">OFFSET('배치점수 계산기'!L$10,$D817,0)</f>
        <v>949.57799999999997</v>
      </c>
      <c r="W817" s="210" t="str">
        <f ca="1">OFFSET('배치점수 계산기'!M$10,$D817,0)</f>
        <v>표점/만점</v>
      </c>
      <c r="X817" s="208" t="str">
        <f ca="1">OFFSET('배치점수 계산기'!N$10,$D817,0)</f>
        <v>표점/만점</v>
      </c>
      <c r="Y817" s="212">
        <f ca="1">OFFSET(환산공식!FG$15,$F817,0)</f>
        <v>0.25</v>
      </c>
      <c r="Z817" s="35">
        <f ca="1">OFFSET(환산공식!FH$15,$F817,0)</f>
        <v>0.37</v>
      </c>
      <c r="AA817" s="203">
        <f ca="1">OFFSET(환산공식!FI$15,$F817,0)</f>
        <v>0.37</v>
      </c>
      <c r="AB817" s="5"/>
      <c r="AD817">
        <f t="shared" ca="1" si="26"/>
        <v>6</v>
      </c>
      <c r="AF817" s="5"/>
      <c r="AG817" s="5"/>
      <c r="AH817" s="5"/>
    </row>
    <row r="818" spans="1:34">
      <c r="A818" s="222"/>
      <c r="B818" s="222"/>
      <c r="C818" s="222" t="s">
        <v>2313</v>
      </c>
      <c r="D818" s="219">
        <v>821</v>
      </c>
      <c r="E818" s="219">
        <v>226</v>
      </c>
      <c r="F818" s="219">
        <v>226</v>
      </c>
      <c r="G818" s="264">
        <v>811</v>
      </c>
      <c r="H818" s="221" t="s">
        <v>85</v>
      </c>
      <c r="I818" s="219" t="s">
        <v>330</v>
      </c>
      <c r="J818" s="267" t="s">
        <v>1088</v>
      </c>
      <c r="K818" s="219" t="s">
        <v>83</v>
      </c>
      <c r="L818" s="35" t="str">
        <f ca="1">IF(OFFSET(환산공식!$DU$15,$F818,0)=1,"O","X")</f>
        <v>X</v>
      </c>
      <c r="M818" s="212">
        <f ca="1">IFERROR(OFFSET(환산공식!DA$15,$F818,0),"")</f>
        <v>40</v>
      </c>
      <c r="N818" s="35" t="str">
        <f ca="1">IFERROR(CONCATENATE(ROUND(OFFSET(환산공식!DB$15,$F818,0),1),"%"),"")</f>
        <v>100%</v>
      </c>
      <c r="O818" s="35">
        <f ca="1">IFERROR(OFFSET(환산공식!DC$15,$F818,0),"")</f>
        <v>0</v>
      </c>
      <c r="P818" s="212" t="str">
        <f t="shared" ca="1" si="25"/>
        <v>3% 이하</v>
      </c>
      <c r="Q818" s="218">
        <f ca="1">IFERROR(ROUND(OFFSET(환산공식!$EX$15,$F818,0),3),"")</f>
        <v>790</v>
      </c>
      <c r="R818" s="218">
        <f ca="1">OFFSET('배치점수 계산기'!H$10,$D818,0)</f>
        <v>952.72900000000004</v>
      </c>
      <c r="S818" s="218">
        <f ca="1">OFFSET('배치점수 계산기'!I$10,$D818,0)</f>
        <v>952.38400000000001</v>
      </c>
      <c r="T818" s="218">
        <f ca="1">OFFSET('배치점수 계산기'!J$10,$D818,0)</f>
        <v>951.54200000000003</v>
      </c>
      <c r="U818" s="218">
        <f ca="1">OFFSET('배치점수 계산기'!K$10,$D818,0)</f>
        <v>950.53899999999999</v>
      </c>
      <c r="V818" s="218">
        <f ca="1">OFFSET('배치점수 계산기'!L$10,$D818,0)</f>
        <v>949.46799999999996</v>
      </c>
      <c r="W818" s="210" t="str">
        <f ca="1">OFFSET('배치점수 계산기'!M$10,$D818,0)</f>
        <v>표점/만점</v>
      </c>
      <c r="X818" s="208" t="str">
        <f ca="1">OFFSET('배치점수 계산기'!N$10,$D818,0)</f>
        <v>표점/만점</v>
      </c>
      <c r="Y818" s="212">
        <f ca="1">OFFSET(환산공식!FG$15,$F818,0)</f>
        <v>0.25</v>
      </c>
      <c r="Z818" s="35">
        <f ca="1">OFFSET(환산공식!FH$15,$F818,0)</f>
        <v>0.37</v>
      </c>
      <c r="AA818" s="203">
        <f ca="1">OFFSET(환산공식!FI$15,$F818,0)</f>
        <v>0.37</v>
      </c>
      <c r="AB818" s="5"/>
      <c r="AD818">
        <f t="shared" ca="1" si="26"/>
        <v>6</v>
      </c>
      <c r="AF818" s="5"/>
      <c r="AG818" s="5"/>
      <c r="AH818" s="5"/>
    </row>
    <row r="819" spans="1:34">
      <c r="A819" s="222"/>
      <c r="B819" s="222"/>
      <c r="C819" s="222" t="s">
        <v>2314</v>
      </c>
      <c r="D819" s="219">
        <v>822</v>
      </c>
      <c r="E819" s="219">
        <v>228</v>
      </c>
      <c r="F819" s="219">
        <v>228</v>
      </c>
      <c r="G819" s="264">
        <v>812</v>
      </c>
      <c r="H819" s="221" t="s">
        <v>85</v>
      </c>
      <c r="I819" s="219" t="s">
        <v>330</v>
      </c>
      <c r="J819" s="267" t="s">
        <v>68</v>
      </c>
      <c r="K819" s="219" t="s">
        <v>83</v>
      </c>
      <c r="L819" s="35" t="str">
        <f ca="1">IF(OFFSET(환산공식!$DU$15,$F819,0)=1,"O","X")</f>
        <v>X</v>
      </c>
      <c r="M819" s="212">
        <f ca="1">IFERROR(OFFSET(환산공식!DA$15,$F819,0),"")</f>
        <v>40</v>
      </c>
      <c r="N819" s="35" t="str">
        <f ca="1">IFERROR(CONCATENATE(ROUND(OFFSET(환산공식!DB$15,$F819,0),1),"%"),"")</f>
        <v>100%</v>
      </c>
      <c r="O819" s="35">
        <f ca="1">IFERROR(OFFSET(환산공식!DC$15,$F819,0),"")</f>
        <v>0</v>
      </c>
      <c r="P819" s="212" t="str">
        <f t="shared" ca="1" si="25"/>
        <v>3% 이하</v>
      </c>
      <c r="Q819" s="218">
        <f ca="1">IFERROR(ROUND(OFFSET(환산공식!$EX$15,$F819,0),3),"")</f>
        <v>800</v>
      </c>
      <c r="R819" s="218">
        <f ca="1">OFFSET('배치점수 계산기'!H$10,$D819,0)</f>
        <v>962.61300000000006</v>
      </c>
      <c r="S819" s="218">
        <f ca="1">OFFSET('배치점수 계산기'!I$10,$D819,0)</f>
        <v>962.22</v>
      </c>
      <c r="T819" s="218">
        <f ca="1">OFFSET('배치점수 계산기'!J$10,$D819,0)</f>
        <v>961.46100000000001</v>
      </c>
      <c r="U819" s="218">
        <f ca="1">OFFSET('배치점수 계산기'!K$10,$D819,0)</f>
        <v>960.5</v>
      </c>
      <c r="V819" s="218">
        <f ca="1">OFFSET('배치점수 계산기'!L$10,$D819,0)</f>
        <v>959.37800000000004</v>
      </c>
      <c r="W819" s="210" t="str">
        <f ca="1">OFFSET('배치점수 계산기'!M$10,$D819,0)</f>
        <v>표점/만점</v>
      </c>
      <c r="X819" s="208" t="str">
        <f ca="1">OFFSET('배치점수 계산기'!N$10,$D819,0)</f>
        <v>표점/만점</v>
      </c>
      <c r="Y819" s="212">
        <f ca="1">OFFSET(환산공식!FG$15,$F819,0)</f>
        <v>0.25</v>
      </c>
      <c r="Z819" s="35">
        <f ca="1">OFFSET(환산공식!FH$15,$F819,0)</f>
        <v>0.37</v>
      </c>
      <c r="AA819" s="203">
        <f ca="1">OFFSET(환산공식!FI$15,$F819,0)</f>
        <v>0.37</v>
      </c>
      <c r="AB819" s="5"/>
      <c r="AD819">
        <f t="shared" ca="1" si="26"/>
        <v>6</v>
      </c>
      <c r="AF819" s="5"/>
      <c r="AG819" s="5"/>
      <c r="AH819" s="5"/>
    </row>
    <row r="820" spans="1:34">
      <c r="A820" s="222"/>
      <c r="B820" s="222"/>
      <c r="C820" s="222" t="s">
        <v>2315</v>
      </c>
      <c r="D820" s="219">
        <v>823</v>
      </c>
      <c r="E820" s="219">
        <v>226</v>
      </c>
      <c r="F820" s="219">
        <v>226</v>
      </c>
      <c r="G820" s="264">
        <v>813</v>
      </c>
      <c r="H820" s="221" t="s">
        <v>85</v>
      </c>
      <c r="I820" s="219" t="s">
        <v>330</v>
      </c>
      <c r="J820" s="267" t="s">
        <v>923</v>
      </c>
      <c r="K820" s="219" t="s">
        <v>83</v>
      </c>
      <c r="L820" s="35" t="str">
        <f ca="1">IF(OFFSET(환산공식!$DU$15,$F820,0)=1,"O","X")</f>
        <v>X</v>
      </c>
      <c r="M820" s="212">
        <f ca="1">IFERROR(OFFSET(환산공식!DA$15,$F820,0),"")</f>
        <v>40</v>
      </c>
      <c r="N820" s="35" t="str">
        <f ca="1">IFERROR(CONCATENATE(ROUND(OFFSET(환산공식!DB$15,$F820,0),1),"%"),"")</f>
        <v>100%</v>
      </c>
      <c r="O820" s="35">
        <f ca="1">IFERROR(OFFSET(환산공식!DC$15,$F820,0),"")</f>
        <v>0</v>
      </c>
      <c r="P820" s="212" t="str">
        <f t="shared" ca="1" si="25"/>
        <v>3% 이하</v>
      </c>
      <c r="Q820" s="218">
        <f ca="1">IFERROR(ROUND(OFFSET(환산공식!$EX$15,$F820,0),3),"")</f>
        <v>790</v>
      </c>
      <c r="R820" s="218">
        <f ca="1">OFFSET('배치점수 계산기'!H$10,$D820,0)</f>
        <v>952.54100000000005</v>
      </c>
      <c r="S820" s="218">
        <f ca="1">OFFSET('배치점수 계산기'!I$10,$D820,0)</f>
        <v>952.14800000000002</v>
      </c>
      <c r="T820" s="218">
        <f ca="1">OFFSET('배치점수 계산기'!J$10,$D820,0)</f>
        <v>951.39400000000001</v>
      </c>
      <c r="U820" s="218">
        <f ca="1">OFFSET('배치점수 계산기'!K$10,$D820,0)</f>
        <v>950.34699999999998</v>
      </c>
      <c r="V820" s="218">
        <f ca="1">OFFSET('배치점수 계산기'!L$10,$D820,0)</f>
        <v>949.30600000000004</v>
      </c>
      <c r="W820" s="210" t="str">
        <f ca="1">OFFSET('배치점수 계산기'!M$10,$D820,0)</f>
        <v>표점/만점</v>
      </c>
      <c r="X820" s="208" t="str">
        <f ca="1">OFFSET('배치점수 계산기'!N$10,$D820,0)</f>
        <v>표점/만점</v>
      </c>
      <c r="Y820" s="212">
        <f ca="1">OFFSET(환산공식!FG$15,$F820,0)</f>
        <v>0.25</v>
      </c>
      <c r="Z820" s="35">
        <f ca="1">OFFSET(환산공식!FH$15,$F820,0)</f>
        <v>0.37</v>
      </c>
      <c r="AA820" s="203">
        <f ca="1">OFFSET(환산공식!FI$15,$F820,0)</f>
        <v>0.37</v>
      </c>
      <c r="AB820" s="5"/>
      <c r="AD820">
        <f t="shared" ca="1" si="26"/>
        <v>6</v>
      </c>
      <c r="AF820" s="5"/>
      <c r="AG820" s="5"/>
      <c r="AH820" s="5"/>
    </row>
    <row r="821" spans="1:34">
      <c r="A821" s="222"/>
      <c r="B821" s="222"/>
      <c r="C821" s="222" t="s">
        <v>2316</v>
      </c>
      <c r="D821" s="219">
        <v>824</v>
      </c>
      <c r="E821" s="219">
        <v>226</v>
      </c>
      <c r="F821" s="219">
        <v>226</v>
      </c>
      <c r="G821" s="264">
        <v>814</v>
      </c>
      <c r="H821" s="221" t="s">
        <v>85</v>
      </c>
      <c r="I821" s="219" t="s">
        <v>330</v>
      </c>
      <c r="J821" s="267" t="s">
        <v>914</v>
      </c>
      <c r="K821" s="219" t="s">
        <v>83</v>
      </c>
      <c r="L821" s="35" t="str">
        <f ca="1">IF(OFFSET(환산공식!$DU$15,$F821,0)=1,"O","X")</f>
        <v>X</v>
      </c>
      <c r="M821" s="212">
        <f ca="1">IFERROR(OFFSET(환산공식!DA$15,$F821,0),"")</f>
        <v>40</v>
      </c>
      <c r="N821" s="35" t="str">
        <f ca="1">IFERROR(CONCATENATE(ROUND(OFFSET(환산공식!DB$15,$F821,0),1),"%"),"")</f>
        <v>100%</v>
      </c>
      <c r="O821" s="35">
        <f ca="1">IFERROR(OFFSET(환산공식!DC$15,$F821,0),"")</f>
        <v>0</v>
      </c>
      <c r="P821" s="212" t="str">
        <f t="shared" ca="1" si="25"/>
        <v>3% 이하</v>
      </c>
      <c r="Q821" s="218">
        <f ca="1">IFERROR(ROUND(OFFSET(환산공식!$EX$15,$F821,0),3),"")</f>
        <v>790</v>
      </c>
      <c r="R821" s="218">
        <f ca="1">OFFSET('배치점수 계산기'!H$10,$D821,0)</f>
        <v>952.46500000000003</v>
      </c>
      <c r="S821" s="218">
        <f ca="1">OFFSET('배치점수 계산기'!I$10,$D821,0)</f>
        <v>952.08100000000002</v>
      </c>
      <c r="T821" s="218">
        <f ca="1">OFFSET('배치점수 계산기'!J$10,$D821,0)</f>
        <v>951.34699999999998</v>
      </c>
      <c r="U821" s="218">
        <f ca="1">OFFSET('배치점수 계산기'!K$10,$D821,0)</f>
        <v>950.3</v>
      </c>
      <c r="V821" s="218">
        <f ca="1">OFFSET('배치점수 계산기'!L$10,$D821,0)</f>
        <v>949.22799999999995</v>
      </c>
      <c r="W821" s="210" t="str">
        <f ca="1">OFFSET('배치점수 계산기'!M$10,$D821,0)</f>
        <v>표점/만점</v>
      </c>
      <c r="X821" s="208" t="str">
        <f ca="1">OFFSET('배치점수 계산기'!N$10,$D821,0)</f>
        <v>표점/만점</v>
      </c>
      <c r="Y821" s="212">
        <f ca="1">OFFSET(환산공식!FG$15,$F821,0)</f>
        <v>0.25</v>
      </c>
      <c r="Z821" s="35">
        <f ca="1">OFFSET(환산공식!FH$15,$F821,0)</f>
        <v>0.37</v>
      </c>
      <c r="AA821" s="203">
        <f ca="1">OFFSET(환산공식!FI$15,$F821,0)</f>
        <v>0.37</v>
      </c>
      <c r="AB821" s="5"/>
      <c r="AD821">
        <f t="shared" ca="1" si="26"/>
        <v>6</v>
      </c>
      <c r="AF821" s="5"/>
      <c r="AG821" s="5"/>
      <c r="AH821" s="5"/>
    </row>
    <row r="822" spans="1:34">
      <c r="A822" s="222"/>
      <c r="B822" s="222"/>
      <c r="C822" s="222" t="s">
        <v>2317</v>
      </c>
      <c r="D822" s="219">
        <v>825</v>
      </c>
      <c r="E822" s="219">
        <v>226</v>
      </c>
      <c r="F822" s="219">
        <v>226</v>
      </c>
      <c r="G822" s="264">
        <v>815</v>
      </c>
      <c r="H822" s="221" t="s">
        <v>85</v>
      </c>
      <c r="I822" s="219" t="s">
        <v>330</v>
      </c>
      <c r="J822" s="267" t="s">
        <v>1087</v>
      </c>
      <c r="K822" s="219" t="s">
        <v>83</v>
      </c>
      <c r="L822" s="35" t="str">
        <f ca="1">IF(OFFSET(환산공식!$DU$15,$F822,0)=1,"O","X")</f>
        <v>X</v>
      </c>
      <c r="M822" s="212">
        <f ca="1">IFERROR(OFFSET(환산공식!DA$15,$F822,0),"")</f>
        <v>40</v>
      </c>
      <c r="N822" s="35" t="str">
        <f ca="1">IFERROR(CONCATENATE(ROUND(OFFSET(환산공식!DB$15,$F822,0),1),"%"),"")</f>
        <v>100%</v>
      </c>
      <c r="O822" s="35">
        <f ca="1">IFERROR(OFFSET(환산공식!DC$15,$F822,0),"")</f>
        <v>0</v>
      </c>
      <c r="P822" s="212" t="str">
        <f t="shared" ca="1" si="25"/>
        <v>3% 이하</v>
      </c>
      <c r="Q822" s="218">
        <f ca="1">IFERROR(ROUND(OFFSET(환산공식!$EX$15,$F822,0),3),"")</f>
        <v>790</v>
      </c>
      <c r="R822" s="218">
        <f ca="1">OFFSET('배치점수 계산기'!H$10,$D822,0)</f>
        <v>944.65700000000004</v>
      </c>
      <c r="S822" s="218">
        <f ca="1">OFFSET('배치점수 계산기'!I$10,$D822,0)</f>
        <v>944.38300000000004</v>
      </c>
      <c r="T822" s="218">
        <f ca="1">OFFSET('배치점수 계산기'!J$10,$D822,0)</f>
        <v>943.63</v>
      </c>
      <c r="U822" s="218">
        <f ca="1">OFFSET('배치점수 계산기'!K$10,$D822,0)</f>
        <v>942.53399999999999</v>
      </c>
      <c r="V822" s="218">
        <f ca="1">OFFSET('배치점수 계산기'!L$10,$D822,0)</f>
        <v>941.06</v>
      </c>
      <c r="W822" s="210" t="str">
        <f ca="1">OFFSET('배치점수 계산기'!M$10,$D822,0)</f>
        <v>표점/만점</v>
      </c>
      <c r="X822" s="208" t="str">
        <f ca="1">OFFSET('배치점수 계산기'!N$10,$D822,0)</f>
        <v>표점/만점</v>
      </c>
      <c r="Y822" s="212">
        <f ca="1">OFFSET(환산공식!FG$15,$F822,0)</f>
        <v>0.25</v>
      </c>
      <c r="Z822" s="35">
        <f ca="1">OFFSET(환산공식!FH$15,$F822,0)</f>
        <v>0.37</v>
      </c>
      <c r="AA822" s="203">
        <f ca="1">OFFSET(환산공식!FI$15,$F822,0)</f>
        <v>0.37</v>
      </c>
      <c r="AB822" s="5"/>
      <c r="AD822">
        <f t="shared" ca="1" si="26"/>
        <v>6</v>
      </c>
      <c r="AF822" s="5"/>
      <c r="AG822" s="5"/>
      <c r="AH822" s="5"/>
    </row>
    <row r="823" spans="1:34">
      <c r="A823" s="222"/>
      <c r="B823" s="222"/>
      <c r="C823" s="222" t="s">
        <v>2318</v>
      </c>
      <c r="D823" s="219">
        <v>826</v>
      </c>
      <c r="E823" s="219">
        <v>225</v>
      </c>
      <c r="F823" s="219">
        <v>225</v>
      </c>
      <c r="G823" s="264">
        <v>816</v>
      </c>
      <c r="H823" s="221" t="s">
        <v>85</v>
      </c>
      <c r="I823" s="219" t="s">
        <v>330</v>
      </c>
      <c r="J823" s="267" t="s">
        <v>18796</v>
      </c>
      <c r="K823" s="219" t="s">
        <v>84</v>
      </c>
      <c r="L823" s="35" t="str">
        <f ca="1">IF(OFFSET(환산공식!$DU$15,$F823,0)=1,"O","X")</f>
        <v>X</v>
      </c>
      <c r="M823" s="212">
        <f ca="1">IFERROR(OFFSET(환산공식!DA$15,$F823,0),"")</f>
        <v>40</v>
      </c>
      <c r="N823" s="35" t="str">
        <f ca="1">IFERROR(CONCATENATE(ROUND(OFFSET(환산공식!DB$15,$F823,0),1),"%"),"")</f>
        <v>100%</v>
      </c>
      <c r="O823" s="35">
        <f ca="1">IFERROR(OFFSET(환산공식!DC$15,$F823,0),"")</f>
        <v>0</v>
      </c>
      <c r="P823" s="212" t="str">
        <f t="shared" ca="1" si="25"/>
        <v>3% 이하</v>
      </c>
      <c r="Q823" s="218">
        <f ca="1">IFERROR(ROUND(OFFSET(환산공식!$EX$15,$F823,0),3),"")</f>
        <v>800</v>
      </c>
      <c r="R823" s="218">
        <f ca="1">OFFSET('배치점수 계산기'!H$10,$D823,0)</f>
        <v>972.08</v>
      </c>
      <c r="S823" s="218">
        <f ca="1">OFFSET('배치점수 계산기'!I$10,$D823,0)</f>
        <v>971.601</v>
      </c>
      <c r="T823" s="218">
        <f ca="1">OFFSET('배치점수 계산기'!J$10,$D823,0)</f>
        <v>970.69299999999998</v>
      </c>
      <c r="U823" s="218">
        <f ca="1">OFFSET('배치점수 계산기'!K$10,$D823,0)</f>
        <v>969.69899999999996</v>
      </c>
      <c r="V823" s="218">
        <f ca="1">OFFSET('배치점수 계산기'!L$10,$D823,0)</f>
        <v>968.54100000000005</v>
      </c>
      <c r="W823" s="210" t="str">
        <f ca="1">OFFSET('배치점수 계산기'!M$10,$D823,0)</f>
        <v>표점/만점</v>
      </c>
      <c r="X823" s="208" t="str">
        <f ca="1">OFFSET('배치점수 계산기'!N$10,$D823,0)</f>
        <v>표점/만점</v>
      </c>
      <c r="Y823" s="212">
        <f ca="1">OFFSET(환산공식!FG$15,$F823,0)</f>
        <v>0.38</v>
      </c>
      <c r="Z823" s="35">
        <f ca="1">OFFSET(환산공식!FH$15,$F823,0)</f>
        <v>0.25</v>
      </c>
      <c r="AA823" s="203">
        <f ca="1">OFFSET(환산공식!FI$15,$F823,0)</f>
        <v>0.37</v>
      </c>
      <c r="AB823" s="5"/>
      <c r="AD823">
        <f t="shared" ca="1" si="26"/>
        <v>6</v>
      </c>
      <c r="AF823" s="5"/>
      <c r="AG823" s="5"/>
      <c r="AH823" s="5"/>
    </row>
    <row r="824" spans="1:34">
      <c r="A824" s="222"/>
      <c r="B824" s="222"/>
      <c r="C824" s="222" t="s">
        <v>2319</v>
      </c>
      <c r="D824" s="219">
        <v>827</v>
      </c>
      <c r="E824" s="219">
        <v>225</v>
      </c>
      <c r="F824" s="219">
        <v>225</v>
      </c>
      <c r="G824" s="264">
        <v>817</v>
      </c>
      <c r="H824" s="221" t="s">
        <v>85</v>
      </c>
      <c r="I824" s="219" t="s">
        <v>330</v>
      </c>
      <c r="J824" s="267" t="s">
        <v>1093</v>
      </c>
      <c r="K824" s="219" t="s">
        <v>84</v>
      </c>
      <c r="L824" s="35" t="str">
        <f ca="1">IF(OFFSET(환산공식!$DU$15,$F824,0)=1,"O","X")</f>
        <v>X</v>
      </c>
      <c r="M824" s="212">
        <f ca="1">IFERROR(OFFSET(환산공식!DA$15,$F824,0),"")</f>
        <v>40</v>
      </c>
      <c r="N824" s="35" t="str">
        <f ca="1">IFERROR(CONCATENATE(ROUND(OFFSET(환산공식!DB$15,$F824,0),1),"%"),"")</f>
        <v>100%</v>
      </c>
      <c r="O824" s="35">
        <f ca="1">IFERROR(OFFSET(환산공식!DC$15,$F824,0),"")</f>
        <v>0</v>
      </c>
      <c r="P824" s="212" t="str">
        <f t="shared" ca="1" si="25"/>
        <v>3% 이하</v>
      </c>
      <c r="Q824" s="218">
        <f ca="1">IFERROR(ROUND(OFFSET(환산공식!$EX$15,$F824,0),3),"")</f>
        <v>800</v>
      </c>
      <c r="R824" s="218">
        <f ca="1">OFFSET('배치점수 계산기'!H$10,$D824,0)</f>
        <v>971.48199999999997</v>
      </c>
      <c r="S824" s="218">
        <f ca="1">OFFSET('배치점수 계산기'!I$10,$D824,0)</f>
        <v>971</v>
      </c>
      <c r="T824" s="218">
        <f ca="1">OFFSET('배치점수 계산기'!J$10,$D824,0)</f>
        <v>970.05799999999999</v>
      </c>
      <c r="U824" s="218">
        <f ca="1">OFFSET('배치점수 계산기'!K$10,$D824,0)</f>
        <v>968.899</v>
      </c>
      <c r="V824" s="218">
        <f ca="1">OFFSET('배치점수 계산기'!L$10,$D824,0)</f>
        <v>967.57899999999995</v>
      </c>
      <c r="W824" s="210" t="str">
        <f ca="1">OFFSET('배치점수 계산기'!M$10,$D824,0)</f>
        <v>표점/만점</v>
      </c>
      <c r="X824" s="208" t="str">
        <f ca="1">OFFSET('배치점수 계산기'!N$10,$D824,0)</f>
        <v>표점/만점</v>
      </c>
      <c r="Y824" s="212">
        <f ca="1">OFFSET(환산공식!FG$15,$F824,0)</f>
        <v>0.38</v>
      </c>
      <c r="Z824" s="35">
        <f ca="1">OFFSET(환산공식!FH$15,$F824,0)</f>
        <v>0.25</v>
      </c>
      <c r="AA824" s="203">
        <f ca="1">OFFSET(환산공식!FI$15,$F824,0)</f>
        <v>0.37</v>
      </c>
      <c r="AB824" s="5"/>
      <c r="AD824">
        <f t="shared" ca="1" si="26"/>
        <v>6</v>
      </c>
      <c r="AF824" s="5"/>
      <c r="AG824" s="5"/>
      <c r="AH824" s="5"/>
    </row>
    <row r="825" spans="1:34">
      <c r="A825" s="222"/>
      <c r="B825" s="222"/>
      <c r="C825" s="222" t="s">
        <v>2320</v>
      </c>
      <c r="D825" s="219">
        <v>828</v>
      </c>
      <c r="E825" s="219">
        <v>225</v>
      </c>
      <c r="F825" s="219">
        <v>225</v>
      </c>
      <c r="G825" s="264">
        <v>818</v>
      </c>
      <c r="H825" s="221" t="s">
        <v>85</v>
      </c>
      <c r="I825" s="219" t="s">
        <v>330</v>
      </c>
      <c r="J825" s="267" t="s">
        <v>18795</v>
      </c>
      <c r="K825" s="219" t="s">
        <v>84</v>
      </c>
      <c r="L825" s="35" t="str">
        <f ca="1">IF(OFFSET(환산공식!$DU$15,$F825,0)=1,"O","X")</f>
        <v>X</v>
      </c>
      <c r="M825" s="212">
        <f ca="1">IFERROR(OFFSET(환산공식!DA$15,$F825,0),"")</f>
        <v>40</v>
      </c>
      <c r="N825" s="35" t="str">
        <f ca="1">IFERROR(CONCATENATE(ROUND(OFFSET(환산공식!DB$15,$F825,0),1),"%"),"")</f>
        <v>100%</v>
      </c>
      <c r="O825" s="35">
        <f ca="1">IFERROR(OFFSET(환산공식!DC$15,$F825,0),"")</f>
        <v>0</v>
      </c>
      <c r="P825" s="212" t="str">
        <f t="shared" ca="1" si="25"/>
        <v>3% 이하</v>
      </c>
      <c r="Q825" s="218">
        <f ca="1">IFERROR(ROUND(OFFSET(환산공식!$EX$15,$F825,0),3),"")</f>
        <v>800</v>
      </c>
      <c r="R825" s="218">
        <f ca="1">OFFSET('배치점수 계산기'!H$10,$D825,0)</f>
        <v>970.36900000000003</v>
      </c>
      <c r="S825" s="218">
        <f ca="1">OFFSET('배치점수 계산기'!I$10,$D825,0)</f>
        <v>970.01400000000001</v>
      </c>
      <c r="T825" s="218">
        <f ca="1">OFFSET('배치점수 계산기'!J$10,$D825,0)</f>
        <v>969.17700000000002</v>
      </c>
      <c r="U825" s="218">
        <f ca="1">OFFSET('배치점수 계산기'!K$10,$D825,0)</f>
        <v>968.21500000000003</v>
      </c>
      <c r="V825" s="218">
        <f ca="1">OFFSET('배치점수 계산기'!L$10,$D825,0)</f>
        <v>966.92399999999998</v>
      </c>
      <c r="W825" s="210" t="str">
        <f ca="1">OFFSET('배치점수 계산기'!M$10,$D825,0)</f>
        <v>표점/만점</v>
      </c>
      <c r="X825" s="208" t="str">
        <f ca="1">OFFSET('배치점수 계산기'!N$10,$D825,0)</f>
        <v>표점/만점</v>
      </c>
      <c r="Y825" s="212">
        <f ca="1">OFFSET(환산공식!FG$15,$F825,0)</f>
        <v>0.38</v>
      </c>
      <c r="Z825" s="35">
        <f ca="1">OFFSET(환산공식!FH$15,$F825,0)</f>
        <v>0.25</v>
      </c>
      <c r="AA825" s="203">
        <f ca="1">OFFSET(환산공식!FI$15,$F825,0)</f>
        <v>0.37</v>
      </c>
      <c r="AB825" s="5"/>
      <c r="AD825">
        <f t="shared" ca="1" si="26"/>
        <v>6</v>
      </c>
      <c r="AF825" s="5"/>
      <c r="AG825" s="5"/>
      <c r="AH825" s="5"/>
    </row>
    <row r="826" spans="1:34">
      <c r="A826" s="222"/>
      <c r="B826" s="222"/>
      <c r="C826" s="222" t="s">
        <v>2321</v>
      </c>
      <c r="D826" s="219">
        <v>829</v>
      </c>
      <c r="E826" s="219">
        <v>225</v>
      </c>
      <c r="F826" s="219">
        <v>225</v>
      </c>
      <c r="G826" s="264">
        <v>819</v>
      </c>
      <c r="H826" s="221" t="s">
        <v>85</v>
      </c>
      <c r="I826" s="219" t="s">
        <v>330</v>
      </c>
      <c r="J826" s="267" t="s">
        <v>107</v>
      </c>
      <c r="K826" s="219" t="s">
        <v>84</v>
      </c>
      <c r="L826" s="35" t="str">
        <f ca="1">IF(OFFSET(환산공식!$DU$15,$F826,0)=1,"O","X")</f>
        <v>X</v>
      </c>
      <c r="M826" s="212">
        <f ca="1">IFERROR(OFFSET(환산공식!DA$15,$F826,0),"")</f>
        <v>40</v>
      </c>
      <c r="N826" s="35" t="str">
        <f ca="1">IFERROR(CONCATENATE(ROUND(OFFSET(환산공식!DB$15,$F826,0),1),"%"),"")</f>
        <v>100%</v>
      </c>
      <c r="O826" s="35">
        <f ca="1">IFERROR(OFFSET(환산공식!DC$15,$F826,0),"")</f>
        <v>0</v>
      </c>
      <c r="P826" s="212" t="str">
        <f t="shared" ca="1" si="25"/>
        <v>3% 이하</v>
      </c>
      <c r="Q826" s="218">
        <f ca="1">IFERROR(ROUND(OFFSET(환산공식!$EX$15,$F826,0),3),"")</f>
        <v>800</v>
      </c>
      <c r="R826" s="218">
        <f ca="1">OFFSET('배치점수 계산기'!H$10,$D826,0)</f>
        <v>970.13400000000001</v>
      </c>
      <c r="S826" s="218">
        <f ca="1">OFFSET('배치점수 계산기'!I$10,$D826,0)</f>
        <v>969.69899999999996</v>
      </c>
      <c r="T826" s="218">
        <f ca="1">OFFSET('배치점수 계산기'!J$10,$D826,0)</f>
        <v>968.80399999999997</v>
      </c>
      <c r="U826" s="218">
        <f ca="1">OFFSET('배치점수 계산기'!K$10,$D826,0)</f>
        <v>967.78099999999995</v>
      </c>
      <c r="V826" s="218">
        <f ca="1">OFFSET('배치점수 계산기'!L$10,$D826,0)</f>
        <v>966.375</v>
      </c>
      <c r="W826" s="210" t="str">
        <f ca="1">OFFSET('배치점수 계산기'!M$10,$D826,0)</f>
        <v>표점/만점</v>
      </c>
      <c r="X826" s="208" t="str">
        <f ca="1">OFFSET('배치점수 계산기'!N$10,$D826,0)</f>
        <v>표점/만점</v>
      </c>
      <c r="Y826" s="212">
        <f ca="1">OFFSET(환산공식!FG$15,$F826,0)</f>
        <v>0.38</v>
      </c>
      <c r="Z826" s="35">
        <f ca="1">OFFSET(환산공식!FH$15,$F826,0)</f>
        <v>0.25</v>
      </c>
      <c r="AA826" s="203">
        <f ca="1">OFFSET(환산공식!FI$15,$F826,0)</f>
        <v>0.37</v>
      </c>
      <c r="AB826" s="5"/>
      <c r="AD826">
        <f t="shared" ca="1" si="26"/>
        <v>6</v>
      </c>
      <c r="AF826" s="5"/>
      <c r="AG826" s="5"/>
      <c r="AH826" s="5"/>
    </row>
    <row r="827" spans="1:34">
      <c r="A827" s="222"/>
      <c r="B827" s="222"/>
      <c r="C827" s="222" t="s">
        <v>2322</v>
      </c>
      <c r="D827" s="219">
        <v>830</v>
      </c>
      <c r="E827" s="219">
        <v>225</v>
      </c>
      <c r="F827" s="219">
        <v>225</v>
      </c>
      <c r="G827" s="264">
        <v>820</v>
      </c>
      <c r="H827" s="221" t="s">
        <v>85</v>
      </c>
      <c r="I827" s="219" t="s">
        <v>330</v>
      </c>
      <c r="J827" s="267" t="s">
        <v>76</v>
      </c>
      <c r="K827" s="219" t="s">
        <v>84</v>
      </c>
      <c r="L827" s="35" t="str">
        <f ca="1">IF(OFFSET(환산공식!$DU$15,$F827,0)=1,"O","X")</f>
        <v>X</v>
      </c>
      <c r="M827" s="212">
        <f ca="1">IFERROR(OFFSET(환산공식!DA$15,$F827,0),"")</f>
        <v>40</v>
      </c>
      <c r="N827" s="35" t="str">
        <f ca="1">IFERROR(CONCATENATE(ROUND(OFFSET(환산공식!DB$15,$F827,0),1),"%"),"")</f>
        <v>100%</v>
      </c>
      <c r="O827" s="35">
        <f ca="1">IFERROR(OFFSET(환산공식!DC$15,$F827,0),"")</f>
        <v>0</v>
      </c>
      <c r="P827" s="212" t="str">
        <f t="shared" ca="1" si="25"/>
        <v>3% 이하</v>
      </c>
      <c r="Q827" s="218">
        <f ca="1">IFERROR(ROUND(OFFSET(환산공식!$EX$15,$F827,0),3),"")</f>
        <v>800</v>
      </c>
      <c r="R827" s="218">
        <f ca="1">OFFSET('배치점수 계산기'!H$10,$D827,0)</f>
        <v>969.85599999999999</v>
      </c>
      <c r="S827" s="218">
        <f ca="1">OFFSET('배치점수 계산기'!I$10,$D827,0)</f>
        <v>969.45500000000004</v>
      </c>
      <c r="T827" s="218">
        <f ca="1">OFFSET('배치점수 계산기'!J$10,$D827,0)</f>
        <v>968.65599999999995</v>
      </c>
      <c r="U827" s="218">
        <f ca="1">OFFSET('배치점수 계산기'!K$10,$D827,0)</f>
        <v>967.49800000000005</v>
      </c>
      <c r="V827" s="218">
        <f ca="1">OFFSET('배치점수 계산기'!L$10,$D827,0)</f>
        <v>966.10699999999997</v>
      </c>
      <c r="W827" s="210" t="str">
        <f ca="1">OFFSET('배치점수 계산기'!M$10,$D827,0)</f>
        <v>표점/만점</v>
      </c>
      <c r="X827" s="208" t="str">
        <f ca="1">OFFSET('배치점수 계산기'!N$10,$D827,0)</f>
        <v>표점/만점</v>
      </c>
      <c r="Y827" s="212">
        <f ca="1">OFFSET(환산공식!FG$15,$F827,0)</f>
        <v>0.38</v>
      </c>
      <c r="Z827" s="35">
        <f ca="1">OFFSET(환산공식!FH$15,$F827,0)</f>
        <v>0.25</v>
      </c>
      <c r="AA827" s="203">
        <f ca="1">OFFSET(환산공식!FI$15,$F827,0)</f>
        <v>0.37</v>
      </c>
      <c r="AB827" s="5"/>
      <c r="AD827">
        <f t="shared" ca="1" si="26"/>
        <v>6</v>
      </c>
      <c r="AF827" s="5"/>
      <c r="AG827" s="5"/>
      <c r="AH827" s="5"/>
    </row>
    <row r="828" spans="1:34">
      <c r="A828" s="222"/>
      <c r="B828" s="222"/>
      <c r="C828" s="222" t="s">
        <v>2323</v>
      </c>
      <c r="D828" s="219">
        <v>831</v>
      </c>
      <c r="E828" s="219">
        <v>225</v>
      </c>
      <c r="F828" s="219">
        <v>225</v>
      </c>
      <c r="G828" s="264">
        <v>821</v>
      </c>
      <c r="H828" s="221" t="s">
        <v>85</v>
      </c>
      <c r="I828" s="219" t="s">
        <v>330</v>
      </c>
      <c r="J828" s="267" t="s">
        <v>1034</v>
      </c>
      <c r="K828" s="219" t="s">
        <v>84</v>
      </c>
      <c r="L828" s="35" t="str">
        <f ca="1">IF(OFFSET(환산공식!$DU$15,$F828,0)=1,"O","X")</f>
        <v>X</v>
      </c>
      <c r="M828" s="212">
        <f ca="1">IFERROR(OFFSET(환산공식!DA$15,$F828,0),"")</f>
        <v>40</v>
      </c>
      <c r="N828" s="35" t="str">
        <f ca="1">IFERROR(CONCATENATE(ROUND(OFFSET(환산공식!DB$15,$F828,0),1),"%"),"")</f>
        <v>100%</v>
      </c>
      <c r="O828" s="35">
        <f ca="1">IFERROR(OFFSET(환산공식!DC$15,$F828,0),"")</f>
        <v>0</v>
      </c>
      <c r="P828" s="212" t="str">
        <f t="shared" ca="1" si="25"/>
        <v>3% 이하</v>
      </c>
      <c r="Q828" s="218">
        <f ca="1">IFERROR(ROUND(OFFSET(환산공식!$EX$15,$F828,0),3),"")</f>
        <v>800</v>
      </c>
      <c r="R828" s="218">
        <f ca="1">OFFSET('배치점수 계산기'!H$10,$D828,0)</f>
        <v>969.81799999999998</v>
      </c>
      <c r="S828" s="218">
        <f ca="1">OFFSET('배치점수 계산기'!I$10,$D828,0)</f>
        <v>969.41700000000003</v>
      </c>
      <c r="T828" s="218">
        <f ca="1">OFFSET('배치점수 계산기'!J$10,$D828,0)</f>
        <v>968.57799999999997</v>
      </c>
      <c r="U828" s="218">
        <f ca="1">OFFSET('배치점수 계산기'!K$10,$D828,0)</f>
        <v>967.50800000000004</v>
      </c>
      <c r="V828" s="218">
        <f ca="1">OFFSET('배치점수 계산기'!L$10,$D828,0)</f>
        <v>966.06899999999996</v>
      </c>
      <c r="W828" s="210" t="str">
        <f ca="1">OFFSET('배치점수 계산기'!M$10,$D828,0)</f>
        <v>표점/만점</v>
      </c>
      <c r="X828" s="208" t="str">
        <f ca="1">OFFSET('배치점수 계산기'!N$10,$D828,0)</f>
        <v>표점/만점</v>
      </c>
      <c r="Y828" s="212">
        <f ca="1">OFFSET(환산공식!FG$15,$F828,0)</f>
        <v>0.38</v>
      </c>
      <c r="Z828" s="35">
        <f ca="1">OFFSET(환산공식!FH$15,$F828,0)</f>
        <v>0.25</v>
      </c>
      <c r="AA828" s="203">
        <f ca="1">OFFSET(환산공식!FI$15,$F828,0)</f>
        <v>0.37</v>
      </c>
      <c r="AB828" s="5"/>
      <c r="AD828">
        <f t="shared" ca="1" si="26"/>
        <v>6</v>
      </c>
      <c r="AF828" s="5"/>
      <c r="AG828" s="5"/>
      <c r="AH828" s="5"/>
    </row>
    <row r="829" spans="1:34">
      <c r="A829" s="222"/>
      <c r="B829" s="222"/>
      <c r="C829" s="222" t="s">
        <v>2324</v>
      </c>
      <c r="D829" s="219">
        <v>832</v>
      </c>
      <c r="E829" s="219">
        <v>225</v>
      </c>
      <c r="F829" s="219">
        <v>225</v>
      </c>
      <c r="G829" s="264">
        <v>822</v>
      </c>
      <c r="H829" s="221" t="s">
        <v>85</v>
      </c>
      <c r="I829" s="219" t="s">
        <v>330</v>
      </c>
      <c r="J829" s="267" t="s">
        <v>105</v>
      </c>
      <c r="K829" s="219" t="s">
        <v>84</v>
      </c>
      <c r="L829" s="35" t="str">
        <f ca="1">IF(OFFSET(환산공식!$DU$15,$F829,0)=1,"O","X")</f>
        <v>X</v>
      </c>
      <c r="M829" s="212">
        <f ca="1">IFERROR(OFFSET(환산공식!DA$15,$F829,0),"")</f>
        <v>40</v>
      </c>
      <c r="N829" s="35" t="str">
        <f ca="1">IFERROR(CONCATENATE(ROUND(OFFSET(환산공식!DB$15,$F829,0),1),"%"),"")</f>
        <v>100%</v>
      </c>
      <c r="O829" s="35">
        <f ca="1">IFERROR(OFFSET(환산공식!DC$15,$F829,0),"")</f>
        <v>0</v>
      </c>
      <c r="P829" s="212" t="str">
        <f t="shared" ca="1" si="25"/>
        <v>3% 이하</v>
      </c>
      <c r="Q829" s="218">
        <f ca="1">IFERROR(ROUND(OFFSET(환산공식!$EX$15,$F829,0),3),"")</f>
        <v>800</v>
      </c>
      <c r="R829" s="218">
        <f ca="1">OFFSET('배치점수 계산기'!H$10,$D829,0)</f>
        <v>969.81799999999998</v>
      </c>
      <c r="S829" s="218">
        <f ca="1">OFFSET('배치점수 계산기'!I$10,$D829,0)</f>
        <v>969.41700000000003</v>
      </c>
      <c r="T829" s="218">
        <f ca="1">OFFSET('배치점수 계산기'!J$10,$D829,0)</f>
        <v>968.57799999999997</v>
      </c>
      <c r="U829" s="218">
        <f ca="1">OFFSET('배치점수 계산기'!K$10,$D829,0)</f>
        <v>967.50800000000004</v>
      </c>
      <c r="V829" s="218">
        <f ca="1">OFFSET('배치점수 계산기'!L$10,$D829,0)</f>
        <v>966.06899999999996</v>
      </c>
      <c r="W829" s="210" t="str">
        <f ca="1">OFFSET('배치점수 계산기'!M$10,$D829,0)</f>
        <v>표점/만점</v>
      </c>
      <c r="X829" s="208" t="str">
        <f ca="1">OFFSET('배치점수 계산기'!N$10,$D829,0)</f>
        <v>표점/만점</v>
      </c>
      <c r="Y829" s="212">
        <f ca="1">OFFSET(환산공식!FG$15,$F829,0)</f>
        <v>0.38</v>
      </c>
      <c r="Z829" s="35">
        <f ca="1">OFFSET(환산공식!FH$15,$F829,0)</f>
        <v>0.25</v>
      </c>
      <c r="AA829" s="203">
        <f ca="1">OFFSET(환산공식!FI$15,$F829,0)</f>
        <v>0.37</v>
      </c>
      <c r="AB829" s="5"/>
      <c r="AD829">
        <f t="shared" ca="1" si="26"/>
        <v>6</v>
      </c>
      <c r="AF829" s="5"/>
      <c r="AG829" s="5"/>
      <c r="AH829" s="5"/>
    </row>
    <row r="830" spans="1:34">
      <c r="A830" s="222"/>
      <c r="B830" s="222"/>
      <c r="C830" s="222" t="s">
        <v>2325</v>
      </c>
      <c r="D830" s="219">
        <v>833</v>
      </c>
      <c r="E830" s="219">
        <v>225</v>
      </c>
      <c r="F830" s="219">
        <v>225</v>
      </c>
      <c r="G830" s="264">
        <v>823</v>
      </c>
      <c r="H830" s="221" t="s">
        <v>85</v>
      </c>
      <c r="I830" s="219" t="s">
        <v>330</v>
      </c>
      <c r="J830" s="267" t="s">
        <v>1096</v>
      </c>
      <c r="K830" s="219" t="s">
        <v>84</v>
      </c>
      <c r="L830" s="35" t="str">
        <f ca="1">IF(OFFSET(환산공식!$DU$15,$F830,0)=1,"O","X")</f>
        <v>X</v>
      </c>
      <c r="M830" s="212">
        <f ca="1">IFERROR(OFFSET(환산공식!DA$15,$F830,0),"")</f>
        <v>40</v>
      </c>
      <c r="N830" s="35" t="str">
        <f ca="1">IFERROR(CONCATENATE(ROUND(OFFSET(환산공식!DB$15,$F830,0),1),"%"),"")</f>
        <v>100%</v>
      </c>
      <c r="O830" s="35">
        <f ca="1">IFERROR(OFFSET(환산공식!DC$15,$F830,0),"")</f>
        <v>0</v>
      </c>
      <c r="P830" s="212" t="str">
        <f t="shared" ca="1" si="25"/>
        <v>3% 이하</v>
      </c>
      <c r="Q830" s="218">
        <f ca="1">IFERROR(ROUND(OFFSET(환산공식!$EX$15,$F830,0),3),"")</f>
        <v>800</v>
      </c>
      <c r="R830" s="218">
        <f ca="1">OFFSET('배치점수 계산기'!H$10,$D830,0)</f>
        <v>969.77499999999998</v>
      </c>
      <c r="S830" s="218">
        <f ca="1">OFFSET('배치점수 계산기'!I$10,$D830,0)</f>
        <v>969.37300000000005</v>
      </c>
      <c r="T830" s="218">
        <f ca="1">OFFSET('배치점수 계산기'!J$10,$D830,0)</f>
        <v>968.58799999999997</v>
      </c>
      <c r="U830" s="218">
        <f ca="1">OFFSET('배치점수 계산기'!K$10,$D830,0)</f>
        <v>967.47</v>
      </c>
      <c r="V830" s="218">
        <f ca="1">OFFSET('배치점수 계산기'!L$10,$D830,0)</f>
        <v>966.06899999999996</v>
      </c>
      <c r="W830" s="210" t="str">
        <f ca="1">OFFSET('배치점수 계산기'!M$10,$D830,0)</f>
        <v>표점/만점</v>
      </c>
      <c r="X830" s="208" t="str">
        <f ca="1">OFFSET('배치점수 계산기'!N$10,$D830,0)</f>
        <v>표점/만점</v>
      </c>
      <c r="Y830" s="212">
        <f ca="1">OFFSET(환산공식!FG$15,$F830,0)</f>
        <v>0.38</v>
      </c>
      <c r="Z830" s="35">
        <f ca="1">OFFSET(환산공식!FH$15,$F830,0)</f>
        <v>0.25</v>
      </c>
      <c r="AA830" s="203">
        <f ca="1">OFFSET(환산공식!FI$15,$F830,0)</f>
        <v>0.37</v>
      </c>
      <c r="AB830" s="5"/>
      <c r="AD830">
        <f t="shared" ca="1" si="26"/>
        <v>6</v>
      </c>
      <c r="AF830" s="5"/>
      <c r="AG830" s="5"/>
      <c r="AH830" s="5"/>
    </row>
    <row r="831" spans="1:34">
      <c r="A831" s="222"/>
      <c r="B831" s="222"/>
      <c r="C831" s="222" t="s">
        <v>2326</v>
      </c>
      <c r="D831" s="219">
        <v>834</v>
      </c>
      <c r="E831" s="219">
        <v>225</v>
      </c>
      <c r="F831" s="219">
        <v>225</v>
      </c>
      <c r="G831" s="264">
        <v>824</v>
      </c>
      <c r="H831" s="221" t="s">
        <v>85</v>
      </c>
      <c r="I831" s="219" t="s">
        <v>330</v>
      </c>
      <c r="J831" s="267" t="s">
        <v>1095</v>
      </c>
      <c r="K831" s="219" t="s">
        <v>84</v>
      </c>
      <c r="L831" s="35" t="str">
        <f ca="1">IF(OFFSET(환산공식!$DU$15,$F831,0)=1,"O","X")</f>
        <v>X</v>
      </c>
      <c r="M831" s="212">
        <f ca="1">IFERROR(OFFSET(환산공식!DA$15,$F831,0),"")</f>
        <v>40</v>
      </c>
      <c r="N831" s="35" t="str">
        <f ca="1">IFERROR(CONCATENATE(ROUND(OFFSET(환산공식!DB$15,$F831,0),1),"%"),"")</f>
        <v>100%</v>
      </c>
      <c r="O831" s="35">
        <f ca="1">IFERROR(OFFSET(환산공식!DC$15,$F831,0),"")</f>
        <v>0</v>
      </c>
      <c r="P831" s="212" t="str">
        <f t="shared" ca="1" si="25"/>
        <v>3% 이하</v>
      </c>
      <c r="Q831" s="218">
        <f ca="1">IFERROR(ROUND(OFFSET(환산공식!$EX$15,$F831,0),3),"")</f>
        <v>800</v>
      </c>
      <c r="R831" s="218">
        <f ca="1">OFFSET('배치점수 계산기'!H$10,$D831,0)</f>
        <v>969.77499999999998</v>
      </c>
      <c r="S831" s="218">
        <f ca="1">OFFSET('배치점수 계산기'!I$10,$D831,0)</f>
        <v>969.37300000000005</v>
      </c>
      <c r="T831" s="218">
        <f ca="1">OFFSET('배치점수 계산기'!J$10,$D831,0)</f>
        <v>968.54100000000005</v>
      </c>
      <c r="U831" s="218">
        <f ca="1">OFFSET('배치점수 계산기'!K$10,$D831,0)</f>
        <v>967.43200000000002</v>
      </c>
      <c r="V831" s="218">
        <f ca="1">OFFSET('배치점수 계산기'!L$10,$D831,0)</f>
        <v>966.03099999999995</v>
      </c>
      <c r="W831" s="210" t="str">
        <f ca="1">OFFSET('배치점수 계산기'!M$10,$D831,0)</f>
        <v>표점/만점</v>
      </c>
      <c r="X831" s="208" t="str">
        <f ca="1">OFFSET('배치점수 계산기'!N$10,$D831,0)</f>
        <v>표점/만점</v>
      </c>
      <c r="Y831" s="212">
        <f ca="1">OFFSET(환산공식!FG$15,$F831,0)</f>
        <v>0.38</v>
      </c>
      <c r="Z831" s="35">
        <f ca="1">OFFSET(환산공식!FH$15,$F831,0)</f>
        <v>0.25</v>
      </c>
      <c r="AA831" s="203">
        <f ca="1">OFFSET(환산공식!FI$15,$F831,0)</f>
        <v>0.37</v>
      </c>
      <c r="AB831" s="5"/>
      <c r="AD831">
        <f t="shared" ca="1" si="26"/>
        <v>6</v>
      </c>
      <c r="AF831" s="5"/>
      <c r="AG831" s="5"/>
      <c r="AH831" s="5"/>
    </row>
    <row r="832" spans="1:34">
      <c r="A832" s="222"/>
      <c r="B832" s="222"/>
      <c r="C832" s="222" t="s">
        <v>2327</v>
      </c>
      <c r="D832" s="219">
        <v>835</v>
      </c>
      <c r="E832" s="219">
        <v>225</v>
      </c>
      <c r="F832" s="219">
        <v>225</v>
      </c>
      <c r="G832" s="264">
        <v>825</v>
      </c>
      <c r="H832" s="221" t="s">
        <v>85</v>
      </c>
      <c r="I832" s="219" t="s">
        <v>330</v>
      </c>
      <c r="J832" s="267" t="s">
        <v>1094</v>
      </c>
      <c r="K832" s="219" t="s">
        <v>84</v>
      </c>
      <c r="L832" s="35" t="str">
        <f ca="1">IF(OFFSET(환산공식!$DU$15,$F832,0)=1,"O","X")</f>
        <v>X</v>
      </c>
      <c r="M832" s="212">
        <f ca="1">IFERROR(OFFSET(환산공식!DA$15,$F832,0),"")</f>
        <v>40</v>
      </c>
      <c r="N832" s="35" t="str">
        <f ca="1">IFERROR(CONCATENATE(ROUND(OFFSET(환산공식!DB$15,$F832,0),1),"%"),"")</f>
        <v>100%</v>
      </c>
      <c r="O832" s="35">
        <f ca="1">IFERROR(OFFSET(환산공식!DC$15,$F832,0),"")</f>
        <v>0</v>
      </c>
      <c r="P832" s="212" t="str">
        <f t="shared" ca="1" si="25"/>
        <v>3% 이하</v>
      </c>
      <c r="Q832" s="218">
        <f ca="1">IFERROR(ROUND(OFFSET(환산공식!$EX$15,$F832,0),3),"")</f>
        <v>800</v>
      </c>
      <c r="R832" s="218">
        <f ca="1">OFFSET('배치점수 계산기'!H$10,$D832,0)</f>
        <v>969.48800000000006</v>
      </c>
      <c r="S832" s="218">
        <f ca="1">OFFSET('배치점수 계산기'!I$10,$D832,0)</f>
        <v>969.04899999999998</v>
      </c>
      <c r="T832" s="218">
        <f ca="1">OFFSET('배치점수 계산기'!J$10,$D832,0)</f>
        <v>968.25800000000004</v>
      </c>
      <c r="U832" s="218">
        <f ca="1">OFFSET('배치점수 계산기'!K$10,$D832,0)</f>
        <v>967.149</v>
      </c>
      <c r="V832" s="218">
        <f ca="1">OFFSET('배치점수 계산기'!L$10,$D832,0)</f>
        <v>965.74</v>
      </c>
      <c r="W832" s="210" t="str">
        <f ca="1">OFFSET('배치점수 계산기'!M$10,$D832,0)</f>
        <v>표점/만점</v>
      </c>
      <c r="X832" s="208" t="str">
        <f ca="1">OFFSET('배치점수 계산기'!N$10,$D832,0)</f>
        <v>표점/만점</v>
      </c>
      <c r="Y832" s="212">
        <f ca="1">OFFSET(환산공식!FG$15,$F832,0)</f>
        <v>0.38</v>
      </c>
      <c r="Z832" s="35">
        <f ca="1">OFFSET(환산공식!FH$15,$F832,0)</f>
        <v>0.25</v>
      </c>
      <c r="AA832" s="203">
        <f ca="1">OFFSET(환산공식!FI$15,$F832,0)</f>
        <v>0.37</v>
      </c>
      <c r="AB832" s="5"/>
      <c r="AD832">
        <f t="shared" ca="1" si="26"/>
        <v>6</v>
      </c>
      <c r="AF832" s="5"/>
      <c r="AG832" s="5"/>
      <c r="AH832" s="5"/>
    </row>
    <row r="833" spans="1:34">
      <c r="A833" s="222"/>
      <c r="B833" s="222"/>
      <c r="C833" s="222" t="s">
        <v>2328</v>
      </c>
      <c r="D833" s="219">
        <v>836</v>
      </c>
      <c r="E833" s="219">
        <v>225</v>
      </c>
      <c r="F833" s="219">
        <v>225</v>
      </c>
      <c r="G833" s="264">
        <v>826</v>
      </c>
      <c r="H833" s="221" t="s">
        <v>85</v>
      </c>
      <c r="I833" s="219" t="s">
        <v>330</v>
      </c>
      <c r="J833" s="267" t="s">
        <v>102</v>
      </c>
      <c r="K833" s="219" t="s">
        <v>84</v>
      </c>
      <c r="L833" s="35" t="str">
        <f ca="1">IF(OFFSET(환산공식!$DU$15,$F833,0)=1,"O","X")</f>
        <v>X</v>
      </c>
      <c r="M833" s="212">
        <f ca="1">IFERROR(OFFSET(환산공식!DA$15,$F833,0),"")</f>
        <v>40</v>
      </c>
      <c r="N833" s="35" t="str">
        <f ca="1">IFERROR(CONCATENATE(ROUND(OFFSET(환산공식!DB$15,$F833,0),1),"%"),"")</f>
        <v>100%</v>
      </c>
      <c r="O833" s="35">
        <f ca="1">IFERROR(OFFSET(환산공식!DC$15,$F833,0),"")</f>
        <v>0</v>
      </c>
      <c r="P833" s="212" t="str">
        <f t="shared" ca="1" si="25"/>
        <v>3% 이하</v>
      </c>
      <c r="Q833" s="218">
        <f ca="1">IFERROR(ROUND(OFFSET(환산공식!$EX$15,$F833,0),3),"")</f>
        <v>800</v>
      </c>
      <c r="R833" s="218">
        <f ca="1">OFFSET('배치점수 계산기'!H$10,$D833,0)</f>
        <v>969.45500000000004</v>
      </c>
      <c r="S833" s="218">
        <f ca="1">OFFSET('배치점수 계산기'!I$10,$D833,0)</f>
        <v>969.01499999999999</v>
      </c>
      <c r="T833" s="218">
        <f ca="1">OFFSET('배치점수 계산기'!J$10,$D833,0)</f>
        <v>968.21500000000003</v>
      </c>
      <c r="U833" s="218">
        <f ca="1">OFFSET('배치점수 계산기'!K$10,$D833,0)</f>
        <v>967.06799999999998</v>
      </c>
      <c r="V833" s="218">
        <f ca="1">OFFSET('배치점수 계산기'!L$10,$D833,0)</f>
        <v>965.71100000000001</v>
      </c>
      <c r="W833" s="210" t="str">
        <f ca="1">OFFSET('배치점수 계산기'!M$10,$D833,0)</f>
        <v>표점/만점</v>
      </c>
      <c r="X833" s="208" t="str">
        <f ca="1">OFFSET('배치점수 계산기'!N$10,$D833,0)</f>
        <v>표점/만점</v>
      </c>
      <c r="Y833" s="212">
        <f ca="1">OFFSET(환산공식!FG$15,$F833,0)</f>
        <v>0.38</v>
      </c>
      <c r="Z833" s="35">
        <f ca="1">OFFSET(환산공식!FH$15,$F833,0)</f>
        <v>0.25</v>
      </c>
      <c r="AA833" s="203">
        <f ca="1">OFFSET(환산공식!FI$15,$F833,0)</f>
        <v>0.37</v>
      </c>
      <c r="AB833" s="5"/>
      <c r="AD833">
        <f t="shared" ca="1" si="26"/>
        <v>6</v>
      </c>
      <c r="AF833" s="5"/>
      <c r="AG833" s="5"/>
      <c r="AH833" s="5"/>
    </row>
    <row r="834" spans="1:34">
      <c r="A834" s="222"/>
      <c r="B834" s="222"/>
      <c r="C834" s="222" t="s">
        <v>2329</v>
      </c>
      <c r="D834" s="219">
        <v>837</v>
      </c>
      <c r="E834" s="219">
        <v>225</v>
      </c>
      <c r="F834" s="219">
        <v>225</v>
      </c>
      <c r="G834" s="264">
        <v>827</v>
      </c>
      <c r="H834" s="221" t="s">
        <v>85</v>
      </c>
      <c r="I834" s="219" t="s">
        <v>330</v>
      </c>
      <c r="J834" s="267" t="s">
        <v>111</v>
      </c>
      <c r="K834" s="219" t="s">
        <v>84</v>
      </c>
      <c r="L834" s="35" t="str">
        <f ca="1">IF(OFFSET(환산공식!$DU$15,$F834,0)=1,"O","X")</f>
        <v>X</v>
      </c>
      <c r="M834" s="212">
        <f ca="1">IFERROR(OFFSET(환산공식!DA$15,$F834,0),"")</f>
        <v>40</v>
      </c>
      <c r="N834" s="35" t="str">
        <f ca="1">IFERROR(CONCATENATE(ROUND(OFFSET(환산공식!DB$15,$F834,0),1),"%"),"")</f>
        <v>100%</v>
      </c>
      <c r="O834" s="35">
        <f ca="1">IFERROR(OFFSET(환산공식!DC$15,$F834,0),"")</f>
        <v>0</v>
      </c>
      <c r="P834" s="212" t="str">
        <f t="shared" ca="1" si="25"/>
        <v>3% 이하</v>
      </c>
      <c r="Q834" s="218">
        <f ca="1">IFERROR(ROUND(OFFSET(환산공식!$EX$15,$F834,0),3),"")</f>
        <v>800</v>
      </c>
      <c r="R834" s="218">
        <f ca="1">OFFSET('배치점수 계산기'!H$10,$D834,0)</f>
        <v>968.76599999999996</v>
      </c>
      <c r="S834" s="218">
        <f ca="1">OFFSET('배치점수 계산기'!I$10,$D834,0)</f>
        <v>968.41700000000003</v>
      </c>
      <c r="T834" s="218">
        <f ca="1">OFFSET('배치점수 계산기'!J$10,$D834,0)</f>
        <v>967.57899999999995</v>
      </c>
      <c r="U834" s="218">
        <f ca="1">OFFSET('배치점수 계산기'!K$10,$D834,0)</f>
        <v>966.45699999999999</v>
      </c>
      <c r="V834" s="218">
        <f ca="1">OFFSET('배치점수 계산기'!L$10,$D834,0)</f>
        <v>965.11300000000006</v>
      </c>
      <c r="W834" s="210" t="str">
        <f ca="1">OFFSET('배치점수 계산기'!M$10,$D834,0)</f>
        <v>표점/만점</v>
      </c>
      <c r="X834" s="208" t="str">
        <f ca="1">OFFSET('배치점수 계산기'!N$10,$D834,0)</f>
        <v>표점/만점</v>
      </c>
      <c r="Y834" s="212">
        <f ca="1">OFFSET(환산공식!FG$15,$F834,0)</f>
        <v>0.38</v>
      </c>
      <c r="Z834" s="35">
        <f ca="1">OFFSET(환산공식!FH$15,$F834,0)</f>
        <v>0.25</v>
      </c>
      <c r="AA834" s="203">
        <f ca="1">OFFSET(환산공식!FI$15,$F834,0)</f>
        <v>0.37</v>
      </c>
      <c r="AB834" s="5"/>
      <c r="AD834">
        <f t="shared" ca="1" si="26"/>
        <v>6</v>
      </c>
      <c r="AF834" s="5"/>
      <c r="AG834" s="5"/>
      <c r="AH834" s="5"/>
    </row>
    <row r="835" spans="1:34">
      <c r="A835" s="222"/>
      <c r="B835" s="222"/>
      <c r="C835" s="222" t="s">
        <v>2330</v>
      </c>
      <c r="D835" s="219">
        <v>838</v>
      </c>
      <c r="E835" s="219">
        <v>225</v>
      </c>
      <c r="F835" s="219">
        <v>225</v>
      </c>
      <c r="G835" s="264">
        <v>828</v>
      </c>
      <c r="H835" s="221" t="s">
        <v>85</v>
      </c>
      <c r="I835" s="219" t="s">
        <v>330</v>
      </c>
      <c r="J835" s="267" t="s">
        <v>109</v>
      </c>
      <c r="K835" s="219" t="s">
        <v>84</v>
      </c>
      <c r="L835" s="35" t="str">
        <f ca="1">IF(OFFSET(환산공식!$DU$15,$F835,0)=1,"O","X")</f>
        <v>X</v>
      </c>
      <c r="M835" s="212">
        <f ca="1">IFERROR(OFFSET(환산공식!DA$15,$F835,0),"")</f>
        <v>40</v>
      </c>
      <c r="N835" s="35" t="str">
        <f ca="1">IFERROR(CONCATENATE(ROUND(OFFSET(환산공식!DB$15,$F835,0),1),"%"),"")</f>
        <v>100%</v>
      </c>
      <c r="O835" s="35">
        <f ca="1">IFERROR(OFFSET(환산공식!DC$15,$F835,0),"")</f>
        <v>0</v>
      </c>
      <c r="P835" s="212" t="str">
        <f t="shared" ca="1" si="25"/>
        <v>3% 이하</v>
      </c>
      <c r="Q835" s="218">
        <f ca="1">IFERROR(ROUND(OFFSET(환산공식!$EX$15,$F835,0),3),"")</f>
        <v>800</v>
      </c>
      <c r="R835" s="218">
        <f ca="1">OFFSET('배치점수 계산기'!H$10,$D835,0)</f>
        <v>968.76599999999996</v>
      </c>
      <c r="S835" s="218">
        <f ca="1">OFFSET('배치점수 계산기'!I$10,$D835,0)</f>
        <v>968.41700000000003</v>
      </c>
      <c r="T835" s="218">
        <f ca="1">OFFSET('배치점수 계산기'!J$10,$D835,0)</f>
        <v>967.54100000000005</v>
      </c>
      <c r="U835" s="218">
        <f ca="1">OFFSET('배치점수 계산기'!K$10,$D835,0)</f>
        <v>966.41800000000001</v>
      </c>
      <c r="V835" s="218">
        <f ca="1">OFFSET('배치점수 계산기'!L$10,$D835,0)</f>
        <v>965.11300000000006</v>
      </c>
      <c r="W835" s="210" t="str">
        <f ca="1">OFFSET('배치점수 계산기'!M$10,$D835,0)</f>
        <v>표점/만점</v>
      </c>
      <c r="X835" s="208" t="str">
        <f ca="1">OFFSET('배치점수 계산기'!N$10,$D835,0)</f>
        <v>표점/만점</v>
      </c>
      <c r="Y835" s="212">
        <f ca="1">OFFSET(환산공식!FG$15,$F835,0)</f>
        <v>0.38</v>
      </c>
      <c r="Z835" s="35">
        <f ca="1">OFFSET(환산공식!FH$15,$F835,0)</f>
        <v>0.25</v>
      </c>
      <c r="AA835" s="203">
        <f ca="1">OFFSET(환산공식!FI$15,$F835,0)</f>
        <v>0.37</v>
      </c>
      <c r="AB835" s="5"/>
      <c r="AD835">
        <f t="shared" ca="1" si="26"/>
        <v>6</v>
      </c>
      <c r="AF835" s="5"/>
      <c r="AG835" s="5"/>
      <c r="AH835" s="5"/>
    </row>
    <row r="836" spans="1:34">
      <c r="A836" s="222"/>
      <c r="B836" s="222"/>
      <c r="C836" s="222" t="s">
        <v>2331</v>
      </c>
      <c r="D836" s="219">
        <v>839</v>
      </c>
      <c r="E836" s="219">
        <v>225</v>
      </c>
      <c r="F836" s="219">
        <v>225</v>
      </c>
      <c r="G836" s="264">
        <v>829</v>
      </c>
      <c r="H836" s="221" t="s">
        <v>85</v>
      </c>
      <c r="I836" s="219" t="s">
        <v>330</v>
      </c>
      <c r="J836" s="267" t="s">
        <v>397</v>
      </c>
      <c r="K836" s="219" t="s">
        <v>84</v>
      </c>
      <c r="L836" s="35" t="str">
        <f ca="1">IF(OFFSET(환산공식!$DU$15,$F836,0)=1,"O","X")</f>
        <v>X</v>
      </c>
      <c r="M836" s="212">
        <f ca="1">IFERROR(OFFSET(환산공식!DA$15,$F836,0),"")</f>
        <v>40</v>
      </c>
      <c r="N836" s="35" t="str">
        <f ca="1">IFERROR(CONCATENATE(ROUND(OFFSET(환산공식!DB$15,$F836,0),1),"%"),"")</f>
        <v>100%</v>
      </c>
      <c r="O836" s="35">
        <f ca="1">IFERROR(OFFSET(환산공식!DC$15,$F836,0),"")</f>
        <v>0</v>
      </c>
      <c r="P836" s="212" t="str">
        <f t="shared" ca="1" si="25"/>
        <v>3% 이하</v>
      </c>
      <c r="Q836" s="218">
        <f ca="1">IFERROR(ROUND(OFFSET(환산공식!$EX$15,$F836,0),3),"")</f>
        <v>800</v>
      </c>
      <c r="R836" s="218">
        <f ca="1">OFFSET('배치점수 계산기'!H$10,$D836,0)</f>
        <v>967.423</v>
      </c>
      <c r="S836" s="218">
        <f ca="1">OFFSET('배치점수 계산기'!I$10,$D836,0)</f>
        <v>966.95500000000004</v>
      </c>
      <c r="T836" s="218">
        <f ca="1">OFFSET('배치점수 계산기'!J$10,$D836,0)</f>
        <v>966.14499999999998</v>
      </c>
      <c r="U836" s="218">
        <f ca="1">OFFSET('배치점수 계산기'!K$10,$D836,0)</f>
        <v>965.11300000000006</v>
      </c>
      <c r="V836" s="218">
        <f ca="1">OFFSET('배치점수 계산기'!L$10,$D836,0)</f>
        <v>963.81200000000001</v>
      </c>
      <c r="W836" s="210" t="str">
        <f ca="1">OFFSET('배치점수 계산기'!M$10,$D836,0)</f>
        <v>표점/만점</v>
      </c>
      <c r="X836" s="208" t="str">
        <f ca="1">OFFSET('배치점수 계산기'!N$10,$D836,0)</f>
        <v>표점/만점</v>
      </c>
      <c r="Y836" s="212">
        <f ca="1">OFFSET(환산공식!FG$15,$F836,0)</f>
        <v>0.38</v>
      </c>
      <c r="Z836" s="35">
        <f ca="1">OFFSET(환산공식!FH$15,$F836,0)</f>
        <v>0.25</v>
      </c>
      <c r="AA836" s="203">
        <f ca="1">OFFSET(환산공식!FI$15,$F836,0)</f>
        <v>0.37</v>
      </c>
      <c r="AB836" s="5"/>
      <c r="AD836">
        <f t="shared" ca="1" si="26"/>
        <v>6</v>
      </c>
      <c r="AF836" s="5"/>
      <c r="AG836" s="5"/>
      <c r="AH836" s="5"/>
    </row>
    <row r="837" spans="1:34">
      <c r="A837" s="222"/>
      <c r="B837" s="222"/>
      <c r="C837" s="222" t="s">
        <v>2332</v>
      </c>
      <c r="D837" s="219">
        <v>840</v>
      </c>
      <c r="E837" s="219">
        <v>225</v>
      </c>
      <c r="F837" s="219">
        <v>225</v>
      </c>
      <c r="G837" s="264">
        <v>830</v>
      </c>
      <c r="H837" s="221" t="s">
        <v>85</v>
      </c>
      <c r="I837" s="219" t="s">
        <v>330</v>
      </c>
      <c r="J837" s="267" t="s">
        <v>1031</v>
      </c>
      <c r="K837" s="219" t="s">
        <v>84</v>
      </c>
      <c r="L837" s="35" t="str">
        <f ca="1">IF(OFFSET(환산공식!$DU$15,$F837,0)=1,"O","X")</f>
        <v>X</v>
      </c>
      <c r="M837" s="212">
        <f ca="1">IFERROR(OFFSET(환산공식!DA$15,$F837,0),"")</f>
        <v>40</v>
      </c>
      <c r="N837" s="35" t="str">
        <f ca="1">IFERROR(CONCATENATE(ROUND(OFFSET(환산공식!DB$15,$F837,0),1),"%"),"")</f>
        <v>100%</v>
      </c>
      <c r="O837" s="35">
        <f ca="1">IFERROR(OFFSET(환산공식!DC$15,$F837,0),"")</f>
        <v>0</v>
      </c>
      <c r="P837" s="212" t="str">
        <f t="shared" ca="1" si="25"/>
        <v>3% 이하</v>
      </c>
      <c r="Q837" s="218">
        <f ca="1">IFERROR(ROUND(OFFSET(환산공식!$EX$15,$F837,0),3),"")</f>
        <v>800</v>
      </c>
      <c r="R837" s="218">
        <f ca="1">OFFSET('배치점수 계산기'!H$10,$D837,0)</f>
        <v>966.02599999999995</v>
      </c>
      <c r="S837" s="218">
        <f ca="1">OFFSET('배치점수 계산기'!I$10,$D837,0)</f>
        <v>965.63</v>
      </c>
      <c r="T837" s="218">
        <f ca="1">OFFSET('배치점수 계산기'!J$10,$D837,0)</f>
        <v>964.83500000000004</v>
      </c>
      <c r="U837" s="218">
        <f ca="1">OFFSET('배치점수 계산기'!K$10,$D837,0)</f>
        <v>963.81200000000001</v>
      </c>
      <c r="V837" s="218">
        <f ca="1">OFFSET('배치점수 계산기'!L$10,$D837,0)</f>
        <v>962.66600000000005</v>
      </c>
      <c r="W837" s="210" t="str">
        <f ca="1">OFFSET('배치점수 계산기'!M$10,$D837,0)</f>
        <v>표점/만점</v>
      </c>
      <c r="X837" s="208" t="str">
        <f ca="1">OFFSET('배치점수 계산기'!N$10,$D837,0)</f>
        <v>표점/만점</v>
      </c>
      <c r="Y837" s="212">
        <f ca="1">OFFSET(환산공식!FG$15,$F837,0)</f>
        <v>0.38</v>
      </c>
      <c r="Z837" s="35">
        <f ca="1">OFFSET(환산공식!FH$15,$F837,0)</f>
        <v>0.25</v>
      </c>
      <c r="AA837" s="203">
        <f ca="1">OFFSET(환산공식!FI$15,$F837,0)</f>
        <v>0.37</v>
      </c>
      <c r="AB837" s="5"/>
      <c r="AD837">
        <f t="shared" ca="1" si="26"/>
        <v>6</v>
      </c>
      <c r="AF837" s="5"/>
      <c r="AG837" s="5"/>
      <c r="AH837" s="5"/>
    </row>
    <row r="838" spans="1:34">
      <c r="A838" s="222"/>
      <c r="B838" s="222"/>
      <c r="C838" s="222" t="s">
        <v>2333</v>
      </c>
      <c r="D838" s="219">
        <v>841</v>
      </c>
      <c r="E838" s="219">
        <v>7</v>
      </c>
      <c r="F838" s="219">
        <v>7</v>
      </c>
      <c r="G838" s="264">
        <v>831</v>
      </c>
      <c r="H838" s="221" t="s">
        <v>85</v>
      </c>
      <c r="I838" s="219" t="s">
        <v>86</v>
      </c>
      <c r="J838" s="267" t="s">
        <v>405</v>
      </c>
      <c r="K838" s="219" t="s">
        <v>83</v>
      </c>
      <c r="L838" s="35" t="str">
        <f ca="1">IF(OFFSET(환산공식!$DU$15,$F838,0)=1,"O","X")</f>
        <v>X</v>
      </c>
      <c r="M838" s="212">
        <f ca="1">IFERROR(OFFSET(환산공식!DA$15,$F838,0),"")</f>
        <v>100</v>
      </c>
      <c r="N838" s="35" t="str">
        <f ca="1">IFERROR(CONCATENATE(ROUND(OFFSET(환산공식!DB$15,$F838,0),1),"%"),"")</f>
        <v>100%</v>
      </c>
      <c r="O838" s="35">
        <f ca="1">IFERROR(OFFSET(환산공식!DC$15,$F838,0),"")</f>
        <v>10</v>
      </c>
      <c r="P838" s="212" t="str">
        <f t="shared" ca="1" si="25"/>
        <v>3% 이하</v>
      </c>
      <c r="Q838" s="218">
        <f ca="1">IFERROR(ROUND(OFFSET(환산공식!$EX$15,$F838,0),3),"")</f>
        <v>0</v>
      </c>
      <c r="R838" s="218">
        <f ca="1">OFFSET('배치점수 계산기'!H$10,$D838,0)</f>
        <v>670.41</v>
      </c>
      <c r="S838" s="218">
        <f ca="1">OFFSET('배치점수 계산기'!I$10,$D838,0)</f>
        <v>669.56899999999996</v>
      </c>
      <c r="T838" s="218">
        <f ca="1">OFFSET('배치점수 계산기'!J$10,$D838,0)</f>
        <v>668.255</v>
      </c>
      <c r="U838" s="218">
        <f ca="1">OFFSET('배치점수 계산기'!K$10,$D838,0)</f>
        <v>667.67200000000003</v>
      </c>
      <c r="V838" s="218">
        <f ca="1">OFFSET('배치점수 계산기'!L$10,$D838,0)</f>
        <v>666.74300000000005</v>
      </c>
      <c r="W838" s="210" t="str">
        <f ca="1">OFFSET('배치점수 계산기'!M$10,$D838,0)</f>
        <v>표점</v>
      </c>
      <c r="X838" s="208" t="str">
        <f ca="1">OFFSET('배치점수 계산기'!N$10,$D838,0)</f>
        <v>변표</v>
      </c>
      <c r="Y838" s="212">
        <f ca="1">OFFSET(환산공식!FG$15,$F838,0)</f>
        <v>0.25</v>
      </c>
      <c r="Z838" s="35">
        <f ca="1">OFFSET(환산공식!FH$15,$F838,0)</f>
        <v>0.38</v>
      </c>
      <c r="AA838" s="203">
        <f ca="1">OFFSET(환산공식!FI$15,$F838,0)</f>
        <v>0.38</v>
      </c>
      <c r="AB838" s="5"/>
      <c r="AD838">
        <f t="shared" ca="1" si="26"/>
        <v>6</v>
      </c>
      <c r="AF838" s="5"/>
      <c r="AG838" s="5"/>
      <c r="AH838" s="5"/>
    </row>
    <row r="839" spans="1:34">
      <c r="A839" s="222"/>
      <c r="B839" s="222"/>
      <c r="C839" s="222" t="s">
        <v>2334</v>
      </c>
      <c r="D839" s="219">
        <v>842</v>
      </c>
      <c r="E839" s="219">
        <v>16</v>
      </c>
      <c r="F839" s="219">
        <v>16</v>
      </c>
      <c r="G839" s="264">
        <v>832</v>
      </c>
      <c r="H839" s="221" t="s">
        <v>85</v>
      </c>
      <c r="I839" s="219" t="s">
        <v>127</v>
      </c>
      <c r="J839" s="267" t="s">
        <v>405</v>
      </c>
      <c r="K839" s="219" t="s">
        <v>83</v>
      </c>
      <c r="L839" s="35" t="str">
        <f ca="1">IF(OFFSET(환산공식!$DU$15,$F839,0)=1,"O","X")</f>
        <v>X</v>
      </c>
      <c r="M839" s="212">
        <f ca="1">IFERROR(OFFSET(환산공식!DA$15,$F839,0),"")</f>
        <v>66</v>
      </c>
      <c r="N839" s="35" t="str">
        <f ca="1">IFERROR(CONCATENATE(ROUND(OFFSET(환산공식!DB$15,$F839,0),1),"%"),"")</f>
        <v>100%</v>
      </c>
      <c r="O839" s="35">
        <f ca="1">IFERROR(OFFSET(환산공식!DC$15,$F839,0),"")</f>
        <v>0</v>
      </c>
      <c r="P839" s="212" t="str">
        <f t="shared" ca="1" si="25"/>
        <v>3% 이하</v>
      </c>
      <c r="Q839" s="218">
        <f ca="1">IFERROR(ROUND(OFFSET(환산공식!$EX$15,$F839,0),3),"")</f>
        <v>0</v>
      </c>
      <c r="R839" s="218">
        <f ca="1">OFFSET('배치점수 계산기'!H$10,$D839,0)</f>
        <v>709.46199999999999</v>
      </c>
      <c r="S839" s="218">
        <f ca="1">OFFSET('배치점수 계산기'!I$10,$D839,0)</f>
        <v>707.76099999999997</v>
      </c>
      <c r="T839" s="218">
        <f ca="1">OFFSET('배치점수 계산기'!J$10,$D839,0)</f>
        <v>705.78399999999999</v>
      </c>
      <c r="U839" s="218">
        <f ca="1">OFFSET('배치점수 계산기'!K$10,$D839,0)</f>
        <v>705.03800000000001</v>
      </c>
      <c r="V839" s="218">
        <f ca="1">OFFSET('배치점수 계산기'!L$10,$D839,0)</f>
        <v>704.12699999999995</v>
      </c>
      <c r="W839" s="210" t="str">
        <f ca="1">OFFSET('배치점수 계산기'!M$10,$D839,0)</f>
        <v>표점</v>
      </c>
      <c r="X839" s="208" t="str">
        <f ca="1">OFFSET('배치점수 계산기'!N$10,$D839,0)</f>
        <v>변표</v>
      </c>
      <c r="Y839" s="212">
        <f ca="1">OFFSET(환산공식!FG$15,$F839,0)</f>
        <v>0.22</v>
      </c>
      <c r="Z839" s="35">
        <f ca="1">OFFSET(환산공식!FH$15,$F839,0)</f>
        <v>0.44</v>
      </c>
      <c r="AA839" s="203">
        <f ca="1">OFFSET(환산공식!FI$15,$F839,0)</f>
        <v>0.33</v>
      </c>
      <c r="AB839" s="5"/>
      <c r="AD839">
        <f t="shared" ca="1" si="26"/>
        <v>6</v>
      </c>
      <c r="AF839" s="5"/>
      <c r="AG839" s="5"/>
      <c r="AH839" s="5"/>
    </row>
    <row r="840" spans="1:34">
      <c r="A840" s="222"/>
      <c r="B840" s="222"/>
      <c r="C840" s="222" t="s">
        <v>2335</v>
      </c>
      <c r="D840" s="219">
        <v>843</v>
      </c>
      <c r="E840" s="219">
        <v>106</v>
      </c>
      <c r="F840" s="219">
        <v>106</v>
      </c>
      <c r="G840" s="264">
        <v>833</v>
      </c>
      <c r="H840" s="221" t="s">
        <v>85</v>
      </c>
      <c r="I840" s="219" t="s">
        <v>404</v>
      </c>
      <c r="J840" s="267" t="s">
        <v>405</v>
      </c>
      <c r="K840" s="219" t="s">
        <v>83</v>
      </c>
      <c r="L840" s="35" t="str">
        <f ca="1">IF(OFFSET(환산공식!$DU$15,$F840,0)=1,"O","X")</f>
        <v>X</v>
      </c>
      <c r="M840" s="212">
        <f ca="1">IFERROR(OFFSET(환산공식!DA$15,$F840,0),"")</f>
        <v>0</v>
      </c>
      <c r="N840" s="35" t="str">
        <f ca="1">IFERROR(CONCATENATE(ROUND(OFFSET(환산공식!DB$15,$F840,0),1),"%"),"")</f>
        <v/>
      </c>
      <c r="O840" s="35">
        <f ca="1">IFERROR(OFFSET(환산공식!DC$15,$F840,0),"")</f>
        <v>0</v>
      </c>
      <c r="P840" s="212" t="str">
        <f t="shared" ca="1" si="25"/>
        <v>3% 이하</v>
      </c>
      <c r="Q840" s="218">
        <f ca="1">IFERROR(ROUND(OFFSET(환산공식!$EX$15,$F840,0),3),"")</f>
        <v>0</v>
      </c>
      <c r="R840" s="218">
        <f ca="1">OFFSET('배치점수 계산기'!H$10,$D840,0)</f>
        <v>699.7</v>
      </c>
      <c r="S840" s="218">
        <f ca="1">OFFSET('배치점수 계산기'!I$10,$D840,0)</f>
        <v>698.2</v>
      </c>
      <c r="T840" s="218">
        <f ca="1">OFFSET('배치점수 계산기'!J$10,$D840,0)</f>
        <v>696.05700000000002</v>
      </c>
      <c r="U840" s="218">
        <f ca="1">OFFSET('배치점수 계산기'!K$10,$D840,0)</f>
        <v>695.16399999999999</v>
      </c>
      <c r="V840" s="218">
        <f ca="1">OFFSET('배치점수 계산기'!L$10,$D840,0)</f>
        <v>693.79600000000005</v>
      </c>
      <c r="W840" s="210" t="str">
        <f ca="1">OFFSET('배치점수 계산기'!M$10,$D840,0)</f>
        <v>표점</v>
      </c>
      <c r="X840" s="208" t="str">
        <f ca="1">OFFSET('배치점수 계산기'!N$10,$D840,0)</f>
        <v>변표</v>
      </c>
      <c r="Y840" s="212">
        <f ca="1">OFFSET(환산공식!FG$15,$F840,0)</f>
        <v>0.3</v>
      </c>
      <c r="Z840" s="35">
        <f ca="1">OFFSET(환산공식!FH$15,$F840,0)</f>
        <v>0.4</v>
      </c>
      <c r="AA840" s="203">
        <f ca="1">OFFSET(환산공식!FI$15,$F840,0)</f>
        <v>0.3</v>
      </c>
      <c r="AB840" s="5"/>
      <c r="AD840">
        <f t="shared" ca="1" si="26"/>
        <v>6</v>
      </c>
      <c r="AF840" s="5"/>
      <c r="AG840" s="5"/>
      <c r="AH840" s="5"/>
    </row>
    <row r="841" spans="1:34">
      <c r="A841" s="222"/>
      <c r="B841" s="222"/>
      <c r="C841" s="222" t="s">
        <v>2336</v>
      </c>
      <c r="D841" s="219">
        <v>844</v>
      </c>
      <c r="E841" s="219">
        <v>172</v>
      </c>
      <c r="F841" s="219">
        <v>172</v>
      </c>
      <c r="G841" s="264">
        <v>834</v>
      </c>
      <c r="H841" s="221" t="s">
        <v>85</v>
      </c>
      <c r="I841" s="219" t="s">
        <v>406</v>
      </c>
      <c r="J841" s="267" t="s">
        <v>405</v>
      </c>
      <c r="K841" s="219" t="s">
        <v>83</v>
      </c>
      <c r="L841" s="35" t="str">
        <f ca="1">IF(OFFSET(환산공식!$DU$15,$F841,0)=1,"O","X")</f>
        <v>X</v>
      </c>
      <c r="M841" s="212">
        <f ca="1">IFERROR(OFFSET(환산공식!DA$15,$F841,0),"")</f>
        <v>190</v>
      </c>
      <c r="N841" s="35" t="str">
        <f ca="1">IFERROR(CONCATENATE(ROUND(OFFSET(환산공식!DB$15,$F841,0),1),"%"),"")</f>
        <v>100%</v>
      </c>
      <c r="O841" s="35">
        <f ca="1">IFERROR(OFFSET(환산공식!DC$15,$F841,0),"")</f>
        <v>10</v>
      </c>
      <c r="P841" s="212" t="str">
        <f t="shared" ref="P841:P898" ca="1" si="27">IF(E841="","",IF(Q841&gt;R841,"90% 이상",IF(Q841&gt;S841,CONCATENATE(ROUND(((Q841-S841)/(R841-S841))*20+70,0),"%"),IF(Q841&gt;T841,CONCATENATE(ROUND(((Q841-T841)/(S841-T841))*30+40,0),"%"),IF(Q841&gt;U841,CONCATENATE(ROUND(((Q841-U841)/(T841-U841))*30+10,0),"%"),IF(Q841&gt;V841,CONCATENATE(ROUND(((Q841-V841)/(U841-V841))*7+3,0),"%"),"3% 이하"))))))</f>
        <v>3% 이하</v>
      </c>
      <c r="Q841" s="218">
        <f ca="1">IFERROR(ROUND(OFFSET(환산공식!$EX$15,$F841,0),3),"")</f>
        <v>0</v>
      </c>
      <c r="R841" s="218">
        <f ca="1">OFFSET('배치점수 계산기'!H$10,$D841,0)</f>
        <v>988.38699999999994</v>
      </c>
      <c r="S841" s="218">
        <f ca="1">OFFSET('배치점수 계산기'!I$10,$D841,0)</f>
        <v>987.07399999999996</v>
      </c>
      <c r="T841" s="218">
        <f ca="1">OFFSET('배치점수 계산기'!J$10,$D841,0)</f>
        <v>985.63800000000003</v>
      </c>
      <c r="U841" s="218">
        <f ca="1">OFFSET('배치점수 계산기'!K$10,$D841,0)</f>
        <v>984.49</v>
      </c>
      <c r="V841" s="218">
        <f ca="1">OFFSET('배치점수 계산기'!L$10,$D841,0)</f>
        <v>983.44</v>
      </c>
      <c r="W841" s="210" t="str">
        <f ca="1">OFFSET('배치점수 계산기'!M$10,$D841,0)</f>
        <v>표점/만점</v>
      </c>
      <c r="X841" s="208" t="str">
        <f ca="1">OFFSET('배치점수 계산기'!N$10,$D841,0)</f>
        <v>표점/만점</v>
      </c>
      <c r="Y841" s="212">
        <f ca="1">OFFSET(환산공식!FG$15,$F841,0)</f>
        <v>0.25</v>
      </c>
      <c r="Z841" s="35">
        <f ca="1">OFFSET(환산공식!FH$15,$F841,0)</f>
        <v>0.37</v>
      </c>
      <c r="AA841" s="203">
        <f ca="1">OFFSET(환산공식!FI$15,$F841,0)</f>
        <v>0.37</v>
      </c>
      <c r="AB841" s="5"/>
      <c r="AD841">
        <f t="shared" ref="AD841:AD900" ca="1" si="28">IF(L841="X",6,IF(Q841&gt;R841,1,IF(Q841&gt;S841,2,IF(Q841&gt;T841,3,IF(Q841&gt;U841,4,IF(Q841&gt;=V841,5,IF(Q841&lt;V841,6,"")))))))</f>
        <v>6</v>
      </c>
      <c r="AF841" s="5"/>
      <c r="AG841" s="5"/>
      <c r="AH841" s="5"/>
    </row>
    <row r="842" spans="1:34">
      <c r="A842" s="222"/>
      <c r="B842" s="222"/>
      <c r="C842" s="222" t="s">
        <v>2337</v>
      </c>
      <c r="D842" s="219">
        <v>845</v>
      </c>
      <c r="E842" s="219">
        <v>9</v>
      </c>
      <c r="F842" s="219">
        <v>9</v>
      </c>
      <c r="G842" s="264">
        <v>835</v>
      </c>
      <c r="H842" s="221" t="s">
        <v>85</v>
      </c>
      <c r="I842" s="219" t="s">
        <v>114</v>
      </c>
      <c r="J842" s="267" t="s">
        <v>405</v>
      </c>
      <c r="K842" s="219" t="s">
        <v>83</v>
      </c>
      <c r="L842" s="35" t="str">
        <f ca="1">IF(OFFSET(환산공식!$DU$15,$F842,0)=1,"O","X")</f>
        <v>X</v>
      </c>
      <c r="M842" s="212">
        <f ca="1">IFERROR(OFFSET(환산공식!DA$15,$F842,0),"")</f>
        <v>0</v>
      </c>
      <c r="N842" s="35" t="str">
        <f ca="1">IFERROR(CONCATENATE(ROUND(OFFSET(환산공식!DB$15,$F842,0),1),"%"),"")</f>
        <v/>
      </c>
      <c r="O842" s="35">
        <f ca="1">IFERROR(OFFSET(환산공식!DC$15,$F842,0),"")</f>
        <v>10</v>
      </c>
      <c r="P842" s="212" t="str">
        <f t="shared" ca="1" si="27"/>
        <v>3% 이하</v>
      </c>
      <c r="Q842" s="218">
        <f ca="1">IFERROR(ROUND(OFFSET(환산공식!$EX$15,$F842,0),3),"")</f>
        <v>0</v>
      </c>
      <c r="R842" s="218">
        <f ca="1">OFFSET('배치점수 계산기'!H$10,$D842,0)</f>
        <v>704.95600000000002</v>
      </c>
      <c r="S842" s="218">
        <f ca="1">OFFSET('배치점수 계산기'!I$10,$D842,0)</f>
        <v>703.52800000000002</v>
      </c>
      <c r="T842" s="218">
        <f ca="1">OFFSET('배치점수 계산기'!J$10,$D842,0)</f>
        <v>702.21299999999997</v>
      </c>
      <c r="U842" s="218">
        <f ca="1">OFFSET('배치점수 계산기'!K$10,$D842,0)</f>
        <v>701.26</v>
      </c>
      <c r="V842" s="218">
        <f ca="1">OFFSET('배치점수 계산기'!L$10,$D842,0)</f>
        <v>700.40599999999995</v>
      </c>
      <c r="W842" s="210" t="str">
        <f ca="1">OFFSET('배치점수 계산기'!M$10,$D842,0)</f>
        <v>표점</v>
      </c>
      <c r="X842" s="208" t="str">
        <f ca="1">OFFSET('배치점수 계산기'!N$10,$D842,0)</f>
        <v>변표</v>
      </c>
      <c r="Y842" s="212">
        <f ca="1">OFFSET(환산공식!FG$15,$F842,0)</f>
        <v>0.31</v>
      </c>
      <c r="Z842" s="35">
        <f ca="1">OFFSET(환산공식!FH$15,$F842,0)</f>
        <v>0.38</v>
      </c>
      <c r="AA842" s="203">
        <f ca="1">OFFSET(환산공식!FI$15,$F842,0)</f>
        <v>0.31</v>
      </c>
      <c r="AB842" s="5"/>
      <c r="AD842">
        <f t="shared" ca="1" si="28"/>
        <v>6</v>
      </c>
      <c r="AF842" s="5"/>
      <c r="AG842" s="5"/>
      <c r="AH842" s="5"/>
    </row>
    <row r="843" spans="1:34">
      <c r="A843" s="222"/>
      <c r="B843" s="222"/>
      <c r="C843" s="222" t="s">
        <v>2338</v>
      </c>
      <c r="D843" s="219">
        <v>846</v>
      </c>
      <c r="E843" s="219">
        <v>24</v>
      </c>
      <c r="F843" s="219">
        <v>24</v>
      </c>
      <c r="G843" s="264">
        <v>836</v>
      </c>
      <c r="H843" s="221" t="s">
        <v>85</v>
      </c>
      <c r="I843" s="219" t="s">
        <v>137</v>
      </c>
      <c r="J843" s="267" t="s">
        <v>405</v>
      </c>
      <c r="K843" s="219" t="s">
        <v>83</v>
      </c>
      <c r="L843" s="35" t="str">
        <f ca="1">IF(OFFSET(환산공식!$DU$15,$F843,0)=1,"O","X")</f>
        <v>X</v>
      </c>
      <c r="M843" s="212">
        <f ca="1">IFERROR(OFFSET(환산공식!DA$15,$F843,0),"")</f>
        <v>100</v>
      </c>
      <c r="N843" s="35" t="str">
        <f ca="1">IFERROR(CONCATENATE(ROUND(OFFSET(환산공식!DB$15,$F843,0),1),"%"),"")</f>
        <v>100%</v>
      </c>
      <c r="O843" s="35">
        <f ca="1">IFERROR(OFFSET(환산공식!DC$15,$F843,0),"")</f>
        <v>0</v>
      </c>
      <c r="P843" s="212" t="str">
        <f t="shared" ca="1" si="27"/>
        <v>3% 이하</v>
      </c>
      <c r="Q843" s="218">
        <f ca="1">IFERROR(ROUND(OFFSET(환산공식!$EX$15,$F843,0),3),"")</f>
        <v>0</v>
      </c>
      <c r="R843" s="218">
        <f ca="1">OFFSET('배치점수 계산기'!H$10,$D843,0)</f>
        <v>987.029</v>
      </c>
      <c r="S843" s="218">
        <f ca="1">OFFSET('배치점수 계산기'!I$10,$D843,0)</f>
        <v>983.56</v>
      </c>
      <c r="T843" s="218">
        <f ca="1">OFFSET('배치점수 계산기'!J$10,$D843,0)</f>
        <v>982.89499999999998</v>
      </c>
      <c r="U843" s="218">
        <f ca="1">OFFSET('배치점수 계산기'!K$10,$D843,0)</f>
        <v>982.51700000000005</v>
      </c>
      <c r="V843" s="218">
        <f ca="1">OFFSET('배치점수 계산기'!L$10,$D843,0)</f>
        <v>979.12</v>
      </c>
      <c r="W843" s="210" t="str">
        <f ca="1">OFFSET('배치점수 계산기'!M$10,$D843,0)</f>
        <v>표점/만점</v>
      </c>
      <c r="X843" s="208" t="str">
        <f ca="1">OFFSET('배치점수 계산기'!N$10,$D843,0)</f>
        <v>변표/만점</v>
      </c>
      <c r="Y843" s="212">
        <f ca="1">OFFSET(환산공식!FG$15,$F843,0)</f>
        <v>0.28000000000000003</v>
      </c>
      <c r="Z843" s="35">
        <f ca="1">OFFSET(환산공식!FH$15,$F843,0)</f>
        <v>0.44</v>
      </c>
      <c r="AA843" s="203">
        <f ca="1">OFFSET(환산공식!FI$15,$F843,0)</f>
        <v>0.28000000000000003</v>
      </c>
      <c r="AB843" s="5"/>
      <c r="AD843">
        <f t="shared" ca="1" si="28"/>
        <v>6</v>
      </c>
      <c r="AF843" s="5"/>
      <c r="AG843" s="5"/>
      <c r="AH843" s="5"/>
    </row>
    <row r="844" spans="1:34">
      <c r="A844" s="222"/>
      <c r="B844" s="222"/>
      <c r="C844" s="222" t="s">
        <v>2339</v>
      </c>
      <c r="D844" s="219">
        <v>847</v>
      </c>
      <c r="E844" s="219">
        <v>137</v>
      </c>
      <c r="F844" s="219">
        <v>137</v>
      </c>
      <c r="G844" s="264">
        <v>837</v>
      </c>
      <c r="H844" s="221" t="s">
        <v>85</v>
      </c>
      <c r="I844" s="219" t="s">
        <v>308</v>
      </c>
      <c r="J844" s="267" t="s">
        <v>405</v>
      </c>
      <c r="K844" s="219" t="s">
        <v>83</v>
      </c>
      <c r="L844" s="35" t="str">
        <f ca="1">IF(OFFSET(환산공식!$DU$15,$F844,0)=1,"O","X")</f>
        <v>X</v>
      </c>
      <c r="M844" s="212">
        <f ca="1">IFERROR(OFFSET(환산공식!DA$15,$F844,0),"")</f>
        <v>19.600000000000001</v>
      </c>
      <c r="N844" s="35" t="str">
        <f ca="1">IFERROR(CONCATENATE(ROUND(OFFSET(환산공식!DB$15,$F844,0),1),"%"),"")</f>
        <v>100%</v>
      </c>
      <c r="O844" s="35">
        <f ca="1">IFERROR(OFFSET(환산공식!DC$15,$F844,0),"")</f>
        <v>0</v>
      </c>
      <c r="P844" s="212" t="str">
        <f t="shared" ca="1" si="27"/>
        <v>3% 이하</v>
      </c>
      <c r="Q844" s="218">
        <f ca="1">IFERROR(ROUND(OFFSET(환산공식!$EX$15,$F844,0),3),"")</f>
        <v>0</v>
      </c>
      <c r="R844" s="218">
        <f ca="1">OFFSET('배치점수 계산기'!H$10,$D844,0)</f>
        <v>98.600999999999999</v>
      </c>
      <c r="S844" s="218">
        <f ca="1">OFFSET('배치점수 계산기'!I$10,$D844,0)</f>
        <v>98.498000000000005</v>
      </c>
      <c r="T844" s="218">
        <f ca="1">OFFSET('배치점수 계산기'!J$10,$D844,0)</f>
        <v>98.447999999999993</v>
      </c>
      <c r="U844" s="218">
        <f ca="1">OFFSET('배치점수 계산기'!K$10,$D844,0)</f>
        <v>98.278000000000006</v>
      </c>
      <c r="V844" s="218">
        <f ca="1">OFFSET('배치점수 계산기'!L$10,$D844,0)</f>
        <v>98.186000000000007</v>
      </c>
      <c r="W844" s="210" t="str">
        <f ca="1">OFFSET('배치점수 계산기'!M$10,$D844,0)</f>
        <v>백분위</v>
      </c>
      <c r="X844" s="208" t="str">
        <f ca="1">OFFSET('배치점수 계산기'!N$10,$D844,0)</f>
        <v>백분위</v>
      </c>
      <c r="Y844" s="212">
        <f ca="1">OFFSET(환산공식!FG$15,$F844,0)</f>
        <v>0.31</v>
      </c>
      <c r="Z844" s="35">
        <f ca="1">OFFSET(환산공식!FH$15,$F844,0)</f>
        <v>0.38</v>
      </c>
      <c r="AA844" s="203">
        <f ca="1">OFFSET(환산공식!FI$15,$F844,0)</f>
        <v>0.31</v>
      </c>
      <c r="AB844" s="5"/>
      <c r="AD844">
        <f t="shared" ca="1" si="28"/>
        <v>6</v>
      </c>
      <c r="AF844" s="5"/>
      <c r="AG844" s="5"/>
      <c r="AH844" s="5"/>
    </row>
    <row r="845" spans="1:34">
      <c r="A845" s="222"/>
      <c r="B845" s="222"/>
      <c r="C845" s="222" t="s">
        <v>2340</v>
      </c>
      <c r="D845" s="219">
        <v>848</v>
      </c>
      <c r="E845" s="219">
        <v>176</v>
      </c>
      <c r="F845" s="219">
        <v>176</v>
      </c>
      <c r="G845" s="264">
        <v>838</v>
      </c>
      <c r="H845" s="221" t="s">
        <v>85</v>
      </c>
      <c r="I845" s="219" t="s">
        <v>407</v>
      </c>
      <c r="J845" s="267" t="s">
        <v>405</v>
      </c>
      <c r="K845" s="219" t="s">
        <v>83</v>
      </c>
      <c r="L845" s="35" t="str">
        <f ca="1">IF(OFFSET(환산공식!$DU$15,$F845,0)=1,"O","X")</f>
        <v>X</v>
      </c>
      <c r="M845" s="212">
        <f ca="1">IFERROR(OFFSET(환산공식!DA$15,$F845,0),"")</f>
        <v>135</v>
      </c>
      <c r="N845" s="35" t="str">
        <f ca="1">IFERROR(CONCATENATE(ROUND(OFFSET(환산공식!DB$15,$F845,0),1),"%"),"")</f>
        <v>100%</v>
      </c>
      <c r="O845" s="35">
        <f ca="1">IFERROR(OFFSET(환산공식!DC$15,$F845,0),"")</f>
        <v>0</v>
      </c>
      <c r="P845" s="212" t="str">
        <f t="shared" ca="1" si="27"/>
        <v>3% 이하</v>
      </c>
      <c r="Q845" s="218">
        <f ca="1">IFERROR(ROUND(OFFSET(환산공식!$EX$15,$F845,0),3),"")</f>
        <v>0</v>
      </c>
      <c r="R845" s="218">
        <f ca="1">OFFSET('배치점수 계산기'!H$10,$D845,0)</f>
        <v>540.6</v>
      </c>
      <c r="S845" s="218">
        <f ca="1">OFFSET('배치점수 계산기'!I$10,$D845,0)</f>
        <v>538.9</v>
      </c>
      <c r="T845" s="218">
        <f ca="1">OFFSET('배치점수 계산기'!J$10,$D845,0)</f>
        <v>538.6</v>
      </c>
      <c r="U845" s="218">
        <f ca="1">OFFSET('배치점수 계산기'!K$10,$D845,0)</f>
        <v>538</v>
      </c>
      <c r="V845" s="218">
        <f ca="1">OFFSET('배치점수 계산기'!L$10,$D845,0)</f>
        <v>537.4</v>
      </c>
      <c r="W845" s="210" t="str">
        <f ca="1">OFFSET('배치점수 계산기'!M$10,$D845,0)</f>
        <v>표점</v>
      </c>
      <c r="X845" s="208" t="str">
        <f ca="1">OFFSET('배치점수 계산기'!N$10,$D845,0)</f>
        <v>표점</v>
      </c>
      <c r="Y845" s="212">
        <f ca="1">OFFSET(환산공식!FG$15,$F845,0)</f>
        <v>0.33</v>
      </c>
      <c r="Z845" s="35">
        <f ca="1">OFFSET(환산공식!FH$15,$F845,0)</f>
        <v>0.33</v>
      </c>
      <c r="AA845" s="203">
        <f ca="1">OFFSET(환산공식!FI$15,$F845,0)</f>
        <v>0.33</v>
      </c>
      <c r="AB845" s="5"/>
      <c r="AD845">
        <f t="shared" ca="1" si="28"/>
        <v>6</v>
      </c>
      <c r="AF845" s="5"/>
      <c r="AG845" s="5"/>
      <c r="AH845" s="5"/>
    </row>
    <row r="846" spans="1:34">
      <c r="A846" s="222"/>
      <c r="B846" s="222"/>
      <c r="C846" s="222" t="s">
        <v>2341</v>
      </c>
      <c r="D846" s="219">
        <v>849</v>
      </c>
      <c r="E846" s="219">
        <v>176</v>
      </c>
      <c r="F846" s="219">
        <v>176</v>
      </c>
      <c r="G846" s="264">
        <v>839</v>
      </c>
      <c r="H846" s="221" t="s">
        <v>85</v>
      </c>
      <c r="I846" s="219" t="s">
        <v>407</v>
      </c>
      <c r="J846" s="267" t="s">
        <v>893</v>
      </c>
      <c r="K846" s="219" t="s">
        <v>83</v>
      </c>
      <c r="L846" s="35" t="str">
        <f ca="1">IF(OFFSET(환산공식!$DU$15,$F846,0)=1,"O","X")</f>
        <v>X</v>
      </c>
      <c r="M846" s="212">
        <f ca="1">IFERROR(OFFSET(환산공식!DA$15,$F846,0),"")</f>
        <v>135</v>
      </c>
      <c r="N846" s="35" t="str">
        <f ca="1">IFERROR(CONCATENATE(ROUND(OFFSET(환산공식!DB$15,$F846,0),1),"%"),"")</f>
        <v>100%</v>
      </c>
      <c r="O846" s="35">
        <f ca="1">IFERROR(OFFSET(환산공식!DC$15,$F846,0),"")</f>
        <v>0</v>
      </c>
      <c r="P846" s="212" t="str">
        <f t="shared" ca="1" si="27"/>
        <v>3% 이하</v>
      </c>
      <c r="Q846" s="218">
        <f ca="1">IFERROR(ROUND(OFFSET(환산공식!$EX$15,$F846,0),3),"")</f>
        <v>0</v>
      </c>
      <c r="R846" s="218">
        <f ca="1">OFFSET('배치점수 계산기'!H$10,$D846,0)</f>
        <v>534.6</v>
      </c>
      <c r="S846" s="218">
        <f ca="1">OFFSET('배치점수 계산기'!I$10,$D846,0)</f>
        <v>533.79999999999995</v>
      </c>
      <c r="T846" s="218">
        <f ca="1">OFFSET('배치점수 계산기'!J$10,$D846,0)</f>
        <v>532.79999999999995</v>
      </c>
      <c r="U846" s="218">
        <f ca="1">OFFSET('배치점수 계산기'!K$10,$D846,0)</f>
        <v>531.9</v>
      </c>
      <c r="V846" s="218">
        <f ca="1">OFFSET('배치점수 계산기'!L$10,$D846,0)</f>
        <v>531.4</v>
      </c>
      <c r="W846" s="210" t="str">
        <f ca="1">OFFSET('배치점수 계산기'!M$10,$D846,0)</f>
        <v>표점</v>
      </c>
      <c r="X846" s="208" t="str">
        <f ca="1">OFFSET('배치점수 계산기'!N$10,$D846,0)</f>
        <v>표점</v>
      </c>
      <c r="Y846" s="212">
        <f ca="1">OFFSET(환산공식!FG$15,$F846,0)</f>
        <v>0.33</v>
      </c>
      <c r="Z846" s="35">
        <f ca="1">OFFSET(환산공식!FH$15,$F846,0)</f>
        <v>0.33</v>
      </c>
      <c r="AA846" s="203">
        <f ca="1">OFFSET(환산공식!FI$15,$F846,0)</f>
        <v>0.33</v>
      </c>
      <c r="AB846" s="5"/>
      <c r="AD846">
        <f t="shared" ca="1" si="28"/>
        <v>6</v>
      </c>
      <c r="AF846" s="5"/>
      <c r="AG846" s="5"/>
      <c r="AH846" s="5"/>
    </row>
    <row r="847" spans="1:34">
      <c r="A847" s="222"/>
      <c r="B847" s="222"/>
      <c r="C847" s="222" t="s">
        <v>2342</v>
      </c>
      <c r="D847" s="219">
        <v>850</v>
      </c>
      <c r="E847" s="219">
        <v>110</v>
      </c>
      <c r="F847" s="219">
        <v>110</v>
      </c>
      <c r="G847" s="264">
        <v>840</v>
      </c>
      <c r="H847" s="221" t="s">
        <v>85</v>
      </c>
      <c r="I847" s="219" t="s">
        <v>337</v>
      </c>
      <c r="J847" s="267" t="s">
        <v>405</v>
      </c>
      <c r="K847" s="219" t="s">
        <v>83</v>
      </c>
      <c r="L847" s="35" t="str">
        <f ca="1">IF(OFFSET(환산공식!$DU$15,$F847,0)=1,"O","X")</f>
        <v>X</v>
      </c>
      <c r="M847" s="212">
        <f ca="1">IFERROR(OFFSET(환산공식!DA$15,$F847,0),"")</f>
        <v>100</v>
      </c>
      <c r="N847" s="35" t="str">
        <f ca="1">IFERROR(CONCATENATE(ROUND(OFFSET(환산공식!DB$15,$F847,0),1),"%"),"")</f>
        <v>100%</v>
      </c>
      <c r="O847" s="35">
        <f ca="1">IFERROR(OFFSET(환산공식!DC$15,$F847,0),"")</f>
        <v>0</v>
      </c>
      <c r="P847" s="212" t="str">
        <f t="shared" ca="1" si="27"/>
        <v>3% 이하</v>
      </c>
      <c r="Q847" s="218">
        <f ca="1">IFERROR(ROUND(OFFSET(환산공식!$EX$15,$F847,0),3),"")</f>
        <v>0</v>
      </c>
      <c r="R847" s="218">
        <f ca="1">OFFSET('배치점수 계산기'!H$10,$D847,0)</f>
        <v>1000.742</v>
      </c>
      <c r="S847" s="218">
        <f ca="1">OFFSET('배치점수 계산기'!I$10,$D847,0)</f>
        <v>1000.0309999999999</v>
      </c>
      <c r="T847" s="218">
        <f ca="1">OFFSET('배치점수 계산기'!J$10,$D847,0)</f>
        <v>993.78200000000004</v>
      </c>
      <c r="U847" s="218">
        <f ca="1">OFFSET('배치점수 계산기'!K$10,$D847,0)</f>
        <v>992.78</v>
      </c>
      <c r="V847" s="218">
        <f ca="1">OFFSET('배치점수 계산기'!L$10,$D847,0)</f>
        <v>990.90300000000002</v>
      </c>
      <c r="W847" s="210" t="str">
        <f ca="1">OFFSET('배치점수 계산기'!M$10,$D847,0)</f>
        <v>표점/만점</v>
      </c>
      <c r="X847" s="208" t="str">
        <f ca="1">OFFSET('배치점수 계산기'!N$10,$D847,0)</f>
        <v>변표/만점</v>
      </c>
      <c r="Y847" s="212">
        <f ca="1">OFFSET(환산공식!FG$15,$F847,0)</f>
        <v>0.23</v>
      </c>
      <c r="Z847" s="35">
        <f ca="1">OFFSET(환산공식!FH$15,$F847,0)</f>
        <v>0.45</v>
      </c>
      <c r="AA847" s="203">
        <f ca="1">OFFSET(환산공식!FI$15,$F847,0)</f>
        <v>0.33</v>
      </c>
      <c r="AB847" s="5"/>
      <c r="AD847">
        <f t="shared" ca="1" si="28"/>
        <v>6</v>
      </c>
      <c r="AF847" s="5"/>
      <c r="AG847" s="5"/>
      <c r="AH847" s="5"/>
    </row>
    <row r="848" spans="1:34">
      <c r="A848" s="222"/>
      <c r="B848" s="222"/>
      <c r="C848" s="222" t="s">
        <v>2343</v>
      </c>
      <c r="D848" s="219">
        <v>851</v>
      </c>
      <c r="E848" s="219">
        <v>194</v>
      </c>
      <c r="F848" s="219">
        <v>194</v>
      </c>
      <c r="G848" s="264">
        <v>841</v>
      </c>
      <c r="H848" s="221" t="s">
        <v>85</v>
      </c>
      <c r="I848" s="219" t="s">
        <v>331</v>
      </c>
      <c r="J848" s="267" t="s">
        <v>405</v>
      </c>
      <c r="K848" s="219" t="s">
        <v>83</v>
      </c>
      <c r="L848" s="35" t="str">
        <f ca="1">IF(OFFSET(환산공식!$DU$15,$F848,0)=1,"O","X")</f>
        <v>X</v>
      </c>
      <c r="M848" s="212">
        <f ca="1">IFERROR(OFFSET(환산공식!DA$15,$F848,0),"")</f>
        <v>125</v>
      </c>
      <c r="N848" s="35" t="str">
        <f ca="1">IFERROR(CONCATENATE(ROUND(OFFSET(환산공식!DB$15,$F848,0),1),"%"),"")</f>
        <v>100%</v>
      </c>
      <c r="O848" s="35">
        <f ca="1">IFERROR(OFFSET(환산공식!DC$15,$F848,0),"")</f>
        <v>10</v>
      </c>
      <c r="P848" s="212" t="str">
        <f t="shared" ca="1" si="27"/>
        <v>3% 이하</v>
      </c>
      <c r="Q848" s="218">
        <f ca="1">IFERROR(ROUND(OFFSET(환산공식!$EX$15,$F848,0),3),"")</f>
        <v>0</v>
      </c>
      <c r="R848" s="218">
        <f ca="1">OFFSET('배치점수 계산기'!H$10,$D848,0)</f>
        <v>731.78</v>
      </c>
      <c r="S848" s="218">
        <f ca="1">OFFSET('배치점수 계산기'!I$10,$D848,0)</f>
        <v>731.41600000000005</v>
      </c>
      <c r="T848" s="218">
        <f ca="1">OFFSET('배치점수 계산기'!J$10,$D848,0)</f>
        <v>730.55600000000004</v>
      </c>
      <c r="U848" s="218">
        <f ca="1">OFFSET('배치점수 계산기'!K$10,$D848,0)</f>
        <v>729.49099999999999</v>
      </c>
      <c r="V848" s="218">
        <f ca="1">OFFSET('배치점수 계산기'!L$10,$D848,0)</f>
        <v>728.41499999999996</v>
      </c>
      <c r="W848" s="210" t="str">
        <f ca="1">OFFSET('배치점수 계산기'!M$10,$D848,0)</f>
        <v>표점</v>
      </c>
      <c r="X848" s="208" t="str">
        <f ca="1">OFFSET('배치점수 계산기'!N$10,$D848,0)</f>
        <v>변표</v>
      </c>
      <c r="Y848" s="212">
        <f ca="1">OFFSET(환산공식!FG$15,$F848,0)</f>
        <v>0.28999999999999998</v>
      </c>
      <c r="Z848" s="35">
        <f ca="1">OFFSET(환산공식!FH$15,$F848,0)</f>
        <v>0.43</v>
      </c>
      <c r="AA848" s="203">
        <f ca="1">OFFSET(환산공식!FI$15,$F848,0)</f>
        <v>0.28999999999999998</v>
      </c>
      <c r="AB848" s="5"/>
      <c r="AD848">
        <f t="shared" ca="1" si="28"/>
        <v>6</v>
      </c>
      <c r="AF848" s="5"/>
      <c r="AG848" s="5"/>
      <c r="AH848" s="5"/>
    </row>
    <row r="849" spans="1:34">
      <c r="A849" s="222"/>
      <c r="B849" s="222"/>
      <c r="C849" s="222" t="s">
        <v>2344</v>
      </c>
      <c r="D849" s="219">
        <v>852</v>
      </c>
      <c r="E849" s="219">
        <v>194</v>
      </c>
      <c r="F849" s="219">
        <v>194</v>
      </c>
      <c r="G849" s="264">
        <v>842</v>
      </c>
      <c r="H849" s="221" t="s">
        <v>85</v>
      </c>
      <c r="I849" s="219" t="s">
        <v>331</v>
      </c>
      <c r="J849" s="267" t="s">
        <v>893</v>
      </c>
      <c r="K849" s="219" t="s">
        <v>83</v>
      </c>
      <c r="L849" s="35" t="str">
        <f ca="1">IF(OFFSET(환산공식!$DU$15,$F849,0)=1,"O","X")</f>
        <v>X</v>
      </c>
      <c r="M849" s="212">
        <f ca="1">IFERROR(OFFSET(환산공식!DA$15,$F849,0),"")</f>
        <v>125</v>
      </c>
      <c r="N849" s="35" t="str">
        <f ca="1">IFERROR(CONCATENATE(ROUND(OFFSET(환산공식!DB$15,$F849,0),1),"%"),"")</f>
        <v>100%</v>
      </c>
      <c r="O849" s="35">
        <f ca="1">IFERROR(OFFSET(환산공식!DC$15,$F849,0),"")</f>
        <v>10</v>
      </c>
      <c r="P849" s="212" t="str">
        <f t="shared" ca="1" si="27"/>
        <v>3% 이하</v>
      </c>
      <c r="Q849" s="218">
        <f ca="1">IFERROR(ROUND(OFFSET(환산공식!$EX$15,$F849,0),3),"")</f>
        <v>0</v>
      </c>
      <c r="R849" s="218">
        <f ca="1">OFFSET('배치점수 계산기'!H$10,$D849,0)</f>
        <v>732.5</v>
      </c>
      <c r="S849" s="218">
        <f ca="1">OFFSET('배치점수 계산기'!I$10,$D849,0)</f>
        <v>731.78</v>
      </c>
      <c r="T849" s="218">
        <f ca="1">OFFSET('배치점수 계산기'!J$10,$D849,0)</f>
        <v>730.55600000000004</v>
      </c>
      <c r="U849" s="218">
        <f ca="1">OFFSET('배치점수 계산기'!K$10,$D849,0)</f>
        <v>730.06600000000003</v>
      </c>
      <c r="V849" s="218">
        <f ca="1">OFFSET('배치점수 계산기'!L$10,$D849,0)</f>
        <v>728.41499999999996</v>
      </c>
      <c r="W849" s="210" t="str">
        <f ca="1">OFFSET('배치점수 계산기'!M$10,$D849,0)</f>
        <v>표점</v>
      </c>
      <c r="X849" s="208" t="str">
        <f ca="1">OFFSET('배치점수 계산기'!N$10,$D849,0)</f>
        <v>변표</v>
      </c>
      <c r="Y849" s="212">
        <f ca="1">OFFSET(환산공식!FG$15,$F849,0)</f>
        <v>0.28999999999999998</v>
      </c>
      <c r="Z849" s="35">
        <f ca="1">OFFSET(환산공식!FH$15,$F849,0)</f>
        <v>0.43</v>
      </c>
      <c r="AA849" s="203">
        <f ca="1">OFFSET(환산공식!FI$15,$F849,0)</f>
        <v>0.28999999999999998</v>
      </c>
      <c r="AB849" s="5"/>
      <c r="AD849">
        <f t="shared" ca="1" si="28"/>
        <v>6</v>
      </c>
      <c r="AF849" s="5"/>
      <c r="AG849" s="5"/>
      <c r="AH849" s="5"/>
    </row>
    <row r="850" spans="1:34">
      <c r="A850" s="222"/>
      <c r="B850" s="222"/>
      <c r="C850" s="222" t="s">
        <v>2345</v>
      </c>
      <c r="D850" s="219">
        <v>853</v>
      </c>
      <c r="E850" s="219">
        <v>185</v>
      </c>
      <c r="F850" s="219">
        <v>185</v>
      </c>
      <c r="G850" s="264">
        <v>843</v>
      </c>
      <c r="H850" s="221" t="s">
        <v>85</v>
      </c>
      <c r="I850" s="219" t="s">
        <v>310</v>
      </c>
      <c r="J850" s="267" t="s">
        <v>405</v>
      </c>
      <c r="K850" s="219" t="s">
        <v>83</v>
      </c>
      <c r="L850" s="35" t="str">
        <f ca="1">IF(OFFSET(환산공식!$DU$15,$F850,0)=1,"O","X")</f>
        <v>X</v>
      </c>
      <c r="M850" s="212">
        <f ca="1">IFERROR(OFFSET(환산공식!DA$15,$F850,0),"")</f>
        <v>100</v>
      </c>
      <c r="N850" s="35" t="str">
        <f ca="1">IFERROR(CONCATENATE(ROUND(OFFSET(환산공식!DB$15,$F850,0),1),"%"),"")</f>
        <v>100%</v>
      </c>
      <c r="O850" s="35">
        <f ca="1">IFERROR(OFFSET(환산공식!DC$15,$F850,0),"")</f>
        <v>1.5</v>
      </c>
      <c r="P850" s="212" t="str">
        <f t="shared" ca="1" si="27"/>
        <v>3% 이하</v>
      </c>
      <c r="Q850" s="218">
        <f ca="1">IFERROR(ROUND(OFFSET(환산공식!$EX$15,$F850,0),3),"")</f>
        <v>0</v>
      </c>
      <c r="R850" s="218">
        <f ca="1">OFFSET('배치점수 계산기'!H$10,$D850,0)</f>
        <v>507.48</v>
      </c>
      <c r="S850" s="218">
        <f ca="1">OFFSET('배치점수 계산기'!I$10,$D850,0)</f>
        <v>506.745</v>
      </c>
      <c r="T850" s="218">
        <f ca="1">OFFSET('배치점수 계산기'!J$10,$D850,0)</f>
        <v>504.81900000000002</v>
      </c>
      <c r="U850" s="218">
        <f ca="1">OFFSET('배치점수 계산기'!K$10,$D850,0)</f>
        <v>504.47899999999998</v>
      </c>
      <c r="V850" s="218">
        <f ca="1">OFFSET('배치점수 계산기'!L$10,$D850,0)</f>
        <v>503.536</v>
      </c>
      <c r="W850" s="210" t="str">
        <f ca="1">OFFSET('배치점수 계산기'!M$10,$D850,0)</f>
        <v>백분위</v>
      </c>
      <c r="X850" s="208" t="str">
        <f ca="1">OFFSET('배치점수 계산기'!N$10,$D850,0)</f>
        <v>백분위</v>
      </c>
      <c r="Y850" s="212">
        <f ca="1">OFFSET(환산공식!FG$15,$F850,0)</f>
        <v>0.25</v>
      </c>
      <c r="Z850" s="35">
        <f ca="1">OFFSET(환산공식!FH$15,$F850,0)</f>
        <v>0.38</v>
      </c>
      <c r="AA850" s="203">
        <f ca="1">OFFSET(환산공식!FI$15,$F850,0)</f>
        <v>0.38</v>
      </c>
      <c r="AB850" s="5"/>
      <c r="AD850">
        <f t="shared" ca="1" si="28"/>
        <v>6</v>
      </c>
      <c r="AF850" s="5"/>
      <c r="AG850" s="5"/>
      <c r="AH850" s="5"/>
    </row>
    <row r="851" spans="1:34">
      <c r="A851" s="222"/>
      <c r="B851" s="222"/>
      <c r="C851" s="222" t="s">
        <v>2346</v>
      </c>
      <c r="D851" s="219">
        <v>854</v>
      </c>
      <c r="E851" s="219">
        <v>185</v>
      </c>
      <c r="F851" s="219">
        <v>185</v>
      </c>
      <c r="G851" s="264">
        <v>844</v>
      </c>
      <c r="H851" s="221" t="s">
        <v>85</v>
      </c>
      <c r="I851" s="219" t="s">
        <v>310</v>
      </c>
      <c r="J851" s="267" t="s">
        <v>893</v>
      </c>
      <c r="K851" s="219" t="s">
        <v>83</v>
      </c>
      <c r="L851" s="35" t="str">
        <f ca="1">IF(OFFSET(환산공식!$DU$15,$F851,0)=1,"O","X")</f>
        <v>X</v>
      </c>
      <c r="M851" s="212">
        <f ca="1">IFERROR(OFFSET(환산공식!DA$15,$F851,0),"")</f>
        <v>100</v>
      </c>
      <c r="N851" s="35" t="str">
        <f ca="1">IFERROR(CONCATENATE(ROUND(OFFSET(환산공식!DB$15,$F851,0),1),"%"),"")</f>
        <v>100%</v>
      </c>
      <c r="O851" s="35">
        <f ca="1">IFERROR(OFFSET(환산공식!DC$15,$F851,0),"")</f>
        <v>1.5</v>
      </c>
      <c r="P851" s="212" t="str">
        <f t="shared" ca="1" si="27"/>
        <v>3% 이하</v>
      </c>
      <c r="Q851" s="218">
        <f ca="1">IFERROR(ROUND(OFFSET(환산공식!$EX$15,$F851,0),3),"")</f>
        <v>0</v>
      </c>
      <c r="R851" s="218">
        <f ca="1">OFFSET('배치점수 계산기'!H$10,$D851,0)</f>
        <v>503.45600000000002</v>
      </c>
      <c r="S851" s="218">
        <f ca="1">OFFSET('배치점수 계산기'!I$10,$D851,0)</f>
        <v>502.483</v>
      </c>
      <c r="T851" s="218">
        <f ca="1">OFFSET('배치점수 계산기'!J$10,$D851,0)</f>
        <v>501.65</v>
      </c>
      <c r="U851" s="218">
        <f ca="1">OFFSET('배치점수 계산기'!K$10,$D851,0)</f>
        <v>500.74200000000002</v>
      </c>
      <c r="V851" s="218">
        <f ca="1">OFFSET('배치점수 계산기'!L$10,$D851,0)</f>
        <v>498.61399999999998</v>
      </c>
      <c r="W851" s="210" t="str">
        <f ca="1">OFFSET('배치점수 계산기'!M$10,$D851,0)</f>
        <v>백분위</v>
      </c>
      <c r="X851" s="208" t="str">
        <f ca="1">OFFSET('배치점수 계산기'!N$10,$D851,0)</f>
        <v>백분위</v>
      </c>
      <c r="Y851" s="212">
        <f ca="1">OFFSET(환산공식!FG$15,$F851,0)</f>
        <v>0.25</v>
      </c>
      <c r="Z851" s="35">
        <f ca="1">OFFSET(환산공식!FH$15,$F851,0)</f>
        <v>0.38</v>
      </c>
      <c r="AA851" s="203">
        <f ca="1">OFFSET(환산공식!FI$15,$F851,0)</f>
        <v>0.38</v>
      </c>
      <c r="AB851" s="5"/>
      <c r="AD851">
        <f t="shared" ca="1" si="28"/>
        <v>6</v>
      </c>
      <c r="AF851" s="5"/>
      <c r="AG851" s="5"/>
      <c r="AH851" s="5"/>
    </row>
    <row r="852" spans="1:34">
      <c r="A852" s="222"/>
      <c r="B852" s="222"/>
      <c r="C852" s="222" t="s">
        <v>2347</v>
      </c>
      <c r="D852" s="219">
        <v>855</v>
      </c>
      <c r="E852" s="219">
        <v>158</v>
      </c>
      <c r="F852" s="219">
        <v>158</v>
      </c>
      <c r="G852" s="264">
        <v>845</v>
      </c>
      <c r="H852" s="221" t="s">
        <v>85</v>
      </c>
      <c r="I852" s="219" t="s">
        <v>408</v>
      </c>
      <c r="J852" s="267" t="s">
        <v>405</v>
      </c>
      <c r="K852" s="219" t="s">
        <v>83</v>
      </c>
      <c r="L852" s="35" t="str">
        <f ca="1">IF(OFFSET(환산공식!$DU$15,$F852,0)=1,"O","X")</f>
        <v>X</v>
      </c>
      <c r="M852" s="212">
        <f ca="1">IFERROR(OFFSET(환산공식!DA$15,$F852,0),"")</f>
        <v>200</v>
      </c>
      <c r="N852" s="35" t="str">
        <f ca="1">IFERROR(CONCATENATE(ROUND(OFFSET(환산공식!DB$15,$F852,0),1),"%"),"")</f>
        <v>100%</v>
      </c>
      <c r="O852" s="35">
        <f ca="1">IFERROR(OFFSET(환산공식!DC$15,$F852,0),"")</f>
        <v>1</v>
      </c>
      <c r="P852" s="212" t="str">
        <f t="shared" ca="1" si="27"/>
        <v>3% 이하</v>
      </c>
      <c r="Q852" s="218">
        <f ca="1">IFERROR(ROUND(OFFSET(환산공식!$EX$15,$F852,0),3),"")</f>
        <v>0</v>
      </c>
      <c r="R852" s="218">
        <f ca="1">OFFSET('배치점수 계산기'!H$10,$D852,0)</f>
        <v>604</v>
      </c>
      <c r="S852" s="218">
        <f ca="1">OFFSET('배치점수 계산기'!I$10,$D852,0)</f>
        <v>603.4</v>
      </c>
      <c r="T852" s="218">
        <f ca="1">OFFSET('배치점수 계산기'!J$10,$D852,0)</f>
        <v>602.29999999999995</v>
      </c>
      <c r="U852" s="218">
        <f ca="1">OFFSET('배치점수 계산기'!K$10,$D852,0)</f>
        <v>601.6</v>
      </c>
      <c r="V852" s="218">
        <f ca="1">OFFSET('배치점수 계산기'!L$10,$D852,0)</f>
        <v>601.05999999999995</v>
      </c>
      <c r="W852" s="210" t="str">
        <f ca="1">OFFSET('배치점수 계산기'!M$10,$D852,0)</f>
        <v>표점</v>
      </c>
      <c r="X852" s="208" t="str">
        <f ca="1">OFFSET('배치점수 계산기'!N$10,$D852,0)</f>
        <v>표점</v>
      </c>
      <c r="Y852" s="212">
        <f ca="1">OFFSET(환산공식!FG$15,$F852,0)</f>
        <v>0.33</v>
      </c>
      <c r="Z852" s="35">
        <f ca="1">OFFSET(환산공식!FH$15,$F852,0)</f>
        <v>0.33</v>
      </c>
      <c r="AA852" s="203">
        <f ca="1">OFFSET(환산공식!FI$15,$F852,0)</f>
        <v>0.33</v>
      </c>
      <c r="AB852" s="5"/>
      <c r="AD852">
        <f t="shared" ca="1" si="28"/>
        <v>6</v>
      </c>
      <c r="AF852" s="5"/>
      <c r="AG852" s="5"/>
      <c r="AH852" s="5"/>
    </row>
    <row r="853" spans="1:34">
      <c r="A853" s="222"/>
      <c r="B853" s="222"/>
      <c r="C853" s="222" t="s">
        <v>2348</v>
      </c>
      <c r="D853" s="219">
        <v>856</v>
      </c>
      <c r="E853" s="219">
        <v>158</v>
      </c>
      <c r="F853" s="219">
        <v>158</v>
      </c>
      <c r="G853" s="264">
        <v>846</v>
      </c>
      <c r="H853" s="221" t="s">
        <v>85</v>
      </c>
      <c r="I853" s="219" t="s">
        <v>408</v>
      </c>
      <c r="J853" s="267" t="s">
        <v>893</v>
      </c>
      <c r="K853" s="219" t="s">
        <v>83</v>
      </c>
      <c r="L853" s="35" t="str">
        <f ca="1">IF(OFFSET(환산공식!$DU$15,$F853,0)=1,"O","X")</f>
        <v>X</v>
      </c>
      <c r="M853" s="212">
        <f ca="1">IFERROR(OFFSET(환산공식!DA$15,$F853,0),"")</f>
        <v>200</v>
      </c>
      <c r="N853" s="35" t="str">
        <f ca="1">IFERROR(CONCATENATE(ROUND(OFFSET(환산공식!DB$15,$F853,0),1),"%"),"")</f>
        <v>100%</v>
      </c>
      <c r="O853" s="35">
        <f ca="1">IFERROR(OFFSET(환산공식!DC$15,$F853,0),"")</f>
        <v>1</v>
      </c>
      <c r="P853" s="212" t="str">
        <f t="shared" ca="1" si="27"/>
        <v>3% 이하</v>
      </c>
      <c r="Q853" s="218">
        <f ca="1">IFERROR(ROUND(OFFSET(환산공식!$EX$15,$F853,0),3),"")</f>
        <v>0</v>
      </c>
      <c r="R853" s="218">
        <f ca="1">OFFSET('배치점수 계산기'!H$10,$D853,0)</f>
        <v>600.22</v>
      </c>
      <c r="S853" s="218">
        <f ca="1">OFFSET('배치점수 계산기'!I$10,$D853,0)</f>
        <v>599.24</v>
      </c>
      <c r="T853" s="218">
        <f ca="1">OFFSET('배치점수 계산기'!J$10,$D853,0)</f>
        <v>598.05999999999995</v>
      </c>
      <c r="U853" s="218">
        <f ca="1">OFFSET('배치점수 계산기'!K$10,$D853,0)</f>
        <v>596.94000000000005</v>
      </c>
      <c r="V853" s="218">
        <f ca="1">OFFSET('배치점수 계산기'!L$10,$D853,0)</f>
        <v>595.26</v>
      </c>
      <c r="W853" s="210" t="str">
        <f ca="1">OFFSET('배치점수 계산기'!M$10,$D853,0)</f>
        <v>표점</v>
      </c>
      <c r="X853" s="208" t="str">
        <f ca="1">OFFSET('배치점수 계산기'!N$10,$D853,0)</f>
        <v>표점</v>
      </c>
      <c r="Y853" s="212">
        <f ca="1">OFFSET(환산공식!FG$15,$F853,0)</f>
        <v>0.33</v>
      </c>
      <c r="Z853" s="35">
        <f ca="1">OFFSET(환산공식!FH$15,$F853,0)</f>
        <v>0.33</v>
      </c>
      <c r="AA853" s="203">
        <f ca="1">OFFSET(환산공식!FI$15,$F853,0)</f>
        <v>0.33</v>
      </c>
      <c r="AB853" s="5"/>
      <c r="AD853">
        <f t="shared" ca="1" si="28"/>
        <v>6</v>
      </c>
      <c r="AF853" s="5"/>
      <c r="AG853" s="5"/>
      <c r="AH853" s="5"/>
    </row>
    <row r="854" spans="1:34">
      <c r="A854" s="222"/>
      <c r="B854" s="222"/>
      <c r="C854" s="222" t="s">
        <v>2349</v>
      </c>
      <c r="D854" s="219">
        <v>857</v>
      </c>
      <c r="E854" s="219">
        <v>204</v>
      </c>
      <c r="F854" s="219">
        <v>204</v>
      </c>
      <c r="G854" s="264">
        <v>847</v>
      </c>
      <c r="H854" s="221" t="s">
        <v>85</v>
      </c>
      <c r="I854" s="219" t="s">
        <v>327</v>
      </c>
      <c r="J854" s="267" t="s">
        <v>892</v>
      </c>
      <c r="K854" s="219" t="s">
        <v>83</v>
      </c>
      <c r="L854" s="35" t="str">
        <f ca="1">IF(OFFSET(환산공식!$DU$15,$F854,0)=1,"O","X")</f>
        <v>X</v>
      </c>
      <c r="M854" s="212">
        <f ca="1">IFERROR(OFFSET(환산공식!DA$15,$F854,0),"")</f>
        <v>200</v>
      </c>
      <c r="N854" s="35" t="str">
        <f ca="1">IFERROR(CONCATENATE(ROUND(OFFSET(환산공식!DB$15,$F854,0),1),"%"),"")</f>
        <v>100%</v>
      </c>
      <c r="O854" s="35">
        <f ca="1">IFERROR(OFFSET(환산공식!DC$15,$F854,0),"")</f>
        <v>10</v>
      </c>
      <c r="P854" s="212" t="str">
        <f t="shared" ca="1" si="27"/>
        <v>3% 이하</v>
      </c>
      <c r="Q854" s="218">
        <f ca="1">IFERROR(ROUND(OFFSET(환산공식!$EX$15,$F854,0),3),"")</f>
        <v>0</v>
      </c>
      <c r="R854" s="218">
        <f ca="1">OFFSET('배치점수 계산기'!H$10,$D854,0)</f>
        <v>981.16099999999994</v>
      </c>
      <c r="S854" s="218">
        <f ca="1">OFFSET('배치점수 계산기'!I$10,$D854,0)</f>
        <v>979.82299999999998</v>
      </c>
      <c r="T854" s="218">
        <f ca="1">OFFSET('배치점수 계산기'!J$10,$D854,0)</f>
        <v>978.61800000000005</v>
      </c>
      <c r="U854" s="218">
        <f ca="1">OFFSET('배치점수 계산기'!K$10,$D854,0)</f>
        <v>976.18100000000004</v>
      </c>
      <c r="V854" s="218">
        <f ca="1">OFFSET('배치점수 계산기'!L$10,$D854,0)</f>
        <v>973.06700000000001</v>
      </c>
      <c r="W854" s="210" t="str">
        <f ca="1">OFFSET('배치점수 계산기'!M$10,$D854,0)</f>
        <v>표점/만점</v>
      </c>
      <c r="X854" s="208" t="str">
        <f ca="1">OFFSET('배치점수 계산기'!N$10,$D854,0)</f>
        <v>표점/만점</v>
      </c>
      <c r="Y854" s="212">
        <f ca="1">OFFSET(환산공식!FG$15,$F854,0)</f>
        <v>0.3</v>
      </c>
      <c r="Z854" s="35">
        <f ca="1">OFFSET(환산공식!FH$15,$F854,0)</f>
        <v>0.4</v>
      </c>
      <c r="AA854" s="203">
        <f ca="1">OFFSET(환산공식!FI$15,$F854,0)</f>
        <v>0.3</v>
      </c>
      <c r="AB854" s="5"/>
      <c r="AD854">
        <f t="shared" ca="1" si="28"/>
        <v>6</v>
      </c>
      <c r="AF854" s="5"/>
      <c r="AG854" s="5"/>
      <c r="AH854" s="5"/>
    </row>
    <row r="855" spans="1:34">
      <c r="A855" s="222"/>
      <c r="B855" s="222"/>
      <c r="C855" s="222" t="s">
        <v>2350</v>
      </c>
      <c r="D855" s="219">
        <v>858</v>
      </c>
      <c r="E855" s="219">
        <v>223</v>
      </c>
      <c r="F855" s="219">
        <v>223</v>
      </c>
      <c r="G855" s="264">
        <v>848</v>
      </c>
      <c r="H855" s="221" t="s">
        <v>85</v>
      </c>
      <c r="I855" s="219" t="s">
        <v>332</v>
      </c>
      <c r="J855" s="267" t="s">
        <v>405</v>
      </c>
      <c r="K855" s="219" t="s">
        <v>83</v>
      </c>
      <c r="L855" s="35" t="str">
        <f ca="1">IF(OFFSET(환산공식!$DU$15,$F855,0)=1,"O","X")</f>
        <v>X</v>
      </c>
      <c r="M855" s="212">
        <f ca="1">IFERROR(OFFSET(환산공식!DA$15,$F855,0),"")</f>
        <v>0</v>
      </c>
      <c r="N855" s="35" t="str">
        <f ca="1">IFERROR(CONCATENATE(ROUND(OFFSET(환산공식!DB$15,$F855,0),1),"%"),"")</f>
        <v/>
      </c>
      <c r="O855" s="35">
        <f ca="1">IFERROR(OFFSET(환산공식!DC$15,$F855,0),"")</f>
        <v>0</v>
      </c>
      <c r="P855" s="212" t="str">
        <f t="shared" ca="1" si="27"/>
        <v>3% 이하</v>
      </c>
      <c r="Q855" s="218">
        <f ca="1">IFERROR(ROUND(OFFSET(환산공식!$EX$15,$F855,0),3),"")</f>
        <v>0</v>
      </c>
      <c r="R855" s="218">
        <f ca="1">OFFSET('배치점수 계산기'!H$10,$D855,0)</f>
        <v>203.06299999999999</v>
      </c>
      <c r="S855" s="218">
        <f ca="1">OFFSET('배치점수 계산기'!I$10,$D855,0)</f>
        <v>202.63</v>
      </c>
      <c r="T855" s="218">
        <f ca="1">OFFSET('배치점수 계산기'!J$10,$D855,0)</f>
        <v>202.363</v>
      </c>
      <c r="U855" s="218">
        <f ca="1">OFFSET('배치점수 계산기'!K$10,$D855,0)</f>
        <v>202.07</v>
      </c>
      <c r="V855" s="218">
        <f ca="1">OFFSET('배치점수 계산기'!L$10,$D855,0)</f>
        <v>201.72</v>
      </c>
      <c r="W855" s="210" t="str">
        <f ca="1">OFFSET('배치점수 계산기'!M$10,$D855,0)</f>
        <v>표점</v>
      </c>
      <c r="X855" s="208" t="str">
        <f ca="1">OFFSET('배치점수 계산기'!N$10,$D855,0)</f>
        <v>표점</v>
      </c>
      <c r="Y855" s="212">
        <f ca="1">OFFSET(환산공식!FG$15,$F855,0)</f>
        <v>0.25</v>
      </c>
      <c r="Z855" s="35">
        <f ca="1">OFFSET(환산공식!FH$15,$F855,0)</f>
        <v>0.45</v>
      </c>
      <c r="AA855" s="203">
        <f ca="1">OFFSET(환산공식!FI$15,$F855,0)</f>
        <v>0.3</v>
      </c>
      <c r="AB855" s="5"/>
      <c r="AD855">
        <f t="shared" ca="1" si="28"/>
        <v>6</v>
      </c>
      <c r="AF855" s="5"/>
      <c r="AG855" s="5"/>
      <c r="AH855" s="5"/>
    </row>
    <row r="856" spans="1:34">
      <c r="A856" s="222"/>
      <c r="B856" s="222"/>
      <c r="C856" s="222" t="s">
        <v>2351</v>
      </c>
      <c r="D856" s="219">
        <v>859</v>
      </c>
      <c r="E856" s="219">
        <v>223</v>
      </c>
      <c r="F856" s="219">
        <v>223</v>
      </c>
      <c r="G856" s="264">
        <v>849</v>
      </c>
      <c r="H856" s="221" t="s">
        <v>85</v>
      </c>
      <c r="I856" s="219" t="s">
        <v>332</v>
      </c>
      <c r="J856" s="267" t="s">
        <v>893</v>
      </c>
      <c r="K856" s="219" t="s">
        <v>83</v>
      </c>
      <c r="L856" s="35" t="str">
        <f ca="1">IF(OFFSET(환산공식!$DU$15,$F856,0)=1,"O","X")</f>
        <v>X</v>
      </c>
      <c r="M856" s="212">
        <f ca="1">IFERROR(OFFSET(환산공식!DA$15,$F856,0),"")</f>
        <v>0</v>
      </c>
      <c r="N856" s="35" t="str">
        <f ca="1">IFERROR(CONCATENATE(ROUND(OFFSET(환산공식!DB$15,$F856,0),1),"%"),"")</f>
        <v/>
      </c>
      <c r="O856" s="35">
        <f ca="1">IFERROR(OFFSET(환산공식!DC$15,$F856,0),"")</f>
        <v>0</v>
      </c>
      <c r="P856" s="212" t="str">
        <f t="shared" ca="1" si="27"/>
        <v>3% 이하</v>
      </c>
      <c r="Q856" s="218">
        <f ca="1">IFERROR(ROUND(OFFSET(환산공식!$EX$15,$F856,0),3),"")</f>
        <v>0</v>
      </c>
      <c r="R856" s="218">
        <f ca="1">OFFSET('배치점수 계산기'!H$10,$D856,0)</f>
        <v>201.63200000000001</v>
      </c>
      <c r="S856" s="218">
        <f ca="1">OFFSET('배치점수 계산기'!I$10,$D856,0)</f>
        <v>201.428</v>
      </c>
      <c r="T856" s="218">
        <f ca="1">OFFSET('배치점수 계산기'!J$10,$D856,0)</f>
        <v>201.2</v>
      </c>
      <c r="U856" s="218">
        <f ca="1">OFFSET('배치점수 계산기'!K$10,$D856,0)</f>
        <v>199.62299999999999</v>
      </c>
      <c r="V856" s="218">
        <f ca="1">OFFSET('배치점수 계산기'!L$10,$D856,0)</f>
        <v>196.80500000000001</v>
      </c>
      <c r="W856" s="210" t="str">
        <f ca="1">OFFSET('배치점수 계산기'!M$10,$D856,0)</f>
        <v>표점</v>
      </c>
      <c r="X856" s="208" t="str">
        <f ca="1">OFFSET('배치점수 계산기'!N$10,$D856,0)</f>
        <v>표점</v>
      </c>
      <c r="Y856" s="212">
        <f ca="1">OFFSET(환산공식!FG$15,$F856,0)</f>
        <v>0.25</v>
      </c>
      <c r="Z856" s="35">
        <f ca="1">OFFSET(환산공식!FH$15,$F856,0)</f>
        <v>0.45</v>
      </c>
      <c r="AA856" s="203">
        <f ca="1">OFFSET(환산공식!FI$15,$F856,0)</f>
        <v>0.3</v>
      </c>
      <c r="AB856" s="5"/>
      <c r="AD856">
        <f t="shared" ca="1" si="28"/>
        <v>6</v>
      </c>
      <c r="AF856" s="5"/>
      <c r="AG856" s="5"/>
      <c r="AH856" s="5"/>
    </row>
    <row r="857" spans="1:34">
      <c r="A857" s="222"/>
      <c r="B857" s="222"/>
      <c r="C857" s="222" t="s">
        <v>2352</v>
      </c>
      <c r="D857" s="219">
        <v>860</v>
      </c>
      <c r="E857" s="219">
        <v>223</v>
      </c>
      <c r="F857" s="219">
        <v>223</v>
      </c>
      <c r="G857" s="264">
        <v>850</v>
      </c>
      <c r="H857" s="221" t="s">
        <v>85</v>
      </c>
      <c r="I857" s="219" t="s">
        <v>332</v>
      </c>
      <c r="J857" s="267" t="s">
        <v>1413</v>
      </c>
      <c r="K857" s="219" t="s">
        <v>83</v>
      </c>
      <c r="L857" s="35" t="str">
        <f ca="1">IF(OFFSET(환산공식!$DU$15,$F857,0)=1,"O","X")</f>
        <v>X</v>
      </c>
      <c r="M857" s="212">
        <f ca="1">IFERROR(OFFSET(환산공식!DA$15,$F857,0),"")</f>
        <v>0</v>
      </c>
      <c r="N857" s="35" t="str">
        <f ca="1">IFERROR(CONCATENATE(ROUND(OFFSET(환산공식!DB$15,$F857,0),1),"%"),"")</f>
        <v/>
      </c>
      <c r="O857" s="35">
        <f ca="1">IFERROR(OFFSET(환산공식!DC$15,$F857,0),"")</f>
        <v>0</v>
      </c>
      <c r="P857" s="212" t="str">
        <f t="shared" ca="1" si="27"/>
        <v>3% 이하</v>
      </c>
      <c r="Q857" s="218">
        <f ca="1">IFERROR(ROUND(OFFSET(환산공식!$EX$15,$F857,0),3),"")</f>
        <v>0</v>
      </c>
      <c r="R857" s="218">
        <f ca="1">OFFSET('배치점수 계산기'!H$10,$D857,0)</f>
        <v>180.63499999999999</v>
      </c>
      <c r="S857" s="218">
        <f ca="1">OFFSET('배치점수 계산기'!I$10,$D857,0)</f>
        <v>180.60300000000001</v>
      </c>
      <c r="T857" s="218">
        <f ca="1">OFFSET('배치점수 계산기'!J$10,$D857,0)</f>
        <v>180.54</v>
      </c>
      <c r="U857" s="218">
        <f ca="1">OFFSET('배치점수 계산기'!K$10,$D857,0)</f>
        <v>179.93700000000001</v>
      </c>
      <c r="V857" s="218">
        <f ca="1">OFFSET('배치점수 계산기'!L$10,$D857,0)</f>
        <v>178.96799999999999</v>
      </c>
      <c r="W857" s="210" t="str">
        <f ca="1">OFFSET('배치점수 계산기'!M$10,$D857,0)</f>
        <v>표점</v>
      </c>
      <c r="X857" s="208" t="str">
        <f ca="1">OFFSET('배치점수 계산기'!N$10,$D857,0)</f>
        <v>표점</v>
      </c>
      <c r="Y857" s="212">
        <f ca="1">OFFSET(환산공식!FG$15,$F857,0)</f>
        <v>0.25</v>
      </c>
      <c r="Z857" s="35">
        <f ca="1">OFFSET(환산공식!FH$15,$F857,0)</f>
        <v>0.45</v>
      </c>
      <c r="AA857" s="203">
        <f ca="1">OFFSET(환산공식!FI$15,$F857,0)</f>
        <v>0.3</v>
      </c>
      <c r="AB857" s="5"/>
      <c r="AD857">
        <f t="shared" ca="1" si="28"/>
        <v>6</v>
      </c>
      <c r="AF857" s="5"/>
      <c r="AG857" s="5"/>
      <c r="AH857" s="5"/>
    </row>
    <row r="858" spans="1:34">
      <c r="A858" s="222"/>
      <c r="B858" s="222"/>
      <c r="C858" s="222" t="s">
        <v>2353</v>
      </c>
      <c r="D858" s="219">
        <v>861</v>
      </c>
      <c r="E858" s="219">
        <v>189</v>
      </c>
      <c r="F858" s="219">
        <v>189</v>
      </c>
      <c r="G858" s="264">
        <v>851</v>
      </c>
      <c r="H858" s="221" t="s">
        <v>85</v>
      </c>
      <c r="I858" s="219" t="s">
        <v>329</v>
      </c>
      <c r="J858" s="267" t="s">
        <v>405</v>
      </c>
      <c r="K858" s="219" t="s">
        <v>83</v>
      </c>
      <c r="L858" s="35" t="str">
        <f ca="1">IF(OFFSET(환산공식!$DU$15,$F858,0)=1,"O","X")</f>
        <v>X</v>
      </c>
      <c r="M858" s="212">
        <f ca="1">IFERROR(OFFSET(환산공식!DA$15,$F858,0),"")</f>
        <v>200</v>
      </c>
      <c r="N858" s="35" t="str">
        <f ca="1">IFERROR(CONCATENATE(ROUND(OFFSET(환산공식!DB$15,$F858,0),1),"%"),"")</f>
        <v>100%</v>
      </c>
      <c r="O858" s="35">
        <f ca="1">IFERROR(OFFSET(환산공식!DC$15,$F858,0),"")</f>
        <v>0</v>
      </c>
      <c r="P858" s="212" t="str">
        <f t="shared" ca="1" si="27"/>
        <v>3% 이하</v>
      </c>
      <c r="Q858" s="218">
        <f ca="1">IFERROR(ROUND(OFFSET(환산공식!$EX$15,$F858,0),3),"")</f>
        <v>0</v>
      </c>
      <c r="R858" s="218">
        <f ca="1">OFFSET('배치점수 계산기'!H$10,$D858,0)</f>
        <v>977.21500000000003</v>
      </c>
      <c r="S858" s="218">
        <f ca="1">OFFSET('배치점수 계산기'!I$10,$D858,0)</f>
        <v>975.59699999999998</v>
      </c>
      <c r="T858" s="218">
        <f ca="1">OFFSET('배치점수 계산기'!J$10,$D858,0)</f>
        <v>974.33500000000004</v>
      </c>
      <c r="U858" s="218">
        <f ca="1">OFFSET('배치점수 계산기'!K$10,$D858,0)</f>
        <v>971.83299999999997</v>
      </c>
      <c r="V858" s="218">
        <f ca="1">OFFSET('배치점수 계산기'!L$10,$D858,0)</f>
        <v>970.38300000000004</v>
      </c>
      <c r="W858" s="210" t="str">
        <f ca="1">OFFSET('배치점수 계산기'!M$10,$D858,0)</f>
        <v>표점/만점</v>
      </c>
      <c r="X858" s="208" t="str">
        <f ca="1">OFFSET('배치점수 계산기'!N$10,$D858,0)</f>
        <v>표점/만점</v>
      </c>
      <c r="Y858" s="212">
        <f ca="1">OFFSET(환산공식!FG$15,$F858,0)</f>
        <v>0.31</v>
      </c>
      <c r="Z858" s="35">
        <f ca="1">OFFSET(환산공식!FH$15,$F858,0)</f>
        <v>0.37</v>
      </c>
      <c r="AA858" s="203">
        <f ca="1">OFFSET(환산공식!FI$15,$F858,0)</f>
        <v>0.31</v>
      </c>
      <c r="AB858" s="5"/>
      <c r="AD858">
        <f t="shared" ca="1" si="28"/>
        <v>6</v>
      </c>
      <c r="AF858" s="5"/>
      <c r="AG858" s="5"/>
      <c r="AH858" s="5"/>
    </row>
    <row r="859" spans="1:34">
      <c r="A859" s="222"/>
      <c r="B859" s="222"/>
      <c r="C859" s="222" t="s">
        <v>2354</v>
      </c>
      <c r="D859" s="219">
        <v>862</v>
      </c>
      <c r="E859" s="219">
        <v>189</v>
      </c>
      <c r="F859" s="219">
        <v>189</v>
      </c>
      <c r="G859" s="264">
        <v>852</v>
      </c>
      <c r="H859" s="221" t="s">
        <v>85</v>
      </c>
      <c r="I859" s="219" t="s">
        <v>329</v>
      </c>
      <c r="J859" s="267" t="s">
        <v>893</v>
      </c>
      <c r="K859" s="219" t="s">
        <v>83</v>
      </c>
      <c r="L859" s="35" t="str">
        <f ca="1">IF(OFFSET(환산공식!$DU$15,$F859,0)=1,"O","X")</f>
        <v>X</v>
      </c>
      <c r="M859" s="212">
        <f ca="1">IFERROR(OFFSET(환산공식!DA$15,$F859,0),"")</f>
        <v>200</v>
      </c>
      <c r="N859" s="35" t="str">
        <f ca="1">IFERROR(CONCATENATE(ROUND(OFFSET(환산공식!DB$15,$F859,0),1),"%"),"")</f>
        <v>100%</v>
      </c>
      <c r="O859" s="35">
        <f ca="1">IFERROR(OFFSET(환산공식!DC$15,$F859,0),"")</f>
        <v>0</v>
      </c>
      <c r="P859" s="212" t="str">
        <f t="shared" ca="1" si="27"/>
        <v>3% 이하</v>
      </c>
      <c r="Q859" s="218">
        <f ca="1">IFERROR(ROUND(OFFSET(환산공식!$EX$15,$F859,0),3),"")</f>
        <v>0</v>
      </c>
      <c r="R859" s="218">
        <f ca="1">OFFSET('배치점수 계산기'!H$10,$D859,0)</f>
        <v>966.34100000000001</v>
      </c>
      <c r="S859" s="218">
        <f ca="1">OFFSET('배치점수 계산기'!I$10,$D859,0)</f>
        <v>965.45899999999995</v>
      </c>
      <c r="T859" s="218">
        <f ca="1">OFFSET('배치점수 계산기'!J$10,$D859,0)</f>
        <v>964.20899999999995</v>
      </c>
      <c r="U859" s="218">
        <f ca="1">OFFSET('배치점수 계산기'!K$10,$D859,0)</f>
        <v>960.99699999999996</v>
      </c>
      <c r="V859" s="218">
        <f ca="1">OFFSET('배치점수 계산기'!L$10,$D859,0)</f>
        <v>954.10400000000004</v>
      </c>
      <c r="W859" s="210" t="str">
        <f ca="1">OFFSET('배치점수 계산기'!M$10,$D859,0)</f>
        <v>표점/만점</v>
      </c>
      <c r="X859" s="208" t="str">
        <f ca="1">OFFSET('배치점수 계산기'!N$10,$D859,0)</f>
        <v>표점/만점</v>
      </c>
      <c r="Y859" s="212">
        <f ca="1">OFFSET(환산공식!FG$15,$F859,0)</f>
        <v>0.31</v>
      </c>
      <c r="Z859" s="35">
        <f ca="1">OFFSET(환산공식!FH$15,$F859,0)</f>
        <v>0.37</v>
      </c>
      <c r="AA859" s="203">
        <f ca="1">OFFSET(환산공식!FI$15,$F859,0)</f>
        <v>0.31</v>
      </c>
      <c r="AB859" s="5"/>
      <c r="AD859">
        <f t="shared" ca="1" si="28"/>
        <v>6</v>
      </c>
      <c r="AF859" s="5"/>
      <c r="AG859" s="5"/>
      <c r="AH859" s="5"/>
    </row>
    <row r="860" spans="1:34">
      <c r="A860" s="222"/>
      <c r="B860" s="222"/>
      <c r="C860" s="222" t="s">
        <v>2355</v>
      </c>
      <c r="D860" s="219">
        <v>863</v>
      </c>
      <c r="E860" s="219">
        <v>141</v>
      </c>
      <c r="F860" s="219">
        <v>141</v>
      </c>
      <c r="G860" s="264">
        <v>853</v>
      </c>
      <c r="H860" s="221" t="s">
        <v>85</v>
      </c>
      <c r="I860" s="219" t="s">
        <v>409</v>
      </c>
      <c r="J860" s="267" t="s">
        <v>892</v>
      </c>
      <c r="K860" s="219" t="s">
        <v>83</v>
      </c>
      <c r="L860" s="35" t="str">
        <f ca="1">IF(OFFSET(환산공식!$DU$15,$F860,0)=1,"O","X")</f>
        <v>X</v>
      </c>
      <c r="M860" s="212">
        <f ca="1">IFERROR(OFFSET(환산공식!DA$15,$F860,0),"")</f>
        <v>200</v>
      </c>
      <c r="N860" s="35" t="str">
        <f ca="1">IFERROR(CONCATENATE(ROUND(OFFSET(환산공식!DB$15,$F860,0),1),"%"),"")</f>
        <v>100%</v>
      </c>
      <c r="O860" s="35">
        <f ca="1">IFERROR(OFFSET(환산공식!DC$15,$F860,0),"")</f>
        <v>0</v>
      </c>
      <c r="P860" s="212" t="str">
        <f t="shared" ca="1" si="27"/>
        <v>3% 이하</v>
      </c>
      <c r="Q860" s="218">
        <f ca="1">IFERROR(ROUND(OFFSET(환산공식!$EX$15,$F860,0),3),"")</f>
        <v>0</v>
      </c>
      <c r="R860" s="218">
        <f ca="1">OFFSET('배치점수 계산기'!H$10,$D860,0)</f>
        <v>979.3</v>
      </c>
      <c r="S860" s="218">
        <f ca="1">OFFSET('배치점수 계산기'!I$10,$D860,0)</f>
        <v>976.92</v>
      </c>
      <c r="T860" s="218">
        <f ca="1">OFFSET('배치점수 계산기'!J$10,$D860,0)</f>
        <v>976.88</v>
      </c>
      <c r="U860" s="218">
        <f ca="1">OFFSET('배치점수 계산기'!K$10,$D860,0)</f>
        <v>973.02</v>
      </c>
      <c r="V860" s="218">
        <f ca="1">OFFSET('배치점수 계산기'!L$10,$D860,0)</f>
        <v>967.55</v>
      </c>
      <c r="W860" s="210" t="str">
        <f ca="1">OFFSET('배치점수 계산기'!M$10,$D860,0)</f>
        <v>백분위</v>
      </c>
      <c r="X860" s="208" t="str">
        <f ca="1">OFFSET('배치점수 계산기'!N$10,$D860,0)</f>
        <v>백분위</v>
      </c>
      <c r="Y860" s="212">
        <f ca="1">OFFSET(환산공식!FG$15,$F860,0)</f>
        <v>0.25</v>
      </c>
      <c r="Z860" s="35">
        <f ca="1">OFFSET(환산공식!FH$15,$F860,0)</f>
        <v>0.38</v>
      </c>
      <c r="AA860" s="203">
        <f ca="1">OFFSET(환산공식!FI$15,$F860,0)</f>
        <v>0.38</v>
      </c>
      <c r="AB860" s="5"/>
      <c r="AD860">
        <f t="shared" ca="1" si="28"/>
        <v>6</v>
      </c>
      <c r="AF860" s="5"/>
      <c r="AG860" s="5"/>
      <c r="AH860" s="5"/>
    </row>
    <row r="861" spans="1:34">
      <c r="A861" s="222"/>
      <c r="B861" s="222"/>
      <c r="C861" s="222" t="s">
        <v>2356</v>
      </c>
      <c r="D861" s="219">
        <v>864</v>
      </c>
      <c r="E861" s="219">
        <v>179</v>
      </c>
      <c r="F861" s="219">
        <v>179</v>
      </c>
      <c r="G861" s="264">
        <v>854</v>
      </c>
      <c r="H861" s="221" t="s">
        <v>85</v>
      </c>
      <c r="I861" s="219" t="s">
        <v>410</v>
      </c>
      <c r="J861" s="267" t="s">
        <v>405</v>
      </c>
      <c r="K861" s="219" t="s">
        <v>83</v>
      </c>
      <c r="L861" s="35" t="str">
        <f ca="1">IF(OFFSET(환산공식!$DU$15,$F861,0)=1,"O","X")</f>
        <v>X</v>
      </c>
      <c r="M861" s="212">
        <f ca="1">IFERROR(OFFSET(환산공식!DA$15,$F861,0),"")</f>
        <v>200</v>
      </c>
      <c r="N861" s="35" t="str">
        <f ca="1">IFERROR(CONCATENATE(ROUND(OFFSET(환산공식!DB$15,$F861,0),1),"%"),"")</f>
        <v>100%</v>
      </c>
      <c r="O861" s="35">
        <f ca="1">IFERROR(OFFSET(환산공식!DC$15,$F861,0),"")</f>
        <v>10</v>
      </c>
      <c r="P861" s="212" t="str">
        <f t="shared" ca="1" si="27"/>
        <v>3% 이하</v>
      </c>
      <c r="Q861" s="218">
        <f ca="1">IFERROR(ROUND(OFFSET(환산공식!$EX$15,$F861,0),3),"")</f>
        <v>0</v>
      </c>
      <c r="R861" s="218">
        <f ca="1">OFFSET('배치점수 계산기'!H$10,$D861,0)</f>
        <v>797.77599999999995</v>
      </c>
      <c r="S861" s="218">
        <f ca="1">OFFSET('배치점수 계산기'!I$10,$D861,0)</f>
        <v>797.00800000000004</v>
      </c>
      <c r="T861" s="218">
        <f ca="1">OFFSET('배치점수 계산기'!J$10,$D861,0)</f>
        <v>796.96799999999996</v>
      </c>
      <c r="U861" s="218">
        <f ca="1">OFFSET('배치점수 계산기'!K$10,$D861,0)</f>
        <v>796.25199999999995</v>
      </c>
      <c r="V861" s="218">
        <f ca="1">OFFSET('배치점수 계산기'!L$10,$D861,0)</f>
        <v>795.61199999999997</v>
      </c>
      <c r="W861" s="210" t="str">
        <f ca="1">OFFSET('배치점수 계산기'!M$10,$D861,0)</f>
        <v>백분위</v>
      </c>
      <c r="X861" s="208" t="str">
        <f ca="1">OFFSET('배치점수 계산기'!N$10,$D861,0)</f>
        <v>백분위</v>
      </c>
      <c r="Y861" s="212">
        <f ca="1">OFFSET(환산공식!FG$15,$F861,0)</f>
        <v>0.33</v>
      </c>
      <c r="Z861" s="35">
        <f ca="1">OFFSET(환산공식!FH$15,$F861,0)</f>
        <v>0.47</v>
      </c>
      <c r="AA861" s="203">
        <f ca="1">OFFSET(환산공식!FI$15,$F861,0)</f>
        <v>0.2</v>
      </c>
      <c r="AB861" s="5"/>
      <c r="AD861">
        <f t="shared" ca="1" si="28"/>
        <v>6</v>
      </c>
      <c r="AF861" s="5"/>
      <c r="AG861" s="5"/>
      <c r="AH861" s="5"/>
    </row>
    <row r="862" spans="1:34">
      <c r="A862" s="222"/>
      <c r="B862" s="222"/>
      <c r="C862" s="222" t="s">
        <v>2357</v>
      </c>
      <c r="D862" s="219">
        <v>865</v>
      </c>
      <c r="E862" s="219">
        <v>179</v>
      </c>
      <c r="F862" s="219">
        <v>179</v>
      </c>
      <c r="G862" s="264">
        <v>855</v>
      </c>
      <c r="H862" s="221" t="s">
        <v>85</v>
      </c>
      <c r="I862" s="219" t="s">
        <v>410</v>
      </c>
      <c r="J862" s="267" t="s">
        <v>893</v>
      </c>
      <c r="K862" s="219" t="s">
        <v>83</v>
      </c>
      <c r="L862" s="35" t="str">
        <f ca="1">IF(OFFSET(환산공식!$DU$15,$F862,0)=1,"O","X")</f>
        <v>X</v>
      </c>
      <c r="M862" s="212">
        <f ca="1">IFERROR(OFFSET(환산공식!DA$15,$F862,0),"")</f>
        <v>200</v>
      </c>
      <c r="N862" s="35" t="str">
        <f ca="1">IFERROR(CONCATENATE(ROUND(OFFSET(환산공식!DB$15,$F862,0),1),"%"),"")</f>
        <v>100%</v>
      </c>
      <c r="O862" s="35">
        <f ca="1">IFERROR(OFFSET(환산공식!DC$15,$F862,0),"")</f>
        <v>10</v>
      </c>
      <c r="P862" s="212" t="str">
        <f t="shared" ca="1" si="27"/>
        <v>3% 이하</v>
      </c>
      <c r="Q862" s="218">
        <f ca="1">IFERROR(ROUND(OFFSET(환산공식!$EX$15,$F862,0),3),"")</f>
        <v>0</v>
      </c>
      <c r="R862" s="218">
        <f ca="1">OFFSET('배치점수 계산기'!H$10,$D862,0)</f>
        <v>796.25199999999995</v>
      </c>
      <c r="S862" s="218">
        <f ca="1">OFFSET('배치점수 계산기'!I$10,$D862,0)</f>
        <v>795.61199999999997</v>
      </c>
      <c r="T862" s="218">
        <f ca="1">OFFSET('배치점수 계산기'!J$10,$D862,0)</f>
        <v>794.65599999999995</v>
      </c>
      <c r="U862" s="218">
        <f ca="1">OFFSET('배치점수 계산기'!K$10,$D862,0)</f>
        <v>792.7</v>
      </c>
      <c r="V862" s="218">
        <f ca="1">OFFSET('배치점수 계산기'!L$10,$D862,0)</f>
        <v>791.14400000000001</v>
      </c>
      <c r="W862" s="210" t="str">
        <f ca="1">OFFSET('배치점수 계산기'!M$10,$D862,0)</f>
        <v>백분위</v>
      </c>
      <c r="X862" s="208" t="str">
        <f ca="1">OFFSET('배치점수 계산기'!N$10,$D862,0)</f>
        <v>백분위</v>
      </c>
      <c r="Y862" s="212">
        <f ca="1">OFFSET(환산공식!FG$15,$F862,0)</f>
        <v>0.33</v>
      </c>
      <c r="Z862" s="35">
        <f ca="1">OFFSET(환산공식!FH$15,$F862,0)</f>
        <v>0.47</v>
      </c>
      <c r="AA862" s="203">
        <f ca="1">OFFSET(환산공식!FI$15,$F862,0)</f>
        <v>0.2</v>
      </c>
      <c r="AB862" s="5"/>
      <c r="AD862">
        <f t="shared" ca="1" si="28"/>
        <v>6</v>
      </c>
      <c r="AF862" s="5"/>
      <c r="AG862" s="5"/>
      <c r="AH862" s="5"/>
    </row>
    <row r="863" spans="1:34">
      <c r="A863" s="222"/>
      <c r="B863" s="222"/>
      <c r="C863" s="222" t="s">
        <v>2358</v>
      </c>
      <c r="D863" s="219">
        <v>866</v>
      </c>
      <c r="E863" s="219">
        <v>5</v>
      </c>
      <c r="F863" s="219">
        <v>5</v>
      </c>
      <c r="G863" s="264">
        <v>856</v>
      </c>
      <c r="H863" s="221" t="s">
        <v>85</v>
      </c>
      <c r="I863" s="219" t="s">
        <v>86</v>
      </c>
      <c r="J863" s="267" t="s">
        <v>419</v>
      </c>
      <c r="K863" s="219" t="s">
        <v>83</v>
      </c>
      <c r="L863" s="35" t="str">
        <f ca="1">IF(OFFSET(환산공식!$DU$15,$F863,0)=1,"O","X")</f>
        <v>X</v>
      </c>
      <c r="M863" s="212">
        <f ca="1">IFERROR(OFFSET(환산공식!DA$15,$F863,0),"")</f>
        <v>111.1</v>
      </c>
      <c r="N863" s="35" t="str">
        <f ca="1">IFERROR(CONCATENATE(ROUND(OFFSET(환산공식!DB$15,$F863,0),1),"%"),"")</f>
        <v>100%</v>
      </c>
      <c r="O863" s="35">
        <f ca="1">IFERROR(OFFSET(환산공식!DC$15,$F863,0),"")</f>
        <v>10</v>
      </c>
      <c r="P863" s="212" t="str">
        <f t="shared" ca="1" si="27"/>
        <v>3% 이하</v>
      </c>
      <c r="Q863" s="218">
        <f ca="1">IFERROR(ROUND(OFFSET(환산공식!$EX$15,$F863,0),3),"")</f>
        <v>0</v>
      </c>
      <c r="R863" s="218">
        <f ca="1">OFFSET('배치점수 계산기'!H$10,$D863,0)</f>
        <v>728.88400000000001</v>
      </c>
      <c r="S863" s="218">
        <f ca="1">OFFSET('배치점수 계산기'!I$10,$D863,0)</f>
        <v>728.02</v>
      </c>
      <c r="T863" s="218">
        <f ca="1">OFFSET('배치점수 계산기'!J$10,$D863,0)</f>
        <v>726.80799999999999</v>
      </c>
      <c r="U863" s="218">
        <f ca="1">OFFSET('배치점수 계산기'!K$10,$D863,0)</f>
        <v>725.75599999999997</v>
      </c>
      <c r="V863" s="218">
        <f ca="1">OFFSET('배치점수 계산기'!L$10,$D863,0)</f>
        <v>719.63599999999997</v>
      </c>
      <c r="W863" s="210" t="str">
        <f ca="1">OFFSET('배치점수 계산기'!M$10,$D863,0)</f>
        <v>표점</v>
      </c>
      <c r="X863" s="208" t="str">
        <f ca="1">OFFSET('배치점수 계산기'!N$10,$D863,0)</f>
        <v>변표</v>
      </c>
      <c r="Y863" s="212">
        <f ca="1">OFFSET(환산공식!FG$15,$F863,0)</f>
        <v>0.25</v>
      </c>
      <c r="Z863" s="35">
        <f ca="1">OFFSET(환산공식!FH$15,$F863,0)</f>
        <v>0.38</v>
      </c>
      <c r="AA863" s="203">
        <f ca="1">OFFSET(환산공식!FI$15,$F863,0)</f>
        <v>0.38</v>
      </c>
      <c r="AB863" s="5"/>
      <c r="AD863">
        <f t="shared" ca="1" si="28"/>
        <v>6</v>
      </c>
      <c r="AF863" s="5"/>
      <c r="AG863" s="5"/>
      <c r="AH863" s="5"/>
    </row>
    <row r="864" spans="1:34">
      <c r="A864" s="222"/>
      <c r="B864" s="222"/>
      <c r="C864" s="222" t="s">
        <v>2359</v>
      </c>
      <c r="D864" s="219">
        <v>867</v>
      </c>
      <c r="E864" s="219">
        <v>208</v>
      </c>
      <c r="F864" s="219">
        <v>208</v>
      </c>
      <c r="G864" s="264">
        <v>857</v>
      </c>
      <c r="H864" s="221" t="s">
        <v>85</v>
      </c>
      <c r="I864" s="219" t="s">
        <v>326</v>
      </c>
      <c r="J864" s="267" t="s">
        <v>419</v>
      </c>
      <c r="K864" s="219" t="s">
        <v>83</v>
      </c>
      <c r="L864" s="35" t="str">
        <f ca="1">IF(OFFSET(환산공식!$DU$15,$F864,0)=1,"O","X")</f>
        <v>X</v>
      </c>
      <c r="M864" s="212">
        <f ca="1">IFERROR(OFFSET(환산공식!DA$15,$F864,0),"")</f>
        <v>30</v>
      </c>
      <c r="N864" s="35" t="str">
        <f ca="1">IFERROR(CONCATENATE(ROUND(OFFSET(환산공식!DB$15,$F864,0),1),"%"),"")</f>
        <v>100%</v>
      </c>
      <c r="O864" s="35">
        <f ca="1">IFERROR(OFFSET(환산공식!DC$15,$F864,0),"")</f>
        <v>5</v>
      </c>
      <c r="P864" s="212" t="str">
        <f t="shared" ca="1" si="27"/>
        <v>3% 이하</v>
      </c>
      <c r="Q864" s="218">
        <f ca="1">IFERROR(ROUND(OFFSET(환산공식!$EX$15,$F864,0),3),"")</f>
        <v>0</v>
      </c>
      <c r="R864" s="218">
        <f ca="1">OFFSET('배치점수 계산기'!H$10,$D864,0)</f>
        <v>372.66899999999998</v>
      </c>
      <c r="S864" s="218">
        <f ca="1">OFFSET('배치점수 계산기'!I$10,$D864,0)</f>
        <v>371.75599999999997</v>
      </c>
      <c r="T864" s="218">
        <f ca="1">OFFSET('배치점수 계산기'!J$10,$D864,0)</f>
        <v>370.70499999999998</v>
      </c>
      <c r="U864" s="218">
        <f ca="1">OFFSET('배치점수 계산기'!K$10,$D864,0)</f>
        <v>370.21699999999998</v>
      </c>
      <c r="V864" s="218">
        <f ca="1">OFFSET('배치점수 계산기'!L$10,$D864,0)</f>
        <v>366.38400000000001</v>
      </c>
      <c r="W864" s="210" t="str">
        <f ca="1">OFFSET('배치점수 계산기'!M$10,$D864,0)</f>
        <v>표점</v>
      </c>
      <c r="X864" s="208" t="str">
        <f ca="1">OFFSET('배치점수 계산기'!N$10,$D864,0)</f>
        <v>변표</v>
      </c>
      <c r="Y864" s="212">
        <f ca="1">OFFSET(환산공식!FG$15,$F864,0)</f>
        <v>0.3</v>
      </c>
      <c r="Z864" s="35">
        <f ca="1">OFFSET(환산공식!FH$15,$F864,0)</f>
        <v>0.4</v>
      </c>
      <c r="AA864" s="203">
        <f ca="1">OFFSET(환산공식!FI$15,$F864,0)</f>
        <v>0.3</v>
      </c>
      <c r="AB864" s="5"/>
      <c r="AD864">
        <f t="shared" ca="1" si="28"/>
        <v>6</v>
      </c>
      <c r="AF864" s="5"/>
      <c r="AG864" s="5"/>
      <c r="AH864" s="5"/>
    </row>
    <row r="865" spans="1:34">
      <c r="A865" s="222"/>
      <c r="B865" s="222"/>
      <c r="C865" s="222" t="s">
        <v>2360</v>
      </c>
      <c r="D865" s="219">
        <v>868</v>
      </c>
      <c r="E865" s="219">
        <v>208</v>
      </c>
      <c r="F865" s="219">
        <v>208</v>
      </c>
      <c r="G865" s="264">
        <v>858</v>
      </c>
      <c r="H865" s="221" t="s">
        <v>85</v>
      </c>
      <c r="I865" s="219" t="s">
        <v>326</v>
      </c>
      <c r="J865" s="267" t="s">
        <v>895</v>
      </c>
      <c r="K865" s="219" t="s">
        <v>83</v>
      </c>
      <c r="L865" s="35" t="str">
        <f ca="1">IF(OFFSET(환산공식!$DU$15,$F865,0)=1,"O","X")</f>
        <v>X</v>
      </c>
      <c r="M865" s="212">
        <f ca="1">IFERROR(OFFSET(환산공식!DA$15,$F865,0),"")</f>
        <v>30</v>
      </c>
      <c r="N865" s="35" t="str">
        <f ca="1">IFERROR(CONCATENATE(ROUND(OFFSET(환산공식!DB$15,$F865,0),1),"%"),"")</f>
        <v>100%</v>
      </c>
      <c r="O865" s="35">
        <f ca="1">IFERROR(OFFSET(환산공식!DC$15,$F865,0),"")</f>
        <v>5</v>
      </c>
      <c r="P865" s="212" t="str">
        <f t="shared" ca="1" si="27"/>
        <v>3% 이하</v>
      </c>
      <c r="Q865" s="218">
        <f ca="1">IFERROR(ROUND(OFFSET(환산공식!$EX$15,$F865,0),3),"")</f>
        <v>0</v>
      </c>
      <c r="R865" s="218">
        <f ca="1">OFFSET('배치점수 계산기'!H$10,$D865,0)</f>
        <v>366.02699999999999</v>
      </c>
      <c r="S865" s="218">
        <f ca="1">OFFSET('배치점수 계산기'!I$10,$D865,0)</f>
        <v>365.63200000000001</v>
      </c>
      <c r="T865" s="218">
        <f ca="1">OFFSET('배치점수 계산기'!J$10,$D865,0)</f>
        <v>365.46199999999999</v>
      </c>
      <c r="U865" s="218">
        <f ca="1">OFFSET('배치점수 계산기'!K$10,$D865,0)</f>
        <v>363.74700000000001</v>
      </c>
      <c r="V865" s="218">
        <f ca="1">OFFSET('배치점수 계산기'!L$10,$D865,0)</f>
        <v>361.15800000000002</v>
      </c>
      <c r="W865" s="210" t="str">
        <f ca="1">OFFSET('배치점수 계산기'!M$10,$D865,0)</f>
        <v>표점</v>
      </c>
      <c r="X865" s="208" t="str">
        <f ca="1">OFFSET('배치점수 계산기'!N$10,$D865,0)</f>
        <v>변표</v>
      </c>
      <c r="Y865" s="212">
        <f ca="1">OFFSET(환산공식!FG$15,$F865,0)</f>
        <v>0.3</v>
      </c>
      <c r="Z865" s="35">
        <f ca="1">OFFSET(환산공식!FH$15,$F865,0)</f>
        <v>0.4</v>
      </c>
      <c r="AA865" s="203">
        <f ca="1">OFFSET(환산공식!FI$15,$F865,0)</f>
        <v>0.3</v>
      </c>
      <c r="AB865" s="5"/>
      <c r="AD865">
        <f t="shared" ca="1" si="28"/>
        <v>6</v>
      </c>
      <c r="AF865" s="5"/>
      <c r="AG865" s="5"/>
      <c r="AH865" s="5"/>
    </row>
    <row r="866" spans="1:34">
      <c r="A866" s="222"/>
      <c r="B866" s="222"/>
      <c r="C866" s="222" t="s">
        <v>2361</v>
      </c>
      <c r="D866" s="219">
        <v>869</v>
      </c>
      <c r="E866" s="219">
        <v>179</v>
      </c>
      <c r="F866" s="219">
        <v>179</v>
      </c>
      <c r="G866" s="264">
        <v>859</v>
      </c>
      <c r="H866" s="221" t="s">
        <v>85</v>
      </c>
      <c r="I866" s="219" t="s">
        <v>410</v>
      </c>
      <c r="J866" s="267" t="s">
        <v>419</v>
      </c>
      <c r="K866" s="219" t="s">
        <v>83</v>
      </c>
      <c r="L866" s="35" t="str">
        <f ca="1">IF(OFFSET(환산공식!$DU$15,$F866,0)=1,"O","X")</f>
        <v>X</v>
      </c>
      <c r="M866" s="212">
        <f ca="1">IFERROR(OFFSET(환산공식!DA$15,$F866,0),"")</f>
        <v>200</v>
      </c>
      <c r="N866" s="35" t="str">
        <f ca="1">IFERROR(CONCATENATE(ROUND(OFFSET(환산공식!DB$15,$F866,0),1),"%"),"")</f>
        <v>100%</v>
      </c>
      <c r="O866" s="35">
        <f ca="1">IFERROR(OFFSET(환산공식!DC$15,$F866,0),"")</f>
        <v>10</v>
      </c>
      <c r="P866" s="212" t="str">
        <f t="shared" ca="1" si="27"/>
        <v>3% 이하</v>
      </c>
      <c r="Q866" s="218">
        <f ca="1">IFERROR(ROUND(OFFSET(환산공식!$EX$15,$F866,0),3),"")</f>
        <v>0</v>
      </c>
      <c r="R866" s="218">
        <f ca="1">OFFSET('배치점수 계산기'!H$10,$D866,0)</f>
        <v>800.8</v>
      </c>
      <c r="S866" s="218">
        <f ca="1">OFFSET('배치점수 계산기'!I$10,$D866,0)</f>
        <v>799.92</v>
      </c>
      <c r="T866" s="218">
        <f ca="1">OFFSET('배치점수 계산기'!J$10,$D866,0)</f>
        <v>798.81600000000003</v>
      </c>
      <c r="U866" s="218">
        <f ca="1">OFFSET('배치점수 계산기'!K$10,$D866,0)</f>
        <v>797.00800000000004</v>
      </c>
      <c r="V866" s="218">
        <f ca="1">OFFSET('배치점수 계산기'!L$10,$D866,0)</f>
        <v>795.61199999999997</v>
      </c>
      <c r="W866" s="210" t="str">
        <f ca="1">OFFSET('배치점수 계산기'!M$10,$D866,0)</f>
        <v>백분위</v>
      </c>
      <c r="X866" s="208" t="str">
        <f ca="1">OFFSET('배치점수 계산기'!N$10,$D866,0)</f>
        <v>백분위</v>
      </c>
      <c r="Y866" s="212">
        <f ca="1">OFFSET(환산공식!FG$15,$F866,0)</f>
        <v>0.33</v>
      </c>
      <c r="Z866" s="35">
        <f ca="1">OFFSET(환산공식!FH$15,$F866,0)</f>
        <v>0.47</v>
      </c>
      <c r="AA866" s="203">
        <f ca="1">OFFSET(환산공식!FI$15,$F866,0)</f>
        <v>0.2</v>
      </c>
      <c r="AB866" s="5"/>
      <c r="AD866">
        <f t="shared" ca="1" si="28"/>
        <v>6</v>
      </c>
      <c r="AF866" s="5"/>
      <c r="AG866" s="5"/>
      <c r="AH866" s="5"/>
    </row>
    <row r="867" spans="1:34">
      <c r="A867" s="222"/>
      <c r="B867" s="222"/>
      <c r="C867" s="222" t="s">
        <v>2362</v>
      </c>
      <c r="D867" s="219">
        <v>870</v>
      </c>
      <c r="E867" s="219">
        <v>179</v>
      </c>
      <c r="F867" s="219">
        <v>179</v>
      </c>
      <c r="G867" s="264">
        <v>860</v>
      </c>
      <c r="H867" s="221" t="s">
        <v>85</v>
      </c>
      <c r="I867" s="219" t="s">
        <v>410</v>
      </c>
      <c r="J867" s="267" t="s">
        <v>895</v>
      </c>
      <c r="K867" s="219" t="s">
        <v>83</v>
      </c>
      <c r="L867" s="35" t="str">
        <f ca="1">IF(OFFSET(환산공식!$DU$15,$F867,0)=1,"O","X")</f>
        <v>X</v>
      </c>
      <c r="M867" s="212">
        <f ca="1">IFERROR(OFFSET(환산공식!DA$15,$F867,0),"")</f>
        <v>200</v>
      </c>
      <c r="N867" s="35" t="str">
        <f ca="1">IFERROR(CONCATENATE(ROUND(OFFSET(환산공식!DB$15,$F867,0),1),"%"),"")</f>
        <v>100%</v>
      </c>
      <c r="O867" s="35">
        <f ca="1">IFERROR(OFFSET(환산공식!DC$15,$F867,0),"")</f>
        <v>10</v>
      </c>
      <c r="P867" s="212" t="str">
        <f t="shared" ca="1" si="27"/>
        <v>3% 이하</v>
      </c>
      <c r="Q867" s="218">
        <f ca="1">IFERROR(ROUND(OFFSET(환산공식!$EX$15,$F867,0),3),"")</f>
        <v>0</v>
      </c>
      <c r="R867" s="218">
        <f ca="1">OFFSET('배치점수 계산기'!H$10,$D867,0)</f>
        <v>795.35599999999999</v>
      </c>
      <c r="S867" s="218">
        <f ca="1">OFFSET('배치점수 계산기'!I$10,$D867,0)</f>
        <v>794.41600000000005</v>
      </c>
      <c r="T867" s="218">
        <f ca="1">OFFSET('배치점수 계산기'!J$10,$D867,0)</f>
        <v>793.16</v>
      </c>
      <c r="U867" s="218">
        <f ca="1">OFFSET('배치점수 계산기'!K$10,$D867,0)</f>
        <v>791.14400000000001</v>
      </c>
      <c r="V867" s="218">
        <f ca="1">OFFSET('배치점수 계산기'!L$10,$D867,0)</f>
        <v>788.60400000000004</v>
      </c>
      <c r="W867" s="210" t="str">
        <f ca="1">OFFSET('배치점수 계산기'!M$10,$D867,0)</f>
        <v>백분위</v>
      </c>
      <c r="X867" s="208" t="str">
        <f ca="1">OFFSET('배치점수 계산기'!N$10,$D867,0)</f>
        <v>백분위</v>
      </c>
      <c r="Y867" s="212">
        <f ca="1">OFFSET(환산공식!FG$15,$F867,0)</f>
        <v>0.33</v>
      </c>
      <c r="Z867" s="35">
        <f ca="1">OFFSET(환산공식!FH$15,$F867,0)</f>
        <v>0.47</v>
      </c>
      <c r="AA867" s="203">
        <f ca="1">OFFSET(환산공식!FI$15,$F867,0)</f>
        <v>0.2</v>
      </c>
      <c r="AB867" s="5"/>
      <c r="AD867">
        <f t="shared" ca="1" si="28"/>
        <v>6</v>
      </c>
      <c r="AF867" s="5"/>
      <c r="AG867" s="5"/>
      <c r="AH867" s="5"/>
    </row>
    <row r="868" spans="1:34">
      <c r="A868" s="222"/>
      <c r="B868" s="222"/>
      <c r="C868" s="222" t="s">
        <v>2363</v>
      </c>
      <c r="D868" s="219">
        <v>871</v>
      </c>
      <c r="E868" s="219">
        <v>5</v>
      </c>
      <c r="F868" s="219">
        <v>5</v>
      </c>
      <c r="G868" s="264">
        <v>861</v>
      </c>
      <c r="H868" s="221" t="s">
        <v>85</v>
      </c>
      <c r="I868" s="219" t="s">
        <v>86</v>
      </c>
      <c r="J868" s="267" t="s">
        <v>311</v>
      </c>
      <c r="K868" s="219" t="s">
        <v>83</v>
      </c>
      <c r="L868" s="35" t="str">
        <f ca="1">IF(OFFSET(환산공식!$DU$15,$F868,0)=1,"O","X")</f>
        <v>X</v>
      </c>
      <c r="M868" s="212">
        <f ca="1">IFERROR(OFFSET(환산공식!DA$15,$F868,0),"")</f>
        <v>111.1</v>
      </c>
      <c r="N868" s="35" t="str">
        <f ca="1">IFERROR(CONCATENATE(ROUND(OFFSET(환산공식!DB$15,$F868,0),1),"%"),"")</f>
        <v>100%</v>
      </c>
      <c r="O868" s="35">
        <f ca="1">IFERROR(OFFSET(환산공식!DC$15,$F868,0),"")</f>
        <v>10</v>
      </c>
      <c r="P868" s="212" t="str">
        <f t="shared" ca="1" si="27"/>
        <v>3% 이하</v>
      </c>
      <c r="Q868" s="218">
        <f ca="1">IFERROR(ROUND(OFFSET(환산공식!$EX$15,$F868,0),3),"")</f>
        <v>0</v>
      </c>
      <c r="R868" s="218">
        <f ca="1">OFFSET('배치점수 계산기'!H$10,$D868,0)</f>
        <v>719.63599999999997</v>
      </c>
      <c r="S868" s="218">
        <f ca="1">OFFSET('배치점수 계산기'!I$10,$D868,0)</f>
        <v>718.43799999999999</v>
      </c>
      <c r="T868" s="218">
        <f ca="1">OFFSET('배치점수 계산기'!J$10,$D868,0)</f>
        <v>717.59400000000005</v>
      </c>
      <c r="U868" s="218">
        <f ca="1">OFFSET('배치점수 계산기'!K$10,$D868,0)</f>
        <v>716.19399999999996</v>
      </c>
      <c r="V868" s="218">
        <f ca="1">OFFSET('배치점수 계산기'!L$10,$D868,0)</f>
        <v>712.43600000000004</v>
      </c>
      <c r="W868" s="210" t="str">
        <f ca="1">OFFSET('배치점수 계산기'!M$10,$D868,0)</f>
        <v>표점</v>
      </c>
      <c r="X868" s="208" t="str">
        <f ca="1">OFFSET('배치점수 계산기'!N$10,$D868,0)</f>
        <v>변표</v>
      </c>
      <c r="Y868" s="212">
        <f ca="1">OFFSET(환산공식!FG$15,$F868,0)</f>
        <v>0.25</v>
      </c>
      <c r="Z868" s="35">
        <f ca="1">OFFSET(환산공식!FH$15,$F868,0)</f>
        <v>0.38</v>
      </c>
      <c r="AA868" s="203">
        <f ca="1">OFFSET(환산공식!FI$15,$F868,0)</f>
        <v>0.38</v>
      </c>
      <c r="AB868" s="5"/>
      <c r="AD868">
        <f t="shared" ca="1" si="28"/>
        <v>6</v>
      </c>
      <c r="AF868" s="5"/>
      <c r="AG868" s="5"/>
      <c r="AH868" s="5"/>
    </row>
    <row r="869" spans="1:34">
      <c r="A869" s="222"/>
      <c r="B869" s="222"/>
      <c r="C869" s="222" t="s">
        <v>2364</v>
      </c>
      <c r="D869" s="219">
        <v>872</v>
      </c>
      <c r="E869" s="219">
        <v>28</v>
      </c>
      <c r="F869" s="219">
        <v>28</v>
      </c>
      <c r="G869" s="264">
        <v>862</v>
      </c>
      <c r="H869" s="221" t="s">
        <v>85</v>
      </c>
      <c r="I869" s="219" t="s">
        <v>350</v>
      </c>
      <c r="J869" s="267" t="s">
        <v>311</v>
      </c>
      <c r="K869" s="219" t="s">
        <v>83</v>
      </c>
      <c r="L869" s="35" t="str">
        <f ca="1">IF(OFFSET(환산공식!$DU$15,$F869,0)=1,"O","X")</f>
        <v>X</v>
      </c>
      <c r="M869" s="212">
        <f ca="1">IFERROR(OFFSET(환산공식!DA$15,$F869,0),"")</f>
        <v>100</v>
      </c>
      <c r="N869" s="35" t="str">
        <f ca="1">IFERROR(CONCATENATE(ROUND(OFFSET(환산공식!DB$15,$F869,0),1),"%"),"")</f>
        <v>100%</v>
      </c>
      <c r="O869" s="35">
        <f ca="1">IFERROR(OFFSET(환산공식!DC$15,$F869,0),"")</f>
        <v>10</v>
      </c>
      <c r="P869" s="212" t="str">
        <f t="shared" ca="1" si="27"/>
        <v>3% 이하</v>
      </c>
      <c r="Q869" s="218">
        <f ca="1">IFERROR(ROUND(OFFSET(환산공식!$EX$15,$F869,0),3),"")</f>
        <v>0</v>
      </c>
      <c r="R869" s="218">
        <f ca="1">OFFSET('배치점수 계산기'!H$10,$D869,0)</f>
        <v>795.95</v>
      </c>
      <c r="S869" s="218">
        <f ca="1">OFFSET('배치점수 계산기'!I$10,$D869,0)</f>
        <v>794.35599999999999</v>
      </c>
      <c r="T869" s="218">
        <f ca="1">OFFSET('배치점수 계산기'!J$10,$D869,0)</f>
        <v>793.34100000000001</v>
      </c>
      <c r="U869" s="218">
        <f ca="1">OFFSET('배치점수 계산기'!K$10,$D869,0)</f>
        <v>791.04899999999998</v>
      </c>
      <c r="V869" s="218">
        <f ca="1">OFFSET('배치점수 계산기'!L$10,$D869,0)</f>
        <v>788.50300000000004</v>
      </c>
      <c r="W869" s="210" t="str">
        <f ca="1">OFFSET('배치점수 계산기'!M$10,$D869,0)</f>
        <v>표점</v>
      </c>
      <c r="X869" s="208" t="str">
        <f ca="1">OFFSET('배치점수 계산기'!N$10,$D869,0)</f>
        <v>변표</v>
      </c>
      <c r="Y869" s="212">
        <f ca="1">OFFSET(환산공식!FG$15,$F869,0)</f>
        <v>0.25</v>
      </c>
      <c r="Z869" s="35">
        <f ca="1">OFFSET(환산공식!FH$15,$F869,0)</f>
        <v>0.4</v>
      </c>
      <c r="AA869" s="203">
        <f ca="1">OFFSET(환산공식!FI$15,$F869,0)</f>
        <v>0.35</v>
      </c>
      <c r="AB869" s="5"/>
      <c r="AD869">
        <f t="shared" ca="1" si="28"/>
        <v>6</v>
      </c>
      <c r="AF869" s="5"/>
      <c r="AG869" s="5"/>
      <c r="AH869" s="5"/>
    </row>
    <row r="870" spans="1:34">
      <c r="A870" s="222"/>
      <c r="B870" s="222"/>
      <c r="C870" s="222" t="s">
        <v>2365</v>
      </c>
      <c r="D870" s="219">
        <v>873</v>
      </c>
      <c r="E870" s="219">
        <v>16</v>
      </c>
      <c r="F870" s="219">
        <v>16</v>
      </c>
      <c r="G870" s="264">
        <v>863</v>
      </c>
      <c r="H870" s="221" t="s">
        <v>85</v>
      </c>
      <c r="I870" s="219" t="s">
        <v>127</v>
      </c>
      <c r="J870" s="267" t="s">
        <v>311</v>
      </c>
      <c r="K870" s="219" t="s">
        <v>83</v>
      </c>
      <c r="L870" s="35" t="str">
        <f ca="1">IF(OFFSET(환산공식!$DU$15,$F870,0)=1,"O","X")</f>
        <v>X</v>
      </c>
      <c r="M870" s="212">
        <f ca="1">IFERROR(OFFSET(환산공식!DA$15,$F870,0),"")</f>
        <v>66</v>
      </c>
      <c r="N870" s="35" t="str">
        <f ca="1">IFERROR(CONCATENATE(ROUND(OFFSET(환산공식!DB$15,$F870,0),1),"%"),"")</f>
        <v>100%</v>
      </c>
      <c r="O870" s="35">
        <f ca="1">IFERROR(OFFSET(환산공식!DC$15,$F870,0),"")</f>
        <v>0</v>
      </c>
      <c r="P870" s="212" t="str">
        <f t="shared" ca="1" si="27"/>
        <v>3% 이하</v>
      </c>
      <c r="Q870" s="218">
        <f ca="1">IFERROR(ROUND(OFFSET(환산공식!$EX$15,$F870,0),3),"")</f>
        <v>0</v>
      </c>
      <c r="R870" s="218">
        <f ca="1">OFFSET('배치점수 계산기'!H$10,$D870,0)</f>
        <v>687.78200000000004</v>
      </c>
      <c r="S870" s="218">
        <f ca="1">OFFSET('배치점수 계산기'!I$10,$D870,0)</f>
        <v>686.66499999999996</v>
      </c>
      <c r="T870" s="218">
        <f ca="1">OFFSET('배치점수 계산기'!J$10,$D870,0)</f>
        <v>685.11599999999999</v>
      </c>
      <c r="U870" s="218">
        <f ca="1">OFFSET('배치점수 계산기'!K$10,$D870,0)</f>
        <v>683.75099999999998</v>
      </c>
      <c r="V870" s="218">
        <f ca="1">OFFSET('배치점수 계산기'!L$10,$D870,0)</f>
        <v>678.99300000000005</v>
      </c>
      <c r="W870" s="210" t="str">
        <f ca="1">OFFSET('배치점수 계산기'!M$10,$D870,0)</f>
        <v>표점</v>
      </c>
      <c r="X870" s="208" t="str">
        <f ca="1">OFFSET('배치점수 계산기'!N$10,$D870,0)</f>
        <v>변표</v>
      </c>
      <c r="Y870" s="212">
        <f ca="1">OFFSET(환산공식!FG$15,$F870,0)</f>
        <v>0.22</v>
      </c>
      <c r="Z870" s="35">
        <f ca="1">OFFSET(환산공식!FH$15,$F870,0)</f>
        <v>0.44</v>
      </c>
      <c r="AA870" s="203">
        <f ca="1">OFFSET(환산공식!FI$15,$F870,0)</f>
        <v>0.33</v>
      </c>
      <c r="AB870" s="5"/>
      <c r="AD870">
        <f t="shared" ca="1" si="28"/>
        <v>6</v>
      </c>
      <c r="AF870" s="5"/>
      <c r="AG870" s="5"/>
      <c r="AH870" s="5"/>
    </row>
    <row r="871" spans="1:34">
      <c r="A871" s="222"/>
      <c r="B871" s="222"/>
      <c r="C871" s="222" t="s">
        <v>2366</v>
      </c>
      <c r="D871" s="219">
        <v>874</v>
      </c>
      <c r="E871" s="219">
        <v>107</v>
      </c>
      <c r="F871" s="219">
        <v>107</v>
      </c>
      <c r="G871" s="264">
        <v>864</v>
      </c>
      <c r="H871" s="221" t="s">
        <v>85</v>
      </c>
      <c r="I871" s="219" t="s">
        <v>404</v>
      </c>
      <c r="J871" s="267" t="s">
        <v>311</v>
      </c>
      <c r="K871" s="219" t="s">
        <v>83</v>
      </c>
      <c r="L871" s="35" t="str">
        <f ca="1">IF(OFFSET(환산공식!$DU$15,$F871,0)=1,"O","X")</f>
        <v>X</v>
      </c>
      <c r="M871" s="212">
        <f ca="1">IFERROR(OFFSET(환산공식!DA$15,$F871,0),"")</f>
        <v>0</v>
      </c>
      <c r="N871" s="35" t="str">
        <f ca="1">IFERROR(CONCATENATE(ROUND(OFFSET(환산공식!DB$15,$F871,0),1),"%"),"")</f>
        <v/>
      </c>
      <c r="O871" s="35">
        <f ca="1">IFERROR(OFFSET(환산공식!DC$15,$F871,0),"")</f>
        <v>0</v>
      </c>
      <c r="P871" s="212" t="str">
        <f t="shared" ca="1" si="27"/>
        <v>3% 이하</v>
      </c>
      <c r="Q871" s="218">
        <f ca="1">IFERROR(ROUND(OFFSET(환산공식!$EX$15,$F871,0),3),"")</f>
        <v>0</v>
      </c>
      <c r="R871" s="218">
        <f ca="1">OFFSET('배치점수 계산기'!H$10,$D871,0)</f>
        <v>669.60199999999998</v>
      </c>
      <c r="S871" s="218">
        <f ca="1">OFFSET('배치점수 계산기'!I$10,$D871,0)</f>
        <v>668.96100000000001</v>
      </c>
      <c r="T871" s="218">
        <f ca="1">OFFSET('배치점수 계산기'!J$10,$D871,0)</f>
        <v>668.39599999999996</v>
      </c>
      <c r="U871" s="218">
        <f ca="1">OFFSET('배치점수 계산기'!K$10,$D871,0)</f>
        <v>666.16499999999996</v>
      </c>
      <c r="V871" s="218">
        <f ca="1">OFFSET('배치점수 계산기'!L$10,$D871,0)</f>
        <v>662.24</v>
      </c>
      <c r="W871" s="210" t="str">
        <f ca="1">OFFSET('배치점수 계산기'!M$10,$D871,0)</f>
        <v>표점</v>
      </c>
      <c r="X871" s="208" t="str">
        <f ca="1">OFFSET('배치점수 계산기'!N$10,$D871,0)</f>
        <v>변표</v>
      </c>
      <c r="Y871" s="212">
        <f ca="1">OFFSET(환산공식!FG$15,$F871,0)</f>
        <v>0.3</v>
      </c>
      <c r="Z871" s="35">
        <f ca="1">OFFSET(환산공식!FH$15,$F871,0)</f>
        <v>0.4</v>
      </c>
      <c r="AA871" s="203">
        <f ca="1">OFFSET(환산공식!FI$15,$F871,0)</f>
        <v>0.3</v>
      </c>
      <c r="AB871" s="5"/>
      <c r="AD871">
        <f t="shared" ca="1" si="28"/>
        <v>6</v>
      </c>
      <c r="AF871" s="5"/>
      <c r="AG871" s="5"/>
      <c r="AH871" s="5"/>
    </row>
    <row r="872" spans="1:34">
      <c r="A872" s="222"/>
      <c r="B872" s="222"/>
      <c r="C872" s="222" t="s">
        <v>2367</v>
      </c>
      <c r="D872" s="219">
        <v>875</v>
      </c>
      <c r="E872" s="219">
        <v>137</v>
      </c>
      <c r="F872" s="219">
        <v>137</v>
      </c>
      <c r="G872" s="264">
        <v>865</v>
      </c>
      <c r="H872" s="221" t="s">
        <v>85</v>
      </c>
      <c r="I872" s="219" t="s">
        <v>308</v>
      </c>
      <c r="J872" s="267" t="s">
        <v>311</v>
      </c>
      <c r="K872" s="219" t="s">
        <v>83</v>
      </c>
      <c r="L872" s="35" t="str">
        <f ca="1">IF(OFFSET(환산공식!$DU$15,$F872,0)=1,"O","X")</f>
        <v>X</v>
      </c>
      <c r="M872" s="212">
        <f ca="1">IFERROR(OFFSET(환산공식!DA$15,$F872,0),"")</f>
        <v>19.600000000000001</v>
      </c>
      <c r="N872" s="35" t="str">
        <f ca="1">IFERROR(CONCATENATE(ROUND(OFFSET(환산공식!DB$15,$F872,0),1),"%"),"")</f>
        <v>100%</v>
      </c>
      <c r="O872" s="35">
        <f ca="1">IFERROR(OFFSET(환산공식!DC$15,$F872,0),"")</f>
        <v>0</v>
      </c>
      <c r="P872" s="212" t="str">
        <f t="shared" ca="1" si="27"/>
        <v>3% 이하</v>
      </c>
      <c r="Q872" s="218">
        <f ca="1">IFERROR(ROUND(OFFSET(환산공식!$EX$15,$F872,0),3),"")</f>
        <v>0</v>
      </c>
      <c r="R872" s="218">
        <f ca="1">OFFSET('배치점수 계산기'!H$10,$D872,0)</f>
        <v>96.531999999999996</v>
      </c>
      <c r="S872" s="218">
        <f ca="1">OFFSET('배치점수 계산기'!I$10,$D872,0)</f>
        <v>96.450999999999993</v>
      </c>
      <c r="T872" s="218">
        <f ca="1">OFFSET('배치점수 계산기'!J$10,$D872,0)</f>
        <v>96.203000000000003</v>
      </c>
      <c r="U872" s="218">
        <f ca="1">OFFSET('배치점수 계산기'!K$10,$D872,0)</f>
        <v>95.998999999999995</v>
      </c>
      <c r="V872" s="218">
        <f ca="1">OFFSET('배치점수 계산기'!L$10,$D872,0)</f>
        <v>95.745999999999995</v>
      </c>
      <c r="W872" s="210" t="str">
        <f ca="1">OFFSET('배치점수 계산기'!M$10,$D872,0)</f>
        <v>백분위</v>
      </c>
      <c r="X872" s="208" t="str">
        <f ca="1">OFFSET('배치점수 계산기'!N$10,$D872,0)</f>
        <v>백분위</v>
      </c>
      <c r="Y872" s="212">
        <f ca="1">OFFSET(환산공식!FG$15,$F872,0)</f>
        <v>0.31</v>
      </c>
      <c r="Z872" s="35">
        <f ca="1">OFFSET(환산공식!FH$15,$F872,0)</f>
        <v>0.38</v>
      </c>
      <c r="AA872" s="203">
        <f ca="1">OFFSET(환산공식!FI$15,$F872,0)</f>
        <v>0.31</v>
      </c>
      <c r="AB872" s="5"/>
      <c r="AD872">
        <f t="shared" ca="1" si="28"/>
        <v>6</v>
      </c>
      <c r="AF872" s="5"/>
      <c r="AG872" s="5"/>
      <c r="AH872" s="5"/>
    </row>
    <row r="873" spans="1:34">
      <c r="A873" s="222"/>
      <c r="B873" s="222"/>
      <c r="C873" s="222" t="s">
        <v>2368</v>
      </c>
      <c r="D873" s="219">
        <v>876</v>
      </c>
      <c r="E873" s="219">
        <v>133</v>
      </c>
      <c r="F873" s="219">
        <v>133</v>
      </c>
      <c r="G873" s="264">
        <v>866</v>
      </c>
      <c r="H873" s="221" t="s">
        <v>85</v>
      </c>
      <c r="I873" s="219" t="s">
        <v>1265</v>
      </c>
      <c r="J873" s="267" t="s">
        <v>311</v>
      </c>
      <c r="K873" s="219" t="s">
        <v>83</v>
      </c>
      <c r="L873" s="35" t="str">
        <f ca="1">IF(OFFSET(환산공식!$DU$15,$F873,0)=1,"O","X")</f>
        <v>X</v>
      </c>
      <c r="M873" s="212">
        <f ca="1">IFERROR(OFFSET(환산공식!DA$15,$F873,0),"")</f>
        <v>200</v>
      </c>
      <c r="N873" s="35" t="str">
        <f ca="1">IFERROR(CONCATENATE(ROUND(OFFSET(환산공식!DB$15,$F873,0),1),"%"),"")</f>
        <v>100%</v>
      </c>
      <c r="O873" s="35">
        <f ca="1">IFERROR(OFFSET(환산공식!DC$15,$F873,0),"")</f>
        <v>0</v>
      </c>
      <c r="P873" s="212" t="str">
        <f t="shared" ca="1" si="27"/>
        <v>3% 이하</v>
      </c>
      <c r="Q873" s="218">
        <f ca="1">IFERROR(ROUND(OFFSET(환산공식!$EX$15,$F873,0),3),"")</f>
        <v>0</v>
      </c>
      <c r="R873" s="218">
        <f ca="1">OFFSET('배치점수 계산기'!H$10,$D873,0)</f>
        <v>953.08500000000004</v>
      </c>
      <c r="S873" s="218">
        <f ca="1">OFFSET('배치점수 계산기'!I$10,$D873,0)</f>
        <v>951.26900000000001</v>
      </c>
      <c r="T873" s="218">
        <f ca="1">OFFSET('배치점수 계산기'!J$10,$D873,0)</f>
        <v>949.99400000000003</v>
      </c>
      <c r="U873" s="218">
        <f ca="1">OFFSET('배치점수 계산기'!K$10,$D873,0)</f>
        <v>948.577</v>
      </c>
      <c r="V873" s="218">
        <f ca="1">OFFSET('배치점수 계산기'!L$10,$D873,0)</f>
        <v>940.37599999999998</v>
      </c>
      <c r="W873" s="210" t="str">
        <f ca="1">OFFSET('배치점수 계산기'!M$10,$D873,0)</f>
        <v>표점/만점</v>
      </c>
      <c r="X873" s="208" t="str">
        <f ca="1">OFFSET('배치점수 계산기'!N$10,$D873,0)</f>
        <v>변표/만점</v>
      </c>
      <c r="Y873" s="212">
        <f ca="1">OFFSET(환산공식!FG$15,$F873,0)</f>
        <v>0.25</v>
      </c>
      <c r="Z873" s="35">
        <f ca="1">OFFSET(환산공식!FH$15,$F873,0)</f>
        <v>0.44</v>
      </c>
      <c r="AA873" s="203">
        <f ca="1">OFFSET(환산공식!FI$15,$F873,0)</f>
        <v>0.31</v>
      </c>
      <c r="AB873" s="5"/>
      <c r="AD873">
        <f t="shared" ca="1" si="28"/>
        <v>6</v>
      </c>
      <c r="AF873" s="5"/>
      <c r="AG873" s="5"/>
      <c r="AH873" s="5"/>
    </row>
    <row r="874" spans="1:34">
      <c r="A874" s="222"/>
      <c r="B874" s="222"/>
      <c r="C874" s="222" t="s">
        <v>2369</v>
      </c>
      <c r="D874" s="219">
        <v>877</v>
      </c>
      <c r="E874" s="219">
        <v>194</v>
      </c>
      <c r="F874" s="219">
        <v>194</v>
      </c>
      <c r="G874" s="264">
        <v>867</v>
      </c>
      <c r="H874" s="221" t="s">
        <v>85</v>
      </c>
      <c r="I874" s="219" t="s">
        <v>331</v>
      </c>
      <c r="J874" s="267" t="s">
        <v>311</v>
      </c>
      <c r="K874" s="219" t="s">
        <v>83</v>
      </c>
      <c r="L874" s="35" t="str">
        <f ca="1">IF(OFFSET(환산공식!$DU$15,$F874,0)=1,"O","X")</f>
        <v>X</v>
      </c>
      <c r="M874" s="212">
        <f ca="1">IFERROR(OFFSET(환산공식!DA$15,$F874,0),"")</f>
        <v>125</v>
      </c>
      <c r="N874" s="35" t="str">
        <f ca="1">IFERROR(CONCATENATE(ROUND(OFFSET(환산공식!DB$15,$F874,0),1),"%"),"")</f>
        <v>100%</v>
      </c>
      <c r="O874" s="35">
        <f ca="1">IFERROR(OFFSET(환산공식!DC$15,$F874,0),"")</f>
        <v>10</v>
      </c>
      <c r="P874" s="212" t="str">
        <f t="shared" ca="1" si="27"/>
        <v>3% 이하</v>
      </c>
      <c r="Q874" s="218">
        <f ca="1">IFERROR(ROUND(OFFSET(환산공식!$EX$15,$F874,0),3),"")</f>
        <v>0</v>
      </c>
      <c r="R874" s="218">
        <f ca="1">OFFSET('배치점수 계산기'!H$10,$D874,0)</f>
        <v>721.04300000000001</v>
      </c>
      <c r="S874" s="218">
        <f ca="1">OFFSET('배치점수 계산기'!I$10,$D874,0)</f>
        <v>719.91800000000001</v>
      </c>
      <c r="T874" s="218">
        <f ca="1">OFFSET('배치점수 계산기'!J$10,$D874,0)</f>
        <v>717.87099999999998</v>
      </c>
      <c r="U874" s="218">
        <f ca="1">OFFSET('배치점수 계산기'!K$10,$D874,0)</f>
        <v>715.13300000000004</v>
      </c>
      <c r="V874" s="218">
        <f ca="1">OFFSET('배치점수 계산기'!L$10,$D874,0)</f>
        <v>713.17499999999995</v>
      </c>
      <c r="W874" s="210" t="str">
        <f ca="1">OFFSET('배치점수 계산기'!M$10,$D874,0)</f>
        <v>표점</v>
      </c>
      <c r="X874" s="208" t="str">
        <f ca="1">OFFSET('배치점수 계산기'!N$10,$D874,0)</f>
        <v>변표</v>
      </c>
      <c r="Y874" s="212">
        <f ca="1">OFFSET(환산공식!FG$15,$F874,0)</f>
        <v>0.28999999999999998</v>
      </c>
      <c r="Z874" s="35">
        <f ca="1">OFFSET(환산공식!FH$15,$F874,0)</f>
        <v>0.43</v>
      </c>
      <c r="AA874" s="203">
        <f ca="1">OFFSET(환산공식!FI$15,$F874,0)</f>
        <v>0.28999999999999998</v>
      </c>
      <c r="AB874" s="5"/>
      <c r="AD874">
        <f t="shared" ca="1" si="28"/>
        <v>6</v>
      </c>
      <c r="AF874" s="5"/>
      <c r="AG874" s="5"/>
      <c r="AH874" s="5"/>
    </row>
    <row r="875" spans="1:34">
      <c r="A875" s="222"/>
      <c r="B875" s="222"/>
      <c r="C875" s="222" t="s">
        <v>2370</v>
      </c>
      <c r="D875" s="219">
        <v>878</v>
      </c>
      <c r="E875" s="219">
        <v>185</v>
      </c>
      <c r="F875" s="219">
        <v>185</v>
      </c>
      <c r="G875" s="264">
        <v>868</v>
      </c>
      <c r="H875" s="221" t="s">
        <v>85</v>
      </c>
      <c r="I875" s="219" t="s">
        <v>310</v>
      </c>
      <c r="J875" s="267" t="s">
        <v>311</v>
      </c>
      <c r="K875" s="219" t="s">
        <v>83</v>
      </c>
      <c r="L875" s="35" t="str">
        <f ca="1">IF(OFFSET(환산공식!$DU$15,$F875,0)=1,"O","X")</f>
        <v>X</v>
      </c>
      <c r="M875" s="212">
        <f ca="1">IFERROR(OFFSET(환산공식!DA$15,$F875,0),"")</f>
        <v>100</v>
      </c>
      <c r="N875" s="35" t="str">
        <f ca="1">IFERROR(CONCATENATE(ROUND(OFFSET(환산공식!DB$15,$F875,0),1),"%"),"")</f>
        <v>100%</v>
      </c>
      <c r="O875" s="35">
        <f ca="1">IFERROR(OFFSET(환산공식!DC$15,$F875,0),"")</f>
        <v>1.5</v>
      </c>
      <c r="P875" s="212" t="str">
        <f t="shared" ca="1" si="27"/>
        <v>3% 이하</v>
      </c>
      <c r="Q875" s="218">
        <f ca="1">IFERROR(ROUND(OFFSET(환산공식!$EX$15,$F875,0),3),"")</f>
        <v>0</v>
      </c>
      <c r="R875" s="218">
        <f ca="1">OFFSET('배치점수 계산기'!H$10,$D875,0)</f>
        <v>499.48899999999998</v>
      </c>
      <c r="S875" s="218">
        <f ca="1">OFFSET('배치점수 계산기'!I$10,$D875,0)</f>
        <v>498.61399999999998</v>
      </c>
      <c r="T875" s="218">
        <f ca="1">OFFSET('배치점수 계산기'!J$10,$D875,0)</f>
        <v>497.42200000000003</v>
      </c>
      <c r="U875" s="218">
        <f ca="1">OFFSET('배치점수 계산기'!K$10,$D875,0)</f>
        <v>497.11700000000002</v>
      </c>
      <c r="V875" s="218">
        <f ca="1">OFFSET('배치점수 계산기'!L$10,$D875,0)</f>
        <v>491.78300000000002</v>
      </c>
      <c r="W875" s="210" t="str">
        <f ca="1">OFFSET('배치점수 계산기'!M$10,$D875,0)</f>
        <v>백분위</v>
      </c>
      <c r="X875" s="208" t="str">
        <f ca="1">OFFSET('배치점수 계산기'!N$10,$D875,0)</f>
        <v>백분위</v>
      </c>
      <c r="Y875" s="212">
        <f ca="1">OFFSET(환산공식!FG$15,$F875,0)</f>
        <v>0.25</v>
      </c>
      <c r="Z875" s="35">
        <f ca="1">OFFSET(환산공식!FH$15,$F875,0)</f>
        <v>0.38</v>
      </c>
      <c r="AA875" s="203">
        <f ca="1">OFFSET(환산공식!FI$15,$F875,0)</f>
        <v>0.38</v>
      </c>
      <c r="AB875" s="5"/>
      <c r="AD875">
        <f t="shared" ca="1" si="28"/>
        <v>6</v>
      </c>
      <c r="AF875" s="5"/>
      <c r="AG875" s="5"/>
      <c r="AH875" s="5"/>
    </row>
    <row r="876" spans="1:34">
      <c r="A876" s="222"/>
      <c r="B876" s="222"/>
      <c r="C876" s="222" t="s">
        <v>2371</v>
      </c>
      <c r="D876" s="219">
        <v>879</v>
      </c>
      <c r="E876" s="219">
        <v>146</v>
      </c>
      <c r="F876" s="219">
        <v>146</v>
      </c>
      <c r="G876" s="264">
        <v>869</v>
      </c>
      <c r="H876" s="221" t="s">
        <v>85</v>
      </c>
      <c r="I876" s="219" t="s">
        <v>417</v>
      </c>
      <c r="J876" s="267" t="s">
        <v>311</v>
      </c>
      <c r="K876" s="219" t="s">
        <v>83</v>
      </c>
      <c r="L876" s="35" t="str">
        <f ca="1">IF(OFFSET(환산공식!$DU$15,$F876,0)=1,"O","X")</f>
        <v>X</v>
      </c>
      <c r="M876" s="212">
        <f ca="1">IFERROR(OFFSET(환산공식!DA$15,$F876,0),"")</f>
        <v>150</v>
      </c>
      <c r="N876" s="35" t="str">
        <f ca="1">IFERROR(CONCATENATE(ROUND(OFFSET(환산공식!DB$15,$F876,0),1),"%"),"")</f>
        <v>100%</v>
      </c>
      <c r="O876" s="35">
        <f ca="1">IFERROR(OFFSET(환산공식!DC$15,$F876,0),"")</f>
        <v>5</v>
      </c>
      <c r="P876" s="212" t="str">
        <f t="shared" ca="1" si="27"/>
        <v>3% 이하</v>
      </c>
      <c r="Q876" s="218">
        <f ca="1">IFERROR(ROUND(OFFSET(환산공식!$EX$15,$F876,0),3),"")</f>
        <v>0</v>
      </c>
      <c r="R876" s="218">
        <f ca="1">OFFSET('배치점수 계산기'!H$10,$D876,0)</f>
        <v>951.66099999999994</v>
      </c>
      <c r="S876" s="218">
        <f ca="1">OFFSET('배치점수 계산기'!I$10,$D876,0)</f>
        <v>949.59500000000003</v>
      </c>
      <c r="T876" s="218">
        <f ca="1">OFFSET('배치점수 계산기'!J$10,$D876,0)</f>
        <v>947.12400000000002</v>
      </c>
      <c r="U876" s="218">
        <f ca="1">OFFSET('배치점수 계산기'!K$10,$D876,0)</f>
        <v>940.80600000000004</v>
      </c>
      <c r="V876" s="218">
        <f ca="1">OFFSET('배치점수 계산기'!L$10,$D876,0)</f>
        <v>934.899</v>
      </c>
      <c r="W876" s="210" t="str">
        <f ca="1">OFFSET('배치점수 계산기'!M$10,$D876,0)</f>
        <v>표점/만점</v>
      </c>
      <c r="X876" s="208" t="str">
        <f ca="1">OFFSET('배치점수 계산기'!N$10,$D876,0)</f>
        <v>백분위</v>
      </c>
      <c r="Y876" s="212">
        <f ca="1">OFFSET(환산공식!FG$15,$F876,0)</f>
        <v>0.21</v>
      </c>
      <c r="Z876" s="35">
        <f ca="1">OFFSET(환산공식!FH$15,$F876,0)</f>
        <v>0.36</v>
      </c>
      <c r="AA876" s="203">
        <f ca="1">OFFSET(환산공식!FI$15,$F876,0)</f>
        <v>0.43</v>
      </c>
      <c r="AB876" s="5"/>
      <c r="AD876">
        <f t="shared" ca="1" si="28"/>
        <v>6</v>
      </c>
      <c r="AF876" s="5"/>
      <c r="AG876" s="5"/>
      <c r="AH876" s="5"/>
    </row>
    <row r="877" spans="1:34">
      <c r="A877" s="222"/>
      <c r="B877" s="222"/>
      <c r="C877" s="222" t="s">
        <v>2372</v>
      </c>
      <c r="D877" s="219">
        <v>880</v>
      </c>
      <c r="E877" s="219">
        <v>152</v>
      </c>
      <c r="F877" s="219">
        <v>152</v>
      </c>
      <c r="G877" s="264">
        <v>870</v>
      </c>
      <c r="H877" s="221" t="s">
        <v>85</v>
      </c>
      <c r="I877" s="219" t="s">
        <v>422</v>
      </c>
      <c r="J877" s="267" t="s">
        <v>311</v>
      </c>
      <c r="K877" s="219" t="s">
        <v>83</v>
      </c>
      <c r="L877" s="35" t="str">
        <f ca="1">IF(OFFSET(환산공식!$DU$15,$F877,0)=1,"O","X")</f>
        <v>X</v>
      </c>
      <c r="M877" s="212">
        <f ca="1">IFERROR(OFFSET(환산공식!DA$15,$F877,0),"")</f>
        <v>250</v>
      </c>
      <c r="N877" s="35" t="str">
        <f ca="1">IFERROR(CONCATENATE(ROUND(OFFSET(환산공식!DB$15,$F877,0),1),"%"),"")</f>
        <v>100%</v>
      </c>
      <c r="O877" s="35">
        <f ca="1">IFERROR(OFFSET(환산공식!DC$15,$F877,0),"")</f>
        <v>10</v>
      </c>
      <c r="P877" s="212" t="str">
        <f t="shared" ca="1" si="27"/>
        <v>3% 이하</v>
      </c>
      <c r="Q877" s="218">
        <f ca="1">IFERROR(ROUND(OFFSET(환산공식!$EX$15,$F877,0),3),"")</f>
        <v>0</v>
      </c>
      <c r="R877" s="218">
        <f ca="1">OFFSET('배치점수 계산기'!H$10,$D877,0)</f>
        <v>976.15</v>
      </c>
      <c r="S877" s="218">
        <f ca="1">OFFSET('배치점수 계산기'!I$10,$D877,0)</f>
        <v>973.875</v>
      </c>
      <c r="T877" s="218">
        <f ca="1">OFFSET('배치점수 계산기'!J$10,$D877,0)</f>
        <v>971.11500000000001</v>
      </c>
      <c r="U877" s="218">
        <f ca="1">OFFSET('배치점수 계산기'!K$10,$D877,0)</f>
        <v>964.01499999999999</v>
      </c>
      <c r="V877" s="218">
        <f ca="1">OFFSET('배치점수 계산기'!L$10,$D877,0)</f>
        <v>962.85500000000002</v>
      </c>
      <c r="W877" s="210" t="str">
        <f ca="1">OFFSET('배치점수 계산기'!M$10,$D877,0)</f>
        <v>백분위</v>
      </c>
      <c r="X877" s="208" t="str">
        <f ca="1">OFFSET('배치점수 계산기'!N$10,$D877,0)</f>
        <v>백분위</v>
      </c>
      <c r="Y877" s="212">
        <f ca="1">OFFSET(환산공식!FG$15,$F877,0)</f>
        <v>0.27</v>
      </c>
      <c r="Z877" s="35">
        <f ca="1">OFFSET(환산공식!FH$15,$F877,0)</f>
        <v>0.4</v>
      </c>
      <c r="AA877" s="203">
        <f ca="1">OFFSET(환산공식!FI$15,$F877,0)</f>
        <v>0.33</v>
      </c>
      <c r="AB877" s="5"/>
      <c r="AD877">
        <f t="shared" ca="1" si="28"/>
        <v>6</v>
      </c>
      <c r="AF877" s="5"/>
      <c r="AG877" s="5"/>
      <c r="AH877" s="5"/>
    </row>
    <row r="878" spans="1:34">
      <c r="A878" s="222"/>
      <c r="B878" s="222"/>
      <c r="C878" s="222" t="s">
        <v>2373</v>
      </c>
      <c r="D878" s="219">
        <v>881</v>
      </c>
      <c r="E878" s="219">
        <v>177</v>
      </c>
      <c r="F878" s="219">
        <v>177</v>
      </c>
      <c r="G878" s="264">
        <v>871</v>
      </c>
      <c r="H878" s="221" t="s">
        <v>85</v>
      </c>
      <c r="I878" s="219" t="s">
        <v>407</v>
      </c>
      <c r="J878" s="267" t="s">
        <v>311</v>
      </c>
      <c r="K878" s="219" t="s">
        <v>83</v>
      </c>
      <c r="L878" s="35" t="str">
        <f ca="1">IF(OFFSET(환산공식!$DU$15,$F878,0)=1,"O","X")</f>
        <v>X</v>
      </c>
      <c r="M878" s="212">
        <f ca="1">IFERROR(OFFSET(환산공식!DA$15,$F878,0),"")</f>
        <v>135</v>
      </c>
      <c r="N878" s="35" t="str">
        <f ca="1">IFERROR(CONCATENATE(ROUND(OFFSET(환산공식!DB$15,$F878,0),1),"%"),"")</f>
        <v>100%</v>
      </c>
      <c r="O878" s="35">
        <f ca="1">IFERROR(OFFSET(환산공식!DC$15,$F878,0),"")</f>
        <v>0</v>
      </c>
      <c r="P878" s="212" t="str">
        <f t="shared" ca="1" si="27"/>
        <v>3% 이하</v>
      </c>
      <c r="Q878" s="218">
        <f ca="1">IFERROR(ROUND(OFFSET(환산공식!$EX$15,$F878,0),3),"")</f>
        <v>0</v>
      </c>
      <c r="R878" s="218">
        <f ca="1">OFFSET('배치점수 계산기'!H$10,$D878,0)</f>
        <v>527.29999999999995</v>
      </c>
      <c r="S878" s="218">
        <f ca="1">OFFSET('배치점수 계산기'!I$10,$D878,0)</f>
        <v>526.5</v>
      </c>
      <c r="T878" s="218">
        <f ca="1">OFFSET('배치점수 계산기'!J$10,$D878,0)</f>
        <v>526.20000000000005</v>
      </c>
      <c r="U878" s="218">
        <f ca="1">OFFSET('배치점수 계산기'!K$10,$D878,0)</f>
        <v>524.4</v>
      </c>
      <c r="V878" s="218">
        <f ca="1">OFFSET('배치점수 계산기'!L$10,$D878,0)</f>
        <v>521.4</v>
      </c>
      <c r="W878" s="210" t="str">
        <f ca="1">OFFSET('배치점수 계산기'!M$10,$D878,0)</f>
        <v>표점</v>
      </c>
      <c r="X878" s="208" t="str">
        <f ca="1">OFFSET('배치점수 계산기'!N$10,$D878,0)</f>
        <v>표점</v>
      </c>
      <c r="Y878" s="212">
        <f ca="1">OFFSET(환산공식!FG$15,$F878,0)</f>
        <v>0.33</v>
      </c>
      <c r="Z878" s="35">
        <f ca="1">OFFSET(환산공식!FH$15,$F878,0)</f>
        <v>0.33</v>
      </c>
      <c r="AA878" s="203">
        <f ca="1">OFFSET(환산공식!FI$15,$F878,0)</f>
        <v>0.33</v>
      </c>
      <c r="AB878" s="5"/>
      <c r="AD878">
        <f t="shared" ca="1" si="28"/>
        <v>6</v>
      </c>
      <c r="AF878" s="5"/>
      <c r="AG878" s="5"/>
      <c r="AH878" s="5"/>
    </row>
    <row r="879" spans="1:34">
      <c r="A879" s="222"/>
      <c r="B879" s="222"/>
      <c r="C879" s="222" t="s">
        <v>2374</v>
      </c>
      <c r="D879" s="219">
        <v>882</v>
      </c>
      <c r="E879" s="219">
        <v>177</v>
      </c>
      <c r="F879" s="219">
        <v>177</v>
      </c>
      <c r="G879" s="264">
        <v>872</v>
      </c>
      <c r="H879" s="221" t="s">
        <v>85</v>
      </c>
      <c r="I879" s="219" t="s">
        <v>407</v>
      </c>
      <c r="J879" s="267" t="s">
        <v>899</v>
      </c>
      <c r="K879" s="219" t="s">
        <v>83</v>
      </c>
      <c r="L879" s="35" t="str">
        <f ca="1">IF(OFFSET(환산공식!$DU$15,$F879,0)=1,"O","X")</f>
        <v>X</v>
      </c>
      <c r="M879" s="212">
        <f ca="1">IFERROR(OFFSET(환산공식!DA$15,$F879,0),"")</f>
        <v>135</v>
      </c>
      <c r="N879" s="35" t="str">
        <f ca="1">IFERROR(CONCATENATE(ROUND(OFFSET(환산공식!DB$15,$F879,0),1),"%"),"")</f>
        <v>100%</v>
      </c>
      <c r="O879" s="35">
        <f ca="1">IFERROR(OFFSET(환산공식!DC$15,$F879,0),"")</f>
        <v>0</v>
      </c>
      <c r="P879" s="212" t="str">
        <f t="shared" ca="1" si="27"/>
        <v>3% 이하</v>
      </c>
      <c r="Q879" s="218">
        <f ca="1">IFERROR(ROUND(OFFSET(환산공식!$EX$15,$F879,0),3),"")</f>
        <v>0</v>
      </c>
      <c r="R879" s="218">
        <f ca="1">OFFSET('배치점수 계산기'!H$10,$D879,0)</f>
        <v>526.9</v>
      </c>
      <c r="S879" s="218">
        <f ca="1">OFFSET('배치점수 계산기'!I$10,$D879,0)</f>
        <v>526.5</v>
      </c>
      <c r="T879" s="218">
        <f ca="1">OFFSET('배치점수 계산기'!J$10,$D879,0)</f>
        <v>526.20000000000005</v>
      </c>
      <c r="U879" s="218">
        <f ca="1">OFFSET('배치점수 계산기'!K$10,$D879,0)</f>
        <v>524.4</v>
      </c>
      <c r="V879" s="218">
        <f ca="1">OFFSET('배치점수 계산기'!L$10,$D879,0)</f>
        <v>521.4</v>
      </c>
      <c r="W879" s="210" t="str">
        <f ca="1">OFFSET('배치점수 계산기'!M$10,$D879,0)</f>
        <v>표점</v>
      </c>
      <c r="X879" s="208" t="str">
        <f ca="1">OFFSET('배치점수 계산기'!N$10,$D879,0)</f>
        <v>표점</v>
      </c>
      <c r="Y879" s="212">
        <f ca="1">OFFSET(환산공식!FG$15,$F879,0)</f>
        <v>0.33</v>
      </c>
      <c r="Z879" s="35">
        <f ca="1">OFFSET(환산공식!FH$15,$F879,0)</f>
        <v>0.33</v>
      </c>
      <c r="AA879" s="203">
        <f ca="1">OFFSET(환산공식!FI$15,$F879,0)</f>
        <v>0.33</v>
      </c>
      <c r="AB879" s="5"/>
      <c r="AD879">
        <f t="shared" ca="1" si="28"/>
        <v>6</v>
      </c>
      <c r="AF879" s="5"/>
      <c r="AG879" s="5"/>
      <c r="AH879" s="5"/>
    </row>
    <row r="880" spans="1:34">
      <c r="A880" s="222"/>
      <c r="B880" s="222"/>
      <c r="C880" s="222" t="s">
        <v>2375</v>
      </c>
      <c r="D880" s="219">
        <v>883</v>
      </c>
      <c r="E880" s="219">
        <v>142</v>
      </c>
      <c r="F880" s="219">
        <v>142</v>
      </c>
      <c r="G880" s="264">
        <v>873</v>
      </c>
      <c r="H880" s="221" t="s">
        <v>85</v>
      </c>
      <c r="I880" s="219" t="s">
        <v>423</v>
      </c>
      <c r="J880" s="267" t="s">
        <v>311</v>
      </c>
      <c r="K880" s="219" t="s">
        <v>83</v>
      </c>
      <c r="L880" s="35" t="str">
        <f ca="1">IF(OFFSET(환산공식!$DU$15,$F880,0)=1,"O","X")</f>
        <v>X</v>
      </c>
      <c r="M880" s="212">
        <f ca="1">IFERROR(OFFSET(환산공식!DA$15,$F880,0),"")</f>
        <v>160</v>
      </c>
      <c r="N880" s="35" t="str">
        <f ca="1">IFERROR(CONCATENATE(ROUND(OFFSET(환산공식!DB$15,$F880,0),1),"%"),"")</f>
        <v>97.6%</v>
      </c>
      <c r="O880" s="35">
        <f ca="1">IFERROR(OFFSET(환산공식!DC$15,$F880,0),"")</f>
        <v>0</v>
      </c>
      <c r="P880" s="212" t="str">
        <f t="shared" ca="1" si="27"/>
        <v>3% 이하</v>
      </c>
      <c r="Q880" s="218">
        <f ca="1">IFERROR(ROUND(OFFSET(환산공식!$EX$15,$F880,0),3),"")</f>
        <v>4</v>
      </c>
      <c r="R880" s="218">
        <f ca="1">OFFSET('배치점수 계산기'!H$10,$D880,0)</f>
        <v>582.24400000000003</v>
      </c>
      <c r="S880" s="218">
        <f ca="1">OFFSET('배치점수 계산기'!I$10,$D880,0)</f>
        <v>581.91200000000003</v>
      </c>
      <c r="T880" s="218">
        <f ca="1">OFFSET('배치점수 계산기'!J$10,$D880,0)</f>
        <v>581.44799999999998</v>
      </c>
      <c r="U880" s="218">
        <f ca="1">OFFSET('배치점수 계산기'!K$10,$D880,0)</f>
        <v>580.76400000000001</v>
      </c>
      <c r="V880" s="218">
        <f ca="1">OFFSET('배치점수 계산기'!L$10,$D880,0)</f>
        <v>579.05600000000004</v>
      </c>
      <c r="W880" s="210" t="str">
        <f ca="1">OFFSET('배치점수 계산기'!M$10,$D880,0)</f>
        <v>표점</v>
      </c>
      <c r="X880" s="208" t="str">
        <f ca="1">OFFSET('배치점수 계산기'!N$10,$D880,0)</f>
        <v>표점</v>
      </c>
      <c r="Y880" s="212">
        <f ca="1">OFFSET(환산공식!FG$15,$F880,0)</f>
        <v>0.31</v>
      </c>
      <c r="Z880" s="35">
        <f ca="1">OFFSET(환산공식!FH$15,$F880,0)</f>
        <v>0.38</v>
      </c>
      <c r="AA880" s="203">
        <f ca="1">OFFSET(환산공식!FI$15,$F880,0)</f>
        <v>0.31</v>
      </c>
      <c r="AB880" s="5"/>
      <c r="AD880">
        <f t="shared" ca="1" si="28"/>
        <v>6</v>
      </c>
      <c r="AF880" s="5"/>
      <c r="AG880" s="5"/>
      <c r="AH880" s="5"/>
    </row>
    <row r="881" spans="1:34">
      <c r="A881" s="222"/>
      <c r="B881" s="222"/>
      <c r="C881" s="222" t="s">
        <v>2376</v>
      </c>
      <c r="D881" s="219">
        <v>884</v>
      </c>
      <c r="E881" s="219">
        <v>179</v>
      </c>
      <c r="F881" s="219">
        <v>179</v>
      </c>
      <c r="G881" s="264">
        <v>874</v>
      </c>
      <c r="H881" s="221" t="s">
        <v>85</v>
      </c>
      <c r="I881" s="219" t="s">
        <v>410</v>
      </c>
      <c r="J881" s="267" t="s">
        <v>311</v>
      </c>
      <c r="K881" s="219" t="s">
        <v>83</v>
      </c>
      <c r="L881" s="35" t="str">
        <f ca="1">IF(OFFSET(환산공식!$DU$15,$F881,0)=1,"O","X")</f>
        <v>X</v>
      </c>
      <c r="M881" s="212">
        <f ca="1">IFERROR(OFFSET(환산공식!DA$15,$F881,0),"")</f>
        <v>200</v>
      </c>
      <c r="N881" s="35" t="str">
        <f ca="1">IFERROR(CONCATENATE(ROUND(OFFSET(환산공식!DB$15,$F881,0),1),"%"),"")</f>
        <v>100%</v>
      </c>
      <c r="O881" s="35">
        <f ca="1">IFERROR(OFFSET(환산공식!DC$15,$F881,0),"")</f>
        <v>10</v>
      </c>
      <c r="P881" s="212" t="str">
        <f t="shared" ca="1" si="27"/>
        <v>3% 이하</v>
      </c>
      <c r="Q881" s="218">
        <f ca="1">IFERROR(ROUND(OFFSET(환산공식!$EX$15,$F881,0),3),"")</f>
        <v>0</v>
      </c>
      <c r="R881" s="218">
        <f ca="1">OFFSET('배치점수 계산기'!H$10,$D881,0)</f>
        <v>795.61199999999997</v>
      </c>
      <c r="S881" s="218">
        <f ca="1">OFFSET('배치점수 계산기'!I$10,$D881,0)</f>
        <v>794.41600000000005</v>
      </c>
      <c r="T881" s="218">
        <f ca="1">OFFSET('배치점수 계산기'!J$10,$D881,0)</f>
        <v>793.16</v>
      </c>
      <c r="U881" s="218">
        <f ca="1">OFFSET('배치점수 계산기'!K$10,$D881,0)</f>
        <v>791.14400000000001</v>
      </c>
      <c r="V881" s="218">
        <f ca="1">OFFSET('배치점수 계산기'!L$10,$D881,0)</f>
        <v>787.70399999999995</v>
      </c>
      <c r="W881" s="210" t="str">
        <f ca="1">OFFSET('배치점수 계산기'!M$10,$D881,0)</f>
        <v>백분위</v>
      </c>
      <c r="X881" s="208" t="str">
        <f ca="1">OFFSET('배치점수 계산기'!N$10,$D881,0)</f>
        <v>백분위</v>
      </c>
      <c r="Y881" s="212">
        <f ca="1">OFFSET(환산공식!FG$15,$F881,0)</f>
        <v>0.33</v>
      </c>
      <c r="Z881" s="35">
        <f ca="1">OFFSET(환산공식!FH$15,$F881,0)</f>
        <v>0.47</v>
      </c>
      <c r="AA881" s="203">
        <f ca="1">OFFSET(환산공식!FI$15,$F881,0)</f>
        <v>0.2</v>
      </c>
      <c r="AB881" s="5"/>
      <c r="AD881">
        <f t="shared" ca="1" si="28"/>
        <v>6</v>
      </c>
      <c r="AF881" s="5"/>
      <c r="AG881" s="5"/>
      <c r="AH881" s="5"/>
    </row>
    <row r="882" spans="1:34">
      <c r="A882" s="222"/>
      <c r="B882" s="222"/>
      <c r="C882" s="222" t="s">
        <v>2377</v>
      </c>
      <c r="D882" s="219">
        <v>885</v>
      </c>
      <c r="E882" s="219">
        <v>179</v>
      </c>
      <c r="F882" s="219">
        <v>179</v>
      </c>
      <c r="G882" s="264">
        <v>875</v>
      </c>
      <c r="H882" s="221" t="s">
        <v>85</v>
      </c>
      <c r="I882" s="219" t="s">
        <v>410</v>
      </c>
      <c r="J882" s="267" t="s">
        <v>899</v>
      </c>
      <c r="K882" s="219" t="s">
        <v>83</v>
      </c>
      <c r="L882" s="35" t="str">
        <f ca="1">IF(OFFSET(환산공식!$DU$15,$F882,0)=1,"O","X")</f>
        <v>X</v>
      </c>
      <c r="M882" s="212">
        <f ca="1">IFERROR(OFFSET(환산공식!DA$15,$F882,0),"")</f>
        <v>200</v>
      </c>
      <c r="N882" s="35" t="str">
        <f ca="1">IFERROR(CONCATENATE(ROUND(OFFSET(환산공식!DB$15,$F882,0),1),"%"),"")</f>
        <v>100%</v>
      </c>
      <c r="O882" s="35">
        <f ca="1">IFERROR(OFFSET(환산공식!DC$15,$F882,0),"")</f>
        <v>10</v>
      </c>
      <c r="P882" s="212" t="str">
        <f t="shared" ca="1" si="27"/>
        <v>3% 이하</v>
      </c>
      <c r="Q882" s="218">
        <f ca="1">IFERROR(ROUND(OFFSET(환산공식!$EX$15,$F882,0),3),"")</f>
        <v>0</v>
      </c>
      <c r="R882" s="218">
        <f ca="1">OFFSET('배치점수 계산기'!H$10,$D882,0)</f>
        <v>791.78399999999999</v>
      </c>
      <c r="S882" s="218">
        <f ca="1">OFFSET('배치점수 계산기'!I$10,$D882,0)</f>
        <v>790.10799999999995</v>
      </c>
      <c r="T882" s="218">
        <f ca="1">OFFSET('배치점수 계산기'!J$10,$D882,0)</f>
        <v>788.404</v>
      </c>
      <c r="U882" s="218">
        <f ca="1">OFFSET('배치점수 계산기'!K$10,$D882,0)</f>
        <v>786.36400000000003</v>
      </c>
      <c r="V882" s="218">
        <f ca="1">OFFSET('배치점수 계산기'!L$10,$D882,0)</f>
        <v>780.01599999999996</v>
      </c>
      <c r="W882" s="210" t="str">
        <f ca="1">OFFSET('배치점수 계산기'!M$10,$D882,0)</f>
        <v>백분위</v>
      </c>
      <c r="X882" s="208" t="str">
        <f ca="1">OFFSET('배치점수 계산기'!N$10,$D882,0)</f>
        <v>백분위</v>
      </c>
      <c r="Y882" s="212">
        <f ca="1">OFFSET(환산공식!FG$15,$F882,0)</f>
        <v>0.33</v>
      </c>
      <c r="Z882" s="35">
        <f ca="1">OFFSET(환산공식!FH$15,$F882,0)</f>
        <v>0.47</v>
      </c>
      <c r="AA882" s="203">
        <f ca="1">OFFSET(환산공식!FI$15,$F882,0)</f>
        <v>0.2</v>
      </c>
      <c r="AB882" s="5"/>
      <c r="AD882">
        <f t="shared" ca="1" si="28"/>
        <v>6</v>
      </c>
      <c r="AF882" s="5"/>
      <c r="AG882" s="5"/>
      <c r="AH882" s="5"/>
    </row>
    <row r="883" spans="1:34">
      <c r="A883" s="222"/>
      <c r="B883" s="222"/>
      <c r="C883" s="222" t="s">
        <v>2378</v>
      </c>
      <c r="D883" s="219">
        <v>886</v>
      </c>
      <c r="E883" s="219">
        <v>189</v>
      </c>
      <c r="F883" s="219">
        <v>189</v>
      </c>
      <c r="G883" s="264">
        <v>876</v>
      </c>
      <c r="H883" s="221" t="s">
        <v>85</v>
      </c>
      <c r="I883" s="219" t="s">
        <v>329</v>
      </c>
      <c r="J883" s="267" t="s">
        <v>311</v>
      </c>
      <c r="K883" s="219" t="s">
        <v>83</v>
      </c>
      <c r="L883" s="35" t="str">
        <f ca="1">IF(OFFSET(환산공식!$DU$15,$F883,0)=1,"O","X")</f>
        <v>X</v>
      </c>
      <c r="M883" s="212">
        <f ca="1">IFERROR(OFFSET(환산공식!DA$15,$F883,0),"")</f>
        <v>200</v>
      </c>
      <c r="N883" s="35" t="str">
        <f ca="1">IFERROR(CONCATENATE(ROUND(OFFSET(환산공식!DB$15,$F883,0),1),"%"),"")</f>
        <v>100%</v>
      </c>
      <c r="O883" s="35">
        <f ca="1">IFERROR(OFFSET(환산공식!DC$15,$F883,0),"")</f>
        <v>0</v>
      </c>
      <c r="P883" s="212" t="str">
        <f t="shared" ca="1" si="27"/>
        <v>3% 이하</v>
      </c>
      <c r="Q883" s="218">
        <f ca="1">IFERROR(ROUND(OFFSET(환산공식!$EX$15,$F883,0),3),"")</f>
        <v>0</v>
      </c>
      <c r="R883" s="218">
        <f ca="1">OFFSET('배치점수 계산기'!H$10,$D883,0)</f>
        <v>961.37900000000002</v>
      </c>
      <c r="S883" s="218">
        <f ca="1">OFFSET('배치점수 계산기'!I$10,$D883,0)</f>
        <v>960.36099999999999</v>
      </c>
      <c r="T883" s="218">
        <f ca="1">OFFSET('배치점수 계산기'!J$10,$D883,0)</f>
        <v>959.51400000000001</v>
      </c>
      <c r="U883" s="218">
        <f ca="1">OFFSET('배치점수 계산기'!K$10,$D883,0)</f>
        <v>958.45100000000002</v>
      </c>
      <c r="V883" s="218">
        <f ca="1">OFFSET('배치점수 계산기'!L$10,$D883,0)</f>
        <v>953.92399999999998</v>
      </c>
      <c r="W883" s="210" t="str">
        <f ca="1">OFFSET('배치점수 계산기'!M$10,$D883,0)</f>
        <v>표점/만점</v>
      </c>
      <c r="X883" s="208" t="str">
        <f ca="1">OFFSET('배치점수 계산기'!N$10,$D883,0)</f>
        <v>표점/만점</v>
      </c>
      <c r="Y883" s="212">
        <f ca="1">OFFSET(환산공식!FG$15,$F883,0)</f>
        <v>0.31</v>
      </c>
      <c r="Z883" s="35">
        <f ca="1">OFFSET(환산공식!FH$15,$F883,0)</f>
        <v>0.37</v>
      </c>
      <c r="AA883" s="203">
        <f ca="1">OFFSET(환산공식!FI$15,$F883,0)</f>
        <v>0.31</v>
      </c>
      <c r="AB883" s="5"/>
      <c r="AD883">
        <f t="shared" ca="1" si="28"/>
        <v>6</v>
      </c>
      <c r="AF883" s="5"/>
      <c r="AG883" s="5"/>
      <c r="AH883" s="5"/>
    </row>
    <row r="884" spans="1:34">
      <c r="A884" s="222"/>
      <c r="B884" s="222"/>
      <c r="C884" s="222" t="s">
        <v>2379</v>
      </c>
      <c r="D884" s="219">
        <v>887</v>
      </c>
      <c r="E884" s="219">
        <v>189</v>
      </c>
      <c r="F884" s="219">
        <v>189</v>
      </c>
      <c r="G884" s="264">
        <v>877</v>
      </c>
      <c r="H884" s="221" t="s">
        <v>85</v>
      </c>
      <c r="I884" s="219" t="s">
        <v>329</v>
      </c>
      <c r="J884" s="267" t="s">
        <v>899</v>
      </c>
      <c r="K884" s="219" t="s">
        <v>83</v>
      </c>
      <c r="L884" s="35" t="str">
        <f ca="1">IF(OFFSET(환산공식!$DU$15,$F884,0)=1,"O","X")</f>
        <v>X</v>
      </c>
      <c r="M884" s="212">
        <f ca="1">IFERROR(OFFSET(환산공식!DA$15,$F884,0),"")</f>
        <v>200</v>
      </c>
      <c r="N884" s="35" t="str">
        <f ca="1">IFERROR(CONCATENATE(ROUND(OFFSET(환산공식!DB$15,$F884,0),1),"%"),"")</f>
        <v>100%</v>
      </c>
      <c r="O884" s="35">
        <f ca="1">IFERROR(OFFSET(환산공식!DC$15,$F884,0),"")</f>
        <v>0</v>
      </c>
      <c r="P884" s="212" t="str">
        <f t="shared" ca="1" si="27"/>
        <v>3% 이하</v>
      </c>
      <c r="Q884" s="218">
        <f ca="1">IFERROR(ROUND(OFFSET(환산공식!$EX$15,$F884,0),3),"")</f>
        <v>0</v>
      </c>
      <c r="R884" s="218">
        <f ca="1">OFFSET('배치점수 계산기'!H$10,$D884,0)</f>
        <v>960.36099999999999</v>
      </c>
      <c r="S884" s="218">
        <f ca="1">OFFSET('배치점수 계산기'!I$10,$D884,0)</f>
        <v>959.06</v>
      </c>
      <c r="T884" s="218">
        <f ca="1">OFFSET('배치점수 계산기'!J$10,$D884,0)</f>
        <v>958.18299999999999</v>
      </c>
      <c r="U884" s="218">
        <f ca="1">OFFSET('배치점수 계산기'!K$10,$D884,0)</f>
        <v>955.84400000000005</v>
      </c>
      <c r="V884" s="218">
        <f ca="1">OFFSET('배치점수 계산기'!L$10,$D884,0)</f>
        <v>950.99599999999998</v>
      </c>
      <c r="W884" s="210" t="str">
        <f ca="1">OFFSET('배치점수 계산기'!M$10,$D884,0)</f>
        <v>표점/만점</v>
      </c>
      <c r="X884" s="208" t="str">
        <f ca="1">OFFSET('배치점수 계산기'!N$10,$D884,0)</f>
        <v>표점/만점</v>
      </c>
      <c r="Y884" s="212">
        <f ca="1">OFFSET(환산공식!FG$15,$F884,0)</f>
        <v>0.31</v>
      </c>
      <c r="Z884" s="35">
        <f ca="1">OFFSET(환산공식!FH$15,$F884,0)</f>
        <v>0.37</v>
      </c>
      <c r="AA884" s="203">
        <f ca="1">OFFSET(환산공식!FI$15,$F884,0)</f>
        <v>0.31</v>
      </c>
      <c r="AB884" s="5"/>
      <c r="AD884">
        <f t="shared" ca="1" si="28"/>
        <v>6</v>
      </c>
      <c r="AF884" s="5"/>
      <c r="AG884" s="5"/>
      <c r="AH884" s="5"/>
    </row>
    <row r="885" spans="1:34">
      <c r="A885" s="222"/>
      <c r="B885" s="222"/>
      <c r="C885" s="222" t="s">
        <v>2380</v>
      </c>
      <c r="D885" s="219">
        <v>889</v>
      </c>
      <c r="E885" s="219">
        <v>32</v>
      </c>
      <c r="F885" s="219">
        <v>32</v>
      </c>
      <c r="G885" s="264">
        <v>878</v>
      </c>
      <c r="H885" s="221" t="s">
        <v>85</v>
      </c>
      <c r="I885" s="219" t="s">
        <v>150</v>
      </c>
      <c r="J885" s="267" t="s">
        <v>315</v>
      </c>
      <c r="K885" s="219" t="s">
        <v>84</v>
      </c>
      <c r="L885" s="35" t="str">
        <f ca="1">IF(OFFSET(환산공식!$DU$15,$F885,0)=1,"O","X")</f>
        <v>X</v>
      </c>
      <c r="M885" s="212">
        <f ca="1">IFERROR(OFFSET(환산공식!DA$15,$F885,0),"")</f>
        <v>120</v>
      </c>
      <c r="N885" s="35" t="str">
        <f ca="1">IFERROR(CONCATENATE(ROUND(OFFSET(환산공식!DB$15,$F885,0),1),"%"),"")</f>
        <v>100%</v>
      </c>
      <c r="O885" s="35">
        <f ca="1">IFERROR(OFFSET(환산공식!DC$15,$F885,0),"")</f>
        <v>0</v>
      </c>
      <c r="P885" s="212" t="str">
        <f t="shared" ca="1" si="27"/>
        <v>3% 이하</v>
      </c>
      <c r="Q885" s="218">
        <f ca="1">IFERROR(ROUND(OFFSET(환산공식!$EX$15,$F885,0),3),"")</f>
        <v>0</v>
      </c>
      <c r="R885" s="218">
        <f ca="1">OFFSET('배치점수 계산기'!H$10,$D885,0)</f>
        <v>585.524</v>
      </c>
      <c r="S885" s="218">
        <f ca="1">OFFSET('배치점수 계산기'!I$10,$D885,0)</f>
        <v>583.75599999999997</v>
      </c>
      <c r="T885" s="218">
        <f ca="1">OFFSET('배치점수 계산기'!J$10,$D885,0)</f>
        <v>583.24</v>
      </c>
      <c r="U885" s="218">
        <f ca="1">OFFSET('배치점수 계산기'!K$10,$D885,0)</f>
        <v>581.73199999999997</v>
      </c>
      <c r="V885" s="218">
        <f ca="1">OFFSET('배치점수 계산기'!L$10,$D885,0)</f>
        <v>580.11400000000003</v>
      </c>
      <c r="W885" s="210" t="str">
        <f ca="1">OFFSET('배치점수 계산기'!M$10,$D885,0)</f>
        <v>표점</v>
      </c>
      <c r="X885" s="208" t="str">
        <f ca="1">OFFSET('배치점수 계산기'!N$10,$D885,0)</f>
        <v>변표</v>
      </c>
      <c r="Y885" s="212">
        <f ca="1">OFFSET(환산공식!FG$15,$F885,0)</f>
        <v>0.41</v>
      </c>
      <c r="Z885" s="35">
        <f ca="1">OFFSET(환산공식!FH$15,$F885,0)</f>
        <v>0.24</v>
      </c>
      <c r="AA885" s="203">
        <f ca="1">OFFSET(환산공식!FI$15,$F885,0)</f>
        <v>0.35</v>
      </c>
      <c r="AB885" s="5"/>
      <c r="AD885">
        <f t="shared" ca="1" si="28"/>
        <v>6</v>
      </c>
      <c r="AF885" s="5"/>
      <c r="AG885" s="5"/>
      <c r="AH885" s="5"/>
    </row>
    <row r="886" spans="1:34">
      <c r="A886" s="222"/>
      <c r="B886" s="222"/>
      <c r="C886" s="222" t="s">
        <v>2381</v>
      </c>
      <c r="D886" s="219">
        <v>890</v>
      </c>
      <c r="E886" s="219">
        <v>138</v>
      </c>
      <c r="F886" s="219">
        <v>138</v>
      </c>
      <c r="G886" s="264">
        <v>879</v>
      </c>
      <c r="H886" s="221" t="s">
        <v>85</v>
      </c>
      <c r="I886" s="219" t="s">
        <v>308</v>
      </c>
      <c r="J886" s="267" t="s">
        <v>315</v>
      </c>
      <c r="K886" s="219" t="s">
        <v>84</v>
      </c>
      <c r="L886" s="35" t="str">
        <f ca="1">IF(OFFSET(환산공식!$DU$15,$F886,0)=1,"O","X")</f>
        <v>X</v>
      </c>
      <c r="M886" s="212">
        <f ca="1">IFERROR(OFFSET(환산공식!DA$15,$F886,0),"")</f>
        <v>19.600000000000001</v>
      </c>
      <c r="N886" s="35" t="str">
        <f ca="1">IFERROR(CONCATENATE(ROUND(OFFSET(환산공식!DB$15,$F886,0),1),"%"),"")</f>
        <v>100%</v>
      </c>
      <c r="O886" s="35">
        <f ca="1">IFERROR(OFFSET(환산공식!DC$15,$F886,0),"")</f>
        <v>0</v>
      </c>
      <c r="P886" s="212" t="str">
        <f t="shared" ca="1" si="27"/>
        <v>3% 이하</v>
      </c>
      <c r="Q886" s="218">
        <f ca="1">IFERROR(ROUND(OFFSET(환산공식!$EX$15,$F886,0),3),"")</f>
        <v>0</v>
      </c>
      <c r="R886" s="218">
        <f ca="1">OFFSET('배치점수 계산기'!H$10,$D886,0)</f>
        <v>96.956000000000003</v>
      </c>
      <c r="S886" s="218">
        <f ca="1">OFFSET('배치점수 계산기'!I$10,$D886,0)</f>
        <v>96.786000000000001</v>
      </c>
      <c r="T886" s="218">
        <f ca="1">OFFSET('배치점수 계산기'!J$10,$D886,0)</f>
        <v>96.531999999999996</v>
      </c>
      <c r="U886" s="218">
        <f ca="1">OFFSET('배치점수 계산기'!K$10,$D886,0)</f>
        <v>96.414000000000001</v>
      </c>
      <c r="V886" s="218">
        <f ca="1">OFFSET('배치점수 계산기'!L$10,$D886,0)</f>
        <v>96.037000000000006</v>
      </c>
      <c r="W886" s="210" t="str">
        <f ca="1">OFFSET('배치점수 계산기'!M$10,$D886,0)</f>
        <v>백분위</v>
      </c>
      <c r="X886" s="208" t="str">
        <f ca="1">OFFSET('배치점수 계산기'!N$10,$D886,0)</f>
        <v>백분위</v>
      </c>
      <c r="Y886" s="212">
        <f ca="1">OFFSET(환산공식!FG$15,$F886,0)</f>
        <v>0.31</v>
      </c>
      <c r="Z886" s="35">
        <f ca="1">OFFSET(환산공식!FH$15,$F886,0)</f>
        <v>0.38</v>
      </c>
      <c r="AA886" s="203">
        <f ca="1">OFFSET(환산공식!FI$15,$F886,0)</f>
        <v>0.31</v>
      </c>
      <c r="AB886" s="5"/>
      <c r="AD886">
        <f t="shared" ca="1" si="28"/>
        <v>6</v>
      </c>
      <c r="AF886" s="5"/>
      <c r="AG886" s="5"/>
      <c r="AH886" s="5"/>
    </row>
    <row r="887" spans="1:34">
      <c r="A887" s="222"/>
      <c r="B887" s="222"/>
      <c r="C887" s="222" t="s">
        <v>2382</v>
      </c>
      <c r="D887" s="219">
        <v>891</v>
      </c>
      <c r="E887" s="219">
        <v>147</v>
      </c>
      <c r="F887" s="219">
        <v>147</v>
      </c>
      <c r="G887" s="264">
        <v>880</v>
      </c>
      <c r="H887" s="221" t="s">
        <v>85</v>
      </c>
      <c r="I887" s="219" t="s">
        <v>317</v>
      </c>
      <c r="J887" s="267" t="s">
        <v>315</v>
      </c>
      <c r="K887" s="219" t="s">
        <v>84</v>
      </c>
      <c r="L887" s="35" t="str">
        <f ca="1">IF(OFFSET(환산공식!$DU$15,$F887,0)=1,"O","X")</f>
        <v>X</v>
      </c>
      <c r="M887" s="212">
        <f ca="1">IFERROR(OFFSET(환산공식!DA$15,$F887,0),"")</f>
        <v>200</v>
      </c>
      <c r="N887" s="35" t="str">
        <f ca="1">IFERROR(CONCATENATE(ROUND(OFFSET(환산공식!DB$15,$F887,0),1),"%"),"")</f>
        <v>100%</v>
      </c>
      <c r="O887" s="35">
        <f ca="1">IFERROR(OFFSET(환산공식!DC$15,$F887,0),"")</f>
        <v>5</v>
      </c>
      <c r="P887" s="212" t="str">
        <f t="shared" ca="1" si="27"/>
        <v>3% 이하</v>
      </c>
      <c r="Q887" s="218">
        <f ca="1">IFERROR(ROUND(OFFSET(환산공식!$EX$15,$F887,0),3),"")</f>
        <v>0</v>
      </c>
      <c r="R887" s="218">
        <f ca="1">OFFSET('배치점수 계산기'!H$10,$D887,0)</f>
        <v>986.72</v>
      </c>
      <c r="S887" s="218">
        <f ca="1">OFFSET('배치점수 계산기'!I$10,$D887,0)</f>
        <v>984.55399999999997</v>
      </c>
      <c r="T887" s="218">
        <f ca="1">OFFSET('배치점수 계산기'!J$10,$D887,0)</f>
        <v>981.94200000000001</v>
      </c>
      <c r="U887" s="218">
        <f ca="1">OFFSET('배치점수 계산기'!K$10,$D887,0)</f>
        <v>980.16099999999994</v>
      </c>
      <c r="V887" s="218">
        <f ca="1">OFFSET('배치점수 계산기'!L$10,$D887,0)</f>
        <v>976.32500000000005</v>
      </c>
      <c r="W887" s="210" t="str">
        <f ca="1">OFFSET('배치점수 계산기'!M$10,$D887,0)</f>
        <v>백분위</v>
      </c>
      <c r="X887" s="208" t="str">
        <f ca="1">OFFSET('배치점수 계산기'!N$10,$D887,0)</f>
        <v>백분위</v>
      </c>
      <c r="Y887" s="212">
        <f ca="1">OFFSET(환산공식!FG$15,$F887,0)</f>
        <v>0.34</v>
      </c>
      <c r="Z887" s="35">
        <f ca="1">OFFSET(환산공식!FH$15,$F887,0)</f>
        <v>0.35</v>
      </c>
      <c r="AA887" s="203">
        <f ca="1">OFFSET(환산공식!FI$15,$F887,0)</f>
        <v>0.31</v>
      </c>
      <c r="AB887" s="5"/>
      <c r="AD887">
        <f t="shared" ca="1" si="28"/>
        <v>6</v>
      </c>
      <c r="AF887" s="5"/>
      <c r="AG887" s="5"/>
      <c r="AH887" s="5"/>
    </row>
    <row r="888" spans="1:34">
      <c r="A888" s="222"/>
      <c r="B888" s="222"/>
      <c r="C888" s="222" t="s">
        <v>2383</v>
      </c>
      <c r="D888" s="219">
        <v>892</v>
      </c>
      <c r="E888" s="219">
        <v>147</v>
      </c>
      <c r="F888" s="219">
        <v>147</v>
      </c>
      <c r="G888" s="264">
        <v>881</v>
      </c>
      <c r="H888" s="221" t="s">
        <v>85</v>
      </c>
      <c r="I888" s="219" t="s">
        <v>317</v>
      </c>
      <c r="J888" s="267" t="s">
        <v>901</v>
      </c>
      <c r="K888" s="219" t="s">
        <v>84</v>
      </c>
      <c r="L888" s="35" t="str">
        <f ca="1">IF(OFFSET(환산공식!$DU$15,$F888,0)=1,"O","X")</f>
        <v>X</v>
      </c>
      <c r="M888" s="212">
        <f ca="1">IFERROR(OFFSET(환산공식!DA$15,$F888,0),"")</f>
        <v>200</v>
      </c>
      <c r="N888" s="35" t="str">
        <f ca="1">IFERROR(CONCATENATE(ROUND(OFFSET(환산공식!DB$15,$F888,0),1),"%"),"")</f>
        <v>100%</v>
      </c>
      <c r="O888" s="35">
        <f ca="1">IFERROR(OFFSET(환산공식!DC$15,$F888,0),"")</f>
        <v>5</v>
      </c>
      <c r="P888" s="212" t="str">
        <f t="shared" ca="1" si="27"/>
        <v>3% 이하</v>
      </c>
      <c r="Q888" s="218">
        <f ca="1">IFERROR(ROUND(OFFSET(환산공식!$EX$15,$F888,0),3),"")</f>
        <v>0</v>
      </c>
      <c r="R888" s="218">
        <f ca="1">OFFSET('배치점수 계산기'!H$10,$D888,0)</f>
        <v>984.05399999999997</v>
      </c>
      <c r="S888" s="218">
        <f ca="1">OFFSET('배치점수 계산기'!I$10,$D888,0)</f>
        <v>981.94200000000001</v>
      </c>
      <c r="T888" s="218">
        <f ca="1">OFFSET('배치점수 계산기'!J$10,$D888,0)</f>
        <v>980.53599999999994</v>
      </c>
      <c r="U888" s="218">
        <f ca="1">OFFSET('배치점수 계산기'!K$10,$D888,0)</f>
        <v>973.81799999999998</v>
      </c>
      <c r="V888" s="218">
        <f ca="1">OFFSET('배치점수 계산기'!L$10,$D888,0)</f>
        <v>961.03</v>
      </c>
      <c r="W888" s="210" t="str">
        <f ca="1">OFFSET('배치점수 계산기'!M$10,$D888,0)</f>
        <v>백분위</v>
      </c>
      <c r="X888" s="208" t="str">
        <f ca="1">OFFSET('배치점수 계산기'!N$10,$D888,0)</f>
        <v>백분위</v>
      </c>
      <c r="Y888" s="212">
        <f ca="1">OFFSET(환산공식!FG$15,$F888,0)</f>
        <v>0.34</v>
      </c>
      <c r="Z888" s="35">
        <f ca="1">OFFSET(환산공식!FH$15,$F888,0)</f>
        <v>0.35</v>
      </c>
      <c r="AA888" s="203">
        <f ca="1">OFFSET(환산공식!FI$15,$F888,0)</f>
        <v>0.31</v>
      </c>
      <c r="AB888" s="5"/>
      <c r="AD888">
        <f t="shared" ca="1" si="28"/>
        <v>6</v>
      </c>
      <c r="AF888" s="5"/>
      <c r="AG888" s="5"/>
      <c r="AH888" s="5"/>
    </row>
    <row r="889" spans="1:34">
      <c r="A889" s="222"/>
      <c r="B889" s="222"/>
      <c r="C889" s="222" t="s">
        <v>2384</v>
      </c>
      <c r="D889" s="219">
        <v>893</v>
      </c>
      <c r="E889" s="219">
        <v>157</v>
      </c>
      <c r="F889" s="219">
        <v>157</v>
      </c>
      <c r="G889" s="264">
        <v>882</v>
      </c>
      <c r="H889" s="221" t="s">
        <v>85</v>
      </c>
      <c r="I889" s="219" t="s">
        <v>322</v>
      </c>
      <c r="J889" s="267" t="s">
        <v>320</v>
      </c>
      <c r="K889" s="219" t="s">
        <v>83</v>
      </c>
      <c r="L889" s="35" t="str">
        <f ca="1">IF(OFFSET(환산공식!$DU$15,$F889,0)=1,"O","X")</f>
        <v>X</v>
      </c>
      <c r="M889" s="212">
        <f ca="1">IFERROR(OFFSET(환산공식!DA$15,$F889,0),"")</f>
        <v>200</v>
      </c>
      <c r="N889" s="35" t="str">
        <f ca="1">IFERROR(CONCATENATE(ROUND(OFFSET(환산공식!DB$15,$F889,0),1),"%"),"")</f>
        <v>100%</v>
      </c>
      <c r="O889" s="35">
        <f ca="1">IFERROR(OFFSET(환산공식!DC$15,$F889,0),"")</f>
        <v>100</v>
      </c>
      <c r="P889" s="212" t="str">
        <f t="shared" ca="1" si="27"/>
        <v>3% 이하</v>
      </c>
      <c r="Q889" s="218">
        <f ca="1">IFERROR(ROUND(OFFSET(환산공식!$EX$15,$F889,0),3),"")</f>
        <v>0</v>
      </c>
      <c r="R889" s="218">
        <f ca="1">OFFSET('배치점수 계산기'!H$10,$D889,0)</f>
        <v>993.03300000000002</v>
      </c>
      <c r="S889" s="218">
        <f ca="1">OFFSET('배치점수 계산기'!I$10,$D889,0)</f>
        <v>991.12800000000004</v>
      </c>
      <c r="T889" s="218">
        <f ca="1">OFFSET('배치점수 계산기'!J$10,$D889,0)</f>
        <v>987.52499999999998</v>
      </c>
      <c r="U889" s="218">
        <f ca="1">OFFSET('배치점수 계산기'!K$10,$D889,0)</f>
        <v>984.07299999999998</v>
      </c>
      <c r="V889" s="218">
        <f ca="1">OFFSET('배치점수 계산기'!L$10,$D889,0)</f>
        <v>975.94799999999998</v>
      </c>
      <c r="W889" s="210" t="str">
        <f ca="1">OFFSET('배치점수 계산기'!M$10,$D889,0)</f>
        <v>백분위</v>
      </c>
      <c r="X889" s="208" t="str">
        <f ca="1">OFFSET('배치점수 계산기'!N$10,$D889,0)</f>
        <v>백분위</v>
      </c>
      <c r="Y889" s="212">
        <f ca="1">OFFSET(환산공식!FG$15,$F889,0)</f>
        <v>0.36</v>
      </c>
      <c r="Z889" s="35">
        <f ca="1">OFFSET(환산공식!FH$15,$F889,0)</f>
        <v>0.36</v>
      </c>
      <c r="AA889" s="203">
        <f ca="1">OFFSET(환산공식!FI$15,$F889,0)</f>
        <v>0.28999999999999998</v>
      </c>
      <c r="AB889" s="5"/>
      <c r="AD889">
        <f t="shared" ca="1" si="28"/>
        <v>6</v>
      </c>
      <c r="AF889" s="5"/>
      <c r="AG889" s="5"/>
      <c r="AH889" s="5"/>
    </row>
    <row r="890" spans="1:34">
      <c r="A890" s="222"/>
      <c r="B890" s="222"/>
      <c r="C890" s="222" t="s">
        <v>2385</v>
      </c>
      <c r="D890" s="219">
        <v>894</v>
      </c>
      <c r="E890" s="219">
        <v>197</v>
      </c>
      <c r="F890" s="219">
        <v>197</v>
      </c>
      <c r="G890" s="264">
        <v>883</v>
      </c>
      <c r="H890" s="221" t="s">
        <v>85</v>
      </c>
      <c r="I890" s="219" t="s">
        <v>324</v>
      </c>
      <c r="J890" s="267" t="s">
        <v>1416</v>
      </c>
      <c r="K890" s="219" t="s">
        <v>83</v>
      </c>
      <c r="L890" s="35" t="str">
        <f ca="1">IF(OFFSET(환산공식!$DU$15,$F890,0)=1,"O","X")</f>
        <v>X</v>
      </c>
      <c r="M890" s="212">
        <f ca="1">IFERROR(OFFSET(환산공식!DA$15,$F890,0),"")</f>
        <v>200</v>
      </c>
      <c r="N890" s="35" t="str">
        <f ca="1">IFERROR(CONCATENATE(ROUND(OFFSET(환산공식!DB$15,$F890,0),1),"%"),"")</f>
        <v>100%</v>
      </c>
      <c r="O890" s="35">
        <f ca="1">IFERROR(OFFSET(환산공식!DC$15,$F890,0),"")</f>
        <v>10</v>
      </c>
      <c r="P890" s="212" t="str">
        <f t="shared" ca="1" si="27"/>
        <v>3% 이하</v>
      </c>
      <c r="Q890" s="218">
        <f ca="1">IFERROR(ROUND(OFFSET(환산공식!$EX$15,$F890,0),3),"")</f>
        <v>0</v>
      </c>
      <c r="R890" s="218">
        <f ca="1">OFFSET('배치점수 계산기'!H$10,$D890,0)</f>
        <v>739.577</v>
      </c>
      <c r="S890" s="218">
        <f ca="1">OFFSET('배치점수 계산기'!I$10,$D890,0)</f>
        <v>739.17</v>
      </c>
      <c r="T890" s="218">
        <f ca="1">OFFSET('배치점수 계산기'!J$10,$D890,0)</f>
        <v>738.34699999999998</v>
      </c>
      <c r="U890" s="218">
        <f ca="1">OFFSET('배치점수 계산기'!K$10,$D890,0)</f>
        <v>736.1</v>
      </c>
      <c r="V890" s="218">
        <f ca="1">OFFSET('배치점수 계산기'!L$10,$D890,0)</f>
        <v>734.37300000000005</v>
      </c>
      <c r="W890" s="210" t="str">
        <f ca="1">OFFSET('배치점수 계산기'!M$10,$D890,0)</f>
        <v>표점</v>
      </c>
      <c r="X890" s="208" t="str">
        <f ca="1">OFFSET('배치점수 계산기'!N$10,$D890,0)</f>
        <v>표점</v>
      </c>
      <c r="Y890" s="212">
        <f ca="1">OFFSET(환산공식!FG$15,$F890,0)</f>
        <v>0.25</v>
      </c>
      <c r="Z890" s="35">
        <f ca="1">OFFSET(환산공식!FH$15,$F890,0)</f>
        <v>0.38</v>
      </c>
      <c r="AA890" s="203">
        <f ca="1">OFFSET(환산공식!FI$15,$F890,0)</f>
        <v>0.38</v>
      </c>
      <c r="AB890" s="5"/>
      <c r="AD890">
        <f t="shared" ca="1" si="28"/>
        <v>6</v>
      </c>
      <c r="AF890" s="5"/>
      <c r="AG890" s="5"/>
      <c r="AH890" s="5"/>
    </row>
    <row r="891" spans="1:34">
      <c r="A891" s="222"/>
      <c r="B891" s="222"/>
      <c r="C891" s="222" t="s">
        <v>2386</v>
      </c>
      <c r="D891" s="219">
        <v>895</v>
      </c>
      <c r="E891" s="219">
        <v>46</v>
      </c>
      <c r="F891" s="219">
        <v>46</v>
      </c>
      <c r="G891" s="264">
        <v>884</v>
      </c>
      <c r="H891" s="221" t="s">
        <v>85</v>
      </c>
      <c r="I891" s="219" t="s">
        <v>333</v>
      </c>
      <c r="J891" s="267" t="s">
        <v>325</v>
      </c>
      <c r="K891" s="219" t="s">
        <v>84</v>
      </c>
      <c r="L891" s="35" t="str">
        <f ca="1">IF(OFFSET(환산공식!$DU$15,$F891,0)=1,"O","X")</f>
        <v>X</v>
      </c>
      <c r="M891" s="212">
        <f ca="1">IFERROR(OFFSET(환산공식!DA$15,$F891,0),"")</f>
        <v>100</v>
      </c>
      <c r="N891" s="35" t="str">
        <f ca="1">IFERROR(CONCATENATE(ROUND(OFFSET(환산공식!DB$15,$F891,0),1),"%"),"")</f>
        <v>100%</v>
      </c>
      <c r="O891" s="35">
        <f ca="1">IFERROR(OFFSET(환산공식!DC$15,$F891,0),"")</f>
        <v>0</v>
      </c>
      <c r="P891" s="212" t="str">
        <f t="shared" ca="1" si="27"/>
        <v>3% 이하</v>
      </c>
      <c r="Q891" s="218">
        <f ca="1">IFERROR(ROUND(OFFSET(환산공식!$EX$15,$F891,0),3),"")</f>
        <v>0</v>
      </c>
      <c r="R891" s="218">
        <f ca="1">OFFSET('배치점수 계산기'!H$10,$D891,0)</f>
        <v>698.90800000000002</v>
      </c>
      <c r="S891" s="218">
        <f ca="1">OFFSET('배치점수 계산기'!I$10,$D891,0)</f>
        <v>697.94100000000003</v>
      </c>
      <c r="T891" s="218">
        <f ca="1">OFFSET('배치점수 계산기'!J$10,$D891,0)</f>
        <v>695.85799999999995</v>
      </c>
      <c r="U891" s="218">
        <f ca="1">OFFSET('배치점수 계산기'!K$10,$D891,0)</f>
        <v>694.88199999999995</v>
      </c>
      <c r="V891" s="218">
        <f ca="1">OFFSET('배치점수 계산기'!L$10,$D891,0)</f>
        <v>693.58</v>
      </c>
      <c r="W891" s="210" t="str">
        <f ca="1">OFFSET('배치점수 계산기'!M$10,$D891,0)</f>
        <v>표점</v>
      </c>
      <c r="X891" s="208" t="str">
        <f ca="1">OFFSET('배치점수 계산기'!N$10,$D891,0)</f>
        <v>변표</v>
      </c>
      <c r="Y891" s="212">
        <f ca="1">OFFSET(환산공식!FG$15,$F891,0)</f>
        <v>0.33</v>
      </c>
      <c r="Z891" s="35">
        <f ca="1">OFFSET(환산공식!FH$15,$F891,0)</f>
        <v>0.44</v>
      </c>
      <c r="AA891" s="203">
        <f ca="1">OFFSET(환산공식!FI$15,$F891,0)</f>
        <v>0.22</v>
      </c>
      <c r="AB891" s="5"/>
      <c r="AD891">
        <f t="shared" ca="1" si="28"/>
        <v>6</v>
      </c>
      <c r="AF891" s="5"/>
      <c r="AG891" s="5"/>
      <c r="AH891" s="5"/>
    </row>
    <row r="892" spans="1:34">
      <c r="A892" s="222"/>
      <c r="B892" s="222"/>
      <c r="C892" s="222" t="s">
        <v>2387</v>
      </c>
      <c r="D892" s="219">
        <v>896</v>
      </c>
      <c r="E892" s="219">
        <v>185</v>
      </c>
      <c r="F892" s="219">
        <v>185</v>
      </c>
      <c r="G892" s="264">
        <v>885</v>
      </c>
      <c r="H892" s="221" t="s">
        <v>85</v>
      </c>
      <c r="I892" s="219" t="s">
        <v>310</v>
      </c>
      <c r="J892" s="267" t="s">
        <v>325</v>
      </c>
      <c r="K892" s="219" t="s">
        <v>83</v>
      </c>
      <c r="L892" s="35" t="str">
        <f ca="1">IF(OFFSET(환산공식!$DU$15,$F892,0)=1,"O","X")</f>
        <v>X</v>
      </c>
      <c r="M892" s="212">
        <f ca="1">IFERROR(OFFSET(환산공식!DA$15,$F892,0),"")</f>
        <v>100</v>
      </c>
      <c r="N892" s="35" t="str">
        <f ca="1">IFERROR(CONCATENATE(ROUND(OFFSET(환산공식!DB$15,$F892,0),1),"%"),"")</f>
        <v>100%</v>
      </c>
      <c r="O892" s="35">
        <f ca="1">IFERROR(OFFSET(환산공식!DC$15,$F892,0),"")</f>
        <v>1.5</v>
      </c>
      <c r="P892" s="212" t="str">
        <f t="shared" ca="1" si="27"/>
        <v>3% 이하</v>
      </c>
      <c r="Q892" s="218">
        <f ca="1">IFERROR(ROUND(OFFSET(환산공식!$EX$15,$F892,0),3),"")</f>
        <v>0</v>
      </c>
      <c r="R892" s="218">
        <f ca="1">OFFSET('배치점수 계산기'!H$10,$D892,0)</f>
        <v>502.78300000000002</v>
      </c>
      <c r="S892" s="218">
        <f ca="1">OFFSET('배치점수 계산기'!I$10,$D892,0)</f>
        <v>501.65</v>
      </c>
      <c r="T892" s="218">
        <f ca="1">OFFSET('배치점수 계산기'!J$10,$D892,0)</f>
        <v>500.74200000000002</v>
      </c>
      <c r="U892" s="218">
        <f ca="1">OFFSET('배치점수 계산기'!K$10,$D892,0)</f>
        <v>499.52199999999999</v>
      </c>
      <c r="V892" s="218">
        <f ca="1">OFFSET('배치점수 계산기'!L$10,$D892,0)</f>
        <v>498.00700000000001</v>
      </c>
      <c r="W892" s="210" t="str">
        <f ca="1">OFFSET('배치점수 계산기'!M$10,$D892,0)</f>
        <v>백분위</v>
      </c>
      <c r="X892" s="208" t="str">
        <f ca="1">OFFSET('배치점수 계산기'!N$10,$D892,0)</f>
        <v>백분위</v>
      </c>
      <c r="Y892" s="212">
        <f ca="1">OFFSET(환산공식!FG$15,$F892,0)</f>
        <v>0.25</v>
      </c>
      <c r="Z892" s="35">
        <f ca="1">OFFSET(환산공식!FH$15,$F892,0)</f>
        <v>0.38</v>
      </c>
      <c r="AA892" s="203">
        <f ca="1">OFFSET(환산공식!FI$15,$F892,0)</f>
        <v>0.38</v>
      </c>
      <c r="AB892" s="5"/>
      <c r="AD892">
        <f t="shared" ca="1" si="28"/>
        <v>6</v>
      </c>
      <c r="AF892" s="5"/>
      <c r="AG892" s="5"/>
      <c r="AH892" s="5"/>
    </row>
    <row r="893" spans="1:34">
      <c r="A893" s="222"/>
      <c r="B893" s="222"/>
      <c r="C893" s="222" t="s">
        <v>2388</v>
      </c>
      <c r="D893" s="219">
        <v>897</v>
      </c>
      <c r="E893" s="219">
        <v>190</v>
      </c>
      <c r="F893" s="219">
        <v>190</v>
      </c>
      <c r="G893" s="264">
        <v>886</v>
      </c>
      <c r="H893" s="221" t="s">
        <v>85</v>
      </c>
      <c r="I893" s="219" t="s">
        <v>329</v>
      </c>
      <c r="J893" s="267" t="s">
        <v>325</v>
      </c>
      <c r="K893" s="219" t="s">
        <v>83</v>
      </c>
      <c r="L893" s="35" t="str">
        <f ca="1">IF(OFFSET(환산공식!$DU$15,$F893,0)=1,"O","X")</f>
        <v>X</v>
      </c>
      <c r="M893" s="212">
        <f ca="1">IFERROR(OFFSET(환산공식!DA$15,$F893,0),"")</f>
        <v>200</v>
      </c>
      <c r="N893" s="35" t="str">
        <f ca="1">IFERROR(CONCATENATE(ROUND(OFFSET(환산공식!DB$15,$F893,0),1),"%"),"")</f>
        <v>100%</v>
      </c>
      <c r="O893" s="35">
        <f ca="1">IFERROR(OFFSET(환산공식!DC$15,$F893,0),"")</f>
        <v>0</v>
      </c>
      <c r="P893" s="212" t="str">
        <f t="shared" ca="1" si="27"/>
        <v>3% 이하</v>
      </c>
      <c r="Q893" s="218">
        <f ca="1">IFERROR(ROUND(OFFSET(환산공식!$EX$15,$F893,0),3),"")</f>
        <v>0</v>
      </c>
      <c r="R893" s="218">
        <f ca="1">OFFSET('배치점수 계산기'!H$10,$D893,0)</f>
        <v>962.22799999999995</v>
      </c>
      <c r="S893" s="218">
        <f ca="1">OFFSET('배치점수 계산기'!I$10,$D893,0)</f>
        <v>960.36099999999999</v>
      </c>
      <c r="T893" s="218">
        <f ca="1">OFFSET('배치점수 계산기'!J$10,$D893,0)</f>
        <v>959.06</v>
      </c>
      <c r="U893" s="218">
        <f ca="1">OFFSET('배치점수 계산기'!K$10,$D893,0)</f>
        <v>957.81500000000005</v>
      </c>
      <c r="V893" s="218">
        <f ca="1">OFFSET('배치점수 계산기'!L$10,$D893,0)</f>
        <v>953.24199999999996</v>
      </c>
      <c r="W893" s="210" t="str">
        <f ca="1">OFFSET('배치점수 계산기'!M$10,$D893,0)</f>
        <v>표점/만점</v>
      </c>
      <c r="X893" s="208" t="str">
        <f ca="1">OFFSET('배치점수 계산기'!N$10,$D893,0)</f>
        <v>표점/만점</v>
      </c>
      <c r="Y893" s="212">
        <f ca="1">OFFSET(환산공식!FG$15,$F893,0)</f>
        <v>0.31</v>
      </c>
      <c r="Z893" s="35">
        <f ca="1">OFFSET(환산공식!FH$15,$F893,0)</f>
        <v>0.37</v>
      </c>
      <c r="AA893" s="203">
        <f ca="1">OFFSET(환산공식!FI$15,$F893,0)</f>
        <v>0.31</v>
      </c>
      <c r="AB893" s="5"/>
      <c r="AD893">
        <f t="shared" ca="1" si="28"/>
        <v>6</v>
      </c>
      <c r="AF893" s="5"/>
      <c r="AG893" s="5"/>
      <c r="AH893" s="5"/>
    </row>
    <row r="894" spans="1:34">
      <c r="A894" s="222"/>
      <c r="B894" s="222"/>
      <c r="C894" s="222" t="s">
        <v>2389</v>
      </c>
      <c r="D894" s="219">
        <v>898</v>
      </c>
      <c r="E894" s="219">
        <v>223</v>
      </c>
      <c r="F894" s="219">
        <v>223</v>
      </c>
      <c r="G894" s="264">
        <v>887</v>
      </c>
      <c r="H894" s="221" t="s">
        <v>85</v>
      </c>
      <c r="I894" s="219" t="s">
        <v>332</v>
      </c>
      <c r="J894" s="267" t="s">
        <v>325</v>
      </c>
      <c r="K894" s="219" t="s">
        <v>83</v>
      </c>
      <c r="L894" s="35" t="str">
        <f ca="1">IF(OFFSET(환산공식!$DU$15,$F894,0)=1,"O","X")</f>
        <v>X</v>
      </c>
      <c r="M894" s="212">
        <f ca="1">IFERROR(OFFSET(환산공식!DA$15,$F894,0),"")</f>
        <v>0</v>
      </c>
      <c r="N894" s="35" t="str">
        <f ca="1">IFERROR(CONCATENATE(ROUND(OFFSET(환산공식!DB$15,$F894,0),1),"%"),"")</f>
        <v/>
      </c>
      <c r="O894" s="35">
        <f ca="1">IFERROR(OFFSET(환산공식!DC$15,$F894,0),"")</f>
        <v>0</v>
      </c>
      <c r="P894" s="212" t="str">
        <f t="shared" ca="1" si="27"/>
        <v>3% 이하</v>
      </c>
      <c r="Q894" s="218">
        <f ca="1">IFERROR(ROUND(OFFSET(환산공식!$EX$15,$F894,0),3),"")</f>
        <v>0</v>
      </c>
      <c r="R894" s="218">
        <f ca="1">OFFSET('배치점수 계산기'!H$10,$D894,0)</f>
        <v>199.322</v>
      </c>
      <c r="S894" s="218">
        <f ca="1">OFFSET('배치점수 계산기'!I$10,$D894,0)</f>
        <v>198.87799999999999</v>
      </c>
      <c r="T894" s="218">
        <f ca="1">OFFSET('배치점수 계산기'!J$10,$D894,0)</f>
        <v>197.96299999999999</v>
      </c>
      <c r="U894" s="218">
        <f ca="1">OFFSET('배치점수 계산기'!K$10,$D894,0)</f>
        <v>197.61</v>
      </c>
      <c r="V894" s="218">
        <f ca="1">OFFSET('배치점수 계산기'!L$10,$D894,0)</f>
        <v>197.08</v>
      </c>
      <c r="W894" s="210" t="str">
        <f ca="1">OFFSET('배치점수 계산기'!M$10,$D894,0)</f>
        <v>표점</v>
      </c>
      <c r="X894" s="208" t="str">
        <f ca="1">OFFSET('배치점수 계산기'!N$10,$D894,0)</f>
        <v>표점</v>
      </c>
      <c r="Y894" s="212">
        <f ca="1">OFFSET(환산공식!FG$15,$F894,0)</f>
        <v>0.25</v>
      </c>
      <c r="Z894" s="35">
        <f ca="1">OFFSET(환산공식!FH$15,$F894,0)</f>
        <v>0.45</v>
      </c>
      <c r="AA894" s="203">
        <f ca="1">OFFSET(환산공식!FI$15,$F894,0)</f>
        <v>0.3</v>
      </c>
      <c r="AB894" s="5"/>
      <c r="AD894">
        <f t="shared" ca="1" si="28"/>
        <v>6</v>
      </c>
      <c r="AF894" s="5"/>
      <c r="AG894" s="5"/>
      <c r="AH894" s="5"/>
    </row>
    <row r="895" spans="1:34">
      <c r="A895" s="222"/>
      <c r="B895" s="222"/>
      <c r="C895" s="222" t="s">
        <v>2390</v>
      </c>
      <c r="D895" s="219">
        <v>899</v>
      </c>
      <c r="E895" s="219">
        <v>223</v>
      </c>
      <c r="F895" s="219">
        <v>223</v>
      </c>
      <c r="G895" s="264">
        <v>888</v>
      </c>
      <c r="H895" s="221" t="s">
        <v>85</v>
      </c>
      <c r="I895" s="219" t="s">
        <v>332</v>
      </c>
      <c r="J895" s="267" t="s">
        <v>1417</v>
      </c>
      <c r="K895" s="219" t="s">
        <v>83</v>
      </c>
      <c r="L895" s="35" t="str">
        <f ca="1">IF(OFFSET(환산공식!$DU$15,$F895,0)=1,"O","X")</f>
        <v>X</v>
      </c>
      <c r="M895" s="212">
        <f ca="1">IFERROR(OFFSET(환산공식!DA$15,$F895,0),"")</f>
        <v>0</v>
      </c>
      <c r="N895" s="35" t="str">
        <f ca="1">IFERROR(CONCATENATE(ROUND(OFFSET(환산공식!DB$15,$F895,0),1),"%"),"")</f>
        <v/>
      </c>
      <c r="O895" s="35">
        <f ca="1">IFERROR(OFFSET(환산공식!DC$15,$F895,0),"")</f>
        <v>0</v>
      </c>
      <c r="P895" s="212" t="str">
        <f t="shared" ca="1" si="27"/>
        <v>3% 이하</v>
      </c>
      <c r="Q895" s="218">
        <f ca="1">IFERROR(ROUND(OFFSET(환산공식!$EX$15,$F895,0),3),"")</f>
        <v>0</v>
      </c>
      <c r="R895" s="218">
        <f ca="1">OFFSET('배치점수 계산기'!H$10,$D895,0)</f>
        <v>197.67500000000001</v>
      </c>
      <c r="S895" s="218">
        <f ca="1">OFFSET('배치점수 계산기'!I$10,$D895,0)</f>
        <v>197.483</v>
      </c>
      <c r="T895" s="218">
        <f ca="1">OFFSET('배치점수 계산기'!J$10,$D895,0)</f>
        <v>197.30799999999999</v>
      </c>
      <c r="U895" s="218">
        <f ca="1">OFFSET('배치점수 계산기'!K$10,$D895,0)</f>
        <v>196.45500000000001</v>
      </c>
      <c r="V895" s="218">
        <f ca="1">OFFSET('배치점수 계산기'!L$10,$D895,0)</f>
        <v>195.00800000000001</v>
      </c>
      <c r="W895" s="210" t="str">
        <f ca="1">OFFSET('배치점수 계산기'!M$10,$D895,0)</f>
        <v>표점</v>
      </c>
      <c r="X895" s="208" t="str">
        <f ca="1">OFFSET('배치점수 계산기'!N$10,$D895,0)</f>
        <v>표점</v>
      </c>
      <c r="Y895" s="212">
        <f ca="1">OFFSET(환산공식!FG$15,$F895,0)</f>
        <v>0.25</v>
      </c>
      <c r="Z895" s="35">
        <f ca="1">OFFSET(환산공식!FH$15,$F895,0)</f>
        <v>0.45</v>
      </c>
      <c r="AA895" s="203">
        <f ca="1">OFFSET(환산공식!FI$15,$F895,0)</f>
        <v>0.3</v>
      </c>
      <c r="AB895" s="5"/>
      <c r="AD895">
        <f t="shared" ca="1" si="28"/>
        <v>6</v>
      </c>
      <c r="AF895" s="5"/>
      <c r="AG895" s="5"/>
      <c r="AH895" s="5"/>
    </row>
    <row r="896" spans="1:34">
      <c r="A896" s="222"/>
      <c r="B896" s="222"/>
      <c r="C896" s="222" t="s">
        <v>2391</v>
      </c>
      <c r="D896" s="219">
        <v>900</v>
      </c>
      <c r="E896" s="219">
        <v>229</v>
      </c>
      <c r="F896" s="219">
        <v>229</v>
      </c>
      <c r="G896" s="264">
        <v>889</v>
      </c>
      <c r="H896" s="221" t="s">
        <v>85</v>
      </c>
      <c r="I896" s="219" t="s">
        <v>330</v>
      </c>
      <c r="J896" s="267" t="s">
        <v>325</v>
      </c>
      <c r="K896" s="219" t="s">
        <v>83</v>
      </c>
      <c r="L896" s="35" t="str">
        <f ca="1">IF(OFFSET(환산공식!$DU$15,$F896,0)=1,"O","X")</f>
        <v>X</v>
      </c>
      <c r="M896" s="212">
        <f ca="1">IFERROR(OFFSET(환산공식!DA$15,$F896,0),"")</f>
        <v>40</v>
      </c>
      <c r="N896" s="35" t="str">
        <f ca="1">IFERROR(CONCATENATE(ROUND(OFFSET(환산공식!DB$15,$F896,0),1),"%"),"")</f>
        <v>100%</v>
      </c>
      <c r="O896" s="35">
        <f ca="1">IFERROR(OFFSET(환산공식!DC$15,$F896,0),"")</f>
        <v>0</v>
      </c>
      <c r="P896" s="212" t="str">
        <f t="shared" ca="1" si="27"/>
        <v>3% 이하</v>
      </c>
      <c r="Q896" s="218">
        <f ca="1">IFERROR(ROUND(OFFSET(환산공식!$EX$15,$F896,0),3),"")</f>
        <v>800</v>
      </c>
      <c r="R896" s="218">
        <f ca="1">OFFSET('배치점수 계산기'!H$10,$D896,0)</f>
        <v>991.13800000000003</v>
      </c>
      <c r="S896" s="218">
        <f ca="1">OFFSET('배치점수 계산기'!I$10,$D896,0)</f>
        <v>990.86699999999996</v>
      </c>
      <c r="T896" s="218">
        <f ca="1">OFFSET('배치점수 계산기'!J$10,$D896,0)</f>
        <v>990.15800000000002</v>
      </c>
      <c r="U896" s="218">
        <f ca="1">OFFSET('배치점수 계산기'!K$10,$D896,0)</f>
        <v>989.82899999999995</v>
      </c>
      <c r="V896" s="218">
        <f ca="1">OFFSET('배치점수 계산기'!L$10,$D896,0)</f>
        <v>989.45100000000002</v>
      </c>
      <c r="W896" s="210" t="str">
        <f ca="1">OFFSET('배치점수 계산기'!M$10,$D896,0)</f>
        <v>표점/만점</v>
      </c>
      <c r="X896" s="208" t="str">
        <f ca="1">OFFSET('배치점수 계산기'!N$10,$D896,0)</f>
        <v>표점/만점</v>
      </c>
      <c r="Y896" s="212">
        <f ca="1">OFFSET(환산공식!FG$15,$F896,0)</f>
        <v>0.25</v>
      </c>
      <c r="Z896" s="35">
        <f ca="1">OFFSET(환산공식!FH$15,$F896,0)</f>
        <v>0.37</v>
      </c>
      <c r="AA896" s="203">
        <f ca="1">OFFSET(환산공식!FI$15,$F896,0)</f>
        <v>0.37</v>
      </c>
      <c r="AB896" s="5"/>
      <c r="AD896">
        <f t="shared" ca="1" si="28"/>
        <v>6</v>
      </c>
      <c r="AF896" s="5"/>
      <c r="AG896" s="5"/>
      <c r="AH896" s="5"/>
    </row>
    <row r="897" spans="1:34">
      <c r="A897" s="222"/>
      <c r="B897" s="222"/>
      <c r="C897" s="222" t="s">
        <v>2392</v>
      </c>
      <c r="D897" s="219">
        <v>901</v>
      </c>
      <c r="E897" s="219">
        <v>241</v>
      </c>
      <c r="F897" s="219">
        <v>241</v>
      </c>
      <c r="G897" s="264">
        <v>890</v>
      </c>
      <c r="H897" s="221" t="s">
        <v>85</v>
      </c>
      <c r="I897" s="219" t="s">
        <v>632</v>
      </c>
      <c r="J897" s="267" t="s">
        <v>356</v>
      </c>
      <c r="K897" s="219" t="s">
        <v>84</v>
      </c>
      <c r="L897" s="35" t="str">
        <f ca="1">IF(OFFSET(환산공식!$DU$15,$F897,0)=1,"O","X")</f>
        <v>X</v>
      </c>
      <c r="M897" s="212">
        <f ca="1">IFERROR(OFFSET(환산공식!DA$15,$F897,0),"")</f>
        <v>100</v>
      </c>
      <c r="N897" s="35" t="str">
        <f ca="1">IFERROR(CONCATENATE(ROUND(OFFSET(환산공식!DB$15,$F897,0),1),"%"),"")</f>
        <v>100%</v>
      </c>
      <c r="O897" s="35">
        <f ca="1">IFERROR(OFFSET(환산공식!DC$15,$F897,0),"")</f>
        <v>0</v>
      </c>
      <c r="P897" s="212" t="str">
        <f t="shared" ca="1" si="27"/>
        <v>3% 이하</v>
      </c>
      <c r="Q897" s="218">
        <f ca="1">IFERROR(ROUND(OFFSET(환산공식!$EX$15,$F897,0),3),"")</f>
        <v>0</v>
      </c>
      <c r="R897" s="218">
        <f ca="1">OFFSET('배치점수 계산기'!H$10,$D897,0)</f>
        <v>369.96499999999997</v>
      </c>
      <c r="S897" s="218">
        <f ca="1">OFFSET('배치점수 계산기'!I$10,$D897,0)</f>
        <v>366.30500000000001</v>
      </c>
      <c r="T897" s="218">
        <f ca="1">OFFSET('배치점수 계산기'!J$10,$D897,0)</f>
        <v>362.44</v>
      </c>
      <c r="U897" s="218">
        <f ca="1">OFFSET('배치점수 계산기'!K$10,$D897,0)</f>
        <v>358.43</v>
      </c>
      <c r="V897" s="218">
        <f ca="1">OFFSET('배치점수 계산기'!L$10,$D897,0)</f>
        <v>353.8</v>
      </c>
      <c r="W897" s="210" t="str">
        <f ca="1">OFFSET('배치점수 계산기'!M$10,$D897,0)</f>
        <v>백분위</v>
      </c>
      <c r="X897" s="208" t="str">
        <f ca="1">OFFSET('배치점수 계산기'!N$10,$D897,0)</f>
        <v>백분위</v>
      </c>
      <c r="Y897" s="212">
        <f ca="1">OFFSET(환산공식!FG$15,$F897,0)</f>
        <v>0.37</v>
      </c>
      <c r="Z897" s="35">
        <f ca="1">OFFSET(환산공식!FH$15,$F897,0)</f>
        <v>0.33</v>
      </c>
      <c r="AA897" s="203">
        <f ca="1">OFFSET(환산공식!FI$15,$F897,0)</f>
        <v>0.3</v>
      </c>
      <c r="AB897" s="5"/>
      <c r="AD897">
        <f t="shared" ca="1" si="28"/>
        <v>6</v>
      </c>
      <c r="AF897" s="5"/>
      <c r="AG897" s="5"/>
      <c r="AH897" s="5"/>
    </row>
    <row r="898" spans="1:34">
      <c r="A898" s="222"/>
      <c r="B898" s="222"/>
      <c r="C898" s="222" t="s">
        <v>2393</v>
      </c>
      <c r="D898" s="219">
        <v>902</v>
      </c>
      <c r="E898" s="219">
        <v>87</v>
      </c>
      <c r="F898" s="219">
        <v>87</v>
      </c>
      <c r="G898" s="264">
        <v>891</v>
      </c>
      <c r="H898" s="221" t="s">
        <v>85</v>
      </c>
      <c r="I898" s="219" t="s">
        <v>341</v>
      </c>
      <c r="J898" s="267" t="s">
        <v>1106</v>
      </c>
      <c r="K898" s="219" t="s">
        <v>84</v>
      </c>
      <c r="L898" s="35" t="str">
        <f ca="1">IF(OFFSET(환산공식!$DU$15,$F898,0)=1,"O","X")</f>
        <v>X</v>
      </c>
      <c r="M898" s="212">
        <f ca="1">IFERROR(OFFSET(환산공식!DA$15,$F898,0),"")</f>
        <v>200</v>
      </c>
      <c r="N898" s="35" t="str">
        <f ca="1">IFERROR(CONCATENATE(ROUND(OFFSET(환산공식!DB$15,$F898,0),1),"%"),"")</f>
        <v>100%</v>
      </c>
      <c r="O898" s="35">
        <f ca="1">IFERROR(OFFSET(환산공식!DC$15,$F898,0),"")</f>
        <v>10</v>
      </c>
      <c r="P898" s="212" t="str">
        <f t="shared" ca="1" si="27"/>
        <v>3% 이하</v>
      </c>
      <c r="Q898" s="218">
        <f ca="1">IFERROR(ROUND(OFFSET(환산공식!$EX$15,$F898,0),3),"")</f>
        <v>0</v>
      </c>
      <c r="R898" s="218">
        <f ca="1">OFFSET('배치점수 계산기'!H$10,$D898,0)</f>
        <v>937.351</v>
      </c>
      <c r="S898" s="218">
        <f ca="1">OFFSET('배치점수 계산기'!I$10,$D898,0)</f>
        <v>935.85900000000004</v>
      </c>
      <c r="T898" s="218">
        <f ca="1">OFFSET('배치점수 계산기'!J$10,$D898,0)</f>
        <v>932.346</v>
      </c>
      <c r="U898" s="218">
        <f ca="1">OFFSET('배치점수 계산기'!K$10,$D898,0)</f>
        <v>928.40099999999995</v>
      </c>
      <c r="V898" s="218">
        <f ca="1">OFFSET('배치점수 계산기'!L$10,$D898,0)</f>
        <v>924.16200000000003</v>
      </c>
      <c r="W898" s="210" t="str">
        <f ca="1">OFFSET('배치점수 계산기'!M$10,$D898,0)</f>
        <v>표점/만점</v>
      </c>
      <c r="X898" s="208" t="str">
        <f ca="1">OFFSET('배치점수 계산기'!N$10,$D898,0)</f>
        <v>변표/만점</v>
      </c>
      <c r="Y898" s="212">
        <f ca="1">OFFSET(환산공식!FG$15,$F898,0)</f>
        <v>0.37</v>
      </c>
      <c r="Z898" s="35">
        <f ca="1">OFFSET(환산공식!FH$15,$F898,0)</f>
        <v>0.37</v>
      </c>
      <c r="AA898" s="203">
        <f ca="1">OFFSET(환산공식!FI$15,$F898,0)</f>
        <v>0.26</v>
      </c>
      <c r="AB898" s="5"/>
      <c r="AD898">
        <f t="shared" ca="1" si="28"/>
        <v>6</v>
      </c>
      <c r="AF898" s="5"/>
      <c r="AG898" s="5"/>
      <c r="AH898" s="5"/>
    </row>
    <row r="899" spans="1:34">
      <c r="A899" s="222"/>
      <c r="B899" s="222"/>
      <c r="C899" s="222" t="str">
        <f t="shared" ref="C899:C900" si="29">_xlfn.CONCAT($C$4,G899)</f>
        <v>가892</v>
      </c>
      <c r="D899" s="219" t="e">
        <f>MATCH($C899,'배치점수 계산기'!$O$11:$O$3001,0)</f>
        <v>#N/A</v>
      </c>
      <c r="E899" s="219" t="e">
        <f ca="1">OFFSET('배치점수 계산기'!A$10,D899,0)</f>
        <v>#N/A</v>
      </c>
      <c r="F899" s="219" t="e">
        <f ca="1">MATCH(E899,환산공식!$A$16:$A$301,0)</f>
        <v>#N/A</v>
      </c>
      <c r="G899" s="264">
        <v>892</v>
      </c>
      <c r="H899" s="547"/>
      <c r="I899" s="546"/>
      <c r="J899" s="546"/>
      <c r="K899" s="546"/>
      <c r="L899" s="546"/>
      <c r="M899" s="547"/>
      <c r="N899" s="546"/>
      <c r="O899" s="546"/>
      <c r="P899" s="547"/>
      <c r="Q899" s="546"/>
      <c r="R899" s="546"/>
      <c r="S899" s="546"/>
      <c r="T899" s="546"/>
      <c r="U899" s="546"/>
      <c r="V899" s="546"/>
      <c r="W899" s="547"/>
      <c r="X899" s="546"/>
      <c r="Y899" s="547"/>
      <c r="Z899" s="546"/>
      <c r="AA899" s="548"/>
      <c r="AB899" s="5"/>
      <c r="AD899">
        <f t="shared" si="28"/>
        <v>5</v>
      </c>
      <c r="AF899" s="5"/>
      <c r="AG899" s="5"/>
      <c r="AH899" s="5"/>
    </row>
    <row r="900" spans="1:34">
      <c r="A900" s="222"/>
      <c r="B900" s="222"/>
      <c r="C900" s="222" t="str">
        <f t="shared" si="29"/>
        <v>가893</v>
      </c>
      <c r="D900" s="219" t="e">
        <f>MATCH($C900,'배치점수 계산기'!$O$11:$O$3001,0)</f>
        <v>#N/A</v>
      </c>
      <c r="E900" s="219" t="e">
        <f ca="1">OFFSET('배치점수 계산기'!A$10,D900,0)</f>
        <v>#N/A</v>
      </c>
      <c r="F900" s="219" t="e">
        <f ca="1">MATCH(E900,환산공식!$A$16:$A$301,0)</f>
        <v>#N/A</v>
      </c>
      <c r="G900" s="264">
        <v>893</v>
      </c>
      <c r="AB900" s="5"/>
      <c r="AD900">
        <f t="shared" si="28"/>
        <v>5</v>
      </c>
      <c r="AF900" s="5"/>
      <c r="AG900" s="5"/>
      <c r="AH900" s="5"/>
    </row>
    <row r="901" spans="1:34">
      <c r="AF901" s="5"/>
      <c r="AG901" s="5"/>
      <c r="AH901" s="5"/>
    </row>
    <row r="902" spans="1:34">
      <c r="AF902" s="5"/>
      <c r="AG902" s="5"/>
      <c r="AH902" s="5"/>
    </row>
    <row r="903" spans="1:34">
      <c r="AF903" s="5"/>
      <c r="AG903" s="5"/>
      <c r="AH903" s="5"/>
    </row>
    <row r="904" spans="1:34">
      <c r="AF904" s="5"/>
      <c r="AG904" s="5"/>
      <c r="AH904" s="5"/>
    </row>
    <row r="905" spans="1:34">
      <c r="AF905" s="5"/>
      <c r="AG905" s="5"/>
      <c r="AH905" s="5"/>
    </row>
    <row r="906" spans="1:34">
      <c r="AF906" s="5"/>
      <c r="AG906" s="5"/>
      <c r="AH906" s="5"/>
    </row>
    <row r="907" spans="1:34">
      <c r="AF907" s="5"/>
      <c r="AG907" s="5"/>
      <c r="AH907" s="5"/>
    </row>
    <row r="908" spans="1:34">
      <c r="AF908" s="5"/>
      <c r="AG908" s="5"/>
      <c r="AH908" s="5"/>
    </row>
    <row r="909" spans="1:34">
      <c r="AF909" s="5"/>
      <c r="AG909" s="5"/>
      <c r="AH909" s="5"/>
    </row>
    <row r="910" spans="1:34">
      <c r="AF910" s="5"/>
      <c r="AG910" s="5"/>
      <c r="AH910" s="5"/>
    </row>
    <row r="911" spans="1:34">
      <c r="AF911" s="5"/>
      <c r="AG911" s="5"/>
      <c r="AH911" s="5"/>
    </row>
    <row r="912" spans="1:34">
      <c r="AF912" s="5"/>
      <c r="AG912" s="5"/>
      <c r="AH912" s="5"/>
    </row>
    <row r="913" spans="32:34">
      <c r="AF913" s="5"/>
      <c r="AG913" s="5"/>
      <c r="AH913" s="5"/>
    </row>
    <row r="914" spans="32:34">
      <c r="AF914" s="5"/>
      <c r="AG914" s="5"/>
      <c r="AH914" s="5"/>
    </row>
    <row r="915" spans="32:34">
      <c r="AF915" s="5"/>
      <c r="AG915" s="5"/>
      <c r="AH915" s="5"/>
    </row>
    <row r="916" spans="32:34">
      <c r="AF916" s="5"/>
      <c r="AG916" s="5"/>
      <c r="AH916" s="5"/>
    </row>
  </sheetData>
  <sheetProtection algorithmName="SHA-512" hashValue="Stdm8LM5ml1ZI1Z8ar6PakExh88HY/pDjTXmM7Jd2aae5QYjA7025RHkxdZRmL1T15rFMsyM3xue60iymmnaNg==" saltValue="t+3qxeWC2O0V4tapj+uitg==" spinCount="100000" sheet="1" sort="0" autoFilter="0"/>
  <autoFilter ref="C7:K7" xr:uid="{072AB2A1-9EA8-4D57-BFFB-1605D67742C4}"/>
  <mergeCells count="7">
    <mergeCell ref="Y6:AA6"/>
    <mergeCell ref="I1:Q3"/>
    <mergeCell ref="R5:V5"/>
    <mergeCell ref="M6:O6"/>
    <mergeCell ref="P6:Q6"/>
    <mergeCell ref="W6:X6"/>
    <mergeCell ref="R2:V3"/>
  </mergeCells>
  <phoneticPr fontId="2" type="noConversion"/>
  <conditionalFormatting sqref="H8:Q898">
    <cfRule type="expression" dxfId="38" priority="3">
      <formula>$AD8=6</formula>
    </cfRule>
    <cfRule type="expression" dxfId="37" priority="4">
      <formula>$AD8=5</formula>
    </cfRule>
    <cfRule type="expression" dxfId="36" priority="5">
      <formula>$AD8=4</formula>
    </cfRule>
    <cfRule type="expression" dxfId="35" priority="6">
      <formula>$AD8=3</formula>
    </cfRule>
    <cfRule type="expression" dxfId="34" priority="7">
      <formula>$AD8=2</formula>
    </cfRule>
    <cfRule type="expression" dxfId="33" priority="8">
      <formula>$AD8=1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DE09-7565-46C0-9595-F7237D3E14A7}">
  <dimension ref="A1:AH896"/>
  <sheetViews>
    <sheetView workbookViewId="0">
      <pane ySplit="7" topLeftCell="A8" activePane="bottomLeft" state="frozen"/>
      <selection pane="bottomLeft"/>
    </sheetView>
  </sheetViews>
  <sheetFormatPr defaultRowHeight="17"/>
  <cols>
    <col min="1" max="1" width="17.08203125" customWidth="1"/>
    <col min="2" max="7" width="10.75" hidden="1" customWidth="1"/>
    <col min="8" max="8" width="9.25" customWidth="1"/>
    <col min="9" max="9" width="12.5" customWidth="1"/>
    <col min="10" max="10" width="16.25" customWidth="1"/>
    <col min="11" max="11" width="7" customWidth="1"/>
    <col min="12" max="12" width="8.58203125" customWidth="1"/>
    <col min="13" max="13" width="10.58203125" customWidth="1"/>
    <col min="14" max="14" width="12.08203125" customWidth="1"/>
    <col min="15" max="15" width="10.58203125" customWidth="1"/>
    <col min="16" max="16" width="13.83203125" customWidth="1"/>
    <col min="17" max="24" width="9.08203125" customWidth="1"/>
    <col min="25" max="27" width="5" customWidth="1"/>
    <col min="28" max="29" width="9" customWidth="1"/>
    <col min="30" max="30" width="9" hidden="1" customWidth="1"/>
    <col min="32" max="34" width="9" customWidth="1"/>
  </cols>
  <sheetData>
    <row r="1" spans="1:31" s="5" customFormat="1" ht="16.5" customHeight="1">
      <c r="A1" s="5" t="s">
        <v>1323</v>
      </c>
      <c r="B1" s="5" t="s">
        <v>85</v>
      </c>
      <c r="C1" s="35" t="s">
        <v>129</v>
      </c>
      <c r="D1" s="35" t="s">
        <v>149</v>
      </c>
      <c r="E1" s="35" t="s">
        <v>1324</v>
      </c>
      <c r="F1" s="35"/>
      <c r="G1" s="35"/>
      <c r="H1" s="35"/>
      <c r="I1" s="630" t="s">
        <v>18895</v>
      </c>
      <c r="J1" s="631"/>
      <c r="K1" s="631"/>
      <c r="L1" s="631"/>
      <c r="M1" s="631"/>
      <c r="N1" s="631"/>
      <c r="O1" s="631"/>
      <c r="P1" s="631"/>
      <c r="Q1" s="631"/>
      <c r="R1" s="35"/>
      <c r="S1" s="35"/>
      <c r="T1" s="35"/>
      <c r="U1" s="35"/>
      <c r="V1" s="35"/>
      <c r="W1" s="208"/>
      <c r="X1" s="208"/>
      <c r="Y1" s="35"/>
      <c r="Z1" s="35"/>
      <c r="AA1" s="35"/>
      <c r="AC1"/>
      <c r="AD1"/>
      <c r="AE1"/>
    </row>
    <row r="2" spans="1:31" s="5" customFormat="1">
      <c r="B2" s="5">
        <v>1</v>
      </c>
      <c r="C2" s="35">
        <v>2</v>
      </c>
      <c r="D2" s="35">
        <v>3</v>
      </c>
      <c r="E2" s="35">
        <v>4</v>
      </c>
      <c r="F2" s="35"/>
      <c r="G2" s="35"/>
      <c r="H2" s="35"/>
      <c r="I2" s="631"/>
      <c r="J2" s="631"/>
      <c r="K2" s="631"/>
      <c r="L2" s="631"/>
      <c r="M2" s="631"/>
      <c r="N2" s="631"/>
      <c r="O2" s="631"/>
      <c r="P2" s="631"/>
      <c r="Q2" s="631"/>
      <c r="R2" s="635" t="s">
        <v>1325</v>
      </c>
      <c r="S2" s="635"/>
      <c r="T2" s="635"/>
      <c r="U2" s="635"/>
      <c r="V2" s="635"/>
      <c r="W2" s="208"/>
      <c r="X2" s="208"/>
      <c r="Y2" s="35"/>
      <c r="Z2" s="35"/>
      <c r="AA2" s="35"/>
      <c r="AC2"/>
      <c r="AD2"/>
      <c r="AE2"/>
    </row>
    <row r="3" spans="1:31" s="5" customFormat="1">
      <c r="A3" s="5" t="s">
        <v>1323</v>
      </c>
      <c r="B3" s="269" t="s">
        <v>1326</v>
      </c>
      <c r="C3" s="124"/>
      <c r="D3" s="35"/>
      <c r="E3" s="35"/>
      <c r="F3" s="35"/>
      <c r="G3" s="35"/>
      <c r="H3" s="35"/>
      <c r="I3" s="631"/>
      <c r="J3" s="631"/>
      <c r="K3" s="631"/>
      <c r="L3" s="631"/>
      <c r="M3" s="631"/>
      <c r="N3" s="631"/>
      <c r="O3" s="631"/>
      <c r="P3" s="631"/>
      <c r="Q3" s="631"/>
      <c r="R3" s="635"/>
      <c r="S3" s="635"/>
      <c r="T3" s="635"/>
      <c r="U3" s="635"/>
      <c r="V3" s="635"/>
      <c r="W3" s="208"/>
      <c r="X3" s="208"/>
      <c r="Y3" s="35"/>
      <c r="Z3" s="35"/>
      <c r="AA3" s="35"/>
      <c r="AC3"/>
      <c r="AD3"/>
      <c r="AE3"/>
    </row>
    <row r="4" spans="1:31" s="5" customFormat="1">
      <c r="B4" s="270">
        <v>2</v>
      </c>
      <c r="C4" s="127" t="str">
        <f>IF($B$4=1,CONCATENATE($B$1,AE4),IF($B$4=2,CONCATENATE($C$1,AE4),IF($B$4=3,CONCATENATE($D$1,AE4),IF($B$4=4,CONCATENATE($E$1,AE4)))))</f>
        <v>나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224"/>
      <c r="X4" s="208"/>
      <c r="Y4" s="35"/>
      <c r="Z4" s="35"/>
      <c r="AA4" s="35"/>
      <c r="AC4"/>
      <c r="AD4"/>
      <c r="AE4"/>
    </row>
    <row r="5" spans="1:31" s="5" customFormat="1" ht="17.5" thickBot="1">
      <c r="C5" s="268">
        <f>IFERROR(INDEX('배치점수 계산기'!A9:C9,MATCH(C4,'배치점수 계산기'!A7:C7,0)),)</f>
        <v>901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209"/>
      <c r="P5" s="35"/>
      <c r="Q5" s="35"/>
      <c r="R5" s="627" t="s">
        <v>1327</v>
      </c>
      <c r="S5" s="628"/>
      <c r="T5" s="628"/>
      <c r="U5" s="628"/>
      <c r="V5" s="629"/>
      <c r="W5" s="223"/>
      <c r="X5" s="208"/>
      <c r="Y5" s="35"/>
      <c r="Z5" s="35"/>
      <c r="AA5" s="35"/>
      <c r="AC5"/>
      <c r="AD5"/>
      <c r="AE5"/>
    </row>
    <row r="6" spans="1:31" s="5" customFormat="1">
      <c r="D6" s="35"/>
      <c r="E6" s="35"/>
      <c r="F6" s="35"/>
      <c r="G6" s="35"/>
      <c r="H6" s="200"/>
      <c r="I6" s="211"/>
      <c r="J6" s="211"/>
      <c r="K6" s="211"/>
      <c r="L6" s="201"/>
      <c r="M6" s="627" t="s">
        <v>1328</v>
      </c>
      <c r="N6" s="628"/>
      <c r="O6" s="629"/>
      <c r="P6" s="632" t="s">
        <v>1329</v>
      </c>
      <c r="Q6" s="633"/>
      <c r="R6" s="202" t="s">
        <v>1330</v>
      </c>
      <c r="S6" s="201" t="s">
        <v>1331</v>
      </c>
      <c r="T6" s="201" t="s">
        <v>1332</v>
      </c>
      <c r="U6" s="201" t="s">
        <v>1333</v>
      </c>
      <c r="V6" s="203"/>
      <c r="W6" s="627" t="s">
        <v>1334</v>
      </c>
      <c r="X6" s="634"/>
      <c r="Y6" s="627" t="s">
        <v>1335</v>
      </c>
      <c r="Z6" s="628"/>
      <c r="AA6" s="629"/>
      <c r="AC6"/>
      <c r="AD6"/>
      <c r="AE6"/>
    </row>
    <row r="7" spans="1:31" s="5" customFormat="1">
      <c r="A7" s="222"/>
      <c r="B7" s="222"/>
      <c r="C7" s="222"/>
      <c r="D7" s="219"/>
      <c r="E7" s="219" t="s">
        <v>1336</v>
      </c>
      <c r="F7" s="219"/>
      <c r="G7" s="219"/>
      <c r="H7" s="266" t="s">
        <v>1365</v>
      </c>
      <c r="I7" s="220" t="s">
        <v>636</v>
      </c>
      <c r="J7" s="220" t="s">
        <v>637</v>
      </c>
      <c r="K7" s="265" t="s">
        <v>1364</v>
      </c>
      <c r="L7" s="214" t="s">
        <v>1337</v>
      </c>
      <c r="M7" s="213" t="s">
        <v>1338</v>
      </c>
      <c r="N7" s="215" t="s">
        <v>1339</v>
      </c>
      <c r="O7" s="215" t="s">
        <v>1340</v>
      </c>
      <c r="P7" s="213" t="s">
        <v>1341</v>
      </c>
      <c r="Q7" s="214" t="s">
        <v>1342</v>
      </c>
      <c r="R7" s="204">
        <v>0.9</v>
      </c>
      <c r="S7" s="205">
        <v>0.7</v>
      </c>
      <c r="T7" s="233">
        <v>0.4</v>
      </c>
      <c r="U7" s="206">
        <v>0.1</v>
      </c>
      <c r="V7" s="207">
        <v>0.03</v>
      </c>
      <c r="W7" s="216" t="s">
        <v>1343</v>
      </c>
      <c r="X7" s="217" t="s">
        <v>468</v>
      </c>
      <c r="Y7" s="200" t="s">
        <v>1344</v>
      </c>
      <c r="Z7" s="211" t="s">
        <v>1345</v>
      </c>
      <c r="AA7" s="201" t="s">
        <v>1346</v>
      </c>
      <c r="AC7"/>
      <c r="AD7" t="s">
        <v>1347</v>
      </c>
      <c r="AE7"/>
    </row>
    <row r="8" spans="1:31" s="5" customFormat="1">
      <c r="A8" s="222"/>
      <c r="B8" s="222"/>
      <c r="C8" s="222" t="str">
        <f>_xlfn.CONCAT($C$4,G8)</f>
        <v>나1</v>
      </c>
      <c r="D8" s="219">
        <f>MATCH($C8,'배치점수 계산기'!$O$11:$O$3001,0)</f>
        <v>903</v>
      </c>
      <c r="E8" s="219">
        <f ca="1">OFFSET('배치점수 계산기'!A$10,D8,0)</f>
        <v>2</v>
      </c>
      <c r="F8" s="219">
        <f ca="1">MATCH(E8,환산공식!$A$16:$A$301,0)</f>
        <v>2</v>
      </c>
      <c r="G8" s="264">
        <v>1</v>
      </c>
      <c r="H8" s="221" t="str">
        <f>IFERROR(INDEX('배치점수 계산기'!C$11:C$3001,MATCH($C8,'배치점수 계산기'!$O$11:$O$3001,0)),"")</f>
        <v>나</v>
      </c>
      <c r="I8" s="219" t="str">
        <f>IFERROR(INDEX('배치점수 계산기'!D$11:D$3001,MATCH($C8,'배치점수 계산기'!$O$11:$O$3001,0)),"")</f>
        <v>서울대</v>
      </c>
      <c r="J8" s="267" t="str">
        <f>IFERROR(INDEX('배치점수 계산기'!E$11:E$3001,MATCH($C8,'배치점수 계산기'!$O$11:$O$3001,0)),"")</f>
        <v>수리과학</v>
      </c>
      <c r="K8" s="219" t="str">
        <f>IFERROR(INDEX('배치점수 계산기'!F$11:F$3001,MATCH($C8,'배치점수 계산기'!$O$11:$O$3001,0)),"")</f>
        <v>자연</v>
      </c>
      <c r="L8" s="35" t="str">
        <f ca="1">IF(OFFSET(환산공식!$DU$15,$F8,0)=1,"O","X")</f>
        <v>X</v>
      </c>
      <c r="M8" s="212">
        <f ca="1">IFERROR(OFFSET(환산공식!DA$15,$F8,0),"")</f>
        <v>0</v>
      </c>
      <c r="N8" s="35" t="str">
        <f ca="1">IFERROR(CONCATENATE(ROUND(OFFSET(환산공식!DB$15,$F8,0),1),"%"),"")</f>
        <v/>
      </c>
      <c r="O8" s="35">
        <f ca="1">IFERROR(OFFSET(환산공식!DC$15,$F8,0),"")</f>
        <v>0</v>
      </c>
      <c r="P8" s="212" t="str">
        <f ca="1">IF(E8="","",IF(Q8&gt;R8,"90% 이상",IF(Q8&gt;S8,CONCATENATE(ROUND(((Q8-S8)/(R8-S8))*20+70,0),"%"),IF(Q8&gt;T8,CONCATENATE(ROUND(((Q8-T8)/(S8-T8))*30+40,0),"%"),IF(Q8&gt;U8,CONCATENATE(ROUND(((Q8-U8)/(T8-U8))*30+10,0),"%"),IF(Q8&gt;V8,CONCATENATE(ROUND(((Q8-V8)/(U8-V8))*7+3,0),"%"),"3% 이하"))))))</f>
        <v>3% 이하</v>
      </c>
      <c r="Q8" s="218">
        <f ca="1">IFERROR(ROUND(OFFSET(환산공식!$EX$15,$F8,0),3),"")</f>
        <v>0</v>
      </c>
      <c r="R8" s="218">
        <f ca="1">OFFSET('배치점수 계산기'!H$10,$D8,0)</f>
        <v>407.92</v>
      </c>
      <c r="S8" s="218">
        <f ca="1">OFFSET('배치점수 계산기'!I$10,$D8,0)</f>
        <v>407.4</v>
      </c>
      <c r="T8" s="218">
        <f ca="1">OFFSET('배치점수 계산기'!J$10,$D8,0)</f>
        <v>406.08</v>
      </c>
      <c r="U8" s="218">
        <f ca="1">OFFSET('배치점수 계산기'!K$10,$D8,0)</f>
        <v>401.64</v>
      </c>
      <c r="V8" s="218">
        <f ca="1">OFFSET('배치점수 계산기'!L$10,$D8,0)</f>
        <v>398.65</v>
      </c>
      <c r="W8" s="210" t="str">
        <f ca="1">OFFSET('배치점수 계산기'!M$10,$D8,0)</f>
        <v>표점</v>
      </c>
      <c r="X8" s="208" t="str">
        <f ca="1">OFFSET('배치점수 계산기'!N$10,$D8,0)</f>
        <v>표점</v>
      </c>
      <c r="Y8" s="212">
        <f ca="1">OFFSET(환산공식!FG$15,$F8,0)</f>
        <v>0.33</v>
      </c>
      <c r="Z8" s="35">
        <f ca="1">OFFSET(환산공식!FH$15,$F8,0)</f>
        <v>0.4</v>
      </c>
      <c r="AA8" s="203">
        <f ca="1">OFFSET(환산공식!FI$15,$F8,0)</f>
        <v>0.27</v>
      </c>
      <c r="AC8"/>
      <c r="AD8">
        <f ca="1">IF(L8="X",6,IF(Q8&gt;R8,1,IF(Q8&gt;S8,2,IF(Q8&gt;T8,3,IF(Q8&gt;U8,4,IF(Q8&gt;=V8,5,IF(Q8&lt;V8,6,"")))))))</f>
        <v>6</v>
      </c>
      <c r="AE8"/>
    </row>
    <row r="9" spans="1:31" s="5" customFormat="1">
      <c r="A9" s="222"/>
      <c r="B9" s="222"/>
      <c r="C9" s="222" t="s">
        <v>2395</v>
      </c>
      <c r="D9" s="219">
        <v>904</v>
      </c>
      <c r="E9" s="219">
        <v>1</v>
      </c>
      <c r="F9" s="219">
        <v>1</v>
      </c>
      <c r="G9" s="264">
        <v>2</v>
      </c>
      <c r="H9" s="221" t="s">
        <v>129</v>
      </c>
      <c r="I9" s="219" t="s">
        <v>309</v>
      </c>
      <c r="J9" s="267" t="s">
        <v>639</v>
      </c>
      <c r="K9" s="219" t="s">
        <v>83</v>
      </c>
      <c r="L9" s="35" t="str">
        <f ca="1">IF(OFFSET(환산공식!$DU$15,$F9,0)=1,"O","X")</f>
        <v>X</v>
      </c>
      <c r="M9" s="212">
        <f ca="1">IFERROR(OFFSET(환산공식!DA$15,$F9,0),"")</f>
        <v>0</v>
      </c>
      <c r="N9" s="35" t="str">
        <f ca="1">IFERROR(CONCATENATE(ROUND(OFFSET(환산공식!DB$15,$F9,0),1),"%"),"")</f>
        <v/>
      </c>
      <c r="O9" s="35">
        <f ca="1">IFERROR(OFFSET(환산공식!DC$15,$F9,0),"")</f>
        <v>0</v>
      </c>
      <c r="P9" s="212" t="str">
        <f t="shared" ref="P9:P72" ca="1" si="0">IF(E9="","",IF(Q9&gt;R9,"90% 이상",IF(Q9&gt;S9,CONCATENATE(ROUND(((Q9-S9)/(R9-S9))*20+70,0),"%"),IF(Q9&gt;T9,CONCATENATE(ROUND(((Q9-T9)/(S9-T9))*30+40,0),"%"),IF(Q9&gt;U9,CONCATENATE(ROUND(((Q9-U9)/(T9-U9))*30+10,0),"%"),IF(Q9&gt;V9,CONCATENATE(ROUND(((Q9-V9)/(U9-V9))*7+3,0),"%"),"3% 이하"))))))</f>
        <v>3% 이하</v>
      </c>
      <c r="Q9" s="218">
        <f ca="1">IFERROR(ROUND(OFFSET(환산공식!$EX$15,$F9,0),3),"")</f>
        <v>0</v>
      </c>
      <c r="R9" s="218">
        <f ca="1">OFFSET('배치점수 계산기'!H$10,$D9,0)</f>
        <v>406.48</v>
      </c>
      <c r="S9" s="218">
        <f ca="1">OFFSET('배치점수 계산기'!I$10,$D9,0)</f>
        <v>405.46</v>
      </c>
      <c r="T9" s="218">
        <f ca="1">OFFSET('배치점수 계산기'!J$10,$D9,0)</f>
        <v>404.27</v>
      </c>
      <c r="U9" s="218">
        <f ca="1">OFFSET('배치점수 계산기'!K$10,$D9,0)</f>
        <v>403.25</v>
      </c>
      <c r="V9" s="218">
        <f ca="1">OFFSET('배치점수 계산기'!L$10,$D9,0)</f>
        <v>398.28</v>
      </c>
      <c r="W9" s="210" t="str">
        <f ca="1">OFFSET('배치점수 계산기'!M$10,$D9,0)</f>
        <v>표점</v>
      </c>
      <c r="X9" s="208" t="str">
        <f ca="1">OFFSET('배치점수 계산기'!N$10,$D9,0)</f>
        <v>표점</v>
      </c>
      <c r="Y9" s="212">
        <f ca="1">OFFSET(환산공식!FG$15,$F9,0)</f>
        <v>0.33</v>
      </c>
      <c r="Z9" s="35">
        <f ca="1">OFFSET(환산공식!FH$15,$F9,0)</f>
        <v>0.4</v>
      </c>
      <c r="AA9" s="203">
        <f ca="1">OFFSET(환산공식!FI$15,$F9,0)</f>
        <v>0.27</v>
      </c>
      <c r="AC9"/>
      <c r="AD9">
        <f t="shared" ref="AD9:AD72" ca="1" si="1">IF(L9="X",6,IF(Q9&gt;R9,1,IF(Q9&gt;S9,2,IF(Q9&gt;T9,3,IF(Q9&gt;U9,4,IF(Q9&gt;=V9,5,IF(Q9&lt;V9,6,"")))))))</f>
        <v>6</v>
      </c>
      <c r="AE9"/>
    </row>
    <row r="10" spans="1:31" s="5" customFormat="1">
      <c r="A10" s="222"/>
      <c r="B10" s="222"/>
      <c r="C10" s="222" t="s">
        <v>2396</v>
      </c>
      <c r="D10" s="219">
        <v>905</v>
      </c>
      <c r="E10" s="219">
        <v>2</v>
      </c>
      <c r="F10" s="219">
        <v>2</v>
      </c>
      <c r="G10" s="264">
        <v>3</v>
      </c>
      <c r="H10" s="221" t="s">
        <v>129</v>
      </c>
      <c r="I10" s="219" t="s">
        <v>309</v>
      </c>
      <c r="J10" s="267" t="s">
        <v>365</v>
      </c>
      <c r="K10" s="219" t="s">
        <v>83</v>
      </c>
      <c r="L10" s="35" t="str">
        <f ca="1">IF(OFFSET(환산공식!$DU$15,$F10,0)=1,"O","X")</f>
        <v>X</v>
      </c>
      <c r="M10" s="212">
        <f ca="1">IFERROR(OFFSET(환산공식!DA$15,$F10,0),"")</f>
        <v>0</v>
      </c>
      <c r="N10" s="35" t="str">
        <f ca="1">IFERROR(CONCATENATE(ROUND(OFFSET(환산공식!DB$15,$F10,0),1),"%"),"")</f>
        <v/>
      </c>
      <c r="O10" s="35">
        <f ca="1">IFERROR(OFFSET(환산공식!DC$15,$F10,0),"")</f>
        <v>0</v>
      </c>
      <c r="P10" s="212" t="str">
        <f t="shared" ca="1" si="0"/>
        <v>3% 이하</v>
      </c>
      <c r="Q10" s="218">
        <f ca="1">IFERROR(ROUND(OFFSET(환산공식!$EX$15,$F10,0),3),"")</f>
        <v>0</v>
      </c>
      <c r="R10" s="218">
        <f ca="1">OFFSET('배치점수 계산기'!H$10,$D10,0)</f>
        <v>407.66</v>
      </c>
      <c r="S10" s="218">
        <f ca="1">OFFSET('배치점수 계산기'!I$10,$D10,0)</f>
        <v>405.88</v>
      </c>
      <c r="T10" s="218">
        <f ca="1">OFFSET('배치점수 계산기'!J$10,$D10,0)</f>
        <v>403.46</v>
      </c>
      <c r="U10" s="218">
        <f ca="1">OFFSET('배치점수 계산기'!K$10,$D10,0)</f>
        <v>400.96</v>
      </c>
      <c r="V10" s="218">
        <f ca="1">OFFSET('배치점수 계산기'!L$10,$D10,0)</f>
        <v>396.34</v>
      </c>
      <c r="W10" s="210" t="str">
        <f ca="1">OFFSET('배치점수 계산기'!M$10,$D10,0)</f>
        <v>표점</v>
      </c>
      <c r="X10" s="208" t="str">
        <f ca="1">OFFSET('배치점수 계산기'!N$10,$D10,0)</f>
        <v>표점</v>
      </c>
      <c r="Y10" s="212">
        <f ca="1">OFFSET(환산공식!FG$15,$F10,0)</f>
        <v>0.33</v>
      </c>
      <c r="Z10" s="35">
        <f ca="1">OFFSET(환산공식!FH$15,$F10,0)</f>
        <v>0.4</v>
      </c>
      <c r="AA10" s="203">
        <f ca="1">OFFSET(환산공식!FI$15,$F10,0)</f>
        <v>0.27</v>
      </c>
      <c r="AC10"/>
      <c r="AD10">
        <f t="shared" ca="1" si="1"/>
        <v>6</v>
      </c>
      <c r="AE10"/>
    </row>
    <row r="11" spans="1:31" s="5" customFormat="1">
      <c r="A11" s="222"/>
      <c r="B11" s="222"/>
      <c r="C11" s="222" t="s">
        <v>2397</v>
      </c>
      <c r="D11" s="219">
        <v>906</v>
      </c>
      <c r="E11" s="219">
        <v>2</v>
      </c>
      <c r="F11" s="219">
        <v>2</v>
      </c>
      <c r="G11" s="264">
        <v>4</v>
      </c>
      <c r="H11" s="221" t="s">
        <v>129</v>
      </c>
      <c r="I11" s="219" t="s">
        <v>309</v>
      </c>
      <c r="J11" s="267" t="s">
        <v>71</v>
      </c>
      <c r="K11" s="219" t="s">
        <v>83</v>
      </c>
      <c r="L11" s="35" t="str">
        <f ca="1">IF(OFFSET(환산공식!$DU$15,$F11,0)=1,"O","X")</f>
        <v>X</v>
      </c>
      <c r="M11" s="212">
        <f ca="1">IFERROR(OFFSET(환산공식!DA$15,$F11,0),"")</f>
        <v>0</v>
      </c>
      <c r="N11" s="35" t="str">
        <f ca="1">IFERROR(CONCATENATE(ROUND(OFFSET(환산공식!DB$15,$F11,0),1),"%"),"")</f>
        <v/>
      </c>
      <c r="O11" s="35">
        <f ca="1">IFERROR(OFFSET(환산공식!DC$15,$F11,0),"")</f>
        <v>0</v>
      </c>
      <c r="P11" s="212" t="str">
        <f t="shared" ca="1" si="0"/>
        <v>3% 이하</v>
      </c>
      <c r="Q11" s="218">
        <f ca="1">IFERROR(ROUND(OFFSET(환산공식!$EX$15,$F11,0),3),"")</f>
        <v>0</v>
      </c>
      <c r="R11" s="218">
        <f ca="1">OFFSET('배치점수 계산기'!H$10,$D11,0)</f>
        <v>404.44</v>
      </c>
      <c r="S11" s="218">
        <f ca="1">OFFSET('배치점수 계산기'!I$10,$D11,0)</f>
        <v>403.25</v>
      </c>
      <c r="T11" s="218">
        <f ca="1">OFFSET('배치점수 계산기'!J$10,$D11,0)</f>
        <v>402.09</v>
      </c>
      <c r="U11" s="218">
        <f ca="1">OFFSET('배치점수 계산기'!K$10,$D11,0)</f>
        <v>398.86</v>
      </c>
      <c r="V11" s="218">
        <f ca="1">OFFSET('배치점수 계산기'!L$10,$D11,0)</f>
        <v>397.22</v>
      </c>
      <c r="W11" s="210" t="str">
        <f ca="1">OFFSET('배치점수 계산기'!M$10,$D11,0)</f>
        <v>표점</v>
      </c>
      <c r="X11" s="208" t="str">
        <f ca="1">OFFSET('배치점수 계산기'!N$10,$D11,0)</f>
        <v>표점</v>
      </c>
      <c r="Y11" s="212">
        <f ca="1">OFFSET(환산공식!FG$15,$F11,0)</f>
        <v>0.33</v>
      </c>
      <c r="Z11" s="35">
        <f ca="1">OFFSET(환산공식!FH$15,$F11,0)</f>
        <v>0.4</v>
      </c>
      <c r="AA11" s="203">
        <f ca="1">OFFSET(환산공식!FI$15,$F11,0)</f>
        <v>0.27</v>
      </c>
      <c r="AC11"/>
      <c r="AD11">
        <f t="shared" ca="1" si="1"/>
        <v>6</v>
      </c>
      <c r="AE11"/>
    </row>
    <row r="12" spans="1:31" s="5" customFormat="1">
      <c r="A12" s="222"/>
      <c r="B12" s="222"/>
      <c r="C12" s="222" t="s">
        <v>2398</v>
      </c>
      <c r="D12" s="219">
        <v>907</v>
      </c>
      <c r="E12" s="219">
        <v>2</v>
      </c>
      <c r="F12" s="219">
        <v>2</v>
      </c>
      <c r="G12" s="264">
        <v>5</v>
      </c>
      <c r="H12" s="221" t="s">
        <v>129</v>
      </c>
      <c r="I12" s="219" t="s">
        <v>309</v>
      </c>
      <c r="J12" s="267" t="s">
        <v>364</v>
      </c>
      <c r="K12" s="219" t="s">
        <v>83</v>
      </c>
      <c r="L12" s="35" t="str">
        <f ca="1">IF(OFFSET(환산공식!$DU$15,$F12,0)=1,"O","X")</f>
        <v>X</v>
      </c>
      <c r="M12" s="212">
        <f ca="1">IFERROR(OFFSET(환산공식!DA$15,$F12,0),"")</f>
        <v>0</v>
      </c>
      <c r="N12" s="35" t="str">
        <f ca="1">IFERROR(CONCATENATE(ROUND(OFFSET(환산공식!DB$15,$F12,0),1),"%"),"")</f>
        <v/>
      </c>
      <c r="O12" s="35">
        <f ca="1">IFERROR(OFFSET(환산공식!DC$15,$F12,0),"")</f>
        <v>0</v>
      </c>
      <c r="P12" s="212" t="str">
        <f t="shared" ca="1" si="0"/>
        <v>3% 이하</v>
      </c>
      <c r="Q12" s="218">
        <f ca="1">IFERROR(ROUND(OFFSET(환산공식!$EX$15,$F12,0),3),"")</f>
        <v>0</v>
      </c>
      <c r="R12" s="218">
        <f ca="1">OFFSET('배치점수 계산기'!H$10,$D12,0)</f>
        <v>402.09</v>
      </c>
      <c r="S12" s="218">
        <f ca="1">OFFSET('배치점수 계산기'!I$10,$D12,0)</f>
        <v>401.44</v>
      </c>
      <c r="T12" s="218">
        <f ca="1">OFFSET('배치점수 계산기'!J$10,$D12,0)</f>
        <v>401.17</v>
      </c>
      <c r="U12" s="218">
        <f ca="1">OFFSET('배치점수 계산기'!K$10,$D12,0)</f>
        <v>397.6</v>
      </c>
      <c r="V12" s="218">
        <f ca="1">OFFSET('배치점수 계산기'!L$10,$D12,0)</f>
        <v>394.61</v>
      </c>
      <c r="W12" s="210" t="str">
        <f ca="1">OFFSET('배치점수 계산기'!M$10,$D12,0)</f>
        <v>표점</v>
      </c>
      <c r="X12" s="208" t="str">
        <f ca="1">OFFSET('배치점수 계산기'!N$10,$D12,0)</f>
        <v>표점</v>
      </c>
      <c r="Y12" s="212">
        <f ca="1">OFFSET(환산공식!FG$15,$F12,0)</f>
        <v>0.33</v>
      </c>
      <c r="Z12" s="35">
        <f ca="1">OFFSET(환산공식!FH$15,$F12,0)</f>
        <v>0.4</v>
      </c>
      <c r="AA12" s="203">
        <f ca="1">OFFSET(환산공식!FI$15,$F12,0)</f>
        <v>0.27</v>
      </c>
      <c r="AC12"/>
      <c r="AD12">
        <f t="shared" ca="1" si="1"/>
        <v>6</v>
      </c>
      <c r="AE12"/>
    </row>
    <row r="13" spans="1:31" s="5" customFormat="1">
      <c r="A13" s="222"/>
      <c r="B13" s="222"/>
      <c r="C13" s="222" t="s">
        <v>2399</v>
      </c>
      <c r="D13" s="219">
        <v>908</v>
      </c>
      <c r="E13" s="219">
        <v>2</v>
      </c>
      <c r="F13" s="219">
        <v>2</v>
      </c>
      <c r="G13" s="264">
        <v>6</v>
      </c>
      <c r="H13" s="221" t="s">
        <v>129</v>
      </c>
      <c r="I13" s="219" t="s">
        <v>309</v>
      </c>
      <c r="J13" s="267" t="s">
        <v>641</v>
      </c>
      <c r="K13" s="219" t="s">
        <v>83</v>
      </c>
      <c r="L13" s="35" t="str">
        <f ca="1">IF(OFFSET(환산공식!$DU$15,$F13,0)=1,"O","X")</f>
        <v>X</v>
      </c>
      <c r="M13" s="212">
        <f ca="1">IFERROR(OFFSET(환산공식!DA$15,$F13,0),"")</f>
        <v>0</v>
      </c>
      <c r="N13" s="35" t="str">
        <f ca="1">IFERROR(CONCATENATE(ROUND(OFFSET(환산공식!DB$15,$F13,0),1),"%"),"")</f>
        <v/>
      </c>
      <c r="O13" s="35">
        <f ca="1">IFERROR(OFFSET(환산공식!DC$15,$F13,0),"")</f>
        <v>0</v>
      </c>
      <c r="P13" s="212" t="str">
        <f t="shared" ca="1" si="0"/>
        <v>3% 이하</v>
      </c>
      <c r="Q13" s="218">
        <f ca="1">IFERROR(ROUND(OFFSET(환산공식!$EX$15,$F13,0),3),"")</f>
        <v>0</v>
      </c>
      <c r="R13" s="218">
        <f ca="1">OFFSET('배치점수 계산기'!H$10,$D13,0)</f>
        <v>403.46</v>
      </c>
      <c r="S13" s="218">
        <f ca="1">OFFSET('배치점수 계산기'!I$10,$D13,0)</f>
        <v>402.36</v>
      </c>
      <c r="T13" s="218">
        <f ca="1">OFFSET('배치점수 계산기'!J$10,$D13,0)</f>
        <v>400.96</v>
      </c>
      <c r="U13" s="218">
        <f ca="1">OFFSET('배치점수 계산기'!K$10,$D13,0)</f>
        <v>398.28</v>
      </c>
      <c r="V13" s="218">
        <f ca="1">OFFSET('배치점수 계산기'!L$10,$D13,0)</f>
        <v>396.07</v>
      </c>
      <c r="W13" s="210" t="str">
        <f ca="1">OFFSET('배치점수 계산기'!M$10,$D13,0)</f>
        <v>표점</v>
      </c>
      <c r="X13" s="208" t="str">
        <f ca="1">OFFSET('배치점수 계산기'!N$10,$D13,0)</f>
        <v>표점</v>
      </c>
      <c r="Y13" s="212">
        <f ca="1">OFFSET(환산공식!FG$15,$F13,0)</f>
        <v>0.33</v>
      </c>
      <c r="Z13" s="35">
        <f ca="1">OFFSET(환산공식!FH$15,$F13,0)</f>
        <v>0.4</v>
      </c>
      <c r="AA13" s="203">
        <f ca="1">OFFSET(환산공식!FI$15,$F13,0)</f>
        <v>0.27</v>
      </c>
      <c r="AC13"/>
      <c r="AD13">
        <f t="shared" ca="1" si="1"/>
        <v>6</v>
      </c>
      <c r="AE13"/>
    </row>
    <row r="14" spans="1:31" s="5" customFormat="1">
      <c r="A14" s="222"/>
      <c r="B14" s="222"/>
      <c r="C14" s="222" t="s">
        <v>2400</v>
      </c>
      <c r="D14" s="219">
        <v>909</v>
      </c>
      <c r="E14" s="219">
        <v>1</v>
      </c>
      <c r="F14" s="219">
        <v>1</v>
      </c>
      <c r="G14" s="264">
        <v>7</v>
      </c>
      <c r="H14" s="221" t="s">
        <v>129</v>
      </c>
      <c r="I14" s="219" t="s">
        <v>309</v>
      </c>
      <c r="J14" s="267" t="s">
        <v>493</v>
      </c>
      <c r="K14" s="219" t="s">
        <v>83</v>
      </c>
      <c r="L14" s="35" t="str">
        <f ca="1">IF(OFFSET(환산공식!$DU$15,$F14,0)=1,"O","X")</f>
        <v>X</v>
      </c>
      <c r="M14" s="212">
        <f ca="1">IFERROR(OFFSET(환산공식!DA$15,$F14,0),"")</f>
        <v>0</v>
      </c>
      <c r="N14" s="35" t="str">
        <f ca="1">IFERROR(CONCATENATE(ROUND(OFFSET(환산공식!DB$15,$F14,0),1),"%"),"")</f>
        <v/>
      </c>
      <c r="O14" s="35">
        <f ca="1">IFERROR(OFFSET(환산공식!DC$15,$F14,0),"")</f>
        <v>0</v>
      </c>
      <c r="P14" s="212" t="str">
        <f t="shared" ca="1" si="0"/>
        <v>3% 이하</v>
      </c>
      <c r="Q14" s="218">
        <f ca="1">IFERROR(ROUND(OFFSET(환산공식!$EX$15,$F14,0),3),"")</f>
        <v>0</v>
      </c>
      <c r="R14" s="218">
        <f ca="1">OFFSET('배치점수 계산기'!H$10,$D14,0)</f>
        <v>402.36</v>
      </c>
      <c r="S14" s="218">
        <f ca="1">OFFSET('배치점수 계산기'!I$10,$D14,0)</f>
        <v>401.44</v>
      </c>
      <c r="T14" s="218">
        <f ca="1">OFFSET('배치점수 계산기'!J$10,$D14,0)</f>
        <v>400.5</v>
      </c>
      <c r="U14" s="218">
        <f ca="1">OFFSET('배치점수 계산기'!K$10,$D14,0)</f>
        <v>398.28</v>
      </c>
      <c r="V14" s="218">
        <f ca="1">OFFSET('배치점수 계산기'!L$10,$D14,0)</f>
        <v>395.74</v>
      </c>
      <c r="W14" s="210" t="str">
        <f ca="1">OFFSET('배치점수 계산기'!M$10,$D14,0)</f>
        <v>표점</v>
      </c>
      <c r="X14" s="208" t="str">
        <f ca="1">OFFSET('배치점수 계산기'!N$10,$D14,0)</f>
        <v>표점</v>
      </c>
      <c r="Y14" s="212">
        <f ca="1">OFFSET(환산공식!FG$15,$F14,0)</f>
        <v>0.33</v>
      </c>
      <c r="Z14" s="35">
        <f ca="1">OFFSET(환산공식!FH$15,$F14,0)</f>
        <v>0.4</v>
      </c>
      <c r="AA14" s="203">
        <f ca="1">OFFSET(환산공식!FI$15,$F14,0)</f>
        <v>0.27</v>
      </c>
      <c r="AC14"/>
      <c r="AD14">
        <f t="shared" ca="1" si="1"/>
        <v>6</v>
      </c>
      <c r="AE14"/>
    </row>
    <row r="15" spans="1:31" s="5" customFormat="1">
      <c r="A15" s="222"/>
      <c r="B15" s="222"/>
      <c r="C15" s="222" t="s">
        <v>2401</v>
      </c>
      <c r="D15" s="219">
        <v>910</v>
      </c>
      <c r="E15" s="219">
        <v>1</v>
      </c>
      <c r="F15" s="219">
        <v>1</v>
      </c>
      <c r="G15" s="264">
        <v>8</v>
      </c>
      <c r="H15" s="221" t="s">
        <v>129</v>
      </c>
      <c r="I15" s="219" t="s">
        <v>309</v>
      </c>
      <c r="J15" s="267" t="s">
        <v>68</v>
      </c>
      <c r="K15" s="219" t="s">
        <v>83</v>
      </c>
      <c r="L15" s="35" t="str">
        <f ca="1">IF(OFFSET(환산공식!$DU$15,$F15,0)=1,"O","X")</f>
        <v>X</v>
      </c>
      <c r="M15" s="212">
        <f ca="1">IFERROR(OFFSET(환산공식!DA$15,$F15,0),"")</f>
        <v>0</v>
      </c>
      <c r="N15" s="35" t="str">
        <f ca="1">IFERROR(CONCATENATE(ROUND(OFFSET(환산공식!DB$15,$F15,0),1),"%"),"")</f>
        <v/>
      </c>
      <c r="O15" s="35">
        <f ca="1">IFERROR(OFFSET(환산공식!DC$15,$F15,0),"")</f>
        <v>0</v>
      </c>
      <c r="P15" s="212" t="str">
        <f t="shared" ca="1" si="0"/>
        <v>3% 이하</v>
      </c>
      <c r="Q15" s="218">
        <f ca="1">IFERROR(ROUND(OFFSET(환산공식!$EX$15,$F15,0),3),"")</f>
        <v>0</v>
      </c>
      <c r="R15" s="218">
        <f ca="1">OFFSET('배치점수 계산기'!H$10,$D15,0)</f>
        <v>401.64</v>
      </c>
      <c r="S15" s="218">
        <f ca="1">OFFSET('배치점수 계산기'!I$10,$D15,0)</f>
        <v>400.96</v>
      </c>
      <c r="T15" s="218">
        <f ca="1">OFFSET('배치점수 계산기'!J$10,$D15,0)</f>
        <v>400.24</v>
      </c>
      <c r="U15" s="218">
        <f ca="1">OFFSET('배치점수 계산기'!K$10,$D15,0)</f>
        <v>396.95</v>
      </c>
      <c r="V15" s="218">
        <f ca="1">OFFSET('배치점수 계산기'!L$10,$D15,0)</f>
        <v>395.74</v>
      </c>
      <c r="W15" s="210" t="str">
        <f ca="1">OFFSET('배치점수 계산기'!M$10,$D15,0)</f>
        <v>표점</v>
      </c>
      <c r="X15" s="208" t="str">
        <f ca="1">OFFSET('배치점수 계산기'!N$10,$D15,0)</f>
        <v>표점</v>
      </c>
      <c r="Y15" s="212">
        <f ca="1">OFFSET(환산공식!FG$15,$F15,0)</f>
        <v>0.33</v>
      </c>
      <c r="Z15" s="35">
        <f ca="1">OFFSET(환산공식!FH$15,$F15,0)</f>
        <v>0.4</v>
      </c>
      <c r="AA15" s="203">
        <f ca="1">OFFSET(환산공식!FI$15,$F15,0)</f>
        <v>0.27</v>
      </c>
      <c r="AC15"/>
      <c r="AD15">
        <f t="shared" ca="1" si="1"/>
        <v>6</v>
      </c>
      <c r="AE15"/>
    </row>
    <row r="16" spans="1:31" s="5" customFormat="1">
      <c r="A16" s="222"/>
      <c r="B16" s="222"/>
      <c r="C16" s="222" t="s">
        <v>2402</v>
      </c>
      <c r="D16" s="219">
        <v>911</v>
      </c>
      <c r="E16" s="219">
        <v>2</v>
      </c>
      <c r="F16" s="219">
        <v>2</v>
      </c>
      <c r="G16" s="264">
        <v>9</v>
      </c>
      <c r="H16" s="221" t="s">
        <v>129</v>
      </c>
      <c r="I16" s="219" t="s">
        <v>309</v>
      </c>
      <c r="J16" s="267" t="s">
        <v>141</v>
      </c>
      <c r="K16" s="219" t="s">
        <v>83</v>
      </c>
      <c r="L16" s="35" t="str">
        <f ca="1">IF(OFFSET(환산공식!$DU$15,$F16,0)=1,"O","X")</f>
        <v>X</v>
      </c>
      <c r="M16" s="212">
        <f ca="1">IFERROR(OFFSET(환산공식!DA$15,$F16,0),"")</f>
        <v>0</v>
      </c>
      <c r="N16" s="35" t="str">
        <f ca="1">IFERROR(CONCATENATE(ROUND(OFFSET(환산공식!DB$15,$F16,0),1),"%"),"")</f>
        <v/>
      </c>
      <c r="O16" s="35">
        <f ca="1">IFERROR(OFFSET(환산공식!DC$15,$F16,0),"")</f>
        <v>0</v>
      </c>
      <c r="P16" s="212" t="str">
        <f t="shared" ca="1" si="0"/>
        <v>3% 이하</v>
      </c>
      <c r="Q16" s="218">
        <f ca="1">IFERROR(ROUND(OFFSET(환산공식!$EX$15,$F16,0),3),"")</f>
        <v>0</v>
      </c>
      <c r="R16" s="218">
        <f ca="1">OFFSET('배치점수 계산기'!H$10,$D16,0)</f>
        <v>401.25</v>
      </c>
      <c r="S16" s="218">
        <f ca="1">OFFSET('배치점수 계산기'!I$10,$D16,0)</f>
        <v>400.5</v>
      </c>
      <c r="T16" s="218">
        <f ca="1">OFFSET('배치점수 계산기'!J$10,$D16,0)</f>
        <v>398.48</v>
      </c>
      <c r="U16" s="218">
        <f ca="1">OFFSET('배치점수 계산기'!K$10,$D16,0)</f>
        <v>397.12</v>
      </c>
      <c r="V16" s="218">
        <f ca="1">OFFSET('배치점수 계산기'!L$10,$D16,0)</f>
        <v>396.34</v>
      </c>
      <c r="W16" s="210" t="str">
        <f ca="1">OFFSET('배치점수 계산기'!M$10,$D16,0)</f>
        <v>표점</v>
      </c>
      <c r="X16" s="208" t="str">
        <f ca="1">OFFSET('배치점수 계산기'!N$10,$D16,0)</f>
        <v>표점</v>
      </c>
      <c r="Y16" s="212">
        <f ca="1">OFFSET(환산공식!FG$15,$F16,0)</f>
        <v>0.33</v>
      </c>
      <c r="Z16" s="35">
        <f ca="1">OFFSET(환산공식!FH$15,$F16,0)</f>
        <v>0.4</v>
      </c>
      <c r="AA16" s="203">
        <f ca="1">OFFSET(환산공식!FI$15,$F16,0)</f>
        <v>0.27</v>
      </c>
      <c r="AC16"/>
      <c r="AD16">
        <f t="shared" ca="1" si="1"/>
        <v>6</v>
      </c>
      <c r="AE16"/>
    </row>
    <row r="17" spans="1:31" s="5" customFormat="1">
      <c r="A17" s="222"/>
      <c r="B17" s="222"/>
      <c r="C17" s="222" t="s">
        <v>2403</v>
      </c>
      <c r="D17" s="219">
        <v>912</v>
      </c>
      <c r="E17" s="219">
        <v>2</v>
      </c>
      <c r="F17" s="219">
        <v>2</v>
      </c>
      <c r="G17" s="264">
        <v>10</v>
      </c>
      <c r="H17" s="221" t="s">
        <v>129</v>
      </c>
      <c r="I17" s="219" t="s">
        <v>309</v>
      </c>
      <c r="J17" s="267" t="s">
        <v>652</v>
      </c>
      <c r="K17" s="219" t="s">
        <v>83</v>
      </c>
      <c r="L17" s="35" t="str">
        <f ca="1">IF(OFFSET(환산공식!$DU$15,$F17,0)=1,"O","X")</f>
        <v>X</v>
      </c>
      <c r="M17" s="212">
        <f ca="1">IFERROR(OFFSET(환산공식!DA$15,$F17,0),"")</f>
        <v>0</v>
      </c>
      <c r="N17" s="35" t="str">
        <f ca="1">IFERROR(CONCATENATE(ROUND(OFFSET(환산공식!DB$15,$F17,0),1),"%"),"")</f>
        <v/>
      </c>
      <c r="O17" s="35">
        <f ca="1">IFERROR(OFFSET(환산공식!DC$15,$F17,0),"")</f>
        <v>0</v>
      </c>
      <c r="P17" s="212" t="str">
        <f t="shared" ca="1" si="0"/>
        <v>3% 이하</v>
      </c>
      <c r="Q17" s="218">
        <f ca="1">IFERROR(ROUND(OFFSET(환산공식!$EX$15,$F17,0),3),"")</f>
        <v>0</v>
      </c>
      <c r="R17" s="218">
        <f ca="1">OFFSET('배치점수 계산기'!H$10,$D17,0)</f>
        <v>401.64</v>
      </c>
      <c r="S17" s="218">
        <f ca="1">OFFSET('배치점수 계산기'!I$10,$D17,0)</f>
        <v>400.96</v>
      </c>
      <c r="T17" s="218">
        <f ca="1">OFFSET('배치점수 계산기'!J$10,$D17,0)</f>
        <v>398.48</v>
      </c>
      <c r="U17" s="218">
        <f ca="1">OFFSET('배치점수 계산기'!K$10,$D17,0)</f>
        <v>397.12</v>
      </c>
      <c r="V17" s="218">
        <f ca="1">OFFSET('배치점수 계산기'!L$10,$D17,0)</f>
        <v>395.53</v>
      </c>
      <c r="W17" s="210" t="str">
        <f ca="1">OFFSET('배치점수 계산기'!M$10,$D17,0)</f>
        <v>표점</v>
      </c>
      <c r="X17" s="208" t="str">
        <f ca="1">OFFSET('배치점수 계산기'!N$10,$D17,0)</f>
        <v>표점</v>
      </c>
      <c r="Y17" s="212">
        <f ca="1">OFFSET(환산공식!FG$15,$F17,0)</f>
        <v>0.33</v>
      </c>
      <c r="Z17" s="35">
        <f ca="1">OFFSET(환산공식!FH$15,$F17,0)</f>
        <v>0.4</v>
      </c>
      <c r="AA17" s="203">
        <f ca="1">OFFSET(환산공식!FI$15,$F17,0)</f>
        <v>0.27</v>
      </c>
      <c r="AC17"/>
      <c r="AD17">
        <f t="shared" ca="1" si="1"/>
        <v>6</v>
      </c>
      <c r="AE17"/>
    </row>
    <row r="18" spans="1:31" s="5" customFormat="1">
      <c r="A18" s="222"/>
      <c r="B18" s="222"/>
      <c r="C18" s="222" t="s">
        <v>2404</v>
      </c>
      <c r="D18" s="219">
        <v>913</v>
      </c>
      <c r="E18" s="219">
        <v>2</v>
      </c>
      <c r="F18" s="219">
        <v>2</v>
      </c>
      <c r="G18" s="264">
        <v>11</v>
      </c>
      <c r="H18" s="221" t="s">
        <v>129</v>
      </c>
      <c r="I18" s="219" t="s">
        <v>309</v>
      </c>
      <c r="J18" s="267" t="s">
        <v>645</v>
      </c>
      <c r="K18" s="219" t="s">
        <v>83</v>
      </c>
      <c r="L18" s="35" t="str">
        <f ca="1">IF(OFFSET(환산공식!$DU$15,$F18,0)=1,"O","X")</f>
        <v>X</v>
      </c>
      <c r="M18" s="212">
        <f ca="1">IFERROR(OFFSET(환산공식!DA$15,$F18,0),"")</f>
        <v>0</v>
      </c>
      <c r="N18" s="35" t="str">
        <f ca="1">IFERROR(CONCATENATE(ROUND(OFFSET(환산공식!DB$15,$F18,0),1),"%"),"")</f>
        <v/>
      </c>
      <c r="O18" s="35">
        <f ca="1">IFERROR(OFFSET(환산공식!DC$15,$F18,0),"")</f>
        <v>0</v>
      </c>
      <c r="P18" s="212" t="str">
        <f t="shared" ca="1" si="0"/>
        <v>3% 이하</v>
      </c>
      <c r="Q18" s="218">
        <f ca="1">IFERROR(ROUND(OFFSET(환산공식!$EX$15,$F18,0),3),"")</f>
        <v>0</v>
      </c>
      <c r="R18" s="218">
        <f ca="1">OFFSET('배치점수 계산기'!H$10,$D18,0)</f>
        <v>402.09</v>
      </c>
      <c r="S18" s="218">
        <f ca="1">OFFSET('배치점수 계산기'!I$10,$D18,0)</f>
        <v>400.96</v>
      </c>
      <c r="T18" s="218">
        <f ca="1">OFFSET('배치점수 계산기'!J$10,$D18,0)</f>
        <v>398.28</v>
      </c>
      <c r="U18" s="218">
        <f ca="1">OFFSET('배치점수 계산기'!K$10,$D18,0)</f>
        <v>397.05</v>
      </c>
      <c r="V18" s="218">
        <f ca="1">OFFSET('배치점수 계산기'!L$10,$D18,0)</f>
        <v>394.32</v>
      </c>
      <c r="W18" s="210" t="str">
        <f ca="1">OFFSET('배치점수 계산기'!M$10,$D18,0)</f>
        <v>표점</v>
      </c>
      <c r="X18" s="208" t="str">
        <f ca="1">OFFSET('배치점수 계산기'!N$10,$D18,0)</f>
        <v>표점</v>
      </c>
      <c r="Y18" s="212">
        <f ca="1">OFFSET(환산공식!FG$15,$F18,0)</f>
        <v>0.33</v>
      </c>
      <c r="Z18" s="35">
        <f ca="1">OFFSET(환산공식!FH$15,$F18,0)</f>
        <v>0.4</v>
      </c>
      <c r="AA18" s="203">
        <f ca="1">OFFSET(환산공식!FI$15,$F18,0)</f>
        <v>0.27</v>
      </c>
      <c r="AC18"/>
      <c r="AD18">
        <f t="shared" ca="1" si="1"/>
        <v>6</v>
      </c>
      <c r="AE18"/>
    </row>
    <row r="19" spans="1:31" s="5" customFormat="1">
      <c r="A19" s="222"/>
      <c r="B19" s="222"/>
      <c r="C19" s="222" t="s">
        <v>2405</v>
      </c>
      <c r="D19" s="219">
        <v>914</v>
      </c>
      <c r="E19" s="219">
        <v>1</v>
      </c>
      <c r="F19" s="219">
        <v>1</v>
      </c>
      <c r="G19" s="264">
        <v>12</v>
      </c>
      <c r="H19" s="221" t="s">
        <v>129</v>
      </c>
      <c r="I19" s="219" t="s">
        <v>309</v>
      </c>
      <c r="J19" s="267" t="s">
        <v>73</v>
      </c>
      <c r="K19" s="219" t="s">
        <v>83</v>
      </c>
      <c r="L19" s="35" t="str">
        <f ca="1">IF(OFFSET(환산공식!$DU$15,$F19,0)=1,"O","X")</f>
        <v>X</v>
      </c>
      <c r="M19" s="212">
        <f ca="1">IFERROR(OFFSET(환산공식!DA$15,$F19,0),"")</f>
        <v>0</v>
      </c>
      <c r="N19" s="35" t="str">
        <f ca="1">IFERROR(CONCATENATE(ROUND(OFFSET(환산공식!DB$15,$F19,0),1),"%"),"")</f>
        <v/>
      </c>
      <c r="O19" s="35">
        <f ca="1">IFERROR(OFFSET(환산공식!DC$15,$F19,0),"")</f>
        <v>0</v>
      </c>
      <c r="P19" s="212" t="str">
        <f t="shared" ca="1" si="0"/>
        <v>3% 이하</v>
      </c>
      <c r="Q19" s="218">
        <f ca="1">IFERROR(ROUND(OFFSET(환산공식!$EX$15,$F19,0),3),"")</f>
        <v>0</v>
      </c>
      <c r="R19" s="218">
        <f ca="1">OFFSET('배치점수 계산기'!H$10,$D19,0)</f>
        <v>401.25</v>
      </c>
      <c r="S19" s="218">
        <f ca="1">OFFSET('배치점수 계산기'!I$10,$D19,0)</f>
        <v>400.24</v>
      </c>
      <c r="T19" s="218">
        <f ca="1">OFFSET('배치점수 계산기'!J$10,$D19,0)</f>
        <v>398.28</v>
      </c>
      <c r="U19" s="218">
        <f ca="1">OFFSET('배치점수 계산기'!K$10,$D19,0)</f>
        <v>396.44</v>
      </c>
      <c r="V19" s="218">
        <f ca="1">OFFSET('배치점수 계산기'!L$10,$D19,0)</f>
        <v>395.74</v>
      </c>
      <c r="W19" s="210" t="str">
        <f ca="1">OFFSET('배치점수 계산기'!M$10,$D19,0)</f>
        <v>표점</v>
      </c>
      <c r="X19" s="208" t="str">
        <f ca="1">OFFSET('배치점수 계산기'!N$10,$D19,0)</f>
        <v>표점</v>
      </c>
      <c r="Y19" s="212">
        <f ca="1">OFFSET(환산공식!FG$15,$F19,0)</f>
        <v>0.33</v>
      </c>
      <c r="Z19" s="35">
        <f ca="1">OFFSET(환산공식!FH$15,$F19,0)</f>
        <v>0.4</v>
      </c>
      <c r="AA19" s="203">
        <f ca="1">OFFSET(환산공식!FI$15,$F19,0)</f>
        <v>0.27</v>
      </c>
      <c r="AC19"/>
      <c r="AD19">
        <f t="shared" ca="1" si="1"/>
        <v>6</v>
      </c>
      <c r="AE19"/>
    </row>
    <row r="20" spans="1:31" s="5" customFormat="1">
      <c r="A20" s="222"/>
      <c r="B20" s="222"/>
      <c r="C20" s="222" t="s">
        <v>2406</v>
      </c>
      <c r="D20" s="219">
        <v>915</v>
      </c>
      <c r="E20" s="219">
        <v>1</v>
      </c>
      <c r="F20" s="219">
        <v>1</v>
      </c>
      <c r="G20" s="264">
        <v>13</v>
      </c>
      <c r="H20" s="221" t="s">
        <v>129</v>
      </c>
      <c r="I20" s="219" t="s">
        <v>309</v>
      </c>
      <c r="J20" s="267" t="s">
        <v>640</v>
      </c>
      <c r="K20" s="219" t="s">
        <v>83</v>
      </c>
      <c r="L20" s="35" t="str">
        <f ca="1">IF(OFFSET(환산공식!$DU$15,$F20,0)=1,"O","X")</f>
        <v>X</v>
      </c>
      <c r="M20" s="212">
        <f ca="1">IFERROR(OFFSET(환산공식!DA$15,$F20,0),"")</f>
        <v>0</v>
      </c>
      <c r="N20" s="35" t="str">
        <f ca="1">IFERROR(CONCATENATE(ROUND(OFFSET(환산공식!DB$15,$F20,0),1),"%"),"")</f>
        <v/>
      </c>
      <c r="O20" s="35">
        <f ca="1">IFERROR(OFFSET(환산공식!DC$15,$F20,0),"")</f>
        <v>0</v>
      </c>
      <c r="P20" s="212" t="str">
        <f t="shared" ca="1" si="0"/>
        <v>3% 이하</v>
      </c>
      <c r="Q20" s="218">
        <f ca="1">IFERROR(ROUND(OFFSET(환산공식!$EX$15,$F20,0),3),"")</f>
        <v>0</v>
      </c>
      <c r="R20" s="218">
        <f ca="1">OFFSET('배치점수 계산기'!H$10,$D20,0)</f>
        <v>400.96</v>
      </c>
      <c r="S20" s="218">
        <f ca="1">OFFSET('배치점수 계산기'!I$10,$D20,0)</f>
        <v>400.06</v>
      </c>
      <c r="T20" s="218">
        <f ca="1">OFFSET('배치점수 계산기'!J$10,$D20,0)</f>
        <v>398.03</v>
      </c>
      <c r="U20" s="218">
        <f ca="1">OFFSET('배치점수 계산기'!K$10,$D20,0)</f>
        <v>397.12</v>
      </c>
      <c r="V20" s="218">
        <f ca="1">OFFSET('배치점수 계산기'!L$10,$D20,0)</f>
        <v>395.82</v>
      </c>
      <c r="W20" s="210" t="str">
        <f ca="1">OFFSET('배치점수 계산기'!M$10,$D20,0)</f>
        <v>표점</v>
      </c>
      <c r="X20" s="208" t="str">
        <f ca="1">OFFSET('배치점수 계산기'!N$10,$D20,0)</f>
        <v>표점</v>
      </c>
      <c r="Y20" s="212">
        <f ca="1">OFFSET(환산공식!FG$15,$F20,0)</f>
        <v>0.33</v>
      </c>
      <c r="Z20" s="35">
        <f ca="1">OFFSET(환산공식!FH$15,$F20,0)</f>
        <v>0.4</v>
      </c>
      <c r="AA20" s="203">
        <f ca="1">OFFSET(환산공식!FI$15,$F20,0)</f>
        <v>0.27</v>
      </c>
      <c r="AC20"/>
      <c r="AD20">
        <f t="shared" ca="1" si="1"/>
        <v>6</v>
      </c>
      <c r="AE20"/>
    </row>
    <row r="21" spans="1:31" s="5" customFormat="1">
      <c r="A21" s="222"/>
      <c r="B21" s="222"/>
      <c r="C21" s="222" t="s">
        <v>2407</v>
      </c>
      <c r="D21" s="219">
        <v>916</v>
      </c>
      <c r="E21" s="219">
        <v>1</v>
      </c>
      <c r="F21" s="219">
        <v>1</v>
      </c>
      <c r="G21" s="264">
        <v>14</v>
      </c>
      <c r="H21" s="221" t="s">
        <v>129</v>
      </c>
      <c r="I21" s="219" t="s">
        <v>309</v>
      </c>
      <c r="J21" s="267" t="s">
        <v>72</v>
      </c>
      <c r="K21" s="219" t="s">
        <v>83</v>
      </c>
      <c r="L21" s="35" t="str">
        <f ca="1">IF(OFFSET(환산공식!$DU$15,$F21,0)=1,"O","X")</f>
        <v>X</v>
      </c>
      <c r="M21" s="212">
        <f ca="1">IFERROR(OFFSET(환산공식!DA$15,$F21,0),"")</f>
        <v>0</v>
      </c>
      <c r="N21" s="35" t="str">
        <f ca="1">IFERROR(CONCATENATE(ROUND(OFFSET(환산공식!DB$15,$F21,0),1),"%"),"")</f>
        <v/>
      </c>
      <c r="O21" s="35">
        <f ca="1">IFERROR(OFFSET(환산공식!DC$15,$F21,0),"")</f>
        <v>0</v>
      </c>
      <c r="P21" s="212" t="str">
        <f t="shared" ca="1" si="0"/>
        <v>3% 이하</v>
      </c>
      <c r="Q21" s="218">
        <f ca="1">IFERROR(ROUND(OFFSET(환산공식!$EX$15,$F21,0),3),"")</f>
        <v>0</v>
      </c>
      <c r="R21" s="218">
        <f ca="1">OFFSET('배치점수 계산기'!H$10,$D21,0)</f>
        <v>398.65</v>
      </c>
      <c r="S21" s="218">
        <f ca="1">OFFSET('배치점수 계산기'!I$10,$D21,0)</f>
        <v>398.48</v>
      </c>
      <c r="T21" s="218">
        <f ca="1">OFFSET('배치점수 계산기'!J$10,$D21,0)</f>
        <v>398.03</v>
      </c>
      <c r="U21" s="218">
        <f ca="1">OFFSET('배치점수 계산기'!K$10,$D21,0)</f>
        <v>397.22</v>
      </c>
      <c r="V21" s="218">
        <f ca="1">OFFSET('배치점수 계산기'!L$10,$D21,0)</f>
        <v>395.74</v>
      </c>
      <c r="W21" s="210" t="str">
        <f ca="1">OFFSET('배치점수 계산기'!M$10,$D21,0)</f>
        <v>표점</v>
      </c>
      <c r="X21" s="208" t="str">
        <f ca="1">OFFSET('배치점수 계산기'!N$10,$D21,0)</f>
        <v>표점</v>
      </c>
      <c r="Y21" s="212">
        <f ca="1">OFFSET(환산공식!FG$15,$F21,0)</f>
        <v>0.33</v>
      </c>
      <c r="Z21" s="35">
        <f ca="1">OFFSET(환산공식!FH$15,$F21,0)</f>
        <v>0.4</v>
      </c>
      <c r="AA21" s="203">
        <f ca="1">OFFSET(환산공식!FI$15,$F21,0)</f>
        <v>0.27</v>
      </c>
      <c r="AC21"/>
      <c r="AD21">
        <f t="shared" ca="1" si="1"/>
        <v>6</v>
      </c>
      <c r="AE21"/>
    </row>
    <row r="22" spans="1:31" s="5" customFormat="1">
      <c r="A22" s="222"/>
      <c r="B22" s="222"/>
      <c r="C22" s="222" t="s">
        <v>2408</v>
      </c>
      <c r="D22" s="219">
        <v>917</v>
      </c>
      <c r="E22" s="219">
        <v>2</v>
      </c>
      <c r="F22" s="219">
        <v>2</v>
      </c>
      <c r="G22" s="264">
        <v>15</v>
      </c>
      <c r="H22" s="221" t="s">
        <v>129</v>
      </c>
      <c r="I22" s="219" t="s">
        <v>309</v>
      </c>
      <c r="J22" s="267" t="s">
        <v>642</v>
      </c>
      <c r="K22" s="219" t="s">
        <v>83</v>
      </c>
      <c r="L22" s="35" t="str">
        <f ca="1">IF(OFFSET(환산공식!$DU$15,$F22,0)=1,"O","X")</f>
        <v>X</v>
      </c>
      <c r="M22" s="212">
        <f ca="1">IFERROR(OFFSET(환산공식!DA$15,$F22,0),"")</f>
        <v>0</v>
      </c>
      <c r="N22" s="35" t="str">
        <f ca="1">IFERROR(CONCATENATE(ROUND(OFFSET(환산공식!DB$15,$F22,0),1),"%"),"")</f>
        <v/>
      </c>
      <c r="O22" s="35">
        <f ca="1">IFERROR(OFFSET(환산공식!DC$15,$F22,0),"")</f>
        <v>0</v>
      </c>
      <c r="P22" s="212" t="str">
        <f t="shared" ca="1" si="0"/>
        <v>3% 이하</v>
      </c>
      <c r="Q22" s="218">
        <f ca="1">IFERROR(ROUND(OFFSET(환산공식!$EX$15,$F22,0),3),"")</f>
        <v>0</v>
      </c>
      <c r="R22" s="218">
        <f ca="1">OFFSET('배치점수 계산기'!H$10,$D22,0)</f>
        <v>401.17</v>
      </c>
      <c r="S22" s="218">
        <f ca="1">OFFSET('배치점수 계산기'!I$10,$D22,0)</f>
        <v>400.5</v>
      </c>
      <c r="T22" s="218">
        <f ca="1">OFFSET('배치점수 계산기'!J$10,$D22,0)</f>
        <v>397.85</v>
      </c>
      <c r="U22" s="218">
        <f ca="1">OFFSET('배치점수 계산기'!K$10,$D22,0)</f>
        <v>397.05</v>
      </c>
      <c r="V22" s="218">
        <f ca="1">OFFSET('배치점수 계산기'!L$10,$D22,0)</f>
        <v>395.74</v>
      </c>
      <c r="W22" s="210" t="str">
        <f ca="1">OFFSET('배치점수 계산기'!M$10,$D22,0)</f>
        <v>표점</v>
      </c>
      <c r="X22" s="208" t="str">
        <f ca="1">OFFSET('배치점수 계산기'!N$10,$D22,0)</f>
        <v>표점</v>
      </c>
      <c r="Y22" s="212">
        <f ca="1">OFFSET(환산공식!FG$15,$F22,0)</f>
        <v>0.33</v>
      </c>
      <c r="Z22" s="35">
        <f ca="1">OFFSET(환산공식!FH$15,$F22,0)</f>
        <v>0.4</v>
      </c>
      <c r="AA22" s="203">
        <f ca="1">OFFSET(환산공식!FI$15,$F22,0)</f>
        <v>0.27</v>
      </c>
      <c r="AC22"/>
      <c r="AD22">
        <f t="shared" ca="1" si="1"/>
        <v>6</v>
      </c>
      <c r="AE22"/>
    </row>
    <row r="23" spans="1:31" s="5" customFormat="1">
      <c r="A23" s="222"/>
      <c r="B23" s="222"/>
      <c r="C23" s="222" t="s">
        <v>2409</v>
      </c>
      <c r="D23" s="219">
        <v>918</v>
      </c>
      <c r="E23" s="219">
        <v>2</v>
      </c>
      <c r="F23" s="219">
        <v>2</v>
      </c>
      <c r="G23" s="264">
        <v>16</v>
      </c>
      <c r="H23" s="221" t="s">
        <v>129</v>
      </c>
      <c r="I23" s="219" t="s">
        <v>309</v>
      </c>
      <c r="J23" s="267" t="s">
        <v>643</v>
      </c>
      <c r="K23" s="219" t="s">
        <v>83</v>
      </c>
      <c r="L23" s="35" t="str">
        <f ca="1">IF(OFFSET(환산공식!$DU$15,$F23,0)=1,"O","X")</f>
        <v>X</v>
      </c>
      <c r="M23" s="212">
        <f ca="1">IFERROR(OFFSET(환산공식!DA$15,$F23,0),"")</f>
        <v>0</v>
      </c>
      <c r="N23" s="35" t="str">
        <f ca="1">IFERROR(CONCATENATE(ROUND(OFFSET(환산공식!DB$15,$F23,0),1),"%"),"")</f>
        <v/>
      </c>
      <c r="O23" s="35">
        <f ca="1">IFERROR(OFFSET(환산공식!DC$15,$F23,0),"")</f>
        <v>0</v>
      </c>
      <c r="P23" s="212" t="str">
        <f t="shared" ca="1" si="0"/>
        <v>3% 이하</v>
      </c>
      <c r="Q23" s="218">
        <f ca="1">IFERROR(ROUND(OFFSET(환산공식!$EX$15,$F23,0),3),"")</f>
        <v>0</v>
      </c>
      <c r="R23" s="218">
        <f ca="1">OFFSET('배치점수 계산기'!H$10,$D23,0)</f>
        <v>398.28</v>
      </c>
      <c r="S23" s="218">
        <f ca="1">OFFSET('배치점수 계산기'!I$10,$D23,0)</f>
        <v>398.03</v>
      </c>
      <c r="T23" s="218">
        <f ca="1">OFFSET('배치점수 계산기'!J$10,$D23,0)</f>
        <v>397.7</v>
      </c>
      <c r="U23" s="218">
        <f ca="1">OFFSET('배치점수 계산기'!K$10,$D23,0)</f>
        <v>396.62</v>
      </c>
      <c r="V23" s="218">
        <f ca="1">OFFSET('배치점수 계산기'!L$10,$D23,0)</f>
        <v>393.45</v>
      </c>
      <c r="W23" s="210" t="str">
        <f ca="1">OFFSET('배치점수 계산기'!M$10,$D23,0)</f>
        <v>표점</v>
      </c>
      <c r="X23" s="208" t="str">
        <f ca="1">OFFSET('배치점수 계산기'!N$10,$D23,0)</f>
        <v>표점</v>
      </c>
      <c r="Y23" s="212">
        <f ca="1">OFFSET(환산공식!FG$15,$F23,0)</f>
        <v>0.33</v>
      </c>
      <c r="Z23" s="35">
        <f ca="1">OFFSET(환산공식!FH$15,$F23,0)</f>
        <v>0.4</v>
      </c>
      <c r="AA23" s="203">
        <f ca="1">OFFSET(환산공식!FI$15,$F23,0)</f>
        <v>0.27</v>
      </c>
      <c r="AC23"/>
      <c r="AD23">
        <f t="shared" ca="1" si="1"/>
        <v>6</v>
      </c>
      <c r="AE23"/>
    </row>
    <row r="24" spans="1:31" s="5" customFormat="1">
      <c r="A24" s="222"/>
      <c r="B24" s="222"/>
      <c r="C24" s="222" t="s">
        <v>2410</v>
      </c>
      <c r="D24" s="219">
        <v>919</v>
      </c>
      <c r="E24" s="219">
        <v>1</v>
      </c>
      <c r="F24" s="219">
        <v>1</v>
      </c>
      <c r="G24" s="264">
        <v>17</v>
      </c>
      <c r="H24" s="221" t="s">
        <v>129</v>
      </c>
      <c r="I24" s="219" t="s">
        <v>309</v>
      </c>
      <c r="J24" s="267" t="s">
        <v>851</v>
      </c>
      <c r="K24" s="219" t="s">
        <v>83</v>
      </c>
      <c r="L24" s="35" t="str">
        <f ca="1">IF(OFFSET(환산공식!$DU$15,$F24,0)=1,"O","X")</f>
        <v>X</v>
      </c>
      <c r="M24" s="212">
        <f ca="1">IFERROR(OFFSET(환산공식!DA$15,$F24,0),"")</f>
        <v>0</v>
      </c>
      <c r="N24" s="35" t="str">
        <f ca="1">IFERROR(CONCATENATE(ROUND(OFFSET(환산공식!DB$15,$F24,0),1),"%"),"")</f>
        <v/>
      </c>
      <c r="O24" s="35">
        <f ca="1">IFERROR(OFFSET(환산공식!DC$15,$F24,0),"")</f>
        <v>0</v>
      </c>
      <c r="P24" s="212" t="str">
        <f t="shared" ca="1" si="0"/>
        <v>3% 이하</v>
      </c>
      <c r="Q24" s="218">
        <f ca="1">IFERROR(ROUND(OFFSET(환산공식!$EX$15,$F24,0),3),"")</f>
        <v>0</v>
      </c>
      <c r="R24" s="218">
        <f ca="1">OFFSET('배치점수 계산기'!H$10,$D24,0)</f>
        <v>400.43</v>
      </c>
      <c r="S24" s="218">
        <f ca="1">OFFSET('배치점수 계산기'!I$10,$D24,0)</f>
        <v>398.48</v>
      </c>
      <c r="T24" s="218">
        <f ca="1">OFFSET('배치점수 계산기'!J$10,$D24,0)</f>
        <v>397.7</v>
      </c>
      <c r="U24" s="218">
        <f ca="1">OFFSET('배치점수 계산기'!K$10,$D24,0)</f>
        <v>397.05</v>
      </c>
      <c r="V24" s="218">
        <f ca="1">OFFSET('배치점수 계산기'!L$10,$D24,0)</f>
        <v>394.5</v>
      </c>
      <c r="W24" s="210" t="str">
        <f ca="1">OFFSET('배치점수 계산기'!M$10,$D24,0)</f>
        <v>표점</v>
      </c>
      <c r="X24" s="208" t="str">
        <f ca="1">OFFSET('배치점수 계산기'!N$10,$D24,0)</f>
        <v>표점</v>
      </c>
      <c r="Y24" s="212">
        <f ca="1">OFFSET(환산공식!FG$15,$F24,0)</f>
        <v>0.33</v>
      </c>
      <c r="Z24" s="35">
        <f ca="1">OFFSET(환산공식!FH$15,$F24,0)</f>
        <v>0.4</v>
      </c>
      <c r="AA24" s="203">
        <f ca="1">OFFSET(환산공식!FI$15,$F24,0)</f>
        <v>0.27</v>
      </c>
      <c r="AC24"/>
      <c r="AD24">
        <f t="shared" ca="1" si="1"/>
        <v>6</v>
      </c>
      <c r="AE24"/>
    </row>
    <row r="25" spans="1:31" s="5" customFormat="1">
      <c r="A25" s="222"/>
      <c r="B25" s="222"/>
      <c r="C25" s="222" t="s">
        <v>2411</v>
      </c>
      <c r="D25" s="219">
        <v>920</v>
      </c>
      <c r="E25" s="219">
        <v>2</v>
      </c>
      <c r="F25" s="219">
        <v>2</v>
      </c>
      <c r="G25" s="264">
        <v>18</v>
      </c>
      <c r="H25" s="221" t="s">
        <v>129</v>
      </c>
      <c r="I25" s="219" t="s">
        <v>309</v>
      </c>
      <c r="J25" s="267" t="s">
        <v>69</v>
      </c>
      <c r="K25" s="219" t="s">
        <v>83</v>
      </c>
      <c r="L25" s="35" t="str">
        <f ca="1">IF(OFFSET(환산공식!$DU$15,$F25,0)=1,"O","X")</f>
        <v>X</v>
      </c>
      <c r="M25" s="212">
        <f ca="1">IFERROR(OFFSET(환산공식!DA$15,$F25,0),"")</f>
        <v>0</v>
      </c>
      <c r="N25" s="35" t="str">
        <f ca="1">IFERROR(CONCATENATE(ROUND(OFFSET(환산공식!DB$15,$F25,0),1),"%"),"")</f>
        <v/>
      </c>
      <c r="O25" s="35">
        <f ca="1">IFERROR(OFFSET(환산공식!DC$15,$F25,0),"")</f>
        <v>0</v>
      </c>
      <c r="P25" s="212" t="str">
        <f t="shared" ca="1" si="0"/>
        <v>3% 이하</v>
      </c>
      <c r="Q25" s="218">
        <f ca="1">IFERROR(ROUND(OFFSET(환산공식!$EX$15,$F25,0),3),"")</f>
        <v>0</v>
      </c>
      <c r="R25" s="218">
        <f ca="1">OFFSET('배치점수 계산기'!H$10,$D25,0)</f>
        <v>398.28</v>
      </c>
      <c r="S25" s="218">
        <f ca="1">OFFSET('배치점수 계산기'!I$10,$D25,0)</f>
        <v>398.03</v>
      </c>
      <c r="T25" s="218">
        <f ca="1">OFFSET('배치점수 계산기'!J$10,$D25,0)</f>
        <v>397.6</v>
      </c>
      <c r="U25" s="218">
        <f ca="1">OFFSET('배치점수 계산기'!K$10,$D25,0)</f>
        <v>396.62</v>
      </c>
      <c r="V25" s="218">
        <f ca="1">OFFSET('배치점수 계산기'!L$10,$D25,0)</f>
        <v>394.92</v>
      </c>
      <c r="W25" s="210" t="str">
        <f ca="1">OFFSET('배치점수 계산기'!M$10,$D25,0)</f>
        <v>표점</v>
      </c>
      <c r="X25" s="208" t="str">
        <f ca="1">OFFSET('배치점수 계산기'!N$10,$D25,0)</f>
        <v>표점</v>
      </c>
      <c r="Y25" s="212">
        <f ca="1">OFFSET(환산공식!FG$15,$F25,0)</f>
        <v>0.33</v>
      </c>
      <c r="Z25" s="35">
        <f ca="1">OFFSET(환산공식!FH$15,$F25,0)</f>
        <v>0.4</v>
      </c>
      <c r="AA25" s="203">
        <f ca="1">OFFSET(환산공식!FI$15,$F25,0)</f>
        <v>0.27</v>
      </c>
      <c r="AC25"/>
      <c r="AD25">
        <f t="shared" ca="1" si="1"/>
        <v>6</v>
      </c>
      <c r="AE25"/>
    </row>
    <row r="26" spans="1:31" s="5" customFormat="1">
      <c r="A26" s="222"/>
      <c r="B26" s="222"/>
      <c r="C26" s="222" t="s">
        <v>2412</v>
      </c>
      <c r="D26" s="219">
        <v>921</v>
      </c>
      <c r="E26" s="219">
        <v>1</v>
      </c>
      <c r="F26" s="219">
        <v>1</v>
      </c>
      <c r="G26" s="264">
        <v>19</v>
      </c>
      <c r="H26" s="221" t="s">
        <v>129</v>
      </c>
      <c r="I26" s="219" t="s">
        <v>309</v>
      </c>
      <c r="J26" s="267" t="s">
        <v>1061</v>
      </c>
      <c r="K26" s="219" t="s">
        <v>83</v>
      </c>
      <c r="L26" s="35" t="str">
        <f ca="1">IF(OFFSET(환산공식!$DU$15,$F26,0)=1,"O","X")</f>
        <v>X</v>
      </c>
      <c r="M26" s="212">
        <f ca="1">IFERROR(OFFSET(환산공식!DA$15,$F26,0),"")</f>
        <v>0</v>
      </c>
      <c r="N26" s="35" t="str">
        <f ca="1">IFERROR(CONCATENATE(ROUND(OFFSET(환산공식!DB$15,$F26,0),1),"%"),"")</f>
        <v/>
      </c>
      <c r="O26" s="35">
        <f ca="1">IFERROR(OFFSET(환산공식!DC$15,$F26,0),"")</f>
        <v>0</v>
      </c>
      <c r="P26" s="212" t="str">
        <f t="shared" ca="1" si="0"/>
        <v>3% 이하</v>
      </c>
      <c r="Q26" s="218">
        <f ca="1">IFERROR(ROUND(OFFSET(환산공식!$EX$15,$F26,0),3),"")</f>
        <v>0</v>
      </c>
      <c r="R26" s="218">
        <f ca="1">OFFSET('배치점수 계산기'!H$10,$D26,0)</f>
        <v>398.28</v>
      </c>
      <c r="S26" s="218">
        <f ca="1">OFFSET('배치점수 계산기'!I$10,$D26,0)</f>
        <v>397.85</v>
      </c>
      <c r="T26" s="218">
        <f ca="1">OFFSET('배치점수 계산기'!J$10,$D26,0)</f>
        <v>397.6</v>
      </c>
      <c r="U26" s="218">
        <f ca="1">OFFSET('배치점수 계산기'!K$10,$D26,0)</f>
        <v>396.62</v>
      </c>
      <c r="V26" s="218">
        <f ca="1">OFFSET('배치점수 계산기'!L$10,$D26,0)</f>
        <v>394.08</v>
      </c>
      <c r="W26" s="210" t="str">
        <f ca="1">OFFSET('배치점수 계산기'!M$10,$D26,0)</f>
        <v>표점</v>
      </c>
      <c r="X26" s="208" t="str">
        <f ca="1">OFFSET('배치점수 계산기'!N$10,$D26,0)</f>
        <v>표점</v>
      </c>
      <c r="Y26" s="212">
        <f ca="1">OFFSET(환산공식!FG$15,$F26,0)</f>
        <v>0.33</v>
      </c>
      <c r="Z26" s="35">
        <f ca="1">OFFSET(환산공식!FH$15,$F26,0)</f>
        <v>0.4</v>
      </c>
      <c r="AA26" s="203">
        <f ca="1">OFFSET(환산공식!FI$15,$F26,0)</f>
        <v>0.27</v>
      </c>
      <c r="AC26"/>
      <c r="AD26">
        <f t="shared" ca="1" si="1"/>
        <v>6</v>
      </c>
      <c r="AE26"/>
    </row>
    <row r="27" spans="1:31" s="5" customFormat="1">
      <c r="A27" s="222"/>
      <c r="B27" s="222"/>
      <c r="C27" s="222" t="s">
        <v>2413</v>
      </c>
      <c r="D27" s="219">
        <v>922</v>
      </c>
      <c r="E27" s="219">
        <v>2</v>
      </c>
      <c r="F27" s="219">
        <v>2</v>
      </c>
      <c r="G27" s="264">
        <v>20</v>
      </c>
      <c r="H27" s="221" t="s">
        <v>129</v>
      </c>
      <c r="I27" s="219" t="s">
        <v>309</v>
      </c>
      <c r="J27" s="267" t="s">
        <v>647</v>
      </c>
      <c r="K27" s="219" t="s">
        <v>83</v>
      </c>
      <c r="L27" s="35" t="str">
        <f ca="1">IF(OFFSET(환산공식!$DU$15,$F27,0)=1,"O","X")</f>
        <v>X</v>
      </c>
      <c r="M27" s="212">
        <f ca="1">IFERROR(OFFSET(환산공식!DA$15,$F27,0),"")</f>
        <v>0</v>
      </c>
      <c r="N27" s="35" t="str">
        <f ca="1">IFERROR(CONCATENATE(ROUND(OFFSET(환산공식!DB$15,$F27,0),1),"%"),"")</f>
        <v/>
      </c>
      <c r="O27" s="35">
        <f ca="1">IFERROR(OFFSET(환산공식!DC$15,$F27,0),"")</f>
        <v>0</v>
      </c>
      <c r="P27" s="212" t="str">
        <f t="shared" ca="1" si="0"/>
        <v>3% 이하</v>
      </c>
      <c r="Q27" s="218">
        <f ca="1">IFERROR(ROUND(OFFSET(환산공식!$EX$15,$F27,0),3),"")</f>
        <v>0</v>
      </c>
      <c r="R27" s="218">
        <f ca="1">OFFSET('배치점수 계산기'!H$10,$D27,0)</f>
        <v>398.03</v>
      </c>
      <c r="S27" s="218">
        <f ca="1">OFFSET('배치점수 계산기'!I$10,$D27,0)</f>
        <v>397.85</v>
      </c>
      <c r="T27" s="218">
        <f ca="1">OFFSET('배치점수 계산기'!J$10,$D27,0)</f>
        <v>397.49</v>
      </c>
      <c r="U27" s="218">
        <f ca="1">OFFSET('배치점수 계산기'!K$10,$D27,0)</f>
        <v>396.17</v>
      </c>
      <c r="V27" s="218">
        <f ca="1">OFFSET('배치점수 계산기'!L$10,$D27,0)</f>
        <v>393.45</v>
      </c>
      <c r="W27" s="210" t="str">
        <f ca="1">OFFSET('배치점수 계산기'!M$10,$D27,0)</f>
        <v>표점</v>
      </c>
      <c r="X27" s="208" t="str">
        <f ca="1">OFFSET('배치점수 계산기'!N$10,$D27,0)</f>
        <v>표점</v>
      </c>
      <c r="Y27" s="212">
        <f ca="1">OFFSET(환산공식!FG$15,$F27,0)</f>
        <v>0.33</v>
      </c>
      <c r="Z27" s="35">
        <f ca="1">OFFSET(환산공식!FH$15,$F27,0)</f>
        <v>0.4</v>
      </c>
      <c r="AA27" s="203">
        <f ca="1">OFFSET(환산공식!FI$15,$F27,0)</f>
        <v>0.27</v>
      </c>
      <c r="AC27"/>
      <c r="AD27">
        <f t="shared" ca="1" si="1"/>
        <v>6</v>
      </c>
      <c r="AE27"/>
    </row>
    <row r="28" spans="1:31" s="5" customFormat="1">
      <c r="A28" s="222"/>
      <c r="B28" s="222"/>
      <c r="C28" s="222" t="s">
        <v>2414</v>
      </c>
      <c r="D28" s="219">
        <v>923</v>
      </c>
      <c r="E28" s="219">
        <v>2</v>
      </c>
      <c r="F28" s="219">
        <v>2</v>
      </c>
      <c r="G28" s="264">
        <v>21</v>
      </c>
      <c r="H28" s="221" t="s">
        <v>129</v>
      </c>
      <c r="I28" s="219" t="s">
        <v>309</v>
      </c>
      <c r="J28" s="267" t="s">
        <v>1420</v>
      </c>
      <c r="K28" s="219" t="s">
        <v>83</v>
      </c>
      <c r="L28" s="35" t="str">
        <f ca="1">IF(OFFSET(환산공식!$DU$15,$F28,0)=1,"O","X")</f>
        <v>X</v>
      </c>
      <c r="M28" s="212">
        <f ca="1">IFERROR(OFFSET(환산공식!DA$15,$F28,0),"")</f>
        <v>0</v>
      </c>
      <c r="N28" s="35" t="str">
        <f ca="1">IFERROR(CONCATENATE(ROUND(OFFSET(환산공식!DB$15,$F28,0),1),"%"),"")</f>
        <v/>
      </c>
      <c r="O28" s="35">
        <f ca="1">IFERROR(OFFSET(환산공식!DC$15,$F28,0),"")</f>
        <v>0</v>
      </c>
      <c r="P28" s="212" t="str">
        <f t="shared" ca="1" si="0"/>
        <v>3% 이하</v>
      </c>
      <c r="Q28" s="218">
        <f ca="1">IFERROR(ROUND(OFFSET(환산공식!$EX$15,$F28,0),3),"")</f>
        <v>0</v>
      </c>
      <c r="R28" s="218">
        <f ca="1">OFFSET('배치점수 계산기'!H$10,$D28,0)</f>
        <v>398.28</v>
      </c>
      <c r="S28" s="218">
        <f ca="1">OFFSET('배치점수 계산기'!I$10,$D28,0)</f>
        <v>397.85</v>
      </c>
      <c r="T28" s="218">
        <f ca="1">OFFSET('배치점수 계산기'!J$10,$D28,0)</f>
        <v>397.49</v>
      </c>
      <c r="U28" s="218">
        <f ca="1">OFFSET('배치점수 계산기'!K$10,$D28,0)</f>
        <v>395.74</v>
      </c>
      <c r="V28" s="218">
        <f ca="1">OFFSET('배치점수 계산기'!L$10,$D28,0)</f>
        <v>393.45</v>
      </c>
      <c r="W28" s="210" t="str">
        <f ca="1">OFFSET('배치점수 계산기'!M$10,$D28,0)</f>
        <v>표점</v>
      </c>
      <c r="X28" s="208" t="str">
        <f ca="1">OFFSET('배치점수 계산기'!N$10,$D28,0)</f>
        <v>표점</v>
      </c>
      <c r="Y28" s="212">
        <f ca="1">OFFSET(환산공식!FG$15,$F28,0)</f>
        <v>0.33</v>
      </c>
      <c r="Z28" s="35">
        <f ca="1">OFFSET(환산공식!FH$15,$F28,0)</f>
        <v>0.4</v>
      </c>
      <c r="AA28" s="203">
        <f ca="1">OFFSET(환산공식!FI$15,$F28,0)</f>
        <v>0.27</v>
      </c>
      <c r="AC28"/>
      <c r="AD28">
        <f t="shared" ca="1" si="1"/>
        <v>6</v>
      </c>
      <c r="AE28"/>
    </row>
    <row r="29" spans="1:31" s="5" customFormat="1">
      <c r="A29" s="222"/>
      <c r="B29" s="222"/>
      <c r="C29" s="222" t="s">
        <v>2415</v>
      </c>
      <c r="D29" s="219">
        <v>924</v>
      </c>
      <c r="E29" s="219">
        <v>2</v>
      </c>
      <c r="F29" s="219">
        <v>2</v>
      </c>
      <c r="G29" s="264">
        <v>22</v>
      </c>
      <c r="H29" s="221" t="s">
        <v>129</v>
      </c>
      <c r="I29" s="219" t="s">
        <v>309</v>
      </c>
      <c r="J29" s="267" t="s">
        <v>18503</v>
      </c>
      <c r="K29" s="219" t="s">
        <v>83</v>
      </c>
      <c r="L29" s="35" t="str">
        <f ca="1">IF(OFFSET(환산공식!$DU$15,$F29,0)=1,"O","X")</f>
        <v>X</v>
      </c>
      <c r="M29" s="212">
        <f ca="1">IFERROR(OFFSET(환산공식!DA$15,$F29,0),"")</f>
        <v>0</v>
      </c>
      <c r="N29" s="35" t="str">
        <f ca="1">IFERROR(CONCATENATE(ROUND(OFFSET(환산공식!DB$15,$F29,0),1),"%"),"")</f>
        <v/>
      </c>
      <c r="O29" s="35">
        <f ca="1">IFERROR(OFFSET(환산공식!DC$15,$F29,0),"")</f>
        <v>0</v>
      </c>
      <c r="P29" s="212" t="str">
        <f t="shared" ca="1" si="0"/>
        <v>3% 이하</v>
      </c>
      <c r="Q29" s="218">
        <f ca="1">IFERROR(ROUND(OFFSET(환산공식!$EX$15,$F29,0),3),"")</f>
        <v>0</v>
      </c>
      <c r="R29" s="218">
        <f ca="1">OFFSET('배치점수 계산기'!H$10,$D29,0)</f>
        <v>400.24</v>
      </c>
      <c r="S29" s="218">
        <f ca="1">OFFSET('배치점수 계산기'!I$10,$D29,0)</f>
        <v>398.28</v>
      </c>
      <c r="T29" s="218">
        <f ca="1">OFFSET('배치점수 계산기'!J$10,$D29,0)</f>
        <v>397.22</v>
      </c>
      <c r="U29" s="218">
        <f ca="1">OFFSET('배치점수 계산기'!K$10,$D29,0)</f>
        <v>396.34</v>
      </c>
      <c r="V29" s="218">
        <f ca="1">OFFSET('배치점수 계산기'!L$10,$D29,0)</f>
        <v>395.1</v>
      </c>
      <c r="W29" s="210" t="str">
        <f ca="1">OFFSET('배치점수 계산기'!M$10,$D29,0)</f>
        <v>표점</v>
      </c>
      <c r="X29" s="208" t="str">
        <f ca="1">OFFSET('배치점수 계산기'!N$10,$D29,0)</f>
        <v>표점</v>
      </c>
      <c r="Y29" s="212">
        <f ca="1">OFFSET(환산공식!FG$15,$F29,0)</f>
        <v>0.33</v>
      </c>
      <c r="Z29" s="35">
        <f ca="1">OFFSET(환산공식!FH$15,$F29,0)</f>
        <v>0.4</v>
      </c>
      <c r="AA29" s="203">
        <f ca="1">OFFSET(환산공식!FI$15,$F29,0)</f>
        <v>0.27</v>
      </c>
      <c r="AC29"/>
      <c r="AD29">
        <f t="shared" ca="1" si="1"/>
        <v>6</v>
      </c>
      <c r="AE29"/>
    </row>
    <row r="30" spans="1:31" s="5" customFormat="1">
      <c r="A30" s="222"/>
      <c r="B30" s="222"/>
      <c r="C30" s="222" t="s">
        <v>2416</v>
      </c>
      <c r="D30" s="219">
        <v>925</v>
      </c>
      <c r="E30" s="219">
        <v>2</v>
      </c>
      <c r="F30" s="219">
        <v>2</v>
      </c>
      <c r="G30" s="264">
        <v>23</v>
      </c>
      <c r="H30" s="221" t="s">
        <v>129</v>
      </c>
      <c r="I30" s="219" t="s">
        <v>309</v>
      </c>
      <c r="J30" s="267" t="s">
        <v>646</v>
      </c>
      <c r="K30" s="219" t="s">
        <v>83</v>
      </c>
      <c r="L30" s="35" t="str">
        <f ca="1">IF(OFFSET(환산공식!$DU$15,$F30,0)=1,"O","X")</f>
        <v>X</v>
      </c>
      <c r="M30" s="212">
        <f ca="1">IFERROR(OFFSET(환산공식!DA$15,$F30,0),"")</f>
        <v>0</v>
      </c>
      <c r="N30" s="35" t="str">
        <f ca="1">IFERROR(CONCATENATE(ROUND(OFFSET(환산공식!DB$15,$F30,0),1),"%"),"")</f>
        <v/>
      </c>
      <c r="O30" s="35">
        <f ca="1">IFERROR(OFFSET(환산공식!DC$15,$F30,0),"")</f>
        <v>0</v>
      </c>
      <c r="P30" s="212" t="str">
        <f t="shared" ca="1" si="0"/>
        <v>3% 이하</v>
      </c>
      <c r="Q30" s="218">
        <f ca="1">IFERROR(ROUND(OFFSET(환산공식!$EX$15,$F30,0),3),"")</f>
        <v>0</v>
      </c>
      <c r="R30" s="218">
        <f ca="1">OFFSET('배치점수 계산기'!H$10,$D30,0)</f>
        <v>397.7</v>
      </c>
      <c r="S30" s="218">
        <f ca="1">OFFSET('배치점수 계산기'!I$10,$D30,0)</f>
        <v>397.41</v>
      </c>
      <c r="T30" s="218">
        <f ca="1">OFFSET('배치점수 계산기'!J$10,$D30,0)</f>
        <v>397.05</v>
      </c>
      <c r="U30" s="218">
        <f ca="1">OFFSET('배치점수 계산기'!K$10,$D30,0)</f>
        <v>396.17</v>
      </c>
      <c r="V30" s="218">
        <f ca="1">OFFSET('배치점수 계산기'!L$10,$D30,0)</f>
        <v>393.99</v>
      </c>
      <c r="W30" s="210" t="str">
        <f ca="1">OFFSET('배치점수 계산기'!M$10,$D30,0)</f>
        <v>표점</v>
      </c>
      <c r="X30" s="208" t="str">
        <f ca="1">OFFSET('배치점수 계산기'!N$10,$D30,0)</f>
        <v>표점</v>
      </c>
      <c r="Y30" s="212">
        <f ca="1">OFFSET(환산공식!FG$15,$F30,0)</f>
        <v>0.33</v>
      </c>
      <c r="Z30" s="35">
        <f ca="1">OFFSET(환산공식!FH$15,$F30,0)</f>
        <v>0.4</v>
      </c>
      <c r="AA30" s="203">
        <f ca="1">OFFSET(환산공식!FI$15,$F30,0)</f>
        <v>0.27</v>
      </c>
      <c r="AC30"/>
      <c r="AD30">
        <f t="shared" ca="1" si="1"/>
        <v>6</v>
      </c>
      <c r="AE30"/>
    </row>
    <row r="31" spans="1:31" s="5" customFormat="1">
      <c r="A31" s="222"/>
      <c r="B31" s="222"/>
      <c r="C31" s="222" t="s">
        <v>2417</v>
      </c>
      <c r="D31" s="219">
        <v>926</v>
      </c>
      <c r="E31" s="219">
        <v>2</v>
      </c>
      <c r="F31" s="219">
        <v>2</v>
      </c>
      <c r="G31" s="264">
        <v>24</v>
      </c>
      <c r="H31" s="221" t="s">
        <v>129</v>
      </c>
      <c r="I31" s="219" t="s">
        <v>309</v>
      </c>
      <c r="J31" s="267" t="s">
        <v>384</v>
      </c>
      <c r="K31" s="219" t="s">
        <v>83</v>
      </c>
      <c r="L31" s="35" t="str">
        <f ca="1">IF(OFFSET(환산공식!$DU$15,$F31,0)=1,"O","X")</f>
        <v>X</v>
      </c>
      <c r="M31" s="212">
        <f ca="1">IFERROR(OFFSET(환산공식!DA$15,$F31,0),"")</f>
        <v>0</v>
      </c>
      <c r="N31" s="35" t="str">
        <f ca="1">IFERROR(CONCATENATE(ROUND(OFFSET(환산공식!DB$15,$F31,0),1),"%"),"")</f>
        <v/>
      </c>
      <c r="O31" s="35">
        <f ca="1">IFERROR(OFFSET(환산공식!DC$15,$F31,0),"")</f>
        <v>0</v>
      </c>
      <c r="P31" s="212" t="str">
        <f t="shared" ca="1" si="0"/>
        <v>3% 이하</v>
      </c>
      <c r="Q31" s="218">
        <f ca="1">IFERROR(ROUND(OFFSET(환산공식!$EX$15,$F31,0),3),"")</f>
        <v>0</v>
      </c>
      <c r="R31" s="218">
        <f ca="1">OFFSET('배치점수 계산기'!H$10,$D31,0)</f>
        <v>398.03</v>
      </c>
      <c r="S31" s="218">
        <f ca="1">OFFSET('배치점수 계산기'!I$10,$D31,0)</f>
        <v>397.49</v>
      </c>
      <c r="T31" s="218">
        <f ca="1">OFFSET('배치점수 계산기'!J$10,$D31,0)</f>
        <v>397.05</v>
      </c>
      <c r="U31" s="218">
        <f ca="1">OFFSET('배치점수 계산기'!K$10,$D31,0)</f>
        <v>396.17</v>
      </c>
      <c r="V31" s="218">
        <f ca="1">OFFSET('배치점수 계산기'!L$10,$D31,0)</f>
        <v>395.74</v>
      </c>
      <c r="W31" s="210" t="str">
        <f ca="1">OFFSET('배치점수 계산기'!M$10,$D31,0)</f>
        <v>표점</v>
      </c>
      <c r="X31" s="208" t="str">
        <f ca="1">OFFSET('배치점수 계산기'!N$10,$D31,0)</f>
        <v>표점</v>
      </c>
      <c r="Y31" s="212">
        <f ca="1">OFFSET(환산공식!FG$15,$F31,0)</f>
        <v>0.33</v>
      </c>
      <c r="Z31" s="35">
        <f ca="1">OFFSET(환산공식!FH$15,$F31,0)</f>
        <v>0.4</v>
      </c>
      <c r="AA31" s="203">
        <f ca="1">OFFSET(환산공식!FI$15,$F31,0)</f>
        <v>0.27</v>
      </c>
      <c r="AC31"/>
      <c r="AD31">
        <f t="shared" ca="1" si="1"/>
        <v>6</v>
      </c>
      <c r="AE31"/>
    </row>
    <row r="32" spans="1:31" s="5" customFormat="1">
      <c r="A32" s="222"/>
      <c r="B32" s="222"/>
      <c r="C32" s="222" t="s">
        <v>2418</v>
      </c>
      <c r="D32" s="219">
        <v>927</v>
      </c>
      <c r="E32" s="219">
        <v>1</v>
      </c>
      <c r="F32" s="219">
        <v>1</v>
      </c>
      <c r="G32" s="264">
        <v>25</v>
      </c>
      <c r="H32" s="221" t="s">
        <v>129</v>
      </c>
      <c r="I32" s="219" t="s">
        <v>309</v>
      </c>
      <c r="J32" s="267" t="s">
        <v>1419</v>
      </c>
      <c r="K32" s="219" t="s">
        <v>83</v>
      </c>
      <c r="L32" s="35" t="str">
        <f ca="1">IF(OFFSET(환산공식!$DU$15,$F32,0)=1,"O","X")</f>
        <v>X</v>
      </c>
      <c r="M32" s="212">
        <f ca="1">IFERROR(OFFSET(환산공식!DA$15,$F32,0),"")</f>
        <v>0</v>
      </c>
      <c r="N32" s="35" t="str">
        <f ca="1">IFERROR(CONCATENATE(ROUND(OFFSET(환산공식!DB$15,$F32,0),1),"%"),"")</f>
        <v/>
      </c>
      <c r="O32" s="35">
        <f ca="1">IFERROR(OFFSET(환산공식!DC$15,$F32,0),"")</f>
        <v>0</v>
      </c>
      <c r="P32" s="212" t="str">
        <f t="shared" ca="1" si="0"/>
        <v>3% 이하</v>
      </c>
      <c r="Q32" s="218">
        <f ca="1">IFERROR(ROUND(OFFSET(환산공식!$EX$15,$F32,0),3),"")</f>
        <v>0</v>
      </c>
      <c r="R32" s="218">
        <f ca="1">OFFSET('배치점수 계산기'!H$10,$D32,0)</f>
        <v>397.7</v>
      </c>
      <c r="S32" s="218">
        <f ca="1">OFFSET('배치점수 계산기'!I$10,$D32,0)</f>
        <v>397.41</v>
      </c>
      <c r="T32" s="218">
        <f ca="1">OFFSET('배치점수 계산기'!J$10,$D32,0)</f>
        <v>396.95</v>
      </c>
      <c r="U32" s="218">
        <f ca="1">OFFSET('배치점수 계산기'!K$10,$D32,0)</f>
        <v>395.74</v>
      </c>
      <c r="V32" s="218">
        <f ca="1">OFFSET('배치점수 계산기'!L$10,$D32,0)</f>
        <v>393.45</v>
      </c>
      <c r="W32" s="210" t="str">
        <f ca="1">OFFSET('배치점수 계산기'!M$10,$D32,0)</f>
        <v>표점</v>
      </c>
      <c r="X32" s="208" t="str">
        <f ca="1">OFFSET('배치점수 계산기'!N$10,$D32,0)</f>
        <v>표점</v>
      </c>
      <c r="Y32" s="212">
        <f ca="1">OFFSET(환산공식!FG$15,$F32,0)</f>
        <v>0.33</v>
      </c>
      <c r="Z32" s="35">
        <f ca="1">OFFSET(환산공식!FH$15,$F32,0)</f>
        <v>0.4</v>
      </c>
      <c r="AA32" s="203">
        <f ca="1">OFFSET(환산공식!FI$15,$F32,0)</f>
        <v>0.27</v>
      </c>
      <c r="AC32"/>
      <c r="AD32">
        <f t="shared" ca="1" si="1"/>
        <v>6</v>
      </c>
      <c r="AE32"/>
    </row>
    <row r="33" spans="1:31" s="5" customFormat="1">
      <c r="A33" s="222"/>
      <c r="B33" s="222"/>
      <c r="C33" s="222" t="s">
        <v>2419</v>
      </c>
      <c r="D33" s="219">
        <v>928</v>
      </c>
      <c r="E33" s="219">
        <v>1</v>
      </c>
      <c r="F33" s="219">
        <v>1</v>
      </c>
      <c r="G33" s="264">
        <v>26</v>
      </c>
      <c r="H33" s="221" t="s">
        <v>129</v>
      </c>
      <c r="I33" s="219" t="s">
        <v>309</v>
      </c>
      <c r="J33" s="267" t="s">
        <v>1418</v>
      </c>
      <c r="K33" s="219" t="s">
        <v>83</v>
      </c>
      <c r="L33" s="35" t="str">
        <f ca="1">IF(OFFSET(환산공식!$DU$15,$F33,0)=1,"O","X")</f>
        <v>X</v>
      </c>
      <c r="M33" s="212">
        <f ca="1">IFERROR(OFFSET(환산공식!DA$15,$F33,0),"")</f>
        <v>0</v>
      </c>
      <c r="N33" s="35" t="str">
        <f ca="1">IFERROR(CONCATENATE(ROUND(OFFSET(환산공식!DB$15,$F33,0),1),"%"),"")</f>
        <v/>
      </c>
      <c r="O33" s="35">
        <f ca="1">IFERROR(OFFSET(환산공식!DC$15,$F33,0),"")</f>
        <v>0</v>
      </c>
      <c r="P33" s="212" t="str">
        <f t="shared" ca="1" si="0"/>
        <v>3% 이하</v>
      </c>
      <c r="Q33" s="218">
        <f ca="1">IFERROR(ROUND(OFFSET(환산공식!$EX$15,$F33,0),3),"")</f>
        <v>0</v>
      </c>
      <c r="R33" s="218">
        <f ca="1">OFFSET('배치점수 계산기'!H$10,$D33,0)</f>
        <v>397.7</v>
      </c>
      <c r="S33" s="218">
        <f ca="1">OFFSET('배치점수 계산기'!I$10,$D33,0)</f>
        <v>397.12</v>
      </c>
      <c r="T33" s="218">
        <f ca="1">OFFSET('배치점수 계산기'!J$10,$D33,0)</f>
        <v>396.44</v>
      </c>
      <c r="U33" s="218">
        <f ca="1">OFFSET('배치점수 계산기'!K$10,$D33,0)</f>
        <v>395.19</v>
      </c>
      <c r="V33" s="218">
        <f ca="1">OFFSET('배치점수 계산기'!L$10,$D33,0)</f>
        <v>393.45</v>
      </c>
      <c r="W33" s="210" t="str">
        <f ca="1">OFFSET('배치점수 계산기'!M$10,$D33,0)</f>
        <v>표점</v>
      </c>
      <c r="X33" s="208" t="str">
        <f ca="1">OFFSET('배치점수 계산기'!N$10,$D33,0)</f>
        <v>표점</v>
      </c>
      <c r="Y33" s="212">
        <f ca="1">OFFSET(환산공식!FG$15,$F33,0)</f>
        <v>0.33</v>
      </c>
      <c r="Z33" s="35">
        <f ca="1">OFFSET(환산공식!FH$15,$F33,0)</f>
        <v>0.4</v>
      </c>
      <c r="AA33" s="203">
        <f ca="1">OFFSET(환산공식!FI$15,$F33,0)</f>
        <v>0.27</v>
      </c>
      <c r="AC33"/>
      <c r="AD33">
        <f t="shared" ca="1" si="1"/>
        <v>6</v>
      </c>
      <c r="AE33"/>
    </row>
    <row r="34" spans="1:31" s="5" customFormat="1">
      <c r="A34" s="222"/>
      <c r="B34" s="222"/>
      <c r="C34" s="222" t="s">
        <v>2420</v>
      </c>
      <c r="D34" s="219">
        <v>929</v>
      </c>
      <c r="E34" s="219">
        <v>2</v>
      </c>
      <c r="F34" s="219">
        <v>2</v>
      </c>
      <c r="G34" s="264">
        <v>27</v>
      </c>
      <c r="H34" s="221" t="s">
        <v>129</v>
      </c>
      <c r="I34" s="219" t="s">
        <v>309</v>
      </c>
      <c r="J34" s="267" t="s">
        <v>649</v>
      </c>
      <c r="K34" s="219" t="s">
        <v>83</v>
      </c>
      <c r="L34" s="35" t="str">
        <f ca="1">IF(OFFSET(환산공식!$DU$15,$F34,0)=1,"O","X")</f>
        <v>X</v>
      </c>
      <c r="M34" s="212">
        <f ca="1">IFERROR(OFFSET(환산공식!DA$15,$F34,0),"")</f>
        <v>0</v>
      </c>
      <c r="N34" s="35" t="str">
        <f ca="1">IFERROR(CONCATENATE(ROUND(OFFSET(환산공식!DB$15,$F34,0),1),"%"),"")</f>
        <v/>
      </c>
      <c r="O34" s="35">
        <f ca="1">IFERROR(OFFSET(환산공식!DC$15,$F34,0),"")</f>
        <v>0</v>
      </c>
      <c r="P34" s="212" t="str">
        <f t="shared" ca="1" si="0"/>
        <v>3% 이하</v>
      </c>
      <c r="Q34" s="218">
        <f ca="1">IFERROR(ROUND(OFFSET(환산공식!$EX$15,$F34,0),3),"")</f>
        <v>0</v>
      </c>
      <c r="R34" s="218">
        <f ca="1">OFFSET('배치점수 계산기'!H$10,$D34,0)</f>
        <v>397.41</v>
      </c>
      <c r="S34" s="218">
        <f ca="1">OFFSET('배치점수 계산기'!I$10,$D34,0)</f>
        <v>397.05</v>
      </c>
      <c r="T34" s="218">
        <f ca="1">OFFSET('배치점수 계산기'!J$10,$D34,0)</f>
        <v>396.17</v>
      </c>
      <c r="U34" s="218">
        <f ca="1">OFFSET('배치점수 계산기'!K$10,$D34,0)</f>
        <v>394.92</v>
      </c>
      <c r="V34" s="218">
        <f ca="1">OFFSET('배치점수 계산기'!L$10,$D34,0)</f>
        <v>394.08</v>
      </c>
      <c r="W34" s="210" t="str">
        <f ca="1">OFFSET('배치점수 계산기'!M$10,$D34,0)</f>
        <v>표점</v>
      </c>
      <c r="X34" s="208" t="str">
        <f ca="1">OFFSET('배치점수 계산기'!N$10,$D34,0)</f>
        <v>표점</v>
      </c>
      <c r="Y34" s="212">
        <f ca="1">OFFSET(환산공식!FG$15,$F34,0)</f>
        <v>0.33</v>
      </c>
      <c r="Z34" s="35">
        <f ca="1">OFFSET(환산공식!FH$15,$F34,0)</f>
        <v>0.4</v>
      </c>
      <c r="AA34" s="203">
        <f ca="1">OFFSET(환산공식!FI$15,$F34,0)</f>
        <v>0.27</v>
      </c>
      <c r="AC34"/>
      <c r="AD34">
        <f t="shared" ca="1" si="1"/>
        <v>6</v>
      </c>
      <c r="AE34"/>
    </row>
    <row r="35" spans="1:31" s="5" customFormat="1">
      <c r="A35" s="222"/>
      <c r="B35" s="222"/>
      <c r="C35" s="222" t="s">
        <v>2421</v>
      </c>
      <c r="D35" s="219">
        <v>930</v>
      </c>
      <c r="E35" s="219">
        <v>1</v>
      </c>
      <c r="F35" s="219">
        <v>1</v>
      </c>
      <c r="G35" s="264">
        <v>28</v>
      </c>
      <c r="H35" s="221" t="s">
        <v>129</v>
      </c>
      <c r="I35" s="219" t="s">
        <v>309</v>
      </c>
      <c r="J35" s="267" t="s">
        <v>1421</v>
      </c>
      <c r="K35" s="219" t="s">
        <v>83</v>
      </c>
      <c r="L35" s="35" t="str">
        <f ca="1">IF(OFFSET(환산공식!$DU$15,$F35,0)=1,"O","X")</f>
        <v>X</v>
      </c>
      <c r="M35" s="212">
        <f ca="1">IFERROR(OFFSET(환산공식!DA$15,$F35,0),"")</f>
        <v>0</v>
      </c>
      <c r="N35" s="35" t="str">
        <f ca="1">IFERROR(CONCATENATE(ROUND(OFFSET(환산공식!DB$15,$F35,0),1),"%"),"")</f>
        <v/>
      </c>
      <c r="O35" s="35">
        <f ca="1">IFERROR(OFFSET(환산공식!DC$15,$F35,0),"")</f>
        <v>0</v>
      </c>
      <c r="P35" s="212" t="str">
        <f t="shared" ca="1" si="0"/>
        <v>3% 이하</v>
      </c>
      <c r="Q35" s="218">
        <f ca="1">IFERROR(ROUND(OFFSET(환산공식!$EX$15,$F35,0),3),"")</f>
        <v>0</v>
      </c>
      <c r="R35" s="218">
        <f ca="1">OFFSET('배치점수 계산기'!H$10,$D35,0)</f>
        <v>397.22</v>
      </c>
      <c r="S35" s="218">
        <f ca="1">OFFSET('배치점수 계산기'!I$10,$D35,0)</f>
        <v>396.95</v>
      </c>
      <c r="T35" s="218">
        <f ca="1">OFFSET('배치점수 계산기'!J$10,$D35,0)</f>
        <v>396.07</v>
      </c>
      <c r="U35" s="218">
        <f ca="1">OFFSET('배치점수 계산기'!K$10,$D35,0)</f>
        <v>394.81</v>
      </c>
      <c r="V35" s="218">
        <f ca="1">OFFSET('배치점수 계산기'!L$10,$D35,0)</f>
        <v>393.13</v>
      </c>
      <c r="W35" s="210" t="str">
        <f ca="1">OFFSET('배치점수 계산기'!M$10,$D35,0)</f>
        <v>표점</v>
      </c>
      <c r="X35" s="208" t="str">
        <f ca="1">OFFSET('배치점수 계산기'!N$10,$D35,0)</f>
        <v>표점</v>
      </c>
      <c r="Y35" s="212">
        <f ca="1">OFFSET(환산공식!FG$15,$F35,0)</f>
        <v>0.33</v>
      </c>
      <c r="Z35" s="35">
        <f ca="1">OFFSET(환산공식!FH$15,$F35,0)</f>
        <v>0.4</v>
      </c>
      <c r="AA35" s="203">
        <f ca="1">OFFSET(환산공식!FI$15,$F35,0)</f>
        <v>0.27</v>
      </c>
      <c r="AC35"/>
      <c r="AD35">
        <f t="shared" ca="1" si="1"/>
        <v>6</v>
      </c>
      <c r="AE35"/>
    </row>
    <row r="36" spans="1:31" s="5" customFormat="1">
      <c r="A36" s="222"/>
      <c r="B36" s="222"/>
      <c r="C36" s="222" t="s">
        <v>2422</v>
      </c>
      <c r="D36" s="219">
        <v>931</v>
      </c>
      <c r="E36" s="219">
        <v>2</v>
      </c>
      <c r="F36" s="219">
        <v>2</v>
      </c>
      <c r="G36" s="264">
        <v>29</v>
      </c>
      <c r="H36" s="221" t="s">
        <v>129</v>
      </c>
      <c r="I36" s="219" t="s">
        <v>309</v>
      </c>
      <c r="J36" s="267" t="s">
        <v>347</v>
      </c>
      <c r="K36" s="219" t="s">
        <v>83</v>
      </c>
      <c r="L36" s="35" t="str">
        <f ca="1">IF(OFFSET(환산공식!$DU$15,$F36,0)=1,"O","X")</f>
        <v>X</v>
      </c>
      <c r="M36" s="212">
        <f ca="1">IFERROR(OFFSET(환산공식!DA$15,$F36,0),"")</f>
        <v>0</v>
      </c>
      <c r="N36" s="35" t="str">
        <f ca="1">IFERROR(CONCATENATE(ROUND(OFFSET(환산공식!DB$15,$F36,0),1),"%"),"")</f>
        <v/>
      </c>
      <c r="O36" s="35">
        <f ca="1">IFERROR(OFFSET(환산공식!DC$15,$F36,0),"")</f>
        <v>0</v>
      </c>
      <c r="P36" s="212" t="str">
        <f t="shared" ca="1" si="0"/>
        <v>3% 이하</v>
      </c>
      <c r="Q36" s="218">
        <f ca="1">IFERROR(ROUND(OFFSET(환산공식!$EX$15,$F36,0),3),"")</f>
        <v>0</v>
      </c>
      <c r="R36" s="218">
        <f ca="1">OFFSET('배치점수 계산기'!H$10,$D36,0)</f>
        <v>397.22</v>
      </c>
      <c r="S36" s="218">
        <f ca="1">OFFSET('배치점수 계산기'!I$10,$D36,0)</f>
        <v>396.95</v>
      </c>
      <c r="T36" s="218">
        <f ca="1">OFFSET('배치점수 계산기'!J$10,$D36,0)</f>
        <v>396.07</v>
      </c>
      <c r="U36" s="218">
        <f ca="1">OFFSET('배치점수 계산기'!K$10,$D36,0)</f>
        <v>394.81</v>
      </c>
      <c r="V36" s="218">
        <f ca="1">OFFSET('배치점수 계산기'!L$10,$D36,0)</f>
        <v>393.13</v>
      </c>
      <c r="W36" s="210" t="str">
        <f ca="1">OFFSET('배치점수 계산기'!M$10,$D36,0)</f>
        <v>표점</v>
      </c>
      <c r="X36" s="208" t="str">
        <f ca="1">OFFSET('배치점수 계산기'!N$10,$D36,0)</f>
        <v>표점</v>
      </c>
      <c r="Y36" s="212">
        <f ca="1">OFFSET(환산공식!FG$15,$F36,0)</f>
        <v>0.33</v>
      </c>
      <c r="Z36" s="35">
        <f ca="1">OFFSET(환산공식!FH$15,$F36,0)</f>
        <v>0.4</v>
      </c>
      <c r="AA36" s="203">
        <f ca="1">OFFSET(환산공식!FI$15,$F36,0)</f>
        <v>0.27</v>
      </c>
      <c r="AC36"/>
      <c r="AD36">
        <f t="shared" ca="1" si="1"/>
        <v>6</v>
      </c>
      <c r="AE36"/>
    </row>
    <row r="37" spans="1:31" s="5" customFormat="1">
      <c r="A37" s="222"/>
      <c r="B37" s="222"/>
      <c r="C37" s="222" t="s">
        <v>2423</v>
      </c>
      <c r="D37" s="219">
        <v>932</v>
      </c>
      <c r="E37" s="219">
        <v>2</v>
      </c>
      <c r="F37" s="219">
        <v>2</v>
      </c>
      <c r="G37" s="264">
        <v>30</v>
      </c>
      <c r="H37" s="221" t="s">
        <v>129</v>
      </c>
      <c r="I37" s="219" t="s">
        <v>309</v>
      </c>
      <c r="J37" s="267" t="s">
        <v>1422</v>
      </c>
      <c r="K37" s="219" t="s">
        <v>83</v>
      </c>
      <c r="L37" s="35" t="str">
        <f ca="1">IF(OFFSET(환산공식!$DU$15,$F37,0)=1,"O","X")</f>
        <v>X</v>
      </c>
      <c r="M37" s="212">
        <f ca="1">IFERROR(OFFSET(환산공식!DA$15,$F37,0),"")</f>
        <v>0</v>
      </c>
      <c r="N37" s="35" t="str">
        <f ca="1">IFERROR(CONCATENATE(ROUND(OFFSET(환산공식!DB$15,$F37,0),1),"%"),"")</f>
        <v/>
      </c>
      <c r="O37" s="35">
        <f ca="1">IFERROR(OFFSET(환산공식!DC$15,$F37,0),"")</f>
        <v>0</v>
      </c>
      <c r="P37" s="212" t="str">
        <f t="shared" ca="1" si="0"/>
        <v>3% 이하</v>
      </c>
      <c r="Q37" s="218">
        <f ca="1">IFERROR(ROUND(OFFSET(환산공식!$EX$15,$F37,0),3),"")</f>
        <v>0</v>
      </c>
      <c r="R37" s="218">
        <f ca="1">OFFSET('배치점수 계산기'!H$10,$D37,0)</f>
        <v>397.41</v>
      </c>
      <c r="S37" s="218">
        <f ca="1">OFFSET('배치점수 계산기'!I$10,$D37,0)</f>
        <v>396.95</v>
      </c>
      <c r="T37" s="218">
        <f ca="1">OFFSET('배치점수 계산기'!J$10,$D37,0)</f>
        <v>395.82</v>
      </c>
      <c r="U37" s="218">
        <f ca="1">OFFSET('배치점수 계산기'!K$10,$D37,0)</f>
        <v>394.81</v>
      </c>
      <c r="V37" s="218">
        <f ca="1">OFFSET('배치점수 계산기'!L$10,$D37,0)</f>
        <v>393.13</v>
      </c>
      <c r="W37" s="210" t="str">
        <f ca="1">OFFSET('배치점수 계산기'!M$10,$D37,0)</f>
        <v>표점</v>
      </c>
      <c r="X37" s="208" t="str">
        <f ca="1">OFFSET('배치점수 계산기'!N$10,$D37,0)</f>
        <v>표점</v>
      </c>
      <c r="Y37" s="212">
        <f ca="1">OFFSET(환산공식!FG$15,$F37,0)</f>
        <v>0.33</v>
      </c>
      <c r="Z37" s="35">
        <f ca="1">OFFSET(환산공식!FH$15,$F37,0)</f>
        <v>0.4</v>
      </c>
      <c r="AA37" s="203">
        <f ca="1">OFFSET(환산공식!FI$15,$F37,0)</f>
        <v>0.27</v>
      </c>
      <c r="AC37"/>
      <c r="AD37">
        <f t="shared" ca="1" si="1"/>
        <v>6</v>
      </c>
      <c r="AE37"/>
    </row>
    <row r="38" spans="1:31" s="5" customFormat="1">
      <c r="A38" s="222"/>
      <c r="B38" s="222"/>
      <c r="C38" s="222" t="s">
        <v>2424</v>
      </c>
      <c r="D38" s="219">
        <v>933</v>
      </c>
      <c r="E38" s="219">
        <v>1</v>
      </c>
      <c r="F38" s="219">
        <v>1</v>
      </c>
      <c r="G38" s="264">
        <v>31</v>
      </c>
      <c r="H38" s="221" t="s">
        <v>129</v>
      </c>
      <c r="I38" s="219" t="s">
        <v>309</v>
      </c>
      <c r="J38" s="267" t="s">
        <v>968</v>
      </c>
      <c r="K38" s="219" t="s">
        <v>83</v>
      </c>
      <c r="L38" s="35" t="str">
        <f ca="1">IF(OFFSET(환산공식!$DU$15,$F38,0)=1,"O","X")</f>
        <v>X</v>
      </c>
      <c r="M38" s="212">
        <f ca="1">IFERROR(OFFSET(환산공식!DA$15,$F38,0),"")</f>
        <v>0</v>
      </c>
      <c r="N38" s="35" t="str">
        <f ca="1">IFERROR(CONCATENATE(ROUND(OFFSET(환산공식!DB$15,$F38,0),1),"%"),"")</f>
        <v/>
      </c>
      <c r="O38" s="35">
        <f ca="1">IFERROR(OFFSET(환산공식!DC$15,$F38,0),"")</f>
        <v>0</v>
      </c>
      <c r="P38" s="212" t="str">
        <f t="shared" ca="1" si="0"/>
        <v>3% 이하</v>
      </c>
      <c r="Q38" s="218">
        <f ca="1">IFERROR(ROUND(OFFSET(환산공식!$EX$15,$F38,0),3),"")</f>
        <v>0</v>
      </c>
      <c r="R38" s="218">
        <f ca="1">OFFSET('배치점수 계산기'!H$10,$D38,0)</f>
        <v>398.65</v>
      </c>
      <c r="S38" s="218">
        <f ca="1">OFFSET('배치점수 계산기'!I$10,$D38,0)</f>
        <v>397.12</v>
      </c>
      <c r="T38" s="218">
        <f ca="1">OFFSET('배치점수 계산기'!J$10,$D38,0)</f>
        <v>395.74</v>
      </c>
      <c r="U38" s="218">
        <f ca="1">OFFSET('배치점수 계산기'!K$10,$D38,0)</f>
        <v>393.99</v>
      </c>
      <c r="V38" s="218">
        <f ca="1">OFFSET('배치점수 계산기'!L$10,$D38,0)</f>
        <v>393.03</v>
      </c>
      <c r="W38" s="210" t="str">
        <f ca="1">OFFSET('배치점수 계산기'!M$10,$D38,0)</f>
        <v>표점</v>
      </c>
      <c r="X38" s="208" t="str">
        <f ca="1">OFFSET('배치점수 계산기'!N$10,$D38,0)</f>
        <v>표점</v>
      </c>
      <c r="Y38" s="212">
        <f ca="1">OFFSET(환산공식!FG$15,$F38,0)</f>
        <v>0.33</v>
      </c>
      <c r="Z38" s="35">
        <f ca="1">OFFSET(환산공식!FH$15,$F38,0)</f>
        <v>0.4</v>
      </c>
      <c r="AA38" s="203">
        <f ca="1">OFFSET(환산공식!FI$15,$F38,0)</f>
        <v>0.27</v>
      </c>
      <c r="AC38"/>
      <c r="AD38">
        <f t="shared" ca="1" si="1"/>
        <v>6</v>
      </c>
      <c r="AE38"/>
    </row>
    <row r="39" spans="1:31" s="5" customFormat="1">
      <c r="A39" s="222"/>
      <c r="B39" s="222"/>
      <c r="C39" s="222" t="s">
        <v>2425</v>
      </c>
      <c r="D39" s="219">
        <v>934</v>
      </c>
      <c r="E39" s="219">
        <v>1</v>
      </c>
      <c r="F39" s="219">
        <v>1</v>
      </c>
      <c r="G39" s="264">
        <v>32</v>
      </c>
      <c r="H39" s="221" t="s">
        <v>129</v>
      </c>
      <c r="I39" s="219" t="s">
        <v>309</v>
      </c>
      <c r="J39" s="267" t="s">
        <v>934</v>
      </c>
      <c r="K39" s="219" t="s">
        <v>83</v>
      </c>
      <c r="L39" s="35" t="str">
        <f ca="1">IF(OFFSET(환산공식!$DU$15,$F39,0)=1,"O","X")</f>
        <v>X</v>
      </c>
      <c r="M39" s="212">
        <f ca="1">IFERROR(OFFSET(환산공식!DA$15,$F39,0),"")</f>
        <v>0</v>
      </c>
      <c r="N39" s="35" t="str">
        <f ca="1">IFERROR(CONCATENATE(ROUND(OFFSET(환산공식!DB$15,$F39,0),1),"%"),"")</f>
        <v/>
      </c>
      <c r="O39" s="35">
        <f ca="1">IFERROR(OFFSET(환산공식!DC$15,$F39,0),"")</f>
        <v>0</v>
      </c>
      <c r="P39" s="212" t="str">
        <f t="shared" ca="1" si="0"/>
        <v>3% 이하</v>
      </c>
      <c r="Q39" s="218">
        <f ca="1">IFERROR(ROUND(OFFSET(환산공식!$EX$15,$F39,0),3),"")</f>
        <v>0</v>
      </c>
      <c r="R39" s="218">
        <f ca="1">OFFSET('배치점수 계산기'!H$10,$D39,0)</f>
        <v>397.41</v>
      </c>
      <c r="S39" s="218">
        <f ca="1">OFFSET('배치점수 계산기'!I$10,$D39,0)</f>
        <v>396.62</v>
      </c>
      <c r="T39" s="218">
        <f ca="1">OFFSET('배치점수 계산기'!J$10,$D39,0)</f>
        <v>395.19</v>
      </c>
      <c r="U39" s="218">
        <f ca="1">OFFSET('배치점수 계산기'!K$10,$D39,0)</f>
        <v>394.61</v>
      </c>
      <c r="V39" s="218">
        <f ca="1">OFFSET('배치점수 계산기'!L$10,$D39,0)</f>
        <v>392.7</v>
      </c>
      <c r="W39" s="210" t="str">
        <f ca="1">OFFSET('배치점수 계산기'!M$10,$D39,0)</f>
        <v>표점</v>
      </c>
      <c r="X39" s="208" t="str">
        <f ca="1">OFFSET('배치점수 계산기'!N$10,$D39,0)</f>
        <v>표점</v>
      </c>
      <c r="Y39" s="212">
        <f ca="1">OFFSET(환산공식!FG$15,$F39,0)</f>
        <v>0.33</v>
      </c>
      <c r="Z39" s="35">
        <f ca="1">OFFSET(환산공식!FH$15,$F39,0)</f>
        <v>0.4</v>
      </c>
      <c r="AA39" s="203">
        <f ca="1">OFFSET(환산공식!FI$15,$F39,0)</f>
        <v>0.27</v>
      </c>
      <c r="AC39"/>
      <c r="AD39">
        <f t="shared" ca="1" si="1"/>
        <v>6</v>
      </c>
      <c r="AE39"/>
    </row>
    <row r="40" spans="1:31" s="5" customFormat="1">
      <c r="A40" s="222"/>
      <c r="B40" s="222"/>
      <c r="C40" s="222" t="s">
        <v>2426</v>
      </c>
      <c r="D40" s="219">
        <v>935</v>
      </c>
      <c r="E40" s="219">
        <v>1</v>
      </c>
      <c r="F40" s="219">
        <v>1</v>
      </c>
      <c r="G40" s="264">
        <v>33</v>
      </c>
      <c r="H40" s="221" t="s">
        <v>129</v>
      </c>
      <c r="I40" s="219" t="s">
        <v>309</v>
      </c>
      <c r="J40" s="267" t="s">
        <v>933</v>
      </c>
      <c r="K40" s="219" t="s">
        <v>83</v>
      </c>
      <c r="L40" s="35" t="str">
        <f ca="1">IF(OFFSET(환산공식!$DU$15,$F40,0)=1,"O","X")</f>
        <v>X</v>
      </c>
      <c r="M40" s="212">
        <f ca="1">IFERROR(OFFSET(환산공식!DA$15,$F40,0),"")</f>
        <v>0</v>
      </c>
      <c r="N40" s="35" t="str">
        <f ca="1">IFERROR(CONCATENATE(ROUND(OFFSET(환산공식!DB$15,$F40,0),1),"%"),"")</f>
        <v/>
      </c>
      <c r="O40" s="35">
        <f ca="1">IFERROR(OFFSET(환산공식!DC$15,$F40,0),"")</f>
        <v>0</v>
      </c>
      <c r="P40" s="212" t="str">
        <f t="shared" ca="1" si="0"/>
        <v>3% 이하</v>
      </c>
      <c r="Q40" s="218">
        <f ca="1">IFERROR(ROUND(OFFSET(환산공식!$EX$15,$F40,0),3),"")</f>
        <v>0</v>
      </c>
      <c r="R40" s="218">
        <f ca="1">OFFSET('배치점수 계산기'!H$10,$D40,0)</f>
        <v>397.41</v>
      </c>
      <c r="S40" s="218">
        <f ca="1">OFFSET('배치점수 계산기'!I$10,$D40,0)</f>
        <v>396.62</v>
      </c>
      <c r="T40" s="218">
        <f ca="1">OFFSET('배치점수 계산기'!J$10,$D40,0)</f>
        <v>395.19</v>
      </c>
      <c r="U40" s="218">
        <f ca="1">OFFSET('배치점수 계산기'!K$10,$D40,0)</f>
        <v>394.61</v>
      </c>
      <c r="V40" s="218">
        <f ca="1">OFFSET('배치점수 계산기'!L$10,$D40,0)</f>
        <v>392.7</v>
      </c>
      <c r="W40" s="210" t="str">
        <f ca="1">OFFSET('배치점수 계산기'!M$10,$D40,0)</f>
        <v>표점</v>
      </c>
      <c r="X40" s="208" t="str">
        <f ca="1">OFFSET('배치점수 계산기'!N$10,$D40,0)</f>
        <v>표점</v>
      </c>
      <c r="Y40" s="212">
        <f ca="1">OFFSET(환산공식!FG$15,$F40,0)</f>
        <v>0.33</v>
      </c>
      <c r="Z40" s="35">
        <f ca="1">OFFSET(환산공식!FH$15,$F40,0)</f>
        <v>0.4</v>
      </c>
      <c r="AA40" s="203">
        <f ca="1">OFFSET(환산공식!FI$15,$F40,0)</f>
        <v>0.27</v>
      </c>
      <c r="AC40"/>
      <c r="AD40">
        <f t="shared" ca="1" si="1"/>
        <v>6</v>
      </c>
      <c r="AE40"/>
    </row>
    <row r="41" spans="1:31" s="5" customFormat="1">
      <c r="A41" s="222"/>
      <c r="B41" s="222"/>
      <c r="C41" s="222" t="s">
        <v>2427</v>
      </c>
      <c r="D41" s="219">
        <v>936</v>
      </c>
      <c r="E41" s="219">
        <v>3</v>
      </c>
      <c r="F41" s="219">
        <v>3</v>
      </c>
      <c r="G41" s="264">
        <v>34</v>
      </c>
      <c r="H41" s="221" t="s">
        <v>129</v>
      </c>
      <c r="I41" s="219" t="s">
        <v>309</v>
      </c>
      <c r="J41" s="267" t="s">
        <v>1374</v>
      </c>
      <c r="K41" s="219" t="s">
        <v>84</v>
      </c>
      <c r="L41" s="35" t="str">
        <f ca="1">IF(OFFSET(환산공식!$DU$15,$F41,0)=1,"O","X")</f>
        <v>X</v>
      </c>
      <c r="M41" s="212">
        <f ca="1">IFERROR(OFFSET(환산공식!DA$15,$F41,0),"")</f>
        <v>0</v>
      </c>
      <c r="N41" s="35" t="str">
        <f ca="1">IFERROR(CONCATENATE(ROUND(OFFSET(환산공식!DB$15,$F41,0),1),"%"),"")</f>
        <v/>
      </c>
      <c r="O41" s="35">
        <f ca="1">IFERROR(OFFSET(환산공식!DC$15,$F41,0),"")</f>
        <v>0</v>
      </c>
      <c r="P41" s="212" t="str">
        <f t="shared" ca="1" si="0"/>
        <v>3% 이하</v>
      </c>
      <c r="Q41" s="218">
        <f ca="1">IFERROR(ROUND(OFFSET(환산공식!$EX$15,$F41,0),3),"")</f>
        <v>0</v>
      </c>
      <c r="R41" s="218">
        <f ca="1">OFFSET('배치점수 계산기'!H$10,$D41,0)</f>
        <v>404.68</v>
      </c>
      <c r="S41" s="218">
        <f ca="1">OFFSET('배치점수 계산기'!I$10,$D41,0)</f>
        <v>404.16</v>
      </c>
      <c r="T41" s="218">
        <f ca="1">OFFSET('배치점수 계산기'!J$10,$D41,0)</f>
        <v>403.2</v>
      </c>
      <c r="U41" s="218">
        <f ca="1">OFFSET('배치점수 계산기'!K$10,$D41,0)</f>
        <v>401.08</v>
      </c>
      <c r="V41" s="218">
        <f ca="1">OFFSET('배치점수 계산기'!L$10,$D41,0)</f>
        <v>398.25</v>
      </c>
      <c r="W41" s="210" t="str">
        <f ca="1">OFFSET('배치점수 계산기'!M$10,$D41,0)</f>
        <v>표점</v>
      </c>
      <c r="X41" s="208" t="str">
        <f ca="1">OFFSET('배치점수 계산기'!N$10,$D41,0)</f>
        <v>표점</v>
      </c>
      <c r="Y41" s="212">
        <f ca="1">OFFSET(환산공식!FG$15,$F41,0)</f>
        <v>0.33</v>
      </c>
      <c r="Z41" s="35">
        <f ca="1">OFFSET(환산공식!FH$15,$F41,0)</f>
        <v>0.4</v>
      </c>
      <c r="AA41" s="203">
        <f ca="1">OFFSET(환산공식!FI$15,$F41,0)</f>
        <v>0.27</v>
      </c>
      <c r="AC41"/>
      <c r="AD41">
        <f t="shared" ca="1" si="1"/>
        <v>6</v>
      </c>
      <c r="AE41"/>
    </row>
    <row r="42" spans="1:31" s="5" customFormat="1">
      <c r="A42" s="222"/>
      <c r="B42" s="222"/>
      <c r="C42" s="222" t="s">
        <v>2428</v>
      </c>
      <c r="D42" s="219">
        <v>937</v>
      </c>
      <c r="E42" s="219">
        <v>3</v>
      </c>
      <c r="F42" s="219">
        <v>3</v>
      </c>
      <c r="G42" s="264">
        <v>35</v>
      </c>
      <c r="H42" s="221" t="s">
        <v>129</v>
      </c>
      <c r="I42" s="219" t="s">
        <v>309</v>
      </c>
      <c r="J42" s="267" t="s">
        <v>75</v>
      </c>
      <c r="K42" s="219" t="s">
        <v>84</v>
      </c>
      <c r="L42" s="35" t="str">
        <f ca="1">IF(OFFSET(환산공식!$DU$15,$F42,0)=1,"O","X")</f>
        <v>X</v>
      </c>
      <c r="M42" s="212">
        <f ca="1">IFERROR(OFFSET(환산공식!DA$15,$F42,0),"")</f>
        <v>0</v>
      </c>
      <c r="N42" s="35" t="str">
        <f ca="1">IFERROR(CONCATENATE(ROUND(OFFSET(환산공식!DB$15,$F42,0),1),"%"),"")</f>
        <v/>
      </c>
      <c r="O42" s="35">
        <f ca="1">IFERROR(OFFSET(환산공식!DC$15,$F42,0),"")</f>
        <v>0</v>
      </c>
      <c r="P42" s="212" t="str">
        <f t="shared" ca="1" si="0"/>
        <v>3% 이하</v>
      </c>
      <c r="Q42" s="218">
        <f ca="1">IFERROR(ROUND(OFFSET(환산공식!$EX$15,$F42,0),3),"")</f>
        <v>0</v>
      </c>
      <c r="R42" s="218">
        <f ca="1">OFFSET('배치점수 계산기'!H$10,$D42,0)</f>
        <v>402.16</v>
      </c>
      <c r="S42" s="218">
        <f ca="1">OFFSET('배치점수 계산기'!I$10,$D42,0)</f>
        <v>400.72</v>
      </c>
      <c r="T42" s="218">
        <f ca="1">OFFSET('배치점수 계산기'!J$10,$D42,0)</f>
        <v>398.55</v>
      </c>
      <c r="U42" s="218">
        <f ca="1">OFFSET('배치점수 계산기'!K$10,$D42,0)</f>
        <v>397.34</v>
      </c>
      <c r="V42" s="218">
        <f ca="1">OFFSET('배치점수 계산기'!L$10,$D42,0)</f>
        <v>395.91</v>
      </c>
      <c r="W42" s="210" t="str">
        <f ca="1">OFFSET('배치점수 계산기'!M$10,$D42,0)</f>
        <v>표점</v>
      </c>
      <c r="X42" s="208" t="str">
        <f ca="1">OFFSET('배치점수 계산기'!N$10,$D42,0)</f>
        <v>표점</v>
      </c>
      <c r="Y42" s="212">
        <f ca="1">OFFSET(환산공식!FG$15,$F42,0)</f>
        <v>0.33</v>
      </c>
      <c r="Z42" s="35">
        <f ca="1">OFFSET(환산공식!FH$15,$F42,0)</f>
        <v>0.4</v>
      </c>
      <c r="AA42" s="203">
        <f ca="1">OFFSET(환산공식!FI$15,$F42,0)</f>
        <v>0.27</v>
      </c>
      <c r="AC42"/>
      <c r="AD42">
        <f t="shared" ca="1" si="1"/>
        <v>6</v>
      </c>
      <c r="AE42"/>
    </row>
    <row r="43" spans="1:31" s="5" customFormat="1">
      <c r="A43" s="222"/>
      <c r="B43" s="222"/>
      <c r="C43" s="222" t="s">
        <v>2429</v>
      </c>
      <c r="D43" s="219">
        <v>938</v>
      </c>
      <c r="E43" s="219">
        <v>3</v>
      </c>
      <c r="F43" s="219">
        <v>3</v>
      </c>
      <c r="G43" s="264">
        <v>36</v>
      </c>
      <c r="H43" s="221" t="s">
        <v>129</v>
      </c>
      <c r="I43" s="219" t="s">
        <v>309</v>
      </c>
      <c r="J43" s="267" t="s">
        <v>76</v>
      </c>
      <c r="K43" s="219" t="s">
        <v>84</v>
      </c>
      <c r="L43" s="35" t="str">
        <f ca="1">IF(OFFSET(환산공식!$DU$15,$F43,0)=1,"O","X")</f>
        <v>X</v>
      </c>
      <c r="M43" s="212">
        <f ca="1">IFERROR(OFFSET(환산공식!DA$15,$F43,0),"")</f>
        <v>0</v>
      </c>
      <c r="N43" s="35" t="str">
        <f ca="1">IFERROR(CONCATENATE(ROUND(OFFSET(환산공식!DB$15,$F43,0),1),"%"),"")</f>
        <v/>
      </c>
      <c r="O43" s="35">
        <f ca="1">IFERROR(OFFSET(환산공식!DC$15,$F43,0),"")</f>
        <v>0</v>
      </c>
      <c r="P43" s="212" t="str">
        <f t="shared" ca="1" si="0"/>
        <v>3% 이하</v>
      </c>
      <c r="Q43" s="218">
        <f ca="1">IFERROR(ROUND(OFFSET(환산공식!$EX$15,$F43,0),3),"")</f>
        <v>0</v>
      </c>
      <c r="R43" s="218">
        <f ca="1">OFFSET('배치점수 계산기'!H$10,$D43,0)</f>
        <v>402.16</v>
      </c>
      <c r="S43" s="218">
        <f ca="1">OFFSET('배치점수 계산기'!I$10,$D43,0)</f>
        <v>400.41</v>
      </c>
      <c r="T43" s="218">
        <f ca="1">OFFSET('배치점수 계산기'!J$10,$D43,0)</f>
        <v>398.25</v>
      </c>
      <c r="U43" s="218">
        <f ca="1">OFFSET('배치점수 계산기'!K$10,$D43,0)</f>
        <v>397.34</v>
      </c>
      <c r="V43" s="218">
        <f ca="1">OFFSET('배치점수 계산기'!L$10,$D43,0)</f>
        <v>396.4</v>
      </c>
      <c r="W43" s="210" t="str">
        <f ca="1">OFFSET('배치점수 계산기'!M$10,$D43,0)</f>
        <v>표점</v>
      </c>
      <c r="X43" s="208" t="str">
        <f ca="1">OFFSET('배치점수 계산기'!N$10,$D43,0)</f>
        <v>표점</v>
      </c>
      <c r="Y43" s="212">
        <f ca="1">OFFSET(환산공식!FG$15,$F43,0)</f>
        <v>0.33</v>
      </c>
      <c r="Z43" s="35">
        <f ca="1">OFFSET(환산공식!FH$15,$F43,0)</f>
        <v>0.4</v>
      </c>
      <c r="AA43" s="203">
        <f ca="1">OFFSET(환산공식!FI$15,$F43,0)</f>
        <v>0.27</v>
      </c>
      <c r="AC43"/>
      <c r="AD43">
        <f t="shared" ca="1" si="1"/>
        <v>6</v>
      </c>
      <c r="AE43"/>
    </row>
    <row r="44" spans="1:31" s="5" customFormat="1">
      <c r="A44" s="222"/>
      <c r="B44" s="222"/>
      <c r="C44" s="222" t="s">
        <v>2430</v>
      </c>
      <c r="D44" s="219">
        <v>939</v>
      </c>
      <c r="E44" s="219">
        <v>3</v>
      </c>
      <c r="F44" s="219">
        <v>3</v>
      </c>
      <c r="G44" s="264">
        <v>37</v>
      </c>
      <c r="H44" s="221" t="s">
        <v>129</v>
      </c>
      <c r="I44" s="219" t="s">
        <v>309</v>
      </c>
      <c r="J44" s="267" t="s">
        <v>195</v>
      </c>
      <c r="K44" s="219" t="s">
        <v>84</v>
      </c>
      <c r="L44" s="35" t="str">
        <f ca="1">IF(OFFSET(환산공식!$DU$15,$F44,0)=1,"O","X")</f>
        <v>X</v>
      </c>
      <c r="M44" s="212">
        <f ca="1">IFERROR(OFFSET(환산공식!DA$15,$F44,0),"")</f>
        <v>0</v>
      </c>
      <c r="N44" s="35" t="str">
        <f ca="1">IFERROR(CONCATENATE(ROUND(OFFSET(환산공식!DB$15,$F44,0),1),"%"),"")</f>
        <v/>
      </c>
      <c r="O44" s="35">
        <f ca="1">IFERROR(OFFSET(환산공식!DC$15,$F44,0),"")</f>
        <v>0</v>
      </c>
      <c r="P44" s="212" t="str">
        <f t="shared" ca="1" si="0"/>
        <v>3% 이하</v>
      </c>
      <c r="Q44" s="218">
        <f ca="1">IFERROR(ROUND(OFFSET(환산공식!$EX$15,$F44,0),3),"")</f>
        <v>0</v>
      </c>
      <c r="R44" s="218">
        <f ca="1">OFFSET('배치점수 계산기'!H$10,$D44,0)</f>
        <v>398.55</v>
      </c>
      <c r="S44" s="218">
        <f ca="1">OFFSET('배치점수 계산기'!I$10,$D44,0)</f>
        <v>398.06</v>
      </c>
      <c r="T44" s="218">
        <f ca="1">OFFSET('배치점수 계산기'!J$10,$D44,0)</f>
        <v>397.02</v>
      </c>
      <c r="U44" s="218">
        <f ca="1">OFFSET('배치점수 계산기'!K$10,$D44,0)</f>
        <v>395.74</v>
      </c>
      <c r="V44" s="218">
        <f ca="1">OFFSET('배치점수 계산기'!L$10,$D44,0)</f>
        <v>393.32</v>
      </c>
      <c r="W44" s="210" t="str">
        <f ca="1">OFFSET('배치점수 계산기'!M$10,$D44,0)</f>
        <v>표점</v>
      </c>
      <c r="X44" s="208" t="str">
        <f ca="1">OFFSET('배치점수 계산기'!N$10,$D44,0)</f>
        <v>표점</v>
      </c>
      <c r="Y44" s="212">
        <f ca="1">OFFSET(환산공식!FG$15,$F44,0)</f>
        <v>0.33</v>
      </c>
      <c r="Z44" s="35">
        <f ca="1">OFFSET(환산공식!FH$15,$F44,0)</f>
        <v>0.4</v>
      </c>
      <c r="AA44" s="203">
        <f ca="1">OFFSET(환산공식!FI$15,$F44,0)</f>
        <v>0.27</v>
      </c>
      <c r="AC44"/>
      <c r="AD44">
        <f t="shared" ca="1" si="1"/>
        <v>6</v>
      </c>
      <c r="AE44"/>
    </row>
    <row r="45" spans="1:31" s="5" customFormat="1">
      <c r="A45" s="222"/>
      <c r="B45" s="222"/>
      <c r="C45" s="222" t="s">
        <v>2431</v>
      </c>
      <c r="D45" s="219">
        <v>940</v>
      </c>
      <c r="E45" s="219">
        <v>3</v>
      </c>
      <c r="F45" s="219">
        <v>3</v>
      </c>
      <c r="G45" s="264">
        <v>38</v>
      </c>
      <c r="H45" s="221" t="s">
        <v>129</v>
      </c>
      <c r="I45" s="219" t="s">
        <v>309</v>
      </c>
      <c r="J45" s="267" t="s">
        <v>655</v>
      </c>
      <c r="K45" s="219" t="s">
        <v>84</v>
      </c>
      <c r="L45" s="35" t="str">
        <f ca="1">IF(OFFSET(환산공식!$DU$15,$F45,0)=1,"O","X")</f>
        <v>X</v>
      </c>
      <c r="M45" s="212">
        <f ca="1">IFERROR(OFFSET(환산공식!DA$15,$F45,0),"")</f>
        <v>0</v>
      </c>
      <c r="N45" s="35" t="str">
        <f ca="1">IFERROR(CONCATENATE(ROUND(OFFSET(환산공식!DB$15,$F45,0),1),"%"),"")</f>
        <v/>
      </c>
      <c r="O45" s="35">
        <f ca="1">IFERROR(OFFSET(환산공식!DC$15,$F45,0),"")</f>
        <v>0</v>
      </c>
      <c r="P45" s="212" t="str">
        <f t="shared" ca="1" si="0"/>
        <v>3% 이하</v>
      </c>
      <c r="Q45" s="218">
        <f ca="1">IFERROR(ROUND(OFFSET(환산공식!$EX$15,$F45,0),3),"")</f>
        <v>0</v>
      </c>
      <c r="R45" s="218">
        <f ca="1">OFFSET('배치점수 계산기'!H$10,$D45,0)</f>
        <v>400.72</v>
      </c>
      <c r="S45" s="218">
        <f ca="1">OFFSET('배치점수 계산기'!I$10,$D45,0)</f>
        <v>397.34</v>
      </c>
      <c r="T45" s="218">
        <f ca="1">OFFSET('배치점수 계산기'!J$10,$D45,0)</f>
        <v>396.75</v>
      </c>
      <c r="U45" s="218">
        <f ca="1">OFFSET('배치점수 계산기'!K$10,$D45,0)</f>
        <v>396.24</v>
      </c>
      <c r="V45" s="218">
        <f ca="1">OFFSET('배치점수 계산기'!L$10,$D45,0)</f>
        <v>395.74</v>
      </c>
      <c r="W45" s="210" t="str">
        <f ca="1">OFFSET('배치점수 계산기'!M$10,$D45,0)</f>
        <v>표점</v>
      </c>
      <c r="X45" s="208" t="str">
        <f ca="1">OFFSET('배치점수 계산기'!N$10,$D45,0)</f>
        <v>표점</v>
      </c>
      <c r="Y45" s="212">
        <f ca="1">OFFSET(환산공식!FG$15,$F45,0)</f>
        <v>0.33</v>
      </c>
      <c r="Z45" s="35">
        <f ca="1">OFFSET(환산공식!FH$15,$F45,0)</f>
        <v>0.4</v>
      </c>
      <c r="AA45" s="203">
        <f ca="1">OFFSET(환산공식!FI$15,$F45,0)</f>
        <v>0.27</v>
      </c>
      <c r="AC45"/>
      <c r="AD45">
        <f t="shared" ca="1" si="1"/>
        <v>6</v>
      </c>
      <c r="AE45"/>
    </row>
    <row r="46" spans="1:31" s="5" customFormat="1">
      <c r="A46" s="222"/>
      <c r="B46" s="222"/>
      <c r="C46" s="222" t="s">
        <v>2432</v>
      </c>
      <c r="D46" s="219">
        <v>941</v>
      </c>
      <c r="E46" s="219">
        <v>3</v>
      </c>
      <c r="F46" s="219">
        <v>3</v>
      </c>
      <c r="G46" s="264">
        <v>39</v>
      </c>
      <c r="H46" s="221" t="s">
        <v>129</v>
      </c>
      <c r="I46" s="219" t="s">
        <v>309</v>
      </c>
      <c r="J46" s="267" t="s">
        <v>79</v>
      </c>
      <c r="K46" s="219" t="s">
        <v>84</v>
      </c>
      <c r="L46" s="35" t="str">
        <f ca="1">IF(OFFSET(환산공식!$DU$15,$F46,0)=1,"O","X")</f>
        <v>X</v>
      </c>
      <c r="M46" s="212">
        <f ca="1">IFERROR(OFFSET(환산공식!DA$15,$F46,0),"")</f>
        <v>0</v>
      </c>
      <c r="N46" s="35" t="str">
        <f ca="1">IFERROR(CONCATENATE(ROUND(OFFSET(환산공식!DB$15,$F46,0),1),"%"),"")</f>
        <v/>
      </c>
      <c r="O46" s="35">
        <f ca="1">IFERROR(OFFSET(환산공식!DC$15,$F46,0),"")</f>
        <v>0</v>
      </c>
      <c r="P46" s="212" t="str">
        <f t="shared" ca="1" si="0"/>
        <v>3% 이하</v>
      </c>
      <c r="Q46" s="218">
        <f ca="1">IFERROR(ROUND(OFFSET(환산공식!$EX$15,$F46,0),3),"")</f>
        <v>0</v>
      </c>
      <c r="R46" s="218">
        <f ca="1">OFFSET('배치점수 계산기'!H$10,$D46,0)</f>
        <v>398.84</v>
      </c>
      <c r="S46" s="218">
        <f ca="1">OFFSET('배치점수 계산기'!I$10,$D46,0)</f>
        <v>396.85</v>
      </c>
      <c r="T46" s="218">
        <f ca="1">OFFSET('배치점수 계산기'!J$10,$D46,0)</f>
        <v>396.4</v>
      </c>
      <c r="U46" s="218">
        <f ca="1">OFFSET('배치점수 계산기'!K$10,$D46,0)</f>
        <v>394.86</v>
      </c>
      <c r="V46" s="218">
        <f ca="1">OFFSET('배치점수 계산기'!L$10,$D46,0)</f>
        <v>392.8</v>
      </c>
      <c r="W46" s="210" t="str">
        <f ca="1">OFFSET('배치점수 계산기'!M$10,$D46,0)</f>
        <v>표점</v>
      </c>
      <c r="X46" s="208" t="str">
        <f ca="1">OFFSET('배치점수 계산기'!N$10,$D46,0)</f>
        <v>표점</v>
      </c>
      <c r="Y46" s="212">
        <f ca="1">OFFSET(환산공식!FG$15,$F46,0)</f>
        <v>0.33</v>
      </c>
      <c r="Z46" s="35">
        <f ca="1">OFFSET(환산공식!FH$15,$F46,0)</f>
        <v>0.4</v>
      </c>
      <c r="AA46" s="203">
        <f ca="1">OFFSET(환산공식!FI$15,$F46,0)</f>
        <v>0.27</v>
      </c>
      <c r="AC46"/>
      <c r="AD46">
        <f t="shared" ca="1" si="1"/>
        <v>6</v>
      </c>
      <c r="AE46"/>
    </row>
    <row r="47" spans="1:31" s="5" customFormat="1">
      <c r="A47" s="222"/>
      <c r="B47" s="222"/>
      <c r="C47" s="222" t="s">
        <v>2433</v>
      </c>
      <c r="D47" s="219">
        <v>942</v>
      </c>
      <c r="E47" s="219">
        <v>3</v>
      </c>
      <c r="F47" s="219">
        <v>3</v>
      </c>
      <c r="G47" s="264">
        <v>40</v>
      </c>
      <c r="H47" s="221" t="s">
        <v>129</v>
      </c>
      <c r="I47" s="219" t="s">
        <v>309</v>
      </c>
      <c r="J47" s="267" t="s">
        <v>653</v>
      </c>
      <c r="K47" s="219" t="s">
        <v>84</v>
      </c>
      <c r="L47" s="35" t="str">
        <f ca="1">IF(OFFSET(환산공식!$DU$15,$F47,0)=1,"O","X")</f>
        <v>X</v>
      </c>
      <c r="M47" s="212">
        <f ca="1">IFERROR(OFFSET(환산공식!DA$15,$F47,0),"")</f>
        <v>0</v>
      </c>
      <c r="N47" s="35" t="str">
        <f ca="1">IFERROR(CONCATENATE(ROUND(OFFSET(환산공식!DB$15,$F47,0),1),"%"),"")</f>
        <v/>
      </c>
      <c r="O47" s="35">
        <f ca="1">IFERROR(OFFSET(환산공식!DC$15,$F47,0),"")</f>
        <v>0</v>
      </c>
      <c r="P47" s="212" t="str">
        <f t="shared" ca="1" si="0"/>
        <v>3% 이하</v>
      </c>
      <c r="Q47" s="218">
        <f ca="1">IFERROR(ROUND(OFFSET(환산공식!$EX$15,$F47,0),3),"")</f>
        <v>0</v>
      </c>
      <c r="R47" s="218">
        <f ca="1">OFFSET('배치점수 계산기'!H$10,$D47,0)</f>
        <v>397.47</v>
      </c>
      <c r="S47" s="218">
        <f ca="1">OFFSET('배치점수 계산기'!I$10,$D47,0)</f>
        <v>397.02</v>
      </c>
      <c r="T47" s="218">
        <f ca="1">OFFSET('배치점수 계산기'!J$10,$D47,0)</f>
        <v>396.24</v>
      </c>
      <c r="U47" s="218">
        <f ca="1">OFFSET('배치점수 계산기'!K$10,$D47,0)</f>
        <v>394.59</v>
      </c>
      <c r="V47" s="218">
        <f ca="1">OFFSET('배치점수 계산기'!L$10,$D47,0)</f>
        <v>392.42</v>
      </c>
      <c r="W47" s="210" t="str">
        <f ca="1">OFFSET('배치점수 계산기'!M$10,$D47,0)</f>
        <v>표점</v>
      </c>
      <c r="X47" s="208" t="str">
        <f ca="1">OFFSET('배치점수 계산기'!N$10,$D47,0)</f>
        <v>표점</v>
      </c>
      <c r="Y47" s="212">
        <f ca="1">OFFSET(환산공식!FG$15,$F47,0)</f>
        <v>0.33</v>
      </c>
      <c r="Z47" s="35">
        <f ca="1">OFFSET(환산공식!FH$15,$F47,0)</f>
        <v>0.4</v>
      </c>
      <c r="AA47" s="203">
        <f ca="1">OFFSET(환산공식!FI$15,$F47,0)</f>
        <v>0.27</v>
      </c>
      <c r="AC47"/>
      <c r="AD47">
        <f t="shared" ca="1" si="1"/>
        <v>6</v>
      </c>
      <c r="AE47"/>
    </row>
    <row r="48" spans="1:31" s="5" customFormat="1">
      <c r="A48" s="222"/>
      <c r="B48" s="222"/>
      <c r="C48" s="222" t="s">
        <v>2434</v>
      </c>
      <c r="D48" s="219">
        <v>943</v>
      </c>
      <c r="E48" s="219">
        <v>3</v>
      </c>
      <c r="F48" s="219">
        <v>3</v>
      </c>
      <c r="G48" s="264">
        <v>41</v>
      </c>
      <c r="H48" s="221" t="s">
        <v>129</v>
      </c>
      <c r="I48" s="219" t="s">
        <v>309</v>
      </c>
      <c r="J48" s="267" t="s">
        <v>78</v>
      </c>
      <c r="K48" s="219" t="s">
        <v>84</v>
      </c>
      <c r="L48" s="35" t="str">
        <f ca="1">IF(OFFSET(환산공식!$DU$15,$F48,0)=1,"O","X")</f>
        <v>X</v>
      </c>
      <c r="M48" s="212">
        <f ca="1">IFERROR(OFFSET(환산공식!DA$15,$F48,0),"")</f>
        <v>0</v>
      </c>
      <c r="N48" s="35" t="str">
        <f ca="1">IFERROR(CONCATENATE(ROUND(OFFSET(환산공식!DB$15,$F48,0),1),"%"),"")</f>
        <v/>
      </c>
      <c r="O48" s="35">
        <f ca="1">IFERROR(OFFSET(환산공식!DC$15,$F48,0),"")</f>
        <v>0</v>
      </c>
      <c r="P48" s="212" t="str">
        <f t="shared" ca="1" si="0"/>
        <v>3% 이하</v>
      </c>
      <c r="Q48" s="218">
        <f ca="1">IFERROR(ROUND(OFFSET(환산공식!$EX$15,$F48,0),3),"")</f>
        <v>0</v>
      </c>
      <c r="R48" s="218">
        <f ca="1">OFFSET('배치점수 계산기'!H$10,$D48,0)</f>
        <v>397.8</v>
      </c>
      <c r="S48" s="218">
        <f ca="1">OFFSET('배치점수 계산기'!I$10,$D48,0)</f>
        <v>396.4</v>
      </c>
      <c r="T48" s="218">
        <f ca="1">OFFSET('배치점수 계산기'!J$10,$D48,0)</f>
        <v>395.74</v>
      </c>
      <c r="U48" s="218">
        <f ca="1">OFFSET('배치점수 계산기'!K$10,$D48,0)</f>
        <v>394.7</v>
      </c>
      <c r="V48" s="218">
        <f ca="1">OFFSET('배치점수 계산기'!L$10,$D48,0)</f>
        <v>392.8</v>
      </c>
      <c r="W48" s="210" t="str">
        <f ca="1">OFFSET('배치점수 계산기'!M$10,$D48,0)</f>
        <v>표점</v>
      </c>
      <c r="X48" s="208" t="str">
        <f ca="1">OFFSET('배치점수 계산기'!N$10,$D48,0)</f>
        <v>표점</v>
      </c>
      <c r="Y48" s="212">
        <f ca="1">OFFSET(환산공식!FG$15,$F48,0)</f>
        <v>0.33</v>
      </c>
      <c r="Z48" s="35">
        <f ca="1">OFFSET(환산공식!FH$15,$F48,0)</f>
        <v>0.4</v>
      </c>
      <c r="AA48" s="203">
        <f ca="1">OFFSET(환산공식!FI$15,$F48,0)</f>
        <v>0.27</v>
      </c>
      <c r="AC48"/>
      <c r="AD48">
        <f t="shared" ca="1" si="1"/>
        <v>6</v>
      </c>
      <c r="AE48"/>
    </row>
    <row r="49" spans="1:31" s="5" customFormat="1">
      <c r="A49" s="222"/>
      <c r="B49" s="222"/>
      <c r="C49" s="222" t="s">
        <v>2435</v>
      </c>
      <c r="D49" s="219">
        <v>944</v>
      </c>
      <c r="E49" s="219">
        <v>3</v>
      </c>
      <c r="F49" s="219">
        <v>3</v>
      </c>
      <c r="G49" s="264">
        <v>42</v>
      </c>
      <c r="H49" s="221" t="s">
        <v>129</v>
      </c>
      <c r="I49" s="219" t="s">
        <v>309</v>
      </c>
      <c r="J49" s="267" t="s">
        <v>348</v>
      </c>
      <c r="K49" s="219" t="s">
        <v>84</v>
      </c>
      <c r="L49" s="35" t="str">
        <f ca="1">IF(OFFSET(환산공식!$DU$15,$F49,0)=1,"O","X")</f>
        <v>X</v>
      </c>
      <c r="M49" s="212">
        <f ca="1">IFERROR(OFFSET(환산공식!DA$15,$F49,0),"")</f>
        <v>0</v>
      </c>
      <c r="N49" s="35" t="str">
        <f ca="1">IFERROR(CONCATENATE(ROUND(OFFSET(환산공식!DB$15,$F49,0),1),"%"),"")</f>
        <v/>
      </c>
      <c r="O49" s="35">
        <f ca="1">IFERROR(OFFSET(환산공식!DC$15,$F49,0),"")</f>
        <v>0</v>
      </c>
      <c r="P49" s="212" t="str">
        <f t="shared" ca="1" si="0"/>
        <v>3% 이하</v>
      </c>
      <c r="Q49" s="218">
        <f ca="1">IFERROR(ROUND(OFFSET(환산공식!$EX$15,$F49,0),3),"")</f>
        <v>0</v>
      </c>
      <c r="R49" s="218">
        <f ca="1">OFFSET('배치점수 계산기'!H$10,$D49,0)</f>
        <v>398.55</v>
      </c>
      <c r="S49" s="218">
        <f ca="1">OFFSET('배치점수 계산기'!I$10,$D49,0)</f>
        <v>396.4</v>
      </c>
      <c r="T49" s="218">
        <f ca="1">OFFSET('배치점수 계산기'!J$10,$D49,0)</f>
        <v>395.74</v>
      </c>
      <c r="U49" s="218">
        <f ca="1">OFFSET('배치점수 계산기'!K$10,$D49,0)</f>
        <v>394.59</v>
      </c>
      <c r="V49" s="218">
        <f ca="1">OFFSET('배치점수 계산기'!L$10,$D49,0)</f>
        <v>393.32</v>
      </c>
      <c r="W49" s="210" t="str">
        <f ca="1">OFFSET('배치점수 계산기'!M$10,$D49,0)</f>
        <v>표점</v>
      </c>
      <c r="X49" s="208" t="str">
        <f ca="1">OFFSET('배치점수 계산기'!N$10,$D49,0)</f>
        <v>표점</v>
      </c>
      <c r="Y49" s="212">
        <f ca="1">OFFSET(환산공식!FG$15,$F49,0)</f>
        <v>0.33</v>
      </c>
      <c r="Z49" s="35">
        <f ca="1">OFFSET(환산공식!FH$15,$F49,0)</f>
        <v>0.4</v>
      </c>
      <c r="AA49" s="203">
        <f ca="1">OFFSET(환산공식!FI$15,$F49,0)</f>
        <v>0.27</v>
      </c>
      <c r="AC49"/>
      <c r="AD49">
        <f t="shared" ca="1" si="1"/>
        <v>6</v>
      </c>
      <c r="AE49"/>
    </row>
    <row r="50" spans="1:31" s="5" customFormat="1">
      <c r="A50" s="222"/>
      <c r="B50" s="222"/>
      <c r="C50" s="222" t="s">
        <v>2436</v>
      </c>
      <c r="D50" s="219">
        <v>945</v>
      </c>
      <c r="E50" s="219">
        <v>3</v>
      </c>
      <c r="F50" s="219">
        <v>3</v>
      </c>
      <c r="G50" s="264">
        <v>43</v>
      </c>
      <c r="H50" s="221" t="s">
        <v>129</v>
      </c>
      <c r="I50" s="219" t="s">
        <v>309</v>
      </c>
      <c r="J50" s="267" t="s">
        <v>355</v>
      </c>
      <c r="K50" s="219" t="s">
        <v>84</v>
      </c>
      <c r="L50" s="35" t="str">
        <f ca="1">IF(OFFSET(환산공식!$DU$15,$F50,0)=1,"O","X")</f>
        <v>X</v>
      </c>
      <c r="M50" s="212">
        <f ca="1">IFERROR(OFFSET(환산공식!DA$15,$F50,0),"")</f>
        <v>0</v>
      </c>
      <c r="N50" s="35" t="str">
        <f ca="1">IFERROR(CONCATENATE(ROUND(OFFSET(환산공식!DB$15,$F50,0),1),"%"),"")</f>
        <v/>
      </c>
      <c r="O50" s="35">
        <f ca="1">IFERROR(OFFSET(환산공식!DC$15,$F50,0),"")</f>
        <v>0</v>
      </c>
      <c r="P50" s="212" t="str">
        <f t="shared" ca="1" si="0"/>
        <v>3% 이하</v>
      </c>
      <c r="Q50" s="218">
        <f ca="1">IFERROR(ROUND(OFFSET(환산공식!$EX$15,$F50,0),3),"")</f>
        <v>0</v>
      </c>
      <c r="R50" s="218">
        <f ca="1">OFFSET('배치점수 계산기'!H$10,$D50,0)</f>
        <v>397.34</v>
      </c>
      <c r="S50" s="218">
        <f ca="1">OFFSET('배치점수 계산기'!I$10,$D50,0)</f>
        <v>395.91</v>
      </c>
      <c r="T50" s="218">
        <f ca="1">OFFSET('배치점수 계산기'!J$10,$D50,0)</f>
        <v>395.19</v>
      </c>
      <c r="U50" s="218">
        <f ca="1">OFFSET('배치점수 계산기'!K$10,$D50,0)</f>
        <v>393.98</v>
      </c>
      <c r="V50" s="218">
        <f ca="1">OFFSET('배치점수 계산기'!L$10,$D50,0)</f>
        <v>393.11</v>
      </c>
      <c r="W50" s="210" t="str">
        <f ca="1">OFFSET('배치점수 계산기'!M$10,$D50,0)</f>
        <v>표점</v>
      </c>
      <c r="X50" s="208" t="str">
        <f ca="1">OFFSET('배치점수 계산기'!N$10,$D50,0)</f>
        <v>표점</v>
      </c>
      <c r="Y50" s="212">
        <f ca="1">OFFSET(환산공식!FG$15,$F50,0)</f>
        <v>0.33</v>
      </c>
      <c r="Z50" s="35">
        <f ca="1">OFFSET(환산공식!FH$15,$F50,0)</f>
        <v>0.4</v>
      </c>
      <c r="AA50" s="203">
        <f ca="1">OFFSET(환산공식!FI$15,$F50,0)</f>
        <v>0.27</v>
      </c>
      <c r="AC50"/>
      <c r="AD50">
        <f t="shared" ca="1" si="1"/>
        <v>6</v>
      </c>
      <c r="AE50"/>
    </row>
    <row r="51" spans="1:31" s="5" customFormat="1">
      <c r="A51" s="222"/>
      <c r="B51" s="222"/>
      <c r="C51" s="222" t="s">
        <v>2437</v>
      </c>
      <c r="D51" s="219">
        <v>946</v>
      </c>
      <c r="E51" s="219">
        <v>3</v>
      </c>
      <c r="F51" s="219">
        <v>3</v>
      </c>
      <c r="G51" s="264">
        <v>44</v>
      </c>
      <c r="H51" s="221" t="s">
        <v>129</v>
      </c>
      <c r="I51" s="219" t="s">
        <v>309</v>
      </c>
      <c r="J51" s="267" t="s">
        <v>725</v>
      </c>
      <c r="K51" s="219" t="s">
        <v>84</v>
      </c>
      <c r="L51" s="35" t="str">
        <f ca="1">IF(OFFSET(환산공식!$DU$15,$F51,0)=1,"O","X")</f>
        <v>X</v>
      </c>
      <c r="M51" s="212">
        <f ca="1">IFERROR(OFFSET(환산공식!DA$15,$F51,0),"")</f>
        <v>0</v>
      </c>
      <c r="N51" s="35" t="str">
        <f ca="1">IFERROR(CONCATENATE(ROUND(OFFSET(환산공식!DB$15,$F51,0),1),"%"),"")</f>
        <v/>
      </c>
      <c r="O51" s="35">
        <f ca="1">IFERROR(OFFSET(환산공식!DC$15,$F51,0),"")</f>
        <v>0</v>
      </c>
      <c r="P51" s="212" t="str">
        <f t="shared" ca="1" si="0"/>
        <v>3% 이하</v>
      </c>
      <c r="Q51" s="218">
        <f ca="1">IFERROR(ROUND(OFFSET(환산공식!$EX$15,$F51,0),3),"")</f>
        <v>0</v>
      </c>
      <c r="R51" s="218">
        <f ca="1">OFFSET('배치점수 계산기'!H$10,$D51,0)</f>
        <v>397.02</v>
      </c>
      <c r="S51" s="218">
        <f ca="1">OFFSET('배치점수 계산기'!I$10,$D51,0)</f>
        <v>395.19</v>
      </c>
      <c r="T51" s="218">
        <f ca="1">OFFSET('배치점수 계산기'!J$10,$D51,0)</f>
        <v>394.59</v>
      </c>
      <c r="U51" s="218">
        <f ca="1">OFFSET('배치점수 계산기'!K$10,$D51,0)</f>
        <v>394.3</v>
      </c>
      <c r="V51" s="218">
        <f ca="1">OFFSET('배치점수 계산기'!L$10,$D51,0)</f>
        <v>392.8</v>
      </c>
      <c r="W51" s="210" t="str">
        <f ca="1">OFFSET('배치점수 계산기'!M$10,$D51,0)</f>
        <v>표점</v>
      </c>
      <c r="X51" s="208" t="str">
        <f ca="1">OFFSET('배치점수 계산기'!N$10,$D51,0)</f>
        <v>표점</v>
      </c>
      <c r="Y51" s="212">
        <f ca="1">OFFSET(환산공식!FG$15,$F51,0)</f>
        <v>0.33</v>
      </c>
      <c r="Z51" s="35">
        <f ca="1">OFFSET(환산공식!FH$15,$F51,0)</f>
        <v>0.4</v>
      </c>
      <c r="AA51" s="203">
        <f ca="1">OFFSET(환산공식!FI$15,$F51,0)</f>
        <v>0.27</v>
      </c>
      <c r="AC51"/>
      <c r="AD51">
        <f t="shared" ca="1" si="1"/>
        <v>6</v>
      </c>
      <c r="AE51"/>
    </row>
    <row r="52" spans="1:31" s="5" customFormat="1">
      <c r="A52" s="222"/>
      <c r="B52" s="222"/>
      <c r="C52" s="222" t="s">
        <v>2438</v>
      </c>
      <c r="D52" s="219">
        <v>947</v>
      </c>
      <c r="E52" s="219">
        <v>3</v>
      </c>
      <c r="F52" s="219">
        <v>3</v>
      </c>
      <c r="G52" s="264">
        <v>45</v>
      </c>
      <c r="H52" s="221" t="s">
        <v>129</v>
      </c>
      <c r="I52" s="219" t="s">
        <v>309</v>
      </c>
      <c r="J52" s="267" t="s">
        <v>349</v>
      </c>
      <c r="K52" s="219" t="s">
        <v>84</v>
      </c>
      <c r="L52" s="35" t="str">
        <f ca="1">IF(OFFSET(환산공식!$DU$15,$F52,0)=1,"O","X")</f>
        <v>X</v>
      </c>
      <c r="M52" s="212">
        <f ca="1">IFERROR(OFFSET(환산공식!DA$15,$F52,0),"")</f>
        <v>0</v>
      </c>
      <c r="N52" s="35" t="str">
        <f ca="1">IFERROR(CONCATENATE(ROUND(OFFSET(환산공식!DB$15,$F52,0),1),"%"),"")</f>
        <v/>
      </c>
      <c r="O52" s="35">
        <f ca="1">IFERROR(OFFSET(환산공식!DC$15,$F52,0),"")</f>
        <v>0</v>
      </c>
      <c r="P52" s="212" t="str">
        <f t="shared" ca="1" si="0"/>
        <v>3% 이하</v>
      </c>
      <c r="Q52" s="218">
        <f ca="1">IFERROR(ROUND(OFFSET(환산공식!$EX$15,$F52,0),3),"")</f>
        <v>0</v>
      </c>
      <c r="R52" s="218">
        <f ca="1">OFFSET('배치점수 계산기'!H$10,$D52,0)</f>
        <v>396.24</v>
      </c>
      <c r="S52" s="218">
        <f ca="1">OFFSET('배치점수 계산기'!I$10,$D52,0)</f>
        <v>394.86</v>
      </c>
      <c r="T52" s="218">
        <f ca="1">OFFSET('배치점수 계산기'!J$10,$D52,0)</f>
        <v>394.37</v>
      </c>
      <c r="U52" s="218">
        <f ca="1">OFFSET('배치점수 계산기'!K$10,$D52,0)</f>
        <v>393.38</v>
      </c>
      <c r="V52" s="218">
        <f ca="1">OFFSET('배치점수 계산기'!L$10,$D52,0)</f>
        <v>392.42</v>
      </c>
      <c r="W52" s="210" t="str">
        <f ca="1">OFFSET('배치점수 계산기'!M$10,$D52,0)</f>
        <v>표점</v>
      </c>
      <c r="X52" s="208" t="str">
        <f ca="1">OFFSET('배치점수 계산기'!N$10,$D52,0)</f>
        <v>표점</v>
      </c>
      <c r="Y52" s="212">
        <f ca="1">OFFSET(환산공식!FG$15,$F52,0)</f>
        <v>0.33</v>
      </c>
      <c r="Z52" s="35">
        <f ca="1">OFFSET(환산공식!FH$15,$F52,0)</f>
        <v>0.4</v>
      </c>
      <c r="AA52" s="203">
        <f ca="1">OFFSET(환산공식!FI$15,$F52,0)</f>
        <v>0.27</v>
      </c>
      <c r="AC52"/>
      <c r="AD52">
        <f t="shared" ca="1" si="1"/>
        <v>6</v>
      </c>
      <c r="AE52"/>
    </row>
    <row r="53" spans="1:31" s="5" customFormat="1">
      <c r="A53" s="222"/>
      <c r="B53" s="222"/>
      <c r="C53" s="222" t="s">
        <v>2439</v>
      </c>
      <c r="D53" s="219">
        <v>948</v>
      </c>
      <c r="E53" s="219">
        <v>3</v>
      </c>
      <c r="F53" s="219">
        <v>3</v>
      </c>
      <c r="G53" s="264">
        <v>46</v>
      </c>
      <c r="H53" s="221" t="s">
        <v>129</v>
      </c>
      <c r="I53" s="219" t="s">
        <v>309</v>
      </c>
      <c r="J53" s="267" t="s">
        <v>658</v>
      </c>
      <c r="K53" s="219" t="s">
        <v>84</v>
      </c>
      <c r="L53" s="35" t="str">
        <f ca="1">IF(OFFSET(환산공식!$DU$15,$F53,0)=1,"O","X")</f>
        <v>X</v>
      </c>
      <c r="M53" s="212">
        <f ca="1">IFERROR(OFFSET(환산공식!DA$15,$F53,0),"")</f>
        <v>0</v>
      </c>
      <c r="N53" s="35" t="str">
        <f ca="1">IFERROR(CONCATENATE(ROUND(OFFSET(환산공식!DB$15,$F53,0),1),"%"),"")</f>
        <v/>
      </c>
      <c r="O53" s="35">
        <f ca="1">IFERROR(OFFSET(환산공식!DC$15,$F53,0),"")</f>
        <v>0</v>
      </c>
      <c r="P53" s="212" t="str">
        <f t="shared" ca="1" si="0"/>
        <v>3% 이하</v>
      </c>
      <c r="Q53" s="218">
        <f ca="1">IFERROR(ROUND(OFFSET(환산공식!$EX$15,$F53,0),3),"")</f>
        <v>0</v>
      </c>
      <c r="R53" s="218">
        <f ca="1">OFFSET('배치점수 계산기'!H$10,$D53,0)</f>
        <v>396.85</v>
      </c>
      <c r="S53" s="218">
        <f ca="1">OFFSET('배치점수 계산기'!I$10,$D53,0)</f>
        <v>394.86</v>
      </c>
      <c r="T53" s="218">
        <f ca="1">OFFSET('배치점수 계산기'!J$10,$D53,0)</f>
        <v>394.3</v>
      </c>
      <c r="U53" s="218">
        <f ca="1">OFFSET('배치점수 계산기'!K$10,$D53,0)</f>
        <v>393.71</v>
      </c>
      <c r="V53" s="218">
        <f ca="1">OFFSET('배치점수 계산기'!L$10,$D53,0)</f>
        <v>392.97</v>
      </c>
      <c r="W53" s="210" t="str">
        <f ca="1">OFFSET('배치점수 계산기'!M$10,$D53,0)</f>
        <v>표점</v>
      </c>
      <c r="X53" s="208" t="str">
        <f ca="1">OFFSET('배치점수 계산기'!N$10,$D53,0)</f>
        <v>표점</v>
      </c>
      <c r="Y53" s="212">
        <f ca="1">OFFSET(환산공식!FG$15,$F53,0)</f>
        <v>0.33</v>
      </c>
      <c r="Z53" s="35">
        <f ca="1">OFFSET(환산공식!FH$15,$F53,0)</f>
        <v>0.4</v>
      </c>
      <c r="AA53" s="203">
        <f ca="1">OFFSET(환산공식!FI$15,$F53,0)</f>
        <v>0.27</v>
      </c>
      <c r="AC53"/>
      <c r="AD53">
        <f t="shared" ca="1" si="1"/>
        <v>6</v>
      </c>
      <c r="AE53"/>
    </row>
    <row r="54" spans="1:31" s="5" customFormat="1">
      <c r="A54" s="222"/>
      <c r="B54" s="222"/>
      <c r="C54" s="222" t="s">
        <v>2440</v>
      </c>
      <c r="D54" s="219">
        <v>949</v>
      </c>
      <c r="E54" s="219">
        <v>3</v>
      </c>
      <c r="F54" s="219">
        <v>3</v>
      </c>
      <c r="G54" s="264">
        <v>47</v>
      </c>
      <c r="H54" s="221" t="s">
        <v>129</v>
      </c>
      <c r="I54" s="219" t="s">
        <v>309</v>
      </c>
      <c r="J54" s="267" t="s">
        <v>174</v>
      </c>
      <c r="K54" s="219" t="s">
        <v>84</v>
      </c>
      <c r="L54" s="35" t="str">
        <f ca="1">IF(OFFSET(환산공식!$DU$15,$F54,0)=1,"O","X")</f>
        <v>X</v>
      </c>
      <c r="M54" s="212">
        <f ca="1">IFERROR(OFFSET(환산공식!DA$15,$F54,0),"")</f>
        <v>0</v>
      </c>
      <c r="N54" s="35" t="str">
        <f ca="1">IFERROR(CONCATENATE(ROUND(OFFSET(환산공식!DB$15,$F54,0),1),"%"),"")</f>
        <v/>
      </c>
      <c r="O54" s="35">
        <f ca="1">IFERROR(OFFSET(환산공식!DC$15,$F54,0),"")</f>
        <v>0</v>
      </c>
      <c r="P54" s="212" t="str">
        <f t="shared" ca="1" si="0"/>
        <v>3% 이하</v>
      </c>
      <c r="Q54" s="218">
        <f ca="1">IFERROR(ROUND(OFFSET(환산공식!$EX$15,$F54,0),3),"")</f>
        <v>0</v>
      </c>
      <c r="R54" s="218">
        <f ca="1">OFFSET('배치점수 계산기'!H$10,$D54,0)</f>
        <v>395.91</v>
      </c>
      <c r="S54" s="218">
        <f ca="1">OFFSET('배치점수 계산기'!I$10,$D54,0)</f>
        <v>394.37</v>
      </c>
      <c r="T54" s="218">
        <f ca="1">OFFSET('배치점수 계산기'!J$10,$D54,0)</f>
        <v>393.87</v>
      </c>
      <c r="U54" s="218">
        <f ca="1">OFFSET('배치점수 계산기'!K$10,$D54,0)</f>
        <v>392.8</v>
      </c>
      <c r="V54" s="218">
        <f ca="1">OFFSET('배치점수 계산기'!L$10,$D54,0)</f>
        <v>389.92</v>
      </c>
      <c r="W54" s="210" t="str">
        <f ca="1">OFFSET('배치점수 계산기'!M$10,$D54,0)</f>
        <v>표점</v>
      </c>
      <c r="X54" s="208" t="str">
        <f ca="1">OFFSET('배치점수 계산기'!N$10,$D54,0)</f>
        <v>표점</v>
      </c>
      <c r="Y54" s="212">
        <f ca="1">OFFSET(환산공식!FG$15,$F54,0)</f>
        <v>0.33</v>
      </c>
      <c r="Z54" s="35">
        <f ca="1">OFFSET(환산공식!FH$15,$F54,0)</f>
        <v>0.4</v>
      </c>
      <c r="AA54" s="203">
        <f ca="1">OFFSET(환산공식!FI$15,$F54,0)</f>
        <v>0.27</v>
      </c>
      <c r="AC54"/>
      <c r="AD54">
        <f t="shared" ca="1" si="1"/>
        <v>6</v>
      </c>
      <c r="AE54"/>
    </row>
    <row r="55" spans="1:31" s="5" customFormat="1">
      <c r="A55" s="222"/>
      <c r="B55" s="222"/>
      <c r="C55" s="222" t="s">
        <v>2441</v>
      </c>
      <c r="D55" s="219">
        <v>950</v>
      </c>
      <c r="E55" s="219">
        <v>3</v>
      </c>
      <c r="F55" s="219">
        <v>3</v>
      </c>
      <c r="G55" s="264">
        <v>48</v>
      </c>
      <c r="H55" s="221" t="s">
        <v>129</v>
      </c>
      <c r="I55" s="219" t="s">
        <v>309</v>
      </c>
      <c r="J55" s="267" t="s">
        <v>656</v>
      </c>
      <c r="K55" s="219" t="s">
        <v>84</v>
      </c>
      <c r="L55" s="35" t="str">
        <f ca="1">IF(OFFSET(환산공식!$DU$15,$F55,0)=1,"O","X")</f>
        <v>X</v>
      </c>
      <c r="M55" s="212">
        <f ca="1">IFERROR(OFFSET(환산공식!DA$15,$F55,0),"")</f>
        <v>0</v>
      </c>
      <c r="N55" s="35" t="str">
        <f ca="1">IFERROR(CONCATENATE(ROUND(OFFSET(환산공식!DB$15,$F55,0),1),"%"),"")</f>
        <v/>
      </c>
      <c r="O55" s="35">
        <f ca="1">IFERROR(OFFSET(환산공식!DC$15,$F55,0),"")</f>
        <v>0</v>
      </c>
      <c r="P55" s="212" t="str">
        <f t="shared" ca="1" si="0"/>
        <v>3% 이하</v>
      </c>
      <c r="Q55" s="218">
        <f ca="1">IFERROR(ROUND(OFFSET(환산공식!$EX$15,$F55,0),3),"")</f>
        <v>0</v>
      </c>
      <c r="R55" s="218">
        <f ca="1">OFFSET('배치점수 계산기'!H$10,$D55,0)</f>
        <v>395.36</v>
      </c>
      <c r="S55" s="218">
        <f ca="1">OFFSET('배치점수 계산기'!I$10,$D55,0)</f>
        <v>394.37</v>
      </c>
      <c r="T55" s="218">
        <f ca="1">OFFSET('배치점수 계산기'!J$10,$D55,0)</f>
        <v>393.87</v>
      </c>
      <c r="U55" s="218">
        <f ca="1">OFFSET('배치점수 계산기'!K$10,$D55,0)</f>
        <v>393.11</v>
      </c>
      <c r="V55" s="218">
        <f ca="1">OFFSET('배치점수 계산기'!L$10,$D55,0)</f>
        <v>392.42</v>
      </c>
      <c r="W55" s="210" t="str">
        <f ca="1">OFFSET('배치점수 계산기'!M$10,$D55,0)</f>
        <v>표점</v>
      </c>
      <c r="X55" s="208" t="str">
        <f ca="1">OFFSET('배치점수 계산기'!N$10,$D55,0)</f>
        <v>표점</v>
      </c>
      <c r="Y55" s="212">
        <f ca="1">OFFSET(환산공식!FG$15,$F55,0)</f>
        <v>0.33</v>
      </c>
      <c r="Z55" s="35">
        <f ca="1">OFFSET(환산공식!FH$15,$F55,0)</f>
        <v>0.4</v>
      </c>
      <c r="AA55" s="203">
        <f ca="1">OFFSET(환산공식!FI$15,$F55,0)</f>
        <v>0.27</v>
      </c>
      <c r="AC55"/>
      <c r="AD55">
        <f t="shared" ca="1" si="1"/>
        <v>6</v>
      </c>
      <c r="AE55"/>
    </row>
    <row r="56" spans="1:31" s="5" customFormat="1">
      <c r="A56" s="222"/>
      <c r="B56" s="222"/>
      <c r="C56" s="222" t="s">
        <v>2442</v>
      </c>
      <c r="D56" s="219">
        <v>951</v>
      </c>
      <c r="E56" s="219">
        <v>3</v>
      </c>
      <c r="F56" s="219">
        <v>3</v>
      </c>
      <c r="G56" s="264">
        <v>49</v>
      </c>
      <c r="H56" s="221" t="s">
        <v>129</v>
      </c>
      <c r="I56" s="219" t="s">
        <v>309</v>
      </c>
      <c r="J56" s="267" t="s">
        <v>395</v>
      </c>
      <c r="K56" s="219" t="s">
        <v>84</v>
      </c>
      <c r="L56" s="35" t="str">
        <f ca="1">IF(OFFSET(환산공식!$DU$15,$F56,0)=1,"O","X")</f>
        <v>X</v>
      </c>
      <c r="M56" s="212">
        <f ca="1">IFERROR(OFFSET(환산공식!DA$15,$F56,0),"")</f>
        <v>0</v>
      </c>
      <c r="N56" s="35" t="str">
        <f ca="1">IFERROR(CONCATENATE(ROUND(OFFSET(환산공식!DB$15,$F56,0),1),"%"),"")</f>
        <v/>
      </c>
      <c r="O56" s="35">
        <f ca="1">IFERROR(OFFSET(환산공식!DC$15,$F56,0),"")</f>
        <v>0</v>
      </c>
      <c r="P56" s="212" t="str">
        <f t="shared" ca="1" si="0"/>
        <v>3% 이하</v>
      </c>
      <c r="Q56" s="218">
        <f ca="1">IFERROR(ROUND(OFFSET(환산공식!$EX$15,$F56,0),3),"")</f>
        <v>0</v>
      </c>
      <c r="R56" s="218">
        <f ca="1">OFFSET('배치점수 계산기'!H$10,$D56,0)</f>
        <v>395.19</v>
      </c>
      <c r="S56" s="218">
        <f ca="1">OFFSET('배치점수 계산기'!I$10,$D56,0)</f>
        <v>394.59</v>
      </c>
      <c r="T56" s="218">
        <f ca="1">OFFSET('배치점수 계산기'!J$10,$D56,0)</f>
        <v>393.87</v>
      </c>
      <c r="U56" s="218">
        <f ca="1">OFFSET('배치점수 계산기'!K$10,$D56,0)</f>
        <v>393.32</v>
      </c>
      <c r="V56" s="218">
        <f ca="1">OFFSET('배치점수 계산기'!L$10,$D56,0)</f>
        <v>392.54</v>
      </c>
      <c r="W56" s="210" t="str">
        <f ca="1">OFFSET('배치점수 계산기'!M$10,$D56,0)</f>
        <v>표점</v>
      </c>
      <c r="X56" s="208" t="str">
        <f ca="1">OFFSET('배치점수 계산기'!N$10,$D56,0)</f>
        <v>표점</v>
      </c>
      <c r="Y56" s="212">
        <f ca="1">OFFSET(환산공식!FG$15,$F56,0)</f>
        <v>0.33</v>
      </c>
      <c r="Z56" s="35">
        <f ca="1">OFFSET(환산공식!FH$15,$F56,0)</f>
        <v>0.4</v>
      </c>
      <c r="AA56" s="203">
        <f ca="1">OFFSET(환산공식!FI$15,$F56,0)</f>
        <v>0.27</v>
      </c>
      <c r="AC56"/>
      <c r="AD56">
        <f t="shared" ca="1" si="1"/>
        <v>6</v>
      </c>
      <c r="AE56"/>
    </row>
    <row r="57" spans="1:31" s="5" customFormat="1">
      <c r="A57" s="222"/>
      <c r="B57" s="222"/>
      <c r="C57" s="222" t="s">
        <v>2443</v>
      </c>
      <c r="D57" s="219">
        <v>952</v>
      </c>
      <c r="E57" s="219">
        <v>3</v>
      </c>
      <c r="F57" s="219">
        <v>3</v>
      </c>
      <c r="G57" s="264">
        <v>50</v>
      </c>
      <c r="H57" s="221" t="s">
        <v>129</v>
      </c>
      <c r="I57" s="219" t="s">
        <v>309</v>
      </c>
      <c r="J57" s="267" t="s">
        <v>675</v>
      </c>
      <c r="K57" s="219" t="s">
        <v>84</v>
      </c>
      <c r="L57" s="35" t="str">
        <f ca="1">IF(OFFSET(환산공식!$DU$15,$F57,0)=1,"O","X")</f>
        <v>X</v>
      </c>
      <c r="M57" s="212">
        <f ca="1">IFERROR(OFFSET(환산공식!DA$15,$F57,0),"")</f>
        <v>0</v>
      </c>
      <c r="N57" s="35" t="str">
        <f ca="1">IFERROR(CONCATENATE(ROUND(OFFSET(환산공식!DB$15,$F57,0),1),"%"),"")</f>
        <v/>
      </c>
      <c r="O57" s="35">
        <f ca="1">IFERROR(OFFSET(환산공식!DC$15,$F57,0),"")</f>
        <v>0</v>
      </c>
      <c r="P57" s="212" t="str">
        <f t="shared" ca="1" si="0"/>
        <v>3% 이하</v>
      </c>
      <c r="Q57" s="218">
        <f ca="1">IFERROR(ROUND(OFFSET(환산공식!$EX$15,$F57,0),3),"")</f>
        <v>0</v>
      </c>
      <c r="R57" s="218">
        <f ca="1">OFFSET('배치점수 계산기'!H$10,$D57,0)</f>
        <v>394.86</v>
      </c>
      <c r="S57" s="218">
        <f ca="1">OFFSET('배치점수 계산기'!I$10,$D57,0)</f>
        <v>393.98</v>
      </c>
      <c r="T57" s="218">
        <f ca="1">OFFSET('배치점수 계산기'!J$10,$D57,0)</f>
        <v>393.32</v>
      </c>
      <c r="U57" s="218">
        <f ca="1">OFFSET('배치점수 계산기'!K$10,$D57,0)</f>
        <v>392.8</v>
      </c>
      <c r="V57" s="218">
        <f ca="1">OFFSET('배치점수 계산기'!L$10,$D57,0)</f>
        <v>392.25</v>
      </c>
      <c r="W57" s="210" t="str">
        <f ca="1">OFFSET('배치점수 계산기'!M$10,$D57,0)</f>
        <v>표점</v>
      </c>
      <c r="X57" s="208" t="str">
        <f ca="1">OFFSET('배치점수 계산기'!N$10,$D57,0)</f>
        <v>표점</v>
      </c>
      <c r="Y57" s="212">
        <f ca="1">OFFSET(환산공식!FG$15,$F57,0)</f>
        <v>0.33</v>
      </c>
      <c r="Z57" s="35">
        <f ca="1">OFFSET(환산공식!FH$15,$F57,0)</f>
        <v>0.4</v>
      </c>
      <c r="AA57" s="203">
        <f ca="1">OFFSET(환산공식!FI$15,$F57,0)</f>
        <v>0.27</v>
      </c>
      <c r="AC57"/>
      <c r="AD57">
        <f t="shared" ca="1" si="1"/>
        <v>6</v>
      </c>
      <c r="AE57"/>
    </row>
    <row r="58" spans="1:31" s="5" customFormat="1">
      <c r="A58" s="222"/>
      <c r="B58" s="222"/>
      <c r="C58" s="222" t="s">
        <v>2444</v>
      </c>
      <c r="D58" s="219">
        <v>953</v>
      </c>
      <c r="E58" s="219">
        <v>3</v>
      </c>
      <c r="F58" s="219">
        <v>3</v>
      </c>
      <c r="G58" s="264">
        <v>51</v>
      </c>
      <c r="H58" s="221" t="s">
        <v>129</v>
      </c>
      <c r="I58" s="219" t="s">
        <v>309</v>
      </c>
      <c r="J58" s="267" t="s">
        <v>396</v>
      </c>
      <c r="K58" s="219" t="s">
        <v>84</v>
      </c>
      <c r="L58" s="35" t="str">
        <f ca="1">IF(OFFSET(환산공식!$DU$15,$F58,0)=1,"O","X")</f>
        <v>X</v>
      </c>
      <c r="M58" s="212">
        <f ca="1">IFERROR(OFFSET(환산공식!DA$15,$F58,0),"")</f>
        <v>0</v>
      </c>
      <c r="N58" s="35" t="str">
        <f ca="1">IFERROR(CONCATENATE(ROUND(OFFSET(환산공식!DB$15,$F58,0),1),"%"),"")</f>
        <v/>
      </c>
      <c r="O58" s="35">
        <f ca="1">IFERROR(OFFSET(환산공식!DC$15,$F58,0),"")</f>
        <v>0</v>
      </c>
      <c r="P58" s="212" t="str">
        <f t="shared" ca="1" si="0"/>
        <v>3% 이하</v>
      </c>
      <c r="Q58" s="218">
        <f ca="1">IFERROR(ROUND(OFFSET(환산공식!$EX$15,$F58,0),3),"")</f>
        <v>0</v>
      </c>
      <c r="R58" s="218">
        <f ca="1">OFFSET('배치점수 계산기'!H$10,$D58,0)</f>
        <v>394.37</v>
      </c>
      <c r="S58" s="218">
        <f ca="1">OFFSET('배치점수 계산기'!I$10,$D58,0)</f>
        <v>393.38</v>
      </c>
      <c r="T58" s="218">
        <f ca="1">OFFSET('배치점수 계산기'!J$10,$D58,0)</f>
        <v>393.11</v>
      </c>
      <c r="U58" s="218">
        <f ca="1">OFFSET('배치점수 계산기'!K$10,$D58,0)</f>
        <v>392.42</v>
      </c>
      <c r="V58" s="218">
        <f ca="1">OFFSET('배치점수 계산기'!L$10,$D58,0)</f>
        <v>391.82</v>
      </c>
      <c r="W58" s="210" t="str">
        <f ca="1">OFFSET('배치점수 계산기'!M$10,$D58,0)</f>
        <v>표점</v>
      </c>
      <c r="X58" s="208" t="str">
        <f ca="1">OFFSET('배치점수 계산기'!N$10,$D58,0)</f>
        <v>표점</v>
      </c>
      <c r="Y58" s="212">
        <f ca="1">OFFSET(환산공식!FG$15,$F58,0)</f>
        <v>0.33</v>
      </c>
      <c r="Z58" s="35">
        <f ca="1">OFFSET(환산공식!FH$15,$F58,0)</f>
        <v>0.4</v>
      </c>
      <c r="AA58" s="203">
        <f ca="1">OFFSET(환산공식!FI$15,$F58,0)</f>
        <v>0.27</v>
      </c>
      <c r="AC58"/>
      <c r="AD58">
        <f t="shared" ca="1" si="1"/>
        <v>6</v>
      </c>
      <c r="AE58"/>
    </row>
    <row r="59" spans="1:31" s="5" customFormat="1">
      <c r="A59" s="222"/>
      <c r="B59" s="222"/>
      <c r="C59" s="222" t="s">
        <v>2445</v>
      </c>
      <c r="D59" s="219">
        <v>954</v>
      </c>
      <c r="E59" s="219">
        <v>3</v>
      </c>
      <c r="F59" s="219">
        <v>3</v>
      </c>
      <c r="G59" s="264">
        <v>52</v>
      </c>
      <c r="H59" s="221" t="s">
        <v>129</v>
      </c>
      <c r="I59" s="219" t="s">
        <v>309</v>
      </c>
      <c r="J59" s="267" t="s">
        <v>926</v>
      </c>
      <c r="K59" s="219" t="s">
        <v>84</v>
      </c>
      <c r="L59" s="35" t="str">
        <f ca="1">IF(OFFSET(환산공식!$DU$15,$F59,0)=1,"O","X")</f>
        <v>X</v>
      </c>
      <c r="M59" s="212">
        <f ca="1">IFERROR(OFFSET(환산공식!DA$15,$F59,0),"")</f>
        <v>0</v>
      </c>
      <c r="N59" s="35" t="str">
        <f ca="1">IFERROR(CONCATENATE(ROUND(OFFSET(환산공식!DB$15,$F59,0),1),"%"),"")</f>
        <v/>
      </c>
      <c r="O59" s="35">
        <f ca="1">IFERROR(OFFSET(환산공식!DC$15,$F59,0),"")</f>
        <v>0</v>
      </c>
      <c r="P59" s="212" t="str">
        <f t="shared" ca="1" si="0"/>
        <v>3% 이하</v>
      </c>
      <c r="Q59" s="218">
        <f ca="1">IFERROR(ROUND(OFFSET(환산공식!$EX$15,$F59,0),3),"")</f>
        <v>0</v>
      </c>
      <c r="R59" s="218">
        <f ca="1">OFFSET('배치점수 계산기'!H$10,$D59,0)</f>
        <v>393.98</v>
      </c>
      <c r="S59" s="218">
        <f ca="1">OFFSET('배치점수 계산기'!I$10,$D59,0)</f>
        <v>393.32</v>
      </c>
      <c r="T59" s="218">
        <f ca="1">OFFSET('배치점수 계산기'!J$10,$D59,0)</f>
        <v>392.97</v>
      </c>
      <c r="U59" s="218">
        <f ca="1">OFFSET('배치점수 계산기'!K$10,$D59,0)</f>
        <v>392.25</v>
      </c>
      <c r="V59" s="218">
        <f ca="1">OFFSET('배치점수 계산기'!L$10,$D59,0)</f>
        <v>391.61</v>
      </c>
      <c r="W59" s="210" t="str">
        <f ca="1">OFFSET('배치점수 계산기'!M$10,$D59,0)</f>
        <v>표점</v>
      </c>
      <c r="X59" s="208" t="str">
        <f ca="1">OFFSET('배치점수 계산기'!N$10,$D59,0)</f>
        <v>표점</v>
      </c>
      <c r="Y59" s="212">
        <f ca="1">OFFSET(환산공식!FG$15,$F59,0)</f>
        <v>0.33</v>
      </c>
      <c r="Z59" s="35">
        <f ca="1">OFFSET(환산공식!FH$15,$F59,0)</f>
        <v>0.4</v>
      </c>
      <c r="AA59" s="203">
        <f ca="1">OFFSET(환산공식!FI$15,$F59,0)</f>
        <v>0.27</v>
      </c>
      <c r="AC59"/>
      <c r="AD59">
        <f t="shared" ca="1" si="1"/>
        <v>6</v>
      </c>
      <c r="AE59"/>
    </row>
    <row r="60" spans="1:31" s="5" customFormat="1">
      <c r="A60" s="222"/>
      <c r="B60" s="222"/>
      <c r="C60" s="222" t="s">
        <v>2446</v>
      </c>
      <c r="D60" s="219">
        <v>955</v>
      </c>
      <c r="E60" s="219">
        <v>3</v>
      </c>
      <c r="F60" s="219">
        <v>3</v>
      </c>
      <c r="G60" s="264">
        <v>53</v>
      </c>
      <c r="H60" s="221" t="s">
        <v>129</v>
      </c>
      <c r="I60" s="219" t="s">
        <v>309</v>
      </c>
      <c r="J60" s="267" t="s">
        <v>81</v>
      </c>
      <c r="K60" s="219" t="s">
        <v>84</v>
      </c>
      <c r="L60" s="35" t="str">
        <f ca="1">IF(OFFSET(환산공식!$DU$15,$F60,0)=1,"O","X")</f>
        <v>X</v>
      </c>
      <c r="M60" s="212">
        <f ca="1">IFERROR(OFFSET(환산공식!DA$15,$F60,0),"")</f>
        <v>0</v>
      </c>
      <c r="N60" s="35" t="str">
        <f ca="1">IFERROR(CONCATENATE(ROUND(OFFSET(환산공식!DB$15,$F60,0),1),"%"),"")</f>
        <v/>
      </c>
      <c r="O60" s="35">
        <f ca="1">IFERROR(OFFSET(환산공식!DC$15,$F60,0),"")</f>
        <v>0</v>
      </c>
      <c r="P60" s="212" t="str">
        <f t="shared" ca="1" si="0"/>
        <v>3% 이하</v>
      </c>
      <c r="Q60" s="218">
        <f ca="1">IFERROR(ROUND(OFFSET(환산공식!$EX$15,$F60,0),3),"")</f>
        <v>0</v>
      </c>
      <c r="R60" s="218">
        <f ca="1">OFFSET('배치점수 계산기'!H$10,$D60,0)</f>
        <v>394.37</v>
      </c>
      <c r="S60" s="218">
        <f ca="1">OFFSET('배치점수 계산기'!I$10,$D60,0)</f>
        <v>393.71</v>
      </c>
      <c r="T60" s="218">
        <f ca="1">OFFSET('배치점수 계산기'!J$10,$D60,0)</f>
        <v>392.8</v>
      </c>
      <c r="U60" s="218">
        <f ca="1">OFFSET('배치점수 계산기'!K$10,$D60,0)</f>
        <v>392.15</v>
      </c>
      <c r="V60" s="218">
        <f ca="1">OFFSET('배치점수 계산기'!L$10,$D60,0)</f>
        <v>391.43</v>
      </c>
      <c r="W60" s="210" t="str">
        <f ca="1">OFFSET('배치점수 계산기'!M$10,$D60,0)</f>
        <v>표점</v>
      </c>
      <c r="X60" s="208" t="str">
        <f ca="1">OFFSET('배치점수 계산기'!N$10,$D60,0)</f>
        <v>표점</v>
      </c>
      <c r="Y60" s="212">
        <f ca="1">OFFSET(환산공식!FG$15,$F60,0)</f>
        <v>0.33</v>
      </c>
      <c r="Z60" s="35">
        <f ca="1">OFFSET(환산공식!FH$15,$F60,0)</f>
        <v>0.4</v>
      </c>
      <c r="AA60" s="203">
        <f ca="1">OFFSET(환산공식!FI$15,$F60,0)</f>
        <v>0.27</v>
      </c>
      <c r="AC60"/>
      <c r="AD60">
        <f t="shared" ca="1" si="1"/>
        <v>6</v>
      </c>
      <c r="AE60"/>
    </row>
    <row r="61" spans="1:31" s="5" customFormat="1">
      <c r="A61" s="222"/>
      <c r="B61" s="222"/>
      <c r="C61" s="222" t="s">
        <v>2447</v>
      </c>
      <c r="D61" s="219">
        <v>956</v>
      </c>
      <c r="E61" s="219">
        <v>2</v>
      </c>
      <c r="F61" s="219">
        <v>2</v>
      </c>
      <c r="G61" s="264">
        <v>54</v>
      </c>
      <c r="H61" s="221" t="s">
        <v>129</v>
      </c>
      <c r="I61" s="219" t="s">
        <v>309</v>
      </c>
      <c r="J61" s="267" t="s">
        <v>660</v>
      </c>
      <c r="K61" s="219" t="s">
        <v>84</v>
      </c>
      <c r="L61" s="35" t="str">
        <f ca="1">IF(OFFSET(환산공식!$DU$15,$F61,0)=1,"O","X")</f>
        <v>X</v>
      </c>
      <c r="M61" s="212">
        <f ca="1">IFERROR(OFFSET(환산공식!DA$15,$F61,0),"")</f>
        <v>0</v>
      </c>
      <c r="N61" s="35" t="str">
        <f ca="1">IFERROR(CONCATENATE(ROUND(OFFSET(환산공식!DB$15,$F61,0),1),"%"),"")</f>
        <v/>
      </c>
      <c r="O61" s="35">
        <f ca="1">IFERROR(OFFSET(환산공식!DC$15,$F61,0),"")</f>
        <v>0</v>
      </c>
      <c r="P61" s="212" t="str">
        <f t="shared" ca="1" si="0"/>
        <v>3% 이하</v>
      </c>
      <c r="Q61" s="218">
        <f ca="1">IFERROR(ROUND(OFFSET(환산공식!$EX$15,$F61,0),3),"")</f>
        <v>0</v>
      </c>
      <c r="R61" s="218">
        <f ca="1">OFFSET('배치점수 계산기'!H$10,$D61,0)</f>
        <v>397.49</v>
      </c>
      <c r="S61" s="218">
        <f ca="1">OFFSET('배치점수 계산기'!I$10,$D61,0)</f>
        <v>397.12</v>
      </c>
      <c r="T61" s="218">
        <f ca="1">OFFSET('배치점수 계산기'!J$10,$D61,0)</f>
        <v>396.62</v>
      </c>
      <c r="U61" s="218">
        <f ca="1">OFFSET('배치점수 계산기'!K$10,$D61,0)</f>
        <v>396.17</v>
      </c>
      <c r="V61" s="218">
        <f ca="1">OFFSET('배치점수 계산기'!L$10,$D61,0)</f>
        <v>395.74</v>
      </c>
      <c r="W61" s="210" t="str">
        <f ca="1">OFFSET('배치점수 계산기'!M$10,$D61,0)</f>
        <v>표점</v>
      </c>
      <c r="X61" s="208" t="str">
        <f ca="1">OFFSET('배치점수 계산기'!N$10,$D61,0)</f>
        <v>표점</v>
      </c>
      <c r="Y61" s="212">
        <f ca="1">OFFSET(환산공식!FG$15,$F61,0)</f>
        <v>0.33</v>
      </c>
      <c r="Z61" s="35">
        <f ca="1">OFFSET(환산공식!FH$15,$F61,0)</f>
        <v>0.4</v>
      </c>
      <c r="AA61" s="203">
        <f ca="1">OFFSET(환산공식!FI$15,$F61,0)</f>
        <v>0.27</v>
      </c>
      <c r="AC61"/>
      <c r="AD61">
        <f t="shared" ca="1" si="1"/>
        <v>6</v>
      </c>
      <c r="AE61"/>
    </row>
    <row r="62" spans="1:31" s="5" customFormat="1">
      <c r="A62" s="222"/>
      <c r="B62" s="222"/>
      <c r="C62" s="222" t="s">
        <v>2448</v>
      </c>
      <c r="D62" s="219">
        <v>957</v>
      </c>
      <c r="E62" s="219">
        <v>2</v>
      </c>
      <c r="F62" s="219">
        <v>2</v>
      </c>
      <c r="G62" s="264">
        <v>55</v>
      </c>
      <c r="H62" s="221" t="s">
        <v>129</v>
      </c>
      <c r="I62" s="219" t="s">
        <v>309</v>
      </c>
      <c r="J62" s="267" t="s">
        <v>146</v>
      </c>
      <c r="K62" s="219" t="s">
        <v>84</v>
      </c>
      <c r="L62" s="35" t="str">
        <f ca="1">IF(OFFSET(환산공식!$DU$15,$F62,0)=1,"O","X")</f>
        <v>X</v>
      </c>
      <c r="M62" s="212">
        <f ca="1">IFERROR(OFFSET(환산공식!DA$15,$F62,0),"")</f>
        <v>0</v>
      </c>
      <c r="N62" s="35" t="str">
        <f ca="1">IFERROR(CONCATENATE(ROUND(OFFSET(환산공식!DB$15,$F62,0),1),"%"),"")</f>
        <v/>
      </c>
      <c r="O62" s="35">
        <f ca="1">IFERROR(OFFSET(환산공식!DC$15,$F62,0),"")</f>
        <v>0</v>
      </c>
      <c r="P62" s="212" t="str">
        <f t="shared" ca="1" si="0"/>
        <v>3% 이하</v>
      </c>
      <c r="Q62" s="218">
        <f ca="1">IFERROR(ROUND(OFFSET(환산공식!$EX$15,$F62,0),3),"")</f>
        <v>0</v>
      </c>
      <c r="R62" s="218">
        <f ca="1">OFFSET('배치점수 계산기'!H$10,$D62,0)</f>
        <v>397.41</v>
      </c>
      <c r="S62" s="218">
        <f ca="1">OFFSET('배치점수 계산기'!I$10,$D62,0)</f>
        <v>396.44</v>
      </c>
      <c r="T62" s="218">
        <f ca="1">OFFSET('배치점수 계산기'!J$10,$D62,0)</f>
        <v>395.74</v>
      </c>
      <c r="U62" s="218">
        <f ca="1">OFFSET('배치점수 계산기'!K$10,$D62,0)</f>
        <v>394.92</v>
      </c>
      <c r="V62" s="218">
        <f ca="1">OFFSET('배치점수 계산기'!L$10,$D62,0)</f>
        <v>394.32</v>
      </c>
      <c r="W62" s="210" t="str">
        <f ca="1">OFFSET('배치점수 계산기'!M$10,$D62,0)</f>
        <v>표점</v>
      </c>
      <c r="X62" s="208" t="str">
        <f ca="1">OFFSET('배치점수 계산기'!N$10,$D62,0)</f>
        <v>표점</v>
      </c>
      <c r="Y62" s="212">
        <f ca="1">OFFSET(환산공식!FG$15,$F62,0)</f>
        <v>0.33</v>
      </c>
      <c r="Z62" s="35">
        <f ca="1">OFFSET(환산공식!FH$15,$F62,0)</f>
        <v>0.4</v>
      </c>
      <c r="AA62" s="203">
        <f ca="1">OFFSET(환산공식!FI$15,$F62,0)</f>
        <v>0.27</v>
      </c>
      <c r="AC62"/>
      <c r="AD62">
        <f t="shared" ca="1" si="1"/>
        <v>6</v>
      </c>
      <c r="AE62"/>
    </row>
    <row r="63" spans="1:31" s="5" customFormat="1">
      <c r="A63" s="222"/>
      <c r="B63" s="222"/>
      <c r="C63" s="222" t="s">
        <v>2449</v>
      </c>
      <c r="D63" s="219">
        <v>958</v>
      </c>
      <c r="E63" s="219">
        <v>12</v>
      </c>
      <c r="F63" s="219">
        <v>12</v>
      </c>
      <c r="G63" s="264">
        <v>56</v>
      </c>
      <c r="H63" s="221" t="s">
        <v>129</v>
      </c>
      <c r="I63" s="219" t="s">
        <v>506</v>
      </c>
      <c r="J63" s="267" t="s">
        <v>91</v>
      </c>
      <c r="K63" s="219" t="s">
        <v>83</v>
      </c>
      <c r="L63" s="35" t="str">
        <f ca="1">IF(OFFSET(환산공식!$DU$15,$F63,0)=1,"O","X")</f>
        <v>X</v>
      </c>
      <c r="M63" s="212">
        <f ca="1">IFERROR(OFFSET(환산공식!DA$15,$F63,0),"")</f>
        <v>100</v>
      </c>
      <c r="N63" s="35" t="str">
        <f ca="1">IFERROR(CONCATENATE(ROUND(OFFSET(환산공식!DB$15,$F63,0),1),"%"),"")</f>
        <v>99.4%</v>
      </c>
      <c r="O63" s="35">
        <f ca="1">IFERROR(OFFSET(환산공식!DC$15,$F63,0),"")</f>
        <v>10</v>
      </c>
      <c r="P63" s="212" t="str">
        <f t="shared" ca="1" si="0"/>
        <v>3% 이하</v>
      </c>
      <c r="Q63" s="218">
        <f ca="1">IFERROR(ROUND(OFFSET(환산공식!$EX$15,$F63,0),3),"")</f>
        <v>0.6</v>
      </c>
      <c r="R63" s="218">
        <f ca="1">OFFSET('배치점수 계산기'!H$10,$D63,0)</f>
        <v>507.89800000000002</v>
      </c>
      <c r="S63" s="218">
        <f ca="1">OFFSET('배치점수 계산기'!I$10,$D63,0)</f>
        <v>507.59199999999998</v>
      </c>
      <c r="T63" s="218">
        <f ca="1">OFFSET('배치점수 계산기'!J$10,$D63,0)</f>
        <v>507.42500000000001</v>
      </c>
      <c r="U63" s="218">
        <f ca="1">OFFSET('배치점수 계산기'!K$10,$D63,0)</f>
        <v>506.017</v>
      </c>
      <c r="V63" s="218">
        <f ca="1">OFFSET('배치점수 계산기'!L$10,$D63,0)</f>
        <v>503.29399999999998</v>
      </c>
      <c r="W63" s="210" t="str">
        <f ca="1">OFFSET('배치점수 계산기'!M$10,$D63,0)</f>
        <v>표점</v>
      </c>
      <c r="X63" s="208" t="str">
        <f ca="1">OFFSET('배치점수 계산기'!N$10,$D63,0)</f>
        <v>변표</v>
      </c>
      <c r="Y63" s="212">
        <f ca="1">OFFSET(환산공식!FG$15,$F63,0)</f>
        <v>0.37</v>
      </c>
      <c r="Z63" s="35">
        <f ca="1">OFFSET(환산공식!FH$15,$F63,0)</f>
        <v>0.43</v>
      </c>
      <c r="AA63" s="203">
        <f ca="1">OFFSET(환산공식!FI$15,$F63,0)</f>
        <v>0.2</v>
      </c>
      <c r="AC63"/>
      <c r="AD63">
        <f t="shared" ca="1" si="1"/>
        <v>6</v>
      </c>
      <c r="AE63"/>
    </row>
    <row r="64" spans="1:31" s="5" customFormat="1">
      <c r="A64" s="222"/>
      <c r="B64" s="222"/>
      <c r="C64" s="222" t="s">
        <v>2450</v>
      </c>
      <c r="D64" s="219">
        <v>959</v>
      </c>
      <c r="E64" s="219">
        <v>12</v>
      </c>
      <c r="F64" s="219">
        <v>12</v>
      </c>
      <c r="G64" s="264">
        <v>57</v>
      </c>
      <c r="H64" s="221" t="s">
        <v>129</v>
      </c>
      <c r="I64" s="219" t="s">
        <v>506</v>
      </c>
      <c r="J64" s="267" t="s">
        <v>365</v>
      </c>
      <c r="K64" s="219" t="s">
        <v>83</v>
      </c>
      <c r="L64" s="35" t="str">
        <f ca="1">IF(OFFSET(환산공식!$DU$15,$F64,0)=1,"O","X")</f>
        <v>X</v>
      </c>
      <c r="M64" s="212">
        <f ca="1">IFERROR(OFFSET(환산공식!DA$15,$F64,0),"")</f>
        <v>100</v>
      </c>
      <c r="N64" s="35" t="str">
        <f ca="1">IFERROR(CONCATENATE(ROUND(OFFSET(환산공식!DB$15,$F64,0),1),"%"),"")</f>
        <v>99.4%</v>
      </c>
      <c r="O64" s="35">
        <f ca="1">IFERROR(OFFSET(환산공식!DC$15,$F64,0),"")</f>
        <v>10</v>
      </c>
      <c r="P64" s="212" t="str">
        <f t="shared" ca="1" si="0"/>
        <v>3% 이하</v>
      </c>
      <c r="Q64" s="218">
        <f ca="1">IFERROR(ROUND(OFFSET(환산공식!$EX$15,$F64,0),3),"")</f>
        <v>0.6</v>
      </c>
      <c r="R64" s="218">
        <f ca="1">OFFSET('배치점수 계산기'!H$10,$D64,0)</f>
        <v>504.06299999999999</v>
      </c>
      <c r="S64" s="218">
        <f ca="1">OFFSET('배치점수 계산기'!I$10,$D64,0)</f>
        <v>503.29399999999998</v>
      </c>
      <c r="T64" s="218">
        <f ca="1">OFFSET('배치점수 계산기'!J$10,$D64,0)</f>
        <v>502.589</v>
      </c>
      <c r="U64" s="218">
        <f ca="1">OFFSET('배치점수 계산기'!K$10,$D64,0)</f>
        <v>501.69799999999998</v>
      </c>
      <c r="V64" s="218">
        <f ca="1">OFFSET('배치점수 계산기'!L$10,$D64,0)</f>
        <v>499.57299999999998</v>
      </c>
      <c r="W64" s="210" t="str">
        <f ca="1">OFFSET('배치점수 계산기'!M$10,$D64,0)</f>
        <v>표점</v>
      </c>
      <c r="X64" s="208" t="str">
        <f ca="1">OFFSET('배치점수 계산기'!N$10,$D64,0)</f>
        <v>변표</v>
      </c>
      <c r="Y64" s="212">
        <f ca="1">OFFSET(환산공식!FG$15,$F64,0)</f>
        <v>0.37</v>
      </c>
      <c r="Z64" s="35">
        <f ca="1">OFFSET(환산공식!FH$15,$F64,0)</f>
        <v>0.43</v>
      </c>
      <c r="AA64" s="203">
        <f ca="1">OFFSET(환산공식!FI$15,$F64,0)</f>
        <v>0.2</v>
      </c>
      <c r="AC64"/>
      <c r="AD64">
        <f t="shared" ca="1" si="1"/>
        <v>6</v>
      </c>
      <c r="AE64"/>
    </row>
    <row r="65" spans="1:31" s="5" customFormat="1">
      <c r="A65" s="222"/>
      <c r="B65" s="222"/>
      <c r="C65" s="222" t="s">
        <v>2451</v>
      </c>
      <c r="D65" s="219">
        <v>960</v>
      </c>
      <c r="E65" s="219">
        <v>12</v>
      </c>
      <c r="F65" s="219">
        <v>12</v>
      </c>
      <c r="G65" s="264">
        <v>58</v>
      </c>
      <c r="H65" s="221" t="s">
        <v>129</v>
      </c>
      <c r="I65" s="219" t="s">
        <v>506</v>
      </c>
      <c r="J65" s="267" t="s">
        <v>94</v>
      </c>
      <c r="K65" s="219" t="s">
        <v>83</v>
      </c>
      <c r="L65" s="35" t="str">
        <f ca="1">IF(OFFSET(환산공식!$DU$15,$F65,0)=1,"O","X")</f>
        <v>X</v>
      </c>
      <c r="M65" s="212">
        <f ca="1">IFERROR(OFFSET(환산공식!DA$15,$F65,0),"")</f>
        <v>100</v>
      </c>
      <c r="N65" s="35" t="str">
        <f ca="1">IFERROR(CONCATENATE(ROUND(OFFSET(환산공식!DB$15,$F65,0),1),"%"),"")</f>
        <v>99.4%</v>
      </c>
      <c r="O65" s="35">
        <f ca="1">IFERROR(OFFSET(환산공식!DC$15,$F65,0),"")</f>
        <v>10</v>
      </c>
      <c r="P65" s="212" t="str">
        <f t="shared" ca="1" si="0"/>
        <v>3% 이하</v>
      </c>
      <c r="Q65" s="218">
        <f ca="1">IFERROR(ROUND(OFFSET(환산공식!$EX$15,$F65,0),3),"")</f>
        <v>0.6</v>
      </c>
      <c r="R65" s="218">
        <f ca="1">OFFSET('배치점수 계산기'!H$10,$D65,0)</f>
        <v>504.173</v>
      </c>
      <c r="S65" s="218">
        <f ca="1">OFFSET('배치점수 계산기'!I$10,$D65,0)</f>
        <v>503.29399999999998</v>
      </c>
      <c r="T65" s="218">
        <f ca="1">OFFSET('배치점수 계산기'!J$10,$D65,0)</f>
        <v>502.589</v>
      </c>
      <c r="U65" s="218">
        <f ca="1">OFFSET('배치점수 계산기'!K$10,$D65,0)</f>
        <v>501.15600000000001</v>
      </c>
      <c r="V65" s="218">
        <f ca="1">OFFSET('배치점수 계산기'!L$10,$D65,0)</f>
        <v>498.786</v>
      </c>
      <c r="W65" s="210" t="str">
        <f ca="1">OFFSET('배치점수 계산기'!M$10,$D65,0)</f>
        <v>표점</v>
      </c>
      <c r="X65" s="208" t="str">
        <f ca="1">OFFSET('배치점수 계산기'!N$10,$D65,0)</f>
        <v>변표</v>
      </c>
      <c r="Y65" s="212">
        <f ca="1">OFFSET(환산공식!FG$15,$F65,0)</f>
        <v>0.37</v>
      </c>
      <c r="Z65" s="35">
        <f ca="1">OFFSET(환산공식!FH$15,$F65,0)</f>
        <v>0.43</v>
      </c>
      <c r="AA65" s="203">
        <f ca="1">OFFSET(환산공식!FI$15,$F65,0)</f>
        <v>0.2</v>
      </c>
      <c r="AC65"/>
      <c r="AD65">
        <f t="shared" ca="1" si="1"/>
        <v>6</v>
      </c>
      <c r="AE65"/>
    </row>
    <row r="66" spans="1:31" s="5" customFormat="1">
      <c r="A66" s="222"/>
      <c r="B66" s="222"/>
      <c r="C66" s="222" t="s">
        <v>2452</v>
      </c>
      <c r="D66" s="219">
        <v>961</v>
      </c>
      <c r="E66" s="219">
        <v>12</v>
      </c>
      <c r="F66" s="219">
        <v>12</v>
      </c>
      <c r="G66" s="264">
        <v>59</v>
      </c>
      <c r="H66" s="221" t="s">
        <v>129</v>
      </c>
      <c r="I66" s="219" t="s">
        <v>506</v>
      </c>
      <c r="J66" s="267" t="s">
        <v>509</v>
      </c>
      <c r="K66" s="219" t="s">
        <v>83</v>
      </c>
      <c r="L66" s="35" t="str">
        <f ca="1">IF(OFFSET(환산공식!$DU$15,$F66,0)=1,"O","X")</f>
        <v>X</v>
      </c>
      <c r="M66" s="212">
        <f ca="1">IFERROR(OFFSET(환산공식!DA$15,$F66,0),"")</f>
        <v>100</v>
      </c>
      <c r="N66" s="35" t="str">
        <f ca="1">IFERROR(CONCATENATE(ROUND(OFFSET(환산공식!DB$15,$F66,0),1),"%"),"")</f>
        <v>99.4%</v>
      </c>
      <c r="O66" s="35">
        <f ca="1">IFERROR(OFFSET(환산공식!DC$15,$F66,0),"")</f>
        <v>10</v>
      </c>
      <c r="P66" s="212" t="str">
        <f t="shared" ca="1" si="0"/>
        <v>3% 이하</v>
      </c>
      <c r="Q66" s="218">
        <f ca="1">IFERROR(ROUND(OFFSET(환산공식!$EX$15,$F66,0),3),"")</f>
        <v>0.6</v>
      </c>
      <c r="R66" s="218">
        <f ca="1">OFFSET('배치점수 계산기'!H$10,$D66,0)</f>
        <v>503.61500000000001</v>
      </c>
      <c r="S66" s="218">
        <f ca="1">OFFSET('배치점수 계산기'!I$10,$D66,0)</f>
        <v>502.80799999999999</v>
      </c>
      <c r="T66" s="218">
        <f ca="1">OFFSET('배치점수 계산기'!J$10,$D66,0)</f>
        <v>501.69799999999998</v>
      </c>
      <c r="U66" s="218">
        <f ca="1">OFFSET('배치점수 계산기'!K$10,$D66,0)</f>
        <v>501.16500000000002</v>
      </c>
      <c r="V66" s="218">
        <f ca="1">OFFSET('배치점수 계산기'!L$10,$D66,0)</f>
        <v>498.786</v>
      </c>
      <c r="W66" s="210" t="str">
        <f ca="1">OFFSET('배치점수 계산기'!M$10,$D66,0)</f>
        <v>표점</v>
      </c>
      <c r="X66" s="208" t="str">
        <f ca="1">OFFSET('배치점수 계산기'!N$10,$D66,0)</f>
        <v>변표</v>
      </c>
      <c r="Y66" s="212">
        <f ca="1">OFFSET(환산공식!FG$15,$F66,0)</f>
        <v>0.37</v>
      </c>
      <c r="Z66" s="35">
        <f ca="1">OFFSET(환산공식!FH$15,$F66,0)</f>
        <v>0.43</v>
      </c>
      <c r="AA66" s="203">
        <f ca="1">OFFSET(환산공식!FI$15,$F66,0)</f>
        <v>0.2</v>
      </c>
      <c r="AC66"/>
      <c r="AD66">
        <f t="shared" ca="1" si="1"/>
        <v>6</v>
      </c>
      <c r="AE66"/>
    </row>
    <row r="67" spans="1:31" s="5" customFormat="1">
      <c r="A67" s="222"/>
      <c r="B67" s="222"/>
      <c r="C67" s="222" t="s">
        <v>2453</v>
      </c>
      <c r="D67" s="219">
        <v>962</v>
      </c>
      <c r="E67" s="219">
        <v>12</v>
      </c>
      <c r="F67" s="219">
        <v>12</v>
      </c>
      <c r="G67" s="264">
        <v>60</v>
      </c>
      <c r="H67" s="221" t="s">
        <v>129</v>
      </c>
      <c r="I67" s="219" t="s">
        <v>506</v>
      </c>
      <c r="J67" s="267" t="s">
        <v>88</v>
      </c>
      <c r="K67" s="219" t="s">
        <v>83</v>
      </c>
      <c r="L67" s="35" t="str">
        <f ca="1">IF(OFFSET(환산공식!$DU$15,$F67,0)=1,"O","X")</f>
        <v>X</v>
      </c>
      <c r="M67" s="212">
        <f ca="1">IFERROR(OFFSET(환산공식!DA$15,$F67,0),"")</f>
        <v>100</v>
      </c>
      <c r="N67" s="35" t="str">
        <f ca="1">IFERROR(CONCATENATE(ROUND(OFFSET(환산공식!DB$15,$F67,0),1),"%"),"")</f>
        <v>99.4%</v>
      </c>
      <c r="O67" s="35">
        <f ca="1">IFERROR(OFFSET(환산공식!DC$15,$F67,0),"")</f>
        <v>10</v>
      </c>
      <c r="P67" s="212" t="str">
        <f t="shared" ca="1" si="0"/>
        <v>3% 이하</v>
      </c>
      <c r="Q67" s="218">
        <f ca="1">IFERROR(ROUND(OFFSET(환산공식!$EX$15,$F67,0),3),"")</f>
        <v>0.6</v>
      </c>
      <c r="R67" s="218">
        <f ca="1">OFFSET('배치점수 계산기'!H$10,$D67,0)</f>
        <v>501.16500000000002</v>
      </c>
      <c r="S67" s="218">
        <f ca="1">OFFSET('배치점수 계산기'!I$10,$D67,0)</f>
        <v>499.57299999999998</v>
      </c>
      <c r="T67" s="218">
        <f ca="1">OFFSET('배치점수 계산기'!J$10,$D67,0)</f>
        <v>499.02600000000001</v>
      </c>
      <c r="U67" s="218">
        <f ca="1">OFFSET('배치점수 계산기'!K$10,$D67,0)</f>
        <v>498.45400000000001</v>
      </c>
      <c r="V67" s="218">
        <f ca="1">OFFSET('배치점수 계산기'!L$10,$D67,0)</f>
        <v>497.36099999999999</v>
      </c>
      <c r="W67" s="210" t="str">
        <f ca="1">OFFSET('배치점수 계산기'!M$10,$D67,0)</f>
        <v>표점</v>
      </c>
      <c r="X67" s="208" t="str">
        <f ca="1">OFFSET('배치점수 계산기'!N$10,$D67,0)</f>
        <v>변표</v>
      </c>
      <c r="Y67" s="212">
        <f ca="1">OFFSET(환산공식!FG$15,$F67,0)</f>
        <v>0.37</v>
      </c>
      <c r="Z67" s="35">
        <f ca="1">OFFSET(환산공식!FH$15,$F67,0)</f>
        <v>0.43</v>
      </c>
      <c r="AA67" s="203">
        <f ca="1">OFFSET(환산공식!FI$15,$F67,0)</f>
        <v>0.2</v>
      </c>
      <c r="AC67"/>
      <c r="AD67">
        <f t="shared" ca="1" si="1"/>
        <v>6</v>
      </c>
      <c r="AE67"/>
    </row>
    <row r="68" spans="1:31" s="5" customFormat="1">
      <c r="A68" s="222"/>
      <c r="B68" s="222"/>
      <c r="C68" s="222" t="s">
        <v>2454</v>
      </c>
      <c r="D68" s="219">
        <v>963</v>
      </c>
      <c r="E68" s="219">
        <v>12</v>
      </c>
      <c r="F68" s="219">
        <v>12</v>
      </c>
      <c r="G68" s="264">
        <v>61</v>
      </c>
      <c r="H68" s="221" t="s">
        <v>129</v>
      </c>
      <c r="I68" s="219" t="s">
        <v>506</v>
      </c>
      <c r="J68" s="267" t="s">
        <v>97</v>
      </c>
      <c r="K68" s="219" t="s">
        <v>83</v>
      </c>
      <c r="L68" s="35" t="str">
        <f ca="1">IF(OFFSET(환산공식!$DU$15,$F68,0)=1,"O","X")</f>
        <v>X</v>
      </c>
      <c r="M68" s="212">
        <f ca="1">IFERROR(OFFSET(환산공식!DA$15,$F68,0),"")</f>
        <v>100</v>
      </c>
      <c r="N68" s="35" t="str">
        <f ca="1">IFERROR(CONCATENATE(ROUND(OFFSET(환산공식!DB$15,$F68,0),1),"%"),"")</f>
        <v>99.4%</v>
      </c>
      <c r="O68" s="35">
        <f ca="1">IFERROR(OFFSET(환산공식!DC$15,$F68,0),"")</f>
        <v>10</v>
      </c>
      <c r="P68" s="212" t="str">
        <f t="shared" ca="1" si="0"/>
        <v>3% 이하</v>
      </c>
      <c r="Q68" s="218">
        <f ca="1">IFERROR(ROUND(OFFSET(환산공식!$EX$15,$F68,0),3),"")</f>
        <v>0.6</v>
      </c>
      <c r="R68" s="218">
        <f ca="1">OFFSET('배치점수 계산기'!H$10,$D68,0)</f>
        <v>498.786</v>
      </c>
      <c r="S68" s="218">
        <f ca="1">OFFSET('배치점수 계산기'!I$10,$D68,0)</f>
        <v>498.19099999999997</v>
      </c>
      <c r="T68" s="218">
        <f ca="1">OFFSET('배치점수 계산기'!J$10,$D68,0)</f>
        <v>497.77</v>
      </c>
      <c r="U68" s="218">
        <f ca="1">OFFSET('배치점수 계산기'!K$10,$D68,0)</f>
        <v>497.291</v>
      </c>
      <c r="V68" s="218">
        <f ca="1">OFFSET('배치점수 계산기'!L$10,$D68,0)</f>
        <v>496.517</v>
      </c>
      <c r="W68" s="210" t="str">
        <f ca="1">OFFSET('배치점수 계산기'!M$10,$D68,0)</f>
        <v>표점</v>
      </c>
      <c r="X68" s="208" t="str">
        <f ca="1">OFFSET('배치점수 계산기'!N$10,$D68,0)</f>
        <v>변표</v>
      </c>
      <c r="Y68" s="212">
        <f ca="1">OFFSET(환산공식!FG$15,$F68,0)</f>
        <v>0.37</v>
      </c>
      <c r="Z68" s="35">
        <f ca="1">OFFSET(환산공식!FH$15,$F68,0)</f>
        <v>0.43</v>
      </c>
      <c r="AA68" s="203">
        <f ca="1">OFFSET(환산공식!FI$15,$F68,0)</f>
        <v>0.2</v>
      </c>
      <c r="AC68"/>
      <c r="AD68">
        <f t="shared" ca="1" si="1"/>
        <v>6</v>
      </c>
      <c r="AE68"/>
    </row>
    <row r="69" spans="1:31" s="5" customFormat="1">
      <c r="A69" s="222"/>
      <c r="B69" s="222"/>
      <c r="C69" s="222" t="s">
        <v>2455</v>
      </c>
      <c r="D69" s="219">
        <v>964</v>
      </c>
      <c r="E69" s="219">
        <v>12</v>
      </c>
      <c r="F69" s="219">
        <v>12</v>
      </c>
      <c r="G69" s="264">
        <v>62</v>
      </c>
      <c r="H69" s="221" t="s">
        <v>129</v>
      </c>
      <c r="I69" s="219" t="s">
        <v>506</v>
      </c>
      <c r="J69" s="267" t="s">
        <v>68</v>
      </c>
      <c r="K69" s="219" t="s">
        <v>83</v>
      </c>
      <c r="L69" s="35" t="str">
        <f ca="1">IF(OFFSET(환산공식!$DU$15,$F69,0)=1,"O","X")</f>
        <v>X</v>
      </c>
      <c r="M69" s="212">
        <f ca="1">IFERROR(OFFSET(환산공식!DA$15,$F69,0),"")</f>
        <v>100</v>
      </c>
      <c r="N69" s="35" t="str">
        <f ca="1">IFERROR(CONCATENATE(ROUND(OFFSET(환산공식!DB$15,$F69,0),1),"%"),"")</f>
        <v>99.4%</v>
      </c>
      <c r="O69" s="35">
        <f ca="1">IFERROR(OFFSET(환산공식!DC$15,$F69,0),"")</f>
        <v>10</v>
      </c>
      <c r="P69" s="212" t="str">
        <f t="shared" ca="1" si="0"/>
        <v>3% 이하</v>
      </c>
      <c r="Q69" s="218">
        <f ca="1">IFERROR(ROUND(OFFSET(환산공식!$EX$15,$F69,0),3),"")</f>
        <v>0.6</v>
      </c>
      <c r="R69" s="218">
        <f ca="1">OFFSET('배치점수 계산기'!H$10,$D69,0)</f>
        <v>498.27199999999999</v>
      </c>
      <c r="S69" s="218">
        <f ca="1">OFFSET('배치점수 계산기'!I$10,$D69,0)</f>
        <v>497.77</v>
      </c>
      <c r="T69" s="218">
        <f ca="1">OFFSET('배치점수 계산기'!J$10,$D69,0)</f>
        <v>497.291</v>
      </c>
      <c r="U69" s="218">
        <f ca="1">OFFSET('배치점수 계산기'!K$10,$D69,0)</f>
        <v>496.517</v>
      </c>
      <c r="V69" s="218">
        <f ca="1">OFFSET('배치점수 계산기'!L$10,$D69,0)</f>
        <v>495.976</v>
      </c>
      <c r="W69" s="210" t="str">
        <f ca="1">OFFSET('배치점수 계산기'!M$10,$D69,0)</f>
        <v>표점</v>
      </c>
      <c r="X69" s="208" t="str">
        <f ca="1">OFFSET('배치점수 계산기'!N$10,$D69,0)</f>
        <v>변표</v>
      </c>
      <c r="Y69" s="212">
        <f ca="1">OFFSET(환산공식!FG$15,$F69,0)</f>
        <v>0.37</v>
      </c>
      <c r="Z69" s="35">
        <f ca="1">OFFSET(환산공식!FH$15,$F69,0)</f>
        <v>0.43</v>
      </c>
      <c r="AA69" s="203">
        <f ca="1">OFFSET(환산공식!FI$15,$F69,0)</f>
        <v>0.2</v>
      </c>
      <c r="AC69"/>
      <c r="AD69">
        <f t="shared" ca="1" si="1"/>
        <v>6</v>
      </c>
      <c r="AE69"/>
    </row>
    <row r="70" spans="1:31" s="5" customFormat="1">
      <c r="A70" s="222"/>
      <c r="B70" s="222"/>
      <c r="C70" s="222" t="s">
        <v>2456</v>
      </c>
      <c r="D70" s="219">
        <v>965</v>
      </c>
      <c r="E70" s="219">
        <v>12</v>
      </c>
      <c r="F70" s="219">
        <v>12</v>
      </c>
      <c r="G70" s="264">
        <v>63</v>
      </c>
      <c r="H70" s="221" t="s">
        <v>129</v>
      </c>
      <c r="I70" s="219" t="s">
        <v>506</v>
      </c>
      <c r="J70" s="267" t="s">
        <v>72</v>
      </c>
      <c r="K70" s="219" t="s">
        <v>83</v>
      </c>
      <c r="L70" s="35" t="str">
        <f ca="1">IF(OFFSET(환산공식!$DU$15,$F70,0)=1,"O","X")</f>
        <v>X</v>
      </c>
      <c r="M70" s="212">
        <f ca="1">IFERROR(OFFSET(환산공식!DA$15,$F70,0),"")</f>
        <v>100</v>
      </c>
      <c r="N70" s="35" t="str">
        <f ca="1">IFERROR(CONCATENATE(ROUND(OFFSET(환산공식!DB$15,$F70,0),1),"%"),"")</f>
        <v>99.4%</v>
      </c>
      <c r="O70" s="35">
        <f ca="1">IFERROR(OFFSET(환산공식!DC$15,$F70,0),"")</f>
        <v>10</v>
      </c>
      <c r="P70" s="212" t="str">
        <f t="shared" ca="1" si="0"/>
        <v>3% 이하</v>
      </c>
      <c r="Q70" s="218">
        <f ca="1">IFERROR(ROUND(OFFSET(환산공식!$EX$15,$F70,0),3),"")</f>
        <v>0.6</v>
      </c>
      <c r="R70" s="218">
        <f ca="1">OFFSET('배치점수 계산기'!H$10,$D70,0)</f>
        <v>498.27199999999999</v>
      </c>
      <c r="S70" s="218">
        <f ca="1">OFFSET('배치점수 계산기'!I$10,$D70,0)</f>
        <v>497.77</v>
      </c>
      <c r="T70" s="218">
        <f ca="1">OFFSET('배치점수 계산기'!J$10,$D70,0)</f>
        <v>497.291</v>
      </c>
      <c r="U70" s="218">
        <f ca="1">OFFSET('배치점수 계산기'!K$10,$D70,0)</f>
        <v>496.517</v>
      </c>
      <c r="V70" s="218">
        <f ca="1">OFFSET('배치점수 계산기'!L$10,$D70,0)</f>
        <v>495.976</v>
      </c>
      <c r="W70" s="210" t="str">
        <f ca="1">OFFSET('배치점수 계산기'!M$10,$D70,0)</f>
        <v>표점</v>
      </c>
      <c r="X70" s="208" t="str">
        <f ca="1">OFFSET('배치점수 계산기'!N$10,$D70,0)</f>
        <v>변표</v>
      </c>
      <c r="Y70" s="212">
        <f ca="1">OFFSET(환산공식!FG$15,$F70,0)</f>
        <v>0.37</v>
      </c>
      <c r="Z70" s="35">
        <f ca="1">OFFSET(환산공식!FH$15,$F70,0)</f>
        <v>0.43</v>
      </c>
      <c r="AA70" s="203">
        <f ca="1">OFFSET(환산공식!FI$15,$F70,0)</f>
        <v>0.2</v>
      </c>
      <c r="AC70"/>
      <c r="AD70">
        <f t="shared" ca="1" si="1"/>
        <v>6</v>
      </c>
      <c r="AE70"/>
    </row>
    <row r="71" spans="1:31" s="5" customFormat="1">
      <c r="A71" s="222"/>
      <c r="B71" s="222"/>
      <c r="C71" s="222" t="s">
        <v>2457</v>
      </c>
      <c r="D71" s="219">
        <v>966</v>
      </c>
      <c r="E71" s="219">
        <v>12</v>
      </c>
      <c r="F71" s="219">
        <v>12</v>
      </c>
      <c r="G71" s="264">
        <v>64</v>
      </c>
      <c r="H71" s="221" t="s">
        <v>129</v>
      </c>
      <c r="I71" s="219" t="s">
        <v>506</v>
      </c>
      <c r="J71" s="267" t="s">
        <v>90</v>
      </c>
      <c r="K71" s="219" t="s">
        <v>83</v>
      </c>
      <c r="L71" s="35" t="str">
        <f ca="1">IF(OFFSET(환산공식!$DU$15,$F71,0)=1,"O","X")</f>
        <v>X</v>
      </c>
      <c r="M71" s="212">
        <f ca="1">IFERROR(OFFSET(환산공식!DA$15,$F71,0),"")</f>
        <v>100</v>
      </c>
      <c r="N71" s="35" t="str">
        <f ca="1">IFERROR(CONCATENATE(ROUND(OFFSET(환산공식!DB$15,$F71,0),1),"%"),"")</f>
        <v>99.4%</v>
      </c>
      <c r="O71" s="35">
        <f ca="1">IFERROR(OFFSET(환산공식!DC$15,$F71,0),"")</f>
        <v>10</v>
      </c>
      <c r="P71" s="212" t="str">
        <f t="shared" ca="1" si="0"/>
        <v>3% 이하</v>
      </c>
      <c r="Q71" s="218">
        <f ca="1">IFERROR(ROUND(OFFSET(환산공식!$EX$15,$F71,0),3),"")</f>
        <v>0.6</v>
      </c>
      <c r="R71" s="218">
        <f ca="1">OFFSET('배치점수 계산기'!H$10,$D71,0)</f>
        <v>497.05099999999999</v>
      </c>
      <c r="S71" s="218">
        <f ca="1">OFFSET('배치점수 계산기'!I$10,$D71,0)</f>
        <v>496.779</v>
      </c>
      <c r="T71" s="218">
        <f ca="1">OFFSET('배치점수 계산기'!J$10,$D71,0)</f>
        <v>496.27699999999999</v>
      </c>
      <c r="U71" s="218">
        <f ca="1">OFFSET('배치점수 계산기'!K$10,$D71,0)</f>
        <v>495.76499999999999</v>
      </c>
      <c r="V71" s="218">
        <f ca="1">OFFSET('배치점수 계산기'!L$10,$D71,0)</f>
        <v>494.83199999999999</v>
      </c>
      <c r="W71" s="210" t="str">
        <f ca="1">OFFSET('배치점수 계산기'!M$10,$D71,0)</f>
        <v>표점</v>
      </c>
      <c r="X71" s="208" t="str">
        <f ca="1">OFFSET('배치점수 계산기'!N$10,$D71,0)</f>
        <v>변표</v>
      </c>
      <c r="Y71" s="212">
        <f ca="1">OFFSET(환산공식!FG$15,$F71,0)</f>
        <v>0.37</v>
      </c>
      <c r="Z71" s="35">
        <f ca="1">OFFSET(환산공식!FH$15,$F71,0)</f>
        <v>0.43</v>
      </c>
      <c r="AA71" s="203">
        <f ca="1">OFFSET(환산공식!FI$15,$F71,0)</f>
        <v>0.2</v>
      </c>
      <c r="AC71"/>
      <c r="AD71">
        <f t="shared" ca="1" si="1"/>
        <v>6</v>
      </c>
      <c r="AE71"/>
    </row>
    <row r="72" spans="1:31" s="5" customFormat="1">
      <c r="A72" s="222"/>
      <c r="B72" s="222"/>
      <c r="C72" s="222" t="s">
        <v>2458</v>
      </c>
      <c r="D72" s="219">
        <v>967</v>
      </c>
      <c r="E72" s="219">
        <v>12</v>
      </c>
      <c r="F72" s="219">
        <v>12</v>
      </c>
      <c r="G72" s="264">
        <v>65</v>
      </c>
      <c r="H72" s="221" t="s">
        <v>129</v>
      </c>
      <c r="I72" s="219" t="s">
        <v>506</v>
      </c>
      <c r="J72" s="267" t="s">
        <v>119</v>
      </c>
      <c r="K72" s="219" t="s">
        <v>83</v>
      </c>
      <c r="L72" s="35" t="str">
        <f ca="1">IF(OFFSET(환산공식!$DU$15,$F72,0)=1,"O","X")</f>
        <v>X</v>
      </c>
      <c r="M72" s="212">
        <f ca="1">IFERROR(OFFSET(환산공식!DA$15,$F72,0),"")</f>
        <v>100</v>
      </c>
      <c r="N72" s="35" t="str">
        <f ca="1">IFERROR(CONCATENATE(ROUND(OFFSET(환산공식!DB$15,$F72,0),1),"%"),"")</f>
        <v>99.4%</v>
      </c>
      <c r="O72" s="35">
        <f ca="1">IFERROR(OFFSET(환산공식!DC$15,$F72,0),"")</f>
        <v>10</v>
      </c>
      <c r="P72" s="212" t="str">
        <f t="shared" ca="1" si="0"/>
        <v>3% 이하</v>
      </c>
      <c r="Q72" s="218">
        <f ca="1">IFERROR(ROUND(OFFSET(환산공식!$EX$15,$F72,0),3),"")</f>
        <v>0.6</v>
      </c>
      <c r="R72" s="218">
        <f ca="1">OFFSET('배치점수 계산기'!H$10,$D72,0)</f>
        <v>497.36099999999999</v>
      </c>
      <c r="S72" s="218">
        <f ca="1">OFFSET('배치점수 계산기'!I$10,$D72,0)</f>
        <v>496.88900000000001</v>
      </c>
      <c r="T72" s="218">
        <f ca="1">OFFSET('배치점수 계산기'!J$10,$D72,0)</f>
        <v>496.27699999999999</v>
      </c>
      <c r="U72" s="218">
        <f ca="1">OFFSET('배치점수 계산기'!K$10,$D72,0)</f>
        <v>495.76499999999999</v>
      </c>
      <c r="V72" s="218">
        <f ca="1">OFFSET('배치점수 계산기'!L$10,$D72,0)</f>
        <v>495.51499999999999</v>
      </c>
      <c r="W72" s="210" t="str">
        <f ca="1">OFFSET('배치점수 계산기'!M$10,$D72,0)</f>
        <v>표점</v>
      </c>
      <c r="X72" s="208" t="str">
        <f ca="1">OFFSET('배치점수 계산기'!N$10,$D72,0)</f>
        <v>변표</v>
      </c>
      <c r="Y72" s="212">
        <f ca="1">OFFSET(환산공식!FG$15,$F72,0)</f>
        <v>0.37</v>
      </c>
      <c r="Z72" s="35">
        <f ca="1">OFFSET(환산공식!FH$15,$F72,0)</f>
        <v>0.43</v>
      </c>
      <c r="AA72" s="203">
        <f ca="1">OFFSET(환산공식!FI$15,$F72,0)</f>
        <v>0.2</v>
      </c>
      <c r="AC72"/>
      <c r="AD72">
        <f t="shared" ca="1" si="1"/>
        <v>6</v>
      </c>
      <c r="AE72"/>
    </row>
    <row r="73" spans="1:31" s="5" customFormat="1">
      <c r="A73" s="222"/>
      <c r="B73" s="222"/>
      <c r="C73" s="222" t="s">
        <v>2459</v>
      </c>
      <c r="D73" s="219">
        <v>968</v>
      </c>
      <c r="E73" s="219">
        <v>14</v>
      </c>
      <c r="F73" s="219">
        <v>14</v>
      </c>
      <c r="G73" s="264">
        <v>66</v>
      </c>
      <c r="H73" s="221" t="s">
        <v>129</v>
      </c>
      <c r="I73" s="219" t="s">
        <v>506</v>
      </c>
      <c r="J73" s="267" t="s">
        <v>1423</v>
      </c>
      <c r="K73" s="219" t="s">
        <v>83</v>
      </c>
      <c r="L73" s="35" t="str">
        <f ca="1">IF(OFFSET(환산공식!$DU$15,$F73,0)=1,"O","X")</f>
        <v>X</v>
      </c>
      <c r="M73" s="212">
        <f ca="1">IFERROR(OFFSET(환산공식!DA$15,$F73,0),"")</f>
        <v>100</v>
      </c>
      <c r="N73" s="35" t="str">
        <f ca="1">IFERROR(CONCATENATE(ROUND(OFFSET(환산공식!DB$15,$F73,0),1),"%"),"")</f>
        <v>99.4%</v>
      </c>
      <c r="O73" s="35">
        <f ca="1">IFERROR(OFFSET(환산공식!DC$15,$F73,0),"")</f>
        <v>10</v>
      </c>
      <c r="P73" s="212" t="str">
        <f t="shared" ref="P73:P136" ca="1" si="2">IF(E73="","",IF(Q73&gt;R73,"90% 이상",IF(Q73&gt;S73,CONCATENATE(ROUND(((Q73-S73)/(R73-S73))*20+70,0),"%"),IF(Q73&gt;T73,CONCATENATE(ROUND(((Q73-T73)/(S73-T73))*30+40,0),"%"),IF(Q73&gt;U73,CONCATENATE(ROUND(((Q73-U73)/(T73-U73))*30+10,0),"%"),IF(Q73&gt;V73,CONCATENATE(ROUND(((Q73-V73)/(U73-V73))*7+3,0),"%"),"3% 이하"))))))</f>
        <v>3% 이하</v>
      </c>
      <c r="Q73" s="218">
        <f ca="1">IFERROR(ROUND(OFFSET(환산공식!$EX$15,$F73,0),3),"")</f>
        <v>0.6</v>
      </c>
      <c r="R73" s="218">
        <f ca="1">OFFSET('배치점수 계산기'!H$10,$D73,0)</f>
        <v>486.423</v>
      </c>
      <c r="S73" s="218">
        <f ca="1">OFFSET('배치점수 계산기'!I$10,$D73,0)</f>
        <v>485.81299999999999</v>
      </c>
      <c r="T73" s="218">
        <f ca="1">OFFSET('배치점수 계산기'!J$10,$D73,0)</f>
        <v>483.85399999999998</v>
      </c>
      <c r="U73" s="218">
        <f ca="1">OFFSET('배치점수 계산기'!K$10,$D73,0)</f>
        <v>479.61599999999999</v>
      </c>
      <c r="V73" s="218">
        <f ca="1">OFFSET('배치점수 계산기'!L$10,$D73,0)</f>
        <v>475.70499999999998</v>
      </c>
      <c r="W73" s="210" t="str">
        <f ca="1">OFFSET('배치점수 계산기'!M$10,$D73,0)</f>
        <v>표점</v>
      </c>
      <c r="X73" s="208" t="str">
        <f ca="1">OFFSET('배치점수 계산기'!N$10,$D73,0)</f>
        <v>변표</v>
      </c>
      <c r="Y73" s="212">
        <f ca="1">OFFSET(환산공식!FG$15,$F73,0)</f>
        <v>0.37</v>
      </c>
      <c r="Z73" s="35">
        <f ca="1">OFFSET(환산공식!FH$15,$F73,0)</f>
        <v>0.43</v>
      </c>
      <c r="AA73" s="203">
        <f ca="1">OFFSET(환산공식!FI$15,$F73,0)</f>
        <v>0.2</v>
      </c>
      <c r="AC73"/>
      <c r="AD73">
        <f t="shared" ref="AD73:AD136" ca="1" si="3">IF(L73="X",6,IF(Q73&gt;R73,1,IF(Q73&gt;S73,2,IF(Q73&gt;T73,3,IF(Q73&gt;U73,4,IF(Q73&gt;=V73,5,IF(Q73&lt;V73,6,"")))))))</f>
        <v>6</v>
      </c>
      <c r="AE73"/>
    </row>
    <row r="74" spans="1:31" s="5" customFormat="1">
      <c r="A74" s="222"/>
      <c r="B74" s="222"/>
      <c r="C74" s="222" t="s">
        <v>2460</v>
      </c>
      <c r="D74" s="219">
        <v>969</v>
      </c>
      <c r="E74" s="219">
        <v>14</v>
      </c>
      <c r="F74" s="219">
        <v>14</v>
      </c>
      <c r="G74" s="264">
        <v>67</v>
      </c>
      <c r="H74" s="221" t="s">
        <v>129</v>
      </c>
      <c r="I74" s="219" t="s">
        <v>506</v>
      </c>
      <c r="J74" s="267" t="s">
        <v>1424</v>
      </c>
      <c r="K74" s="219" t="s">
        <v>83</v>
      </c>
      <c r="L74" s="35" t="str">
        <f ca="1">IF(OFFSET(환산공식!$DU$15,$F74,0)=1,"O","X")</f>
        <v>X</v>
      </c>
      <c r="M74" s="212">
        <f ca="1">IFERROR(OFFSET(환산공식!DA$15,$F74,0),"")</f>
        <v>100</v>
      </c>
      <c r="N74" s="35" t="str">
        <f ca="1">IFERROR(CONCATENATE(ROUND(OFFSET(환산공식!DB$15,$F74,0),1),"%"),"")</f>
        <v>99.4%</v>
      </c>
      <c r="O74" s="35">
        <f ca="1">IFERROR(OFFSET(환산공식!DC$15,$F74,0),"")</f>
        <v>10</v>
      </c>
      <c r="P74" s="212" t="str">
        <f t="shared" ca="1" si="2"/>
        <v>3% 이하</v>
      </c>
      <c r="Q74" s="218">
        <f ca="1">IFERROR(ROUND(OFFSET(환산공식!$EX$15,$F74,0),3),"")</f>
        <v>0.6</v>
      </c>
      <c r="R74" s="218">
        <f ca="1">OFFSET('배치점수 계산기'!H$10,$D74,0)</f>
        <v>487.31400000000002</v>
      </c>
      <c r="S74" s="218">
        <f ca="1">OFFSET('배치점수 계산기'!I$10,$D74,0)</f>
        <v>484.64299999999997</v>
      </c>
      <c r="T74" s="218">
        <f ca="1">OFFSET('배치점수 계산기'!J$10,$D74,0)</f>
        <v>482.23599999999999</v>
      </c>
      <c r="U74" s="218">
        <f ca="1">OFFSET('배치점수 계산기'!K$10,$D74,0)</f>
        <v>476.48899999999998</v>
      </c>
      <c r="V74" s="218">
        <f ca="1">OFFSET('배치점수 계산기'!L$10,$D74,0)</f>
        <v>470.79399999999998</v>
      </c>
      <c r="W74" s="210" t="str">
        <f ca="1">OFFSET('배치점수 계산기'!M$10,$D74,0)</f>
        <v>표점</v>
      </c>
      <c r="X74" s="208" t="str">
        <f ca="1">OFFSET('배치점수 계산기'!N$10,$D74,0)</f>
        <v>변표</v>
      </c>
      <c r="Y74" s="212">
        <f ca="1">OFFSET(환산공식!FG$15,$F74,0)</f>
        <v>0.37</v>
      </c>
      <c r="Z74" s="35">
        <f ca="1">OFFSET(환산공식!FH$15,$F74,0)</f>
        <v>0.43</v>
      </c>
      <c r="AA74" s="203">
        <f ca="1">OFFSET(환산공식!FI$15,$F74,0)</f>
        <v>0.2</v>
      </c>
      <c r="AC74"/>
      <c r="AD74">
        <f t="shared" ca="1" si="3"/>
        <v>6</v>
      </c>
      <c r="AE74"/>
    </row>
    <row r="75" spans="1:31" s="5" customFormat="1">
      <c r="A75" s="222"/>
      <c r="B75" s="222"/>
      <c r="C75" s="222" t="s">
        <v>2461</v>
      </c>
      <c r="D75" s="219">
        <v>970</v>
      </c>
      <c r="E75" s="219">
        <v>13</v>
      </c>
      <c r="F75" s="219">
        <v>13</v>
      </c>
      <c r="G75" s="264">
        <v>68</v>
      </c>
      <c r="H75" s="221" t="s">
        <v>129</v>
      </c>
      <c r="I75" s="219" t="s">
        <v>506</v>
      </c>
      <c r="J75" s="267" t="s">
        <v>75</v>
      </c>
      <c r="K75" s="219" t="s">
        <v>84</v>
      </c>
      <c r="L75" s="35" t="str">
        <f ca="1">IF(OFFSET(환산공식!$DU$15,$F75,0)=1,"O","X")</f>
        <v>X</v>
      </c>
      <c r="M75" s="212">
        <f ca="1">IFERROR(OFFSET(환산공식!DA$15,$F75,0),"")</f>
        <v>100</v>
      </c>
      <c r="N75" s="35" t="str">
        <f ca="1">IFERROR(CONCATENATE(ROUND(OFFSET(환산공식!DB$15,$F75,0),1),"%"),"")</f>
        <v>100%</v>
      </c>
      <c r="O75" s="35">
        <f ca="1">IFERROR(OFFSET(환산공식!DC$15,$F75,0),"")</f>
        <v>10</v>
      </c>
      <c r="P75" s="212" t="str">
        <f t="shared" ca="1" si="2"/>
        <v>3% 이하</v>
      </c>
      <c r="Q75" s="218">
        <f ca="1">IFERROR(ROUND(OFFSET(환산공식!$EX$15,$F75,0),3),"")</f>
        <v>0</v>
      </c>
      <c r="R75" s="218">
        <f ca="1">OFFSET('배치점수 계산기'!H$10,$D75,0)</f>
        <v>498.42399999999998</v>
      </c>
      <c r="S75" s="218">
        <f ca="1">OFFSET('배치점수 계산기'!I$10,$D75,0)</f>
        <v>497.93700000000001</v>
      </c>
      <c r="T75" s="218">
        <f ca="1">OFFSET('배치점수 계산기'!J$10,$D75,0)</f>
        <v>497.29199999999997</v>
      </c>
      <c r="U75" s="218">
        <f ca="1">OFFSET('배치점수 계산기'!K$10,$D75,0)</f>
        <v>496.97899999999998</v>
      </c>
      <c r="V75" s="218">
        <f ca="1">OFFSET('배치점수 계산기'!L$10,$D75,0)</f>
        <v>496.18</v>
      </c>
      <c r="W75" s="210" t="str">
        <f ca="1">OFFSET('배치점수 계산기'!M$10,$D75,0)</f>
        <v>표점</v>
      </c>
      <c r="X75" s="208" t="str">
        <f ca="1">OFFSET('배치점수 계산기'!N$10,$D75,0)</f>
        <v>변표</v>
      </c>
      <c r="Y75" s="212">
        <f ca="1">OFFSET(환산공식!FG$15,$F75,0)</f>
        <v>0.37</v>
      </c>
      <c r="Z75" s="35">
        <f ca="1">OFFSET(환산공식!FH$15,$F75,0)</f>
        <v>0.43</v>
      </c>
      <c r="AA75" s="203">
        <f ca="1">OFFSET(환산공식!FI$15,$F75,0)</f>
        <v>0.2</v>
      </c>
      <c r="AC75"/>
      <c r="AD75">
        <f t="shared" ca="1" si="3"/>
        <v>6</v>
      </c>
      <c r="AE75"/>
    </row>
    <row r="76" spans="1:31" s="5" customFormat="1">
      <c r="A76" s="222"/>
      <c r="B76" s="222"/>
      <c r="C76" s="222" t="s">
        <v>2462</v>
      </c>
      <c r="D76" s="219">
        <v>971</v>
      </c>
      <c r="E76" s="219">
        <v>13</v>
      </c>
      <c r="F76" s="219">
        <v>13</v>
      </c>
      <c r="G76" s="264">
        <v>69</v>
      </c>
      <c r="H76" s="221" t="s">
        <v>129</v>
      </c>
      <c r="I76" s="219" t="s">
        <v>506</v>
      </c>
      <c r="J76" s="267" t="s">
        <v>76</v>
      </c>
      <c r="K76" s="219" t="s">
        <v>84</v>
      </c>
      <c r="L76" s="35" t="str">
        <f ca="1">IF(OFFSET(환산공식!$DU$15,$F76,0)=1,"O","X")</f>
        <v>X</v>
      </c>
      <c r="M76" s="212">
        <f ca="1">IFERROR(OFFSET(환산공식!DA$15,$F76,0),"")</f>
        <v>100</v>
      </c>
      <c r="N76" s="35" t="str">
        <f ca="1">IFERROR(CONCATENATE(ROUND(OFFSET(환산공식!DB$15,$F76,0),1),"%"),"")</f>
        <v>100%</v>
      </c>
      <c r="O76" s="35">
        <f ca="1">IFERROR(OFFSET(환산공식!DC$15,$F76,0),"")</f>
        <v>10</v>
      </c>
      <c r="P76" s="212" t="str">
        <f t="shared" ca="1" si="2"/>
        <v>3% 이하</v>
      </c>
      <c r="Q76" s="218">
        <f ca="1">IFERROR(ROUND(OFFSET(환산공식!$EX$15,$F76,0),3),"")</f>
        <v>0</v>
      </c>
      <c r="R76" s="218">
        <f ca="1">OFFSET('배치점수 계산기'!H$10,$D76,0)</f>
        <v>498.42399999999998</v>
      </c>
      <c r="S76" s="218">
        <f ca="1">OFFSET('배치점수 계산기'!I$10,$D76,0)</f>
        <v>497.93700000000001</v>
      </c>
      <c r="T76" s="218">
        <f ca="1">OFFSET('배치점수 계산기'!J$10,$D76,0)</f>
        <v>497.29199999999997</v>
      </c>
      <c r="U76" s="218">
        <f ca="1">OFFSET('배치점수 계산기'!K$10,$D76,0)</f>
        <v>496.97899999999998</v>
      </c>
      <c r="V76" s="218">
        <f ca="1">OFFSET('배치점수 계산기'!L$10,$D76,0)</f>
        <v>496.18</v>
      </c>
      <c r="W76" s="210" t="str">
        <f ca="1">OFFSET('배치점수 계산기'!M$10,$D76,0)</f>
        <v>표점</v>
      </c>
      <c r="X76" s="208" t="str">
        <f ca="1">OFFSET('배치점수 계산기'!N$10,$D76,0)</f>
        <v>변표</v>
      </c>
      <c r="Y76" s="212">
        <f ca="1">OFFSET(환산공식!FG$15,$F76,0)</f>
        <v>0.37</v>
      </c>
      <c r="Z76" s="35">
        <f ca="1">OFFSET(환산공식!FH$15,$F76,0)</f>
        <v>0.43</v>
      </c>
      <c r="AA76" s="203">
        <f ca="1">OFFSET(환산공식!FI$15,$F76,0)</f>
        <v>0.2</v>
      </c>
      <c r="AC76"/>
      <c r="AD76">
        <f t="shared" ca="1" si="3"/>
        <v>6</v>
      </c>
      <c r="AE76"/>
    </row>
    <row r="77" spans="1:31" s="5" customFormat="1">
      <c r="A77" s="222"/>
      <c r="B77" s="222"/>
      <c r="C77" s="222" t="s">
        <v>2463</v>
      </c>
      <c r="D77" s="219">
        <v>972</v>
      </c>
      <c r="E77" s="219">
        <v>13</v>
      </c>
      <c r="F77" s="219">
        <v>13</v>
      </c>
      <c r="G77" s="264">
        <v>70</v>
      </c>
      <c r="H77" s="221" t="s">
        <v>129</v>
      </c>
      <c r="I77" s="219" t="s">
        <v>506</v>
      </c>
      <c r="J77" s="267" t="s">
        <v>121</v>
      </c>
      <c r="K77" s="219" t="s">
        <v>84</v>
      </c>
      <c r="L77" s="35" t="str">
        <f ca="1">IF(OFFSET(환산공식!$DU$15,$F77,0)=1,"O","X")</f>
        <v>X</v>
      </c>
      <c r="M77" s="212">
        <f ca="1">IFERROR(OFFSET(환산공식!DA$15,$F77,0),"")</f>
        <v>100</v>
      </c>
      <c r="N77" s="35" t="str">
        <f ca="1">IFERROR(CONCATENATE(ROUND(OFFSET(환산공식!DB$15,$F77,0),1),"%"),"")</f>
        <v>100%</v>
      </c>
      <c r="O77" s="35">
        <f ca="1">IFERROR(OFFSET(환산공식!DC$15,$F77,0),"")</f>
        <v>10</v>
      </c>
      <c r="P77" s="212" t="str">
        <f t="shared" ca="1" si="2"/>
        <v>3% 이하</v>
      </c>
      <c r="Q77" s="218">
        <f ca="1">IFERROR(ROUND(OFFSET(환산공식!$EX$15,$F77,0),3),"")</f>
        <v>0</v>
      </c>
      <c r="R77" s="218">
        <f ca="1">OFFSET('배치점수 계산기'!H$10,$D77,0)</f>
        <v>497.37200000000001</v>
      </c>
      <c r="S77" s="218">
        <f ca="1">OFFSET('배치점수 계산기'!I$10,$D77,0)</f>
        <v>497.029</v>
      </c>
      <c r="T77" s="218">
        <f ca="1">OFFSET('배치점수 계산기'!J$10,$D77,0)</f>
        <v>496.63900000000001</v>
      </c>
      <c r="U77" s="218">
        <f ca="1">OFFSET('배치점수 계산기'!K$10,$D77,0)</f>
        <v>496.07</v>
      </c>
      <c r="V77" s="218">
        <f ca="1">OFFSET('배치점수 계산기'!L$10,$D77,0)</f>
        <v>495.35599999999999</v>
      </c>
      <c r="W77" s="210" t="str">
        <f ca="1">OFFSET('배치점수 계산기'!M$10,$D77,0)</f>
        <v>표점</v>
      </c>
      <c r="X77" s="208" t="str">
        <f ca="1">OFFSET('배치점수 계산기'!N$10,$D77,0)</f>
        <v>변표</v>
      </c>
      <c r="Y77" s="212">
        <f ca="1">OFFSET(환산공식!FG$15,$F77,0)</f>
        <v>0.37</v>
      </c>
      <c r="Z77" s="35">
        <f ca="1">OFFSET(환산공식!FH$15,$F77,0)</f>
        <v>0.43</v>
      </c>
      <c r="AA77" s="203">
        <f ca="1">OFFSET(환산공식!FI$15,$F77,0)</f>
        <v>0.2</v>
      </c>
      <c r="AC77"/>
      <c r="AD77">
        <f t="shared" ca="1" si="3"/>
        <v>6</v>
      </c>
      <c r="AE77"/>
    </row>
    <row r="78" spans="1:31" s="5" customFormat="1">
      <c r="A78" s="222"/>
      <c r="B78" s="222"/>
      <c r="C78" s="222" t="s">
        <v>2464</v>
      </c>
      <c r="D78" s="219">
        <v>973</v>
      </c>
      <c r="E78" s="219">
        <v>13</v>
      </c>
      <c r="F78" s="219">
        <v>13</v>
      </c>
      <c r="G78" s="264">
        <v>71</v>
      </c>
      <c r="H78" s="221" t="s">
        <v>129</v>
      </c>
      <c r="I78" s="219" t="s">
        <v>506</v>
      </c>
      <c r="J78" s="267" t="s">
        <v>1425</v>
      </c>
      <c r="K78" s="219" t="s">
        <v>84</v>
      </c>
      <c r="L78" s="35" t="str">
        <f ca="1">IF(OFFSET(환산공식!$DU$15,$F78,0)=1,"O","X")</f>
        <v>X</v>
      </c>
      <c r="M78" s="212">
        <f ca="1">IFERROR(OFFSET(환산공식!DA$15,$F78,0),"")</f>
        <v>100</v>
      </c>
      <c r="N78" s="35" t="str">
        <f ca="1">IFERROR(CONCATENATE(ROUND(OFFSET(환산공식!DB$15,$F78,0),1),"%"),"")</f>
        <v>100%</v>
      </c>
      <c r="O78" s="35">
        <f ca="1">IFERROR(OFFSET(환산공식!DC$15,$F78,0),"")</f>
        <v>10</v>
      </c>
      <c r="P78" s="212" t="str">
        <f t="shared" ca="1" si="2"/>
        <v>3% 이하</v>
      </c>
      <c r="Q78" s="218">
        <f ca="1">IFERROR(ROUND(OFFSET(환산공식!$EX$15,$F78,0),3),"")</f>
        <v>0</v>
      </c>
      <c r="R78" s="218">
        <f ca="1">OFFSET('배치점수 계산기'!H$10,$D78,0)</f>
        <v>497.29199999999997</v>
      </c>
      <c r="S78" s="218">
        <f ca="1">OFFSET('배치점수 계산기'!I$10,$D78,0)</f>
        <v>496.52100000000002</v>
      </c>
      <c r="T78" s="218">
        <f ca="1">OFFSET('배치점수 계산기'!J$10,$D78,0)</f>
        <v>495.99</v>
      </c>
      <c r="U78" s="218">
        <f ca="1">OFFSET('배치점수 계산기'!K$10,$D78,0)</f>
        <v>495.596</v>
      </c>
      <c r="V78" s="218">
        <f ca="1">OFFSET('배치점수 계산기'!L$10,$D78,0)</f>
        <v>494.75900000000001</v>
      </c>
      <c r="W78" s="210" t="str">
        <f ca="1">OFFSET('배치점수 계산기'!M$10,$D78,0)</f>
        <v>표점</v>
      </c>
      <c r="X78" s="208" t="str">
        <f ca="1">OFFSET('배치점수 계산기'!N$10,$D78,0)</f>
        <v>변표</v>
      </c>
      <c r="Y78" s="212">
        <f ca="1">OFFSET(환산공식!FG$15,$F78,0)</f>
        <v>0.37</v>
      </c>
      <c r="Z78" s="35">
        <f ca="1">OFFSET(환산공식!FH$15,$F78,0)</f>
        <v>0.43</v>
      </c>
      <c r="AA78" s="203">
        <f ca="1">OFFSET(환산공식!FI$15,$F78,0)</f>
        <v>0.2</v>
      </c>
      <c r="AC78"/>
      <c r="AD78">
        <f t="shared" ca="1" si="3"/>
        <v>6</v>
      </c>
      <c r="AE78"/>
    </row>
    <row r="79" spans="1:31" s="5" customFormat="1">
      <c r="A79" s="222"/>
      <c r="B79" s="222"/>
      <c r="C79" s="222" t="s">
        <v>2465</v>
      </c>
      <c r="D79" s="219">
        <v>974</v>
      </c>
      <c r="E79" s="219">
        <v>13</v>
      </c>
      <c r="F79" s="219">
        <v>13</v>
      </c>
      <c r="G79" s="264">
        <v>72</v>
      </c>
      <c r="H79" s="221" t="s">
        <v>129</v>
      </c>
      <c r="I79" s="219" t="s">
        <v>506</v>
      </c>
      <c r="J79" s="267" t="s">
        <v>128</v>
      </c>
      <c r="K79" s="219" t="s">
        <v>84</v>
      </c>
      <c r="L79" s="35" t="str">
        <f ca="1">IF(OFFSET(환산공식!$DU$15,$F79,0)=1,"O","X")</f>
        <v>X</v>
      </c>
      <c r="M79" s="212">
        <f ca="1">IFERROR(OFFSET(환산공식!DA$15,$F79,0),"")</f>
        <v>100</v>
      </c>
      <c r="N79" s="35" t="str">
        <f ca="1">IFERROR(CONCATENATE(ROUND(OFFSET(환산공식!DB$15,$F79,0),1),"%"),"")</f>
        <v>100%</v>
      </c>
      <c r="O79" s="35">
        <f ca="1">IFERROR(OFFSET(환산공식!DC$15,$F79,0),"")</f>
        <v>10</v>
      </c>
      <c r="P79" s="212" t="str">
        <f t="shared" ca="1" si="2"/>
        <v>3% 이하</v>
      </c>
      <c r="Q79" s="218">
        <f ca="1">IFERROR(ROUND(OFFSET(환산공식!$EX$15,$F79,0),3),"")</f>
        <v>0</v>
      </c>
      <c r="R79" s="218">
        <f ca="1">OFFSET('배치점수 계산기'!H$10,$D79,0)</f>
        <v>497.029</v>
      </c>
      <c r="S79" s="218">
        <f ca="1">OFFSET('배치점수 계산기'!I$10,$D79,0)</f>
        <v>495.78699999999998</v>
      </c>
      <c r="T79" s="218">
        <f ca="1">OFFSET('배치점수 계산기'!J$10,$D79,0)</f>
        <v>495.18</v>
      </c>
      <c r="U79" s="218">
        <f ca="1">OFFSET('배치점수 계산기'!K$10,$D79,0)</f>
        <v>494.22899999999998</v>
      </c>
      <c r="V79" s="218">
        <f ca="1">OFFSET('배치점수 계산기'!L$10,$D79,0)</f>
        <v>492.81900000000002</v>
      </c>
      <c r="W79" s="210" t="str">
        <f ca="1">OFFSET('배치점수 계산기'!M$10,$D79,0)</f>
        <v>표점</v>
      </c>
      <c r="X79" s="208" t="str">
        <f ca="1">OFFSET('배치점수 계산기'!N$10,$D79,0)</f>
        <v>변표</v>
      </c>
      <c r="Y79" s="212">
        <f ca="1">OFFSET(환산공식!FG$15,$F79,0)</f>
        <v>0.37</v>
      </c>
      <c r="Z79" s="35">
        <f ca="1">OFFSET(환산공식!FH$15,$F79,0)</f>
        <v>0.43</v>
      </c>
      <c r="AA79" s="203">
        <f ca="1">OFFSET(환산공식!FI$15,$F79,0)</f>
        <v>0.2</v>
      </c>
      <c r="AC79"/>
      <c r="AD79">
        <f t="shared" ca="1" si="3"/>
        <v>6</v>
      </c>
      <c r="AE79"/>
    </row>
    <row r="80" spans="1:31" s="5" customFormat="1">
      <c r="A80" s="222"/>
      <c r="B80" s="222"/>
      <c r="C80" s="222" t="s">
        <v>2466</v>
      </c>
      <c r="D80" s="219">
        <v>975</v>
      </c>
      <c r="E80" s="219">
        <v>13</v>
      </c>
      <c r="F80" s="219">
        <v>13</v>
      </c>
      <c r="G80" s="264">
        <v>73</v>
      </c>
      <c r="H80" s="221" t="s">
        <v>129</v>
      </c>
      <c r="I80" s="219" t="s">
        <v>506</v>
      </c>
      <c r="J80" s="267" t="s">
        <v>102</v>
      </c>
      <c r="K80" s="219" t="s">
        <v>84</v>
      </c>
      <c r="L80" s="35" t="str">
        <f ca="1">IF(OFFSET(환산공식!$DU$15,$F80,0)=1,"O","X")</f>
        <v>X</v>
      </c>
      <c r="M80" s="212">
        <f ca="1">IFERROR(OFFSET(환산공식!DA$15,$F80,0),"")</f>
        <v>100</v>
      </c>
      <c r="N80" s="35" t="str">
        <f ca="1">IFERROR(CONCATENATE(ROUND(OFFSET(환산공식!DB$15,$F80,0),1),"%"),"")</f>
        <v>100%</v>
      </c>
      <c r="O80" s="35">
        <f ca="1">IFERROR(OFFSET(환산공식!DC$15,$F80,0),"")</f>
        <v>10</v>
      </c>
      <c r="P80" s="212" t="str">
        <f t="shared" ca="1" si="2"/>
        <v>3% 이하</v>
      </c>
      <c r="Q80" s="218">
        <f ca="1">IFERROR(ROUND(OFFSET(환산공식!$EX$15,$F80,0),3),"")</f>
        <v>0</v>
      </c>
      <c r="R80" s="218">
        <f ca="1">OFFSET('배치점수 계산기'!H$10,$D80,0)</f>
        <v>496.18</v>
      </c>
      <c r="S80" s="218">
        <f ca="1">OFFSET('배치점수 계산기'!I$10,$D80,0)</f>
        <v>495.67700000000002</v>
      </c>
      <c r="T80" s="218">
        <f ca="1">OFFSET('배치점수 계산기'!J$10,$D80,0)</f>
        <v>495.07</v>
      </c>
      <c r="U80" s="218">
        <f ca="1">OFFSET('배치점수 계산기'!K$10,$D80,0)</f>
        <v>494.44</v>
      </c>
      <c r="V80" s="218">
        <f ca="1">OFFSET('배치점수 계산기'!L$10,$D80,0)</f>
        <v>493.90499999999997</v>
      </c>
      <c r="W80" s="210" t="str">
        <f ca="1">OFFSET('배치점수 계산기'!M$10,$D80,0)</f>
        <v>표점</v>
      </c>
      <c r="X80" s="208" t="str">
        <f ca="1">OFFSET('배치점수 계산기'!N$10,$D80,0)</f>
        <v>변표</v>
      </c>
      <c r="Y80" s="212">
        <f ca="1">OFFSET(환산공식!FG$15,$F80,0)</f>
        <v>0.37</v>
      </c>
      <c r="Z80" s="35">
        <f ca="1">OFFSET(환산공식!FH$15,$F80,0)</f>
        <v>0.43</v>
      </c>
      <c r="AA80" s="203">
        <f ca="1">OFFSET(환산공식!FI$15,$F80,0)</f>
        <v>0.2</v>
      </c>
      <c r="AC80"/>
      <c r="AD80">
        <f t="shared" ca="1" si="3"/>
        <v>6</v>
      </c>
      <c r="AE80"/>
    </row>
    <row r="81" spans="1:31" s="5" customFormat="1">
      <c r="A81" s="222"/>
      <c r="B81" s="222"/>
      <c r="C81" s="222" t="s">
        <v>2467</v>
      </c>
      <c r="D81" s="219">
        <v>976</v>
      </c>
      <c r="E81" s="219">
        <v>13</v>
      </c>
      <c r="F81" s="219">
        <v>13</v>
      </c>
      <c r="G81" s="264">
        <v>74</v>
      </c>
      <c r="H81" s="221" t="s">
        <v>129</v>
      </c>
      <c r="I81" s="219" t="s">
        <v>506</v>
      </c>
      <c r="J81" s="267" t="s">
        <v>507</v>
      </c>
      <c r="K81" s="219" t="s">
        <v>84</v>
      </c>
      <c r="L81" s="35" t="str">
        <f ca="1">IF(OFFSET(환산공식!$DU$15,$F81,0)=1,"O","X")</f>
        <v>X</v>
      </c>
      <c r="M81" s="212">
        <f ca="1">IFERROR(OFFSET(환산공식!DA$15,$F81,0),"")</f>
        <v>100</v>
      </c>
      <c r="N81" s="35" t="str">
        <f ca="1">IFERROR(CONCATENATE(ROUND(OFFSET(환산공식!DB$15,$F81,0),1),"%"),"")</f>
        <v>100%</v>
      </c>
      <c r="O81" s="35">
        <f ca="1">IFERROR(OFFSET(환산공식!DC$15,$F81,0),"")</f>
        <v>10</v>
      </c>
      <c r="P81" s="212" t="str">
        <f t="shared" ca="1" si="2"/>
        <v>3% 이하</v>
      </c>
      <c r="Q81" s="218">
        <f ca="1">IFERROR(ROUND(OFFSET(환산공식!$EX$15,$F81,0),3),"")</f>
        <v>0</v>
      </c>
      <c r="R81" s="218">
        <f ca="1">OFFSET('배치점수 계산기'!H$10,$D81,0)</f>
        <v>495.67700000000002</v>
      </c>
      <c r="S81" s="218">
        <f ca="1">OFFSET('배치점수 계산기'!I$10,$D81,0)</f>
        <v>495.07</v>
      </c>
      <c r="T81" s="218">
        <f ca="1">OFFSET('배치점수 계산기'!J$10,$D81,0)</f>
        <v>494.084</v>
      </c>
      <c r="U81" s="218">
        <f ca="1">OFFSET('배치점수 계산기'!K$10,$D81,0)</f>
        <v>493.03</v>
      </c>
      <c r="V81" s="218">
        <f ca="1">OFFSET('배치점수 계산기'!L$10,$D81,0)</f>
        <v>492.48200000000003</v>
      </c>
      <c r="W81" s="210" t="str">
        <f ca="1">OFFSET('배치점수 계산기'!M$10,$D81,0)</f>
        <v>표점</v>
      </c>
      <c r="X81" s="208" t="str">
        <f ca="1">OFFSET('배치점수 계산기'!N$10,$D81,0)</f>
        <v>변표</v>
      </c>
      <c r="Y81" s="212">
        <f ca="1">OFFSET(환산공식!FG$15,$F81,0)</f>
        <v>0.37</v>
      </c>
      <c r="Z81" s="35">
        <f ca="1">OFFSET(환산공식!FH$15,$F81,0)</f>
        <v>0.43</v>
      </c>
      <c r="AA81" s="203">
        <f ca="1">OFFSET(환산공식!FI$15,$F81,0)</f>
        <v>0.2</v>
      </c>
      <c r="AC81"/>
      <c r="AD81">
        <f t="shared" ca="1" si="3"/>
        <v>6</v>
      </c>
      <c r="AE81"/>
    </row>
    <row r="82" spans="1:31" s="5" customFormat="1">
      <c r="A82" s="222"/>
      <c r="B82" s="222"/>
      <c r="C82" s="222" t="s">
        <v>2468</v>
      </c>
      <c r="D82" s="219">
        <v>977</v>
      </c>
      <c r="E82" s="219">
        <v>13</v>
      </c>
      <c r="F82" s="219">
        <v>13</v>
      </c>
      <c r="G82" s="264">
        <v>75</v>
      </c>
      <c r="H82" s="221" t="s">
        <v>129</v>
      </c>
      <c r="I82" s="219" t="s">
        <v>506</v>
      </c>
      <c r="J82" s="267" t="s">
        <v>508</v>
      </c>
      <c r="K82" s="219" t="s">
        <v>84</v>
      </c>
      <c r="L82" s="35" t="str">
        <f ca="1">IF(OFFSET(환산공식!$DU$15,$F82,0)=1,"O","X")</f>
        <v>X</v>
      </c>
      <c r="M82" s="212">
        <f ca="1">IFERROR(OFFSET(환산공식!DA$15,$F82,0),"")</f>
        <v>100</v>
      </c>
      <c r="N82" s="35" t="str">
        <f ca="1">IFERROR(CONCATENATE(ROUND(OFFSET(환산공식!DB$15,$F82,0),1),"%"),"")</f>
        <v>100%</v>
      </c>
      <c r="O82" s="35">
        <f ca="1">IFERROR(OFFSET(환산공식!DC$15,$F82,0),"")</f>
        <v>10</v>
      </c>
      <c r="P82" s="212" t="str">
        <f t="shared" ca="1" si="2"/>
        <v>3% 이하</v>
      </c>
      <c r="Q82" s="218">
        <f ca="1">IFERROR(ROUND(OFFSET(환산공식!$EX$15,$F82,0),3),"")</f>
        <v>0</v>
      </c>
      <c r="R82" s="218">
        <f ca="1">OFFSET('배치점수 계산기'!H$10,$D82,0)</f>
        <v>495.18</v>
      </c>
      <c r="S82" s="218">
        <f ca="1">OFFSET('배치점수 계산기'!I$10,$D82,0)</f>
        <v>494.44</v>
      </c>
      <c r="T82" s="218">
        <f ca="1">OFFSET('배치점수 계산기'!J$10,$D82,0)</f>
        <v>492.81900000000002</v>
      </c>
      <c r="U82" s="218">
        <f ca="1">OFFSET('배치점수 계산기'!K$10,$D82,0)</f>
        <v>492.37200000000001</v>
      </c>
      <c r="V82" s="218">
        <f ca="1">OFFSET('배치점수 계산기'!L$10,$D82,0)</f>
        <v>491.57799999999997</v>
      </c>
      <c r="W82" s="210" t="str">
        <f ca="1">OFFSET('배치점수 계산기'!M$10,$D82,0)</f>
        <v>표점</v>
      </c>
      <c r="X82" s="208" t="str">
        <f ca="1">OFFSET('배치점수 계산기'!N$10,$D82,0)</f>
        <v>변표</v>
      </c>
      <c r="Y82" s="212">
        <f ca="1">OFFSET(환산공식!FG$15,$F82,0)</f>
        <v>0.37</v>
      </c>
      <c r="Z82" s="35">
        <f ca="1">OFFSET(환산공식!FH$15,$F82,0)</f>
        <v>0.43</v>
      </c>
      <c r="AA82" s="203">
        <f ca="1">OFFSET(환산공식!FI$15,$F82,0)</f>
        <v>0.2</v>
      </c>
      <c r="AC82"/>
      <c r="AD82">
        <f t="shared" ca="1" si="3"/>
        <v>6</v>
      </c>
      <c r="AE82"/>
    </row>
    <row r="83" spans="1:31" s="5" customFormat="1">
      <c r="A83" s="222"/>
      <c r="B83" s="222"/>
      <c r="C83" s="222" t="s">
        <v>2469</v>
      </c>
      <c r="D83" s="219">
        <v>978</v>
      </c>
      <c r="E83" s="219">
        <v>15</v>
      </c>
      <c r="F83" s="219">
        <v>15</v>
      </c>
      <c r="G83" s="264">
        <v>76</v>
      </c>
      <c r="H83" s="221" t="s">
        <v>129</v>
      </c>
      <c r="I83" s="219" t="s">
        <v>506</v>
      </c>
      <c r="J83" s="267" t="s">
        <v>1426</v>
      </c>
      <c r="K83" s="219" t="s">
        <v>84</v>
      </c>
      <c r="L83" s="35" t="str">
        <f ca="1">IF(OFFSET(환산공식!$DU$15,$F83,0)=1,"O","X")</f>
        <v>X</v>
      </c>
      <c r="M83" s="212">
        <f ca="1">IFERROR(OFFSET(환산공식!DA$15,$F83,0),"")</f>
        <v>100</v>
      </c>
      <c r="N83" s="35" t="str">
        <f ca="1">IFERROR(CONCATENATE(ROUND(OFFSET(환산공식!DB$15,$F83,0),1),"%"),"")</f>
        <v>100%</v>
      </c>
      <c r="O83" s="35">
        <f ca="1">IFERROR(OFFSET(환산공식!DC$15,$F83,0),"")</f>
        <v>10</v>
      </c>
      <c r="P83" s="212" t="str">
        <f t="shared" ca="1" si="2"/>
        <v>3% 이하</v>
      </c>
      <c r="Q83" s="218">
        <f ca="1">IFERROR(ROUND(OFFSET(환산공식!$EX$15,$F83,0),3),"")</f>
        <v>0</v>
      </c>
      <c r="R83" s="218">
        <f ca="1">OFFSET('배치점수 계산기'!H$10,$D83,0)</f>
        <v>486.05500000000001</v>
      </c>
      <c r="S83" s="218">
        <f ca="1">OFFSET('배치점수 계산기'!I$10,$D83,0)</f>
        <v>485.27800000000002</v>
      </c>
      <c r="T83" s="218">
        <f ca="1">OFFSET('배치점수 계산기'!J$10,$D83,0)</f>
        <v>484.01</v>
      </c>
      <c r="U83" s="218">
        <f ca="1">OFFSET('배치점수 계산기'!K$10,$D83,0)</f>
        <v>481.74599999999998</v>
      </c>
      <c r="V83" s="218">
        <f ca="1">OFFSET('배치점수 계산기'!L$10,$D83,0)</f>
        <v>476.77800000000002</v>
      </c>
      <c r="W83" s="210" t="str">
        <f ca="1">OFFSET('배치점수 계산기'!M$10,$D83,0)</f>
        <v>표점</v>
      </c>
      <c r="X83" s="208" t="str">
        <f ca="1">OFFSET('배치점수 계산기'!N$10,$D83,0)</f>
        <v>변표</v>
      </c>
      <c r="Y83" s="212">
        <f ca="1">OFFSET(환산공식!FG$15,$F83,0)</f>
        <v>0.37</v>
      </c>
      <c r="Z83" s="35">
        <f ca="1">OFFSET(환산공식!FH$15,$F83,0)</f>
        <v>0.43</v>
      </c>
      <c r="AA83" s="203">
        <f ca="1">OFFSET(환산공식!FI$15,$F83,0)</f>
        <v>0.2</v>
      </c>
      <c r="AC83"/>
      <c r="AD83">
        <f t="shared" ca="1" si="3"/>
        <v>6</v>
      </c>
      <c r="AE83"/>
    </row>
    <row r="84" spans="1:31" s="5" customFormat="1">
      <c r="A84" s="222"/>
      <c r="B84" s="222"/>
      <c r="C84" s="222" t="s">
        <v>2470</v>
      </c>
      <c r="D84" s="219">
        <v>979</v>
      </c>
      <c r="E84" s="219">
        <v>15</v>
      </c>
      <c r="F84" s="219">
        <v>15</v>
      </c>
      <c r="G84" s="264">
        <v>77</v>
      </c>
      <c r="H84" s="221" t="s">
        <v>129</v>
      </c>
      <c r="I84" s="219" t="s">
        <v>506</v>
      </c>
      <c r="J84" s="267" t="s">
        <v>1427</v>
      </c>
      <c r="K84" s="219" t="s">
        <v>84</v>
      </c>
      <c r="L84" s="35" t="str">
        <f ca="1">IF(OFFSET(환산공식!$DU$15,$F84,0)=1,"O","X")</f>
        <v>X</v>
      </c>
      <c r="M84" s="212">
        <f ca="1">IFERROR(OFFSET(환산공식!DA$15,$F84,0),"")</f>
        <v>100</v>
      </c>
      <c r="N84" s="35" t="str">
        <f ca="1">IFERROR(CONCATENATE(ROUND(OFFSET(환산공식!DB$15,$F84,0),1),"%"),"")</f>
        <v>100%</v>
      </c>
      <c r="O84" s="35">
        <f ca="1">IFERROR(OFFSET(환산공식!DC$15,$F84,0),"")</f>
        <v>10</v>
      </c>
      <c r="P84" s="212" t="str">
        <f t="shared" ca="1" si="2"/>
        <v>3% 이하</v>
      </c>
      <c r="Q84" s="218">
        <f ca="1">IFERROR(ROUND(OFFSET(환산공식!$EX$15,$F84,0),3),"")</f>
        <v>0</v>
      </c>
      <c r="R84" s="218">
        <f ca="1">OFFSET('배치점수 계산기'!H$10,$D84,0)</f>
        <v>482.31299999999999</v>
      </c>
      <c r="S84" s="218">
        <f ca="1">OFFSET('배치점수 계산기'!I$10,$D84,0)</f>
        <v>480.089</v>
      </c>
      <c r="T84" s="218">
        <f ca="1">OFFSET('배치점수 계산기'!J$10,$D84,0)</f>
        <v>477.44499999999999</v>
      </c>
      <c r="U84" s="218">
        <f ca="1">OFFSET('배치점수 계산기'!K$10,$D84,0)</f>
        <v>474.78199999999998</v>
      </c>
      <c r="V84" s="218">
        <f ca="1">OFFSET('배치점수 계산기'!L$10,$D84,0)</f>
        <v>471.54399999999998</v>
      </c>
      <c r="W84" s="210" t="str">
        <f ca="1">OFFSET('배치점수 계산기'!M$10,$D84,0)</f>
        <v>표점</v>
      </c>
      <c r="X84" s="208" t="str">
        <f ca="1">OFFSET('배치점수 계산기'!N$10,$D84,0)</f>
        <v>변표</v>
      </c>
      <c r="Y84" s="212">
        <f ca="1">OFFSET(환산공식!FG$15,$F84,0)</f>
        <v>0.37</v>
      </c>
      <c r="Z84" s="35">
        <f ca="1">OFFSET(환산공식!FH$15,$F84,0)</f>
        <v>0.43</v>
      </c>
      <c r="AA84" s="203">
        <f ca="1">OFFSET(환산공식!FI$15,$F84,0)</f>
        <v>0.2</v>
      </c>
      <c r="AC84"/>
      <c r="AD84">
        <f t="shared" ca="1" si="3"/>
        <v>6</v>
      </c>
      <c r="AE84"/>
    </row>
    <row r="85" spans="1:31" s="5" customFormat="1">
      <c r="A85" s="222"/>
      <c r="B85" s="222"/>
      <c r="C85" s="222" t="s">
        <v>2471</v>
      </c>
      <c r="D85" s="219">
        <v>980</v>
      </c>
      <c r="E85" s="219">
        <v>16</v>
      </c>
      <c r="F85" s="219">
        <v>16</v>
      </c>
      <c r="G85" s="264">
        <v>78</v>
      </c>
      <c r="H85" s="221" t="s">
        <v>129</v>
      </c>
      <c r="I85" s="219" t="s">
        <v>127</v>
      </c>
      <c r="J85" s="267" t="s">
        <v>353</v>
      </c>
      <c r="K85" s="219" t="s">
        <v>83</v>
      </c>
      <c r="L85" s="35" t="str">
        <f ca="1">IF(OFFSET(환산공식!$DU$15,$F85,0)=1,"O","X")</f>
        <v>X</v>
      </c>
      <c r="M85" s="212">
        <f ca="1">IFERROR(OFFSET(환산공식!DA$15,$F85,0),"")</f>
        <v>66</v>
      </c>
      <c r="N85" s="35" t="str">
        <f ca="1">IFERROR(CONCATENATE(ROUND(OFFSET(환산공식!DB$15,$F85,0),1),"%"),"")</f>
        <v>100%</v>
      </c>
      <c r="O85" s="35">
        <f ca="1">IFERROR(OFFSET(환산공식!DC$15,$F85,0),"")</f>
        <v>0</v>
      </c>
      <c r="P85" s="212" t="str">
        <f t="shared" ca="1" si="2"/>
        <v>3% 이하</v>
      </c>
      <c r="Q85" s="218">
        <f ca="1">IFERROR(ROUND(OFFSET(환산공식!$EX$15,$F85,0),3),"")</f>
        <v>0</v>
      </c>
      <c r="R85" s="218">
        <f ca="1">OFFSET('배치점수 계산기'!H$10,$D85,0)</f>
        <v>672.04700000000003</v>
      </c>
      <c r="S85" s="218">
        <f ca="1">OFFSET('배치점수 계산기'!I$10,$D85,0)</f>
        <v>671.20799999999997</v>
      </c>
      <c r="T85" s="218">
        <f ca="1">OFFSET('배치점수 계산기'!J$10,$D85,0)</f>
        <v>668.51099999999997</v>
      </c>
      <c r="U85" s="218">
        <f ca="1">OFFSET('배치점수 계산기'!K$10,$D85,0)</f>
        <v>667.51199999999994</v>
      </c>
      <c r="V85" s="218">
        <f ca="1">OFFSET('배치점수 계산기'!L$10,$D85,0)</f>
        <v>666.47</v>
      </c>
      <c r="W85" s="210" t="str">
        <f ca="1">OFFSET('배치점수 계산기'!M$10,$D85,0)</f>
        <v>표점</v>
      </c>
      <c r="X85" s="208" t="str">
        <f ca="1">OFFSET('배치점수 계산기'!N$10,$D85,0)</f>
        <v>변표</v>
      </c>
      <c r="Y85" s="212">
        <f ca="1">OFFSET(환산공식!FG$15,$F85,0)</f>
        <v>0.22</v>
      </c>
      <c r="Z85" s="35">
        <f ca="1">OFFSET(환산공식!FH$15,$F85,0)</f>
        <v>0.44</v>
      </c>
      <c r="AA85" s="203">
        <f ca="1">OFFSET(환산공식!FI$15,$F85,0)</f>
        <v>0.33</v>
      </c>
      <c r="AC85"/>
      <c r="AD85">
        <f t="shared" ca="1" si="3"/>
        <v>6</v>
      </c>
      <c r="AE85"/>
    </row>
    <row r="86" spans="1:31" s="5" customFormat="1">
      <c r="A86" s="222"/>
      <c r="B86" s="222"/>
      <c r="C86" s="222" t="s">
        <v>2472</v>
      </c>
      <c r="D86" s="219">
        <v>981</v>
      </c>
      <c r="E86" s="219">
        <v>16</v>
      </c>
      <c r="F86" s="219">
        <v>16</v>
      </c>
      <c r="G86" s="264">
        <v>79</v>
      </c>
      <c r="H86" s="221" t="s">
        <v>129</v>
      </c>
      <c r="I86" s="219" t="s">
        <v>127</v>
      </c>
      <c r="J86" s="267" t="s">
        <v>134</v>
      </c>
      <c r="K86" s="219" t="s">
        <v>83</v>
      </c>
      <c r="L86" s="35" t="str">
        <f ca="1">IF(OFFSET(환산공식!$DU$15,$F86,0)=1,"O","X")</f>
        <v>X</v>
      </c>
      <c r="M86" s="212">
        <f ca="1">IFERROR(OFFSET(환산공식!DA$15,$F86,0),"")</f>
        <v>66</v>
      </c>
      <c r="N86" s="35" t="str">
        <f ca="1">IFERROR(CONCATENATE(ROUND(OFFSET(환산공식!DB$15,$F86,0),1),"%"),"")</f>
        <v>100%</v>
      </c>
      <c r="O86" s="35">
        <f ca="1">IFERROR(OFFSET(환산공식!DC$15,$F86,0),"")</f>
        <v>0</v>
      </c>
      <c r="P86" s="212" t="str">
        <f t="shared" ca="1" si="2"/>
        <v>3% 이하</v>
      </c>
      <c r="Q86" s="218">
        <f ca="1">IFERROR(ROUND(OFFSET(환산공식!$EX$15,$F86,0),3),"")</f>
        <v>0</v>
      </c>
      <c r="R86" s="218">
        <f ca="1">OFFSET('배치점수 계산기'!H$10,$D86,0)</f>
        <v>671.20799999999997</v>
      </c>
      <c r="S86" s="218">
        <f ca="1">OFFSET('배치점수 계산기'!I$10,$D86,0)</f>
        <v>669.99</v>
      </c>
      <c r="T86" s="218">
        <f ca="1">OFFSET('배치점수 계산기'!J$10,$D86,0)</f>
        <v>668.41099999999994</v>
      </c>
      <c r="U86" s="218">
        <f ca="1">OFFSET('배치점수 계산기'!K$10,$D86,0)</f>
        <v>667.09100000000001</v>
      </c>
      <c r="V86" s="218">
        <f ca="1">OFFSET('배치점수 계산기'!L$10,$D86,0)</f>
        <v>664.26800000000003</v>
      </c>
      <c r="W86" s="210" t="str">
        <f ca="1">OFFSET('배치점수 계산기'!M$10,$D86,0)</f>
        <v>표점</v>
      </c>
      <c r="X86" s="208" t="str">
        <f ca="1">OFFSET('배치점수 계산기'!N$10,$D86,0)</f>
        <v>변표</v>
      </c>
      <c r="Y86" s="212">
        <f ca="1">OFFSET(환산공식!FG$15,$F86,0)</f>
        <v>0.22</v>
      </c>
      <c r="Z86" s="35">
        <f ca="1">OFFSET(환산공식!FH$15,$F86,0)</f>
        <v>0.44</v>
      </c>
      <c r="AA86" s="203">
        <f ca="1">OFFSET(환산공식!FI$15,$F86,0)</f>
        <v>0.33</v>
      </c>
      <c r="AC86"/>
      <c r="AD86">
        <f t="shared" ca="1" si="3"/>
        <v>6</v>
      </c>
      <c r="AE86"/>
    </row>
    <row r="87" spans="1:31" s="5" customFormat="1">
      <c r="A87" s="222"/>
      <c r="B87" s="222"/>
      <c r="C87" s="222" t="s">
        <v>2473</v>
      </c>
      <c r="D87" s="219">
        <v>982</v>
      </c>
      <c r="E87" s="219">
        <v>16</v>
      </c>
      <c r="F87" s="219">
        <v>16</v>
      </c>
      <c r="G87" s="264">
        <v>80</v>
      </c>
      <c r="H87" s="221" t="s">
        <v>129</v>
      </c>
      <c r="I87" s="219" t="s">
        <v>127</v>
      </c>
      <c r="J87" s="267" t="s">
        <v>135</v>
      </c>
      <c r="K87" s="219" t="s">
        <v>83</v>
      </c>
      <c r="L87" s="35" t="str">
        <f ca="1">IF(OFFSET(환산공식!$DU$15,$F87,0)=1,"O","X")</f>
        <v>X</v>
      </c>
      <c r="M87" s="212">
        <f ca="1">IFERROR(OFFSET(환산공식!DA$15,$F87,0),"")</f>
        <v>66</v>
      </c>
      <c r="N87" s="35" t="str">
        <f ca="1">IFERROR(CONCATENATE(ROUND(OFFSET(환산공식!DB$15,$F87,0),1),"%"),"")</f>
        <v>100%</v>
      </c>
      <c r="O87" s="35">
        <f ca="1">IFERROR(OFFSET(환산공식!DC$15,$F87,0),"")</f>
        <v>0</v>
      </c>
      <c r="P87" s="212" t="str">
        <f t="shared" ca="1" si="2"/>
        <v>3% 이하</v>
      </c>
      <c r="Q87" s="218">
        <f ca="1">IFERROR(ROUND(OFFSET(환산공식!$EX$15,$F87,0),3),"")</f>
        <v>0</v>
      </c>
      <c r="R87" s="218">
        <f ca="1">OFFSET('배치점수 계산기'!H$10,$D87,0)</f>
        <v>662.95899999999995</v>
      </c>
      <c r="S87" s="218">
        <f ca="1">OFFSET('배치점수 계산기'!I$10,$D87,0)</f>
        <v>662.43399999999997</v>
      </c>
      <c r="T87" s="218">
        <f ca="1">OFFSET('배치점수 계산기'!J$10,$D87,0)</f>
        <v>661.87099999999998</v>
      </c>
      <c r="U87" s="218">
        <f ca="1">OFFSET('배치점수 계산기'!K$10,$D87,0)</f>
        <v>660.93600000000004</v>
      </c>
      <c r="V87" s="218">
        <f ca="1">OFFSET('배치점수 계산기'!L$10,$D87,0)</f>
        <v>659.91600000000005</v>
      </c>
      <c r="W87" s="210" t="str">
        <f ca="1">OFFSET('배치점수 계산기'!M$10,$D87,0)</f>
        <v>표점</v>
      </c>
      <c r="X87" s="208" t="str">
        <f ca="1">OFFSET('배치점수 계산기'!N$10,$D87,0)</f>
        <v>변표</v>
      </c>
      <c r="Y87" s="212">
        <f ca="1">OFFSET(환산공식!FG$15,$F87,0)</f>
        <v>0.22</v>
      </c>
      <c r="Z87" s="35">
        <f ca="1">OFFSET(환산공식!FH$15,$F87,0)</f>
        <v>0.44</v>
      </c>
      <c r="AA87" s="203">
        <f ca="1">OFFSET(환산공식!FI$15,$F87,0)</f>
        <v>0.33</v>
      </c>
      <c r="AC87"/>
      <c r="AD87">
        <f t="shared" ca="1" si="3"/>
        <v>6</v>
      </c>
      <c r="AE87"/>
    </row>
    <row r="88" spans="1:31" s="5" customFormat="1">
      <c r="A88" s="222"/>
      <c r="B88" s="222"/>
      <c r="C88" s="222" t="s">
        <v>2474</v>
      </c>
      <c r="D88" s="219">
        <v>983</v>
      </c>
      <c r="E88" s="219">
        <v>16</v>
      </c>
      <c r="F88" s="219">
        <v>16</v>
      </c>
      <c r="G88" s="264">
        <v>81</v>
      </c>
      <c r="H88" s="221" t="s">
        <v>129</v>
      </c>
      <c r="I88" s="219" t="s">
        <v>127</v>
      </c>
      <c r="J88" s="267" t="s">
        <v>384</v>
      </c>
      <c r="K88" s="219" t="s">
        <v>83</v>
      </c>
      <c r="L88" s="35" t="str">
        <f ca="1">IF(OFFSET(환산공식!$DU$15,$F88,0)=1,"O","X")</f>
        <v>X</v>
      </c>
      <c r="M88" s="212">
        <f ca="1">IFERROR(OFFSET(환산공식!DA$15,$F88,0),"")</f>
        <v>66</v>
      </c>
      <c r="N88" s="35" t="str">
        <f ca="1">IFERROR(CONCATENATE(ROUND(OFFSET(환산공식!DB$15,$F88,0),1),"%"),"")</f>
        <v>100%</v>
      </c>
      <c r="O88" s="35">
        <f ca="1">IFERROR(OFFSET(환산공식!DC$15,$F88,0),"")</f>
        <v>0</v>
      </c>
      <c r="P88" s="212" t="str">
        <f t="shared" ca="1" si="2"/>
        <v>3% 이하</v>
      </c>
      <c r="Q88" s="218">
        <f ca="1">IFERROR(ROUND(OFFSET(환산공식!$EX$15,$F88,0),3),"")</f>
        <v>0</v>
      </c>
      <c r="R88" s="218">
        <f ca="1">OFFSET('배치점수 계산기'!H$10,$D88,0)</f>
        <v>660.83399999999995</v>
      </c>
      <c r="S88" s="218">
        <f ca="1">OFFSET('배치점수 계산기'!I$10,$D88,0)</f>
        <v>660.33299999999997</v>
      </c>
      <c r="T88" s="218">
        <f ca="1">OFFSET('배치점수 계산기'!J$10,$D88,0)</f>
        <v>659.81600000000003</v>
      </c>
      <c r="U88" s="218">
        <f ca="1">OFFSET('배치점수 계산기'!K$10,$D88,0)</f>
        <v>658.57299999999998</v>
      </c>
      <c r="V88" s="218">
        <f ca="1">OFFSET('배치점수 계산기'!L$10,$D88,0)</f>
        <v>654.85599999999999</v>
      </c>
      <c r="W88" s="210" t="str">
        <f ca="1">OFFSET('배치점수 계산기'!M$10,$D88,0)</f>
        <v>표점</v>
      </c>
      <c r="X88" s="208" t="str">
        <f ca="1">OFFSET('배치점수 계산기'!N$10,$D88,0)</f>
        <v>변표</v>
      </c>
      <c r="Y88" s="212">
        <f ca="1">OFFSET(환산공식!FG$15,$F88,0)</f>
        <v>0.22</v>
      </c>
      <c r="Z88" s="35">
        <f ca="1">OFFSET(환산공식!FH$15,$F88,0)</f>
        <v>0.44</v>
      </c>
      <c r="AA88" s="203">
        <f ca="1">OFFSET(환산공식!FI$15,$F88,0)</f>
        <v>0.33</v>
      </c>
      <c r="AC88"/>
      <c r="AD88">
        <f t="shared" ca="1" si="3"/>
        <v>6</v>
      </c>
      <c r="AE88"/>
    </row>
    <row r="89" spans="1:31" s="5" customFormat="1">
      <c r="A89" s="222"/>
      <c r="B89" s="222"/>
      <c r="C89" s="222" t="s">
        <v>2475</v>
      </c>
      <c r="D89" s="219">
        <v>984</v>
      </c>
      <c r="E89" s="219">
        <v>16</v>
      </c>
      <c r="F89" s="219">
        <v>16</v>
      </c>
      <c r="G89" s="264">
        <v>82</v>
      </c>
      <c r="H89" s="221" t="s">
        <v>129</v>
      </c>
      <c r="I89" s="219" t="s">
        <v>127</v>
      </c>
      <c r="J89" s="267" t="s">
        <v>643</v>
      </c>
      <c r="K89" s="219" t="s">
        <v>83</v>
      </c>
      <c r="L89" s="35" t="str">
        <f ca="1">IF(OFFSET(환산공식!$DU$15,$F89,0)=1,"O","X")</f>
        <v>X</v>
      </c>
      <c r="M89" s="212">
        <f ca="1">IFERROR(OFFSET(환산공식!DA$15,$F89,0),"")</f>
        <v>66</v>
      </c>
      <c r="N89" s="35" t="str">
        <f ca="1">IFERROR(CONCATENATE(ROUND(OFFSET(환산공식!DB$15,$F89,0),1),"%"),"")</f>
        <v>100%</v>
      </c>
      <c r="O89" s="35">
        <f ca="1">IFERROR(OFFSET(환산공식!DC$15,$F89,0),"")</f>
        <v>0</v>
      </c>
      <c r="P89" s="212" t="str">
        <f t="shared" ca="1" si="2"/>
        <v>3% 이하</v>
      </c>
      <c r="Q89" s="218">
        <f ca="1">IFERROR(ROUND(OFFSET(환산공식!$EX$15,$F89,0),3),"")</f>
        <v>0</v>
      </c>
      <c r="R89" s="218">
        <f ca="1">OFFSET('배치점수 계산기'!H$10,$D89,0)</f>
        <v>661.23599999999999</v>
      </c>
      <c r="S89" s="218">
        <f ca="1">OFFSET('배치점수 계산기'!I$10,$D89,0)</f>
        <v>660.73299999999995</v>
      </c>
      <c r="T89" s="218">
        <f ca="1">OFFSET('배치점수 계산기'!J$10,$D89,0)</f>
        <v>659.81600000000003</v>
      </c>
      <c r="U89" s="218">
        <f ca="1">OFFSET('배치점수 계산기'!K$10,$D89,0)</f>
        <v>659.12199999999996</v>
      </c>
      <c r="V89" s="218">
        <f ca="1">OFFSET('배치점수 계산기'!L$10,$D89,0)</f>
        <v>658.27099999999996</v>
      </c>
      <c r="W89" s="210" t="str">
        <f ca="1">OFFSET('배치점수 계산기'!M$10,$D89,0)</f>
        <v>표점</v>
      </c>
      <c r="X89" s="208" t="str">
        <f ca="1">OFFSET('배치점수 계산기'!N$10,$D89,0)</f>
        <v>변표</v>
      </c>
      <c r="Y89" s="212">
        <f ca="1">OFFSET(환산공식!FG$15,$F89,0)</f>
        <v>0.22</v>
      </c>
      <c r="Z89" s="35">
        <f ca="1">OFFSET(환산공식!FH$15,$F89,0)</f>
        <v>0.44</v>
      </c>
      <c r="AA89" s="203">
        <f ca="1">OFFSET(환산공식!FI$15,$F89,0)</f>
        <v>0.33</v>
      </c>
      <c r="AC89"/>
      <c r="AD89">
        <f t="shared" ca="1" si="3"/>
        <v>6</v>
      </c>
      <c r="AE89"/>
    </row>
    <row r="90" spans="1:31" s="5" customFormat="1">
      <c r="A90" s="222"/>
      <c r="B90" s="222"/>
      <c r="C90" s="222" t="s">
        <v>2476</v>
      </c>
      <c r="D90" s="219">
        <v>985</v>
      </c>
      <c r="E90" s="219">
        <v>17</v>
      </c>
      <c r="F90" s="219">
        <v>17</v>
      </c>
      <c r="G90" s="264">
        <v>83</v>
      </c>
      <c r="H90" s="221" t="s">
        <v>129</v>
      </c>
      <c r="I90" s="219" t="s">
        <v>127</v>
      </c>
      <c r="J90" s="267" t="s">
        <v>678</v>
      </c>
      <c r="K90" s="219" t="s">
        <v>84</v>
      </c>
      <c r="L90" s="35" t="str">
        <f ca="1">IF(OFFSET(환산공식!$DU$15,$F90,0)=1,"O","X")</f>
        <v>X</v>
      </c>
      <c r="M90" s="212">
        <f ca="1">IFERROR(OFFSET(환산공식!DA$15,$F90,0),"")</f>
        <v>66</v>
      </c>
      <c r="N90" s="35" t="str">
        <f ca="1">IFERROR(CONCATENATE(ROUND(OFFSET(환산공식!DB$15,$F90,0),1),"%"),"")</f>
        <v>100%</v>
      </c>
      <c r="O90" s="35">
        <f ca="1">IFERROR(OFFSET(환산공식!DC$15,$F90,0),"")</f>
        <v>0</v>
      </c>
      <c r="P90" s="212" t="str">
        <f t="shared" ca="1" si="2"/>
        <v>3% 이하</v>
      </c>
      <c r="Q90" s="218">
        <f ca="1">IFERROR(ROUND(OFFSET(환산공식!$EX$15,$F90,0),3),"")</f>
        <v>0</v>
      </c>
      <c r="R90" s="218">
        <f ca="1">OFFSET('배치점수 계산기'!H$10,$D90,0)</f>
        <v>657.32600000000002</v>
      </c>
      <c r="S90" s="218">
        <f ca="1">OFFSET('배치점수 계산기'!I$10,$D90,0)</f>
        <v>656.577</v>
      </c>
      <c r="T90" s="218">
        <f ca="1">OFFSET('배치점수 계산기'!J$10,$D90,0)</f>
        <v>655.25</v>
      </c>
      <c r="U90" s="218">
        <f ca="1">OFFSET('배치점수 계산기'!K$10,$D90,0)</f>
        <v>652.66099999999994</v>
      </c>
      <c r="V90" s="218">
        <f ca="1">OFFSET('배치점수 계산기'!L$10,$D90,0)</f>
        <v>650.24300000000005</v>
      </c>
      <c r="W90" s="210" t="str">
        <f ca="1">OFFSET('배치점수 계산기'!M$10,$D90,0)</f>
        <v>표점</v>
      </c>
      <c r="X90" s="208" t="str">
        <f ca="1">OFFSET('배치점수 계산기'!N$10,$D90,0)</f>
        <v>변표</v>
      </c>
      <c r="Y90" s="212">
        <f ca="1">OFFSET(환산공식!FG$15,$F90,0)</f>
        <v>0.39</v>
      </c>
      <c r="Z90" s="35">
        <f ca="1">OFFSET(환산공식!FH$15,$F90,0)</f>
        <v>0.28000000000000003</v>
      </c>
      <c r="AA90" s="203">
        <f ca="1">OFFSET(환산공식!FI$15,$F90,0)</f>
        <v>0.33</v>
      </c>
      <c r="AC90"/>
      <c r="AD90">
        <f t="shared" ca="1" si="3"/>
        <v>6</v>
      </c>
      <c r="AE90"/>
    </row>
    <row r="91" spans="1:31" s="5" customFormat="1">
      <c r="A91" s="222"/>
      <c r="B91" s="222"/>
      <c r="C91" s="222" t="s">
        <v>2477</v>
      </c>
      <c r="D91" s="219">
        <v>986</v>
      </c>
      <c r="E91" s="219">
        <v>17</v>
      </c>
      <c r="F91" s="219">
        <v>17</v>
      </c>
      <c r="G91" s="264">
        <v>84</v>
      </c>
      <c r="H91" s="221" t="s">
        <v>129</v>
      </c>
      <c r="I91" s="219" t="s">
        <v>127</v>
      </c>
      <c r="J91" s="267" t="s">
        <v>351</v>
      </c>
      <c r="K91" s="219" t="s">
        <v>84</v>
      </c>
      <c r="L91" s="35" t="str">
        <f ca="1">IF(OFFSET(환산공식!$DU$15,$F91,0)=1,"O","X")</f>
        <v>X</v>
      </c>
      <c r="M91" s="212">
        <f ca="1">IFERROR(OFFSET(환산공식!DA$15,$F91,0),"")</f>
        <v>66</v>
      </c>
      <c r="N91" s="35" t="str">
        <f ca="1">IFERROR(CONCATENATE(ROUND(OFFSET(환산공식!DB$15,$F91,0),1),"%"),"")</f>
        <v>100%</v>
      </c>
      <c r="O91" s="35">
        <f ca="1">IFERROR(OFFSET(환산공식!DC$15,$F91,0),"")</f>
        <v>0</v>
      </c>
      <c r="P91" s="212" t="str">
        <f t="shared" ca="1" si="2"/>
        <v>3% 이하</v>
      </c>
      <c r="Q91" s="218">
        <f ca="1">IFERROR(ROUND(OFFSET(환산공식!$EX$15,$F91,0),3),"")</f>
        <v>0</v>
      </c>
      <c r="R91" s="218">
        <f ca="1">OFFSET('배치점수 계산기'!H$10,$D91,0)</f>
        <v>654.41099999999994</v>
      </c>
      <c r="S91" s="218">
        <f ca="1">OFFSET('배치점수 계산기'!I$10,$D91,0)</f>
        <v>652.66099999999994</v>
      </c>
      <c r="T91" s="218">
        <f ca="1">OFFSET('배치점수 계산기'!J$10,$D91,0)</f>
        <v>651.41999999999996</v>
      </c>
      <c r="U91" s="218">
        <f ca="1">OFFSET('배치점수 계산기'!K$10,$D91,0)</f>
        <v>649.51800000000003</v>
      </c>
      <c r="V91" s="218">
        <f ca="1">OFFSET('배치점수 계산기'!L$10,$D91,0)</f>
        <v>647.08799999999997</v>
      </c>
      <c r="W91" s="210" t="str">
        <f ca="1">OFFSET('배치점수 계산기'!M$10,$D91,0)</f>
        <v>표점</v>
      </c>
      <c r="X91" s="208" t="str">
        <f ca="1">OFFSET('배치점수 계산기'!N$10,$D91,0)</f>
        <v>변표</v>
      </c>
      <c r="Y91" s="212">
        <f ca="1">OFFSET(환산공식!FG$15,$F91,0)</f>
        <v>0.39</v>
      </c>
      <c r="Z91" s="35">
        <f ca="1">OFFSET(환산공식!FH$15,$F91,0)</f>
        <v>0.28000000000000003</v>
      </c>
      <c r="AA91" s="203">
        <f ca="1">OFFSET(환산공식!FI$15,$F91,0)</f>
        <v>0.33</v>
      </c>
      <c r="AC91"/>
      <c r="AD91">
        <f t="shared" ca="1" si="3"/>
        <v>6</v>
      </c>
      <c r="AE91"/>
    </row>
    <row r="92" spans="1:31" s="5" customFormat="1">
      <c r="A92" s="222"/>
      <c r="B92" s="222"/>
      <c r="C92" s="222" t="s">
        <v>2478</v>
      </c>
      <c r="D92" s="219">
        <v>987</v>
      </c>
      <c r="E92" s="219">
        <v>17</v>
      </c>
      <c r="F92" s="219">
        <v>17</v>
      </c>
      <c r="G92" s="264">
        <v>85</v>
      </c>
      <c r="H92" s="221" t="s">
        <v>129</v>
      </c>
      <c r="I92" s="219" t="s">
        <v>127</v>
      </c>
      <c r="J92" s="267" t="s">
        <v>131</v>
      </c>
      <c r="K92" s="219" t="s">
        <v>84</v>
      </c>
      <c r="L92" s="35" t="str">
        <f ca="1">IF(OFFSET(환산공식!$DU$15,$F92,0)=1,"O","X")</f>
        <v>X</v>
      </c>
      <c r="M92" s="212">
        <f ca="1">IFERROR(OFFSET(환산공식!DA$15,$F92,0),"")</f>
        <v>66</v>
      </c>
      <c r="N92" s="35" t="str">
        <f ca="1">IFERROR(CONCATENATE(ROUND(OFFSET(환산공식!DB$15,$F92,0),1),"%"),"")</f>
        <v>100%</v>
      </c>
      <c r="O92" s="35">
        <f ca="1">IFERROR(OFFSET(환산공식!DC$15,$F92,0),"")</f>
        <v>0</v>
      </c>
      <c r="P92" s="212" t="str">
        <f t="shared" ca="1" si="2"/>
        <v>3% 이하</v>
      </c>
      <c r="Q92" s="218">
        <f ca="1">IFERROR(ROUND(OFFSET(환산공식!$EX$15,$F92,0),3),"")</f>
        <v>0</v>
      </c>
      <c r="R92" s="218">
        <f ca="1">OFFSET('배치점수 계산기'!H$10,$D92,0)</f>
        <v>652.78599999999994</v>
      </c>
      <c r="S92" s="218">
        <f ca="1">OFFSET('배치점수 계산기'!I$10,$D92,0)</f>
        <v>651.41999999999996</v>
      </c>
      <c r="T92" s="218">
        <f ca="1">OFFSET('배치점수 계산기'!J$10,$D92,0)</f>
        <v>650.01700000000005</v>
      </c>
      <c r="U92" s="218">
        <f ca="1">OFFSET('배치점수 계산기'!K$10,$D92,0)</f>
        <v>648.41600000000005</v>
      </c>
      <c r="V92" s="218">
        <f ca="1">OFFSET('배치점수 계산기'!L$10,$D92,0)</f>
        <v>646.38800000000003</v>
      </c>
      <c r="W92" s="210" t="str">
        <f ca="1">OFFSET('배치점수 계산기'!M$10,$D92,0)</f>
        <v>표점</v>
      </c>
      <c r="X92" s="208" t="str">
        <f ca="1">OFFSET('배치점수 계산기'!N$10,$D92,0)</f>
        <v>변표</v>
      </c>
      <c r="Y92" s="212">
        <f ca="1">OFFSET(환산공식!FG$15,$F92,0)</f>
        <v>0.39</v>
      </c>
      <c r="Z92" s="35">
        <f ca="1">OFFSET(환산공식!FH$15,$F92,0)</f>
        <v>0.28000000000000003</v>
      </c>
      <c r="AA92" s="203">
        <f ca="1">OFFSET(환산공식!FI$15,$F92,0)</f>
        <v>0.33</v>
      </c>
      <c r="AC92"/>
      <c r="AD92">
        <f t="shared" ca="1" si="3"/>
        <v>6</v>
      </c>
      <c r="AE92"/>
    </row>
    <row r="93" spans="1:31" s="5" customFormat="1">
      <c r="A93" s="222"/>
      <c r="B93" s="222"/>
      <c r="C93" s="222" t="s">
        <v>2479</v>
      </c>
      <c r="D93" s="219">
        <v>988</v>
      </c>
      <c r="E93" s="219">
        <v>17</v>
      </c>
      <c r="F93" s="219">
        <v>17</v>
      </c>
      <c r="G93" s="264">
        <v>86</v>
      </c>
      <c r="H93" s="221" t="s">
        <v>129</v>
      </c>
      <c r="I93" s="219" t="s">
        <v>127</v>
      </c>
      <c r="J93" s="267" t="s">
        <v>130</v>
      </c>
      <c r="K93" s="219" t="s">
        <v>84</v>
      </c>
      <c r="L93" s="35" t="str">
        <f ca="1">IF(OFFSET(환산공식!$DU$15,$F93,0)=1,"O","X")</f>
        <v>X</v>
      </c>
      <c r="M93" s="212">
        <f ca="1">IFERROR(OFFSET(환산공식!DA$15,$F93,0),"")</f>
        <v>66</v>
      </c>
      <c r="N93" s="35" t="str">
        <f ca="1">IFERROR(CONCATENATE(ROUND(OFFSET(환산공식!DB$15,$F93,0),1),"%"),"")</f>
        <v>100%</v>
      </c>
      <c r="O93" s="35">
        <f ca="1">IFERROR(OFFSET(환산공식!DC$15,$F93,0),"")</f>
        <v>0</v>
      </c>
      <c r="P93" s="212" t="str">
        <f t="shared" ca="1" si="2"/>
        <v>3% 이하</v>
      </c>
      <c r="Q93" s="218">
        <f ca="1">IFERROR(ROUND(OFFSET(환산공식!$EX$15,$F93,0),3),"")</f>
        <v>0</v>
      </c>
      <c r="R93" s="218">
        <f ca="1">OFFSET('배치점수 계산기'!H$10,$D93,0)</f>
        <v>651.59500000000003</v>
      </c>
      <c r="S93" s="218">
        <f ca="1">OFFSET('배치점수 계산기'!I$10,$D93,0)</f>
        <v>650.01700000000005</v>
      </c>
      <c r="T93" s="218">
        <f ca="1">OFFSET('배치점수 계산기'!J$10,$D93,0)</f>
        <v>648.41600000000005</v>
      </c>
      <c r="U93" s="218">
        <f ca="1">OFFSET('배치점수 계산기'!K$10,$D93,0)</f>
        <v>646.68799999999999</v>
      </c>
      <c r="V93" s="218">
        <f ca="1">OFFSET('배치점수 계산기'!L$10,$D93,0)</f>
        <v>644.82299999999998</v>
      </c>
      <c r="W93" s="210" t="str">
        <f ca="1">OFFSET('배치점수 계산기'!M$10,$D93,0)</f>
        <v>표점</v>
      </c>
      <c r="X93" s="208" t="str">
        <f ca="1">OFFSET('배치점수 계산기'!N$10,$D93,0)</f>
        <v>변표</v>
      </c>
      <c r="Y93" s="212">
        <f ca="1">OFFSET(환산공식!FG$15,$F93,0)</f>
        <v>0.39</v>
      </c>
      <c r="Z93" s="35">
        <f ca="1">OFFSET(환산공식!FH$15,$F93,0)</f>
        <v>0.28000000000000003</v>
      </c>
      <c r="AA93" s="203">
        <f ca="1">OFFSET(환산공식!FI$15,$F93,0)</f>
        <v>0.33</v>
      </c>
      <c r="AC93"/>
      <c r="AD93">
        <f t="shared" ca="1" si="3"/>
        <v>6</v>
      </c>
      <c r="AE93"/>
    </row>
    <row r="94" spans="1:31" s="5" customFormat="1">
      <c r="A94" s="222"/>
      <c r="B94" s="222"/>
      <c r="C94" s="222" t="s">
        <v>2480</v>
      </c>
      <c r="D94" s="219">
        <v>989</v>
      </c>
      <c r="E94" s="219">
        <v>24</v>
      </c>
      <c r="F94" s="219">
        <v>24</v>
      </c>
      <c r="G94" s="264">
        <v>87</v>
      </c>
      <c r="H94" s="221" t="s">
        <v>129</v>
      </c>
      <c r="I94" s="219" t="s">
        <v>137</v>
      </c>
      <c r="J94" s="267" t="s">
        <v>685</v>
      </c>
      <c r="K94" s="219" t="s">
        <v>83</v>
      </c>
      <c r="L94" s="35" t="str">
        <f ca="1">IF(OFFSET(환산공식!$DU$15,$F94,0)=1,"O","X")</f>
        <v>X</v>
      </c>
      <c r="M94" s="212">
        <f ca="1">IFERROR(OFFSET(환산공식!DA$15,$F94,0),"")</f>
        <v>100</v>
      </c>
      <c r="N94" s="35" t="str">
        <f ca="1">IFERROR(CONCATENATE(ROUND(OFFSET(환산공식!DB$15,$F94,0),1),"%"),"")</f>
        <v>100%</v>
      </c>
      <c r="O94" s="35">
        <f ca="1">IFERROR(OFFSET(환산공식!DC$15,$F94,0),"")</f>
        <v>0</v>
      </c>
      <c r="P94" s="212" t="str">
        <f t="shared" ca="1" si="2"/>
        <v>3% 이하</v>
      </c>
      <c r="Q94" s="218">
        <f ca="1">IFERROR(ROUND(OFFSET(환산공식!$EX$15,$F94,0),3),"")</f>
        <v>0</v>
      </c>
      <c r="R94" s="218">
        <f ca="1">OFFSET('배치점수 계산기'!H$10,$D94,0)</f>
        <v>959.91200000000003</v>
      </c>
      <c r="S94" s="218">
        <f ca="1">OFFSET('배치점수 계산기'!I$10,$D94,0)</f>
        <v>954.04</v>
      </c>
      <c r="T94" s="218">
        <f ca="1">OFFSET('배치점수 계산기'!J$10,$D94,0)</f>
        <v>951.93399999999997</v>
      </c>
      <c r="U94" s="218">
        <f ca="1">OFFSET('배치점수 계산기'!K$10,$D94,0)</f>
        <v>947.97799999999995</v>
      </c>
      <c r="V94" s="218">
        <f ca="1">OFFSET('배치점수 계산기'!L$10,$D94,0)</f>
        <v>944.41499999999996</v>
      </c>
      <c r="W94" s="210" t="str">
        <f ca="1">OFFSET('배치점수 계산기'!M$10,$D94,0)</f>
        <v>표점/만점</v>
      </c>
      <c r="X94" s="208" t="str">
        <f ca="1">OFFSET('배치점수 계산기'!N$10,$D94,0)</f>
        <v>변표/만점</v>
      </c>
      <c r="Y94" s="212">
        <f ca="1">OFFSET(환산공식!FG$15,$F94,0)</f>
        <v>0.28000000000000003</v>
      </c>
      <c r="Z94" s="35">
        <f ca="1">OFFSET(환산공식!FH$15,$F94,0)</f>
        <v>0.44</v>
      </c>
      <c r="AA94" s="203">
        <f ca="1">OFFSET(환산공식!FI$15,$F94,0)</f>
        <v>0.28000000000000003</v>
      </c>
      <c r="AC94"/>
      <c r="AD94">
        <f t="shared" ca="1" si="3"/>
        <v>6</v>
      </c>
      <c r="AE94"/>
    </row>
    <row r="95" spans="1:31" s="5" customFormat="1">
      <c r="A95" s="222"/>
      <c r="B95" s="222"/>
      <c r="C95" s="222" t="s">
        <v>2481</v>
      </c>
      <c r="D95" s="219">
        <v>990</v>
      </c>
      <c r="E95" s="219">
        <v>24</v>
      </c>
      <c r="F95" s="219">
        <v>24</v>
      </c>
      <c r="G95" s="264">
        <v>88</v>
      </c>
      <c r="H95" s="221" t="s">
        <v>129</v>
      </c>
      <c r="I95" s="219" t="s">
        <v>137</v>
      </c>
      <c r="J95" s="267" t="s">
        <v>488</v>
      </c>
      <c r="K95" s="219" t="s">
        <v>83</v>
      </c>
      <c r="L95" s="35" t="str">
        <f ca="1">IF(OFFSET(환산공식!$DU$15,$F95,0)=1,"O","X")</f>
        <v>X</v>
      </c>
      <c r="M95" s="212">
        <f ca="1">IFERROR(OFFSET(환산공식!DA$15,$F95,0),"")</f>
        <v>100</v>
      </c>
      <c r="N95" s="35" t="str">
        <f ca="1">IFERROR(CONCATENATE(ROUND(OFFSET(환산공식!DB$15,$F95,0),1),"%"),"")</f>
        <v>100%</v>
      </c>
      <c r="O95" s="35">
        <f ca="1">IFERROR(OFFSET(환산공식!DC$15,$F95,0),"")</f>
        <v>0</v>
      </c>
      <c r="P95" s="212" t="str">
        <f t="shared" ca="1" si="2"/>
        <v>3% 이하</v>
      </c>
      <c r="Q95" s="218">
        <f ca="1">IFERROR(ROUND(OFFSET(환산공식!$EX$15,$F95,0),3),"")</f>
        <v>0</v>
      </c>
      <c r="R95" s="218">
        <f ca="1">OFFSET('배치점수 계산기'!H$10,$D95,0)</f>
        <v>951.04399999999998</v>
      </c>
      <c r="S95" s="218">
        <f ca="1">OFFSET('배치점수 계산기'!I$10,$D95,0)</f>
        <v>949.54700000000003</v>
      </c>
      <c r="T95" s="218">
        <f ca="1">OFFSET('배치점수 계산기'!J$10,$D95,0)</f>
        <v>947.97799999999995</v>
      </c>
      <c r="U95" s="218">
        <f ca="1">OFFSET('배치점수 계산기'!K$10,$D95,0)</f>
        <v>944.05700000000002</v>
      </c>
      <c r="V95" s="218">
        <f ca="1">OFFSET('배치점수 계산기'!L$10,$D95,0)</f>
        <v>940.03899999999999</v>
      </c>
      <c r="W95" s="210" t="str">
        <f ca="1">OFFSET('배치점수 계산기'!M$10,$D95,0)</f>
        <v>표점/만점</v>
      </c>
      <c r="X95" s="208" t="str">
        <f ca="1">OFFSET('배치점수 계산기'!N$10,$D95,0)</f>
        <v>변표/만점</v>
      </c>
      <c r="Y95" s="212">
        <f ca="1">OFFSET(환산공식!FG$15,$F95,0)</f>
        <v>0.28000000000000003</v>
      </c>
      <c r="Z95" s="35">
        <f ca="1">OFFSET(환산공식!FH$15,$F95,0)</f>
        <v>0.44</v>
      </c>
      <c r="AA95" s="203">
        <f ca="1">OFFSET(환산공식!FI$15,$F95,0)</f>
        <v>0.28000000000000003</v>
      </c>
      <c r="AC95"/>
      <c r="AD95">
        <f t="shared" ca="1" si="3"/>
        <v>6</v>
      </c>
      <c r="AE95"/>
    </row>
    <row r="96" spans="1:31" s="5" customFormat="1">
      <c r="A96" s="222"/>
      <c r="B96" s="222"/>
      <c r="C96" s="222" t="s">
        <v>2482</v>
      </c>
      <c r="D96" s="219">
        <v>991</v>
      </c>
      <c r="E96" s="219">
        <v>24</v>
      </c>
      <c r="F96" s="219">
        <v>24</v>
      </c>
      <c r="G96" s="264">
        <v>89</v>
      </c>
      <c r="H96" s="221" t="s">
        <v>129</v>
      </c>
      <c r="I96" s="219" t="s">
        <v>137</v>
      </c>
      <c r="J96" s="267" t="s">
        <v>116</v>
      </c>
      <c r="K96" s="219" t="s">
        <v>83</v>
      </c>
      <c r="L96" s="35" t="str">
        <f ca="1">IF(OFFSET(환산공식!$DU$15,$F96,0)=1,"O","X")</f>
        <v>X</v>
      </c>
      <c r="M96" s="212">
        <f ca="1">IFERROR(OFFSET(환산공식!DA$15,$F96,0),"")</f>
        <v>100</v>
      </c>
      <c r="N96" s="35" t="str">
        <f ca="1">IFERROR(CONCATENATE(ROUND(OFFSET(환산공식!DB$15,$F96,0),1),"%"),"")</f>
        <v>100%</v>
      </c>
      <c r="O96" s="35">
        <f ca="1">IFERROR(OFFSET(환산공식!DC$15,$F96,0),"")</f>
        <v>0</v>
      </c>
      <c r="P96" s="212" t="str">
        <f t="shared" ca="1" si="2"/>
        <v>3% 이하</v>
      </c>
      <c r="Q96" s="218">
        <f ca="1">IFERROR(ROUND(OFFSET(환산공식!$EX$15,$F96,0),3),"")</f>
        <v>0</v>
      </c>
      <c r="R96" s="218">
        <f ca="1">OFFSET('배치점수 계산기'!H$10,$D96,0)</f>
        <v>948.93700000000001</v>
      </c>
      <c r="S96" s="218">
        <f ca="1">OFFSET('배치점수 계산기'!I$10,$D96,0)</f>
        <v>947.97799999999995</v>
      </c>
      <c r="T96" s="218">
        <f ca="1">OFFSET('배치점수 계산기'!J$10,$D96,0)</f>
        <v>946.25900000000001</v>
      </c>
      <c r="U96" s="218">
        <f ca="1">OFFSET('배치점수 계산기'!K$10,$D96,0)</f>
        <v>943.28800000000001</v>
      </c>
      <c r="V96" s="218">
        <f ca="1">OFFSET('배치점수 계산기'!L$10,$D96,0)</f>
        <v>942.03399999999999</v>
      </c>
      <c r="W96" s="210" t="str">
        <f ca="1">OFFSET('배치점수 계산기'!M$10,$D96,0)</f>
        <v>표점/만점</v>
      </c>
      <c r="X96" s="208" t="str">
        <f ca="1">OFFSET('배치점수 계산기'!N$10,$D96,0)</f>
        <v>변표/만점</v>
      </c>
      <c r="Y96" s="212">
        <f ca="1">OFFSET(환산공식!FG$15,$F96,0)</f>
        <v>0.28000000000000003</v>
      </c>
      <c r="Z96" s="35">
        <f ca="1">OFFSET(환산공식!FH$15,$F96,0)</f>
        <v>0.44</v>
      </c>
      <c r="AA96" s="203">
        <f ca="1">OFFSET(환산공식!FI$15,$F96,0)</f>
        <v>0.28000000000000003</v>
      </c>
      <c r="AC96"/>
      <c r="AD96">
        <f t="shared" ca="1" si="3"/>
        <v>6</v>
      </c>
      <c r="AE96"/>
    </row>
    <row r="97" spans="1:31" s="5" customFormat="1">
      <c r="A97" s="222"/>
      <c r="B97" s="222"/>
      <c r="C97" s="222" t="s">
        <v>2483</v>
      </c>
      <c r="D97" s="219">
        <v>992</v>
      </c>
      <c r="E97" s="219">
        <v>24</v>
      </c>
      <c r="F97" s="219">
        <v>24</v>
      </c>
      <c r="G97" s="264">
        <v>90</v>
      </c>
      <c r="H97" s="221" t="s">
        <v>129</v>
      </c>
      <c r="I97" s="219" t="s">
        <v>137</v>
      </c>
      <c r="J97" s="267" t="s">
        <v>670</v>
      </c>
      <c r="K97" s="219" t="s">
        <v>83</v>
      </c>
      <c r="L97" s="35" t="str">
        <f ca="1">IF(OFFSET(환산공식!$DU$15,$F97,0)=1,"O","X")</f>
        <v>X</v>
      </c>
      <c r="M97" s="212">
        <f ca="1">IFERROR(OFFSET(환산공식!DA$15,$F97,0),"")</f>
        <v>100</v>
      </c>
      <c r="N97" s="35" t="str">
        <f ca="1">IFERROR(CONCATENATE(ROUND(OFFSET(환산공식!DB$15,$F97,0),1),"%"),"")</f>
        <v>100%</v>
      </c>
      <c r="O97" s="35">
        <f ca="1">IFERROR(OFFSET(환산공식!DC$15,$F97,0),"")</f>
        <v>0</v>
      </c>
      <c r="P97" s="212" t="str">
        <f t="shared" ca="1" si="2"/>
        <v>3% 이하</v>
      </c>
      <c r="Q97" s="218">
        <f ca="1">IFERROR(ROUND(OFFSET(환산공식!$EX$15,$F97,0),3),"")</f>
        <v>0</v>
      </c>
      <c r="R97" s="218">
        <f ca="1">OFFSET('배치점수 계산기'!H$10,$D97,0)</f>
        <v>949.54700000000003</v>
      </c>
      <c r="S97" s="218">
        <f ca="1">OFFSET('배치점수 계산기'!I$10,$D97,0)</f>
        <v>946.62400000000002</v>
      </c>
      <c r="T97" s="218">
        <f ca="1">OFFSET('배치점수 계산기'!J$10,$D97,0)</f>
        <v>944.05700000000002</v>
      </c>
      <c r="U97" s="218">
        <f ca="1">OFFSET('배치점수 계산기'!K$10,$D97,0)</f>
        <v>941.46299999999997</v>
      </c>
      <c r="V97" s="218">
        <f ca="1">OFFSET('배치점수 계산기'!L$10,$D97,0)</f>
        <v>939.803</v>
      </c>
      <c r="W97" s="210" t="str">
        <f ca="1">OFFSET('배치점수 계산기'!M$10,$D97,0)</f>
        <v>표점/만점</v>
      </c>
      <c r="X97" s="208" t="str">
        <f ca="1">OFFSET('배치점수 계산기'!N$10,$D97,0)</f>
        <v>변표/만점</v>
      </c>
      <c r="Y97" s="212">
        <f ca="1">OFFSET(환산공식!FG$15,$F97,0)</f>
        <v>0.28000000000000003</v>
      </c>
      <c r="Z97" s="35">
        <f ca="1">OFFSET(환산공식!FH$15,$F97,0)</f>
        <v>0.44</v>
      </c>
      <c r="AA97" s="203">
        <f ca="1">OFFSET(환산공식!FI$15,$F97,0)</f>
        <v>0.28000000000000003</v>
      </c>
      <c r="AC97"/>
      <c r="AD97">
        <f t="shared" ca="1" si="3"/>
        <v>6</v>
      </c>
      <c r="AE97"/>
    </row>
    <row r="98" spans="1:31" s="5" customFormat="1">
      <c r="A98" s="222"/>
      <c r="B98" s="222"/>
      <c r="C98" s="222" t="s">
        <v>2484</v>
      </c>
      <c r="D98" s="219">
        <v>993</v>
      </c>
      <c r="E98" s="219">
        <v>24</v>
      </c>
      <c r="F98" s="219">
        <v>24</v>
      </c>
      <c r="G98" s="264">
        <v>91</v>
      </c>
      <c r="H98" s="221" t="s">
        <v>129</v>
      </c>
      <c r="I98" s="219" t="s">
        <v>137</v>
      </c>
      <c r="J98" s="267" t="s">
        <v>503</v>
      </c>
      <c r="K98" s="219" t="s">
        <v>83</v>
      </c>
      <c r="L98" s="35" t="str">
        <f ca="1">IF(OFFSET(환산공식!$DU$15,$F98,0)=1,"O","X")</f>
        <v>X</v>
      </c>
      <c r="M98" s="212">
        <f ca="1">IFERROR(OFFSET(환산공식!DA$15,$F98,0),"")</f>
        <v>100</v>
      </c>
      <c r="N98" s="35" t="str">
        <f ca="1">IFERROR(CONCATENATE(ROUND(OFFSET(환산공식!DB$15,$F98,0),1),"%"),"")</f>
        <v>100%</v>
      </c>
      <c r="O98" s="35">
        <f ca="1">IFERROR(OFFSET(환산공식!DC$15,$F98,0),"")</f>
        <v>0</v>
      </c>
      <c r="P98" s="212" t="str">
        <f t="shared" ca="1" si="2"/>
        <v>3% 이하</v>
      </c>
      <c r="Q98" s="218">
        <f ca="1">IFERROR(ROUND(OFFSET(환산공식!$EX$15,$F98,0),3),"")</f>
        <v>0</v>
      </c>
      <c r="R98" s="218">
        <f ca="1">OFFSET('배치점수 계산기'!H$10,$D98,0)</f>
        <v>945.56799999999998</v>
      </c>
      <c r="S98" s="218">
        <f ca="1">OFFSET('배치점수 계산기'!I$10,$D98,0)</f>
        <v>944.41499999999996</v>
      </c>
      <c r="T98" s="218">
        <f ca="1">OFFSET('배치점수 계산기'!J$10,$D98,0)</f>
        <v>943.28800000000001</v>
      </c>
      <c r="U98" s="218">
        <f ca="1">OFFSET('배치점수 계산기'!K$10,$D98,0)</f>
        <v>940.21900000000005</v>
      </c>
      <c r="V98" s="218">
        <f ca="1">OFFSET('배치점수 계산기'!L$10,$D98,0)</f>
        <v>939.20299999999997</v>
      </c>
      <c r="W98" s="210" t="str">
        <f ca="1">OFFSET('배치점수 계산기'!M$10,$D98,0)</f>
        <v>표점/만점</v>
      </c>
      <c r="X98" s="208" t="str">
        <f ca="1">OFFSET('배치점수 계산기'!N$10,$D98,0)</f>
        <v>변표/만점</v>
      </c>
      <c r="Y98" s="212">
        <f ca="1">OFFSET(환산공식!FG$15,$F98,0)</f>
        <v>0.28000000000000003</v>
      </c>
      <c r="Z98" s="35">
        <f ca="1">OFFSET(환산공식!FH$15,$F98,0)</f>
        <v>0.44</v>
      </c>
      <c r="AA98" s="203">
        <f ca="1">OFFSET(환산공식!FI$15,$F98,0)</f>
        <v>0.28000000000000003</v>
      </c>
      <c r="AC98"/>
      <c r="AD98">
        <f t="shared" ca="1" si="3"/>
        <v>6</v>
      </c>
      <c r="AE98"/>
    </row>
    <row r="99" spans="1:31" s="5" customFormat="1">
      <c r="A99" s="222"/>
      <c r="B99" s="222"/>
      <c r="C99" s="222" t="s">
        <v>2485</v>
      </c>
      <c r="D99" s="219">
        <v>994</v>
      </c>
      <c r="E99" s="219">
        <v>24</v>
      </c>
      <c r="F99" s="219">
        <v>24</v>
      </c>
      <c r="G99" s="264">
        <v>92</v>
      </c>
      <c r="H99" s="221" t="s">
        <v>129</v>
      </c>
      <c r="I99" s="219" t="s">
        <v>137</v>
      </c>
      <c r="J99" s="267" t="s">
        <v>688</v>
      </c>
      <c r="K99" s="219" t="s">
        <v>83</v>
      </c>
      <c r="L99" s="35" t="str">
        <f ca="1">IF(OFFSET(환산공식!$DU$15,$F99,0)=1,"O","X")</f>
        <v>X</v>
      </c>
      <c r="M99" s="212">
        <f ca="1">IFERROR(OFFSET(환산공식!DA$15,$F99,0),"")</f>
        <v>100</v>
      </c>
      <c r="N99" s="35" t="str">
        <f ca="1">IFERROR(CONCATENATE(ROUND(OFFSET(환산공식!DB$15,$F99,0),1),"%"),"")</f>
        <v>100%</v>
      </c>
      <c r="O99" s="35">
        <f ca="1">IFERROR(OFFSET(환산공식!DC$15,$F99,0),"")</f>
        <v>0</v>
      </c>
      <c r="P99" s="212" t="str">
        <f t="shared" ca="1" si="2"/>
        <v>3% 이하</v>
      </c>
      <c r="Q99" s="218">
        <f ca="1">IFERROR(ROUND(OFFSET(환산공식!$EX$15,$F99,0),3),"")</f>
        <v>0</v>
      </c>
      <c r="R99" s="218">
        <f ca="1">OFFSET('배치점수 계산기'!H$10,$D99,0)</f>
        <v>946.25900000000001</v>
      </c>
      <c r="S99" s="218">
        <f ca="1">OFFSET('배치점수 계산기'!I$10,$D99,0)</f>
        <v>944.41499999999996</v>
      </c>
      <c r="T99" s="218">
        <f ca="1">OFFSET('배치점수 계산기'!J$10,$D99,0)</f>
        <v>941.46299999999997</v>
      </c>
      <c r="U99" s="218">
        <f ca="1">OFFSET('배치점수 계산기'!K$10,$D99,0)</f>
        <v>939.803</v>
      </c>
      <c r="V99" s="218">
        <f ca="1">OFFSET('배치점수 계산기'!L$10,$D99,0)</f>
        <v>938.13199999999995</v>
      </c>
      <c r="W99" s="210" t="str">
        <f ca="1">OFFSET('배치점수 계산기'!M$10,$D99,0)</f>
        <v>표점/만점</v>
      </c>
      <c r="X99" s="208" t="str">
        <f ca="1">OFFSET('배치점수 계산기'!N$10,$D99,0)</f>
        <v>변표/만점</v>
      </c>
      <c r="Y99" s="212">
        <f ca="1">OFFSET(환산공식!FG$15,$F99,0)</f>
        <v>0.28000000000000003</v>
      </c>
      <c r="Z99" s="35">
        <f ca="1">OFFSET(환산공식!FH$15,$F99,0)</f>
        <v>0.44</v>
      </c>
      <c r="AA99" s="203">
        <f ca="1">OFFSET(환산공식!FI$15,$F99,0)</f>
        <v>0.28000000000000003</v>
      </c>
      <c r="AC99"/>
      <c r="AD99">
        <f t="shared" ca="1" si="3"/>
        <v>6</v>
      </c>
      <c r="AE99"/>
    </row>
    <row r="100" spans="1:31" s="5" customFormat="1">
      <c r="A100" s="222"/>
      <c r="B100" s="222"/>
      <c r="C100" s="222" t="s">
        <v>2486</v>
      </c>
      <c r="D100" s="219">
        <v>995</v>
      </c>
      <c r="E100" s="219">
        <v>24</v>
      </c>
      <c r="F100" s="219">
        <v>24</v>
      </c>
      <c r="G100" s="264">
        <v>93</v>
      </c>
      <c r="H100" s="221" t="s">
        <v>129</v>
      </c>
      <c r="I100" s="219" t="s">
        <v>137</v>
      </c>
      <c r="J100" s="267" t="s">
        <v>101</v>
      </c>
      <c r="K100" s="219" t="s">
        <v>83</v>
      </c>
      <c r="L100" s="35" t="str">
        <f ca="1">IF(OFFSET(환산공식!$DU$15,$F100,0)=1,"O","X")</f>
        <v>X</v>
      </c>
      <c r="M100" s="212">
        <f ca="1">IFERROR(OFFSET(환산공식!DA$15,$F100,0),"")</f>
        <v>100</v>
      </c>
      <c r="N100" s="35" t="str">
        <f ca="1">IFERROR(CONCATENATE(ROUND(OFFSET(환산공식!DB$15,$F100,0),1),"%"),"")</f>
        <v>100%</v>
      </c>
      <c r="O100" s="35">
        <f ca="1">IFERROR(OFFSET(환산공식!DC$15,$F100,0),"")</f>
        <v>0</v>
      </c>
      <c r="P100" s="212" t="str">
        <f t="shared" ca="1" si="2"/>
        <v>3% 이하</v>
      </c>
      <c r="Q100" s="218">
        <f ca="1">IFERROR(ROUND(OFFSET(환산공식!$EX$15,$F100,0),3),"")</f>
        <v>0</v>
      </c>
      <c r="R100" s="218">
        <f ca="1">OFFSET('배치점수 계산기'!H$10,$D100,0)</f>
        <v>943.28800000000001</v>
      </c>
      <c r="S100" s="218">
        <f ca="1">OFFSET('배치점수 계산기'!I$10,$D100,0)</f>
        <v>943.07399999999996</v>
      </c>
      <c r="T100" s="218">
        <f ca="1">OFFSET('배치점수 계산기'!J$10,$D100,0)</f>
        <v>941.46299999999997</v>
      </c>
      <c r="U100" s="218">
        <f ca="1">OFFSET('배치점수 계산기'!K$10,$D100,0)</f>
        <v>939.20299999999997</v>
      </c>
      <c r="V100" s="218">
        <f ca="1">OFFSET('배치점수 계산기'!L$10,$D100,0)</f>
        <v>933.21299999999997</v>
      </c>
      <c r="W100" s="210" t="str">
        <f ca="1">OFFSET('배치점수 계산기'!M$10,$D100,0)</f>
        <v>표점/만점</v>
      </c>
      <c r="X100" s="208" t="str">
        <f ca="1">OFFSET('배치점수 계산기'!N$10,$D100,0)</f>
        <v>변표/만점</v>
      </c>
      <c r="Y100" s="212">
        <f ca="1">OFFSET(환산공식!FG$15,$F100,0)</f>
        <v>0.28000000000000003</v>
      </c>
      <c r="Z100" s="35">
        <f ca="1">OFFSET(환산공식!FH$15,$F100,0)</f>
        <v>0.44</v>
      </c>
      <c r="AA100" s="203">
        <f ca="1">OFFSET(환산공식!FI$15,$F100,0)</f>
        <v>0.28000000000000003</v>
      </c>
      <c r="AC100"/>
      <c r="AD100">
        <f t="shared" ca="1" si="3"/>
        <v>6</v>
      </c>
      <c r="AE100"/>
    </row>
    <row r="101" spans="1:31" s="5" customFormat="1">
      <c r="A101" s="222"/>
      <c r="B101" s="222"/>
      <c r="C101" s="222" t="s">
        <v>2487</v>
      </c>
      <c r="D101" s="219">
        <v>996</v>
      </c>
      <c r="E101" s="219">
        <v>24</v>
      </c>
      <c r="F101" s="219">
        <v>24</v>
      </c>
      <c r="G101" s="264">
        <v>94</v>
      </c>
      <c r="H101" s="221" t="s">
        <v>129</v>
      </c>
      <c r="I101" s="219" t="s">
        <v>137</v>
      </c>
      <c r="J101" s="267" t="s">
        <v>97</v>
      </c>
      <c r="K101" s="219" t="s">
        <v>83</v>
      </c>
      <c r="L101" s="35" t="str">
        <f ca="1">IF(OFFSET(환산공식!$DU$15,$F101,0)=1,"O","X")</f>
        <v>X</v>
      </c>
      <c r="M101" s="212">
        <f ca="1">IFERROR(OFFSET(환산공식!DA$15,$F101,0),"")</f>
        <v>100</v>
      </c>
      <c r="N101" s="35" t="str">
        <f ca="1">IFERROR(CONCATENATE(ROUND(OFFSET(환산공식!DB$15,$F101,0),1),"%"),"")</f>
        <v>100%</v>
      </c>
      <c r="O101" s="35">
        <f ca="1">IFERROR(OFFSET(환산공식!DC$15,$F101,0),"")</f>
        <v>0</v>
      </c>
      <c r="P101" s="212" t="str">
        <f t="shared" ca="1" si="2"/>
        <v>3% 이하</v>
      </c>
      <c r="Q101" s="218">
        <f ca="1">IFERROR(ROUND(OFFSET(환산공식!$EX$15,$F101,0),3),"")</f>
        <v>0</v>
      </c>
      <c r="R101" s="218">
        <f ca="1">OFFSET('배치점수 계산기'!H$10,$D101,0)</f>
        <v>939.803</v>
      </c>
      <c r="S101" s="218">
        <f ca="1">OFFSET('배치점수 계산기'!I$10,$D101,0)</f>
        <v>938.79499999999996</v>
      </c>
      <c r="T101" s="218">
        <f ca="1">OFFSET('배치점수 계산기'!J$10,$D101,0)</f>
        <v>935.11699999999996</v>
      </c>
      <c r="U101" s="218">
        <f ca="1">OFFSET('배치점수 계산기'!K$10,$D101,0)</f>
        <v>933.21299999999997</v>
      </c>
      <c r="V101" s="218">
        <f ca="1">OFFSET('배치점수 계산기'!L$10,$D101,0)</f>
        <v>931.22</v>
      </c>
      <c r="W101" s="210" t="str">
        <f ca="1">OFFSET('배치점수 계산기'!M$10,$D101,0)</f>
        <v>표점/만점</v>
      </c>
      <c r="X101" s="208" t="str">
        <f ca="1">OFFSET('배치점수 계산기'!N$10,$D101,0)</f>
        <v>변표/만점</v>
      </c>
      <c r="Y101" s="212">
        <f ca="1">OFFSET(환산공식!FG$15,$F101,0)</f>
        <v>0.28000000000000003</v>
      </c>
      <c r="Z101" s="35">
        <f ca="1">OFFSET(환산공식!FH$15,$F101,0)</f>
        <v>0.44</v>
      </c>
      <c r="AA101" s="203">
        <f ca="1">OFFSET(환산공식!FI$15,$F101,0)</f>
        <v>0.28000000000000003</v>
      </c>
      <c r="AC101"/>
      <c r="AD101">
        <f t="shared" ca="1" si="3"/>
        <v>6</v>
      </c>
      <c r="AE101"/>
    </row>
    <row r="102" spans="1:31" s="5" customFormat="1">
      <c r="A102" s="222"/>
      <c r="B102" s="222"/>
      <c r="C102" s="222" t="s">
        <v>2488</v>
      </c>
      <c r="D102" s="219">
        <v>997</v>
      </c>
      <c r="E102" s="219">
        <v>24</v>
      </c>
      <c r="F102" s="219">
        <v>24</v>
      </c>
      <c r="G102" s="264">
        <v>95</v>
      </c>
      <c r="H102" s="221" t="s">
        <v>129</v>
      </c>
      <c r="I102" s="219" t="s">
        <v>137</v>
      </c>
      <c r="J102" s="267" t="s">
        <v>119</v>
      </c>
      <c r="K102" s="219" t="s">
        <v>83</v>
      </c>
      <c r="L102" s="35" t="str">
        <f ca="1">IF(OFFSET(환산공식!$DU$15,$F102,0)=1,"O","X")</f>
        <v>X</v>
      </c>
      <c r="M102" s="212">
        <f ca="1">IFERROR(OFFSET(환산공식!DA$15,$F102,0),"")</f>
        <v>100</v>
      </c>
      <c r="N102" s="35" t="str">
        <f ca="1">IFERROR(CONCATENATE(ROUND(OFFSET(환산공식!DB$15,$F102,0),1),"%"),"")</f>
        <v>100%</v>
      </c>
      <c r="O102" s="35">
        <f ca="1">IFERROR(OFFSET(환산공식!DC$15,$F102,0),"")</f>
        <v>0</v>
      </c>
      <c r="P102" s="212" t="str">
        <f t="shared" ca="1" si="2"/>
        <v>3% 이하</v>
      </c>
      <c r="Q102" s="218">
        <f ca="1">IFERROR(ROUND(OFFSET(환산공식!$EX$15,$F102,0),3),"")</f>
        <v>0</v>
      </c>
      <c r="R102" s="218">
        <f ca="1">OFFSET('배치점수 계산기'!H$10,$D102,0)</f>
        <v>939.803</v>
      </c>
      <c r="S102" s="218">
        <f ca="1">OFFSET('배치점수 계산기'!I$10,$D102,0)</f>
        <v>938.79499999999996</v>
      </c>
      <c r="T102" s="218">
        <f ca="1">OFFSET('배치점수 계산기'!J$10,$D102,0)</f>
        <v>935.11699999999996</v>
      </c>
      <c r="U102" s="218">
        <f ca="1">OFFSET('배치점수 계산기'!K$10,$D102,0)</f>
        <v>933.678</v>
      </c>
      <c r="V102" s="218">
        <f ca="1">OFFSET('배치점수 계산기'!L$10,$D102,0)</f>
        <v>931.55700000000002</v>
      </c>
      <c r="W102" s="210" t="str">
        <f ca="1">OFFSET('배치점수 계산기'!M$10,$D102,0)</f>
        <v>표점/만점</v>
      </c>
      <c r="X102" s="208" t="str">
        <f ca="1">OFFSET('배치점수 계산기'!N$10,$D102,0)</f>
        <v>변표/만점</v>
      </c>
      <c r="Y102" s="212">
        <f ca="1">OFFSET(환산공식!FG$15,$F102,0)</f>
        <v>0.28000000000000003</v>
      </c>
      <c r="Z102" s="35">
        <f ca="1">OFFSET(환산공식!FH$15,$F102,0)</f>
        <v>0.44</v>
      </c>
      <c r="AA102" s="203">
        <f ca="1">OFFSET(환산공식!FI$15,$F102,0)</f>
        <v>0.28000000000000003</v>
      </c>
      <c r="AC102"/>
      <c r="AD102">
        <f t="shared" ca="1" si="3"/>
        <v>6</v>
      </c>
      <c r="AE102"/>
    </row>
    <row r="103" spans="1:31" s="5" customFormat="1">
      <c r="A103" s="222"/>
      <c r="B103" s="222"/>
      <c r="C103" s="222" t="s">
        <v>2489</v>
      </c>
      <c r="D103" s="219">
        <v>998</v>
      </c>
      <c r="E103" s="219">
        <v>27</v>
      </c>
      <c r="F103" s="219">
        <v>27</v>
      </c>
      <c r="G103" s="264">
        <v>96</v>
      </c>
      <c r="H103" s="221" t="s">
        <v>129</v>
      </c>
      <c r="I103" s="219" t="s">
        <v>137</v>
      </c>
      <c r="J103" s="267" t="s">
        <v>147</v>
      </c>
      <c r="K103" s="219" t="s">
        <v>84</v>
      </c>
      <c r="L103" s="35" t="str">
        <f ca="1">IF(OFFSET(환산공식!$DU$15,$F103,0)=1,"O","X")</f>
        <v>X</v>
      </c>
      <c r="M103" s="212">
        <f ca="1">IFERROR(OFFSET(환산공식!DA$15,$F103,0),"")</f>
        <v>100</v>
      </c>
      <c r="N103" s="35" t="str">
        <f ca="1">IFERROR(CONCATENATE(ROUND(OFFSET(환산공식!DB$15,$F103,0),1),"%"),"")</f>
        <v>100%</v>
      </c>
      <c r="O103" s="35">
        <f ca="1">IFERROR(OFFSET(환산공식!DC$15,$F103,0),"")</f>
        <v>0</v>
      </c>
      <c r="P103" s="212" t="str">
        <f t="shared" ca="1" si="2"/>
        <v>3% 이하</v>
      </c>
      <c r="Q103" s="218">
        <f ca="1">IFERROR(ROUND(OFFSET(환산공식!$EX$15,$F103,0),3),"")</f>
        <v>0</v>
      </c>
      <c r="R103" s="218">
        <f ca="1">OFFSET('배치점수 계산기'!H$10,$D103,0)</f>
        <v>944.8</v>
      </c>
      <c r="S103" s="218">
        <f ca="1">OFFSET('배치점수 계산기'!I$10,$D103,0)</f>
        <v>941.36900000000003</v>
      </c>
      <c r="T103" s="218">
        <f ca="1">OFFSET('배치점수 계산기'!J$10,$D103,0)</f>
        <v>939.33799999999997</v>
      </c>
      <c r="U103" s="218">
        <f ca="1">OFFSET('배치점수 계산기'!K$10,$D103,0)</f>
        <v>936.94500000000005</v>
      </c>
      <c r="V103" s="218">
        <f ca="1">OFFSET('배치점수 계산기'!L$10,$D103,0)</f>
        <v>935.6</v>
      </c>
      <c r="W103" s="210" t="str">
        <f ca="1">OFFSET('배치점수 계산기'!M$10,$D103,0)</f>
        <v>표점/만점</v>
      </c>
      <c r="X103" s="208" t="str">
        <f ca="1">OFFSET('배치점수 계산기'!N$10,$D103,0)</f>
        <v>변표/만점</v>
      </c>
      <c r="Y103" s="212">
        <f ca="1">OFFSET(환산공식!FG$15,$F103,0)</f>
        <v>0.39</v>
      </c>
      <c r="Z103" s="35">
        <f ca="1">OFFSET(환산공식!FH$15,$F103,0)</f>
        <v>0.39</v>
      </c>
      <c r="AA103" s="203">
        <f ca="1">OFFSET(환산공식!FI$15,$F103,0)</f>
        <v>0.23</v>
      </c>
      <c r="AC103"/>
      <c r="AD103">
        <f t="shared" ca="1" si="3"/>
        <v>6</v>
      </c>
      <c r="AE103"/>
    </row>
    <row r="104" spans="1:31" s="5" customFormat="1">
      <c r="A104" s="222"/>
      <c r="B104" s="222"/>
      <c r="C104" s="222" t="s">
        <v>2490</v>
      </c>
      <c r="D104" s="219">
        <v>999</v>
      </c>
      <c r="E104" s="219">
        <v>27</v>
      </c>
      <c r="F104" s="219">
        <v>27</v>
      </c>
      <c r="G104" s="264">
        <v>97</v>
      </c>
      <c r="H104" s="221" t="s">
        <v>129</v>
      </c>
      <c r="I104" s="219" t="s">
        <v>137</v>
      </c>
      <c r="J104" s="267" t="s">
        <v>143</v>
      </c>
      <c r="K104" s="219" t="s">
        <v>84</v>
      </c>
      <c r="L104" s="35" t="str">
        <f ca="1">IF(OFFSET(환산공식!$DU$15,$F104,0)=1,"O","X")</f>
        <v>X</v>
      </c>
      <c r="M104" s="212">
        <f ca="1">IFERROR(OFFSET(환산공식!DA$15,$F104,0),"")</f>
        <v>100</v>
      </c>
      <c r="N104" s="35" t="str">
        <f ca="1">IFERROR(CONCATENATE(ROUND(OFFSET(환산공식!DB$15,$F104,0),1),"%"),"")</f>
        <v>100%</v>
      </c>
      <c r="O104" s="35">
        <f ca="1">IFERROR(OFFSET(환산공식!DC$15,$F104,0),"")</f>
        <v>0</v>
      </c>
      <c r="P104" s="212" t="str">
        <f t="shared" ca="1" si="2"/>
        <v>3% 이하</v>
      </c>
      <c r="Q104" s="218">
        <f ca="1">IFERROR(ROUND(OFFSET(환산공식!$EX$15,$F104,0),3),"")</f>
        <v>0</v>
      </c>
      <c r="R104" s="218">
        <f ca="1">OFFSET('배치점수 계산기'!H$10,$D104,0)</f>
        <v>938.75599999999997</v>
      </c>
      <c r="S104" s="218">
        <f ca="1">OFFSET('배치점수 계산기'!I$10,$D104,0)</f>
        <v>937.46400000000006</v>
      </c>
      <c r="T104" s="218">
        <f ca="1">OFFSET('배치점수 계산기'!J$10,$D104,0)</f>
        <v>936.35199999999998</v>
      </c>
      <c r="U104" s="218">
        <f ca="1">OFFSET('배치점수 계산기'!K$10,$D104,0)</f>
        <v>934.80700000000002</v>
      </c>
      <c r="V104" s="218">
        <f ca="1">OFFSET('배치점수 계산기'!L$10,$D104,0)</f>
        <v>930.98</v>
      </c>
      <c r="W104" s="210" t="str">
        <f ca="1">OFFSET('배치점수 계산기'!M$10,$D104,0)</f>
        <v>표점/만점</v>
      </c>
      <c r="X104" s="208" t="str">
        <f ca="1">OFFSET('배치점수 계산기'!N$10,$D104,0)</f>
        <v>변표/만점</v>
      </c>
      <c r="Y104" s="212">
        <f ca="1">OFFSET(환산공식!FG$15,$F104,0)</f>
        <v>0.39</v>
      </c>
      <c r="Z104" s="35">
        <f ca="1">OFFSET(환산공식!FH$15,$F104,0)</f>
        <v>0.39</v>
      </c>
      <c r="AA104" s="203">
        <f ca="1">OFFSET(환산공식!FI$15,$F104,0)</f>
        <v>0.23</v>
      </c>
      <c r="AC104"/>
      <c r="AD104">
        <f t="shared" ca="1" si="3"/>
        <v>6</v>
      </c>
      <c r="AE104"/>
    </row>
    <row r="105" spans="1:31" s="5" customFormat="1">
      <c r="A105" s="222"/>
      <c r="B105" s="222"/>
      <c r="C105" s="222" t="s">
        <v>2491</v>
      </c>
      <c r="D105" s="219">
        <v>1000</v>
      </c>
      <c r="E105" s="219">
        <v>26</v>
      </c>
      <c r="F105" s="219">
        <v>26</v>
      </c>
      <c r="G105" s="264">
        <v>98</v>
      </c>
      <c r="H105" s="221" t="s">
        <v>129</v>
      </c>
      <c r="I105" s="219" t="s">
        <v>137</v>
      </c>
      <c r="J105" s="267" t="s">
        <v>103</v>
      </c>
      <c r="K105" s="219" t="s">
        <v>84</v>
      </c>
      <c r="L105" s="35" t="str">
        <f ca="1">IF(OFFSET(환산공식!$DU$15,$F105,0)=1,"O","X")</f>
        <v>X</v>
      </c>
      <c r="M105" s="212">
        <f ca="1">IFERROR(OFFSET(환산공식!DA$15,$F105,0),"")</f>
        <v>100</v>
      </c>
      <c r="N105" s="35" t="str">
        <f ca="1">IFERROR(CONCATENATE(ROUND(OFFSET(환산공식!DB$15,$F105,0),1),"%"),"")</f>
        <v>100%</v>
      </c>
      <c r="O105" s="35">
        <f ca="1">IFERROR(OFFSET(환산공식!DC$15,$F105,0),"")</f>
        <v>0</v>
      </c>
      <c r="P105" s="212" t="str">
        <f t="shared" ca="1" si="2"/>
        <v>3% 이하</v>
      </c>
      <c r="Q105" s="218">
        <f ca="1">IFERROR(ROUND(OFFSET(환산공식!$EX$15,$F105,0),3),"")</f>
        <v>0</v>
      </c>
      <c r="R105" s="218">
        <f ca="1">OFFSET('배치점수 계산기'!H$10,$D105,0)</f>
        <v>938.94299999999998</v>
      </c>
      <c r="S105" s="218">
        <f ca="1">OFFSET('배치점수 계산기'!I$10,$D105,0)</f>
        <v>936.52099999999996</v>
      </c>
      <c r="T105" s="218">
        <f ca="1">OFFSET('배치점수 계산기'!J$10,$D105,0)</f>
        <v>933.99699999999996</v>
      </c>
      <c r="U105" s="218">
        <f ca="1">OFFSET('배치점수 계산기'!K$10,$D105,0)</f>
        <v>930.31399999999996</v>
      </c>
      <c r="V105" s="218">
        <f ca="1">OFFSET('배치점수 계산기'!L$10,$D105,0)</f>
        <v>927.06200000000001</v>
      </c>
      <c r="W105" s="210" t="str">
        <f ca="1">OFFSET('배치점수 계산기'!M$10,$D105,0)</f>
        <v>표점/만점</v>
      </c>
      <c r="X105" s="208" t="str">
        <f ca="1">OFFSET('배치점수 계산기'!N$10,$D105,0)</f>
        <v>변표/만점</v>
      </c>
      <c r="Y105" s="212">
        <f ca="1">OFFSET(환산공식!FG$15,$F105,0)</f>
        <v>0.39</v>
      </c>
      <c r="Z105" s="35">
        <f ca="1">OFFSET(환산공식!FH$15,$F105,0)</f>
        <v>0.33</v>
      </c>
      <c r="AA105" s="203">
        <f ca="1">OFFSET(환산공식!FI$15,$F105,0)</f>
        <v>0.28000000000000003</v>
      </c>
      <c r="AC105"/>
      <c r="AD105">
        <f t="shared" ca="1" si="3"/>
        <v>6</v>
      </c>
      <c r="AE105"/>
    </row>
    <row r="106" spans="1:31" s="5" customFormat="1">
      <c r="A106" s="222"/>
      <c r="B106" s="222"/>
      <c r="C106" s="222" t="s">
        <v>2492</v>
      </c>
      <c r="D106" s="219">
        <v>1001</v>
      </c>
      <c r="E106" s="219">
        <v>26</v>
      </c>
      <c r="F106" s="219">
        <v>26</v>
      </c>
      <c r="G106" s="264">
        <v>99</v>
      </c>
      <c r="H106" s="221" t="s">
        <v>129</v>
      </c>
      <c r="I106" s="219" t="s">
        <v>137</v>
      </c>
      <c r="J106" s="267" t="s">
        <v>121</v>
      </c>
      <c r="K106" s="219" t="s">
        <v>84</v>
      </c>
      <c r="L106" s="35" t="str">
        <f ca="1">IF(OFFSET(환산공식!$DU$15,$F106,0)=1,"O","X")</f>
        <v>X</v>
      </c>
      <c r="M106" s="212">
        <f ca="1">IFERROR(OFFSET(환산공식!DA$15,$F106,0),"")</f>
        <v>100</v>
      </c>
      <c r="N106" s="35" t="str">
        <f ca="1">IFERROR(CONCATENATE(ROUND(OFFSET(환산공식!DB$15,$F106,0),1),"%"),"")</f>
        <v>100%</v>
      </c>
      <c r="O106" s="35">
        <f ca="1">IFERROR(OFFSET(환산공식!DC$15,$F106,0),"")</f>
        <v>0</v>
      </c>
      <c r="P106" s="212" t="str">
        <f t="shared" ca="1" si="2"/>
        <v>3% 이하</v>
      </c>
      <c r="Q106" s="218">
        <f ca="1">IFERROR(ROUND(OFFSET(환산공식!$EX$15,$F106,0),3),"")</f>
        <v>0</v>
      </c>
      <c r="R106" s="218">
        <f ca="1">OFFSET('배치점수 계산기'!H$10,$D106,0)</f>
        <v>936.33299999999997</v>
      </c>
      <c r="S106" s="218">
        <f ca="1">OFFSET('배치점수 계산기'!I$10,$D106,0)</f>
        <v>934.35</v>
      </c>
      <c r="T106" s="218">
        <f ca="1">OFFSET('배치점수 계산기'!J$10,$D106,0)</f>
        <v>933.00400000000002</v>
      </c>
      <c r="U106" s="218">
        <f ca="1">OFFSET('배치점수 계산기'!K$10,$D106,0)</f>
        <v>931.82</v>
      </c>
      <c r="V106" s="218">
        <f ca="1">OFFSET('배치점수 계산기'!L$10,$D106,0)</f>
        <v>928.87599999999998</v>
      </c>
      <c r="W106" s="210" t="str">
        <f ca="1">OFFSET('배치점수 계산기'!M$10,$D106,0)</f>
        <v>표점/만점</v>
      </c>
      <c r="X106" s="208" t="str">
        <f ca="1">OFFSET('배치점수 계산기'!N$10,$D106,0)</f>
        <v>변표/만점</v>
      </c>
      <c r="Y106" s="212">
        <f ca="1">OFFSET(환산공식!FG$15,$F106,0)</f>
        <v>0.39</v>
      </c>
      <c r="Z106" s="35">
        <f ca="1">OFFSET(환산공식!FH$15,$F106,0)</f>
        <v>0.33</v>
      </c>
      <c r="AA106" s="203">
        <f ca="1">OFFSET(환산공식!FI$15,$F106,0)</f>
        <v>0.28000000000000003</v>
      </c>
      <c r="AC106"/>
      <c r="AD106">
        <f t="shared" ca="1" si="3"/>
        <v>6</v>
      </c>
      <c r="AE106"/>
    </row>
    <row r="107" spans="1:31" s="5" customFormat="1">
      <c r="A107" s="222"/>
      <c r="B107" s="222"/>
      <c r="C107" s="222" t="s">
        <v>2493</v>
      </c>
      <c r="D107" s="219">
        <v>1002</v>
      </c>
      <c r="E107" s="219">
        <v>26</v>
      </c>
      <c r="F107" s="219">
        <v>26</v>
      </c>
      <c r="G107" s="264">
        <v>100</v>
      </c>
      <c r="H107" s="221" t="s">
        <v>129</v>
      </c>
      <c r="I107" s="219" t="s">
        <v>137</v>
      </c>
      <c r="J107" s="267" t="s">
        <v>140</v>
      </c>
      <c r="K107" s="219" t="s">
        <v>84</v>
      </c>
      <c r="L107" s="35" t="str">
        <f ca="1">IF(OFFSET(환산공식!$DU$15,$F107,0)=1,"O","X")</f>
        <v>X</v>
      </c>
      <c r="M107" s="212">
        <f ca="1">IFERROR(OFFSET(환산공식!DA$15,$F107,0),"")</f>
        <v>100</v>
      </c>
      <c r="N107" s="35" t="str">
        <f ca="1">IFERROR(CONCATENATE(ROUND(OFFSET(환산공식!DB$15,$F107,0),1),"%"),"")</f>
        <v>100%</v>
      </c>
      <c r="O107" s="35">
        <f ca="1">IFERROR(OFFSET(환산공식!DC$15,$F107,0),"")</f>
        <v>0</v>
      </c>
      <c r="P107" s="212" t="str">
        <f t="shared" ca="1" si="2"/>
        <v>3% 이하</v>
      </c>
      <c r="Q107" s="218">
        <f ca="1">IFERROR(ROUND(OFFSET(환산공식!$EX$15,$F107,0),3),"")</f>
        <v>0</v>
      </c>
      <c r="R107" s="218">
        <f ca="1">OFFSET('배치점수 계산기'!H$10,$D107,0)</f>
        <v>934.35</v>
      </c>
      <c r="S107" s="218">
        <f ca="1">OFFSET('배치점수 계산기'!I$10,$D107,0)</f>
        <v>933.00400000000002</v>
      </c>
      <c r="T107" s="218">
        <f ca="1">OFFSET('배치점수 계산기'!J$10,$D107,0)</f>
        <v>931.60599999999999</v>
      </c>
      <c r="U107" s="218">
        <f ca="1">OFFSET('배치점수 계산기'!K$10,$D107,0)</f>
        <v>929.32399999999996</v>
      </c>
      <c r="V107" s="218">
        <f ca="1">OFFSET('배치점수 계산기'!L$10,$D107,0)</f>
        <v>928.15300000000002</v>
      </c>
      <c r="W107" s="210" t="str">
        <f ca="1">OFFSET('배치점수 계산기'!M$10,$D107,0)</f>
        <v>표점/만점</v>
      </c>
      <c r="X107" s="208" t="str">
        <f ca="1">OFFSET('배치점수 계산기'!N$10,$D107,0)</f>
        <v>변표/만점</v>
      </c>
      <c r="Y107" s="212">
        <f ca="1">OFFSET(환산공식!FG$15,$F107,0)</f>
        <v>0.39</v>
      </c>
      <c r="Z107" s="35">
        <f ca="1">OFFSET(환산공식!FH$15,$F107,0)</f>
        <v>0.33</v>
      </c>
      <c r="AA107" s="203">
        <f ca="1">OFFSET(환산공식!FI$15,$F107,0)</f>
        <v>0.28000000000000003</v>
      </c>
      <c r="AC107"/>
      <c r="AD107">
        <f t="shared" ca="1" si="3"/>
        <v>6</v>
      </c>
      <c r="AE107"/>
    </row>
    <row r="108" spans="1:31" s="5" customFormat="1">
      <c r="A108" s="222"/>
      <c r="B108" s="222"/>
      <c r="C108" s="222" t="s">
        <v>2494</v>
      </c>
      <c r="D108" s="219">
        <v>1003</v>
      </c>
      <c r="E108" s="219">
        <v>28</v>
      </c>
      <c r="F108" s="219">
        <v>28</v>
      </c>
      <c r="G108" s="264">
        <v>101</v>
      </c>
      <c r="H108" s="221" t="s">
        <v>129</v>
      </c>
      <c r="I108" s="219" t="s">
        <v>350</v>
      </c>
      <c r="J108" s="267" t="s">
        <v>18506</v>
      </c>
      <c r="K108" s="219" t="s">
        <v>83</v>
      </c>
      <c r="L108" s="35" t="str">
        <f ca="1">IF(OFFSET(환산공식!$DU$15,$F108,0)=1,"O","X")</f>
        <v>X</v>
      </c>
      <c r="M108" s="212">
        <f ca="1">IFERROR(OFFSET(환산공식!DA$15,$F108,0),"")</f>
        <v>100</v>
      </c>
      <c r="N108" s="35" t="str">
        <f ca="1">IFERROR(CONCATENATE(ROUND(OFFSET(환산공식!DB$15,$F108,0),1),"%"),"")</f>
        <v>100%</v>
      </c>
      <c r="O108" s="35">
        <f ca="1">IFERROR(OFFSET(환산공식!DC$15,$F108,0),"")</f>
        <v>10</v>
      </c>
      <c r="P108" s="212" t="str">
        <f t="shared" ca="1" si="2"/>
        <v>3% 이하</v>
      </c>
      <c r="Q108" s="218">
        <f ca="1">IFERROR(ROUND(OFFSET(환산공식!$EX$15,$F108,0),3),"")</f>
        <v>0</v>
      </c>
      <c r="R108" s="218">
        <f ca="1">OFFSET('배치점수 계산기'!H$10,$D108,0)</f>
        <v>765.20100000000002</v>
      </c>
      <c r="S108" s="218">
        <f ca="1">OFFSET('배치점수 계산기'!I$10,$D108,0)</f>
        <v>764.35</v>
      </c>
      <c r="T108" s="218">
        <f ca="1">OFFSET('배치점수 계산기'!J$10,$D108,0)</f>
        <v>762.97199999999998</v>
      </c>
      <c r="U108" s="218">
        <f ca="1">OFFSET('배치점수 계산기'!K$10,$D108,0)</f>
        <v>761.78499999999997</v>
      </c>
      <c r="V108" s="218">
        <f ca="1">OFFSET('배치점수 계산기'!L$10,$D108,0)</f>
        <v>760.85799999999995</v>
      </c>
      <c r="W108" s="210" t="str">
        <f ca="1">OFFSET('배치점수 계산기'!M$10,$D108,0)</f>
        <v>표점</v>
      </c>
      <c r="X108" s="208" t="str">
        <f ca="1">OFFSET('배치점수 계산기'!N$10,$D108,0)</f>
        <v>변표</v>
      </c>
      <c r="Y108" s="212">
        <f ca="1">OFFSET(환산공식!FG$15,$F108,0)</f>
        <v>0.25</v>
      </c>
      <c r="Z108" s="35">
        <f ca="1">OFFSET(환산공식!FH$15,$F108,0)</f>
        <v>0.4</v>
      </c>
      <c r="AA108" s="203">
        <f ca="1">OFFSET(환산공식!FI$15,$F108,0)</f>
        <v>0.35</v>
      </c>
      <c r="AC108"/>
      <c r="AD108">
        <f t="shared" ca="1" si="3"/>
        <v>6</v>
      </c>
      <c r="AE108"/>
    </row>
    <row r="109" spans="1:31" s="5" customFormat="1">
      <c r="A109" s="222"/>
      <c r="B109" s="222"/>
      <c r="C109" s="222" t="s">
        <v>2495</v>
      </c>
      <c r="D109" s="219">
        <v>1004</v>
      </c>
      <c r="E109" s="219">
        <v>28</v>
      </c>
      <c r="F109" s="219">
        <v>28</v>
      </c>
      <c r="G109" s="264">
        <v>102</v>
      </c>
      <c r="H109" s="221" t="s">
        <v>129</v>
      </c>
      <c r="I109" s="219" t="s">
        <v>350</v>
      </c>
      <c r="J109" s="267" t="s">
        <v>697</v>
      </c>
      <c r="K109" s="219" t="s">
        <v>83</v>
      </c>
      <c r="L109" s="35" t="str">
        <f ca="1">IF(OFFSET(환산공식!$DU$15,$F109,0)=1,"O","X")</f>
        <v>X</v>
      </c>
      <c r="M109" s="212">
        <f ca="1">IFERROR(OFFSET(환산공식!DA$15,$F109,0),"")</f>
        <v>100</v>
      </c>
      <c r="N109" s="35" t="str">
        <f ca="1">IFERROR(CONCATENATE(ROUND(OFFSET(환산공식!DB$15,$F109,0),1),"%"),"")</f>
        <v>100%</v>
      </c>
      <c r="O109" s="35">
        <f ca="1">IFERROR(OFFSET(환산공식!DC$15,$F109,0),"")</f>
        <v>10</v>
      </c>
      <c r="P109" s="212" t="str">
        <f t="shared" ca="1" si="2"/>
        <v>3% 이하</v>
      </c>
      <c r="Q109" s="218">
        <f ca="1">IFERROR(ROUND(OFFSET(환산공식!$EX$15,$F109,0),3),"")</f>
        <v>0</v>
      </c>
      <c r="R109" s="218">
        <f ca="1">OFFSET('배치점수 계산기'!H$10,$D109,0)</f>
        <v>764.18499999999995</v>
      </c>
      <c r="S109" s="218">
        <f ca="1">OFFSET('배치점수 계산기'!I$10,$D109,0)</f>
        <v>762.97199999999998</v>
      </c>
      <c r="T109" s="218">
        <f ca="1">OFFSET('배치점수 계산기'!J$10,$D109,0)</f>
        <v>761.66</v>
      </c>
      <c r="U109" s="218">
        <f ca="1">OFFSET('배치점수 계산기'!K$10,$D109,0)</f>
        <v>760.44200000000001</v>
      </c>
      <c r="V109" s="218">
        <f ca="1">OFFSET('배치점수 계산기'!L$10,$D109,0)</f>
        <v>759.16499999999996</v>
      </c>
      <c r="W109" s="210" t="str">
        <f ca="1">OFFSET('배치점수 계산기'!M$10,$D109,0)</f>
        <v>표점</v>
      </c>
      <c r="X109" s="208" t="str">
        <f ca="1">OFFSET('배치점수 계산기'!N$10,$D109,0)</f>
        <v>변표</v>
      </c>
      <c r="Y109" s="212">
        <f ca="1">OFFSET(환산공식!FG$15,$F109,0)</f>
        <v>0.25</v>
      </c>
      <c r="Z109" s="35">
        <f ca="1">OFFSET(환산공식!FH$15,$F109,0)</f>
        <v>0.4</v>
      </c>
      <c r="AA109" s="203">
        <f ca="1">OFFSET(환산공식!FI$15,$F109,0)</f>
        <v>0.35</v>
      </c>
      <c r="AC109"/>
      <c r="AD109">
        <f t="shared" ca="1" si="3"/>
        <v>6</v>
      </c>
      <c r="AE109"/>
    </row>
    <row r="110" spans="1:31" s="5" customFormat="1">
      <c r="A110" s="222"/>
      <c r="B110" s="222"/>
      <c r="C110" s="222" t="s">
        <v>2496</v>
      </c>
      <c r="D110" s="219">
        <v>1005</v>
      </c>
      <c r="E110" s="219">
        <v>28</v>
      </c>
      <c r="F110" s="219">
        <v>28</v>
      </c>
      <c r="G110" s="264">
        <v>103</v>
      </c>
      <c r="H110" s="221" t="s">
        <v>129</v>
      </c>
      <c r="I110" s="219" t="s">
        <v>350</v>
      </c>
      <c r="J110" s="267" t="s">
        <v>670</v>
      </c>
      <c r="K110" s="219" t="s">
        <v>83</v>
      </c>
      <c r="L110" s="35" t="str">
        <f ca="1">IF(OFFSET(환산공식!$DU$15,$F110,0)=1,"O","X")</f>
        <v>X</v>
      </c>
      <c r="M110" s="212">
        <f ca="1">IFERROR(OFFSET(환산공식!DA$15,$F110,0),"")</f>
        <v>100</v>
      </c>
      <c r="N110" s="35" t="str">
        <f ca="1">IFERROR(CONCATENATE(ROUND(OFFSET(환산공식!DB$15,$F110,0),1),"%"),"")</f>
        <v>100%</v>
      </c>
      <c r="O110" s="35">
        <f ca="1">IFERROR(OFFSET(환산공식!DC$15,$F110,0),"")</f>
        <v>10</v>
      </c>
      <c r="P110" s="212" t="str">
        <f t="shared" ca="1" si="2"/>
        <v>3% 이하</v>
      </c>
      <c r="Q110" s="218">
        <f ca="1">IFERROR(ROUND(OFFSET(환산공식!$EX$15,$F110,0),3),"")</f>
        <v>0</v>
      </c>
      <c r="R110" s="218">
        <f ca="1">OFFSET('배치점수 계산기'!H$10,$D110,0)</f>
        <v>762.11</v>
      </c>
      <c r="S110" s="218">
        <f ca="1">OFFSET('배치점수 계산기'!I$10,$D110,0)</f>
        <v>761.66</v>
      </c>
      <c r="T110" s="218">
        <f ca="1">OFFSET('배치점수 계산기'!J$10,$D110,0)</f>
        <v>760.85799999999995</v>
      </c>
      <c r="U110" s="218">
        <f ca="1">OFFSET('배치점수 계산기'!K$10,$D110,0)</f>
        <v>759.625</v>
      </c>
      <c r="V110" s="218">
        <f ca="1">OFFSET('배치점수 계산기'!L$10,$D110,0)</f>
        <v>757.36900000000003</v>
      </c>
      <c r="W110" s="210" t="str">
        <f ca="1">OFFSET('배치점수 계산기'!M$10,$D110,0)</f>
        <v>표점</v>
      </c>
      <c r="X110" s="208" t="str">
        <f ca="1">OFFSET('배치점수 계산기'!N$10,$D110,0)</f>
        <v>변표</v>
      </c>
      <c r="Y110" s="212">
        <f ca="1">OFFSET(환산공식!FG$15,$F110,0)</f>
        <v>0.25</v>
      </c>
      <c r="Z110" s="35">
        <f ca="1">OFFSET(환산공식!FH$15,$F110,0)</f>
        <v>0.4</v>
      </c>
      <c r="AA110" s="203">
        <f ca="1">OFFSET(환산공식!FI$15,$F110,0)</f>
        <v>0.35</v>
      </c>
      <c r="AC110"/>
      <c r="AD110">
        <f t="shared" ca="1" si="3"/>
        <v>6</v>
      </c>
      <c r="AE110"/>
    </row>
    <row r="111" spans="1:31" s="5" customFormat="1">
      <c r="A111" s="222"/>
      <c r="B111" s="222"/>
      <c r="C111" s="222" t="s">
        <v>2497</v>
      </c>
      <c r="D111" s="219">
        <v>1006</v>
      </c>
      <c r="E111" s="219">
        <v>28</v>
      </c>
      <c r="F111" s="219">
        <v>28</v>
      </c>
      <c r="G111" s="264">
        <v>104</v>
      </c>
      <c r="H111" s="221" t="s">
        <v>129</v>
      </c>
      <c r="I111" s="219" t="s">
        <v>350</v>
      </c>
      <c r="J111" s="267" t="s">
        <v>119</v>
      </c>
      <c r="K111" s="219" t="s">
        <v>83</v>
      </c>
      <c r="L111" s="35" t="str">
        <f ca="1">IF(OFFSET(환산공식!$DU$15,$F111,0)=1,"O","X")</f>
        <v>X</v>
      </c>
      <c r="M111" s="212">
        <f ca="1">IFERROR(OFFSET(환산공식!DA$15,$F111,0),"")</f>
        <v>100</v>
      </c>
      <c r="N111" s="35" t="str">
        <f ca="1">IFERROR(CONCATENATE(ROUND(OFFSET(환산공식!DB$15,$F111,0),1),"%"),"")</f>
        <v>100%</v>
      </c>
      <c r="O111" s="35">
        <f ca="1">IFERROR(OFFSET(환산공식!DC$15,$F111,0),"")</f>
        <v>10</v>
      </c>
      <c r="P111" s="212" t="str">
        <f t="shared" ca="1" si="2"/>
        <v>3% 이하</v>
      </c>
      <c r="Q111" s="218">
        <f ca="1">IFERROR(ROUND(OFFSET(환산공식!$EX$15,$F111,0),3),"")</f>
        <v>0</v>
      </c>
      <c r="R111" s="218">
        <f ca="1">OFFSET('배치점수 계산기'!H$10,$D111,0)</f>
        <v>762.11</v>
      </c>
      <c r="S111" s="218">
        <f ca="1">OFFSET('배치점수 계산기'!I$10,$D111,0)</f>
        <v>761.11500000000001</v>
      </c>
      <c r="T111" s="218">
        <f ca="1">OFFSET('배치점수 계산기'!J$10,$D111,0)</f>
        <v>759.89800000000002</v>
      </c>
      <c r="U111" s="218">
        <f ca="1">OFFSET('배치점수 계산기'!K$10,$D111,0)</f>
        <v>758.625</v>
      </c>
      <c r="V111" s="218">
        <f ca="1">OFFSET('배치점수 계산기'!L$10,$D111,0)</f>
        <v>757.25900000000001</v>
      </c>
      <c r="W111" s="210" t="str">
        <f ca="1">OFFSET('배치점수 계산기'!M$10,$D111,0)</f>
        <v>표점</v>
      </c>
      <c r="X111" s="208" t="str">
        <f ca="1">OFFSET('배치점수 계산기'!N$10,$D111,0)</f>
        <v>변표</v>
      </c>
      <c r="Y111" s="212">
        <f ca="1">OFFSET(환산공식!FG$15,$F111,0)</f>
        <v>0.25</v>
      </c>
      <c r="Z111" s="35">
        <f ca="1">OFFSET(환산공식!FH$15,$F111,0)</f>
        <v>0.4</v>
      </c>
      <c r="AA111" s="203">
        <f ca="1">OFFSET(환산공식!FI$15,$F111,0)</f>
        <v>0.35</v>
      </c>
      <c r="AC111"/>
      <c r="AD111">
        <f t="shared" ca="1" si="3"/>
        <v>6</v>
      </c>
      <c r="AE111"/>
    </row>
    <row r="112" spans="1:31" s="5" customFormat="1">
      <c r="A112" s="222"/>
      <c r="B112" s="222"/>
      <c r="C112" s="222" t="s">
        <v>2498</v>
      </c>
      <c r="D112" s="219">
        <v>1007</v>
      </c>
      <c r="E112" s="219">
        <v>28</v>
      </c>
      <c r="F112" s="219">
        <v>28</v>
      </c>
      <c r="G112" s="264">
        <v>105</v>
      </c>
      <c r="H112" s="221" t="s">
        <v>129</v>
      </c>
      <c r="I112" s="219" t="s">
        <v>350</v>
      </c>
      <c r="J112" s="267" t="s">
        <v>98</v>
      </c>
      <c r="K112" s="219" t="s">
        <v>83</v>
      </c>
      <c r="L112" s="35" t="str">
        <f ca="1">IF(OFFSET(환산공식!$DU$15,$F112,0)=1,"O","X")</f>
        <v>X</v>
      </c>
      <c r="M112" s="212">
        <f ca="1">IFERROR(OFFSET(환산공식!DA$15,$F112,0),"")</f>
        <v>100</v>
      </c>
      <c r="N112" s="35" t="str">
        <f ca="1">IFERROR(CONCATENATE(ROUND(OFFSET(환산공식!DB$15,$F112,0),1),"%"),"")</f>
        <v>100%</v>
      </c>
      <c r="O112" s="35">
        <f ca="1">IFERROR(OFFSET(환산공식!DC$15,$F112,0),"")</f>
        <v>10</v>
      </c>
      <c r="P112" s="212" t="str">
        <f t="shared" ca="1" si="2"/>
        <v>3% 이하</v>
      </c>
      <c r="Q112" s="218">
        <f ca="1">IFERROR(ROUND(OFFSET(환산공식!$EX$15,$F112,0),3),"")</f>
        <v>0</v>
      </c>
      <c r="R112" s="218">
        <f ca="1">OFFSET('배치점수 계산기'!H$10,$D112,0)</f>
        <v>760.02300000000002</v>
      </c>
      <c r="S112" s="218">
        <f ca="1">OFFSET('배치점수 계산기'!I$10,$D112,0)</f>
        <v>759.31500000000005</v>
      </c>
      <c r="T112" s="218">
        <f ca="1">OFFSET('배치점수 계산기'!J$10,$D112,0)</f>
        <v>758.625</v>
      </c>
      <c r="U112" s="218">
        <f ca="1">OFFSET('배치점수 계산기'!K$10,$D112,0)</f>
        <v>757.36900000000003</v>
      </c>
      <c r="V112" s="218">
        <f ca="1">OFFSET('배치점수 계산기'!L$10,$D112,0)</f>
        <v>754.69299999999998</v>
      </c>
      <c r="W112" s="210" t="str">
        <f ca="1">OFFSET('배치점수 계산기'!M$10,$D112,0)</f>
        <v>표점</v>
      </c>
      <c r="X112" s="208" t="str">
        <f ca="1">OFFSET('배치점수 계산기'!N$10,$D112,0)</f>
        <v>변표</v>
      </c>
      <c r="Y112" s="212">
        <f ca="1">OFFSET(환산공식!FG$15,$F112,0)</f>
        <v>0.25</v>
      </c>
      <c r="Z112" s="35">
        <f ca="1">OFFSET(환산공식!FH$15,$F112,0)</f>
        <v>0.4</v>
      </c>
      <c r="AA112" s="203">
        <f ca="1">OFFSET(환산공식!FI$15,$F112,0)</f>
        <v>0.35</v>
      </c>
      <c r="AC112"/>
      <c r="AD112">
        <f t="shared" ca="1" si="3"/>
        <v>6</v>
      </c>
      <c r="AE112"/>
    </row>
    <row r="113" spans="1:31" s="5" customFormat="1">
      <c r="A113" s="222"/>
      <c r="B113" s="222"/>
      <c r="C113" s="222" t="s">
        <v>2499</v>
      </c>
      <c r="D113" s="219">
        <v>1008</v>
      </c>
      <c r="E113" s="219">
        <v>28</v>
      </c>
      <c r="F113" s="219">
        <v>28</v>
      </c>
      <c r="G113" s="264">
        <v>106</v>
      </c>
      <c r="H113" s="221" t="s">
        <v>129</v>
      </c>
      <c r="I113" s="219" t="s">
        <v>350</v>
      </c>
      <c r="J113" s="267" t="s">
        <v>68</v>
      </c>
      <c r="K113" s="219" t="s">
        <v>83</v>
      </c>
      <c r="L113" s="35" t="str">
        <f ca="1">IF(OFFSET(환산공식!$DU$15,$F113,0)=1,"O","X")</f>
        <v>X</v>
      </c>
      <c r="M113" s="212">
        <f ca="1">IFERROR(OFFSET(환산공식!DA$15,$F113,0),"")</f>
        <v>100</v>
      </c>
      <c r="N113" s="35" t="str">
        <f ca="1">IFERROR(CONCATENATE(ROUND(OFFSET(환산공식!DB$15,$F113,0),1),"%"),"")</f>
        <v>100%</v>
      </c>
      <c r="O113" s="35">
        <f ca="1">IFERROR(OFFSET(환산공식!DC$15,$F113,0),"")</f>
        <v>10</v>
      </c>
      <c r="P113" s="212" t="str">
        <f t="shared" ca="1" si="2"/>
        <v>3% 이하</v>
      </c>
      <c r="Q113" s="218">
        <f ca="1">IFERROR(ROUND(OFFSET(환산공식!$EX$15,$F113,0),3),"")</f>
        <v>0</v>
      </c>
      <c r="R113" s="218">
        <f ca="1">OFFSET('배치점수 계산기'!H$10,$D113,0)</f>
        <v>759.89800000000002</v>
      </c>
      <c r="S113" s="218">
        <f ca="1">OFFSET('배치점수 계산기'!I$10,$D113,0)</f>
        <v>758.625</v>
      </c>
      <c r="T113" s="218">
        <f ca="1">OFFSET('배치점수 계산기'!J$10,$D113,0)</f>
        <v>757.36900000000003</v>
      </c>
      <c r="U113" s="218">
        <f ca="1">OFFSET('배치점수 계산기'!K$10,$D113,0)</f>
        <v>755.77300000000002</v>
      </c>
      <c r="V113" s="218">
        <f ca="1">OFFSET('배치점수 계산기'!L$10,$D113,0)</f>
        <v>752.41200000000003</v>
      </c>
      <c r="W113" s="210" t="str">
        <f ca="1">OFFSET('배치점수 계산기'!M$10,$D113,0)</f>
        <v>표점</v>
      </c>
      <c r="X113" s="208" t="str">
        <f ca="1">OFFSET('배치점수 계산기'!N$10,$D113,0)</f>
        <v>변표</v>
      </c>
      <c r="Y113" s="212">
        <f ca="1">OFFSET(환산공식!FG$15,$F113,0)</f>
        <v>0.25</v>
      </c>
      <c r="Z113" s="35">
        <f ca="1">OFFSET(환산공식!FH$15,$F113,0)</f>
        <v>0.4</v>
      </c>
      <c r="AA113" s="203">
        <f ca="1">OFFSET(환산공식!FI$15,$F113,0)</f>
        <v>0.35</v>
      </c>
      <c r="AC113"/>
      <c r="AD113">
        <f t="shared" ca="1" si="3"/>
        <v>6</v>
      </c>
      <c r="AE113"/>
    </row>
    <row r="114" spans="1:31" s="5" customFormat="1">
      <c r="A114" s="222"/>
      <c r="B114" s="222"/>
      <c r="C114" s="222" t="s">
        <v>2500</v>
      </c>
      <c r="D114" s="219">
        <v>1009</v>
      </c>
      <c r="E114" s="219">
        <v>28</v>
      </c>
      <c r="F114" s="219">
        <v>28</v>
      </c>
      <c r="G114" s="264">
        <v>107</v>
      </c>
      <c r="H114" s="221" t="s">
        <v>129</v>
      </c>
      <c r="I114" s="219" t="s">
        <v>350</v>
      </c>
      <c r="J114" s="267" t="s">
        <v>643</v>
      </c>
      <c r="K114" s="219" t="s">
        <v>83</v>
      </c>
      <c r="L114" s="35" t="str">
        <f ca="1">IF(OFFSET(환산공식!$DU$15,$F114,0)=1,"O","X")</f>
        <v>X</v>
      </c>
      <c r="M114" s="212">
        <f ca="1">IFERROR(OFFSET(환산공식!DA$15,$F114,0),"")</f>
        <v>100</v>
      </c>
      <c r="N114" s="35" t="str">
        <f ca="1">IFERROR(CONCATENATE(ROUND(OFFSET(환산공식!DB$15,$F114,0),1),"%"),"")</f>
        <v>100%</v>
      </c>
      <c r="O114" s="35">
        <f ca="1">IFERROR(OFFSET(환산공식!DC$15,$F114,0),"")</f>
        <v>10</v>
      </c>
      <c r="P114" s="212" t="str">
        <f t="shared" ca="1" si="2"/>
        <v>3% 이하</v>
      </c>
      <c r="Q114" s="218">
        <f ca="1">IFERROR(ROUND(OFFSET(환산공식!$EX$15,$F114,0),3),"")</f>
        <v>0</v>
      </c>
      <c r="R114" s="218">
        <f ca="1">OFFSET('배치점수 계산기'!H$10,$D114,0)</f>
        <v>758.75</v>
      </c>
      <c r="S114" s="218">
        <f ca="1">OFFSET('배치점수 계산기'!I$10,$D114,0)</f>
        <v>758.29399999999998</v>
      </c>
      <c r="T114" s="218">
        <f ca="1">OFFSET('배치점수 계산기'!J$10,$D114,0)</f>
        <v>756.803</v>
      </c>
      <c r="U114" s="218">
        <f ca="1">OFFSET('배치점수 계산기'!K$10,$D114,0)</f>
        <v>755.64800000000002</v>
      </c>
      <c r="V114" s="218">
        <f ca="1">OFFSET('배치점수 계산기'!L$10,$D114,0)</f>
        <v>753.96799999999996</v>
      </c>
      <c r="W114" s="210" t="str">
        <f ca="1">OFFSET('배치점수 계산기'!M$10,$D114,0)</f>
        <v>표점</v>
      </c>
      <c r="X114" s="208" t="str">
        <f ca="1">OFFSET('배치점수 계산기'!N$10,$D114,0)</f>
        <v>변표</v>
      </c>
      <c r="Y114" s="212">
        <f ca="1">OFFSET(환산공식!FG$15,$F114,0)</f>
        <v>0.25</v>
      </c>
      <c r="Z114" s="35">
        <f ca="1">OFFSET(환산공식!FH$15,$F114,0)</f>
        <v>0.4</v>
      </c>
      <c r="AA114" s="203">
        <f ca="1">OFFSET(환산공식!FI$15,$F114,0)</f>
        <v>0.35</v>
      </c>
      <c r="AC114"/>
      <c r="AD114">
        <f t="shared" ca="1" si="3"/>
        <v>6</v>
      </c>
      <c r="AE114"/>
    </row>
    <row r="115" spans="1:31" s="5" customFormat="1">
      <c r="A115" s="222"/>
      <c r="B115" s="222"/>
      <c r="C115" s="222" t="s">
        <v>2501</v>
      </c>
      <c r="D115" s="219">
        <v>1010</v>
      </c>
      <c r="E115" s="219">
        <v>28</v>
      </c>
      <c r="F115" s="219">
        <v>28</v>
      </c>
      <c r="G115" s="264">
        <v>108</v>
      </c>
      <c r="H115" s="221" t="s">
        <v>129</v>
      </c>
      <c r="I115" s="219" t="s">
        <v>350</v>
      </c>
      <c r="J115" s="267" t="s">
        <v>69</v>
      </c>
      <c r="K115" s="219" t="s">
        <v>83</v>
      </c>
      <c r="L115" s="35" t="str">
        <f ca="1">IF(OFFSET(환산공식!$DU$15,$F115,0)=1,"O","X")</f>
        <v>X</v>
      </c>
      <c r="M115" s="212">
        <f ca="1">IFERROR(OFFSET(환산공식!DA$15,$F115,0),"")</f>
        <v>100</v>
      </c>
      <c r="N115" s="35" t="str">
        <f ca="1">IFERROR(CONCATENATE(ROUND(OFFSET(환산공식!DB$15,$F115,0),1),"%"),"")</f>
        <v>100%</v>
      </c>
      <c r="O115" s="35">
        <f ca="1">IFERROR(OFFSET(환산공식!DC$15,$F115,0),"")</f>
        <v>10</v>
      </c>
      <c r="P115" s="212" t="str">
        <f t="shared" ca="1" si="2"/>
        <v>3% 이하</v>
      </c>
      <c r="Q115" s="218">
        <f ca="1">IFERROR(ROUND(OFFSET(환산공식!$EX$15,$F115,0),3),"")</f>
        <v>0</v>
      </c>
      <c r="R115" s="218">
        <f ca="1">OFFSET('배치점수 계산기'!H$10,$D115,0)</f>
        <v>758.29399999999998</v>
      </c>
      <c r="S115" s="218">
        <f ca="1">OFFSET('배치점수 계산기'!I$10,$D115,0)</f>
        <v>757.85900000000004</v>
      </c>
      <c r="T115" s="218">
        <f ca="1">OFFSET('배치점수 계산기'!J$10,$D115,0)</f>
        <v>756.678</v>
      </c>
      <c r="U115" s="218">
        <f ca="1">OFFSET('배치점수 계산기'!K$10,$D115,0)</f>
        <v>755.12300000000005</v>
      </c>
      <c r="V115" s="218">
        <f ca="1">OFFSET('배치점수 계산기'!L$10,$D115,0)</f>
        <v>752.41200000000003</v>
      </c>
      <c r="W115" s="210" t="str">
        <f ca="1">OFFSET('배치점수 계산기'!M$10,$D115,0)</f>
        <v>표점</v>
      </c>
      <c r="X115" s="208" t="str">
        <f ca="1">OFFSET('배치점수 계산기'!N$10,$D115,0)</f>
        <v>변표</v>
      </c>
      <c r="Y115" s="212">
        <f ca="1">OFFSET(환산공식!FG$15,$F115,0)</f>
        <v>0.25</v>
      </c>
      <c r="Z115" s="35">
        <f ca="1">OFFSET(환산공식!FH$15,$F115,0)</f>
        <v>0.4</v>
      </c>
      <c r="AA115" s="203">
        <f ca="1">OFFSET(환산공식!FI$15,$F115,0)</f>
        <v>0.35</v>
      </c>
      <c r="AC115"/>
      <c r="AD115">
        <f t="shared" ca="1" si="3"/>
        <v>6</v>
      </c>
      <c r="AE115"/>
    </row>
    <row r="116" spans="1:31" s="5" customFormat="1">
      <c r="A116" s="222"/>
      <c r="B116" s="222"/>
      <c r="C116" s="222" t="s">
        <v>2502</v>
      </c>
      <c r="D116" s="219">
        <v>1011</v>
      </c>
      <c r="E116" s="219">
        <v>30</v>
      </c>
      <c r="F116" s="219">
        <v>30</v>
      </c>
      <c r="G116" s="264">
        <v>109</v>
      </c>
      <c r="H116" s="221" t="s">
        <v>129</v>
      </c>
      <c r="I116" s="219" t="s">
        <v>350</v>
      </c>
      <c r="J116" s="267" t="s">
        <v>379</v>
      </c>
      <c r="K116" s="219" t="s">
        <v>84</v>
      </c>
      <c r="L116" s="35" t="str">
        <f ca="1">IF(OFFSET(환산공식!$DU$15,$F116,0)=1,"O","X")</f>
        <v>X</v>
      </c>
      <c r="M116" s="212">
        <f ca="1">IFERROR(OFFSET(환산공식!DA$15,$F116,0),"")</f>
        <v>100</v>
      </c>
      <c r="N116" s="35" t="str">
        <f ca="1">IFERROR(CONCATENATE(ROUND(OFFSET(환산공식!DB$15,$F116,0),1),"%"),"")</f>
        <v>100%</v>
      </c>
      <c r="O116" s="35">
        <f ca="1">IFERROR(OFFSET(환산공식!DC$15,$F116,0),"")</f>
        <v>10</v>
      </c>
      <c r="P116" s="212" t="str">
        <f t="shared" ca="1" si="2"/>
        <v>3% 이하</v>
      </c>
      <c r="Q116" s="218">
        <f ca="1">IFERROR(ROUND(OFFSET(환산공식!$EX$15,$F116,0),3),"")</f>
        <v>0</v>
      </c>
      <c r="R116" s="218">
        <f ca="1">OFFSET('배치점수 계산기'!H$10,$D116,0)</f>
        <v>753.36900000000003</v>
      </c>
      <c r="S116" s="218">
        <f ca="1">OFFSET('배치점수 계산기'!I$10,$D116,0)</f>
        <v>751.827</v>
      </c>
      <c r="T116" s="218">
        <f ca="1">OFFSET('배치점수 계산기'!J$10,$D116,0)</f>
        <v>750.24300000000005</v>
      </c>
      <c r="U116" s="218">
        <f ca="1">OFFSET('배치점수 계산기'!K$10,$D116,0)</f>
        <v>749.07299999999998</v>
      </c>
      <c r="V116" s="218">
        <f ca="1">OFFSET('배치점수 계산기'!L$10,$D116,0)</f>
        <v>747.69100000000003</v>
      </c>
      <c r="W116" s="210" t="str">
        <f ca="1">OFFSET('배치점수 계산기'!M$10,$D116,0)</f>
        <v>표점</v>
      </c>
      <c r="X116" s="208" t="str">
        <f ca="1">OFFSET('배치점수 계산기'!N$10,$D116,0)</f>
        <v>변표</v>
      </c>
      <c r="Y116" s="212">
        <f ca="1">OFFSET(환산공식!FG$15,$F116,0)</f>
        <v>0.35</v>
      </c>
      <c r="Z116" s="35">
        <f ca="1">OFFSET(환산공식!FH$15,$F116,0)</f>
        <v>0.45</v>
      </c>
      <c r="AA116" s="203">
        <f ca="1">OFFSET(환산공식!FI$15,$F116,0)</f>
        <v>0.2</v>
      </c>
      <c r="AC116"/>
      <c r="AD116">
        <f t="shared" ca="1" si="3"/>
        <v>6</v>
      </c>
      <c r="AE116"/>
    </row>
    <row r="117" spans="1:31" s="5" customFormat="1">
      <c r="A117" s="222"/>
      <c r="B117" s="222"/>
      <c r="C117" s="222" t="s">
        <v>2503</v>
      </c>
      <c r="D117" s="219">
        <v>1012</v>
      </c>
      <c r="E117" s="219">
        <v>30</v>
      </c>
      <c r="F117" s="219">
        <v>30</v>
      </c>
      <c r="G117" s="264">
        <v>110</v>
      </c>
      <c r="H117" s="221" t="s">
        <v>129</v>
      </c>
      <c r="I117" s="219" t="s">
        <v>350</v>
      </c>
      <c r="J117" s="267" t="s">
        <v>75</v>
      </c>
      <c r="K117" s="219" t="s">
        <v>84</v>
      </c>
      <c r="L117" s="35" t="str">
        <f ca="1">IF(OFFSET(환산공식!$DU$15,$F117,0)=1,"O","X")</f>
        <v>X</v>
      </c>
      <c r="M117" s="212">
        <f ca="1">IFERROR(OFFSET(환산공식!DA$15,$F117,0),"")</f>
        <v>100</v>
      </c>
      <c r="N117" s="35" t="str">
        <f ca="1">IFERROR(CONCATENATE(ROUND(OFFSET(환산공식!DB$15,$F117,0),1),"%"),"")</f>
        <v>100%</v>
      </c>
      <c r="O117" s="35">
        <f ca="1">IFERROR(OFFSET(환산공식!DC$15,$F117,0),"")</f>
        <v>10</v>
      </c>
      <c r="P117" s="212" t="str">
        <f t="shared" ca="1" si="2"/>
        <v>3% 이하</v>
      </c>
      <c r="Q117" s="218">
        <f ca="1">IFERROR(ROUND(OFFSET(환산공식!$EX$15,$F117,0),3),"")</f>
        <v>0</v>
      </c>
      <c r="R117" s="218">
        <f ca="1">OFFSET('배치점수 계산기'!H$10,$D117,0)</f>
        <v>750.24300000000005</v>
      </c>
      <c r="S117" s="218">
        <f ca="1">OFFSET('배치점수 계산기'!I$10,$D117,0)</f>
        <v>749.24800000000005</v>
      </c>
      <c r="T117" s="218">
        <f ca="1">OFFSET('배치점수 계산기'!J$10,$D117,0)</f>
        <v>747.02300000000002</v>
      </c>
      <c r="U117" s="218">
        <f ca="1">OFFSET('배치점수 계산기'!K$10,$D117,0)</f>
        <v>744.79100000000005</v>
      </c>
      <c r="V117" s="218">
        <f ca="1">OFFSET('배치점수 계산기'!L$10,$D117,0)</f>
        <v>742.73800000000006</v>
      </c>
      <c r="W117" s="210" t="str">
        <f ca="1">OFFSET('배치점수 계산기'!M$10,$D117,0)</f>
        <v>표점</v>
      </c>
      <c r="X117" s="208" t="str">
        <f ca="1">OFFSET('배치점수 계산기'!N$10,$D117,0)</f>
        <v>변표</v>
      </c>
      <c r="Y117" s="212">
        <f ca="1">OFFSET(환산공식!FG$15,$F117,0)</f>
        <v>0.35</v>
      </c>
      <c r="Z117" s="35">
        <f ca="1">OFFSET(환산공식!FH$15,$F117,0)</f>
        <v>0.45</v>
      </c>
      <c r="AA117" s="203">
        <f ca="1">OFFSET(환산공식!FI$15,$F117,0)</f>
        <v>0.2</v>
      </c>
      <c r="AC117"/>
      <c r="AD117">
        <f t="shared" ca="1" si="3"/>
        <v>6</v>
      </c>
      <c r="AE117"/>
    </row>
    <row r="118" spans="1:31" s="5" customFormat="1">
      <c r="A118" s="222"/>
      <c r="B118" s="222"/>
      <c r="C118" s="222" t="s">
        <v>2504</v>
      </c>
      <c r="D118" s="219">
        <v>1013</v>
      </c>
      <c r="E118" s="219">
        <v>30</v>
      </c>
      <c r="F118" s="219">
        <v>30</v>
      </c>
      <c r="G118" s="264">
        <v>111</v>
      </c>
      <c r="H118" s="221" t="s">
        <v>129</v>
      </c>
      <c r="I118" s="219" t="s">
        <v>350</v>
      </c>
      <c r="J118" s="267" t="s">
        <v>703</v>
      </c>
      <c r="K118" s="219" t="s">
        <v>84</v>
      </c>
      <c r="L118" s="35" t="str">
        <f ca="1">IF(OFFSET(환산공식!$DU$15,$F118,0)=1,"O","X")</f>
        <v>X</v>
      </c>
      <c r="M118" s="212">
        <f ca="1">IFERROR(OFFSET(환산공식!DA$15,$F118,0),"")</f>
        <v>100</v>
      </c>
      <c r="N118" s="35" t="str">
        <f ca="1">IFERROR(CONCATENATE(ROUND(OFFSET(환산공식!DB$15,$F118,0),1),"%"),"")</f>
        <v>100%</v>
      </c>
      <c r="O118" s="35">
        <f ca="1">IFERROR(OFFSET(환산공식!DC$15,$F118,0),"")</f>
        <v>10</v>
      </c>
      <c r="P118" s="212" t="str">
        <f t="shared" ca="1" si="2"/>
        <v>3% 이하</v>
      </c>
      <c r="Q118" s="218">
        <f ca="1">IFERROR(ROUND(OFFSET(환산공식!$EX$15,$F118,0),3),"")</f>
        <v>0</v>
      </c>
      <c r="R118" s="218">
        <f ca="1">OFFSET('배치점수 계산기'!H$10,$D118,0)</f>
        <v>748.84799999999996</v>
      </c>
      <c r="S118" s="218">
        <f ca="1">OFFSET('배치점수 계산기'!I$10,$D118,0)</f>
        <v>747.69100000000003</v>
      </c>
      <c r="T118" s="218">
        <f ca="1">OFFSET('배치점수 계산기'!J$10,$D118,0)</f>
        <v>746.37</v>
      </c>
      <c r="U118" s="218">
        <f ca="1">OFFSET('배치점수 계산기'!K$10,$D118,0)</f>
        <v>744.39099999999996</v>
      </c>
      <c r="V118" s="218">
        <f ca="1">OFFSET('배치점수 계산기'!L$10,$D118,0)</f>
        <v>740.27300000000002</v>
      </c>
      <c r="W118" s="210" t="str">
        <f ca="1">OFFSET('배치점수 계산기'!M$10,$D118,0)</f>
        <v>표점</v>
      </c>
      <c r="X118" s="208" t="str">
        <f ca="1">OFFSET('배치점수 계산기'!N$10,$D118,0)</f>
        <v>변표</v>
      </c>
      <c r="Y118" s="212">
        <f ca="1">OFFSET(환산공식!FG$15,$F118,0)</f>
        <v>0.35</v>
      </c>
      <c r="Z118" s="35">
        <f ca="1">OFFSET(환산공식!FH$15,$F118,0)</f>
        <v>0.45</v>
      </c>
      <c r="AA118" s="203">
        <f ca="1">OFFSET(환산공식!FI$15,$F118,0)</f>
        <v>0.2</v>
      </c>
      <c r="AC118"/>
      <c r="AD118">
        <f t="shared" ca="1" si="3"/>
        <v>6</v>
      </c>
      <c r="AE118"/>
    </row>
    <row r="119" spans="1:31" s="5" customFormat="1">
      <c r="A119" s="222"/>
      <c r="B119" s="222"/>
      <c r="C119" s="222" t="s">
        <v>2505</v>
      </c>
      <c r="D119" s="219">
        <v>1014</v>
      </c>
      <c r="E119" s="219">
        <v>30</v>
      </c>
      <c r="F119" s="219">
        <v>30</v>
      </c>
      <c r="G119" s="264">
        <v>112</v>
      </c>
      <c r="H119" s="221" t="s">
        <v>129</v>
      </c>
      <c r="I119" s="219" t="s">
        <v>350</v>
      </c>
      <c r="J119" s="267" t="s">
        <v>389</v>
      </c>
      <c r="K119" s="219" t="s">
        <v>84</v>
      </c>
      <c r="L119" s="35" t="str">
        <f ca="1">IF(OFFSET(환산공식!$DU$15,$F119,0)=1,"O","X")</f>
        <v>X</v>
      </c>
      <c r="M119" s="212">
        <f ca="1">IFERROR(OFFSET(환산공식!DA$15,$F119,0),"")</f>
        <v>100</v>
      </c>
      <c r="N119" s="35" t="str">
        <f ca="1">IFERROR(CONCATENATE(ROUND(OFFSET(환산공식!DB$15,$F119,0),1),"%"),"")</f>
        <v>100%</v>
      </c>
      <c r="O119" s="35">
        <f ca="1">IFERROR(OFFSET(환산공식!DC$15,$F119,0),"")</f>
        <v>10</v>
      </c>
      <c r="P119" s="212" t="str">
        <f t="shared" ca="1" si="2"/>
        <v>3% 이하</v>
      </c>
      <c r="Q119" s="218">
        <f ca="1">IFERROR(ROUND(OFFSET(환산공식!$EX$15,$F119,0),3),"")</f>
        <v>0</v>
      </c>
      <c r="R119" s="218">
        <f ca="1">OFFSET('배치점수 계산기'!H$10,$D119,0)</f>
        <v>747.69100000000003</v>
      </c>
      <c r="S119" s="218">
        <f ca="1">OFFSET('배치점수 계산기'!I$10,$D119,0)</f>
        <v>746.67600000000004</v>
      </c>
      <c r="T119" s="218">
        <f ca="1">OFFSET('배치점수 계산기'!J$10,$D119,0)</f>
        <v>745.96799999999996</v>
      </c>
      <c r="U119" s="218">
        <f ca="1">OFFSET('배치점수 계산기'!K$10,$D119,0)</f>
        <v>744.08199999999999</v>
      </c>
      <c r="V119" s="218">
        <f ca="1">OFFSET('배치점수 계산기'!L$10,$D119,0)</f>
        <v>743.13800000000003</v>
      </c>
      <c r="W119" s="210" t="str">
        <f ca="1">OFFSET('배치점수 계산기'!M$10,$D119,0)</f>
        <v>표점</v>
      </c>
      <c r="X119" s="208" t="str">
        <f ca="1">OFFSET('배치점수 계산기'!N$10,$D119,0)</f>
        <v>변표</v>
      </c>
      <c r="Y119" s="212">
        <f ca="1">OFFSET(환산공식!FG$15,$F119,0)</f>
        <v>0.35</v>
      </c>
      <c r="Z119" s="35">
        <f ca="1">OFFSET(환산공식!FH$15,$F119,0)</f>
        <v>0.45</v>
      </c>
      <c r="AA119" s="203">
        <f ca="1">OFFSET(환산공식!FI$15,$F119,0)</f>
        <v>0.2</v>
      </c>
      <c r="AC119"/>
      <c r="AD119">
        <f t="shared" ca="1" si="3"/>
        <v>6</v>
      </c>
      <c r="AE119"/>
    </row>
    <row r="120" spans="1:31" s="5" customFormat="1">
      <c r="A120" s="222"/>
      <c r="B120" s="222"/>
      <c r="C120" s="222" t="s">
        <v>2506</v>
      </c>
      <c r="D120" s="219">
        <v>1015</v>
      </c>
      <c r="E120" s="219">
        <v>30</v>
      </c>
      <c r="F120" s="219">
        <v>30</v>
      </c>
      <c r="G120" s="264">
        <v>113</v>
      </c>
      <c r="H120" s="221" t="s">
        <v>129</v>
      </c>
      <c r="I120" s="219" t="s">
        <v>350</v>
      </c>
      <c r="J120" s="267" t="s">
        <v>166</v>
      </c>
      <c r="K120" s="219" t="s">
        <v>84</v>
      </c>
      <c r="L120" s="35" t="str">
        <f ca="1">IF(OFFSET(환산공식!$DU$15,$F120,0)=1,"O","X")</f>
        <v>X</v>
      </c>
      <c r="M120" s="212">
        <f ca="1">IFERROR(OFFSET(환산공식!DA$15,$F120,0),"")</f>
        <v>100</v>
      </c>
      <c r="N120" s="35" t="str">
        <f ca="1">IFERROR(CONCATENATE(ROUND(OFFSET(환산공식!DB$15,$F120,0),1),"%"),"")</f>
        <v>100%</v>
      </c>
      <c r="O120" s="35">
        <f ca="1">IFERROR(OFFSET(환산공식!DC$15,$F120,0),"")</f>
        <v>10</v>
      </c>
      <c r="P120" s="212" t="str">
        <f t="shared" ca="1" si="2"/>
        <v>3% 이하</v>
      </c>
      <c r="Q120" s="218">
        <f ca="1">IFERROR(ROUND(OFFSET(환산공식!$EX$15,$F120,0),3),"")</f>
        <v>0</v>
      </c>
      <c r="R120" s="218">
        <f ca="1">OFFSET('배치점수 계산기'!H$10,$D120,0)</f>
        <v>749.70899999999995</v>
      </c>
      <c r="S120" s="218">
        <f ca="1">OFFSET('배치점수 계산기'!I$10,$D120,0)</f>
        <v>746.10199999999998</v>
      </c>
      <c r="T120" s="218">
        <f ca="1">OFFSET('배치점수 계산기'!J$10,$D120,0)</f>
        <v>745.28499999999997</v>
      </c>
      <c r="U120" s="218">
        <f ca="1">OFFSET('배치점수 계산기'!K$10,$D120,0)</f>
        <v>744.61599999999999</v>
      </c>
      <c r="V120" s="218">
        <f ca="1">OFFSET('배치점수 계산기'!L$10,$D120,0)</f>
        <v>742.56399999999996</v>
      </c>
      <c r="W120" s="210" t="str">
        <f ca="1">OFFSET('배치점수 계산기'!M$10,$D120,0)</f>
        <v>표점</v>
      </c>
      <c r="X120" s="208" t="str">
        <f ca="1">OFFSET('배치점수 계산기'!N$10,$D120,0)</f>
        <v>변표</v>
      </c>
      <c r="Y120" s="212">
        <f ca="1">OFFSET(환산공식!FG$15,$F120,0)</f>
        <v>0.35</v>
      </c>
      <c r="Z120" s="35">
        <f ca="1">OFFSET(환산공식!FH$15,$F120,0)</f>
        <v>0.45</v>
      </c>
      <c r="AA120" s="203">
        <f ca="1">OFFSET(환산공식!FI$15,$F120,0)</f>
        <v>0.2</v>
      </c>
      <c r="AC120"/>
      <c r="AD120">
        <f t="shared" ca="1" si="3"/>
        <v>6</v>
      </c>
      <c r="AE120"/>
    </row>
    <row r="121" spans="1:31" s="5" customFormat="1">
      <c r="A121" s="222"/>
      <c r="B121" s="222"/>
      <c r="C121" s="222" t="s">
        <v>2507</v>
      </c>
      <c r="D121" s="219">
        <v>1016</v>
      </c>
      <c r="E121" s="219">
        <v>30</v>
      </c>
      <c r="F121" s="219">
        <v>30</v>
      </c>
      <c r="G121" s="264">
        <v>114</v>
      </c>
      <c r="H121" s="221" t="s">
        <v>129</v>
      </c>
      <c r="I121" s="219" t="s">
        <v>350</v>
      </c>
      <c r="J121" s="267" t="s">
        <v>79</v>
      </c>
      <c r="K121" s="219" t="s">
        <v>84</v>
      </c>
      <c r="L121" s="35" t="str">
        <f ca="1">IF(OFFSET(환산공식!$DU$15,$F121,0)=1,"O","X")</f>
        <v>X</v>
      </c>
      <c r="M121" s="212">
        <f ca="1">IFERROR(OFFSET(환산공식!DA$15,$F121,0),"")</f>
        <v>100</v>
      </c>
      <c r="N121" s="35" t="str">
        <f ca="1">IFERROR(CONCATENATE(ROUND(OFFSET(환산공식!DB$15,$F121,0),1),"%"),"")</f>
        <v>100%</v>
      </c>
      <c r="O121" s="35">
        <f ca="1">IFERROR(OFFSET(환산공식!DC$15,$F121,0),"")</f>
        <v>10</v>
      </c>
      <c r="P121" s="212" t="str">
        <f t="shared" ca="1" si="2"/>
        <v>3% 이하</v>
      </c>
      <c r="Q121" s="218">
        <f ca="1">IFERROR(ROUND(OFFSET(환산공식!$EX$15,$F121,0),3),"")</f>
        <v>0</v>
      </c>
      <c r="R121" s="218">
        <f ca="1">OFFSET('배치점수 계산기'!H$10,$D121,0)</f>
        <v>747.02300000000002</v>
      </c>
      <c r="S121" s="218">
        <f ca="1">OFFSET('배치점수 계산기'!I$10,$D121,0)</f>
        <v>745.96799999999996</v>
      </c>
      <c r="T121" s="218">
        <f ca="1">OFFSET('배치점수 계산기'!J$10,$D121,0)</f>
        <v>745.28499999999997</v>
      </c>
      <c r="U121" s="218">
        <f ca="1">OFFSET('배치점수 계산기'!K$10,$D121,0)</f>
        <v>744.08199999999999</v>
      </c>
      <c r="V121" s="218">
        <f ca="1">OFFSET('배치점수 계산기'!L$10,$D121,0)</f>
        <v>742.56399999999996</v>
      </c>
      <c r="W121" s="210" t="str">
        <f ca="1">OFFSET('배치점수 계산기'!M$10,$D121,0)</f>
        <v>표점</v>
      </c>
      <c r="X121" s="208" t="str">
        <f ca="1">OFFSET('배치점수 계산기'!N$10,$D121,0)</f>
        <v>변표</v>
      </c>
      <c r="Y121" s="212">
        <f ca="1">OFFSET(환산공식!FG$15,$F121,0)</f>
        <v>0.35</v>
      </c>
      <c r="Z121" s="35">
        <f ca="1">OFFSET(환산공식!FH$15,$F121,0)</f>
        <v>0.45</v>
      </c>
      <c r="AA121" s="203">
        <f ca="1">OFFSET(환산공식!FI$15,$F121,0)</f>
        <v>0.2</v>
      </c>
      <c r="AC121"/>
      <c r="AD121">
        <f t="shared" ca="1" si="3"/>
        <v>6</v>
      </c>
      <c r="AE121"/>
    </row>
    <row r="122" spans="1:31" s="5" customFormat="1">
      <c r="A122" s="222"/>
      <c r="B122" s="222"/>
      <c r="C122" s="222" t="s">
        <v>2508</v>
      </c>
      <c r="D122" s="219">
        <v>1017</v>
      </c>
      <c r="E122" s="219">
        <v>30</v>
      </c>
      <c r="F122" s="219">
        <v>30</v>
      </c>
      <c r="G122" s="264">
        <v>115</v>
      </c>
      <c r="H122" s="221" t="s">
        <v>129</v>
      </c>
      <c r="I122" s="219" t="s">
        <v>350</v>
      </c>
      <c r="J122" s="267" t="s">
        <v>702</v>
      </c>
      <c r="K122" s="219" t="s">
        <v>84</v>
      </c>
      <c r="L122" s="35" t="str">
        <f ca="1">IF(OFFSET(환산공식!$DU$15,$F122,0)=1,"O","X")</f>
        <v>X</v>
      </c>
      <c r="M122" s="212">
        <f ca="1">IFERROR(OFFSET(환산공식!DA$15,$F122,0),"")</f>
        <v>100</v>
      </c>
      <c r="N122" s="35" t="str">
        <f ca="1">IFERROR(CONCATENATE(ROUND(OFFSET(환산공식!DB$15,$F122,0),1),"%"),"")</f>
        <v>100%</v>
      </c>
      <c r="O122" s="35">
        <f ca="1">IFERROR(OFFSET(환산공식!DC$15,$F122,0),"")</f>
        <v>10</v>
      </c>
      <c r="P122" s="212" t="str">
        <f t="shared" ca="1" si="2"/>
        <v>3% 이하</v>
      </c>
      <c r="Q122" s="218">
        <f ca="1">IFERROR(ROUND(OFFSET(환산공식!$EX$15,$F122,0),3),"")</f>
        <v>0</v>
      </c>
      <c r="R122" s="218">
        <f ca="1">OFFSET('배치점수 계산기'!H$10,$D122,0)</f>
        <v>748.44799999999998</v>
      </c>
      <c r="S122" s="218">
        <f ca="1">OFFSET('배치점수 계산기'!I$10,$D122,0)</f>
        <v>745.96799999999996</v>
      </c>
      <c r="T122" s="218">
        <f ca="1">OFFSET('배치점수 계산기'!J$10,$D122,0)</f>
        <v>744.61599999999999</v>
      </c>
      <c r="U122" s="218">
        <f ca="1">OFFSET('배치점수 계산기'!K$10,$D122,0)</f>
        <v>741.80499999999995</v>
      </c>
      <c r="V122" s="218">
        <f ca="1">OFFSET('배치점수 계산기'!L$10,$D122,0)</f>
        <v>736.78899999999999</v>
      </c>
      <c r="W122" s="210" t="str">
        <f ca="1">OFFSET('배치점수 계산기'!M$10,$D122,0)</f>
        <v>표점</v>
      </c>
      <c r="X122" s="208" t="str">
        <f ca="1">OFFSET('배치점수 계산기'!N$10,$D122,0)</f>
        <v>변표</v>
      </c>
      <c r="Y122" s="212">
        <f ca="1">OFFSET(환산공식!FG$15,$F122,0)</f>
        <v>0.35</v>
      </c>
      <c r="Z122" s="35">
        <f ca="1">OFFSET(환산공식!FH$15,$F122,0)</f>
        <v>0.45</v>
      </c>
      <c r="AA122" s="203">
        <f ca="1">OFFSET(환산공식!FI$15,$F122,0)</f>
        <v>0.2</v>
      </c>
      <c r="AC122"/>
      <c r="AD122">
        <f t="shared" ca="1" si="3"/>
        <v>6</v>
      </c>
      <c r="AE122"/>
    </row>
    <row r="123" spans="1:31" s="5" customFormat="1">
      <c r="A123" s="222"/>
      <c r="B123" s="222"/>
      <c r="C123" s="222" t="s">
        <v>2509</v>
      </c>
      <c r="D123" s="219">
        <v>1018</v>
      </c>
      <c r="E123" s="219">
        <v>30</v>
      </c>
      <c r="F123" s="219">
        <v>30</v>
      </c>
      <c r="G123" s="264">
        <v>116</v>
      </c>
      <c r="H123" s="221" t="s">
        <v>129</v>
      </c>
      <c r="I123" s="219" t="s">
        <v>350</v>
      </c>
      <c r="J123" s="267" t="s">
        <v>78</v>
      </c>
      <c r="K123" s="219" t="s">
        <v>84</v>
      </c>
      <c r="L123" s="35" t="str">
        <f ca="1">IF(OFFSET(환산공식!$DU$15,$F123,0)=1,"O","X")</f>
        <v>X</v>
      </c>
      <c r="M123" s="212">
        <f ca="1">IFERROR(OFFSET(환산공식!DA$15,$F123,0),"")</f>
        <v>100</v>
      </c>
      <c r="N123" s="35" t="str">
        <f ca="1">IFERROR(CONCATENATE(ROUND(OFFSET(환산공식!DB$15,$F123,0),1),"%"),"")</f>
        <v>100%</v>
      </c>
      <c r="O123" s="35">
        <f ca="1">IFERROR(OFFSET(환산공식!DC$15,$F123,0),"")</f>
        <v>10</v>
      </c>
      <c r="P123" s="212" t="str">
        <f t="shared" ca="1" si="2"/>
        <v>3% 이하</v>
      </c>
      <c r="Q123" s="218">
        <f ca="1">IFERROR(ROUND(OFFSET(환산공식!$EX$15,$F123,0),3),"")</f>
        <v>0</v>
      </c>
      <c r="R123" s="218">
        <f ca="1">OFFSET('배치점수 계산기'!H$10,$D123,0)</f>
        <v>747.91600000000005</v>
      </c>
      <c r="S123" s="218">
        <f ca="1">OFFSET('배치점수 계산기'!I$10,$D123,0)</f>
        <v>745.41899999999998</v>
      </c>
      <c r="T123" s="218">
        <f ca="1">OFFSET('배치점수 계산기'!J$10,$D123,0)</f>
        <v>744.08199999999999</v>
      </c>
      <c r="U123" s="218">
        <f ca="1">OFFSET('배치점수 계산기'!K$10,$D123,0)</f>
        <v>742.56399999999996</v>
      </c>
      <c r="V123" s="218">
        <f ca="1">OFFSET('배치점수 계산기'!L$10,$D123,0)</f>
        <v>740.49800000000005</v>
      </c>
      <c r="W123" s="210" t="str">
        <f ca="1">OFFSET('배치점수 계산기'!M$10,$D123,0)</f>
        <v>표점</v>
      </c>
      <c r="X123" s="208" t="str">
        <f ca="1">OFFSET('배치점수 계산기'!N$10,$D123,0)</f>
        <v>변표</v>
      </c>
      <c r="Y123" s="212">
        <f ca="1">OFFSET(환산공식!FG$15,$F123,0)</f>
        <v>0.35</v>
      </c>
      <c r="Z123" s="35">
        <f ca="1">OFFSET(환산공식!FH$15,$F123,0)</f>
        <v>0.45</v>
      </c>
      <c r="AA123" s="203">
        <f ca="1">OFFSET(환산공식!FI$15,$F123,0)</f>
        <v>0.2</v>
      </c>
      <c r="AC123"/>
      <c r="AD123">
        <f t="shared" ca="1" si="3"/>
        <v>6</v>
      </c>
      <c r="AE123"/>
    </row>
    <row r="124" spans="1:31" s="5" customFormat="1">
      <c r="A124" s="222"/>
      <c r="B124" s="222"/>
      <c r="C124" s="222" t="s">
        <v>2510</v>
      </c>
      <c r="D124" s="219">
        <v>1019</v>
      </c>
      <c r="E124" s="219">
        <v>29</v>
      </c>
      <c r="F124" s="219">
        <v>29</v>
      </c>
      <c r="G124" s="264">
        <v>117</v>
      </c>
      <c r="H124" s="221" t="s">
        <v>129</v>
      </c>
      <c r="I124" s="219" t="s">
        <v>350</v>
      </c>
      <c r="J124" s="267" t="s">
        <v>104</v>
      </c>
      <c r="K124" s="219" t="s">
        <v>84</v>
      </c>
      <c r="L124" s="35" t="str">
        <f ca="1">IF(OFFSET(환산공식!$DU$15,$F124,0)=1,"O","X")</f>
        <v>X</v>
      </c>
      <c r="M124" s="212">
        <f ca="1">IFERROR(OFFSET(환산공식!DA$15,$F124,0),"")</f>
        <v>100</v>
      </c>
      <c r="N124" s="35" t="str">
        <f ca="1">IFERROR(CONCATENATE(ROUND(OFFSET(환산공식!DB$15,$F124,0),1),"%"),"")</f>
        <v>100%</v>
      </c>
      <c r="O124" s="35">
        <f ca="1">IFERROR(OFFSET(환산공식!DC$15,$F124,0),"")</f>
        <v>10</v>
      </c>
      <c r="P124" s="212" t="str">
        <f t="shared" ca="1" si="2"/>
        <v>3% 이하</v>
      </c>
      <c r="Q124" s="218">
        <f ca="1">IFERROR(ROUND(OFFSET(환산공식!$EX$15,$F124,0),3),"")</f>
        <v>0</v>
      </c>
      <c r="R124" s="218">
        <f ca="1">OFFSET('배치점수 계산기'!H$10,$D124,0)</f>
        <v>748.23199999999997</v>
      </c>
      <c r="S124" s="218">
        <f ca="1">OFFSET('배치점수 계산기'!I$10,$D124,0)</f>
        <v>745.97</v>
      </c>
      <c r="T124" s="218">
        <f ca="1">OFFSET('배치점수 계산기'!J$10,$D124,0)</f>
        <v>744.69</v>
      </c>
      <c r="U124" s="218">
        <f ca="1">OFFSET('배치점수 계산기'!K$10,$D124,0)</f>
        <v>741.98199999999997</v>
      </c>
      <c r="V124" s="218">
        <f ca="1">OFFSET('배치점수 계산기'!L$10,$D124,0)</f>
        <v>736.93</v>
      </c>
      <c r="W124" s="210" t="str">
        <f ca="1">OFFSET('배치점수 계산기'!M$10,$D124,0)</f>
        <v>표점</v>
      </c>
      <c r="X124" s="208" t="str">
        <f ca="1">OFFSET('배치점수 계산기'!N$10,$D124,0)</f>
        <v>변표</v>
      </c>
      <c r="Y124" s="212">
        <f ca="1">OFFSET(환산공식!FG$15,$F124,0)</f>
        <v>0.4</v>
      </c>
      <c r="Z124" s="35">
        <f ca="1">OFFSET(환산공식!FH$15,$F124,0)</f>
        <v>0.4</v>
      </c>
      <c r="AA124" s="203">
        <f ca="1">OFFSET(환산공식!FI$15,$F124,0)</f>
        <v>0.2</v>
      </c>
      <c r="AC124"/>
      <c r="AD124">
        <f t="shared" ca="1" si="3"/>
        <v>6</v>
      </c>
      <c r="AE124"/>
    </row>
    <row r="125" spans="1:31" s="5" customFormat="1">
      <c r="A125" s="222"/>
      <c r="B125" s="222"/>
      <c r="C125" s="222" t="s">
        <v>2511</v>
      </c>
      <c r="D125" s="219">
        <v>1020</v>
      </c>
      <c r="E125" s="219">
        <v>29</v>
      </c>
      <c r="F125" s="219">
        <v>29</v>
      </c>
      <c r="G125" s="264">
        <v>118</v>
      </c>
      <c r="H125" s="221" t="s">
        <v>129</v>
      </c>
      <c r="I125" s="219" t="s">
        <v>350</v>
      </c>
      <c r="J125" s="267" t="s">
        <v>105</v>
      </c>
      <c r="K125" s="219" t="s">
        <v>84</v>
      </c>
      <c r="L125" s="35" t="str">
        <f ca="1">IF(OFFSET(환산공식!$DU$15,$F125,0)=1,"O","X")</f>
        <v>X</v>
      </c>
      <c r="M125" s="212">
        <f ca="1">IFERROR(OFFSET(환산공식!DA$15,$F125,0),"")</f>
        <v>100</v>
      </c>
      <c r="N125" s="35" t="str">
        <f ca="1">IFERROR(CONCATENATE(ROUND(OFFSET(환산공식!DB$15,$F125,0),1),"%"),"")</f>
        <v>100%</v>
      </c>
      <c r="O125" s="35">
        <f ca="1">IFERROR(OFFSET(환산공식!DC$15,$F125,0),"")</f>
        <v>10</v>
      </c>
      <c r="P125" s="212" t="str">
        <f t="shared" ca="1" si="2"/>
        <v>3% 이하</v>
      </c>
      <c r="Q125" s="218">
        <f ca="1">IFERROR(ROUND(OFFSET(환산공식!$EX$15,$F125,0),3),"")</f>
        <v>0</v>
      </c>
      <c r="R125" s="218">
        <f ca="1">OFFSET('배치점수 계산기'!H$10,$D125,0)</f>
        <v>748.09799999999996</v>
      </c>
      <c r="S125" s="218">
        <f ca="1">OFFSET('배치점수 계산기'!I$10,$D125,0)</f>
        <v>745.91600000000005</v>
      </c>
      <c r="T125" s="218">
        <f ca="1">OFFSET('배치점수 계산기'!J$10,$D125,0)</f>
        <v>744.55600000000004</v>
      </c>
      <c r="U125" s="218">
        <f ca="1">OFFSET('배치점수 계산기'!K$10,$D125,0)</f>
        <v>741.64800000000002</v>
      </c>
      <c r="V125" s="218">
        <f ca="1">OFFSET('배치점수 계산기'!L$10,$D125,0)</f>
        <v>736.73</v>
      </c>
      <c r="W125" s="210" t="str">
        <f ca="1">OFFSET('배치점수 계산기'!M$10,$D125,0)</f>
        <v>표점</v>
      </c>
      <c r="X125" s="208" t="str">
        <f ca="1">OFFSET('배치점수 계산기'!N$10,$D125,0)</f>
        <v>변표</v>
      </c>
      <c r="Y125" s="212">
        <f ca="1">OFFSET(환산공식!FG$15,$F125,0)</f>
        <v>0.4</v>
      </c>
      <c r="Z125" s="35">
        <f ca="1">OFFSET(환산공식!FH$15,$F125,0)</f>
        <v>0.4</v>
      </c>
      <c r="AA125" s="203">
        <f ca="1">OFFSET(환산공식!FI$15,$F125,0)</f>
        <v>0.2</v>
      </c>
      <c r="AC125"/>
      <c r="AD125">
        <f t="shared" ca="1" si="3"/>
        <v>6</v>
      </c>
      <c r="AE125"/>
    </row>
    <row r="126" spans="1:31" s="5" customFormat="1">
      <c r="A126" s="222"/>
      <c r="B126" s="222"/>
      <c r="C126" s="222" t="s">
        <v>2512</v>
      </c>
      <c r="D126" s="219">
        <v>1021</v>
      </c>
      <c r="E126" s="219">
        <v>29</v>
      </c>
      <c r="F126" s="219">
        <v>29</v>
      </c>
      <c r="G126" s="264">
        <v>119</v>
      </c>
      <c r="H126" s="221" t="s">
        <v>129</v>
      </c>
      <c r="I126" s="219" t="s">
        <v>350</v>
      </c>
      <c r="J126" s="267" t="s">
        <v>675</v>
      </c>
      <c r="K126" s="219" t="s">
        <v>84</v>
      </c>
      <c r="L126" s="35" t="str">
        <f ca="1">IF(OFFSET(환산공식!$DU$15,$F126,0)=1,"O","X")</f>
        <v>X</v>
      </c>
      <c r="M126" s="212">
        <f ca="1">IFERROR(OFFSET(환산공식!DA$15,$F126,0),"")</f>
        <v>100</v>
      </c>
      <c r="N126" s="35" t="str">
        <f ca="1">IFERROR(CONCATENATE(ROUND(OFFSET(환산공식!DB$15,$F126,0),1),"%"),"")</f>
        <v>100%</v>
      </c>
      <c r="O126" s="35">
        <f ca="1">IFERROR(OFFSET(환산공식!DC$15,$F126,0),"")</f>
        <v>10</v>
      </c>
      <c r="P126" s="212" t="str">
        <f t="shared" ca="1" si="2"/>
        <v>3% 이하</v>
      </c>
      <c r="Q126" s="218">
        <f ca="1">IFERROR(ROUND(OFFSET(환산공식!$EX$15,$F126,0),3),"")</f>
        <v>0</v>
      </c>
      <c r="R126" s="218">
        <f ca="1">OFFSET('배치점수 계산기'!H$10,$D126,0)</f>
        <v>750.298</v>
      </c>
      <c r="S126" s="218">
        <f ca="1">OFFSET('배치점수 계산기'!I$10,$D126,0)</f>
        <v>746.54399999999998</v>
      </c>
      <c r="T126" s="218">
        <f ca="1">OFFSET('배치점수 계산기'!J$10,$D126,0)</f>
        <v>743.66399999999999</v>
      </c>
      <c r="U126" s="218">
        <f ca="1">OFFSET('배치점수 계산기'!K$10,$D126,0)</f>
        <v>742.08199999999999</v>
      </c>
      <c r="V126" s="218">
        <f ca="1">OFFSET('배치점수 계산기'!L$10,$D126,0)</f>
        <v>739.42200000000003</v>
      </c>
      <c r="W126" s="210" t="str">
        <f ca="1">OFFSET('배치점수 계산기'!M$10,$D126,0)</f>
        <v>표점</v>
      </c>
      <c r="X126" s="208" t="str">
        <f ca="1">OFFSET('배치점수 계산기'!N$10,$D126,0)</f>
        <v>변표</v>
      </c>
      <c r="Y126" s="212">
        <f ca="1">OFFSET(환산공식!FG$15,$F126,0)</f>
        <v>0.4</v>
      </c>
      <c r="Z126" s="35">
        <f ca="1">OFFSET(환산공식!FH$15,$F126,0)</f>
        <v>0.4</v>
      </c>
      <c r="AA126" s="203">
        <f ca="1">OFFSET(환산공식!FI$15,$F126,0)</f>
        <v>0.2</v>
      </c>
      <c r="AC126"/>
      <c r="AD126">
        <f t="shared" ca="1" si="3"/>
        <v>6</v>
      </c>
      <c r="AE126"/>
    </row>
    <row r="127" spans="1:31" s="5" customFormat="1">
      <c r="A127" s="222"/>
      <c r="B127" s="222"/>
      <c r="C127" s="222" t="s">
        <v>2513</v>
      </c>
      <c r="D127" s="219">
        <v>1022</v>
      </c>
      <c r="E127" s="219">
        <v>30</v>
      </c>
      <c r="F127" s="219">
        <v>30</v>
      </c>
      <c r="G127" s="264">
        <v>120</v>
      </c>
      <c r="H127" s="221" t="s">
        <v>129</v>
      </c>
      <c r="I127" s="219" t="s">
        <v>350</v>
      </c>
      <c r="J127" s="267" t="s">
        <v>174</v>
      </c>
      <c r="K127" s="219" t="s">
        <v>84</v>
      </c>
      <c r="L127" s="35" t="str">
        <f ca="1">IF(OFFSET(환산공식!$DU$15,$F127,0)=1,"O","X")</f>
        <v>X</v>
      </c>
      <c r="M127" s="212">
        <f ca="1">IFERROR(OFFSET(환산공식!DA$15,$F127,0),"")</f>
        <v>100</v>
      </c>
      <c r="N127" s="35" t="str">
        <f ca="1">IFERROR(CONCATENATE(ROUND(OFFSET(환산공식!DB$15,$F127,0),1),"%"),"")</f>
        <v>100%</v>
      </c>
      <c r="O127" s="35">
        <f ca="1">IFERROR(OFFSET(환산공식!DC$15,$F127,0),"")</f>
        <v>10</v>
      </c>
      <c r="P127" s="212" t="str">
        <f t="shared" ca="1" si="2"/>
        <v>3% 이하</v>
      </c>
      <c r="Q127" s="218">
        <f ca="1">IFERROR(ROUND(OFFSET(환산공식!$EX$15,$F127,0),3),"")</f>
        <v>0</v>
      </c>
      <c r="R127" s="218">
        <f ca="1">OFFSET('배치점수 계산기'!H$10,$D127,0)</f>
        <v>745.81899999999996</v>
      </c>
      <c r="S127" s="218">
        <f ca="1">OFFSET('배치점수 계산기'!I$10,$D127,0)</f>
        <v>743.899</v>
      </c>
      <c r="T127" s="218">
        <f ca="1">OFFSET('배치점수 계산기'!J$10,$D127,0)</f>
        <v>742.56399999999996</v>
      </c>
      <c r="U127" s="218">
        <f ca="1">OFFSET('배치점수 계산기'!K$10,$D127,0)</f>
        <v>738.95600000000002</v>
      </c>
      <c r="V127" s="218">
        <f ca="1">OFFSET('배치점수 계산기'!L$10,$D127,0)</f>
        <v>734.36900000000003</v>
      </c>
      <c r="W127" s="210" t="str">
        <f ca="1">OFFSET('배치점수 계산기'!M$10,$D127,0)</f>
        <v>표점</v>
      </c>
      <c r="X127" s="208" t="str">
        <f ca="1">OFFSET('배치점수 계산기'!N$10,$D127,0)</f>
        <v>변표</v>
      </c>
      <c r="Y127" s="212">
        <f ca="1">OFFSET(환산공식!FG$15,$F127,0)</f>
        <v>0.35</v>
      </c>
      <c r="Z127" s="35">
        <f ca="1">OFFSET(환산공식!FH$15,$F127,0)</f>
        <v>0.45</v>
      </c>
      <c r="AA127" s="203">
        <f ca="1">OFFSET(환산공식!FI$15,$F127,0)</f>
        <v>0.2</v>
      </c>
      <c r="AC127"/>
      <c r="AD127">
        <f t="shared" ca="1" si="3"/>
        <v>6</v>
      </c>
      <c r="AE127"/>
    </row>
    <row r="128" spans="1:31" s="5" customFormat="1">
      <c r="A128" s="222"/>
      <c r="B128" s="222"/>
      <c r="C128" s="222" t="s">
        <v>2514</v>
      </c>
      <c r="D128" s="219">
        <v>1023</v>
      </c>
      <c r="E128" s="219">
        <v>29</v>
      </c>
      <c r="F128" s="219">
        <v>29</v>
      </c>
      <c r="G128" s="264">
        <v>121</v>
      </c>
      <c r="H128" s="221" t="s">
        <v>129</v>
      </c>
      <c r="I128" s="219" t="s">
        <v>350</v>
      </c>
      <c r="J128" s="267" t="s">
        <v>701</v>
      </c>
      <c r="K128" s="219" t="s">
        <v>84</v>
      </c>
      <c r="L128" s="35" t="str">
        <f ca="1">IF(OFFSET(환산공식!$DU$15,$F128,0)=1,"O","X")</f>
        <v>X</v>
      </c>
      <c r="M128" s="212">
        <f ca="1">IFERROR(OFFSET(환산공식!DA$15,$F128,0),"")</f>
        <v>100</v>
      </c>
      <c r="N128" s="35" t="str">
        <f ca="1">IFERROR(CONCATENATE(ROUND(OFFSET(환산공식!DB$15,$F128,0),1),"%"),"")</f>
        <v>100%</v>
      </c>
      <c r="O128" s="35">
        <f ca="1">IFERROR(OFFSET(환산공식!DC$15,$F128,0),"")</f>
        <v>10</v>
      </c>
      <c r="P128" s="212" t="str">
        <f t="shared" ca="1" si="2"/>
        <v>3% 이하</v>
      </c>
      <c r="Q128" s="218">
        <f ca="1">IFERROR(ROUND(OFFSET(환산공식!$EX$15,$F128,0),3),"")</f>
        <v>0</v>
      </c>
      <c r="R128" s="218">
        <f ca="1">OFFSET('배치점수 계산기'!H$10,$D128,0)</f>
        <v>746.54399999999998</v>
      </c>
      <c r="S128" s="218">
        <f ca="1">OFFSET('배치점수 계산기'!I$10,$D128,0)</f>
        <v>744.55600000000004</v>
      </c>
      <c r="T128" s="218">
        <f ca="1">OFFSET('배치점수 계산기'!J$10,$D128,0)</f>
        <v>743.33</v>
      </c>
      <c r="U128" s="218">
        <f ca="1">OFFSET('배치점수 계산기'!K$10,$D128,0)</f>
        <v>740.55600000000004</v>
      </c>
      <c r="V128" s="218">
        <f ca="1">OFFSET('배치점수 계산기'!L$10,$D128,0)</f>
        <v>736.49</v>
      </c>
      <c r="W128" s="210" t="str">
        <f ca="1">OFFSET('배치점수 계산기'!M$10,$D128,0)</f>
        <v>표점</v>
      </c>
      <c r="X128" s="208" t="str">
        <f ca="1">OFFSET('배치점수 계산기'!N$10,$D128,0)</f>
        <v>변표</v>
      </c>
      <c r="Y128" s="212">
        <f ca="1">OFFSET(환산공식!FG$15,$F128,0)</f>
        <v>0.4</v>
      </c>
      <c r="Z128" s="35">
        <f ca="1">OFFSET(환산공식!FH$15,$F128,0)</f>
        <v>0.4</v>
      </c>
      <c r="AA128" s="203">
        <f ca="1">OFFSET(환산공식!FI$15,$F128,0)</f>
        <v>0.2</v>
      </c>
      <c r="AC128"/>
      <c r="AD128">
        <f t="shared" ca="1" si="3"/>
        <v>6</v>
      </c>
      <c r="AE128"/>
    </row>
    <row r="129" spans="1:31" s="5" customFormat="1">
      <c r="A129" s="222"/>
      <c r="B129" s="222"/>
      <c r="C129" s="222" t="s">
        <v>2515</v>
      </c>
      <c r="D129" s="219">
        <v>1024</v>
      </c>
      <c r="E129" s="219">
        <v>29</v>
      </c>
      <c r="F129" s="219">
        <v>29</v>
      </c>
      <c r="G129" s="264">
        <v>122</v>
      </c>
      <c r="H129" s="221" t="s">
        <v>129</v>
      </c>
      <c r="I129" s="219" t="s">
        <v>350</v>
      </c>
      <c r="J129" s="267" t="s">
        <v>122</v>
      </c>
      <c r="K129" s="219" t="s">
        <v>84</v>
      </c>
      <c r="L129" s="35" t="str">
        <f ca="1">IF(OFFSET(환산공식!$DU$15,$F129,0)=1,"O","X")</f>
        <v>X</v>
      </c>
      <c r="M129" s="212">
        <f ca="1">IFERROR(OFFSET(환산공식!DA$15,$F129,0),"")</f>
        <v>100</v>
      </c>
      <c r="N129" s="35" t="str">
        <f ca="1">IFERROR(CONCATENATE(ROUND(OFFSET(환산공식!DB$15,$F129,0),1),"%"),"")</f>
        <v>100%</v>
      </c>
      <c r="O129" s="35">
        <f ca="1">IFERROR(OFFSET(환산공식!DC$15,$F129,0),"")</f>
        <v>10</v>
      </c>
      <c r="P129" s="212" t="str">
        <f t="shared" ca="1" si="2"/>
        <v>3% 이하</v>
      </c>
      <c r="Q129" s="218">
        <f ca="1">IFERROR(ROUND(OFFSET(환산공식!$EX$15,$F129,0),3),"")</f>
        <v>0</v>
      </c>
      <c r="R129" s="218">
        <f ca="1">OFFSET('배치점수 계산기'!H$10,$D129,0)</f>
        <v>746.54399999999998</v>
      </c>
      <c r="S129" s="218">
        <f ca="1">OFFSET('배치점수 계산기'!I$10,$D129,0)</f>
        <v>744.55600000000004</v>
      </c>
      <c r="T129" s="218">
        <f ca="1">OFFSET('배치점수 계산기'!J$10,$D129,0)</f>
        <v>743.33</v>
      </c>
      <c r="U129" s="218">
        <f ca="1">OFFSET('배치점수 계산기'!K$10,$D129,0)</f>
        <v>739.75599999999997</v>
      </c>
      <c r="V129" s="218">
        <f ca="1">OFFSET('배치점수 계산기'!L$10,$D129,0)</f>
        <v>735.07</v>
      </c>
      <c r="W129" s="210" t="str">
        <f ca="1">OFFSET('배치점수 계산기'!M$10,$D129,0)</f>
        <v>표점</v>
      </c>
      <c r="X129" s="208" t="str">
        <f ca="1">OFFSET('배치점수 계산기'!N$10,$D129,0)</f>
        <v>변표</v>
      </c>
      <c r="Y129" s="212">
        <f ca="1">OFFSET(환산공식!FG$15,$F129,0)</f>
        <v>0.4</v>
      </c>
      <c r="Z129" s="35">
        <f ca="1">OFFSET(환산공식!FH$15,$F129,0)</f>
        <v>0.4</v>
      </c>
      <c r="AA129" s="203">
        <f ca="1">OFFSET(환산공식!FI$15,$F129,0)</f>
        <v>0.2</v>
      </c>
      <c r="AC129"/>
      <c r="AD129">
        <f t="shared" ca="1" si="3"/>
        <v>6</v>
      </c>
      <c r="AE129"/>
    </row>
    <row r="130" spans="1:31" s="5" customFormat="1">
      <c r="A130" s="222"/>
      <c r="B130" s="222"/>
      <c r="C130" s="222" t="s">
        <v>2516</v>
      </c>
      <c r="D130" s="219">
        <v>1025</v>
      </c>
      <c r="E130" s="219">
        <v>29</v>
      </c>
      <c r="F130" s="219">
        <v>29</v>
      </c>
      <c r="G130" s="264">
        <v>123</v>
      </c>
      <c r="H130" s="221" t="s">
        <v>129</v>
      </c>
      <c r="I130" s="219" t="s">
        <v>350</v>
      </c>
      <c r="J130" s="267" t="s">
        <v>108</v>
      </c>
      <c r="K130" s="219" t="s">
        <v>84</v>
      </c>
      <c r="L130" s="35" t="str">
        <f ca="1">IF(OFFSET(환산공식!$DU$15,$F130,0)=1,"O","X")</f>
        <v>X</v>
      </c>
      <c r="M130" s="212">
        <f ca="1">IFERROR(OFFSET(환산공식!DA$15,$F130,0),"")</f>
        <v>100</v>
      </c>
      <c r="N130" s="35" t="str">
        <f ca="1">IFERROR(CONCATENATE(ROUND(OFFSET(환산공식!DB$15,$F130,0),1),"%"),"")</f>
        <v>100%</v>
      </c>
      <c r="O130" s="35">
        <f ca="1">IFERROR(OFFSET(환산공식!DC$15,$F130,0),"")</f>
        <v>10</v>
      </c>
      <c r="P130" s="212" t="str">
        <f t="shared" ca="1" si="2"/>
        <v>3% 이하</v>
      </c>
      <c r="Q130" s="218">
        <f ca="1">IFERROR(ROUND(OFFSET(환산공식!$EX$15,$F130,0),3),"")</f>
        <v>0</v>
      </c>
      <c r="R130" s="218">
        <f ca="1">OFFSET('배치점수 계산기'!H$10,$D130,0)</f>
        <v>746.41</v>
      </c>
      <c r="S130" s="218">
        <f ca="1">OFFSET('배치점수 계산기'!I$10,$D130,0)</f>
        <v>744.35599999999999</v>
      </c>
      <c r="T130" s="218">
        <f ca="1">OFFSET('배치점수 계산기'!J$10,$D130,0)</f>
        <v>742.93</v>
      </c>
      <c r="U130" s="218">
        <f ca="1">OFFSET('배치점수 계산기'!K$10,$D130,0)</f>
        <v>741.31399999999996</v>
      </c>
      <c r="V130" s="218">
        <f ca="1">OFFSET('배치점수 계산기'!L$10,$D130,0)</f>
        <v>738.06399999999996</v>
      </c>
      <c r="W130" s="210" t="str">
        <f ca="1">OFFSET('배치점수 계산기'!M$10,$D130,0)</f>
        <v>표점</v>
      </c>
      <c r="X130" s="208" t="str">
        <f ca="1">OFFSET('배치점수 계산기'!N$10,$D130,0)</f>
        <v>변표</v>
      </c>
      <c r="Y130" s="212">
        <f ca="1">OFFSET(환산공식!FG$15,$F130,0)</f>
        <v>0.4</v>
      </c>
      <c r="Z130" s="35">
        <f ca="1">OFFSET(환산공식!FH$15,$F130,0)</f>
        <v>0.4</v>
      </c>
      <c r="AA130" s="203">
        <f ca="1">OFFSET(환산공식!FI$15,$F130,0)</f>
        <v>0.2</v>
      </c>
      <c r="AC130"/>
      <c r="AD130">
        <f t="shared" ca="1" si="3"/>
        <v>6</v>
      </c>
      <c r="AE130"/>
    </row>
    <row r="131" spans="1:31" s="5" customFormat="1">
      <c r="A131" s="222"/>
      <c r="B131" s="222"/>
      <c r="C131" s="222" t="s">
        <v>2517</v>
      </c>
      <c r="D131" s="219">
        <v>1026</v>
      </c>
      <c r="E131" s="219">
        <v>29</v>
      </c>
      <c r="F131" s="219">
        <v>29</v>
      </c>
      <c r="G131" s="264">
        <v>124</v>
      </c>
      <c r="H131" s="221" t="s">
        <v>129</v>
      </c>
      <c r="I131" s="219" t="s">
        <v>350</v>
      </c>
      <c r="J131" s="267" t="s">
        <v>111</v>
      </c>
      <c r="K131" s="219" t="s">
        <v>84</v>
      </c>
      <c r="L131" s="35" t="str">
        <f ca="1">IF(OFFSET(환산공식!$DU$15,$F131,0)=1,"O","X")</f>
        <v>X</v>
      </c>
      <c r="M131" s="212">
        <f ca="1">IFERROR(OFFSET(환산공식!DA$15,$F131,0),"")</f>
        <v>100</v>
      </c>
      <c r="N131" s="35" t="str">
        <f ca="1">IFERROR(CONCATENATE(ROUND(OFFSET(환산공식!DB$15,$F131,0),1),"%"),"")</f>
        <v>100%</v>
      </c>
      <c r="O131" s="35">
        <f ca="1">IFERROR(OFFSET(환산공식!DC$15,$F131,0),"")</f>
        <v>10</v>
      </c>
      <c r="P131" s="212" t="str">
        <f t="shared" ca="1" si="2"/>
        <v>3% 이하</v>
      </c>
      <c r="Q131" s="218">
        <f ca="1">IFERROR(ROUND(OFFSET(환산공식!$EX$15,$F131,0),3),"")</f>
        <v>0</v>
      </c>
      <c r="R131" s="218">
        <f ca="1">OFFSET('배치점수 계산기'!H$10,$D131,0)</f>
        <v>745.97</v>
      </c>
      <c r="S131" s="218">
        <f ca="1">OFFSET('배치점수 계산기'!I$10,$D131,0)</f>
        <v>744.23800000000006</v>
      </c>
      <c r="T131" s="218">
        <f ca="1">OFFSET('배치점수 계산기'!J$10,$D131,0)</f>
        <v>742.85599999999999</v>
      </c>
      <c r="U131" s="218">
        <f ca="1">OFFSET('배치점수 계산기'!K$10,$D131,0)</f>
        <v>740.15599999999995</v>
      </c>
      <c r="V131" s="218">
        <f ca="1">OFFSET('배치점수 계산기'!L$10,$D131,0)</f>
        <v>736.49</v>
      </c>
      <c r="W131" s="210" t="str">
        <f ca="1">OFFSET('배치점수 계산기'!M$10,$D131,0)</f>
        <v>표점</v>
      </c>
      <c r="X131" s="208" t="str">
        <f ca="1">OFFSET('배치점수 계산기'!N$10,$D131,0)</f>
        <v>변표</v>
      </c>
      <c r="Y131" s="212">
        <f ca="1">OFFSET(환산공식!FG$15,$F131,0)</f>
        <v>0.4</v>
      </c>
      <c r="Z131" s="35">
        <f ca="1">OFFSET(환산공식!FH$15,$F131,0)</f>
        <v>0.4</v>
      </c>
      <c r="AA131" s="203">
        <f ca="1">OFFSET(환산공식!FI$15,$F131,0)</f>
        <v>0.2</v>
      </c>
      <c r="AC131"/>
      <c r="AD131">
        <f t="shared" ca="1" si="3"/>
        <v>6</v>
      </c>
      <c r="AE131"/>
    </row>
    <row r="132" spans="1:31" s="5" customFormat="1">
      <c r="A132" s="222"/>
      <c r="B132" s="222"/>
      <c r="C132" s="222" t="s">
        <v>2518</v>
      </c>
      <c r="D132" s="219">
        <v>1027</v>
      </c>
      <c r="E132" s="219">
        <v>29</v>
      </c>
      <c r="F132" s="219">
        <v>29</v>
      </c>
      <c r="G132" s="264">
        <v>125</v>
      </c>
      <c r="H132" s="221" t="s">
        <v>129</v>
      </c>
      <c r="I132" s="219" t="s">
        <v>350</v>
      </c>
      <c r="J132" s="267" t="s">
        <v>700</v>
      </c>
      <c r="K132" s="219" t="s">
        <v>84</v>
      </c>
      <c r="L132" s="35" t="str">
        <f ca="1">IF(OFFSET(환산공식!$DU$15,$F132,0)=1,"O","X")</f>
        <v>X</v>
      </c>
      <c r="M132" s="212">
        <f ca="1">IFERROR(OFFSET(환산공식!DA$15,$F132,0),"")</f>
        <v>100</v>
      </c>
      <c r="N132" s="35" t="str">
        <f ca="1">IFERROR(CONCATENATE(ROUND(OFFSET(환산공식!DB$15,$F132,0),1),"%"),"")</f>
        <v>100%</v>
      </c>
      <c r="O132" s="35">
        <f ca="1">IFERROR(OFFSET(환산공식!DC$15,$F132,0),"")</f>
        <v>10</v>
      </c>
      <c r="P132" s="212" t="str">
        <f t="shared" ca="1" si="2"/>
        <v>3% 이하</v>
      </c>
      <c r="Q132" s="218">
        <f ca="1">IFERROR(ROUND(OFFSET(환산공식!$EX$15,$F132,0),3),"")</f>
        <v>0</v>
      </c>
      <c r="R132" s="218">
        <f ca="1">OFFSET('배치점수 계산기'!H$10,$D132,0)</f>
        <v>744.35599999999999</v>
      </c>
      <c r="S132" s="218">
        <f ca="1">OFFSET('배치점수 계산기'!I$10,$D132,0)</f>
        <v>742.41600000000005</v>
      </c>
      <c r="T132" s="218">
        <f ca="1">OFFSET('배치점수 계산기'!J$10,$D132,0)</f>
        <v>740.55600000000004</v>
      </c>
      <c r="U132" s="218">
        <f ca="1">OFFSET('배치점수 계산기'!K$10,$D132,0)</f>
        <v>738.06399999999996</v>
      </c>
      <c r="V132" s="218">
        <f ca="1">OFFSET('배치점수 계산기'!L$10,$D132,0)</f>
        <v>735.31</v>
      </c>
      <c r="W132" s="210" t="str">
        <f ca="1">OFFSET('배치점수 계산기'!M$10,$D132,0)</f>
        <v>표점</v>
      </c>
      <c r="X132" s="208" t="str">
        <f ca="1">OFFSET('배치점수 계산기'!N$10,$D132,0)</f>
        <v>변표</v>
      </c>
      <c r="Y132" s="212">
        <f ca="1">OFFSET(환산공식!FG$15,$F132,0)</f>
        <v>0.4</v>
      </c>
      <c r="Z132" s="35">
        <f ca="1">OFFSET(환산공식!FH$15,$F132,0)</f>
        <v>0.4</v>
      </c>
      <c r="AA132" s="203">
        <f ca="1">OFFSET(환산공식!FI$15,$F132,0)</f>
        <v>0.2</v>
      </c>
      <c r="AC132"/>
      <c r="AD132">
        <f t="shared" ca="1" si="3"/>
        <v>6</v>
      </c>
      <c r="AE132"/>
    </row>
    <row r="133" spans="1:31" s="5" customFormat="1">
      <c r="A133" s="222"/>
      <c r="B133" s="222"/>
      <c r="C133" s="222" t="s">
        <v>2519</v>
      </c>
      <c r="D133" s="219">
        <v>1028</v>
      </c>
      <c r="E133" s="219">
        <v>31</v>
      </c>
      <c r="F133" s="219">
        <v>31</v>
      </c>
      <c r="G133" s="264">
        <v>126</v>
      </c>
      <c r="H133" s="221" t="s">
        <v>129</v>
      </c>
      <c r="I133" s="219" t="s">
        <v>150</v>
      </c>
      <c r="J133" s="267" t="s">
        <v>93</v>
      </c>
      <c r="K133" s="219" t="s">
        <v>83</v>
      </c>
      <c r="L133" s="35" t="str">
        <f ca="1">IF(OFFSET(환산공식!$DU$15,$F133,0)=1,"O","X")</f>
        <v>X</v>
      </c>
      <c r="M133" s="212">
        <f ca="1">IFERROR(OFFSET(환산공식!DA$15,$F133,0),"")</f>
        <v>120</v>
      </c>
      <c r="N133" s="35" t="str">
        <f ca="1">IFERROR(CONCATENATE(ROUND(OFFSET(환산공식!DB$15,$F133,0),1),"%"),"")</f>
        <v>100%</v>
      </c>
      <c r="O133" s="35">
        <f ca="1">IFERROR(OFFSET(환산공식!DC$15,$F133,0),"")</f>
        <v>0</v>
      </c>
      <c r="P133" s="212" t="str">
        <f t="shared" ca="1" si="2"/>
        <v>3% 이하</v>
      </c>
      <c r="Q133" s="218">
        <f ca="1">IFERROR(ROUND(OFFSET(환산공식!$EX$15,$F133,0),3),"")</f>
        <v>0</v>
      </c>
      <c r="R133" s="218">
        <f ca="1">OFFSET('배치점수 계산기'!H$10,$D133,0)</f>
        <v>561.99599999999998</v>
      </c>
      <c r="S133" s="218">
        <f ca="1">OFFSET('배치점수 계산기'!I$10,$D133,0)</f>
        <v>560.48699999999997</v>
      </c>
      <c r="T133" s="218">
        <f ca="1">OFFSET('배치점수 계산기'!J$10,$D133,0)</f>
        <v>558.91700000000003</v>
      </c>
      <c r="U133" s="218">
        <f ca="1">OFFSET('배치점수 계산기'!K$10,$D133,0)</f>
        <v>557.52599999999995</v>
      </c>
      <c r="V133" s="218">
        <f ca="1">OFFSET('배치점수 계산기'!L$10,$D133,0)</f>
        <v>554.22799999999995</v>
      </c>
      <c r="W133" s="210" t="str">
        <f ca="1">OFFSET('배치점수 계산기'!M$10,$D133,0)</f>
        <v>표점</v>
      </c>
      <c r="X133" s="208" t="str">
        <f ca="1">OFFSET('배치점수 계산기'!N$10,$D133,0)</f>
        <v>변표</v>
      </c>
      <c r="Y133" s="212">
        <f ca="1">OFFSET(환산공식!FG$15,$F133,0)</f>
        <v>0.24</v>
      </c>
      <c r="Z133" s="35">
        <f ca="1">OFFSET(환산공식!FH$15,$F133,0)</f>
        <v>0.41</v>
      </c>
      <c r="AA133" s="203">
        <f ca="1">OFFSET(환산공식!FI$15,$F133,0)</f>
        <v>0.35</v>
      </c>
      <c r="AC133"/>
      <c r="AD133">
        <f t="shared" ca="1" si="3"/>
        <v>6</v>
      </c>
      <c r="AE133"/>
    </row>
    <row r="134" spans="1:31" s="5" customFormat="1">
      <c r="A134" s="222"/>
      <c r="B134" s="222"/>
      <c r="C134" s="222" t="s">
        <v>2520</v>
      </c>
      <c r="D134" s="219">
        <v>1029</v>
      </c>
      <c r="E134" s="219">
        <v>31</v>
      </c>
      <c r="F134" s="219">
        <v>31</v>
      </c>
      <c r="G134" s="264">
        <v>127</v>
      </c>
      <c r="H134" s="221" t="s">
        <v>129</v>
      </c>
      <c r="I134" s="219" t="s">
        <v>150</v>
      </c>
      <c r="J134" s="267" t="s">
        <v>503</v>
      </c>
      <c r="K134" s="219" t="s">
        <v>83</v>
      </c>
      <c r="L134" s="35" t="str">
        <f ca="1">IF(OFFSET(환산공식!$DU$15,$F134,0)=1,"O","X")</f>
        <v>X</v>
      </c>
      <c r="M134" s="212">
        <f ca="1">IFERROR(OFFSET(환산공식!DA$15,$F134,0),"")</f>
        <v>120</v>
      </c>
      <c r="N134" s="35" t="str">
        <f ca="1">IFERROR(CONCATENATE(ROUND(OFFSET(환산공식!DB$15,$F134,0),1),"%"),"")</f>
        <v>100%</v>
      </c>
      <c r="O134" s="35">
        <f ca="1">IFERROR(OFFSET(환산공식!DC$15,$F134,0),"")</f>
        <v>0</v>
      </c>
      <c r="P134" s="212" t="str">
        <f t="shared" ca="1" si="2"/>
        <v>3% 이하</v>
      </c>
      <c r="Q134" s="218">
        <f ca="1">IFERROR(ROUND(OFFSET(환산공식!$EX$15,$F134,0),3),"")</f>
        <v>0</v>
      </c>
      <c r="R134" s="218">
        <f ca="1">OFFSET('배치점수 계산기'!H$10,$D134,0)</f>
        <v>559.995</v>
      </c>
      <c r="S134" s="218">
        <f ca="1">OFFSET('배치점수 계산기'!I$10,$D134,0)</f>
        <v>558.41999999999996</v>
      </c>
      <c r="T134" s="218">
        <f ca="1">OFFSET('배치점수 계산기'!J$10,$D134,0)</f>
        <v>556.92999999999995</v>
      </c>
      <c r="U134" s="218">
        <f ca="1">OFFSET('배치점수 계산기'!K$10,$D134,0)</f>
        <v>554.22799999999995</v>
      </c>
      <c r="V134" s="218">
        <f ca="1">OFFSET('배치점수 계산기'!L$10,$D134,0)</f>
        <v>551.28</v>
      </c>
      <c r="W134" s="210" t="str">
        <f ca="1">OFFSET('배치점수 계산기'!M$10,$D134,0)</f>
        <v>표점</v>
      </c>
      <c r="X134" s="208" t="str">
        <f ca="1">OFFSET('배치점수 계산기'!N$10,$D134,0)</f>
        <v>변표</v>
      </c>
      <c r="Y134" s="212">
        <f ca="1">OFFSET(환산공식!FG$15,$F134,0)</f>
        <v>0.24</v>
      </c>
      <c r="Z134" s="35">
        <f ca="1">OFFSET(환산공식!FH$15,$F134,0)</f>
        <v>0.41</v>
      </c>
      <c r="AA134" s="203">
        <f ca="1">OFFSET(환산공식!FI$15,$F134,0)</f>
        <v>0.35</v>
      </c>
      <c r="AC134"/>
      <c r="AD134">
        <f t="shared" ca="1" si="3"/>
        <v>6</v>
      </c>
      <c r="AE134"/>
    </row>
    <row r="135" spans="1:31" s="5" customFormat="1">
      <c r="A135" s="222"/>
      <c r="B135" s="222"/>
      <c r="C135" s="222" t="s">
        <v>2521</v>
      </c>
      <c r="D135" s="219">
        <v>1030</v>
      </c>
      <c r="E135" s="219">
        <v>31</v>
      </c>
      <c r="F135" s="219">
        <v>31</v>
      </c>
      <c r="G135" s="264">
        <v>128</v>
      </c>
      <c r="H135" s="221" t="s">
        <v>129</v>
      </c>
      <c r="I135" s="219" t="s">
        <v>150</v>
      </c>
      <c r="J135" s="267" t="s">
        <v>88</v>
      </c>
      <c r="K135" s="219" t="s">
        <v>83</v>
      </c>
      <c r="L135" s="35" t="str">
        <f ca="1">IF(OFFSET(환산공식!$DU$15,$F135,0)=1,"O","X")</f>
        <v>X</v>
      </c>
      <c r="M135" s="212">
        <f ca="1">IFERROR(OFFSET(환산공식!DA$15,$F135,0),"")</f>
        <v>120</v>
      </c>
      <c r="N135" s="35" t="str">
        <f ca="1">IFERROR(CONCATENATE(ROUND(OFFSET(환산공식!DB$15,$F135,0),1),"%"),"")</f>
        <v>100%</v>
      </c>
      <c r="O135" s="35">
        <f ca="1">IFERROR(OFFSET(환산공식!DC$15,$F135,0),"")</f>
        <v>0</v>
      </c>
      <c r="P135" s="212" t="str">
        <f t="shared" ca="1" si="2"/>
        <v>3% 이하</v>
      </c>
      <c r="Q135" s="218">
        <f ca="1">IFERROR(ROUND(OFFSET(환산공식!$EX$15,$F135,0),3),"")</f>
        <v>0</v>
      </c>
      <c r="R135" s="218">
        <f ca="1">OFFSET('배치점수 계산기'!H$10,$D135,0)</f>
        <v>559.37300000000005</v>
      </c>
      <c r="S135" s="218">
        <f ca="1">OFFSET('배치점수 계산기'!I$10,$D135,0)</f>
        <v>558.10400000000004</v>
      </c>
      <c r="T135" s="218">
        <f ca="1">OFFSET('배치점수 계산기'!J$10,$D135,0)</f>
        <v>556.50699999999995</v>
      </c>
      <c r="U135" s="218">
        <f ca="1">OFFSET('배치점수 계산기'!K$10,$D135,0)</f>
        <v>553.928</v>
      </c>
      <c r="V135" s="218">
        <f ca="1">OFFSET('배치점수 계산기'!L$10,$D135,0)</f>
        <v>550.65599999999995</v>
      </c>
      <c r="W135" s="210" t="str">
        <f ca="1">OFFSET('배치점수 계산기'!M$10,$D135,0)</f>
        <v>표점</v>
      </c>
      <c r="X135" s="208" t="str">
        <f ca="1">OFFSET('배치점수 계산기'!N$10,$D135,0)</f>
        <v>변표</v>
      </c>
      <c r="Y135" s="212">
        <f ca="1">OFFSET(환산공식!FG$15,$F135,0)</f>
        <v>0.24</v>
      </c>
      <c r="Z135" s="35">
        <f ca="1">OFFSET(환산공식!FH$15,$F135,0)</f>
        <v>0.41</v>
      </c>
      <c r="AA135" s="203">
        <f ca="1">OFFSET(환산공식!FI$15,$F135,0)</f>
        <v>0.35</v>
      </c>
      <c r="AC135"/>
      <c r="AD135">
        <f t="shared" ca="1" si="3"/>
        <v>6</v>
      </c>
      <c r="AE135"/>
    </row>
    <row r="136" spans="1:31" s="5" customFormat="1">
      <c r="A136" s="222"/>
      <c r="B136" s="222"/>
      <c r="C136" s="222" t="s">
        <v>2522</v>
      </c>
      <c r="D136" s="219">
        <v>1031</v>
      </c>
      <c r="E136" s="219">
        <v>31</v>
      </c>
      <c r="F136" s="219">
        <v>31</v>
      </c>
      <c r="G136" s="264">
        <v>129</v>
      </c>
      <c r="H136" s="221" t="s">
        <v>129</v>
      </c>
      <c r="I136" s="219" t="s">
        <v>150</v>
      </c>
      <c r="J136" s="267" t="s">
        <v>709</v>
      </c>
      <c r="K136" s="219" t="s">
        <v>83</v>
      </c>
      <c r="L136" s="35" t="str">
        <f ca="1">IF(OFFSET(환산공식!$DU$15,$F136,0)=1,"O","X")</f>
        <v>X</v>
      </c>
      <c r="M136" s="212">
        <f ca="1">IFERROR(OFFSET(환산공식!DA$15,$F136,0),"")</f>
        <v>120</v>
      </c>
      <c r="N136" s="35" t="str">
        <f ca="1">IFERROR(CONCATENATE(ROUND(OFFSET(환산공식!DB$15,$F136,0),1),"%"),"")</f>
        <v>100%</v>
      </c>
      <c r="O136" s="35">
        <f ca="1">IFERROR(OFFSET(환산공식!DC$15,$F136,0),"")</f>
        <v>0</v>
      </c>
      <c r="P136" s="212" t="str">
        <f t="shared" ca="1" si="2"/>
        <v>3% 이하</v>
      </c>
      <c r="Q136" s="218">
        <f ca="1">IFERROR(ROUND(OFFSET(환산공식!$EX$15,$F136,0),3),"")</f>
        <v>0</v>
      </c>
      <c r="R136" s="218">
        <f ca="1">OFFSET('배치점수 계산기'!H$10,$D136,0)</f>
        <v>558.10400000000004</v>
      </c>
      <c r="S136" s="218">
        <f ca="1">OFFSET('배치점수 계산기'!I$10,$D136,0)</f>
        <v>557.45100000000002</v>
      </c>
      <c r="T136" s="218">
        <f ca="1">OFFSET('배치점수 계산기'!J$10,$D136,0)</f>
        <v>554.22799999999995</v>
      </c>
      <c r="U136" s="218">
        <f ca="1">OFFSET('배치점수 계산기'!K$10,$D136,0)</f>
        <v>553.22400000000005</v>
      </c>
      <c r="V136" s="218">
        <f ca="1">OFFSET('배치점수 계산기'!L$10,$D136,0)</f>
        <v>551.68799999999999</v>
      </c>
      <c r="W136" s="210" t="str">
        <f ca="1">OFFSET('배치점수 계산기'!M$10,$D136,0)</f>
        <v>표점</v>
      </c>
      <c r="X136" s="208" t="str">
        <f ca="1">OFFSET('배치점수 계산기'!N$10,$D136,0)</f>
        <v>변표</v>
      </c>
      <c r="Y136" s="212">
        <f ca="1">OFFSET(환산공식!FG$15,$F136,0)</f>
        <v>0.24</v>
      </c>
      <c r="Z136" s="35">
        <f ca="1">OFFSET(환산공식!FH$15,$F136,0)</f>
        <v>0.41</v>
      </c>
      <c r="AA136" s="203">
        <f ca="1">OFFSET(환산공식!FI$15,$F136,0)</f>
        <v>0.35</v>
      </c>
      <c r="AC136"/>
      <c r="AD136">
        <f t="shared" ca="1" si="3"/>
        <v>6</v>
      </c>
      <c r="AE136"/>
    </row>
    <row r="137" spans="1:31" s="5" customFormat="1">
      <c r="A137" s="222"/>
      <c r="B137" s="222"/>
      <c r="C137" s="222" t="s">
        <v>2523</v>
      </c>
      <c r="D137" s="219">
        <v>1032</v>
      </c>
      <c r="E137" s="219">
        <v>31</v>
      </c>
      <c r="F137" s="219">
        <v>31</v>
      </c>
      <c r="G137" s="264">
        <v>130</v>
      </c>
      <c r="H137" s="221" t="s">
        <v>129</v>
      </c>
      <c r="I137" s="219" t="s">
        <v>150</v>
      </c>
      <c r="J137" s="267" t="s">
        <v>89</v>
      </c>
      <c r="K137" s="219" t="s">
        <v>83</v>
      </c>
      <c r="L137" s="35" t="str">
        <f ca="1">IF(OFFSET(환산공식!$DU$15,$F137,0)=1,"O","X")</f>
        <v>X</v>
      </c>
      <c r="M137" s="212">
        <f ca="1">IFERROR(OFFSET(환산공식!DA$15,$F137,0),"")</f>
        <v>120</v>
      </c>
      <c r="N137" s="35" t="str">
        <f ca="1">IFERROR(CONCATENATE(ROUND(OFFSET(환산공식!DB$15,$F137,0),1),"%"),"")</f>
        <v>100%</v>
      </c>
      <c r="O137" s="35">
        <f ca="1">IFERROR(OFFSET(환산공식!DC$15,$F137,0),"")</f>
        <v>0</v>
      </c>
      <c r="P137" s="212" t="str">
        <f t="shared" ref="P137:P200" ca="1" si="4">IF(E137="","",IF(Q137&gt;R137,"90% 이상",IF(Q137&gt;S137,CONCATENATE(ROUND(((Q137-S137)/(R137-S137))*20+70,0),"%"),IF(Q137&gt;T137,CONCATENATE(ROUND(((Q137-T137)/(S137-T137))*30+40,0),"%"),IF(Q137&gt;U137,CONCATENATE(ROUND(((Q137-U137)/(T137-U137))*30+10,0),"%"),IF(Q137&gt;V137,CONCATENATE(ROUND(((Q137-V137)/(U137-V137))*7+3,0),"%"),"3% 이하"))))))</f>
        <v>3% 이하</v>
      </c>
      <c r="Q137" s="218">
        <f ca="1">IFERROR(ROUND(OFFSET(환산공식!$EX$15,$F137,0),3),"")</f>
        <v>0</v>
      </c>
      <c r="R137" s="218">
        <f ca="1">OFFSET('배치점수 계산기'!H$10,$D137,0)</f>
        <v>558.91700000000003</v>
      </c>
      <c r="S137" s="218">
        <f ca="1">OFFSET('배치점수 계산기'!I$10,$D137,0)</f>
        <v>556.71</v>
      </c>
      <c r="T137" s="218">
        <f ca="1">OFFSET('배치점수 계산기'!J$10,$D137,0)</f>
        <v>552.66</v>
      </c>
      <c r="U137" s="218">
        <f ca="1">OFFSET('배치점수 계산기'!K$10,$D137,0)</f>
        <v>550.28200000000004</v>
      </c>
      <c r="V137" s="218">
        <f ca="1">OFFSET('배치점수 계산기'!L$10,$D137,0)</f>
        <v>547.34100000000001</v>
      </c>
      <c r="W137" s="210" t="str">
        <f ca="1">OFFSET('배치점수 계산기'!M$10,$D137,0)</f>
        <v>표점</v>
      </c>
      <c r="X137" s="208" t="str">
        <f ca="1">OFFSET('배치점수 계산기'!N$10,$D137,0)</f>
        <v>변표</v>
      </c>
      <c r="Y137" s="212">
        <f ca="1">OFFSET(환산공식!FG$15,$F137,0)</f>
        <v>0.24</v>
      </c>
      <c r="Z137" s="35">
        <f ca="1">OFFSET(환산공식!FH$15,$F137,0)</f>
        <v>0.41</v>
      </c>
      <c r="AA137" s="203">
        <f ca="1">OFFSET(환산공식!FI$15,$F137,0)</f>
        <v>0.35</v>
      </c>
      <c r="AC137"/>
      <c r="AD137">
        <f t="shared" ref="AD137:AD200" ca="1" si="5">IF(L137="X",6,IF(Q137&gt;R137,1,IF(Q137&gt;S137,2,IF(Q137&gt;T137,3,IF(Q137&gt;U137,4,IF(Q137&gt;=V137,5,IF(Q137&lt;V137,6,"")))))))</f>
        <v>6</v>
      </c>
      <c r="AE137"/>
    </row>
    <row r="138" spans="1:31" s="5" customFormat="1">
      <c r="A138" s="222"/>
      <c r="B138" s="222"/>
      <c r="C138" s="222" t="s">
        <v>2524</v>
      </c>
      <c r="D138" s="219">
        <v>1033</v>
      </c>
      <c r="E138" s="219">
        <v>31</v>
      </c>
      <c r="F138" s="219">
        <v>31</v>
      </c>
      <c r="G138" s="264">
        <v>131</v>
      </c>
      <c r="H138" s="221" t="s">
        <v>129</v>
      </c>
      <c r="I138" s="219" t="s">
        <v>150</v>
      </c>
      <c r="J138" s="267" t="s">
        <v>161</v>
      </c>
      <c r="K138" s="219" t="s">
        <v>83</v>
      </c>
      <c r="L138" s="35" t="str">
        <f ca="1">IF(OFFSET(환산공식!$DU$15,$F138,0)=1,"O","X")</f>
        <v>X</v>
      </c>
      <c r="M138" s="212">
        <f ca="1">IFERROR(OFFSET(환산공식!DA$15,$F138,0),"")</f>
        <v>120</v>
      </c>
      <c r="N138" s="35" t="str">
        <f ca="1">IFERROR(CONCATENATE(ROUND(OFFSET(환산공식!DB$15,$F138,0),1),"%"),"")</f>
        <v>100%</v>
      </c>
      <c r="O138" s="35">
        <f ca="1">IFERROR(OFFSET(환산공식!DC$15,$F138,0),"")</f>
        <v>0</v>
      </c>
      <c r="P138" s="212" t="str">
        <f t="shared" ca="1" si="4"/>
        <v>3% 이하</v>
      </c>
      <c r="Q138" s="218">
        <f ca="1">IFERROR(ROUND(OFFSET(환산공식!$EX$15,$F138,0),3),"")</f>
        <v>0</v>
      </c>
      <c r="R138" s="218">
        <f ca="1">OFFSET('배치점수 계산기'!H$10,$D138,0)</f>
        <v>557.60599999999999</v>
      </c>
      <c r="S138" s="218">
        <f ca="1">OFFSET('배치점수 계산기'!I$10,$D138,0)</f>
        <v>554.22799999999995</v>
      </c>
      <c r="T138" s="218">
        <f ca="1">OFFSET('배치점수 계산기'!J$10,$D138,0)</f>
        <v>551.28</v>
      </c>
      <c r="U138" s="218">
        <f ca="1">OFFSET('배치점수 계산기'!K$10,$D138,0)</f>
        <v>549.05700000000002</v>
      </c>
      <c r="V138" s="218">
        <f ca="1">OFFSET('배치점수 계산기'!L$10,$D138,0)</f>
        <v>546.05899999999997</v>
      </c>
      <c r="W138" s="210" t="str">
        <f ca="1">OFFSET('배치점수 계산기'!M$10,$D138,0)</f>
        <v>표점</v>
      </c>
      <c r="X138" s="208" t="str">
        <f ca="1">OFFSET('배치점수 계산기'!N$10,$D138,0)</f>
        <v>변표</v>
      </c>
      <c r="Y138" s="212">
        <f ca="1">OFFSET(환산공식!FG$15,$F138,0)</f>
        <v>0.24</v>
      </c>
      <c r="Z138" s="35">
        <f ca="1">OFFSET(환산공식!FH$15,$F138,0)</f>
        <v>0.41</v>
      </c>
      <c r="AA138" s="203">
        <f ca="1">OFFSET(환산공식!FI$15,$F138,0)</f>
        <v>0.35</v>
      </c>
      <c r="AC138"/>
      <c r="AD138">
        <f t="shared" ca="1" si="5"/>
        <v>6</v>
      </c>
      <c r="AE138"/>
    </row>
    <row r="139" spans="1:31" s="5" customFormat="1">
      <c r="A139" s="222"/>
      <c r="B139" s="222"/>
      <c r="C139" s="222" t="s">
        <v>2525</v>
      </c>
      <c r="D139" s="219">
        <v>1034</v>
      </c>
      <c r="E139" s="219">
        <v>31</v>
      </c>
      <c r="F139" s="219">
        <v>31</v>
      </c>
      <c r="G139" s="264">
        <v>132</v>
      </c>
      <c r="H139" s="221" t="s">
        <v>129</v>
      </c>
      <c r="I139" s="219" t="s">
        <v>150</v>
      </c>
      <c r="J139" s="267" t="s">
        <v>18872</v>
      </c>
      <c r="K139" s="219" t="s">
        <v>83</v>
      </c>
      <c r="L139" s="35" t="str">
        <f ca="1">IF(OFFSET(환산공식!$DU$15,$F139,0)=1,"O","X")</f>
        <v>X</v>
      </c>
      <c r="M139" s="212">
        <f ca="1">IFERROR(OFFSET(환산공식!DA$15,$F139,0),"")</f>
        <v>120</v>
      </c>
      <c r="N139" s="35" t="str">
        <f ca="1">IFERROR(CONCATENATE(ROUND(OFFSET(환산공식!DB$15,$F139,0),1),"%"),"")</f>
        <v>100%</v>
      </c>
      <c r="O139" s="35">
        <f ca="1">IFERROR(OFFSET(환산공식!DC$15,$F139,0),"")</f>
        <v>0</v>
      </c>
      <c r="P139" s="212" t="str">
        <f t="shared" ca="1" si="4"/>
        <v>3% 이하</v>
      </c>
      <c r="Q139" s="218">
        <f ca="1">IFERROR(ROUND(OFFSET(환산공식!$EX$15,$F139,0),3),"")</f>
        <v>0</v>
      </c>
      <c r="R139" s="218">
        <f ca="1">OFFSET('배치점수 계산기'!H$10,$D139,0)</f>
        <v>557.52599999999995</v>
      </c>
      <c r="S139" s="218">
        <f ca="1">OFFSET('배치점수 계산기'!I$10,$D139,0)</f>
        <v>554.22799999999995</v>
      </c>
      <c r="T139" s="218">
        <f ca="1">OFFSET('배치점수 계산기'!J$10,$D139,0)</f>
        <v>551.14</v>
      </c>
      <c r="U139" s="218">
        <f ca="1">OFFSET('배치점수 계산기'!K$10,$D139,0)</f>
        <v>548.86699999999996</v>
      </c>
      <c r="V139" s="218">
        <f ca="1">OFFSET('배치점수 계산기'!L$10,$D139,0)</f>
        <v>545.83900000000006</v>
      </c>
      <c r="W139" s="210" t="str">
        <f ca="1">OFFSET('배치점수 계산기'!M$10,$D139,0)</f>
        <v>표점</v>
      </c>
      <c r="X139" s="208" t="str">
        <f ca="1">OFFSET('배치점수 계산기'!N$10,$D139,0)</f>
        <v>변표</v>
      </c>
      <c r="Y139" s="212">
        <f ca="1">OFFSET(환산공식!FG$15,$F139,0)</f>
        <v>0.24</v>
      </c>
      <c r="Z139" s="35">
        <f ca="1">OFFSET(환산공식!FH$15,$F139,0)</f>
        <v>0.41</v>
      </c>
      <c r="AA139" s="203">
        <f ca="1">OFFSET(환산공식!FI$15,$F139,0)</f>
        <v>0.35</v>
      </c>
      <c r="AC139"/>
      <c r="AD139">
        <f t="shared" ca="1" si="5"/>
        <v>6</v>
      </c>
      <c r="AE139"/>
    </row>
    <row r="140" spans="1:31" s="5" customFormat="1">
      <c r="A140" s="222"/>
      <c r="B140" s="222"/>
      <c r="C140" s="222" t="s">
        <v>2526</v>
      </c>
      <c r="D140" s="219">
        <v>1035</v>
      </c>
      <c r="E140" s="219">
        <v>31</v>
      </c>
      <c r="F140" s="219">
        <v>31</v>
      </c>
      <c r="G140" s="264">
        <v>133</v>
      </c>
      <c r="H140" s="221" t="s">
        <v>129</v>
      </c>
      <c r="I140" s="219" t="s">
        <v>150</v>
      </c>
      <c r="J140" s="267" t="s">
        <v>159</v>
      </c>
      <c r="K140" s="219" t="s">
        <v>83</v>
      </c>
      <c r="L140" s="35" t="str">
        <f ca="1">IF(OFFSET(환산공식!$DU$15,$F140,0)=1,"O","X")</f>
        <v>X</v>
      </c>
      <c r="M140" s="212">
        <f ca="1">IFERROR(OFFSET(환산공식!DA$15,$F140,0),"")</f>
        <v>120</v>
      </c>
      <c r="N140" s="35" t="str">
        <f ca="1">IFERROR(CONCATENATE(ROUND(OFFSET(환산공식!DB$15,$F140,0),1),"%"),"")</f>
        <v>100%</v>
      </c>
      <c r="O140" s="35">
        <f ca="1">IFERROR(OFFSET(환산공식!DC$15,$F140,0),"")</f>
        <v>0</v>
      </c>
      <c r="P140" s="212" t="str">
        <f t="shared" ca="1" si="4"/>
        <v>3% 이하</v>
      </c>
      <c r="Q140" s="218">
        <f ca="1">IFERROR(ROUND(OFFSET(환산공식!$EX$15,$F140,0),3),"")</f>
        <v>0</v>
      </c>
      <c r="R140" s="218">
        <f ca="1">OFFSET('배치점수 계산기'!H$10,$D140,0)</f>
        <v>557.45100000000002</v>
      </c>
      <c r="S140" s="218">
        <f ca="1">OFFSET('배치점수 계산기'!I$10,$D140,0)</f>
        <v>554.00800000000004</v>
      </c>
      <c r="T140" s="218">
        <f ca="1">OFFSET('배치점수 계산기'!J$10,$D140,0)</f>
        <v>550.91800000000001</v>
      </c>
      <c r="U140" s="218">
        <f ca="1">OFFSET('배치점수 계산기'!K$10,$D140,0)</f>
        <v>548.64700000000005</v>
      </c>
      <c r="V140" s="218">
        <f ca="1">OFFSET('배치점수 계산기'!L$10,$D140,0)</f>
        <v>545.66499999999996</v>
      </c>
      <c r="W140" s="210" t="str">
        <f ca="1">OFFSET('배치점수 계산기'!M$10,$D140,0)</f>
        <v>표점</v>
      </c>
      <c r="X140" s="208" t="str">
        <f ca="1">OFFSET('배치점수 계산기'!N$10,$D140,0)</f>
        <v>변표</v>
      </c>
      <c r="Y140" s="212">
        <f ca="1">OFFSET(환산공식!FG$15,$F140,0)</f>
        <v>0.24</v>
      </c>
      <c r="Z140" s="35">
        <f ca="1">OFFSET(환산공식!FH$15,$F140,0)</f>
        <v>0.41</v>
      </c>
      <c r="AA140" s="203">
        <f ca="1">OFFSET(환산공식!FI$15,$F140,0)</f>
        <v>0.35</v>
      </c>
      <c r="AC140"/>
      <c r="AD140">
        <f t="shared" ca="1" si="5"/>
        <v>6</v>
      </c>
      <c r="AE140"/>
    </row>
    <row r="141" spans="1:31" s="5" customFormat="1">
      <c r="A141" s="222"/>
      <c r="B141" s="222"/>
      <c r="C141" s="222" t="s">
        <v>2527</v>
      </c>
      <c r="D141" s="219">
        <v>1036</v>
      </c>
      <c r="E141" s="219">
        <v>31</v>
      </c>
      <c r="F141" s="219">
        <v>31</v>
      </c>
      <c r="G141" s="264">
        <v>134</v>
      </c>
      <c r="H141" s="221" t="s">
        <v>129</v>
      </c>
      <c r="I141" s="219" t="s">
        <v>150</v>
      </c>
      <c r="J141" s="267" t="s">
        <v>160</v>
      </c>
      <c r="K141" s="219" t="s">
        <v>83</v>
      </c>
      <c r="L141" s="35" t="str">
        <f ca="1">IF(OFFSET(환산공식!$DU$15,$F141,0)=1,"O","X")</f>
        <v>X</v>
      </c>
      <c r="M141" s="212">
        <f ca="1">IFERROR(OFFSET(환산공식!DA$15,$F141,0),"")</f>
        <v>120</v>
      </c>
      <c r="N141" s="35" t="str">
        <f ca="1">IFERROR(CONCATENATE(ROUND(OFFSET(환산공식!DB$15,$F141,0),1),"%"),"")</f>
        <v>100%</v>
      </c>
      <c r="O141" s="35">
        <f ca="1">IFERROR(OFFSET(환산공식!DC$15,$F141,0),"")</f>
        <v>0</v>
      </c>
      <c r="P141" s="212" t="str">
        <f t="shared" ca="1" si="4"/>
        <v>3% 이하</v>
      </c>
      <c r="Q141" s="218">
        <f ca="1">IFERROR(ROUND(OFFSET(환산공식!$EX$15,$F141,0),3),"")</f>
        <v>0</v>
      </c>
      <c r="R141" s="218">
        <f ca="1">OFFSET('배치점수 계산기'!H$10,$D141,0)</f>
        <v>557.45100000000002</v>
      </c>
      <c r="S141" s="218">
        <f ca="1">OFFSET('배치점수 계산기'!I$10,$D141,0)</f>
        <v>554.00800000000004</v>
      </c>
      <c r="T141" s="218">
        <f ca="1">OFFSET('배치점수 계산기'!J$10,$D141,0)</f>
        <v>550.91800000000001</v>
      </c>
      <c r="U141" s="218">
        <f ca="1">OFFSET('배치점수 계산기'!K$10,$D141,0)</f>
        <v>548.64700000000005</v>
      </c>
      <c r="V141" s="218">
        <f ca="1">OFFSET('배치점수 계산기'!L$10,$D141,0)</f>
        <v>545.66499999999996</v>
      </c>
      <c r="W141" s="210" t="str">
        <f ca="1">OFFSET('배치점수 계산기'!M$10,$D141,0)</f>
        <v>표점</v>
      </c>
      <c r="X141" s="208" t="str">
        <f ca="1">OFFSET('배치점수 계산기'!N$10,$D141,0)</f>
        <v>변표</v>
      </c>
      <c r="Y141" s="212">
        <f ca="1">OFFSET(환산공식!FG$15,$F141,0)</f>
        <v>0.24</v>
      </c>
      <c r="Z141" s="35">
        <f ca="1">OFFSET(환산공식!FH$15,$F141,0)</f>
        <v>0.41</v>
      </c>
      <c r="AA141" s="203">
        <f ca="1">OFFSET(환산공식!FI$15,$F141,0)</f>
        <v>0.35</v>
      </c>
      <c r="AC141"/>
      <c r="AD141">
        <f t="shared" ca="1" si="5"/>
        <v>6</v>
      </c>
      <c r="AE141"/>
    </row>
    <row r="142" spans="1:31" s="5" customFormat="1">
      <c r="A142" s="222"/>
      <c r="B142" s="222"/>
      <c r="C142" s="222" t="s">
        <v>2528</v>
      </c>
      <c r="D142" s="219">
        <v>1037</v>
      </c>
      <c r="E142" s="219">
        <v>31</v>
      </c>
      <c r="F142" s="219">
        <v>31</v>
      </c>
      <c r="G142" s="264">
        <v>135</v>
      </c>
      <c r="H142" s="221" t="s">
        <v>129</v>
      </c>
      <c r="I142" s="219" t="s">
        <v>150</v>
      </c>
      <c r="J142" s="267" t="s">
        <v>690</v>
      </c>
      <c r="K142" s="219" t="s">
        <v>83</v>
      </c>
      <c r="L142" s="35" t="str">
        <f ca="1">IF(OFFSET(환산공식!$DU$15,$F142,0)=1,"O","X")</f>
        <v>X</v>
      </c>
      <c r="M142" s="212">
        <f ca="1">IFERROR(OFFSET(환산공식!DA$15,$F142,0),"")</f>
        <v>120</v>
      </c>
      <c r="N142" s="35" t="str">
        <f ca="1">IFERROR(CONCATENATE(ROUND(OFFSET(환산공식!DB$15,$F142,0),1),"%"),"")</f>
        <v>100%</v>
      </c>
      <c r="O142" s="35">
        <f ca="1">IFERROR(OFFSET(환산공식!DC$15,$F142,0),"")</f>
        <v>0</v>
      </c>
      <c r="P142" s="212" t="str">
        <f t="shared" ca="1" si="4"/>
        <v>3% 이하</v>
      </c>
      <c r="Q142" s="218">
        <f ca="1">IFERROR(ROUND(OFFSET(환산공식!$EX$15,$F142,0),3),"")</f>
        <v>0</v>
      </c>
      <c r="R142" s="218">
        <f ca="1">OFFSET('배치점수 계산기'!H$10,$D142,0)</f>
        <v>557.16600000000005</v>
      </c>
      <c r="S142" s="218">
        <f ca="1">OFFSET('배치점수 계산기'!I$10,$D142,0)</f>
        <v>553.928</v>
      </c>
      <c r="T142" s="218">
        <f ca="1">OFFSET('배치점수 계산기'!J$10,$D142,0)</f>
        <v>550.65599999999995</v>
      </c>
      <c r="U142" s="218">
        <f ca="1">OFFSET('배치점수 계산기'!K$10,$D142,0)</f>
        <v>548.52599999999995</v>
      </c>
      <c r="V142" s="218">
        <f ca="1">OFFSET('배치점수 계산기'!L$10,$D142,0)</f>
        <v>545.44500000000005</v>
      </c>
      <c r="W142" s="210" t="str">
        <f ca="1">OFFSET('배치점수 계산기'!M$10,$D142,0)</f>
        <v>표점</v>
      </c>
      <c r="X142" s="208" t="str">
        <f ca="1">OFFSET('배치점수 계산기'!N$10,$D142,0)</f>
        <v>변표</v>
      </c>
      <c r="Y142" s="212">
        <f ca="1">OFFSET(환산공식!FG$15,$F142,0)</f>
        <v>0.24</v>
      </c>
      <c r="Z142" s="35">
        <f ca="1">OFFSET(환산공식!FH$15,$F142,0)</f>
        <v>0.41</v>
      </c>
      <c r="AA142" s="203">
        <f ca="1">OFFSET(환산공식!FI$15,$F142,0)</f>
        <v>0.35</v>
      </c>
      <c r="AC142"/>
      <c r="AD142">
        <f t="shared" ca="1" si="5"/>
        <v>6</v>
      </c>
      <c r="AE142"/>
    </row>
    <row r="143" spans="1:31" s="5" customFormat="1">
      <c r="A143" s="222"/>
      <c r="B143" s="222"/>
      <c r="C143" s="222" t="s">
        <v>2529</v>
      </c>
      <c r="D143" s="219">
        <v>1038</v>
      </c>
      <c r="E143" s="219">
        <v>31</v>
      </c>
      <c r="F143" s="219">
        <v>31</v>
      </c>
      <c r="G143" s="264">
        <v>136</v>
      </c>
      <c r="H143" s="221" t="s">
        <v>129</v>
      </c>
      <c r="I143" s="219" t="s">
        <v>150</v>
      </c>
      <c r="J143" s="267" t="s">
        <v>710</v>
      </c>
      <c r="K143" s="219" t="s">
        <v>83</v>
      </c>
      <c r="L143" s="35" t="str">
        <f ca="1">IF(OFFSET(환산공식!$DU$15,$F143,0)=1,"O","X")</f>
        <v>X</v>
      </c>
      <c r="M143" s="212">
        <f ca="1">IFERROR(OFFSET(환산공식!DA$15,$F143,0),"")</f>
        <v>120</v>
      </c>
      <c r="N143" s="35" t="str">
        <f ca="1">IFERROR(CONCATENATE(ROUND(OFFSET(환산공식!DB$15,$F143,0),1),"%"),"")</f>
        <v>100%</v>
      </c>
      <c r="O143" s="35">
        <f ca="1">IFERROR(OFFSET(환산공식!DC$15,$F143,0),"")</f>
        <v>0</v>
      </c>
      <c r="P143" s="212" t="str">
        <f t="shared" ca="1" si="4"/>
        <v>3% 이하</v>
      </c>
      <c r="Q143" s="218">
        <f ca="1">IFERROR(ROUND(OFFSET(환산공식!$EX$15,$F143,0),3),"")</f>
        <v>0</v>
      </c>
      <c r="R143" s="218">
        <f ca="1">OFFSET('배치점수 계산기'!H$10,$D143,0)</f>
        <v>556.50699999999995</v>
      </c>
      <c r="S143" s="218">
        <f ca="1">OFFSET('배치점수 계산기'!I$10,$D143,0)</f>
        <v>553.14400000000001</v>
      </c>
      <c r="T143" s="218">
        <f ca="1">OFFSET('배치점수 계산기'!J$10,$D143,0)</f>
        <v>549.99400000000003</v>
      </c>
      <c r="U143" s="218">
        <f ca="1">OFFSET('배치점수 계산기'!K$10,$D143,0)</f>
        <v>547.66700000000003</v>
      </c>
      <c r="V143" s="218">
        <f ca="1">OFFSET('배치점수 계산기'!L$10,$D143,0)</f>
        <v>544.63599999999997</v>
      </c>
      <c r="W143" s="210" t="str">
        <f ca="1">OFFSET('배치점수 계산기'!M$10,$D143,0)</f>
        <v>표점</v>
      </c>
      <c r="X143" s="208" t="str">
        <f ca="1">OFFSET('배치점수 계산기'!N$10,$D143,0)</f>
        <v>변표</v>
      </c>
      <c r="Y143" s="212">
        <f ca="1">OFFSET(환산공식!FG$15,$F143,0)</f>
        <v>0.24</v>
      </c>
      <c r="Z143" s="35">
        <f ca="1">OFFSET(환산공식!FH$15,$F143,0)</f>
        <v>0.41</v>
      </c>
      <c r="AA143" s="203">
        <f ca="1">OFFSET(환산공식!FI$15,$F143,0)</f>
        <v>0.35</v>
      </c>
      <c r="AC143"/>
      <c r="AD143">
        <f t="shared" ca="1" si="5"/>
        <v>6</v>
      </c>
      <c r="AE143"/>
    </row>
    <row r="144" spans="1:31" s="5" customFormat="1">
      <c r="A144" s="222"/>
      <c r="B144" s="222"/>
      <c r="C144" s="222" t="s">
        <v>2530</v>
      </c>
      <c r="D144" s="219">
        <v>1039</v>
      </c>
      <c r="E144" s="219">
        <v>31</v>
      </c>
      <c r="F144" s="219">
        <v>31</v>
      </c>
      <c r="G144" s="264">
        <v>137</v>
      </c>
      <c r="H144" s="221" t="s">
        <v>129</v>
      </c>
      <c r="I144" s="219" t="s">
        <v>150</v>
      </c>
      <c r="J144" s="267" t="s">
        <v>69</v>
      </c>
      <c r="K144" s="219" t="s">
        <v>83</v>
      </c>
      <c r="L144" s="35" t="str">
        <f ca="1">IF(OFFSET(환산공식!$DU$15,$F144,0)=1,"O","X")</f>
        <v>X</v>
      </c>
      <c r="M144" s="212">
        <f ca="1">IFERROR(OFFSET(환산공식!DA$15,$F144,0),"")</f>
        <v>120</v>
      </c>
      <c r="N144" s="35" t="str">
        <f ca="1">IFERROR(CONCATENATE(ROUND(OFFSET(환산공식!DB$15,$F144,0),1),"%"),"")</f>
        <v>100%</v>
      </c>
      <c r="O144" s="35">
        <f ca="1">IFERROR(OFFSET(환산공식!DC$15,$F144,0),"")</f>
        <v>0</v>
      </c>
      <c r="P144" s="212" t="str">
        <f t="shared" ca="1" si="4"/>
        <v>3% 이하</v>
      </c>
      <c r="Q144" s="218">
        <f ca="1">IFERROR(ROUND(OFFSET(환산공식!$EX$15,$F144,0),3),"")</f>
        <v>0</v>
      </c>
      <c r="R144" s="218">
        <f ca="1">OFFSET('배치점수 계산기'!H$10,$D144,0)</f>
        <v>552.44000000000005</v>
      </c>
      <c r="S144" s="218">
        <f ca="1">OFFSET('배치점수 계산기'!I$10,$D144,0)</f>
        <v>550.91800000000001</v>
      </c>
      <c r="T144" s="218">
        <f ca="1">OFFSET('배치점수 계산기'!J$10,$D144,0)</f>
        <v>549.79200000000003</v>
      </c>
      <c r="U144" s="218">
        <f ca="1">OFFSET('배치점수 계산기'!K$10,$D144,0)</f>
        <v>548.38599999999997</v>
      </c>
      <c r="V144" s="218">
        <f ca="1">OFFSET('배치점수 계산기'!L$10,$D144,0)</f>
        <v>546.83799999999997</v>
      </c>
      <c r="W144" s="210" t="str">
        <f ca="1">OFFSET('배치점수 계산기'!M$10,$D144,0)</f>
        <v>표점</v>
      </c>
      <c r="X144" s="208" t="str">
        <f ca="1">OFFSET('배치점수 계산기'!N$10,$D144,0)</f>
        <v>변표</v>
      </c>
      <c r="Y144" s="212">
        <f ca="1">OFFSET(환산공식!FG$15,$F144,0)</f>
        <v>0.24</v>
      </c>
      <c r="Z144" s="35">
        <f ca="1">OFFSET(환산공식!FH$15,$F144,0)</f>
        <v>0.41</v>
      </c>
      <c r="AA144" s="203">
        <f ca="1">OFFSET(환산공식!FI$15,$F144,0)</f>
        <v>0.35</v>
      </c>
      <c r="AC144"/>
      <c r="AD144">
        <f t="shared" ca="1" si="5"/>
        <v>6</v>
      </c>
      <c r="AE144"/>
    </row>
    <row r="145" spans="1:31" s="5" customFormat="1">
      <c r="A145" s="222"/>
      <c r="B145" s="222"/>
      <c r="C145" s="222" t="s">
        <v>2531</v>
      </c>
      <c r="D145" s="219">
        <v>1040</v>
      </c>
      <c r="E145" s="219">
        <v>31</v>
      </c>
      <c r="F145" s="219">
        <v>31</v>
      </c>
      <c r="G145" s="264">
        <v>138</v>
      </c>
      <c r="H145" s="221" t="s">
        <v>129</v>
      </c>
      <c r="I145" s="219" t="s">
        <v>150</v>
      </c>
      <c r="J145" s="267" t="s">
        <v>1030</v>
      </c>
      <c r="K145" s="219" t="s">
        <v>83</v>
      </c>
      <c r="L145" s="35" t="str">
        <f ca="1">IF(OFFSET(환산공식!$DU$15,$F145,0)=1,"O","X")</f>
        <v>X</v>
      </c>
      <c r="M145" s="212">
        <f ca="1">IFERROR(OFFSET(환산공식!DA$15,$F145,0),"")</f>
        <v>120</v>
      </c>
      <c r="N145" s="35" t="str">
        <f ca="1">IFERROR(CONCATENATE(ROUND(OFFSET(환산공식!DB$15,$F145,0),1),"%"),"")</f>
        <v>100%</v>
      </c>
      <c r="O145" s="35">
        <f ca="1">IFERROR(OFFSET(환산공식!DC$15,$F145,0),"")</f>
        <v>0</v>
      </c>
      <c r="P145" s="212" t="str">
        <f t="shared" ca="1" si="4"/>
        <v>3% 이하</v>
      </c>
      <c r="Q145" s="218">
        <f ca="1">IFERROR(ROUND(OFFSET(환산공식!$EX$15,$F145,0),3),"")</f>
        <v>0</v>
      </c>
      <c r="R145" s="218">
        <f ca="1">OFFSET('배치점수 계산기'!H$10,$D145,0)</f>
        <v>555.57100000000003</v>
      </c>
      <c r="S145" s="218">
        <f ca="1">OFFSET('배치점수 계산기'!I$10,$D145,0)</f>
        <v>552.78800000000001</v>
      </c>
      <c r="T145" s="218">
        <f ca="1">OFFSET('배치점수 계산기'!J$10,$D145,0)</f>
        <v>549.71</v>
      </c>
      <c r="U145" s="218">
        <f ca="1">OFFSET('배치점수 계산기'!K$10,$D145,0)</f>
        <v>547.46900000000005</v>
      </c>
      <c r="V145" s="218">
        <f ca="1">OFFSET('배치점수 계산기'!L$10,$D145,0)</f>
        <v>544.22900000000004</v>
      </c>
      <c r="W145" s="210" t="str">
        <f ca="1">OFFSET('배치점수 계산기'!M$10,$D145,0)</f>
        <v>표점</v>
      </c>
      <c r="X145" s="208" t="str">
        <f ca="1">OFFSET('배치점수 계산기'!N$10,$D145,0)</f>
        <v>변표</v>
      </c>
      <c r="Y145" s="212">
        <f ca="1">OFFSET(환산공식!FG$15,$F145,0)</f>
        <v>0.24</v>
      </c>
      <c r="Z145" s="35">
        <f ca="1">OFFSET(환산공식!FH$15,$F145,0)</f>
        <v>0.41</v>
      </c>
      <c r="AA145" s="203">
        <f ca="1">OFFSET(환산공식!FI$15,$F145,0)</f>
        <v>0.35</v>
      </c>
      <c r="AC145"/>
      <c r="AD145">
        <f t="shared" ca="1" si="5"/>
        <v>6</v>
      </c>
      <c r="AE145"/>
    </row>
    <row r="146" spans="1:31" s="5" customFormat="1">
      <c r="A146" s="222"/>
      <c r="B146" s="222"/>
      <c r="C146" s="222" t="s">
        <v>2532</v>
      </c>
      <c r="D146" s="219">
        <v>1041</v>
      </c>
      <c r="E146" s="219">
        <v>31</v>
      </c>
      <c r="F146" s="219">
        <v>31</v>
      </c>
      <c r="G146" s="264">
        <v>139</v>
      </c>
      <c r="H146" s="221" t="s">
        <v>129</v>
      </c>
      <c r="I146" s="219" t="s">
        <v>150</v>
      </c>
      <c r="J146" s="267" t="s">
        <v>162</v>
      </c>
      <c r="K146" s="219" t="s">
        <v>83</v>
      </c>
      <c r="L146" s="35" t="str">
        <f ca="1">IF(OFFSET(환산공식!$DU$15,$F146,0)=1,"O","X")</f>
        <v>X</v>
      </c>
      <c r="M146" s="212">
        <f ca="1">IFERROR(OFFSET(환산공식!DA$15,$F146,0),"")</f>
        <v>120</v>
      </c>
      <c r="N146" s="35" t="str">
        <f ca="1">IFERROR(CONCATENATE(ROUND(OFFSET(환산공식!DB$15,$F146,0),1),"%"),"")</f>
        <v>100%</v>
      </c>
      <c r="O146" s="35">
        <f ca="1">IFERROR(OFFSET(환산공식!DC$15,$F146,0),"")</f>
        <v>0</v>
      </c>
      <c r="P146" s="212" t="str">
        <f t="shared" ca="1" si="4"/>
        <v>3% 이하</v>
      </c>
      <c r="Q146" s="218">
        <f ca="1">IFERROR(ROUND(OFFSET(환산공식!$EX$15,$F146,0),3),"")</f>
        <v>0</v>
      </c>
      <c r="R146" s="218">
        <f ca="1">OFFSET('배치점수 계산기'!H$10,$D146,0)</f>
        <v>554.79100000000005</v>
      </c>
      <c r="S146" s="218">
        <f ca="1">OFFSET('배치점수 계산기'!I$10,$D146,0)</f>
        <v>552.66</v>
      </c>
      <c r="T146" s="218">
        <f ca="1">OFFSET('배치점수 계산기'!J$10,$D146,0)</f>
        <v>549.56100000000004</v>
      </c>
      <c r="U146" s="218">
        <f ca="1">OFFSET('배치점수 계산기'!K$10,$D146,0)</f>
        <v>547.34100000000001</v>
      </c>
      <c r="V146" s="218">
        <f ca="1">OFFSET('배치점수 계산기'!L$10,$D146,0)</f>
        <v>544.07500000000005</v>
      </c>
      <c r="W146" s="210" t="str">
        <f ca="1">OFFSET('배치점수 계산기'!M$10,$D146,0)</f>
        <v>표점</v>
      </c>
      <c r="X146" s="208" t="str">
        <f ca="1">OFFSET('배치점수 계산기'!N$10,$D146,0)</f>
        <v>변표</v>
      </c>
      <c r="Y146" s="212">
        <f ca="1">OFFSET(환산공식!FG$15,$F146,0)</f>
        <v>0.24</v>
      </c>
      <c r="Z146" s="35">
        <f ca="1">OFFSET(환산공식!FH$15,$F146,0)</f>
        <v>0.41</v>
      </c>
      <c r="AA146" s="203">
        <f ca="1">OFFSET(환산공식!FI$15,$F146,0)</f>
        <v>0.35</v>
      </c>
      <c r="AC146"/>
      <c r="AD146">
        <f t="shared" ca="1" si="5"/>
        <v>6</v>
      </c>
      <c r="AE146"/>
    </row>
    <row r="147" spans="1:31" s="5" customFormat="1">
      <c r="A147" s="222"/>
      <c r="B147" s="222"/>
      <c r="C147" s="222" t="s">
        <v>2533</v>
      </c>
      <c r="D147" s="219">
        <v>1042</v>
      </c>
      <c r="E147" s="219">
        <v>31</v>
      </c>
      <c r="F147" s="219">
        <v>31</v>
      </c>
      <c r="G147" s="264">
        <v>140</v>
      </c>
      <c r="H147" s="221" t="s">
        <v>129</v>
      </c>
      <c r="I147" s="219" t="s">
        <v>150</v>
      </c>
      <c r="J147" s="267" t="s">
        <v>182</v>
      </c>
      <c r="K147" s="219" t="s">
        <v>83</v>
      </c>
      <c r="L147" s="35" t="str">
        <f ca="1">IF(OFFSET(환산공식!$DU$15,$F147,0)=1,"O","X")</f>
        <v>X</v>
      </c>
      <c r="M147" s="212">
        <f ca="1">IFERROR(OFFSET(환산공식!DA$15,$F147,0),"")</f>
        <v>120</v>
      </c>
      <c r="N147" s="35" t="str">
        <f ca="1">IFERROR(CONCATENATE(ROUND(OFFSET(환산공식!DB$15,$F147,0),1),"%"),"")</f>
        <v>100%</v>
      </c>
      <c r="O147" s="35">
        <f ca="1">IFERROR(OFFSET(환산공식!DC$15,$F147,0),"")</f>
        <v>0</v>
      </c>
      <c r="P147" s="212" t="str">
        <f t="shared" ca="1" si="4"/>
        <v>3% 이하</v>
      </c>
      <c r="Q147" s="218">
        <f ca="1">IFERROR(ROUND(OFFSET(환산공식!$EX$15,$F147,0),3),"")</f>
        <v>0</v>
      </c>
      <c r="R147" s="218">
        <f ca="1">OFFSET('배치점수 계산기'!H$10,$D147,0)</f>
        <v>554.58900000000006</v>
      </c>
      <c r="S147" s="218">
        <f ca="1">OFFSET('배치점수 계산기'!I$10,$D147,0)</f>
        <v>552.36</v>
      </c>
      <c r="T147" s="218">
        <f ca="1">OFFSET('배치점수 계산기'!J$10,$D147,0)</f>
        <v>549.32500000000005</v>
      </c>
      <c r="U147" s="218">
        <f ca="1">OFFSET('배치점수 계산기'!K$10,$D147,0)</f>
        <v>546.98400000000004</v>
      </c>
      <c r="V147" s="218">
        <f ca="1">OFFSET('배치점수 계산기'!L$10,$D147,0)</f>
        <v>543.601</v>
      </c>
      <c r="W147" s="210" t="str">
        <f ca="1">OFFSET('배치점수 계산기'!M$10,$D147,0)</f>
        <v>표점</v>
      </c>
      <c r="X147" s="208" t="str">
        <f ca="1">OFFSET('배치점수 계산기'!N$10,$D147,0)</f>
        <v>변표</v>
      </c>
      <c r="Y147" s="212">
        <f ca="1">OFFSET(환산공식!FG$15,$F147,0)</f>
        <v>0.24</v>
      </c>
      <c r="Z147" s="35">
        <f ca="1">OFFSET(환산공식!FH$15,$F147,0)</f>
        <v>0.41</v>
      </c>
      <c r="AA147" s="203">
        <f ca="1">OFFSET(환산공식!FI$15,$F147,0)</f>
        <v>0.35</v>
      </c>
      <c r="AC147"/>
      <c r="AD147">
        <f t="shared" ca="1" si="5"/>
        <v>6</v>
      </c>
      <c r="AE147"/>
    </row>
    <row r="148" spans="1:31" s="5" customFormat="1">
      <c r="A148" s="222"/>
      <c r="B148" s="222"/>
      <c r="C148" s="222" t="s">
        <v>2534</v>
      </c>
      <c r="D148" s="219">
        <v>1043</v>
      </c>
      <c r="E148" s="219">
        <v>31</v>
      </c>
      <c r="F148" s="219">
        <v>31</v>
      </c>
      <c r="G148" s="264">
        <v>141</v>
      </c>
      <c r="H148" s="221" t="s">
        <v>129</v>
      </c>
      <c r="I148" s="219" t="s">
        <v>150</v>
      </c>
      <c r="J148" s="267" t="s">
        <v>157</v>
      </c>
      <c r="K148" s="219" t="s">
        <v>83</v>
      </c>
      <c r="L148" s="35" t="str">
        <f ca="1">IF(OFFSET(환산공식!$DU$15,$F148,0)=1,"O","X")</f>
        <v>X</v>
      </c>
      <c r="M148" s="212">
        <f ca="1">IFERROR(OFFSET(환산공식!DA$15,$F148,0),"")</f>
        <v>120</v>
      </c>
      <c r="N148" s="35" t="str">
        <f ca="1">IFERROR(CONCATENATE(ROUND(OFFSET(환산공식!DB$15,$F148,0),1),"%"),"")</f>
        <v>100%</v>
      </c>
      <c r="O148" s="35">
        <f ca="1">IFERROR(OFFSET(환산공식!DC$15,$F148,0),"")</f>
        <v>0</v>
      </c>
      <c r="P148" s="212" t="str">
        <f t="shared" ca="1" si="4"/>
        <v>3% 이하</v>
      </c>
      <c r="Q148" s="218">
        <f ca="1">IFERROR(ROUND(OFFSET(환산공식!$EX$15,$F148,0),3),"")</f>
        <v>0</v>
      </c>
      <c r="R148" s="218">
        <f ca="1">OFFSET('배치점수 계산기'!H$10,$D148,0)</f>
        <v>554.37400000000002</v>
      </c>
      <c r="S148" s="218">
        <f ca="1">OFFSET('배치점수 계산기'!I$10,$D148,0)</f>
        <v>552.14400000000001</v>
      </c>
      <c r="T148" s="218">
        <f ca="1">OFFSET('배치점수 계산기'!J$10,$D148,0)</f>
        <v>549.13699999999994</v>
      </c>
      <c r="U148" s="218">
        <f ca="1">OFFSET('배치점수 계산기'!K$10,$D148,0)</f>
        <v>546.83799999999997</v>
      </c>
      <c r="V148" s="218">
        <f ca="1">OFFSET('배치점수 계산기'!L$10,$D148,0)</f>
        <v>543.38099999999997</v>
      </c>
      <c r="W148" s="210" t="str">
        <f ca="1">OFFSET('배치점수 계산기'!M$10,$D148,0)</f>
        <v>표점</v>
      </c>
      <c r="X148" s="208" t="str">
        <f ca="1">OFFSET('배치점수 계산기'!N$10,$D148,0)</f>
        <v>변표</v>
      </c>
      <c r="Y148" s="212">
        <f ca="1">OFFSET(환산공식!FG$15,$F148,0)</f>
        <v>0.24</v>
      </c>
      <c r="Z148" s="35">
        <f ca="1">OFFSET(환산공식!FH$15,$F148,0)</f>
        <v>0.41</v>
      </c>
      <c r="AA148" s="203">
        <f ca="1">OFFSET(환산공식!FI$15,$F148,0)</f>
        <v>0.35</v>
      </c>
      <c r="AC148"/>
      <c r="AD148">
        <f t="shared" ca="1" si="5"/>
        <v>6</v>
      </c>
      <c r="AE148"/>
    </row>
    <row r="149" spans="1:31" s="5" customFormat="1">
      <c r="A149" s="222"/>
      <c r="B149" s="222"/>
      <c r="C149" s="222" t="s">
        <v>2535</v>
      </c>
      <c r="D149" s="219">
        <v>1044</v>
      </c>
      <c r="E149" s="219">
        <v>31</v>
      </c>
      <c r="F149" s="219">
        <v>31</v>
      </c>
      <c r="G149" s="264">
        <v>142</v>
      </c>
      <c r="H149" s="221" t="s">
        <v>129</v>
      </c>
      <c r="I149" s="219" t="s">
        <v>150</v>
      </c>
      <c r="J149" s="267" t="s">
        <v>96</v>
      </c>
      <c r="K149" s="219" t="s">
        <v>83</v>
      </c>
      <c r="L149" s="35" t="str">
        <f ca="1">IF(OFFSET(환산공식!$DU$15,$F149,0)=1,"O","X")</f>
        <v>X</v>
      </c>
      <c r="M149" s="212">
        <f ca="1">IFERROR(OFFSET(환산공식!DA$15,$F149,0),"")</f>
        <v>120</v>
      </c>
      <c r="N149" s="35" t="str">
        <f ca="1">IFERROR(CONCATENATE(ROUND(OFFSET(환산공식!DB$15,$F149,0),1),"%"),"")</f>
        <v>100%</v>
      </c>
      <c r="O149" s="35">
        <f ca="1">IFERROR(OFFSET(환산공식!DC$15,$F149,0),"")</f>
        <v>0</v>
      </c>
      <c r="P149" s="212" t="str">
        <f t="shared" ca="1" si="4"/>
        <v>3% 이하</v>
      </c>
      <c r="Q149" s="218">
        <f ca="1">IFERROR(ROUND(OFFSET(환산공식!$EX$15,$F149,0),3),"")</f>
        <v>0</v>
      </c>
      <c r="R149" s="218">
        <f ca="1">OFFSET('배치점수 계산기'!H$10,$D149,0)</f>
        <v>554.22799999999995</v>
      </c>
      <c r="S149" s="218">
        <f ca="1">OFFSET('배치점수 계산기'!I$10,$D149,0)</f>
        <v>552.00400000000002</v>
      </c>
      <c r="T149" s="218">
        <f ca="1">OFFSET('배치점수 계산기'!J$10,$D149,0)</f>
        <v>549.05700000000002</v>
      </c>
      <c r="U149" s="218">
        <f ca="1">OFFSET('배치점수 계산기'!K$10,$D149,0)</f>
        <v>546.69000000000005</v>
      </c>
      <c r="V149" s="218">
        <f ca="1">OFFSET('배치점수 계산기'!L$10,$D149,0)</f>
        <v>543.24</v>
      </c>
      <c r="W149" s="210" t="str">
        <f ca="1">OFFSET('배치점수 계산기'!M$10,$D149,0)</f>
        <v>표점</v>
      </c>
      <c r="X149" s="208" t="str">
        <f ca="1">OFFSET('배치점수 계산기'!N$10,$D149,0)</f>
        <v>변표</v>
      </c>
      <c r="Y149" s="212">
        <f ca="1">OFFSET(환산공식!FG$15,$F149,0)</f>
        <v>0.24</v>
      </c>
      <c r="Z149" s="35">
        <f ca="1">OFFSET(환산공식!FH$15,$F149,0)</f>
        <v>0.41</v>
      </c>
      <c r="AA149" s="203">
        <f ca="1">OFFSET(환산공식!FI$15,$F149,0)</f>
        <v>0.35</v>
      </c>
      <c r="AC149"/>
      <c r="AD149">
        <f t="shared" ca="1" si="5"/>
        <v>6</v>
      </c>
      <c r="AE149"/>
    </row>
    <row r="150" spans="1:31" s="5" customFormat="1">
      <c r="A150" s="222"/>
      <c r="B150" s="222"/>
      <c r="C150" s="222" t="s">
        <v>2536</v>
      </c>
      <c r="D150" s="219">
        <v>1045</v>
      </c>
      <c r="E150" s="219">
        <v>31</v>
      </c>
      <c r="F150" s="219">
        <v>31</v>
      </c>
      <c r="G150" s="264">
        <v>143</v>
      </c>
      <c r="H150" s="221" t="s">
        <v>129</v>
      </c>
      <c r="I150" s="219" t="s">
        <v>150</v>
      </c>
      <c r="J150" s="267" t="s">
        <v>163</v>
      </c>
      <c r="K150" s="219" t="s">
        <v>83</v>
      </c>
      <c r="L150" s="35" t="str">
        <f ca="1">IF(OFFSET(환산공식!$DU$15,$F150,0)=1,"O","X")</f>
        <v>X</v>
      </c>
      <c r="M150" s="212">
        <f ca="1">IFERROR(OFFSET(환산공식!DA$15,$F150,0),"")</f>
        <v>120</v>
      </c>
      <c r="N150" s="35" t="str">
        <f ca="1">IFERROR(CONCATENATE(ROUND(OFFSET(환산공식!DB$15,$F150,0),1),"%"),"")</f>
        <v>100%</v>
      </c>
      <c r="O150" s="35">
        <f ca="1">IFERROR(OFFSET(환산공식!DC$15,$F150,0),"")</f>
        <v>0</v>
      </c>
      <c r="P150" s="212" t="str">
        <f t="shared" ca="1" si="4"/>
        <v>3% 이하</v>
      </c>
      <c r="Q150" s="218">
        <f ca="1">IFERROR(ROUND(OFFSET(환산공식!$EX$15,$F150,0),3),"")</f>
        <v>0</v>
      </c>
      <c r="R150" s="218">
        <f ca="1">OFFSET('배치점수 계산기'!H$10,$D150,0)</f>
        <v>554.00800000000004</v>
      </c>
      <c r="S150" s="218">
        <f ca="1">OFFSET('배치점수 계산기'!I$10,$D150,0)</f>
        <v>551.68799999999999</v>
      </c>
      <c r="T150" s="218">
        <f ca="1">OFFSET('배치점수 계산기'!J$10,$D150,0)</f>
        <v>548.64700000000005</v>
      </c>
      <c r="U150" s="218">
        <f ca="1">OFFSET('배치점수 계산기'!K$10,$D150,0)</f>
        <v>546.55600000000004</v>
      </c>
      <c r="V150" s="218">
        <f ca="1">OFFSET('배치점수 계산기'!L$10,$D150,0)</f>
        <v>541.08900000000006</v>
      </c>
      <c r="W150" s="210" t="str">
        <f ca="1">OFFSET('배치점수 계산기'!M$10,$D150,0)</f>
        <v>표점</v>
      </c>
      <c r="X150" s="208" t="str">
        <f ca="1">OFFSET('배치점수 계산기'!N$10,$D150,0)</f>
        <v>변표</v>
      </c>
      <c r="Y150" s="212">
        <f ca="1">OFFSET(환산공식!FG$15,$F150,0)</f>
        <v>0.24</v>
      </c>
      <c r="Z150" s="35">
        <f ca="1">OFFSET(환산공식!FH$15,$F150,0)</f>
        <v>0.41</v>
      </c>
      <c r="AA150" s="203">
        <f ca="1">OFFSET(환산공식!FI$15,$F150,0)</f>
        <v>0.35</v>
      </c>
      <c r="AC150"/>
      <c r="AD150">
        <f t="shared" ca="1" si="5"/>
        <v>6</v>
      </c>
      <c r="AE150"/>
    </row>
    <row r="151" spans="1:31" s="5" customFormat="1">
      <c r="A151" s="222"/>
      <c r="B151" s="222"/>
      <c r="C151" s="222" t="s">
        <v>2537</v>
      </c>
      <c r="D151" s="219">
        <v>1046</v>
      </c>
      <c r="E151" s="219">
        <v>33</v>
      </c>
      <c r="F151" s="219">
        <v>33</v>
      </c>
      <c r="G151" s="264">
        <v>144</v>
      </c>
      <c r="H151" s="221" t="s">
        <v>129</v>
      </c>
      <c r="I151" s="219" t="s">
        <v>150</v>
      </c>
      <c r="J151" s="267" t="s">
        <v>186</v>
      </c>
      <c r="K151" s="219" t="s">
        <v>84</v>
      </c>
      <c r="L151" s="35" t="str">
        <f ca="1">IF(OFFSET(환산공식!$DU$15,$F151,0)=1,"O","X")</f>
        <v>X</v>
      </c>
      <c r="M151" s="212">
        <f ca="1">IFERROR(OFFSET(환산공식!DA$15,$F151,0),"")</f>
        <v>120</v>
      </c>
      <c r="N151" s="35" t="str">
        <f ca="1">IFERROR(CONCATENATE(ROUND(OFFSET(환산공식!DB$15,$F151,0),1),"%"),"")</f>
        <v>100%</v>
      </c>
      <c r="O151" s="35">
        <f ca="1">IFERROR(OFFSET(환산공식!DC$15,$F151,0),"")</f>
        <v>0</v>
      </c>
      <c r="P151" s="212" t="str">
        <f t="shared" ca="1" si="4"/>
        <v>3% 이하</v>
      </c>
      <c r="Q151" s="218">
        <f ca="1">IFERROR(ROUND(OFFSET(환산공식!$EX$15,$F151,0),3),"")</f>
        <v>0</v>
      </c>
      <c r="R151" s="218">
        <f ca="1">OFFSET('배치점수 계산기'!H$10,$D151,0)</f>
        <v>546.40599999999995</v>
      </c>
      <c r="S151" s="218">
        <f ca="1">OFFSET('배치점수 계산기'!I$10,$D151,0)</f>
        <v>543.69399999999996</v>
      </c>
      <c r="T151" s="218">
        <f ca="1">OFFSET('배치점수 계산기'!J$10,$D151,0)</f>
        <v>540.74199999999996</v>
      </c>
      <c r="U151" s="218">
        <f ca="1">OFFSET('배치점수 계산기'!K$10,$D151,0)</f>
        <v>538.84400000000005</v>
      </c>
      <c r="V151" s="218">
        <f ca="1">OFFSET('배치점수 계산기'!L$10,$D151,0)</f>
        <v>536.02200000000005</v>
      </c>
      <c r="W151" s="210" t="str">
        <f ca="1">OFFSET('배치점수 계산기'!M$10,$D151,0)</f>
        <v>표점</v>
      </c>
      <c r="X151" s="208" t="str">
        <f ca="1">OFFSET('배치점수 계산기'!N$10,$D151,0)</f>
        <v>변표</v>
      </c>
      <c r="Y151" s="212">
        <f ca="1">OFFSET(환산공식!FG$15,$F151,0)</f>
        <v>0.35</v>
      </c>
      <c r="Z151" s="35">
        <f ca="1">OFFSET(환산공식!FH$15,$F151,0)</f>
        <v>0.35</v>
      </c>
      <c r="AA151" s="203">
        <f ca="1">OFFSET(환산공식!FI$15,$F151,0)</f>
        <v>0.28999999999999998</v>
      </c>
      <c r="AC151"/>
      <c r="AD151">
        <f t="shared" ca="1" si="5"/>
        <v>6</v>
      </c>
      <c r="AE151"/>
    </row>
    <row r="152" spans="1:31" s="5" customFormat="1">
      <c r="A152" s="222"/>
      <c r="B152" s="222"/>
      <c r="C152" s="222" t="s">
        <v>2538</v>
      </c>
      <c r="D152" s="219">
        <v>1047</v>
      </c>
      <c r="E152" s="219">
        <v>42</v>
      </c>
      <c r="F152" s="219">
        <v>42</v>
      </c>
      <c r="G152" s="264">
        <v>145</v>
      </c>
      <c r="H152" s="221" t="s">
        <v>129</v>
      </c>
      <c r="I152" s="219" t="s">
        <v>173</v>
      </c>
      <c r="J152" s="267" t="s">
        <v>87</v>
      </c>
      <c r="K152" s="219" t="s">
        <v>83</v>
      </c>
      <c r="L152" s="35" t="str">
        <f ca="1">IF(OFFSET(환산공식!$DU$15,$F152,0)=1,"O","X")</f>
        <v>X</v>
      </c>
      <c r="M152" s="212">
        <f ca="1">IFERROR(OFFSET(환산공식!DA$15,$F152,0),"")</f>
        <v>100</v>
      </c>
      <c r="N152" s="35" t="str">
        <f ca="1">IFERROR(CONCATENATE(ROUND(OFFSET(환산공식!DB$15,$F152,0),1),"%"),"")</f>
        <v>100%</v>
      </c>
      <c r="O152" s="35">
        <f ca="1">IFERROR(OFFSET(환산공식!DC$15,$F152,0),"")</f>
        <v>0</v>
      </c>
      <c r="P152" s="212" t="str">
        <f t="shared" ca="1" si="4"/>
        <v>3% 이하</v>
      </c>
      <c r="Q152" s="218">
        <f ca="1">IFERROR(ROUND(OFFSET(환산공식!$EX$15,$F152,0),3),"")</f>
        <v>0</v>
      </c>
      <c r="R152" s="218">
        <f ca="1">OFFSET('배치점수 계산기'!H$10,$D152,0)</f>
        <v>936.40700000000004</v>
      </c>
      <c r="S152" s="218">
        <f ca="1">OFFSET('배치점수 계산기'!I$10,$D152,0)</f>
        <v>933.79600000000005</v>
      </c>
      <c r="T152" s="218">
        <f ca="1">OFFSET('배치점수 계산기'!J$10,$D152,0)</f>
        <v>931.16600000000005</v>
      </c>
      <c r="U152" s="218">
        <f ca="1">OFFSET('배치점수 계산기'!K$10,$D152,0)</f>
        <v>927.88900000000001</v>
      </c>
      <c r="V152" s="218">
        <f ca="1">OFFSET('배치점수 계산기'!L$10,$D152,0)</f>
        <v>918.97500000000002</v>
      </c>
      <c r="W152" s="210" t="str">
        <f ca="1">OFFSET('배치점수 계산기'!M$10,$D152,0)</f>
        <v>표점/만점</v>
      </c>
      <c r="X152" s="208" t="str">
        <f ca="1">OFFSET('배치점수 계산기'!N$10,$D152,0)</f>
        <v>변표/만점</v>
      </c>
      <c r="Y152" s="212">
        <f ca="1">OFFSET(환산공식!FG$15,$F152,0)</f>
        <v>0.23</v>
      </c>
      <c r="Z152" s="35">
        <f ca="1">OFFSET(환산공식!FH$15,$F152,0)</f>
        <v>0.45</v>
      </c>
      <c r="AA152" s="203">
        <f ca="1">OFFSET(환산공식!FI$15,$F152,0)</f>
        <v>0.33</v>
      </c>
      <c r="AC152"/>
      <c r="AD152">
        <f t="shared" ca="1" si="5"/>
        <v>6</v>
      </c>
      <c r="AE152"/>
    </row>
    <row r="153" spans="1:31" s="5" customFormat="1">
      <c r="A153" s="222"/>
      <c r="B153" s="222"/>
      <c r="C153" s="222" t="s">
        <v>2539</v>
      </c>
      <c r="D153" s="219">
        <v>1048</v>
      </c>
      <c r="E153" s="219">
        <v>42</v>
      </c>
      <c r="F153" s="219">
        <v>42</v>
      </c>
      <c r="G153" s="264">
        <v>146</v>
      </c>
      <c r="H153" s="221" t="s">
        <v>129</v>
      </c>
      <c r="I153" s="219" t="s">
        <v>173</v>
      </c>
      <c r="J153" s="267" t="s">
        <v>1434</v>
      </c>
      <c r="K153" s="219" t="s">
        <v>83</v>
      </c>
      <c r="L153" s="35" t="str">
        <f ca="1">IF(OFFSET(환산공식!$DU$15,$F153,0)=1,"O","X")</f>
        <v>X</v>
      </c>
      <c r="M153" s="212">
        <f ca="1">IFERROR(OFFSET(환산공식!DA$15,$F153,0),"")</f>
        <v>100</v>
      </c>
      <c r="N153" s="35" t="str">
        <f ca="1">IFERROR(CONCATENATE(ROUND(OFFSET(환산공식!DB$15,$F153,0),1),"%"),"")</f>
        <v>100%</v>
      </c>
      <c r="O153" s="35">
        <f ca="1">IFERROR(OFFSET(환산공식!DC$15,$F153,0),"")</f>
        <v>0</v>
      </c>
      <c r="P153" s="212" t="str">
        <f t="shared" ca="1" si="4"/>
        <v>3% 이하</v>
      </c>
      <c r="Q153" s="218">
        <f ca="1">IFERROR(ROUND(OFFSET(환산공식!$EX$15,$F153,0),3),"")</f>
        <v>0</v>
      </c>
      <c r="R153" s="218">
        <f ca="1">OFFSET('배치점수 계산기'!H$10,$D153,0)</f>
        <v>935.83199999999999</v>
      </c>
      <c r="S153" s="218">
        <f ca="1">OFFSET('배치점수 계산기'!I$10,$D153,0)</f>
        <v>933.08199999999999</v>
      </c>
      <c r="T153" s="218">
        <f ca="1">OFFSET('배치점수 계산기'!J$10,$D153,0)</f>
        <v>928.55499999999995</v>
      </c>
      <c r="U153" s="218">
        <f ca="1">OFFSET('배치점수 계산기'!K$10,$D153,0)</f>
        <v>925.24699999999996</v>
      </c>
      <c r="V153" s="218">
        <f ca="1">OFFSET('배치점수 계산기'!L$10,$D153,0)</f>
        <v>917.98</v>
      </c>
      <c r="W153" s="210" t="str">
        <f ca="1">OFFSET('배치점수 계산기'!M$10,$D153,0)</f>
        <v>표점/만점</v>
      </c>
      <c r="X153" s="208" t="str">
        <f ca="1">OFFSET('배치점수 계산기'!N$10,$D153,0)</f>
        <v>변표/만점</v>
      </c>
      <c r="Y153" s="212">
        <f ca="1">OFFSET(환산공식!FG$15,$F153,0)</f>
        <v>0.23</v>
      </c>
      <c r="Z153" s="35">
        <f ca="1">OFFSET(환산공식!FH$15,$F153,0)</f>
        <v>0.45</v>
      </c>
      <c r="AA153" s="203">
        <f ca="1">OFFSET(환산공식!FI$15,$F153,0)</f>
        <v>0.33</v>
      </c>
      <c r="AC153"/>
      <c r="AD153">
        <f t="shared" ca="1" si="5"/>
        <v>6</v>
      </c>
      <c r="AE153"/>
    </row>
    <row r="154" spans="1:31" s="5" customFormat="1">
      <c r="A154" s="222"/>
      <c r="B154" s="222"/>
      <c r="C154" s="222" t="s">
        <v>2540</v>
      </c>
      <c r="D154" s="219">
        <v>1049</v>
      </c>
      <c r="E154" s="219">
        <v>42</v>
      </c>
      <c r="F154" s="219">
        <v>42</v>
      </c>
      <c r="G154" s="264">
        <v>147</v>
      </c>
      <c r="H154" s="221" t="s">
        <v>129</v>
      </c>
      <c r="I154" s="219" t="s">
        <v>173</v>
      </c>
      <c r="J154" s="267" t="s">
        <v>93</v>
      </c>
      <c r="K154" s="219" t="s">
        <v>83</v>
      </c>
      <c r="L154" s="35" t="str">
        <f ca="1">IF(OFFSET(환산공식!$DU$15,$F154,0)=1,"O","X")</f>
        <v>X</v>
      </c>
      <c r="M154" s="212">
        <f ca="1">IFERROR(OFFSET(환산공식!DA$15,$F154,0),"")</f>
        <v>100</v>
      </c>
      <c r="N154" s="35" t="str">
        <f ca="1">IFERROR(CONCATENATE(ROUND(OFFSET(환산공식!DB$15,$F154,0),1),"%"),"")</f>
        <v>100%</v>
      </c>
      <c r="O154" s="35">
        <f ca="1">IFERROR(OFFSET(환산공식!DC$15,$F154,0),"")</f>
        <v>0</v>
      </c>
      <c r="P154" s="212" t="str">
        <f t="shared" ca="1" si="4"/>
        <v>3% 이하</v>
      </c>
      <c r="Q154" s="218">
        <f ca="1">IFERROR(ROUND(OFFSET(환산공식!$EX$15,$F154,0),3),"")</f>
        <v>0</v>
      </c>
      <c r="R154" s="218">
        <f ca="1">OFFSET('배치점수 계산기'!H$10,$D154,0)</f>
        <v>931.88599999999997</v>
      </c>
      <c r="S154" s="218">
        <f ca="1">OFFSET('배치점수 계산기'!I$10,$D154,0)</f>
        <v>928.7</v>
      </c>
      <c r="T154" s="218">
        <f ca="1">OFFSET('배치점수 계산기'!J$10,$D154,0)</f>
        <v>925.90200000000004</v>
      </c>
      <c r="U154" s="218">
        <f ca="1">OFFSET('배치점수 계산기'!K$10,$D154,0)</f>
        <v>917.83399999999995</v>
      </c>
      <c r="V154" s="218">
        <f ca="1">OFFSET('배치점수 계산기'!L$10,$D154,0)</f>
        <v>914.41499999999996</v>
      </c>
      <c r="W154" s="210" t="str">
        <f ca="1">OFFSET('배치점수 계산기'!M$10,$D154,0)</f>
        <v>표점/만점</v>
      </c>
      <c r="X154" s="208" t="str">
        <f ca="1">OFFSET('배치점수 계산기'!N$10,$D154,0)</f>
        <v>변표/만점</v>
      </c>
      <c r="Y154" s="212">
        <f ca="1">OFFSET(환산공식!FG$15,$F154,0)</f>
        <v>0.23</v>
      </c>
      <c r="Z154" s="35">
        <f ca="1">OFFSET(환산공식!FH$15,$F154,0)</f>
        <v>0.45</v>
      </c>
      <c r="AA154" s="203">
        <f ca="1">OFFSET(환산공식!FI$15,$F154,0)</f>
        <v>0.33</v>
      </c>
      <c r="AC154"/>
      <c r="AD154">
        <f t="shared" ca="1" si="5"/>
        <v>6</v>
      </c>
      <c r="AE154"/>
    </row>
    <row r="155" spans="1:31" s="5" customFormat="1">
      <c r="A155" s="222"/>
      <c r="B155" s="222"/>
      <c r="C155" s="222" t="s">
        <v>2541</v>
      </c>
      <c r="D155" s="219">
        <v>1050</v>
      </c>
      <c r="E155" s="219">
        <v>42</v>
      </c>
      <c r="F155" s="219">
        <v>42</v>
      </c>
      <c r="G155" s="264">
        <v>148</v>
      </c>
      <c r="H155" s="221" t="s">
        <v>129</v>
      </c>
      <c r="I155" s="219" t="s">
        <v>173</v>
      </c>
      <c r="J155" s="267" t="s">
        <v>503</v>
      </c>
      <c r="K155" s="219" t="s">
        <v>83</v>
      </c>
      <c r="L155" s="35" t="str">
        <f ca="1">IF(OFFSET(환산공식!$DU$15,$F155,0)=1,"O","X")</f>
        <v>X</v>
      </c>
      <c r="M155" s="212">
        <f ca="1">IFERROR(OFFSET(환산공식!DA$15,$F155,0),"")</f>
        <v>100</v>
      </c>
      <c r="N155" s="35" t="str">
        <f ca="1">IFERROR(CONCATENATE(ROUND(OFFSET(환산공식!DB$15,$F155,0),1),"%"),"")</f>
        <v>100%</v>
      </c>
      <c r="O155" s="35">
        <f ca="1">IFERROR(OFFSET(환산공식!DC$15,$F155,0),"")</f>
        <v>0</v>
      </c>
      <c r="P155" s="212" t="str">
        <f t="shared" ca="1" si="4"/>
        <v>3% 이하</v>
      </c>
      <c r="Q155" s="218">
        <f ca="1">IFERROR(ROUND(OFFSET(환산공식!$EX$15,$F155,0),3),"")</f>
        <v>0</v>
      </c>
      <c r="R155" s="218">
        <f ca="1">OFFSET('배치점수 계산기'!H$10,$D155,0)</f>
        <v>929.88900000000001</v>
      </c>
      <c r="S155" s="218">
        <f ca="1">OFFSET('배치점수 계산기'!I$10,$D155,0)</f>
        <v>926.76199999999994</v>
      </c>
      <c r="T155" s="218">
        <f ca="1">OFFSET('배치점수 계산기'!J$10,$D155,0)</f>
        <v>922.91300000000001</v>
      </c>
      <c r="U155" s="218">
        <f ca="1">OFFSET('배치점수 계산기'!K$10,$D155,0)</f>
        <v>919.11900000000003</v>
      </c>
      <c r="V155" s="218">
        <f ca="1">OFFSET('배치점수 계산기'!L$10,$D155,0)</f>
        <v>913.84799999999996</v>
      </c>
      <c r="W155" s="210" t="str">
        <f ca="1">OFFSET('배치점수 계산기'!M$10,$D155,0)</f>
        <v>표점/만점</v>
      </c>
      <c r="X155" s="208" t="str">
        <f ca="1">OFFSET('배치점수 계산기'!N$10,$D155,0)</f>
        <v>변표/만점</v>
      </c>
      <c r="Y155" s="212">
        <f ca="1">OFFSET(환산공식!FG$15,$F155,0)</f>
        <v>0.23</v>
      </c>
      <c r="Z155" s="35">
        <f ca="1">OFFSET(환산공식!FH$15,$F155,0)</f>
        <v>0.45</v>
      </c>
      <c r="AA155" s="203">
        <f ca="1">OFFSET(환산공식!FI$15,$F155,0)</f>
        <v>0.33</v>
      </c>
      <c r="AC155"/>
      <c r="AD155">
        <f t="shared" ca="1" si="5"/>
        <v>6</v>
      </c>
      <c r="AE155"/>
    </row>
    <row r="156" spans="1:31" s="5" customFormat="1">
      <c r="A156" s="222"/>
      <c r="B156" s="222"/>
      <c r="C156" s="222" t="s">
        <v>2542</v>
      </c>
      <c r="D156" s="219">
        <v>1051</v>
      </c>
      <c r="E156" s="219">
        <v>42</v>
      </c>
      <c r="F156" s="219">
        <v>42</v>
      </c>
      <c r="G156" s="264">
        <v>149</v>
      </c>
      <c r="H156" s="221" t="s">
        <v>129</v>
      </c>
      <c r="I156" s="219" t="s">
        <v>173</v>
      </c>
      <c r="J156" s="267" t="s">
        <v>713</v>
      </c>
      <c r="K156" s="219" t="s">
        <v>83</v>
      </c>
      <c r="L156" s="35" t="str">
        <f ca="1">IF(OFFSET(환산공식!$DU$15,$F156,0)=1,"O","X")</f>
        <v>X</v>
      </c>
      <c r="M156" s="212">
        <f ca="1">IFERROR(OFFSET(환산공식!DA$15,$F156,0),"")</f>
        <v>100</v>
      </c>
      <c r="N156" s="35" t="str">
        <f ca="1">IFERROR(CONCATENATE(ROUND(OFFSET(환산공식!DB$15,$F156,0),1),"%"),"")</f>
        <v>100%</v>
      </c>
      <c r="O156" s="35">
        <f ca="1">IFERROR(OFFSET(환산공식!DC$15,$F156,0),"")</f>
        <v>0</v>
      </c>
      <c r="P156" s="212" t="str">
        <f t="shared" ca="1" si="4"/>
        <v>3% 이하</v>
      </c>
      <c r="Q156" s="218">
        <f ca="1">IFERROR(ROUND(OFFSET(환산공식!$EX$15,$F156,0),3),"")</f>
        <v>0</v>
      </c>
      <c r="R156" s="218">
        <f ca="1">OFFSET('배치점수 계산기'!H$10,$D156,0)</f>
        <v>930.98</v>
      </c>
      <c r="S156" s="218">
        <f ca="1">OFFSET('배치점수 계산기'!I$10,$D156,0)</f>
        <v>927.88900000000001</v>
      </c>
      <c r="T156" s="218">
        <f ca="1">OFFSET('배치점수 계산기'!J$10,$D156,0)</f>
        <v>922.91300000000001</v>
      </c>
      <c r="U156" s="218">
        <f ca="1">OFFSET('배치점수 계산기'!K$10,$D156,0)</f>
        <v>916.59</v>
      </c>
      <c r="V156" s="218">
        <f ca="1">OFFSET('배치점수 계산기'!L$10,$D156,0)</f>
        <v>913.03599999999994</v>
      </c>
      <c r="W156" s="210" t="str">
        <f ca="1">OFFSET('배치점수 계산기'!M$10,$D156,0)</f>
        <v>표점/만점</v>
      </c>
      <c r="X156" s="208" t="str">
        <f ca="1">OFFSET('배치점수 계산기'!N$10,$D156,0)</f>
        <v>변표/만점</v>
      </c>
      <c r="Y156" s="212">
        <f ca="1">OFFSET(환산공식!FG$15,$F156,0)</f>
        <v>0.23</v>
      </c>
      <c r="Z156" s="35">
        <f ca="1">OFFSET(환산공식!FH$15,$F156,0)</f>
        <v>0.45</v>
      </c>
      <c r="AA156" s="203">
        <f ca="1">OFFSET(환산공식!FI$15,$F156,0)</f>
        <v>0.33</v>
      </c>
      <c r="AC156"/>
      <c r="AD156">
        <f t="shared" ca="1" si="5"/>
        <v>6</v>
      </c>
      <c r="AE156"/>
    </row>
    <row r="157" spans="1:31" s="5" customFormat="1">
      <c r="A157" s="222"/>
      <c r="B157" s="222"/>
      <c r="C157" s="222" t="s">
        <v>2543</v>
      </c>
      <c r="D157" s="219">
        <v>1052</v>
      </c>
      <c r="E157" s="219">
        <v>42</v>
      </c>
      <c r="F157" s="219">
        <v>42</v>
      </c>
      <c r="G157" s="264">
        <v>150</v>
      </c>
      <c r="H157" s="221" t="s">
        <v>129</v>
      </c>
      <c r="I157" s="219" t="s">
        <v>173</v>
      </c>
      <c r="J157" s="267" t="s">
        <v>71</v>
      </c>
      <c r="K157" s="219" t="s">
        <v>83</v>
      </c>
      <c r="L157" s="35" t="str">
        <f ca="1">IF(OFFSET(환산공식!$DU$15,$F157,0)=1,"O","X")</f>
        <v>X</v>
      </c>
      <c r="M157" s="212">
        <f ca="1">IFERROR(OFFSET(환산공식!DA$15,$F157,0),"")</f>
        <v>100</v>
      </c>
      <c r="N157" s="35" t="str">
        <f ca="1">IFERROR(CONCATENATE(ROUND(OFFSET(환산공식!DB$15,$F157,0),1),"%"),"")</f>
        <v>100%</v>
      </c>
      <c r="O157" s="35">
        <f ca="1">IFERROR(OFFSET(환산공식!DC$15,$F157,0),"")</f>
        <v>0</v>
      </c>
      <c r="P157" s="212" t="str">
        <f t="shared" ca="1" si="4"/>
        <v>3% 이하</v>
      </c>
      <c r="Q157" s="218">
        <f ca="1">IFERROR(ROUND(OFFSET(환산공식!$EX$15,$F157,0),3),"")</f>
        <v>0</v>
      </c>
      <c r="R157" s="218">
        <f ca="1">OFFSET('배치점수 계산기'!H$10,$D157,0)</f>
        <v>929.88900000000001</v>
      </c>
      <c r="S157" s="218">
        <f ca="1">OFFSET('배치점수 계산기'!I$10,$D157,0)</f>
        <v>926.76199999999994</v>
      </c>
      <c r="T157" s="218">
        <f ca="1">OFFSET('배치점수 계산기'!J$10,$D157,0)</f>
        <v>920.68499999999995</v>
      </c>
      <c r="U157" s="218">
        <f ca="1">OFFSET('배치점수 계산기'!K$10,$D157,0)</f>
        <v>915.69100000000003</v>
      </c>
      <c r="V157" s="218">
        <f ca="1">OFFSET('배치점수 계산기'!L$10,$D157,0)</f>
        <v>910.03399999999999</v>
      </c>
      <c r="W157" s="210" t="str">
        <f ca="1">OFFSET('배치점수 계산기'!M$10,$D157,0)</f>
        <v>표점/만점</v>
      </c>
      <c r="X157" s="208" t="str">
        <f ca="1">OFFSET('배치점수 계산기'!N$10,$D157,0)</f>
        <v>변표/만점</v>
      </c>
      <c r="Y157" s="212">
        <f ca="1">OFFSET(환산공식!FG$15,$F157,0)</f>
        <v>0.23</v>
      </c>
      <c r="Z157" s="35">
        <f ca="1">OFFSET(환산공식!FH$15,$F157,0)</f>
        <v>0.45</v>
      </c>
      <c r="AA157" s="203">
        <f ca="1">OFFSET(환산공식!FI$15,$F157,0)</f>
        <v>0.33</v>
      </c>
      <c r="AC157"/>
      <c r="AD157">
        <f t="shared" ca="1" si="5"/>
        <v>6</v>
      </c>
      <c r="AE157"/>
    </row>
    <row r="158" spans="1:31" s="5" customFormat="1">
      <c r="A158" s="222"/>
      <c r="B158" s="222"/>
      <c r="C158" s="222" t="s">
        <v>2544</v>
      </c>
      <c r="D158" s="219">
        <v>1053</v>
      </c>
      <c r="E158" s="219">
        <v>42</v>
      </c>
      <c r="F158" s="219">
        <v>42</v>
      </c>
      <c r="G158" s="264">
        <v>151</v>
      </c>
      <c r="H158" s="221" t="s">
        <v>129</v>
      </c>
      <c r="I158" s="219" t="s">
        <v>173</v>
      </c>
      <c r="J158" s="267" t="s">
        <v>98</v>
      </c>
      <c r="K158" s="219" t="s">
        <v>83</v>
      </c>
      <c r="L158" s="35" t="str">
        <f ca="1">IF(OFFSET(환산공식!$DU$15,$F158,0)=1,"O","X")</f>
        <v>X</v>
      </c>
      <c r="M158" s="212">
        <f ca="1">IFERROR(OFFSET(환산공식!DA$15,$F158,0),"")</f>
        <v>100</v>
      </c>
      <c r="N158" s="35" t="str">
        <f ca="1">IFERROR(CONCATENATE(ROUND(OFFSET(환산공식!DB$15,$F158,0),1),"%"),"")</f>
        <v>100%</v>
      </c>
      <c r="O158" s="35">
        <f ca="1">IFERROR(OFFSET(환산공식!DC$15,$F158,0),"")</f>
        <v>0</v>
      </c>
      <c r="P158" s="212" t="str">
        <f t="shared" ca="1" si="4"/>
        <v>3% 이하</v>
      </c>
      <c r="Q158" s="218">
        <f ca="1">IFERROR(ROUND(OFFSET(환산공식!$EX$15,$F158,0),3),"")</f>
        <v>0</v>
      </c>
      <c r="R158" s="218">
        <f ca="1">OFFSET('배치점수 계산기'!H$10,$D158,0)</f>
        <v>929.17</v>
      </c>
      <c r="S158" s="218">
        <f ca="1">OFFSET('배치점수 계산기'!I$10,$D158,0)</f>
        <v>925.90200000000004</v>
      </c>
      <c r="T158" s="218">
        <f ca="1">OFFSET('배치점수 계산기'!J$10,$D158,0)</f>
        <v>919.54899999999998</v>
      </c>
      <c r="U158" s="218">
        <f ca="1">OFFSET('배치점수 계산기'!K$10,$D158,0)</f>
        <v>917.26099999999997</v>
      </c>
      <c r="V158" s="218">
        <f ca="1">OFFSET('배치점수 계산기'!L$10,$D158,0)</f>
        <v>911.37199999999996</v>
      </c>
      <c r="W158" s="210" t="str">
        <f ca="1">OFFSET('배치점수 계산기'!M$10,$D158,0)</f>
        <v>표점/만점</v>
      </c>
      <c r="X158" s="208" t="str">
        <f ca="1">OFFSET('배치점수 계산기'!N$10,$D158,0)</f>
        <v>변표/만점</v>
      </c>
      <c r="Y158" s="212">
        <f ca="1">OFFSET(환산공식!FG$15,$F158,0)</f>
        <v>0.23</v>
      </c>
      <c r="Z158" s="35">
        <f ca="1">OFFSET(환산공식!FH$15,$F158,0)</f>
        <v>0.45</v>
      </c>
      <c r="AA158" s="203">
        <f ca="1">OFFSET(환산공식!FI$15,$F158,0)</f>
        <v>0.33</v>
      </c>
      <c r="AC158"/>
      <c r="AD158">
        <f t="shared" ca="1" si="5"/>
        <v>6</v>
      </c>
      <c r="AE158"/>
    </row>
    <row r="159" spans="1:31" s="5" customFormat="1">
      <c r="A159" s="222"/>
      <c r="B159" s="222"/>
      <c r="C159" s="222" t="s">
        <v>2545</v>
      </c>
      <c r="D159" s="219">
        <v>1054</v>
      </c>
      <c r="E159" s="219">
        <v>43</v>
      </c>
      <c r="F159" s="219">
        <v>43</v>
      </c>
      <c r="G159" s="264">
        <v>152</v>
      </c>
      <c r="H159" s="221" t="s">
        <v>129</v>
      </c>
      <c r="I159" s="219" t="s">
        <v>173</v>
      </c>
      <c r="J159" s="267" t="s">
        <v>161</v>
      </c>
      <c r="K159" s="219" t="s">
        <v>83</v>
      </c>
      <c r="L159" s="35" t="str">
        <f ca="1">IF(OFFSET(환산공식!$DU$15,$F159,0)=1,"O","X")</f>
        <v>X</v>
      </c>
      <c r="M159" s="212">
        <f ca="1">IFERROR(OFFSET(환산공식!DA$15,$F159,0),"")</f>
        <v>100</v>
      </c>
      <c r="N159" s="35" t="str">
        <f ca="1">IFERROR(CONCATENATE(ROUND(OFFSET(환산공식!DB$15,$F159,0),1),"%"),"")</f>
        <v>100%</v>
      </c>
      <c r="O159" s="35">
        <f ca="1">IFERROR(OFFSET(환산공식!DC$15,$F159,0),"")</f>
        <v>0</v>
      </c>
      <c r="P159" s="212" t="str">
        <f t="shared" ca="1" si="4"/>
        <v>3% 이하</v>
      </c>
      <c r="Q159" s="218">
        <f ca="1">IFERROR(ROUND(OFFSET(환산공식!$EX$15,$F159,0),3),"")</f>
        <v>0</v>
      </c>
      <c r="R159" s="218">
        <f ca="1">OFFSET('배치점수 계산기'!H$10,$D159,0)</f>
        <v>924.08900000000006</v>
      </c>
      <c r="S159" s="218">
        <f ca="1">OFFSET('배치점수 계산기'!I$10,$D159,0)</f>
        <v>920.34900000000005</v>
      </c>
      <c r="T159" s="218">
        <f ca="1">OFFSET('배치점수 계산기'!J$10,$D159,0)</f>
        <v>918.46699999999998</v>
      </c>
      <c r="U159" s="218">
        <f ca="1">OFFSET('배치점수 계산기'!K$10,$D159,0)</f>
        <v>914.95799999999997</v>
      </c>
      <c r="V159" s="218">
        <f ca="1">OFFSET('배치점수 계산기'!L$10,$D159,0)</f>
        <v>910.55399999999997</v>
      </c>
      <c r="W159" s="210" t="str">
        <f ca="1">OFFSET('배치점수 계산기'!M$10,$D159,0)</f>
        <v>표점/만점</v>
      </c>
      <c r="X159" s="208" t="str">
        <f ca="1">OFFSET('배치점수 계산기'!N$10,$D159,0)</f>
        <v>변표/만점</v>
      </c>
      <c r="Y159" s="212">
        <f ca="1">OFFSET(환산공식!FG$15,$F159,0)</f>
        <v>0.23</v>
      </c>
      <c r="Z159" s="35">
        <f ca="1">OFFSET(환산공식!FH$15,$F159,0)</f>
        <v>0.39</v>
      </c>
      <c r="AA159" s="203">
        <f ca="1">OFFSET(환산공식!FI$15,$F159,0)</f>
        <v>0.38</v>
      </c>
      <c r="AC159"/>
      <c r="AD159">
        <f t="shared" ca="1" si="5"/>
        <v>6</v>
      </c>
      <c r="AE159"/>
    </row>
    <row r="160" spans="1:31" s="5" customFormat="1">
      <c r="A160" s="222"/>
      <c r="B160" s="222"/>
      <c r="C160" s="222" t="s">
        <v>2546</v>
      </c>
      <c r="D160" s="219">
        <v>1055</v>
      </c>
      <c r="E160" s="219">
        <v>42</v>
      </c>
      <c r="F160" s="219">
        <v>42</v>
      </c>
      <c r="G160" s="264">
        <v>153</v>
      </c>
      <c r="H160" s="221" t="s">
        <v>129</v>
      </c>
      <c r="I160" s="219" t="s">
        <v>173</v>
      </c>
      <c r="J160" s="267" t="s">
        <v>119</v>
      </c>
      <c r="K160" s="219" t="s">
        <v>83</v>
      </c>
      <c r="L160" s="35" t="str">
        <f ca="1">IF(OFFSET(환산공식!$DU$15,$F160,0)=1,"O","X")</f>
        <v>X</v>
      </c>
      <c r="M160" s="212">
        <f ca="1">IFERROR(OFFSET(환산공식!DA$15,$F160,0),"")</f>
        <v>100</v>
      </c>
      <c r="N160" s="35" t="str">
        <f ca="1">IFERROR(CONCATENATE(ROUND(OFFSET(환산공식!DB$15,$F160,0),1),"%"),"")</f>
        <v>100%</v>
      </c>
      <c r="O160" s="35">
        <f ca="1">IFERROR(OFFSET(환산공식!DC$15,$F160,0),"")</f>
        <v>0</v>
      </c>
      <c r="P160" s="212" t="str">
        <f t="shared" ca="1" si="4"/>
        <v>3% 이하</v>
      </c>
      <c r="Q160" s="218">
        <f ca="1">IFERROR(ROUND(OFFSET(환산공식!$EX$15,$F160,0),3),"")</f>
        <v>0</v>
      </c>
      <c r="R160" s="218">
        <f ca="1">OFFSET('배치점수 계산기'!H$10,$D160,0)</f>
        <v>928.7</v>
      </c>
      <c r="S160" s="218">
        <f ca="1">OFFSET('배치점수 계산기'!I$10,$D160,0)</f>
        <v>922.91300000000001</v>
      </c>
      <c r="T160" s="218">
        <f ca="1">OFFSET('배치점수 계산기'!J$10,$D160,0)</f>
        <v>918.26599999999996</v>
      </c>
      <c r="U160" s="218">
        <f ca="1">OFFSET('배치점수 계산기'!K$10,$D160,0)</f>
        <v>916.59</v>
      </c>
      <c r="V160" s="218">
        <f ca="1">OFFSET('배치점수 계산기'!L$10,$D160,0)</f>
        <v>909.42</v>
      </c>
      <c r="W160" s="210" t="str">
        <f ca="1">OFFSET('배치점수 계산기'!M$10,$D160,0)</f>
        <v>표점/만점</v>
      </c>
      <c r="X160" s="208" t="str">
        <f ca="1">OFFSET('배치점수 계산기'!N$10,$D160,0)</f>
        <v>변표/만점</v>
      </c>
      <c r="Y160" s="212">
        <f ca="1">OFFSET(환산공식!FG$15,$F160,0)</f>
        <v>0.23</v>
      </c>
      <c r="Z160" s="35">
        <f ca="1">OFFSET(환산공식!FH$15,$F160,0)</f>
        <v>0.45</v>
      </c>
      <c r="AA160" s="203">
        <f ca="1">OFFSET(환산공식!FI$15,$F160,0)</f>
        <v>0.33</v>
      </c>
      <c r="AC160"/>
      <c r="AD160">
        <f t="shared" ca="1" si="5"/>
        <v>6</v>
      </c>
      <c r="AE160"/>
    </row>
    <row r="161" spans="1:31" s="5" customFormat="1">
      <c r="A161" s="222"/>
      <c r="B161" s="222"/>
      <c r="C161" s="222" t="s">
        <v>2547</v>
      </c>
      <c r="D161" s="219">
        <v>1056</v>
      </c>
      <c r="E161" s="219">
        <v>42</v>
      </c>
      <c r="F161" s="219">
        <v>42</v>
      </c>
      <c r="G161" s="264">
        <v>154</v>
      </c>
      <c r="H161" s="221" t="s">
        <v>129</v>
      </c>
      <c r="I161" s="219" t="s">
        <v>173</v>
      </c>
      <c r="J161" s="267" t="s">
        <v>68</v>
      </c>
      <c r="K161" s="219" t="s">
        <v>83</v>
      </c>
      <c r="L161" s="35" t="str">
        <f ca="1">IF(OFFSET(환산공식!$DU$15,$F161,0)=1,"O","X")</f>
        <v>X</v>
      </c>
      <c r="M161" s="212">
        <f ca="1">IFERROR(OFFSET(환산공식!DA$15,$F161,0),"")</f>
        <v>100</v>
      </c>
      <c r="N161" s="35" t="str">
        <f ca="1">IFERROR(CONCATENATE(ROUND(OFFSET(환산공식!DB$15,$F161,0),1),"%"),"")</f>
        <v>100%</v>
      </c>
      <c r="O161" s="35">
        <f ca="1">IFERROR(OFFSET(환산공식!DC$15,$F161,0),"")</f>
        <v>0</v>
      </c>
      <c r="P161" s="212" t="str">
        <f t="shared" ca="1" si="4"/>
        <v>3% 이하</v>
      </c>
      <c r="Q161" s="218">
        <f ca="1">IFERROR(ROUND(OFFSET(환산공식!$EX$15,$F161,0),3),"")</f>
        <v>0</v>
      </c>
      <c r="R161" s="218">
        <f ca="1">OFFSET('배치점수 계산기'!H$10,$D161,0)</f>
        <v>925.24699999999996</v>
      </c>
      <c r="S161" s="218">
        <f ca="1">OFFSET('배치점수 계산기'!I$10,$D161,0)</f>
        <v>920.50099999999998</v>
      </c>
      <c r="T161" s="218">
        <f ca="1">OFFSET('배치점수 계산기'!J$10,$D161,0)</f>
        <v>917.26099999999997</v>
      </c>
      <c r="U161" s="218">
        <f ca="1">OFFSET('배치점수 계산기'!K$10,$D161,0)</f>
        <v>913.56299999999999</v>
      </c>
      <c r="V161" s="218">
        <f ca="1">OFFSET('배치점수 계산기'!L$10,$D161,0)</f>
        <v>909.74900000000002</v>
      </c>
      <c r="W161" s="210" t="str">
        <f ca="1">OFFSET('배치점수 계산기'!M$10,$D161,0)</f>
        <v>표점/만점</v>
      </c>
      <c r="X161" s="208" t="str">
        <f ca="1">OFFSET('배치점수 계산기'!N$10,$D161,0)</f>
        <v>변표/만점</v>
      </c>
      <c r="Y161" s="212">
        <f ca="1">OFFSET(환산공식!FG$15,$F161,0)</f>
        <v>0.23</v>
      </c>
      <c r="Z161" s="35">
        <f ca="1">OFFSET(환산공식!FH$15,$F161,0)</f>
        <v>0.45</v>
      </c>
      <c r="AA161" s="203">
        <f ca="1">OFFSET(환산공식!FI$15,$F161,0)</f>
        <v>0.33</v>
      </c>
      <c r="AC161"/>
      <c r="AD161">
        <f t="shared" ca="1" si="5"/>
        <v>6</v>
      </c>
      <c r="AE161"/>
    </row>
    <row r="162" spans="1:31" s="5" customFormat="1">
      <c r="A162" s="222"/>
      <c r="B162" s="222"/>
      <c r="C162" s="222" t="s">
        <v>2548</v>
      </c>
      <c r="D162" s="219">
        <v>1057</v>
      </c>
      <c r="E162" s="219">
        <v>44</v>
      </c>
      <c r="F162" s="219">
        <v>44</v>
      </c>
      <c r="G162" s="264">
        <v>155</v>
      </c>
      <c r="H162" s="221" t="s">
        <v>129</v>
      </c>
      <c r="I162" s="219" t="s">
        <v>173</v>
      </c>
      <c r="J162" s="267" t="s">
        <v>180</v>
      </c>
      <c r="K162" s="219" t="s">
        <v>83</v>
      </c>
      <c r="L162" s="35" t="str">
        <f ca="1">IF(OFFSET(환산공식!$DU$15,$F162,0)=1,"O","X")</f>
        <v>X</v>
      </c>
      <c r="M162" s="212">
        <f ca="1">IFERROR(OFFSET(환산공식!DA$15,$F162,0),"")</f>
        <v>100</v>
      </c>
      <c r="N162" s="35" t="str">
        <f ca="1">IFERROR(CONCATENATE(ROUND(OFFSET(환산공식!DB$15,$F162,0),1),"%"),"")</f>
        <v>100%</v>
      </c>
      <c r="O162" s="35">
        <f ca="1">IFERROR(OFFSET(환산공식!DC$15,$F162,0),"")</f>
        <v>0</v>
      </c>
      <c r="P162" s="212" t="str">
        <f t="shared" ca="1" si="4"/>
        <v>3% 이하</v>
      </c>
      <c r="Q162" s="218">
        <f ca="1">IFERROR(ROUND(OFFSET(환산공식!$EX$15,$F162,0),3),"")</f>
        <v>0</v>
      </c>
      <c r="R162" s="218">
        <f ca="1">OFFSET('배치점수 계산기'!H$10,$D162,0)</f>
        <v>922.38800000000003</v>
      </c>
      <c r="S162" s="218">
        <f ca="1">OFFSET('배치점수 계산기'!I$10,$D162,0)</f>
        <v>919.649</v>
      </c>
      <c r="T162" s="218">
        <f ca="1">OFFSET('배치점수 계산기'!J$10,$D162,0)</f>
        <v>915.92899999999997</v>
      </c>
      <c r="U162" s="218">
        <f ca="1">OFFSET('배치점수 계산기'!K$10,$D162,0)</f>
        <v>913.74400000000003</v>
      </c>
      <c r="V162" s="218">
        <f ca="1">OFFSET('배치점수 계산기'!L$10,$D162,0)</f>
        <v>909.88300000000004</v>
      </c>
      <c r="W162" s="210" t="str">
        <f ca="1">OFFSET('배치점수 계산기'!M$10,$D162,0)</f>
        <v>표점/만점</v>
      </c>
      <c r="X162" s="208" t="str">
        <f ca="1">OFFSET('배치점수 계산기'!N$10,$D162,0)</f>
        <v>변표/만점</v>
      </c>
      <c r="Y162" s="212">
        <f ca="1">OFFSET(환산공식!FG$15,$F162,0)</f>
        <v>0.23</v>
      </c>
      <c r="Z162" s="35">
        <f ca="1">OFFSET(환산공식!FH$15,$F162,0)</f>
        <v>0.39</v>
      </c>
      <c r="AA162" s="203">
        <f ca="1">OFFSET(환산공식!FI$15,$F162,0)</f>
        <v>0.38</v>
      </c>
      <c r="AC162"/>
      <c r="AD162">
        <f t="shared" ca="1" si="5"/>
        <v>6</v>
      </c>
      <c r="AE162"/>
    </row>
    <row r="163" spans="1:31" s="5" customFormat="1">
      <c r="A163" s="222"/>
      <c r="B163" s="222"/>
      <c r="C163" s="222" t="s">
        <v>2549</v>
      </c>
      <c r="D163" s="219">
        <v>1058</v>
      </c>
      <c r="E163" s="219">
        <v>42</v>
      </c>
      <c r="F163" s="219">
        <v>42</v>
      </c>
      <c r="G163" s="264">
        <v>156</v>
      </c>
      <c r="H163" s="221" t="s">
        <v>129</v>
      </c>
      <c r="I163" s="219" t="s">
        <v>173</v>
      </c>
      <c r="J163" s="267" t="s">
        <v>179</v>
      </c>
      <c r="K163" s="219" t="s">
        <v>83</v>
      </c>
      <c r="L163" s="35" t="str">
        <f ca="1">IF(OFFSET(환산공식!$DU$15,$F163,0)=1,"O","X")</f>
        <v>X</v>
      </c>
      <c r="M163" s="212">
        <f ca="1">IFERROR(OFFSET(환산공식!DA$15,$F163,0),"")</f>
        <v>100</v>
      </c>
      <c r="N163" s="35" t="str">
        <f ca="1">IFERROR(CONCATENATE(ROUND(OFFSET(환산공식!DB$15,$F163,0),1),"%"),"")</f>
        <v>100%</v>
      </c>
      <c r="O163" s="35">
        <f ca="1">IFERROR(OFFSET(환산공식!DC$15,$F163,0),"")</f>
        <v>0</v>
      </c>
      <c r="P163" s="212" t="str">
        <f t="shared" ca="1" si="4"/>
        <v>3% 이하</v>
      </c>
      <c r="Q163" s="218">
        <f ca="1">IFERROR(ROUND(OFFSET(환산공식!$EX$15,$F163,0),3),"")</f>
        <v>0</v>
      </c>
      <c r="R163" s="218">
        <f ca="1">OFFSET('배치점수 계산기'!H$10,$D163,0)</f>
        <v>924.63099999999997</v>
      </c>
      <c r="S163" s="218">
        <f ca="1">OFFSET('배치점수 계산기'!I$10,$D163,0)</f>
        <v>919.54899999999998</v>
      </c>
      <c r="T163" s="218">
        <f ca="1">OFFSET('배치점수 계산기'!J$10,$D163,0)</f>
        <v>915.69100000000003</v>
      </c>
      <c r="U163" s="218">
        <f ca="1">OFFSET('배치점수 계산기'!K$10,$D163,0)</f>
        <v>911.84299999999996</v>
      </c>
      <c r="V163" s="218">
        <f ca="1">OFFSET('배치점수 계산기'!L$10,$D163,0)</f>
        <v>907.678</v>
      </c>
      <c r="W163" s="210" t="str">
        <f ca="1">OFFSET('배치점수 계산기'!M$10,$D163,0)</f>
        <v>표점/만점</v>
      </c>
      <c r="X163" s="208" t="str">
        <f ca="1">OFFSET('배치점수 계산기'!N$10,$D163,0)</f>
        <v>변표/만점</v>
      </c>
      <c r="Y163" s="212">
        <f ca="1">OFFSET(환산공식!FG$15,$F163,0)</f>
        <v>0.23</v>
      </c>
      <c r="Z163" s="35">
        <f ca="1">OFFSET(환산공식!FH$15,$F163,0)</f>
        <v>0.45</v>
      </c>
      <c r="AA163" s="203">
        <f ca="1">OFFSET(환산공식!FI$15,$F163,0)</f>
        <v>0.33</v>
      </c>
      <c r="AC163"/>
      <c r="AD163">
        <f t="shared" ca="1" si="5"/>
        <v>6</v>
      </c>
      <c r="AE163"/>
    </row>
    <row r="164" spans="1:31" s="5" customFormat="1">
      <c r="A164" s="222"/>
      <c r="B164" s="222"/>
      <c r="C164" s="222" t="s">
        <v>2550</v>
      </c>
      <c r="D164" s="219">
        <v>1059</v>
      </c>
      <c r="E164" s="219">
        <v>42</v>
      </c>
      <c r="F164" s="219">
        <v>42</v>
      </c>
      <c r="G164" s="264">
        <v>157</v>
      </c>
      <c r="H164" s="221" t="s">
        <v>129</v>
      </c>
      <c r="I164" s="219" t="s">
        <v>173</v>
      </c>
      <c r="J164" s="267" t="s">
        <v>715</v>
      </c>
      <c r="K164" s="219" t="s">
        <v>83</v>
      </c>
      <c r="L164" s="35" t="str">
        <f ca="1">IF(OFFSET(환산공식!$DU$15,$F164,0)=1,"O","X")</f>
        <v>X</v>
      </c>
      <c r="M164" s="212">
        <f ca="1">IFERROR(OFFSET(환산공식!DA$15,$F164,0),"")</f>
        <v>100</v>
      </c>
      <c r="N164" s="35" t="str">
        <f ca="1">IFERROR(CONCATENATE(ROUND(OFFSET(환산공식!DB$15,$F164,0),1),"%"),"")</f>
        <v>100%</v>
      </c>
      <c r="O164" s="35">
        <f ca="1">IFERROR(OFFSET(환산공식!DC$15,$F164,0),"")</f>
        <v>0</v>
      </c>
      <c r="P164" s="212" t="str">
        <f t="shared" ca="1" si="4"/>
        <v>3% 이하</v>
      </c>
      <c r="Q164" s="218">
        <f ca="1">IFERROR(ROUND(OFFSET(환산공식!$EX$15,$F164,0),3),"")</f>
        <v>0</v>
      </c>
      <c r="R164" s="218">
        <f ca="1">OFFSET('배치점수 계산기'!H$10,$D164,0)</f>
        <v>924.81700000000001</v>
      </c>
      <c r="S164" s="218">
        <f ca="1">OFFSET('배치점수 계산기'!I$10,$D164,0)</f>
        <v>919.11900000000003</v>
      </c>
      <c r="T164" s="218">
        <f ca="1">OFFSET('배치점수 계산기'!J$10,$D164,0)</f>
        <v>914.41499999999996</v>
      </c>
      <c r="U164" s="218">
        <f ca="1">OFFSET('배치점수 계산기'!K$10,$D164,0)</f>
        <v>908.88499999999999</v>
      </c>
      <c r="V164" s="218">
        <f ca="1">OFFSET('배치점수 계산기'!L$10,$D164,0)</f>
        <v>904.18399999999997</v>
      </c>
      <c r="W164" s="210" t="str">
        <f ca="1">OFFSET('배치점수 계산기'!M$10,$D164,0)</f>
        <v>표점/만점</v>
      </c>
      <c r="X164" s="208" t="str">
        <f ca="1">OFFSET('배치점수 계산기'!N$10,$D164,0)</f>
        <v>변표/만점</v>
      </c>
      <c r="Y164" s="212">
        <f ca="1">OFFSET(환산공식!FG$15,$F164,0)</f>
        <v>0.23</v>
      </c>
      <c r="Z164" s="35">
        <f ca="1">OFFSET(환산공식!FH$15,$F164,0)</f>
        <v>0.45</v>
      </c>
      <c r="AA164" s="203">
        <f ca="1">OFFSET(환산공식!FI$15,$F164,0)</f>
        <v>0.33</v>
      </c>
      <c r="AC164"/>
      <c r="AD164">
        <f t="shared" ca="1" si="5"/>
        <v>6</v>
      </c>
      <c r="AE164"/>
    </row>
    <row r="165" spans="1:31" s="5" customFormat="1">
      <c r="A165" s="222"/>
      <c r="B165" s="222"/>
      <c r="C165" s="222" t="s">
        <v>2551</v>
      </c>
      <c r="D165" s="219">
        <v>1060</v>
      </c>
      <c r="E165" s="219">
        <v>44</v>
      </c>
      <c r="F165" s="219">
        <v>44</v>
      </c>
      <c r="G165" s="264">
        <v>158</v>
      </c>
      <c r="H165" s="221" t="s">
        <v>129</v>
      </c>
      <c r="I165" s="219" t="s">
        <v>173</v>
      </c>
      <c r="J165" s="267" t="s">
        <v>96</v>
      </c>
      <c r="K165" s="219" t="s">
        <v>83</v>
      </c>
      <c r="L165" s="35" t="str">
        <f ca="1">IF(OFFSET(환산공식!$DU$15,$F165,0)=1,"O","X")</f>
        <v>X</v>
      </c>
      <c r="M165" s="212">
        <f ca="1">IFERROR(OFFSET(환산공식!DA$15,$F165,0),"")</f>
        <v>100</v>
      </c>
      <c r="N165" s="35" t="str">
        <f ca="1">IFERROR(CONCATENATE(ROUND(OFFSET(환산공식!DB$15,$F165,0),1),"%"),"")</f>
        <v>100%</v>
      </c>
      <c r="O165" s="35">
        <f ca="1">IFERROR(OFFSET(환산공식!DC$15,$F165,0),"")</f>
        <v>0</v>
      </c>
      <c r="P165" s="212" t="str">
        <f t="shared" ca="1" si="4"/>
        <v>3% 이하</v>
      </c>
      <c r="Q165" s="218">
        <f ca="1">IFERROR(ROUND(OFFSET(환산공식!$EX$15,$F165,0),3),"")</f>
        <v>0</v>
      </c>
      <c r="R165" s="218">
        <f ca="1">OFFSET('배치점수 계산기'!H$10,$D165,0)</f>
        <v>920.03200000000004</v>
      </c>
      <c r="S165" s="218">
        <f ca="1">OFFSET('배치점수 계산기'!I$10,$D165,0)</f>
        <v>917.25</v>
      </c>
      <c r="T165" s="218">
        <f ca="1">OFFSET('배치점수 계산기'!J$10,$D165,0)</f>
        <v>912.86400000000003</v>
      </c>
      <c r="U165" s="218">
        <f ca="1">OFFSET('배치점수 계산기'!K$10,$D165,0)</f>
        <v>908.86300000000006</v>
      </c>
      <c r="V165" s="218">
        <f ca="1">OFFSET('배치점수 계산기'!L$10,$D165,0)</f>
        <v>904.16200000000003</v>
      </c>
      <c r="W165" s="210" t="str">
        <f ca="1">OFFSET('배치점수 계산기'!M$10,$D165,0)</f>
        <v>표점/만점</v>
      </c>
      <c r="X165" s="208" t="str">
        <f ca="1">OFFSET('배치점수 계산기'!N$10,$D165,0)</f>
        <v>변표/만점</v>
      </c>
      <c r="Y165" s="212">
        <f ca="1">OFFSET(환산공식!FG$15,$F165,0)</f>
        <v>0.23</v>
      </c>
      <c r="Z165" s="35">
        <f ca="1">OFFSET(환산공식!FH$15,$F165,0)</f>
        <v>0.39</v>
      </c>
      <c r="AA165" s="203">
        <f ca="1">OFFSET(환산공식!FI$15,$F165,0)</f>
        <v>0.38</v>
      </c>
      <c r="AC165"/>
      <c r="AD165">
        <f t="shared" ca="1" si="5"/>
        <v>6</v>
      </c>
      <c r="AE165"/>
    </row>
    <row r="166" spans="1:31" s="5" customFormat="1">
      <c r="A166" s="222"/>
      <c r="B166" s="222"/>
      <c r="C166" s="222" t="s">
        <v>2552</v>
      </c>
      <c r="D166" s="219">
        <v>1061</v>
      </c>
      <c r="E166" s="219">
        <v>42</v>
      </c>
      <c r="F166" s="219">
        <v>42</v>
      </c>
      <c r="G166" s="264">
        <v>159</v>
      </c>
      <c r="H166" s="221" t="s">
        <v>129</v>
      </c>
      <c r="I166" s="219" t="s">
        <v>173</v>
      </c>
      <c r="J166" s="267" t="s">
        <v>97</v>
      </c>
      <c r="K166" s="219" t="s">
        <v>83</v>
      </c>
      <c r="L166" s="35" t="str">
        <f ca="1">IF(OFFSET(환산공식!$DU$15,$F166,0)=1,"O","X")</f>
        <v>X</v>
      </c>
      <c r="M166" s="212">
        <f ca="1">IFERROR(OFFSET(환산공식!DA$15,$F166,0),"")</f>
        <v>100</v>
      </c>
      <c r="N166" s="35" t="str">
        <f ca="1">IFERROR(CONCATENATE(ROUND(OFFSET(환산공식!DB$15,$F166,0),1),"%"),"")</f>
        <v>100%</v>
      </c>
      <c r="O166" s="35">
        <f ca="1">IFERROR(OFFSET(환산공식!DC$15,$F166,0),"")</f>
        <v>0</v>
      </c>
      <c r="P166" s="212" t="str">
        <f t="shared" ca="1" si="4"/>
        <v>3% 이하</v>
      </c>
      <c r="Q166" s="218">
        <f ca="1">IFERROR(ROUND(OFFSET(환산공식!$EX$15,$F166,0),3),"")</f>
        <v>0</v>
      </c>
      <c r="R166" s="218">
        <f ca="1">OFFSET('배치점수 계산기'!H$10,$D166,0)</f>
        <v>922.91300000000001</v>
      </c>
      <c r="S166" s="218">
        <f ca="1">OFFSET('배치점수 계산기'!I$10,$D166,0)</f>
        <v>918.26599999999996</v>
      </c>
      <c r="T166" s="218">
        <f ca="1">OFFSET('배치점수 계산기'!J$10,$D166,0)</f>
        <v>913.03599999999994</v>
      </c>
      <c r="U166" s="218">
        <f ca="1">OFFSET('배치점수 계산기'!K$10,$D166,0)</f>
        <v>909.42</v>
      </c>
      <c r="V166" s="218">
        <f ca="1">OFFSET('배치점수 계산기'!L$10,$D166,0)</f>
        <v>907.822</v>
      </c>
      <c r="W166" s="210" t="str">
        <f ca="1">OFFSET('배치점수 계산기'!M$10,$D166,0)</f>
        <v>표점/만점</v>
      </c>
      <c r="X166" s="208" t="str">
        <f ca="1">OFFSET('배치점수 계산기'!N$10,$D166,0)</f>
        <v>변표/만점</v>
      </c>
      <c r="Y166" s="212">
        <f ca="1">OFFSET(환산공식!FG$15,$F166,0)</f>
        <v>0.23</v>
      </c>
      <c r="Z166" s="35">
        <f ca="1">OFFSET(환산공식!FH$15,$F166,0)</f>
        <v>0.45</v>
      </c>
      <c r="AA166" s="203">
        <f ca="1">OFFSET(환산공식!FI$15,$F166,0)</f>
        <v>0.33</v>
      </c>
      <c r="AC166"/>
      <c r="AD166">
        <f t="shared" ca="1" si="5"/>
        <v>6</v>
      </c>
      <c r="AE166"/>
    </row>
    <row r="167" spans="1:31" s="5" customFormat="1">
      <c r="A167" s="222"/>
      <c r="B167" s="222"/>
      <c r="C167" s="222" t="s">
        <v>2553</v>
      </c>
      <c r="D167" s="219">
        <v>1062</v>
      </c>
      <c r="E167" s="219">
        <v>43</v>
      </c>
      <c r="F167" s="219">
        <v>43</v>
      </c>
      <c r="G167" s="264">
        <v>160</v>
      </c>
      <c r="H167" s="221" t="s">
        <v>129</v>
      </c>
      <c r="I167" s="219" t="s">
        <v>173</v>
      </c>
      <c r="J167" s="267" t="s">
        <v>182</v>
      </c>
      <c r="K167" s="219" t="s">
        <v>83</v>
      </c>
      <c r="L167" s="35" t="str">
        <f ca="1">IF(OFFSET(환산공식!$DU$15,$F167,0)=1,"O","X")</f>
        <v>X</v>
      </c>
      <c r="M167" s="212">
        <f ca="1">IFERROR(OFFSET(환산공식!DA$15,$F167,0),"")</f>
        <v>100</v>
      </c>
      <c r="N167" s="35" t="str">
        <f ca="1">IFERROR(CONCATENATE(ROUND(OFFSET(환산공식!DB$15,$F167,0),1),"%"),"")</f>
        <v>100%</v>
      </c>
      <c r="O167" s="35">
        <f ca="1">IFERROR(OFFSET(환산공식!DC$15,$F167,0),"")</f>
        <v>0</v>
      </c>
      <c r="P167" s="212" t="str">
        <f t="shared" ca="1" si="4"/>
        <v>3% 이하</v>
      </c>
      <c r="Q167" s="218">
        <f ca="1">IFERROR(ROUND(OFFSET(환산공식!$EX$15,$F167,0),3),"")</f>
        <v>0</v>
      </c>
      <c r="R167" s="218">
        <f ca="1">OFFSET('배치점수 계산기'!H$10,$D167,0)</f>
        <v>922.38800000000003</v>
      </c>
      <c r="S167" s="218">
        <f ca="1">OFFSET('배치점수 계산기'!I$10,$D167,0)</f>
        <v>917.38300000000004</v>
      </c>
      <c r="T167" s="218">
        <f ca="1">OFFSET('배치점수 계산기'!J$10,$D167,0)</f>
        <v>912.274</v>
      </c>
      <c r="U167" s="218">
        <f ca="1">OFFSET('배치점수 계산기'!K$10,$D167,0)</f>
        <v>908.54600000000005</v>
      </c>
      <c r="V167" s="218">
        <f ca="1">OFFSET('배치점수 계산기'!L$10,$D167,0)</f>
        <v>903.76300000000003</v>
      </c>
      <c r="W167" s="210" t="str">
        <f ca="1">OFFSET('배치점수 계산기'!M$10,$D167,0)</f>
        <v>표점/만점</v>
      </c>
      <c r="X167" s="208" t="str">
        <f ca="1">OFFSET('배치점수 계산기'!N$10,$D167,0)</f>
        <v>변표/만점</v>
      </c>
      <c r="Y167" s="212">
        <f ca="1">OFFSET(환산공식!FG$15,$F167,0)</f>
        <v>0.23</v>
      </c>
      <c r="Z167" s="35">
        <f ca="1">OFFSET(환산공식!FH$15,$F167,0)</f>
        <v>0.39</v>
      </c>
      <c r="AA167" s="203">
        <f ca="1">OFFSET(환산공식!FI$15,$F167,0)</f>
        <v>0.38</v>
      </c>
      <c r="AC167"/>
      <c r="AD167">
        <f t="shared" ca="1" si="5"/>
        <v>6</v>
      </c>
      <c r="AE167"/>
    </row>
    <row r="168" spans="1:31" s="5" customFormat="1">
      <c r="A168" s="222"/>
      <c r="B168" s="222"/>
      <c r="C168" s="222" t="s">
        <v>2554</v>
      </c>
      <c r="D168" s="219">
        <v>1063</v>
      </c>
      <c r="E168" s="219">
        <v>42</v>
      </c>
      <c r="F168" s="219">
        <v>42</v>
      </c>
      <c r="G168" s="264">
        <v>161</v>
      </c>
      <c r="H168" s="221" t="s">
        <v>129</v>
      </c>
      <c r="I168" s="219" t="s">
        <v>173</v>
      </c>
      <c r="J168" s="267" t="s">
        <v>714</v>
      </c>
      <c r="K168" s="219" t="s">
        <v>83</v>
      </c>
      <c r="L168" s="35" t="str">
        <f ca="1">IF(OFFSET(환산공식!$DU$15,$F168,0)=1,"O","X")</f>
        <v>X</v>
      </c>
      <c r="M168" s="212">
        <f ca="1">IFERROR(OFFSET(환산공식!DA$15,$F168,0),"")</f>
        <v>100</v>
      </c>
      <c r="N168" s="35" t="str">
        <f ca="1">IFERROR(CONCATENATE(ROUND(OFFSET(환산공식!DB$15,$F168,0),1),"%"),"")</f>
        <v>100%</v>
      </c>
      <c r="O168" s="35">
        <f ca="1">IFERROR(OFFSET(환산공식!DC$15,$F168,0),"")</f>
        <v>0</v>
      </c>
      <c r="P168" s="212" t="str">
        <f t="shared" ca="1" si="4"/>
        <v>3% 이하</v>
      </c>
      <c r="Q168" s="218">
        <f ca="1">IFERROR(ROUND(OFFSET(환산공식!$EX$15,$F168,0),3),"")</f>
        <v>0</v>
      </c>
      <c r="R168" s="218">
        <f ca="1">OFFSET('배치점수 계산기'!H$10,$D168,0)</f>
        <v>917.26099999999997</v>
      </c>
      <c r="S168" s="218">
        <f ca="1">OFFSET('배치점수 계산기'!I$10,$D168,0)</f>
        <v>915.54700000000003</v>
      </c>
      <c r="T168" s="218">
        <f ca="1">OFFSET('배치점수 계산기'!J$10,$D168,0)</f>
        <v>911.37199999999996</v>
      </c>
      <c r="U168" s="218">
        <f ca="1">OFFSET('배치점수 계산기'!K$10,$D168,0)</f>
        <v>908.14800000000002</v>
      </c>
      <c r="V168" s="218">
        <f ca="1">OFFSET('배치점수 계산기'!L$10,$D168,0)</f>
        <v>903.85400000000004</v>
      </c>
      <c r="W168" s="210" t="str">
        <f ca="1">OFFSET('배치점수 계산기'!M$10,$D168,0)</f>
        <v>표점/만점</v>
      </c>
      <c r="X168" s="208" t="str">
        <f ca="1">OFFSET('배치점수 계산기'!N$10,$D168,0)</f>
        <v>변표/만점</v>
      </c>
      <c r="Y168" s="212">
        <f ca="1">OFFSET(환산공식!FG$15,$F168,0)</f>
        <v>0.23</v>
      </c>
      <c r="Z168" s="35">
        <f ca="1">OFFSET(환산공식!FH$15,$F168,0)</f>
        <v>0.45</v>
      </c>
      <c r="AA168" s="203">
        <f ca="1">OFFSET(환산공식!FI$15,$F168,0)</f>
        <v>0.33</v>
      </c>
      <c r="AC168"/>
      <c r="AD168">
        <f t="shared" ca="1" si="5"/>
        <v>6</v>
      </c>
      <c r="AE168"/>
    </row>
    <row r="169" spans="1:31" s="5" customFormat="1">
      <c r="A169" s="222"/>
      <c r="B169" s="222"/>
      <c r="C169" s="222" t="s">
        <v>2555</v>
      </c>
      <c r="D169" s="219">
        <v>1064</v>
      </c>
      <c r="E169" s="219">
        <v>44</v>
      </c>
      <c r="F169" s="219">
        <v>44</v>
      </c>
      <c r="G169" s="264">
        <v>162</v>
      </c>
      <c r="H169" s="221" t="s">
        <v>129</v>
      </c>
      <c r="I169" s="219" t="s">
        <v>173</v>
      </c>
      <c r="J169" s="267" t="s">
        <v>181</v>
      </c>
      <c r="K169" s="219" t="s">
        <v>83</v>
      </c>
      <c r="L169" s="35" t="str">
        <f ca="1">IF(OFFSET(환산공식!$DU$15,$F169,0)=1,"O","X")</f>
        <v>X</v>
      </c>
      <c r="M169" s="212">
        <f ca="1">IFERROR(OFFSET(환산공식!DA$15,$F169,0),"")</f>
        <v>100</v>
      </c>
      <c r="N169" s="35" t="str">
        <f ca="1">IFERROR(CONCATENATE(ROUND(OFFSET(환산공식!DB$15,$F169,0),1),"%"),"")</f>
        <v>100%</v>
      </c>
      <c r="O169" s="35">
        <f ca="1">IFERROR(OFFSET(환산공식!DC$15,$F169,0),"")</f>
        <v>0</v>
      </c>
      <c r="P169" s="212" t="str">
        <f t="shared" ca="1" si="4"/>
        <v>3% 이하</v>
      </c>
      <c r="Q169" s="218">
        <f ca="1">IFERROR(ROUND(OFFSET(환산공식!$EX$15,$F169,0),3),"")</f>
        <v>0</v>
      </c>
      <c r="R169" s="218">
        <f ca="1">OFFSET('배치점수 계산기'!H$10,$D169,0)</f>
        <v>919.649</v>
      </c>
      <c r="S169" s="218">
        <f ca="1">OFFSET('배치점수 계산기'!I$10,$D169,0)</f>
        <v>914.13800000000003</v>
      </c>
      <c r="T169" s="218">
        <f ca="1">OFFSET('배치점수 계산기'!J$10,$D169,0)</f>
        <v>906.82</v>
      </c>
      <c r="U169" s="218">
        <f ca="1">OFFSET('배치점수 계산기'!K$10,$D169,0)</f>
        <v>901.58799999999997</v>
      </c>
      <c r="V169" s="218">
        <f ca="1">OFFSET('배치점수 계산기'!L$10,$D169,0)</f>
        <v>895.12900000000002</v>
      </c>
      <c r="W169" s="210" t="str">
        <f ca="1">OFFSET('배치점수 계산기'!M$10,$D169,0)</f>
        <v>표점/만점</v>
      </c>
      <c r="X169" s="208" t="str">
        <f ca="1">OFFSET('배치점수 계산기'!N$10,$D169,0)</f>
        <v>변표/만점</v>
      </c>
      <c r="Y169" s="212">
        <f ca="1">OFFSET(환산공식!FG$15,$F169,0)</f>
        <v>0.23</v>
      </c>
      <c r="Z169" s="35">
        <f ca="1">OFFSET(환산공식!FH$15,$F169,0)</f>
        <v>0.39</v>
      </c>
      <c r="AA169" s="203">
        <f ca="1">OFFSET(환산공식!FI$15,$F169,0)</f>
        <v>0.38</v>
      </c>
      <c r="AC169"/>
      <c r="AD169">
        <f t="shared" ca="1" si="5"/>
        <v>6</v>
      </c>
      <c r="AE169"/>
    </row>
    <row r="170" spans="1:31" s="5" customFormat="1">
      <c r="A170" s="222"/>
      <c r="B170" s="222"/>
      <c r="C170" s="222" t="s">
        <v>2556</v>
      </c>
      <c r="D170" s="219">
        <v>1065</v>
      </c>
      <c r="E170" s="219">
        <v>44</v>
      </c>
      <c r="F170" s="219">
        <v>44</v>
      </c>
      <c r="G170" s="264">
        <v>163</v>
      </c>
      <c r="H170" s="221" t="s">
        <v>129</v>
      </c>
      <c r="I170" s="219" t="s">
        <v>173</v>
      </c>
      <c r="J170" s="267" t="s">
        <v>178</v>
      </c>
      <c r="K170" s="219" t="s">
        <v>83</v>
      </c>
      <c r="L170" s="35" t="str">
        <f ca="1">IF(OFFSET(환산공식!$DU$15,$F170,0)=1,"O","X")</f>
        <v>X</v>
      </c>
      <c r="M170" s="212">
        <f ca="1">IFERROR(OFFSET(환산공식!DA$15,$F170,0),"")</f>
        <v>100</v>
      </c>
      <c r="N170" s="35" t="str">
        <f ca="1">IFERROR(CONCATENATE(ROUND(OFFSET(환산공식!DB$15,$F170,0),1),"%"),"")</f>
        <v>100%</v>
      </c>
      <c r="O170" s="35">
        <f ca="1">IFERROR(OFFSET(환산공식!DC$15,$F170,0),"")</f>
        <v>0</v>
      </c>
      <c r="P170" s="212" t="str">
        <f t="shared" ca="1" si="4"/>
        <v>3% 이하</v>
      </c>
      <c r="Q170" s="218">
        <f ca="1">IFERROR(ROUND(OFFSET(환산공식!$EX$15,$F170,0),3),"")</f>
        <v>0</v>
      </c>
      <c r="R170" s="218">
        <f ca="1">OFFSET('배치점수 계산기'!H$10,$D170,0)</f>
        <v>917.25</v>
      </c>
      <c r="S170" s="218">
        <f ca="1">OFFSET('배치점수 계산기'!I$10,$D170,0)</f>
        <v>911.88</v>
      </c>
      <c r="T170" s="218">
        <f ca="1">OFFSET('배치점수 계산기'!J$10,$D170,0)</f>
        <v>904.16200000000003</v>
      </c>
      <c r="U170" s="218">
        <f ca="1">OFFSET('배치점수 계산기'!K$10,$D170,0)</f>
        <v>899.62599999999998</v>
      </c>
      <c r="V170" s="218">
        <f ca="1">OFFSET('배치점수 계산기'!L$10,$D170,0)</f>
        <v>892.62</v>
      </c>
      <c r="W170" s="210" t="str">
        <f ca="1">OFFSET('배치점수 계산기'!M$10,$D170,0)</f>
        <v>표점/만점</v>
      </c>
      <c r="X170" s="208" t="str">
        <f ca="1">OFFSET('배치점수 계산기'!N$10,$D170,0)</f>
        <v>변표/만점</v>
      </c>
      <c r="Y170" s="212">
        <f ca="1">OFFSET(환산공식!FG$15,$F170,0)</f>
        <v>0.23</v>
      </c>
      <c r="Z170" s="35">
        <f ca="1">OFFSET(환산공식!FH$15,$F170,0)</f>
        <v>0.39</v>
      </c>
      <c r="AA170" s="203">
        <f ca="1">OFFSET(환산공식!FI$15,$F170,0)</f>
        <v>0.38</v>
      </c>
      <c r="AC170"/>
      <c r="AD170">
        <f t="shared" ca="1" si="5"/>
        <v>6</v>
      </c>
      <c r="AE170"/>
    </row>
    <row r="171" spans="1:31" s="5" customFormat="1">
      <c r="A171" s="222"/>
      <c r="B171" s="222"/>
      <c r="C171" s="222" t="s">
        <v>2557</v>
      </c>
      <c r="D171" s="219">
        <v>1066</v>
      </c>
      <c r="E171" s="219">
        <v>40</v>
      </c>
      <c r="F171" s="219">
        <v>40</v>
      </c>
      <c r="G171" s="264">
        <v>164</v>
      </c>
      <c r="H171" s="221" t="s">
        <v>129</v>
      </c>
      <c r="I171" s="219" t="s">
        <v>173</v>
      </c>
      <c r="J171" s="267" t="s">
        <v>175</v>
      </c>
      <c r="K171" s="219" t="s">
        <v>84</v>
      </c>
      <c r="L171" s="35" t="str">
        <f ca="1">IF(OFFSET(환산공식!$DU$15,$F171,0)=1,"O","X")</f>
        <v>X</v>
      </c>
      <c r="M171" s="212">
        <f ca="1">IFERROR(OFFSET(환산공식!DA$15,$F171,0),"")</f>
        <v>150</v>
      </c>
      <c r="N171" s="35" t="str">
        <f ca="1">IFERROR(CONCATENATE(ROUND(OFFSET(환산공식!DB$15,$F171,0),1),"%"),"")</f>
        <v>100%</v>
      </c>
      <c r="O171" s="35">
        <f ca="1">IFERROR(OFFSET(환산공식!DC$15,$F171,0),"")</f>
        <v>0</v>
      </c>
      <c r="P171" s="212" t="str">
        <f t="shared" ca="1" si="4"/>
        <v>3% 이하</v>
      </c>
      <c r="Q171" s="218">
        <f ca="1">IFERROR(ROUND(OFFSET(환산공식!$EX$15,$F171,0),3),"")</f>
        <v>0</v>
      </c>
      <c r="R171" s="218">
        <f ca="1">OFFSET('배치점수 계산기'!H$10,$D171,0)</f>
        <v>932.86900000000003</v>
      </c>
      <c r="S171" s="218">
        <f ca="1">OFFSET('배치점수 계산기'!I$10,$D171,0)</f>
        <v>929.50400000000002</v>
      </c>
      <c r="T171" s="218">
        <f ca="1">OFFSET('배치점수 계산기'!J$10,$D171,0)</f>
        <v>926.30899999999997</v>
      </c>
      <c r="U171" s="218">
        <f ca="1">OFFSET('배치점수 계산기'!K$10,$D171,0)</f>
        <v>920.97199999999998</v>
      </c>
      <c r="V171" s="218">
        <f ca="1">OFFSET('배치점수 계산기'!L$10,$D171,0)</f>
        <v>918.45399999999995</v>
      </c>
      <c r="W171" s="210" t="str">
        <f ca="1">OFFSET('배치점수 계산기'!M$10,$D171,0)</f>
        <v>표점/만점</v>
      </c>
      <c r="X171" s="208" t="str">
        <f ca="1">OFFSET('배치점수 계산기'!N$10,$D171,0)</f>
        <v>변표/만점</v>
      </c>
      <c r="Y171" s="212">
        <f ca="1">OFFSET(환산공식!FG$15,$F171,0)</f>
        <v>0.41</v>
      </c>
      <c r="Z171" s="35">
        <f ca="1">OFFSET(환산공식!FH$15,$F171,0)</f>
        <v>0.47</v>
      </c>
      <c r="AA171" s="203">
        <f ca="1">OFFSET(환산공식!FI$15,$F171,0)</f>
        <v>0.12</v>
      </c>
      <c r="AC171"/>
      <c r="AD171">
        <f t="shared" ca="1" si="5"/>
        <v>6</v>
      </c>
      <c r="AE171"/>
    </row>
    <row r="172" spans="1:31" s="5" customFormat="1">
      <c r="A172" s="222"/>
      <c r="B172" s="222"/>
      <c r="C172" s="222" t="s">
        <v>2558</v>
      </c>
      <c r="D172" s="219">
        <v>1067</v>
      </c>
      <c r="E172" s="219">
        <v>40</v>
      </c>
      <c r="F172" s="219">
        <v>40</v>
      </c>
      <c r="G172" s="264">
        <v>165</v>
      </c>
      <c r="H172" s="221" t="s">
        <v>129</v>
      </c>
      <c r="I172" s="219" t="s">
        <v>173</v>
      </c>
      <c r="J172" s="267" t="s">
        <v>75</v>
      </c>
      <c r="K172" s="219" t="s">
        <v>84</v>
      </c>
      <c r="L172" s="35" t="str">
        <f ca="1">IF(OFFSET(환산공식!$DU$15,$F172,0)=1,"O","X")</f>
        <v>X</v>
      </c>
      <c r="M172" s="212">
        <f ca="1">IFERROR(OFFSET(환산공식!DA$15,$F172,0),"")</f>
        <v>150</v>
      </c>
      <c r="N172" s="35" t="str">
        <f ca="1">IFERROR(CONCATENATE(ROUND(OFFSET(환산공식!DB$15,$F172,0),1),"%"),"")</f>
        <v>100%</v>
      </c>
      <c r="O172" s="35">
        <f ca="1">IFERROR(OFFSET(환산공식!DC$15,$F172,0),"")</f>
        <v>0</v>
      </c>
      <c r="P172" s="212" t="str">
        <f t="shared" ca="1" si="4"/>
        <v>3% 이하</v>
      </c>
      <c r="Q172" s="218">
        <f ca="1">IFERROR(ROUND(OFFSET(환산공식!$EX$15,$F172,0),3),"")</f>
        <v>0</v>
      </c>
      <c r="R172" s="218">
        <f ca="1">OFFSET('배치점수 계산기'!H$10,$D172,0)</f>
        <v>923.48299999999995</v>
      </c>
      <c r="S172" s="218">
        <f ca="1">OFFSET('배치점수 계산기'!I$10,$D172,0)</f>
        <v>920.97199999999998</v>
      </c>
      <c r="T172" s="218">
        <f ca="1">OFFSET('배치점수 계산기'!J$10,$D172,0)</f>
        <v>917.32500000000005</v>
      </c>
      <c r="U172" s="218">
        <f ca="1">OFFSET('배치점수 계산기'!K$10,$D172,0)</f>
        <v>910.76199999999994</v>
      </c>
      <c r="V172" s="218">
        <f ca="1">OFFSET('배치점수 계산기'!L$10,$D172,0)</f>
        <v>907.14099999999996</v>
      </c>
      <c r="W172" s="210" t="str">
        <f ca="1">OFFSET('배치점수 계산기'!M$10,$D172,0)</f>
        <v>표점/만점</v>
      </c>
      <c r="X172" s="208" t="str">
        <f ca="1">OFFSET('배치점수 계산기'!N$10,$D172,0)</f>
        <v>변표/만점</v>
      </c>
      <c r="Y172" s="212">
        <f ca="1">OFFSET(환산공식!FG$15,$F172,0)</f>
        <v>0.41</v>
      </c>
      <c r="Z172" s="35">
        <f ca="1">OFFSET(환산공식!FH$15,$F172,0)</f>
        <v>0.47</v>
      </c>
      <c r="AA172" s="203">
        <f ca="1">OFFSET(환산공식!FI$15,$F172,0)</f>
        <v>0.12</v>
      </c>
      <c r="AC172"/>
      <c r="AD172">
        <f t="shared" ca="1" si="5"/>
        <v>6</v>
      </c>
      <c r="AE172"/>
    </row>
    <row r="173" spans="1:31" s="5" customFormat="1">
      <c r="A173" s="222"/>
      <c r="B173" s="222"/>
      <c r="C173" s="222" t="s">
        <v>2559</v>
      </c>
      <c r="D173" s="219">
        <v>1068</v>
      </c>
      <c r="E173" s="219">
        <v>40</v>
      </c>
      <c r="F173" s="219">
        <v>40</v>
      </c>
      <c r="G173" s="264">
        <v>166</v>
      </c>
      <c r="H173" s="221" t="s">
        <v>129</v>
      </c>
      <c r="I173" s="219" t="s">
        <v>173</v>
      </c>
      <c r="J173" s="267" t="s">
        <v>76</v>
      </c>
      <c r="K173" s="219" t="s">
        <v>84</v>
      </c>
      <c r="L173" s="35" t="str">
        <f ca="1">IF(OFFSET(환산공식!$DU$15,$F173,0)=1,"O","X")</f>
        <v>X</v>
      </c>
      <c r="M173" s="212">
        <f ca="1">IFERROR(OFFSET(환산공식!DA$15,$F173,0),"")</f>
        <v>150</v>
      </c>
      <c r="N173" s="35" t="str">
        <f ca="1">IFERROR(CONCATENATE(ROUND(OFFSET(환산공식!DB$15,$F173,0),1),"%"),"")</f>
        <v>100%</v>
      </c>
      <c r="O173" s="35">
        <f ca="1">IFERROR(OFFSET(환산공식!DC$15,$F173,0),"")</f>
        <v>0</v>
      </c>
      <c r="P173" s="212" t="str">
        <f t="shared" ca="1" si="4"/>
        <v>3% 이하</v>
      </c>
      <c r="Q173" s="218">
        <f ca="1">IFERROR(ROUND(OFFSET(환산공식!$EX$15,$F173,0),3),"")</f>
        <v>0</v>
      </c>
      <c r="R173" s="218">
        <f ca="1">OFFSET('배치점수 계산기'!H$10,$D173,0)</f>
        <v>923.48299999999995</v>
      </c>
      <c r="S173" s="218">
        <f ca="1">OFFSET('배치점수 계산기'!I$10,$D173,0)</f>
        <v>920.97199999999998</v>
      </c>
      <c r="T173" s="218">
        <f ca="1">OFFSET('배치점수 계산기'!J$10,$D173,0)</f>
        <v>917.32500000000005</v>
      </c>
      <c r="U173" s="218">
        <f ca="1">OFFSET('배치점수 계산기'!K$10,$D173,0)</f>
        <v>910.76199999999994</v>
      </c>
      <c r="V173" s="218">
        <f ca="1">OFFSET('배치점수 계산기'!L$10,$D173,0)</f>
        <v>907.14099999999996</v>
      </c>
      <c r="W173" s="210" t="str">
        <f ca="1">OFFSET('배치점수 계산기'!M$10,$D173,0)</f>
        <v>표점/만점</v>
      </c>
      <c r="X173" s="208" t="str">
        <f ca="1">OFFSET('배치점수 계산기'!N$10,$D173,0)</f>
        <v>변표/만점</v>
      </c>
      <c r="Y173" s="212">
        <f ca="1">OFFSET(환산공식!FG$15,$F173,0)</f>
        <v>0.41</v>
      </c>
      <c r="Z173" s="35">
        <f ca="1">OFFSET(환산공식!FH$15,$F173,0)</f>
        <v>0.47</v>
      </c>
      <c r="AA173" s="203">
        <f ca="1">OFFSET(환산공식!FI$15,$F173,0)</f>
        <v>0.12</v>
      </c>
      <c r="AC173"/>
      <c r="AD173">
        <f t="shared" ca="1" si="5"/>
        <v>6</v>
      </c>
      <c r="AE173"/>
    </row>
    <row r="174" spans="1:31" s="5" customFormat="1">
      <c r="A174" s="222"/>
      <c r="B174" s="222"/>
      <c r="C174" s="222" t="s">
        <v>2560</v>
      </c>
      <c r="D174" s="219">
        <v>1069</v>
      </c>
      <c r="E174" s="219">
        <v>39</v>
      </c>
      <c r="F174" s="219">
        <v>39</v>
      </c>
      <c r="G174" s="264">
        <v>167</v>
      </c>
      <c r="H174" s="221" t="s">
        <v>129</v>
      </c>
      <c r="I174" s="219" t="s">
        <v>173</v>
      </c>
      <c r="J174" s="267" t="s">
        <v>103</v>
      </c>
      <c r="K174" s="219" t="s">
        <v>84</v>
      </c>
      <c r="L174" s="35" t="str">
        <f ca="1">IF(OFFSET(환산공식!$DU$15,$F174,0)=1,"O","X")</f>
        <v>X</v>
      </c>
      <c r="M174" s="212">
        <f ca="1">IFERROR(OFFSET(환산공식!DA$15,$F174,0),"")</f>
        <v>150</v>
      </c>
      <c r="N174" s="35" t="str">
        <f ca="1">IFERROR(CONCATENATE(ROUND(OFFSET(환산공식!DB$15,$F174,0),1),"%"),"")</f>
        <v>100%</v>
      </c>
      <c r="O174" s="35">
        <f ca="1">IFERROR(OFFSET(환산공식!DC$15,$F174,0),"")</f>
        <v>0</v>
      </c>
      <c r="P174" s="212" t="str">
        <f t="shared" ca="1" si="4"/>
        <v>3% 이하</v>
      </c>
      <c r="Q174" s="218">
        <f ca="1">IFERROR(ROUND(OFFSET(환산공식!$EX$15,$F174,0),3),"")</f>
        <v>0</v>
      </c>
      <c r="R174" s="218">
        <f ca="1">OFFSET('배치점수 계산기'!H$10,$D174,0)</f>
        <v>923.91200000000003</v>
      </c>
      <c r="S174" s="218">
        <f ca="1">OFFSET('배치점수 계산기'!I$10,$D174,0)</f>
        <v>921.06299999999999</v>
      </c>
      <c r="T174" s="218">
        <f ca="1">OFFSET('배치점수 계산기'!J$10,$D174,0)</f>
        <v>917.68799999999999</v>
      </c>
      <c r="U174" s="218">
        <f ca="1">OFFSET('배치점수 계산기'!K$10,$D174,0)</f>
        <v>910.25699999999995</v>
      </c>
      <c r="V174" s="218">
        <f ca="1">OFFSET('배치점수 계산기'!L$10,$D174,0)</f>
        <v>902.88199999999995</v>
      </c>
      <c r="W174" s="210" t="str">
        <f ca="1">OFFSET('배치점수 계산기'!M$10,$D174,0)</f>
        <v>표점/만점</v>
      </c>
      <c r="X174" s="208" t="str">
        <f ca="1">OFFSET('배치점수 계산기'!N$10,$D174,0)</f>
        <v>변표/만점</v>
      </c>
      <c r="Y174" s="212">
        <f ca="1">OFFSET(환산공식!FG$15,$F174,0)</f>
        <v>0.41</v>
      </c>
      <c r="Z174" s="35">
        <f ca="1">OFFSET(환산공식!FH$15,$F174,0)</f>
        <v>0.35</v>
      </c>
      <c r="AA174" s="203">
        <f ca="1">OFFSET(환산공식!FI$15,$F174,0)</f>
        <v>0.24</v>
      </c>
      <c r="AC174"/>
      <c r="AD174">
        <f t="shared" ca="1" si="5"/>
        <v>6</v>
      </c>
      <c r="AE174"/>
    </row>
    <row r="175" spans="1:31" s="5" customFormat="1">
      <c r="A175" s="222"/>
      <c r="B175" s="222"/>
      <c r="C175" s="222" t="s">
        <v>2561</v>
      </c>
      <c r="D175" s="219">
        <v>1070</v>
      </c>
      <c r="E175" s="219">
        <v>39</v>
      </c>
      <c r="F175" s="219">
        <v>39</v>
      </c>
      <c r="G175" s="264">
        <v>168</v>
      </c>
      <c r="H175" s="221" t="s">
        <v>129</v>
      </c>
      <c r="I175" s="219" t="s">
        <v>173</v>
      </c>
      <c r="J175" s="267" t="s">
        <v>186</v>
      </c>
      <c r="K175" s="219" t="s">
        <v>84</v>
      </c>
      <c r="L175" s="35" t="str">
        <f ca="1">IF(OFFSET(환산공식!$DU$15,$F175,0)=1,"O","X")</f>
        <v>X</v>
      </c>
      <c r="M175" s="212">
        <f ca="1">IFERROR(OFFSET(환산공식!DA$15,$F175,0),"")</f>
        <v>150</v>
      </c>
      <c r="N175" s="35" t="str">
        <f ca="1">IFERROR(CONCATENATE(ROUND(OFFSET(환산공식!DB$15,$F175,0),1),"%"),"")</f>
        <v>100%</v>
      </c>
      <c r="O175" s="35">
        <f ca="1">IFERROR(OFFSET(환산공식!DC$15,$F175,0),"")</f>
        <v>0</v>
      </c>
      <c r="P175" s="212" t="str">
        <f t="shared" ca="1" si="4"/>
        <v>3% 이하</v>
      </c>
      <c r="Q175" s="218">
        <f ca="1">IFERROR(ROUND(OFFSET(환산공식!$EX$15,$F175,0),3),"")</f>
        <v>0</v>
      </c>
      <c r="R175" s="218">
        <f ca="1">OFFSET('배치점수 계산기'!H$10,$D175,0)</f>
        <v>922.58600000000001</v>
      </c>
      <c r="S175" s="218">
        <f ca="1">OFFSET('배치점수 계산기'!I$10,$D175,0)</f>
        <v>920.02</v>
      </c>
      <c r="T175" s="218">
        <f ca="1">OFFSET('배치점수 계산기'!J$10,$D175,0)</f>
        <v>916.56500000000005</v>
      </c>
      <c r="U175" s="218">
        <f ca="1">OFFSET('배치점수 계산기'!K$10,$D175,0)</f>
        <v>911.7</v>
      </c>
      <c r="V175" s="218">
        <f ca="1">OFFSET('배치점수 계산기'!L$10,$D175,0)</f>
        <v>902.94</v>
      </c>
      <c r="W175" s="210" t="str">
        <f ca="1">OFFSET('배치점수 계산기'!M$10,$D175,0)</f>
        <v>표점/만점</v>
      </c>
      <c r="X175" s="208" t="str">
        <f ca="1">OFFSET('배치점수 계산기'!N$10,$D175,0)</f>
        <v>변표/만점</v>
      </c>
      <c r="Y175" s="212">
        <f ca="1">OFFSET(환산공식!FG$15,$F175,0)</f>
        <v>0.41</v>
      </c>
      <c r="Z175" s="35">
        <f ca="1">OFFSET(환산공식!FH$15,$F175,0)</f>
        <v>0.35</v>
      </c>
      <c r="AA175" s="203">
        <f ca="1">OFFSET(환산공식!FI$15,$F175,0)</f>
        <v>0.24</v>
      </c>
      <c r="AC175"/>
      <c r="AD175">
        <f t="shared" ca="1" si="5"/>
        <v>6</v>
      </c>
      <c r="AE175"/>
    </row>
    <row r="176" spans="1:31" s="5" customFormat="1">
      <c r="A176" s="222"/>
      <c r="B176" s="222"/>
      <c r="C176" s="222" t="s">
        <v>2562</v>
      </c>
      <c r="D176" s="219">
        <v>1071</v>
      </c>
      <c r="E176" s="219">
        <v>39</v>
      </c>
      <c r="F176" s="219">
        <v>39</v>
      </c>
      <c r="G176" s="264">
        <v>169</v>
      </c>
      <c r="H176" s="221" t="s">
        <v>129</v>
      </c>
      <c r="I176" s="219" t="s">
        <v>173</v>
      </c>
      <c r="J176" s="267" t="s">
        <v>177</v>
      </c>
      <c r="K176" s="219" t="s">
        <v>84</v>
      </c>
      <c r="L176" s="35" t="str">
        <f ca="1">IF(OFFSET(환산공식!$DU$15,$F176,0)=1,"O","X")</f>
        <v>X</v>
      </c>
      <c r="M176" s="212">
        <f ca="1">IFERROR(OFFSET(환산공식!DA$15,$F176,0),"")</f>
        <v>150</v>
      </c>
      <c r="N176" s="35" t="str">
        <f ca="1">IFERROR(CONCATENATE(ROUND(OFFSET(환산공식!DB$15,$F176,0),1),"%"),"")</f>
        <v>100%</v>
      </c>
      <c r="O176" s="35">
        <f ca="1">IFERROR(OFFSET(환산공식!DC$15,$F176,0),"")</f>
        <v>0</v>
      </c>
      <c r="P176" s="212" t="str">
        <f t="shared" ca="1" si="4"/>
        <v>3% 이하</v>
      </c>
      <c r="Q176" s="218">
        <f ca="1">IFERROR(ROUND(OFFSET(환산공식!$EX$15,$F176,0),3),"")</f>
        <v>0</v>
      </c>
      <c r="R176" s="218">
        <f ca="1">OFFSET('배치점수 계산기'!H$10,$D176,0)</f>
        <v>919.19399999999996</v>
      </c>
      <c r="S176" s="218">
        <f ca="1">OFFSET('배치점수 계산기'!I$10,$D176,0)</f>
        <v>918.05899999999997</v>
      </c>
      <c r="T176" s="218">
        <f ca="1">OFFSET('배치점수 계산기'!J$10,$D176,0)</f>
        <v>915.48</v>
      </c>
      <c r="U176" s="218">
        <f ca="1">OFFSET('배치점수 계산기'!K$10,$D176,0)</f>
        <v>909.53700000000003</v>
      </c>
      <c r="V176" s="218">
        <f ca="1">OFFSET('배치점수 계산기'!L$10,$D176,0)</f>
        <v>904.41399999999999</v>
      </c>
      <c r="W176" s="210" t="str">
        <f ca="1">OFFSET('배치점수 계산기'!M$10,$D176,0)</f>
        <v>표점/만점</v>
      </c>
      <c r="X176" s="208" t="str">
        <f ca="1">OFFSET('배치점수 계산기'!N$10,$D176,0)</f>
        <v>변표/만점</v>
      </c>
      <c r="Y176" s="212">
        <f ca="1">OFFSET(환산공식!FG$15,$F176,0)</f>
        <v>0.41</v>
      </c>
      <c r="Z176" s="35">
        <f ca="1">OFFSET(환산공식!FH$15,$F176,0)</f>
        <v>0.35</v>
      </c>
      <c r="AA176" s="203">
        <f ca="1">OFFSET(환산공식!FI$15,$F176,0)</f>
        <v>0.24</v>
      </c>
      <c r="AC176"/>
      <c r="AD176">
        <f t="shared" ca="1" si="5"/>
        <v>6</v>
      </c>
      <c r="AE176"/>
    </row>
    <row r="177" spans="1:31" s="5" customFormat="1">
      <c r="A177" s="222"/>
      <c r="B177" s="222"/>
      <c r="C177" s="222" t="s">
        <v>2563</v>
      </c>
      <c r="D177" s="219">
        <v>1072</v>
      </c>
      <c r="E177" s="219">
        <v>41</v>
      </c>
      <c r="F177" s="219">
        <v>41</v>
      </c>
      <c r="G177" s="264">
        <v>170</v>
      </c>
      <c r="H177" s="221" t="s">
        <v>129</v>
      </c>
      <c r="I177" s="219" t="s">
        <v>173</v>
      </c>
      <c r="J177" s="267" t="s">
        <v>102</v>
      </c>
      <c r="K177" s="219" t="s">
        <v>84</v>
      </c>
      <c r="L177" s="35" t="str">
        <f ca="1">IF(OFFSET(환산공식!$DU$15,$F177,0)=1,"O","X")</f>
        <v>X</v>
      </c>
      <c r="M177" s="212">
        <f ca="1">IFERROR(OFFSET(환산공식!DA$15,$F177,0),"")</f>
        <v>250</v>
      </c>
      <c r="N177" s="35" t="str">
        <f ca="1">IFERROR(CONCATENATE(ROUND(OFFSET(환산공식!DB$15,$F177,0),1),"%"),"")</f>
        <v>100%</v>
      </c>
      <c r="O177" s="35">
        <f ca="1">IFERROR(OFFSET(환산공식!DC$15,$F177,0),"")</f>
        <v>0</v>
      </c>
      <c r="P177" s="212" t="str">
        <f t="shared" ca="1" si="4"/>
        <v>3% 이하</v>
      </c>
      <c r="Q177" s="218">
        <f ca="1">IFERROR(ROUND(OFFSET(환산공식!$EX$15,$F177,0),3),"")</f>
        <v>0</v>
      </c>
      <c r="R177" s="218">
        <f ca="1">OFFSET('배치점수 계산기'!H$10,$D177,0)</f>
        <v>932.94100000000003</v>
      </c>
      <c r="S177" s="218">
        <f ca="1">OFFSET('배치점수 계산기'!I$10,$D177,0)</f>
        <v>929.72199999999998</v>
      </c>
      <c r="T177" s="218">
        <f ca="1">OFFSET('배치점수 계산기'!J$10,$D177,0)</f>
        <v>925.01400000000001</v>
      </c>
      <c r="U177" s="218">
        <f ca="1">OFFSET('배치점수 계산기'!K$10,$D177,0)</f>
        <v>921.37699999999995</v>
      </c>
      <c r="V177" s="218">
        <f ca="1">OFFSET('배치점수 계산기'!L$10,$D177,0)</f>
        <v>916.74599999999998</v>
      </c>
      <c r="W177" s="210" t="str">
        <f ca="1">OFFSET('배치점수 계산기'!M$10,$D177,0)</f>
        <v>표점/만점</v>
      </c>
      <c r="X177" s="208" t="str">
        <f ca="1">OFFSET('배치점수 계산기'!N$10,$D177,0)</f>
        <v>변표/만점</v>
      </c>
      <c r="Y177" s="212">
        <f ca="1">OFFSET(환산공식!FG$15,$F177,0)</f>
        <v>0.46</v>
      </c>
      <c r="Z177" s="35">
        <f ca="1">OFFSET(환산공식!FH$15,$F177,0)</f>
        <v>0.33</v>
      </c>
      <c r="AA177" s="203">
        <f ca="1">OFFSET(환산공식!FI$15,$F177,0)</f>
        <v>0.21</v>
      </c>
      <c r="AC177"/>
      <c r="AD177">
        <f t="shared" ca="1" si="5"/>
        <v>6</v>
      </c>
      <c r="AE177"/>
    </row>
    <row r="178" spans="1:31" s="5" customFormat="1">
      <c r="A178" s="222"/>
      <c r="B178" s="222"/>
      <c r="C178" s="222" t="s">
        <v>2564</v>
      </c>
      <c r="D178" s="219">
        <v>1073</v>
      </c>
      <c r="E178" s="219">
        <v>41</v>
      </c>
      <c r="F178" s="219">
        <v>41</v>
      </c>
      <c r="G178" s="264">
        <v>171</v>
      </c>
      <c r="H178" s="221" t="s">
        <v>129</v>
      </c>
      <c r="I178" s="219" t="s">
        <v>173</v>
      </c>
      <c r="J178" s="267" t="s">
        <v>124</v>
      </c>
      <c r="K178" s="219" t="s">
        <v>84</v>
      </c>
      <c r="L178" s="35" t="str">
        <f ca="1">IF(OFFSET(환산공식!$DU$15,$F178,0)=1,"O","X")</f>
        <v>X</v>
      </c>
      <c r="M178" s="212">
        <f ca="1">IFERROR(OFFSET(환산공식!DA$15,$F178,0),"")</f>
        <v>250</v>
      </c>
      <c r="N178" s="35" t="str">
        <f ca="1">IFERROR(CONCATENATE(ROUND(OFFSET(환산공식!DB$15,$F178,0),1),"%"),"")</f>
        <v>100%</v>
      </c>
      <c r="O178" s="35">
        <f ca="1">IFERROR(OFFSET(환산공식!DC$15,$F178,0),"")</f>
        <v>0</v>
      </c>
      <c r="P178" s="212" t="str">
        <f t="shared" ca="1" si="4"/>
        <v>3% 이하</v>
      </c>
      <c r="Q178" s="218">
        <f ca="1">IFERROR(ROUND(OFFSET(환산공식!$EX$15,$F178,0),3),"")</f>
        <v>0</v>
      </c>
      <c r="R178" s="218">
        <f ca="1">OFFSET('배치점수 계산기'!H$10,$D178,0)</f>
        <v>932.94100000000003</v>
      </c>
      <c r="S178" s="218">
        <f ca="1">OFFSET('배치점수 계산기'!I$10,$D178,0)</f>
        <v>929.72199999999998</v>
      </c>
      <c r="T178" s="218">
        <f ca="1">OFFSET('배치점수 계산기'!J$10,$D178,0)</f>
        <v>925.01400000000001</v>
      </c>
      <c r="U178" s="218">
        <f ca="1">OFFSET('배치점수 계산기'!K$10,$D178,0)</f>
        <v>921.37699999999995</v>
      </c>
      <c r="V178" s="218">
        <f ca="1">OFFSET('배치점수 계산기'!L$10,$D178,0)</f>
        <v>916.74599999999998</v>
      </c>
      <c r="W178" s="210" t="str">
        <f ca="1">OFFSET('배치점수 계산기'!M$10,$D178,0)</f>
        <v>표점/만점</v>
      </c>
      <c r="X178" s="208" t="str">
        <f ca="1">OFFSET('배치점수 계산기'!N$10,$D178,0)</f>
        <v>변표/만점</v>
      </c>
      <c r="Y178" s="212">
        <f ca="1">OFFSET(환산공식!FG$15,$F178,0)</f>
        <v>0.46</v>
      </c>
      <c r="Z178" s="35">
        <f ca="1">OFFSET(환산공식!FH$15,$F178,0)</f>
        <v>0.33</v>
      </c>
      <c r="AA178" s="203">
        <f ca="1">OFFSET(환산공식!FI$15,$F178,0)</f>
        <v>0.21</v>
      </c>
      <c r="AC178"/>
      <c r="AD178">
        <f t="shared" ca="1" si="5"/>
        <v>6</v>
      </c>
      <c r="AE178"/>
    </row>
    <row r="179" spans="1:31" s="5" customFormat="1">
      <c r="A179" s="222"/>
      <c r="B179" s="222"/>
      <c r="C179" s="222" t="s">
        <v>2565</v>
      </c>
      <c r="D179" s="219">
        <v>1074</v>
      </c>
      <c r="E179" s="219">
        <v>39</v>
      </c>
      <c r="F179" s="219">
        <v>39</v>
      </c>
      <c r="G179" s="264">
        <v>172</v>
      </c>
      <c r="H179" s="221" t="s">
        <v>129</v>
      </c>
      <c r="I179" s="219" t="s">
        <v>173</v>
      </c>
      <c r="J179" s="267" t="s">
        <v>174</v>
      </c>
      <c r="K179" s="219" t="s">
        <v>84</v>
      </c>
      <c r="L179" s="35" t="str">
        <f ca="1">IF(OFFSET(환산공식!$DU$15,$F179,0)=1,"O","X")</f>
        <v>X</v>
      </c>
      <c r="M179" s="212">
        <f ca="1">IFERROR(OFFSET(환산공식!DA$15,$F179,0),"")</f>
        <v>150</v>
      </c>
      <c r="N179" s="35" t="str">
        <f ca="1">IFERROR(CONCATENATE(ROUND(OFFSET(환산공식!DB$15,$F179,0),1),"%"),"")</f>
        <v>100%</v>
      </c>
      <c r="O179" s="35">
        <f ca="1">IFERROR(OFFSET(환산공식!DC$15,$F179,0),"")</f>
        <v>0</v>
      </c>
      <c r="P179" s="212" t="str">
        <f t="shared" ca="1" si="4"/>
        <v>3% 이하</v>
      </c>
      <c r="Q179" s="218">
        <f ca="1">IFERROR(ROUND(OFFSET(환산공식!$EX$15,$F179,0),3),"")</f>
        <v>0</v>
      </c>
      <c r="R179" s="218">
        <f ca="1">OFFSET('배치점수 계산기'!H$10,$D179,0)</f>
        <v>921.06299999999999</v>
      </c>
      <c r="S179" s="218">
        <f ca="1">OFFSET('배치점수 계산기'!I$10,$D179,0)</f>
        <v>917.68799999999999</v>
      </c>
      <c r="T179" s="218">
        <f ca="1">OFFSET('배치점수 계산기'!J$10,$D179,0)</f>
        <v>911.64300000000003</v>
      </c>
      <c r="U179" s="218">
        <f ca="1">OFFSET('배치점수 계산기'!K$10,$D179,0)</f>
        <v>907.45399999999995</v>
      </c>
      <c r="V179" s="218">
        <f ca="1">OFFSET('배치점수 계산기'!L$10,$D179,0)</f>
        <v>902.88199999999995</v>
      </c>
      <c r="W179" s="210" t="str">
        <f ca="1">OFFSET('배치점수 계산기'!M$10,$D179,0)</f>
        <v>표점/만점</v>
      </c>
      <c r="X179" s="208" t="str">
        <f ca="1">OFFSET('배치점수 계산기'!N$10,$D179,0)</f>
        <v>변표/만점</v>
      </c>
      <c r="Y179" s="212">
        <f ca="1">OFFSET(환산공식!FG$15,$F179,0)</f>
        <v>0.41</v>
      </c>
      <c r="Z179" s="35">
        <f ca="1">OFFSET(환산공식!FH$15,$F179,0)</f>
        <v>0.35</v>
      </c>
      <c r="AA179" s="203">
        <f ca="1">OFFSET(환산공식!FI$15,$F179,0)</f>
        <v>0.24</v>
      </c>
      <c r="AC179"/>
      <c r="AD179">
        <f t="shared" ca="1" si="5"/>
        <v>6</v>
      </c>
      <c r="AE179"/>
    </row>
    <row r="180" spans="1:31" s="5" customFormat="1">
      <c r="A180" s="222"/>
      <c r="B180" s="222"/>
      <c r="C180" s="222" t="s">
        <v>2566</v>
      </c>
      <c r="D180" s="219">
        <v>1075</v>
      </c>
      <c r="E180" s="219">
        <v>41</v>
      </c>
      <c r="F180" s="219">
        <v>41</v>
      </c>
      <c r="G180" s="264">
        <v>173</v>
      </c>
      <c r="H180" s="221" t="s">
        <v>129</v>
      </c>
      <c r="I180" s="219" t="s">
        <v>173</v>
      </c>
      <c r="J180" s="267" t="s">
        <v>196</v>
      </c>
      <c r="K180" s="219" t="s">
        <v>84</v>
      </c>
      <c r="L180" s="35" t="str">
        <f ca="1">IF(OFFSET(환산공식!$DU$15,$F180,0)=1,"O","X")</f>
        <v>X</v>
      </c>
      <c r="M180" s="212">
        <f ca="1">IFERROR(OFFSET(환산공식!DA$15,$F180,0),"")</f>
        <v>250</v>
      </c>
      <c r="N180" s="35" t="str">
        <f ca="1">IFERROR(CONCATENATE(ROUND(OFFSET(환산공식!DB$15,$F180,0),1),"%"),"")</f>
        <v>100%</v>
      </c>
      <c r="O180" s="35">
        <f ca="1">IFERROR(OFFSET(환산공식!DC$15,$F180,0),"")</f>
        <v>0</v>
      </c>
      <c r="P180" s="212" t="str">
        <f t="shared" ca="1" si="4"/>
        <v>3% 이하</v>
      </c>
      <c r="Q180" s="218">
        <f ca="1">IFERROR(ROUND(OFFSET(환산공식!$EX$15,$F180,0),3),"")</f>
        <v>0</v>
      </c>
      <c r="R180" s="218">
        <f ca="1">OFFSET('배치점수 계산기'!H$10,$D180,0)</f>
        <v>928.97799999999995</v>
      </c>
      <c r="S180" s="218">
        <f ca="1">OFFSET('배치점수 계산기'!I$10,$D180,0)</f>
        <v>925.44399999999996</v>
      </c>
      <c r="T180" s="218">
        <f ca="1">OFFSET('배치점수 계산기'!J$10,$D180,0)</f>
        <v>920.45600000000002</v>
      </c>
      <c r="U180" s="218">
        <f ca="1">OFFSET('배치점수 계산기'!K$10,$D180,0)</f>
        <v>917.05499999999995</v>
      </c>
      <c r="V180" s="218">
        <f ca="1">OFFSET('배치점수 계산기'!L$10,$D180,0)</f>
        <v>912.82</v>
      </c>
      <c r="W180" s="210" t="str">
        <f ca="1">OFFSET('배치점수 계산기'!M$10,$D180,0)</f>
        <v>표점/만점</v>
      </c>
      <c r="X180" s="208" t="str">
        <f ca="1">OFFSET('배치점수 계산기'!N$10,$D180,0)</f>
        <v>변표/만점</v>
      </c>
      <c r="Y180" s="212">
        <f ca="1">OFFSET(환산공식!FG$15,$F180,0)</f>
        <v>0.46</v>
      </c>
      <c r="Z180" s="35">
        <f ca="1">OFFSET(환산공식!FH$15,$F180,0)</f>
        <v>0.33</v>
      </c>
      <c r="AA180" s="203">
        <f ca="1">OFFSET(환산공식!FI$15,$F180,0)</f>
        <v>0.21</v>
      </c>
      <c r="AC180"/>
      <c r="AD180">
        <f t="shared" ca="1" si="5"/>
        <v>6</v>
      </c>
      <c r="AE180"/>
    </row>
    <row r="181" spans="1:31" s="5" customFormat="1">
      <c r="A181" s="222"/>
      <c r="B181" s="222"/>
      <c r="C181" s="222" t="s">
        <v>2567</v>
      </c>
      <c r="D181" s="219">
        <v>1076</v>
      </c>
      <c r="E181" s="219">
        <v>41</v>
      </c>
      <c r="F181" s="219">
        <v>41</v>
      </c>
      <c r="G181" s="264">
        <v>174</v>
      </c>
      <c r="H181" s="221" t="s">
        <v>129</v>
      </c>
      <c r="I181" s="219" t="s">
        <v>173</v>
      </c>
      <c r="J181" s="267" t="s">
        <v>109</v>
      </c>
      <c r="K181" s="219" t="s">
        <v>84</v>
      </c>
      <c r="L181" s="35" t="str">
        <f ca="1">IF(OFFSET(환산공식!$DU$15,$F181,0)=1,"O","X")</f>
        <v>X</v>
      </c>
      <c r="M181" s="212">
        <f ca="1">IFERROR(OFFSET(환산공식!DA$15,$F181,0),"")</f>
        <v>250</v>
      </c>
      <c r="N181" s="35" t="str">
        <f ca="1">IFERROR(CONCATENATE(ROUND(OFFSET(환산공식!DB$15,$F181,0),1),"%"),"")</f>
        <v>100%</v>
      </c>
      <c r="O181" s="35">
        <f ca="1">IFERROR(OFFSET(환산공식!DC$15,$F181,0),"")</f>
        <v>0</v>
      </c>
      <c r="P181" s="212" t="str">
        <f t="shared" ca="1" si="4"/>
        <v>3% 이하</v>
      </c>
      <c r="Q181" s="218">
        <f ca="1">IFERROR(ROUND(OFFSET(환산공식!$EX$15,$F181,0),3),"")</f>
        <v>0</v>
      </c>
      <c r="R181" s="218">
        <f ca="1">OFFSET('배치점수 계산기'!H$10,$D181,0)</f>
        <v>928.79899999999998</v>
      </c>
      <c r="S181" s="218">
        <f ca="1">OFFSET('배치점수 계산기'!I$10,$D181,0)</f>
        <v>925.01400000000001</v>
      </c>
      <c r="T181" s="218">
        <f ca="1">OFFSET('배치점수 계산기'!J$10,$D181,0)</f>
        <v>920.03099999999995</v>
      </c>
      <c r="U181" s="218">
        <f ca="1">OFFSET('배치점수 계산기'!K$10,$D181,0)</f>
        <v>916.74599999999998</v>
      </c>
      <c r="V181" s="218">
        <f ca="1">OFFSET('배치점수 계산기'!L$10,$D181,0)</f>
        <v>912.40899999999999</v>
      </c>
      <c r="W181" s="210" t="str">
        <f ca="1">OFFSET('배치점수 계산기'!M$10,$D181,0)</f>
        <v>표점/만점</v>
      </c>
      <c r="X181" s="208" t="str">
        <f ca="1">OFFSET('배치점수 계산기'!N$10,$D181,0)</f>
        <v>변표/만점</v>
      </c>
      <c r="Y181" s="212">
        <f ca="1">OFFSET(환산공식!FG$15,$F181,0)</f>
        <v>0.46</v>
      </c>
      <c r="Z181" s="35">
        <f ca="1">OFFSET(환산공식!FH$15,$F181,0)</f>
        <v>0.33</v>
      </c>
      <c r="AA181" s="203">
        <f ca="1">OFFSET(환산공식!FI$15,$F181,0)</f>
        <v>0.21</v>
      </c>
      <c r="AC181"/>
      <c r="AD181">
        <f t="shared" ca="1" si="5"/>
        <v>6</v>
      </c>
      <c r="AE181"/>
    </row>
    <row r="182" spans="1:31" s="5" customFormat="1">
      <c r="A182" s="222"/>
      <c r="B182" s="222"/>
      <c r="C182" s="222" t="s">
        <v>2568</v>
      </c>
      <c r="D182" s="219">
        <v>1077</v>
      </c>
      <c r="E182" s="219">
        <v>41</v>
      </c>
      <c r="F182" s="219">
        <v>41</v>
      </c>
      <c r="G182" s="264">
        <v>175</v>
      </c>
      <c r="H182" s="221" t="s">
        <v>129</v>
      </c>
      <c r="I182" s="219" t="s">
        <v>173</v>
      </c>
      <c r="J182" s="267" t="s">
        <v>105</v>
      </c>
      <c r="K182" s="219" t="s">
        <v>84</v>
      </c>
      <c r="L182" s="35" t="str">
        <f ca="1">IF(OFFSET(환산공식!$DU$15,$F182,0)=1,"O","X")</f>
        <v>X</v>
      </c>
      <c r="M182" s="212">
        <f ca="1">IFERROR(OFFSET(환산공식!DA$15,$F182,0),"")</f>
        <v>250</v>
      </c>
      <c r="N182" s="35" t="str">
        <f ca="1">IFERROR(CONCATENATE(ROUND(OFFSET(환산공식!DB$15,$F182,0),1),"%"),"")</f>
        <v>100%</v>
      </c>
      <c r="O182" s="35">
        <f ca="1">IFERROR(OFFSET(환산공식!DC$15,$F182,0),"")</f>
        <v>0</v>
      </c>
      <c r="P182" s="212" t="str">
        <f t="shared" ca="1" si="4"/>
        <v>3% 이하</v>
      </c>
      <c r="Q182" s="218">
        <f ca="1">IFERROR(ROUND(OFFSET(환산공식!$EX$15,$F182,0),3),"")</f>
        <v>0</v>
      </c>
      <c r="R182" s="218">
        <f ca="1">OFFSET('배치점수 계산기'!H$10,$D182,0)</f>
        <v>928.654</v>
      </c>
      <c r="S182" s="218">
        <f ca="1">OFFSET('배치점수 계산기'!I$10,$D182,0)</f>
        <v>924.69100000000003</v>
      </c>
      <c r="T182" s="218">
        <f ca="1">OFFSET('배치점수 계산기'!J$10,$D182,0)</f>
        <v>919.70799999999997</v>
      </c>
      <c r="U182" s="218">
        <f ca="1">OFFSET('배치점수 계산기'!K$10,$D182,0)</f>
        <v>916.56100000000004</v>
      </c>
      <c r="V182" s="218">
        <f ca="1">OFFSET('배치점수 계산기'!L$10,$D182,0)</f>
        <v>912.12300000000005</v>
      </c>
      <c r="W182" s="210" t="str">
        <f ca="1">OFFSET('배치점수 계산기'!M$10,$D182,0)</f>
        <v>표점/만점</v>
      </c>
      <c r="X182" s="208" t="str">
        <f ca="1">OFFSET('배치점수 계산기'!N$10,$D182,0)</f>
        <v>변표/만점</v>
      </c>
      <c r="Y182" s="212">
        <f ca="1">OFFSET(환산공식!FG$15,$F182,0)</f>
        <v>0.46</v>
      </c>
      <c r="Z182" s="35">
        <f ca="1">OFFSET(환산공식!FH$15,$F182,0)</f>
        <v>0.33</v>
      </c>
      <c r="AA182" s="203">
        <f ca="1">OFFSET(환산공식!FI$15,$F182,0)</f>
        <v>0.21</v>
      </c>
      <c r="AC182"/>
      <c r="AD182">
        <f t="shared" ca="1" si="5"/>
        <v>6</v>
      </c>
      <c r="AE182"/>
    </row>
    <row r="183" spans="1:31" s="5" customFormat="1">
      <c r="A183" s="222"/>
      <c r="B183" s="222"/>
      <c r="C183" s="222" t="s">
        <v>2569</v>
      </c>
      <c r="D183" s="219">
        <v>1078</v>
      </c>
      <c r="E183" s="219">
        <v>86</v>
      </c>
      <c r="F183" s="219">
        <v>86</v>
      </c>
      <c r="G183" s="264">
        <v>176</v>
      </c>
      <c r="H183" s="221" t="s">
        <v>129</v>
      </c>
      <c r="I183" s="219" t="s">
        <v>341</v>
      </c>
      <c r="J183" s="267" t="s">
        <v>719</v>
      </c>
      <c r="K183" s="219" t="s">
        <v>83</v>
      </c>
      <c r="L183" s="35" t="str">
        <f ca="1">IF(OFFSET(환산공식!$DU$15,$F183,0)=1,"O","X")</f>
        <v>X</v>
      </c>
      <c r="M183" s="212">
        <f ca="1">IFERROR(OFFSET(환산공식!DA$15,$F183,0),"")</f>
        <v>200</v>
      </c>
      <c r="N183" s="35" t="str">
        <f ca="1">IFERROR(CONCATENATE(ROUND(OFFSET(환산공식!DB$15,$F183,0),1),"%"),"")</f>
        <v>100%</v>
      </c>
      <c r="O183" s="35">
        <f ca="1">IFERROR(OFFSET(환산공식!DC$15,$F183,0),"")</f>
        <v>10</v>
      </c>
      <c r="P183" s="212" t="str">
        <f t="shared" ca="1" si="4"/>
        <v>3% 이하</v>
      </c>
      <c r="Q183" s="218">
        <f ca="1">IFERROR(ROUND(OFFSET(환산공식!$EX$15,$F183,0),3),"")</f>
        <v>0</v>
      </c>
      <c r="R183" s="218">
        <f ca="1">OFFSET('배치점수 계산기'!H$10,$D183,0)</f>
        <v>948.38499999999999</v>
      </c>
      <c r="S183" s="218">
        <f ca="1">OFFSET('배치점수 계산기'!I$10,$D183,0)</f>
        <v>947.37099999999998</v>
      </c>
      <c r="T183" s="218">
        <f ca="1">OFFSET('배치점수 계산기'!J$10,$D183,0)</f>
        <v>946.02300000000002</v>
      </c>
      <c r="U183" s="218">
        <f ca="1">OFFSET('배치점수 계산기'!K$10,$D183,0)</f>
        <v>943.03599999999994</v>
      </c>
      <c r="V183" s="218">
        <f ca="1">OFFSET('배치점수 계산기'!L$10,$D183,0)</f>
        <v>934.91899999999998</v>
      </c>
      <c r="W183" s="210" t="str">
        <f ca="1">OFFSET('배치점수 계산기'!M$10,$D183,0)</f>
        <v>표점/만점</v>
      </c>
      <c r="X183" s="208" t="str">
        <f ca="1">OFFSET('배치점수 계산기'!N$10,$D183,0)</f>
        <v>변표/만점</v>
      </c>
      <c r="Y183" s="212">
        <f ca="1">OFFSET(환산공식!FG$15,$F183,0)</f>
        <v>0.32</v>
      </c>
      <c r="Z183" s="35">
        <f ca="1">OFFSET(환산공식!FH$15,$F183,0)</f>
        <v>0.38</v>
      </c>
      <c r="AA183" s="203">
        <f ca="1">OFFSET(환산공식!FI$15,$F183,0)</f>
        <v>0.31</v>
      </c>
      <c r="AC183"/>
      <c r="AD183">
        <f t="shared" ca="1" si="5"/>
        <v>6</v>
      </c>
      <c r="AE183"/>
    </row>
    <row r="184" spans="1:31" s="5" customFormat="1">
      <c r="A184" s="222"/>
      <c r="B184" s="222"/>
      <c r="C184" s="222" t="s">
        <v>2570</v>
      </c>
      <c r="D184" s="219">
        <v>1079</v>
      </c>
      <c r="E184" s="219">
        <v>86</v>
      </c>
      <c r="F184" s="219">
        <v>86</v>
      </c>
      <c r="G184" s="264">
        <v>177</v>
      </c>
      <c r="H184" s="221" t="s">
        <v>129</v>
      </c>
      <c r="I184" s="219" t="s">
        <v>341</v>
      </c>
      <c r="J184" s="267" t="s">
        <v>717</v>
      </c>
      <c r="K184" s="219" t="s">
        <v>83</v>
      </c>
      <c r="L184" s="35" t="str">
        <f ca="1">IF(OFFSET(환산공식!$DU$15,$F184,0)=1,"O","X")</f>
        <v>X</v>
      </c>
      <c r="M184" s="212">
        <f ca="1">IFERROR(OFFSET(환산공식!DA$15,$F184,0),"")</f>
        <v>200</v>
      </c>
      <c r="N184" s="35" t="str">
        <f ca="1">IFERROR(CONCATENATE(ROUND(OFFSET(환산공식!DB$15,$F184,0),1),"%"),"")</f>
        <v>100%</v>
      </c>
      <c r="O184" s="35">
        <f ca="1">IFERROR(OFFSET(환산공식!DC$15,$F184,0),"")</f>
        <v>10</v>
      </c>
      <c r="P184" s="212" t="str">
        <f t="shared" ca="1" si="4"/>
        <v>3% 이하</v>
      </c>
      <c r="Q184" s="218">
        <f ca="1">IFERROR(ROUND(OFFSET(환산공식!$EX$15,$F184,0),3),"")</f>
        <v>0</v>
      </c>
      <c r="R184" s="218">
        <f ca="1">OFFSET('배치점수 계산기'!H$10,$D184,0)</f>
        <v>941.10699999999997</v>
      </c>
      <c r="S184" s="218">
        <f ca="1">OFFSET('배치점수 계산기'!I$10,$D184,0)</f>
        <v>937.72400000000005</v>
      </c>
      <c r="T184" s="218">
        <f ca="1">OFFSET('배치점수 계산기'!J$10,$D184,0)</f>
        <v>936.35199999999998</v>
      </c>
      <c r="U184" s="218">
        <f ca="1">OFFSET('배치점수 계산기'!K$10,$D184,0)</f>
        <v>933.125</v>
      </c>
      <c r="V184" s="218">
        <f ca="1">OFFSET('배치점수 계산기'!L$10,$D184,0)</f>
        <v>926.29</v>
      </c>
      <c r="W184" s="210" t="str">
        <f ca="1">OFFSET('배치점수 계산기'!M$10,$D184,0)</f>
        <v>표점/만점</v>
      </c>
      <c r="X184" s="208" t="str">
        <f ca="1">OFFSET('배치점수 계산기'!N$10,$D184,0)</f>
        <v>변표/만점</v>
      </c>
      <c r="Y184" s="212">
        <f ca="1">OFFSET(환산공식!FG$15,$F184,0)</f>
        <v>0.32</v>
      </c>
      <c r="Z184" s="35">
        <f ca="1">OFFSET(환산공식!FH$15,$F184,0)</f>
        <v>0.38</v>
      </c>
      <c r="AA184" s="203">
        <f ca="1">OFFSET(환산공식!FI$15,$F184,0)</f>
        <v>0.31</v>
      </c>
      <c r="AC184"/>
      <c r="AD184">
        <f t="shared" ca="1" si="5"/>
        <v>6</v>
      </c>
      <c r="AE184"/>
    </row>
    <row r="185" spans="1:31" s="5" customFormat="1">
      <c r="A185" s="222"/>
      <c r="B185" s="222"/>
      <c r="C185" s="222" t="s">
        <v>2571</v>
      </c>
      <c r="D185" s="219">
        <v>1080</v>
      </c>
      <c r="E185" s="219">
        <v>86</v>
      </c>
      <c r="F185" s="219">
        <v>86</v>
      </c>
      <c r="G185" s="264">
        <v>178</v>
      </c>
      <c r="H185" s="221" t="s">
        <v>129</v>
      </c>
      <c r="I185" s="219" t="s">
        <v>341</v>
      </c>
      <c r="J185" s="267" t="s">
        <v>354</v>
      </c>
      <c r="K185" s="219" t="s">
        <v>83</v>
      </c>
      <c r="L185" s="35" t="str">
        <f ca="1">IF(OFFSET(환산공식!$DU$15,$F185,0)=1,"O","X")</f>
        <v>X</v>
      </c>
      <c r="M185" s="212">
        <f ca="1">IFERROR(OFFSET(환산공식!DA$15,$F185,0),"")</f>
        <v>200</v>
      </c>
      <c r="N185" s="35" t="str">
        <f ca="1">IFERROR(CONCATENATE(ROUND(OFFSET(환산공식!DB$15,$F185,0),1),"%"),"")</f>
        <v>100%</v>
      </c>
      <c r="O185" s="35">
        <f ca="1">IFERROR(OFFSET(환산공식!DC$15,$F185,0),"")</f>
        <v>10</v>
      </c>
      <c r="P185" s="212" t="str">
        <f t="shared" ca="1" si="4"/>
        <v>3% 이하</v>
      </c>
      <c r="Q185" s="218">
        <f ca="1">IFERROR(ROUND(OFFSET(환산공식!$EX$15,$F185,0),3),"")</f>
        <v>0</v>
      </c>
      <c r="R185" s="218">
        <f ca="1">OFFSET('배치점수 계산기'!H$10,$D185,0)</f>
        <v>943.16899999999998</v>
      </c>
      <c r="S185" s="218">
        <f ca="1">OFFSET('배치점수 계산기'!I$10,$D185,0)</f>
        <v>938.11599999999999</v>
      </c>
      <c r="T185" s="218">
        <f ca="1">OFFSET('배치점수 계산기'!J$10,$D185,0)</f>
        <v>935.31299999999999</v>
      </c>
      <c r="U185" s="218">
        <f ca="1">OFFSET('배치점수 계산기'!K$10,$D185,0)</f>
        <v>933.125</v>
      </c>
      <c r="V185" s="218">
        <f ca="1">OFFSET('배치점수 계산기'!L$10,$D185,0)</f>
        <v>930.45</v>
      </c>
      <c r="W185" s="210" t="str">
        <f ca="1">OFFSET('배치점수 계산기'!M$10,$D185,0)</f>
        <v>표점/만점</v>
      </c>
      <c r="X185" s="208" t="str">
        <f ca="1">OFFSET('배치점수 계산기'!N$10,$D185,0)</f>
        <v>변표/만점</v>
      </c>
      <c r="Y185" s="212">
        <f ca="1">OFFSET(환산공식!FG$15,$F185,0)</f>
        <v>0.32</v>
      </c>
      <c r="Z185" s="35">
        <f ca="1">OFFSET(환산공식!FH$15,$F185,0)</f>
        <v>0.38</v>
      </c>
      <c r="AA185" s="203">
        <f ca="1">OFFSET(환산공식!FI$15,$F185,0)</f>
        <v>0.31</v>
      </c>
      <c r="AC185"/>
      <c r="AD185">
        <f t="shared" ca="1" si="5"/>
        <v>6</v>
      </c>
      <c r="AE185"/>
    </row>
    <row r="186" spans="1:31" s="5" customFormat="1">
      <c r="A186" s="222"/>
      <c r="B186" s="222"/>
      <c r="C186" s="222" t="s">
        <v>2572</v>
      </c>
      <c r="D186" s="219">
        <v>1081</v>
      </c>
      <c r="E186" s="219">
        <v>86</v>
      </c>
      <c r="F186" s="219">
        <v>86</v>
      </c>
      <c r="G186" s="264">
        <v>179</v>
      </c>
      <c r="H186" s="221" t="s">
        <v>129</v>
      </c>
      <c r="I186" s="219" t="s">
        <v>341</v>
      </c>
      <c r="J186" s="267" t="s">
        <v>721</v>
      </c>
      <c r="K186" s="219" t="s">
        <v>83</v>
      </c>
      <c r="L186" s="35" t="str">
        <f ca="1">IF(OFFSET(환산공식!$DU$15,$F186,0)=1,"O","X")</f>
        <v>X</v>
      </c>
      <c r="M186" s="212">
        <f ca="1">IFERROR(OFFSET(환산공식!DA$15,$F186,0),"")</f>
        <v>200</v>
      </c>
      <c r="N186" s="35" t="str">
        <f ca="1">IFERROR(CONCATENATE(ROUND(OFFSET(환산공식!DB$15,$F186,0),1),"%"),"")</f>
        <v>100%</v>
      </c>
      <c r="O186" s="35">
        <f ca="1">IFERROR(OFFSET(환산공식!DC$15,$F186,0),"")</f>
        <v>10</v>
      </c>
      <c r="P186" s="212" t="str">
        <f t="shared" ca="1" si="4"/>
        <v>3% 이하</v>
      </c>
      <c r="Q186" s="218">
        <f ca="1">IFERROR(ROUND(OFFSET(환산공식!$EX$15,$F186,0),3),"")</f>
        <v>0</v>
      </c>
      <c r="R186" s="218">
        <f ca="1">OFFSET('배치점수 계산기'!H$10,$D186,0)</f>
        <v>935.66</v>
      </c>
      <c r="S186" s="218">
        <f ca="1">OFFSET('배치점수 계산기'!I$10,$D186,0)</f>
        <v>932.53499999999997</v>
      </c>
      <c r="T186" s="218">
        <f ca="1">OFFSET('배치점수 계산기'!J$10,$D186,0)</f>
        <v>929.33299999999997</v>
      </c>
      <c r="U186" s="218">
        <f ca="1">OFFSET('배치점수 계산기'!K$10,$D186,0)</f>
        <v>926.29</v>
      </c>
      <c r="V186" s="218">
        <f ca="1">OFFSET('배치점수 계산기'!L$10,$D186,0)</f>
        <v>920.79499999999996</v>
      </c>
      <c r="W186" s="210" t="str">
        <f ca="1">OFFSET('배치점수 계산기'!M$10,$D186,0)</f>
        <v>표점/만점</v>
      </c>
      <c r="X186" s="208" t="str">
        <f ca="1">OFFSET('배치점수 계산기'!N$10,$D186,0)</f>
        <v>변표/만점</v>
      </c>
      <c r="Y186" s="212">
        <f ca="1">OFFSET(환산공식!FG$15,$F186,0)</f>
        <v>0.32</v>
      </c>
      <c r="Z186" s="35">
        <f ca="1">OFFSET(환산공식!FH$15,$F186,0)</f>
        <v>0.38</v>
      </c>
      <c r="AA186" s="203">
        <f ca="1">OFFSET(환산공식!FI$15,$F186,0)</f>
        <v>0.31</v>
      </c>
      <c r="AC186"/>
      <c r="AD186">
        <f t="shared" ca="1" si="5"/>
        <v>6</v>
      </c>
      <c r="AE186"/>
    </row>
    <row r="187" spans="1:31" s="5" customFormat="1">
      <c r="A187" s="222"/>
      <c r="B187" s="222"/>
      <c r="C187" s="222" t="s">
        <v>2573</v>
      </c>
      <c r="D187" s="219">
        <v>1082</v>
      </c>
      <c r="E187" s="219">
        <v>87</v>
      </c>
      <c r="F187" s="219">
        <v>87</v>
      </c>
      <c r="G187" s="264">
        <v>180</v>
      </c>
      <c r="H187" s="221" t="s">
        <v>129</v>
      </c>
      <c r="I187" s="219" t="s">
        <v>341</v>
      </c>
      <c r="J187" s="267" t="s">
        <v>723</v>
      </c>
      <c r="K187" s="219" t="s">
        <v>84</v>
      </c>
      <c r="L187" s="35" t="str">
        <f ca="1">IF(OFFSET(환산공식!$DU$15,$F187,0)=1,"O","X")</f>
        <v>X</v>
      </c>
      <c r="M187" s="212">
        <f ca="1">IFERROR(OFFSET(환산공식!DA$15,$F187,0),"")</f>
        <v>200</v>
      </c>
      <c r="N187" s="35" t="str">
        <f ca="1">IFERROR(CONCATENATE(ROUND(OFFSET(환산공식!DB$15,$F187,0),1),"%"),"")</f>
        <v>100%</v>
      </c>
      <c r="O187" s="35">
        <f ca="1">IFERROR(OFFSET(환산공식!DC$15,$F187,0),"")</f>
        <v>10</v>
      </c>
      <c r="P187" s="212" t="str">
        <f t="shared" ca="1" si="4"/>
        <v>3% 이하</v>
      </c>
      <c r="Q187" s="218">
        <f ca="1">IFERROR(ROUND(OFFSET(환산공식!$EX$15,$F187,0),3),"")</f>
        <v>0</v>
      </c>
      <c r="R187" s="218">
        <f ca="1">OFFSET('배치점수 계산기'!H$10,$D187,0)</f>
        <v>948.54200000000003</v>
      </c>
      <c r="S187" s="218">
        <f ca="1">OFFSET('배치점수 계산기'!I$10,$D187,0)</f>
        <v>947.428</v>
      </c>
      <c r="T187" s="218">
        <f ca="1">OFFSET('배치점수 계산기'!J$10,$D187,0)</f>
        <v>946.53800000000001</v>
      </c>
      <c r="U187" s="218">
        <f ca="1">OFFSET('배치점수 계산기'!K$10,$D187,0)</f>
        <v>943.41399999999999</v>
      </c>
      <c r="V187" s="218">
        <f ca="1">OFFSET('배치점수 계산기'!L$10,$D187,0)</f>
        <v>937.87</v>
      </c>
      <c r="W187" s="210" t="str">
        <f ca="1">OFFSET('배치점수 계산기'!M$10,$D187,0)</f>
        <v>표점/만점</v>
      </c>
      <c r="X187" s="208" t="str">
        <f ca="1">OFFSET('배치점수 계산기'!N$10,$D187,0)</f>
        <v>변표/만점</v>
      </c>
      <c r="Y187" s="212">
        <f ca="1">OFFSET(환산공식!FG$15,$F187,0)</f>
        <v>0.37</v>
      </c>
      <c r="Z187" s="35">
        <f ca="1">OFFSET(환산공식!FH$15,$F187,0)</f>
        <v>0.37</v>
      </c>
      <c r="AA187" s="203">
        <f ca="1">OFFSET(환산공식!FI$15,$F187,0)</f>
        <v>0.26</v>
      </c>
      <c r="AC187"/>
      <c r="AD187">
        <f t="shared" ca="1" si="5"/>
        <v>6</v>
      </c>
      <c r="AE187"/>
    </row>
    <row r="188" spans="1:31" s="5" customFormat="1">
      <c r="A188" s="222"/>
      <c r="B188" s="222"/>
      <c r="C188" s="222" t="s">
        <v>2574</v>
      </c>
      <c r="D188" s="219">
        <v>1083</v>
      </c>
      <c r="E188" s="219">
        <v>87</v>
      </c>
      <c r="F188" s="219">
        <v>87</v>
      </c>
      <c r="G188" s="264">
        <v>181</v>
      </c>
      <c r="H188" s="221" t="s">
        <v>129</v>
      </c>
      <c r="I188" s="219" t="s">
        <v>341</v>
      </c>
      <c r="J188" s="267" t="s">
        <v>355</v>
      </c>
      <c r="K188" s="219" t="s">
        <v>84</v>
      </c>
      <c r="L188" s="35" t="str">
        <f ca="1">IF(OFFSET(환산공식!$DU$15,$F188,0)=1,"O","X")</f>
        <v>X</v>
      </c>
      <c r="M188" s="212">
        <f ca="1">IFERROR(OFFSET(환산공식!DA$15,$F188,0),"")</f>
        <v>200</v>
      </c>
      <c r="N188" s="35" t="str">
        <f ca="1">IFERROR(CONCATENATE(ROUND(OFFSET(환산공식!DB$15,$F188,0),1),"%"),"")</f>
        <v>100%</v>
      </c>
      <c r="O188" s="35">
        <f ca="1">IFERROR(OFFSET(환산공식!DC$15,$F188,0),"")</f>
        <v>10</v>
      </c>
      <c r="P188" s="212" t="str">
        <f t="shared" ca="1" si="4"/>
        <v>3% 이하</v>
      </c>
      <c r="Q188" s="218">
        <f ca="1">IFERROR(ROUND(OFFSET(환산공식!$EX$15,$F188,0),3),"")</f>
        <v>0</v>
      </c>
      <c r="R188" s="218">
        <f ca="1">OFFSET('배치점수 계산기'!H$10,$D188,0)</f>
        <v>938.01400000000001</v>
      </c>
      <c r="S188" s="218">
        <f ca="1">OFFSET('배치점수 계산기'!I$10,$D188,0)</f>
        <v>934.60799999999995</v>
      </c>
      <c r="T188" s="218">
        <f ca="1">OFFSET('배치점수 계산기'!J$10,$D188,0)</f>
        <v>933.00099999999998</v>
      </c>
      <c r="U188" s="218">
        <f ca="1">OFFSET('배치점수 계산기'!K$10,$D188,0)</f>
        <v>931.19100000000003</v>
      </c>
      <c r="V188" s="218">
        <f ca="1">OFFSET('배치점수 계산기'!L$10,$D188,0)</f>
        <v>926.09900000000005</v>
      </c>
      <c r="W188" s="210" t="str">
        <f ca="1">OFFSET('배치점수 계산기'!M$10,$D188,0)</f>
        <v>표점/만점</v>
      </c>
      <c r="X188" s="208" t="str">
        <f ca="1">OFFSET('배치점수 계산기'!N$10,$D188,0)</f>
        <v>변표/만점</v>
      </c>
      <c r="Y188" s="212">
        <f ca="1">OFFSET(환산공식!FG$15,$F188,0)</f>
        <v>0.37</v>
      </c>
      <c r="Z188" s="35">
        <f ca="1">OFFSET(환산공식!FH$15,$F188,0)</f>
        <v>0.37</v>
      </c>
      <c r="AA188" s="203">
        <f ca="1">OFFSET(환산공식!FI$15,$F188,0)</f>
        <v>0.26</v>
      </c>
      <c r="AC188"/>
      <c r="AD188">
        <f t="shared" ca="1" si="5"/>
        <v>6</v>
      </c>
      <c r="AE188"/>
    </row>
    <row r="189" spans="1:31" s="5" customFormat="1">
      <c r="A189" s="222"/>
      <c r="B189" s="222"/>
      <c r="C189" s="222" t="s">
        <v>2575</v>
      </c>
      <c r="D189" s="219">
        <v>1084</v>
      </c>
      <c r="E189" s="219">
        <v>88</v>
      </c>
      <c r="F189" s="219">
        <v>88</v>
      </c>
      <c r="G189" s="264">
        <v>182</v>
      </c>
      <c r="H189" s="221" t="s">
        <v>129</v>
      </c>
      <c r="I189" s="219" t="s">
        <v>341</v>
      </c>
      <c r="J189" s="267" t="s">
        <v>82</v>
      </c>
      <c r="K189" s="219" t="s">
        <v>84</v>
      </c>
      <c r="L189" s="35" t="str">
        <f ca="1">IF(OFFSET(환산공식!$DU$15,$F189,0)=1,"O","X")</f>
        <v>X</v>
      </c>
      <c r="M189" s="212">
        <f ca="1">IFERROR(OFFSET(환산공식!DA$15,$F189,0),"")</f>
        <v>200</v>
      </c>
      <c r="N189" s="35" t="str">
        <f ca="1">IFERROR(CONCATENATE(ROUND(OFFSET(환산공식!DB$15,$F189,0),1),"%"),"")</f>
        <v>100%</v>
      </c>
      <c r="O189" s="35">
        <f ca="1">IFERROR(OFFSET(환산공식!DC$15,$F189,0),"")</f>
        <v>10</v>
      </c>
      <c r="P189" s="212" t="str">
        <f t="shared" ca="1" si="4"/>
        <v>3% 이하</v>
      </c>
      <c r="Q189" s="218">
        <f ca="1">IFERROR(ROUND(OFFSET(환산공식!$EX$15,$F189,0),3),"")</f>
        <v>0</v>
      </c>
      <c r="R189" s="218">
        <f ca="1">OFFSET('배치점수 계산기'!H$10,$D189,0)</f>
        <v>943.34900000000005</v>
      </c>
      <c r="S189" s="218">
        <f ca="1">OFFSET('배치점수 계산기'!I$10,$D189,0)</f>
        <v>939.36800000000005</v>
      </c>
      <c r="T189" s="218">
        <f ca="1">OFFSET('배치점수 계산기'!J$10,$D189,0)</f>
        <v>932.32</v>
      </c>
      <c r="U189" s="218">
        <f ca="1">OFFSET('배치점수 계산기'!K$10,$D189,0)</f>
        <v>930.45</v>
      </c>
      <c r="V189" s="218">
        <f ca="1">OFFSET('배치점수 계산기'!L$10,$D189,0)</f>
        <v>926.29</v>
      </c>
      <c r="W189" s="210" t="str">
        <f ca="1">OFFSET('배치점수 계산기'!M$10,$D189,0)</f>
        <v>표점/만점</v>
      </c>
      <c r="X189" s="208" t="str">
        <f ca="1">OFFSET('배치점수 계산기'!N$10,$D189,0)</f>
        <v>변표/만점</v>
      </c>
      <c r="Y189" s="212">
        <f ca="1">OFFSET(환산공식!FG$15,$F189,0)</f>
        <v>0.38</v>
      </c>
      <c r="Z189" s="35">
        <f ca="1">OFFSET(환산공식!FH$15,$F189,0)</f>
        <v>0.38</v>
      </c>
      <c r="AA189" s="203">
        <f ca="1">OFFSET(환산공식!FI$15,$F189,0)</f>
        <v>0.24</v>
      </c>
      <c r="AC189"/>
      <c r="AD189">
        <f t="shared" ca="1" si="5"/>
        <v>6</v>
      </c>
      <c r="AE189"/>
    </row>
    <row r="190" spans="1:31" s="5" customFormat="1">
      <c r="A190" s="222"/>
      <c r="B190" s="222"/>
      <c r="C190" s="222" t="s">
        <v>2576</v>
      </c>
      <c r="D190" s="219">
        <v>1085</v>
      </c>
      <c r="E190" s="219">
        <v>87</v>
      </c>
      <c r="F190" s="219">
        <v>87</v>
      </c>
      <c r="G190" s="264">
        <v>183</v>
      </c>
      <c r="H190" s="221" t="s">
        <v>129</v>
      </c>
      <c r="I190" s="219" t="s">
        <v>341</v>
      </c>
      <c r="J190" s="267" t="s">
        <v>104</v>
      </c>
      <c r="K190" s="219" t="s">
        <v>84</v>
      </c>
      <c r="L190" s="35" t="str">
        <f ca="1">IF(OFFSET(환산공식!$DU$15,$F190,0)=1,"O","X")</f>
        <v>X</v>
      </c>
      <c r="M190" s="212">
        <f ca="1">IFERROR(OFFSET(환산공식!DA$15,$F190,0),"")</f>
        <v>200</v>
      </c>
      <c r="N190" s="35" t="str">
        <f ca="1">IFERROR(CONCATENATE(ROUND(OFFSET(환산공식!DB$15,$F190,0),1),"%"),"")</f>
        <v>100%</v>
      </c>
      <c r="O190" s="35">
        <f ca="1">IFERROR(OFFSET(환산공식!DC$15,$F190,0),"")</f>
        <v>10</v>
      </c>
      <c r="P190" s="212" t="str">
        <f t="shared" ca="1" si="4"/>
        <v>3% 이하</v>
      </c>
      <c r="Q190" s="218">
        <f ca="1">IFERROR(ROUND(OFFSET(환산공식!$EX$15,$F190,0),3),"")</f>
        <v>0</v>
      </c>
      <c r="R190" s="218">
        <f ca="1">OFFSET('배치점수 계산기'!H$10,$D190,0)</f>
        <v>929.84500000000003</v>
      </c>
      <c r="S190" s="218">
        <f ca="1">OFFSET('배치점수 계산기'!I$10,$D190,0)</f>
        <v>928.18700000000001</v>
      </c>
      <c r="T190" s="218">
        <f ca="1">OFFSET('배치점수 계산기'!J$10,$D190,0)</f>
        <v>926.59900000000005</v>
      </c>
      <c r="U190" s="218">
        <f ca="1">OFFSET('배치점수 계산기'!K$10,$D190,0)</f>
        <v>925.03499999999997</v>
      </c>
      <c r="V190" s="218">
        <f ca="1">OFFSET('배치점수 계산기'!L$10,$D190,0)</f>
        <v>922.50099999999998</v>
      </c>
      <c r="W190" s="210" t="str">
        <f ca="1">OFFSET('배치점수 계산기'!M$10,$D190,0)</f>
        <v>표점/만점</v>
      </c>
      <c r="X190" s="208" t="str">
        <f ca="1">OFFSET('배치점수 계산기'!N$10,$D190,0)</f>
        <v>변표/만점</v>
      </c>
      <c r="Y190" s="212">
        <f ca="1">OFFSET(환산공식!FG$15,$F190,0)</f>
        <v>0.37</v>
      </c>
      <c r="Z190" s="35">
        <f ca="1">OFFSET(환산공식!FH$15,$F190,0)</f>
        <v>0.37</v>
      </c>
      <c r="AA190" s="203">
        <f ca="1">OFFSET(환산공식!FI$15,$F190,0)</f>
        <v>0.26</v>
      </c>
      <c r="AC190"/>
      <c r="AD190">
        <f t="shared" ca="1" si="5"/>
        <v>6</v>
      </c>
      <c r="AE190"/>
    </row>
    <row r="191" spans="1:31" s="5" customFormat="1">
      <c r="A191" s="222"/>
      <c r="B191" s="222"/>
      <c r="C191" s="222" t="s">
        <v>2577</v>
      </c>
      <c r="D191" s="219">
        <v>1086</v>
      </c>
      <c r="E191" s="219">
        <v>87</v>
      </c>
      <c r="F191" s="219">
        <v>87</v>
      </c>
      <c r="G191" s="264">
        <v>184</v>
      </c>
      <c r="H191" s="221" t="s">
        <v>129</v>
      </c>
      <c r="I191" s="219" t="s">
        <v>341</v>
      </c>
      <c r="J191" s="267" t="s">
        <v>725</v>
      </c>
      <c r="K191" s="219" t="s">
        <v>84</v>
      </c>
      <c r="L191" s="35" t="str">
        <f ca="1">IF(OFFSET(환산공식!$DU$15,$F191,0)=1,"O","X")</f>
        <v>X</v>
      </c>
      <c r="M191" s="212">
        <f ca="1">IFERROR(OFFSET(환산공식!DA$15,$F191,0),"")</f>
        <v>200</v>
      </c>
      <c r="N191" s="35" t="str">
        <f ca="1">IFERROR(CONCATENATE(ROUND(OFFSET(환산공식!DB$15,$F191,0),1),"%"),"")</f>
        <v>100%</v>
      </c>
      <c r="O191" s="35">
        <f ca="1">IFERROR(OFFSET(환산공식!DC$15,$F191,0),"")</f>
        <v>10</v>
      </c>
      <c r="P191" s="212" t="str">
        <f t="shared" ca="1" si="4"/>
        <v>3% 이하</v>
      </c>
      <c r="Q191" s="218">
        <f ca="1">IFERROR(ROUND(OFFSET(환산공식!$EX$15,$F191,0),3),"")</f>
        <v>0</v>
      </c>
      <c r="R191" s="218">
        <f ca="1">OFFSET('배치점수 계산기'!H$10,$D191,0)</f>
        <v>934.24800000000005</v>
      </c>
      <c r="S191" s="218">
        <f ca="1">OFFSET('배치점수 계산기'!I$10,$D191,0)</f>
        <v>930.53700000000003</v>
      </c>
      <c r="T191" s="218">
        <f ca="1">OFFSET('배치점수 계산기'!J$10,$D191,0)</f>
        <v>924.67200000000003</v>
      </c>
      <c r="U191" s="218">
        <f ca="1">OFFSET('배치점수 계산기'!K$10,$D191,0)</f>
        <v>920.90700000000004</v>
      </c>
      <c r="V191" s="218">
        <f ca="1">OFFSET('배치점수 계산기'!L$10,$D191,0)</f>
        <v>916.15599999999995</v>
      </c>
      <c r="W191" s="210" t="str">
        <f ca="1">OFFSET('배치점수 계산기'!M$10,$D191,0)</f>
        <v>표점/만점</v>
      </c>
      <c r="X191" s="208" t="str">
        <f ca="1">OFFSET('배치점수 계산기'!N$10,$D191,0)</f>
        <v>변표/만점</v>
      </c>
      <c r="Y191" s="212">
        <f ca="1">OFFSET(환산공식!FG$15,$F191,0)</f>
        <v>0.37</v>
      </c>
      <c r="Z191" s="35">
        <f ca="1">OFFSET(환산공식!FH$15,$F191,0)</f>
        <v>0.37</v>
      </c>
      <c r="AA191" s="203">
        <f ca="1">OFFSET(환산공식!FI$15,$F191,0)</f>
        <v>0.26</v>
      </c>
      <c r="AC191"/>
      <c r="AD191">
        <f t="shared" ca="1" si="5"/>
        <v>6</v>
      </c>
      <c r="AE191"/>
    </row>
    <row r="192" spans="1:31" s="5" customFormat="1">
      <c r="A192" s="222"/>
      <c r="B192" s="222"/>
      <c r="C192" s="222" t="s">
        <v>2578</v>
      </c>
      <c r="D192" s="219">
        <v>1087</v>
      </c>
      <c r="E192" s="219">
        <v>38</v>
      </c>
      <c r="F192" s="219">
        <v>38</v>
      </c>
      <c r="G192" s="264">
        <v>185</v>
      </c>
      <c r="H192" s="221" t="s">
        <v>129</v>
      </c>
      <c r="I192" s="219" t="s">
        <v>357</v>
      </c>
      <c r="J192" s="267" t="s">
        <v>365</v>
      </c>
      <c r="K192" s="219" t="s">
        <v>83</v>
      </c>
      <c r="L192" s="35" t="str">
        <f ca="1">IF(OFFSET(환산공식!$DU$15,$F192,0)=1,"O","X")</f>
        <v>X</v>
      </c>
      <c r="M192" s="212">
        <f ca="1">IFERROR(OFFSET(환산공식!DA$15,$F192,0),"")</f>
        <v>105</v>
      </c>
      <c r="N192" s="35" t="str">
        <f ca="1">IFERROR(CONCATENATE(ROUND(OFFSET(환산공식!DB$15,$F192,0),1),"%"),"")</f>
        <v>100%</v>
      </c>
      <c r="O192" s="35">
        <f ca="1">IFERROR(OFFSET(환산공식!DC$15,$F192,0),"")</f>
        <v>0</v>
      </c>
      <c r="P192" s="212" t="str">
        <f t="shared" ca="1" si="4"/>
        <v>3% 이하</v>
      </c>
      <c r="Q192" s="218">
        <f ca="1">IFERROR(ROUND(OFFSET(환산공식!$EX$15,$F192,0),3),"")</f>
        <v>0</v>
      </c>
      <c r="R192" s="218">
        <f ca="1">OFFSET('배치점수 계산기'!H$10,$D192,0)</f>
        <v>611.10299999999995</v>
      </c>
      <c r="S192" s="218">
        <f ca="1">OFFSET('배치점수 계산기'!I$10,$D192,0)</f>
        <v>609.33000000000004</v>
      </c>
      <c r="T192" s="218">
        <f ca="1">OFFSET('배치점수 계산기'!J$10,$D192,0)</f>
        <v>608.02200000000005</v>
      </c>
      <c r="U192" s="218">
        <f ca="1">OFFSET('배치점수 계산기'!K$10,$D192,0)</f>
        <v>605.26</v>
      </c>
      <c r="V192" s="218">
        <f ca="1">OFFSET('배치점수 계산기'!L$10,$D192,0)</f>
        <v>597.76</v>
      </c>
      <c r="W192" s="210" t="str">
        <f ca="1">OFFSET('배치점수 계산기'!M$10,$D192,0)</f>
        <v>표점/만점</v>
      </c>
      <c r="X192" s="208" t="str">
        <f ca="1">OFFSET('배치점수 계산기'!N$10,$D192,0)</f>
        <v>변표/만점</v>
      </c>
      <c r="Y192" s="212">
        <f ca="1">OFFSET(환산공식!FG$15,$F192,0)</f>
        <v>0.24</v>
      </c>
      <c r="Z192" s="35">
        <f ca="1">OFFSET(환산공식!FH$15,$F192,0)</f>
        <v>0.41</v>
      </c>
      <c r="AA192" s="203">
        <f ca="1">OFFSET(환산공식!FI$15,$F192,0)</f>
        <v>0.35</v>
      </c>
      <c r="AC192"/>
      <c r="AD192">
        <f t="shared" ca="1" si="5"/>
        <v>6</v>
      </c>
      <c r="AE192"/>
    </row>
    <row r="193" spans="1:31" s="5" customFormat="1">
      <c r="A193" s="222"/>
      <c r="B193" s="222"/>
      <c r="C193" s="222" t="s">
        <v>2579</v>
      </c>
      <c r="D193" s="219">
        <v>1088</v>
      </c>
      <c r="E193" s="219">
        <v>38</v>
      </c>
      <c r="F193" s="219">
        <v>38</v>
      </c>
      <c r="G193" s="264">
        <v>186</v>
      </c>
      <c r="H193" s="221" t="s">
        <v>129</v>
      </c>
      <c r="I193" s="219" t="s">
        <v>357</v>
      </c>
      <c r="J193" s="267" t="s">
        <v>509</v>
      </c>
      <c r="K193" s="219" t="s">
        <v>83</v>
      </c>
      <c r="L193" s="35" t="str">
        <f ca="1">IF(OFFSET(환산공식!$DU$15,$F193,0)=1,"O","X")</f>
        <v>X</v>
      </c>
      <c r="M193" s="212">
        <f ca="1">IFERROR(OFFSET(환산공식!DA$15,$F193,0),"")</f>
        <v>105</v>
      </c>
      <c r="N193" s="35" t="str">
        <f ca="1">IFERROR(CONCATENATE(ROUND(OFFSET(환산공식!DB$15,$F193,0),1),"%"),"")</f>
        <v>100%</v>
      </c>
      <c r="O193" s="35">
        <f ca="1">IFERROR(OFFSET(환산공식!DC$15,$F193,0),"")</f>
        <v>0</v>
      </c>
      <c r="P193" s="212" t="str">
        <f t="shared" ca="1" si="4"/>
        <v>3% 이하</v>
      </c>
      <c r="Q193" s="218">
        <f ca="1">IFERROR(ROUND(OFFSET(환산공식!$EX$15,$F193,0),3),"")</f>
        <v>0</v>
      </c>
      <c r="R193" s="218">
        <f ca="1">OFFSET('배치점수 계산기'!H$10,$D193,0)</f>
        <v>610.11199999999997</v>
      </c>
      <c r="S193" s="218">
        <f ca="1">OFFSET('배치점수 계산기'!I$10,$D193,0)</f>
        <v>608.52499999999998</v>
      </c>
      <c r="T193" s="218">
        <f ca="1">OFFSET('배치점수 계산기'!J$10,$D193,0)</f>
        <v>607.40499999999997</v>
      </c>
      <c r="U193" s="218">
        <f ca="1">OFFSET('배치점수 계산기'!K$10,$D193,0)</f>
        <v>604.18700000000001</v>
      </c>
      <c r="V193" s="218">
        <f ca="1">OFFSET('배치점수 계산기'!L$10,$D193,0)</f>
        <v>598.73</v>
      </c>
      <c r="W193" s="210" t="str">
        <f ca="1">OFFSET('배치점수 계산기'!M$10,$D193,0)</f>
        <v>표점/만점</v>
      </c>
      <c r="X193" s="208" t="str">
        <f ca="1">OFFSET('배치점수 계산기'!N$10,$D193,0)</f>
        <v>변표/만점</v>
      </c>
      <c r="Y193" s="212">
        <f ca="1">OFFSET(환산공식!FG$15,$F193,0)</f>
        <v>0.24</v>
      </c>
      <c r="Z193" s="35">
        <f ca="1">OFFSET(환산공식!FH$15,$F193,0)</f>
        <v>0.41</v>
      </c>
      <c r="AA193" s="203">
        <f ca="1">OFFSET(환산공식!FI$15,$F193,0)</f>
        <v>0.35</v>
      </c>
      <c r="AC193"/>
      <c r="AD193">
        <f t="shared" ca="1" si="5"/>
        <v>6</v>
      </c>
      <c r="AE193"/>
    </row>
    <row r="194" spans="1:31" s="5" customFormat="1">
      <c r="A194" s="222"/>
      <c r="B194" s="222"/>
      <c r="C194" s="222" t="s">
        <v>2580</v>
      </c>
      <c r="D194" s="219">
        <v>1089</v>
      </c>
      <c r="E194" s="219">
        <v>38</v>
      </c>
      <c r="F194" s="219">
        <v>38</v>
      </c>
      <c r="G194" s="264">
        <v>187</v>
      </c>
      <c r="H194" s="221" t="s">
        <v>129</v>
      </c>
      <c r="I194" s="219" t="s">
        <v>357</v>
      </c>
      <c r="J194" s="267" t="s">
        <v>502</v>
      </c>
      <c r="K194" s="219" t="s">
        <v>83</v>
      </c>
      <c r="L194" s="35" t="str">
        <f ca="1">IF(OFFSET(환산공식!$DU$15,$F194,0)=1,"O","X")</f>
        <v>X</v>
      </c>
      <c r="M194" s="212">
        <f ca="1">IFERROR(OFFSET(환산공식!DA$15,$F194,0),"")</f>
        <v>105</v>
      </c>
      <c r="N194" s="35" t="str">
        <f ca="1">IFERROR(CONCATENATE(ROUND(OFFSET(환산공식!DB$15,$F194,0),1),"%"),"")</f>
        <v>100%</v>
      </c>
      <c r="O194" s="35">
        <f ca="1">IFERROR(OFFSET(환산공식!DC$15,$F194,0),"")</f>
        <v>0</v>
      </c>
      <c r="P194" s="212" t="str">
        <f t="shared" ca="1" si="4"/>
        <v>3% 이하</v>
      </c>
      <c r="Q194" s="218">
        <f ca="1">IFERROR(ROUND(OFFSET(환산공식!$EX$15,$F194,0),3),"")</f>
        <v>0</v>
      </c>
      <c r="R194" s="218">
        <f ca="1">OFFSET('배치점수 계산기'!H$10,$D194,0)</f>
        <v>608.02200000000005</v>
      </c>
      <c r="S194" s="218">
        <f ca="1">OFFSET('배치점수 계산기'!I$10,$D194,0)</f>
        <v>606.68600000000004</v>
      </c>
      <c r="T194" s="218">
        <f ca="1">OFFSET('배치점수 계산기'!J$10,$D194,0)</f>
        <v>605.26700000000005</v>
      </c>
      <c r="U194" s="218">
        <f ca="1">OFFSET('배치점수 계산기'!K$10,$D194,0)</f>
        <v>602.399</v>
      </c>
      <c r="V194" s="218">
        <f ca="1">OFFSET('배치점수 계산기'!L$10,$D194,0)</f>
        <v>599.68899999999996</v>
      </c>
      <c r="W194" s="210" t="str">
        <f ca="1">OFFSET('배치점수 계산기'!M$10,$D194,0)</f>
        <v>표점/만점</v>
      </c>
      <c r="X194" s="208" t="str">
        <f ca="1">OFFSET('배치점수 계산기'!N$10,$D194,0)</f>
        <v>변표/만점</v>
      </c>
      <c r="Y194" s="212">
        <f ca="1">OFFSET(환산공식!FG$15,$F194,0)</f>
        <v>0.24</v>
      </c>
      <c r="Z194" s="35">
        <f ca="1">OFFSET(환산공식!FH$15,$F194,0)</f>
        <v>0.41</v>
      </c>
      <c r="AA194" s="203">
        <f ca="1">OFFSET(환산공식!FI$15,$F194,0)</f>
        <v>0.35</v>
      </c>
      <c r="AC194"/>
      <c r="AD194">
        <f t="shared" ca="1" si="5"/>
        <v>6</v>
      </c>
      <c r="AE194"/>
    </row>
    <row r="195" spans="1:31" s="5" customFormat="1">
      <c r="A195" s="222"/>
      <c r="B195" s="222"/>
      <c r="C195" s="222" t="s">
        <v>2581</v>
      </c>
      <c r="D195" s="219">
        <v>1090</v>
      </c>
      <c r="E195" s="219">
        <v>38</v>
      </c>
      <c r="F195" s="219">
        <v>38</v>
      </c>
      <c r="G195" s="264">
        <v>188</v>
      </c>
      <c r="H195" s="221" t="s">
        <v>129</v>
      </c>
      <c r="I195" s="219" t="s">
        <v>357</v>
      </c>
      <c r="J195" s="267" t="s">
        <v>382</v>
      </c>
      <c r="K195" s="219" t="s">
        <v>83</v>
      </c>
      <c r="L195" s="35" t="str">
        <f ca="1">IF(OFFSET(환산공식!$DU$15,$F195,0)=1,"O","X")</f>
        <v>X</v>
      </c>
      <c r="M195" s="212">
        <f ca="1">IFERROR(OFFSET(환산공식!DA$15,$F195,0),"")</f>
        <v>105</v>
      </c>
      <c r="N195" s="35" t="str">
        <f ca="1">IFERROR(CONCATENATE(ROUND(OFFSET(환산공식!DB$15,$F195,0),1),"%"),"")</f>
        <v>100%</v>
      </c>
      <c r="O195" s="35">
        <f ca="1">IFERROR(OFFSET(환산공식!DC$15,$F195,0),"")</f>
        <v>0</v>
      </c>
      <c r="P195" s="212" t="str">
        <f t="shared" ca="1" si="4"/>
        <v>3% 이하</v>
      </c>
      <c r="Q195" s="218">
        <f ca="1">IFERROR(ROUND(OFFSET(환산공식!$EX$15,$F195,0),3),"")</f>
        <v>0</v>
      </c>
      <c r="R195" s="218">
        <f ca="1">OFFSET('배치점수 계산기'!H$10,$D195,0)</f>
        <v>603.61400000000003</v>
      </c>
      <c r="S195" s="218">
        <f ca="1">OFFSET('배치점수 계산기'!I$10,$D195,0)</f>
        <v>602.20600000000002</v>
      </c>
      <c r="T195" s="218">
        <f ca="1">OFFSET('배치점수 계산기'!J$10,$D195,0)</f>
        <v>600.78399999999999</v>
      </c>
      <c r="U195" s="218">
        <f ca="1">OFFSET('배치점수 계산기'!K$10,$D195,0)</f>
        <v>597.76</v>
      </c>
      <c r="V195" s="218">
        <f ca="1">OFFSET('배치점수 계산기'!L$10,$D195,0)</f>
        <v>595.16499999999996</v>
      </c>
      <c r="W195" s="210" t="str">
        <f ca="1">OFFSET('배치점수 계산기'!M$10,$D195,0)</f>
        <v>표점/만점</v>
      </c>
      <c r="X195" s="208" t="str">
        <f ca="1">OFFSET('배치점수 계산기'!N$10,$D195,0)</f>
        <v>변표/만점</v>
      </c>
      <c r="Y195" s="212">
        <f ca="1">OFFSET(환산공식!FG$15,$F195,0)</f>
        <v>0.24</v>
      </c>
      <c r="Z195" s="35">
        <f ca="1">OFFSET(환산공식!FH$15,$F195,0)</f>
        <v>0.41</v>
      </c>
      <c r="AA195" s="203">
        <f ca="1">OFFSET(환산공식!FI$15,$F195,0)</f>
        <v>0.35</v>
      </c>
      <c r="AC195"/>
      <c r="AD195">
        <f t="shared" ca="1" si="5"/>
        <v>6</v>
      </c>
      <c r="AE195"/>
    </row>
    <row r="196" spans="1:31" s="5" customFormat="1">
      <c r="A196" s="222"/>
      <c r="B196" s="222"/>
      <c r="C196" s="222" t="s">
        <v>2582</v>
      </c>
      <c r="D196" s="219">
        <v>1091</v>
      </c>
      <c r="E196" s="219">
        <v>37</v>
      </c>
      <c r="F196" s="219">
        <v>37</v>
      </c>
      <c r="G196" s="264">
        <v>189</v>
      </c>
      <c r="H196" s="221" t="s">
        <v>129</v>
      </c>
      <c r="I196" s="219" t="s">
        <v>357</v>
      </c>
      <c r="J196" s="267" t="s">
        <v>358</v>
      </c>
      <c r="K196" s="219" t="s">
        <v>84</v>
      </c>
      <c r="L196" s="35" t="str">
        <f ca="1">IF(OFFSET(환산공식!$DU$15,$F196,0)=1,"O","X")</f>
        <v>X</v>
      </c>
      <c r="M196" s="212">
        <f ca="1">IFERROR(OFFSET(환산공식!DA$15,$F196,0),"")</f>
        <v>105</v>
      </c>
      <c r="N196" s="35" t="str">
        <f ca="1">IFERROR(CONCATENATE(ROUND(OFFSET(환산공식!DB$15,$F196,0),1),"%"),"")</f>
        <v>100%</v>
      </c>
      <c r="O196" s="35">
        <f ca="1">IFERROR(OFFSET(환산공식!DC$15,$F196,0),"")</f>
        <v>10</v>
      </c>
      <c r="P196" s="212" t="str">
        <f t="shared" ca="1" si="4"/>
        <v>3% 이하</v>
      </c>
      <c r="Q196" s="218">
        <f ca="1">IFERROR(ROUND(OFFSET(환산공식!$EX$15,$F196,0),3),"")</f>
        <v>0</v>
      </c>
      <c r="R196" s="218">
        <f ca="1">OFFSET('배치점수 계산기'!H$10,$D196,0)</f>
        <v>658.99900000000002</v>
      </c>
      <c r="S196" s="218">
        <f ca="1">OFFSET('배치점수 계산기'!I$10,$D196,0)</f>
        <v>658.45899999999995</v>
      </c>
      <c r="T196" s="218">
        <f ca="1">OFFSET('배치점수 계산기'!J$10,$D196,0)</f>
        <v>656.59900000000005</v>
      </c>
      <c r="U196" s="218">
        <f ca="1">OFFSET('배치점수 계산기'!K$10,$D196,0)</f>
        <v>654.85400000000004</v>
      </c>
      <c r="V196" s="218">
        <f ca="1">OFFSET('배치점수 계산기'!L$10,$D196,0)</f>
        <v>652.09299999999996</v>
      </c>
      <c r="W196" s="210" t="str">
        <f ca="1">OFFSET('배치점수 계산기'!M$10,$D196,0)</f>
        <v>표점/만점</v>
      </c>
      <c r="X196" s="208" t="str">
        <f ca="1">OFFSET('배치점수 계산기'!N$10,$D196,0)</f>
        <v>변표/만점</v>
      </c>
      <c r="Y196" s="212">
        <f ca="1">OFFSET(환산공식!FG$15,$F196,0)</f>
        <v>0.35</v>
      </c>
      <c r="Z196" s="35">
        <f ca="1">OFFSET(환산공식!FH$15,$F196,0)</f>
        <v>0.41</v>
      </c>
      <c r="AA196" s="203">
        <f ca="1">OFFSET(환산공식!FI$15,$F196,0)</f>
        <v>0.24</v>
      </c>
      <c r="AC196"/>
      <c r="AD196">
        <f t="shared" ca="1" si="5"/>
        <v>6</v>
      </c>
      <c r="AE196"/>
    </row>
    <row r="197" spans="1:31" s="5" customFormat="1">
      <c r="A197" s="222"/>
      <c r="B197" s="222"/>
      <c r="C197" s="222" t="s">
        <v>2583</v>
      </c>
      <c r="D197" s="219">
        <v>1092</v>
      </c>
      <c r="E197" s="219">
        <v>37</v>
      </c>
      <c r="F197" s="219">
        <v>37</v>
      </c>
      <c r="G197" s="264">
        <v>190</v>
      </c>
      <c r="H197" s="221" t="s">
        <v>129</v>
      </c>
      <c r="I197" s="219" t="s">
        <v>357</v>
      </c>
      <c r="J197" s="267" t="s">
        <v>75</v>
      </c>
      <c r="K197" s="219" t="s">
        <v>84</v>
      </c>
      <c r="L197" s="35" t="str">
        <f ca="1">IF(OFFSET(환산공식!$DU$15,$F197,0)=1,"O","X")</f>
        <v>X</v>
      </c>
      <c r="M197" s="212">
        <f ca="1">IFERROR(OFFSET(환산공식!DA$15,$F197,0),"")</f>
        <v>105</v>
      </c>
      <c r="N197" s="35" t="str">
        <f ca="1">IFERROR(CONCATENATE(ROUND(OFFSET(환산공식!DB$15,$F197,0),1),"%"),"")</f>
        <v>100%</v>
      </c>
      <c r="O197" s="35">
        <f ca="1">IFERROR(OFFSET(환산공식!DC$15,$F197,0),"")</f>
        <v>10</v>
      </c>
      <c r="P197" s="212" t="str">
        <f t="shared" ca="1" si="4"/>
        <v>3% 이하</v>
      </c>
      <c r="Q197" s="218">
        <f ca="1">IFERROR(ROUND(OFFSET(환산공식!$EX$15,$F197,0),3),"")</f>
        <v>0</v>
      </c>
      <c r="R197" s="218">
        <f ca="1">OFFSET('배치점수 계산기'!H$10,$D197,0)</f>
        <v>655.31799999999998</v>
      </c>
      <c r="S197" s="218">
        <f ca="1">OFFSET('배치점수 계산기'!I$10,$D197,0)</f>
        <v>653.495</v>
      </c>
      <c r="T197" s="218">
        <f ca="1">OFFSET('배치점수 계산기'!J$10,$D197,0)</f>
        <v>651.76700000000005</v>
      </c>
      <c r="U197" s="218">
        <f ca="1">OFFSET('배치점수 계산기'!K$10,$D197,0)</f>
        <v>643.08600000000001</v>
      </c>
      <c r="V197" s="218">
        <f ca="1">OFFSET('배치점수 계산기'!L$10,$D197,0)</f>
        <v>640.39300000000003</v>
      </c>
      <c r="W197" s="210" t="str">
        <f ca="1">OFFSET('배치점수 계산기'!M$10,$D197,0)</f>
        <v>표점/만점</v>
      </c>
      <c r="X197" s="208" t="str">
        <f ca="1">OFFSET('배치점수 계산기'!N$10,$D197,0)</f>
        <v>변표/만점</v>
      </c>
      <c r="Y197" s="212">
        <f ca="1">OFFSET(환산공식!FG$15,$F197,0)</f>
        <v>0.35</v>
      </c>
      <c r="Z197" s="35">
        <f ca="1">OFFSET(환산공식!FH$15,$F197,0)</f>
        <v>0.41</v>
      </c>
      <c r="AA197" s="203">
        <f ca="1">OFFSET(환산공식!FI$15,$F197,0)</f>
        <v>0.24</v>
      </c>
      <c r="AC197"/>
      <c r="AD197">
        <f t="shared" ca="1" si="5"/>
        <v>6</v>
      </c>
      <c r="AE197"/>
    </row>
    <row r="198" spans="1:31" s="5" customFormat="1">
      <c r="A198" s="222"/>
      <c r="B198" s="222"/>
      <c r="C198" s="222" t="s">
        <v>2584</v>
      </c>
      <c r="D198" s="219">
        <v>1093</v>
      </c>
      <c r="E198" s="219">
        <v>37</v>
      </c>
      <c r="F198" s="219">
        <v>37</v>
      </c>
      <c r="G198" s="264">
        <v>191</v>
      </c>
      <c r="H198" s="221" t="s">
        <v>129</v>
      </c>
      <c r="I198" s="219" t="s">
        <v>357</v>
      </c>
      <c r="J198" s="267" t="s">
        <v>187</v>
      </c>
      <c r="K198" s="219" t="s">
        <v>84</v>
      </c>
      <c r="L198" s="35" t="str">
        <f ca="1">IF(OFFSET(환산공식!$DU$15,$F198,0)=1,"O","X")</f>
        <v>X</v>
      </c>
      <c r="M198" s="212">
        <f ca="1">IFERROR(OFFSET(환산공식!DA$15,$F198,0),"")</f>
        <v>105</v>
      </c>
      <c r="N198" s="35" t="str">
        <f ca="1">IFERROR(CONCATENATE(ROUND(OFFSET(환산공식!DB$15,$F198,0),1),"%"),"")</f>
        <v>100%</v>
      </c>
      <c r="O198" s="35">
        <f ca="1">IFERROR(OFFSET(환산공식!DC$15,$F198,0),"")</f>
        <v>10</v>
      </c>
      <c r="P198" s="212" t="str">
        <f t="shared" ca="1" si="4"/>
        <v>3% 이하</v>
      </c>
      <c r="Q198" s="218">
        <f ca="1">IFERROR(ROUND(OFFSET(환산공식!$EX$15,$F198,0),3),"")</f>
        <v>0</v>
      </c>
      <c r="R198" s="218">
        <f ca="1">OFFSET('배치점수 계산기'!H$10,$D198,0)</f>
        <v>657.27499999999998</v>
      </c>
      <c r="S198" s="218">
        <f ca="1">OFFSET('배치점수 계산기'!I$10,$D198,0)</f>
        <v>654.85400000000004</v>
      </c>
      <c r="T198" s="218">
        <f ca="1">OFFSET('배치점수 계산기'!J$10,$D198,0)</f>
        <v>651.65800000000002</v>
      </c>
      <c r="U198" s="218">
        <f ca="1">OFFSET('배치점수 계산기'!K$10,$D198,0)</f>
        <v>646.91800000000001</v>
      </c>
      <c r="V198" s="218">
        <f ca="1">OFFSET('배치점수 계산기'!L$10,$D198,0)</f>
        <v>644.12699999999995</v>
      </c>
      <c r="W198" s="210" t="str">
        <f ca="1">OFFSET('배치점수 계산기'!M$10,$D198,0)</f>
        <v>표점/만점</v>
      </c>
      <c r="X198" s="208" t="str">
        <f ca="1">OFFSET('배치점수 계산기'!N$10,$D198,0)</f>
        <v>변표/만점</v>
      </c>
      <c r="Y198" s="212">
        <f ca="1">OFFSET(환산공식!FG$15,$F198,0)</f>
        <v>0.35</v>
      </c>
      <c r="Z198" s="35">
        <f ca="1">OFFSET(환산공식!FH$15,$F198,0)</f>
        <v>0.41</v>
      </c>
      <c r="AA198" s="203">
        <f ca="1">OFFSET(환산공식!FI$15,$F198,0)</f>
        <v>0.24</v>
      </c>
      <c r="AC198"/>
      <c r="AD198">
        <f t="shared" ca="1" si="5"/>
        <v>6</v>
      </c>
      <c r="AE198"/>
    </row>
    <row r="199" spans="1:31" s="5" customFormat="1">
      <c r="A199" s="222"/>
      <c r="B199" s="222"/>
      <c r="C199" s="222" t="s">
        <v>2585</v>
      </c>
      <c r="D199" s="219">
        <v>1094</v>
      </c>
      <c r="E199" s="219">
        <v>37</v>
      </c>
      <c r="F199" s="219">
        <v>37</v>
      </c>
      <c r="G199" s="264">
        <v>192</v>
      </c>
      <c r="H199" s="221" t="s">
        <v>129</v>
      </c>
      <c r="I199" s="219" t="s">
        <v>357</v>
      </c>
      <c r="J199" s="267" t="s">
        <v>77</v>
      </c>
      <c r="K199" s="219" t="s">
        <v>84</v>
      </c>
      <c r="L199" s="35" t="str">
        <f ca="1">IF(OFFSET(환산공식!$DU$15,$F199,0)=1,"O","X")</f>
        <v>X</v>
      </c>
      <c r="M199" s="212">
        <f ca="1">IFERROR(OFFSET(환산공식!DA$15,$F199,0),"")</f>
        <v>105</v>
      </c>
      <c r="N199" s="35" t="str">
        <f ca="1">IFERROR(CONCATENATE(ROUND(OFFSET(환산공식!DB$15,$F199,0),1),"%"),"")</f>
        <v>100%</v>
      </c>
      <c r="O199" s="35">
        <f ca="1">IFERROR(OFFSET(환산공식!DC$15,$F199,0),"")</f>
        <v>10</v>
      </c>
      <c r="P199" s="212" t="str">
        <f t="shared" ca="1" si="4"/>
        <v>3% 이하</v>
      </c>
      <c r="Q199" s="218">
        <f ca="1">IFERROR(ROUND(OFFSET(환산공식!$EX$15,$F199,0),3),"")</f>
        <v>0</v>
      </c>
      <c r="R199" s="218">
        <f ca="1">OFFSET('배치점수 계산기'!H$10,$D199,0)</f>
        <v>656.28399999999999</v>
      </c>
      <c r="S199" s="218">
        <f ca="1">OFFSET('배치점수 계산기'!I$10,$D199,0)</f>
        <v>652.84299999999996</v>
      </c>
      <c r="T199" s="218">
        <f ca="1">OFFSET('배치점수 계산기'!J$10,$D199,0)</f>
        <v>648.88199999999995</v>
      </c>
      <c r="U199" s="218">
        <f ca="1">OFFSET('배치점수 계산기'!K$10,$D199,0)</f>
        <v>646.70100000000002</v>
      </c>
      <c r="V199" s="218">
        <f ca="1">OFFSET('배치점수 계산기'!L$10,$D199,0)</f>
        <v>642.18499999999995</v>
      </c>
      <c r="W199" s="210" t="str">
        <f ca="1">OFFSET('배치점수 계산기'!M$10,$D199,0)</f>
        <v>표점/만점</v>
      </c>
      <c r="X199" s="208" t="str">
        <f ca="1">OFFSET('배치점수 계산기'!N$10,$D199,0)</f>
        <v>변표/만점</v>
      </c>
      <c r="Y199" s="212">
        <f ca="1">OFFSET(환산공식!FG$15,$F199,0)</f>
        <v>0.35</v>
      </c>
      <c r="Z199" s="35">
        <f ca="1">OFFSET(환산공식!FH$15,$F199,0)</f>
        <v>0.41</v>
      </c>
      <c r="AA199" s="203">
        <f ca="1">OFFSET(환산공식!FI$15,$F199,0)</f>
        <v>0.24</v>
      </c>
      <c r="AC199"/>
      <c r="AD199">
        <f t="shared" ca="1" si="5"/>
        <v>6</v>
      </c>
      <c r="AE199"/>
    </row>
    <row r="200" spans="1:31" s="5" customFormat="1">
      <c r="A200" s="222"/>
      <c r="B200" s="222"/>
      <c r="C200" s="222" t="s">
        <v>2586</v>
      </c>
      <c r="D200" s="219">
        <v>1095</v>
      </c>
      <c r="E200" s="219">
        <v>37</v>
      </c>
      <c r="F200" s="219">
        <v>37</v>
      </c>
      <c r="G200" s="264">
        <v>193</v>
      </c>
      <c r="H200" s="221" t="s">
        <v>129</v>
      </c>
      <c r="I200" s="219" t="s">
        <v>357</v>
      </c>
      <c r="J200" s="267" t="s">
        <v>103</v>
      </c>
      <c r="K200" s="219" t="s">
        <v>84</v>
      </c>
      <c r="L200" s="35" t="str">
        <f ca="1">IF(OFFSET(환산공식!$DU$15,$F200,0)=1,"O","X")</f>
        <v>X</v>
      </c>
      <c r="M200" s="212">
        <f ca="1">IFERROR(OFFSET(환산공식!DA$15,$F200,0),"")</f>
        <v>105</v>
      </c>
      <c r="N200" s="35" t="str">
        <f ca="1">IFERROR(CONCATENATE(ROUND(OFFSET(환산공식!DB$15,$F200,0),1),"%"),"")</f>
        <v>100%</v>
      </c>
      <c r="O200" s="35">
        <f ca="1">IFERROR(OFFSET(환산공식!DC$15,$F200,0),"")</f>
        <v>10</v>
      </c>
      <c r="P200" s="212" t="str">
        <f t="shared" ca="1" si="4"/>
        <v>3% 이하</v>
      </c>
      <c r="Q200" s="218">
        <f ca="1">IFERROR(ROUND(OFFSET(환산공식!$EX$15,$F200,0),3),"")</f>
        <v>0</v>
      </c>
      <c r="R200" s="218">
        <f ca="1">OFFSET('배치점수 계산기'!H$10,$D200,0)</f>
        <v>654.85400000000004</v>
      </c>
      <c r="S200" s="218">
        <f ca="1">OFFSET('배치점수 계산기'!I$10,$D200,0)</f>
        <v>651.00400000000002</v>
      </c>
      <c r="T200" s="218">
        <f ca="1">OFFSET('배치점수 계산기'!J$10,$D200,0)</f>
        <v>647.88699999999994</v>
      </c>
      <c r="U200" s="218">
        <f ca="1">OFFSET('배치점수 계산기'!K$10,$D200,0)</f>
        <v>645.68700000000001</v>
      </c>
      <c r="V200" s="218">
        <f ca="1">OFFSET('배치점수 계산기'!L$10,$D200,0)</f>
        <v>640.99599999999998</v>
      </c>
      <c r="W200" s="210" t="str">
        <f ca="1">OFFSET('배치점수 계산기'!M$10,$D200,0)</f>
        <v>표점/만점</v>
      </c>
      <c r="X200" s="208" t="str">
        <f ca="1">OFFSET('배치점수 계산기'!N$10,$D200,0)</f>
        <v>변표/만점</v>
      </c>
      <c r="Y200" s="212">
        <f ca="1">OFFSET(환산공식!FG$15,$F200,0)</f>
        <v>0.35</v>
      </c>
      <c r="Z200" s="35">
        <f ca="1">OFFSET(환산공식!FH$15,$F200,0)</f>
        <v>0.41</v>
      </c>
      <c r="AA200" s="203">
        <f ca="1">OFFSET(환산공식!FI$15,$F200,0)</f>
        <v>0.24</v>
      </c>
      <c r="AC200"/>
      <c r="AD200">
        <f t="shared" ca="1" si="5"/>
        <v>6</v>
      </c>
      <c r="AE200"/>
    </row>
    <row r="201" spans="1:31" s="5" customFormat="1">
      <c r="A201" s="222"/>
      <c r="B201" s="222"/>
      <c r="C201" s="222" t="s">
        <v>2587</v>
      </c>
      <c r="D201" s="219">
        <v>1096</v>
      </c>
      <c r="E201" s="219">
        <v>37</v>
      </c>
      <c r="F201" s="219">
        <v>37</v>
      </c>
      <c r="G201" s="264">
        <v>194</v>
      </c>
      <c r="H201" s="221" t="s">
        <v>129</v>
      </c>
      <c r="I201" s="219" t="s">
        <v>357</v>
      </c>
      <c r="J201" s="267" t="s">
        <v>121</v>
      </c>
      <c r="K201" s="219" t="s">
        <v>84</v>
      </c>
      <c r="L201" s="35" t="str">
        <f ca="1">IF(OFFSET(환산공식!$DU$15,$F201,0)=1,"O","X")</f>
        <v>X</v>
      </c>
      <c r="M201" s="212">
        <f ca="1">IFERROR(OFFSET(환산공식!DA$15,$F201,0),"")</f>
        <v>105</v>
      </c>
      <c r="N201" s="35" t="str">
        <f ca="1">IFERROR(CONCATENATE(ROUND(OFFSET(환산공식!DB$15,$F201,0),1),"%"),"")</f>
        <v>100%</v>
      </c>
      <c r="O201" s="35">
        <f ca="1">IFERROR(OFFSET(환산공식!DC$15,$F201,0),"")</f>
        <v>10</v>
      </c>
      <c r="P201" s="212" t="str">
        <f t="shared" ref="P201:P264" ca="1" si="6">IF(E201="","",IF(Q201&gt;R201,"90% 이상",IF(Q201&gt;S201,CONCATENATE(ROUND(((Q201-S201)/(R201-S201))*20+70,0),"%"),IF(Q201&gt;T201,CONCATENATE(ROUND(((Q201-T201)/(S201-T201))*30+40,0),"%"),IF(Q201&gt;U201,CONCATENATE(ROUND(((Q201-U201)/(T201-U201))*30+10,0),"%"),IF(Q201&gt;V201,CONCATENATE(ROUND(((Q201-V201)/(U201-V201))*7+3,0),"%"),"3% 이하"))))))</f>
        <v>3% 이하</v>
      </c>
      <c r="Q201" s="218">
        <f ca="1">IFERROR(ROUND(OFFSET(환산공식!$EX$15,$F201,0),3),"")</f>
        <v>0</v>
      </c>
      <c r="R201" s="218">
        <f ca="1">OFFSET('배치점수 계산기'!H$10,$D201,0)</f>
        <v>654.85400000000004</v>
      </c>
      <c r="S201" s="218">
        <f ca="1">OFFSET('배치점수 계산기'!I$10,$D201,0)</f>
        <v>651.00400000000002</v>
      </c>
      <c r="T201" s="218">
        <f ca="1">OFFSET('배치점수 계산기'!J$10,$D201,0)</f>
        <v>647.88699999999994</v>
      </c>
      <c r="U201" s="218">
        <f ca="1">OFFSET('배치점수 계산기'!K$10,$D201,0)</f>
        <v>645.68700000000001</v>
      </c>
      <c r="V201" s="218">
        <f ca="1">OFFSET('배치점수 계산기'!L$10,$D201,0)</f>
        <v>640.99599999999998</v>
      </c>
      <c r="W201" s="210" t="str">
        <f ca="1">OFFSET('배치점수 계산기'!M$10,$D201,0)</f>
        <v>표점/만점</v>
      </c>
      <c r="X201" s="208" t="str">
        <f ca="1">OFFSET('배치점수 계산기'!N$10,$D201,0)</f>
        <v>변표/만점</v>
      </c>
      <c r="Y201" s="212">
        <f ca="1">OFFSET(환산공식!FG$15,$F201,0)</f>
        <v>0.35</v>
      </c>
      <c r="Z201" s="35">
        <f ca="1">OFFSET(환산공식!FH$15,$F201,0)</f>
        <v>0.41</v>
      </c>
      <c r="AA201" s="203">
        <f ca="1">OFFSET(환산공식!FI$15,$F201,0)</f>
        <v>0.24</v>
      </c>
      <c r="AC201"/>
      <c r="AD201">
        <f t="shared" ref="AD201:AD264" ca="1" si="7">IF(L201="X",6,IF(Q201&gt;R201,1,IF(Q201&gt;S201,2,IF(Q201&gt;T201,3,IF(Q201&gt;U201,4,IF(Q201&gt;=V201,5,IF(Q201&lt;V201,6,"")))))))</f>
        <v>6</v>
      </c>
      <c r="AE201"/>
    </row>
    <row r="202" spans="1:31" s="5" customFormat="1">
      <c r="A202" s="222"/>
      <c r="B202" s="222"/>
      <c r="C202" s="222" t="s">
        <v>2588</v>
      </c>
      <c r="D202" s="219">
        <v>1097</v>
      </c>
      <c r="E202" s="219">
        <v>36</v>
      </c>
      <c r="F202" s="219">
        <v>36</v>
      </c>
      <c r="G202" s="264">
        <v>195</v>
      </c>
      <c r="H202" s="221" t="s">
        <v>129</v>
      </c>
      <c r="I202" s="219" t="s">
        <v>357</v>
      </c>
      <c r="J202" s="267" t="s">
        <v>184</v>
      </c>
      <c r="K202" s="219" t="s">
        <v>84</v>
      </c>
      <c r="L202" s="35" t="str">
        <f ca="1">IF(OFFSET(환산공식!$DU$15,$F202,0)=1,"O","X")</f>
        <v>X</v>
      </c>
      <c r="M202" s="212">
        <f ca="1">IFERROR(OFFSET(환산공식!DA$15,$F202,0),"")</f>
        <v>140</v>
      </c>
      <c r="N202" s="35" t="str">
        <f ca="1">IFERROR(CONCATENATE(ROUND(OFFSET(환산공식!DB$15,$F202,0),1),"%"),"")</f>
        <v>100%</v>
      </c>
      <c r="O202" s="35">
        <f ca="1">IFERROR(OFFSET(환산공식!DC$15,$F202,0),"")</f>
        <v>10</v>
      </c>
      <c r="P202" s="212" t="str">
        <f t="shared" ca="1" si="6"/>
        <v>3% 이하</v>
      </c>
      <c r="Q202" s="218">
        <f ca="1">IFERROR(ROUND(OFFSET(환산공식!$EX$15,$F202,0),3),"")</f>
        <v>0</v>
      </c>
      <c r="R202" s="218">
        <f ca="1">OFFSET('배치점수 계산기'!H$10,$D202,0)</f>
        <v>658.07500000000005</v>
      </c>
      <c r="S202" s="218">
        <f ca="1">OFFSET('배치점수 계산기'!I$10,$D202,0)</f>
        <v>654.43899999999996</v>
      </c>
      <c r="T202" s="218">
        <f ca="1">OFFSET('배치점수 계산기'!J$10,$D202,0)</f>
        <v>651.53</v>
      </c>
      <c r="U202" s="218">
        <f ca="1">OFFSET('배치점수 계산기'!K$10,$D202,0)</f>
        <v>649.03399999999999</v>
      </c>
      <c r="V202" s="218">
        <f ca="1">OFFSET('배치점수 계산기'!L$10,$D202,0)</f>
        <v>644.93100000000004</v>
      </c>
      <c r="W202" s="210" t="str">
        <f ca="1">OFFSET('배치점수 계산기'!M$10,$D202,0)</f>
        <v>표점/만점</v>
      </c>
      <c r="X202" s="208" t="str">
        <f ca="1">OFFSET('배치점수 계산기'!N$10,$D202,0)</f>
        <v>변표/만점</v>
      </c>
      <c r="Y202" s="212">
        <f ca="1">OFFSET(환산공식!FG$15,$F202,0)</f>
        <v>0.38</v>
      </c>
      <c r="Z202" s="35">
        <f ca="1">OFFSET(환산공식!FH$15,$F202,0)</f>
        <v>0.37</v>
      </c>
      <c r="AA202" s="203">
        <f ca="1">OFFSET(환산공식!FI$15,$F202,0)</f>
        <v>0.25</v>
      </c>
      <c r="AC202"/>
      <c r="AD202">
        <f t="shared" ca="1" si="7"/>
        <v>6</v>
      </c>
      <c r="AE202"/>
    </row>
    <row r="203" spans="1:31" s="5" customFormat="1">
      <c r="A203" s="222"/>
      <c r="B203" s="222"/>
      <c r="C203" s="222" t="s">
        <v>2589</v>
      </c>
      <c r="D203" s="219">
        <v>1098</v>
      </c>
      <c r="E203" s="219">
        <v>36</v>
      </c>
      <c r="F203" s="219">
        <v>36</v>
      </c>
      <c r="G203" s="264">
        <v>196</v>
      </c>
      <c r="H203" s="221" t="s">
        <v>129</v>
      </c>
      <c r="I203" s="219" t="s">
        <v>357</v>
      </c>
      <c r="J203" s="267" t="s">
        <v>734</v>
      </c>
      <c r="K203" s="219" t="s">
        <v>84</v>
      </c>
      <c r="L203" s="35" t="str">
        <f ca="1">IF(OFFSET(환산공식!$DU$15,$F203,0)=1,"O","X")</f>
        <v>X</v>
      </c>
      <c r="M203" s="212">
        <f ca="1">IFERROR(OFFSET(환산공식!DA$15,$F203,0),"")</f>
        <v>140</v>
      </c>
      <c r="N203" s="35" t="str">
        <f ca="1">IFERROR(CONCATENATE(ROUND(OFFSET(환산공식!DB$15,$F203,0),1),"%"),"")</f>
        <v>100%</v>
      </c>
      <c r="O203" s="35">
        <f ca="1">IFERROR(OFFSET(환산공식!DC$15,$F203,0),"")</f>
        <v>10</v>
      </c>
      <c r="P203" s="212" t="str">
        <f t="shared" ca="1" si="6"/>
        <v>3% 이하</v>
      </c>
      <c r="Q203" s="218">
        <f ca="1">IFERROR(ROUND(OFFSET(환산공식!$EX$15,$F203,0),3),"")</f>
        <v>0</v>
      </c>
      <c r="R203" s="218">
        <f ca="1">OFFSET('배치점수 계산기'!H$10,$D203,0)</f>
        <v>655.20000000000005</v>
      </c>
      <c r="S203" s="218">
        <f ca="1">OFFSET('배치점수 계산기'!I$10,$D203,0)</f>
        <v>652.85400000000004</v>
      </c>
      <c r="T203" s="218">
        <f ca="1">OFFSET('배치점수 계산기'!J$10,$D203,0)</f>
        <v>650.04200000000003</v>
      </c>
      <c r="U203" s="218">
        <f ca="1">OFFSET('배치점수 계산기'!K$10,$D203,0)</f>
        <v>646.43799999999999</v>
      </c>
      <c r="V203" s="218">
        <f ca="1">OFFSET('배치점수 계산기'!L$10,$D203,0)</f>
        <v>643.01499999999999</v>
      </c>
      <c r="W203" s="210" t="str">
        <f ca="1">OFFSET('배치점수 계산기'!M$10,$D203,0)</f>
        <v>표점/만점</v>
      </c>
      <c r="X203" s="208" t="str">
        <f ca="1">OFFSET('배치점수 계산기'!N$10,$D203,0)</f>
        <v>변표/만점</v>
      </c>
      <c r="Y203" s="212">
        <f ca="1">OFFSET(환산공식!FG$15,$F203,0)</f>
        <v>0.38</v>
      </c>
      <c r="Z203" s="35">
        <f ca="1">OFFSET(환산공식!FH$15,$F203,0)</f>
        <v>0.37</v>
      </c>
      <c r="AA203" s="203">
        <f ca="1">OFFSET(환산공식!FI$15,$F203,0)</f>
        <v>0.25</v>
      </c>
      <c r="AC203"/>
      <c r="AD203">
        <f t="shared" ca="1" si="7"/>
        <v>6</v>
      </c>
      <c r="AE203"/>
    </row>
    <row r="204" spans="1:31" s="5" customFormat="1">
      <c r="A204" s="222"/>
      <c r="B204" s="222"/>
      <c r="C204" s="222" t="s">
        <v>2590</v>
      </c>
      <c r="D204" s="219">
        <v>1099</v>
      </c>
      <c r="E204" s="219">
        <v>36</v>
      </c>
      <c r="F204" s="219">
        <v>36</v>
      </c>
      <c r="G204" s="264">
        <v>197</v>
      </c>
      <c r="H204" s="221" t="s">
        <v>129</v>
      </c>
      <c r="I204" s="219" t="s">
        <v>357</v>
      </c>
      <c r="J204" s="267" t="s">
        <v>167</v>
      </c>
      <c r="K204" s="219" t="s">
        <v>84</v>
      </c>
      <c r="L204" s="35" t="str">
        <f ca="1">IF(OFFSET(환산공식!$DU$15,$F204,0)=1,"O","X")</f>
        <v>X</v>
      </c>
      <c r="M204" s="212">
        <f ca="1">IFERROR(OFFSET(환산공식!DA$15,$F204,0),"")</f>
        <v>140</v>
      </c>
      <c r="N204" s="35" t="str">
        <f ca="1">IFERROR(CONCATENATE(ROUND(OFFSET(환산공식!DB$15,$F204,0),1),"%"),"")</f>
        <v>100%</v>
      </c>
      <c r="O204" s="35">
        <f ca="1">IFERROR(OFFSET(환산공식!DC$15,$F204,0),"")</f>
        <v>10</v>
      </c>
      <c r="P204" s="212" t="str">
        <f t="shared" ca="1" si="6"/>
        <v>3% 이하</v>
      </c>
      <c r="Q204" s="218">
        <f ca="1">IFERROR(ROUND(OFFSET(환산공식!$EX$15,$F204,0),3),"")</f>
        <v>0</v>
      </c>
      <c r="R204" s="218">
        <f ca="1">OFFSET('배치점수 계산기'!H$10,$D204,0)</f>
        <v>654.29300000000001</v>
      </c>
      <c r="S204" s="218">
        <f ca="1">OFFSET('배치점수 계산기'!I$10,$D204,0)</f>
        <v>652.08299999999997</v>
      </c>
      <c r="T204" s="218">
        <f ca="1">OFFSET('배치점수 계산기'!J$10,$D204,0)</f>
        <v>649.99300000000005</v>
      </c>
      <c r="U204" s="218">
        <f ca="1">OFFSET('배치점수 계산기'!K$10,$D204,0)</f>
        <v>646.23800000000006</v>
      </c>
      <c r="V204" s="218">
        <f ca="1">OFFSET('배치점수 계산기'!L$10,$D204,0)</f>
        <v>642.12300000000005</v>
      </c>
      <c r="W204" s="210" t="str">
        <f ca="1">OFFSET('배치점수 계산기'!M$10,$D204,0)</f>
        <v>표점/만점</v>
      </c>
      <c r="X204" s="208" t="str">
        <f ca="1">OFFSET('배치점수 계산기'!N$10,$D204,0)</f>
        <v>변표/만점</v>
      </c>
      <c r="Y204" s="212">
        <f ca="1">OFFSET(환산공식!FG$15,$F204,0)</f>
        <v>0.38</v>
      </c>
      <c r="Z204" s="35">
        <f ca="1">OFFSET(환산공식!FH$15,$F204,0)</f>
        <v>0.37</v>
      </c>
      <c r="AA204" s="203">
        <f ca="1">OFFSET(환산공식!FI$15,$F204,0)</f>
        <v>0.25</v>
      </c>
      <c r="AC204"/>
      <c r="AD204">
        <f t="shared" ca="1" si="7"/>
        <v>6</v>
      </c>
      <c r="AE204"/>
    </row>
    <row r="205" spans="1:31" s="5" customFormat="1">
      <c r="A205" s="222"/>
      <c r="B205" s="222"/>
      <c r="C205" s="222" t="s">
        <v>2591</v>
      </c>
      <c r="D205" s="219">
        <v>1100</v>
      </c>
      <c r="E205" s="219">
        <v>36</v>
      </c>
      <c r="F205" s="219">
        <v>36</v>
      </c>
      <c r="G205" s="264">
        <v>198</v>
      </c>
      <c r="H205" s="221" t="s">
        <v>129</v>
      </c>
      <c r="I205" s="219" t="s">
        <v>357</v>
      </c>
      <c r="J205" s="267" t="s">
        <v>735</v>
      </c>
      <c r="K205" s="219" t="s">
        <v>84</v>
      </c>
      <c r="L205" s="35" t="str">
        <f ca="1">IF(OFFSET(환산공식!$DU$15,$F205,0)=1,"O","X")</f>
        <v>X</v>
      </c>
      <c r="M205" s="212">
        <f ca="1">IFERROR(OFFSET(환산공식!DA$15,$F205,0),"")</f>
        <v>140</v>
      </c>
      <c r="N205" s="35" t="str">
        <f ca="1">IFERROR(CONCATENATE(ROUND(OFFSET(환산공식!DB$15,$F205,0),1),"%"),"")</f>
        <v>100%</v>
      </c>
      <c r="O205" s="35">
        <f ca="1">IFERROR(OFFSET(환산공식!DC$15,$F205,0),"")</f>
        <v>10</v>
      </c>
      <c r="P205" s="212" t="str">
        <f t="shared" ca="1" si="6"/>
        <v>3% 이하</v>
      </c>
      <c r="Q205" s="218">
        <f ca="1">IFERROR(ROUND(OFFSET(환산공식!$EX$15,$F205,0),3),"")</f>
        <v>0</v>
      </c>
      <c r="R205" s="218">
        <f ca="1">OFFSET('배치점수 계산기'!H$10,$D205,0)</f>
        <v>656.91399999999999</v>
      </c>
      <c r="S205" s="218">
        <f ca="1">OFFSET('배치점수 계산기'!I$10,$D205,0)</f>
        <v>652.452</v>
      </c>
      <c r="T205" s="218">
        <f ca="1">OFFSET('배치점수 계산기'!J$10,$D205,0)</f>
        <v>649.85199999999998</v>
      </c>
      <c r="U205" s="218">
        <f ca="1">OFFSET('배치점수 계산기'!K$10,$D205,0)</f>
        <v>645.22199999999998</v>
      </c>
      <c r="V205" s="218">
        <f ca="1">OFFSET('배치점수 계산기'!L$10,$D205,0)</f>
        <v>642.51199999999994</v>
      </c>
      <c r="W205" s="210" t="str">
        <f ca="1">OFFSET('배치점수 계산기'!M$10,$D205,0)</f>
        <v>표점/만점</v>
      </c>
      <c r="X205" s="208" t="str">
        <f ca="1">OFFSET('배치점수 계산기'!N$10,$D205,0)</f>
        <v>변표/만점</v>
      </c>
      <c r="Y205" s="212">
        <f ca="1">OFFSET(환산공식!FG$15,$F205,0)</f>
        <v>0.38</v>
      </c>
      <c r="Z205" s="35">
        <f ca="1">OFFSET(환산공식!FH$15,$F205,0)</f>
        <v>0.37</v>
      </c>
      <c r="AA205" s="203">
        <f ca="1">OFFSET(환산공식!FI$15,$F205,0)</f>
        <v>0.25</v>
      </c>
      <c r="AC205"/>
      <c r="AD205">
        <f t="shared" ca="1" si="7"/>
        <v>6</v>
      </c>
      <c r="AE205"/>
    </row>
    <row r="206" spans="1:31" s="5" customFormat="1">
      <c r="A206" s="222"/>
      <c r="B206" s="222"/>
      <c r="C206" s="222" t="s">
        <v>2592</v>
      </c>
      <c r="D206" s="219">
        <v>1101</v>
      </c>
      <c r="E206" s="219">
        <v>36</v>
      </c>
      <c r="F206" s="219">
        <v>36</v>
      </c>
      <c r="G206" s="264">
        <v>199</v>
      </c>
      <c r="H206" s="221" t="s">
        <v>129</v>
      </c>
      <c r="I206" s="219" t="s">
        <v>357</v>
      </c>
      <c r="J206" s="267" t="s">
        <v>168</v>
      </c>
      <c r="K206" s="219" t="s">
        <v>84</v>
      </c>
      <c r="L206" s="35" t="str">
        <f ca="1">IF(OFFSET(환산공식!$DU$15,$F206,0)=1,"O","X")</f>
        <v>X</v>
      </c>
      <c r="M206" s="212">
        <f ca="1">IFERROR(OFFSET(환산공식!DA$15,$F206,0),"")</f>
        <v>140</v>
      </c>
      <c r="N206" s="35" t="str">
        <f ca="1">IFERROR(CONCATENATE(ROUND(OFFSET(환산공식!DB$15,$F206,0),1),"%"),"")</f>
        <v>100%</v>
      </c>
      <c r="O206" s="35">
        <f ca="1">IFERROR(OFFSET(환산공식!DC$15,$F206,0),"")</f>
        <v>10</v>
      </c>
      <c r="P206" s="212" t="str">
        <f t="shared" ca="1" si="6"/>
        <v>3% 이하</v>
      </c>
      <c r="Q206" s="218">
        <f ca="1">IFERROR(ROUND(OFFSET(환산공식!$EX$15,$F206,0),3),"")</f>
        <v>0</v>
      </c>
      <c r="R206" s="218">
        <f ca="1">OFFSET('배치점수 계산기'!H$10,$D206,0)</f>
        <v>654.74</v>
      </c>
      <c r="S206" s="218">
        <f ca="1">OFFSET('배치점수 계산기'!I$10,$D206,0)</f>
        <v>652.30200000000002</v>
      </c>
      <c r="T206" s="218">
        <f ca="1">OFFSET('배치점수 계산기'!J$10,$D206,0)</f>
        <v>649.6</v>
      </c>
      <c r="U206" s="218">
        <f ca="1">OFFSET('배치점수 계산기'!K$10,$D206,0)</f>
        <v>645.89700000000005</v>
      </c>
      <c r="V206" s="218">
        <f ca="1">OFFSET('배치점수 계산기'!L$10,$D206,0)</f>
        <v>642.51199999999994</v>
      </c>
      <c r="W206" s="210" t="str">
        <f ca="1">OFFSET('배치점수 계산기'!M$10,$D206,0)</f>
        <v>표점/만점</v>
      </c>
      <c r="X206" s="208" t="str">
        <f ca="1">OFFSET('배치점수 계산기'!N$10,$D206,0)</f>
        <v>변표/만점</v>
      </c>
      <c r="Y206" s="212">
        <f ca="1">OFFSET(환산공식!FG$15,$F206,0)</f>
        <v>0.38</v>
      </c>
      <c r="Z206" s="35">
        <f ca="1">OFFSET(환산공식!FH$15,$F206,0)</f>
        <v>0.37</v>
      </c>
      <c r="AA206" s="203">
        <f ca="1">OFFSET(환산공식!FI$15,$F206,0)</f>
        <v>0.25</v>
      </c>
      <c r="AC206"/>
      <c r="AD206">
        <f t="shared" ca="1" si="7"/>
        <v>6</v>
      </c>
      <c r="AE206"/>
    </row>
    <row r="207" spans="1:31" s="5" customFormat="1">
      <c r="A207" s="222"/>
      <c r="B207" s="222"/>
      <c r="C207" s="222" t="s">
        <v>2593</v>
      </c>
      <c r="D207" s="219">
        <v>1102</v>
      </c>
      <c r="E207" s="219">
        <v>36</v>
      </c>
      <c r="F207" s="219">
        <v>36</v>
      </c>
      <c r="G207" s="264">
        <v>200</v>
      </c>
      <c r="H207" s="221" t="s">
        <v>129</v>
      </c>
      <c r="I207" s="219" t="s">
        <v>357</v>
      </c>
      <c r="J207" s="267" t="s">
        <v>198</v>
      </c>
      <c r="K207" s="219" t="s">
        <v>84</v>
      </c>
      <c r="L207" s="35" t="str">
        <f ca="1">IF(OFFSET(환산공식!$DU$15,$F207,0)=1,"O","X")</f>
        <v>X</v>
      </c>
      <c r="M207" s="212">
        <f ca="1">IFERROR(OFFSET(환산공식!DA$15,$F207,0),"")</f>
        <v>140</v>
      </c>
      <c r="N207" s="35" t="str">
        <f ca="1">IFERROR(CONCATENATE(ROUND(OFFSET(환산공식!DB$15,$F207,0),1),"%"),"")</f>
        <v>100%</v>
      </c>
      <c r="O207" s="35">
        <f ca="1">IFERROR(OFFSET(환산공식!DC$15,$F207,0),"")</f>
        <v>10</v>
      </c>
      <c r="P207" s="212" t="str">
        <f t="shared" ca="1" si="6"/>
        <v>3% 이하</v>
      </c>
      <c r="Q207" s="218">
        <f ca="1">IFERROR(ROUND(OFFSET(환산공식!$EX$15,$F207,0),3),"")</f>
        <v>0</v>
      </c>
      <c r="R207" s="218">
        <f ca="1">OFFSET('배치점수 계산기'!H$10,$D207,0)</f>
        <v>653.80200000000002</v>
      </c>
      <c r="S207" s="218">
        <f ca="1">OFFSET('배치점수 계산기'!I$10,$D207,0)</f>
        <v>651.53</v>
      </c>
      <c r="T207" s="218">
        <f ca="1">OFFSET('배치점수 계산기'!J$10,$D207,0)</f>
        <v>649.03399999999999</v>
      </c>
      <c r="U207" s="218">
        <f ca="1">OFFSET('배치점수 계산기'!K$10,$D207,0)</f>
        <v>645.82399999999996</v>
      </c>
      <c r="V207" s="218">
        <f ca="1">OFFSET('배치점수 계산기'!L$10,$D207,0)</f>
        <v>641.86699999999996</v>
      </c>
      <c r="W207" s="210" t="str">
        <f ca="1">OFFSET('배치점수 계산기'!M$10,$D207,0)</f>
        <v>표점/만점</v>
      </c>
      <c r="X207" s="208" t="str">
        <f ca="1">OFFSET('배치점수 계산기'!N$10,$D207,0)</f>
        <v>변표/만점</v>
      </c>
      <c r="Y207" s="212">
        <f ca="1">OFFSET(환산공식!FG$15,$F207,0)</f>
        <v>0.38</v>
      </c>
      <c r="Z207" s="35">
        <f ca="1">OFFSET(환산공식!FH$15,$F207,0)</f>
        <v>0.37</v>
      </c>
      <c r="AA207" s="203">
        <f ca="1">OFFSET(환산공식!FI$15,$F207,0)</f>
        <v>0.25</v>
      </c>
      <c r="AC207"/>
      <c r="AD207">
        <f t="shared" ca="1" si="7"/>
        <v>6</v>
      </c>
      <c r="AE207"/>
    </row>
    <row r="208" spans="1:31" s="5" customFormat="1">
      <c r="A208" s="222"/>
      <c r="B208" s="222"/>
      <c r="C208" s="222" t="s">
        <v>2594</v>
      </c>
      <c r="D208" s="219">
        <v>1103</v>
      </c>
      <c r="E208" s="219">
        <v>36</v>
      </c>
      <c r="F208" s="219">
        <v>36</v>
      </c>
      <c r="G208" s="264">
        <v>201</v>
      </c>
      <c r="H208" s="221" t="s">
        <v>129</v>
      </c>
      <c r="I208" s="219" t="s">
        <v>357</v>
      </c>
      <c r="J208" s="267" t="s">
        <v>189</v>
      </c>
      <c r="K208" s="219" t="s">
        <v>84</v>
      </c>
      <c r="L208" s="35" t="str">
        <f ca="1">IF(OFFSET(환산공식!$DU$15,$F208,0)=1,"O","X")</f>
        <v>X</v>
      </c>
      <c r="M208" s="212">
        <f ca="1">IFERROR(OFFSET(환산공식!DA$15,$F208,0),"")</f>
        <v>140</v>
      </c>
      <c r="N208" s="35" t="str">
        <f ca="1">IFERROR(CONCATENATE(ROUND(OFFSET(환산공식!DB$15,$F208,0),1),"%"),"")</f>
        <v>100%</v>
      </c>
      <c r="O208" s="35">
        <f ca="1">IFERROR(OFFSET(환산공식!DC$15,$F208,0),"")</f>
        <v>10</v>
      </c>
      <c r="P208" s="212" t="str">
        <f t="shared" ca="1" si="6"/>
        <v>3% 이하</v>
      </c>
      <c r="Q208" s="218">
        <f ca="1">IFERROR(ROUND(OFFSET(환산공식!$EX$15,$F208,0),3),"")</f>
        <v>0</v>
      </c>
      <c r="R208" s="218">
        <f ca="1">OFFSET('배치점수 계산기'!H$10,$D208,0)</f>
        <v>655.60199999999998</v>
      </c>
      <c r="S208" s="218">
        <f ca="1">OFFSET('배치점수 계산기'!I$10,$D208,0)</f>
        <v>651.93200000000002</v>
      </c>
      <c r="T208" s="218">
        <f ca="1">OFFSET('배치점수 계산기'!J$10,$D208,0)</f>
        <v>648.64099999999996</v>
      </c>
      <c r="U208" s="218">
        <f ca="1">OFFSET('배치점수 계산기'!K$10,$D208,0)</f>
        <v>642.51199999999994</v>
      </c>
      <c r="V208" s="218">
        <f ca="1">OFFSET('배치점수 계산기'!L$10,$D208,0)</f>
        <v>639.61300000000006</v>
      </c>
      <c r="W208" s="210" t="str">
        <f ca="1">OFFSET('배치점수 계산기'!M$10,$D208,0)</f>
        <v>표점/만점</v>
      </c>
      <c r="X208" s="208" t="str">
        <f ca="1">OFFSET('배치점수 계산기'!N$10,$D208,0)</f>
        <v>변표/만점</v>
      </c>
      <c r="Y208" s="212">
        <f ca="1">OFFSET(환산공식!FG$15,$F208,0)</f>
        <v>0.38</v>
      </c>
      <c r="Z208" s="35">
        <f ca="1">OFFSET(환산공식!FH$15,$F208,0)</f>
        <v>0.37</v>
      </c>
      <c r="AA208" s="203">
        <f ca="1">OFFSET(환산공식!FI$15,$F208,0)</f>
        <v>0.25</v>
      </c>
      <c r="AC208"/>
      <c r="AD208">
        <f t="shared" ca="1" si="7"/>
        <v>6</v>
      </c>
      <c r="AE208"/>
    </row>
    <row r="209" spans="1:31" s="5" customFormat="1">
      <c r="A209" s="222"/>
      <c r="B209" s="222"/>
      <c r="C209" s="222" t="s">
        <v>2595</v>
      </c>
      <c r="D209" s="219">
        <v>1104</v>
      </c>
      <c r="E209" s="219">
        <v>36</v>
      </c>
      <c r="F209" s="219">
        <v>36</v>
      </c>
      <c r="G209" s="264">
        <v>202</v>
      </c>
      <c r="H209" s="221" t="s">
        <v>129</v>
      </c>
      <c r="I209" s="219" t="s">
        <v>357</v>
      </c>
      <c r="J209" s="267" t="s">
        <v>741</v>
      </c>
      <c r="K209" s="219" t="s">
        <v>84</v>
      </c>
      <c r="L209" s="35" t="str">
        <f ca="1">IF(OFFSET(환산공식!$DU$15,$F209,0)=1,"O","X")</f>
        <v>X</v>
      </c>
      <c r="M209" s="212">
        <f ca="1">IFERROR(OFFSET(환산공식!DA$15,$F209,0),"")</f>
        <v>140</v>
      </c>
      <c r="N209" s="35" t="str">
        <f ca="1">IFERROR(CONCATENATE(ROUND(OFFSET(환산공식!DB$15,$F209,0),1),"%"),"")</f>
        <v>100%</v>
      </c>
      <c r="O209" s="35">
        <f ca="1">IFERROR(OFFSET(환산공식!DC$15,$F209,0),"")</f>
        <v>10</v>
      </c>
      <c r="P209" s="212" t="str">
        <f t="shared" ca="1" si="6"/>
        <v>3% 이하</v>
      </c>
      <c r="Q209" s="218">
        <f ca="1">IFERROR(ROUND(OFFSET(환산공식!$EX$15,$F209,0),3),"")</f>
        <v>0</v>
      </c>
      <c r="R209" s="218">
        <f ca="1">OFFSET('배치점수 계산기'!H$10,$D209,0)</f>
        <v>653.952</v>
      </c>
      <c r="S209" s="218">
        <f ca="1">OFFSET('배치점수 계산기'!I$10,$D209,0)</f>
        <v>651.68100000000004</v>
      </c>
      <c r="T209" s="218">
        <f ca="1">OFFSET('배치점수 계산기'!J$10,$D209,0)</f>
        <v>648.49</v>
      </c>
      <c r="U209" s="218">
        <f ca="1">OFFSET('배치점수 계산기'!K$10,$D209,0)</f>
        <v>645.22199999999998</v>
      </c>
      <c r="V209" s="218">
        <f ca="1">OFFSET('배치점수 계산기'!L$10,$D209,0)</f>
        <v>641.923</v>
      </c>
      <c r="W209" s="210" t="str">
        <f ca="1">OFFSET('배치점수 계산기'!M$10,$D209,0)</f>
        <v>표점/만점</v>
      </c>
      <c r="X209" s="208" t="str">
        <f ca="1">OFFSET('배치점수 계산기'!N$10,$D209,0)</f>
        <v>변표/만점</v>
      </c>
      <c r="Y209" s="212">
        <f ca="1">OFFSET(환산공식!FG$15,$F209,0)</f>
        <v>0.38</v>
      </c>
      <c r="Z209" s="35">
        <f ca="1">OFFSET(환산공식!FH$15,$F209,0)</f>
        <v>0.37</v>
      </c>
      <c r="AA209" s="203">
        <f ca="1">OFFSET(환산공식!FI$15,$F209,0)</f>
        <v>0.25</v>
      </c>
      <c r="AC209"/>
      <c r="AD209">
        <f t="shared" ca="1" si="7"/>
        <v>6</v>
      </c>
      <c r="AE209"/>
    </row>
    <row r="210" spans="1:31" s="5" customFormat="1">
      <c r="A210" s="222"/>
      <c r="B210" s="222"/>
      <c r="C210" s="222" t="s">
        <v>2596</v>
      </c>
      <c r="D210" s="219">
        <v>1105</v>
      </c>
      <c r="E210" s="219">
        <v>36</v>
      </c>
      <c r="F210" s="219">
        <v>36</v>
      </c>
      <c r="G210" s="264">
        <v>203</v>
      </c>
      <c r="H210" s="221" t="s">
        <v>129</v>
      </c>
      <c r="I210" s="219" t="s">
        <v>357</v>
      </c>
      <c r="J210" s="267" t="s">
        <v>193</v>
      </c>
      <c r="K210" s="219" t="s">
        <v>84</v>
      </c>
      <c r="L210" s="35" t="str">
        <f ca="1">IF(OFFSET(환산공식!$DU$15,$F210,0)=1,"O","X")</f>
        <v>X</v>
      </c>
      <c r="M210" s="212">
        <f ca="1">IFERROR(OFFSET(환산공식!DA$15,$F210,0),"")</f>
        <v>140</v>
      </c>
      <c r="N210" s="35" t="str">
        <f ca="1">IFERROR(CONCATENATE(ROUND(OFFSET(환산공식!DB$15,$F210,0),1),"%"),"")</f>
        <v>100%</v>
      </c>
      <c r="O210" s="35">
        <f ca="1">IFERROR(OFFSET(환산공식!DC$15,$F210,0),"")</f>
        <v>10</v>
      </c>
      <c r="P210" s="212" t="str">
        <f t="shared" ca="1" si="6"/>
        <v>3% 이하</v>
      </c>
      <c r="Q210" s="218">
        <f ca="1">IFERROR(ROUND(OFFSET(환산공식!$EX$15,$F210,0),3),"")</f>
        <v>0</v>
      </c>
      <c r="R210" s="218">
        <f ca="1">OFFSET('배치점수 계산기'!H$10,$D210,0)</f>
        <v>653.952</v>
      </c>
      <c r="S210" s="218">
        <f ca="1">OFFSET('배치점수 계산기'!I$10,$D210,0)</f>
        <v>651.68100000000004</v>
      </c>
      <c r="T210" s="218">
        <f ca="1">OFFSET('배치점수 계산기'!J$10,$D210,0)</f>
        <v>648.49</v>
      </c>
      <c r="U210" s="218">
        <f ca="1">OFFSET('배치점수 계산기'!K$10,$D210,0)</f>
        <v>645.22199999999998</v>
      </c>
      <c r="V210" s="218">
        <f ca="1">OFFSET('배치점수 계산기'!L$10,$D210,0)</f>
        <v>640.57899999999995</v>
      </c>
      <c r="W210" s="210" t="str">
        <f ca="1">OFFSET('배치점수 계산기'!M$10,$D210,0)</f>
        <v>표점/만점</v>
      </c>
      <c r="X210" s="208" t="str">
        <f ca="1">OFFSET('배치점수 계산기'!N$10,$D210,0)</f>
        <v>변표/만점</v>
      </c>
      <c r="Y210" s="212">
        <f ca="1">OFFSET(환산공식!FG$15,$F210,0)</f>
        <v>0.38</v>
      </c>
      <c r="Z210" s="35">
        <f ca="1">OFFSET(환산공식!FH$15,$F210,0)</f>
        <v>0.37</v>
      </c>
      <c r="AA210" s="203">
        <f ca="1">OFFSET(환산공식!FI$15,$F210,0)</f>
        <v>0.25</v>
      </c>
      <c r="AC210"/>
      <c r="AD210">
        <f t="shared" ca="1" si="7"/>
        <v>6</v>
      </c>
      <c r="AE210"/>
    </row>
    <row r="211" spans="1:31" s="5" customFormat="1">
      <c r="A211" s="222"/>
      <c r="B211" s="222"/>
      <c r="C211" s="222" t="s">
        <v>2597</v>
      </c>
      <c r="D211" s="219">
        <v>1106</v>
      </c>
      <c r="E211" s="219">
        <v>36</v>
      </c>
      <c r="F211" s="219">
        <v>36</v>
      </c>
      <c r="G211" s="264">
        <v>204</v>
      </c>
      <c r="H211" s="221" t="s">
        <v>129</v>
      </c>
      <c r="I211" s="219" t="s">
        <v>357</v>
      </c>
      <c r="J211" s="267" t="s">
        <v>188</v>
      </c>
      <c r="K211" s="219" t="s">
        <v>84</v>
      </c>
      <c r="L211" s="35" t="str">
        <f ca="1">IF(OFFSET(환산공식!$DU$15,$F211,0)=1,"O","X")</f>
        <v>X</v>
      </c>
      <c r="M211" s="212">
        <f ca="1">IFERROR(OFFSET(환산공식!DA$15,$F211,0),"")</f>
        <v>140</v>
      </c>
      <c r="N211" s="35" t="str">
        <f ca="1">IFERROR(CONCATENATE(ROUND(OFFSET(환산공식!DB$15,$F211,0),1),"%"),"")</f>
        <v>100%</v>
      </c>
      <c r="O211" s="35">
        <f ca="1">IFERROR(OFFSET(환산공식!DC$15,$F211,0),"")</f>
        <v>10</v>
      </c>
      <c r="P211" s="212" t="str">
        <f t="shared" ca="1" si="6"/>
        <v>3% 이하</v>
      </c>
      <c r="Q211" s="218">
        <f ca="1">IFERROR(ROUND(OFFSET(환산공식!$EX$15,$F211,0),3),"")</f>
        <v>0</v>
      </c>
      <c r="R211" s="218">
        <f ca="1">OFFSET('배치점수 계산기'!H$10,$D211,0)</f>
        <v>653.952</v>
      </c>
      <c r="S211" s="218">
        <f ca="1">OFFSET('배치점수 계산기'!I$10,$D211,0)</f>
        <v>651.68100000000004</v>
      </c>
      <c r="T211" s="218">
        <f ca="1">OFFSET('배치점수 계산기'!J$10,$D211,0)</f>
        <v>648.49</v>
      </c>
      <c r="U211" s="218">
        <f ca="1">OFFSET('배치점수 계산기'!K$10,$D211,0)</f>
        <v>645.22199999999998</v>
      </c>
      <c r="V211" s="218">
        <f ca="1">OFFSET('배치점수 계산기'!L$10,$D211,0)</f>
        <v>640.57899999999995</v>
      </c>
      <c r="W211" s="210" t="str">
        <f ca="1">OFFSET('배치점수 계산기'!M$10,$D211,0)</f>
        <v>표점/만점</v>
      </c>
      <c r="X211" s="208" t="str">
        <f ca="1">OFFSET('배치점수 계산기'!N$10,$D211,0)</f>
        <v>변표/만점</v>
      </c>
      <c r="Y211" s="212">
        <f ca="1">OFFSET(환산공식!FG$15,$F211,0)</f>
        <v>0.38</v>
      </c>
      <c r="Z211" s="35">
        <f ca="1">OFFSET(환산공식!FH$15,$F211,0)</f>
        <v>0.37</v>
      </c>
      <c r="AA211" s="203">
        <f ca="1">OFFSET(환산공식!FI$15,$F211,0)</f>
        <v>0.25</v>
      </c>
      <c r="AC211"/>
      <c r="AD211">
        <f t="shared" ca="1" si="7"/>
        <v>6</v>
      </c>
      <c r="AE211"/>
    </row>
    <row r="212" spans="1:31" s="5" customFormat="1">
      <c r="A212" s="222"/>
      <c r="B212" s="222"/>
      <c r="C212" s="222" t="s">
        <v>2598</v>
      </c>
      <c r="D212" s="219">
        <v>1107</v>
      </c>
      <c r="E212" s="219">
        <v>36</v>
      </c>
      <c r="F212" s="219">
        <v>36</v>
      </c>
      <c r="G212" s="264">
        <v>205</v>
      </c>
      <c r="H212" s="221" t="s">
        <v>129</v>
      </c>
      <c r="I212" s="219" t="s">
        <v>357</v>
      </c>
      <c r="J212" s="267" t="s">
        <v>738</v>
      </c>
      <c r="K212" s="219" t="s">
        <v>84</v>
      </c>
      <c r="L212" s="35" t="str">
        <f ca="1">IF(OFFSET(환산공식!$DU$15,$F212,0)=1,"O","X")</f>
        <v>X</v>
      </c>
      <c r="M212" s="212">
        <f ca="1">IFERROR(OFFSET(환산공식!DA$15,$F212,0),"")</f>
        <v>140</v>
      </c>
      <c r="N212" s="35" t="str">
        <f ca="1">IFERROR(CONCATENATE(ROUND(OFFSET(환산공식!DB$15,$F212,0),1),"%"),"")</f>
        <v>100%</v>
      </c>
      <c r="O212" s="35">
        <f ca="1">IFERROR(OFFSET(환산공식!DC$15,$F212,0),"")</f>
        <v>10</v>
      </c>
      <c r="P212" s="212" t="str">
        <f t="shared" ca="1" si="6"/>
        <v>3% 이하</v>
      </c>
      <c r="Q212" s="218">
        <f ca="1">IFERROR(ROUND(OFFSET(환산공식!$EX$15,$F212,0),3),"")</f>
        <v>0</v>
      </c>
      <c r="R212" s="218">
        <f ca="1">OFFSET('배치점수 계산기'!H$10,$D212,0)</f>
        <v>653.952</v>
      </c>
      <c r="S212" s="218">
        <f ca="1">OFFSET('배치점수 계산기'!I$10,$D212,0)</f>
        <v>651.68100000000004</v>
      </c>
      <c r="T212" s="218">
        <f ca="1">OFFSET('배치점수 계산기'!J$10,$D212,0)</f>
        <v>648.49</v>
      </c>
      <c r="U212" s="218">
        <f ca="1">OFFSET('배치점수 계산기'!K$10,$D212,0)</f>
        <v>645.22199999999998</v>
      </c>
      <c r="V212" s="218">
        <f ca="1">OFFSET('배치점수 계산기'!L$10,$D212,0)</f>
        <v>641.923</v>
      </c>
      <c r="W212" s="210" t="str">
        <f ca="1">OFFSET('배치점수 계산기'!M$10,$D212,0)</f>
        <v>표점/만점</v>
      </c>
      <c r="X212" s="208" t="str">
        <f ca="1">OFFSET('배치점수 계산기'!N$10,$D212,0)</f>
        <v>변표/만점</v>
      </c>
      <c r="Y212" s="212">
        <f ca="1">OFFSET(환산공식!FG$15,$F212,0)</f>
        <v>0.38</v>
      </c>
      <c r="Z212" s="35">
        <f ca="1">OFFSET(환산공식!FH$15,$F212,0)</f>
        <v>0.37</v>
      </c>
      <c r="AA212" s="203">
        <f ca="1">OFFSET(환산공식!FI$15,$F212,0)</f>
        <v>0.25</v>
      </c>
      <c r="AC212"/>
      <c r="AD212">
        <f t="shared" ca="1" si="7"/>
        <v>6</v>
      </c>
      <c r="AE212"/>
    </row>
    <row r="213" spans="1:31" s="5" customFormat="1">
      <c r="A213" s="222"/>
      <c r="B213" s="222"/>
      <c r="C213" s="222" t="s">
        <v>2599</v>
      </c>
      <c r="D213" s="219">
        <v>1108</v>
      </c>
      <c r="E213" s="219">
        <v>36</v>
      </c>
      <c r="F213" s="219">
        <v>36</v>
      </c>
      <c r="G213" s="264">
        <v>206</v>
      </c>
      <c r="H213" s="221" t="s">
        <v>129</v>
      </c>
      <c r="I213" s="219" t="s">
        <v>357</v>
      </c>
      <c r="J213" s="267" t="s">
        <v>733</v>
      </c>
      <c r="K213" s="219" t="s">
        <v>84</v>
      </c>
      <c r="L213" s="35" t="str">
        <f ca="1">IF(OFFSET(환산공식!$DU$15,$F213,0)=1,"O","X")</f>
        <v>X</v>
      </c>
      <c r="M213" s="212">
        <f ca="1">IFERROR(OFFSET(환산공식!DA$15,$F213,0),"")</f>
        <v>140</v>
      </c>
      <c r="N213" s="35" t="str">
        <f ca="1">IFERROR(CONCATENATE(ROUND(OFFSET(환산공식!DB$15,$F213,0),1),"%"),"")</f>
        <v>100%</v>
      </c>
      <c r="O213" s="35">
        <f ca="1">IFERROR(OFFSET(환산공식!DC$15,$F213,0),"")</f>
        <v>10</v>
      </c>
      <c r="P213" s="212" t="str">
        <f t="shared" ca="1" si="6"/>
        <v>3% 이하</v>
      </c>
      <c r="Q213" s="218">
        <f ca="1">IFERROR(ROUND(OFFSET(환산공식!$EX$15,$F213,0),3),"")</f>
        <v>0</v>
      </c>
      <c r="R213" s="218">
        <f ca="1">OFFSET('배치점수 계산기'!H$10,$D213,0)</f>
        <v>653.35599999999999</v>
      </c>
      <c r="S213" s="218">
        <f ca="1">OFFSET('배치점수 계산기'!I$10,$D213,0)</f>
        <v>651.14700000000005</v>
      </c>
      <c r="T213" s="218">
        <f ca="1">OFFSET('배치점수 계산기'!J$10,$D213,0)</f>
        <v>647.16499999999996</v>
      </c>
      <c r="U213" s="218">
        <f ca="1">OFFSET('배치점수 계산기'!K$10,$D213,0)</f>
        <v>644.50699999999995</v>
      </c>
      <c r="V213" s="218">
        <f ca="1">OFFSET('배치점수 계산기'!L$10,$D213,0)</f>
        <v>640.04499999999996</v>
      </c>
      <c r="W213" s="210" t="str">
        <f ca="1">OFFSET('배치점수 계산기'!M$10,$D213,0)</f>
        <v>표점/만점</v>
      </c>
      <c r="X213" s="208" t="str">
        <f ca="1">OFFSET('배치점수 계산기'!N$10,$D213,0)</f>
        <v>변표/만점</v>
      </c>
      <c r="Y213" s="212">
        <f ca="1">OFFSET(환산공식!FG$15,$F213,0)</f>
        <v>0.38</v>
      </c>
      <c r="Z213" s="35">
        <f ca="1">OFFSET(환산공식!FH$15,$F213,0)</f>
        <v>0.37</v>
      </c>
      <c r="AA213" s="203">
        <f ca="1">OFFSET(환산공식!FI$15,$F213,0)</f>
        <v>0.25</v>
      </c>
      <c r="AC213"/>
      <c r="AD213">
        <f t="shared" ca="1" si="7"/>
        <v>6</v>
      </c>
      <c r="AE213"/>
    </row>
    <row r="214" spans="1:31" s="5" customFormat="1">
      <c r="A214" s="222"/>
      <c r="B214" s="222"/>
      <c r="C214" s="222" t="s">
        <v>2600</v>
      </c>
      <c r="D214" s="219">
        <v>1109</v>
      </c>
      <c r="E214" s="219">
        <v>36</v>
      </c>
      <c r="F214" s="219">
        <v>36</v>
      </c>
      <c r="G214" s="264">
        <v>207</v>
      </c>
      <c r="H214" s="221" t="s">
        <v>129</v>
      </c>
      <c r="I214" s="219" t="s">
        <v>357</v>
      </c>
      <c r="J214" s="267" t="s">
        <v>747</v>
      </c>
      <c r="K214" s="219" t="s">
        <v>84</v>
      </c>
      <c r="L214" s="35" t="str">
        <f ca="1">IF(OFFSET(환산공식!$DU$15,$F214,0)=1,"O","X")</f>
        <v>X</v>
      </c>
      <c r="M214" s="212">
        <f ca="1">IFERROR(OFFSET(환산공식!DA$15,$F214,0),"")</f>
        <v>140</v>
      </c>
      <c r="N214" s="35" t="str">
        <f ca="1">IFERROR(CONCATENATE(ROUND(OFFSET(환산공식!DB$15,$F214,0),1),"%"),"")</f>
        <v>100%</v>
      </c>
      <c r="O214" s="35">
        <f ca="1">IFERROR(OFFSET(환산공식!DC$15,$F214,0),"")</f>
        <v>10</v>
      </c>
      <c r="P214" s="212" t="str">
        <f t="shared" ca="1" si="6"/>
        <v>3% 이하</v>
      </c>
      <c r="Q214" s="218">
        <f ca="1">IFERROR(ROUND(OFFSET(환산공식!$EX$15,$F214,0),3),"")</f>
        <v>0</v>
      </c>
      <c r="R214" s="218">
        <f ca="1">OFFSET('배치점수 계산기'!H$10,$D214,0)</f>
        <v>626.93700000000001</v>
      </c>
      <c r="S214" s="218">
        <f ca="1">OFFSET('배치점수 계산기'!I$10,$D214,0)</f>
        <v>624.798</v>
      </c>
      <c r="T214" s="218">
        <f ca="1">OFFSET('배치점수 계산기'!J$10,$D214,0)</f>
        <v>622.00300000000004</v>
      </c>
      <c r="U214" s="218">
        <f ca="1">OFFSET('배치점수 계산기'!K$10,$D214,0)</f>
        <v>620.04100000000005</v>
      </c>
      <c r="V214" s="218">
        <f ca="1">OFFSET('배치점수 계산기'!L$10,$D214,0)</f>
        <v>617.81600000000003</v>
      </c>
      <c r="W214" s="210" t="str">
        <f ca="1">OFFSET('배치점수 계산기'!M$10,$D214,0)</f>
        <v>표점/만점</v>
      </c>
      <c r="X214" s="208" t="str">
        <f ca="1">OFFSET('배치점수 계산기'!N$10,$D214,0)</f>
        <v>변표/만점</v>
      </c>
      <c r="Y214" s="212">
        <f ca="1">OFFSET(환산공식!FG$15,$F214,0)</f>
        <v>0.38</v>
      </c>
      <c r="Z214" s="35">
        <f ca="1">OFFSET(환산공식!FH$15,$F214,0)</f>
        <v>0.37</v>
      </c>
      <c r="AA214" s="203">
        <f ca="1">OFFSET(환산공식!FI$15,$F214,0)</f>
        <v>0.25</v>
      </c>
      <c r="AC214"/>
      <c r="AD214">
        <f t="shared" ca="1" si="7"/>
        <v>6</v>
      </c>
      <c r="AE214"/>
    </row>
    <row r="215" spans="1:31" s="5" customFormat="1">
      <c r="A215" s="222"/>
      <c r="B215" s="222"/>
      <c r="C215" s="222" t="s">
        <v>2601</v>
      </c>
      <c r="D215" s="219">
        <v>1110</v>
      </c>
      <c r="E215" s="219">
        <v>36</v>
      </c>
      <c r="F215" s="219">
        <v>36</v>
      </c>
      <c r="G215" s="264">
        <v>208</v>
      </c>
      <c r="H215" s="221" t="s">
        <v>129</v>
      </c>
      <c r="I215" s="219" t="s">
        <v>357</v>
      </c>
      <c r="J215" s="267" t="s">
        <v>750</v>
      </c>
      <c r="K215" s="219" t="s">
        <v>84</v>
      </c>
      <c r="L215" s="35" t="str">
        <f ca="1">IF(OFFSET(환산공식!$DU$15,$F215,0)=1,"O","X")</f>
        <v>X</v>
      </c>
      <c r="M215" s="212">
        <f ca="1">IFERROR(OFFSET(환산공식!DA$15,$F215,0),"")</f>
        <v>140</v>
      </c>
      <c r="N215" s="35" t="str">
        <f ca="1">IFERROR(CONCATENATE(ROUND(OFFSET(환산공식!DB$15,$F215,0),1),"%"),"")</f>
        <v>100%</v>
      </c>
      <c r="O215" s="35">
        <f ca="1">IFERROR(OFFSET(환산공식!DC$15,$F215,0),"")</f>
        <v>10</v>
      </c>
      <c r="P215" s="212" t="str">
        <f t="shared" ca="1" si="6"/>
        <v>3% 이하</v>
      </c>
      <c r="Q215" s="218">
        <f ca="1">IFERROR(ROUND(OFFSET(환산공식!$EX$15,$F215,0),3),"")</f>
        <v>0</v>
      </c>
      <c r="R215" s="218">
        <f ca="1">OFFSET('배치점수 계산기'!H$10,$D215,0)</f>
        <v>624.798</v>
      </c>
      <c r="S215" s="218">
        <f ca="1">OFFSET('배치점수 계산기'!I$10,$D215,0)</f>
        <v>622.57500000000005</v>
      </c>
      <c r="T215" s="218">
        <f ca="1">OFFSET('배치점수 계산기'!J$10,$D215,0)</f>
        <v>620.04100000000005</v>
      </c>
      <c r="U215" s="218">
        <f ca="1">OFFSET('배치점수 계산기'!K$10,$D215,0)</f>
        <v>616.82299999999998</v>
      </c>
      <c r="V215" s="218">
        <f ca="1">OFFSET('배치점수 계산기'!L$10,$D215,0)</f>
        <v>612.47</v>
      </c>
      <c r="W215" s="210" t="str">
        <f ca="1">OFFSET('배치점수 계산기'!M$10,$D215,0)</f>
        <v>표점/만점</v>
      </c>
      <c r="X215" s="208" t="str">
        <f ca="1">OFFSET('배치점수 계산기'!N$10,$D215,0)</f>
        <v>변표/만점</v>
      </c>
      <c r="Y215" s="212">
        <f ca="1">OFFSET(환산공식!FG$15,$F215,0)</f>
        <v>0.38</v>
      </c>
      <c r="Z215" s="35">
        <f ca="1">OFFSET(환산공식!FH$15,$F215,0)</f>
        <v>0.37</v>
      </c>
      <c r="AA215" s="203">
        <f ca="1">OFFSET(환산공식!FI$15,$F215,0)</f>
        <v>0.25</v>
      </c>
      <c r="AC215"/>
      <c r="AD215">
        <f t="shared" ca="1" si="7"/>
        <v>6</v>
      </c>
      <c r="AE215"/>
    </row>
    <row r="216" spans="1:31" s="5" customFormat="1">
      <c r="A216" s="222"/>
      <c r="B216" s="222"/>
      <c r="C216" s="222" t="s">
        <v>2602</v>
      </c>
      <c r="D216" s="219">
        <v>1111</v>
      </c>
      <c r="E216" s="219">
        <v>36</v>
      </c>
      <c r="F216" s="219">
        <v>36</v>
      </c>
      <c r="G216" s="264">
        <v>209</v>
      </c>
      <c r="H216" s="221" t="s">
        <v>129</v>
      </c>
      <c r="I216" s="219" t="s">
        <v>357</v>
      </c>
      <c r="J216" s="267" t="s">
        <v>746</v>
      </c>
      <c r="K216" s="219" t="s">
        <v>84</v>
      </c>
      <c r="L216" s="35" t="str">
        <f ca="1">IF(OFFSET(환산공식!$DU$15,$F216,0)=1,"O","X")</f>
        <v>X</v>
      </c>
      <c r="M216" s="212">
        <f ca="1">IFERROR(OFFSET(환산공식!DA$15,$F216,0),"")</f>
        <v>140</v>
      </c>
      <c r="N216" s="35" t="str">
        <f ca="1">IFERROR(CONCATENATE(ROUND(OFFSET(환산공식!DB$15,$F216,0),1),"%"),"")</f>
        <v>100%</v>
      </c>
      <c r="O216" s="35">
        <f ca="1">IFERROR(OFFSET(환산공식!DC$15,$F216,0),"")</f>
        <v>10</v>
      </c>
      <c r="P216" s="212" t="str">
        <f t="shared" ca="1" si="6"/>
        <v>3% 이하</v>
      </c>
      <c r="Q216" s="218">
        <f ca="1">IFERROR(ROUND(OFFSET(환산공식!$EX$15,$F216,0),3),"")</f>
        <v>0</v>
      </c>
      <c r="R216" s="218">
        <f ca="1">OFFSET('배치점수 계산기'!H$10,$D216,0)</f>
        <v>621.75099999999998</v>
      </c>
      <c r="S216" s="218">
        <f ca="1">OFFSET('배치점수 계산기'!I$10,$D216,0)</f>
        <v>620.79600000000005</v>
      </c>
      <c r="T216" s="218">
        <f ca="1">OFFSET('배치점수 계산기'!J$10,$D216,0)</f>
        <v>619.31600000000003</v>
      </c>
      <c r="U216" s="218">
        <f ca="1">OFFSET('배치점수 계산기'!K$10,$D216,0)</f>
        <v>616.13300000000004</v>
      </c>
      <c r="V216" s="218">
        <f ca="1">OFFSET('배치점수 계산기'!L$10,$D216,0)</f>
        <v>611.84500000000003</v>
      </c>
      <c r="W216" s="210" t="str">
        <f ca="1">OFFSET('배치점수 계산기'!M$10,$D216,0)</f>
        <v>표점/만점</v>
      </c>
      <c r="X216" s="208" t="str">
        <f ca="1">OFFSET('배치점수 계산기'!N$10,$D216,0)</f>
        <v>변표/만점</v>
      </c>
      <c r="Y216" s="212">
        <f ca="1">OFFSET(환산공식!FG$15,$F216,0)</f>
        <v>0.38</v>
      </c>
      <c r="Z216" s="35">
        <f ca="1">OFFSET(환산공식!FH$15,$F216,0)</f>
        <v>0.37</v>
      </c>
      <c r="AA216" s="203">
        <f ca="1">OFFSET(환산공식!FI$15,$F216,0)</f>
        <v>0.25</v>
      </c>
      <c r="AC216"/>
      <c r="AD216">
        <f t="shared" ca="1" si="7"/>
        <v>6</v>
      </c>
      <c r="AE216"/>
    </row>
    <row r="217" spans="1:31" s="5" customFormat="1">
      <c r="A217" s="222"/>
      <c r="B217" s="222"/>
      <c r="C217" s="222" t="s">
        <v>2603</v>
      </c>
      <c r="D217" s="219">
        <v>1112</v>
      </c>
      <c r="E217" s="219">
        <v>36</v>
      </c>
      <c r="F217" s="219">
        <v>36</v>
      </c>
      <c r="G217" s="264">
        <v>210</v>
      </c>
      <c r="H217" s="221" t="s">
        <v>129</v>
      </c>
      <c r="I217" s="219" t="s">
        <v>357</v>
      </c>
      <c r="J217" s="267" t="s">
        <v>752</v>
      </c>
      <c r="K217" s="219" t="s">
        <v>84</v>
      </c>
      <c r="L217" s="35" t="str">
        <f ca="1">IF(OFFSET(환산공식!$DU$15,$F217,0)=1,"O","X")</f>
        <v>X</v>
      </c>
      <c r="M217" s="212">
        <f ca="1">IFERROR(OFFSET(환산공식!DA$15,$F217,0),"")</f>
        <v>140</v>
      </c>
      <c r="N217" s="35" t="str">
        <f ca="1">IFERROR(CONCATENATE(ROUND(OFFSET(환산공식!DB$15,$F217,0),1),"%"),"")</f>
        <v>100%</v>
      </c>
      <c r="O217" s="35">
        <f ca="1">IFERROR(OFFSET(환산공식!DC$15,$F217,0),"")</f>
        <v>10</v>
      </c>
      <c r="P217" s="212" t="str">
        <f t="shared" ca="1" si="6"/>
        <v>3% 이하</v>
      </c>
      <c r="Q217" s="218">
        <f ca="1">IFERROR(ROUND(OFFSET(환산공식!$EX$15,$F217,0),3),"")</f>
        <v>0</v>
      </c>
      <c r="R217" s="218">
        <f ca="1">OFFSET('배치점수 계산기'!H$10,$D217,0)</f>
        <v>624.81399999999996</v>
      </c>
      <c r="S217" s="218">
        <f ca="1">OFFSET('배치점수 계산기'!I$10,$D217,0)</f>
        <v>621.75099999999998</v>
      </c>
      <c r="T217" s="218">
        <f ca="1">OFFSET('배치점수 계산기'!J$10,$D217,0)</f>
        <v>619.16499999999996</v>
      </c>
      <c r="U217" s="218">
        <f ca="1">OFFSET('배치점수 계산기'!K$10,$D217,0)</f>
        <v>617.07600000000002</v>
      </c>
      <c r="V217" s="218">
        <f ca="1">OFFSET('배치점수 계산기'!L$10,$D217,0)</f>
        <v>615.04</v>
      </c>
      <c r="W217" s="210" t="str">
        <f ca="1">OFFSET('배치점수 계산기'!M$10,$D217,0)</f>
        <v>표점/만점</v>
      </c>
      <c r="X217" s="208" t="str">
        <f ca="1">OFFSET('배치점수 계산기'!N$10,$D217,0)</f>
        <v>변표/만점</v>
      </c>
      <c r="Y217" s="212">
        <f ca="1">OFFSET(환산공식!FG$15,$F217,0)</f>
        <v>0.38</v>
      </c>
      <c r="Z217" s="35">
        <f ca="1">OFFSET(환산공식!FH$15,$F217,0)</f>
        <v>0.37</v>
      </c>
      <c r="AA217" s="203">
        <f ca="1">OFFSET(환산공식!FI$15,$F217,0)</f>
        <v>0.25</v>
      </c>
      <c r="AC217"/>
      <c r="AD217">
        <f t="shared" ca="1" si="7"/>
        <v>6</v>
      </c>
      <c r="AE217"/>
    </row>
    <row r="218" spans="1:31" s="5" customFormat="1">
      <c r="A218" s="222"/>
      <c r="B218" s="222"/>
      <c r="C218" s="222" t="s">
        <v>2604</v>
      </c>
      <c r="D218" s="219">
        <v>1113</v>
      </c>
      <c r="E218" s="219">
        <v>36</v>
      </c>
      <c r="F218" s="219">
        <v>36</v>
      </c>
      <c r="G218" s="264">
        <v>211</v>
      </c>
      <c r="H218" s="221" t="s">
        <v>129</v>
      </c>
      <c r="I218" s="219" t="s">
        <v>357</v>
      </c>
      <c r="J218" s="267" t="s">
        <v>748</v>
      </c>
      <c r="K218" s="219" t="s">
        <v>84</v>
      </c>
      <c r="L218" s="35" t="str">
        <f ca="1">IF(OFFSET(환산공식!$DU$15,$F218,0)=1,"O","X")</f>
        <v>X</v>
      </c>
      <c r="M218" s="212">
        <f ca="1">IFERROR(OFFSET(환산공식!DA$15,$F218,0),"")</f>
        <v>140</v>
      </c>
      <c r="N218" s="35" t="str">
        <f ca="1">IFERROR(CONCATENATE(ROUND(OFFSET(환산공식!DB$15,$F218,0),1),"%"),"")</f>
        <v>100%</v>
      </c>
      <c r="O218" s="35">
        <f ca="1">IFERROR(OFFSET(환산공식!DC$15,$F218,0),"")</f>
        <v>10</v>
      </c>
      <c r="P218" s="212" t="str">
        <f t="shared" ca="1" si="6"/>
        <v>3% 이하</v>
      </c>
      <c r="Q218" s="218">
        <f ca="1">IFERROR(ROUND(OFFSET(환산공식!$EX$15,$F218,0),3),"")</f>
        <v>0</v>
      </c>
      <c r="R218" s="218">
        <f ca="1">OFFSET('배치점수 계산기'!H$10,$D218,0)</f>
        <v>622.72699999999998</v>
      </c>
      <c r="S218" s="218">
        <f ca="1">OFFSET('배치점수 계산기'!I$10,$D218,0)</f>
        <v>620.52300000000002</v>
      </c>
      <c r="T218" s="218">
        <f ca="1">OFFSET('배치점수 계산기'!J$10,$D218,0)</f>
        <v>617.96699999999998</v>
      </c>
      <c r="U218" s="218">
        <f ca="1">OFFSET('배치점수 계산기'!K$10,$D218,0)</f>
        <v>614.78300000000002</v>
      </c>
      <c r="V218" s="218">
        <f ca="1">OFFSET('배치점수 계산기'!L$10,$D218,0)</f>
        <v>610.58399999999995</v>
      </c>
      <c r="W218" s="210" t="str">
        <f ca="1">OFFSET('배치점수 계산기'!M$10,$D218,0)</f>
        <v>표점/만점</v>
      </c>
      <c r="X218" s="208" t="str">
        <f ca="1">OFFSET('배치점수 계산기'!N$10,$D218,0)</f>
        <v>변표/만점</v>
      </c>
      <c r="Y218" s="212">
        <f ca="1">OFFSET(환산공식!FG$15,$F218,0)</f>
        <v>0.38</v>
      </c>
      <c r="Z218" s="35">
        <f ca="1">OFFSET(환산공식!FH$15,$F218,0)</f>
        <v>0.37</v>
      </c>
      <c r="AA218" s="203">
        <f ca="1">OFFSET(환산공식!FI$15,$F218,0)</f>
        <v>0.25</v>
      </c>
      <c r="AC218"/>
      <c r="AD218">
        <f t="shared" ca="1" si="7"/>
        <v>6</v>
      </c>
      <c r="AE218"/>
    </row>
    <row r="219" spans="1:31" s="5" customFormat="1">
      <c r="A219" s="222"/>
      <c r="B219" s="222"/>
      <c r="C219" s="222" t="s">
        <v>2605</v>
      </c>
      <c r="D219" s="219">
        <v>1114</v>
      </c>
      <c r="E219" s="219">
        <v>36</v>
      </c>
      <c r="F219" s="219">
        <v>36</v>
      </c>
      <c r="G219" s="264">
        <v>212</v>
      </c>
      <c r="H219" s="221" t="s">
        <v>129</v>
      </c>
      <c r="I219" s="219" t="s">
        <v>357</v>
      </c>
      <c r="J219" s="267" t="s">
        <v>749</v>
      </c>
      <c r="K219" s="219" t="s">
        <v>84</v>
      </c>
      <c r="L219" s="35" t="str">
        <f ca="1">IF(OFFSET(환산공식!$DU$15,$F219,0)=1,"O","X")</f>
        <v>X</v>
      </c>
      <c r="M219" s="212">
        <f ca="1">IFERROR(OFFSET(환산공식!DA$15,$F219,0),"")</f>
        <v>140</v>
      </c>
      <c r="N219" s="35" t="str">
        <f ca="1">IFERROR(CONCATENATE(ROUND(OFFSET(환산공식!DB$15,$F219,0),1),"%"),"")</f>
        <v>100%</v>
      </c>
      <c r="O219" s="35">
        <f ca="1">IFERROR(OFFSET(환산공식!DC$15,$F219,0),"")</f>
        <v>10</v>
      </c>
      <c r="P219" s="212" t="str">
        <f t="shared" ca="1" si="6"/>
        <v>3% 이하</v>
      </c>
      <c r="Q219" s="218">
        <f ca="1">IFERROR(ROUND(OFFSET(환산공식!$EX$15,$F219,0),3),"")</f>
        <v>0</v>
      </c>
      <c r="R219" s="218">
        <f ca="1">OFFSET('배치점수 계산기'!H$10,$D219,0)</f>
        <v>620.94600000000003</v>
      </c>
      <c r="S219" s="218">
        <f ca="1">OFFSET('배치점수 계산기'!I$10,$D219,0)</f>
        <v>618.80700000000002</v>
      </c>
      <c r="T219" s="218">
        <f ca="1">OFFSET('배치점수 계산기'!J$10,$D219,0)</f>
        <v>616.23500000000001</v>
      </c>
      <c r="U219" s="218">
        <f ca="1">OFFSET('배치점수 계산기'!K$10,$D219,0)</f>
        <v>614.42999999999995</v>
      </c>
      <c r="V219" s="218">
        <f ca="1">OFFSET('배치점수 계산기'!L$10,$D219,0)</f>
        <v>612.74800000000005</v>
      </c>
      <c r="W219" s="210" t="str">
        <f ca="1">OFFSET('배치점수 계산기'!M$10,$D219,0)</f>
        <v>표점/만점</v>
      </c>
      <c r="X219" s="208" t="str">
        <f ca="1">OFFSET('배치점수 계산기'!N$10,$D219,0)</f>
        <v>변표/만점</v>
      </c>
      <c r="Y219" s="212">
        <f ca="1">OFFSET(환산공식!FG$15,$F219,0)</f>
        <v>0.38</v>
      </c>
      <c r="Z219" s="35">
        <f ca="1">OFFSET(환산공식!FH$15,$F219,0)</f>
        <v>0.37</v>
      </c>
      <c r="AA219" s="203">
        <f ca="1">OFFSET(환산공식!FI$15,$F219,0)</f>
        <v>0.25</v>
      </c>
      <c r="AC219"/>
      <c r="AD219">
        <f t="shared" ca="1" si="7"/>
        <v>6</v>
      </c>
      <c r="AE219"/>
    </row>
    <row r="220" spans="1:31" s="5" customFormat="1">
      <c r="A220" s="222"/>
      <c r="B220" s="222"/>
      <c r="C220" s="222" t="s">
        <v>2606</v>
      </c>
      <c r="D220" s="219">
        <v>1115</v>
      </c>
      <c r="E220" s="219">
        <v>36</v>
      </c>
      <c r="F220" s="219">
        <v>36</v>
      </c>
      <c r="G220" s="264">
        <v>213</v>
      </c>
      <c r="H220" s="221" t="s">
        <v>129</v>
      </c>
      <c r="I220" s="219" t="s">
        <v>357</v>
      </c>
      <c r="J220" s="267" t="s">
        <v>751</v>
      </c>
      <c r="K220" s="219" t="s">
        <v>84</v>
      </c>
      <c r="L220" s="35" t="str">
        <f ca="1">IF(OFFSET(환산공식!$DU$15,$F220,0)=1,"O","X")</f>
        <v>X</v>
      </c>
      <c r="M220" s="212">
        <f ca="1">IFERROR(OFFSET(환산공식!DA$15,$F220,0),"")</f>
        <v>140</v>
      </c>
      <c r="N220" s="35" t="str">
        <f ca="1">IFERROR(CONCATENATE(ROUND(OFFSET(환산공식!DB$15,$F220,0),1),"%"),"")</f>
        <v>100%</v>
      </c>
      <c r="O220" s="35">
        <f ca="1">IFERROR(OFFSET(환산공식!DC$15,$F220,0),"")</f>
        <v>10</v>
      </c>
      <c r="P220" s="212" t="str">
        <f t="shared" ca="1" si="6"/>
        <v>3% 이하</v>
      </c>
      <c r="Q220" s="218">
        <f ca="1">IFERROR(ROUND(OFFSET(환산공식!$EX$15,$F220,0),3),"")</f>
        <v>0</v>
      </c>
      <c r="R220" s="218">
        <f ca="1">OFFSET('배치점수 계산기'!H$10,$D220,0)</f>
        <v>619.31600000000003</v>
      </c>
      <c r="S220" s="218">
        <f ca="1">OFFSET('배치점수 계산기'!I$10,$D220,0)</f>
        <v>617.12400000000002</v>
      </c>
      <c r="T220" s="218">
        <f ca="1">OFFSET('배치점수 계산기'!J$10,$D220,0)</f>
        <v>614.68100000000004</v>
      </c>
      <c r="U220" s="218">
        <f ca="1">OFFSET('배치점수 계산기'!K$10,$D220,0)</f>
        <v>612.89800000000002</v>
      </c>
      <c r="V220" s="218">
        <f ca="1">OFFSET('배치점수 계산기'!L$10,$D220,0)</f>
        <v>611.49099999999999</v>
      </c>
      <c r="W220" s="210" t="str">
        <f ca="1">OFFSET('배치점수 계산기'!M$10,$D220,0)</f>
        <v>표점/만점</v>
      </c>
      <c r="X220" s="208" t="str">
        <f ca="1">OFFSET('배치점수 계산기'!N$10,$D220,0)</f>
        <v>변표/만점</v>
      </c>
      <c r="Y220" s="212">
        <f ca="1">OFFSET(환산공식!FG$15,$F220,0)</f>
        <v>0.38</v>
      </c>
      <c r="Z220" s="35">
        <f ca="1">OFFSET(환산공식!FH$15,$F220,0)</f>
        <v>0.37</v>
      </c>
      <c r="AA220" s="203">
        <f ca="1">OFFSET(환산공식!FI$15,$F220,0)</f>
        <v>0.25</v>
      </c>
      <c r="AC220"/>
      <c r="AD220">
        <f t="shared" ca="1" si="7"/>
        <v>6</v>
      </c>
      <c r="AE220"/>
    </row>
    <row r="221" spans="1:31" s="5" customFormat="1">
      <c r="A221" s="222"/>
      <c r="B221" s="222"/>
      <c r="C221" s="222" t="s">
        <v>2607</v>
      </c>
      <c r="D221" s="219">
        <v>1116</v>
      </c>
      <c r="E221" s="219">
        <v>45</v>
      </c>
      <c r="F221" s="219">
        <v>45</v>
      </c>
      <c r="G221" s="264">
        <v>214</v>
      </c>
      <c r="H221" s="221" t="s">
        <v>129</v>
      </c>
      <c r="I221" s="219" t="s">
        <v>333</v>
      </c>
      <c r="J221" s="267" t="s">
        <v>695</v>
      </c>
      <c r="K221" s="219" t="s">
        <v>83</v>
      </c>
      <c r="L221" s="35" t="str">
        <f ca="1">IF(OFFSET(환산공식!$DU$15,$F221,0)=1,"O","X")</f>
        <v>X</v>
      </c>
      <c r="M221" s="212">
        <f ca="1">IFERROR(OFFSET(환산공식!DA$15,$F221,0),"")</f>
        <v>100</v>
      </c>
      <c r="N221" s="35" t="str">
        <f ca="1">IFERROR(CONCATENATE(ROUND(OFFSET(환산공식!DB$15,$F221,0),1),"%"),"")</f>
        <v>100%</v>
      </c>
      <c r="O221" s="35">
        <f ca="1">IFERROR(OFFSET(환산공식!DC$15,$F221,0),"")</f>
        <v>0</v>
      </c>
      <c r="P221" s="212" t="str">
        <f t="shared" ca="1" si="6"/>
        <v>3% 이하</v>
      </c>
      <c r="Q221" s="218">
        <f ca="1">IFERROR(ROUND(OFFSET(환산공식!$EX$15,$F221,0),3),"")</f>
        <v>0</v>
      </c>
      <c r="R221" s="218">
        <f ca="1">OFFSET('배치점수 계산기'!H$10,$D221,0)</f>
        <v>673.52</v>
      </c>
      <c r="S221" s="218">
        <f ca="1">OFFSET('배치점수 계산기'!I$10,$D221,0)</f>
        <v>672.38800000000003</v>
      </c>
      <c r="T221" s="218">
        <f ca="1">OFFSET('배치점수 계산기'!J$10,$D221,0)</f>
        <v>668.23400000000004</v>
      </c>
      <c r="U221" s="218">
        <f ca="1">OFFSET('배치점수 계산기'!K$10,$D221,0)</f>
        <v>664</v>
      </c>
      <c r="V221" s="218">
        <f ca="1">OFFSET('배치점수 계산기'!L$10,$D221,0)</f>
        <v>659.26900000000001</v>
      </c>
      <c r="W221" s="210" t="str">
        <f ca="1">OFFSET('배치점수 계산기'!M$10,$D221,0)</f>
        <v>표점</v>
      </c>
      <c r="X221" s="208" t="str">
        <f ca="1">OFFSET('배치점수 계산기'!N$10,$D221,0)</f>
        <v>변표</v>
      </c>
      <c r="Y221" s="212">
        <f ca="1">OFFSET(환산공식!FG$15,$F221,0)</f>
        <v>0.33</v>
      </c>
      <c r="Z221" s="35">
        <f ca="1">OFFSET(환산공식!FH$15,$F221,0)</f>
        <v>0.44</v>
      </c>
      <c r="AA221" s="203">
        <f ca="1">OFFSET(환산공식!FI$15,$F221,0)</f>
        <v>0.22</v>
      </c>
      <c r="AC221"/>
      <c r="AD221">
        <f t="shared" ca="1" si="7"/>
        <v>6</v>
      </c>
      <c r="AE221"/>
    </row>
    <row r="222" spans="1:31" s="5" customFormat="1">
      <c r="A222" s="222"/>
      <c r="B222" s="222"/>
      <c r="C222" s="222" t="s">
        <v>2608</v>
      </c>
      <c r="D222" s="219">
        <v>1117</v>
      </c>
      <c r="E222" s="219">
        <v>45</v>
      </c>
      <c r="F222" s="219">
        <v>45</v>
      </c>
      <c r="G222" s="264">
        <v>215</v>
      </c>
      <c r="H222" s="221" t="s">
        <v>129</v>
      </c>
      <c r="I222" s="219" t="s">
        <v>333</v>
      </c>
      <c r="J222" s="267" t="s">
        <v>18520</v>
      </c>
      <c r="K222" s="219" t="s">
        <v>83</v>
      </c>
      <c r="L222" s="35" t="str">
        <f ca="1">IF(OFFSET(환산공식!$DU$15,$F222,0)=1,"O","X")</f>
        <v>X</v>
      </c>
      <c r="M222" s="212">
        <f ca="1">IFERROR(OFFSET(환산공식!DA$15,$F222,0),"")</f>
        <v>100</v>
      </c>
      <c r="N222" s="35" t="str">
        <f ca="1">IFERROR(CONCATENATE(ROUND(OFFSET(환산공식!DB$15,$F222,0),1),"%"),"")</f>
        <v>100%</v>
      </c>
      <c r="O222" s="35">
        <f ca="1">IFERROR(OFFSET(환산공식!DC$15,$F222,0),"")</f>
        <v>0</v>
      </c>
      <c r="P222" s="212" t="str">
        <f t="shared" ca="1" si="6"/>
        <v>3% 이하</v>
      </c>
      <c r="Q222" s="218">
        <f ca="1">IFERROR(ROUND(OFFSET(환산공식!$EX$15,$F222,0),3),"")</f>
        <v>0</v>
      </c>
      <c r="R222" s="218">
        <f ca="1">OFFSET('배치점수 계산기'!H$10,$D222,0)</f>
        <v>674.71600000000001</v>
      </c>
      <c r="S222" s="218">
        <f ca="1">OFFSET('배치점수 계산기'!I$10,$D222,0)</f>
        <v>672.27</v>
      </c>
      <c r="T222" s="218">
        <f ca="1">OFFSET('배치점수 계산기'!J$10,$D222,0)</f>
        <v>666.81799999999998</v>
      </c>
      <c r="U222" s="218">
        <f ca="1">OFFSET('배치점수 계산기'!K$10,$D222,0)</f>
        <v>664.2</v>
      </c>
      <c r="V222" s="218">
        <f ca="1">OFFSET('배치점수 계산기'!L$10,$D222,0)</f>
        <v>659.88300000000004</v>
      </c>
      <c r="W222" s="210" t="str">
        <f ca="1">OFFSET('배치점수 계산기'!M$10,$D222,0)</f>
        <v>표점</v>
      </c>
      <c r="X222" s="208" t="str">
        <f ca="1">OFFSET('배치점수 계산기'!N$10,$D222,0)</f>
        <v>변표</v>
      </c>
      <c r="Y222" s="212">
        <f ca="1">OFFSET(환산공식!FG$15,$F222,0)</f>
        <v>0.33</v>
      </c>
      <c r="Z222" s="35">
        <f ca="1">OFFSET(환산공식!FH$15,$F222,0)</f>
        <v>0.44</v>
      </c>
      <c r="AA222" s="203">
        <f ca="1">OFFSET(환산공식!FI$15,$F222,0)</f>
        <v>0.22</v>
      </c>
      <c r="AC222"/>
      <c r="AD222">
        <f t="shared" ca="1" si="7"/>
        <v>6</v>
      </c>
      <c r="AE222"/>
    </row>
    <row r="223" spans="1:31" s="5" customFormat="1">
      <c r="A223" s="222"/>
      <c r="B223" s="222"/>
      <c r="C223" s="222" t="s">
        <v>2609</v>
      </c>
      <c r="D223" s="219">
        <v>1118</v>
      </c>
      <c r="E223" s="219">
        <v>45</v>
      </c>
      <c r="F223" s="219">
        <v>45</v>
      </c>
      <c r="G223" s="264">
        <v>216</v>
      </c>
      <c r="H223" s="221" t="s">
        <v>129</v>
      </c>
      <c r="I223" s="219" t="s">
        <v>333</v>
      </c>
      <c r="J223" s="267" t="s">
        <v>18521</v>
      </c>
      <c r="K223" s="219" t="s">
        <v>83</v>
      </c>
      <c r="L223" s="35" t="str">
        <f ca="1">IF(OFFSET(환산공식!$DU$15,$F223,0)=1,"O","X")</f>
        <v>X</v>
      </c>
      <c r="M223" s="212">
        <f ca="1">IFERROR(OFFSET(환산공식!DA$15,$F223,0),"")</f>
        <v>100</v>
      </c>
      <c r="N223" s="35" t="str">
        <f ca="1">IFERROR(CONCATENATE(ROUND(OFFSET(환산공식!DB$15,$F223,0),1),"%"),"")</f>
        <v>100%</v>
      </c>
      <c r="O223" s="35">
        <f ca="1">IFERROR(OFFSET(환산공식!DC$15,$F223,0),"")</f>
        <v>0</v>
      </c>
      <c r="P223" s="212" t="str">
        <f t="shared" ca="1" si="6"/>
        <v>3% 이하</v>
      </c>
      <c r="Q223" s="218">
        <f ca="1">IFERROR(ROUND(OFFSET(환산공식!$EX$15,$F223,0),3),"")</f>
        <v>0</v>
      </c>
      <c r="R223" s="218">
        <f ca="1">OFFSET('배치점수 계산기'!H$10,$D223,0)</f>
        <v>674.28599999999994</v>
      </c>
      <c r="S223" s="218">
        <f ca="1">OFFSET('배치점수 계산기'!I$10,$D223,0)</f>
        <v>671.73400000000004</v>
      </c>
      <c r="T223" s="218">
        <f ca="1">OFFSET('배치점수 계산기'!J$10,$D223,0)</f>
        <v>666.35</v>
      </c>
      <c r="U223" s="218">
        <f ca="1">OFFSET('배치점수 계산기'!K$10,$D223,0)</f>
        <v>663.72400000000005</v>
      </c>
      <c r="V223" s="218">
        <f ca="1">OFFSET('배치점수 계산기'!L$10,$D223,0)</f>
        <v>659.53399999999999</v>
      </c>
      <c r="W223" s="210" t="str">
        <f ca="1">OFFSET('배치점수 계산기'!M$10,$D223,0)</f>
        <v>표점</v>
      </c>
      <c r="X223" s="208" t="str">
        <f ca="1">OFFSET('배치점수 계산기'!N$10,$D223,0)</f>
        <v>변표</v>
      </c>
      <c r="Y223" s="212">
        <f ca="1">OFFSET(환산공식!FG$15,$F223,0)</f>
        <v>0.33</v>
      </c>
      <c r="Z223" s="35">
        <f ca="1">OFFSET(환산공식!FH$15,$F223,0)</f>
        <v>0.44</v>
      </c>
      <c r="AA223" s="203">
        <f ca="1">OFFSET(환산공식!FI$15,$F223,0)</f>
        <v>0.22</v>
      </c>
      <c r="AC223"/>
      <c r="AD223">
        <f t="shared" ca="1" si="7"/>
        <v>6</v>
      </c>
      <c r="AE223"/>
    </row>
    <row r="224" spans="1:31" s="5" customFormat="1">
      <c r="A224" s="222"/>
      <c r="B224" s="222"/>
      <c r="C224" s="222" t="s">
        <v>2610</v>
      </c>
      <c r="D224" s="219">
        <v>1119</v>
      </c>
      <c r="E224" s="219">
        <v>45</v>
      </c>
      <c r="F224" s="219">
        <v>45</v>
      </c>
      <c r="G224" s="264">
        <v>217</v>
      </c>
      <c r="H224" s="221" t="s">
        <v>129</v>
      </c>
      <c r="I224" s="219" t="s">
        <v>333</v>
      </c>
      <c r="J224" s="267" t="s">
        <v>363</v>
      </c>
      <c r="K224" s="219" t="s">
        <v>83</v>
      </c>
      <c r="L224" s="35" t="str">
        <f ca="1">IF(OFFSET(환산공식!$DU$15,$F224,0)=1,"O","X")</f>
        <v>X</v>
      </c>
      <c r="M224" s="212">
        <f ca="1">IFERROR(OFFSET(환산공식!DA$15,$F224,0),"")</f>
        <v>100</v>
      </c>
      <c r="N224" s="35" t="str">
        <f ca="1">IFERROR(CONCATENATE(ROUND(OFFSET(환산공식!DB$15,$F224,0),1),"%"),"")</f>
        <v>100%</v>
      </c>
      <c r="O224" s="35">
        <f ca="1">IFERROR(OFFSET(환산공식!DC$15,$F224,0),"")</f>
        <v>0</v>
      </c>
      <c r="P224" s="212" t="str">
        <f t="shared" ca="1" si="6"/>
        <v>3% 이하</v>
      </c>
      <c r="Q224" s="218">
        <f ca="1">IFERROR(ROUND(OFFSET(환산공식!$EX$15,$F224,0),3),"")</f>
        <v>0</v>
      </c>
      <c r="R224" s="218">
        <f ca="1">OFFSET('배치점수 계산기'!H$10,$D224,0)</f>
        <v>670.93600000000004</v>
      </c>
      <c r="S224" s="218">
        <f ca="1">OFFSET('배치점수 계산기'!I$10,$D224,0)</f>
        <v>667.91600000000005</v>
      </c>
      <c r="T224" s="218">
        <f ca="1">OFFSET('배치점수 계산기'!J$10,$D224,0)</f>
        <v>665.59199999999998</v>
      </c>
      <c r="U224" s="218">
        <f ca="1">OFFSET('배치점수 계산기'!K$10,$D224,0)</f>
        <v>663.37400000000002</v>
      </c>
      <c r="V224" s="218">
        <f ca="1">OFFSET('배치점수 계산기'!L$10,$D224,0)</f>
        <v>659.03700000000003</v>
      </c>
      <c r="W224" s="210" t="str">
        <f ca="1">OFFSET('배치점수 계산기'!M$10,$D224,0)</f>
        <v>표점</v>
      </c>
      <c r="X224" s="208" t="str">
        <f ca="1">OFFSET('배치점수 계산기'!N$10,$D224,0)</f>
        <v>변표</v>
      </c>
      <c r="Y224" s="212">
        <f ca="1">OFFSET(환산공식!FG$15,$F224,0)</f>
        <v>0.33</v>
      </c>
      <c r="Z224" s="35">
        <f ca="1">OFFSET(환산공식!FH$15,$F224,0)</f>
        <v>0.44</v>
      </c>
      <c r="AA224" s="203">
        <f ca="1">OFFSET(환산공식!FI$15,$F224,0)</f>
        <v>0.22</v>
      </c>
      <c r="AC224"/>
      <c r="AD224">
        <f t="shared" ca="1" si="7"/>
        <v>6</v>
      </c>
      <c r="AE224"/>
    </row>
    <row r="225" spans="1:31" s="5" customFormat="1">
      <c r="A225" s="222"/>
      <c r="B225" s="222"/>
      <c r="C225" s="222" t="s">
        <v>2611</v>
      </c>
      <c r="D225" s="219">
        <v>1120</v>
      </c>
      <c r="E225" s="219">
        <v>45</v>
      </c>
      <c r="F225" s="219">
        <v>45</v>
      </c>
      <c r="G225" s="264">
        <v>218</v>
      </c>
      <c r="H225" s="221" t="s">
        <v>129</v>
      </c>
      <c r="I225" s="219" t="s">
        <v>333</v>
      </c>
      <c r="J225" s="267" t="s">
        <v>502</v>
      </c>
      <c r="K225" s="219" t="s">
        <v>83</v>
      </c>
      <c r="L225" s="35" t="str">
        <f ca="1">IF(OFFSET(환산공식!$DU$15,$F225,0)=1,"O","X")</f>
        <v>X</v>
      </c>
      <c r="M225" s="212">
        <f ca="1">IFERROR(OFFSET(환산공식!DA$15,$F225,0),"")</f>
        <v>100</v>
      </c>
      <c r="N225" s="35" t="str">
        <f ca="1">IFERROR(CONCATENATE(ROUND(OFFSET(환산공식!DB$15,$F225,0),1),"%"),"")</f>
        <v>100%</v>
      </c>
      <c r="O225" s="35">
        <f ca="1">IFERROR(OFFSET(환산공식!DC$15,$F225,0),"")</f>
        <v>0</v>
      </c>
      <c r="P225" s="212" t="str">
        <f t="shared" ca="1" si="6"/>
        <v>3% 이하</v>
      </c>
      <c r="Q225" s="218">
        <f ca="1">IFERROR(ROUND(OFFSET(환산공식!$EX$15,$F225,0),3),"")</f>
        <v>0</v>
      </c>
      <c r="R225" s="218">
        <f ca="1">OFFSET('배치점수 계산기'!H$10,$D225,0)</f>
        <v>665.09199999999998</v>
      </c>
      <c r="S225" s="218">
        <f ca="1">OFFSET('배치점수 계산기'!I$10,$D225,0)</f>
        <v>663.09</v>
      </c>
      <c r="T225" s="218">
        <f ca="1">OFFSET('배치점수 계산기'!J$10,$D225,0)</f>
        <v>660.61800000000005</v>
      </c>
      <c r="U225" s="218">
        <f ca="1">OFFSET('배치점수 계산기'!K$10,$D225,0)</f>
        <v>658.44500000000005</v>
      </c>
      <c r="V225" s="218">
        <f ca="1">OFFSET('배치점수 계산기'!L$10,$D225,0)</f>
        <v>656.65700000000004</v>
      </c>
      <c r="W225" s="210" t="str">
        <f ca="1">OFFSET('배치점수 계산기'!M$10,$D225,0)</f>
        <v>표점</v>
      </c>
      <c r="X225" s="208" t="str">
        <f ca="1">OFFSET('배치점수 계산기'!N$10,$D225,0)</f>
        <v>변표</v>
      </c>
      <c r="Y225" s="212">
        <f ca="1">OFFSET(환산공식!FG$15,$F225,0)</f>
        <v>0.33</v>
      </c>
      <c r="Z225" s="35">
        <f ca="1">OFFSET(환산공식!FH$15,$F225,0)</f>
        <v>0.44</v>
      </c>
      <c r="AA225" s="203">
        <f ca="1">OFFSET(환산공식!FI$15,$F225,0)</f>
        <v>0.22</v>
      </c>
      <c r="AC225"/>
      <c r="AD225">
        <f t="shared" ca="1" si="7"/>
        <v>6</v>
      </c>
      <c r="AE225"/>
    </row>
    <row r="226" spans="1:31" s="5" customFormat="1">
      <c r="A226" s="222"/>
      <c r="B226" s="222"/>
      <c r="C226" s="222" t="s">
        <v>2612</v>
      </c>
      <c r="D226" s="219">
        <v>1121</v>
      </c>
      <c r="E226" s="219">
        <v>45</v>
      </c>
      <c r="F226" s="219">
        <v>45</v>
      </c>
      <c r="G226" s="264">
        <v>219</v>
      </c>
      <c r="H226" s="221" t="s">
        <v>129</v>
      </c>
      <c r="I226" s="219" t="s">
        <v>333</v>
      </c>
      <c r="J226" s="267" t="s">
        <v>771</v>
      </c>
      <c r="K226" s="219" t="s">
        <v>83</v>
      </c>
      <c r="L226" s="35" t="str">
        <f ca="1">IF(OFFSET(환산공식!$DU$15,$F226,0)=1,"O","X")</f>
        <v>X</v>
      </c>
      <c r="M226" s="212">
        <f ca="1">IFERROR(OFFSET(환산공식!DA$15,$F226,0),"")</f>
        <v>100</v>
      </c>
      <c r="N226" s="35" t="str">
        <f ca="1">IFERROR(CONCATENATE(ROUND(OFFSET(환산공식!DB$15,$F226,0),1),"%"),"")</f>
        <v>100%</v>
      </c>
      <c r="O226" s="35">
        <f ca="1">IFERROR(OFFSET(환산공식!DC$15,$F226,0),"")</f>
        <v>0</v>
      </c>
      <c r="P226" s="212" t="str">
        <f t="shared" ca="1" si="6"/>
        <v>3% 이하</v>
      </c>
      <c r="Q226" s="218">
        <f ca="1">IFERROR(ROUND(OFFSET(환산공식!$EX$15,$F226,0),3),"")</f>
        <v>0</v>
      </c>
      <c r="R226" s="218">
        <f ca="1">OFFSET('배치점수 계산기'!H$10,$D226,0)</f>
        <v>664.85599999999999</v>
      </c>
      <c r="S226" s="218">
        <f ca="1">OFFSET('배치점수 계산기'!I$10,$D226,0)</f>
        <v>662.59199999999998</v>
      </c>
      <c r="T226" s="218">
        <f ca="1">OFFSET('배치점수 계산기'!J$10,$D226,0)</f>
        <v>660.61800000000005</v>
      </c>
      <c r="U226" s="218">
        <f ca="1">OFFSET('배치점수 계산기'!K$10,$D226,0)</f>
        <v>658.44500000000005</v>
      </c>
      <c r="V226" s="218">
        <f ca="1">OFFSET('배치점수 계산기'!L$10,$D226,0)</f>
        <v>650.34400000000005</v>
      </c>
      <c r="W226" s="210" t="str">
        <f ca="1">OFFSET('배치점수 계산기'!M$10,$D226,0)</f>
        <v>표점</v>
      </c>
      <c r="X226" s="208" t="str">
        <f ca="1">OFFSET('배치점수 계산기'!N$10,$D226,0)</f>
        <v>변표</v>
      </c>
      <c r="Y226" s="212">
        <f ca="1">OFFSET(환산공식!FG$15,$F226,0)</f>
        <v>0.33</v>
      </c>
      <c r="Z226" s="35">
        <f ca="1">OFFSET(환산공식!FH$15,$F226,0)</f>
        <v>0.44</v>
      </c>
      <c r="AA226" s="203">
        <f ca="1">OFFSET(환산공식!FI$15,$F226,0)</f>
        <v>0.22</v>
      </c>
      <c r="AC226"/>
      <c r="AD226">
        <f t="shared" ca="1" si="7"/>
        <v>6</v>
      </c>
      <c r="AE226"/>
    </row>
    <row r="227" spans="1:31" s="5" customFormat="1">
      <c r="A227" s="222"/>
      <c r="B227" s="222"/>
      <c r="C227" s="222" t="s">
        <v>2613</v>
      </c>
      <c r="D227" s="219">
        <v>1122</v>
      </c>
      <c r="E227" s="219">
        <v>45</v>
      </c>
      <c r="F227" s="219">
        <v>45</v>
      </c>
      <c r="G227" s="264">
        <v>220</v>
      </c>
      <c r="H227" s="221" t="s">
        <v>129</v>
      </c>
      <c r="I227" s="219" t="s">
        <v>333</v>
      </c>
      <c r="J227" s="267" t="s">
        <v>97</v>
      </c>
      <c r="K227" s="219" t="s">
        <v>83</v>
      </c>
      <c r="L227" s="35" t="str">
        <f ca="1">IF(OFFSET(환산공식!$DU$15,$F227,0)=1,"O","X")</f>
        <v>X</v>
      </c>
      <c r="M227" s="212">
        <f ca="1">IFERROR(OFFSET(환산공식!DA$15,$F227,0),"")</f>
        <v>100</v>
      </c>
      <c r="N227" s="35" t="str">
        <f ca="1">IFERROR(CONCATENATE(ROUND(OFFSET(환산공식!DB$15,$F227,0),1),"%"),"")</f>
        <v>100%</v>
      </c>
      <c r="O227" s="35">
        <f ca="1">IFERROR(OFFSET(환산공식!DC$15,$F227,0),"")</f>
        <v>0</v>
      </c>
      <c r="P227" s="212" t="str">
        <f t="shared" ca="1" si="6"/>
        <v>3% 이하</v>
      </c>
      <c r="Q227" s="218">
        <f ca="1">IFERROR(ROUND(OFFSET(환산공식!$EX$15,$F227,0),3),"")</f>
        <v>0</v>
      </c>
      <c r="R227" s="218">
        <f ca="1">OFFSET('배치점수 계산기'!H$10,$D227,0)</f>
        <v>664</v>
      </c>
      <c r="S227" s="218">
        <f ca="1">OFFSET('배치점수 계산기'!I$10,$D227,0)</f>
        <v>661.99</v>
      </c>
      <c r="T227" s="218">
        <f ca="1">OFFSET('배치점수 계산기'!J$10,$D227,0)</f>
        <v>660.23299999999995</v>
      </c>
      <c r="U227" s="218">
        <f ca="1">OFFSET('배치점수 계산기'!K$10,$D227,0)</f>
        <v>657.13199999999995</v>
      </c>
      <c r="V227" s="218">
        <f ca="1">OFFSET('배치점수 계산기'!L$10,$D227,0)</f>
        <v>649.39400000000001</v>
      </c>
      <c r="W227" s="210" t="str">
        <f ca="1">OFFSET('배치점수 계산기'!M$10,$D227,0)</f>
        <v>표점</v>
      </c>
      <c r="X227" s="208" t="str">
        <f ca="1">OFFSET('배치점수 계산기'!N$10,$D227,0)</f>
        <v>변표</v>
      </c>
      <c r="Y227" s="212">
        <f ca="1">OFFSET(환산공식!FG$15,$F227,0)</f>
        <v>0.33</v>
      </c>
      <c r="Z227" s="35">
        <f ca="1">OFFSET(환산공식!FH$15,$F227,0)</f>
        <v>0.44</v>
      </c>
      <c r="AA227" s="203">
        <f ca="1">OFFSET(환산공식!FI$15,$F227,0)</f>
        <v>0.22</v>
      </c>
      <c r="AC227"/>
      <c r="AD227">
        <f t="shared" ca="1" si="7"/>
        <v>6</v>
      </c>
      <c r="AE227"/>
    </row>
    <row r="228" spans="1:31" s="5" customFormat="1">
      <c r="A228" s="222"/>
      <c r="B228" s="222"/>
      <c r="C228" s="222" t="s">
        <v>2614</v>
      </c>
      <c r="D228" s="219">
        <v>1123</v>
      </c>
      <c r="E228" s="219">
        <v>45</v>
      </c>
      <c r="F228" s="219">
        <v>45</v>
      </c>
      <c r="G228" s="264">
        <v>221</v>
      </c>
      <c r="H228" s="221" t="s">
        <v>129</v>
      </c>
      <c r="I228" s="219" t="s">
        <v>333</v>
      </c>
      <c r="J228" s="267" t="s">
        <v>18515</v>
      </c>
      <c r="K228" s="219" t="s">
        <v>83</v>
      </c>
      <c r="L228" s="35" t="str">
        <f ca="1">IF(OFFSET(환산공식!$DU$15,$F228,0)=1,"O","X")</f>
        <v>X</v>
      </c>
      <c r="M228" s="212">
        <f ca="1">IFERROR(OFFSET(환산공식!DA$15,$F228,0),"")</f>
        <v>100</v>
      </c>
      <c r="N228" s="35" t="str">
        <f ca="1">IFERROR(CONCATENATE(ROUND(OFFSET(환산공식!DB$15,$F228,0),1),"%"),"")</f>
        <v>100%</v>
      </c>
      <c r="O228" s="35">
        <f ca="1">IFERROR(OFFSET(환산공식!DC$15,$F228,0),"")</f>
        <v>0</v>
      </c>
      <c r="P228" s="212" t="str">
        <f t="shared" ca="1" si="6"/>
        <v>3% 이하</v>
      </c>
      <c r="Q228" s="218">
        <f ca="1">IFERROR(ROUND(OFFSET(환산공식!$EX$15,$F228,0),3),"")</f>
        <v>0</v>
      </c>
      <c r="R228" s="218">
        <f ca="1">OFFSET('배치점수 계산기'!H$10,$D228,0)</f>
        <v>666.2</v>
      </c>
      <c r="S228" s="218">
        <f ca="1">OFFSET('배치점수 계산기'!I$10,$D228,0)</f>
        <v>663.57399999999996</v>
      </c>
      <c r="T228" s="218">
        <f ca="1">OFFSET('배치점수 계산기'!J$10,$D228,0)</f>
        <v>659.88300000000004</v>
      </c>
      <c r="U228" s="218">
        <f ca="1">OFFSET('배치점수 계산기'!K$10,$D228,0)</f>
        <v>657.31200000000001</v>
      </c>
      <c r="V228" s="218">
        <f ca="1">OFFSET('배치점수 계산기'!L$10,$D228,0)</f>
        <v>652.37699999999995</v>
      </c>
      <c r="W228" s="210" t="str">
        <f ca="1">OFFSET('배치점수 계산기'!M$10,$D228,0)</f>
        <v>표점</v>
      </c>
      <c r="X228" s="208" t="str">
        <f ca="1">OFFSET('배치점수 계산기'!N$10,$D228,0)</f>
        <v>변표</v>
      </c>
      <c r="Y228" s="212">
        <f ca="1">OFFSET(환산공식!FG$15,$F228,0)</f>
        <v>0.33</v>
      </c>
      <c r="Z228" s="35">
        <f ca="1">OFFSET(환산공식!FH$15,$F228,0)</f>
        <v>0.44</v>
      </c>
      <c r="AA228" s="203">
        <f ca="1">OFFSET(환산공식!FI$15,$F228,0)</f>
        <v>0.22</v>
      </c>
      <c r="AC228"/>
      <c r="AD228">
        <f t="shared" ca="1" si="7"/>
        <v>6</v>
      </c>
      <c r="AE228"/>
    </row>
    <row r="229" spans="1:31" s="5" customFormat="1">
      <c r="A229" s="222"/>
      <c r="B229" s="222"/>
      <c r="C229" s="222" t="s">
        <v>2615</v>
      </c>
      <c r="D229" s="219">
        <v>1124</v>
      </c>
      <c r="E229" s="219">
        <v>45</v>
      </c>
      <c r="F229" s="219">
        <v>45</v>
      </c>
      <c r="G229" s="264">
        <v>222</v>
      </c>
      <c r="H229" s="221" t="s">
        <v>129</v>
      </c>
      <c r="I229" s="219" t="s">
        <v>333</v>
      </c>
      <c r="J229" s="267" t="s">
        <v>72</v>
      </c>
      <c r="K229" s="219" t="s">
        <v>83</v>
      </c>
      <c r="L229" s="35" t="str">
        <f ca="1">IF(OFFSET(환산공식!$DU$15,$F229,0)=1,"O","X")</f>
        <v>X</v>
      </c>
      <c r="M229" s="212">
        <f ca="1">IFERROR(OFFSET(환산공식!DA$15,$F229,0),"")</f>
        <v>100</v>
      </c>
      <c r="N229" s="35" t="str">
        <f ca="1">IFERROR(CONCATENATE(ROUND(OFFSET(환산공식!DB$15,$F229,0),1),"%"),"")</f>
        <v>100%</v>
      </c>
      <c r="O229" s="35">
        <f ca="1">IFERROR(OFFSET(환산공식!DC$15,$F229,0),"")</f>
        <v>0</v>
      </c>
      <c r="P229" s="212" t="str">
        <f t="shared" ca="1" si="6"/>
        <v>3% 이하</v>
      </c>
      <c r="Q229" s="218">
        <f ca="1">IFERROR(ROUND(OFFSET(환산공식!$EX$15,$F229,0),3),"")</f>
        <v>0</v>
      </c>
      <c r="R229" s="218">
        <f ca="1">OFFSET('배치점수 계산기'!H$10,$D229,0)</f>
        <v>663.57399999999996</v>
      </c>
      <c r="S229" s="218">
        <f ca="1">OFFSET('배치점수 계산기'!I$10,$D229,0)</f>
        <v>661.35</v>
      </c>
      <c r="T229" s="218">
        <f ca="1">OFFSET('배치점수 계산기'!J$10,$D229,0)</f>
        <v>659.26900000000001</v>
      </c>
      <c r="U229" s="218">
        <f ca="1">OFFSET('배치점수 계산기'!K$10,$D229,0)</f>
        <v>657.31200000000001</v>
      </c>
      <c r="V229" s="218">
        <f ca="1">OFFSET('배치점수 계산기'!L$10,$D229,0)</f>
        <v>649.02700000000004</v>
      </c>
      <c r="W229" s="210" t="str">
        <f ca="1">OFFSET('배치점수 계산기'!M$10,$D229,0)</f>
        <v>표점</v>
      </c>
      <c r="X229" s="208" t="str">
        <f ca="1">OFFSET('배치점수 계산기'!N$10,$D229,0)</f>
        <v>변표</v>
      </c>
      <c r="Y229" s="212">
        <f ca="1">OFFSET(환산공식!FG$15,$F229,0)</f>
        <v>0.33</v>
      </c>
      <c r="Z229" s="35">
        <f ca="1">OFFSET(환산공식!FH$15,$F229,0)</f>
        <v>0.44</v>
      </c>
      <c r="AA229" s="203">
        <f ca="1">OFFSET(환산공식!FI$15,$F229,0)</f>
        <v>0.22</v>
      </c>
      <c r="AC229"/>
      <c r="AD229">
        <f t="shared" ca="1" si="7"/>
        <v>6</v>
      </c>
      <c r="AE229"/>
    </row>
    <row r="230" spans="1:31" s="5" customFormat="1">
      <c r="A230" s="222"/>
      <c r="B230" s="222"/>
      <c r="C230" s="222" t="s">
        <v>2616</v>
      </c>
      <c r="D230" s="219">
        <v>1125</v>
      </c>
      <c r="E230" s="219">
        <v>47</v>
      </c>
      <c r="F230" s="219">
        <v>47</v>
      </c>
      <c r="G230" s="264">
        <v>223</v>
      </c>
      <c r="H230" s="221" t="s">
        <v>129</v>
      </c>
      <c r="I230" s="219" t="s">
        <v>333</v>
      </c>
      <c r="J230" s="267" t="s">
        <v>132</v>
      </c>
      <c r="K230" s="219" t="s">
        <v>83</v>
      </c>
      <c r="L230" s="35" t="str">
        <f ca="1">IF(OFFSET(환산공식!$DU$15,$F230,0)=1,"O","X")</f>
        <v>X</v>
      </c>
      <c r="M230" s="212">
        <f ca="1">IFERROR(OFFSET(환산공식!DA$15,$F230,0),"")</f>
        <v>100</v>
      </c>
      <c r="N230" s="35" t="str">
        <f ca="1">IFERROR(CONCATENATE(ROUND(OFFSET(환산공식!DB$15,$F230,0),1),"%"),"")</f>
        <v>100%</v>
      </c>
      <c r="O230" s="35">
        <f ca="1">IFERROR(OFFSET(환산공식!DC$15,$F230,0),"")</f>
        <v>0</v>
      </c>
      <c r="P230" s="212" t="str">
        <f t="shared" ca="1" si="6"/>
        <v>3% 이하</v>
      </c>
      <c r="Q230" s="218">
        <f ca="1">IFERROR(ROUND(OFFSET(환산공식!$EX$15,$F230,0),3),"")</f>
        <v>0</v>
      </c>
      <c r="R230" s="218">
        <f ca="1">OFFSET('배치점수 계산기'!H$10,$D230,0)</f>
        <v>668.37800000000004</v>
      </c>
      <c r="S230" s="218">
        <f ca="1">OFFSET('배치점수 계산기'!I$10,$D230,0)</f>
        <v>665.22400000000005</v>
      </c>
      <c r="T230" s="218">
        <f ca="1">OFFSET('배치점수 계산기'!J$10,$D230,0)</f>
        <v>661.04200000000003</v>
      </c>
      <c r="U230" s="218">
        <f ca="1">OFFSET('배치점수 계산기'!K$10,$D230,0)</f>
        <v>658.31700000000001</v>
      </c>
      <c r="V230" s="218">
        <f ca="1">OFFSET('배치점수 계산기'!L$10,$D230,0)</f>
        <v>654.67399999999998</v>
      </c>
      <c r="W230" s="210" t="str">
        <f ca="1">OFFSET('배치점수 계산기'!M$10,$D230,0)</f>
        <v>표점</v>
      </c>
      <c r="X230" s="208" t="str">
        <f ca="1">OFFSET('배치점수 계산기'!N$10,$D230,0)</f>
        <v>변표</v>
      </c>
      <c r="Y230" s="212">
        <f ca="1">OFFSET(환산공식!FG$15,$F230,0)</f>
        <v>0.44</v>
      </c>
      <c r="Z230" s="35">
        <f ca="1">OFFSET(환산공식!FH$15,$F230,0)</f>
        <v>0.33</v>
      </c>
      <c r="AA230" s="203">
        <f ca="1">OFFSET(환산공식!FI$15,$F230,0)</f>
        <v>0.22</v>
      </c>
      <c r="AC230"/>
      <c r="AD230">
        <f t="shared" ca="1" si="7"/>
        <v>6</v>
      </c>
      <c r="AE230"/>
    </row>
    <row r="231" spans="1:31" s="5" customFormat="1">
      <c r="A231" s="222"/>
      <c r="B231" s="222"/>
      <c r="C231" s="222" t="s">
        <v>2617</v>
      </c>
      <c r="D231" s="219">
        <v>1126</v>
      </c>
      <c r="E231" s="219">
        <v>45</v>
      </c>
      <c r="F231" s="219">
        <v>45</v>
      </c>
      <c r="G231" s="264">
        <v>224</v>
      </c>
      <c r="H231" s="221" t="s">
        <v>129</v>
      </c>
      <c r="I231" s="219" t="s">
        <v>333</v>
      </c>
      <c r="J231" s="267" t="s">
        <v>18522</v>
      </c>
      <c r="K231" s="219" t="s">
        <v>83</v>
      </c>
      <c r="L231" s="35" t="str">
        <f ca="1">IF(OFFSET(환산공식!$DU$15,$F231,0)=1,"O","X")</f>
        <v>X</v>
      </c>
      <c r="M231" s="212">
        <f ca="1">IFERROR(OFFSET(환산공식!DA$15,$F231,0),"")</f>
        <v>100</v>
      </c>
      <c r="N231" s="35" t="str">
        <f ca="1">IFERROR(CONCATENATE(ROUND(OFFSET(환산공식!DB$15,$F231,0),1),"%"),"")</f>
        <v>100%</v>
      </c>
      <c r="O231" s="35">
        <f ca="1">IFERROR(OFFSET(환산공식!DC$15,$F231,0),"")</f>
        <v>0</v>
      </c>
      <c r="P231" s="212" t="str">
        <f t="shared" ca="1" si="6"/>
        <v>3% 이하</v>
      </c>
      <c r="Q231" s="218">
        <f ca="1">IFERROR(ROUND(OFFSET(환산공식!$EX$15,$F231,0),3),"")</f>
        <v>0</v>
      </c>
      <c r="R231" s="218">
        <f ca="1">OFFSET('배치점수 계산기'!H$10,$D231,0)</f>
        <v>665.24199999999996</v>
      </c>
      <c r="S231" s="218">
        <f ca="1">OFFSET('배치점수 계산기'!I$10,$D231,0)</f>
        <v>661.99</v>
      </c>
      <c r="T231" s="218">
        <f ca="1">OFFSET('배치점수 계산기'!J$10,$D231,0)</f>
        <v>657.91099999999994</v>
      </c>
      <c r="U231" s="218">
        <f ca="1">OFFSET('배치점수 계산기'!K$10,$D231,0)</f>
        <v>654.94899999999996</v>
      </c>
      <c r="V231" s="218">
        <f ca="1">OFFSET('배치점수 계산기'!L$10,$D231,0)</f>
        <v>650.34400000000005</v>
      </c>
      <c r="W231" s="210" t="str">
        <f ca="1">OFFSET('배치점수 계산기'!M$10,$D231,0)</f>
        <v>표점</v>
      </c>
      <c r="X231" s="208" t="str">
        <f ca="1">OFFSET('배치점수 계산기'!N$10,$D231,0)</f>
        <v>변표</v>
      </c>
      <c r="Y231" s="212">
        <f ca="1">OFFSET(환산공식!FG$15,$F231,0)</f>
        <v>0.33</v>
      </c>
      <c r="Z231" s="35">
        <f ca="1">OFFSET(환산공식!FH$15,$F231,0)</f>
        <v>0.44</v>
      </c>
      <c r="AA231" s="203">
        <f ca="1">OFFSET(환산공식!FI$15,$F231,0)</f>
        <v>0.22</v>
      </c>
      <c r="AC231"/>
      <c r="AD231">
        <f t="shared" ca="1" si="7"/>
        <v>6</v>
      </c>
      <c r="AE231"/>
    </row>
    <row r="232" spans="1:31" s="5" customFormat="1">
      <c r="A232" s="222"/>
      <c r="B232" s="222"/>
      <c r="C232" s="222" t="s">
        <v>2618</v>
      </c>
      <c r="D232" s="219">
        <v>1127</v>
      </c>
      <c r="E232" s="219">
        <v>45</v>
      </c>
      <c r="F232" s="219">
        <v>45</v>
      </c>
      <c r="G232" s="264">
        <v>225</v>
      </c>
      <c r="H232" s="221" t="s">
        <v>129</v>
      </c>
      <c r="I232" s="219" t="s">
        <v>333</v>
      </c>
      <c r="J232" s="267" t="s">
        <v>18524</v>
      </c>
      <c r="K232" s="219" t="s">
        <v>83</v>
      </c>
      <c r="L232" s="35" t="str">
        <f ca="1">IF(OFFSET(환산공식!$DU$15,$F232,0)=1,"O","X")</f>
        <v>X</v>
      </c>
      <c r="M232" s="212">
        <f ca="1">IFERROR(OFFSET(환산공식!DA$15,$F232,0),"")</f>
        <v>100</v>
      </c>
      <c r="N232" s="35" t="str">
        <f ca="1">IFERROR(CONCATENATE(ROUND(OFFSET(환산공식!DB$15,$F232,0),1),"%"),"")</f>
        <v>100%</v>
      </c>
      <c r="O232" s="35">
        <f ca="1">IFERROR(OFFSET(환산공식!DC$15,$F232,0),"")</f>
        <v>0</v>
      </c>
      <c r="P232" s="212" t="str">
        <f t="shared" ca="1" si="6"/>
        <v>3% 이하</v>
      </c>
      <c r="Q232" s="218">
        <f ca="1">IFERROR(ROUND(OFFSET(환산공식!$EX$15,$F232,0),3),"")</f>
        <v>0</v>
      </c>
      <c r="R232" s="218">
        <f ca="1">OFFSET('배치점수 계산기'!H$10,$D232,0)</f>
        <v>664</v>
      </c>
      <c r="S232" s="218">
        <f ca="1">OFFSET('배치점수 계산기'!I$10,$D232,0)</f>
        <v>661.11400000000003</v>
      </c>
      <c r="T232" s="218">
        <f ca="1">OFFSET('배치점수 계산기'!J$10,$D232,0)</f>
        <v>657.78</v>
      </c>
      <c r="U232" s="218">
        <f ca="1">OFFSET('배치점수 계산기'!K$10,$D232,0)</f>
        <v>654.94899999999996</v>
      </c>
      <c r="V232" s="218">
        <f ca="1">OFFSET('배치점수 계산기'!L$10,$D232,0)</f>
        <v>650.02599999999995</v>
      </c>
      <c r="W232" s="210" t="str">
        <f ca="1">OFFSET('배치점수 계산기'!M$10,$D232,0)</f>
        <v>표점</v>
      </c>
      <c r="X232" s="208" t="str">
        <f ca="1">OFFSET('배치점수 계산기'!N$10,$D232,0)</f>
        <v>변표</v>
      </c>
      <c r="Y232" s="212">
        <f ca="1">OFFSET(환산공식!FG$15,$F232,0)</f>
        <v>0.33</v>
      </c>
      <c r="Z232" s="35">
        <f ca="1">OFFSET(환산공식!FH$15,$F232,0)</f>
        <v>0.44</v>
      </c>
      <c r="AA232" s="203">
        <f ca="1">OFFSET(환산공식!FI$15,$F232,0)</f>
        <v>0.22</v>
      </c>
      <c r="AC232"/>
      <c r="AD232">
        <f t="shared" ca="1" si="7"/>
        <v>6</v>
      </c>
      <c r="AE232"/>
    </row>
    <row r="233" spans="1:31" s="5" customFormat="1">
      <c r="A233" s="222"/>
      <c r="B233" s="222"/>
      <c r="C233" s="222" t="s">
        <v>2619</v>
      </c>
      <c r="D233" s="219">
        <v>1128</v>
      </c>
      <c r="E233" s="219">
        <v>45</v>
      </c>
      <c r="F233" s="219">
        <v>45</v>
      </c>
      <c r="G233" s="264">
        <v>226</v>
      </c>
      <c r="H233" s="221" t="s">
        <v>129</v>
      </c>
      <c r="I233" s="219" t="s">
        <v>333</v>
      </c>
      <c r="J233" s="267" t="s">
        <v>18523</v>
      </c>
      <c r="K233" s="219" t="s">
        <v>83</v>
      </c>
      <c r="L233" s="35" t="str">
        <f ca="1">IF(OFFSET(환산공식!$DU$15,$F233,0)=1,"O","X")</f>
        <v>X</v>
      </c>
      <c r="M233" s="212">
        <f ca="1">IFERROR(OFFSET(환산공식!DA$15,$F233,0),"")</f>
        <v>100</v>
      </c>
      <c r="N233" s="35" t="str">
        <f ca="1">IFERROR(CONCATENATE(ROUND(OFFSET(환산공식!DB$15,$F233,0),1),"%"),"")</f>
        <v>100%</v>
      </c>
      <c r="O233" s="35">
        <f ca="1">IFERROR(OFFSET(환산공식!DC$15,$F233,0),"")</f>
        <v>0</v>
      </c>
      <c r="P233" s="212" t="str">
        <f t="shared" ca="1" si="6"/>
        <v>3% 이하</v>
      </c>
      <c r="Q233" s="218">
        <f ca="1">IFERROR(ROUND(OFFSET(환산공식!$EX$15,$F233,0),3),"")</f>
        <v>0</v>
      </c>
      <c r="R233" s="218">
        <f ca="1">OFFSET('배치점수 계산기'!H$10,$D233,0)</f>
        <v>664.85599999999999</v>
      </c>
      <c r="S233" s="218">
        <f ca="1">OFFSET('배치점수 계산기'!I$10,$D233,0)</f>
        <v>661.46</v>
      </c>
      <c r="T233" s="218">
        <f ca="1">OFFSET('배치점수 계산기'!J$10,$D233,0)</f>
        <v>657.548</v>
      </c>
      <c r="U233" s="218">
        <f ca="1">OFFSET('배치점수 계산기'!K$10,$D233,0)</f>
        <v>654.41300000000001</v>
      </c>
      <c r="V233" s="218">
        <f ca="1">OFFSET('배치점수 계산기'!L$10,$D233,0)</f>
        <v>649.89200000000005</v>
      </c>
      <c r="W233" s="210" t="str">
        <f ca="1">OFFSET('배치점수 계산기'!M$10,$D233,0)</f>
        <v>표점</v>
      </c>
      <c r="X233" s="208" t="str">
        <f ca="1">OFFSET('배치점수 계산기'!N$10,$D233,0)</f>
        <v>변표</v>
      </c>
      <c r="Y233" s="212">
        <f ca="1">OFFSET(환산공식!FG$15,$F233,0)</f>
        <v>0.33</v>
      </c>
      <c r="Z233" s="35">
        <f ca="1">OFFSET(환산공식!FH$15,$F233,0)</f>
        <v>0.44</v>
      </c>
      <c r="AA233" s="203">
        <f ca="1">OFFSET(환산공식!FI$15,$F233,0)</f>
        <v>0.22</v>
      </c>
      <c r="AC233"/>
      <c r="AD233">
        <f t="shared" ca="1" si="7"/>
        <v>6</v>
      </c>
      <c r="AE233"/>
    </row>
    <row r="234" spans="1:31" s="5" customFormat="1">
      <c r="A234" s="222"/>
      <c r="B234" s="222"/>
      <c r="C234" s="222" t="s">
        <v>2620</v>
      </c>
      <c r="D234" s="219">
        <v>1129</v>
      </c>
      <c r="E234" s="219">
        <v>45</v>
      </c>
      <c r="F234" s="219">
        <v>45</v>
      </c>
      <c r="G234" s="264">
        <v>227</v>
      </c>
      <c r="H234" s="221" t="s">
        <v>129</v>
      </c>
      <c r="I234" s="219" t="s">
        <v>333</v>
      </c>
      <c r="J234" s="267" t="s">
        <v>769</v>
      </c>
      <c r="K234" s="219" t="s">
        <v>83</v>
      </c>
      <c r="L234" s="35" t="str">
        <f ca="1">IF(OFFSET(환산공식!$DU$15,$F234,0)=1,"O","X")</f>
        <v>X</v>
      </c>
      <c r="M234" s="212">
        <f ca="1">IFERROR(OFFSET(환산공식!DA$15,$F234,0),"")</f>
        <v>100</v>
      </c>
      <c r="N234" s="35" t="str">
        <f ca="1">IFERROR(CONCATENATE(ROUND(OFFSET(환산공식!DB$15,$F234,0),1),"%"),"")</f>
        <v>100%</v>
      </c>
      <c r="O234" s="35">
        <f ca="1">IFERROR(OFFSET(환산공식!DC$15,$F234,0),"")</f>
        <v>0</v>
      </c>
      <c r="P234" s="212" t="str">
        <f t="shared" ca="1" si="6"/>
        <v>3% 이하</v>
      </c>
      <c r="Q234" s="218">
        <f ca="1">IFERROR(ROUND(OFFSET(환산공식!$EX$15,$F234,0),3),"")</f>
        <v>0</v>
      </c>
      <c r="R234" s="218">
        <f ca="1">OFFSET('배치점수 계산기'!H$10,$D234,0)</f>
        <v>664.2</v>
      </c>
      <c r="S234" s="218">
        <f ca="1">OFFSET('배치점수 계산기'!I$10,$D234,0)</f>
        <v>661.11500000000001</v>
      </c>
      <c r="T234" s="218">
        <f ca="1">OFFSET('배치점수 계산기'!J$10,$D234,0)</f>
        <v>657.1</v>
      </c>
      <c r="U234" s="218">
        <f ca="1">OFFSET('배치점수 계산기'!K$10,$D234,0)</f>
        <v>653.58900000000006</v>
      </c>
      <c r="V234" s="218">
        <f ca="1">OFFSET('배치점수 계산기'!L$10,$D234,0)</f>
        <v>649.25900000000001</v>
      </c>
      <c r="W234" s="210" t="str">
        <f ca="1">OFFSET('배치점수 계산기'!M$10,$D234,0)</f>
        <v>표점</v>
      </c>
      <c r="X234" s="208" t="str">
        <f ca="1">OFFSET('배치점수 계산기'!N$10,$D234,0)</f>
        <v>변표</v>
      </c>
      <c r="Y234" s="212">
        <f ca="1">OFFSET(환산공식!FG$15,$F234,0)</f>
        <v>0.33</v>
      </c>
      <c r="Z234" s="35">
        <f ca="1">OFFSET(환산공식!FH$15,$F234,0)</f>
        <v>0.44</v>
      </c>
      <c r="AA234" s="203">
        <f ca="1">OFFSET(환산공식!FI$15,$F234,0)</f>
        <v>0.22</v>
      </c>
      <c r="AC234"/>
      <c r="AD234">
        <f t="shared" ca="1" si="7"/>
        <v>6</v>
      </c>
      <c r="AE234"/>
    </row>
    <row r="235" spans="1:31" s="5" customFormat="1">
      <c r="A235" s="222"/>
      <c r="B235" s="222"/>
      <c r="C235" s="222" t="s">
        <v>2621</v>
      </c>
      <c r="D235" s="219">
        <v>1130</v>
      </c>
      <c r="E235" s="219">
        <v>45</v>
      </c>
      <c r="F235" s="219">
        <v>45</v>
      </c>
      <c r="G235" s="264">
        <v>228</v>
      </c>
      <c r="H235" s="221" t="s">
        <v>129</v>
      </c>
      <c r="I235" s="219" t="s">
        <v>333</v>
      </c>
      <c r="J235" s="267" t="s">
        <v>371</v>
      </c>
      <c r="K235" s="219" t="s">
        <v>83</v>
      </c>
      <c r="L235" s="35" t="str">
        <f ca="1">IF(OFFSET(환산공식!$DU$15,$F235,0)=1,"O","X")</f>
        <v>X</v>
      </c>
      <c r="M235" s="212">
        <f ca="1">IFERROR(OFFSET(환산공식!DA$15,$F235,0),"")</f>
        <v>100</v>
      </c>
      <c r="N235" s="35" t="str">
        <f ca="1">IFERROR(CONCATENATE(ROUND(OFFSET(환산공식!DB$15,$F235,0),1),"%"),"")</f>
        <v>100%</v>
      </c>
      <c r="O235" s="35">
        <f ca="1">IFERROR(OFFSET(환산공식!DC$15,$F235,0),"")</f>
        <v>0</v>
      </c>
      <c r="P235" s="212" t="str">
        <f t="shared" ca="1" si="6"/>
        <v>3% 이하</v>
      </c>
      <c r="Q235" s="218">
        <f ca="1">IFERROR(ROUND(OFFSET(환산공식!$EX$15,$F235,0),3),"")</f>
        <v>0</v>
      </c>
      <c r="R235" s="218">
        <f ca="1">OFFSET('배치점수 계산기'!H$10,$D235,0)</f>
        <v>661.99</v>
      </c>
      <c r="S235" s="218">
        <f ca="1">OFFSET('배치점수 계산기'!I$10,$D235,0)</f>
        <v>658.89599999999996</v>
      </c>
      <c r="T235" s="218">
        <f ca="1">OFFSET('배치점수 계산기'!J$10,$D235,0)</f>
        <v>654.94899999999996</v>
      </c>
      <c r="U235" s="218">
        <f ca="1">OFFSET('배치점수 계산기'!K$10,$D235,0)</f>
        <v>651.29600000000005</v>
      </c>
      <c r="V235" s="218">
        <f ca="1">OFFSET('배치점수 계산기'!L$10,$D235,0)</f>
        <v>647.19200000000001</v>
      </c>
      <c r="W235" s="210" t="str">
        <f ca="1">OFFSET('배치점수 계산기'!M$10,$D235,0)</f>
        <v>표점</v>
      </c>
      <c r="X235" s="208" t="str">
        <f ca="1">OFFSET('배치점수 계산기'!N$10,$D235,0)</f>
        <v>변표</v>
      </c>
      <c r="Y235" s="212">
        <f ca="1">OFFSET(환산공식!FG$15,$F235,0)</f>
        <v>0.33</v>
      </c>
      <c r="Z235" s="35">
        <f ca="1">OFFSET(환산공식!FH$15,$F235,0)</f>
        <v>0.44</v>
      </c>
      <c r="AA235" s="203">
        <f ca="1">OFFSET(환산공식!FI$15,$F235,0)</f>
        <v>0.22</v>
      </c>
      <c r="AC235"/>
      <c r="AD235">
        <f t="shared" ca="1" si="7"/>
        <v>6</v>
      </c>
      <c r="AE235"/>
    </row>
    <row r="236" spans="1:31" s="5" customFormat="1">
      <c r="A236" s="222"/>
      <c r="B236" s="222"/>
      <c r="C236" s="222" t="s">
        <v>2622</v>
      </c>
      <c r="D236" s="219">
        <v>1131</v>
      </c>
      <c r="E236" s="219">
        <v>46</v>
      </c>
      <c r="F236" s="219">
        <v>46</v>
      </c>
      <c r="G236" s="264">
        <v>229</v>
      </c>
      <c r="H236" s="221" t="s">
        <v>129</v>
      </c>
      <c r="I236" s="219" t="s">
        <v>333</v>
      </c>
      <c r="J236" s="267" t="s">
        <v>379</v>
      </c>
      <c r="K236" s="219" t="s">
        <v>84</v>
      </c>
      <c r="L236" s="35" t="str">
        <f ca="1">IF(OFFSET(환산공식!$DU$15,$F236,0)=1,"O","X")</f>
        <v>X</v>
      </c>
      <c r="M236" s="212">
        <f ca="1">IFERROR(OFFSET(환산공식!DA$15,$F236,0),"")</f>
        <v>100</v>
      </c>
      <c r="N236" s="35" t="str">
        <f ca="1">IFERROR(CONCATENATE(ROUND(OFFSET(환산공식!DB$15,$F236,0),1),"%"),"")</f>
        <v>100%</v>
      </c>
      <c r="O236" s="35">
        <f ca="1">IFERROR(OFFSET(환산공식!DC$15,$F236,0),"")</f>
        <v>0</v>
      </c>
      <c r="P236" s="212" t="str">
        <f t="shared" ca="1" si="6"/>
        <v>3% 이하</v>
      </c>
      <c r="Q236" s="218">
        <f ca="1">IFERROR(ROUND(OFFSET(환산공식!$EX$15,$F236,0),3),"")</f>
        <v>0</v>
      </c>
      <c r="R236" s="218">
        <f ca="1">OFFSET('배치점수 계산기'!H$10,$D236,0)</f>
        <v>666.82500000000005</v>
      </c>
      <c r="S236" s="218">
        <f ca="1">OFFSET('배치점수 계산기'!I$10,$D236,0)</f>
        <v>665.41399999999999</v>
      </c>
      <c r="T236" s="218">
        <f ca="1">OFFSET('배치점수 계산기'!J$10,$D236,0)</f>
        <v>663.17399999999998</v>
      </c>
      <c r="U236" s="218">
        <f ca="1">OFFSET('배치점수 계산기'!K$10,$D236,0)</f>
        <v>658.91099999999994</v>
      </c>
      <c r="V236" s="218">
        <f ca="1">OFFSET('배치점수 계산기'!L$10,$D236,0)</f>
        <v>654.91600000000005</v>
      </c>
      <c r="W236" s="210" t="str">
        <f ca="1">OFFSET('배치점수 계산기'!M$10,$D236,0)</f>
        <v>표점</v>
      </c>
      <c r="X236" s="208" t="str">
        <f ca="1">OFFSET('배치점수 계산기'!N$10,$D236,0)</f>
        <v>변표</v>
      </c>
      <c r="Y236" s="212">
        <f ca="1">OFFSET(환산공식!FG$15,$F236,0)</f>
        <v>0.33</v>
      </c>
      <c r="Z236" s="35">
        <f ca="1">OFFSET(환산공식!FH$15,$F236,0)</f>
        <v>0.44</v>
      </c>
      <c r="AA236" s="203">
        <f ca="1">OFFSET(환산공식!FI$15,$F236,0)</f>
        <v>0.22</v>
      </c>
      <c r="AC236"/>
      <c r="AD236">
        <f t="shared" ca="1" si="7"/>
        <v>6</v>
      </c>
      <c r="AE236"/>
    </row>
    <row r="237" spans="1:31" s="5" customFormat="1">
      <c r="A237" s="222"/>
      <c r="B237" s="222"/>
      <c r="C237" s="222" t="s">
        <v>2623</v>
      </c>
      <c r="D237" s="219">
        <v>1132</v>
      </c>
      <c r="E237" s="219">
        <v>47</v>
      </c>
      <c r="F237" s="219">
        <v>47</v>
      </c>
      <c r="G237" s="264">
        <v>230</v>
      </c>
      <c r="H237" s="221" t="s">
        <v>129</v>
      </c>
      <c r="I237" s="219" t="s">
        <v>333</v>
      </c>
      <c r="J237" s="267" t="s">
        <v>773</v>
      </c>
      <c r="K237" s="219" t="s">
        <v>84</v>
      </c>
      <c r="L237" s="35" t="str">
        <f ca="1">IF(OFFSET(환산공식!$DU$15,$F237,0)=1,"O","X")</f>
        <v>X</v>
      </c>
      <c r="M237" s="212">
        <f ca="1">IFERROR(OFFSET(환산공식!DA$15,$F237,0),"")</f>
        <v>100</v>
      </c>
      <c r="N237" s="35" t="str">
        <f ca="1">IFERROR(CONCATENATE(ROUND(OFFSET(환산공식!DB$15,$F237,0),1),"%"),"")</f>
        <v>100%</v>
      </c>
      <c r="O237" s="35">
        <f ca="1">IFERROR(OFFSET(환산공식!DC$15,$F237,0),"")</f>
        <v>0</v>
      </c>
      <c r="P237" s="212" t="str">
        <f t="shared" ca="1" si="6"/>
        <v>3% 이하</v>
      </c>
      <c r="Q237" s="218">
        <f ca="1">IFERROR(ROUND(OFFSET(환산공식!$EX$15,$F237,0),3),"")</f>
        <v>0</v>
      </c>
      <c r="R237" s="218">
        <f ca="1">OFFSET('배치점수 계산기'!H$10,$D237,0)</f>
        <v>670.28200000000004</v>
      </c>
      <c r="S237" s="218">
        <f ca="1">OFFSET('배치점수 계산기'!I$10,$D237,0)</f>
        <v>667.61400000000003</v>
      </c>
      <c r="T237" s="218">
        <f ca="1">OFFSET('배치점수 계산기'!J$10,$D237,0)</f>
        <v>663.05200000000002</v>
      </c>
      <c r="U237" s="218">
        <f ca="1">OFFSET('배치점수 계산기'!K$10,$D237,0)</f>
        <v>660.42399999999998</v>
      </c>
      <c r="V237" s="218">
        <f ca="1">OFFSET('배치점수 계산기'!L$10,$D237,0)</f>
        <v>656.80200000000002</v>
      </c>
      <c r="W237" s="210" t="str">
        <f ca="1">OFFSET('배치점수 계산기'!M$10,$D237,0)</f>
        <v>표점</v>
      </c>
      <c r="X237" s="208" t="str">
        <f ca="1">OFFSET('배치점수 계산기'!N$10,$D237,0)</f>
        <v>변표</v>
      </c>
      <c r="Y237" s="212">
        <f ca="1">OFFSET(환산공식!FG$15,$F237,0)</f>
        <v>0.44</v>
      </c>
      <c r="Z237" s="35">
        <f ca="1">OFFSET(환산공식!FH$15,$F237,0)</f>
        <v>0.33</v>
      </c>
      <c r="AA237" s="203">
        <f ca="1">OFFSET(환산공식!FI$15,$F237,0)</f>
        <v>0.22</v>
      </c>
      <c r="AC237"/>
      <c r="AD237">
        <f t="shared" ca="1" si="7"/>
        <v>6</v>
      </c>
      <c r="AE237"/>
    </row>
    <row r="238" spans="1:31" s="5" customFormat="1">
      <c r="A238" s="222"/>
      <c r="B238" s="222"/>
      <c r="C238" s="222" t="s">
        <v>2624</v>
      </c>
      <c r="D238" s="219">
        <v>1133</v>
      </c>
      <c r="E238" s="219">
        <v>46</v>
      </c>
      <c r="F238" s="219">
        <v>46</v>
      </c>
      <c r="G238" s="264">
        <v>231</v>
      </c>
      <c r="H238" s="221" t="s">
        <v>129</v>
      </c>
      <c r="I238" s="219" t="s">
        <v>333</v>
      </c>
      <c r="J238" s="267" t="s">
        <v>373</v>
      </c>
      <c r="K238" s="219" t="s">
        <v>84</v>
      </c>
      <c r="L238" s="35" t="str">
        <f ca="1">IF(OFFSET(환산공식!$DU$15,$F238,0)=1,"O","X")</f>
        <v>X</v>
      </c>
      <c r="M238" s="212">
        <f ca="1">IFERROR(OFFSET(환산공식!DA$15,$F238,0),"")</f>
        <v>100</v>
      </c>
      <c r="N238" s="35" t="str">
        <f ca="1">IFERROR(CONCATENATE(ROUND(OFFSET(환산공식!DB$15,$F238,0),1),"%"),"")</f>
        <v>100%</v>
      </c>
      <c r="O238" s="35">
        <f ca="1">IFERROR(OFFSET(환산공식!DC$15,$F238,0),"")</f>
        <v>0</v>
      </c>
      <c r="P238" s="212" t="str">
        <f t="shared" ca="1" si="6"/>
        <v>3% 이하</v>
      </c>
      <c r="Q238" s="218">
        <f ca="1">IFERROR(ROUND(OFFSET(환산공식!$EX$15,$F238,0),3),"")</f>
        <v>0</v>
      </c>
      <c r="R238" s="218">
        <f ca="1">OFFSET('배치점수 계산기'!H$10,$D238,0)</f>
        <v>667.76499999999999</v>
      </c>
      <c r="S238" s="218">
        <f ca="1">OFFSET('배치점수 계산기'!I$10,$D238,0)</f>
        <v>664.91700000000003</v>
      </c>
      <c r="T238" s="218">
        <f ca="1">OFFSET('배치점수 계산기'!J$10,$D238,0)</f>
        <v>660.33</v>
      </c>
      <c r="U238" s="218">
        <f ca="1">OFFSET('배치점수 계산기'!K$10,$D238,0)</f>
        <v>657.49199999999996</v>
      </c>
      <c r="V238" s="218">
        <f ca="1">OFFSET('배치점수 계산기'!L$10,$D238,0)</f>
        <v>653.93399999999997</v>
      </c>
      <c r="W238" s="210" t="str">
        <f ca="1">OFFSET('배치점수 계산기'!M$10,$D238,0)</f>
        <v>표점</v>
      </c>
      <c r="X238" s="208" t="str">
        <f ca="1">OFFSET('배치점수 계산기'!N$10,$D238,0)</f>
        <v>변표</v>
      </c>
      <c r="Y238" s="212">
        <f ca="1">OFFSET(환산공식!FG$15,$F238,0)</f>
        <v>0.33</v>
      </c>
      <c r="Z238" s="35">
        <f ca="1">OFFSET(환산공식!FH$15,$F238,0)</f>
        <v>0.44</v>
      </c>
      <c r="AA238" s="203">
        <f ca="1">OFFSET(환산공식!FI$15,$F238,0)</f>
        <v>0.22</v>
      </c>
      <c r="AC238"/>
      <c r="AD238">
        <f t="shared" ca="1" si="7"/>
        <v>6</v>
      </c>
      <c r="AE238"/>
    </row>
    <row r="239" spans="1:31" s="5" customFormat="1">
      <c r="A239" s="222"/>
      <c r="B239" s="222"/>
      <c r="C239" s="222" t="s">
        <v>2625</v>
      </c>
      <c r="D239" s="219">
        <v>1134</v>
      </c>
      <c r="E239" s="219">
        <v>47</v>
      </c>
      <c r="F239" s="219">
        <v>47</v>
      </c>
      <c r="G239" s="264">
        <v>232</v>
      </c>
      <c r="H239" s="221" t="s">
        <v>129</v>
      </c>
      <c r="I239" s="219" t="s">
        <v>333</v>
      </c>
      <c r="J239" s="267" t="s">
        <v>109</v>
      </c>
      <c r="K239" s="219" t="s">
        <v>84</v>
      </c>
      <c r="L239" s="35" t="str">
        <f ca="1">IF(OFFSET(환산공식!$DU$15,$F239,0)=1,"O","X")</f>
        <v>X</v>
      </c>
      <c r="M239" s="212">
        <f ca="1">IFERROR(OFFSET(환산공식!DA$15,$F239,0),"")</f>
        <v>100</v>
      </c>
      <c r="N239" s="35" t="str">
        <f ca="1">IFERROR(CONCATENATE(ROUND(OFFSET(환산공식!DB$15,$F239,0),1),"%"),"")</f>
        <v>100%</v>
      </c>
      <c r="O239" s="35">
        <f ca="1">IFERROR(OFFSET(환산공식!DC$15,$F239,0),"")</f>
        <v>0</v>
      </c>
      <c r="P239" s="212" t="str">
        <f t="shared" ca="1" si="6"/>
        <v>3% 이하</v>
      </c>
      <c r="Q239" s="218">
        <f ca="1">IFERROR(ROUND(OFFSET(환산공식!$EX$15,$F239,0),3),"")</f>
        <v>0</v>
      </c>
      <c r="R239" s="218">
        <f ca="1">OFFSET('배치점수 계산기'!H$10,$D239,0)</f>
        <v>668.67600000000004</v>
      </c>
      <c r="S239" s="218">
        <f ca="1">OFFSET('배치점수 계산기'!I$10,$D239,0)</f>
        <v>665.92399999999998</v>
      </c>
      <c r="T239" s="218">
        <f ca="1">OFFSET('배치점수 계산기'!J$10,$D239,0)</f>
        <v>661.72799999999995</v>
      </c>
      <c r="U239" s="218">
        <f ca="1">OFFSET('배치점수 계산기'!K$10,$D239,0)</f>
        <v>658.81600000000003</v>
      </c>
      <c r="V239" s="218">
        <f ca="1">OFFSET('배치점수 계산기'!L$10,$D239,0)</f>
        <v>655.21799999999996</v>
      </c>
      <c r="W239" s="210" t="str">
        <f ca="1">OFFSET('배치점수 계산기'!M$10,$D239,0)</f>
        <v>표점</v>
      </c>
      <c r="X239" s="208" t="str">
        <f ca="1">OFFSET('배치점수 계산기'!N$10,$D239,0)</f>
        <v>변표</v>
      </c>
      <c r="Y239" s="212">
        <f ca="1">OFFSET(환산공식!FG$15,$F239,0)</f>
        <v>0.44</v>
      </c>
      <c r="Z239" s="35">
        <f ca="1">OFFSET(환산공식!FH$15,$F239,0)</f>
        <v>0.33</v>
      </c>
      <c r="AA239" s="203">
        <f ca="1">OFFSET(환산공식!FI$15,$F239,0)</f>
        <v>0.22</v>
      </c>
      <c r="AC239"/>
      <c r="AD239">
        <f t="shared" ca="1" si="7"/>
        <v>6</v>
      </c>
      <c r="AE239"/>
    </row>
    <row r="240" spans="1:31" s="5" customFormat="1">
      <c r="A240" s="222"/>
      <c r="B240" s="222"/>
      <c r="C240" s="222" t="s">
        <v>2626</v>
      </c>
      <c r="D240" s="219">
        <v>1135</v>
      </c>
      <c r="E240" s="219">
        <v>46</v>
      </c>
      <c r="F240" s="219">
        <v>46</v>
      </c>
      <c r="G240" s="264">
        <v>233</v>
      </c>
      <c r="H240" s="221" t="s">
        <v>129</v>
      </c>
      <c r="I240" s="219" t="s">
        <v>333</v>
      </c>
      <c r="J240" s="267" t="s">
        <v>18519</v>
      </c>
      <c r="K240" s="219" t="s">
        <v>84</v>
      </c>
      <c r="L240" s="35" t="str">
        <f ca="1">IF(OFFSET(환산공식!$DU$15,$F240,0)=1,"O","X")</f>
        <v>X</v>
      </c>
      <c r="M240" s="212">
        <f ca="1">IFERROR(OFFSET(환산공식!DA$15,$F240,0),"")</f>
        <v>100</v>
      </c>
      <c r="N240" s="35" t="str">
        <f ca="1">IFERROR(CONCATENATE(ROUND(OFFSET(환산공식!DB$15,$F240,0),1),"%"),"")</f>
        <v>100%</v>
      </c>
      <c r="O240" s="35">
        <f ca="1">IFERROR(OFFSET(환산공식!DC$15,$F240,0),"")</f>
        <v>0</v>
      </c>
      <c r="P240" s="212" t="str">
        <f t="shared" ca="1" si="6"/>
        <v>3% 이하</v>
      </c>
      <c r="Q240" s="218">
        <f ca="1">IFERROR(ROUND(OFFSET(환산공식!$EX$15,$F240,0),3),"")</f>
        <v>0</v>
      </c>
      <c r="R240" s="218">
        <f ca="1">OFFSET('배치점수 계산기'!H$10,$D240,0)</f>
        <v>665.41399999999999</v>
      </c>
      <c r="S240" s="218">
        <f ca="1">OFFSET('배치점수 계산기'!I$10,$D240,0)</f>
        <v>662.19600000000003</v>
      </c>
      <c r="T240" s="218">
        <f ca="1">OFFSET('배치점수 계산기'!J$10,$D240,0)</f>
        <v>658.91099999999994</v>
      </c>
      <c r="U240" s="218">
        <f ca="1">OFFSET('배치점수 계산기'!K$10,$D240,0)</f>
        <v>656.03399999999999</v>
      </c>
      <c r="V240" s="218">
        <f ca="1">OFFSET('배치점수 계산기'!L$10,$D240,0)</f>
        <v>652.35900000000004</v>
      </c>
      <c r="W240" s="210" t="str">
        <f ca="1">OFFSET('배치점수 계산기'!M$10,$D240,0)</f>
        <v>표점</v>
      </c>
      <c r="X240" s="208" t="str">
        <f ca="1">OFFSET('배치점수 계산기'!N$10,$D240,0)</f>
        <v>변표</v>
      </c>
      <c r="Y240" s="212">
        <f ca="1">OFFSET(환산공식!FG$15,$F240,0)</f>
        <v>0.33</v>
      </c>
      <c r="Z240" s="35">
        <f ca="1">OFFSET(환산공식!FH$15,$F240,0)</f>
        <v>0.44</v>
      </c>
      <c r="AA240" s="203">
        <f ca="1">OFFSET(환산공식!FI$15,$F240,0)</f>
        <v>0.22</v>
      </c>
      <c r="AC240"/>
      <c r="AD240">
        <f t="shared" ca="1" si="7"/>
        <v>6</v>
      </c>
      <c r="AE240"/>
    </row>
    <row r="241" spans="1:31" s="5" customFormat="1">
      <c r="A241" s="222"/>
      <c r="B241" s="222"/>
      <c r="C241" s="222" t="s">
        <v>2627</v>
      </c>
      <c r="D241" s="219">
        <v>1136</v>
      </c>
      <c r="E241" s="219">
        <v>47</v>
      </c>
      <c r="F241" s="219">
        <v>47</v>
      </c>
      <c r="G241" s="264">
        <v>234</v>
      </c>
      <c r="H241" s="221" t="s">
        <v>129</v>
      </c>
      <c r="I241" s="219" t="s">
        <v>333</v>
      </c>
      <c r="J241" s="267" t="s">
        <v>348</v>
      </c>
      <c r="K241" s="219" t="s">
        <v>84</v>
      </c>
      <c r="L241" s="35" t="str">
        <f ca="1">IF(OFFSET(환산공식!$DU$15,$F241,0)=1,"O","X")</f>
        <v>X</v>
      </c>
      <c r="M241" s="212">
        <f ca="1">IFERROR(OFFSET(환산공식!DA$15,$F241,0),"")</f>
        <v>100</v>
      </c>
      <c r="N241" s="35" t="str">
        <f ca="1">IFERROR(CONCATENATE(ROUND(OFFSET(환산공식!DB$15,$F241,0),1),"%"),"")</f>
        <v>100%</v>
      </c>
      <c r="O241" s="35">
        <f ca="1">IFERROR(OFFSET(환산공식!DC$15,$F241,0),"")</f>
        <v>0</v>
      </c>
      <c r="P241" s="212" t="str">
        <f t="shared" ca="1" si="6"/>
        <v>3% 이하</v>
      </c>
      <c r="Q241" s="218">
        <f ca="1">IFERROR(ROUND(OFFSET(환산공식!$EX$15,$F241,0),3),"")</f>
        <v>0</v>
      </c>
      <c r="R241" s="218">
        <f ca="1">OFFSET('배치점수 계산기'!H$10,$D241,0)</f>
        <v>668.37800000000004</v>
      </c>
      <c r="S241" s="218">
        <f ca="1">OFFSET('배치점수 계산기'!I$10,$D241,0)</f>
        <v>665.22400000000005</v>
      </c>
      <c r="T241" s="218">
        <f ca="1">OFFSET('배치점수 계산기'!J$10,$D241,0)</f>
        <v>661.04200000000003</v>
      </c>
      <c r="U241" s="218">
        <f ca="1">OFFSET('배치점수 계산기'!K$10,$D241,0)</f>
        <v>658.31700000000001</v>
      </c>
      <c r="V241" s="218">
        <f ca="1">OFFSET('배치점수 계산기'!L$10,$D241,0)</f>
        <v>652.63199999999995</v>
      </c>
      <c r="W241" s="210" t="str">
        <f ca="1">OFFSET('배치점수 계산기'!M$10,$D241,0)</f>
        <v>표점</v>
      </c>
      <c r="X241" s="208" t="str">
        <f ca="1">OFFSET('배치점수 계산기'!N$10,$D241,0)</f>
        <v>변표</v>
      </c>
      <c r="Y241" s="212">
        <f ca="1">OFFSET(환산공식!FG$15,$F241,0)</f>
        <v>0.44</v>
      </c>
      <c r="Z241" s="35">
        <f ca="1">OFFSET(환산공식!FH$15,$F241,0)</f>
        <v>0.33</v>
      </c>
      <c r="AA241" s="203">
        <f ca="1">OFFSET(환산공식!FI$15,$F241,0)</f>
        <v>0.22</v>
      </c>
      <c r="AC241"/>
      <c r="AD241">
        <f t="shared" ca="1" si="7"/>
        <v>6</v>
      </c>
      <c r="AE241"/>
    </row>
    <row r="242" spans="1:31" s="5" customFormat="1">
      <c r="A242" s="222"/>
      <c r="B242" s="222"/>
      <c r="C242" s="222" t="s">
        <v>2628</v>
      </c>
      <c r="D242" s="219">
        <v>1137</v>
      </c>
      <c r="E242" s="219">
        <v>47</v>
      </c>
      <c r="F242" s="219">
        <v>47</v>
      </c>
      <c r="G242" s="264">
        <v>235</v>
      </c>
      <c r="H242" s="221" t="s">
        <v>129</v>
      </c>
      <c r="I242" s="219" t="s">
        <v>333</v>
      </c>
      <c r="J242" s="267" t="s">
        <v>144</v>
      </c>
      <c r="K242" s="219" t="s">
        <v>84</v>
      </c>
      <c r="L242" s="35" t="str">
        <f ca="1">IF(OFFSET(환산공식!$DU$15,$F242,0)=1,"O","X")</f>
        <v>X</v>
      </c>
      <c r="M242" s="212">
        <f ca="1">IFERROR(OFFSET(환산공식!DA$15,$F242,0),"")</f>
        <v>100</v>
      </c>
      <c r="N242" s="35" t="str">
        <f ca="1">IFERROR(CONCATENATE(ROUND(OFFSET(환산공식!DB$15,$F242,0),1),"%"),"")</f>
        <v>100%</v>
      </c>
      <c r="O242" s="35">
        <f ca="1">IFERROR(OFFSET(환산공식!DC$15,$F242,0),"")</f>
        <v>0</v>
      </c>
      <c r="P242" s="212" t="str">
        <f t="shared" ca="1" si="6"/>
        <v>3% 이하</v>
      </c>
      <c r="Q242" s="218">
        <f ca="1">IFERROR(ROUND(OFFSET(환산공식!$EX$15,$F242,0),3),"")</f>
        <v>0</v>
      </c>
      <c r="R242" s="218">
        <f ca="1">OFFSET('배치점수 계산기'!H$10,$D242,0)</f>
        <v>667.91</v>
      </c>
      <c r="S242" s="218">
        <f ca="1">OFFSET('배치점수 계산기'!I$10,$D242,0)</f>
        <v>664.69600000000003</v>
      </c>
      <c r="T242" s="218">
        <f ca="1">OFFSET('배치점수 계산기'!J$10,$D242,0)</f>
        <v>660.57399999999996</v>
      </c>
      <c r="U242" s="218">
        <f ca="1">OFFSET('배치점수 계산기'!K$10,$D242,0)</f>
        <v>657.93399999999997</v>
      </c>
      <c r="V242" s="218">
        <f ca="1">OFFSET('배치점수 계산기'!L$10,$D242,0)</f>
        <v>654.32399999999996</v>
      </c>
      <c r="W242" s="210" t="str">
        <f ca="1">OFFSET('배치점수 계산기'!M$10,$D242,0)</f>
        <v>표점</v>
      </c>
      <c r="X242" s="208" t="str">
        <f ca="1">OFFSET('배치점수 계산기'!N$10,$D242,0)</f>
        <v>변표</v>
      </c>
      <c r="Y242" s="212">
        <f ca="1">OFFSET(환산공식!FG$15,$F242,0)</f>
        <v>0.44</v>
      </c>
      <c r="Z242" s="35">
        <f ca="1">OFFSET(환산공식!FH$15,$F242,0)</f>
        <v>0.33</v>
      </c>
      <c r="AA242" s="203">
        <f ca="1">OFFSET(환산공식!FI$15,$F242,0)</f>
        <v>0.22</v>
      </c>
      <c r="AC242"/>
      <c r="AD242">
        <f t="shared" ca="1" si="7"/>
        <v>6</v>
      </c>
      <c r="AE242"/>
    </row>
    <row r="243" spans="1:31" s="5" customFormat="1">
      <c r="A243" s="222"/>
      <c r="B243" s="222"/>
      <c r="C243" s="222" t="s">
        <v>2629</v>
      </c>
      <c r="D243" s="219">
        <v>1138</v>
      </c>
      <c r="E243" s="219">
        <v>47</v>
      </c>
      <c r="F243" s="219">
        <v>47</v>
      </c>
      <c r="G243" s="264">
        <v>236</v>
      </c>
      <c r="H243" s="221" t="s">
        <v>129</v>
      </c>
      <c r="I243" s="219" t="s">
        <v>333</v>
      </c>
      <c r="J243" s="267" t="s">
        <v>107</v>
      </c>
      <c r="K243" s="219" t="s">
        <v>84</v>
      </c>
      <c r="L243" s="35" t="str">
        <f ca="1">IF(OFFSET(환산공식!$DU$15,$F243,0)=1,"O","X")</f>
        <v>X</v>
      </c>
      <c r="M243" s="212">
        <f ca="1">IFERROR(OFFSET(환산공식!DA$15,$F243,0),"")</f>
        <v>100</v>
      </c>
      <c r="N243" s="35" t="str">
        <f ca="1">IFERROR(CONCATENATE(ROUND(OFFSET(환산공식!DB$15,$F243,0),1),"%"),"")</f>
        <v>100%</v>
      </c>
      <c r="O243" s="35">
        <f ca="1">IFERROR(OFFSET(환산공식!DC$15,$F243,0),"")</f>
        <v>0</v>
      </c>
      <c r="P243" s="212" t="str">
        <f t="shared" ca="1" si="6"/>
        <v>3% 이하</v>
      </c>
      <c r="Q243" s="218">
        <f ca="1">IFERROR(ROUND(OFFSET(환산공식!$EX$15,$F243,0),3),"")</f>
        <v>0</v>
      </c>
      <c r="R243" s="218">
        <f ca="1">OFFSET('배치점수 계산기'!H$10,$D243,0)</f>
        <v>667.61400000000003</v>
      </c>
      <c r="S243" s="218">
        <f ca="1">OFFSET('배치점수 계산기'!I$10,$D243,0)</f>
        <v>664.22799999999995</v>
      </c>
      <c r="T243" s="218">
        <f ca="1">OFFSET('배치점수 계산기'!J$10,$D243,0)</f>
        <v>660.42399999999998</v>
      </c>
      <c r="U243" s="218">
        <f ca="1">OFFSET('배치점수 계산기'!K$10,$D243,0)</f>
        <v>657.58399999999995</v>
      </c>
      <c r="V243" s="218">
        <f ca="1">OFFSET('배치점수 계산기'!L$10,$D243,0)</f>
        <v>651.63400000000001</v>
      </c>
      <c r="W243" s="210" t="str">
        <f ca="1">OFFSET('배치점수 계산기'!M$10,$D243,0)</f>
        <v>표점</v>
      </c>
      <c r="X243" s="208" t="str">
        <f ca="1">OFFSET('배치점수 계산기'!N$10,$D243,0)</f>
        <v>변표</v>
      </c>
      <c r="Y243" s="212">
        <f ca="1">OFFSET(환산공식!FG$15,$F243,0)</f>
        <v>0.44</v>
      </c>
      <c r="Z243" s="35">
        <f ca="1">OFFSET(환산공식!FH$15,$F243,0)</f>
        <v>0.33</v>
      </c>
      <c r="AA243" s="203">
        <f ca="1">OFFSET(환산공식!FI$15,$F243,0)</f>
        <v>0.22</v>
      </c>
      <c r="AC243"/>
      <c r="AD243">
        <f t="shared" ca="1" si="7"/>
        <v>6</v>
      </c>
      <c r="AE243"/>
    </row>
    <row r="244" spans="1:31" s="5" customFormat="1">
      <c r="A244" s="222"/>
      <c r="B244" s="222"/>
      <c r="C244" s="222" t="s">
        <v>2630</v>
      </c>
      <c r="D244" s="219">
        <v>1139</v>
      </c>
      <c r="E244" s="219">
        <v>46</v>
      </c>
      <c r="F244" s="219">
        <v>46</v>
      </c>
      <c r="G244" s="264">
        <v>237</v>
      </c>
      <c r="H244" s="221" t="s">
        <v>129</v>
      </c>
      <c r="I244" s="219" t="s">
        <v>333</v>
      </c>
      <c r="J244" s="267" t="s">
        <v>76</v>
      </c>
      <c r="K244" s="219" t="s">
        <v>84</v>
      </c>
      <c r="L244" s="35" t="str">
        <f ca="1">IF(OFFSET(환산공식!$DU$15,$F244,0)=1,"O","X")</f>
        <v>X</v>
      </c>
      <c r="M244" s="212">
        <f ca="1">IFERROR(OFFSET(환산공식!DA$15,$F244,0),"")</f>
        <v>100</v>
      </c>
      <c r="N244" s="35" t="str">
        <f ca="1">IFERROR(CONCATENATE(ROUND(OFFSET(환산공식!DB$15,$F244,0),1),"%"),"")</f>
        <v>100%</v>
      </c>
      <c r="O244" s="35">
        <f ca="1">IFERROR(OFFSET(환산공식!DC$15,$F244,0),"")</f>
        <v>0</v>
      </c>
      <c r="P244" s="212" t="str">
        <f t="shared" ca="1" si="6"/>
        <v>3% 이하</v>
      </c>
      <c r="Q244" s="218">
        <f ca="1">IFERROR(ROUND(OFFSET(환산공식!$EX$15,$F244,0),3),"")</f>
        <v>0</v>
      </c>
      <c r="R244" s="218">
        <f ca="1">OFFSET('배치점수 계산기'!H$10,$D244,0)</f>
        <v>665.41399999999999</v>
      </c>
      <c r="S244" s="218">
        <f ca="1">OFFSET('배치점수 계산기'!I$10,$D244,0)</f>
        <v>661.72900000000004</v>
      </c>
      <c r="T244" s="218">
        <f ca="1">OFFSET('배치점수 계산기'!J$10,$D244,0)</f>
        <v>657.87400000000002</v>
      </c>
      <c r="U244" s="218">
        <f ca="1">OFFSET('배치점수 계산기'!K$10,$D244,0)</f>
        <v>655.03300000000002</v>
      </c>
      <c r="V244" s="218">
        <f ca="1">OFFSET('배치점수 계산기'!L$10,$D244,0)</f>
        <v>651.27800000000002</v>
      </c>
      <c r="W244" s="210" t="str">
        <f ca="1">OFFSET('배치점수 계산기'!M$10,$D244,0)</f>
        <v>표점</v>
      </c>
      <c r="X244" s="208" t="str">
        <f ca="1">OFFSET('배치점수 계산기'!N$10,$D244,0)</f>
        <v>변표</v>
      </c>
      <c r="Y244" s="212">
        <f ca="1">OFFSET(환산공식!FG$15,$F244,0)</f>
        <v>0.33</v>
      </c>
      <c r="Z244" s="35">
        <f ca="1">OFFSET(환산공식!FH$15,$F244,0)</f>
        <v>0.44</v>
      </c>
      <c r="AA244" s="203">
        <f ca="1">OFFSET(환산공식!FI$15,$F244,0)</f>
        <v>0.22</v>
      </c>
      <c r="AC244"/>
      <c r="AD244">
        <f t="shared" ca="1" si="7"/>
        <v>6</v>
      </c>
      <c r="AE244"/>
    </row>
    <row r="245" spans="1:31" s="5" customFormat="1">
      <c r="A245" s="222"/>
      <c r="B245" s="222"/>
      <c r="C245" s="222" t="s">
        <v>2631</v>
      </c>
      <c r="D245" s="219">
        <v>1140</v>
      </c>
      <c r="E245" s="219">
        <v>47</v>
      </c>
      <c r="F245" s="219">
        <v>47</v>
      </c>
      <c r="G245" s="264">
        <v>238</v>
      </c>
      <c r="H245" s="221" t="s">
        <v>129</v>
      </c>
      <c r="I245" s="219" t="s">
        <v>333</v>
      </c>
      <c r="J245" s="267" t="s">
        <v>102</v>
      </c>
      <c r="K245" s="219" t="s">
        <v>84</v>
      </c>
      <c r="L245" s="35" t="str">
        <f ca="1">IF(OFFSET(환산공식!$DU$15,$F245,0)=1,"O","X")</f>
        <v>X</v>
      </c>
      <c r="M245" s="212">
        <f ca="1">IFERROR(OFFSET(환산공식!DA$15,$F245,0),"")</f>
        <v>100</v>
      </c>
      <c r="N245" s="35" t="str">
        <f ca="1">IFERROR(CONCATENATE(ROUND(OFFSET(환산공식!DB$15,$F245,0),1),"%"),"")</f>
        <v>100%</v>
      </c>
      <c r="O245" s="35">
        <f ca="1">IFERROR(OFFSET(환산공식!DC$15,$F245,0),"")</f>
        <v>0</v>
      </c>
      <c r="P245" s="212" t="str">
        <f t="shared" ca="1" si="6"/>
        <v>3% 이하</v>
      </c>
      <c r="Q245" s="218">
        <f ca="1">IFERROR(ROUND(OFFSET(환산공식!$EX$15,$F245,0),3),"")</f>
        <v>0</v>
      </c>
      <c r="R245" s="218">
        <f ca="1">OFFSET('배치점수 계산기'!H$10,$D245,0)</f>
        <v>667.07</v>
      </c>
      <c r="S245" s="218">
        <f ca="1">OFFSET('배치점수 계산기'!I$10,$D245,0)</f>
        <v>663.55</v>
      </c>
      <c r="T245" s="218">
        <f ca="1">OFFSET('배치점수 계산기'!J$10,$D245,0)</f>
        <v>659.89200000000005</v>
      </c>
      <c r="U245" s="218">
        <f ca="1">OFFSET('배치점수 계산기'!K$10,$D245,0)</f>
        <v>657.28599999999994</v>
      </c>
      <c r="V245" s="218">
        <f ca="1">OFFSET('배치점수 계산기'!L$10,$D245,0)</f>
        <v>653.24599999999998</v>
      </c>
      <c r="W245" s="210" t="str">
        <f ca="1">OFFSET('배치점수 계산기'!M$10,$D245,0)</f>
        <v>표점</v>
      </c>
      <c r="X245" s="208" t="str">
        <f ca="1">OFFSET('배치점수 계산기'!N$10,$D245,0)</f>
        <v>변표</v>
      </c>
      <c r="Y245" s="212">
        <f ca="1">OFFSET(환산공식!FG$15,$F245,0)</f>
        <v>0.44</v>
      </c>
      <c r="Z245" s="35">
        <f ca="1">OFFSET(환산공식!FH$15,$F245,0)</f>
        <v>0.33</v>
      </c>
      <c r="AA245" s="203">
        <f ca="1">OFFSET(환산공식!FI$15,$F245,0)</f>
        <v>0.22</v>
      </c>
      <c r="AC245"/>
      <c r="AD245">
        <f t="shared" ca="1" si="7"/>
        <v>6</v>
      </c>
      <c r="AE245"/>
    </row>
    <row r="246" spans="1:31" s="5" customFormat="1">
      <c r="A246" s="222"/>
      <c r="B246" s="222"/>
      <c r="C246" s="222" t="s">
        <v>2632</v>
      </c>
      <c r="D246" s="219">
        <v>1141</v>
      </c>
      <c r="E246" s="219">
        <v>47</v>
      </c>
      <c r="F246" s="219">
        <v>47</v>
      </c>
      <c r="G246" s="264">
        <v>239</v>
      </c>
      <c r="H246" s="221" t="s">
        <v>129</v>
      </c>
      <c r="I246" s="219" t="s">
        <v>333</v>
      </c>
      <c r="J246" s="267" t="s">
        <v>105</v>
      </c>
      <c r="K246" s="219" t="s">
        <v>84</v>
      </c>
      <c r="L246" s="35" t="str">
        <f ca="1">IF(OFFSET(환산공식!$DU$15,$F246,0)=1,"O","X")</f>
        <v>X</v>
      </c>
      <c r="M246" s="212">
        <f ca="1">IFERROR(OFFSET(환산공식!DA$15,$F246,0),"")</f>
        <v>100</v>
      </c>
      <c r="N246" s="35" t="str">
        <f ca="1">IFERROR(CONCATENATE(ROUND(OFFSET(환산공식!DB$15,$F246,0),1),"%"),"")</f>
        <v>100%</v>
      </c>
      <c r="O246" s="35">
        <f ca="1">IFERROR(OFFSET(환산공식!DC$15,$F246,0),"")</f>
        <v>0</v>
      </c>
      <c r="P246" s="212" t="str">
        <f t="shared" ca="1" si="6"/>
        <v>3% 이하</v>
      </c>
      <c r="Q246" s="218">
        <f ca="1">IFERROR(ROUND(OFFSET(환산공식!$EX$15,$F246,0),3),"")</f>
        <v>0</v>
      </c>
      <c r="R246" s="218">
        <f ca="1">OFFSET('배치점수 계산기'!H$10,$D246,0)</f>
        <v>666.80200000000002</v>
      </c>
      <c r="S246" s="218">
        <f ca="1">OFFSET('배치점수 계산기'!I$10,$D246,0)</f>
        <v>663.40200000000004</v>
      </c>
      <c r="T246" s="218">
        <f ca="1">OFFSET('배치점수 계산기'!J$10,$D246,0)</f>
        <v>659.62400000000002</v>
      </c>
      <c r="U246" s="218">
        <f ca="1">OFFSET('배치점수 계산기'!K$10,$D246,0)</f>
        <v>656.96799999999996</v>
      </c>
      <c r="V246" s="218">
        <f ca="1">OFFSET('배치점수 계산기'!L$10,$D246,0)</f>
        <v>653.12800000000004</v>
      </c>
      <c r="W246" s="210" t="str">
        <f ca="1">OFFSET('배치점수 계산기'!M$10,$D246,0)</f>
        <v>표점</v>
      </c>
      <c r="X246" s="208" t="str">
        <f ca="1">OFFSET('배치점수 계산기'!N$10,$D246,0)</f>
        <v>변표</v>
      </c>
      <c r="Y246" s="212">
        <f ca="1">OFFSET(환산공식!FG$15,$F246,0)</f>
        <v>0.44</v>
      </c>
      <c r="Z246" s="35">
        <f ca="1">OFFSET(환산공식!FH$15,$F246,0)</f>
        <v>0.33</v>
      </c>
      <c r="AA246" s="203">
        <f ca="1">OFFSET(환산공식!FI$15,$F246,0)</f>
        <v>0.22</v>
      </c>
      <c r="AC246"/>
      <c r="AD246">
        <f t="shared" ca="1" si="7"/>
        <v>6</v>
      </c>
      <c r="AE246"/>
    </row>
    <row r="247" spans="1:31" s="5" customFormat="1">
      <c r="A247" s="222"/>
      <c r="B247" s="222"/>
      <c r="C247" s="222" t="s">
        <v>2633</v>
      </c>
      <c r="D247" s="219">
        <v>1142</v>
      </c>
      <c r="E247" s="219">
        <v>47</v>
      </c>
      <c r="F247" s="219">
        <v>47</v>
      </c>
      <c r="G247" s="264">
        <v>240</v>
      </c>
      <c r="H247" s="221" t="s">
        <v>129</v>
      </c>
      <c r="I247" s="219" t="s">
        <v>333</v>
      </c>
      <c r="J247" s="267" t="s">
        <v>111</v>
      </c>
      <c r="K247" s="219" t="s">
        <v>84</v>
      </c>
      <c r="L247" s="35" t="str">
        <f ca="1">IF(OFFSET(환산공식!$DU$15,$F247,0)=1,"O","X")</f>
        <v>X</v>
      </c>
      <c r="M247" s="212">
        <f ca="1">IFERROR(OFFSET(환산공식!DA$15,$F247,0),"")</f>
        <v>100</v>
      </c>
      <c r="N247" s="35" t="str">
        <f ca="1">IFERROR(CONCATENATE(ROUND(OFFSET(환산공식!DB$15,$F247,0),1),"%"),"")</f>
        <v>100%</v>
      </c>
      <c r="O247" s="35">
        <f ca="1">IFERROR(OFFSET(환산공식!DC$15,$F247,0),"")</f>
        <v>0</v>
      </c>
      <c r="P247" s="212" t="str">
        <f t="shared" ca="1" si="6"/>
        <v>3% 이하</v>
      </c>
      <c r="Q247" s="218">
        <f ca="1">IFERROR(ROUND(OFFSET(환산공식!$EX$15,$F247,0),3),"")</f>
        <v>0</v>
      </c>
      <c r="R247" s="218">
        <f ca="1">OFFSET('배치점수 계산기'!H$10,$D247,0)</f>
        <v>665.92399999999998</v>
      </c>
      <c r="S247" s="218">
        <f ca="1">OFFSET('배치점수 계산기'!I$10,$D247,0)</f>
        <v>662.68</v>
      </c>
      <c r="T247" s="218">
        <f ca="1">OFFSET('배치점수 계산기'!J$10,$D247,0)</f>
        <v>658.81600000000003</v>
      </c>
      <c r="U247" s="218">
        <f ca="1">OFFSET('배치점수 계산기'!K$10,$D247,0)</f>
        <v>656.33600000000001</v>
      </c>
      <c r="V247" s="218">
        <f ca="1">OFFSET('배치점수 계산기'!L$10,$D247,0)</f>
        <v>650.01599999999996</v>
      </c>
      <c r="W247" s="210" t="str">
        <f ca="1">OFFSET('배치점수 계산기'!M$10,$D247,0)</f>
        <v>표점</v>
      </c>
      <c r="X247" s="208" t="str">
        <f ca="1">OFFSET('배치점수 계산기'!N$10,$D247,0)</f>
        <v>변표</v>
      </c>
      <c r="Y247" s="212">
        <f ca="1">OFFSET(환산공식!FG$15,$F247,0)</f>
        <v>0.44</v>
      </c>
      <c r="Z247" s="35">
        <f ca="1">OFFSET(환산공식!FH$15,$F247,0)</f>
        <v>0.33</v>
      </c>
      <c r="AA247" s="203">
        <f ca="1">OFFSET(환산공식!FI$15,$F247,0)</f>
        <v>0.22</v>
      </c>
      <c r="AC247"/>
      <c r="AD247">
        <f t="shared" ca="1" si="7"/>
        <v>6</v>
      </c>
      <c r="AE247"/>
    </row>
    <row r="248" spans="1:31" s="5" customFormat="1">
      <c r="A248" s="222"/>
      <c r="B248" s="222"/>
      <c r="C248" s="222" t="s">
        <v>2634</v>
      </c>
      <c r="D248" s="219">
        <v>1143</v>
      </c>
      <c r="E248" s="219">
        <v>46</v>
      </c>
      <c r="F248" s="219">
        <v>46</v>
      </c>
      <c r="G248" s="264">
        <v>241</v>
      </c>
      <c r="H248" s="221" t="s">
        <v>129</v>
      </c>
      <c r="I248" s="219" t="s">
        <v>333</v>
      </c>
      <c r="J248" s="267" t="s">
        <v>103</v>
      </c>
      <c r="K248" s="219" t="s">
        <v>84</v>
      </c>
      <c r="L248" s="35" t="str">
        <f ca="1">IF(OFFSET(환산공식!$DU$15,$F248,0)=1,"O","X")</f>
        <v>X</v>
      </c>
      <c r="M248" s="212">
        <f ca="1">IFERROR(OFFSET(환산공식!DA$15,$F248,0),"")</f>
        <v>100</v>
      </c>
      <c r="N248" s="35" t="str">
        <f ca="1">IFERROR(CONCATENATE(ROUND(OFFSET(환산공식!DB$15,$F248,0),1),"%"),"")</f>
        <v>100%</v>
      </c>
      <c r="O248" s="35">
        <f ca="1">IFERROR(OFFSET(환산공식!DC$15,$F248,0),"")</f>
        <v>0</v>
      </c>
      <c r="P248" s="212" t="str">
        <f t="shared" ca="1" si="6"/>
        <v>3% 이하</v>
      </c>
      <c r="Q248" s="218">
        <f ca="1">IFERROR(ROUND(OFFSET(환산공식!$EX$15,$F248,0),3),"")</f>
        <v>0</v>
      </c>
      <c r="R248" s="218">
        <f ca="1">OFFSET('배치점수 계산기'!H$10,$D248,0)</f>
        <v>663.524</v>
      </c>
      <c r="S248" s="218">
        <f ca="1">OFFSET('배치점수 계산기'!I$10,$D248,0)</f>
        <v>660.13</v>
      </c>
      <c r="T248" s="218">
        <f ca="1">OFFSET('배치점수 계산기'!J$10,$D248,0)</f>
        <v>656.26700000000005</v>
      </c>
      <c r="U248" s="218">
        <f ca="1">OFFSET('배치점수 계산기'!K$10,$D248,0)</f>
        <v>653.78700000000003</v>
      </c>
      <c r="V248" s="218">
        <f ca="1">OFFSET('배치점수 계산기'!L$10,$D248,0)</f>
        <v>649.61400000000003</v>
      </c>
      <c r="W248" s="210" t="str">
        <f ca="1">OFFSET('배치점수 계산기'!M$10,$D248,0)</f>
        <v>표점</v>
      </c>
      <c r="X248" s="208" t="str">
        <f ca="1">OFFSET('배치점수 계산기'!N$10,$D248,0)</f>
        <v>변표</v>
      </c>
      <c r="Y248" s="212">
        <f ca="1">OFFSET(환산공식!FG$15,$F248,0)</f>
        <v>0.33</v>
      </c>
      <c r="Z248" s="35">
        <f ca="1">OFFSET(환산공식!FH$15,$F248,0)</f>
        <v>0.44</v>
      </c>
      <c r="AA248" s="203">
        <f ca="1">OFFSET(환산공식!FI$15,$F248,0)</f>
        <v>0.22</v>
      </c>
      <c r="AC248"/>
      <c r="AD248">
        <f t="shared" ca="1" si="7"/>
        <v>6</v>
      </c>
      <c r="AE248"/>
    </row>
    <row r="249" spans="1:31" s="5" customFormat="1">
      <c r="A249" s="222"/>
      <c r="B249" s="222"/>
      <c r="C249" s="222" t="s">
        <v>2635</v>
      </c>
      <c r="D249" s="219">
        <v>1144</v>
      </c>
      <c r="E249" s="219">
        <v>46</v>
      </c>
      <c r="F249" s="219">
        <v>46</v>
      </c>
      <c r="G249" s="264">
        <v>242</v>
      </c>
      <c r="H249" s="221" t="s">
        <v>129</v>
      </c>
      <c r="I249" s="219" t="s">
        <v>333</v>
      </c>
      <c r="J249" s="267" t="s">
        <v>75</v>
      </c>
      <c r="K249" s="219" t="s">
        <v>84</v>
      </c>
      <c r="L249" s="35" t="str">
        <f ca="1">IF(OFFSET(환산공식!$DU$15,$F249,0)=1,"O","X")</f>
        <v>X</v>
      </c>
      <c r="M249" s="212">
        <f ca="1">IFERROR(OFFSET(환산공식!DA$15,$F249,0),"")</f>
        <v>100</v>
      </c>
      <c r="N249" s="35" t="str">
        <f ca="1">IFERROR(CONCATENATE(ROUND(OFFSET(환산공식!DB$15,$F249,0),1),"%"),"")</f>
        <v>100%</v>
      </c>
      <c r="O249" s="35">
        <f ca="1">IFERROR(OFFSET(환산공식!DC$15,$F249,0),"")</f>
        <v>0</v>
      </c>
      <c r="P249" s="212" t="str">
        <f t="shared" ca="1" si="6"/>
        <v>3% 이하</v>
      </c>
      <c r="Q249" s="218">
        <f ca="1">IFERROR(ROUND(OFFSET(환산공식!$EX$15,$F249,0),3),"")</f>
        <v>0</v>
      </c>
      <c r="R249" s="218">
        <f ca="1">OFFSET('배치점수 계산기'!H$10,$D249,0)</f>
        <v>661.72900000000004</v>
      </c>
      <c r="S249" s="218">
        <f ca="1">OFFSET('배치점수 계산기'!I$10,$D249,0)</f>
        <v>658.68100000000004</v>
      </c>
      <c r="T249" s="218">
        <f ca="1">OFFSET('배치점수 계산기'!J$10,$D249,0)</f>
        <v>655.03300000000002</v>
      </c>
      <c r="U249" s="218">
        <f ca="1">OFFSET('배치점수 계산기'!K$10,$D249,0)</f>
        <v>652.35900000000004</v>
      </c>
      <c r="V249" s="218">
        <f ca="1">OFFSET('배치점수 계산기'!L$10,$D249,0)</f>
        <v>647.89099999999996</v>
      </c>
      <c r="W249" s="210" t="str">
        <f ca="1">OFFSET('배치점수 계산기'!M$10,$D249,0)</f>
        <v>표점</v>
      </c>
      <c r="X249" s="208" t="str">
        <f ca="1">OFFSET('배치점수 계산기'!N$10,$D249,0)</f>
        <v>변표</v>
      </c>
      <c r="Y249" s="212">
        <f ca="1">OFFSET(환산공식!FG$15,$F249,0)</f>
        <v>0.33</v>
      </c>
      <c r="Z249" s="35">
        <f ca="1">OFFSET(환산공식!FH$15,$F249,0)</f>
        <v>0.44</v>
      </c>
      <c r="AA249" s="203">
        <f ca="1">OFFSET(환산공식!FI$15,$F249,0)</f>
        <v>0.22</v>
      </c>
      <c r="AC249"/>
      <c r="AD249">
        <f t="shared" ca="1" si="7"/>
        <v>6</v>
      </c>
      <c r="AE249"/>
    </row>
    <row r="250" spans="1:31" s="5" customFormat="1">
      <c r="A250" s="222"/>
      <c r="B250" s="222"/>
      <c r="C250" s="222" t="s">
        <v>2636</v>
      </c>
      <c r="D250" s="219">
        <v>1145</v>
      </c>
      <c r="E250" s="219">
        <v>46</v>
      </c>
      <c r="F250" s="219">
        <v>46</v>
      </c>
      <c r="G250" s="264">
        <v>243</v>
      </c>
      <c r="H250" s="221" t="s">
        <v>129</v>
      </c>
      <c r="I250" s="219" t="s">
        <v>333</v>
      </c>
      <c r="J250" s="267" t="s">
        <v>195</v>
      </c>
      <c r="K250" s="219" t="s">
        <v>84</v>
      </c>
      <c r="L250" s="35" t="str">
        <f ca="1">IF(OFFSET(환산공식!$DU$15,$F250,0)=1,"O","X")</f>
        <v>X</v>
      </c>
      <c r="M250" s="212">
        <f ca="1">IFERROR(OFFSET(환산공식!DA$15,$F250,0),"")</f>
        <v>100</v>
      </c>
      <c r="N250" s="35" t="str">
        <f ca="1">IFERROR(CONCATENATE(ROUND(OFFSET(환산공식!DB$15,$F250,0),1),"%"),"")</f>
        <v>100%</v>
      </c>
      <c r="O250" s="35">
        <f ca="1">IFERROR(OFFSET(환산공식!DC$15,$F250,0),"")</f>
        <v>0</v>
      </c>
      <c r="P250" s="212" t="str">
        <f t="shared" ca="1" si="6"/>
        <v>3% 이하</v>
      </c>
      <c r="Q250" s="218">
        <f ca="1">IFERROR(ROUND(OFFSET(환산공식!$EX$15,$F250,0),3),"")</f>
        <v>0</v>
      </c>
      <c r="R250" s="218">
        <f ca="1">OFFSET('배치점수 계산기'!H$10,$D250,0)</f>
        <v>661.72900000000004</v>
      </c>
      <c r="S250" s="218">
        <f ca="1">OFFSET('배치점수 계산기'!I$10,$D250,0)</f>
        <v>658.68100000000004</v>
      </c>
      <c r="T250" s="218">
        <f ca="1">OFFSET('배치점수 계산기'!J$10,$D250,0)</f>
        <v>655.03300000000002</v>
      </c>
      <c r="U250" s="218">
        <f ca="1">OFFSET('배치점수 계산기'!K$10,$D250,0)</f>
        <v>652.35900000000004</v>
      </c>
      <c r="V250" s="218">
        <f ca="1">OFFSET('배치점수 계산기'!L$10,$D250,0)</f>
        <v>647.89099999999996</v>
      </c>
      <c r="W250" s="210" t="str">
        <f ca="1">OFFSET('배치점수 계산기'!M$10,$D250,0)</f>
        <v>표점</v>
      </c>
      <c r="X250" s="208" t="str">
        <f ca="1">OFFSET('배치점수 계산기'!N$10,$D250,0)</f>
        <v>변표</v>
      </c>
      <c r="Y250" s="212">
        <f ca="1">OFFSET(환산공식!FG$15,$F250,0)</f>
        <v>0.33</v>
      </c>
      <c r="Z250" s="35">
        <f ca="1">OFFSET(환산공식!FH$15,$F250,0)</f>
        <v>0.44</v>
      </c>
      <c r="AA250" s="203">
        <f ca="1">OFFSET(환산공식!FI$15,$F250,0)</f>
        <v>0.22</v>
      </c>
      <c r="AC250"/>
      <c r="AD250">
        <f t="shared" ca="1" si="7"/>
        <v>6</v>
      </c>
      <c r="AE250"/>
    </row>
    <row r="251" spans="1:31" s="5" customFormat="1">
      <c r="A251" s="222"/>
      <c r="B251" s="222"/>
      <c r="C251" s="222" t="s">
        <v>2637</v>
      </c>
      <c r="D251" s="219">
        <v>1146</v>
      </c>
      <c r="E251" s="219">
        <v>51</v>
      </c>
      <c r="F251" s="219">
        <v>51</v>
      </c>
      <c r="G251" s="264">
        <v>244</v>
      </c>
      <c r="H251" s="221" t="s">
        <v>129</v>
      </c>
      <c r="I251" s="219" t="s">
        <v>381</v>
      </c>
      <c r="J251" s="267" t="s">
        <v>18526</v>
      </c>
      <c r="K251" s="219" t="s">
        <v>83</v>
      </c>
      <c r="L251" s="35" t="str">
        <f ca="1">IF(OFFSET(환산공식!$DU$15,$F251,0)=1,"O","X")</f>
        <v>X</v>
      </c>
      <c r="M251" s="212">
        <f ca="1">IFERROR(OFFSET(환산공식!DA$15,$F251,0),"")</f>
        <v>150</v>
      </c>
      <c r="N251" s="35" t="str">
        <f ca="1">IFERROR(CONCATENATE(ROUND(OFFSET(환산공식!DB$15,$F251,0),1),"%"),"")</f>
        <v>100%</v>
      </c>
      <c r="O251" s="35">
        <f ca="1">IFERROR(OFFSET(환산공식!DC$15,$F251,0),"")</f>
        <v>0</v>
      </c>
      <c r="P251" s="212" t="str">
        <f t="shared" ca="1" si="6"/>
        <v>3% 이하</v>
      </c>
      <c r="Q251" s="218">
        <f ca="1">IFERROR(ROUND(OFFSET(환산공식!$EX$15,$F251,0),3),"")</f>
        <v>0</v>
      </c>
      <c r="R251" s="218">
        <f ca="1">OFFSET('배치점수 계산기'!H$10,$D251,0)</f>
        <v>695.36099999999999</v>
      </c>
      <c r="S251" s="218">
        <f ca="1">OFFSET('배치점수 계산기'!I$10,$D251,0)</f>
        <v>694.19799999999998</v>
      </c>
      <c r="T251" s="218">
        <f ca="1">OFFSET('배치점수 계산기'!J$10,$D251,0)</f>
        <v>691.75300000000004</v>
      </c>
      <c r="U251" s="218">
        <f ca="1">OFFSET('배치점수 계산기'!K$10,$D251,0)</f>
        <v>689.96699999999998</v>
      </c>
      <c r="V251" s="218">
        <f ca="1">OFFSET('배치점수 계산기'!L$10,$D251,0)</f>
        <v>688.28</v>
      </c>
      <c r="W251" s="210" t="str">
        <f ca="1">OFFSET('배치점수 계산기'!M$10,$D251,0)</f>
        <v>표점</v>
      </c>
      <c r="X251" s="208" t="str">
        <f ca="1">OFFSET('배치점수 계산기'!N$10,$D251,0)</f>
        <v>변표</v>
      </c>
      <c r="Y251" s="212">
        <f ca="1">OFFSET(환산공식!FG$15,$F251,0)</f>
        <v>0.28999999999999998</v>
      </c>
      <c r="Z251" s="35">
        <f ca="1">OFFSET(환산공식!FH$15,$F251,0)</f>
        <v>0.41</v>
      </c>
      <c r="AA251" s="203">
        <f ca="1">OFFSET(환산공식!FI$15,$F251,0)</f>
        <v>0.28999999999999998</v>
      </c>
      <c r="AC251"/>
      <c r="AD251">
        <f t="shared" ca="1" si="7"/>
        <v>6</v>
      </c>
      <c r="AE251"/>
    </row>
    <row r="252" spans="1:31" s="5" customFormat="1">
      <c r="A252" s="222"/>
      <c r="B252" s="222"/>
      <c r="C252" s="222" t="s">
        <v>2638</v>
      </c>
      <c r="D252" s="219">
        <v>1147</v>
      </c>
      <c r="E252" s="219">
        <v>51</v>
      </c>
      <c r="F252" s="219">
        <v>51</v>
      </c>
      <c r="G252" s="264">
        <v>245</v>
      </c>
      <c r="H252" s="221" t="s">
        <v>129</v>
      </c>
      <c r="I252" s="219" t="s">
        <v>381</v>
      </c>
      <c r="J252" s="267" t="s">
        <v>90</v>
      </c>
      <c r="K252" s="219" t="s">
        <v>83</v>
      </c>
      <c r="L252" s="35" t="str">
        <f ca="1">IF(OFFSET(환산공식!$DU$15,$F252,0)=1,"O","X")</f>
        <v>X</v>
      </c>
      <c r="M252" s="212">
        <f ca="1">IFERROR(OFFSET(환산공식!DA$15,$F252,0),"")</f>
        <v>150</v>
      </c>
      <c r="N252" s="35" t="str">
        <f ca="1">IFERROR(CONCATENATE(ROUND(OFFSET(환산공식!DB$15,$F252,0),1),"%"),"")</f>
        <v>100%</v>
      </c>
      <c r="O252" s="35">
        <f ca="1">IFERROR(OFFSET(환산공식!DC$15,$F252,0),"")</f>
        <v>0</v>
      </c>
      <c r="P252" s="212" t="str">
        <f t="shared" ca="1" si="6"/>
        <v>3% 이하</v>
      </c>
      <c r="Q252" s="218">
        <f ca="1">IFERROR(ROUND(OFFSET(환산공식!$EX$15,$F252,0),3),"")</f>
        <v>0</v>
      </c>
      <c r="R252" s="218">
        <f ca="1">OFFSET('배치점수 계산기'!H$10,$D252,0)</f>
        <v>694.07299999999998</v>
      </c>
      <c r="S252" s="218">
        <f ca="1">OFFSET('배치점수 계산기'!I$10,$D252,0)</f>
        <v>690.41300000000001</v>
      </c>
      <c r="T252" s="218">
        <f ca="1">OFFSET('배치점수 계산기'!J$10,$D252,0)</f>
        <v>686.10699999999997</v>
      </c>
      <c r="U252" s="218">
        <f ca="1">OFFSET('배치점수 계산기'!K$10,$D252,0)</f>
        <v>682.95699999999999</v>
      </c>
      <c r="V252" s="218">
        <f ca="1">OFFSET('배치점수 계산기'!L$10,$D252,0)</f>
        <v>678.37099999999998</v>
      </c>
      <c r="W252" s="210" t="str">
        <f ca="1">OFFSET('배치점수 계산기'!M$10,$D252,0)</f>
        <v>표점</v>
      </c>
      <c r="X252" s="208" t="str">
        <f ca="1">OFFSET('배치점수 계산기'!N$10,$D252,0)</f>
        <v>변표</v>
      </c>
      <c r="Y252" s="212">
        <f ca="1">OFFSET(환산공식!FG$15,$F252,0)</f>
        <v>0.28999999999999998</v>
      </c>
      <c r="Z252" s="35">
        <f ca="1">OFFSET(환산공식!FH$15,$F252,0)</f>
        <v>0.41</v>
      </c>
      <c r="AA252" s="203">
        <f ca="1">OFFSET(환산공식!FI$15,$F252,0)</f>
        <v>0.28999999999999998</v>
      </c>
      <c r="AC252"/>
      <c r="AD252">
        <f t="shared" ca="1" si="7"/>
        <v>6</v>
      </c>
      <c r="AE252"/>
    </row>
    <row r="253" spans="1:31" s="5" customFormat="1">
      <c r="A253" s="222"/>
      <c r="B253" s="222"/>
      <c r="C253" s="222" t="s">
        <v>2639</v>
      </c>
      <c r="D253" s="219">
        <v>1148</v>
      </c>
      <c r="E253" s="219">
        <v>51</v>
      </c>
      <c r="F253" s="219">
        <v>51</v>
      </c>
      <c r="G253" s="264">
        <v>246</v>
      </c>
      <c r="H253" s="221" t="s">
        <v>129</v>
      </c>
      <c r="I253" s="219" t="s">
        <v>381</v>
      </c>
      <c r="J253" s="267" t="s">
        <v>382</v>
      </c>
      <c r="K253" s="219" t="s">
        <v>83</v>
      </c>
      <c r="L253" s="35" t="str">
        <f ca="1">IF(OFFSET(환산공식!$DU$15,$F253,0)=1,"O","X")</f>
        <v>X</v>
      </c>
      <c r="M253" s="212">
        <f ca="1">IFERROR(OFFSET(환산공식!DA$15,$F253,0),"")</f>
        <v>150</v>
      </c>
      <c r="N253" s="35" t="str">
        <f ca="1">IFERROR(CONCATENATE(ROUND(OFFSET(환산공식!DB$15,$F253,0),1),"%"),"")</f>
        <v>100%</v>
      </c>
      <c r="O253" s="35">
        <f ca="1">IFERROR(OFFSET(환산공식!DC$15,$F253,0),"")</f>
        <v>0</v>
      </c>
      <c r="P253" s="212" t="str">
        <f t="shared" ca="1" si="6"/>
        <v>3% 이하</v>
      </c>
      <c r="Q253" s="218">
        <f ca="1">IFERROR(ROUND(OFFSET(환산공식!$EX$15,$F253,0),3),"")</f>
        <v>0</v>
      </c>
      <c r="R253" s="218">
        <f ca="1">OFFSET('배치점수 계산기'!H$10,$D253,0)</f>
        <v>693.05499999999995</v>
      </c>
      <c r="S253" s="218">
        <f ca="1">OFFSET('배치점수 계산기'!I$10,$D253,0)</f>
        <v>689.64599999999996</v>
      </c>
      <c r="T253" s="218">
        <f ca="1">OFFSET('배치점수 계산기'!J$10,$D253,0)</f>
        <v>685.42</v>
      </c>
      <c r="U253" s="218">
        <f ca="1">OFFSET('배치점수 계산기'!K$10,$D253,0)</f>
        <v>681.96799999999996</v>
      </c>
      <c r="V253" s="218">
        <f ca="1">OFFSET('배치점수 계산기'!L$10,$D253,0)</f>
        <v>677.45500000000004</v>
      </c>
      <c r="W253" s="210" t="str">
        <f ca="1">OFFSET('배치점수 계산기'!M$10,$D253,0)</f>
        <v>표점</v>
      </c>
      <c r="X253" s="208" t="str">
        <f ca="1">OFFSET('배치점수 계산기'!N$10,$D253,0)</f>
        <v>변표</v>
      </c>
      <c r="Y253" s="212">
        <f ca="1">OFFSET(환산공식!FG$15,$F253,0)</f>
        <v>0.28999999999999998</v>
      </c>
      <c r="Z253" s="35">
        <f ca="1">OFFSET(환산공식!FH$15,$F253,0)</f>
        <v>0.41</v>
      </c>
      <c r="AA253" s="203">
        <f ca="1">OFFSET(환산공식!FI$15,$F253,0)</f>
        <v>0.28999999999999998</v>
      </c>
      <c r="AC253"/>
      <c r="AD253">
        <f t="shared" ca="1" si="7"/>
        <v>6</v>
      </c>
      <c r="AE253"/>
    </row>
    <row r="254" spans="1:31" s="5" customFormat="1">
      <c r="A254" s="222"/>
      <c r="B254" s="222"/>
      <c r="C254" s="222" t="s">
        <v>2640</v>
      </c>
      <c r="D254" s="219">
        <v>1149</v>
      </c>
      <c r="E254" s="219">
        <v>49</v>
      </c>
      <c r="F254" s="219">
        <v>49</v>
      </c>
      <c r="G254" s="264">
        <v>247</v>
      </c>
      <c r="H254" s="221" t="s">
        <v>129</v>
      </c>
      <c r="I254" s="219" t="s">
        <v>381</v>
      </c>
      <c r="J254" s="267" t="s">
        <v>97</v>
      </c>
      <c r="K254" s="219" t="s">
        <v>83</v>
      </c>
      <c r="L254" s="35" t="str">
        <f ca="1">IF(OFFSET(환산공식!$DU$15,$F254,0)=1,"O","X")</f>
        <v>X</v>
      </c>
      <c r="M254" s="212">
        <f ca="1">IFERROR(OFFSET(환산공식!DA$15,$F254,0),"")</f>
        <v>150</v>
      </c>
      <c r="N254" s="35" t="str">
        <f ca="1">IFERROR(CONCATENATE(ROUND(OFFSET(환산공식!DB$15,$F254,0),1),"%"),"")</f>
        <v>100%</v>
      </c>
      <c r="O254" s="35">
        <f ca="1">IFERROR(OFFSET(환산공식!DC$15,$F254,0),"")</f>
        <v>0</v>
      </c>
      <c r="P254" s="212" t="str">
        <f t="shared" ca="1" si="6"/>
        <v>3% 이하</v>
      </c>
      <c r="Q254" s="218">
        <f ca="1">IFERROR(ROUND(OFFSET(환산공식!$EX$15,$F254,0),3),"")</f>
        <v>0</v>
      </c>
      <c r="R254" s="218">
        <f ca="1">OFFSET('배치점수 계산기'!H$10,$D254,0)</f>
        <v>687.39499999999998</v>
      </c>
      <c r="S254" s="218">
        <f ca="1">OFFSET('배치점수 계산기'!I$10,$D254,0)</f>
        <v>684.06600000000003</v>
      </c>
      <c r="T254" s="218">
        <f ca="1">OFFSET('배치점수 계산기'!J$10,$D254,0)</f>
        <v>680.01599999999996</v>
      </c>
      <c r="U254" s="218">
        <f ca="1">OFFSET('배치점수 계산기'!K$10,$D254,0)</f>
        <v>676.38800000000003</v>
      </c>
      <c r="V254" s="218">
        <f ca="1">OFFSET('배치점수 계산기'!L$10,$D254,0)</f>
        <v>672.221</v>
      </c>
      <c r="W254" s="210" t="str">
        <f ca="1">OFFSET('배치점수 계산기'!M$10,$D254,0)</f>
        <v>표점</v>
      </c>
      <c r="X254" s="208" t="str">
        <f ca="1">OFFSET('배치점수 계산기'!N$10,$D254,0)</f>
        <v>변표</v>
      </c>
      <c r="Y254" s="212">
        <f ca="1">OFFSET(환산공식!FG$15,$F254,0)</f>
        <v>0.28999999999999998</v>
      </c>
      <c r="Z254" s="35">
        <f ca="1">OFFSET(환산공식!FH$15,$F254,0)</f>
        <v>0.41</v>
      </c>
      <c r="AA254" s="203">
        <f ca="1">OFFSET(환산공식!FI$15,$F254,0)</f>
        <v>0.28999999999999998</v>
      </c>
      <c r="AC254"/>
      <c r="AD254">
        <f t="shared" ca="1" si="7"/>
        <v>6</v>
      </c>
      <c r="AE254"/>
    </row>
    <row r="255" spans="1:31" s="5" customFormat="1">
      <c r="A255" s="222"/>
      <c r="B255" s="222"/>
      <c r="C255" s="222" t="s">
        <v>2641</v>
      </c>
      <c r="D255" s="219">
        <v>1150</v>
      </c>
      <c r="E255" s="219">
        <v>51</v>
      </c>
      <c r="F255" s="219">
        <v>51</v>
      </c>
      <c r="G255" s="264">
        <v>248</v>
      </c>
      <c r="H255" s="221" t="s">
        <v>129</v>
      </c>
      <c r="I255" s="219" t="s">
        <v>381</v>
      </c>
      <c r="J255" s="267" t="s">
        <v>369</v>
      </c>
      <c r="K255" s="219" t="s">
        <v>83</v>
      </c>
      <c r="L255" s="35" t="str">
        <f ca="1">IF(OFFSET(환산공식!$DU$15,$F255,0)=1,"O","X")</f>
        <v>X</v>
      </c>
      <c r="M255" s="212">
        <f ca="1">IFERROR(OFFSET(환산공식!DA$15,$F255,0),"")</f>
        <v>150</v>
      </c>
      <c r="N255" s="35" t="str">
        <f ca="1">IFERROR(CONCATENATE(ROUND(OFFSET(환산공식!DB$15,$F255,0),1),"%"),"")</f>
        <v>100%</v>
      </c>
      <c r="O255" s="35">
        <f ca="1">IFERROR(OFFSET(환산공식!DC$15,$F255,0),"")</f>
        <v>0</v>
      </c>
      <c r="P255" s="212" t="str">
        <f t="shared" ca="1" si="6"/>
        <v>3% 이하</v>
      </c>
      <c r="Q255" s="218">
        <f ca="1">IFERROR(ROUND(OFFSET(환산공식!$EX$15,$F255,0),3),"")</f>
        <v>0</v>
      </c>
      <c r="R255" s="218">
        <f ca="1">OFFSET('배치점수 계산기'!H$10,$D255,0)</f>
        <v>691.75300000000004</v>
      </c>
      <c r="S255" s="218">
        <f ca="1">OFFSET('배치점수 계산기'!I$10,$D255,0)</f>
        <v>688.28</v>
      </c>
      <c r="T255" s="218">
        <f ca="1">OFFSET('배치점수 계산기'!J$10,$D255,0)</f>
        <v>684.37199999999996</v>
      </c>
      <c r="U255" s="218">
        <f ca="1">OFFSET('배치점수 계산기'!K$10,$D255,0)</f>
        <v>680.73199999999997</v>
      </c>
      <c r="V255" s="218">
        <f ca="1">OFFSET('배치점수 계산기'!L$10,$D255,0)</f>
        <v>676.49099999999999</v>
      </c>
      <c r="W255" s="210" t="str">
        <f ca="1">OFFSET('배치점수 계산기'!M$10,$D255,0)</f>
        <v>표점</v>
      </c>
      <c r="X255" s="208" t="str">
        <f ca="1">OFFSET('배치점수 계산기'!N$10,$D255,0)</f>
        <v>변표</v>
      </c>
      <c r="Y255" s="212">
        <f ca="1">OFFSET(환산공식!FG$15,$F255,0)</f>
        <v>0.28999999999999998</v>
      </c>
      <c r="Z255" s="35">
        <f ca="1">OFFSET(환산공식!FH$15,$F255,0)</f>
        <v>0.41</v>
      </c>
      <c r="AA255" s="203">
        <f ca="1">OFFSET(환산공식!FI$15,$F255,0)</f>
        <v>0.28999999999999998</v>
      </c>
      <c r="AC255"/>
      <c r="AD255">
        <f t="shared" ca="1" si="7"/>
        <v>6</v>
      </c>
      <c r="AE255"/>
    </row>
    <row r="256" spans="1:31" s="5" customFormat="1">
      <c r="A256" s="222"/>
      <c r="B256" s="222"/>
      <c r="C256" s="222" t="s">
        <v>2642</v>
      </c>
      <c r="D256" s="219">
        <v>1151</v>
      </c>
      <c r="E256" s="219">
        <v>49</v>
      </c>
      <c r="F256" s="219">
        <v>49</v>
      </c>
      <c r="G256" s="264">
        <v>249</v>
      </c>
      <c r="H256" s="221" t="s">
        <v>129</v>
      </c>
      <c r="I256" s="219" t="s">
        <v>381</v>
      </c>
      <c r="J256" s="267" t="s">
        <v>71</v>
      </c>
      <c r="K256" s="219" t="s">
        <v>83</v>
      </c>
      <c r="L256" s="35" t="str">
        <f ca="1">IF(OFFSET(환산공식!$DU$15,$F256,0)=1,"O","X")</f>
        <v>X</v>
      </c>
      <c r="M256" s="212">
        <f ca="1">IFERROR(OFFSET(환산공식!DA$15,$F256,0),"")</f>
        <v>150</v>
      </c>
      <c r="N256" s="35" t="str">
        <f ca="1">IFERROR(CONCATENATE(ROUND(OFFSET(환산공식!DB$15,$F256,0),1),"%"),"")</f>
        <v>100%</v>
      </c>
      <c r="O256" s="35">
        <f ca="1">IFERROR(OFFSET(환산공식!DC$15,$F256,0),"")</f>
        <v>0</v>
      </c>
      <c r="P256" s="212" t="str">
        <f t="shared" ca="1" si="6"/>
        <v>3% 이하</v>
      </c>
      <c r="Q256" s="218">
        <f ca="1">IFERROR(ROUND(OFFSET(환산공식!$EX$15,$F256,0),3),"")</f>
        <v>0</v>
      </c>
      <c r="R256" s="218">
        <f ca="1">OFFSET('배치점수 계산기'!H$10,$D256,0)</f>
        <v>686.98699999999997</v>
      </c>
      <c r="S256" s="218">
        <f ca="1">OFFSET('배치점수 계산기'!I$10,$D256,0)</f>
        <v>683.54</v>
      </c>
      <c r="T256" s="218">
        <f ca="1">OFFSET('배치점수 계산기'!J$10,$D256,0)</f>
        <v>679.51300000000003</v>
      </c>
      <c r="U256" s="218">
        <f ca="1">OFFSET('배치점수 계산기'!K$10,$D256,0)</f>
        <v>675.95699999999999</v>
      </c>
      <c r="V256" s="218">
        <f ca="1">OFFSET('배치점수 계산기'!L$10,$D256,0)</f>
        <v>671.72799999999995</v>
      </c>
      <c r="W256" s="210" t="str">
        <f ca="1">OFFSET('배치점수 계산기'!M$10,$D256,0)</f>
        <v>표점</v>
      </c>
      <c r="X256" s="208" t="str">
        <f ca="1">OFFSET('배치점수 계산기'!N$10,$D256,0)</f>
        <v>변표</v>
      </c>
      <c r="Y256" s="212">
        <f ca="1">OFFSET(환산공식!FG$15,$F256,0)</f>
        <v>0.28999999999999998</v>
      </c>
      <c r="Z256" s="35">
        <f ca="1">OFFSET(환산공식!FH$15,$F256,0)</f>
        <v>0.41</v>
      </c>
      <c r="AA256" s="203">
        <f ca="1">OFFSET(환산공식!FI$15,$F256,0)</f>
        <v>0.28999999999999998</v>
      </c>
      <c r="AC256"/>
      <c r="AD256">
        <f t="shared" ca="1" si="7"/>
        <v>6</v>
      </c>
      <c r="AE256"/>
    </row>
    <row r="257" spans="1:31" s="5" customFormat="1">
      <c r="A257" s="222"/>
      <c r="B257" s="222"/>
      <c r="C257" s="222" t="s">
        <v>2643</v>
      </c>
      <c r="D257" s="219">
        <v>1152</v>
      </c>
      <c r="E257" s="219">
        <v>51</v>
      </c>
      <c r="F257" s="219">
        <v>51</v>
      </c>
      <c r="G257" s="264">
        <v>250</v>
      </c>
      <c r="H257" s="221" t="s">
        <v>129</v>
      </c>
      <c r="I257" s="219" t="s">
        <v>381</v>
      </c>
      <c r="J257" s="267" t="s">
        <v>643</v>
      </c>
      <c r="K257" s="219" t="s">
        <v>83</v>
      </c>
      <c r="L257" s="35" t="str">
        <f ca="1">IF(OFFSET(환산공식!$DU$15,$F257,0)=1,"O","X")</f>
        <v>X</v>
      </c>
      <c r="M257" s="212">
        <f ca="1">IFERROR(OFFSET(환산공식!DA$15,$F257,0),"")</f>
        <v>150</v>
      </c>
      <c r="N257" s="35" t="str">
        <f ca="1">IFERROR(CONCATENATE(ROUND(OFFSET(환산공식!DB$15,$F257,0),1),"%"),"")</f>
        <v>100%</v>
      </c>
      <c r="O257" s="35">
        <f ca="1">IFERROR(OFFSET(환산공식!DC$15,$F257,0),"")</f>
        <v>0</v>
      </c>
      <c r="P257" s="212" t="str">
        <f t="shared" ca="1" si="6"/>
        <v>3% 이하</v>
      </c>
      <c r="Q257" s="218">
        <f ca="1">IFERROR(ROUND(OFFSET(환산공식!$EX$15,$F257,0),3),"")</f>
        <v>0</v>
      </c>
      <c r="R257" s="218">
        <f ca="1">OFFSET('배치점수 계산기'!H$10,$D257,0)</f>
        <v>690.30399999999997</v>
      </c>
      <c r="S257" s="218">
        <f ca="1">OFFSET('배치점수 계산기'!I$10,$D257,0)</f>
        <v>686.93499999999995</v>
      </c>
      <c r="T257" s="218">
        <f ca="1">OFFSET('배치점수 계산기'!J$10,$D257,0)</f>
        <v>682.57399999999996</v>
      </c>
      <c r="U257" s="218">
        <f ca="1">OFFSET('배치점수 계산기'!K$10,$D257,0)</f>
        <v>679.26199999999994</v>
      </c>
      <c r="V257" s="218">
        <f ca="1">OFFSET('배치점수 계산기'!L$10,$D257,0)</f>
        <v>675.01400000000001</v>
      </c>
      <c r="W257" s="210" t="str">
        <f ca="1">OFFSET('배치점수 계산기'!M$10,$D257,0)</f>
        <v>표점</v>
      </c>
      <c r="X257" s="208" t="str">
        <f ca="1">OFFSET('배치점수 계산기'!N$10,$D257,0)</f>
        <v>변표</v>
      </c>
      <c r="Y257" s="212">
        <f ca="1">OFFSET(환산공식!FG$15,$F257,0)</f>
        <v>0.28999999999999998</v>
      </c>
      <c r="Z257" s="35">
        <f ca="1">OFFSET(환산공식!FH$15,$F257,0)</f>
        <v>0.41</v>
      </c>
      <c r="AA257" s="203">
        <f ca="1">OFFSET(환산공식!FI$15,$F257,0)</f>
        <v>0.28999999999999998</v>
      </c>
      <c r="AC257"/>
      <c r="AD257">
        <f t="shared" ca="1" si="7"/>
        <v>6</v>
      </c>
      <c r="AE257"/>
    </row>
    <row r="258" spans="1:31" s="5" customFormat="1">
      <c r="A258" s="222"/>
      <c r="B258" s="222"/>
      <c r="C258" s="222" t="s">
        <v>2644</v>
      </c>
      <c r="D258" s="219">
        <v>1153</v>
      </c>
      <c r="E258" s="219">
        <v>51</v>
      </c>
      <c r="F258" s="219">
        <v>51</v>
      </c>
      <c r="G258" s="264">
        <v>251</v>
      </c>
      <c r="H258" s="221" t="s">
        <v>129</v>
      </c>
      <c r="I258" s="219" t="s">
        <v>381</v>
      </c>
      <c r="J258" s="267" t="s">
        <v>710</v>
      </c>
      <c r="K258" s="219" t="s">
        <v>83</v>
      </c>
      <c r="L258" s="35" t="str">
        <f ca="1">IF(OFFSET(환산공식!$DU$15,$F258,0)=1,"O","X")</f>
        <v>X</v>
      </c>
      <c r="M258" s="212">
        <f ca="1">IFERROR(OFFSET(환산공식!DA$15,$F258,0),"")</f>
        <v>150</v>
      </c>
      <c r="N258" s="35" t="str">
        <f ca="1">IFERROR(CONCATENATE(ROUND(OFFSET(환산공식!DB$15,$F258,0),1),"%"),"")</f>
        <v>100%</v>
      </c>
      <c r="O258" s="35">
        <f ca="1">IFERROR(OFFSET(환산공식!DC$15,$F258,0),"")</f>
        <v>0</v>
      </c>
      <c r="P258" s="212" t="str">
        <f t="shared" ca="1" si="6"/>
        <v>3% 이하</v>
      </c>
      <c r="Q258" s="218">
        <f ca="1">IFERROR(ROUND(OFFSET(환산공식!$EX$15,$F258,0),3),"")</f>
        <v>0</v>
      </c>
      <c r="R258" s="218">
        <f ca="1">OFFSET('배치점수 계산기'!H$10,$D258,0)</f>
        <v>687.28099999999995</v>
      </c>
      <c r="S258" s="218">
        <f ca="1">OFFSET('배치점수 계산기'!I$10,$D258,0)</f>
        <v>684.37199999999996</v>
      </c>
      <c r="T258" s="218">
        <f ca="1">OFFSET('배치점수 계산기'!J$10,$D258,0)</f>
        <v>679.60299999999995</v>
      </c>
      <c r="U258" s="218">
        <f ca="1">OFFSET('배치점수 계산기'!K$10,$D258,0)</f>
        <v>676.49099999999999</v>
      </c>
      <c r="V258" s="218">
        <f ca="1">OFFSET('배치점수 계산기'!L$10,$D258,0)</f>
        <v>673.09900000000005</v>
      </c>
      <c r="W258" s="210" t="str">
        <f ca="1">OFFSET('배치점수 계산기'!M$10,$D258,0)</f>
        <v>표점</v>
      </c>
      <c r="X258" s="208" t="str">
        <f ca="1">OFFSET('배치점수 계산기'!N$10,$D258,0)</f>
        <v>변표</v>
      </c>
      <c r="Y258" s="212">
        <f ca="1">OFFSET(환산공식!FG$15,$F258,0)</f>
        <v>0.28999999999999998</v>
      </c>
      <c r="Z258" s="35">
        <f ca="1">OFFSET(환산공식!FH$15,$F258,0)</f>
        <v>0.41</v>
      </c>
      <c r="AA258" s="203">
        <f ca="1">OFFSET(환산공식!FI$15,$F258,0)</f>
        <v>0.28999999999999998</v>
      </c>
      <c r="AC258"/>
      <c r="AD258">
        <f t="shared" ca="1" si="7"/>
        <v>6</v>
      </c>
      <c r="AE258"/>
    </row>
    <row r="259" spans="1:31" s="5" customFormat="1">
      <c r="A259" s="222"/>
      <c r="B259" s="222"/>
      <c r="C259" s="222" t="s">
        <v>2645</v>
      </c>
      <c r="D259" s="219">
        <v>1154</v>
      </c>
      <c r="E259" s="219">
        <v>52</v>
      </c>
      <c r="F259" s="219">
        <v>52</v>
      </c>
      <c r="G259" s="264">
        <v>252</v>
      </c>
      <c r="H259" s="221" t="s">
        <v>129</v>
      </c>
      <c r="I259" s="219" t="s">
        <v>381</v>
      </c>
      <c r="J259" s="267" t="s">
        <v>18530</v>
      </c>
      <c r="K259" s="219" t="s">
        <v>84</v>
      </c>
      <c r="L259" s="35" t="str">
        <f ca="1">IF(OFFSET(환산공식!$DU$15,$F259,0)=1,"O","X")</f>
        <v>X</v>
      </c>
      <c r="M259" s="212">
        <f ca="1">IFERROR(OFFSET(환산공식!DA$15,$F259,0),"")</f>
        <v>150</v>
      </c>
      <c r="N259" s="35" t="str">
        <f ca="1">IFERROR(CONCATENATE(ROUND(OFFSET(환산공식!DB$15,$F259,0),1),"%"),"")</f>
        <v>100%</v>
      </c>
      <c r="O259" s="35">
        <f ca="1">IFERROR(OFFSET(환산공식!DC$15,$F259,0),"")</f>
        <v>0</v>
      </c>
      <c r="P259" s="212" t="str">
        <f t="shared" ca="1" si="6"/>
        <v>3% 이하</v>
      </c>
      <c r="Q259" s="218">
        <f ca="1">IFERROR(ROUND(OFFSET(환산공식!$EX$15,$F259,0),3),"")</f>
        <v>0</v>
      </c>
      <c r="R259" s="218">
        <f ca="1">OFFSET('배치점수 계산기'!H$10,$D259,0)</f>
        <v>687.23599999999999</v>
      </c>
      <c r="S259" s="218">
        <f ca="1">OFFSET('배치점수 계산기'!I$10,$D259,0)</f>
        <v>685.30399999999997</v>
      </c>
      <c r="T259" s="218">
        <f ca="1">OFFSET('배치점수 계산기'!J$10,$D259,0)</f>
        <v>681.86300000000006</v>
      </c>
      <c r="U259" s="218">
        <f ca="1">OFFSET('배치점수 계산기'!K$10,$D259,0)</f>
        <v>679.40700000000004</v>
      </c>
      <c r="V259" s="218">
        <f ca="1">OFFSET('배치점수 계산기'!L$10,$D259,0)</f>
        <v>675.47400000000005</v>
      </c>
      <c r="W259" s="210" t="str">
        <f ca="1">OFFSET('배치점수 계산기'!M$10,$D259,0)</f>
        <v>표점</v>
      </c>
      <c r="X259" s="208" t="str">
        <f ca="1">OFFSET('배치점수 계산기'!N$10,$D259,0)</f>
        <v>변표</v>
      </c>
      <c r="Y259" s="212">
        <f ca="1">OFFSET(환산공식!FG$15,$F259,0)</f>
        <v>0.41</v>
      </c>
      <c r="Z259" s="35">
        <f ca="1">OFFSET(환산공식!FH$15,$F259,0)</f>
        <v>0.28999999999999998</v>
      </c>
      <c r="AA259" s="203">
        <f ca="1">OFFSET(환산공식!FI$15,$F259,0)</f>
        <v>0.28999999999999998</v>
      </c>
      <c r="AC259"/>
      <c r="AD259">
        <f t="shared" ca="1" si="7"/>
        <v>6</v>
      </c>
      <c r="AE259"/>
    </row>
    <row r="260" spans="1:31" s="5" customFormat="1">
      <c r="A260" s="222"/>
      <c r="B260" s="222"/>
      <c r="C260" s="222" t="s">
        <v>2646</v>
      </c>
      <c r="D260" s="219">
        <v>1155</v>
      </c>
      <c r="E260" s="219">
        <v>52</v>
      </c>
      <c r="F260" s="219">
        <v>52</v>
      </c>
      <c r="G260" s="264">
        <v>253</v>
      </c>
      <c r="H260" s="221" t="s">
        <v>129</v>
      </c>
      <c r="I260" s="219" t="s">
        <v>381</v>
      </c>
      <c r="J260" s="267" t="s">
        <v>76</v>
      </c>
      <c r="K260" s="219" t="s">
        <v>84</v>
      </c>
      <c r="L260" s="35" t="str">
        <f ca="1">IF(OFFSET(환산공식!$DU$15,$F260,0)=1,"O","X")</f>
        <v>X</v>
      </c>
      <c r="M260" s="212">
        <f ca="1">IFERROR(OFFSET(환산공식!DA$15,$F260,0),"")</f>
        <v>150</v>
      </c>
      <c r="N260" s="35" t="str">
        <f ca="1">IFERROR(CONCATENATE(ROUND(OFFSET(환산공식!DB$15,$F260,0),1),"%"),"")</f>
        <v>100%</v>
      </c>
      <c r="O260" s="35">
        <f ca="1">IFERROR(OFFSET(환산공식!DC$15,$F260,0),"")</f>
        <v>0</v>
      </c>
      <c r="P260" s="212" t="str">
        <f t="shared" ca="1" si="6"/>
        <v>3% 이하</v>
      </c>
      <c r="Q260" s="218">
        <f ca="1">IFERROR(ROUND(OFFSET(환산공식!$EX$15,$F260,0),3),"")</f>
        <v>0</v>
      </c>
      <c r="R260" s="218">
        <f ca="1">OFFSET('배치점수 계산기'!H$10,$D260,0)</f>
        <v>685.83900000000006</v>
      </c>
      <c r="S260" s="218">
        <f ca="1">OFFSET('배치점수 계산기'!I$10,$D260,0)</f>
        <v>682.89499999999998</v>
      </c>
      <c r="T260" s="218">
        <f ca="1">OFFSET('배치점수 계산기'!J$10,$D260,0)</f>
        <v>679.31299999999999</v>
      </c>
      <c r="U260" s="218">
        <f ca="1">OFFSET('배치점수 계산기'!K$10,$D260,0)</f>
        <v>676.79600000000005</v>
      </c>
      <c r="V260" s="218">
        <f ca="1">OFFSET('배치점수 계산기'!L$10,$D260,0)</f>
        <v>673.03499999999997</v>
      </c>
      <c r="W260" s="210" t="str">
        <f ca="1">OFFSET('배치점수 계산기'!M$10,$D260,0)</f>
        <v>표점</v>
      </c>
      <c r="X260" s="208" t="str">
        <f ca="1">OFFSET('배치점수 계산기'!N$10,$D260,0)</f>
        <v>변표</v>
      </c>
      <c r="Y260" s="212">
        <f ca="1">OFFSET(환산공식!FG$15,$F260,0)</f>
        <v>0.41</v>
      </c>
      <c r="Z260" s="35">
        <f ca="1">OFFSET(환산공식!FH$15,$F260,0)</f>
        <v>0.28999999999999998</v>
      </c>
      <c r="AA260" s="203">
        <f ca="1">OFFSET(환산공식!FI$15,$F260,0)</f>
        <v>0.28999999999999998</v>
      </c>
      <c r="AC260"/>
      <c r="AD260">
        <f t="shared" ca="1" si="7"/>
        <v>6</v>
      </c>
      <c r="AE260"/>
    </row>
    <row r="261" spans="1:31" s="5" customFormat="1">
      <c r="A261" s="222"/>
      <c r="B261" s="222"/>
      <c r="C261" s="222" t="s">
        <v>2647</v>
      </c>
      <c r="D261" s="219">
        <v>1156</v>
      </c>
      <c r="E261" s="219">
        <v>52</v>
      </c>
      <c r="F261" s="219">
        <v>52</v>
      </c>
      <c r="G261" s="264">
        <v>254</v>
      </c>
      <c r="H261" s="221" t="s">
        <v>129</v>
      </c>
      <c r="I261" s="219" t="s">
        <v>381</v>
      </c>
      <c r="J261" s="267" t="s">
        <v>388</v>
      </c>
      <c r="K261" s="219" t="s">
        <v>84</v>
      </c>
      <c r="L261" s="35" t="str">
        <f ca="1">IF(OFFSET(환산공식!$DU$15,$F261,0)=1,"O","X")</f>
        <v>X</v>
      </c>
      <c r="M261" s="212">
        <f ca="1">IFERROR(OFFSET(환산공식!DA$15,$F261,0),"")</f>
        <v>150</v>
      </c>
      <c r="N261" s="35" t="str">
        <f ca="1">IFERROR(CONCATENATE(ROUND(OFFSET(환산공식!DB$15,$F261,0),1),"%"),"")</f>
        <v>100%</v>
      </c>
      <c r="O261" s="35">
        <f ca="1">IFERROR(OFFSET(환산공식!DC$15,$F261,0),"")</f>
        <v>0</v>
      </c>
      <c r="P261" s="212" t="str">
        <f t="shared" ca="1" si="6"/>
        <v>3% 이하</v>
      </c>
      <c r="Q261" s="218">
        <f ca="1">IFERROR(ROUND(OFFSET(환산공식!$EX$15,$F261,0),3),"")</f>
        <v>0</v>
      </c>
      <c r="R261" s="218">
        <f ca="1">OFFSET('배치점수 계산기'!H$10,$D261,0)</f>
        <v>685.53</v>
      </c>
      <c r="S261" s="218">
        <f ca="1">OFFSET('배치점수 계산기'!I$10,$D261,0)</f>
        <v>682.44</v>
      </c>
      <c r="T261" s="218">
        <f ca="1">OFFSET('배치점수 계산기'!J$10,$D261,0)</f>
        <v>678.91200000000003</v>
      </c>
      <c r="U261" s="218">
        <f ca="1">OFFSET('배치점수 계산기'!K$10,$D261,0)</f>
        <v>676.404</v>
      </c>
      <c r="V261" s="218">
        <f ca="1">OFFSET('배치점수 계산기'!L$10,$D261,0)</f>
        <v>670.48900000000003</v>
      </c>
      <c r="W261" s="210" t="str">
        <f ca="1">OFFSET('배치점수 계산기'!M$10,$D261,0)</f>
        <v>표점</v>
      </c>
      <c r="X261" s="208" t="str">
        <f ca="1">OFFSET('배치점수 계산기'!N$10,$D261,0)</f>
        <v>변표</v>
      </c>
      <c r="Y261" s="212">
        <f ca="1">OFFSET(환산공식!FG$15,$F261,0)</f>
        <v>0.41</v>
      </c>
      <c r="Z261" s="35">
        <f ca="1">OFFSET(환산공식!FH$15,$F261,0)</f>
        <v>0.28999999999999998</v>
      </c>
      <c r="AA261" s="203">
        <f ca="1">OFFSET(환산공식!FI$15,$F261,0)</f>
        <v>0.28999999999999998</v>
      </c>
      <c r="AC261"/>
      <c r="AD261">
        <f t="shared" ca="1" si="7"/>
        <v>6</v>
      </c>
      <c r="AE261"/>
    </row>
    <row r="262" spans="1:31" s="5" customFormat="1">
      <c r="A262" s="222"/>
      <c r="B262" s="222"/>
      <c r="C262" s="222" t="s">
        <v>2648</v>
      </c>
      <c r="D262" s="219">
        <v>1157</v>
      </c>
      <c r="E262" s="219">
        <v>52</v>
      </c>
      <c r="F262" s="219">
        <v>52</v>
      </c>
      <c r="G262" s="264">
        <v>255</v>
      </c>
      <c r="H262" s="221" t="s">
        <v>129</v>
      </c>
      <c r="I262" s="219" t="s">
        <v>381</v>
      </c>
      <c r="J262" s="267" t="s">
        <v>389</v>
      </c>
      <c r="K262" s="219" t="s">
        <v>84</v>
      </c>
      <c r="L262" s="35" t="str">
        <f ca="1">IF(OFFSET(환산공식!$DU$15,$F262,0)=1,"O","X")</f>
        <v>X</v>
      </c>
      <c r="M262" s="212">
        <f ca="1">IFERROR(OFFSET(환산공식!DA$15,$F262,0),"")</f>
        <v>150</v>
      </c>
      <c r="N262" s="35" t="str">
        <f ca="1">IFERROR(CONCATENATE(ROUND(OFFSET(환산공식!DB$15,$F262,0),1),"%"),"")</f>
        <v>100%</v>
      </c>
      <c r="O262" s="35">
        <f ca="1">IFERROR(OFFSET(환산공식!DC$15,$F262,0),"")</f>
        <v>0</v>
      </c>
      <c r="P262" s="212" t="str">
        <f t="shared" ca="1" si="6"/>
        <v>3% 이하</v>
      </c>
      <c r="Q262" s="218">
        <f ca="1">IFERROR(ROUND(OFFSET(환산공식!$EX$15,$F262,0),3),"")</f>
        <v>0</v>
      </c>
      <c r="R262" s="218">
        <f ca="1">OFFSET('배치점수 계산기'!H$10,$D262,0)</f>
        <v>683.899</v>
      </c>
      <c r="S262" s="218">
        <f ca="1">OFFSET('배치점수 계산기'!I$10,$D262,0)</f>
        <v>681.02200000000005</v>
      </c>
      <c r="T262" s="218">
        <f ca="1">OFFSET('배치점수 계산기'!J$10,$D262,0)</f>
        <v>677.52099999999996</v>
      </c>
      <c r="U262" s="218">
        <f ca="1">OFFSET('배치점수 계산기'!K$10,$D262,0)</f>
        <v>674.85500000000002</v>
      </c>
      <c r="V262" s="218">
        <f ca="1">OFFSET('배치점수 계산기'!L$10,$D262,0)</f>
        <v>669.25400000000002</v>
      </c>
      <c r="W262" s="210" t="str">
        <f ca="1">OFFSET('배치점수 계산기'!M$10,$D262,0)</f>
        <v>표점</v>
      </c>
      <c r="X262" s="208" t="str">
        <f ca="1">OFFSET('배치점수 계산기'!N$10,$D262,0)</f>
        <v>변표</v>
      </c>
      <c r="Y262" s="212">
        <f ca="1">OFFSET(환산공식!FG$15,$F262,0)</f>
        <v>0.41</v>
      </c>
      <c r="Z262" s="35">
        <f ca="1">OFFSET(환산공식!FH$15,$F262,0)</f>
        <v>0.28999999999999998</v>
      </c>
      <c r="AA262" s="203">
        <f ca="1">OFFSET(환산공식!FI$15,$F262,0)</f>
        <v>0.28999999999999998</v>
      </c>
      <c r="AC262"/>
      <c r="AD262">
        <f t="shared" ca="1" si="7"/>
        <v>6</v>
      </c>
      <c r="AE262"/>
    </row>
    <row r="263" spans="1:31" s="5" customFormat="1">
      <c r="A263" s="222"/>
      <c r="B263" s="222"/>
      <c r="C263" s="222" t="s">
        <v>2649</v>
      </c>
      <c r="D263" s="219">
        <v>1158</v>
      </c>
      <c r="E263" s="219">
        <v>52</v>
      </c>
      <c r="F263" s="219">
        <v>52</v>
      </c>
      <c r="G263" s="264">
        <v>256</v>
      </c>
      <c r="H263" s="221" t="s">
        <v>129</v>
      </c>
      <c r="I263" s="219" t="s">
        <v>381</v>
      </c>
      <c r="J263" s="267" t="s">
        <v>195</v>
      </c>
      <c r="K263" s="219" t="s">
        <v>84</v>
      </c>
      <c r="L263" s="35" t="str">
        <f ca="1">IF(OFFSET(환산공식!$DU$15,$F263,0)=1,"O","X")</f>
        <v>X</v>
      </c>
      <c r="M263" s="212">
        <f ca="1">IFERROR(OFFSET(환산공식!DA$15,$F263,0),"")</f>
        <v>150</v>
      </c>
      <c r="N263" s="35" t="str">
        <f ca="1">IFERROR(CONCATENATE(ROUND(OFFSET(환산공식!DB$15,$F263,0),1),"%"),"")</f>
        <v>100%</v>
      </c>
      <c r="O263" s="35">
        <f ca="1">IFERROR(OFFSET(환산공식!DC$15,$F263,0),"")</f>
        <v>0</v>
      </c>
      <c r="P263" s="212" t="str">
        <f t="shared" ca="1" si="6"/>
        <v>3% 이하</v>
      </c>
      <c r="Q263" s="218">
        <f ca="1">IFERROR(ROUND(OFFSET(환산공식!$EX$15,$F263,0),3),"")</f>
        <v>0</v>
      </c>
      <c r="R263" s="218">
        <f ca="1">OFFSET('배치점수 계산기'!H$10,$D263,0)</f>
        <v>683.32</v>
      </c>
      <c r="S263" s="218">
        <f ca="1">OFFSET('배치점수 계산기'!I$10,$D263,0)</f>
        <v>680.56899999999996</v>
      </c>
      <c r="T263" s="218">
        <f ca="1">OFFSET('배치점수 계산기'!J$10,$D263,0)</f>
        <v>677.29499999999996</v>
      </c>
      <c r="U263" s="218">
        <f ca="1">OFFSET('배치점수 계산기'!K$10,$D263,0)</f>
        <v>674.54</v>
      </c>
      <c r="V263" s="218">
        <f ca="1">OFFSET('배치점수 계산기'!L$10,$D263,0)</f>
        <v>669.05499999999995</v>
      </c>
      <c r="W263" s="210" t="str">
        <f ca="1">OFFSET('배치점수 계산기'!M$10,$D263,0)</f>
        <v>표점</v>
      </c>
      <c r="X263" s="208" t="str">
        <f ca="1">OFFSET('배치점수 계산기'!N$10,$D263,0)</f>
        <v>변표</v>
      </c>
      <c r="Y263" s="212">
        <f ca="1">OFFSET(환산공식!FG$15,$F263,0)</f>
        <v>0.41</v>
      </c>
      <c r="Z263" s="35">
        <f ca="1">OFFSET(환산공식!FH$15,$F263,0)</f>
        <v>0.28999999999999998</v>
      </c>
      <c r="AA263" s="203">
        <f ca="1">OFFSET(환산공식!FI$15,$F263,0)</f>
        <v>0.28999999999999998</v>
      </c>
      <c r="AC263"/>
      <c r="AD263">
        <f t="shared" ca="1" si="7"/>
        <v>6</v>
      </c>
      <c r="AE263"/>
    </row>
    <row r="264" spans="1:31" s="5" customFormat="1">
      <c r="A264" s="222"/>
      <c r="B264" s="222"/>
      <c r="C264" s="222" t="s">
        <v>2650</v>
      </c>
      <c r="D264" s="219">
        <v>1159</v>
      </c>
      <c r="E264" s="219">
        <v>52</v>
      </c>
      <c r="F264" s="219">
        <v>52</v>
      </c>
      <c r="G264" s="264">
        <v>257</v>
      </c>
      <c r="H264" s="221" t="s">
        <v>129</v>
      </c>
      <c r="I264" s="219" t="s">
        <v>381</v>
      </c>
      <c r="J264" s="267" t="s">
        <v>390</v>
      </c>
      <c r="K264" s="219" t="s">
        <v>84</v>
      </c>
      <c r="L264" s="35" t="str">
        <f ca="1">IF(OFFSET(환산공식!$DU$15,$F264,0)=1,"O","X")</f>
        <v>X</v>
      </c>
      <c r="M264" s="212">
        <f ca="1">IFERROR(OFFSET(환산공식!DA$15,$F264,0),"")</f>
        <v>150</v>
      </c>
      <c r="N264" s="35" t="str">
        <f ca="1">IFERROR(CONCATENATE(ROUND(OFFSET(환산공식!DB$15,$F264,0),1),"%"),"")</f>
        <v>100%</v>
      </c>
      <c r="O264" s="35">
        <f ca="1">IFERROR(OFFSET(환산공식!DC$15,$F264,0),"")</f>
        <v>0</v>
      </c>
      <c r="P264" s="212" t="str">
        <f t="shared" ca="1" si="6"/>
        <v>3% 이하</v>
      </c>
      <c r="Q264" s="218">
        <f ca="1">IFERROR(ROUND(OFFSET(환산공식!$EX$15,$F264,0),3),"")</f>
        <v>0</v>
      </c>
      <c r="R264" s="218">
        <f ca="1">OFFSET('배치점수 계산기'!H$10,$D264,0)</f>
        <v>683.32</v>
      </c>
      <c r="S264" s="218">
        <f ca="1">OFFSET('배치점수 계산기'!I$10,$D264,0)</f>
        <v>680.56899999999996</v>
      </c>
      <c r="T264" s="218">
        <f ca="1">OFFSET('배치점수 계산기'!J$10,$D264,0)</f>
        <v>677.29499999999996</v>
      </c>
      <c r="U264" s="218">
        <f ca="1">OFFSET('배치점수 계산기'!K$10,$D264,0)</f>
        <v>674.54</v>
      </c>
      <c r="V264" s="218">
        <f ca="1">OFFSET('배치점수 계산기'!L$10,$D264,0)</f>
        <v>669.05499999999995</v>
      </c>
      <c r="W264" s="210" t="str">
        <f ca="1">OFFSET('배치점수 계산기'!M$10,$D264,0)</f>
        <v>표점</v>
      </c>
      <c r="X264" s="208" t="str">
        <f ca="1">OFFSET('배치점수 계산기'!N$10,$D264,0)</f>
        <v>변표</v>
      </c>
      <c r="Y264" s="212">
        <f ca="1">OFFSET(환산공식!FG$15,$F264,0)</f>
        <v>0.41</v>
      </c>
      <c r="Z264" s="35">
        <f ca="1">OFFSET(환산공식!FH$15,$F264,0)</f>
        <v>0.28999999999999998</v>
      </c>
      <c r="AA264" s="203">
        <f ca="1">OFFSET(환산공식!FI$15,$F264,0)</f>
        <v>0.28999999999999998</v>
      </c>
      <c r="AC264"/>
      <c r="AD264">
        <f t="shared" ca="1" si="7"/>
        <v>6</v>
      </c>
      <c r="AE264"/>
    </row>
    <row r="265" spans="1:31" s="5" customFormat="1">
      <c r="A265" s="222"/>
      <c r="B265" s="222"/>
      <c r="C265" s="222" t="s">
        <v>2651</v>
      </c>
      <c r="D265" s="219">
        <v>1160</v>
      </c>
      <c r="E265" s="219">
        <v>52</v>
      </c>
      <c r="F265" s="219">
        <v>52</v>
      </c>
      <c r="G265" s="264">
        <v>258</v>
      </c>
      <c r="H265" s="221" t="s">
        <v>129</v>
      </c>
      <c r="I265" s="219" t="s">
        <v>381</v>
      </c>
      <c r="J265" s="267" t="s">
        <v>400</v>
      </c>
      <c r="K265" s="219" t="s">
        <v>84</v>
      </c>
      <c r="L265" s="35" t="str">
        <f ca="1">IF(OFFSET(환산공식!$DU$15,$F265,0)=1,"O","X")</f>
        <v>X</v>
      </c>
      <c r="M265" s="212">
        <f ca="1">IFERROR(OFFSET(환산공식!DA$15,$F265,0),"")</f>
        <v>150</v>
      </c>
      <c r="N265" s="35" t="str">
        <f ca="1">IFERROR(CONCATENATE(ROUND(OFFSET(환산공식!DB$15,$F265,0),1),"%"),"")</f>
        <v>100%</v>
      </c>
      <c r="O265" s="35">
        <f ca="1">IFERROR(OFFSET(환산공식!DC$15,$F265,0),"")</f>
        <v>0</v>
      </c>
      <c r="P265" s="212" t="str">
        <f t="shared" ref="P265:P328" ca="1" si="8">IF(E265="","",IF(Q265&gt;R265,"90% 이상",IF(Q265&gt;S265,CONCATENATE(ROUND(((Q265-S265)/(R265-S265))*20+70,0),"%"),IF(Q265&gt;T265,CONCATENATE(ROUND(((Q265-T265)/(S265-T265))*30+40,0),"%"),IF(Q265&gt;U265,CONCATENATE(ROUND(((Q265-U265)/(T265-U265))*30+10,0),"%"),IF(Q265&gt;V265,CONCATENATE(ROUND(((Q265-V265)/(U265-V265))*7+3,0),"%"),"3% 이하"))))))</f>
        <v>3% 이하</v>
      </c>
      <c r="Q265" s="218">
        <f ca="1">IFERROR(ROUND(OFFSET(환산공식!$EX$15,$F265,0),3),"")</f>
        <v>0</v>
      </c>
      <c r="R265" s="218">
        <f ca="1">OFFSET('배치점수 계산기'!H$10,$D265,0)</f>
        <v>682.44</v>
      </c>
      <c r="S265" s="218">
        <f ca="1">OFFSET('배치점수 계산기'!I$10,$D265,0)</f>
        <v>679.64800000000002</v>
      </c>
      <c r="T265" s="218">
        <f ca="1">OFFSET('배치점수 계산기'!J$10,$D265,0)</f>
        <v>676.404</v>
      </c>
      <c r="U265" s="218">
        <f ca="1">OFFSET('배치점수 계산기'!K$10,$D265,0)</f>
        <v>673.62</v>
      </c>
      <c r="V265" s="218">
        <f ca="1">OFFSET('배치점수 계산기'!L$10,$D265,0)</f>
        <v>668.38400000000001</v>
      </c>
      <c r="W265" s="210" t="str">
        <f ca="1">OFFSET('배치점수 계산기'!M$10,$D265,0)</f>
        <v>표점</v>
      </c>
      <c r="X265" s="208" t="str">
        <f ca="1">OFFSET('배치점수 계산기'!N$10,$D265,0)</f>
        <v>변표</v>
      </c>
      <c r="Y265" s="212">
        <f ca="1">OFFSET(환산공식!FG$15,$F265,0)</f>
        <v>0.41</v>
      </c>
      <c r="Z265" s="35">
        <f ca="1">OFFSET(환산공식!FH$15,$F265,0)</f>
        <v>0.28999999999999998</v>
      </c>
      <c r="AA265" s="203">
        <f ca="1">OFFSET(환산공식!FI$15,$F265,0)</f>
        <v>0.28999999999999998</v>
      </c>
      <c r="AC265"/>
      <c r="AD265">
        <f t="shared" ref="AD265:AD328" ca="1" si="9">IF(L265="X",6,IF(Q265&gt;R265,1,IF(Q265&gt;S265,2,IF(Q265&gt;T265,3,IF(Q265&gt;U265,4,IF(Q265&gt;=V265,5,IF(Q265&lt;V265,6,"")))))))</f>
        <v>6</v>
      </c>
      <c r="AE265"/>
    </row>
    <row r="266" spans="1:31" s="5" customFormat="1">
      <c r="A266" s="222"/>
      <c r="B266" s="222"/>
      <c r="C266" s="222" t="s">
        <v>2652</v>
      </c>
      <c r="D266" s="219">
        <v>1161</v>
      </c>
      <c r="E266" s="219">
        <v>52</v>
      </c>
      <c r="F266" s="219">
        <v>52</v>
      </c>
      <c r="G266" s="264">
        <v>259</v>
      </c>
      <c r="H266" s="221" t="s">
        <v>129</v>
      </c>
      <c r="I266" s="219" t="s">
        <v>381</v>
      </c>
      <c r="J266" s="267" t="s">
        <v>78</v>
      </c>
      <c r="K266" s="219" t="s">
        <v>84</v>
      </c>
      <c r="L266" s="35" t="str">
        <f ca="1">IF(OFFSET(환산공식!$DU$15,$F266,0)=1,"O","X")</f>
        <v>X</v>
      </c>
      <c r="M266" s="212">
        <f ca="1">IFERROR(OFFSET(환산공식!DA$15,$F266,0),"")</f>
        <v>150</v>
      </c>
      <c r="N266" s="35" t="str">
        <f ca="1">IFERROR(CONCATENATE(ROUND(OFFSET(환산공식!DB$15,$F266,0),1),"%"),"")</f>
        <v>100%</v>
      </c>
      <c r="O266" s="35">
        <f ca="1">IFERROR(OFFSET(환산공식!DC$15,$F266,0),"")</f>
        <v>0</v>
      </c>
      <c r="P266" s="212" t="str">
        <f t="shared" ca="1" si="8"/>
        <v>3% 이하</v>
      </c>
      <c r="Q266" s="218">
        <f ca="1">IFERROR(ROUND(OFFSET(환산공식!$EX$15,$F266,0),3),"")</f>
        <v>0</v>
      </c>
      <c r="R266" s="218">
        <f ca="1">OFFSET('배치점수 계산기'!H$10,$D266,0)</f>
        <v>681.86300000000006</v>
      </c>
      <c r="S266" s="218">
        <f ca="1">OFFSET('배치점수 계산기'!I$10,$D266,0)</f>
        <v>679.31299999999999</v>
      </c>
      <c r="T266" s="218">
        <f ca="1">OFFSET('배치점수 계산기'!J$10,$D266,0)</f>
        <v>675.89</v>
      </c>
      <c r="U266" s="218">
        <f ca="1">OFFSET('배치점수 계산기'!K$10,$D266,0)</f>
        <v>673.03499999999997</v>
      </c>
      <c r="V266" s="218">
        <f ca="1">OFFSET('배치점수 계산기'!L$10,$D266,0)</f>
        <v>668.13</v>
      </c>
      <c r="W266" s="210" t="str">
        <f ca="1">OFFSET('배치점수 계산기'!M$10,$D266,0)</f>
        <v>표점</v>
      </c>
      <c r="X266" s="208" t="str">
        <f ca="1">OFFSET('배치점수 계산기'!N$10,$D266,0)</f>
        <v>변표</v>
      </c>
      <c r="Y266" s="212">
        <f ca="1">OFFSET(환산공식!FG$15,$F266,0)</f>
        <v>0.41</v>
      </c>
      <c r="Z266" s="35">
        <f ca="1">OFFSET(환산공식!FH$15,$F266,0)</f>
        <v>0.28999999999999998</v>
      </c>
      <c r="AA266" s="203">
        <f ca="1">OFFSET(환산공식!FI$15,$F266,0)</f>
        <v>0.28999999999999998</v>
      </c>
      <c r="AC266"/>
      <c r="AD266">
        <f t="shared" ca="1" si="9"/>
        <v>6</v>
      </c>
      <c r="AE266"/>
    </row>
    <row r="267" spans="1:31" s="5" customFormat="1">
      <c r="A267" s="222"/>
      <c r="B267" s="222"/>
      <c r="C267" s="222" t="s">
        <v>2653</v>
      </c>
      <c r="D267" s="219">
        <v>1162</v>
      </c>
      <c r="E267" s="219">
        <v>52</v>
      </c>
      <c r="F267" s="219">
        <v>52</v>
      </c>
      <c r="G267" s="264">
        <v>260</v>
      </c>
      <c r="H267" s="221" t="s">
        <v>129</v>
      </c>
      <c r="I267" s="219" t="s">
        <v>381</v>
      </c>
      <c r="J267" s="267" t="s">
        <v>107</v>
      </c>
      <c r="K267" s="219" t="s">
        <v>84</v>
      </c>
      <c r="L267" s="35" t="str">
        <f ca="1">IF(OFFSET(환산공식!$DU$15,$F267,0)=1,"O","X")</f>
        <v>X</v>
      </c>
      <c r="M267" s="212">
        <f ca="1">IFERROR(OFFSET(환산공식!DA$15,$F267,0),"")</f>
        <v>150</v>
      </c>
      <c r="N267" s="35" t="str">
        <f ca="1">IFERROR(CONCATENATE(ROUND(OFFSET(환산공식!DB$15,$F267,0),1),"%"),"")</f>
        <v>100%</v>
      </c>
      <c r="O267" s="35">
        <f ca="1">IFERROR(OFFSET(환산공식!DC$15,$F267,0),"")</f>
        <v>0</v>
      </c>
      <c r="P267" s="212" t="str">
        <f t="shared" ca="1" si="8"/>
        <v>3% 이하</v>
      </c>
      <c r="Q267" s="218">
        <f ca="1">IFERROR(ROUND(OFFSET(환산공식!$EX$15,$F267,0),3),"")</f>
        <v>0</v>
      </c>
      <c r="R267" s="218">
        <f ca="1">OFFSET('배치점수 계산기'!H$10,$D267,0)</f>
        <v>681.322</v>
      </c>
      <c r="S267" s="218">
        <f ca="1">OFFSET('배치점수 계산기'!I$10,$D267,0)</f>
        <v>678.50599999999997</v>
      </c>
      <c r="T267" s="218">
        <f ca="1">OFFSET('배치점수 계산기'!J$10,$D267,0)</f>
        <v>674.98</v>
      </c>
      <c r="U267" s="218">
        <f ca="1">OFFSET('배치점수 계산기'!K$10,$D267,0)</f>
        <v>672.23599999999999</v>
      </c>
      <c r="V267" s="218">
        <f ca="1">OFFSET('배치점수 계산기'!L$10,$D267,0)</f>
        <v>667.625</v>
      </c>
      <c r="W267" s="210" t="str">
        <f ca="1">OFFSET('배치점수 계산기'!M$10,$D267,0)</f>
        <v>표점</v>
      </c>
      <c r="X267" s="208" t="str">
        <f ca="1">OFFSET('배치점수 계산기'!N$10,$D267,0)</f>
        <v>변표</v>
      </c>
      <c r="Y267" s="212">
        <f ca="1">OFFSET(환산공식!FG$15,$F267,0)</f>
        <v>0.41</v>
      </c>
      <c r="Z267" s="35">
        <f ca="1">OFFSET(환산공식!FH$15,$F267,0)</f>
        <v>0.28999999999999998</v>
      </c>
      <c r="AA267" s="203">
        <f ca="1">OFFSET(환산공식!FI$15,$F267,0)</f>
        <v>0.28999999999999998</v>
      </c>
      <c r="AC267"/>
      <c r="AD267">
        <f t="shared" ca="1" si="9"/>
        <v>6</v>
      </c>
      <c r="AE267"/>
    </row>
    <row r="268" spans="1:31" s="5" customFormat="1">
      <c r="A268" s="222"/>
      <c r="B268" s="222"/>
      <c r="C268" s="222" t="s">
        <v>2654</v>
      </c>
      <c r="D268" s="219">
        <v>1163</v>
      </c>
      <c r="E268" s="219">
        <v>52</v>
      </c>
      <c r="F268" s="219">
        <v>52</v>
      </c>
      <c r="G268" s="264">
        <v>261</v>
      </c>
      <c r="H268" s="221" t="s">
        <v>129</v>
      </c>
      <c r="I268" s="219" t="s">
        <v>381</v>
      </c>
      <c r="J268" s="267" t="s">
        <v>102</v>
      </c>
      <c r="K268" s="219" t="s">
        <v>84</v>
      </c>
      <c r="L268" s="35" t="str">
        <f ca="1">IF(OFFSET(환산공식!$DU$15,$F268,0)=1,"O","X")</f>
        <v>X</v>
      </c>
      <c r="M268" s="212">
        <f ca="1">IFERROR(OFFSET(환산공식!DA$15,$F268,0),"")</f>
        <v>150</v>
      </c>
      <c r="N268" s="35" t="str">
        <f ca="1">IFERROR(CONCATENATE(ROUND(OFFSET(환산공식!DB$15,$F268,0),1),"%"),"")</f>
        <v>100%</v>
      </c>
      <c r="O268" s="35">
        <f ca="1">IFERROR(OFFSET(환산공식!DC$15,$F268,0),"")</f>
        <v>0</v>
      </c>
      <c r="P268" s="212" t="str">
        <f t="shared" ca="1" si="8"/>
        <v>3% 이하</v>
      </c>
      <c r="Q268" s="218">
        <f ca="1">IFERROR(ROUND(OFFSET(환산공식!$EX$15,$F268,0),3),"")</f>
        <v>0</v>
      </c>
      <c r="R268" s="218">
        <f ca="1">OFFSET('배치점수 계산기'!H$10,$D268,0)</f>
        <v>681.02200000000005</v>
      </c>
      <c r="S268" s="218">
        <f ca="1">OFFSET('배치점수 계산기'!I$10,$D268,0)</f>
        <v>678.33100000000002</v>
      </c>
      <c r="T268" s="218">
        <f ca="1">OFFSET('배치점수 계산기'!J$10,$D268,0)</f>
        <v>674.85500000000002</v>
      </c>
      <c r="U268" s="218">
        <f ca="1">OFFSET('배치점수 계산기'!K$10,$D268,0)</f>
        <v>672.11099999999999</v>
      </c>
      <c r="V268" s="218">
        <f ca="1">OFFSET('배치점수 계산기'!L$10,$D268,0)</f>
        <v>667.50099999999998</v>
      </c>
      <c r="W268" s="210" t="str">
        <f ca="1">OFFSET('배치점수 계산기'!M$10,$D268,0)</f>
        <v>표점</v>
      </c>
      <c r="X268" s="208" t="str">
        <f ca="1">OFFSET('배치점수 계산기'!N$10,$D268,0)</f>
        <v>변표</v>
      </c>
      <c r="Y268" s="212">
        <f ca="1">OFFSET(환산공식!FG$15,$F268,0)</f>
        <v>0.41</v>
      </c>
      <c r="Z268" s="35">
        <f ca="1">OFFSET(환산공식!FH$15,$F268,0)</f>
        <v>0.28999999999999998</v>
      </c>
      <c r="AA268" s="203">
        <f ca="1">OFFSET(환산공식!FI$15,$F268,0)</f>
        <v>0.28999999999999998</v>
      </c>
      <c r="AC268"/>
      <c r="AD268">
        <f t="shared" ca="1" si="9"/>
        <v>6</v>
      </c>
      <c r="AE268"/>
    </row>
    <row r="269" spans="1:31" s="5" customFormat="1">
      <c r="A269" s="222"/>
      <c r="B269" s="222"/>
      <c r="C269" s="222" t="s">
        <v>2655</v>
      </c>
      <c r="D269" s="219">
        <v>1164</v>
      </c>
      <c r="E269" s="219">
        <v>52</v>
      </c>
      <c r="F269" s="219">
        <v>52</v>
      </c>
      <c r="G269" s="264">
        <v>262</v>
      </c>
      <c r="H269" s="221" t="s">
        <v>129</v>
      </c>
      <c r="I269" s="219" t="s">
        <v>381</v>
      </c>
      <c r="J269" s="267" t="s">
        <v>492</v>
      </c>
      <c r="K269" s="219" t="s">
        <v>84</v>
      </c>
      <c r="L269" s="35" t="str">
        <f ca="1">IF(OFFSET(환산공식!$DU$15,$F269,0)=1,"O","X")</f>
        <v>X</v>
      </c>
      <c r="M269" s="212">
        <f ca="1">IFERROR(OFFSET(환산공식!DA$15,$F269,0),"")</f>
        <v>150</v>
      </c>
      <c r="N269" s="35" t="str">
        <f ca="1">IFERROR(CONCATENATE(ROUND(OFFSET(환산공식!DB$15,$F269,0),1),"%"),"")</f>
        <v>100%</v>
      </c>
      <c r="O269" s="35">
        <f ca="1">IFERROR(OFFSET(환산공식!DC$15,$F269,0),"")</f>
        <v>0</v>
      </c>
      <c r="P269" s="212" t="str">
        <f t="shared" ca="1" si="8"/>
        <v>3% 이하</v>
      </c>
      <c r="Q269" s="218">
        <f ca="1">IFERROR(ROUND(OFFSET(환산공식!$EX$15,$F269,0),3),"")</f>
        <v>0</v>
      </c>
      <c r="R269" s="218">
        <f ca="1">OFFSET('배치점수 계산기'!H$10,$D269,0)</f>
        <v>680.42899999999997</v>
      </c>
      <c r="S269" s="218">
        <f ca="1">OFFSET('배치점수 계산기'!I$10,$D269,0)</f>
        <v>677.83600000000001</v>
      </c>
      <c r="T269" s="218">
        <f ca="1">OFFSET('배치점수 계산기'!J$10,$D269,0)</f>
        <v>674.33600000000001</v>
      </c>
      <c r="U269" s="218">
        <f ca="1">OFFSET('배치점수 계산기'!K$10,$D269,0)</f>
        <v>671.38</v>
      </c>
      <c r="V269" s="218">
        <f ca="1">OFFSET('배치점수 계산기'!L$10,$D269,0)</f>
        <v>667.1</v>
      </c>
      <c r="W269" s="210" t="str">
        <f ca="1">OFFSET('배치점수 계산기'!M$10,$D269,0)</f>
        <v>표점</v>
      </c>
      <c r="X269" s="208" t="str">
        <f ca="1">OFFSET('배치점수 계산기'!N$10,$D269,0)</f>
        <v>변표</v>
      </c>
      <c r="Y269" s="212">
        <f ca="1">OFFSET(환산공식!FG$15,$F269,0)</f>
        <v>0.41</v>
      </c>
      <c r="Z269" s="35">
        <f ca="1">OFFSET(환산공식!FH$15,$F269,0)</f>
        <v>0.28999999999999998</v>
      </c>
      <c r="AA269" s="203">
        <f ca="1">OFFSET(환산공식!FI$15,$F269,0)</f>
        <v>0.28999999999999998</v>
      </c>
      <c r="AC269"/>
      <c r="AD269">
        <f t="shared" ca="1" si="9"/>
        <v>6</v>
      </c>
      <c r="AE269"/>
    </row>
    <row r="270" spans="1:31" s="5" customFormat="1">
      <c r="A270" s="222"/>
      <c r="B270" s="222"/>
      <c r="C270" s="222" t="s">
        <v>2656</v>
      </c>
      <c r="D270" s="219">
        <v>1165</v>
      </c>
      <c r="E270" s="219">
        <v>52</v>
      </c>
      <c r="F270" s="219">
        <v>52</v>
      </c>
      <c r="G270" s="264">
        <v>263</v>
      </c>
      <c r="H270" s="221" t="s">
        <v>129</v>
      </c>
      <c r="I270" s="219" t="s">
        <v>381</v>
      </c>
      <c r="J270" s="267" t="s">
        <v>109</v>
      </c>
      <c r="K270" s="219" t="s">
        <v>84</v>
      </c>
      <c r="L270" s="35" t="str">
        <f ca="1">IF(OFFSET(환산공식!$DU$15,$F270,0)=1,"O","X")</f>
        <v>X</v>
      </c>
      <c r="M270" s="212">
        <f ca="1">IFERROR(OFFSET(환산공식!DA$15,$F270,0),"")</f>
        <v>150</v>
      </c>
      <c r="N270" s="35" t="str">
        <f ca="1">IFERROR(CONCATENATE(ROUND(OFFSET(환산공식!DB$15,$F270,0),1),"%"),"")</f>
        <v>100%</v>
      </c>
      <c r="O270" s="35">
        <f ca="1">IFERROR(OFFSET(환산공식!DC$15,$F270,0),"")</f>
        <v>0</v>
      </c>
      <c r="P270" s="212" t="str">
        <f t="shared" ca="1" si="8"/>
        <v>3% 이하</v>
      </c>
      <c r="Q270" s="218">
        <f ca="1">IFERROR(ROUND(OFFSET(환산공식!$EX$15,$F270,0),3),"")</f>
        <v>0</v>
      </c>
      <c r="R270" s="218">
        <f ca="1">OFFSET('배치점수 계산기'!H$10,$D270,0)</f>
        <v>679.40700000000004</v>
      </c>
      <c r="S270" s="218">
        <f ca="1">OFFSET('배치점수 계산기'!I$10,$D270,0)</f>
        <v>676.82</v>
      </c>
      <c r="T270" s="218">
        <f ca="1">OFFSET('배치점수 계산기'!J$10,$D270,0)</f>
        <v>673.16</v>
      </c>
      <c r="U270" s="218">
        <f ca="1">OFFSET('배치점수 계산기'!K$10,$D270,0)</f>
        <v>670.20100000000002</v>
      </c>
      <c r="V270" s="218">
        <f ca="1">OFFSET('배치점수 계산기'!L$10,$D270,0)</f>
        <v>666.471</v>
      </c>
      <c r="W270" s="210" t="str">
        <f ca="1">OFFSET('배치점수 계산기'!M$10,$D270,0)</f>
        <v>표점</v>
      </c>
      <c r="X270" s="208" t="str">
        <f ca="1">OFFSET('배치점수 계산기'!N$10,$D270,0)</f>
        <v>변표</v>
      </c>
      <c r="Y270" s="212">
        <f ca="1">OFFSET(환산공식!FG$15,$F270,0)</f>
        <v>0.41</v>
      </c>
      <c r="Z270" s="35">
        <f ca="1">OFFSET(환산공식!FH$15,$F270,0)</f>
        <v>0.28999999999999998</v>
      </c>
      <c r="AA270" s="203">
        <f ca="1">OFFSET(환산공식!FI$15,$F270,0)</f>
        <v>0.28999999999999998</v>
      </c>
      <c r="AC270"/>
      <c r="AD270">
        <f t="shared" ca="1" si="9"/>
        <v>6</v>
      </c>
      <c r="AE270"/>
    </row>
    <row r="271" spans="1:31" s="5" customFormat="1">
      <c r="A271" s="222"/>
      <c r="B271" s="222"/>
      <c r="C271" s="222" t="s">
        <v>2657</v>
      </c>
      <c r="D271" s="219">
        <v>1166</v>
      </c>
      <c r="E271" s="219">
        <v>52</v>
      </c>
      <c r="F271" s="219">
        <v>52</v>
      </c>
      <c r="G271" s="264">
        <v>264</v>
      </c>
      <c r="H271" s="221" t="s">
        <v>129</v>
      </c>
      <c r="I271" s="219" t="s">
        <v>381</v>
      </c>
      <c r="J271" s="267" t="s">
        <v>782</v>
      </c>
      <c r="K271" s="219" t="s">
        <v>84</v>
      </c>
      <c r="L271" s="35" t="str">
        <f ca="1">IF(OFFSET(환산공식!$DU$15,$F271,0)=1,"O","X")</f>
        <v>X</v>
      </c>
      <c r="M271" s="212">
        <f ca="1">IFERROR(OFFSET(환산공식!DA$15,$F271,0),"")</f>
        <v>150</v>
      </c>
      <c r="N271" s="35" t="str">
        <f ca="1">IFERROR(CONCATENATE(ROUND(OFFSET(환산공식!DB$15,$F271,0),1),"%"),"")</f>
        <v>100%</v>
      </c>
      <c r="O271" s="35">
        <f ca="1">IFERROR(OFFSET(환산공식!DC$15,$F271,0),"")</f>
        <v>0</v>
      </c>
      <c r="P271" s="212" t="str">
        <f t="shared" ca="1" si="8"/>
        <v>3% 이하</v>
      </c>
      <c r="Q271" s="218">
        <f ca="1">IFERROR(ROUND(OFFSET(환산공식!$EX$15,$F271,0),3),"")</f>
        <v>0</v>
      </c>
      <c r="R271" s="218">
        <f ca="1">OFFSET('배치점수 계산기'!H$10,$D271,0)</f>
        <v>676.68</v>
      </c>
      <c r="S271" s="218">
        <f ca="1">OFFSET('배치점수 계산기'!I$10,$D271,0)</f>
        <v>673.83399999999995</v>
      </c>
      <c r="T271" s="218">
        <f ca="1">OFFSET('배치점수 계산기'!J$10,$D271,0)</f>
        <v>669.82399999999996</v>
      </c>
      <c r="U271" s="218">
        <f ca="1">OFFSET('배치점수 계산기'!K$10,$D271,0)</f>
        <v>667.95500000000004</v>
      </c>
      <c r="V271" s="218">
        <f ca="1">OFFSET('배치점수 계산기'!L$10,$D271,0)</f>
        <v>664.346</v>
      </c>
      <c r="W271" s="210" t="str">
        <f ca="1">OFFSET('배치점수 계산기'!M$10,$D271,0)</f>
        <v>표점</v>
      </c>
      <c r="X271" s="208" t="str">
        <f ca="1">OFFSET('배치점수 계산기'!N$10,$D271,0)</f>
        <v>변표</v>
      </c>
      <c r="Y271" s="212">
        <f ca="1">OFFSET(환산공식!FG$15,$F271,0)</f>
        <v>0.41</v>
      </c>
      <c r="Z271" s="35">
        <f ca="1">OFFSET(환산공식!FH$15,$F271,0)</f>
        <v>0.28999999999999998</v>
      </c>
      <c r="AA271" s="203">
        <f ca="1">OFFSET(환산공식!FI$15,$F271,0)</f>
        <v>0.28999999999999998</v>
      </c>
      <c r="AC271"/>
      <c r="AD271">
        <f t="shared" ca="1" si="9"/>
        <v>6</v>
      </c>
      <c r="AE271"/>
    </row>
    <row r="272" spans="1:31" s="5" customFormat="1">
      <c r="A272" s="222"/>
      <c r="B272" s="222"/>
      <c r="C272" s="222" t="s">
        <v>2658</v>
      </c>
      <c r="D272" s="219">
        <v>1167</v>
      </c>
      <c r="E272" s="219">
        <v>63</v>
      </c>
      <c r="F272" s="219">
        <v>63</v>
      </c>
      <c r="G272" s="264">
        <v>265</v>
      </c>
      <c r="H272" s="221" t="s">
        <v>129</v>
      </c>
      <c r="I272" s="219" t="s">
        <v>421</v>
      </c>
      <c r="J272" s="267" t="s">
        <v>18532</v>
      </c>
      <c r="K272" s="219" t="s">
        <v>83</v>
      </c>
      <c r="L272" s="35" t="str">
        <f ca="1">IF(OFFSET(환산공식!$DU$15,$F272,0)=1,"O","X")</f>
        <v>X</v>
      </c>
      <c r="M272" s="212">
        <f ca="1">IFERROR(OFFSET(환산공식!DA$15,$F272,0),"")</f>
        <v>150</v>
      </c>
      <c r="N272" s="35" t="str">
        <f ca="1">IFERROR(CONCATENATE(ROUND(OFFSET(환산공식!DB$15,$F272,0),1),"%"),"")</f>
        <v>100%</v>
      </c>
      <c r="O272" s="35">
        <f ca="1">IFERROR(OFFSET(환산공식!DC$15,$F272,0),"")</f>
        <v>3</v>
      </c>
      <c r="P272" s="212" t="str">
        <f t="shared" ca="1" si="8"/>
        <v>3% 이하</v>
      </c>
      <c r="Q272" s="218">
        <f ca="1">IFERROR(ROUND(OFFSET(환산공식!$EX$15,$F272,0),3),"")</f>
        <v>0</v>
      </c>
      <c r="R272" s="218">
        <f ca="1">OFFSET('배치점수 계산기'!H$10,$D272,0)</f>
        <v>902.01800000000003</v>
      </c>
      <c r="S272" s="218">
        <f ca="1">OFFSET('배치점수 계산기'!I$10,$D272,0)</f>
        <v>899.66899999999998</v>
      </c>
      <c r="T272" s="218">
        <f ca="1">OFFSET('배치점수 계산기'!J$10,$D272,0)</f>
        <v>896.70699999999999</v>
      </c>
      <c r="U272" s="218">
        <f ca="1">OFFSET('배치점수 계산기'!K$10,$D272,0)</f>
        <v>892.39200000000005</v>
      </c>
      <c r="V272" s="218">
        <f ca="1">OFFSET('배치점수 계산기'!L$10,$D272,0)</f>
        <v>886.03800000000001</v>
      </c>
      <c r="W272" s="210" t="str">
        <f ca="1">OFFSET('배치점수 계산기'!M$10,$D272,0)</f>
        <v>표점/만점</v>
      </c>
      <c r="X272" s="208" t="str">
        <f ca="1">OFFSET('배치점수 계산기'!N$10,$D272,0)</f>
        <v>변표/만점</v>
      </c>
      <c r="Y272" s="212">
        <f ca="1">OFFSET(환산공식!FG$15,$F272,0)</f>
        <v>0.28999999999999998</v>
      </c>
      <c r="Z272" s="35">
        <f ca="1">OFFSET(환산공식!FH$15,$F272,0)</f>
        <v>0.41</v>
      </c>
      <c r="AA272" s="203">
        <f ca="1">OFFSET(환산공식!FI$15,$F272,0)</f>
        <v>0.3</v>
      </c>
      <c r="AC272"/>
      <c r="AD272">
        <f t="shared" ca="1" si="9"/>
        <v>6</v>
      </c>
      <c r="AE272"/>
    </row>
    <row r="273" spans="1:34" s="5" customFormat="1">
      <c r="A273" s="222"/>
      <c r="B273" s="222"/>
      <c r="C273" s="222" t="s">
        <v>2659</v>
      </c>
      <c r="D273" s="219">
        <v>1168</v>
      </c>
      <c r="E273" s="219">
        <v>64</v>
      </c>
      <c r="F273" s="219">
        <v>64</v>
      </c>
      <c r="G273" s="264">
        <v>266</v>
      </c>
      <c r="H273" s="221" t="s">
        <v>129</v>
      </c>
      <c r="I273" s="219" t="s">
        <v>421</v>
      </c>
      <c r="J273" s="267" t="s">
        <v>183</v>
      </c>
      <c r="K273" s="219" t="s">
        <v>84</v>
      </c>
      <c r="L273" s="35" t="str">
        <f ca="1">IF(OFFSET(환산공식!$DU$15,$F273,0)=1,"O","X")</f>
        <v>X</v>
      </c>
      <c r="M273" s="212">
        <f ca="1">IFERROR(OFFSET(환산공식!DA$15,$F273,0),"")</f>
        <v>150</v>
      </c>
      <c r="N273" s="35" t="str">
        <f ca="1">IFERROR(CONCATENATE(ROUND(OFFSET(환산공식!DB$15,$F273,0),1),"%"),"")</f>
        <v>100%</v>
      </c>
      <c r="O273" s="35">
        <f ca="1">IFERROR(OFFSET(환산공식!DC$15,$F273,0),"")</f>
        <v>3</v>
      </c>
      <c r="P273" s="212" t="str">
        <f t="shared" ca="1" si="8"/>
        <v>3% 이하</v>
      </c>
      <c r="Q273" s="218">
        <f ca="1">IFERROR(ROUND(OFFSET(환산공식!$EX$15,$F273,0),3),"")</f>
        <v>0</v>
      </c>
      <c r="R273" s="218">
        <f ca="1">OFFSET('배치점수 계산기'!H$10,$D273,0)</f>
        <v>899.46600000000001</v>
      </c>
      <c r="S273" s="218">
        <f ca="1">OFFSET('배치점수 계산기'!I$10,$D273,0)</f>
        <v>896.73599999999999</v>
      </c>
      <c r="T273" s="218">
        <f ca="1">OFFSET('배치점수 계산기'!J$10,$D273,0)</f>
        <v>893.63499999999999</v>
      </c>
      <c r="U273" s="218">
        <f ca="1">OFFSET('배치점수 계산기'!K$10,$D273,0)</f>
        <v>888.38499999999999</v>
      </c>
      <c r="V273" s="218">
        <f ca="1">OFFSET('배치점수 계산기'!L$10,$D273,0)</f>
        <v>882.91399999999999</v>
      </c>
      <c r="W273" s="210" t="str">
        <f ca="1">OFFSET('배치점수 계산기'!M$10,$D273,0)</f>
        <v>표점/만점</v>
      </c>
      <c r="X273" s="208" t="str">
        <f ca="1">OFFSET('배치점수 계산기'!N$10,$D273,0)</f>
        <v>변표/만점</v>
      </c>
      <c r="Y273" s="212">
        <f ca="1">OFFSET(환산공식!FG$15,$F273,0)</f>
        <v>0.35</v>
      </c>
      <c r="Z273" s="35">
        <f ca="1">OFFSET(환산공식!FH$15,$F273,0)</f>
        <v>0.35</v>
      </c>
      <c r="AA273" s="203">
        <f ca="1">OFFSET(환산공식!FI$15,$F273,0)</f>
        <v>0.3</v>
      </c>
      <c r="AC273"/>
      <c r="AD273">
        <f t="shared" ca="1" si="9"/>
        <v>6</v>
      </c>
      <c r="AE273"/>
    </row>
    <row r="274" spans="1:34" s="5" customFormat="1">
      <c r="A274" s="222"/>
      <c r="B274" s="222"/>
      <c r="C274" s="222" t="s">
        <v>2660</v>
      </c>
      <c r="D274" s="219">
        <v>1169</v>
      </c>
      <c r="E274" s="219">
        <v>65</v>
      </c>
      <c r="F274" s="219">
        <v>65</v>
      </c>
      <c r="G274" s="264">
        <v>267</v>
      </c>
      <c r="H274" s="221" t="s">
        <v>129</v>
      </c>
      <c r="I274" s="219" t="s">
        <v>402</v>
      </c>
      <c r="J274" s="267" t="s">
        <v>495</v>
      </c>
      <c r="K274" s="219" t="s">
        <v>83</v>
      </c>
      <c r="L274" s="35" t="str">
        <f ca="1">IF(OFFSET(환산공식!$DU$15,$F274,0)=1,"O","X")</f>
        <v>X</v>
      </c>
      <c r="M274" s="212">
        <f ca="1">IFERROR(OFFSET(환산공식!DA$15,$F274,0),"")</f>
        <v>200</v>
      </c>
      <c r="N274" s="35" t="str">
        <f ca="1">IFERROR(CONCATENATE(ROUND(OFFSET(환산공식!DB$15,$F274,0),1),"%"),"")</f>
        <v>100%</v>
      </c>
      <c r="O274" s="35">
        <f ca="1">IFERROR(OFFSET(환산공식!DC$15,$F274,0),"")</f>
        <v>0</v>
      </c>
      <c r="P274" s="212" t="str">
        <f t="shared" ca="1" si="8"/>
        <v>3% 이하</v>
      </c>
      <c r="Q274" s="218">
        <f ca="1">IFERROR(ROUND(OFFSET(환산공식!$EX$15,$F274,0),3),"")</f>
        <v>0</v>
      </c>
      <c r="R274" s="218">
        <f ca="1">OFFSET('배치점수 계산기'!H$10,$D274,0)</f>
        <v>701.83799999999997</v>
      </c>
      <c r="S274" s="218">
        <f ca="1">OFFSET('배치점수 계산기'!I$10,$D274,0)</f>
        <v>699.23500000000001</v>
      </c>
      <c r="T274" s="218">
        <f ca="1">OFFSET('배치점수 계산기'!J$10,$D274,0)</f>
        <v>696.52099999999996</v>
      </c>
      <c r="U274" s="218">
        <f ca="1">OFFSET('배치점수 계산기'!K$10,$D274,0)</f>
        <v>693.68700000000001</v>
      </c>
      <c r="V274" s="218">
        <f ca="1">OFFSET('배치점수 계산기'!L$10,$D274,0)</f>
        <v>689.63499999999999</v>
      </c>
      <c r="W274" s="210" t="str">
        <f ca="1">OFFSET('배치점수 계산기'!M$10,$D274,0)</f>
        <v>표점</v>
      </c>
      <c r="X274" s="208" t="str">
        <f ca="1">OFFSET('배치점수 계산기'!N$10,$D274,0)</f>
        <v>표점</v>
      </c>
      <c r="Y274" s="212">
        <f ca="1">OFFSET(환산공식!FG$15,$F274,0)</f>
        <v>0.25</v>
      </c>
      <c r="Z274" s="35">
        <f ca="1">OFFSET(환산공식!FH$15,$F274,0)</f>
        <v>0.38</v>
      </c>
      <c r="AA274" s="203">
        <f ca="1">OFFSET(환산공식!FI$15,$F274,0)</f>
        <v>0.38</v>
      </c>
      <c r="AC274"/>
      <c r="AD274">
        <f t="shared" ca="1" si="9"/>
        <v>6</v>
      </c>
      <c r="AE274"/>
    </row>
    <row r="275" spans="1:34" s="5" customFormat="1">
      <c r="A275" s="222"/>
      <c r="B275" s="222"/>
      <c r="C275" s="222" t="s">
        <v>2661</v>
      </c>
      <c r="D275" s="219">
        <v>1170</v>
      </c>
      <c r="E275" s="219">
        <v>65</v>
      </c>
      <c r="F275" s="219">
        <v>65</v>
      </c>
      <c r="G275" s="264">
        <v>268</v>
      </c>
      <c r="H275" s="221" t="s">
        <v>129</v>
      </c>
      <c r="I275" s="219" t="s">
        <v>402</v>
      </c>
      <c r="J275" s="267" t="s">
        <v>353</v>
      </c>
      <c r="K275" s="219" t="s">
        <v>83</v>
      </c>
      <c r="L275" s="35" t="str">
        <f ca="1">IF(OFFSET(환산공식!$DU$15,$F275,0)=1,"O","X")</f>
        <v>X</v>
      </c>
      <c r="M275" s="212">
        <f ca="1">IFERROR(OFFSET(환산공식!DA$15,$F275,0),"")</f>
        <v>200</v>
      </c>
      <c r="N275" s="35" t="str">
        <f ca="1">IFERROR(CONCATENATE(ROUND(OFFSET(환산공식!DB$15,$F275,0),1),"%"),"")</f>
        <v>100%</v>
      </c>
      <c r="O275" s="35">
        <f ca="1">IFERROR(OFFSET(환산공식!DC$15,$F275,0),"")</f>
        <v>0</v>
      </c>
      <c r="P275" s="212" t="str">
        <f t="shared" ca="1" si="8"/>
        <v>3% 이하</v>
      </c>
      <c r="Q275" s="218">
        <f ca="1">IFERROR(ROUND(OFFSET(환산공식!$EX$15,$F275,0),3),"")</f>
        <v>0</v>
      </c>
      <c r="R275" s="218">
        <f ca="1">OFFSET('배치점수 계산기'!H$10,$D275,0)</f>
        <v>696.26700000000005</v>
      </c>
      <c r="S275" s="218">
        <f ca="1">OFFSET('배치점수 계산기'!I$10,$D275,0)</f>
        <v>693.43299999999999</v>
      </c>
      <c r="T275" s="218">
        <f ca="1">OFFSET('배치점수 계산기'!J$10,$D275,0)</f>
        <v>691.30200000000002</v>
      </c>
      <c r="U275" s="218">
        <f ca="1">OFFSET('배치점수 계산기'!K$10,$D275,0)</f>
        <v>689.226</v>
      </c>
      <c r="V275" s="218">
        <f ca="1">OFFSET('배치점수 계산기'!L$10,$D275,0)</f>
        <v>685.70100000000002</v>
      </c>
      <c r="W275" s="210" t="str">
        <f ca="1">OFFSET('배치점수 계산기'!M$10,$D275,0)</f>
        <v>표점</v>
      </c>
      <c r="X275" s="208" t="str">
        <f ca="1">OFFSET('배치점수 계산기'!N$10,$D275,0)</f>
        <v>표점</v>
      </c>
      <c r="Y275" s="212">
        <f ca="1">OFFSET(환산공식!FG$15,$F275,0)</f>
        <v>0.25</v>
      </c>
      <c r="Z275" s="35">
        <f ca="1">OFFSET(환산공식!FH$15,$F275,0)</f>
        <v>0.38</v>
      </c>
      <c r="AA275" s="203">
        <f ca="1">OFFSET(환산공식!FI$15,$F275,0)</f>
        <v>0.38</v>
      </c>
      <c r="AC275"/>
      <c r="AD275">
        <f t="shared" ca="1" si="9"/>
        <v>6</v>
      </c>
      <c r="AE275"/>
    </row>
    <row r="276" spans="1:34" s="5" customFormat="1">
      <c r="A276" s="222"/>
      <c r="B276" s="222"/>
      <c r="C276" s="222" t="s">
        <v>2662</v>
      </c>
      <c r="D276" s="219">
        <v>1171</v>
      </c>
      <c r="E276" s="219">
        <v>65</v>
      </c>
      <c r="F276" s="219">
        <v>65</v>
      </c>
      <c r="G276" s="264">
        <v>269</v>
      </c>
      <c r="H276" s="221" t="s">
        <v>129</v>
      </c>
      <c r="I276" s="219" t="s">
        <v>402</v>
      </c>
      <c r="J276" s="267" t="s">
        <v>496</v>
      </c>
      <c r="K276" s="219" t="s">
        <v>83</v>
      </c>
      <c r="L276" s="35" t="str">
        <f ca="1">IF(OFFSET(환산공식!$DU$15,$F276,0)=1,"O","X")</f>
        <v>X</v>
      </c>
      <c r="M276" s="212">
        <f ca="1">IFERROR(OFFSET(환산공식!DA$15,$F276,0),"")</f>
        <v>200</v>
      </c>
      <c r="N276" s="35" t="str">
        <f ca="1">IFERROR(CONCATENATE(ROUND(OFFSET(환산공식!DB$15,$F276,0),1),"%"),"")</f>
        <v>100%</v>
      </c>
      <c r="O276" s="35">
        <f ca="1">IFERROR(OFFSET(환산공식!DC$15,$F276,0),"")</f>
        <v>0</v>
      </c>
      <c r="P276" s="212" t="str">
        <f t="shared" ca="1" si="8"/>
        <v>3% 이하</v>
      </c>
      <c r="Q276" s="218">
        <f ca="1">IFERROR(ROUND(OFFSET(환산공식!$EX$15,$F276,0),3),"")</f>
        <v>0</v>
      </c>
      <c r="R276" s="218">
        <f ca="1">OFFSET('배치점수 계산기'!H$10,$D276,0)</f>
        <v>695.23199999999997</v>
      </c>
      <c r="S276" s="218">
        <f ca="1">OFFSET('배치점수 계산기'!I$10,$D276,0)</f>
        <v>692.51199999999994</v>
      </c>
      <c r="T276" s="218">
        <f ca="1">OFFSET('배치점수 계산기'!J$10,$D276,0)</f>
        <v>690.51900000000001</v>
      </c>
      <c r="U276" s="218">
        <f ca="1">OFFSET('배치점수 계산기'!K$10,$D276,0)</f>
        <v>688.57899999999995</v>
      </c>
      <c r="V276" s="218">
        <f ca="1">OFFSET('배치점수 계산기'!L$10,$D276,0)</f>
        <v>685.15599999999995</v>
      </c>
      <c r="W276" s="210" t="str">
        <f ca="1">OFFSET('배치점수 계산기'!M$10,$D276,0)</f>
        <v>표점</v>
      </c>
      <c r="X276" s="208" t="str">
        <f ca="1">OFFSET('배치점수 계산기'!N$10,$D276,0)</f>
        <v>표점</v>
      </c>
      <c r="Y276" s="212">
        <f ca="1">OFFSET(환산공식!FG$15,$F276,0)</f>
        <v>0.25</v>
      </c>
      <c r="Z276" s="35">
        <f ca="1">OFFSET(환산공식!FH$15,$F276,0)</f>
        <v>0.38</v>
      </c>
      <c r="AA276" s="203">
        <f ca="1">OFFSET(환산공식!FI$15,$F276,0)</f>
        <v>0.38</v>
      </c>
      <c r="AC276"/>
      <c r="AD276">
        <f t="shared" ca="1" si="9"/>
        <v>6</v>
      </c>
      <c r="AE276"/>
    </row>
    <row r="277" spans="1:34" s="5" customFormat="1">
      <c r="A277" s="222"/>
      <c r="B277" s="222"/>
      <c r="C277" s="222" t="s">
        <v>2663</v>
      </c>
      <c r="D277" s="219">
        <v>1172</v>
      </c>
      <c r="E277" s="219">
        <v>65</v>
      </c>
      <c r="F277" s="219">
        <v>65</v>
      </c>
      <c r="G277" s="264">
        <v>270</v>
      </c>
      <c r="H277" s="221" t="s">
        <v>129</v>
      </c>
      <c r="I277" s="219" t="s">
        <v>402</v>
      </c>
      <c r="J277" s="267" t="s">
        <v>494</v>
      </c>
      <c r="K277" s="219" t="s">
        <v>83</v>
      </c>
      <c r="L277" s="35" t="str">
        <f ca="1">IF(OFFSET(환산공식!$DU$15,$F277,0)=1,"O","X")</f>
        <v>X</v>
      </c>
      <c r="M277" s="212">
        <f ca="1">IFERROR(OFFSET(환산공식!DA$15,$F277,0),"")</f>
        <v>200</v>
      </c>
      <c r="N277" s="35" t="str">
        <f ca="1">IFERROR(CONCATENATE(ROUND(OFFSET(환산공식!DB$15,$F277,0),1),"%"),"")</f>
        <v>100%</v>
      </c>
      <c r="O277" s="35">
        <f ca="1">IFERROR(OFFSET(환산공식!DC$15,$F277,0),"")</f>
        <v>0</v>
      </c>
      <c r="P277" s="212" t="str">
        <f t="shared" ca="1" si="8"/>
        <v>3% 이하</v>
      </c>
      <c r="Q277" s="218">
        <f ca="1">IFERROR(ROUND(OFFSET(환산공식!$EX$15,$F277,0),3),"")</f>
        <v>0</v>
      </c>
      <c r="R277" s="218">
        <f ca="1">OFFSET('배치점수 계산기'!H$10,$D277,0)</f>
        <v>692.95799999999997</v>
      </c>
      <c r="S277" s="218">
        <f ca="1">OFFSET('배치점수 계산기'!I$10,$D277,0)</f>
        <v>690.51900000000001</v>
      </c>
      <c r="T277" s="218">
        <f ca="1">OFFSET('배치점수 계산기'!J$10,$D277,0)</f>
        <v>688.85199999999998</v>
      </c>
      <c r="U277" s="218">
        <f ca="1">OFFSET('배치점수 계산기'!K$10,$D277,0)</f>
        <v>686.73900000000003</v>
      </c>
      <c r="V277" s="218">
        <f ca="1">OFFSET('배치점수 계산기'!L$10,$D277,0)</f>
        <v>683.28</v>
      </c>
      <c r="W277" s="210" t="str">
        <f ca="1">OFFSET('배치점수 계산기'!M$10,$D277,0)</f>
        <v>표점</v>
      </c>
      <c r="X277" s="208" t="str">
        <f ca="1">OFFSET('배치점수 계산기'!N$10,$D277,0)</f>
        <v>표점</v>
      </c>
      <c r="Y277" s="212">
        <f ca="1">OFFSET(환산공식!FG$15,$F277,0)</f>
        <v>0.25</v>
      </c>
      <c r="Z277" s="35">
        <f ca="1">OFFSET(환산공식!FH$15,$F277,0)</f>
        <v>0.38</v>
      </c>
      <c r="AA277" s="203">
        <f ca="1">OFFSET(환산공식!FI$15,$F277,0)</f>
        <v>0.38</v>
      </c>
      <c r="AC277"/>
      <c r="AD277">
        <f t="shared" ca="1" si="9"/>
        <v>6</v>
      </c>
      <c r="AE277"/>
    </row>
    <row r="278" spans="1:34" s="5" customFormat="1">
      <c r="A278" s="222"/>
      <c r="B278" s="222"/>
      <c r="C278" s="222" t="s">
        <v>2664</v>
      </c>
      <c r="D278" s="219">
        <v>1173</v>
      </c>
      <c r="E278" s="219">
        <v>67</v>
      </c>
      <c r="F278" s="219">
        <v>67</v>
      </c>
      <c r="G278" s="264">
        <v>271</v>
      </c>
      <c r="H278" s="221" t="s">
        <v>129</v>
      </c>
      <c r="I278" s="219" t="s">
        <v>402</v>
      </c>
      <c r="J278" s="267" t="s">
        <v>183</v>
      </c>
      <c r="K278" s="219" t="s">
        <v>83</v>
      </c>
      <c r="L278" s="35" t="str">
        <f ca="1">IF(OFFSET(환산공식!$DU$15,$F278,0)=1,"O","X")</f>
        <v>X</v>
      </c>
      <c r="M278" s="212">
        <f ca="1">IFERROR(OFFSET(환산공식!DA$15,$F278,0),"")</f>
        <v>250</v>
      </c>
      <c r="N278" s="35" t="str">
        <f ca="1">IFERROR(CONCATENATE(ROUND(OFFSET(환산공식!DB$15,$F278,0),1),"%"),"")</f>
        <v>100%</v>
      </c>
      <c r="O278" s="35">
        <f ca="1">IFERROR(OFFSET(환산공식!DC$15,$F278,0),"")</f>
        <v>0</v>
      </c>
      <c r="P278" s="212" t="str">
        <f t="shared" ca="1" si="8"/>
        <v>3% 이하</v>
      </c>
      <c r="Q278" s="218">
        <f ca="1">IFERROR(ROUND(OFFSET(환산공식!$EX$15,$F278,0),3),"")</f>
        <v>0</v>
      </c>
      <c r="R278" s="218">
        <f ca="1">OFFSET('배치점수 계산기'!H$10,$D278,0)</f>
        <v>699.7</v>
      </c>
      <c r="S278" s="218">
        <f ca="1">OFFSET('배치점수 계산기'!I$10,$D278,0)</f>
        <v>697.52499999999998</v>
      </c>
      <c r="T278" s="218">
        <f ca="1">OFFSET('배치점수 계산기'!J$10,$D278,0)</f>
        <v>695.6</v>
      </c>
      <c r="U278" s="218">
        <f ca="1">OFFSET('배치점수 계산기'!K$10,$D278,0)</f>
        <v>693.67499999999995</v>
      </c>
      <c r="V278" s="218">
        <f ca="1">OFFSET('배치점수 계산기'!L$10,$D278,0)</f>
        <v>690.47500000000002</v>
      </c>
      <c r="W278" s="210" t="str">
        <f ca="1">OFFSET('배치점수 계산기'!M$10,$D278,0)</f>
        <v>표점</v>
      </c>
      <c r="X278" s="208" t="str">
        <f ca="1">OFFSET('배치점수 계산기'!N$10,$D278,0)</f>
        <v>표점</v>
      </c>
      <c r="Y278" s="212">
        <f ca="1">OFFSET(환산공식!FG$15,$F278,0)</f>
        <v>0.33</v>
      </c>
      <c r="Z278" s="35">
        <f ca="1">OFFSET(환산공식!FH$15,$F278,0)</f>
        <v>0.33</v>
      </c>
      <c r="AA278" s="203">
        <f ca="1">OFFSET(환산공식!FI$15,$F278,0)</f>
        <v>0.33</v>
      </c>
      <c r="AC278"/>
      <c r="AD278">
        <f t="shared" ca="1" si="9"/>
        <v>6</v>
      </c>
      <c r="AE278"/>
    </row>
    <row r="279" spans="1:34" s="5" customFormat="1">
      <c r="A279" s="222"/>
      <c r="B279" s="222"/>
      <c r="C279" s="222" t="s">
        <v>2665</v>
      </c>
      <c r="D279" s="219">
        <v>1174</v>
      </c>
      <c r="E279" s="219">
        <v>65</v>
      </c>
      <c r="F279" s="219">
        <v>65</v>
      </c>
      <c r="G279" s="264">
        <v>272</v>
      </c>
      <c r="H279" s="221" t="s">
        <v>129</v>
      </c>
      <c r="I279" s="219" t="s">
        <v>402</v>
      </c>
      <c r="J279" s="267" t="s">
        <v>814</v>
      </c>
      <c r="K279" s="219" t="s">
        <v>83</v>
      </c>
      <c r="L279" s="35" t="str">
        <f ca="1">IF(OFFSET(환산공식!$DU$15,$F279,0)=1,"O","X")</f>
        <v>X</v>
      </c>
      <c r="M279" s="212">
        <f ca="1">IFERROR(OFFSET(환산공식!DA$15,$F279,0),"")</f>
        <v>200</v>
      </c>
      <c r="N279" s="35" t="str">
        <f ca="1">IFERROR(CONCATENATE(ROUND(OFFSET(환산공식!DB$15,$F279,0),1),"%"),"")</f>
        <v>100%</v>
      </c>
      <c r="O279" s="35">
        <f ca="1">IFERROR(OFFSET(환산공식!DC$15,$F279,0),"")</f>
        <v>0</v>
      </c>
      <c r="P279" s="212" t="str">
        <f t="shared" ca="1" si="8"/>
        <v>3% 이하</v>
      </c>
      <c r="Q279" s="218">
        <f ca="1">IFERROR(ROUND(OFFSET(환산공식!$EX$15,$F279,0),3),"")</f>
        <v>0</v>
      </c>
      <c r="R279" s="218">
        <f ca="1">OFFSET('배치점수 계산기'!H$10,$D279,0)</f>
        <v>692.14</v>
      </c>
      <c r="S279" s="218">
        <f ca="1">OFFSET('배치점수 계산기'!I$10,$D279,0)</f>
        <v>690.28200000000004</v>
      </c>
      <c r="T279" s="218">
        <f ca="1">OFFSET('배치점수 계산기'!J$10,$D279,0)</f>
        <v>688.59699999999998</v>
      </c>
      <c r="U279" s="218">
        <f ca="1">OFFSET('배치점수 계산기'!K$10,$D279,0)</f>
        <v>686.46699999999998</v>
      </c>
      <c r="V279" s="218">
        <f ca="1">OFFSET('배치점수 계산기'!L$10,$D279,0)</f>
        <v>679.07399999999996</v>
      </c>
      <c r="W279" s="210" t="str">
        <f ca="1">OFFSET('배치점수 계산기'!M$10,$D279,0)</f>
        <v>표점</v>
      </c>
      <c r="X279" s="208" t="str">
        <f ca="1">OFFSET('배치점수 계산기'!N$10,$D279,0)</f>
        <v>표점</v>
      </c>
      <c r="Y279" s="212">
        <f ca="1">OFFSET(환산공식!FG$15,$F279,0)</f>
        <v>0.25</v>
      </c>
      <c r="Z279" s="35">
        <f ca="1">OFFSET(환산공식!FH$15,$F279,0)</f>
        <v>0.38</v>
      </c>
      <c r="AA279" s="203">
        <f ca="1">OFFSET(환산공식!FI$15,$F279,0)</f>
        <v>0.38</v>
      </c>
      <c r="AC279"/>
      <c r="AD279">
        <f t="shared" ca="1" si="9"/>
        <v>6</v>
      </c>
      <c r="AE279"/>
    </row>
    <row r="280" spans="1:34">
      <c r="A280" s="222"/>
      <c r="B280" s="222"/>
      <c r="C280" s="222" t="s">
        <v>2666</v>
      </c>
      <c r="D280" s="219">
        <v>1175</v>
      </c>
      <c r="E280" s="219">
        <v>65</v>
      </c>
      <c r="F280" s="219">
        <v>65</v>
      </c>
      <c r="G280" s="264">
        <v>273</v>
      </c>
      <c r="H280" s="221" t="s">
        <v>129</v>
      </c>
      <c r="I280" s="219" t="s">
        <v>402</v>
      </c>
      <c r="J280" s="267" t="s">
        <v>18533</v>
      </c>
      <c r="K280" s="219" t="s">
        <v>83</v>
      </c>
      <c r="L280" s="35" t="str">
        <f ca="1">IF(OFFSET(환산공식!$DU$15,$F280,0)=1,"O","X")</f>
        <v>X</v>
      </c>
      <c r="M280" s="212">
        <f ca="1">IFERROR(OFFSET(환산공식!DA$15,$F280,0),"")</f>
        <v>200</v>
      </c>
      <c r="N280" s="35" t="str">
        <f ca="1">IFERROR(CONCATENATE(ROUND(OFFSET(환산공식!DB$15,$F280,0),1),"%"),"")</f>
        <v>100%</v>
      </c>
      <c r="O280" s="35">
        <f ca="1">IFERROR(OFFSET(환산공식!DC$15,$F280,0),"")</f>
        <v>0</v>
      </c>
      <c r="P280" s="212" t="str">
        <f t="shared" ca="1" si="8"/>
        <v>3% 이하</v>
      </c>
      <c r="Q280" s="218">
        <f ca="1">IFERROR(ROUND(OFFSET(환산공식!$EX$15,$F280,0),3),"")</f>
        <v>0</v>
      </c>
      <c r="R280" s="218">
        <f ca="1">OFFSET('배치점수 계산기'!H$10,$D280,0)</f>
        <v>692.25800000000004</v>
      </c>
      <c r="S280" s="218">
        <f ca="1">OFFSET('배치점수 계산기'!I$10,$D280,0)</f>
        <v>690.16399999999999</v>
      </c>
      <c r="T280" s="218">
        <f ca="1">OFFSET('배치점수 계산기'!J$10,$D280,0)</f>
        <v>688.18799999999999</v>
      </c>
      <c r="U280" s="218">
        <f ca="1">OFFSET('배치점수 계산기'!K$10,$D280,0)</f>
        <v>686.07500000000005</v>
      </c>
      <c r="V280" s="218">
        <f ca="1">OFFSET('배치점수 계산기'!L$10,$D280,0)</f>
        <v>682.51499999999999</v>
      </c>
      <c r="W280" s="210" t="str">
        <f ca="1">OFFSET('배치점수 계산기'!M$10,$D280,0)</f>
        <v>표점</v>
      </c>
      <c r="X280" s="208" t="str">
        <f ca="1">OFFSET('배치점수 계산기'!N$10,$D280,0)</f>
        <v>표점</v>
      </c>
      <c r="Y280" s="212">
        <f ca="1">OFFSET(환산공식!FG$15,$F280,0)</f>
        <v>0.25</v>
      </c>
      <c r="Z280" s="35">
        <f ca="1">OFFSET(환산공식!FH$15,$F280,0)</f>
        <v>0.38</v>
      </c>
      <c r="AA280" s="203">
        <f ca="1">OFFSET(환산공식!FI$15,$F280,0)</f>
        <v>0.38</v>
      </c>
      <c r="AB280" s="5"/>
      <c r="AD280">
        <f t="shared" ca="1" si="9"/>
        <v>6</v>
      </c>
      <c r="AF280" s="5"/>
      <c r="AG280" s="5"/>
      <c r="AH280" s="5"/>
    </row>
    <row r="281" spans="1:34">
      <c r="A281" s="222"/>
      <c r="B281" s="222"/>
      <c r="C281" s="222" t="s">
        <v>2667</v>
      </c>
      <c r="D281" s="219">
        <v>1176</v>
      </c>
      <c r="E281" s="219">
        <v>65</v>
      </c>
      <c r="F281" s="219">
        <v>65</v>
      </c>
      <c r="G281" s="264">
        <v>274</v>
      </c>
      <c r="H281" s="221" t="s">
        <v>129</v>
      </c>
      <c r="I281" s="219" t="s">
        <v>402</v>
      </c>
      <c r="J281" s="267" t="s">
        <v>493</v>
      </c>
      <c r="K281" s="219" t="s">
        <v>83</v>
      </c>
      <c r="L281" s="35" t="str">
        <f ca="1">IF(OFFSET(환산공식!$DU$15,$F281,0)=1,"O","X")</f>
        <v>X</v>
      </c>
      <c r="M281" s="212">
        <f ca="1">IFERROR(OFFSET(환산공식!DA$15,$F281,0),"")</f>
        <v>200</v>
      </c>
      <c r="N281" s="35" t="str">
        <f ca="1">IFERROR(CONCATENATE(ROUND(OFFSET(환산공식!DB$15,$F281,0),1),"%"),"")</f>
        <v>100%</v>
      </c>
      <c r="O281" s="35">
        <f ca="1">IFERROR(OFFSET(환산공식!DC$15,$F281,0),"")</f>
        <v>0</v>
      </c>
      <c r="P281" s="212" t="str">
        <f t="shared" ca="1" si="8"/>
        <v>3% 이하</v>
      </c>
      <c r="Q281" s="218">
        <f ca="1">IFERROR(ROUND(OFFSET(환산공식!$EX$15,$F281,0),3),"")</f>
        <v>0</v>
      </c>
      <c r="R281" s="218">
        <f ca="1">OFFSET('배치점수 계산기'!H$10,$D281,0)</f>
        <v>690.01</v>
      </c>
      <c r="S281" s="218">
        <f ca="1">OFFSET('배치점수 계산기'!I$10,$D281,0)</f>
        <v>688.18799999999999</v>
      </c>
      <c r="T281" s="218">
        <f ca="1">OFFSET('배치점수 계산기'!J$10,$D281,0)</f>
        <v>686.46699999999998</v>
      </c>
      <c r="U281" s="218">
        <f ca="1">OFFSET('배치점수 계산기'!K$10,$D281,0)</f>
        <v>684.23599999999999</v>
      </c>
      <c r="V281" s="218">
        <f ca="1">OFFSET('배치점수 계산기'!L$10,$D281,0)</f>
        <v>680.75900000000001</v>
      </c>
      <c r="W281" s="210" t="str">
        <f ca="1">OFFSET('배치점수 계산기'!M$10,$D281,0)</f>
        <v>표점</v>
      </c>
      <c r="X281" s="208" t="str">
        <f ca="1">OFFSET('배치점수 계산기'!N$10,$D281,0)</f>
        <v>표점</v>
      </c>
      <c r="Y281" s="212">
        <f ca="1">OFFSET(환산공식!FG$15,$F281,0)</f>
        <v>0.25</v>
      </c>
      <c r="Z281" s="35">
        <f ca="1">OFFSET(환산공식!FH$15,$F281,0)</f>
        <v>0.38</v>
      </c>
      <c r="AA281" s="203">
        <f ca="1">OFFSET(환산공식!FI$15,$F281,0)</f>
        <v>0.38</v>
      </c>
      <c r="AB281" s="5"/>
      <c r="AD281">
        <f t="shared" ca="1" si="9"/>
        <v>6</v>
      </c>
      <c r="AF281" s="5"/>
      <c r="AG281" s="5"/>
      <c r="AH281" s="5"/>
    </row>
    <row r="282" spans="1:34">
      <c r="A282" s="222"/>
      <c r="B282" s="222"/>
      <c r="C282" s="222" t="s">
        <v>2668</v>
      </c>
      <c r="D282" s="219">
        <v>1177</v>
      </c>
      <c r="E282" s="219">
        <v>65</v>
      </c>
      <c r="F282" s="219">
        <v>65</v>
      </c>
      <c r="G282" s="264">
        <v>275</v>
      </c>
      <c r="H282" s="221" t="s">
        <v>129</v>
      </c>
      <c r="I282" s="219" t="s">
        <v>402</v>
      </c>
      <c r="J282" s="267" t="s">
        <v>717</v>
      </c>
      <c r="K282" s="219" t="s">
        <v>83</v>
      </c>
      <c r="L282" s="35" t="str">
        <f ca="1">IF(OFFSET(환산공식!$DU$15,$F282,0)=1,"O","X")</f>
        <v>X</v>
      </c>
      <c r="M282" s="212">
        <f ca="1">IFERROR(OFFSET(환산공식!DA$15,$F282,0),"")</f>
        <v>200</v>
      </c>
      <c r="N282" s="35" t="str">
        <f ca="1">IFERROR(CONCATENATE(ROUND(OFFSET(환산공식!DB$15,$F282,0),1),"%"),"")</f>
        <v>100%</v>
      </c>
      <c r="O282" s="35">
        <f ca="1">IFERROR(OFFSET(환산공식!DC$15,$F282,0),"")</f>
        <v>0</v>
      </c>
      <c r="P282" s="212" t="str">
        <f t="shared" ca="1" si="8"/>
        <v>3% 이하</v>
      </c>
      <c r="Q282" s="218">
        <f ca="1">IFERROR(ROUND(OFFSET(환산공식!$EX$15,$F282,0),3),"")</f>
        <v>0</v>
      </c>
      <c r="R282" s="218">
        <f ca="1">OFFSET('배치점수 계산기'!H$10,$D282,0)</f>
        <v>690.01</v>
      </c>
      <c r="S282" s="218">
        <f ca="1">OFFSET('배치점수 계산기'!I$10,$D282,0)</f>
        <v>688.18799999999999</v>
      </c>
      <c r="T282" s="218">
        <f ca="1">OFFSET('배치점수 계산기'!J$10,$D282,0)</f>
        <v>686.46699999999998</v>
      </c>
      <c r="U282" s="218">
        <f ca="1">OFFSET('배치점수 계산기'!K$10,$D282,0)</f>
        <v>684.23599999999999</v>
      </c>
      <c r="V282" s="218">
        <f ca="1">OFFSET('배치점수 계산기'!L$10,$D282,0)</f>
        <v>680.75900000000001</v>
      </c>
      <c r="W282" s="210" t="str">
        <f ca="1">OFFSET('배치점수 계산기'!M$10,$D282,0)</f>
        <v>표점</v>
      </c>
      <c r="X282" s="208" t="str">
        <f ca="1">OFFSET('배치점수 계산기'!N$10,$D282,0)</f>
        <v>표점</v>
      </c>
      <c r="Y282" s="212">
        <f ca="1">OFFSET(환산공식!FG$15,$F282,0)</f>
        <v>0.25</v>
      </c>
      <c r="Z282" s="35">
        <f ca="1">OFFSET(환산공식!FH$15,$F282,0)</f>
        <v>0.38</v>
      </c>
      <c r="AA282" s="203">
        <f ca="1">OFFSET(환산공식!FI$15,$F282,0)</f>
        <v>0.38</v>
      </c>
      <c r="AB282" s="5"/>
      <c r="AD282">
        <f t="shared" ca="1" si="9"/>
        <v>6</v>
      </c>
      <c r="AF282" s="5"/>
      <c r="AG282" s="5"/>
      <c r="AH282" s="5"/>
    </row>
    <row r="283" spans="1:34">
      <c r="A283" s="222"/>
      <c r="B283" s="222"/>
      <c r="C283" s="222" t="s">
        <v>2669</v>
      </c>
      <c r="D283" s="219">
        <v>1178</v>
      </c>
      <c r="E283" s="219">
        <v>66</v>
      </c>
      <c r="F283" s="219">
        <v>66</v>
      </c>
      <c r="G283" s="264">
        <v>276</v>
      </c>
      <c r="H283" s="221" t="s">
        <v>129</v>
      </c>
      <c r="I283" s="219" t="s">
        <v>402</v>
      </c>
      <c r="J283" s="267" t="s">
        <v>187</v>
      </c>
      <c r="K283" s="219" t="s">
        <v>84</v>
      </c>
      <c r="L283" s="35" t="str">
        <f ca="1">IF(OFFSET(환산공식!$DU$15,$F283,0)=1,"O","X")</f>
        <v>X</v>
      </c>
      <c r="M283" s="212">
        <f ca="1">IFERROR(OFFSET(환산공식!DA$15,$F283,0),"")</f>
        <v>200</v>
      </c>
      <c r="N283" s="35" t="str">
        <f ca="1">IFERROR(CONCATENATE(ROUND(OFFSET(환산공식!DB$15,$F283,0),1),"%"),"")</f>
        <v>100%</v>
      </c>
      <c r="O283" s="35">
        <f ca="1">IFERROR(OFFSET(환산공식!DC$15,$F283,0),"")</f>
        <v>0</v>
      </c>
      <c r="P283" s="212" t="str">
        <f t="shared" ca="1" si="8"/>
        <v>3% 이하</v>
      </c>
      <c r="Q283" s="218">
        <f ca="1">IFERROR(ROUND(OFFSET(환산공식!$EX$15,$F283,0),3),"")</f>
        <v>0</v>
      </c>
      <c r="R283" s="218">
        <f ca="1">OFFSET('배치점수 계산기'!H$10,$D283,0)</f>
        <v>685.18</v>
      </c>
      <c r="S283" s="218">
        <f ca="1">OFFSET('배치점수 계산기'!I$10,$D283,0)</f>
        <v>683.19</v>
      </c>
      <c r="T283" s="218">
        <f ca="1">OFFSET('배치점수 계산기'!J$10,$D283,0)</f>
        <v>681.13400000000001</v>
      </c>
      <c r="U283" s="218">
        <f ca="1">OFFSET('배치점수 계산기'!K$10,$D283,0)</f>
        <v>679.59400000000005</v>
      </c>
      <c r="V283" s="218">
        <f ca="1">OFFSET('배치점수 계산기'!L$10,$D283,0)</f>
        <v>675.93</v>
      </c>
      <c r="W283" s="210" t="str">
        <f ca="1">OFFSET('배치점수 계산기'!M$10,$D283,0)</f>
        <v>표점</v>
      </c>
      <c r="X283" s="208" t="str">
        <f ca="1">OFFSET('배치점수 계산기'!N$10,$D283,0)</f>
        <v>표점</v>
      </c>
      <c r="Y283" s="212">
        <f ca="1">OFFSET(환산공식!FG$15,$F283,0)</f>
        <v>0.38</v>
      </c>
      <c r="Z283" s="35">
        <f ca="1">OFFSET(환산공식!FH$15,$F283,0)</f>
        <v>0.38</v>
      </c>
      <c r="AA283" s="203">
        <f ca="1">OFFSET(환산공식!FI$15,$F283,0)</f>
        <v>0.25</v>
      </c>
      <c r="AB283" s="5"/>
      <c r="AD283">
        <f t="shared" ca="1" si="9"/>
        <v>6</v>
      </c>
      <c r="AF283" s="5"/>
      <c r="AG283" s="5"/>
      <c r="AH283" s="5"/>
    </row>
    <row r="284" spans="1:34">
      <c r="A284" s="222"/>
      <c r="B284" s="222"/>
      <c r="C284" s="222" t="s">
        <v>2670</v>
      </c>
      <c r="D284" s="219">
        <v>1179</v>
      </c>
      <c r="E284" s="219">
        <v>66</v>
      </c>
      <c r="F284" s="219">
        <v>66</v>
      </c>
      <c r="G284" s="264">
        <v>277</v>
      </c>
      <c r="H284" s="221" t="s">
        <v>129</v>
      </c>
      <c r="I284" s="219" t="s">
        <v>402</v>
      </c>
      <c r="J284" s="267" t="s">
        <v>103</v>
      </c>
      <c r="K284" s="219" t="s">
        <v>84</v>
      </c>
      <c r="L284" s="35" t="str">
        <f ca="1">IF(OFFSET(환산공식!$DU$15,$F284,0)=1,"O","X")</f>
        <v>X</v>
      </c>
      <c r="M284" s="212">
        <f ca="1">IFERROR(OFFSET(환산공식!DA$15,$F284,0),"")</f>
        <v>200</v>
      </c>
      <c r="N284" s="35" t="str">
        <f ca="1">IFERROR(CONCATENATE(ROUND(OFFSET(환산공식!DB$15,$F284,0),1),"%"),"")</f>
        <v>100%</v>
      </c>
      <c r="O284" s="35">
        <f ca="1">IFERROR(OFFSET(환산공식!DC$15,$F284,0),"")</f>
        <v>0</v>
      </c>
      <c r="P284" s="212" t="str">
        <f t="shared" ca="1" si="8"/>
        <v>3% 이하</v>
      </c>
      <c r="Q284" s="218">
        <f ca="1">IFERROR(ROUND(OFFSET(환산공식!$EX$15,$F284,0),3),"")</f>
        <v>0</v>
      </c>
      <c r="R284" s="218">
        <f ca="1">OFFSET('배치점수 계산기'!H$10,$D284,0)</f>
        <v>683.96</v>
      </c>
      <c r="S284" s="218">
        <f ca="1">OFFSET('배치점수 계산기'!I$10,$D284,0)</f>
        <v>682.28599999999994</v>
      </c>
      <c r="T284" s="218">
        <f ca="1">OFFSET('배치점수 계산기'!J$10,$D284,0)</f>
        <v>680.36400000000003</v>
      </c>
      <c r="U284" s="218">
        <f ca="1">OFFSET('배치점수 계산기'!K$10,$D284,0)</f>
        <v>678.82399999999996</v>
      </c>
      <c r="V284" s="218">
        <f ca="1">OFFSET('배치점수 계산기'!L$10,$D284,0)</f>
        <v>676.48400000000004</v>
      </c>
      <c r="W284" s="210" t="str">
        <f ca="1">OFFSET('배치점수 계산기'!M$10,$D284,0)</f>
        <v>표점</v>
      </c>
      <c r="X284" s="208" t="str">
        <f ca="1">OFFSET('배치점수 계산기'!N$10,$D284,0)</f>
        <v>표점</v>
      </c>
      <c r="Y284" s="212">
        <f ca="1">OFFSET(환산공식!FG$15,$F284,0)</f>
        <v>0.38</v>
      </c>
      <c r="Z284" s="35">
        <f ca="1">OFFSET(환산공식!FH$15,$F284,0)</f>
        <v>0.38</v>
      </c>
      <c r="AA284" s="203">
        <f ca="1">OFFSET(환산공식!FI$15,$F284,0)</f>
        <v>0.25</v>
      </c>
      <c r="AB284" s="5"/>
      <c r="AD284">
        <f t="shared" ca="1" si="9"/>
        <v>6</v>
      </c>
      <c r="AF284" s="5"/>
      <c r="AG284" s="5"/>
      <c r="AH284" s="5"/>
    </row>
    <row r="285" spans="1:34">
      <c r="A285" s="222"/>
      <c r="B285" s="222"/>
      <c r="C285" s="222" t="s">
        <v>2671</v>
      </c>
      <c r="D285" s="219">
        <v>1180</v>
      </c>
      <c r="E285" s="219">
        <v>66</v>
      </c>
      <c r="F285" s="219">
        <v>66</v>
      </c>
      <c r="G285" s="264">
        <v>278</v>
      </c>
      <c r="H285" s="221" t="s">
        <v>129</v>
      </c>
      <c r="I285" s="219" t="s">
        <v>402</v>
      </c>
      <c r="J285" s="267" t="s">
        <v>75</v>
      </c>
      <c r="K285" s="219" t="s">
        <v>84</v>
      </c>
      <c r="L285" s="35" t="str">
        <f ca="1">IF(OFFSET(환산공식!$DU$15,$F285,0)=1,"O","X")</f>
        <v>X</v>
      </c>
      <c r="M285" s="212">
        <f ca="1">IFERROR(OFFSET(환산공식!DA$15,$F285,0),"")</f>
        <v>200</v>
      </c>
      <c r="N285" s="35" t="str">
        <f ca="1">IFERROR(CONCATENATE(ROUND(OFFSET(환산공식!DB$15,$F285,0),1),"%"),"")</f>
        <v>100%</v>
      </c>
      <c r="O285" s="35">
        <f ca="1">IFERROR(OFFSET(환산공식!DC$15,$F285,0),"")</f>
        <v>0</v>
      </c>
      <c r="P285" s="212" t="str">
        <f t="shared" ca="1" si="8"/>
        <v>3% 이하</v>
      </c>
      <c r="Q285" s="218">
        <f ca="1">IFERROR(ROUND(OFFSET(환산공식!$EX$15,$F285,0),3),"")</f>
        <v>0</v>
      </c>
      <c r="R285" s="218">
        <f ca="1">OFFSET('배치점수 계산기'!H$10,$D285,0)</f>
        <v>683.67600000000004</v>
      </c>
      <c r="S285" s="218">
        <f ca="1">OFFSET('배치점수 계산기'!I$10,$D285,0)</f>
        <v>681.65</v>
      </c>
      <c r="T285" s="218">
        <f ca="1">OFFSET('배치점수 계산기'!J$10,$D285,0)</f>
        <v>680.36400000000003</v>
      </c>
      <c r="U285" s="218">
        <f ca="1">OFFSET('배치점수 계산기'!K$10,$D285,0)</f>
        <v>677.92</v>
      </c>
      <c r="V285" s="218">
        <f ca="1">OFFSET('배치점수 계산기'!L$10,$D285,0)</f>
        <v>674.024</v>
      </c>
      <c r="W285" s="210" t="str">
        <f ca="1">OFFSET('배치점수 계산기'!M$10,$D285,0)</f>
        <v>표점</v>
      </c>
      <c r="X285" s="208" t="str">
        <f ca="1">OFFSET('배치점수 계산기'!N$10,$D285,0)</f>
        <v>표점</v>
      </c>
      <c r="Y285" s="212">
        <f ca="1">OFFSET(환산공식!FG$15,$F285,0)</f>
        <v>0.38</v>
      </c>
      <c r="Z285" s="35">
        <f ca="1">OFFSET(환산공식!FH$15,$F285,0)</f>
        <v>0.38</v>
      </c>
      <c r="AA285" s="203">
        <f ca="1">OFFSET(환산공식!FI$15,$F285,0)</f>
        <v>0.25</v>
      </c>
      <c r="AB285" s="5"/>
      <c r="AD285">
        <f t="shared" ca="1" si="9"/>
        <v>6</v>
      </c>
      <c r="AF285" s="5"/>
      <c r="AG285" s="5"/>
      <c r="AH285" s="5"/>
    </row>
    <row r="286" spans="1:34">
      <c r="A286" s="222"/>
      <c r="B286" s="222"/>
      <c r="C286" s="222" t="s">
        <v>2672</v>
      </c>
      <c r="D286" s="219">
        <v>1181</v>
      </c>
      <c r="E286" s="219">
        <v>66</v>
      </c>
      <c r="F286" s="219">
        <v>66</v>
      </c>
      <c r="G286" s="264">
        <v>279</v>
      </c>
      <c r="H286" s="221" t="s">
        <v>129</v>
      </c>
      <c r="I286" s="219" t="s">
        <v>402</v>
      </c>
      <c r="J286" s="267" t="s">
        <v>18534</v>
      </c>
      <c r="K286" s="219" t="s">
        <v>84</v>
      </c>
      <c r="L286" s="35" t="str">
        <f ca="1">IF(OFFSET(환산공식!$DU$15,$F286,0)=1,"O","X")</f>
        <v>X</v>
      </c>
      <c r="M286" s="212">
        <f ca="1">IFERROR(OFFSET(환산공식!DA$15,$F286,0),"")</f>
        <v>200</v>
      </c>
      <c r="N286" s="35" t="str">
        <f ca="1">IFERROR(CONCATENATE(ROUND(OFFSET(환산공식!DB$15,$F286,0),1),"%"),"")</f>
        <v>100%</v>
      </c>
      <c r="O286" s="35">
        <f ca="1">IFERROR(OFFSET(환산공식!DC$15,$F286,0),"")</f>
        <v>0</v>
      </c>
      <c r="P286" s="212" t="str">
        <f t="shared" ca="1" si="8"/>
        <v>3% 이하</v>
      </c>
      <c r="Q286" s="218">
        <f ca="1">IFERROR(ROUND(OFFSET(환산공식!$EX$15,$F286,0),3),"")</f>
        <v>0</v>
      </c>
      <c r="R286" s="218">
        <f ca="1">OFFSET('배치점수 계산기'!H$10,$D286,0)</f>
        <v>683.47400000000005</v>
      </c>
      <c r="S286" s="218">
        <f ca="1">OFFSET('배치점수 계산기'!I$10,$D286,0)</f>
        <v>681.65</v>
      </c>
      <c r="T286" s="218">
        <f ca="1">OFFSET('배치점수 계산기'!J$10,$D286,0)</f>
        <v>679.67600000000004</v>
      </c>
      <c r="U286" s="218">
        <f ca="1">OFFSET('배치점수 계산기'!K$10,$D286,0)</f>
        <v>677.78599999999994</v>
      </c>
      <c r="V286" s="218">
        <f ca="1">OFFSET('배치점수 계산기'!L$10,$D286,0)</f>
        <v>674.87599999999998</v>
      </c>
      <c r="W286" s="210" t="str">
        <f ca="1">OFFSET('배치점수 계산기'!M$10,$D286,0)</f>
        <v>표점</v>
      </c>
      <c r="X286" s="208" t="str">
        <f ca="1">OFFSET('배치점수 계산기'!N$10,$D286,0)</f>
        <v>표점</v>
      </c>
      <c r="Y286" s="212">
        <f ca="1">OFFSET(환산공식!FG$15,$F286,0)</f>
        <v>0.38</v>
      </c>
      <c r="Z286" s="35">
        <f ca="1">OFFSET(환산공식!FH$15,$F286,0)</f>
        <v>0.38</v>
      </c>
      <c r="AA286" s="203">
        <f ca="1">OFFSET(환산공식!FI$15,$F286,0)</f>
        <v>0.25</v>
      </c>
      <c r="AB286" s="5"/>
      <c r="AD286">
        <f t="shared" ca="1" si="9"/>
        <v>6</v>
      </c>
      <c r="AF286" s="5"/>
      <c r="AG286" s="5"/>
      <c r="AH286" s="5"/>
    </row>
    <row r="287" spans="1:34">
      <c r="A287" s="222"/>
      <c r="B287" s="222"/>
      <c r="C287" s="222" t="s">
        <v>2673</v>
      </c>
      <c r="D287" s="219">
        <v>1182</v>
      </c>
      <c r="E287" s="219">
        <v>66</v>
      </c>
      <c r="F287" s="219">
        <v>66</v>
      </c>
      <c r="G287" s="264">
        <v>280</v>
      </c>
      <c r="H287" s="221" t="s">
        <v>129</v>
      </c>
      <c r="I287" s="219" t="s">
        <v>402</v>
      </c>
      <c r="J287" s="267" t="s">
        <v>817</v>
      </c>
      <c r="K287" s="219" t="s">
        <v>84</v>
      </c>
      <c r="L287" s="35" t="str">
        <f ca="1">IF(OFFSET(환산공식!$DU$15,$F287,0)=1,"O","X")</f>
        <v>X</v>
      </c>
      <c r="M287" s="212">
        <f ca="1">IFERROR(OFFSET(환산공식!DA$15,$F287,0),"")</f>
        <v>200</v>
      </c>
      <c r="N287" s="35" t="str">
        <f ca="1">IFERROR(CONCATENATE(ROUND(OFFSET(환산공식!DB$15,$F287,0),1),"%"),"")</f>
        <v>100%</v>
      </c>
      <c r="O287" s="35">
        <f ca="1">IFERROR(OFFSET(환산공식!DC$15,$F287,0),"")</f>
        <v>0</v>
      </c>
      <c r="P287" s="212" t="str">
        <f t="shared" ca="1" si="8"/>
        <v>3% 이하</v>
      </c>
      <c r="Q287" s="218">
        <f ca="1">IFERROR(ROUND(OFFSET(환산공식!$EX$15,$F287,0),3),"")</f>
        <v>0</v>
      </c>
      <c r="R287" s="218">
        <f ca="1">OFFSET('배치점수 계산기'!H$10,$D287,0)</f>
        <v>681.65</v>
      </c>
      <c r="S287" s="218">
        <f ca="1">OFFSET('배치점수 계산기'!I$10,$D287,0)</f>
        <v>680.096</v>
      </c>
      <c r="T287" s="218">
        <f ca="1">OFFSET('배치점수 계산기'!J$10,$D287,0)</f>
        <v>678.05399999999997</v>
      </c>
      <c r="U287" s="218">
        <f ca="1">OFFSET('배치점수 계산기'!K$10,$D287,0)</f>
        <v>676.58299999999997</v>
      </c>
      <c r="V287" s="218">
        <f ca="1">OFFSET('배치점수 계산기'!L$10,$D287,0)</f>
        <v>674.24</v>
      </c>
      <c r="W287" s="210" t="str">
        <f ca="1">OFFSET('배치점수 계산기'!M$10,$D287,0)</f>
        <v>표점</v>
      </c>
      <c r="X287" s="208" t="str">
        <f ca="1">OFFSET('배치점수 계산기'!N$10,$D287,0)</f>
        <v>표점</v>
      </c>
      <c r="Y287" s="212">
        <f ca="1">OFFSET(환산공식!FG$15,$F287,0)</f>
        <v>0.38</v>
      </c>
      <c r="Z287" s="35">
        <f ca="1">OFFSET(환산공식!FH$15,$F287,0)</f>
        <v>0.38</v>
      </c>
      <c r="AA287" s="203">
        <f ca="1">OFFSET(환산공식!FI$15,$F287,0)</f>
        <v>0.25</v>
      </c>
      <c r="AB287" s="5"/>
      <c r="AD287">
        <f t="shared" ca="1" si="9"/>
        <v>6</v>
      </c>
      <c r="AF287" s="5"/>
      <c r="AG287" s="5"/>
      <c r="AH287" s="5"/>
    </row>
    <row r="288" spans="1:34">
      <c r="A288" s="222"/>
      <c r="B288" s="222"/>
      <c r="C288" s="222" t="s">
        <v>2674</v>
      </c>
      <c r="D288" s="219">
        <v>1183</v>
      </c>
      <c r="E288" s="219">
        <v>66</v>
      </c>
      <c r="F288" s="219">
        <v>66</v>
      </c>
      <c r="G288" s="264">
        <v>281</v>
      </c>
      <c r="H288" s="221" t="s">
        <v>129</v>
      </c>
      <c r="I288" s="219" t="s">
        <v>402</v>
      </c>
      <c r="J288" s="267" t="s">
        <v>195</v>
      </c>
      <c r="K288" s="219" t="s">
        <v>84</v>
      </c>
      <c r="L288" s="35" t="str">
        <f ca="1">IF(OFFSET(환산공식!$DU$15,$F288,0)=1,"O","X")</f>
        <v>X</v>
      </c>
      <c r="M288" s="212">
        <f ca="1">IFERROR(OFFSET(환산공식!DA$15,$F288,0),"")</f>
        <v>200</v>
      </c>
      <c r="N288" s="35" t="str">
        <f ca="1">IFERROR(CONCATENATE(ROUND(OFFSET(환산공식!DB$15,$F288,0),1),"%"),"")</f>
        <v>100%</v>
      </c>
      <c r="O288" s="35">
        <f ca="1">IFERROR(OFFSET(환산공식!DC$15,$F288,0),"")</f>
        <v>0</v>
      </c>
      <c r="P288" s="212" t="str">
        <f t="shared" ca="1" si="8"/>
        <v>3% 이하</v>
      </c>
      <c r="Q288" s="218">
        <f ca="1">IFERROR(ROUND(OFFSET(환산공식!$EX$15,$F288,0),3),"")</f>
        <v>0</v>
      </c>
      <c r="R288" s="218">
        <f ca="1">OFFSET('배치점수 계산기'!H$10,$D288,0)</f>
        <v>681.43399999999997</v>
      </c>
      <c r="S288" s="218">
        <f ca="1">OFFSET('배치점수 계산기'!I$10,$D288,0)</f>
        <v>680.096</v>
      </c>
      <c r="T288" s="218">
        <f ca="1">OFFSET('배치점수 계산기'!J$10,$D288,0)</f>
        <v>677.78599999999994</v>
      </c>
      <c r="U288" s="218">
        <f ca="1">OFFSET('배치점수 계산기'!K$10,$D288,0)</f>
        <v>676.48400000000004</v>
      </c>
      <c r="V288" s="218">
        <f ca="1">OFFSET('배치점수 계산기'!L$10,$D288,0)</f>
        <v>674.09</v>
      </c>
      <c r="W288" s="210" t="str">
        <f ca="1">OFFSET('배치점수 계산기'!M$10,$D288,0)</f>
        <v>표점</v>
      </c>
      <c r="X288" s="208" t="str">
        <f ca="1">OFFSET('배치점수 계산기'!N$10,$D288,0)</f>
        <v>표점</v>
      </c>
      <c r="Y288" s="212">
        <f ca="1">OFFSET(환산공식!FG$15,$F288,0)</f>
        <v>0.38</v>
      </c>
      <c r="Z288" s="35">
        <f ca="1">OFFSET(환산공식!FH$15,$F288,0)</f>
        <v>0.38</v>
      </c>
      <c r="AA288" s="203">
        <f ca="1">OFFSET(환산공식!FI$15,$F288,0)</f>
        <v>0.25</v>
      </c>
      <c r="AB288" s="5"/>
      <c r="AD288">
        <f t="shared" ca="1" si="9"/>
        <v>6</v>
      </c>
      <c r="AF288" s="5"/>
      <c r="AG288" s="5"/>
      <c r="AH288" s="5"/>
    </row>
    <row r="289" spans="1:34">
      <c r="A289" s="222"/>
      <c r="B289" s="222"/>
      <c r="C289" s="222" t="s">
        <v>2675</v>
      </c>
      <c r="D289" s="219">
        <v>1184</v>
      </c>
      <c r="E289" s="219">
        <v>66</v>
      </c>
      <c r="F289" s="219">
        <v>66</v>
      </c>
      <c r="G289" s="264">
        <v>282</v>
      </c>
      <c r="H289" s="221" t="s">
        <v>129</v>
      </c>
      <c r="I289" s="219" t="s">
        <v>402</v>
      </c>
      <c r="J289" s="267" t="s">
        <v>78</v>
      </c>
      <c r="K289" s="219" t="s">
        <v>84</v>
      </c>
      <c r="L289" s="35" t="str">
        <f ca="1">IF(OFFSET(환산공식!$DU$15,$F289,0)=1,"O","X")</f>
        <v>X</v>
      </c>
      <c r="M289" s="212">
        <f ca="1">IFERROR(OFFSET(환산공식!DA$15,$F289,0),"")</f>
        <v>200</v>
      </c>
      <c r="N289" s="35" t="str">
        <f ca="1">IFERROR(CONCATENATE(ROUND(OFFSET(환산공식!DB$15,$F289,0),1),"%"),"")</f>
        <v>100%</v>
      </c>
      <c r="O289" s="35">
        <f ca="1">IFERROR(OFFSET(환산공식!DC$15,$F289,0),"")</f>
        <v>0</v>
      </c>
      <c r="P289" s="212" t="str">
        <f t="shared" ca="1" si="8"/>
        <v>3% 이하</v>
      </c>
      <c r="Q289" s="218">
        <f ca="1">IFERROR(ROUND(OFFSET(환산공식!$EX$15,$F289,0),3),"")</f>
        <v>0</v>
      </c>
      <c r="R289" s="218">
        <f ca="1">OFFSET('배치점수 계산기'!H$10,$D289,0)</f>
        <v>681.43399999999997</v>
      </c>
      <c r="S289" s="218">
        <f ca="1">OFFSET('배치점수 계산기'!I$10,$D289,0)</f>
        <v>680.096</v>
      </c>
      <c r="T289" s="218">
        <f ca="1">OFFSET('배치점수 계산기'!J$10,$D289,0)</f>
        <v>677.78599999999994</v>
      </c>
      <c r="U289" s="218">
        <f ca="1">OFFSET('배치점수 계산기'!K$10,$D289,0)</f>
        <v>676.48400000000004</v>
      </c>
      <c r="V289" s="218">
        <f ca="1">OFFSET('배치점수 계산기'!L$10,$D289,0)</f>
        <v>674.09</v>
      </c>
      <c r="W289" s="210" t="str">
        <f ca="1">OFFSET('배치점수 계산기'!M$10,$D289,0)</f>
        <v>표점</v>
      </c>
      <c r="X289" s="208" t="str">
        <f ca="1">OFFSET('배치점수 계산기'!N$10,$D289,0)</f>
        <v>표점</v>
      </c>
      <c r="Y289" s="212">
        <f ca="1">OFFSET(환산공식!FG$15,$F289,0)</f>
        <v>0.38</v>
      </c>
      <c r="Z289" s="35">
        <f ca="1">OFFSET(환산공식!FH$15,$F289,0)</f>
        <v>0.38</v>
      </c>
      <c r="AA289" s="203">
        <f ca="1">OFFSET(환산공식!FI$15,$F289,0)</f>
        <v>0.25</v>
      </c>
      <c r="AB289" s="5"/>
      <c r="AD289">
        <f t="shared" ca="1" si="9"/>
        <v>6</v>
      </c>
      <c r="AF289" s="5"/>
      <c r="AG289" s="5"/>
      <c r="AH289" s="5"/>
    </row>
    <row r="290" spans="1:34">
      <c r="A290" s="222"/>
      <c r="B290" s="222"/>
      <c r="C290" s="222" t="s">
        <v>2676</v>
      </c>
      <c r="D290" s="219">
        <v>1185</v>
      </c>
      <c r="E290" s="219">
        <v>66</v>
      </c>
      <c r="F290" s="219">
        <v>66</v>
      </c>
      <c r="G290" s="264">
        <v>283</v>
      </c>
      <c r="H290" s="221" t="s">
        <v>129</v>
      </c>
      <c r="I290" s="219" t="s">
        <v>402</v>
      </c>
      <c r="J290" s="267" t="s">
        <v>393</v>
      </c>
      <c r="K290" s="219" t="s">
        <v>84</v>
      </c>
      <c r="L290" s="35" t="str">
        <f ca="1">IF(OFFSET(환산공식!$DU$15,$F290,0)=1,"O","X")</f>
        <v>X</v>
      </c>
      <c r="M290" s="212">
        <f ca="1">IFERROR(OFFSET(환산공식!DA$15,$F290,0),"")</f>
        <v>200</v>
      </c>
      <c r="N290" s="35" t="str">
        <f ca="1">IFERROR(CONCATENATE(ROUND(OFFSET(환산공식!DB$15,$F290,0),1),"%"),"")</f>
        <v>100%</v>
      </c>
      <c r="O290" s="35">
        <f ca="1">IFERROR(OFFSET(환산공식!DC$15,$F290,0),"")</f>
        <v>0</v>
      </c>
      <c r="P290" s="212" t="str">
        <f t="shared" ca="1" si="8"/>
        <v>3% 이하</v>
      </c>
      <c r="Q290" s="218">
        <f ca="1">IFERROR(ROUND(OFFSET(환산공식!$EX$15,$F290,0),3),"")</f>
        <v>0</v>
      </c>
      <c r="R290" s="218">
        <f ca="1">OFFSET('배치점수 계산기'!H$10,$D290,0)</f>
        <v>680.73</v>
      </c>
      <c r="S290" s="218">
        <f ca="1">OFFSET('배치점수 계산기'!I$10,$D290,0)</f>
        <v>679.16</v>
      </c>
      <c r="T290" s="218">
        <f ca="1">OFFSET('배치점수 계산기'!J$10,$D290,0)</f>
        <v>677.13400000000001</v>
      </c>
      <c r="U290" s="218">
        <f ca="1">OFFSET('배치점수 계산기'!K$10,$D290,0)</f>
        <v>675.64599999999996</v>
      </c>
      <c r="V290" s="218">
        <f ca="1">OFFSET('배치점수 계산기'!L$10,$D290,0)</f>
        <v>673.47</v>
      </c>
      <c r="W290" s="210" t="str">
        <f ca="1">OFFSET('배치점수 계산기'!M$10,$D290,0)</f>
        <v>표점</v>
      </c>
      <c r="X290" s="208" t="str">
        <f ca="1">OFFSET('배치점수 계산기'!N$10,$D290,0)</f>
        <v>표점</v>
      </c>
      <c r="Y290" s="212">
        <f ca="1">OFFSET(환산공식!FG$15,$F290,0)</f>
        <v>0.38</v>
      </c>
      <c r="Z290" s="35">
        <f ca="1">OFFSET(환산공식!FH$15,$F290,0)</f>
        <v>0.38</v>
      </c>
      <c r="AA290" s="203">
        <f ca="1">OFFSET(환산공식!FI$15,$F290,0)</f>
        <v>0.25</v>
      </c>
      <c r="AB290" s="5"/>
      <c r="AD290">
        <f t="shared" ca="1" si="9"/>
        <v>6</v>
      </c>
      <c r="AF290" s="5"/>
      <c r="AG290" s="5"/>
      <c r="AH290" s="5"/>
    </row>
    <row r="291" spans="1:34">
      <c r="A291" s="222"/>
      <c r="B291" s="222"/>
      <c r="C291" s="222" t="s">
        <v>2677</v>
      </c>
      <c r="D291" s="219">
        <v>1186</v>
      </c>
      <c r="E291" s="219">
        <v>83</v>
      </c>
      <c r="F291" s="219">
        <v>83</v>
      </c>
      <c r="G291" s="264">
        <v>284</v>
      </c>
      <c r="H291" s="221" t="s">
        <v>129</v>
      </c>
      <c r="I291" s="219" t="s">
        <v>1109</v>
      </c>
      <c r="J291" s="267" t="s">
        <v>18539</v>
      </c>
      <c r="K291" s="219" t="s">
        <v>83</v>
      </c>
      <c r="L291" s="35" t="str">
        <f ca="1">IF(OFFSET(환산공식!$DU$15,$F291,0)=1,"O","X")</f>
        <v>X</v>
      </c>
      <c r="M291" s="212">
        <f ca="1">IFERROR(OFFSET(환산공식!DA$15,$F291,0),"")</f>
        <v>200</v>
      </c>
      <c r="N291" s="35" t="str">
        <f ca="1">IFERROR(CONCATENATE(ROUND(OFFSET(환산공식!DB$15,$F291,0),1),"%"),"")</f>
        <v>100%</v>
      </c>
      <c r="O291" s="35">
        <f ca="1">IFERROR(OFFSET(환산공식!DC$15,$F291,0),"")</f>
        <v>0</v>
      </c>
      <c r="P291" s="212" t="str">
        <f t="shared" ca="1" si="8"/>
        <v>3% 이하</v>
      </c>
      <c r="Q291" s="218">
        <f ca="1">IFERROR(ROUND(OFFSET(환산공식!$EX$15,$F291,0),3),"")</f>
        <v>0</v>
      </c>
      <c r="R291" s="218">
        <f ca="1">OFFSET('배치점수 계산기'!H$10,$D291,0)</f>
        <v>919.08600000000001</v>
      </c>
      <c r="S291" s="218">
        <f ca="1">OFFSET('배치점수 계산기'!I$10,$D291,0)</f>
        <v>915.923</v>
      </c>
      <c r="T291" s="218">
        <f ca="1">OFFSET('배치점수 계산기'!J$10,$D291,0)</f>
        <v>912.33900000000006</v>
      </c>
      <c r="U291" s="218">
        <f ca="1">OFFSET('배치점수 계산기'!K$10,$D291,0)</f>
        <v>907.06700000000001</v>
      </c>
      <c r="V291" s="218">
        <f ca="1">OFFSET('배치점수 계산기'!L$10,$D291,0)</f>
        <v>900.86099999999999</v>
      </c>
      <c r="W291" s="210" t="str">
        <f ca="1">OFFSET('배치점수 계산기'!M$10,$D291,0)</f>
        <v>표점/만점</v>
      </c>
      <c r="X291" s="208" t="str">
        <f ca="1">OFFSET('배치점수 계산기'!N$10,$D291,0)</f>
        <v>표점/만점</v>
      </c>
      <c r="Y291" s="212">
        <f ca="1">OFFSET(환산공식!FG$15,$F291,0)</f>
        <v>0.25</v>
      </c>
      <c r="Z291" s="35">
        <f ca="1">OFFSET(환산공식!FH$15,$F291,0)</f>
        <v>0.44</v>
      </c>
      <c r="AA291" s="203">
        <f ca="1">OFFSET(환산공식!FI$15,$F291,0)</f>
        <v>0.31</v>
      </c>
      <c r="AB291" s="5"/>
      <c r="AD291">
        <f t="shared" ca="1" si="9"/>
        <v>6</v>
      </c>
      <c r="AF291" s="5"/>
      <c r="AG291" s="5"/>
      <c r="AH291" s="5"/>
    </row>
    <row r="292" spans="1:34">
      <c r="A292" s="222"/>
      <c r="B292" s="222"/>
      <c r="C292" s="222" t="s">
        <v>2678</v>
      </c>
      <c r="D292" s="219">
        <v>1187</v>
      </c>
      <c r="E292" s="219">
        <v>83</v>
      </c>
      <c r="F292" s="219">
        <v>83</v>
      </c>
      <c r="G292" s="264">
        <v>285</v>
      </c>
      <c r="H292" s="221" t="s">
        <v>129</v>
      </c>
      <c r="I292" s="219" t="s">
        <v>1109</v>
      </c>
      <c r="J292" s="267" t="s">
        <v>509</v>
      </c>
      <c r="K292" s="219" t="s">
        <v>83</v>
      </c>
      <c r="L292" s="35" t="str">
        <f ca="1">IF(OFFSET(환산공식!$DU$15,$F292,0)=1,"O","X")</f>
        <v>X</v>
      </c>
      <c r="M292" s="212">
        <f ca="1">IFERROR(OFFSET(환산공식!DA$15,$F292,0),"")</f>
        <v>200</v>
      </c>
      <c r="N292" s="35" t="str">
        <f ca="1">IFERROR(CONCATENATE(ROUND(OFFSET(환산공식!DB$15,$F292,0),1),"%"),"")</f>
        <v>100%</v>
      </c>
      <c r="O292" s="35">
        <f ca="1">IFERROR(OFFSET(환산공식!DC$15,$F292,0),"")</f>
        <v>0</v>
      </c>
      <c r="P292" s="212" t="str">
        <f t="shared" ca="1" si="8"/>
        <v>3% 이하</v>
      </c>
      <c r="Q292" s="218">
        <f ca="1">IFERROR(ROUND(OFFSET(환산공식!$EX$15,$F292,0),3),"")</f>
        <v>0</v>
      </c>
      <c r="R292" s="218">
        <f ca="1">OFFSET('배치점수 계산기'!H$10,$D292,0)</f>
        <v>917.577</v>
      </c>
      <c r="S292" s="218">
        <f ca="1">OFFSET('배치점수 계산기'!I$10,$D292,0)</f>
        <v>914.22199999999998</v>
      </c>
      <c r="T292" s="218">
        <f ca="1">OFFSET('배치점수 계산기'!J$10,$D292,0)</f>
        <v>911.07500000000005</v>
      </c>
      <c r="U292" s="218">
        <f ca="1">OFFSET('배치점수 계산기'!K$10,$D292,0)</f>
        <v>906.673</v>
      </c>
      <c r="V292" s="218">
        <f ca="1">OFFSET('배치점수 계산기'!L$10,$D292,0)</f>
        <v>901.20100000000002</v>
      </c>
      <c r="W292" s="210" t="str">
        <f ca="1">OFFSET('배치점수 계산기'!M$10,$D292,0)</f>
        <v>표점/만점</v>
      </c>
      <c r="X292" s="208" t="str">
        <f ca="1">OFFSET('배치점수 계산기'!N$10,$D292,0)</f>
        <v>표점/만점</v>
      </c>
      <c r="Y292" s="212">
        <f ca="1">OFFSET(환산공식!FG$15,$F292,0)</f>
        <v>0.25</v>
      </c>
      <c r="Z292" s="35">
        <f ca="1">OFFSET(환산공식!FH$15,$F292,0)</f>
        <v>0.44</v>
      </c>
      <c r="AA292" s="203">
        <f ca="1">OFFSET(환산공식!FI$15,$F292,0)</f>
        <v>0.31</v>
      </c>
      <c r="AB292" s="5"/>
      <c r="AD292">
        <f t="shared" ca="1" si="9"/>
        <v>6</v>
      </c>
      <c r="AF292" s="5"/>
      <c r="AG292" s="5"/>
      <c r="AH292" s="5"/>
    </row>
    <row r="293" spans="1:34">
      <c r="A293" s="222"/>
      <c r="B293" s="222"/>
      <c r="C293" s="222" t="s">
        <v>2679</v>
      </c>
      <c r="D293" s="219">
        <v>1188</v>
      </c>
      <c r="E293" s="219">
        <v>83</v>
      </c>
      <c r="F293" s="219">
        <v>83</v>
      </c>
      <c r="G293" s="264">
        <v>286</v>
      </c>
      <c r="H293" s="221" t="s">
        <v>129</v>
      </c>
      <c r="I293" s="219" t="s">
        <v>1109</v>
      </c>
      <c r="J293" s="267" t="s">
        <v>69</v>
      </c>
      <c r="K293" s="219" t="s">
        <v>83</v>
      </c>
      <c r="L293" s="35" t="str">
        <f ca="1">IF(OFFSET(환산공식!$DU$15,$F293,0)=1,"O","X")</f>
        <v>X</v>
      </c>
      <c r="M293" s="212">
        <f ca="1">IFERROR(OFFSET(환산공식!DA$15,$F293,0),"")</f>
        <v>200</v>
      </c>
      <c r="N293" s="35" t="str">
        <f ca="1">IFERROR(CONCATENATE(ROUND(OFFSET(환산공식!DB$15,$F293,0),1),"%"),"")</f>
        <v>100%</v>
      </c>
      <c r="O293" s="35">
        <f ca="1">IFERROR(OFFSET(환산공식!DC$15,$F293,0),"")</f>
        <v>0</v>
      </c>
      <c r="P293" s="212" t="str">
        <f t="shared" ca="1" si="8"/>
        <v>3% 이하</v>
      </c>
      <c r="Q293" s="218">
        <f ca="1">IFERROR(ROUND(OFFSET(환산공식!$EX$15,$F293,0),3),"")</f>
        <v>0</v>
      </c>
      <c r="R293" s="218">
        <f ca="1">OFFSET('배치점수 계산기'!H$10,$D293,0)</f>
        <v>917.38499999999999</v>
      </c>
      <c r="S293" s="218">
        <f ca="1">OFFSET('배치점수 계산기'!I$10,$D293,0)</f>
        <v>914.07799999999997</v>
      </c>
      <c r="T293" s="218">
        <f ca="1">OFFSET('배치점수 계산기'!J$10,$D293,0)</f>
        <v>910.93499999999995</v>
      </c>
      <c r="U293" s="218">
        <f ca="1">OFFSET('배치점수 계산기'!K$10,$D293,0)</f>
        <v>906.48099999999999</v>
      </c>
      <c r="V293" s="218">
        <f ca="1">OFFSET('배치점수 계산기'!L$10,$D293,0)</f>
        <v>901.005</v>
      </c>
      <c r="W293" s="210" t="str">
        <f ca="1">OFFSET('배치점수 계산기'!M$10,$D293,0)</f>
        <v>표점/만점</v>
      </c>
      <c r="X293" s="208" t="str">
        <f ca="1">OFFSET('배치점수 계산기'!N$10,$D293,0)</f>
        <v>표점/만점</v>
      </c>
      <c r="Y293" s="212">
        <f ca="1">OFFSET(환산공식!FG$15,$F293,0)</f>
        <v>0.25</v>
      </c>
      <c r="Z293" s="35">
        <f ca="1">OFFSET(환산공식!FH$15,$F293,0)</f>
        <v>0.44</v>
      </c>
      <c r="AA293" s="203">
        <f ca="1">OFFSET(환산공식!FI$15,$F293,0)</f>
        <v>0.31</v>
      </c>
      <c r="AB293" s="5"/>
      <c r="AD293">
        <f t="shared" ca="1" si="9"/>
        <v>6</v>
      </c>
      <c r="AF293" s="5"/>
      <c r="AG293" s="5"/>
      <c r="AH293" s="5"/>
    </row>
    <row r="294" spans="1:34">
      <c r="A294" s="222"/>
      <c r="B294" s="222"/>
      <c r="C294" s="222" t="s">
        <v>2680</v>
      </c>
      <c r="D294" s="219">
        <v>1189</v>
      </c>
      <c r="E294" s="219">
        <v>83</v>
      </c>
      <c r="F294" s="219">
        <v>83</v>
      </c>
      <c r="G294" s="264">
        <v>287</v>
      </c>
      <c r="H294" s="221" t="s">
        <v>129</v>
      </c>
      <c r="I294" s="219" t="s">
        <v>1109</v>
      </c>
      <c r="J294" s="267" t="s">
        <v>1112</v>
      </c>
      <c r="K294" s="219" t="s">
        <v>83</v>
      </c>
      <c r="L294" s="35" t="str">
        <f ca="1">IF(OFFSET(환산공식!$DU$15,$F294,0)=1,"O","X")</f>
        <v>X</v>
      </c>
      <c r="M294" s="212">
        <f ca="1">IFERROR(OFFSET(환산공식!DA$15,$F294,0),"")</f>
        <v>200</v>
      </c>
      <c r="N294" s="35" t="str">
        <f ca="1">IFERROR(CONCATENATE(ROUND(OFFSET(환산공식!DB$15,$F294,0),1),"%"),"")</f>
        <v>100%</v>
      </c>
      <c r="O294" s="35">
        <f ca="1">IFERROR(OFFSET(환산공식!DC$15,$F294,0),"")</f>
        <v>0</v>
      </c>
      <c r="P294" s="212" t="str">
        <f t="shared" ca="1" si="8"/>
        <v>3% 이하</v>
      </c>
      <c r="Q294" s="218">
        <f ca="1">IFERROR(ROUND(OFFSET(환산공식!$EX$15,$F294,0),3),"")</f>
        <v>0</v>
      </c>
      <c r="R294" s="218">
        <f ca="1">OFFSET('배치점수 계산기'!H$10,$D294,0)</f>
        <v>913.68399999999997</v>
      </c>
      <c r="S294" s="218">
        <f ca="1">OFFSET('배치점수 계산기'!I$10,$D294,0)</f>
        <v>911.07500000000005</v>
      </c>
      <c r="T294" s="218">
        <f ca="1">OFFSET('배치점수 계산기'!J$10,$D294,0)</f>
        <v>907.76599999999996</v>
      </c>
      <c r="U294" s="218">
        <f ca="1">OFFSET('배치점수 계산기'!K$10,$D294,0)</f>
        <v>904.25400000000002</v>
      </c>
      <c r="V294" s="218">
        <f ca="1">OFFSET('배치점수 계산기'!L$10,$D294,0)</f>
        <v>898.73</v>
      </c>
      <c r="W294" s="210" t="str">
        <f ca="1">OFFSET('배치점수 계산기'!M$10,$D294,0)</f>
        <v>표점/만점</v>
      </c>
      <c r="X294" s="208" t="str">
        <f ca="1">OFFSET('배치점수 계산기'!N$10,$D294,0)</f>
        <v>표점/만점</v>
      </c>
      <c r="Y294" s="212">
        <f ca="1">OFFSET(환산공식!FG$15,$F294,0)</f>
        <v>0.25</v>
      </c>
      <c r="Z294" s="35">
        <f ca="1">OFFSET(환산공식!FH$15,$F294,0)</f>
        <v>0.44</v>
      </c>
      <c r="AA294" s="203">
        <f ca="1">OFFSET(환산공식!FI$15,$F294,0)</f>
        <v>0.31</v>
      </c>
      <c r="AB294" s="5"/>
      <c r="AD294">
        <f t="shared" ca="1" si="9"/>
        <v>6</v>
      </c>
      <c r="AF294" s="5"/>
      <c r="AG294" s="5"/>
      <c r="AH294" s="5"/>
    </row>
    <row r="295" spans="1:34">
      <c r="A295" s="222"/>
      <c r="B295" s="222"/>
      <c r="C295" s="222" t="s">
        <v>2681</v>
      </c>
      <c r="D295" s="219">
        <v>1190</v>
      </c>
      <c r="E295" s="219">
        <v>83</v>
      </c>
      <c r="F295" s="219">
        <v>83</v>
      </c>
      <c r="G295" s="264">
        <v>288</v>
      </c>
      <c r="H295" s="221" t="s">
        <v>129</v>
      </c>
      <c r="I295" s="219" t="s">
        <v>1109</v>
      </c>
      <c r="J295" s="267" t="s">
        <v>510</v>
      </c>
      <c r="K295" s="219" t="s">
        <v>83</v>
      </c>
      <c r="L295" s="35" t="str">
        <f ca="1">IF(OFFSET(환산공식!$DU$15,$F295,0)=1,"O","X")</f>
        <v>X</v>
      </c>
      <c r="M295" s="212">
        <f ca="1">IFERROR(OFFSET(환산공식!DA$15,$F295,0),"")</f>
        <v>200</v>
      </c>
      <c r="N295" s="35" t="str">
        <f ca="1">IFERROR(CONCATENATE(ROUND(OFFSET(환산공식!DB$15,$F295,0),1),"%"),"")</f>
        <v>100%</v>
      </c>
      <c r="O295" s="35">
        <f ca="1">IFERROR(OFFSET(환산공식!DC$15,$F295,0),"")</f>
        <v>0</v>
      </c>
      <c r="P295" s="212" t="str">
        <f t="shared" ca="1" si="8"/>
        <v>3% 이하</v>
      </c>
      <c r="Q295" s="218">
        <f ca="1">IFERROR(ROUND(OFFSET(환산공식!$EX$15,$F295,0),3),"")</f>
        <v>0</v>
      </c>
      <c r="R295" s="218">
        <f ca="1">OFFSET('배치점수 계산기'!H$10,$D295,0)</f>
        <v>913.68399999999997</v>
      </c>
      <c r="S295" s="218">
        <f ca="1">OFFSET('배치점수 계산기'!I$10,$D295,0)</f>
        <v>911.07500000000005</v>
      </c>
      <c r="T295" s="218">
        <f ca="1">OFFSET('배치점수 계산기'!J$10,$D295,0)</f>
        <v>907.76599999999996</v>
      </c>
      <c r="U295" s="218">
        <f ca="1">OFFSET('배치점수 계산기'!K$10,$D295,0)</f>
        <v>904.25400000000002</v>
      </c>
      <c r="V295" s="218">
        <f ca="1">OFFSET('배치점수 계산기'!L$10,$D295,0)</f>
        <v>898.73</v>
      </c>
      <c r="W295" s="210" t="str">
        <f ca="1">OFFSET('배치점수 계산기'!M$10,$D295,0)</f>
        <v>표점/만점</v>
      </c>
      <c r="X295" s="208" t="str">
        <f ca="1">OFFSET('배치점수 계산기'!N$10,$D295,0)</f>
        <v>표점/만점</v>
      </c>
      <c r="Y295" s="212">
        <f ca="1">OFFSET(환산공식!FG$15,$F295,0)</f>
        <v>0.25</v>
      </c>
      <c r="Z295" s="35">
        <f ca="1">OFFSET(환산공식!FH$15,$F295,0)</f>
        <v>0.44</v>
      </c>
      <c r="AA295" s="203">
        <f ca="1">OFFSET(환산공식!FI$15,$F295,0)</f>
        <v>0.31</v>
      </c>
      <c r="AB295" s="5"/>
      <c r="AD295">
        <f t="shared" ca="1" si="9"/>
        <v>6</v>
      </c>
      <c r="AF295" s="5"/>
      <c r="AG295" s="5"/>
      <c r="AH295" s="5"/>
    </row>
    <row r="296" spans="1:34">
      <c r="A296" s="222"/>
      <c r="B296" s="222"/>
      <c r="C296" s="222" t="s">
        <v>2682</v>
      </c>
      <c r="D296" s="219">
        <v>1191</v>
      </c>
      <c r="E296" s="219">
        <v>83</v>
      </c>
      <c r="F296" s="219">
        <v>83</v>
      </c>
      <c r="G296" s="264">
        <v>289</v>
      </c>
      <c r="H296" s="221" t="s">
        <v>129</v>
      </c>
      <c r="I296" s="219" t="s">
        <v>1109</v>
      </c>
      <c r="J296" s="267" t="s">
        <v>1115</v>
      </c>
      <c r="K296" s="219" t="s">
        <v>83</v>
      </c>
      <c r="L296" s="35" t="str">
        <f ca="1">IF(OFFSET(환산공식!$DU$15,$F296,0)=1,"O","X")</f>
        <v>X</v>
      </c>
      <c r="M296" s="212">
        <f ca="1">IFERROR(OFFSET(환산공식!DA$15,$F296,0),"")</f>
        <v>200</v>
      </c>
      <c r="N296" s="35" t="str">
        <f ca="1">IFERROR(CONCATENATE(ROUND(OFFSET(환산공식!DB$15,$F296,0),1),"%"),"")</f>
        <v>100%</v>
      </c>
      <c r="O296" s="35">
        <f ca="1">IFERROR(OFFSET(환산공식!DC$15,$F296,0),"")</f>
        <v>0</v>
      </c>
      <c r="P296" s="212" t="str">
        <f t="shared" ca="1" si="8"/>
        <v>3% 이하</v>
      </c>
      <c r="Q296" s="218">
        <f ca="1">IFERROR(ROUND(OFFSET(환산공식!$EX$15,$F296,0),3),"")</f>
        <v>0</v>
      </c>
      <c r="R296" s="218">
        <f ca="1">OFFSET('배치점수 계산기'!H$10,$D296,0)</f>
        <v>909.06</v>
      </c>
      <c r="S296" s="218">
        <f ca="1">OFFSET('배치점수 계산기'!I$10,$D296,0)</f>
        <v>906.48099999999999</v>
      </c>
      <c r="T296" s="218">
        <f ca="1">OFFSET('배치점수 계산기'!J$10,$D296,0)</f>
        <v>904.25900000000001</v>
      </c>
      <c r="U296" s="218">
        <f ca="1">OFFSET('배치점수 계산기'!K$10,$D296,0)</f>
        <v>901.20100000000002</v>
      </c>
      <c r="V296" s="218">
        <f ca="1">OFFSET('배치점수 계산기'!L$10,$D296,0)</f>
        <v>894.97799999999995</v>
      </c>
      <c r="W296" s="210" t="str">
        <f ca="1">OFFSET('배치점수 계산기'!M$10,$D296,0)</f>
        <v>표점/만점</v>
      </c>
      <c r="X296" s="208" t="str">
        <f ca="1">OFFSET('배치점수 계산기'!N$10,$D296,0)</f>
        <v>표점/만점</v>
      </c>
      <c r="Y296" s="212">
        <f ca="1">OFFSET(환산공식!FG$15,$F296,0)</f>
        <v>0.25</v>
      </c>
      <c r="Z296" s="35">
        <f ca="1">OFFSET(환산공식!FH$15,$F296,0)</f>
        <v>0.44</v>
      </c>
      <c r="AA296" s="203">
        <f ca="1">OFFSET(환산공식!FI$15,$F296,0)</f>
        <v>0.31</v>
      </c>
      <c r="AB296" s="5"/>
      <c r="AD296">
        <f t="shared" ca="1" si="9"/>
        <v>6</v>
      </c>
      <c r="AF296" s="5"/>
      <c r="AG296" s="5"/>
      <c r="AH296" s="5"/>
    </row>
    <row r="297" spans="1:34">
      <c r="A297" s="222"/>
      <c r="B297" s="222"/>
      <c r="C297" s="222" t="s">
        <v>2683</v>
      </c>
      <c r="D297" s="219">
        <v>1192</v>
      </c>
      <c r="E297" s="219">
        <v>83</v>
      </c>
      <c r="F297" s="219">
        <v>83</v>
      </c>
      <c r="G297" s="264">
        <v>290</v>
      </c>
      <c r="H297" s="221" t="s">
        <v>129</v>
      </c>
      <c r="I297" s="219" t="s">
        <v>1109</v>
      </c>
      <c r="J297" s="267" t="s">
        <v>1116</v>
      </c>
      <c r="K297" s="219" t="s">
        <v>83</v>
      </c>
      <c r="L297" s="35" t="str">
        <f ca="1">IF(OFFSET(환산공식!$DU$15,$F297,0)=1,"O","X")</f>
        <v>X</v>
      </c>
      <c r="M297" s="212">
        <f ca="1">IFERROR(OFFSET(환산공식!DA$15,$F297,0),"")</f>
        <v>200</v>
      </c>
      <c r="N297" s="35" t="str">
        <f ca="1">IFERROR(CONCATENATE(ROUND(OFFSET(환산공식!DB$15,$F297,0),1),"%"),"")</f>
        <v>100%</v>
      </c>
      <c r="O297" s="35">
        <f ca="1">IFERROR(OFFSET(환산공식!DC$15,$F297,0),"")</f>
        <v>0</v>
      </c>
      <c r="P297" s="212" t="str">
        <f t="shared" ca="1" si="8"/>
        <v>3% 이하</v>
      </c>
      <c r="Q297" s="218">
        <f ca="1">IFERROR(ROUND(OFFSET(환산공식!$EX$15,$F297,0),3),"")</f>
        <v>0</v>
      </c>
      <c r="R297" s="218">
        <f ca="1">OFFSET('배치점수 계산기'!H$10,$D297,0)</f>
        <v>908.35599999999999</v>
      </c>
      <c r="S297" s="218">
        <f ca="1">OFFSET('배치점수 계산기'!I$10,$D297,0)</f>
        <v>906.14599999999996</v>
      </c>
      <c r="T297" s="218">
        <f ca="1">OFFSET('배치점수 계산기'!J$10,$D297,0)</f>
        <v>903.81700000000001</v>
      </c>
      <c r="U297" s="218">
        <f ca="1">OFFSET('배치점수 계산기'!K$10,$D297,0)</f>
        <v>900.86099999999999</v>
      </c>
      <c r="V297" s="218">
        <f ca="1">OFFSET('배치점수 계산기'!L$10,$D297,0)</f>
        <v>894.41399999999999</v>
      </c>
      <c r="W297" s="210" t="str">
        <f ca="1">OFFSET('배치점수 계산기'!M$10,$D297,0)</f>
        <v>표점/만점</v>
      </c>
      <c r="X297" s="208" t="str">
        <f ca="1">OFFSET('배치점수 계산기'!N$10,$D297,0)</f>
        <v>표점/만점</v>
      </c>
      <c r="Y297" s="212">
        <f ca="1">OFFSET(환산공식!FG$15,$F297,0)</f>
        <v>0.25</v>
      </c>
      <c r="Z297" s="35">
        <f ca="1">OFFSET(환산공식!FH$15,$F297,0)</f>
        <v>0.44</v>
      </c>
      <c r="AA297" s="203">
        <f ca="1">OFFSET(환산공식!FI$15,$F297,0)</f>
        <v>0.31</v>
      </c>
      <c r="AB297" s="5"/>
      <c r="AD297">
        <f t="shared" ca="1" si="9"/>
        <v>6</v>
      </c>
      <c r="AF297" s="5"/>
      <c r="AG297" s="5"/>
      <c r="AH297" s="5"/>
    </row>
    <row r="298" spans="1:34">
      <c r="A298" s="222"/>
      <c r="B298" s="222"/>
      <c r="C298" s="222" t="s">
        <v>2684</v>
      </c>
      <c r="D298" s="219">
        <v>1193</v>
      </c>
      <c r="E298" s="219">
        <v>83</v>
      </c>
      <c r="F298" s="219">
        <v>83</v>
      </c>
      <c r="G298" s="264">
        <v>291</v>
      </c>
      <c r="H298" s="221" t="s">
        <v>129</v>
      </c>
      <c r="I298" s="219" t="s">
        <v>1109</v>
      </c>
      <c r="J298" s="267" t="s">
        <v>710</v>
      </c>
      <c r="K298" s="219" t="s">
        <v>83</v>
      </c>
      <c r="L298" s="35" t="str">
        <f ca="1">IF(OFFSET(환산공식!$DU$15,$F298,0)=1,"O","X")</f>
        <v>X</v>
      </c>
      <c r="M298" s="212">
        <f ca="1">IFERROR(OFFSET(환산공식!DA$15,$F298,0),"")</f>
        <v>200</v>
      </c>
      <c r="N298" s="35" t="str">
        <f ca="1">IFERROR(CONCATENATE(ROUND(OFFSET(환산공식!DB$15,$F298,0),1),"%"),"")</f>
        <v>100%</v>
      </c>
      <c r="O298" s="35">
        <f ca="1">IFERROR(OFFSET(환산공식!DC$15,$F298,0),"")</f>
        <v>0</v>
      </c>
      <c r="P298" s="212" t="str">
        <f t="shared" ca="1" si="8"/>
        <v>3% 이하</v>
      </c>
      <c r="Q298" s="218">
        <f ca="1">IFERROR(ROUND(OFFSET(환산공식!$EX$15,$F298,0),3),"")</f>
        <v>0</v>
      </c>
      <c r="R298" s="218">
        <f ca="1">OFFSET('배치점수 계산기'!H$10,$D298,0)</f>
        <v>906.923</v>
      </c>
      <c r="S298" s="218">
        <f ca="1">OFFSET('배치점수 계산기'!I$10,$D298,0)</f>
        <v>904.96299999999997</v>
      </c>
      <c r="T298" s="218">
        <f ca="1">OFFSET('배치점수 계산기'!J$10,$D298,0)</f>
        <v>902.83</v>
      </c>
      <c r="U298" s="218">
        <f ca="1">OFFSET('배치점수 계산기'!K$10,$D298,0)</f>
        <v>899.77200000000005</v>
      </c>
      <c r="V298" s="218">
        <f ca="1">OFFSET('배치점수 계산기'!L$10,$D298,0)</f>
        <v>893.43899999999996</v>
      </c>
      <c r="W298" s="210" t="str">
        <f ca="1">OFFSET('배치점수 계산기'!M$10,$D298,0)</f>
        <v>표점/만점</v>
      </c>
      <c r="X298" s="208" t="str">
        <f ca="1">OFFSET('배치점수 계산기'!N$10,$D298,0)</f>
        <v>표점/만점</v>
      </c>
      <c r="Y298" s="212">
        <f ca="1">OFFSET(환산공식!FG$15,$F298,0)</f>
        <v>0.25</v>
      </c>
      <c r="Z298" s="35">
        <f ca="1">OFFSET(환산공식!FH$15,$F298,0)</f>
        <v>0.44</v>
      </c>
      <c r="AA298" s="203">
        <f ca="1">OFFSET(환산공식!FI$15,$F298,0)</f>
        <v>0.31</v>
      </c>
      <c r="AB298" s="5"/>
      <c r="AD298">
        <f t="shared" ca="1" si="9"/>
        <v>6</v>
      </c>
      <c r="AF298" s="5"/>
      <c r="AG298" s="5"/>
      <c r="AH298" s="5"/>
    </row>
    <row r="299" spans="1:34">
      <c r="A299" s="222"/>
      <c r="B299" s="222"/>
      <c r="C299" s="222" t="s">
        <v>2685</v>
      </c>
      <c r="D299" s="219">
        <v>1194</v>
      </c>
      <c r="E299" s="219">
        <v>83</v>
      </c>
      <c r="F299" s="219">
        <v>83</v>
      </c>
      <c r="G299" s="264">
        <v>292</v>
      </c>
      <c r="H299" s="221" t="s">
        <v>129</v>
      </c>
      <c r="I299" s="219" t="s">
        <v>1109</v>
      </c>
      <c r="J299" s="267" t="s">
        <v>385</v>
      </c>
      <c r="K299" s="219" t="s">
        <v>83</v>
      </c>
      <c r="L299" s="35" t="str">
        <f ca="1">IF(OFFSET(환산공식!$DU$15,$F299,0)=1,"O","X")</f>
        <v>X</v>
      </c>
      <c r="M299" s="212">
        <f ca="1">IFERROR(OFFSET(환산공식!DA$15,$F299,0),"")</f>
        <v>200</v>
      </c>
      <c r="N299" s="35" t="str">
        <f ca="1">IFERROR(CONCATENATE(ROUND(OFFSET(환산공식!DB$15,$F299,0),1),"%"),"")</f>
        <v>100%</v>
      </c>
      <c r="O299" s="35">
        <f ca="1">IFERROR(OFFSET(환산공식!DC$15,$F299,0),"")</f>
        <v>0</v>
      </c>
      <c r="P299" s="212" t="str">
        <f t="shared" ca="1" si="8"/>
        <v>3% 이하</v>
      </c>
      <c r="Q299" s="218">
        <f ca="1">IFERROR(ROUND(OFFSET(환산공식!$EX$15,$F299,0),3),"")</f>
        <v>0</v>
      </c>
      <c r="R299" s="218">
        <f ca="1">OFFSET('배치점수 계산기'!H$10,$D299,0)</f>
        <v>906.48099999999999</v>
      </c>
      <c r="S299" s="218">
        <f ca="1">OFFSET('배치점수 계산기'!I$10,$D299,0)</f>
        <v>904.39800000000002</v>
      </c>
      <c r="T299" s="218">
        <f ca="1">OFFSET('배치점수 계산기'!J$10,$D299,0)</f>
        <v>902.43600000000004</v>
      </c>
      <c r="U299" s="218">
        <f ca="1">OFFSET('배치점수 계산기'!K$10,$D299,0)</f>
        <v>899.26599999999996</v>
      </c>
      <c r="V299" s="218">
        <f ca="1">OFFSET('배치점수 계산기'!L$10,$D299,0)</f>
        <v>892.92700000000002</v>
      </c>
      <c r="W299" s="210" t="str">
        <f ca="1">OFFSET('배치점수 계산기'!M$10,$D299,0)</f>
        <v>표점/만점</v>
      </c>
      <c r="X299" s="208" t="str">
        <f ca="1">OFFSET('배치점수 계산기'!N$10,$D299,0)</f>
        <v>표점/만점</v>
      </c>
      <c r="Y299" s="212">
        <f ca="1">OFFSET(환산공식!FG$15,$F299,0)</f>
        <v>0.25</v>
      </c>
      <c r="Z299" s="35">
        <f ca="1">OFFSET(환산공식!FH$15,$F299,0)</f>
        <v>0.44</v>
      </c>
      <c r="AA299" s="203">
        <f ca="1">OFFSET(환산공식!FI$15,$F299,0)</f>
        <v>0.31</v>
      </c>
      <c r="AB299" s="5"/>
      <c r="AD299">
        <f t="shared" ca="1" si="9"/>
        <v>6</v>
      </c>
      <c r="AF299" s="5"/>
      <c r="AG299" s="5"/>
      <c r="AH299" s="5"/>
    </row>
    <row r="300" spans="1:34">
      <c r="A300" s="222"/>
      <c r="B300" s="222"/>
      <c r="C300" s="222" t="s">
        <v>2686</v>
      </c>
      <c r="D300" s="219">
        <v>1195</v>
      </c>
      <c r="E300" s="219">
        <v>82</v>
      </c>
      <c r="F300" s="219">
        <v>82</v>
      </c>
      <c r="G300" s="264">
        <v>293</v>
      </c>
      <c r="H300" s="221" t="s">
        <v>129</v>
      </c>
      <c r="I300" s="219" t="s">
        <v>1109</v>
      </c>
      <c r="J300" s="267" t="s">
        <v>1121</v>
      </c>
      <c r="K300" s="219" t="s">
        <v>84</v>
      </c>
      <c r="L300" s="35" t="str">
        <f ca="1">IF(OFFSET(환산공식!$DU$15,$F300,0)=1,"O","X")</f>
        <v>X</v>
      </c>
      <c r="M300" s="212">
        <f ca="1">IFERROR(OFFSET(환산공식!DA$15,$F300,0),"")</f>
        <v>200</v>
      </c>
      <c r="N300" s="35" t="str">
        <f ca="1">IFERROR(CONCATENATE(ROUND(OFFSET(환산공식!DB$15,$F300,0),1),"%"),"")</f>
        <v>100%</v>
      </c>
      <c r="O300" s="35">
        <f ca="1">IFERROR(OFFSET(환산공식!DC$15,$F300,0),"")</f>
        <v>0</v>
      </c>
      <c r="P300" s="212" t="str">
        <f t="shared" ca="1" si="8"/>
        <v>3% 이하</v>
      </c>
      <c r="Q300" s="218">
        <f ca="1">IFERROR(ROUND(OFFSET(환산공식!$EX$15,$F300,0),3),"")</f>
        <v>0</v>
      </c>
      <c r="R300" s="218">
        <f ca="1">OFFSET('배치점수 계산기'!H$10,$D300,0)</f>
        <v>904.88099999999997</v>
      </c>
      <c r="S300" s="218">
        <f ca="1">OFFSET('배치점수 계산기'!I$10,$D300,0)</f>
        <v>902.22900000000004</v>
      </c>
      <c r="T300" s="218">
        <f ca="1">OFFSET('배치점수 계산기'!J$10,$D300,0)</f>
        <v>899.76700000000005</v>
      </c>
      <c r="U300" s="218">
        <f ca="1">OFFSET('배치점수 계산기'!K$10,$D300,0)</f>
        <v>895.53</v>
      </c>
      <c r="V300" s="218">
        <f ca="1">OFFSET('배치점수 계산기'!L$10,$D300,0)</f>
        <v>888.87400000000002</v>
      </c>
      <c r="W300" s="210" t="str">
        <f ca="1">OFFSET('배치점수 계산기'!M$10,$D300,0)</f>
        <v>표점/만점</v>
      </c>
      <c r="X300" s="208" t="str">
        <f ca="1">OFFSET('배치점수 계산기'!N$10,$D300,0)</f>
        <v>표점/만점</v>
      </c>
      <c r="Y300" s="212">
        <f ca="1">OFFSET(환산공식!FG$15,$F300,0)</f>
        <v>0.38</v>
      </c>
      <c r="Z300" s="35">
        <f ca="1">OFFSET(환산공식!FH$15,$F300,0)</f>
        <v>0.31</v>
      </c>
      <c r="AA300" s="203">
        <f ca="1">OFFSET(환산공식!FI$15,$F300,0)</f>
        <v>0.31</v>
      </c>
      <c r="AB300" s="5"/>
      <c r="AD300">
        <f t="shared" ca="1" si="9"/>
        <v>6</v>
      </c>
      <c r="AF300" s="5"/>
      <c r="AG300" s="5"/>
      <c r="AH300" s="5"/>
    </row>
    <row r="301" spans="1:34">
      <c r="A301" s="222"/>
      <c r="B301" s="222"/>
      <c r="C301" s="222" t="s">
        <v>2687</v>
      </c>
      <c r="D301" s="219">
        <v>1196</v>
      </c>
      <c r="E301" s="219">
        <v>82</v>
      </c>
      <c r="F301" s="219">
        <v>82</v>
      </c>
      <c r="G301" s="264">
        <v>294</v>
      </c>
      <c r="H301" s="221" t="s">
        <v>129</v>
      </c>
      <c r="I301" s="219" t="s">
        <v>1109</v>
      </c>
      <c r="J301" s="267" t="s">
        <v>1122</v>
      </c>
      <c r="K301" s="219" t="s">
        <v>84</v>
      </c>
      <c r="L301" s="35" t="str">
        <f ca="1">IF(OFFSET(환산공식!$DU$15,$F301,0)=1,"O","X")</f>
        <v>X</v>
      </c>
      <c r="M301" s="212">
        <f ca="1">IFERROR(OFFSET(환산공식!DA$15,$F301,0),"")</f>
        <v>200</v>
      </c>
      <c r="N301" s="35" t="str">
        <f ca="1">IFERROR(CONCATENATE(ROUND(OFFSET(환산공식!DB$15,$F301,0),1),"%"),"")</f>
        <v>100%</v>
      </c>
      <c r="O301" s="35">
        <f ca="1">IFERROR(OFFSET(환산공식!DC$15,$F301,0),"")</f>
        <v>0</v>
      </c>
      <c r="P301" s="212" t="str">
        <f t="shared" ca="1" si="8"/>
        <v>3% 이하</v>
      </c>
      <c r="Q301" s="218">
        <f ca="1">IFERROR(ROUND(OFFSET(환산공식!$EX$15,$F301,0),3),"")</f>
        <v>0</v>
      </c>
      <c r="R301" s="218">
        <f ca="1">OFFSET('배치점수 계산기'!H$10,$D301,0)</f>
        <v>904.51199999999994</v>
      </c>
      <c r="S301" s="218">
        <f ca="1">OFFSET('배치점수 계산기'!I$10,$D301,0)</f>
        <v>902.24099999999999</v>
      </c>
      <c r="T301" s="218">
        <f ca="1">OFFSET('배치점수 계산기'!J$10,$D301,0)</f>
        <v>899.38900000000001</v>
      </c>
      <c r="U301" s="218">
        <f ca="1">OFFSET('배치점수 계산기'!K$10,$D301,0)</f>
        <v>895.12300000000005</v>
      </c>
      <c r="V301" s="218">
        <f ca="1">OFFSET('배치점수 계산기'!L$10,$D301,0)</f>
        <v>888.65800000000002</v>
      </c>
      <c r="W301" s="210" t="str">
        <f ca="1">OFFSET('배치점수 계산기'!M$10,$D301,0)</f>
        <v>표점/만점</v>
      </c>
      <c r="X301" s="208" t="str">
        <f ca="1">OFFSET('배치점수 계산기'!N$10,$D301,0)</f>
        <v>표점/만점</v>
      </c>
      <c r="Y301" s="212">
        <f ca="1">OFFSET(환산공식!FG$15,$F301,0)</f>
        <v>0.38</v>
      </c>
      <c r="Z301" s="35">
        <f ca="1">OFFSET(환산공식!FH$15,$F301,0)</f>
        <v>0.31</v>
      </c>
      <c r="AA301" s="203">
        <f ca="1">OFFSET(환산공식!FI$15,$F301,0)</f>
        <v>0.31</v>
      </c>
      <c r="AB301" s="5"/>
      <c r="AD301">
        <f t="shared" ca="1" si="9"/>
        <v>6</v>
      </c>
      <c r="AF301" s="5"/>
      <c r="AG301" s="5"/>
      <c r="AH301" s="5"/>
    </row>
    <row r="302" spans="1:34">
      <c r="A302" s="222"/>
      <c r="B302" s="222"/>
      <c r="C302" s="222" t="s">
        <v>2688</v>
      </c>
      <c r="D302" s="219">
        <v>1197</v>
      </c>
      <c r="E302" s="219">
        <v>82</v>
      </c>
      <c r="F302" s="219">
        <v>82</v>
      </c>
      <c r="G302" s="264">
        <v>295</v>
      </c>
      <c r="H302" s="221" t="s">
        <v>129</v>
      </c>
      <c r="I302" s="219" t="s">
        <v>1109</v>
      </c>
      <c r="J302" s="267" t="s">
        <v>103</v>
      </c>
      <c r="K302" s="219" t="s">
        <v>84</v>
      </c>
      <c r="L302" s="35" t="str">
        <f ca="1">IF(OFFSET(환산공식!$DU$15,$F302,0)=1,"O","X")</f>
        <v>X</v>
      </c>
      <c r="M302" s="212">
        <f ca="1">IFERROR(OFFSET(환산공식!DA$15,$F302,0),"")</f>
        <v>200</v>
      </c>
      <c r="N302" s="35" t="str">
        <f ca="1">IFERROR(CONCATENATE(ROUND(OFFSET(환산공식!DB$15,$F302,0),1),"%"),"")</f>
        <v>100%</v>
      </c>
      <c r="O302" s="35">
        <f ca="1">IFERROR(OFFSET(환산공식!DC$15,$F302,0),"")</f>
        <v>0</v>
      </c>
      <c r="P302" s="212" t="str">
        <f t="shared" ca="1" si="8"/>
        <v>3% 이하</v>
      </c>
      <c r="Q302" s="218">
        <f ca="1">IFERROR(ROUND(OFFSET(환산공식!$EX$15,$F302,0),3),"")</f>
        <v>0</v>
      </c>
      <c r="R302" s="218">
        <f ca="1">OFFSET('배치점수 계산기'!H$10,$D302,0)</f>
        <v>894.07899999999995</v>
      </c>
      <c r="S302" s="218">
        <f ca="1">OFFSET('배치점수 계산기'!I$10,$D302,0)</f>
        <v>891.74800000000005</v>
      </c>
      <c r="T302" s="218">
        <f ca="1">OFFSET('배치점수 계산기'!J$10,$D302,0)</f>
        <v>889.55</v>
      </c>
      <c r="U302" s="218">
        <f ca="1">OFFSET('배치점수 계산기'!K$10,$D302,0)</f>
        <v>886.50400000000002</v>
      </c>
      <c r="V302" s="218">
        <f ca="1">OFFSET('배치점수 계산기'!L$10,$D302,0)</f>
        <v>881.25</v>
      </c>
      <c r="W302" s="210" t="str">
        <f ca="1">OFFSET('배치점수 계산기'!M$10,$D302,0)</f>
        <v>표점/만점</v>
      </c>
      <c r="X302" s="208" t="str">
        <f ca="1">OFFSET('배치점수 계산기'!N$10,$D302,0)</f>
        <v>표점/만점</v>
      </c>
      <c r="Y302" s="212">
        <f ca="1">OFFSET(환산공식!FG$15,$F302,0)</f>
        <v>0.38</v>
      </c>
      <c r="Z302" s="35">
        <f ca="1">OFFSET(환산공식!FH$15,$F302,0)</f>
        <v>0.31</v>
      </c>
      <c r="AA302" s="203">
        <f ca="1">OFFSET(환산공식!FI$15,$F302,0)</f>
        <v>0.31</v>
      </c>
      <c r="AB302" s="5"/>
      <c r="AD302">
        <f t="shared" ca="1" si="9"/>
        <v>6</v>
      </c>
      <c r="AF302" s="5"/>
      <c r="AG302" s="5"/>
      <c r="AH302" s="5"/>
    </row>
    <row r="303" spans="1:34">
      <c r="A303" s="222"/>
      <c r="B303" s="222"/>
      <c r="C303" s="222" t="s">
        <v>2689</v>
      </c>
      <c r="D303" s="219">
        <v>1198</v>
      </c>
      <c r="E303" s="219">
        <v>73</v>
      </c>
      <c r="F303" s="219">
        <v>73</v>
      </c>
      <c r="G303" s="264">
        <v>296</v>
      </c>
      <c r="H303" s="221" t="s">
        <v>129</v>
      </c>
      <c r="I303" s="219" t="s">
        <v>401</v>
      </c>
      <c r="J303" s="267" t="s">
        <v>479</v>
      </c>
      <c r="K303" s="219" t="s">
        <v>83</v>
      </c>
      <c r="L303" s="35" t="str">
        <f ca="1">IF(OFFSET(환산공식!$DU$15,$F303,0)=1,"O","X")</f>
        <v>X</v>
      </c>
      <c r="M303" s="212">
        <f ca="1">IFERROR(OFFSET(환산공식!DA$15,$F303,0),"")</f>
        <v>200</v>
      </c>
      <c r="N303" s="35" t="str">
        <f ca="1">IFERROR(CONCATENATE(ROUND(OFFSET(환산공식!DB$15,$F303,0),1),"%"),"")</f>
        <v>100%</v>
      </c>
      <c r="O303" s="35">
        <f ca="1">IFERROR(OFFSET(환산공식!DC$15,$F303,0),"")</f>
        <v>4</v>
      </c>
      <c r="P303" s="212" t="str">
        <f t="shared" ca="1" si="8"/>
        <v>3% 이하</v>
      </c>
      <c r="Q303" s="218">
        <f ca="1">IFERROR(ROUND(OFFSET(환산공식!$EX$15,$F303,0),3),"")</f>
        <v>0</v>
      </c>
      <c r="R303" s="218">
        <f ca="1">OFFSET('배치점수 계산기'!H$10,$D303,0)</f>
        <v>918.23</v>
      </c>
      <c r="S303" s="218">
        <f ca="1">OFFSET('배치점수 계산기'!I$10,$D303,0)</f>
        <v>912.27200000000005</v>
      </c>
      <c r="T303" s="218">
        <f ca="1">OFFSET('배치점수 계산기'!J$10,$D303,0)</f>
        <v>907.59500000000003</v>
      </c>
      <c r="U303" s="218">
        <f ca="1">OFFSET('배치점수 계산기'!K$10,$D303,0)</f>
        <v>904.26199999999994</v>
      </c>
      <c r="V303" s="218">
        <f ca="1">OFFSET('배치점수 계산기'!L$10,$D303,0)</f>
        <v>900.32299999999998</v>
      </c>
      <c r="W303" s="210" t="str">
        <f ca="1">OFFSET('배치점수 계산기'!M$10,$D303,0)</f>
        <v>표점/만점</v>
      </c>
      <c r="X303" s="208" t="str">
        <f ca="1">OFFSET('배치점수 계산기'!N$10,$D303,0)</f>
        <v>변표/만점</v>
      </c>
      <c r="Y303" s="212">
        <f ca="1">OFFSET(환산공식!FG$15,$F303,0)</f>
        <v>0.25</v>
      </c>
      <c r="Z303" s="35">
        <f ca="1">OFFSET(환산공식!FH$15,$F303,0)</f>
        <v>0.44</v>
      </c>
      <c r="AA303" s="203">
        <f ca="1">OFFSET(환산공식!FI$15,$F303,0)</f>
        <v>0.31</v>
      </c>
      <c r="AB303" s="5"/>
      <c r="AD303">
        <f t="shared" ca="1" si="9"/>
        <v>6</v>
      </c>
      <c r="AF303" s="5"/>
      <c r="AG303" s="5"/>
      <c r="AH303" s="5"/>
    </row>
    <row r="304" spans="1:34">
      <c r="A304" s="222"/>
      <c r="B304" s="222"/>
      <c r="C304" s="222" t="s">
        <v>2690</v>
      </c>
      <c r="D304" s="219">
        <v>1199</v>
      </c>
      <c r="E304" s="219">
        <v>73</v>
      </c>
      <c r="F304" s="219">
        <v>73</v>
      </c>
      <c r="G304" s="264">
        <v>297</v>
      </c>
      <c r="H304" s="221" t="s">
        <v>129</v>
      </c>
      <c r="I304" s="219" t="s">
        <v>401</v>
      </c>
      <c r="J304" s="267" t="s">
        <v>18543</v>
      </c>
      <c r="K304" s="219" t="s">
        <v>83</v>
      </c>
      <c r="L304" s="35" t="str">
        <f ca="1">IF(OFFSET(환산공식!$DU$15,$F304,0)=1,"O","X")</f>
        <v>X</v>
      </c>
      <c r="M304" s="212">
        <f ca="1">IFERROR(OFFSET(환산공식!DA$15,$F304,0),"")</f>
        <v>200</v>
      </c>
      <c r="N304" s="35" t="str">
        <f ca="1">IFERROR(CONCATENATE(ROUND(OFFSET(환산공식!DB$15,$F304,0),1),"%"),"")</f>
        <v>100%</v>
      </c>
      <c r="O304" s="35">
        <f ca="1">IFERROR(OFFSET(환산공식!DC$15,$F304,0),"")</f>
        <v>4</v>
      </c>
      <c r="P304" s="212" t="str">
        <f t="shared" ca="1" si="8"/>
        <v>3% 이하</v>
      </c>
      <c r="Q304" s="218">
        <f ca="1">IFERROR(ROUND(OFFSET(환산공식!$EX$15,$F304,0),3),"")</f>
        <v>0</v>
      </c>
      <c r="R304" s="218">
        <f ca="1">OFFSET('배치점수 계산기'!H$10,$D304,0)</f>
        <v>915.62800000000004</v>
      </c>
      <c r="S304" s="218">
        <f ca="1">OFFSET('배치점수 계산기'!I$10,$D304,0)</f>
        <v>909.76800000000003</v>
      </c>
      <c r="T304" s="218">
        <f ca="1">OFFSET('배치점수 계산기'!J$10,$D304,0)</f>
        <v>906.18399999999997</v>
      </c>
      <c r="U304" s="218">
        <f ca="1">OFFSET('배치점수 계산기'!K$10,$D304,0)</f>
        <v>903.75699999999995</v>
      </c>
      <c r="V304" s="218">
        <f ca="1">OFFSET('배치점수 계산기'!L$10,$D304,0)</f>
        <v>897.62699999999995</v>
      </c>
      <c r="W304" s="210" t="str">
        <f ca="1">OFFSET('배치점수 계산기'!M$10,$D304,0)</f>
        <v>표점/만점</v>
      </c>
      <c r="X304" s="208" t="str">
        <f ca="1">OFFSET('배치점수 계산기'!N$10,$D304,0)</f>
        <v>변표/만점</v>
      </c>
      <c r="Y304" s="212">
        <f ca="1">OFFSET(환산공식!FG$15,$F304,0)</f>
        <v>0.25</v>
      </c>
      <c r="Z304" s="35">
        <f ca="1">OFFSET(환산공식!FH$15,$F304,0)</f>
        <v>0.44</v>
      </c>
      <c r="AA304" s="203">
        <f ca="1">OFFSET(환산공식!FI$15,$F304,0)</f>
        <v>0.31</v>
      </c>
      <c r="AB304" s="5"/>
      <c r="AD304">
        <f t="shared" ca="1" si="9"/>
        <v>6</v>
      </c>
      <c r="AF304" s="5"/>
      <c r="AG304" s="5"/>
      <c r="AH304" s="5"/>
    </row>
    <row r="305" spans="1:34">
      <c r="A305" s="222"/>
      <c r="B305" s="222"/>
      <c r="C305" s="222" t="s">
        <v>2691</v>
      </c>
      <c r="D305" s="219">
        <v>1200</v>
      </c>
      <c r="E305" s="219">
        <v>74</v>
      </c>
      <c r="F305" s="219">
        <v>74</v>
      </c>
      <c r="G305" s="264">
        <v>298</v>
      </c>
      <c r="H305" s="221" t="s">
        <v>129</v>
      </c>
      <c r="I305" s="219" t="s">
        <v>401</v>
      </c>
      <c r="J305" s="267" t="s">
        <v>102</v>
      </c>
      <c r="K305" s="219" t="s">
        <v>84</v>
      </c>
      <c r="L305" s="35" t="str">
        <f ca="1">IF(OFFSET(환산공식!$DU$15,$F305,0)=1,"O","X")</f>
        <v>X</v>
      </c>
      <c r="M305" s="212">
        <f ca="1">IFERROR(OFFSET(환산공식!DA$15,$F305,0),"")</f>
        <v>200</v>
      </c>
      <c r="N305" s="35" t="str">
        <f ca="1">IFERROR(CONCATENATE(ROUND(OFFSET(환산공식!DB$15,$F305,0),1),"%"),"")</f>
        <v>100%</v>
      </c>
      <c r="O305" s="35">
        <f ca="1">IFERROR(OFFSET(환산공식!DC$15,$F305,0),"")</f>
        <v>4</v>
      </c>
      <c r="P305" s="212" t="str">
        <f t="shared" ca="1" si="8"/>
        <v>3% 이하</v>
      </c>
      <c r="Q305" s="218">
        <f ca="1">IFERROR(ROUND(OFFSET(환산공식!$EX$15,$F305,0),3),"")</f>
        <v>0</v>
      </c>
      <c r="R305" s="218">
        <f ca="1">OFFSET('배치점수 계산기'!H$10,$D305,0)</f>
        <v>902.53599999999994</v>
      </c>
      <c r="S305" s="218">
        <f ca="1">OFFSET('배치점수 계산기'!I$10,$D305,0)</f>
        <v>898.57299999999998</v>
      </c>
      <c r="T305" s="218">
        <f ca="1">OFFSET('배치점수 계산기'!J$10,$D305,0)</f>
        <v>896.00099999999998</v>
      </c>
      <c r="U305" s="218">
        <f ca="1">OFFSET('배치점수 계산기'!K$10,$D305,0)</f>
        <v>893.827</v>
      </c>
      <c r="V305" s="218">
        <f ca="1">OFFSET('배치점수 계산기'!L$10,$D305,0)</f>
        <v>888.22500000000002</v>
      </c>
      <c r="W305" s="210" t="str">
        <f ca="1">OFFSET('배치점수 계산기'!M$10,$D305,0)</f>
        <v>표점/만점</v>
      </c>
      <c r="X305" s="208" t="str">
        <f ca="1">OFFSET('배치점수 계산기'!N$10,$D305,0)</f>
        <v>변표/만점</v>
      </c>
      <c r="Y305" s="212">
        <f ca="1">OFFSET(환산공식!FG$15,$F305,0)</f>
        <v>0.44</v>
      </c>
      <c r="Z305" s="35">
        <f ca="1">OFFSET(환산공식!FH$15,$F305,0)</f>
        <v>0.31</v>
      </c>
      <c r="AA305" s="203">
        <f ca="1">OFFSET(환산공식!FI$15,$F305,0)</f>
        <v>0.25</v>
      </c>
      <c r="AB305" s="5"/>
      <c r="AD305">
        <f t="shared" ca="1" si="9"/>
        <v>6</v>
      </c>
      <c r="AF305" s="5"/>
      <c r="AG305" s="5"/>
      <c r="AH305" s="5"/>
    </row>
    <row r="306" spans="1:34">
      <c r="A306" s="222"/>
      <c r="B306" s="222"/>
      <c r="C306" s="222" t="s">
        <v>2692</v>
      </c>
      <c r="D306" s="219">
        <v>1201</v>
      </c>
      <c r="E306" s="219">
        <v>74</v>
      </c>
      <c r="F306" s="219">
        <v>74</v>
      </c>
      <c r="G306" s="264">
        <v>299</v>
      </c>
      <c r="H306" s="221" t="s">
        <v>129</v>
      </c>
      <c r="I306" s="219" t="s">
        <v>401</v>
      </c>
      <c r="J306" s="267" t="s">
        <v>108</v>
      </c>
      <c r="K306" s="219" t="s">
        <v>84</v>
      </c>
      <c r="L306" s="35" t="str">
        <f ca="1">IF(OFFSET(환산공식!$DU$15,$F306,0)=1,"O","X")</f>
        <v>X</v>
      </c>
      <c r="M306" s="212">
        <f ca="1">IFERROR(OFFSET(환산공식!DA$15,$F306,0),"")</f>
        <v>200</v>
      </c>
      <c r="N306" s="35" t="str">
        <f ca="1">IFERROR(CONCATENATE(ROUND(OFFSET(환산공식!DB$15,$F306,0),1),"%"),"")</f>
        <v>100%</v>
      </c>
      <c r="O306" s="35">
        <f ca="1">IFERROR(OFFSET(환산공식!DC$15,$F306,0),"")</f>
        <v>4</v>
      </c>
      <c r="P306" s="212" t="str">
        <f t="shared" ca="1" si="8"/>
        <v>3% 이하</v>
      </c>
      <c r="Q306" s="218">
        <f ca="1">IFERROR(ROUND(OFFSET(환산공식!$EX$15,$F306,0),3),"")</f>
        <v>0</v>
      </c>
      <c r="R306" s="218">
        <f ca="1">OFFSET('배치점수 계산기'!H$10,$D306,0)</f>
        <v>899.82899999999995</v>
      </c>
      <c r="S306" s="218">
        <f ca="1">OFFSET('배치점수 계산기'!I$10,$D306,0)</f>
        <v>896.16099999999994</v>
      </c>
      <c r="T306" s="218">
        <f ca="1">OFFSET('배치점수 계산기'!J$10,$D306,0)</f>
        <v>893.68200000000002</v>
      </c>
      <c r="U306" s="218">
        <f ca="1">OFFSET('배치점수 계산기'!K$10,$D306,0)</f>
        <v>891.54</v>
      </c>
      <c r="V306" s="218">
        <f ca="1">OFFSET('배치점수 계산기'!L$10,$D306,0)</f>
        <v>885.63400000000001</v>
      </c>
      <c r="W306" s="210" t="str">
        <f ca="1">OFFSET('배치점수 계산기'!M$10,$D306,0)</f>
        <v>표점/만점</v>
      </c>
      <c r="X306" s="208" t="str">
        <f ca="1">OFFSET('배치점수 계산기'!N$10,$D306,0)</f>
        <v>변표/만점</v>
      </c>
      <c r="Y306" s="212">
        <f ca="1">OFFSET(환산공식!FG$15,$F306,0)</f>
        <v>0.44</v>
      </c>
      <c r="Z306" s="35">
        <f ca="1">OFFSET(환산공식!FH$15,$F306,0)</f>
        <v>0.31</v>
      </c>
      <c r="AA306" s="203">
        <f ca="1">OFFSET(환산공식!FI$15,$F306,0)</f>
        <v>0.25</v>
      </c>
      <c r="AB306" s="5"/>
      <c r="AD306">
        <f t="shared" ca="1" si="9"/>
        <v>6</v>
      </c>
      <c r="AF306" s="5"/>
      <c r="AG306" s="5"/>
      <c r="AH306" s="5"/>
    </row>
    <row r="307" spans="1:34">
      <c r="A307" s="222"/>
      <c r="B307" s="222"/>
      <c r="C307" s="222" t="s">
        <v>2693</v>
      </c>
      <c r="D307" s="219">
        <v>1202</v>
      </c>
      <c r="E307" s="219">
        <v>77</v>
      </c>
      <c r="F307" s="219">
        <v>77</v>
      </c>
      <c r="G307" s="264">
        <v>300</v>
      </c>
      <c r="H307" s="221" t="s">
        <v>129</v>
      </c>
      <c r="I307" s="219" t="s">
        <v>501</v>
      </c>
      <c r="J307" s="267" t="s">
        <v>353</v>
      </c>
      <c r="K307" s="219" t="s">
        <v>83</v>
      </c>
      <c r="L307" s="35" t="str">
        <f ca="1">IF(OFFSET(환산공식!$DU$15,$F307,0)=1,"O","X")</f>
        <v>X</v>
      </c>
      <c r="M307" s="212">
        <f ca="1">IFERROR(OFFSET(환산공식!DA$15,$F307,0),"")</f>
        <v>200</v>
      </c>
      <c r="N307" s="35" t="str">
        <f ca="1">IFERROR(CONCATENATE(ROUND(OFFSET(환산공식!DB$15,$F307,0),1),"%"),"")</f>
        <v>100%</v>
      </c>
      <c r="O307" s="35">
        <f ca="1">IFERROR(OFFSET(환산공식!DC$15,$F307,0),"")</f>
        <v>10</v>
      </c>
      <c r="P307" s="212" t="str">
        <f t="shared" ca="1" si="8"/>
        <v>3% 이하</v>
      </c>
      <c r="Q307" s="218">
        <f ca="1">IFERROR(ROUND(OFFSET(환산공식!$EX$15,$F307,0),3),"")</f>
        <v>0</v>
      </c>
      <c r="R307" s="218">
        <f ca="1">OFFSET('배치점수 계산기'!H$10,$D307,0)</f>
        <v>711.9</v>
      </c>
      <c r="S307" s="218">
        <f ca="1">OFFSET('배치점수 계산기'!I$10,$D307,0)</f>
        <v>708.37800000000004</v>
      </c>
      <c r="T307" s="218">
        <f ca="1">OFFSET('배치점수 계산기'!J$10,$D307,0)</f>
        <v>704.38199999999995</v>
      </c>
      <c r="U307" s="218">
        <f ca="1">OFFSET('배치점수 계산기'!K$10,$D307,0)</f>
        <v>702.20699999999999</v>
      </c>
      <c r="V307" s="218">
        <f ca="1">OFFSET('배치점수 계산기'!L$10,$D307,0)</f>
        <v>698.22400000000005</v>
      </c>
      <c r="W307" s="210" t="str">
        <f ca="1">OFFSET('배치점수 계산기'!M$10,$D307,0)</f>
        <v>표점</v>
      </c>
      <c r="X307" s="208" t="str">
        <f ca="1">OFFSET('배치점수 계산기'!N$10,$D307,0)</f>
        <v>변표</v>
      </c>
      <c r="Y307" s="212">
        <f ca="1">OFFSET(환산공식!FG$15,$F307,0)</f>
        <v>0.25</v>
      </c>
      <c r="Z307" s="35">
        <f ca="1">OFFSET(환산공식!FH$15,$F307,0)</f>
        <v>0.44</v>
      </c>
      <c r="AA307" s="203">
        <f ca="1">OFFSET(환산공식!FI$15,$F307,0)</f>
        <v>0.31</v>
      </c>
      <c r="AB307" s="5"/>
      <c r="AD307">
        <f t="shared" ca="1" si="9"/>
        <v>6</v>
      </c>
      <c r="AF307" s="5"/>
      <c r="AG307" s="5"/>
      <c r="AH307" s="5"/>
    </row>
    <row r="308" spans="1:34">
      <c r="A308" s="222"/>
      <c r="B308" s="222"/>
      <c r="C308" s="222" t="s">
        <v>2694</v>
      </c>
      <c r="D308" s="219">
        <v>1203</v>
      </c>
      <c r="E308" s="219">
        <v>77</v>
      </c>
      <c r="F308" s="219">
        <v>77</v>
      </c>
      <c r="G308" s="264">
        <v>301</v>
      </c>
      <c r="H308" s="221" t="s">
        <v>129</v>
      </c>
      <c r="I308" s="219" t="s">
        <v>501</v>
      </c>
      <c r="J308" s="267" t="s">
        <v>821</v>
      </c>
      <c r="K308" s="219" t="s">
        <v>83</v>
      </c>
      <c r="L308" s="35" t="str">
        <f ca="1">IF(OFFSET(환산공식!$DU$15,$F308,0)=1,"O","X")</f>
        <v>X</v>
      </c>
      <c r="M308" s="212">
        <f ca="1">IFERROR(OFFSET(환산공식!DA$15,$F308,0),"")</f>
        <v>200</v>
      </c>
      <c r="N308" s="35" t="str">
        <f ca="1">IFERROR(CONCATENATE(ROUND(OFFSET(환산공식!DB$15,$F308,0),1),"%"),"")</f>
        <v>100%</v>
      </c>
      <c r="O308" s="35">
        <f ca="1">IFERROR(OFFSET(환산공식!DC$15,$F308,0),"")</f>
        <v>10</v>
      </c>
      <c r="P308" s="212" t="str">
        <f t="shared" ca="1" si="8"/>
        <v>3% 이하</v>
      </c>
      <c r="Q308" s="218">
        <f ca="1">IFERROR(ROUND(OFFSET(환산공식!$EX$15,$F308,0),3),"")</f>
        <v>0</v>
      </c>
      <c r="R308" s="218">
        <f ca="1">OFFSET('배치점수 계산기'!H$10,$D308,0)</f>
        <v>708.18299999999999</v>
      </c>
      <c r="S308" s="218">
        <f ca="1">OFFSET('배치점수 계산기'!I$10,$D308,0)</f>
        <v>704.97900000000004</v>
      </c>
      <c r="T308" s="218">
        <f ca="1">OFFSET('배치점수 계산기'!J$10,$D308,0)</f>
        <v>702.02200000000005</v>
      </c>
      <c r="U308" s="218">
        <f ca="1">OFFSET('배치점수 계산기'!K$10,$D308,0)</f>
        <v>699.98</v>
      </c>
      <c r="V308" s="218">
        <f ca="1">OFFSET('배치점수 계산기'!L$10,$D308,0)</f>
        <v>695.61400000000003</v>
      </c>
      <c r="W308" s="210" t="str">
        <f ca="1">OFFSET('배치점수 계산기'!M$10,$D308,0)</f>
        <v>표점</v>
      </c>
      <c r="X308" s="208" t="str">
        <f ca="1">OFFSET('배치점수 계산기'!N$10,$D308,0)</f>
        <v>변표</v>
      </c>
      <c r="Y308" s="212">
        <f ca="1">OFFSET(환산공식!FG$15,$F308,0)</f>
        <v>0.25</v>
      </c>
      <c r="Z308" s="35">
        <f ca="1">OFFSET(환산공식!FH$15,$F308,0)</f>
        <v>0.44</v>
      </c>
      <c r="AA308" s="203">
        <f ca="1">OFFSET(환산공식!FI$15,$F308,0)</f>
        <v>0.31</v>
      </c>
      <c r="AB308" s="5"/>
      <c r="AD308">
        <f t="shared" ca="1" si="9"/>
        <v>6</v>
      </c>
      <c r="AF308" s="5"/>
      <c r="AG308" s="5"/>
      <c r="AH308" s="5"/>
    </row>
    <row r="309" spans="1:34">
      <c r="A309" s="222"/>
      <c r="B309" s="222"/>
      <c r="C309" s="222" t="s">
        <v>2695</v>
      </c>
      <c r="D309" s="219">
        <v>1204</v>
      </c>
      <c r="E309" s="219">
        <v>77</v>
      </c>
      <c r="F309" s="219">
        <v>77</v>
      </c>
      <c r="G309" s="264">
        <v>302</v>
      </c>
      <c r="H309" s="221" t="s">
        <v>129</v>
      </c>
      <c r="I309" s="219" t="s">
        <v>501</v>
      </c>
      <c r="J309" s="267" t="s">
        <v>18547</v>
      </c>
      <c r="K309" s="219" t="s">
        <v>83</v>
      </c>
      <c r="L309" s="35" t="str">
        <f ca="1">IF(OFFSET(환산공식!$DU$15,$F309,0)=1,"O","X")</f>
        <v>X</v>
      </c>
      <c r="M309" s="212">
        <f ca="1">IFERROR(OFFSET(환산공식!DA$15,$F309,0),"")</f>
        <v>200</v>
      </c>
      <c r="N309" s="35" t="str">
        <f ca="1">IFERROR(CONCATENATE(ROUND(OFFSET(환산공식!DB$15,$F309,0),1),"%"),"")</f>
        <v>100%</v>
      </c>
      <c r="O309" s="35">
        <f ca="1">IFERROR(OFFSET(환산공식!DC$15,$F309,0),"")</f>
        <v>10</v>
      </c>
      <c r="P309" s="212" t="str">
        <f t="shared" ca="1" si="8"/>
        <v>3% 이하</v>
      </c>
      <c r="Q309" s="218">
        <f ca="1">IFERROR(ROUND(OFFSET(환산공식!$EX$15,$F309,0),3),"")</f>
        <v>0</v>
      </c>
      <c r="R309" s="218">
        <f ca="1">OFFSET('배치점수 계산기'!H$10,$D309,0)</f>
        <v>707.68700000000001</v>
      </c>
      <c r="S309" s="218">
        <f ca="1">OFFSET('배치점수 계산기'!I$10,$D309,0)</f>
        <v>704.60400000000004</v>
      </c>
      <c r="T309" s="218">
        <f ca="1">OFFSET('배치점수 계산기'!J$10,$D309,0)</f>
        <v>701.69500000000005</v>
      </c>
      <c r="U309" s="218">
        <f ca="1">OFFSET('배치점수 계산기'!K$10,$D309,0)</f>
        <v>699.79499999999996</v>
      </c>
      <c r="V309" s="218">
        <f ca="1">OFFSET('배치점수 계산기'!L$10,$D309,0)</f>
        <v>695.23900000000003</v>
      </c>
      <c r="W309" s="210" t="str">
        <f ca="1">OFFSET('배치점수 계산기'!M$10,$D309,0)</f>
        <v>표점</v>
      </c>
      <c r="X309" s="208" t="str">
        <f ca="1">OFFSET('배치점수 계산기'!N$10,$D309,0)</f>
        <v>변표</v>
      </c>
      <c r="Y309" s="212">
        <f ca="1">OFFSET(환산공식!FG$15,$F309,0)</f>
        <v>0.25</v>
      </c>
      <c r="Z309" s="35">
        <f ca="1">OFFSET(환산공식!FH$15,$F309,0)</f>
        <v>0.44</v>
      </c>
      <c r="AA309" s="203">
        <f ca="1">OFFSET(환산공식!FI$15,$F309,0)</f>
        <v>0.31</v>
      </c>
      <c r="AB309" s="5"/>
      <c r="AD309">
        <f t="shared" ca="1" si="9"/>
        <v>6</v>
      </c>
      <c r="AF309" s="5"/>
      <c r="AG309" s="5"/>
      <c r="AH309" s="5"/>
    </row>
    <row r="310" spans="1:34">
      <c r="A310" s="222"/>
      <c r="B310" s="222"/>
      <c r="C310" s="222" t="s">
        <v>2696</v>
      </c>
      <c r="D310" s="219">
        <v>1205</v>
      </c>
      <c r="E310" s="219">
        <v>77</v>
      </c>
      <c r="F310" s="219">
        <v>77</v>
      </c>
      <c r="G310" s="264">
        <v>303</v>
      </c>
      <c r="H310" s="221" t="s">
        <v>129</v>
      </c>
      <c r="I310" s="219" t="s">
        <v>501</v>
      </c>
      <c r="J310" s="267" t="s">
        <v>820</v>
      </c>
      <c r="K310" s="219" t="s">
        <v>83</v>
      </c>
      <c r="L310" s="35" t="str">
        <f ca="1">IF(OFFSET(환산공식!$DU$15,$F310,0)=1,"O","X")</f>
        <v>X</v>
      </c>
      <c r="M310" s="212">
        <f ca="1">IFERROR(OFFSET(환산공식!DA$15,$F310,0),"")</f>
        <v>200</v>
      </c>
      <c r="N310" s="35" t="str">
        <f ca="1">IFERROR(CONCATENATE(ROUND(OFFSET(환산공식!DB$15,$F310,0),1),"%"),"")</f>
        <v>100%</v>
      </c>
      <c r="O310" s="35">
        <f ca="1">IFERROR(OFFSET(환산공식!DC$15,$F310,0),"")</f>
        <v>10</v>
      </c>
      <c r="P310" s="212" t="str">
        <f t="shared" ca="1" si="8"/>
        <v>3% 이하</v>
      </c>
      <c r="Q310" s="218">
        <f ca="1">IFERROR(ROUND(OFFSET(환산공식!$EX$15,$F310,0),3),"")</f>
        <v>0</v>
      </c>
      <c r="R310" s="218">
        <f ca="1">OFFSET('배치점수 계산기'!H$10,$D310,0)</f>
        <v>705.32100000000003</v>
      </c>
      <c r="S310" s="218">
        <f ca="1">OFFSET('배치점수 계산기'!I$10,$D310,0)</f>
        <v>702.02200000000005</v>
      </c>
      <c r="T310" s="218">
        <f ca="1">OFFSET('배치점수 계산기'!J$10,$D310,0)</f>
        <v>700.30100000000004</v>
      </c>
      <c r="U310" s="218">
        <f ca="1">OFFSET('배치점수 계산기'!K$10,$D310,0)</f>
        <v>698.50699999999995</v>
      </c>
      <c r="V310" s="218">
        <f ca="1">OFFSET('배치점수 계산기'!L$10,$D310,0)</f>
        <v>693.48900000000003</v>
      </c>
      <c r="W310" s="210" t="str">
        <f ca="1">OFFSET('배치점수 계산기'!M$10,$D310,0)</f>
        <v>표점</v>
      </c>
      <c r="X310" s="208" t="str">
        <f ca="1">OFFSET('배치점수 계산기'!N$10,$D310,0)</f>
        <v>변표</v>
      </c>
      <c r="Y310" s="212">
        <f ca="1">OFFSET(환산공식!FG$15,$F310,0)</f>
        <v>0.25</v>
      </c>
      <c r="Z310" s="35">
        <f ca="1">OFFSET(환산공식!FH$15,$F310,0)</f>
        <v>0.44</v>
      </c>
      <c r="AA310" s="203">
        <f ca="1">OFFSET(환산공식!FI$15,$F310,0)</f>
        <v>0.31</v>
      </c>
      <c r="AB310" s="5"/>
      <c r="AD310">
        <f t="shared" ca="1" si="9"/>
        <v>6</v>
      </c>
      <c r="AF310" s="5"/>
      <c r="AG310" s="5"/>
      <c r="AH310" s="5"/>
    </row>
    <row r="311" spans="1:34">
      <c r="A311" s="222"/>
      <c r="B311" s="222"/>
      <c r="C311" s="222" t="s">
        <v>2697</v>
      </c>
      <c r="D311" s="219">
        <v>1206</v>
      </c>
      <c r="E311" s="219">
        <v>77</v>
      </c>
      <c r="F311" s="219">
        <v>77</v>
      </c>
      <c r="G311" s="264">
        <v>304</v>
      </c>
      <c r="H311" s="221" t="s">
        <v>129</v>
      </c>
      <c r="I311" s="219" t="s">
        <v>501</v>
      </c>
      <c r="J311" s="267" t="s">
        <v>823</v>
      </c>
      <c r="K311" s="219" t="s">
        <v>83</v>
      </c>
      <c r="L311" s="35" t="str">
        <f ca="1">IF(OFFSET(환산공식!$DU$15,$F311,0)=1,"O","X")</f>
        <v>X</v>
      </c>
      <c r="M311" s="212">
        <f ca="1">IFERROR(OFFSET(환산공식!DA$15,$F311,0),"")</f>
        <v>200</v>
      </c>
      <c r="N311" s="35" t="str">
        <f ca="1">IFERROR(CONCATENATE(ROUND(OFFSET(환산공식!DB$15,$F311,0),1),"%"),"")</f>
        <v>100%</v>
      </c>
      <c r="O311" s="35">
        <f ca="1">IFERROR(OFFSET(환산공식!DC$15,$F311,0),"")</f>
        <v>10</v>
      </c>
      <c r="P311" s="212" t="str">
        <f t="shared" ca="1" si="8"/>
        <v>3% 이하</v>
      </c>
      <c r="Q311" s="218">
        <f ca="1">IFERROR(ROUND(OFFSET(환산공식!$EX$15,$F311,0),3),"")</f>
        <v>0</v>
      </c>
      <c r="R311" s="218">
        <f ca="1">OFFSET('배치점수 계산기'!H$10,$D311,0)</f>
        <v>704.38199999999995</v>
      </c>
      <c r="S311" s="218">
        <f ca="1">OFFSET('배치점수 계산기'!I$10,$D311,0)</f>
        <v>702.20699999999999</v>
      </c>
      <c r="T311" s="218">
        <f ca="1">OFFSET('배치점수 계산기'!J$10,$D311,0)</f>
        <v>699.7</v>
      </c>
      <c r="U311" s="218">
        <f ca="1">OFFSET('배치점수 계산기'!K$10,$D311,0)</f>
        <v>697.52</v>
      </c>
      <c r="V311" s="218">
        <f ca="1">OFFSET('배치점수 계산기'!L$10,$D311,0)</f>
        <v>693.10799999999995</v>
      </c>
      <c r="W311" s="210" t="str">
        <f ca="1">OFFSET('배치점수 계산기'!M$10,$D311,0)</f>
        <v>표점</v>
      </c>
      <c r="X311" s="208" t="str">
        <f ca="1">OFFSET('배치점수 계산기'!N$10,$D311,0)</f>
        <v>변표</v>
      </c>
      <c r="Y311" s="212">
        <f ca="1">OFFSET(환산공식!FG$15,$F311,0)</f>
        <v>0.25</v>
      </c>
      <c r="Z311" s="35">
        <f ca="1">OFFSET(환산공식!FH$15,$F311,0)</f>
        <v>0.44</v>
      </c>
      <c r="AA311" s="203">
        <f ca="1">OFFSET(환산공식!FI$15,$F311,0)</f>
        <v>0.31</v>
      </c>
      <c r="AB311" s="5"/>
      <c r="AD311">
        <f t="shared" ca="1" si="9"/>
        <v>6</v>
      </c>
      <c r="AF311" s="5"/>
      <c r="AG311" s="5"/>
      <c r="AH311" s="5"/>
    </row>
    <row r="312" spans="1:34">
      <c r="A312" s="222"/>
      <c r="B312" s="222"/>
      <c r="C312" s="222" t="s">
        <v>2698</v>
      </c>
      <c r="D312" s="219">
        <v>1207</v>
      </c>
      <c r="E312" s="219">
        <v>77</v>
      </c>
      <c r="F312" s="219">
        <v>77</v>
      </c>
      <c r="G312" s="264">
        <v>305</v>
      </c>
      <c r="H312" s="221" t="s">
        <v>129</v>
      </c>
      <c r="I312" s="219" t="s">
        <v>501</v>
      </c>
      <c r="J312" s="267" t="s">
        <v>18546</v>
      </c>
      <c r="K312" s="219" t="s">
        <v>83</v>
      </c>
      <c r="L312" s="35" t="str">
        <f ca="1">IF(OFFSET(환산공식!$DU$15,$F312,0)=1,"O","X")</f>
        <v>X</v>
      </c>
      <c r="M312" s="212">
        <f ca="1">IFERROR(OFFSET(환산공식!DA$15,$F312,0),"")</f>
        <v>200</v>
      </c>
      <c r="N312" s="35" t="str">
        <f ca="1">IFERROR(CONCATENATE(ROUND(OFFSET(환산공식!DB$15,$F312,0),1),"%"),"")</f>
        <v>100%</v>
      </c>
      <c r="O312" s="35">
        <f ca="1">IFERROR(OFFSET(환산공식!DC$15,$F312,0),"")</f>
        <v>10</v>
      </c>
      <c r="P312" s="212" t="str">
        <f t="shared" ca="1" si="8"/>
        <v>3% 이하</v>
      </c>
      <c r="Q312" s="218">
        <f ca="1">IFERROR(ROUND(OFFSET(환산공식!$EX$15,$F312,0),3),"")</f>
        <v>0</v>
      </c>
      <c r="R312" s="218">
        <f ca="1">OFFSET('배치점수 계산기'!H$10,$D312,0)</f>
        <v>704.14400000000001</v>
      </c>
      <c r="S312" s="218">
        <f ca="1">OFFSET('배치점수 계산기'!I$10,$D312,0)</f>
        <v>702.10699999999997</v>
      </c>
      <c r="T312" s="218">
        <f ca="1">OFFSET('배치점수 계산기'!J$10,$D312,0)</f>
        <v>699.6</v>
      </c>
      <c r="U312" s="218">
        <f ca="1">OFFSET('배치점수 계산기'!K$10,$D312,0)</f>
        <v>697.38499999999999</v>
      </c>
      <c r="V312" s="218">
        <f ca="1">OFFSET('배치점수 계산기'!L$10,$D312,0)</f>
        <v>692.97299999999996</v>
      </c>
      <c r="W312" s="210" t="str">
        <f ca="1">OFFSET('배치점수 계산기'!M$10,$D312,0)</f>
        <v>표점</v>
      </c>
      <c r="X312" s="208" t="str">
        <f ca="1">OFFSET('배치점수 계산기'!N$10,$D312,0)</f>
        <v>변표</v>
      </c>
      <c r="Y312" s="212">
        <f ca="1">OFFSET(환산공식!FG$15,$F312,0)</f>
        <v>0.25</v>
      </c>
      <c r="Z312" s="35">
        <f ca="1">OFFSET(환산공식!FH$15,$F312,0)</f>
        <v>0.44</v>
      </c>
      <c r="AA312" s="203">
        <f ca="1">OFFSET(환산공식!FI$15,$F312,0)</f>
        <v>0.31</v>
      </c>
      <c r="AB312" s="5"/>
      <c r="AD312">
        <f t="shared" ca="1" si="9"/>
        <v>6</v>
      </c>
      <c r="AF312" s="5"/>
      <c r="AG312" s="5"/>
      <c r="AH312" s="5"/>
    </row>
    <row r="313" spans="1:34">
      <c r="A313" s="222"/>
      <c r="B313" s="222"/>
      <c r="C313" s="222" t="s">
        <v>2699</v>
      </c>
      <c r="D313" s="219">
        <v>1208</v>
      </c>
      <c r="E313" s="219">
        <v>76</v>
      </c>
      <c r="F313" s="219">
        <v>76</v>
      </c>
      <c r="G313" s="264">
        <v>306</v>
      </c>
      <c r="H313" s="221" t="s">
        <v>129</v>
      </c>
      <c r="I313" s="219" t="s">
        <v>501</v>
      </c>
      <c r="J313" s="267" t="s">
        <v>824</v>
      </c>
      <c r="K313" s="219" t="s">
        <v>83</v>
      </c>
      <c r="L313" s="35" t="str">
        <f ca="1">IF(OFFSET(환산공식!$DU$15,$F313,0)=1,"O","X")</f>
        <v>X</v>
      </c>
      <c r="M313" s="212">
        <f ca="1">IFERROR(OFFSET(환산공식!DA$15,$F313,0),"")</f>
        <v>200</v>
      </c>
      <c r="N313" s="35" t="str">
        <f ca="1">IFERROR(CONCATENATE(ROUND(OFFSET(환산공식!DB$15,$F313,0),1),"%"),"")</f>
        <v>100%</v>
      </c>
      <c r="O313" s="35">
        <f ca="1">IFERROR(OFFSET(환산공식!DC$15,$F313,0),"")</f>
        <v>10</v>
      </c>
      <c r="P313" s="212" t="str">
        <f t="shared" ca="1" si="8"/>
        <v>3% 이하</v>
      </c>
      <c r="Q313" s="218">
        <f ca="1">IFERROR(ROUND(OFFSET(환산공식!$EX$15,$F313,0),3),"")</f>
        <v>0</v>
      </c>
      <c r="R313" s="218">
        <f ca="1">OFFSET('배치점수 계산기'!H$10,$D313,0)</f>
        <v>711.32399999999996</v>
      </c>
      <c r="S313" s="218">
        <f ca="1">OFFSET('배치점수 계산기'!I$10,$D313,0)</f>
        <v>709.31200000000001</v>
      </c>
      <c r="T313" s="218">
        <f ca="1">OFFSET('배치점수 계산기'!J$10,$D313,0)</f>
        <v>706.471</v>
      </c>
      <c r="U313" s="218">
        <f ca="1">OFFSET('배치점수 계산기'!K$10,$D313,0)</f>
        <v>704.428</v>
      </c>
      <c r="V313" s="218">
        <f ca="1">OFFSET('배치점수 계산기'!L$10,$D313,0)</f>
        <v>700.03800000000001</v>
      </c>
      <c r="W313" s="210" t="str">
        <f ca="1">OFFSET('배치점수 계산기'!M$10,$D313,0)</f>
        <v>표점</v>
      </c>
      <c r="X313" s="208" t="str">
        <f ca="1">OFFSET('배치점수 계산기'!N$10,$D313,0)</f>
        <v>변표</v>
      </c>
      <c r="Y313" s="212">
        <f ca="1">OFFSET(환산공식!FG$15,$F313,0)</f>
        <v>0.25</v>
      </c>
      <c r="Z313" s="35">
        <f ca="1">OFFSET(환산공식!FH$15,$F313,0)</f>
        <v>0.44</v>
      </c>
      <c r="AA313" s="203">
        <f ca="1">OFFSET(환산공식!FI$15,$F313,0)</f>
        <v>0.31</v>
      </c>
      <c r="AB313" s="5"/>
      <c r="AD313">
        <f t="shared" ca="1" si="9"/>
        <v>6</v>
      </c>
      <c r="AF313" s="5"/>
      <c r="AG313" s="5"/>
      <c r="AH313" s="5"/>
    </row>
    <row r="314" spans="1:34">
      <c r="A314" s="222"/>
      <c r="B314" s="222"/>
      <c r="C314" s="222" t="s">
        <v>2700</v>
      </c>
      <c r="D314" s="219">
        <v>1209</v>
      </c>
      <c r="E314" s="219">
        <v>77</v>
      </c>
      <c r="F314" s="219">
        <v>77</v>
      </c>
      <c r="G314" s="264">
        <v>307</v>
      </c>
      <c r="H314" s="221" t="s">
        <v>129</v>
      </c>
      <c r="I314" s="219" t="s">
        <v>501</v>
      </c>
      <c r="J314" s="267" t="s">
        <v>1436</v>
      </c>
      <c r="K314" s="219" t="s">
        <v>83</v>
      </c>
      <c r="L314" s="35" t="str">
        <f ca="1">IF(OFFSET(환산공식!$DU$15,$F314,0)=1,"O","X")</f>
        <v>X</v>
      </c>
      <c r="M314" s="212">
        <f ca="1">IFERROR(OFFSET(환산공식!DA$15,$F314,0),"")</f>
        <v>200</v>
      </c>
      <c r="N314" s="35" t="str">
        <f ca="1">IFERROR(CONCATENATE(ROUND(OFFSET(환산공식!DB$15,$F314,0),1),"%"),"")</f>
        <v>100%</v>
      </c>
      <c r="O314" s="35">
        <f ca="1">IFERROR(OFFSET(환산공식!DC$15,$F314,0),"")</f>
        <v>10</v>
      </c>
      <c r="P314" s="212" t="str">
        <f t="shared" ca="1" si="8"/>
        <v>3% 이하</v>
      </c>
      <c r="Q314" s="218">
        <f ca="1">IFERROR(ROUND(OFFSET(환산공식!$EX$15,$F314,0),3),"")</f>
        <v>0</v>
      </c>
      <c r="R314" s="218">
        <f ca="1">OFFSET('배치점수 계산기'!H$10,$D314,0)</f>
        <v>691.20399999999995</v>
      </c>
      <c r="S314" s="218">
        <f ca="1">OFFSET('배치점수 계산기'!I$10,$D314,0)</f>
        <v>688.07500000000005</v>
      </c>
      <c r="T314" s="218">
        <f ca="1">OFFSET('배치점수 계산기'!J$10,$D314,0)</f>
        <v>687.02200000000005</v>
      </c>
      <c r="U314" s="218">
        <f ca="1">OFFSET('배치점수 계산기'!K$10,$D314,0)</f>
        <v>680.71799999999996</v>
      </c>
      <c r="V314" s="218">
        <f ca="1">OFFSET('배치점수 계산기'!L$10,$D314,0)</f>
        <v>672.24400000000003</v>
      </c>
      <c r="W314" s="210" t="str">
        <f ca="1">OFFSET('배치점수 계산기'!M$10,$D314,0)</f>
        <v>표점</v>
      </c>
      <c r="X314" s="208" t="str">
        <f ca="1">OFFSET('배치점수 계산기'!N$10,$D314,0)</f>
        <v>변표</v>
      </c>
      <c r="Y314" s="212">
        <f ca="1">OFFSET(환산공식!FG$15,$F314,0)</f>
        <v>0.25</v>
      </c>
      <c r="Z314" s="35">
        <f ca="1">OFFSET(환산공식!FH$15,$F314,0)</f>
        <v>0.44</v>
      </c>
      <c r="AA314" s="203">
        <f ca="1">OFFSET(환산공식!FI$15,$F314,0)</f>
        <v>0.31</v>
      </c>
      <c r="AB314" s="5"/>
      <c r="AD314">
        <f t="shared" ca="1" si="9"/>
        <v>6</v>
      </c>
      <c r="AF314" s="5"/>
      <c r="AG314" s="5"/>
      <c r="AH314" s="5"/>
    </row>
    <row r="315" spans="1:34">
      <c r="A315" s="222"/>
      <c r="B315" s="222"/>
      <c r="C315" s="222" t="s">
        <v>2701</v>
      </c>
      <c r="D315" s="219">
        <v>1210</v>
      </c>
      <c r="E315" s="219">
        <v>77</v>
      </c>
      <c r="F315" s="219">
        <v>77</v>
      </c>
      <c r="G315" s="264">
        <v>308</v>
      </c>
      <c r="H315" s="221" t="s">
        <v>129</v>
      </c>
      <c r="I315" s="219" t="s">
        <v>501</v>
      </c>
      <c r="J315" s="267" t="s">
        <v>1437</v>
      </c>
      <c r="K315" s="219" t="s">
        <v>83</v>
      </c>
      <c r="L315" s="35" t="str">
        <f ca="1">IF(OFFSET(환산공식!$DU$15,$F315,0)=1,"O","X")</f>
        <v>X</v>
      </c>
      <c r="M315" s="212">
        <f ca="1">IFERROR(OFFSET(환산공식!DA$15,$F315,0),"")</f>
        <v>200</v>
      </c>
      <c r="N315" s="35" t="str">
        <f ca="1">IFERROR(CONCATENATE(ROUND(OFFSET(환산공식!DB$15,$F315,0),1),"%"),"")</f>
        <v>100%</v>
      </c>
      <c r="O315" s="35">
        <f ca="1">IFERROR(OFFSET(환산공식!DC$15,$F315,0),"")</f>
        <v>10</v>
      </c>
      <c r="P315" s="212" t="str">
        <f t="shared" ca="1" si="8"/>
        <v>3% 이하</v>
      </c>
      <c r="Q315" s="218">
        <f ca="1">IFERROR(ROUND(OFFSET(환산공식!$EX$15,$F315,0),3),"")</f>
        <v>0</v>
      </c>
      <c r="R315" s="218">
        <f ca="1">OFFSET('배치점수 계산기'!H$10,$D315,0)</f>
        <v>688.41800000000001</v>
      </c>
      <c r="S315" s="218">
        <f ca="1">OFFSET('배치점수 계산기'!I$10,$D315,0)</f>
        <v>685.73099999999999</v>
      </c>
      <c r="T315" s="218">
        <f ca="1">OFFSET('배치점수 계산기'!J$10,$D315,0)</f>
        <v>683.59100000000001</v>
      </c>
      <c r="U315" s="218">
        <f ca="1">OFFSET('배치점수 계산기'!K$10,$D315,0)</f>
        <v>677.90499999999997</v>
      </c>
      <c r="V315" s="218">
        <f ca="1">OFFSET('배치점수 계산기'!L$10,$D315,0)</f>
        <v>672.91899999999998</v>
      </c>
      <c r="W315" s="210" t="str">
        <f ca="1">OFFSET('배치점수 계산기'!M$10,$D315,0)</f>
        <v>표점</v>
      </c>
      <c r="X315" s="208" t="str">
        <f ca="1">OFFSET('배치점수 계산기'!N$10,$D315,0)</f>
        <v>변표</v>
      </c>
      <c r="Y315" s="212">
        <f ca="1">OFFSET(환산공식!FG$15,$F315,0)</f>
        <v>0.25</v>
      </c>
      <c r="Z315" s="35">
        <f ca="1">OFFSET(환산공식!FH$15,$F315,0)</f>
        <v>0.44</v>
      </c>
      <c r="AA315" s="203">
        <f ca="1">OFFSET(환산공식!FI$15,$F315,0)</f>
        <v>0.31</v>
      </c>
      <c r="AB315" s="5"/>
      <c r="AD315">
        <f t="shared" ca="1" si="9"/>
        <v>6</v>
      </c>
      <c r="AF315" s="5"/>
      <c r="AG315" s="5"/>
      <c r="AH315" s="5"/>
    </row>
    <row r="316" spans="1:34">
      <c r="A316" s="222"/>
      <c r="B316" s="222"/>
      <c r="C316" s="222" t="s">
        <v>2702</v>
      </c>
      <c r="D316" s="219">
        <v>1211</v>
      </c>
      <c r="E316" s="219">
        <v>77</v>
      </c>
      <c r="F316" s="219">
        <v>77</v>
      </c>
      <c r="G316" s="264">
        <v>309</v>
      </c>
      <c r="H316" s="221" t="s">
        <v>129</v>
      </c>
      <c r="I316" s="219" t="s">
        <v>501</v>
      </c>
      <c r="J316" s="267" t="s">
        <v>1438</v>
      </c>
      <c r="K316" s="219" t="s">
        <v>83</v>
      </c>
      <c r="L316" s="35" t="str">
        <f ca="1">IF(OFFSET(환산공식!$DU$15,$F316,0)=1,"O","X")</f>
        <v>X</v>
      </c>
      <c r="M316" s="212">
        <f ca="1">IFERROR(OFFSET(환산공식!DA$15,$F316,0),"")</f>
        <v>200</v>
      </c>
      <c r="N316" s="35" t="str">
        <f ca="1">IFERROR(CONCATENATE(ROUND(OFFSET(환산공식!DB$15,$F316,0),1),"%"),"")</f>
        <v>100%</v>
      </c>
      <c r="O316" s="35">
        <f ca="1">IFERROR(OFFSET(환산공식!DC$15,$F316,0),"")</f>
        <v>10</v>
      </c>
      <c r="P316" s="212" t="str">
        <f t="shared" ca="1" si="8"/>
        <v>3% 이하</v>
      </c>
      <c r="Q316" s="218">
        <f ca="1">IFERROR(ROUND(OFFSET(환산공식!$EX$15,$F316,0),3),"")</f>
        <v>0</v>
      </c>
      <c r="R316" s="218">
        <f ca="1">OFFSET('배치점수 계산기'!H$10,$D316,0)</f>
        <v>685.07899999999995</v>
      </c>
      <c r="S316" s="218">
        <f ca="1">OFFSET('배치점수 계산기'!I$10,$D316,0)</f>
        <v>682.98500000000001</v>
      </c>
      <c r="T316" s="218">
        <f ca="1">OFFSET('배치점수 계산기'!J$10,$D316,0)</f>
        <v>680.01599999999996</v>
      </c>
      <c r="U316" s="218">
        <f ca="1">OFFSET('배치점수 계산기'!K$10,$D316,0)</f>
        <v>676.70899999999995</v>
      </c>
      <c r="V316" s="218">
        <f ca="1">OFFSET('배치점수 계산기'!L$10,$D316,0)</f>
        <v>675.14700000000005</v>
      </c>
      <c r="W316" s="210" t="str">
        <f ca="1">OFFSET('배치점수 계산기'!M$10,$D316,0)</f>
        <v>표점</v>
      </c>
      <c r="X316" s="208" t="str">
        <f ca="1">OFFSET('배치점수 계산기'!N$10,$D316,0)</f>
        <v>변표</v>
      </c>
      <c r="Y316" s="212">
        <f ca="1">OFFSET(환산공식!FG$15,$F316,0)</f>
        <v>0.25</v>
      </c>
      <c r="Z316" s="35">
        <f ca="1">OFFSET(환산공식!FH$15,$F316,0)</f>
        <v>0.44</v>
      </c>
      <c r="AA316" s="203">
        <f ca="1">OFFSET(환산공식!FI$15,$F316,0)</f>
        <v>0.31</v>
      </c>
      <c r="AB316" s="5"/>
      <c r="AD316">
        <f t="shared" ca="1" si="9"/>
        <v>6</v>
      </c>
      <c r="AF316" s="5"/>
      <c r="AG316" s="5"/>
      <c r="AH316" s="5"/>
    </row>
    <row r="317" spans="1:34">
      <c r="A317" s="222"/>
      <c r="B317" s="222"/>
      <c r="C317" s="222" t="s">
        <v>2703</v>
      </c>
      <c r="D317" s="219">
        <v>1212</v>
      </c>
      <c r="E317" s="219">
        <v>76</v>
      </c>
      <c r="F317" s="219">
        <v>76</v>
      </c>
      <c r="G317" s="264">
        <v>310</v>
      </c>
      <c r="H317" s="221" t="s">
        <v>129</v>
      </c>
      <c r="I317" s="219" t="s">
        <v>501</v>
      </c>
      <c r="J317" s="267" t="s">
        <v>1439</v>
      </c>
      <c r="K317" s="219" t="s">
        <v>83</v>
      </c>
      <c r="L317" s="35" t="str">
        <f ca="1">IF(OFFSET(환산공식!$DU$15,$F317,0)=1,"O","X")</f>
        <v>X</v>
      </c>
      <c r="M317" s="212">
        <f ca="1">IFERROR(OFFSET(환산공식!DA$15,$F317,0),"")</f>
        <v>200</v>
      </c>
      <c r="N317" s="35" t="str">
        <f ca="1">IFERROR(CONCATENATE(ROUND(OFFSET(환산공식!DB$15,$F317,0),1),"%"),"")</f>
        <v>100%</v>
      </c>
      <c r="O317" s="35">
        <f ca="1">IFERROR(OFFSET(환산공식!DC$15,$F317,0),"")</f>
        <v>10</v>
      </c>
      <c r="P317" s="212" t="str">
        <f t="shared" ca="1" si="8"/>
        <v>3% 이하</v>
      </c>
      <c r="Q317" s="218">
        <f ca="1">IFERROR(ROUND(OFFSET(환산공식!$EX$15,$F317,0),3),"")</f>
        <v>0</v>
      </c>
      <c r="R317" s="218">
        <f ca="1">OFFSET('배치점수 계산기'!H$10,$D317,0)</f>
        <v>688.87900000000002</v>
      </c>
      <c r="S317" s="218">
        <f ca="1">OFFSET('배치점수 계산기'!I$10,$D317,0)</f>
        <v>687.27599999999995</v>
      </c>
      <c r="T317" s="218">
        <f ca="1">OFFSET('배치점수 계산기'!J$10,$D317,0)</f>
        <v>684.06</v>
      </c>
      <c r="U317" s="218">
        <f ca="1">OFFSET('배치점수 계산기'!K$10,$D317,0)</f>
        <v>681.35599999999999</v>
      </c>
      <c r="V317" s="218">
        <f ca="1">OFFSET('배치점수 계산기'!L$10,$D317,0)</f>
        <v>677.70299999999997</v>
      </c>
      <c r="W317" s="210" t="str">
        <f ca="1">OFFSET('배치점수 계산기'!M$10,$D317,0)</f>
        <v>표점</v>
      </c>
      <c r="X317" s="208" t="str">
        <f ca="1">OFFSET('배치점수 계산기'!N$10,$D317,0)</f>
        <v>변표</v>
      </c>
      <c r="Y317" s="212">
        <f ca="1">OFFSET(환산공식!FG$15,$F317,0)</f>
        <v>0.25</v>
      </c>
      <c r="Z317" s="35">
        <f ca="1">OFFSET(환산공식!FH$15,$F317,0)</f>
        <v>0.44</v>
      </c>
      <c r="AA317" s="203">
        <f ca="1">OFFSET(환산공식!FI$15,$F317,0)</f>
        <v>0.31</v>
      </c>
      <c r="AB317" s="5"/>
      <c r="AD317">
        <f t="shared" ca="1" si="9"/>
        <v>6</v>
      </c>
      <c r="AF317" s="5"/>
      <c r="AG317" s="5"/>
      <c r="AH317" s="5"/>
    </row>
    <row r="318" spans="1:34">
      <c r="A318" s="222"/>
      <c r="B318" s="222"/>
      <c r="C318" s="222" t="s">
        <v>2704</v>
      </c>
      <c r="D318" s="219">
        <v>1213</v>
      </c>
      <c r="E318" s="219">
        <v>77</v>
      </c>
      <c r="F318" s="219">
        <v>77</v>
      </c>
      <c r="G318" s="264">
        <v>311</v>
      </c>
      <c r="H318" s="221" t="s">
        <v>129</v>
      </c>
      <c r="I318" s="219" t="s">
        <v>501</v>
      </c>
      <c r="J318" s="267" t="s">
        <v>18548</v>
      </c>
      <c r="K318" s="219" t="s">
        <v>83</v>
      </c>
      <c r="L318" s="35" t="str">
        <f ca="1">IF(OFFSET(환산공식!$DU$15,$F318,0)=1,"O","X")</f>
        <v>X</v>
      </c>
      <c r="M318" s="212">
        <f ca="1">IFERROR(OFFSET(환산공식!DA$15,$F318,0),"")</f>
        <v>200</v>
      </c>
      <c r="N318" s="35" t="str">
        <f ca="1">IFERROR(CONCATENATE(ROUND(OFFSET(환산공식!DB$15,$F318,0),1),"%"),"")</f>
        <v>100%</v>
      </c>
      <c r="O318" s="35">
        <f ca="1">IFERROR(OFFSET(환산공식!DC$15,$F318,0),"")</f>
        <v>10</v>
      </c>
      <c r="P318" s="212" t="str">
        <f t="shared" ca="1" si="8"/>
        <v>3% 이하</v>
      </c>
      <c r="Q318" s="218">
        <f ca="1">IFERROR(ROUND(OFFSET(환산공식!$EX$15,$F318,0),3),"")</f>
        <v>0</v>
      </c>
      <c r="R318" s="218">
        <f ca="1">OFFSET('배치점수 계산기'!H$10,$D318,0)</f>
        <v>679.14099999999996</v>
      </c>
      <c r="S318" s="218">
        <f ca="1">OFFSET('배치점수 계산기'!I$10,$D318,0)</f>
        <v>677.404</v>
      </c>
      <c r="T318" s="218">
        <f ca="1">OFFSET('배치점수 계산기'!J$10,$D318,0)</f>
        <v>674.87300000000005</v>
      </c>
      <c r="U318" s="218">
        <f ca="1">OFFSET('배치점수 계산기'!K$10,$D318,0)</f>
        <v>672.38300000000004</v>
      </c>
      <c r="V318" s="218">
        <f ca="1">OFFSET('배치점수 계산기'!L$10,$D318,0)</f>
        <v>668.97199999999998</v>
      </c>
      <c r="W318" s="210" t="str">
        <f ca="1">OFFSET('배치점수 계산기'!M$10,$D318,0)</f>
        <v>표점</v>
      </c>
      <c r="X318" s="208" t="str">
        <f ca="1">OFFSET('배치점수 계산기'!N$10,$D318,0)</f>
        <v>변표</v>
      </c>
      <c r="Y318" s="212">
        <f ca="1">OFFSET(환산공식!FG$15,$F318,0)</f>
        <v>0.25</v>
      </c>
      <c r="Z318" s="35">
        <f ca="1">OFFSET(환산공식!FH$15,$F318,0)</f>
        <v>0.44</v>
      </c>
      <c r="AA318" s="203">
        <f ca="1">OFFSET(환산공식!FI$15,$F318,0)</f>
        <v>0.31</v>
      </c>
      <c r="AB318" s="5"/>
      <c r="AD318">
        <f t="shared" ca="1" si="9"/>
        <v>6</v>
      </c>
      <c r="AF318" s="5"/>
      <c r="AG318" s="5"/>
      <c r="AH318" s="5"/>
    </row>
    <row r="319" spans="1:34">
      <c r="A319" s="222"/>
      <c r="B319" s="222"/>
      <c r="C319" s="222" t="s">
        <v>2705</v>
      </c>
      <c r="D319" s="219">
        <v>1214</v>
      </c>
      <c r="E319" s="219">
        <v>78</v>
      </c>
      <c r="F319" s="219">
        <v>78</v>
      </c>
      <c r="G319" s="264">
        <v>312</v>
      </c>
      <c r="H319" s="221" t="s">
        <v>129</v>
      </c>
      <c r="I319" s="219" t="s">
        <v>501</v>
      </c>
      <c r="J319" s="267" t="s">
        <v>826</v>
      </c>
      <c r="K319" s="219" t="s">
        <v>84</v>
      </c>
      <c r="L319" s="35" t="str">
        <f ca="1">IF(OFFSET(환산공식!$DU$15,$F319,0)=1,"O","X")</f>
        <v>X</v>
      </c>
      <c r="M319" s="212">
        <f ca="1">IFERROR(OFFSET(환산공식!DA$15,$F319,0),"")</f>
        <v>200</v>
      </c>
      <c r="N319" s="35" t="str">
        <f ca="1">IFERROR(CONCATENATE(ROUND(OFFSET(환산공식!DB$15,$F319,0),1),"%"),"")</f>
        <v>100%</v>
      </c>
      <c r="O319" s="35">
        <f ca="1">IFERROR(OFFSET(환산공식!DC$15,$F319,0),"")</f>
        <v>10</v>
      </c>
      <c r="P319" s="212" t="str">
        <f t="shared" ca="1" si="8"/>
        <v>3% 이하</v>
      </c>
      <c r="Q319" s="218">
        <f ca="1">IFERROR(ROUND(OFFSET(환산공식!$EX$15,$F319,0),3),"")</f>
        <v>0</v>
      </c>
      <c r="R319" s="218">
        <f ca="1">OFFSET('배치점수 계산기'!H$10,$D319,0)</f>
        <v>690.53300000000002</v>
      </c>
      <c r="S319" s="218">
        <f ca="1">OFFSET('배치점수 계산기'!I$10,$D319,0)</f>
        <v>688.73500000000001</v>
      </c>
      <c r="T319" s="218">
        <f ca="1">OFFSET('배치점수 계산기'!J$10,$D319,0)</f>
        <v>686.30499999999995</v>
      </c>
      <c r="U319" s="218">
        <f ca="1">OFFSET('배치점수 계산기'!K$10,$D319,0)</f>
        <v>684.67200000000003</v>
      </c>
      <c r="V319" s="218">
        <f ca="1">OFFSET('배치점수 계산기'!L$10,$D319,0)</f>
        <v>681.09100000000001</v>
      </c>
      <c r="W319" s="210" t="str">
        <f ca="1">OFFSET('배치점수 계산기'!M$10,$D319,0)</f>
        <v>표점</v>
      </c>
      <c r="X319" s="208" t="str">
        <f ca="1">OFFSET('배치점수 계산기'!N$10,$D319,0)</f>
        <v>변표</v>
      </c>
      <c r="Y319" s="212">
        <f ca="1">OFFSET(환산공식!FG$15,$F319,0)</f>
        <v>0.38</v>
      </c>
      <c r="Z319" s="35">
        <f ca="1">OFFSET(환산공식!FH$15,$F319,0)</f>
        <v>0.38</v>
      </c>
      <c r="AA319" s="203">
        <f ca="1">OFFSET(환산공식!FI$15,$F319,0)</f>
        <v>0.25</v>
      </c>
      <c r="AB319" s="5"/>
      <c r="AD319">
        <f t="shared" ca="1" si="9"/>
        <v>6</v>
      </c>
      <c r="AF319" s="5"/>
      <c r="AG319" s="5"/>
      <c r="AH319" s="5"/>
    </row>
    <row r="320" spans="1:34">
      <c r="A320" s="222"/>
      <c r="B320" s="222"/>
      <c r="C320" s="222" t="s">
        <v>2706</v>
      </c>
      <c r="D320" s="219">
        <v>1215</v>
      </c>
      <c r="E320" s="219">
        <v>113</v>
      </c>
      <c r="F320" s="219">
        <v>113</v>
      </c>
      <c r="G320" s="264">
        <v>313</v>
      </c>
      <c r="H320" s="221" t="s">
        <v>129</v>
      </c>
      <c r="I320" s="219" t="s">
        <v>403</v>
      </c>
      <c r="J320" s="267" t="s">
        <v>365</v>
      </c>
      <c r="K320" s="219" t="s">
        <v>83</v>
      </c>
      <c r="L320" s="35" t="str">
        <f ca="1">IF(OFFSET(환산공식!$DU$15,$F320,0)=1,"O","X")</f>
        <v>X</v>
      </c>
      <c r="M320" s="212">
        <f ca="1">IFERROR(OFFSET(환산공식!DA$15,$F320,0),"")</f>
        <v>100</v>
      </c>
      <c r="N320" s="35" t="str">
        <f ca="1">IFERROR(CONCATENATE(ROUND(OFFSET(환산공식!DB$15,$F320,0),1),"%"),"")</f>
        <v>100%</v>
      </c>
      <c r="O320" s="35">
        <f ca="1">IFERROR(OFFSET(환산공식!DC$15,$F320,0),"")</f>
        <v>0</v>
      </c>
      <c r="P320" s="212" t="str">
        <f t="shared" ca="1" si="8"/>
        <v>3% 이하</v>
      </c>
      <c r="Q320" s="218">
        <f ca="1">IFERROR(ROUND(OFFSET(환산공식!$EX$15,$F320,0),3),"")</f>
        <v>0</v>
      </c>
      <c r="R320" s="218">
        <f ca="1">OFFSET('배치점수 계산기'!H$10,$D320,0)</f>
        <v>890.76700000000005</v>
      </c>
      <c r="S320" s="218">
        <f ca="1">OFFSET('배치점수 계산기'!I$10,$D320,0)</f>
        <v>887.38</v>
      </c>
      <c r="T320" s="218">
        <f ca="1">OFFSET('배치점수 계산기'!J$10,$D320,0)</f>
        <v>884.78599999999994</v>
      </c>
      <c r="U320" s="218">
        <f ca="1">OFFSET('배치점수 계산기'!K$10,$D320,0)</f>
        <v>880.64400000000001</v>
      </c>
      <c r="V320" s="218">
        <f ca="1">OFFSET('배치점수 계산기'!L$10,$D320,0)</f>
        <v>874.99300000000005</v>
      </c>
      <c r="W320" s="210" t="str">
        <f ca="1">OFFSET('배치점수 계산기'!M$10,$D320,0)</f>
        <v>표점/만점</v>
      </c>
      <c r="X320" s="208" t="str">
        <f ca="1">OFFSET('배치점수 계산기'!N$10,$D320,0)</f>
        <v>변표/만점</v>
      </c>
      <c r="Y320" s="212">
        <f ca="1">OFFSET(환산공식!FG$15,$F320,0)</f>
        <v>0.28000000000000003</v>
      </c>
      <c r="Z320" s="35">
        <f ca="1">OFFSET(환산공식!FH$15,$F320,0)</f>
        <v>0.39</v>
      </c>
      <c r="AA320" s="203">
        <f ca="1">OFFSET(환산공식!FI$15,$F320,0)</f>
        <v>0.33</v>
      </c>
      <c r="AB320" s="5"/>
      <c r="AD320">
        <f t="shared" ca="1" si="9"/>
        <v>6</v>
      </c>
      <c r="AF320" s="5"/>
      <c r="AG320" s="5"/>
      <c r="AH320" s="5"/>
    </row>
    <row r="321" spans="1:34">
      <c r="A321" s="222"/>
      <c r="B321" s="222"/>
      <c r="C321" s="222" t="s">
        <v>2707</v>
      </c>
      <c r="D321" s="219">
        <v>1216</v>
      </c>
      <c r="E321" s="219">
        <v>113</v>
      </c>
      <c r="F321" s="219">
        <v>113</v>
      </c>
      <c r="G321" s="264">
        <v>314</v>
      </c>
      <c r="H321" s="221" t="s">
        <v>129</v>
      </c>
      <c r="I321" s="219" t="s">
        <v>403</v>
      </c>
      <c r="J321" s="267" t="s">
        <v>146</v>
      </c>
      <c r="K321" s="219" t="s">
        <v>83</v>
      </c>
      <c r="L321" s="35" t="str">
        <f ca="1">IF(OFFSET(환산공식!$DU$15,$F321,0)=1,"O","X")</f>
        <v>X</v>
      </c>
      <c r="M321" s="212">
        <f ca="1">IFERROR(OFFSET(환산공식!DA$15,$F321,0),"")</f>
        <v>100</v>
      </c>
      <c r="N321" s="35" t="str">
        <f ca="1">IFERROR(CONCATENATE(ROUND(OFFSET(환산공식!DB$15,$F321,0),1),"%"),"")</f>
        <v>100%</v>
      </c>
      <c r="O321" s="35">
        <f ca="1">IFERROR(OFFSET(환산공식!DC$15,$F321,0),"")</f>
        <v>0</v>
      </c>
      <c r="P321" s="212" t="str">
        <f t="shared" ca="1" si="8"/>
        <v>3% 이하</v>
      </c>
      <c r="Q321" s="218">
        <f ca="1">IFERROR(ROUND(OFFSET(환산공식!$EX$15,$F321,0),3),"")</f>
        <v>0</v>
      </c>
      <c r="R321" s="218">
        <f ca="1">OFFSET('배치점수 계산기'!H$10,$D321,0)</f>
        <v>890.17600000000004</v>
      </c>
      <c r="S321" s="218">
        <f ca="1">OFFSET('배치점수 계산기'!I$10,$D321,0)</f>
        <v>886.79499999999996</v>
      </c>
      <c r="T321" s="218">
        <f ca="1">OFFSET('배치점수 계산기'!J$10,$D321,0)</f>
        <v>883.93600000000004</v>
      </c>
      <c r="U321" s="218">
        <f ca="1">OFFSET('배치점수 계산기'!K$10,$D321,0)</f>
        <v>880.75400000000002</v>
      </c>
      <c r="V321" s="218">
        <f ca="1">OFFSET('배치점수 계산기'!L$10,$D321,0)</f>
        <v>875.25099999999998</v>
      </c>
      <c r="W321" s="210" t="str">
        <f ca="1">OFFSET('배치점수 계산기'!M$10,$D321,0)</f>
        <v>표점/만점</v>
      </c>
      <c r="X321" s="208" t="str">
        <f ca="1">OFFSET('배치점수 계산기'!N$10,$D321,0)</f>
        <v>변표/만점</v>
      </c>
      <c r="Y321" s="212">
        <f ca="1">OFFSET(환산공식!FG$15,$F321,0)</f>
        <v>0.28000000000000003</v>
      </c>
      <c r="Z321" s="35">
        <f ca="1">OFFSET(환산공식!FH$15,$F321,0)</f>
        <v>0.39</v>
      </c>
      <c r="AA321" s="203">
        <f ca="1">OFFSET(환산공식!FI$15,$F321,0)</f>
        <v>0.33</v>
      </c>
      <c r="AB321" s="5"/>
      <c r="AD321">
        <f t="shared" ca="1" si="9"/>
        <v>6</v>
      </c>
      <c r="AF321" s="5"/>
      <c r="AG321" s="5"/>
      <c r="AH321" s="5"/>
    </row>
    <row r="322" spans="1:34">
      <c r="A322" s="222"/>
      <c r="B322" s="222"/>
      <c r="C322" s="222" t="s">
        <v>2708</v>
      </c>
      <c r="D322" s="219">
        <v>1217</v>
      </c>
      <c r="E322" s="219">
        <v>113</v>
      </c>
      <c r="F322" s="219">
        <v>113</v>
      </c>
      <c r="G322" s="264">
        <v>315</v>
      </c>
      <c r="H322" s="221" t="s">
        <v>129</v>
      </c>
      <c r="I322" s="219" t="s">
        <v>403</v>
      </c>
      <c r="J322" s="267" t="s">
        <v>18551</v>
      </c>
      <c r="K322" s="219" t="s">
        <v>83</v>
      </c>
      <c r="L322" s="35" t="str">
        <f ca="1">IF(OFFSET(환산공식!$DU$15,$F322,0)=1,"O","X")</f>
        <v>X</v>
      </c>
      <c r="M322" s="212">
        <f ca="1">IFERROR(OFFSET(환산공식!DA$15,$F322,0),"")</f>
        <v>100</v>
      </c>
      <c r="N322" s="35" t="str">
        <f ca="1">IFERROR(CONCATENATE(ROUND(OFFSET(환산공식!DB$15,$F322,0),1),"%"),"")</f>
        <v>100%</v>
      </c>
      <c r="O322" s="35">
        <f ca="1">IFERROR(OFFSET(환산공식!DC$15,$F322,0),"")</f>
        <v>0</v>
      </c>
      <c r="P322" s="212" t="str">
        <f t="shared" ca="1" si="8"/>
        <v>3% 이하</v>
      </c>
      <c r="Q322" s="218">
        <f ca="1">IFERROR(ROUND(OFFSET(환산공식!$EX$15,$F322,0),3),"")</f>
        <v>0</v>
      </c>
      <c r="R322" s="218">
        <f ca="1">OFFSET('배치점수 계산기'!H$10,$D322,0)</f>
        <v>888.30600000000004</v>
      </c>
      <c r="S322" s="218">
        <f ca="1">OFFSET('배치점수 계산기'!I$10,$D322,0)</f>
        <v>885.19</v>
      </c>
      <c r="T322" s="218">
        <f ca="1">OFFSET('배치점수 계산기'!J$10,$D322,0)</f>
        <v>882.64800000000002</v>
      </c>
      <c r="U322" s="218">
        <f ca="1">OFFSET('배치점수 계산기'!K$10,$D322,0)</f>
        <v>879.08699999999999</v>
      </c>
      <c r="V322" s="218">
        <f ca="1">OFFSET('배치점수 계산기'!L$10,$D322,0)</f>
        <v>873.56500000000005</v>
      </c>
      <c r="W322" s="210" t="str">
        <f ca="1">OFFSET('배치점수 계산기'!M$10,$D322,0)</f>
        <v>표점/만점</v>
      </c>
      <c r="X322" s="208" t="str">
        <f ca="1">OFFSET('배치점수 계산기'!N$10,$D322,0)</f>
        <v>변표/만점</v>
      </c>
      <c r="Y322" s="212">
        <f ca="1">OFFSET(환산공식!FG$15,$F322,0)</f>
        <v>0.28000000000000003</v>
      </c>
      <c r="Z322" s="35">
        <f ca="1">OFFSET(환산공식!FH$15,$F322,0)</f>
        <v>0.39</v>
      </c>
      <c r="AA322" s="203">
        <f ca="1">OFFSET(환산공식!FI$15,$F322,0)</f>
        <v>0.33</v>
      </c>
      <c r="AB322" s="5"/>
      <c r="AD322">
        <f t="shared" ca="1" si="9"/>
        <v>6</v>
      </c>
      <c r="AF322" s="5"/>
      <c r="AG322" s="5"/>
      <c r="AH322" s="5"/>
    </row>
    <row r="323" spans="1:34">
      <c r="A323" s="222"/>
      <c r="B323" s="222"/>
      <c r="C323" s="222" t="s">
        <v>2709</v>
      </c>
      <c r="D323" s="219">
        <v>1218</v>
      </c>
      <c r="E323" s="219">
        <v>113</v>
      </c>
      <c r="F323" s="219">
        <v>113</v>
      </c>
      <c r="G323" s="264">
        <v>316</v>
      </c>
      <c r="H323" s="221" t="s">
        <v>129</v>
      </c>
      <c r="I323" s="219" t="s">
        <v>403</v>
      </c>
      <c r="J323" s="267" t="s">
        <v>640</v>
      </c>
      <c r="K323" s="219" t="s">
        <v>83</v>
      </c>
      <c r="L323" s="35" t="str">
        <f ca="1">IF(OFFSET(환산공식!$DU$15,$F323,0)=1,"O","X")</f>
        <v>X</v>
      </c>
      <c r="M323" s="212">
        <f ca="1">IFERROR(OFFSET(환산공식!DA$15,$F323,0),"")</f>
        <v>100</v>
      </c>
      <c r="N323" s="35" t="str">
        <f ca="1">IFERROR(CONCATENATE(ROUND(OFFSET(환산공식!DB$15,$F323,0),1),"%"),"")</f>
        <v>100%</v>
      </c>
      <c r="O323" s="35">
        <f ca="1">IFERROR(OFFSET(환산공식!DC$15,$F323,0),"")</f>
        <v>0</v>
      </c>
      <c r="P323" s="212" t="str">
        <f t="shared" ca="1" si="8"/>
        <v>3% 이하</v>
      </c>
      <c r="Q323" s="218">
        <f ca="1">IFERROR(ROUND(OFFSET(환산공식!$EX$15,$F323,0),3),"")</f>
        <v>0</v>
      </c>
      <c r="R323" s="218">
        <f ca="1">OFFSET('배치점수 계산기'!H$10,$D323,0)</f>
        <v>885.85199999999998</v>
      </c>
      <c r="S323" s="218">
        <f ca="1">OFFSET('배치점수 계산기'!I$10,$D323,0)</f>
        <v>883.42499999999995</v>
      </c>
      <c r="T323" s="218">
        <f ca="1">OFFSET('배치점수 계산기'!J$10,$D323,0)</f>
        <v>881.55899999999997</v>
      </c>
      <c r="U323" s="218">
        <f ca="1">OFFSET('배치점수 계산기'!K$10,$D323,0)</f>
        <v>878.15499999999997</v>
      </c>
      <c r="V323" s="218">
        <f ca="1">OFFSET('배치점수 계산기'!L$10,$D323,0)</f>
        <v>872.43799999999999</v>
      </c>
      <c r="W323" s="210" t="str">
        <f ca="1">OFFSET('배치점수 계산기'!M$10,$D323,0)</f>
        <v>표점/만점</v>
      </c>
      <c r="X323" s="208" t="str">
        <f ca="1">OFFSET('배치점수 계산기'!N$10,$D323,0)</f>
        <v>변표/만점</v>
      </c>
      <c r="Y323" s="212">
        <f ca="1">OFFSET(환산공식!FG$15,$F323,0)</f>
        <v>0.28000000000000003</v>
      </c>
      <c r="Z323" s="35">
        <f ca="1">OFFSET(환산공식!FH$15,$F323,0)</f>
        <v>0.39</v>
      </c>
      <c r="AA323" s="203">
        <f ca="1">OFFSET(환산공식!FI$15,$F323,0)</f>
        <v>0.33</v>
      </c>
      <c r="AB323" s="5"/>
      <c r="AD323">
        <f t="shared" ca="1" si="9"/>
        <v>6</v>
      </c>
      <c r="AF323" s="5"/>
      <c r="AG323" s="5"/>
      <c r="AH323" s="5"/>
    </row>
    <row r="324" spans="1:34">
      <c r="A324" s="222"/>
      <c r="B324" s="222"/>
      <c r="C324" s="222" t="s">
        <v>2710</v>
      </c>
      <c r="D324" s="219">
        <v>1219</v>
      </c>
      <c r="E324" s="219">
        <v>113</v>
      </c>
      <c r="F324" s="219">
        <v>113</v>
      </c>
      <c r="G324" s="264">
        <v>317</v>
      </c>
      <c r="H324" s="221" t="s">
        <v>129</v>
      </c>
      <c r="I324" s="219" t="s">
        <v>403</v>
      </c>
      <c r="J324" s="267" t="s">
        <v>18549</v>
      </c>
      <c r="K324" s="219" t="s">
        <v>83</v>
      </c>
      <c r="L324" s="35" t="str">
        <f ca="1">IF(OFFSET(환산공식!$DU$15,$F324,0)=1,"O","X")</f>
        <v>X</v>
      </c>
      <c r="M324" s="212">
        <f ca="1">IFERROR(OFFSET(환산공식!DA$15,$F324,0),"")</f>
        <v>100</v>
      </c>
      <c r="N324" s="35" t="str">
        <f ca="1">IFERROR(CONCATENATE(ROUND(OFFSET(환산공식!DB$15,$F324,0),1),"%"),"")</f>
        <v>100%</v>
      </c>
      <c r="O324" s="35">
        <f ca="1">IFERROR(OFFSET(환산공식!DC$15,$F324,0),"")</f>
        <v>0</v>
      </c>
      <c r="P324" s="212" t="str">
        <f t="shared" ca="1" si="8"/>
        <v>3% 이하</v>
      </c>
      <c r="Q324" s="218">
        <f ca="1">IFERROR(ROUND(OFFSET(환산공식!$EX$15,$F324,0),3),"")</f>
        <v>0</v>
      </c>
      <c r="R324" s="218">
        <f ca="1">OFFSET('배치점수 계산기'!H$10,$D324,0)</f>
        <v>883.75599999999997</v>
      </c>
      <c r="S324" s="218">
        <f ca="1">OFFSET('배치점수 계산기'!I$10,$D324,0)</f>
        <v>881.19100000000003</v>
      </c>
      <c r="T324" s="218">
        <f ca="1">OFFSET('배치점수 계산기'!J$10,$D324,0)</f>
        <v>877.86599999999999</v>
      </c>
      <c r="U324" s="218">
        <f ca="1">OFFSET('배치점수 계산기'!K$10,$D324,0)</f>
        <v>874.13900000000001</v>
      </c>
      <c r="V324" s="218">
        <f ca="1">OFFSET('배치점수 계산기'!L$10,$D324,0)</f>
        <v>868.50900000000001</v>
      </c>
      <c r="W324" s="210" t="str">
        <f ca="1">OFFSET('배치점수 계산기'!M$10,$D324,0)</f>
        <v>표점/만점</v>
      </c>
      <c r="X324" s="208" t="str">
        <f ca="1">OFFSET('배치점수 계산기'!N$10,$D324,0)</f>
        <v>변표/만점</v>
      </c>
      <c r="Y324" s="212">
        <f ca="1">OFFSET(환산공식!FG$15,$F324,0)</f>
        <v>0.28000000000000003</v>
      </c>
      <c r="Z324" s="35">
        <f ca="1">OFFSET(환산공식!FH$15,$F324,0)</f>
        <v>0.39</v>
      </c>
      <c r="AA324" s="203">
        <f ca="1">OFFSET(환산공식!FI$15,$F324,0)</f>
        <v>0.33</v>
      </c>
      <c r="AB324" s="5"/>
      <c r="AD324">
        <f t="shared" ca="1" si="9"/>
        <v>6</v>
      </c>
      <c r="AF324" s="5"/>
      <c r="AG324" s="5"/>
      <c r="AH324" s="5"/>
    </row>
    <row r="325" spans="1:34">
      <c r="A325" s="222"/>
      <c r="B325" s="222"/>
      <c r="C325" s="222" t="s">
        <v>2711</v>
      </c>
      <c r="D325" s="219">
        <v>1220</v>
      </c>
      <c r="E325" s="219">
        <v>113</v>
      </c>
      <c r="F325" s="219">
        <v>113</v>
      </c>
      <c r="G325" s="264">
        <v>318</v>
      </c>
      <c r="H325" s="221" t="s">
        <v>129</v>
      </c>
      <c r="I325" s="219" t="s">
        <v>403</v>
      </c>
      <c r="J325" s="267" t="s">
        <v>384</v>
      </c>
      <c r="K325" s="219" t="s">
        <v>83</v>
      </c>
      <c r="L325" s="35" t="str">
        <f ca="1">IF(OFFSET(환산공식!$DU$15,$F325,0)=1,"O","X")</f>
        <v>X</v>
      </c>
      <c r="M325" s="212">
        <f ca="1">IFERROR(OFFSET(환산공식!DA$15,$F325,0),"")</f>
        <v>100</v>
      </c>
      <c r="N325" s="35" t="str">
        <f ca="1">IFERROR(CONCATENATE(ROUND(OFFSET(환산공식!DB$15,$F325,0),1),"%"),"")</f>
        <v>100%</v>
      </c>
      <c r="O325" s="35">
        <f ca="1">IFERROR(OFFSET(환산공식!DC$15,$F325,0),"")</f>
        <v>0</v>
      </c>
      <c r="P325" s="212" t="str">
        <f t="shared" ca="1" si="8"/>
        <v>3% 이하</v>
      </c>
      <c r="Q325" s="218">
        <f ca="1">IFERROR(ROUND(OFFSET(환산공식!$EX$15,$F325,0),3),"")</f>
        <v>0</v>
      </c>
      <c r="R325" s="218">
        <f ca="1">OFFSET('배치점수 계산기'!H$10,$D325,0)</f>
        <v>884.08399999999995</v>
      </c>
      <c r="S325" s="218">
        <f ca="1">OFFSET('배치점수 계산기'!I$10,$D325,0)</f>
        <v>881.19100000000003</v>
      </c>
      <c r="T325" s="218">
        <f ca="1">OFFSET('배치점수 계산기'!J$10,$D325,0)</f>
        <v>877.86599999999999</v>
      </c>
      <c r="U325" s="218">
        <f ca="1">OFFSET('배치점수 계산기'!K$10,$D325,0)</f>
        <v>874.57600000000002</v>
      </c>
      <c r="V325" s="218">
        <f ca="1">OFFSET('배치점수 계산기'!L$10,$D325,0)</f>
        <v>868.65700000000004</v>
      </c>
      <c r="W325" s="210" t="str">
        <f ca="1">OFFSET('배치점수 계산기'!M$10,$D325,0)</f>
        <v>표점/만점</v>
      </c>
      <c r="X325" s="208" t="str">
        <f ca="1">OFFSET('배치점수 계산기'!N$10,$D325,0)</f>
        <v>변표/만점</v>
      </c>
      <c r="Y325" s="212">
        <f ca="1">OFFSET(환산공식!FG$15,$F325,0)</f>
        <v>0.28000000000000003</v>
      </c>
      <c r="Z325" s="35">
        <f ca="1">OFFSET(환산공식!FH$15,$F325,0)</f>
        <v>0.39</v>
      </c>
      <c r="AA325" s="203">
        <f ca="1">OFFSET(환산공식!FI$15,$F325,0)</f>
        <v>0.33</v>
      </c>
      <c r="AB325" s="5"/>
      <c r="AD325">
        <f t="shared" ca="1" si="9"/>
        <v>6</v>
      </c>
      <c r="AF325" s="5"/>
      <c r="AG325" s="5"/>
      <c r="AH325" s="5"/>
    </row>
    <row r="326" spans="1:34">
      <c r="A326" s="222"/>
      <c r="B326" s="222"/>
      <c r="C326" s="222" t="s">
        <v>2712</v>
      </c>
      <c r="D326" s="219">
        <v>1221</v>
      </c>
      <c r="E326" s="219">
        <v>113</v>
      </c>
      <c r="F326" s="219">
        <v>113</v>
      </c>
      <c r="G326" s="264">
        <v>319</v>
      </c>
      <c r="H326" s="221" t="s">
        <v>129</v>
      </c>
      <c r="I326" s="219" t="s">
        <v>403</v>
      </c>
      <c r="J326" s="267" t="s">
        <v>688</v>
      </c>
      <c r="K326" s="219" t="s">
        <v>83</v>
      </c>
      <c r="L326" s="35" t="str">
        <f ca="1">IF(OFFSET(환산공식!$DU$15,$F326,0)=1,"O","X")</f>
        <v>X</v>
      </c>
      <c r="M326" s="212">
        <f ca="1">IFERROR(OFFSET(환산공식!DA$15,$F326,0),"")</f>
        <v>100</v>
      </c>
      <c r="N326" s="35" t="str">
        <f ca="1">IFERROR(CONCATENATE(ROUND(OFFSET(환산공식!DB$15,$F326,0),1),"%"),"")</f>
        <v>100%</v>
      </c>
      <c r="O326" s="35">
        <f ca="1">IFERROR(OFFSET(환산공식!DC$15,$F326,0),"")</f>
        <v>0</v>
      </c>
      <c r="P326" s="212" t="str">
        <f t="shared" ca="1" si="8"/>
        <v>3% 이하</v>
      </c>
      <c r="Q326" s="218">
        <f ca="1">IFERROR(ROUND(OFFSET(환산공식!$EX$15,$F326,0),3),"")</f>
        <v>0</v>
      </c>
      <c r="R326" s="218">
        <f ca="1">OFFSET('배치점수 계산기'!H$10,$D326,0)</f>
        <v>882.5</v>
      </c>
      <c r="S326" s="218">
        <f ca="1">OFFSET('배치점수 계산기'!I$10,$D326,0)</f>
        <v>880.49699999999996</v>
      </c>
      <c r="T326" s="218">
        <f ca="1">OFFSET('배치점수 계산기'!J$10,$D326,0)</f>
        <v>877.61300000000006</v>
      </c>
      <c r="U326" s="218">
        <f ca="1">OFFSET('배치점수 계산기'!K$10,$D326,0)</f>
        <v>874.13900000000001</v>
      </c>
      <c r="V326" s="218">
        <f ca="1">OFFSET('배치점수 계산기'!L$10,$D326,0)</f>
        <v>868.32100000000003</v>
      </c>
      <c r="W326" s="210" t="str">
        <f ca="1">OFFSET('배치점수 계산기'!M$10,$D326,0)</f>
        <v>표점/만점</v>
      </c>
      <c r="X326" s="208" t="str">
        <f ca="1">OFFSET('배치점수 계산기'!N$10,$D326,0)</f>
        <v>변표/만점</v>
      </c>
      <c r="Y326" s="212">
        <f ca="1">OFFSET(환산공식!FG$15,$F326,0)</f>
        <v>0.28000000000000003</v>
      </c>
      <c r="Z326" s="35">
        <f ca="1">OFFSET(환산공식!FH$15,$F326,0)</f>
        <v>0.39</v>
      </c>
      <c r="AA326" s="203">
        <f ca="1">OFFSET(환산공식!FI$15,$F326,0)</f>
        <v>0.33</v>
      </c>
      <c r="AB326" s="5"/>
      <c r="AD326">
        <f t="shared" ca="1" si="9"/>
        <v>6</v>
      </c>
      <c r="AF326" s="5"/>
      <c r="AG326" s="5"/>
      <c r="AH326" s="5"/>
    </row>
    <row r="327" spans="1:34">
      <c r="A327" s="222"/>
      <c r="B327" s="222"/>
      <c r="C327" s="222" t="s">
        <v>2713</v>
      </c>
      <c r="D327" s="219">
        <v>1222</v>
      </c>
      <c r="E327" s="219">
        <v>113</v>
      </c>
      <c r="F327" s="219">
        <v>113</v>
      </c>
      <c r="G327" s="264">
        <v>320</v>
      </c>
      <c r="H327" s="221" t="s">
        <v>129</v>
      </c>
      <c r="I327" s="219" t="s">
        <v>403</v>
      </c>
      <c r="J327" s="267" t="s">
        <v>493</v>
      </c>
      <c r="K327" s="219" t="s">
        <v>83</v>
      </c>
      <c r="L327" s="35" t="str">
        <f ca="1">IF(OFFSET(환산공식!$DU$15,$F327,0)=1,"O","X")</f>
        <v>X</v>
      </c>
      <c r="M327" s="212">
        <f ca="1">IFERROR(OFFSET(환산공식!DA$15,$F327,0),"")</f>
        <v>100</v>
      </c>
      <c r="N327" s="35" t="str">
        <f ca="1">IFERROR(CONCATENATE(ROUND(OFFSET(환산공식!DB$15,$F327,0),1),"%"),"")</f>
        <v>100%</v>
      </c>
      <c r="O327" s="35">
        <f ca="1">IFERROR(OFFSET(환산공식!DC$15,$F327,0),"")</f>
        <v>0</v>
      </c>
      <c r="P327" s="212" t="str">
        <f t="shared" ca="1" si="8"/>
        <v>3% 이하</v>
      </c>
      <c r="Q327" s="218">
        <f ca="1">IFERROR(ROUND(OFFSET(환산공식!$EX$15,$F327,0),3),"")</f>
        <v>0</v>
      </c>
      <c r="R327" s="218">
        <f ca="1">OFFSET('배치점수 계산기'!H$10,$D327,0)</f>
        <v>882.14700000000005</v>
      </c>
      <c r="S327" s="218">
        <f ca="1">OFFSET('배치점수 계산기'!I$10,$D327,0)</f>
        <v>880.49699999999996</v>
      </c>
      <c r="T327" s="218">
        <f ca="1">OFFSET('배치점수 계산기'!J$10,$D327,0)</f>
        <v>877.61300000000006</v>
      </c>
      <c r="U327" s="218">
        <f ca="1">OFFSET('배치점수 계산기'!K$10,$D327,0)</f>
        <v>874.13900000000001</v>
      </c>
      <c r="V327" s="218">
        <f ca="1">OFFSET('배치점수 계산기'!L$10,$D327,0)</f>
        <v>868.50900000000001</v>
      </c>
      <c r="W327" s="210" t="str">
        <f ca="1">OFFSET('배치점수 계산기'!M$10,$D327,0)</f>
        <v>표점/만점</v>
      </c>
      <c r="X327" s="208" t="str">
        <f ca="1">OFFSET('배치점수 계산기'!N$10,$D327,0)</f>
        <v>변표/만점</v>
      </c>
      <c r="Y327" s="212">
        <f ca="1">OFFSET(환산공식!FG$15,$F327,0)</f>
        <v>0.28000000000000003</v>
      </c>
      <c r="Z327" s="35">
        <f ca="1">OFFSET(환산공식!FH$15,$F327,0)</f>
        <v>0.39</v>
      </c>
      <c r="AA327" s="203">
        <f ca="1">OFFSET(환산공식!FI$15,$F327,0)</f>
        <v>0.33</v>
      </c>
      <c r="AB327" s="5"/>
      <c r="AD327">
        <f t="shared" ca="1" si="9"/>
        <v>6</v>
      </c>
      <c r="AF327" s="5"/>
      <c r="AG327" s="5"/>
      <c r="AH327" s="5"/>
    </row>
    <row r="328" spans="1:34">
      <c r="A328" s="222"/>
      <c r="B328" s="222"/>
      <c r="C328" s="222" t="s">
        <v>2714</v>
      </c>
      <c r="D328" s="219">
        <v>1223</v>
      </c>
      <c r="E328" s="219">
        <v>113</v>
      </c>
      <c r="F328" s="219">
        <v>113</v>
      </c>
      <c r="G328" s="264">
        <v>321</v>
      </c>
      <c r="H328" s="221" t="s">
        <v>129</v>
      </c>
      <c r="I328" s="219" t="s">
        <v>403</v>
      </c>
      <c r="J328" s="267" t="s">
        <v>854</v>
      </c>
      <c r="K328" s="219" t="s">
        <v>83</v>
      </c>
      <c r="L328" s="35" t="str">
        <f ca="1">IF(OFFSET(환산공식!$DU$15,$F328,0)=1,"O","X")</f>
        <v>X</v>
      </c>
      <c r="M328" s="212">
        <f ca="1">IFERROR(OFFSET(환산공식!DA$15,$F328,0),"")</f>
        <v>100</v>
      </c>
      <c r="N328" s="35" t="str">
        <f ca="1">IFERROR(CONCATENATE(ROUND(OFFSET(환산공식!DB$15,$F328,0),1),"%"),"")</f>
        <v>100%</v>
      </c>
      <c r="O328" s="35">
        <f ca="1">IFERROR(OFFSET(환산공식!DC$15,$F328,0),"")</f>
        <v>0</v>
      </c>
      <c r="P328" s="212" t="str">
        <f t="shared" ca="1" si="8"/>
        <v>3% 이하</v>
      </c>
      <c r="Q328" s="218">
        <f ca="1">IFERROR(ROUND(OFFSET(환산공식!$EX$15,$F328,0),3),"")</f>
        <v>0</v>
      </c>
      <c r="R328" s="218">
        <f ca="1">OFFSET('배치점수 계산기'!H$10,$D328,0)</f>
        <v>881.96699999999998</v>
      </c>
      <c r="S328" s="218">
        <f ca="1">OFFSET('배치점수 계산기'!I$10,$D328,0)</f>
        <v>879.37699999999995</v>
      </c>
      <c r="T328" s="218">
        <f ca="1">OFFSET('배치점수 계산기'!J$10,$D328,0)</f>
        <v>876.899</v>
      </c>
      <c r="U328" s="218">
        <f ca="1">OFFSET('배치점수 계산기'!K$10,$D328,0)</f>
        <v>873.197</v>
      </c>
      <c r="V328" s="218">
        <f ca="1">OFFSET('배치점수 계산기'!L$10,$D328,0)</f>
        <v>867.53099999999995</v>
      </c>
      <c r="W328" s="210" t="str">
        <f ca="1">OFFSET('배치점수 계산기'!M$10,$D328,0)</f>
        <v>표점/만점</v>
      </c>
      <c r="X328" s="208" t="str">
        <f ca="1">OFFSET('배치점수 계산기'!N$10,$D328,0)</f>
        <v>변표/만점</v>
      </c>
      <c r="Y328" s="212">
        <f ca="1">OFFSET(환산공식!FG$15,$F328,0)</f>
        <v>0.28000000000000003</v>
      </c>
      <c r="Z328" s="35">
        <f ca="1">OFFSET(환산공식!FH$15,$F328,0)</f>
        <v>0.39</v>
      </c>
      <c r="AA328" s="203">
        <f ca="1">OFFSET(환산공식!FI$15,$F328,0)</f>
        <v>0.33</v>
      </c>
      <c r="AB328" s="5"/>
      <c r="AD328">
        <f t="shared" ca="1" si="9"/>
        <v>6</v>
      </c>
      <c r="AF328" s="5"/>
      <c r="AG328" s="5"/>
      <c r="AH328" s="5"/>
    </row>
    <row r="329" spans="1:34">
      <c r="A329" s="222"/>
      <c r="B329" s="222"/>
      <c r="C329" s="222" t="s">
        <v>2715</v>
      </c>
      <c r="D329" s="219">
        <v>1224</v>
      </c>
      <c r="E329" s="219">
        <v>113</v>
      </c>
      <c r="F329" s="219">
        <v>113</v>
      </c>
      <c r="G329" s="264">
        <v>322</v>
      </c>
      <c r="H329" s="221" t="s">
        <v>129</v>
      </c>
      <c r="I329" s="219" t="s">
        <v>403</v>
      </c>
      <c r="J329" s="267" t="s">
        <v>851</v>
      </c>
      <c r="K329" s="219" t="s">
        <v>83</v>
      </c>
      <c r="L329" s="35" t="str">
        <f ca="1">IF(OFFSET(환산공식!$DU$15,$F329,0)=1,"O","X")</f>
        <v>X</v>
      </c>
      <c r="M329" s="212">
        <f ca="1">IFERROR(OFFSET(환산공식!DA$15,$F329,0),"")</f>
        <v>100</v>
      </c>
      <c r="N329" s="35" t="str">
        <f ca="1">IFERROR(CONCATENATE(ROUND(OFFSET(환산공식!DB$15,$F329,0),1),"%"),"")</f>
        <v>100%</v>
      </c>
      <c r="O329" s="35">
        <f ca="1">IFERROR(OFFSET(환산공식!DC$15,$F329,0),"")</f>
        <v>0</v>
      </c>
      <c r="P329" s="212" t="str">
        <f t="shared" ref="P329:P392" ca="1" si="10">IF(E329="","",IF(Q329&gt;R329,"90% 이상",IF(Q329&gt;S329,CONCATENATE(ROUND(((Q329-S329)/(R329-S329))*20+70,0),"%"),IF(Q329&gt;T329,CONCATENATE(ROUND(((Q329-T329)/(S329-T329))*30+40,0),"%"),IF(Q329&gt;U329,CONCATENATE(ROUND(((Q329-U329)/(T329-U329))*30+10,0),"%"),IF(Q329&gt;V329,CONCATENATE(ROUND(((Q329-V329)/(U329-V329))*7+3,0),"%"),"3% 이하"))))))</f>
        <v>3% 이하</v>
      </c>
      <c r="Q329" s="218">
        <f ca="1">IFERROR(ROUND(OFFSET(환산공식!$EX$15,$F329,0),3),"")</f>
        <v>0</v>
      </c>
      <c r="R329" s="218">
        <f ca="1">OFFSET('배치점수 계산기'!H$10,$D329,0)</f>
        <v>882.8</v>
      </c>
      <c r="S329" s="218">
        <f ca="1">OFFSET('배치점수 계산기'!I$10,$D329,0)</f>
        <v>879.93299999999999</v>
      </c>
      <c r="T329" s="218">
        <f ca="1">OFFSET('배치점수 계산기'!J$10,$D329,0)</f>
        <v>876.57100000000003</v>
      </c>
      <c r="U329" s="218">
        <f ca="1">OFFSET('배치점수 계산기'!K$10,$D329,0)</f>
        <v>872.00099999999998</v>
      </c>
      <c r="V329" s="218">
        <f ca="1">OFFSET('배치점수 계산기'!L$10,$D329,0)</f>
        <v>865.27099999999996</v>
      </c>
      <c r="W329" s="210" t="str">
        <f ca="1">OFFSET('배치점수 계산기'!M$10,$D329,0)</f>
        <v>표점/만점</v>
      </c>
      <c r="X329" s="208" t="str">
        <f ca="1">OFFSET('배치점수 계산기'!N$10,$D329,0)</f>
        <v>변표/만점</v>
      </c>
      <c r="Y329" s="212">
        <f ca="1">OFFSET(환산공식!FG$15,$F329,0)</f>
        <v>0.28000000000000003</v>
      </c>
      <c r="Z329" s="35">
        <f ca="1">OFFSET(환산공식!FH$15,$F329,0)</f>
        <v>0.39</v>
      </c>
      <c r="AA329" s="203">
        <f ca="1">OFFSET(환산공식!FI$15,$F329,0)</f>
        <v>0.33</v>
      </c>
      <c r="AB329" s="5"/>
      <c r="AD329">
        <f t="shared" ref="AD329:AD392" ca="1" si="11">IF(L329="X",6,IF(Q329&gt;R329,1,IF(Q329&gt;S329,2,IF(Q329&gt;T329,3,IF(Q329&gt;U329,4,IF(Q329&gt;=V329,5,IF(Q329&lt;V329,6,"")))))))</f>
        <v>6</v>
      </c>
      <c r="AF329" s="5"/>
      <c r="AG329" s="5"/>
      <c r="AH329" s="5"/>
    </row>
    <row r="330" spans="1:34">
      <c r="A330" s="222"/>
      <c r="B330" s="222"/>
      <c r="C330" s="222" t="s">
        <v>2716</v>
      </c>
      <c r="D330" s="219">
        <v>1225</v>
      </c>
      <c r="E330" s="219">
        <v>113</v>
      </c>
      <c r="F330" s="219">
        <v>113</v>
      </c>
      <c r="G330" s="264">
        <v>323</v>
      </c>
      <c r="H330" s="221" t="s">
        <v>129</v>
      </c>
      <c r="I330" s="219" t="s">
        <v>403</v>
      </c>
      <c r="J330" s="267" t="s">
        <v>856</v>
      </c>
      <c r="K330" s="219" t="s">
        <v>83</v>
      </c>
      <c r="L330" s="35" t="str">
        <f ca="1">IF(OFFSET(환산공식!$DU$15,$F330,0)=1,"O","X")</f>
        <v>X</v>
      </c>
      <c r="M330" s="212">
        <f ca="1">IFERROR(OFFSET(환산공식!DA$15,$F330,0),"")</f>
        <v>100</v>
      </c>
      <c r="N330" s="35" t="str">
        <f ca="1">IFERROR(CONCATENATE(ROUND(OFFSET(환산공식!DB$15,$F330,0),1),"%"),"")</f>
        <v>100%</v>
      </c>
      <c r="O330" s="35">
        <f ca="1">IFERROR(OFFSET(환산공식!DC$15,$F330,0),"")</f>
        <v>0</v>
      </c>
      <c r="P330" s="212" t="str">
        <f t="shared" ca="1" si="10"/>
        <v>3% 이하</v>
      </c>
      <c r="Q330" s="218">
        <f ca="1">IFERROR(ROUND(OFFSET(환산공식!$EX$15,$F330,0),3),"")</f>
        <v>0</v>
      </c>
      <c r="R330" s="218">
        <f ca="1">OFFSET('배치점수 계산기'!H$10,$D330,0)</f>
        <v>878.15499999999997</v>
      </c>
      <c r="S330" s="218">
        <f ca="1">OFFSET('배치점수 계산기'!I$10,$D330,0)</f>
        <v>874.99300000000005</v>
      </c>
      <c r="T330" s="218">
        <f ca="1">OFFSET('배치점수 계산기'!J$10,$D330,0)</f>
        <v>871.048</v>
      </c>
      <c r="U330" s="218">
        <f ca="1">OFFSET('배치점수 계산기'!K$10,$D330,0)</f>
        <v>867.53099999999995</v>
      </c>
      <c r="V330" s="218">
        <f ca="1">OFFSET('배치점수 계산기'!L$10,$D330,0)</f>
        <v>862.47400000000005</v>
      </c>
      <c r="W330" s="210" t="str">
        <f ca="1">OFFSET('배치점수 계산기'!M$10,$D330,0)</f>
        <v>표점/만점</v>
      </c>
      <c r="X330" s="208" t="str">
        <f ca="1">OFFSET('배치점수 계산기'!N$10,$D330,0)</f>
        <v>변표/만점</v>
      </c>
      <c r="Y330" s="212">
        <f ca="1">OFFSET(환산공식!FG$15,$F330,0)</f>
        <v>0.28000000000000003</v>
      </c>
      <c r="Z330" s="35">
        <f ca="1">OFFSET(환산공식!FH$15,$F330,0)</f>
        <v>0.39</v>
      </c>
      <c r="AA330" s="203">
        <f ca="1">OFFSET(환산공식!FI$15,$F330,0)</f>
        <v>0.33</v>
      </c>
      <c r="AB330" s="5"/>
      <c r="AD330">
        <f t="shared" ca="1" si="11"/>
        <v>6</v>
      </c>
      <c r="AF330" s="5"/>
      <c r="AG330" s="5"/>
      <c r="AH330" s="5"/>
    </row>
    <row r="331" spans="1:34">
      <c r="A331" s="222"/>
      <c r="B331" s="222"/>
      <c r="C331" s="222" t="s">
        <v>2717</v>
      </c>
      <c r="D331" s="219">
        <v>1226</v>
      </c>
      <c r="E331" s="219">
        <v>115</v>
      </c>
      <c r="F331" s="219">
        <v>115</v>
      </c>
      <c r="G331" s="264">
        <v>324</v>
      </c>
      <c r="H331" s="221" t="s">
        <v>129</v>
      </c>
      <c r="I331" s="219" t="s">
        <v>403</v>
      </c>
      <c r="J331" s="267" t="s">
        <v>18552</v>
      </c>
      <c r="K331" s="219" t="s">
        <v>83</v>
      </c>
      <c r="L331" s="35" t="str">
        <f ca="1">IF(OFFSET(환산공식!$DU$15,$F331,0)=1,"O","X")</f>
        <v>X</v>
      </c>
      <c r="M331" s="212">
        <f ca="1">IFERROR(OFFSET(환산공식!DA$15,$F331,0),"")</f>
        <v>100</v>
      </c>
      <c r="N331" s="35" t="str">
        <f ca="1">IFERROR(CONCATENATE(ROUND(OFFSET(환산공식!DB$15,$F331,0),1),"%"),"")</f>
        <v>100%</v>
      </c>
      <c r="O331" s="35">
        <f ca="1">IFERROR(OFFSET(환산공식!DC$15,$F331,0),"")</f>
        <v>0</v>
      </c>
      <c r="P331" s="212" t="str">
        <f t="shared" ca="1" si="10"/>
        <v>3% 이하</v>
      </c>
      <c r="Q331" s="218">
        <f ca="1">IFERROR(ROUND(OFFSET(환산공식!$EX$15,$F331,0),3),"")</f>
        <v>0</v>
      </c>
      <c r="R331" s="218">
        <f ca="1">OFFSET('배치점수 계산기'!H$10,$D331,0)</f>
        <v>866.68399999999997</v>
      </c>
      <c r="S331" s="218">
        <f ca="1">OFFSET('배치점수 계산기'!I$10,$D331,0)</f>
        <v>863.66899999999998</v>
      </c>
      <c r="T331" s="218">
        <f ca="1">OFFSET('배치점수 계산기'!J$10,$D331,0)</f>
        <v>860.28800000000001</v>
      </c>
      <c r="U331" s="218">
        <f ca="1">OFFSET('배치점수 계산기'!K$10,$D331,0)</f>
        <v>856.69</v>
      </c>
      <c r="V331" s="218">
        <f ca="1">OFFSET('배치점수 계산기'!L$10,$D331,0)</f>
        <v>851.61800000000005</v>
      </c>
      <c r="W331" s="210" t="str">
        <f ca="1">OFFSET('배치점수 계산기'!M$10,$D331,0)</f>
        <v>표점/만점</v>
      </c>
      <c r="X331" s="208" t="str">
        <f ca="1">OFFSET('배치점수 계산기'!N$10,$D331,0)</f>
        <v>변표/만점</v>
      </c>
      <c r="Y331" s="212">
        <f ca="1">OFFSET(환산공식!FG$15,$F331,0)</f>
        <v>0.28000000000000003</v>
      </c>
      <c r="Z331" s="35">
        <f ca="1">OFFSET(환산공식!FH$15,$F331,0)</f>
        <v>0.45</v>
      </c>
      <c r="AA331" s="203">
        <f ca="1">OFFSET(환산공식!FI$15,$F331,0)</f>
        <v>0.27</v>
      </c>
      <c r="AB331" s="5"/>
      <c r="AD331">
        <f t="shared" ca="1" si="11"/>
        <v>6</v>
      </c>
      <c r="AF331" s="5"/>
      <c r="AG331" s="5"/>
      <c r="AH331" s="5"/>
    </row>
    <row r="332" spans="1:34">
      <c r="A332" s="222"/>
      <c r="B332" s="222"/>
      <c r="C332" s="222" t="s">
        <v>2718</v>
      </c>
      <c r="D332" s="219">
        <v>1227</v>
      </c>
      <c r="E332" s="219">
        <v>113</v>
      </c>
      <c r="F332" s="219">
        <v>113</v>
      </c>
      <c r="G332" s="264">
        <v>325</v>
      </c>
      <c r="H332" s="221" t="s">
        <v>129</v>
      </c>
      <c r="I332" s="219" t="s">
        <v>403</v>
      </c>
      <c r="J332" s="267" t="s">
        <v>347</v>
      </c>
      <c r="K332" s="219" t="s">
        <v>83</v>
      </c>
      <c r="L332" s="35" t="str">
        <f ca="1">IF(OFFSET(환산공식!$DU$15,$F332,0)=1,"O","X")</f>
        <v>X</v>
      </c>
      <c r="M332" s="212">
        <f ca="1">IFERROR(OFFSET(환산공식!DA$15,$F332,0),"")</f>
        <v>100</v>
      </c>
      <c r="N332" s="35" t="str">
        <f ca="1">IFERROR(CONCATENATE(ROUND(OFFSET(환산공식!DB$15,$F332,0),1),"%"),"")</f>
        <v>100%</v>
      </c>
      <c r="O332" s="35">
        <f ca="1">IFERROR(OFFSET(환산공식!DC$15,$F332,0),"")</f>
        <v>0</v>
      </c>
      <c r="P332" s="212" t="str">
        <f t="shared" ca="1" si="10"/>
        <v>3% 이하</v>
      </c>
      <c r="Q332" s="218">
        <f ca="1">IFERROR(ROUND(OFFSET(환산공식!$EX$15,$F332,0),3),"")</f>
        <v>0</v>
      </c>
      <c r="R332" s="218">
        <f ca="1">OFFSET('배치점수 계산기'!H$10,$D332,0)</f>
        <v>873.53300000000002</v>
      </c>
      <c r="S332" s="218">
        <f ca="1">OFFSET('배치점수 계산기'!I$10,$D332,0)</f>
        <v>869.12599999999998</v>
      </c>
      <c r="T332" s="218">
        <f ca="1">OFFSET('배치점수 계산기'!J$10,$D332,0)</f>
        <v>865.27099999999996</v>
      </c>
      <c r="U332" s="218">
        <f ca="1">OFFSET('배치점수 계산기'!K$10,$D332,0)</f>
        <v>861.399</v>
      </c>
      <c r="V332" s="218">
        <f ca="1">OFFSET('배치점수 계산기'!L$10,$D332,0)</f>
        <v>856.226</v>
      </c>
      <c r="W332" s="210" t="str">
        <f ca="1">OFFSET('배치점수 계산기'!M$10,$D332,0)</f>
        <v>표점/만점</v>
      </c>
      <c r="X332" s="208" t="str">
        <f ca="1">OFFSET('배치점수 계산기'!N$10,$D332,0)</f>
        <v>변표/만점</v>
      </c>
      <c r="Y332" s="212">
        <f ca="1">OFFSET(환산공식!FG$15,$F332,0)</f>
        <v>0.28000000000000003</v>
      </c>
      <c r="Z332" s="35">
        <f ca="1">OFFSET(환산공식!FH$15,$F332,0)</f>
        <v>0.39</v>
      </c>
      <c r="AA332" s="203">
        <f ca="1">OFFSET(환산공식!FI$15,$F332,0)</f>
        <v>0.33</v>
      </c>
      <c r="AB332" s="5"/>
      <c r="AD332">
        <f t="shared" ca="1" si="11"/>
        <v>6</v>
      </c>
      <c r="AF332" s="5"/>
      <c r="AG332" s="5"/>
      <c r="AH332" s="5"/>
    </row>
    <row r="333" spans="1:34">
      <c r="A333" s="222"/>
      <c r="B333" s="222"/>
      <c r="C333" s="222" t="s">
        <v>2719</v>
      </c>
      <c r="D333" s="219">
        <v>1228</v>
      </c>
      <c r="E333" s="219">
        <v>116</v>
      </c>
      <c r="F333" s="219">
        <v>116</v>
      </c>
      <c r="G333" s="264">
        <v>326</v>
      </c>
      <c r="H333" s="221" t="s">
        <v>129</v>
      </c>
      <c r="I333" s="219" t="s">
        <v>403</v>
      </c>
      <c r="J333" s="267" t="s">
        <v>857</v>
      </c>
      <c r="K333" s="219" t="s">
        <v>84</v>
      </c>
      <c r="L333" s="35" t="str">
        <f ca="1">IF(OFFSET(환산공식!$DU$15,$F333,0)=1,"O","X")</f>
        <v>X</v>
      </c>
      <c r="M333" s="212">
        <f ca="1">IFERROR(OFFSET(환산공식!DA$15,$F333,0),"")</f>
        <v>150</v>
      </c>
      <c r="N333" s="35" t="str">
        <f ca="1">IFERROR(CONCATENATE(ROUND(OFFSET(환산공식!DB$15,$F333,0),1),"%"),"")</f>
        <v>100%</v>
      </c>
      <c r="O333" s="35">
        <f ca="1">IFERROR(OFFSET(환산공식!DC$15,$F333,0),"")</f>
        <v>0</v>
      </c>
      <c r="P333" s="212" t="str">
        <f t="shared" ca="1" si="10"/>
        <v>3% 이하</v>
      </c>
      <c r="Q333" s="218">
        <f ca="1">IFERROR(ROUND(OFFSET(환산공식!$EX$15,$F333,0),3),"")</f>
        <v>0</v>
      </c>
      <c r="R333" s="218">
        <f ca="1">OFFSET('배치점수 계산기'!H$10,$D333,0)</f>
        <v>891.06799999999998</v>
      </c>
      <c r="S333" s="218">
        <f ca="1">OFFSET('배치점수 계산기'!I$10,$D333,0)</f>
        <v>889.14499999999998</v>
      </c>
      <c r="T333" s="218">
        <f ca="1">OFFSET('배치점수 계산기'!J$10,$D333,0)</f>
        <v>887.31299999999999</v>
      </c>
      <c r="U333" s="218">
        <f ca="1">OFFSET('배치점수 계산기'!K$10,$D333,0)</f>
        <v>884.76300000000003</v>
      </c>
      <c r="V333" s="218">
        <f ca="1">OFFSET('배치점수 계산기'!L$10,$D333,0)</f>
        <v>880.53599999999994</v>
      </c>
      <c r="W333" s="210" t="str">
        <f ca="1">OFFSET('배치점수 계산기'!M$10,$D333,0)</f>
        <v>표점/만점</v>
      </c>
      <c r="X333" s="208" t="str">
        <f ca="1">OFFSET('배치점수 계산기'!N$10,$D333,0)</f>
        <v>변표/만점</v>
      </c>
      <c r="Y333" s="212">
        <f ca="1">OFFSET(환산공식!FG$15,$F333,0)</f>
        <v>0.41</v>
      </c>
      <c r="Z333" s="35">
        <f ca="1">OFFSET(환산공식!FH$15,$F333,0)</f>
        <v>0.28999999999999998</v>
      </c>
      <c r="AA333" s="203">
        <f ca="1">OFFSET(환산공식!FI$15,$F333,0)</f>
        <v>0.28999999999999998</v>
      </c>
      <c r="AB333" s="5"/>
      <c r="AD333">
        <f t="shared" ca="1" si="11"/>
        <v>6</v>
      </c>
      <c r="AF333" s="5"/>
      <c r="AG333" s="5"/>
      <c r="AH333" s="5"/>
    </row>
    <row r="334" spans="1:34">
      <c r="A334" s="222"/>
      <c r="B334" s="222"/>
      <c r="C334" s="222" t="s">
        <v>2720</v>
      </c>
      <c r="D334" s="219">
        <v>1229</v>
      </c>
      <c r="E334" s="219">
        <v>116</v>
      </c>
      <c r="F334" s="219">
        <v>116</v>
      </c>
      <c r="G334" s="264">
        <v>327</v>
      </c>
      <c r="H334" s="221" t="s">
        <v>129</v>
      </c>
      <c r="I334" s="219" t="s">
        <v>403</v>
      </c>
      <c r="J334" s="267" t="s">
        <v>75</v>
      </c>
      <c r="K334" s="219" t="s">
        <v>84</v>
      </c>
      <c r="L334" s="35" t="str">
        <f ca="1">IF(OFFSET(환산공식!$DU$15,$F334,0)=1,"O","X")</f>
        <v>X</v>
      </c>
      <c r="M334" s="212">
        <f ca="1">IFERROR(OFFSET(환산공식!DA$15,$F334,0),"")</f>
        <v>150</v>
      </c>
      <c r="N334" s="35" t="str">
        <f ca="1">IFERROR(CONCATENATE(ROUND(OFFSET(환산공식!DB$15,$F334,0),1),"%"),"")</f>
        <v>100%</v>
      </c>
      <c r="O334" s="35">
        <f ca="1">IFERROR(OFFSET(환산공식!DC$15,$F334,0),"")</f>
        <v>0</v>
      </c>
      <c r="P334" s="212" t="str">
        <f t="shared" ca="1" si="10"/>
        <v>3% 이하</v>
      </c>
      <c r="Q334" s="218">
        <f ca="1">IFERROR(ROUND(OFFSET(환산공식!$EX$15,$F334,0),3),"")</f>
        <v>0</v>
      </c>
      <c r="R334" s="218">
        <f ca="1">OFFSET('배치점수 계산기'!H$10,$D334,0)</f>
        <v>884.22199999999998</v>
      </c>
      <c r="S334" s="218">
        <f ca="1">OFFSET('배치점수 계산기'!I$10,$D334,0)</f>
        <v>883.12800000000004</v>
      </c>
      <c r="T334" s="218">
        <f ca="1">OFFSET('배치점수 계산기'!J$10,$D334,0)</f>
        <v>881.97699999999998</v>
      </c>
      <c r="U334" s="218">
        <f ca="1">OFFSET('배치점수 계산기'!K$10,$D334,0)</f>
        <v>880.07500000000005</v>
      </c>
      <c r="V334" s="218">
        <f ca="1">OFFSET('배치점수 계산기'!L$10,$D334,0)</f>
        <v>872.65800000000002</v>
      </c>
      <c r="W334" s="210" t="str">
        <f ca="1">OFFSET('배치점수 계산기'!M$10,$D334,0)</f>
        <v>표점/만점</v>
      </c>
      <c r="X334" s="208" t="str">
        <f ca="1">OFFSET('배치점수 계산기'!N$10,$D334,0)</f>
        <v>변표/만점</v>
      </c>
      <c r="Y334" s="212">
        <f ca="1">OFFSET(환산공식!FG$15,$F334,0)</f>
        <v>0.41</v>
      </c>
      <c r="Z334" s="35">
        <f ca="1">OFFSET(환산공식!FH$15,$F334,0)</f>
        <v>0.28999999999999998</v>
      </c>
      <c r="AA334" s="203">
        <f ca="1">OFFSET(환산공식!FI$15,$F334,0)</f>
        <v>0.28999999999999998</v>
      </c>
      <c r="AB334" s="5"/>
      <c r="AD334">
        <f t="shared" ca="1" si="11"/>
        <v>6</v>
      </c>
      <c r="AF334" s="5"/>
      <c r="AG334" s="5"/>
      <c r="AH334" s="5"/>
    </row>
    <row r="335" spans="1:34">
      <c r="A335" s="222"/>
      <c r="B335" s="222"/>
      <c r="C335" s="222" t="s">
        <v>2721</v>
      </c>
      <c r="D335" s="219">
        <v>1230</v>
      </c>
      <c r="E335" s="219">
        <v>117</v>
      </c>
      <c r="F335" s="219">
        <v>117</v>
      </c>
      <c r="G335" s="264">
        <v>328</v>
      </c>
      <c r="H335" s="221" t="s">
        <v>129</v>
      </c>
      <c r="I335" s="219" t="s">
        <v>403</v>
      </c>
      <c r="J335" s="267" t="s">
        <v>18554</v>
      </c>
      <c r="K335" s="219" t="s">
        <v>84</v>
      </c>
      <c r="L335" s="35" t="str">
        <f ca="1">IF(OFFSET(환산공식!$DU$15,$F335,0)=1,"O","X")</f>
        <v>X</v>
      </c>
      <c r="M335" s="212">
        <f ca="1">IFERROR(OFFSET(환산공식!DA$15,$F335,0),"")</f>
        <v>100</v>
      </c>
      <c r="N335" s="35" t="str">
        <f ca="1">IFERROR(CONCATENATE(ROUND(OFFSET(환산공식!DB$15,$F335,0),1),"%"),"")</f>
        <v>100%</v>
      </c>
      <c r="O335" s="35">
        <f ca="1">IFERROR(OFFSET(환산공식!DC$15,$F335,0),"")</f>
        <v>0</v>
      </c>
      <c r="P335" s="212" t="str">
        <f t="shared" ca="1" si="10"/>
        <v>3% 이하</v>
      </c>
      <c r="Q335" s="218">
        <f ca="1">IFERROR(ROUND(OFFSET(환산공식!$EX$15,$F335,0),3),"")</f>
        <v>0</v>
      </c>
      <c r="R335" s="218">
        <f ca="1">OFFSET('배치점수 계산기'!H$10,$D335,0)</f>
        <v>878.39099999999996</v>
      </c>
      <c r="S335" s="218">
        <f ca="1">OFFSET('배치점수 계산기'!I$10,$D335,0)</f>
        <v>875.548</v>
      </c>
      <c r="T335" s="218">
        <f ca="1">OFFSET('배치점수 계산기'!J$10,$D335,0)</f>
        <v>873.22400000000005</v>
      </c>
      <c r="U335" s="218">
        <f ca="1">OFFSET('배치점수 계산기'!K$10,$D335,0)</f>
        <v>870.08799999999997</v>
      </c>
      <c r="V335" s="218">
        <f ca="1">OFFSET('배치점수 계산기'!L$10,$D335,0)</f>
        <v>865.07600000000002</v>
      </c>
      <c r="W335" s="210" t="str">
        <f ca="1">OFFSET('배치점수 계산기'!M$10,$D335,0)</f>
        <v>표점/만점</v>
      </c>
      <c r="X335" s="208" t="str">
        <f ca="1">OFFSET('배치점수 계산기'!N$10,$D335,0)</f>
        <v>변표/만점</v>
      </c>
      <c r="Y335" s="212">
        <f ca="1">OFFSET(환산공식!FG$15,$F335,0)</f>
        <v>0.39</v>
      </c>
      <c r="Z335" s="35">
        <f ca="1">OFFSET(환산공식!FH$15,$F335,0)</f>
        <v>0.33</v>
      </c>
      <c r="AA335" s="203">
        <f ca="1">OFFSET(환산공식!FI$15,$F335,0)</f>
        <v>0.28000000000000003</v>
      </c>
      <c r="AB335" s="5"/>
      <c r="AD335">
        <f t="shared" ca="1" si="11"/>
        <v>6</v>
      </c>
      <c r="AF335" s="5"/>
      <c r="AG335" s="5"/>
      <c r="AH335" s="5"/>
    </row>
    <row r="336" spans="1:34">
      <c r="A336" s="222"/>
      <c r="B336" s="222"/>
      <c r="C336" s="222" t="s">
        <v>2722</v>
      </c>
      <c r="D336" s="219">
        <v>1231</v>
      </c>
      <c r="E336" s="219">
        <v>116</v>
      </c>
      <c r="F336" s="219">
        <v>116</v>
      </c>
      <c r="G336" s="264">
        <v>329</v>
      </c>
      <c r="H336" s="221" t="s">
        <v>129</v>
      </c>
      <c r="I336" s="219" t="s">
        <v>403</v>
      </c>
      <c r="J336" s="267" t="s">
        <v>511</v>
      </c>
      <c r="K336" s="219" t="s">
        <v>84</v>
      </c>
      <c r="L336" s="35" t="str">
        <f ca="1">IF(OFFSET(환산공식!$DU$15,$F336,0)=1,"O","X")</f>
        <v>X</v>
      </c>
      <c r="M336" s="212">
        <f ca="1">IFERROR(OFFSET(환산공식!DA$15,$F336,0),"")</f>
        <v>150</v>
      </c>
      <c r="N336" s="35" t="str">
        <f ca="1">IFERROR(CONCATENATE(ROUND(OFFSET(환산공식!DB$15,$F336,0),1),"%"),"")</f>
        <v>100%</v>
      </c>
      <c r="O336" s="35">
        <f ca="1">IFERROR(OFFSET(환산공식!DC$15,$F336,0),"")</f>
        <v>0</v>
      </c>
      <c r="P336" s="212" t="str">
        <f t="shared" ca="1" si="10"/>
        <v>3% 이하</v>
      </c>
      <c r="Q336" s="218">
        <f ca="1">IFERROR(ROUND(OFFSET(환산공식!$EX$15,$F336,0),3),"")</f>
        <v>0</v>
      </c>
      <c r="R336" s="218">
        <f ca="1">OFFSET('배치점수 계산기'!H$10,$D336,0)</f>
        <v>884.077</v>
      </c>
      <c r="S336" s="218">
        <f ca="1">OFFSET('배치점수 계산기'!I$10,$D336,0)</f>
        <v>881.97699999999998</v>
      </c>
      <c r="T336" s="218">
        <f ca="1">OFFSET('배치점수 계산기'!J$10,$D336,0)</f>
        <v>880.53599999999994</v>
      </c>
      <c r="U336" s="218">
        <f ca="1">OFFSET('배치점수 계산기'!K$10,$D336,0)</f>
        <v>877.84400000000005</v>
      </c>
      <c r="V336" s="218">
        <f ca="1">OFFSET('배치점수 계산기'!L$10,$D336,0)</f>
        <v>873.29300000000001</v>
      </c>
      <c r="W336" s="210" t="str">
        <f ca="1">OFFSET('배치점수 계산기'!M$10,$D336,0)</f>
        <v>표점/만점</v>
      </c>
      <c r="X336" s="208" t="str">
        <f ca="1">OFFSET('배치점수 계산기'!N$10,$D336,0)</f>
        <v>변표/만점</v>
      </c>
      <c r="Y336" s="212">
        <f ca="1">OFFSET(환산공식!FG$15,$F336,0)</f>
        <v>0.41</v>
      </c>
      <c r="Z336" s="35">
        <f ca="1">OFFSET(환산공식!FH$15,$F336,0)</f>
        <v>0.28999999999999998</v>
      </c>
      <c r="AA336" s="203">
        <f ca="1">OFFSET(환산공식!FI$15,$F336,0)</f>
        <v>0.28999999999999998</v>
      </c>
      <c r="AB336" s="5"/>
      <c r="AD336">
        <f t="shared" ca="1" si="11"/>
        <v>6</v>
      </c>
      <c r="AF336" s="5"/>
      <c r="AG336" s="5"/>
      <c r="AH336" s="5"/>
    </row>
    <row r="337" spans="1:34">
      <c r="A337" s="222"/>
      <c r="B337" s="222"/>
      <c r="C337" s="222" t="s">
        <v>2723</v>
      </c>
      <c r="D337" s="219">
        <v>1232</v>
      </c>
      <c r="E337" s="219">
        <v>116</v>
      </c>
      <c r="F337" s="219">
        <v>116</v>
      </c>
      <c r="G337" s="264">
        <v>330</v>
      </c>
      <c r="H337" s="221" t="s">
        <v>129</v>
      </c>
      <c r="I337" s="219" t="s">
        <v>403</v>
      </c>
      <c r="J337" s="267" t="s">
        <v>725</v>
      </c>
      <c r="K337" s="219" t="s">
        <v>84</v>
      </c>
      <c r="L337" s="35" t="str">
        <f ca="1">IF(OFFSET(환산공식!$DU$15,$F337,0)=1,"O","X")</f>
        <v>X</v>
      </c>
      <c r="M337" s="212">
        <f ca="1">IFERROR(OFFSET(환산공식!DA$15,$F337,0),"")</f>
        <v>150</v>
      </c>
      <c r="N337" s="35" t="str">
        <f ca="1">IFERROR(CONCATENATE(ROUND(OFFSET(환산공식!DB$15,$F337,0),1),"%"),"")</f>
        <v>100%</v>
      </c>
      <c r="O337" s="35">
        <f ca="1">IFERROR(OFFSET(환산공식!DC$15,$F337,0),"")</f>
        <v>0</v>
      </c>
      <c r="P337" s="212" t="str">
        <f t="shared" ca="1" si="10"/>
        <v>3% 이하</v>
      </c>
      <c r="Q337" s="218">
        <f ca="1">IFERROR(ROUND(OFFSET(환산공식!$EX$15,$F337,0),3),"")</f>
        <v>0</v>
      </c>
      <c r="R337" s="218">
        <f ca="1">OFFSET('배치점수 계산기'!H$10,$D337,0)</f>
        <v>886.04899999999998</v>
      </c>
      <c r="S337" s="218">
        <f ca="1">OFFSET('배치점수 계산기'!I$10,$D337,0)</f>
        <v>883.27300000000002</v>
      </c>
      <c r="T337" s="218">
        <f ca="1">OFFSET('배치점수 계산기'!J$10,$D337,0)</f>
        <v>880.53599999999994</v>
      </c>
      <c r="U337" s="218">
        <f ca="1">OFFSET('배치점수 계산기'!K$10,$D337,0)</f>
        <v>876.23699999999997</v>
      </c>
      <c r="V337" s="218">
        <f ca="1">OFFSET('배치점수 계산기'!L$10,$D337,0)</f>
        <v>870.31899999999996</v>
      </c>
      <c r="W337" s="210" t="str">
        <f ca="1">OFFSET('배치점수 계산기'!M$10,$D337,0)</f>
        <v>표점/만점</v>
      </c>
      <c r="X337" s="208" t="str">
        <f ca="1">OFFSET('배치점수 계산기'!N$10,$D337,0)</f>
        <v>변표/만점</v>
      </c>
      <c r="Y337" s="212">
        <f ca="1">OFFSET(환산공식!FG$15,$F337,0)</f>
        <v>0.41</v>
      </c>
      <c r="Z337" s="35">
        <f ca="1">OFFSET(환산공식!FH$15,$F337,0)</f>
        <v>0.28999999999999998</v>
      </c>
      <c r="AA337" s="203">
        <f ca="1">OFFSET(환산공식!FI$15,$F337,0)</f>
        <v>0.28999999999999998</v>
      </c>
      <c r="AB337" s="5"/>
      <c r="AD337">
        <f t="shared" ca="1" si="11"/>
        <v>6</v>
      </c>
      <c r="AF337" s="5"/>
      <c r="AG337" s="5"/>
      <c r="AH337" s="5"/>
    </row>
    <row r="338" spans="1:34">
      <c r="A338" s="222"/>
      <c r="B338" s="222"/>
      <c r="C338" s="222" t="s">
        <v>2724</v>
      </c>
      <c r="D338" s="219">
        <v>1233</v>
      </c>
      <c r="E338" s="219">
        <v>116</v>
      </c>
      <c r="F338" s="219">
        <v>116</v>
      </c>
      <c r="G338" s="264">
        <v>331</v>
      </c>
      <c r="H338" s="221" t="s">
        <v>129</v>
      </c>
      <c r="I338" s="219" t="s">
        <v>403</v>
      </c>
      <c r="J338" s="267" t="s">
        <v>675</v>
      </c>
      <c r="K338" s="219" t="s">
        <v>84</v>
      </c>
      <c r="L338" s="35" t="str">
        <f ca="1">IF(OFFSET(환산공식!$DU$15,$F338,0)=1,"O","X")</f>
        <v>X</v>
      </c>
      <c r="M338" s="212">
        <f ca="1">IFERROR(OFFSET(환산공식!DA$15,$F338,0),"")</f>
        <v>150</v>
      </c>
      <c r="N338" s="35" t="str">
        <f ca="1">IFERROR(CONCATENATE(ROUND(OFFSET(환산공식!DB$15,$F338,0),1),"%"),"")</f>
        <v>100%</v>
      </c>
      <c r="O338" s="35">
        <f ca="1">IFERROR(OFFSET(환산공식!DC$15,$F338,0),"")</f>
        <v>0</v>
      </c>
      <c r="P338" s="212" t="str">
        <f t="shared" ca="1" si="10"/>
        <v>3% 이하</v>
      </c>
      <c r="Q338" s="218">
        <f ca="1">IFERROR(ROUND(OFFSET(환산공식!$EX$15,$F338,0),3),"")</f>
        <v>0</v>
      </c>
      <c r="R338" s="218">
        <f ca="1">OFFSET('배치점수 계산기'!H$10,$D338,0)</f>
        <v>885.077</v>
      </c>
      <c r="S338" s="218">
        <f ca="1">OFFSET('배치점수 계산기'!I$10,$D338,0)</f>
        <v>882.55200000000002</v>
      </c>
      <c r="T338" s="218">
        <f ca="1">OFFSET('배치점수 계산기'!J$10,$D338,0)</f>
        <v>879.61800000000005</v>
      </c>
      <c r="U338" s="218">
        <f ca="1">OFFSET('배치점수 계산기'!K$10,$D338,0)</f>
        <v>875.27499999999998</v>
      </c>
      <c r="V338" s="218">
        <f ca="1">OFFSET('배치점수 계산기'!L$10,$D338,0)</f>
        <v>869.36800000000005</v>
      </c>
      <c r="W338" s="210" t="str">
        <f ca="1">OFFSET('배치점수 계산기'!M$10,$D338,0)</f>
        <v>표점/만점</v>
      </c>
      <c r="X338" s="208" t="str">
        <f ca="1">OFFSET('배치점수 계산기'!N$10,$D338,0)</f>
        <v>변표/만점</v>
      </c>
      <c r="Y338" s="212">
        <f ca="1">OFFSET(환산공식!FG$15,$F338,0)</f>
        <v>0.41</v>
      </c>
      <c r="Z338" s="35">
        <f ca="1">OFFSET(환산공식!FH$15,$F338,0)</f>
        <v>0.28999999999999998</v>
      </c>
      <c r="AA338" s="203">
        <f ca="1">OFFSET(환산공식!FI$15,$F338,0)</f>
        <v>0.28999999999999998</v>
      </c>
      <c r="AB338" s="5"/>
      <c r="AD338">
        <f t="shared" ca="1" si="11"/>
        <v>6</v>
      </c>
      <c r="AF338" s="5"/>
      <c r="AG338" s="5"/>
      <c r="AH338" s="5"/>
    </row>
    <row r="339" spans="1:34">
      <c r="A339" s="222"/>
      <c r="B339" s="222"/>
      <c r="C339" s="222" t="s">
        <v>2725</v>
      </c>
      <c r="D339" s="219">
        <v>1234</v>
      </c>
      <c r="E339" s="219">
        <v>116</v>
      </c>
      <c r="F339" s="219">
        <v>116</v>
      </c>
      <c r="G339" s="264">
        <v>332</v>
      </c>
      <c r="H339" s="221" t="s">
        <v>129</v>
      </c>
      <c r="I339" s="219" t="s">
        <v>403</v>
      </c>
      <c r="J339" s="267" t="s">
        <v>195</v>
      </c>
      <c r="K339" s="219" t="s">
        <v>84</v>
      </c>
      <c r="L339" s="35" t="str">
        <f ca="1">IF(OFFSET(환산공식!$DU$15,$F339,0)=1,"O","X")</f>
        <v>X</v>
      </c>
      <c r="M339" s="212">
        <f ca="1">IFERROR(OFFSET(환산공식!DA$15,$F339,0),"")</f>
        <v>150</v>
      </c>
      <c r="N339" s="35" t="str">
        <f ca="1">IFERROR(CONCATENATE(ROUND(OFFSET(환산공식!DB$15,$F339,0),1),"%"),"")</f>
        <v>100%</v>
      </c>
      <c r="O339" s="35">
        <f ca="1">IFERROR(OFFSET(환산공식!DC$15,$F339,0),"")</f>
        <v>0</v>
      </c>
      <c r="P339" s="212" t="str">
        <f t="shared" ca="1" si="10"/>
        <v>3% 이하</v>
      </c>
      <c r="Q339" s="218">
        <f ca="1">IFERROR(ROUND(OFFSET(환산공식!$EX$15,$F339,0),3),"")</f>
        <v>0</v>
      </c>
      <c r="R339" s="218">
        <f ca="1">OFFSET('배치점수 계산기'!H$10,$D339,0)</f>
        <v>882.98299999999995</v>
      </c>
      <c r="S339" s="218">
        <f ca="1">OFFSET('배치점수 계산기'!I$10,$D339,0)</f>
        <v>880.28399999999999</v>
      </c>
      <c r="T339" s="218">
        <f ca="1">OFFSET('배치점수 계산기'!J$10,$D339,0)</f>
        <v>877.64499999999998</v>
      </c>
      <c r="U339" s="218">
        <f ca="1">OFFSET('배치점수 계산기'!K$10,$D339,0)</f>
        <v>874.06500000000005</v>
      </c>
      <c r="V339" s="218">
        <f ca="1">OFFSET('배치점수 계산기'!L$10,$D339,0)</f>
        <v>869.36800000000005</v>
      </c>
      <c r="W339" s="210" t="str">
        <f ca="1">OFFSET('배치점수 계산기'!M$10,$D339,0)</f>
        <v>표점/만점</v>
      </c>
      <c r="X339" s="208" t="str">
        <f ca="1">OFFSET('배치점수 계산기'!N$10,$D339,0)</f>
        <v>변표/만점</v>
      </c>
      <c r="Y339" s="212">
        <f ca="1">OFFSET(환산공식!FG$15,$F339,0)</f>
        <v>0.41</v>
      </c>
      <c r="Z339" s="35">
        <f ca="1">OFFSET(환산공식!FH$15,$F339,0)</f>
        <v>0.28999999999999998</v>
      </c>
      <c r="AA339" s="203">
        <f ca="1">OFFSET(환산공식!FI$15,$F339,0)</f>
        <v>0.28999999999999998</v>
      </c>
      <c r="AB339" s="5"/>
      <c r="AD339">
        <f t="shared" ca="1" si="11"/>
        <v>6</v>
      </c>
      <c r="AF339" s="5"/>
      <c r="AG339" s="5"/>
      <c r="AH339" s="5"/>
    </row>
    <row r="340" spans="1:34">
      <c r="A340" s="222"/>
      <c r="B340" s="222"/>
      <c r="C340" s="222" t="s">
        <v>2726</v>
      </c>
      <c r="D340" s="219">
        <v>1235</v>
      </c>
      <c r="E340" s="219">
        <v>116</v>
      </c>
      <c r="F340" s="219">
        <v>116</v>
      </c>
      <c r="G340" s="264">
        <v>333</v>
      </c>
      <c r="H340" s="221" t="s">
        <v>129</v>
      </c>
      <c r="I340" s="219" t="s">
        <v>403</v>
      </c>
      <c r="J340" s="267" t="s">
        <v>860</v>
      </c>
      <c r="K340" s="219" t="s">
        <v>84</v>
      </c>
      <c r="L340" s="35" t="str">
        <f ca="1">IF(OFFSET(환산공식!$DU$15,$F340,0)=1,"O","X")</f>
        <v>X</v>
      </c>
      <c r="M340" s="212">
        <f ca="1">IFERROR(OFFSET(환산공식!DA$15,$F340,0),"")</f>
        <v>150</v>
      </c>
      <c r="N340" s="35" t="str">
        <f ca="1">IFERROR(CONCATENATE(ROUND(OFFSET(환산공식!DB$15,$F340,0),1),"%"),"")</f>
        <v>100%</v>
      </c>
      <c r="O340" s="35">
        <f ca="1">IFERROR(OFFSET(환산공식!DC$15,$F340,0),"")</f>
        <v>0</v>
      </c>
      <c r="P340" s="212" t="str">
        <f t="shared" ca="1" si="10"/>
        <v>3% 이하</v>
      </c>
      <c r="Q340" s="218">
        <f ca="1">IFERROR(ROUND(OFFSET(환산공식!$EX$15,$F340,0),3),"")</f>
        <v>0</v>
      </c>
      <c r="R340" s="218">
        <f ca="1">OFFSET('배치점수 계산기'!H$10,$D340,0)</f>
        <v>882.94899999999996</v>
      </c>
      <c r="S340" s="218">
        <f ca="1">OFFSET('배치점수 계산기'!I$10,$D340,0)</f>
        <v>880.07500000000005</v>
      </c>
      <c r="T340" s="218">
        <f ca="1">OFFSET('배치점수 계산기'!J$10,$D340,0)</f>
        <v>877.15499999999997</v>
      </c>
      <c r="U340" s="218">
        <f ca="1">OFFSET('배치점수 계산기'!K$10,$D340,0)</f>
        <v>873.43799999999999</v>
      </c>
      <c r="V340" s="218">
        <f ca="1">OFFSET('배치점수 계산기'!L$10,$D340,0)</f>
        <v>869.22299999999996</v>
      </c>
      <c r="W340" s="210" t="str">
        <f ca="1">OFFSET('배치점수 계산기'!M$10,$D340,0)</f>
        <v>표점/만점</v>
      </c>
      <c r="X340" s="208" t="str">
        <f ca="1">OFFSET('배치점수 계산기'!N$10,$D340,0)</f>
        <v>변표/만점</v>
      </c>
      <c r="Y340" s="212">
        <f ca="1">OFFSET(환산공식!FG$15,$F340,0)</f>
        <v>0.41</v>
      </c>
      <c r="Z340" s="35">
        <f ca="1">OFFSET(환산공식!FH$15,$F340,0)</f>
        <v>0.28999999999999998</v>
      </c>
      <c r="AA340" s="203">
        <f ca="1">OFFSET(환산공식!FI$15,$F340,0)</f>
        <v>0.28999999999999998</v>
      </c>
      <c r="AB340" s="5"/>
      <c r="AD340">
        <f t="shared" ca="1" si="11"/>
        <v>6</v>
      </c>
      <c r="AF340" s="5"/>
      <c r="AG340" s="5"/>
      <c r="AH340" s="5"/>
    </row>
    <row r="341" spans="1:34">
      <c r="A341" s="222"/>
      <c r="B341" s="222"/>
      <c r="C341" s="222" t="s">
        <v>2727</v>
      </c>
      <c r="D341" s="219">
        <v>1236</v>
      </c>
      <c r="E341" s="219">
        <v>116</v>
      </c>
      <c r="F341" s="219">
        <v>116</v>
      </c>
      <c r="G341" s="264">
        <v>334</v>
      </c>
      <c r="H341" s="221" t="s">
        <v>129</v>
      </c>
      <c r="I341" s="219" t="s">
        <v>403</v>
      </c>
      <c r="J341" s="267" t="s">
        <v>109</v>
      </c>
      <c r="K341" s="219" t="s">
        <v>84</v>
      </c>
      <c r="L341" s="35" t="str">
        <f ca="1">IF(OFFSET(환산공식!$DU$15,$F341,0)=1,"O","X")</f>
        <v>X</v>
      </c>
      <c r="M341" s="212">
        <f ca="1">IFERROR(OFFSET(환산공식!DA$15,$F341,0),"")</f>
        <v>150</v>
      </c>
      <c r="N341" s="35" t="str">
        <f ca="1">IFERROR(CONCATENATE(ROUND(OFFSET(환산공식!DB$15,$F341,0),1),"%"),"")</f>
        <v>100%</v>
      </c>
      <c r="O341" s="35">
        <f ca="1">IFERROR(OFFSET(환산공식!DC$15,$F341,0),"")</f>
        <v>0</v>
      </c>
      <c r="P341" s="212" t="str">
        <f t="shared" ca="1" si="10"/>
        <v>3% 이하</v>
      </c>
      <c r="Q341" s="218">
        <f ca="1">IFERROR(ROUND(OFFSET(환산공식!$EX$15,$F341,0),3),"")</f>
        <v>0</v>
      </c>
      <c r="R341" s="218">
        <f ca="1">OFFSET('배치점수 계산기'!H$10,$D341,0)</f>
        <v>882.55200000000002</v>
      </c>
      <c r="S341" s="218">
        <f ca="1">OFFSET('배치점수 계산기'!I$10,$D341,0)</f>
        <v>880.07500000000005</v>
      </c>
      <c r="T341" s="218">
        <f ca="1">OFFSET('배치점수 계산기'!J$10,$D341,0)</f>
        <v>876.90300000000002</v>
      </c>
      <c r="U341" s="218">
        <f ca="1">OFFSET('배치점수 계산기'!K$10,$D341,0)</f>
        <v>873.29300000000001</v>
      </c>
      <c r="V341" s="218">
        <f ca="1">OFFSET('배치점수 계산기'!L$10,$D341,0)</f>
        <v>868.82600000000002</v>
      </c>
      <c r="W341" s="210" t="str">
        <f ca="1">OFFSET('배치점수 계산기'!M$10,$D341,0)</f>
        <v>표점/만점</v>
      </c>
      <c r="X341" s="208" t="str">
        <f ca="1">OFFSET('배치점수 계산기'!N$10,$D341,0)</f>
        <v>변표/만점</v>
      </c>
      <c r="Y341" s="212">
        <f ca="1">OFFSET(환산공식!FG$15,$F341,0)</f>
        <v>0.41</v>
      </c>
      <c r="Z341" s="35">
        <f ca="1">OFFSET(환산공식!FH$15,$F341,0)</f>
        <v>0.28999999999999998</v>
      </c>
      <c r="AA341" s="203">
        <f ca="1">OFFSET(환산공식!FI$15,$F341,0)</f>
        <v>0.28999999999999998</v>
      </c>
      <c r="AB341" s="5"/>
      <c r="AD341">
        <f t="shared" ca="1" si="11"/>
        <v>6</v>
      </c>
      <c r="AF341" s="5"/>
      <c r="AG341" s="5"/>
      <c r="AH341" s="5"/>
    </row>
    <row r="342" spans="1:34">
      <c r="A342" s="222"/>
      <c r="B342" s="222"/>
      <c r="C342" s="222" t="s">
        <v>2728</v>
      </c>
      <c r="D342" s="219">
        <v>1237</v>
      </c>
      <c r="E342" s="219">
        <v>116</v>
      </c>
      <c r="F342" s="219">
        <v>116</v>
      </c>
      <c r="G342" s="264">
        <v>335</v>
      </c>
      <c r="H342" s="221" t="s">
        <v>129</v>
      </c>
      <c r="I342" s="219" t="s">
        <v>403</v>
      </c>
      <c r="J342" s="267" t="s">
        <v>793</v>
      </c>
      <c r="K342" s="219" t="s">
        <v>84</v>
      </c>
      <c r="L342" s="35" t="str">
        <f ca="1">IF(OFFSET(환산공식!$DU$15,$F342,0)=1,"O","X")</f>
        <v>X</v>
      </c>
      <c r="M342" s="212">
        <f ca="1">IFERROR(OFFSET(환산공식!DA$15,$F342,0),"")</f>
        <v>150</v>
      </c>
      <c r="N342" s="35" t="str">
        <f ca="1">IFERROR(CONCATENATE(ROUND(OFFSET(환산공식!DB$15,$F342,0),1),"%"),"")</f>
        <v>100%</v>
      </c>
      <c r="O342" s="35">
        <f ca="1">IFERROR(OFFSET(환산공식!DC$15,$F342,0),"")</f>
        <v>0</v>
      </c>
      <c r="P342" s="212" t="str">
        <f t="shared" ca="1" si="10"/>
        <v>3% 이하</v>
      </c>
      <c r="Q342" s="218">
        <f ca="1">IFERROR(ROUND(OFFSET(환산공식!$EX$15,$F342,0),3),"")</f>
        <v>0</v>
      </c>
      <c r="R342" s="218">
        <f ca="1">OFFSET('배치점수 계산기'!H$10,$D342,0)</f>
        <v>880.96600000000001</v>
      </c>
      <c r="S342" s="218">
        <f ca="1">OFFSET('배치점수 계산기'!I$10,$D342,0)</f>
        <v>877.98900000000003</v>
      </c>
      <c r="T342" s="218">
        <f ca="1">OFFSET('배치점수 계산기'!J$10,$D342,0)</f>
        <v>875.09699999999998</v>
      </c>
      <c r="U342" s="218">
        <f ca="1">OFFSET('배치점수 계산기'!K$10,$D342,0)</f>
        <v>871.62800000000004</v>
      </c>
      <c r="V342" s="218">
        <f ca="1">OFFSET('배치점수 계산기'!L$10,$D342,0)</f>
        <v>867.44</v>
      </c>
      <c r="W342" s="210" t="str">
        <f ca="1">OFFSET('배치점수 계산기'!M$10,$D342,0)</f>
        <v>표점/만점</v>
      </c>
      <c r="X342" s="208" t="str">
        <f ca="1">OFFSET('배치점수 계산기'!N$10,$D342,0)</f>
        <v>변표/만점</v>
      </c>
      <c r="Y342" s="212">
        <f ca="1">OFFSET(환산공식!FG$15,$F342,0)</f>
        <v>0.41</v>
      </c>
      <c r="Z342" s="35">
        <f ca="1">OFFSET(환산공식!FH$15,$F342,0)</f>
        <v>0.28999999999999998</v>
      </c>
      <c r="AA342" s="203">
        <f ca="1">OFFSET(환산공식!FI$15,$F342,0)</f>
        <v>0.28999999999999998</v>
      </c>
      <c r="AB342" s="5"/>
      <c r="AD342">
        <f t="shared" ca="1" si="11"/>
        <v>6</v>
      </c>
      <c r="AF342" s="5"/>
      <c r="AG342" s="5"/>
      <c r="AH342" s="5"/>
    </row>
    <row r="343" spans="1:34">
      <c r="A343" s="222"/>
      <c r="B343" s="222"/>
      <c r="C343" s="222" t="s">
        <v>2729</v>
      </c>
      <c r="D343" s="219">
        <v>1238</v>
      </c>
      <c r="E343" s="219">
        <v>109</v>
      </c>
      <c r="F343" s="219">
        <v>109</v>
      </c>
      <c r="G343" s="264">
        <v>336</v>
      </c>
      <c r="H343" s="221" t="s">
        <v>129</v>
      </c>
      <c r="I343" s="219" t="s">
        <v>337</v>
      </c>
      <c r="J343" s="267" t="s">
        <v>18543</v>
      </c>
      <c r="K343" s="219" t="s">
        <v>83</v>
      </c>
      <c r="L343" s="35" t="str">
        <f ca="1">IF(OFFSET(환산공식!$DU$15,$F343,0)=1,"O","X")</f>
        <v>X</v>
      </c>
      <c r="M343" s="212">
        <f ca="1">IFERROR(OFFSET(환산공식!DA$15,$F343,0),"")</f>
        <v>150</v>
      </c>
      <c r="N343" s="35" t="str">
        <f ca="1">IFERROR(CONCATENATE(ROUND(OFFSET(환산공식!DB$15,$F343,0),1),"%"),"")</f>
        <v>100%</v>
      </c>
      <c r="O343" s="35">
        <f ca="1">IFERROR(OFFSET(환산공식!DC$15,$F343,0),"")</f>
        <v>0</v>
      </c>
      <c r="P343" s="212" t="str">
        <f t="shared" ca="1" si="10"/>
        <v>3% 이하</v>
      </c>
      <c r="Q343" s="218">
        <f ca="1">IFERROR(ROUND(OFFSET(환산공식!$EX$15,$F343,0),3),"")</f>
        <v>0</v>
      </c>
      <c r="R343" s="218">
        <f ca="1">OFFSET('배치점수 계산기'!H$10,$D343,0)</f>
        <v>895.19100000000003</v>
      </c>
      <c r="S343" s="218">
        <f ca="1">OFFSET('배치점수 계산기'!I$10,$D343,0)</f>
        <v>891.29700000000003</v>
      </c>
      <c r="T343" s="218">
        <f ca="1">OFFSET('배치점수 계산기'!J$10,$D343,0)</f>
        <v>888</v>
      </c>
      <c r="U343" s="218">
        <f ca="1">OFFSET('배치점수 계산기'!K$10,$D343,0)</f>
        <v>883.64599999999996</v>
      </c>
      <c r="V343" s="218">
        <f ca="1">OFFSET('배치점수 계산기'!L$10,$D343,0)</f>
        <v>876.91499999999996</v>
      </c>
      <c r="W343" s="210" t="str">
        <f ca="1">OFFSET('배치점수 계산기'!M$10,$D343,0)</f>
        <v>표점/만점</v>
      </c>
      <c r="X343" s="208" t="str">
        <f ca="1">OFFSET('배치점수 계산기'!N$10,$D343,0)</f>
        <v>변표/만점</v>
      </c>
      <c r="Y343" s="212">
        <f ca="1">OFFSET(환산공식!FG$15,$F343,0)</f>
        <v>0.24</v>
      </c>
      <c r="Z343" s="35">
        <f ca="1">OFFSET(환산공식!FH$15,$F343,0)</f>
        <v>0.41</v>
      </c>
      <c r="AA343" s="203">
        <f ca="1">OFFSET(환산공식!FI$15,$F343,0)</f>
        <v>0.35</v>
      </c>
      <c r="AB343" s="5"/>
      <c r="AD343">
        <f t="shared" ca="1" si="11"/>
        <v>6</v>
      </c>
      <c r="AF343" s="5"/>
      <c r="AG343" s="5"/>
      <c r="AH343" s="5"/>
    </row>
    <row r="344" spans="1:34">
      <c r="A344" s="222"/>
      <c r="B344" s="222"/>
      <c r="C344" s="222" t="s">
        <v>2730</v>
      </c>
      <c r="D344" s="219">
        <v>1239</v>
      </c>
      <c r="E344" s="219">
        <v>109</v>
      </c>
      <c r="F344" s="219">
        <v>109</v>
      </c>
      <c r="G344" s="264">
        <v>337</v>
      </c>
      <c r="H344" s="221" t="s">
        <v>129</v>
      </c>
      <c r="I344" s="219" t="s">
        <v>337</v>
      </c>
      <c r="J344" s="267" t="s">
        <v>18544</v>
      </c>
      <c r="K344" s="219" t="s">
        <v>84</v>
      </c>
      <c r="L344" s="35" t="str">
        <f ca="1">IF(OFFSET(환산공식!$DU$15,$F344,0)=1,"O","X")</f>
        <v>X</v>
      </c>
      <c r="M344" s="212">
        <f ca="1">IFERROR(OFFSET(환산공식!DA$15,$F344,0),"")</f>
        <v>150</v>
      </c>
      <c r="N344" s="35" t="str">
        <f ca="1">IFERROR(CONCATENATE(ROUND(OFFSET(환산공식!DB$15,$F344,0),1),"%"),"")</f>
        <v>100%</v>
      </c>
      <c r="O344" s="35">
        <f ca="1">IFERROR(OFFSET(환산공식!DC$15,$F344,0),"")</f>
        <v>0</v>
      </c>
      <c r="P344" s="212" t="str">
        <f t="shared" ca="1" si="10"/>
        <v>3% 이하</v>
      </c>
      <c r="Q344" s="218">
        <f ca="1">IFERROR(ROUND(OFFSET(환산공식!$EX$15,$F344,0),3),"")</f>
        <v>0</v>
      </c>
      <c r="R344" s="218">
        <f ca="1">OFFSET('배치점수 계산기'!H$10,$D344,0)</f>
        <v>892.30200000000002</v>
      </c>
      <c r="S344" s="218">
        <f ca="1">OFFSET('배치점수 계산기'!I$10,$D344,0)</f>
        <v>889.41399999999999</v>
      </c>
      <c r="T344" s="218">
        <f ca="1">OFFSET('배치점수 계산기'!J$10,$D344,0)</f>
        <v>886.178</v>
      </c>
      <c r="U344" s="218">
        <f ca="1">OFFSET('배치점수 계산기'!K$10,$D344,0)</f>
        <v>881.94899999999996</v>
      </c>
      <c r="V344" s="218">
        <f ca="1">OFFSET('배치점수 계산기'!L$10,$D344,0)</f>
        <v>874.86500000000001</v>
      </c>
      <c r="W344" s="210" t="str">
        <f ca="1">OFFSET('배치점수 계산기'!M$10,$D344,0)</f>
        <v>표점/만점</v>
      </c>
      <c r="X344" s="208" t="str">
        <f ca="1">OFFSET('배치점수 계산기'!N$10,$D344,0)</f>
        <v>변표/만점</v>
      </c>
      <c r="Y344" s="212">
        <f ca="1">OFFSET(환산공식!FG$15,$F344,0)</f>
        <v>0.24</v>
      </c>
      <c r="Z344" s="35">
        <f ca="1">OFFSET(환산공식!FH$15,$F344,0)</f>
        <v>0.41</v>
      </c>
      <c r="AA344" s="203">
        <f ca="1">OFFSET(환산공식!FI$15,$F344,0)</f>
        <v>0.35</v>
      </c>
      <c r="AB344" s="5"/>
      <c r="AD344">
        <f t="shared" ca="1" si="11"/>
        <v>6</v>
      </c>
      <c r="AF344" s="5"/>
      <c r="AG344" s="5"/>
      <c r="AH344" s="5"/>
    </row>
    <row r="345" spans="1:34">
      <c r="A345" s="222"/>
      <c r="B345" s="222"/>
      <c r="C345" s="222" t="s">
        <v>2731</v>
      </c>
      <c r="D345" s="219">
        <v>1240</v>
      </c>
      <c r="E345" s="219">
        <v>96</v>
      </c>
      <c r="F345" s="219">
        <v>96</v>
      </c>
      <c r="G345" s="264">
        <v>338</v>
      </c>
      <c r="H345" s="221" t="s">
        <v>129</v>
      </c>
      <c r="I345" s="219" t="s">
        <v>862</v>
      </c>
      <c r="J345" s="267" t="s">
        <v>76</v>
      </c>
      <c r="K345" s="219" t="s">
        <v>84</v>
      </c>
      <c r="L345" s="35" t="str">
        <f ca="1">IF(OFFSET(환산공식!$DU$15,$F345,0)=1,"O","X")</f>
        <v>X</v>
      </c>
      <c r="M345" s="212">
        <f ca="1">IFERROR(OFFSET(환산공식!DA$15,$F345,0),"")</f>
        <v>200</v>
      </c>
      <c r="N345" s="35" t="str">
        <f ca="1">IFERROR(CONCATENATE(ROUND(OFFSET(환산공식!DB$15,$F345,0),1),"%"),"")</f>
        <v>100%</v>
      </c>
      <c r="O345" s="35">
        <f ca="1">IFERROR(OFFSET(환산공식!DC$15,$F345,0),"")</f>
        <v>10</v>
      </c>
      <c r="P345" s="212" t="str">
        <f t="shared" ca="1" si="10"/>
        <v>3% 이하</v>
      </c>
      <c r="Q345" s="218">
        <f ca="1">IFERROR(ROUND(OFFSET(환산공식!$EX$15,$F345,0),3),"")</f>
        <v>0</v>
      </c>
      <c r="R345" s="218">
        <f ca="1">OFFSET('배치점수 계산기'!H$10,$D345,0)</f>
        <v>623.68799999999999</v>
      </c>
      <c r="S345" s="218">
        <f ca="1">OFFSET('배치점수 계산기'!I$10,$D345,0)</f>
        <v>622.80200000000002</v>
      </c>
      <c r="T345" s="218">
        <f ca="1">OFFSET('배치점수 계산기'!J$10,$D345,0)</f>
        <v>620.923</v>
      </c>
      <c r="U345" s="218">
        <f ca="1">OFFSET('배치점수 계산기'!K$10,$D345,0)</f>
        <v>618.84400000000005</v>
      </c>
      <c r="V345" s="218">
        <f ca="1">OFFSET('배치점수 계산기'!L$10,$D345,0)</f>
        <v>616.79300000000001</v>
      </c>
      <c r="W345" s="210" t="str">
        <f ca="1">OFFSET('배치점수 계산기'!M$10,$D345,0)</f>
        <v>표점</v>
      </c>
      <c r="X345" s="208" t="str">
        <f ca="1">OFFSET('배치점수 계산기'!N$10,$D345,0)</f>
        <v>변표</v>
      </c>
      <c r="Y345" s="212">
        <f ca="1">OFFSET(환산공식!FG$15,$F345,0)</f>
        <v>0.38</v>
      </c>
      <c r="Z345" s="35">
        <f ca="1">OFFSET(환산공식!FH$15,$F345,0)</f>
        <v>0.38</v>
      </c>
      <c r="AA345" s="203">
        <f ca="1">OFFSET(환산공식!FI$15,$F345,0)</f>
        <v>0.25</v>
      </c>
      <c r="AB345" s="5"/>
      <c r="AD345">
        <f t="shared" ca="1" si="11"/>
        <v>6</v>
      </c>
      <c r="AF345" s="5"/>
      <c r="AG345" s="5"/>
      <c r="AH345" s="5"/>
    </row>
    <row r="346" spans="1:34">
      <c r="A346" s="222"/>
      <c r="B346" s="222"/>
      <c r="C346" s="222" t="s">
        <v>2732</v>
      </c>
      <c r="D346" s="219">
        <v>1241</v>
      </c>
      <c r="E346" s="219">
        <v>95</v>
      </c>
      <c r="F346" s="219">
        <v>95</v>
      </c>
      <c r="G346" s="264">
        <v>339</v>
      </c>
      <c r="H346" s="221" t="s">
        <v>129</v>
      </c>
      <c r="I346" s="219" t="s">
        <v>862</v>
      </c>
      <c r="J346" s="267" t="s">
        <v>121</v>
      </c>
      <c r="K346" s="219" t="s">
        <v>84</v>
      </c>
      <c r="L346" s="35" t="str">
        <f ca="1">IF(OFFSET(환산공식!$DU$15,$F346,0)=1,"O","X")</f>
        <v>X</v>
      </c>
      <c r="M346" s="212">
        <f ca="1">IFERROR(OFFSET(환산공식!DA$15,$F346,0),"")</f>
        <v>200</v>
      </c>
      <c r="N346" s="35" t="str">
        <f ca="1">IFERROR(CONCATENATE(ROUND(OFFSET(환산공식!DB$15,$F346,0),1),"%"),"")</f>
        <v>100%</v>
      </c>
      <c r="O346" s="35">
        <f ca="1">IFERROR(OFFSET(환산공식!DC$15,$F346,0),"")</f>
        <v>10</v>
      </c>
      <c r="P346" s="212" t="str">
        <f t="shared" ca="1" si="10"/>
        <v>3% 이하</v>
      </c>
      <c r="Q346" s="218">
        <f ca="1">IFERROR(ROUND(OFFSET(환산공식!$EX$15,$F346,0),3),"")</f>
        <v>0</v>
      </c>
      <c r="R346" s="218">
        <f ca="1">OFFSET('배치점수 계산기'!H$10,$D346,0)</f>
        <v>681.33</v>
      </c>
      <c r="S346" s="218">
        <f ca="1">OFFSET('배치점수 계산기'!I$10,$D346,0)</f>
        <v>680.26199999999994</v>
      </c>
      <c r="T346" s="218">
        <f ca="1">OFFSET('배치점수 계산기'!J$10,$D346,0)</f>
        <v>678.90300000000002</v>
      </c>
      <c r="U346" s="218">
        <f ca="1">OFFSET('배치점수 계산기'!K$10,$D346,0)</f>
        <v>676.29499999999996</v>
      </c>
      <c r="V346" s="218">
        <f ca="1">OFFSET('배치점수 계산기'!L$10,$D346,0)</f>
        <v>673.86500000000001</v>
      </c>
      <c r="W346" s="210" t="str">
        <f ca="1">OFFSET('배치점수 계산기'!M$10,$D346,0)</f>
        <v>표점</v>
      </c>
      <c r="X346" s="208" t="str">
        <f ca="1">OFFSET('배치점수 계산기'!N$10,$D346,0)</f>
        <v>변표</v>
      </c>
      <c r="Y346" s="212">
        <f ca="1">OFFSET(환산공식!FG$15,$F346,0)</f>
        <v>0.38</v>
      </c>
      <c r="Z346" s="35">
        <f ca="1">OFFSET(환산공식!FH$15,$F346,0)</f>
        <v>0.31</v>
      </c>
      <c r="AA346" s="203">
        <f ca="1">OFFSET(환산공식!FI$15,$F346,0)</f>
        <v>0.31</v>
      </c>
      <c r="AB346" s="5"/>
      <c r="AD346">
        <f t="shared" ca="1" si="11"/>
        <v>6</v>
      </c>
      <c r="AF346" s="5"/>
      <c r="AG346" s="5"/>
      <c r="AH346" s="5"/>
    </row>
    <row r="347" spans="1:34">
      <c r="A347" s="222"/>
      <c r="B347" s="222"/>
      <c r="C347" s="222" t="s">
        <v>2733</v>
      </c>
      <c r="D347" s="219">
        <v>1242</v>
      </c>
      <c r="E347" s="219">
        <v>95</v>
      </c>
      <c r="F347" s="219">
        <v>95</v>
      </c>
      <c r="G347" s="264">
        <v>340</v>
      </c>
      <c r="H347" s="221" t="s">
        <v>129</v>
      </c>
      <c r="I347" s="219" t="s">
        <v>862</v>
      </c>
      <c r="J347" s="267" t="s">
        <v>872</v>
      </c>
      <c r="K347" s="219" t="s">
        <v>84</v>
      </c>
      <c r="L347" s="35" t="str">
        <f ca="1">IF(OFFSET(환산공식!$DU$15,$F347,0)=1,"O","X")</f>
        <v>X</v>
      </c>
      <c r="M347" s="212">
        <f ca="1">IFERROR(OFFSET(환산공식!DA$15,$F347,0),"")</f>
        <v>200</v>
      </c>
      <c r="N347" s="35" t="str">
        <f ca="1">IFERROR(CONCATENATE(ROUND(OFFSET(환산공식!DB$15,$F347,0),1),"%"),"")</f>
        <v>100%</v>
      </c>
      <c r="O347" s="35">
        <f ca="1">IFERROR(OFFSET(환산공식!DC$15,$F347,0),"")</f>
        <v>10</v>
      </c>
      <c r="P347" s="212" t="str">
        <f t="shared" ca="1" si="10"/>
        <v>3% 이하</v>
      </c>
      <c r="Q347" s="218">
        <f ca="1">IFERROR(ROUND(OFFSET(환산공식!$EX$15,$F347,0),3),"")</f>
        <v>0</v>
      </c>
      <c r="R347" s="218">
        <f ca="1">OFFSET('배치점수 계산기'!H$10,$D347,0)</f>
        <v>680.505</v>
      </c>
      <c r="S347" s="218">
        <f ca="1">OFFSET('배치점수 계산기'!I$10,$D347,0)</f>
        <v>679.41</v>
      </c>
      <c r="T347" s="218">
        <f ca="1">OFFSET('배치점수 계산기'!J$10,$D347,0)</f>
        <v>677.97</v>
      </c>
      <c r="U347" s="218">
        <f ca="1">OFFSET('배치점수 계산기'!K$10,$D347,0)</f>
        <v>675.51700000000005</v>
      </c>
      <c r="V347" s="218">
        <f ca="1">OFFSET('배치점수 계산기'!L$10,$D347,0)</f>
        <v>673.07</v>
      </c>
      <c r="W347" s="210" t="str">
        <f ca="1">OFFSET('배치점수 계산기'!M$10,$D347,0)</f>
        <v>표점</v>
      </c>
      <c r="X347" s="208" t="str">
        <f ca="1">OFFSET('배치점수 계산기'!N$10,$D347,0)</f>
        <v>변표</v>
      </c>
      <c r="Y347" s="212">
        <f ca="1">OFFSET(환산공식!FG$15,$F347,0)</f>
        <v>0.38</v>
      </c>
      <c r="Z347" s="35">
        <f ca="1">OFFSET(환산공식!FH$15,$F347,0)</f>
        <v>0.31</v>
      </c>
      <c r="AA347" s="203">
        <f ca="1">OFFSET(환산공식!FI$15,$F347,0)</f>
        <v>0.31</v>
      </c>
      <c r="AB347" s="5"/>
      <c r="AD347">
        <f t="shared" ca="1" si="11"/>
        <v>6</v>
      </c>
      <c r="AF347" s="5"/>
      <c r="AG347" s="5"/>
      <c r="AH347" s="5"/>
    </row>
    <row r="348" spans="1:34">
      <c r="A348" s="222"/>
      <c r="B348" s="222"/>
      <c r="C348" s="222" t="s">
        <v>2734</v>
      </c>
      <c r="D348" s="219">
        <v>1243</v>
      </c>
      <c r="E348" s="219">
        <v>95</v>
      </c>
      <c r="F348" s="219">
        <v>95</v>
      </c>
      <c r="G348" s="264">
        <v>341</v>
      </c>
      <c r="H348" s="221" t="s">
        <v>129</v>
      </c>
      <c r="I348" s="219" t="s">
        <v>862</v>
      </c>
      <c r="J348" s="267" t="s">
        <v>18579</v>
      </c>
      <c r="K348" s="219" t="s">
        <v>84</v>
      </c>
      <c r="L348" s="35" t="str">
        <f ca="1">IF(OFFSET(환산공식!$DU$15,$F348,0)=1,"O","X")</f>
        <v>X</v>
      </c>
      <c r="M348" s="212">
        <f ca="1">IFERROR(OFFSET(환산공식!DA$15,$F348,0),"")</f>
        <v>200</v>
      </c>
      <c r="N348" s="35" t="str">
        <f ca="1">IFERROR(CONCATENATE(ROUND(OFFSET(환산공식!DB$15,$F348,0),1),"%"),"")</f>
        <v>100%</v>
      </c>
      <c r="O348" s="35">
        <f ca="1">IFERROR(OFFSET(환산공식!DC$15,$F348,0),"")</f>
        <v>10</v>
      </c>
      <c r="P348" s="212" t="str">
        <f t="shared" ca="1" si="10"/>
        <v>3% 이하</v>
      </c>
      <c r="Q348" s="218">
        <f ca="1">IFERROR(ROUND(OFFSET(환산공식!$EX$15,$F348,0),3),"")</f>
        <v>0</v>
      </c>
      <c r="R348" s="218">
        <f ca="1">OFFSET('배치점수 계산기'!H$10,$D348,0)</f>
        <v>669.86500000000001</v>
      </c>
      <c r="S348" s="218">
        <f ca="1">OFFSET('배치점수 계산기'!I$10,$D348,0)</f>
        <v>668.52300000000002</v>
      </c>
      <c r="T348" s="218">
        <f ca="1">OFFSET('배치점수 계산기'!J$10,$D348,0)</f>
        <v>666.95799999999997</v>
      </c>
      <c r="U348" s="218">
        <f ca="1">OFFSET('배치점수 계산기'!K$10,$D348,0)</f>
        <v>664.52200000000005</v>
      </c>
      <c r="V348" s="218">
        <f ca="1">OFFSET('배치점수 계산기'!L$10,$D348,0)</f>
        <v>661.86800000000005</v>
      </c>
      <c r="W348" s="210" t="str">
        <f ca="1">OFFSET('배치점수 계산기'!M$10,$D348,0)</f>
        <v>표점</v>
      </c>
      <c r="X348" s="208" t="str">
        <f ca="1">OFFSET('배치점수 계산기'!N$10,$D348,0)</f>
        <v>변표</v>
      </c>
      <c r="Y348" s="212">
        <f ca="1">OFFSET(환산공식!FG$15,$F348,0)</f>
        <v>0.38</v>
      </c>
      <c r="Z348" s="35">
        <f ca="1">OFFSET(환산공식!FH$15,$F348,0)</f>
        <v>0.31</v>
      </c>
      <c r="AA348" s="203">
        <f ca="1">OFFSET(환산공식!FI$15,$F348,0)</f>
        <v>0.31</v>
      </c>
      <c r="AB348" s="5"/>
      <c r="AD348">
        <f t="shared" ca="1" si="11"/>
        <v>6</v>
      </c>
      <c r="AF348" s="5"/>
      <c r="AG348" s="5"/>
      <c r="AH348" s="5"/>
    </row>
    <row r="349" spans="1:34">
      <c r="A349" s="222"/>
      <c r="B349" s="222"/>
      <c r="C349" s="222" t="s">
        <v>2735</v>
      </c>
      <c r="D349" s="219">
        <v>1244</v>
      </c>
      <c r="E349" s="219">
        <v>95</v>
      </c>
      <c r="F349" s="219">
        <v>95</v>
      </c>
      <c r="G349" s="264">
        <v>342</v>
      </c>
      <c r="H349" s="221" t="s">
        <v>129</v>
      </c>
      <c r="I349" s="219" t="s">
        <v>862</v>
      </c>
      <c r="J349" s="267" t="s">
        <v>18577</v>
      </c>
      <c r="K349" s="219" t="s">
        <v>84</v>
      </c>
      <c r="L349" s="35" t="str">
        <f ca="1">IF(OFFSET(환산공식!$DU$15,$F349,0)=1,"O","X")</f>
        <v>X</v>
      </c>
      <c r="M349" s="212">
        <f ca="1">IFERROR(OFFSET(환산공식!DA$15,$F349,0),"")</f>
        <v>200</v>
      </c>
      <c r="N349" s="35" t="str">
        <f ca="1">IFERROR(CONCATENATE(ROUND(OFFSET(환산공식!DB$15,$F349,0),1),"%"),"")</f>
        <v>100%</v>
      </c>
      <c r="O349" s="35">
        <f ca="1">IFERROR(OFFSET(환산공식!DC$15,$F349,0),"")</f>
        <v>10</v>
      </c>
      <c r="P349" s="212" t="str">
        <f t="shared" ca="1" si="10"/>
        <v>3% 이하</v>
      </c>
      <c r="Q349" s="218">
        <f ca="1">IFERROR(ROUND(OFFSET(환산공식!$EX$15,$F349,0),3),"")</f>
        <v>0</v>
      </c>
      <c r="R349" s="218">
        <f ca="1">OFFSET('배치점수 계산기'!H$10,$D349,0)</f>
        <v>661.32299999999998</v>
      </c>
      <c r="S349" s="218">
        <f ca="1">OFFSET('배치점수 계산기'!I$10,$D349,0)</f>
        <v>660.322</v>
      </c>
      <c r="T349" s="218">
        <f ca="1">OFFSET('배치점수 계산기'!J$10,$D349,0)</f>
        <v>658.58500000000004</v>
      </c>
      <c r="U349" s="218">
        <f ca="1">OFFSET('배치점수 계산기'!K$10,$D349,0)</f>
        <v>656.21500000000003</v>
      </c>
      <c r="V349" s="218">
        <f ca="1">OFFSET('배치점수 계산기'!L$10,$D349,0)</f>
        <v>653.54700000000003</v>
      </c>
      <c r="W349" s="210" t="str">
        <f ca="1">OFFSET('배치점수 계산기'!M$10,$D349,0)</f>
        <v>표점</v>
      </c>
      <c r="X349" s="208" t="str">
        <f ca="1">OFFSET('배치점수 계산기'!N$10,$D349,0)</f>
        <v>변표</v>
      </c>
      <c r="Y349" s="212">
        <f ca="1">OFFSET(환산공식!FG$15,$F349,0)</f>
        <v>0.38</v>
      </c>
      <c r="Z349" s="35">
        <f ca="1">OFFSET(환산공식!FH$15,$F349,0)</f>
        <v>0.31</v>
      </c>
      <c r="AA349" s="203">
        <f ca="1">OFFSET(환산공식!FI$15,$F349,0)</f>
        <v>0.31</v>
      </c>
      <c r="AB349" s="5"/>
      <c r="AD349">
        <f t="shared" ca="1" si="11"/>
        <v>6</v>
      </c>
      <c r="AF349" s="5"/>
      <c r="AG349" s="5"/>
      <c r="AH349" s="5"/>
    </row>
    <row r="350" spans="1:34">
      <c r="A350" s="222"/>
      <c r="B350" s="222"/>
      <c r="C350" s="222" t="s">
        <v>2736</v>
      </c>
      <c r="D350" s="219">
        <v>1245</v>
      </c>
      <c r="E350" s="219">
        <v>90</v>
      </c>
      <c r="F350" s="219">
        <v>90</v>
      </c>
      <c r="G350" s="264">
        <v>343</v>
      </c>
      <c r="H350" s="221" t="s">
        <v>129</v>
      </c>
      <c r="I350" s="219" t="s">
        <v>827</v>
      </c>
      <c r="J350" s="267" t="s">
        <v>69</v>
      </c>
      <c r="K350" s="219" t="s">
        <v>83</v>
      </c>
      <c r="L350" s="35" t="str">
        <f ca="1">IF(OFFSET(환산공식!$DU$15,$F350,0)=1,"O","X")</f>
        <v>X</v>
      </c>
      <c r="M350" s="212">
        <f ca="1">IFERROR(OFFSET(환산공식!DA$15,$F350,0),"")</f>
        <v>200</v>
      </c>
      <c r="N350" s="35" t="str">
        <f ca="1">IFERROR(CONCATENATE(ROUND(OFFSET(환산공식!DB$15,$F350,0),1),"%"),"")</f>
        <v>100%</v>
      </c>
      <c r="O350" s="35">
        <f ca="1">IFERROR(OFFSET(환산공식!DC$15,$F350,0),"")</f>
        <v>5</v>
      </c>
      <c r="P350" s="212" t="str">
        <f t="shared" ca="1" si="10"/>
        <v>3% 이하</v>
      </c>
      <c r="Q350" s="218">
        <f ca="1">IFERROR(ROUND(OFFSET(환산공식!$EX$15,$F350,0),3),"")</f>
        <v>0</v>
      </c>
      <c r="R350" s="218">
        <f ca="1">OFFSET('배치점수 계산기'!H$10,$D350,0)</f>
        <v>855.92</v>
      </c>
      <c r="S350" s="218">
        <f ca="1">OFFSET('배치점수 계산기'!I$10,$D350,0)</f>
        <v>852.11</v>
      </c>
      <c r="T350" s="218">
        <f ca="1">OFFSET('배치점수 계산기'!J$10,$D350,0)</f>
        <v>846.05</v>
      </c>
      <c r="U350" s="218">
        <f ca="1">OFFSET('배치점수 계산기'!K$10,$D350,0)</f>
        <v>840.43</v>
      </c>
      <c r="V350" s="218">
        <f ca="1">OFFSET('배치점수 계산기'!L$10,$D350,0)</f>
        <v>830.37</v>
      </c>
      <c r="W350" s="210" t="str">
        <f ca="1">OFFSET('배치점수 계산기'!M$10,$D350,0)</f>
        <v>백분위</v>
      </c>
      <c r="X350" s="208" t="str">
        <f ca="1">OFFSET('배치점수 계산기'!N$10,$D350,0)</f>
        <v>백분위</v>
      </c>
      <c r="Y350" s="212">
        <f ca="1">OFFSET(환산공식!FG$15,$F350,0)</f>
        <v>0.44</v>
      </c>
      <c r="Z350" s="35">
        <f ca="1">OFFSET(환산공식!FH$15,$F350,0)</f>
        <v>0.31</v>
      </c>
      <c r="AA350" s="203">
        <f ca="1">OFFSET(환산공식!FI$15,$F350,0)</f>
        <v>0.25</v>
      </c>
      <c r="AB350" s="5"/>
      <c r="AD350">
        <f t="shared" ca="1" si="11"/>
        <v>6</v>
      </c>
      <c r="AF350" s="5"/>
      <c r="AG350" s="5"/>
      <c r="AH350" s="5"/>
    </row>
    <row r="351" spans="1:34">
      <c r="A351" s="222"/>
      <c r="B351" s="222"/>
      <c r="C351" s="222" t="s">
        <v>2737</v>
      </c>
      <c r="D351" s="219">
        <v>1246</v>
      </c>
      <c r="E351" s="219">
        <v>89</v>
      </c>
      <c r="F351" s="219">
        <v>89</v>
      </c>
      <c r="G351" s="264">
        <v>344</v>
      </c>
      <c r="H351" s="221" t="s">
        <v>129</v>
      </c>
      <c r="I351" s="219" t="s">
        <v>827</v>
      </c>
      <c r="J351" s="267" t="s">
        <v>383</v>
      </c>
      <c r="K351" s="219" t="s">
        <v>83</v>
      </c>
      <c r="L351" s="35" t="str">
        <f ca="1">IF(OFFSET(환산공식!$DU$15,$F351,0)=1,"O","X")</f>
        <v>X</v>
      </c>
      <c r="M351" s="212">
        <f ca="1">IFERROR(OFFSET(환산공식!DA$15,$F351,0),"")</f>
        <v>150</v>
      </c>
      <c r="N351" s="35" t="str">
        <f ca="1">IFERROR(CONCATENATE(ROUND(OFFSET(환산공식!DB$15,$F351,0),1),"%"),"")</f>
        <v>100%</v>
      </c>
      <c r="O351" s="35">
        <f ca="1">IFERROR(OFFSET(환산공식!DC$15,$F351,0),"")</f>
        <v>5</v>
      </c>
      <c r="P351" s="212" t="str">
        <f t="shared" ca="1" si="10"/>
        <v>3% 이하</v>
      </c>
      <c r="Q351" s="218">
        <f ca="1">IFERROR(ROUND(OFFSET(환산공식!$EX$15,$F351,0),3),"")</f>
        <v>0</v>
      </c>
      <c r="R351" s="218">
        <f ca="1">OFFSET('배치점수 계산기'!H$10,$D351,0)</f>
        <v>876.61500000000001</v>
      </c>
      <c r="S351" s="218">
        <f ca="1">OFFSET('배치점수 계산기'!I$10,$D351,0)</f>
        <v>870.94500000000005</v>
      </c>
      <c r="T351" s="218">
        <f ca="1">OFFSET('배치점수 계산기'!J$10,$D351,0)</f>
        <v>861.70899999999995</v>
      </c>
      <c r="U351" s="218">
        <f ca="1">OFFSET('배치점수 계산기'!K$10,$D351,0)</f>
        <v>855.62099999999998</v>
      </c>
      <c r="V351" s="218">
        <f ca="1">OFFSET('배치점수 계산기'!L$10,$D351,0)</f>
        <v>845.55399999999997</v>
      </c>
      <c r="W351" s="210" t="str">
        <f ca="1">OFFSET('배치점수 계산기'!M$10,$D351,0)</f>
        <v>백분위</v>
      </c>
      <c r="X351" s="208" t="str">
        <f ca="1">OFFSET('배치점수 계산기'!N$10,$D351,0)</f>
        <v>백분위</v>
      </c>
      <c r="Y351" s="212">
        <f ca="1">OFFSET(환산공식!FG$15,$F351,0)</f>
        <v>0.24</v>
      </c>
      <c r="Z351" s="35">
        <f ca="1">OFFSET(환산공식!FH$15,$F351,0)</f>
        <v>0.41</v>
      </c>
      <c r="AA351" s="203">
        <f ca="1">OFFSET(환산공식!FI$15,$F351,0)</f>
        <v>0.35</v>
      </c>
      <c r="AB351" s="5"/>
      <c r="AD351">
        <f t="shared" ca="1" si="11"/>
        <v>6</v>
      </c>
      <c r="AF351" s="5"/>
      <c r="AG351" s="5"/>
      <c r="AH351" s="5"/>
    </row>
    <row r="352" spans="1:34">
      <c r="A352" s="222"/>
      <c r="B352" s="222"/>
      <c r="C352" s="222" t="s">
        <v>2738</v>
      </c>
      <c r="D352" s="219">
        <v>1247</v>
      </c>
      <c r="E352" s="219">
        <v>89</v>
      </c>
      <c r="F352" s="219">
        <v>89</v>
      </c>
      <c r="G352" s="264">
        <v>345</v>
      </c>
      <c r="H352" s="221" t="s">
        <v>129</v>
      </c>
      <c r="I352" s="219" t="s">
        <v>827</v>
      </c>
      <c r="J352" s="267" t="s">
        <v>829</v>
      </c>
      <c r="K352" s="219" t="s">
        <v>83</v>
      </c>
      <c r="L352" s="35" t="str">
        <f ca="1">IF(OFFSET(환산공식!$DU$15,$F352,0)=1,"O","X")</f>
        <v>X</v>
      </c>
      <c r="M352" s="212">
        <f ca="1">IFERROR(OFFSET(환산공식!DA$15,$F352,0),"")</f>
        <v>150</v>
      </c>
      <c r="N352" s="35" t="str">
        <f ca="1">IFERROR(CONCATENATE(ROUND(OFFSET(환산공식!DB$15,$F352,0),1),"%"),"")</f>
        <v>100%</v>
      </c>
      <c r="O352" s="35">
        <f ca="1">IFERROR(OFFSET(환산공식!DC$15,$F352,0),"")</f>
        <v>5</v>
      </c>
      <c r="P352" s="212" t="str">
        <f t="shared" ca="1" si="10"/>
        <v>3% 이하</v>
      </c>
      <c r="Q352" s="218">
        <f ca="1">IFERROR(ROUND(OFFSET(환산공식!$EX$15,$F352,0),3),"")</f>
        <v>0</v>
      </c>
      <c r="R352" s="218">
        <f ca="1">OFFSET('배치점수 계산기'!H$10,$D352,0)</f>
        <v>870.94500000000005</v>
      </c>
      <c r="S352" s="218">
        <f ca="1">OFFSET('배치점수 계산기'!I$10,$D352,0)</f>
        <v>865.68100000000004</v>
      </c>
      <c r="T352" s="218">
        <f ca="1">OFFSET('배치점수 계산기'!J$10,$D352,0)</f>
        <v>856.52200000000005</v>
      </c>
      <c r="U352" s="218">
        <f ca="1">OFFSET('배치점수 계산기'!K$10,$D352,0)</f>
        <v>850.75</v>
      </c>
      <c r="V352" s="218">
        <f ca="1">OFFSET('배치점수 계산기'!L$10,$D352,0)</f>
        <v>840.26700000000005</v>
      </c>
      <c r="W352" s="210" t="str">
        <f ca="1">OFFSET('배치점수 계산기'!M$10,$D352,0)</f>
        <v>백분위</v>
      </c>
      <c r="X352" s="208" t="str">
        <f ca="1">OFFSET('배치점수 계산기'!N$10,$D352,0)</f>
        <v>백분위</v>
      </c>
      <c r="Y352" s="212">
        <f ca="1">OFFSET(환산공식!FG$15,$F352,0)</f>
        <v>0.24</v>
      </c>
      <c r="Z352" s="35">
        <f ca="1">OFFSET(환산공식!FH$15,$F352,0)</f>
        <v>0.41</v>
      </c>
      <c r="AA352" s="203">
        <f ca="1">OFFSET(환산공식!FI$15,$F352,0)</f>
        <v>0.35</v>
      </c>
      <c r="AB352" s="5"/>
      <c r="AD352">
        <f t="shared" ca="1" si="11"/>
        <v>6</v>
      </c>
      <c r="AF352" s="5"/>
      <c r="AG352" s="5"/>
      <c r="AH352" s="5"/>
    </row>
    <row r="353" spans="1:34">
      <c r="A353" s="222"/>
      <c r="B353" s="222"/>
      <c r="C353" s="222" t="s">
        <v>2739</v>
      </c>
      <c r="D353" s="219">
        <v>1248</v>
      </c>
      <c r="E353" s="219">
        <v>89</v>
      </c>
      <c r="F353" s="219">
        <v>89</v>
      </c>
      <c r="G353" s="264">
        <v>346</v>
      </c>
      <c r="H353" s="221" t="s">
        <v>129</v>
      </c>
      <c r="I353" s="219" t="s">
        <v>827</v>
      </c>
      <c r="J353" s="267" t="s">
        <v>830</v>
      </c>
      <c r="K353" s="219" t="s">
        <v>83</v>
      </c>
      <c r="L353" s="35" t="str">
        <f ca="1">IF(OFFSET(환산공식!$DU$15,$F353,0)=1,"O","X")</f>
        <v>X</v>
      </c>
      <c r="M353" s="212">
        <f ca="1">IFERROR(OFFSET(환산공식!DA$15,$F353,0),"")</f>
        <v>150</v>
      </c>
      <c r="N353" s="35" t="str">
        <f ca="1">IFERROR(CONCATENATE(ROUND(OFFSET(환산공식!DB$15,$F353,0),1),"%"),"")</f>
        <v>100%</v>
      </c>
      <c r="O353" s="35">
        <f ca="1">IFERROR(OFFSET(환산공식!DC$15,$F353,0),"")</f>
        <v>5</v>
      </c>
      <c r="P353" s="212" t="str">
        <f t="shared" ca="1" si="10"/>
        <v>3% 이하</v>
      </c>
      <c r="Q353" s="218">
        <f ca="1">IFERROR(ROUND(OFFSET(환산공식!$EX$15,$F353,0),3),"")</f>
        <v>0</v>
      </c>
      <c r="R353" s="218">
        <f ca="1">OFFSET('배치점수 계산기'!H$10,$D353,0)</f>
        <v>862.41</v>
      </c>
      <c r="S353" s="218">
        <f ca="1">OFFSET('배치점수 계산기'!I$10,$D353,0)</f>
        <v>856.52200000000005</v>
      </c>
      <c r="T353" s="218">
        <f ca="1">OFFSET('배치점수 계산기'!J$10,$D353,0)</f>
        <v>848.19399999999996</v>
      </c>
      <c r="U353" s="218">
        <f ca="1">OFFSET('배치점수 계산기'!K$10,$D353,0)</f>
        <v>841.36199999999997</v>
      </c>
      <c r="V353" s="218">
        <f ca="1">OFFSET('배치점수 계산기'!L$10,$D353,0)</f>
        <v>831.29600000000005</v>
      </c>
      <c r="W353" s="210" t="str">
        <f ca="1">OFFSET('배치점수 계산기'!M$10,$D353,0)</f>
        <v>백분위</v>
      </c>
      <c r="X353" s="208" t="str">
        <f ca="1">OFFSET('배치점수 계산기'!N$10,$D353,0)</f>
        <v>백분위</v>
      </c>
      <c r="Y353" s="212">
        <f ca="1">OFFSET(환산공식!FG$15,$F353,0)</f>
        <v>0.24</v>
      </c>
      <c r="Z353" s="35">
        <f ca="1">OFFSET(환산공식!FH$15,$F353,0)</f>
        <v>0.41</v>
      </c>
      <c r="AA353" s="203">
        <f ca="1">OFFSET(환산공식!FI$15,$F353,0)</f>
        <v>0.35</v>
      </c>
      <c r="AB353" s="5"/>
      <c r="AD353">
        <f t="shared" ca="1" si="11"/>
        <v>6</v>
      </c>
      <c r="AF353" s="5"/>
      <c r="AG353" s="5"/>
      <c r="AH353" s="5"/>
    </row>
    <row r="354" spans="1:34">
      <c r="A354" s="222"/>
      <c r="B354" s="222"/>
      <c r="C354" s="222" t="s">
        <v>2740</v>
      </c>
      <c r="D354" s="219">
        <v>1249</v>
      </c>
      <c r="E354" s="219">
        <v>92</v>
      </c>
      <c r="F354" s="219">
        <v>92</v>
      </c>
      <c r="G354" s="264">
        <v>347</v>
      </c>
      <c r="H354" s="221" t="s">
        <v>129</v>
      </c>
      <c r="I354" s="219" t="s">
        <v>827</v>
      </c>
      <c r="J354" s="267" t="s">
        <v>75</v>
      </c>
      <c r="K354" s="219" t="s">
        <v>84</v>
      </c>
      <c r="L354" s="35" t="str">
        <f ca="1">IF(OFFSET(환산공식!$DU$15,$F354,0)=1,"O","X")</f>
        <v>X</v>
      </c>
      <c r="M354" s="212">
        <f ca="1">IFERROR(OFFSET(환산공식!DA$15,$F354,0),"")</f>
        <v>200</v>
      </c>
      <c r="N354" s="35" t="str">
        <f ca="1">IFERROR(CONCATENATE(ROUND(OFFSET(환산공식!DB$15,$F354,0),1),"%"),"")</f>
        <v>100%</v>
      </c>
      <c r="O354" s="35">
        <f ca="1">IFERROR(OFFSET(환산공식!DC$15,$F354,0),"")</f>
        <v>5</v>
      </c>
      <c r="P354" s="212" t="str">
        <f t="shared" ca="1" si="10"/>
        <v>3% 이하</v>
      </c>
      <c r="Q354" s="218">
        <f ca="1">IFERROR(ROUND(OFFSET(환산공식!$EX$15,$F354,0),3),"")</f>
        <v>0</v>
      </c>
      <c r="R354" s="218">
        <f ca="1">OFFSET('배치점수 계산기'!H$10,$D354,0)</f>
        <v>851.63499999999999</v>
      </c>
      <c r="S354" s="218">
        <f ca="1">OFFSET('배치점수 계산기'!I$10,$D354,0)</f>
        <v>847.22</v>
      </c>
      <c r="T354" s="218">
        <f ca="1">OFFSET('배치점수 계산기'!J$10,$D354,0)</f>
        <v>839.08500000000004</v>
      </c>
      <c r="U354" s="218">
        <f ca="1">OFFSET('배치점수 계산기'!K$10,$D354,0)</f>
        <v>833.36500000000001</v>
      </c>
      <c r="V354" s="218">
        <f ca="1">OFFSET('배치점수 계산기'!L$10,$D354,0)</f>
        <v>823.85500000000002</v>
      </c>
      <c r="W354" s="210" t="str">
        <f ca="1">OFFSET('배치점수 계산기'!M$10,$D354,0)</f>
        <v>백분위</v>
      </c>
      <c r="X354" s="208" t="str">
        <f ca="1">OFFSET('배치점수 계산기'!N$10,$D354,0)</f>
        <v>백분위</v>
      </c>
      <c r="Y354" s="212">
        <f ca="1">OFFSET(환산공식!FG$15,$F354,0)</f>
        <v>0.31</v>
      </c>
      <c r="Z354" s="35">
        <f ca="1">OFFSET(환산공식!FH$15,$F354,0)</f>
        <v>0.44</v>
      </c>
      <c r="AA354" s="203">
        <f ca="1">OFFSET(환산공식!FI$15,$F354,0)</f>
        <v>0.25</v>
      </c>
      <c r="AB354" s="5"/>
      <c r="AD354">
        <f t="shared" ca="1" si="11"/>
        <v>6</v>
      </c>
      <c r="AF354" s="5"/>
      <c r="AG354" s="5"/>
      <c r="AH354" s="5"/>
    </row>
    <row r="355" spans="1:34">
      <c r="A355" s="222"/>
      <c r="B355" s="222"/>
      <c r="C355" s="222" t="s">
        <v>2741</v>
      </c>
      <c r="D355" s="219">
        <v>1250</v>
      </c>
      <c r="E355" s="219">
        <v>92</v>
      </c>
      <c r="F355" s="219">
        <v>92</v>
      </c>
      <c r="G355" s="264">
        <v>348</v>
      </c>
      <c r="H355" s="221" t="s">
        <v>129</v>
      </c>
      <c r="I355" s="219" t="s">
        <v>827</v>
      </c>
      <c r="J355" s="267" t="s">
        <v>152</v>
      </c>
      <c r="K355" s="219" t="s">
        <v>84</v>
      </c>
      <c r="L355" s="35" t="str">
        <f ca="1">IF(OFFSET(환산공식!$DU$15,$F355,0)=1,"O","X")</f>
        <v>X</v>
      </c>
      <c r="M355" s="212">
        <f ca="1">IFERROR(OFFSET(환산공식!DA$15,$F355,0),"")</f>
        <v>200</v>
      </c>
      <c r="N355" s="35" t="str">
        <f ca="1">IFERROR(CONCATENATE(ROUND(OFFSET(환산공식!DB$15,$F355,0),1),"%"),"")</f>
        <v>100%</v>
      </c>
      <c r="O355" s="35">
        <f ca="1">IFERROR(OFFSET(환산공식!DC$15,$F355,0),"")</f>
        <v>5</v>
      </c>
      <c r="P355" s="212" t="str">
        <f t="shared" ca="1" si="10"/>
        <v>3% 이하</v>
      </c>
      <c r="Q355" s="218">
        <f ca="1">IFERROR(ROUND(OFFSET(환산공식!$EX$15,$F355,0),3),"")</f>
        <v>0</v>
      </c>
      <c r="R355" s="218">
        <f ca="1">OFFSET('배치점수 계산기'!H$10,$D355,0)</f>
        <v>850.93499999999995</v>
      </c>
      <c r="S355" s="218">
        <f ca="1">OFFSET('배치점수 계산기'!I$10,$D355,0)</f>
        <v>846.27</v>
      </c>
      <c r="T355" s="218">
        <f ca="1">OFFSET('배치점수 계산기'!J$10,$D355,0)</f>
        <v>838.78499999999997</v>
      </c>
      <c r="U355" s="218">
        <f ca="1">OFFSET('배치점수 계산기'!K$10,$D355,0)</f>
        <v>832.69500000000005</v>
      </c>
      <c r="V355" s="218">
        <f ca="1">OFFSET('배치점수 계산기'!L$10,$D355,0)</f>
        <v>822.83</v>
      </c>
      <c r="W355" s="210" t="str">
        <f ca="1">OFFSET('배치점수 계산기'!M$10,$D355,0)</f>
        <v>백분위</v>
      </c>
      <c r="X355" s="208" t="str">
        <f ca="1">OFFSET('배치점수 계산기'!N$10,$D355,0)</f>
        <v>백분위</v>
      </c>
      <c r="Y355" s="212">
        <f ca="1">OFFSET(환산공식!FG$15,$F355,0)</f>
        <v>0.31</v>
      </c>
      <c r="Z355" s="35">
        <f ca="1">OFFSET(환산공식!FH$15,$F355,0)</f>
        <v>0.44</v>
      </c>
      <c r="AA355" s="203">
        <f ca="1">OFFSET(환산공식!FI$15,$F355,0)</f>
        <v>0.25</v>
      </c>
      <c r="AB355" s="5"/>
      <c r="AD355">
        <f t="shared" ca="1" si="11"/>
        <v>6</v>
      </c>
      <c r="AF355" s="5"/>
      <c r="AG355" s="5"/>
      <c r="AH355" s="5"/>
    </row>
    <row r="356" spans="1:34">
      <c r="A356" s="222"/>
      <c r="B356" s="222"/>
      <c r="C356" s="222" t="s">
        <v>2742</v>
      </c>
      <c r="D356" s="219">
        <v>1251</v>
      </c>
      <c r="E356" s="219">
        <v>91</v>
      </c>
      <c r="F356" s="219">
        <v>91</v>
      </c>
      <c r="G356" s="264">
        <v>349</v>
      </c>
      <c r="H356" s="221" t="s">
        <v>129</v>
      </c>
      <c r="I356" s="219" t="s">
        <v>827</v>
      </c>
      <c r="J356" s="267" t="s">
        <v>390</v>
      </c>
      <c r="K356" s="219" t="s">
        <v>84</v>
      </c>
      <c r="L356" s="35" t="str">
        <f ca="1">IF(OFFSET(환산공식!$DU$15,$F356,0)=1,"O","X")</f>
        <v>X</v>
      </c>
      <c r="M356" s="212">
        <f ca="1">IFERROR(OFFSET(환산공식!DA$15,$F356,0),"")</f>
        <v>200</v>
      </c>
      <c r="N356" s="35" t="str">
        <f ca="1">IFERROR(CONCATENATE(ROUND(OFFSET(환산공식!DB$15,$F356,0),1),"%"),"")</f>
        <v>100%</v>
      </c>
      <c r="O356" s="35">
        <f ca="1">IFERROR(OFFSET(환산공식!DC$15,$F356,0),"")</f>
        <v>5</v>
      </c>
      <c r="P356" s="212" t="str">
        <f t="shared" ca="1" si="10"/>
        <v>3% 이하</v>
      </c>
      <c r="Q356" s="218">
        <f ca="1">IFERROR(ROUND(OFFSET(환산공식!$EX$15,$F356,0),3),"")</f>
        <v>0</v>
      </c>
      <c r="R356" s="218">
        <f ca="1">OFFSET('배치점수 계산기'!H$10,$D356,0)</f>
        <v>852.59500000000003</v>
      </c>
      <c r="S356" s="218">
        <f ca="1">OFFSET('배치점수 계산기'!I$10,$D356,0)</f>
        <v>847.505</v>
      </c>
      <c r="T356" s="218">
        <f ca="1">OFFSET('배치점수 계산기'!J$10,$D356,0)</f>
        <v>840.04499999999996</v>
      </c>
      <c r="U356" s="218">
        <f ca="1">OFFSET('배치점수 계산기'!K$10,$D356,0)</f>
        <v>833.77499999999998</v>
      </c>
      <c r="V356" s="218">
        <f ca="1">OFFSET('배치점수 계산기'!L$10,$D356,0)</f>
        <v>825.91499999999996</v>
      </c>
      <c r="W356" s="210" t="str">
        <f ca="1">OFFSET('배치점수 계산기'!M$10,$D356,0)</f>
        <v>백분위</v>
      </c>
      <c r="X356" s="208" t="str">
        <f ca="1">OFFSET('배치점수 계산기'!N$10,$D356,0)</f>
        <v>백분위</v>
      </c>
      <c r="Y356" s="212">
        <f ca="1">OFFSET(환산공식!FG$15,$F356,0)</f>
        <v>0.44</v>
      </c>
      <c r="Z356" s="35">
        <f ca="1">OFFSET(환산공식!FH$15,$F356,0)</f>
        <v>0.31</v>
      </c>
      <c r="AA356" s="203">
        <f ca="1">OFFSET(환산공식!FI$15,$F356,0)</f>
        <v>0.25</v>
      </c>
      <c r="AB356" s="5"/>
      <c r="AD356">
        <f t="shared" ca="1" si="11"/>
        <v>6</v>
      </c>
      <c r="AF356" s="5"/>
      <c r="AG356" s="5"/>
      <c r="AH356" s="5"/>
    </row>
    <row r="357" spans="1:34">
      <c r="A357" s="222"/>
      <c r="B357" s="222"/>
      <c r="C357" s="222" t="s">
        <v>2743</v>
      </c>
      <c r="D357" s="219">
        <v>1252</v>
      </c>
      <c r="E357" s="219">
        <v>91</v>
      </c>
      <c r="F357" s="219">
        <v>91</v>
      </c>
      <c r="G357" s="264">
        <v>350</v>
      </c>
      <c r="H357" s="221" t="s">
        <v>129</v>
      </c>
      <c r="I357" s="219" t="s">
        <v>827</v>
      </c>
      <c r="J357" s="267" t="s">
        <v>103</v>
      </c>
      <c r="K357" s="219" t="s">
        <v>84</v>
      </c>
      <c r="L357" s="35" t="str">
        <f ca="1">IF(OFFSET(환산공식!$DU$15,$F357,0)=1,"O","X")</f>
        <v>X</v>
      </c>
      <c r="M357" s="212">
        <f ca="1">IFERROR(OFFSET(환산공식!DA$15,$F357,0),"")</f>
        <v>200</v>
      </c>
      <c r="N357" s="35" t="str">
        <f ca="1">IFERROR(CONCATENATE(ROUND(OFFSET(환산공식!DB$15,$F357,0),1),"%"),"")</f>
        <v>100%</v>
      </c>
      <c r="O357" s="35">
        <f ca="1">IFERROR(OFFSET(환산공식!DC$15,$F357,0),"")</f>
        <v>5</v>
      </c>
      <c r="P357" s="212" t="str">
        <f t="shared" ca="1" si="10"/>
        <v>3% 이하</v>
      </c>
      <c r="Q357" s="218">
        <f ca="1">IFERROR(ROUND(OFFSET(환산공식!$EX$15,$F357,0),3),"")</f>
        <v>0</v>
      </c>
      <c r="R357" s="218">
        <f ca="1">OFFSET('배치점수 계산기'!H$10,$D357,0)</f>
        <v>852.59500000000003</v>
      </c>
      <c r="S357" s="218">
        <f ca="1">OFFSET('배치점수 계산기'!I$10,$D357,0)</f>
        <v>847.85500000000002</v>
      </c>
      <c r="T357" s="218">
        <f ca="1">OFFSET('배치점수 계산기'!J$10,$D357,0)</f>
        <v>838.92</v>
      </c>
      <c r="U357" s="218">
        <f ca="1">OFFSET('배치점수 계산기'!K$10,$D357,0)</f>
        <v>833.65499999999997</v>
      </c>
      <c r="V357" s="218">
        <f ca="1">OFFSET('배치점수 계산기'!L$10,$D357,0)</f>
        <v>825.91499999999996</v>
      </c>
      <c r="W357" s="210" t="str">
        <f ca="1">OFFSET('배치점수 계산기'!M$10,$D357,0)</f>
        <v>백분위</v>
      </c>
      <c r="X357" s="208" t="str">
        <f ca="1">OFFSET('배치점수 계산기'!N$10,$D357,0)</f>
        <v>백분위</v>
      </c>
      <c r="Y357" s="212">
        <f ca="1">OFFSET(환산공식!FG$15,$F357,0)</f>
        <v>0.44</v>
      </c>
      <c r="Z357" s="35">
        <f ca="1">OFFSET(환산공식!FH$15,$F357,0)</f>
        <v>0.31</v>
      </c>
      <c r="AA357" s="203">
        <f ca="1">OFFSET(환산공식!FI$15,$F357,0)</f>
        <v>0.25</v>
      </c>
      <c r="AB357" s="5"/>
      <c r="AD357">
        <f t="shared" ca="1" si="11"/>
        <v>6</v>
      </c>
      <c r="AF357" s="5"/>
      <c r="AG357" s="5"/>
      <c r="AH357" s="5"/>
    </row>
    <row r="358" spans="1:34">
      <c r="A358" s="222"/>
      <c r="B358" s="222"/>
      <c r="C358" s="222" t="s">
        <v>2744</v>
      </c>
      <c r="D358" s="219">
        <v>1253</v>
      </c>
      <c r="E358" s="219">
        <v>91</v>
      </c>
      <c r="F358" s="219">
        <v>91</v>
      </c>
      <c r="G358" s="264">
        <v>351</v>
      </c>
      <c r="H358" s="221" t="s">
        <v>129</v>
      </c>
      <c r="I358" s="219" t="s">
        <v>827</v>
      </c>
      <c r="J358" s="267" t="s">
        <v>837</v>
      </c>
      <c r="K358" s="219" t="s">
        <v>84</v>
      </c>
      <c r="L358" s="35" t="str">
        <f ca="1">IF(OFFSET(환산공식!$DU$15,$F358,0)=1,"O","X")</f>
        <v>X</v>
      </c>
      <c r="M358" s="212">
        <f ca="1">IFERROR(OFFSET(환산공식!DA$15,$F358,0),"")</f>
        <v>200</v>
      </c>
      <c r="N358" s="35" t="str">
        <f ca="1">IFERROR(CONCATENATE(ROUND(OFFSET(환산공식!DB$15,$F358,0),1),"%"),"")</f>
        <v>100%</v>
      </c>
      <c r="O358" s="35">
        <f ca="1">IFERROR(OFFSET(환산공식!DC$15,$F358,0),"")</f>
        <v>5</v>
      </c>
      <c r="P358" s="212" t="str">
        <f t="shared" ca="1" si="10"/>
        <v>3% 이하</v>
      </c>
      <c r="Q358" s="218">
        <f ca="1">IFERROR(ROUND(OFFSET(환산공식!$EX$15,$F358,0),3),"")</f>
        <v>0</v>
      </c>
      <c r="R358" s="218">
        <f ca="1">OFFSET('배치점수 계산기'!H$10,$D358,0)</f>
        <v>849.28</v>
      </c>
      <c r="S358" s="218">
        <f ca="1">OFFSET('배치점수 계산기'!I$10,$D358,0)</f>
        <v>844.38499999999999</v>
      </c>
      <c r="T358" s="218">
        <f ca="1">OFFSET('배치점수 계산기'!J$10,$D358,0)</f>
        <v>834.8</v>
      </c>
      <c r="U358" s="218">
        <f ca="1">OFFSET('배치점수 계산기'!K$10,$D358,0)</f>
        <v>829.95500000000004</v>
      </c>
      <c r="V358" s="218">
        <f ca="1">OFFSET('배치점수 계산기'!L$10,$D358,0)</f>
        <v>822.19500000000005</v>
      </c>
      <c r="W358" s="210" t="str">
        <f ca="1">OFFSET('배치점수 계산기'!M$10,$D358,0)</f>
        <v>백분위</v>
      </c>
      <c r="X358" s="208" t="str">
        <f ca="1">OFFSET('배치점수 계산기'!N$10,$D358,0)</f>
        <v>백분위</v>
      </c>
      <c r="Y358" s="212">
        <f ca="1">OFFSET(환산공식!FG$15,$F358,0)</f>
        <v>0.44</v>
      </c>
      <c r="Z358" s="35">
        <f ca="1">OFFSET(환산공식!FH$15,$F358,0)</f>
        <v>0.31</v>
      </c>
      <c r="AA358" s="203">
        <f ca="1">OFFSET(환산공식!FI$15,$F358,0)</f>
        <v>0.25</v>
      </c>
      <c r="AB358" s="5"/>
      <c r="AD358">
        <f t="shared" ca="1" si="11"/>
        <v>6</v>
      </c>
      <c r="AF358" s="5"/>
      <c r="AG358" s="5"/>
      <c r="AH358" s="5"/>
    </row>
    <row r="359" spans="1:34">
      <c r="A359" s="222"/>
      <c r="B359" s="222"/>
      <c r="C359" s="222" t="s">
        <v>2745</v>
      </c>
      <c r="D359" s="219">
        <v>1254</v>
      </c>
      <c r="E359" s="219">
        <v>91</v>
      </c>
      <c r="F359" s="219">
        <v>91</v>
      </c>
      <c r="G359" s="264">
        <v>352</v>
      </c>
      <c r="H359" s="221" t="s">
        <v>129</v>
      </c>
      <c r="I359" s="219" t="s">
        <v>827</v>
      </c>
      <c r="J359" s="267" t="s">
        <v>834</v>
      </c>
      <c r="K359" s="219" t="s">
        <v>84</v>
      </c>
      <c r="L359" s="35" t="str">
        <f ca="1">IF(OFFSET(환산공식!$DU$15,$F359,0)=1,"O","X")</f>
        <v>X</v>
      </c>
      <c r="M359" s="212">
        <f ca="1">IFERROR(OFFSET(환산공식!DA$15,$F359,0),"")</f>
        <v>200</v>
      </c>
      <c r="N359" s="35" t="str">
        <f ca="1">IFERROR(CONCATENATE(ROUND(OFFSET(환산공식!DB$15,$F359,0),1),"%"),"")</f>
        <v>100%</v>
      </c>
      <c r="O359" s="35">
        <f ca="1">IFERROR(OFFSET(환산공식!DC$15,$F359,0),"")</f>
        <v>5</v>
      </c>
      <c r="P359" s="212" t="str">
        <f t="shared" ca="1" si="10"/>
        <v>3% 이하</v>
      </c>
      <c r="Q359" s="218">
        <f ca="1">IFERROR(ROUND(OFFSET(환산공식!$EX$15,$F359,0),3),"")</f>
        <v>0</v>
      </c>
      <c r="R359" s="218">
        <f ca="1">OFFSET('배치점수 계산기'!H$10,$D359,0)</f>
        <v>841.49</v>
      </c>
      <c r="S359" s="218">
        <f ca="1">OFFSET('배치점수 계산기'!I$10,$D359,0)</f>
        <v>837.22500000000002</v>
      </c>
      <c r="T359" s="218">
        <f ca="1">OFFSET('배치점수 계산기'!J$10,$D359,0)</f>
        <v>828.98500000000001</v>
      </c>
      <c r="U359" s="218">
        <f ca="1">OFFSET('배치점수 계산기'!K$10,$D359,0)</f>
        <v>824.41499999999996</v>
      </c>
      <c r="V359" s="218">
        <f ca="1">OFFSET('배치점수 계산기'!L$10,$D359,0)</f>
        <v>816.97500000000002</v>
      </c>
      <c r="W359" s="210" t="str">
        <f ca="1">OFFSET('배치점수 계산기'!M$10,$D359,0)</f>
        <v>백분위</v>
      </c>
      <c r="X359" s="208" t="str">
        <f ca="1">OFFSET('배치점수 계산기'!N$10,$D359,0)</f>
        <v>백분위</v>
      </c>
      <c r="Y359" s="212">
        <f ca="1">OFFSET(환산공식!FG$15,$F359,0)</f>
        <v>0.44</v>
      </c>
      <c r="Z359" s="35">
        <f ca="1">OFFSET(환산공식!FH$15,$F359,0)</f>
        <v>0.31</v>
      </c>
      <c r="AA359" s="203">
        <f ca="1">OFFSET(환산공식!FI$15,$F359,0)</f>
        <v>0.25</v>
      </c>
      <c r="AB359" s="5"/>
      <c r="AD359">
        <f t="shared" ca="1" si="11"/>
        <v>6</v>
      </c>
      <c r="AF359" s="5"/>
      <c r="AG359" s="5"/>
      <c r="AH359" s="5"/>
    </row>
    <row r="360" spans="1:34">
      <c r="A360" s="222"/>
      <c r="B360" s="222"/>
      <c r="C360" s="222" t="s">
        <v>2746</v>
      </c>
      <c r="D360" s="219">
        <v>1255</v>
      </c>
      <c r="E360" s="219">
        <v>91</v>
      </c>
      <c r="F360" s="219">
        <v>91</v>
      </c>
      <c r="G360" s="264">
        <v>353</v>
      </c>
      <c r="H360" s="221" t="s">
        <v>129</v>
      </c>
      <c r="I360" s="219" t="s">
        <v>827</v>
      </c>
      <c r="J360" s="267" t="s">
        <v>195</v>
      </c>
      <c r="K360" s="219" t="s">
        <v>84</v>
      </c>
      <c r="L360" s="35" t="str">
        <f ca="1">IF(OFFSET(환산공식!$DU$15,$F360,0)=1,"O","X")</f>
        <v>X</v>
      </c>
      <c r="M360" s="212">
        <f ca="1">IFERROR(OFFSET(환산공식!DA$15,$F360,0),"")</f>
        <v>200</v>
      </c>
      <c r="N360" s="35" t="str">
        <f ca="1">IFERROR(CONCATENATE(ROUND(OFFSET(환산공식!DB$15,$F360,0),1),"%"),"")</f>
        <v>100%</v>
      </c>
      <c r="O360" s="35">
        <f ca="1">IFERROR(OFFSET(환산공식!DC$15,$F360,0),"")</f>
        <v>5</v>
      </c>
      <c r="P360" s="212" t="str">
        <f t="shared" ca="1" si="10"/>
        <v>3% 이하</v>
      </c>
      <c r="Q360" s="218">
        <f ca="1">IFERROR(ROUND(OFFSET(환산공식!$EX$15,$F360,0),3),"")</f>
        <v>0</v>
      </c>
      <c r="R360" s="218">
        <f ca="1">OFFSET('배치점수 계산기'!H$10,$D360,0)</f>
        <v>832.10500000000002</v>
      </c>
      <c r="S360" s="218">
        <f ca="1">OFFSET('배치점수 계산기'!I$10,$D360,0)</f>
        <v>827.93499999999995</v>
      </c>
      <c r="T360" s="218">
        <f ca="1">OFFSET('배치점수 계산기'!J$10,$D360,0)</f>
        <v>821.12</v>
      </c>
      <c r="U360" s="218">
        <f ca="1">OFFSET('배치점수 계산기'!K$10,$D360,0)</f>
        <v>816.85</v>
      </c>
      <c r="V360" s="218">
        <f ca="1">OFFSET('배치점수 계산기'!L$10,$D360,0)</f>
        <v>807.94</v>
      </c>
      <c r="W360" s="210" t="str">
        <f ca="1">OFFSET('배치점수 계산기'!M$10,$D360,0)</f>
        <v>백분위</v>
      </c>
      <c r="X360" s="208" t="str">
        <f ca="1">OFFSET('배치점수 계산기'!N$10,$D360,0)</f>
        <v>백분위</v>
      </c>
      <c r="Y360" s="212">
        <f ca="1">OFFSET(환산공식!FG$15,$F360,0)</f>
        <v>0.44</v>
      </c>
      <c r="Z360" s="35">
        <f ca="1">OFFSET(환산공식!FH$15,$F360,0)</f>
        <v>0.31</v>
      </c>
      <c r="AA360" s="203">
        <f ca="1">OFFSET(환산공식!FI$15,$F360,0)</f>
        <v>0.25</v>
      </c>
      <c r="AB360" s="5"/>
      <c r="AD360">
        <f t="shared" ca="1" si="11"/>
        <v>6</v>
      </c>
      <c r="AF360" s="5"/>
      <c r="AG360" s="5"/>
      <c r="AH360" s="5"/>
    </row>
    <row r="361" spans="1:34">
      <c r="A361" s="222"/>
      <c r="B361" s="222"/>
      <c r="C361" s="222" t="s">
        <v>2747</v>
      </c>
      <c r="D361" s="219">
        <v>1256</v>
      </c>
      <c r="E361" s="219">
        <v>125</v>
      </c>
      <c r="F361" s="219">
        <v>125</v>
      </c>
      <c r="G361" s="264">
        <v>354</v>
      </c>
      <c r="H361" s="221" t="s">
        <v>129</v>
      </c>
      <c r="I361" s="219" t="s">
        <v>1207</v>
      </c>
      <c r="J361" s="267" t="s">
        <v>87</v>
      </c>
      <c r="K361" s="219" t="s">
        <v>83</v>
      </c>
      <c r="L361" s="35" t="str">
        <f ca="1">IF(OFFSET(환산공식!$DU$15,$F361,0)=1,"O","X")</f>
        <v>X</v>
      </c>
      <c r="M361" s="212">
        <f ca="1">IFERROR(OFFSET(환산공식!DA$15,$F361,0),"")</f>
        <v>150</v>
      </c>
      <c r="N361" s="35" t="str">
        <f ca="1">IFERROR(CONCATENATE(ROUND(OFFSET(환산공식!DB$15,$F361,0),1),"%"),"")</f>
        <v>100%</v>
      </c>
      <c r="O361" s="35">
        <f ca="1">IFERROR(OFFSET(환산공식!DC$15,$F361,0),"")</f>
        <v>10</v>
      </c>
      <c r="P361" s="212" t="str">
        <f t="shared" ca="1" si="10"/>
        <v>3% 이하</v>
      </c>
      <c r="Q361" s="218">
        <f ca="1">IFERROR(ROUND(OFFSET(환산공식!$EX$15,$F361,0),3),"")</f>
        <v>0</v>
      </c>
      <c r="R361" s="218">
        <f ca="1">OFFSET('배치점수 계산기'!H$10,$D361,0)</f>
        <v>885.95299999999997</v>
      </c>
      <c r="S361" s="218">
        <f ca="1">OFFSET('배치점수 계산기'!I$10,$D361,0)</f>
        <v>882.71299999999997</v>
      </c>
      <c r="T361" s="218">
        <f ca="1">OFFSET('배치점수 계산기'!J$10,$D361,0)</f>
        <v>878.66300000000001</v>
      </c>
      <c r="U361" s="218">
        <f ca="1">OFFSET('배치점수 계산기'!K$10,$D361,0)</f>
        <v>874.26199999999994</v>
      </c>
      <c r="V361" s="218">
        <f ca="1">OFFSET('배치점수 계산기'!L$10,$D361,0)</f>
        <v>872.05100000000004</v>
      </c>
      <c r="W361" s="210" t="str">
        <f ca="1">OFFSET('배치점수 계산기'!M$10,$D361,0)</f>
        <v>표점/만점</v>
      </c>
      <c r="X361" s="208" t="str">
        <f ca="1">OFFSET('배치점수 계산기'!N$10,$D361,0)</f>
        <v>변표/만점</v>
      </c>
      <c r="Y361" s="212">
        <f ca="1">OFFSET(환산공식!FG$15,$F361,0)</f>
        <v>0.3</v>
      </c>
      <c r="Z361" s="35">
        <f ca="1">OFFSET(환산공식!FH$15,$F361,0)</f>
        <v>0.41</v>
      </c>
      <c r="AA361" s="203">
        <f ca="1">OFFSET(환산공식!FI$15,$F361,0)</f>
        <v>0.28999999999999998</v>
      </c>
      <c r="AB361" s="5"/>
      <c r="AD361">
        <f t="shared" ca="1" si="11"/>
        <v>6</v>
      </c>
      <c r="AF361" s="5"/>
      <c r="AG361" s="5"/>
      <c r="AH361" s="5"/>
    </row>
    <row r="362" spans="1:34">
      <c r="A362" s="222"/>
      <c r="B362" s="222"/>
      <c r="C362" s="222" t="s">
        <v>2748</v>
      </c>
      <c r="D362" s="219">
        <v>1257</v>
      </c>
      <c r="E362" s="219">
        <v>124</v>
      </c>
      <c r="F362" s="219">
        <v>124</v>
      </c>
      <c r="G362" s="264">
        <v>355</v>
      </c>
      <c r="H362" s="221" t="s">
        <v>129</v>
      </c>
      <c r="I362" s="219" t="s">
        <v>1207</v>
      </c>
      <c r="J362" s="267" t="s">
        <v>18597</v>
      </c>
      <c r="K362" s="219" t="s">
        <v>83</v>
      </c>
      <c r="L362" s="35" t="str">
        <f ca="1">IF(OFFSET(환산공식!$DU$15,$F362,0)=1,"O","X")</f>
        <v>X</v>
      </c>
      <c r="M362" s="212">
        <f ca="1">IFERROR(OFFSET(환산공식!DA$15,$F362,0),"")</f>
        <v>150</v>
      </c>
      <c r="N362" s="35" t="str">
        <f ca="1">IFERROR(CONCATENATE(ROUND(OFFSET(환산공식!DB$15,$F362,0),1),"%"),"")</f>
        <v>100%</v>
      </c>
      <c r="O362" s="35">
        <f ca="1">IFERROR(OFFSET(환산공식!DC$15,$F362,0),"")</f>
        <v>10</v>
      </c>
      <c r="P362" s="212" t="str">
        <f t="shared" ca="1" si="10"/>
        <v>3% 이하</v>
      </c>
      <c r="Q362" s="218">
        <f ca="1">IFERROR(ROUND(OFFSET(환산공식!$EX$15,$F362,0),3),"")</f>
        <v>0</v>
      </c>
      <c r="R362" s="218">
        <f ca="1">OFFSET('배치점수 계산기'!H$10,$D362,0)</f>
        <v>891.58299999999997</v>
      </c>
      <c r="S362" s="218">
        <f ca="1">OFFSET('배치점수 계산기'!I$10,$D362,0)</f>
        <v>887.82500000000005</v>
      </c>
      <c r="T362" s="218">
        <f ca="1">OFFSET('배치점수 계산기'!J$10,$D362,0)</f>
        <v>882.80499999999995</v>
      </c>
      <c r="U362" s="218">
        <f ca="1">OFFSET('배치점수 계산기'!K$10,$D362,0)</f>
        <v>878.44500000000005</v>
      </c>
      <c r="V362" s="218">
        <f ca="1">OFFSET('배치점수 계산기'!L$10,$D362,0)</f>
        <v>875.88699999999994</v>
      </c>
      <c r="W362" s="210" t="str">
        <f ca="1">OFFSET('배치점수 계산기'!M$10,$D362,0)</f>
        <v>표점/만점</v>
      </c>
      <c r="X362" s="208" t="str">
        <f ca="1">OFFSET('배치점수 계산기'!N$10,$D362,0)</f>
        <v>변표/만점</v>
      </c>
      <c r="Y362" s="212">
        <f ca="1">OFFSET(환산공식!FG$15,$F362,0)</f>
        <v>0.3</v>
      </c>
      <c r="Z362" s="35">
        <f ca="1">OFFSET(환산공식!FH$15,$F362,0)</f>
        <v>0.41</v>
      </c>
      <c r="AA362" s="203">
        <f ca="1">OFFSET(환산공식!FI$15,$F362,0)</f>
        <v>0.28999999999999998</v>
      </c>
      <c r="AB362" s="5"/>
      <c r="AD362">
        <f t="shared" ca="1" si="11"/>
        <v>6</v>
      </c>
      <c r="AF362" s="5"/>
      <c r="AG362" s="5"/>
      <c r="AH362" s="5"/>
    </row>
    <row r="363" spans="1:34">
      <c r="A363" s="222"/>
      <c r="B363" s="222"/>
      <c r="C363" s="222" t="s">
        <v>2749</v>
      </c>
      <c r="D363" s="219">
        <v>1258</v>
      </c>
      <c r="E363" s="219">
        <v>124</v>
      </c>
      <c r="F363" s="219">
        <v>124</v>
      </c>
      <c r="G363" s="264">
        <v>356</v>
      </c>
      <c r="H363" s="221" t="s">
        <v>129</v>
      </c>
      <c r="I363" s="219" t="s">
        <v>1207</v>
      </c>
      <c r="J363" s="267" t="s">
        <v>1125</v>
      </c>
      <c r="K363" s="219" t="s">
        <v>83</v>
      </c>
      <c r="L363" s="35" t="str">
        <f ca="1">IF(OFFSET(환산공식!$DU$15,$F363,0)=1,"O","X")</f>
        <v>X</v>
      </c>
      <c r="M363" s="212">
        <f ca="1">IFERROR(OFFSET(환산공식!DA$15,$F363,0),"")</f>
        <v>150</v>
      </c>
      <c r="N363" s="35" t="str">
        <f ca="1">IFERROR(CONCATENATE(ROUND(OFFSET(환산공식!DB$15,$F363,0),1),"%"),"")</f>
        <v>100%</v>
      </c>
      <c r="O363" s="35">
        <f ca="1">IFERROR(OFFSET(환산공식!DC$15,$F363,0),"")</f>
        <v>10</v>
      </c>
      <c r="P363" s="212" t="str">
        <f t="shared" ca="1" si="10"/>
        <v>3% 이하</v>
      </c>
      <c r="Q363" s="218">
        <f ca="1">IFERROR(ROUND(OFFSET(환산공식!$EX$15,$F363,0),3),"")</f>
        <v>0</v>
      </c>
      <c r="R363" s="218">
        <f ca="1">OFFSET('배치점수 계산기'!H$10,$D363,0)</f>
        <v>888.87400000000002</v>
      </c>
      <c r="S363" s="218">
        <f ca="1">OFFSET('배치점수 계산기'!I$10,$D363,0)</f>
        <v>884.82299999999998</v>
      </c>
      <c r="T363" s="218">
        <f ca="1">OFFSET('배치점수 계산기'!J$10,$D363,0)</f>
        <v>880.72900000000004</v>
      </c>
      <c r="U363" s="218">
        <f ca="1">OFFSET('배치점수 계산기'!K$10,$D363,0)</f>
        <v>876.32600000000002</v>
      </c>
      <c r="V363" s="218">
        <f ca="1">OFFSET('배치점수 계산기'!L$10,$D363,0)</f>
        <v>873.755</v>
      </c>
      <c r="W363" s="210" t="str">
        <f ca="1">OFFSET('배치점수 계산기'!M$10,$D363,0)</f>
        <v>표점/만점</v>
      </c>
      <c r="X363" s="208" t="str">
        <f ca="1">OFFSET('배치점수 계산기'!N$10,$D363,0)</f>
        <v>변표/만점</v>
      </c>
      <c r="Y363" s="212">
        <f ca="1">OFFSET(환산공식!FG$15,$F363,0)</f>
        <v>0.3</v>
      </c>
      <c r="Z363" s="35">
        <f ca="1">OFFSET(환산공식!FH$15,$F363,0)</f>
        <v>0.41</v>
      </c>
      <c r="AA363" s="203">
        <f ca="1">OFFSET(환산공식!FI$15,$F363,0)</f>
        <v>0.28999999999999998</v>
      </c>
      <c r="AB363" s="5"/>
      <c r="AD363">
        <f t="shared" ca="1" si="11"/>
        <v>6</v>
      </c>
      <c r="AF363" s="5"/>
      <c r="AG363" s="5"/>
      <c r="AH363" s="5"/>
    </row>
    <row r="364" spans="1:34">
      <c r="A364" s="222"/>
      <c r="B364" s="222"/>
      <c r="C364" s="222" t="s">
        <v>2750</v>
      </c>
      <c r="D364" s="219">
        <v>1259</v>
      </c>
      <c r="E364" s="219">
        <v>124</v>
      </c>
      <c r="F364" s="219">
        <v>124</v>
      </c>
      <c r="G364" s="264">
        <v>357</v>
      </c>
      <c r="H364" s="221" t="s">
        <v>129</v>
      </c>
      <c r="I364" s="219" t="s">
        <v>1207</v>
      </c>
      <c r="J364" s="267" t="s">
        <v>94</v>
      </c>
      <c r="K364" s="219" t="s">
        <v>83</v>
      </c>
      <c r="L364" s="35" t="str">
        <f ca="1">IF(OFFSET(환산공식!$DU$15,$F364,0)=1,"O","X")</f>
        <v>X</v>
      </c>
      <c r="M364" s="212">
        <f ca="1">IFERROR(OFFSET(환산공식!DA$15,$F364,0),"")</f>
        <v>150</v>
      </c>
      <c r="N364" s="35" t="str">
        <f ca="1">IFERROR(CONCATENATE(ROUND(OFFSET(환산공식!DB$15,$F364,0),1),"%"),"")</f>
        <v>100%</v>
      </c>
      <c r="O364" s="35">
        <f ca="1">IFERROR(OFFSET(환산공식!DC$15,$F364,0),"")</f>
        <v>10</v>
      </c>
      <c r="P364" s="212" t="str">
        <f t="shared" ca="1" si="10"/>
        <v>3% 이하</v>
      </c>
      <c r="Q364" s="218">
        <f ca="1">IFERROR(ROUND(OFFSET(환산공식!$EX$15,$F364,0),3),"")</f>
        <v>0</v>
      </c>
      <c r="R364" s="218">
        <f ca="1">OFFSET('배치점수 계산기'!H$10,$D364,0)</f>
        <v>887.98500000000001</v>
      </c>
      <c r="S364" s="218">
        <f ca="1">OFFSET('배치점수 계산기'!I$10,$D364,0)</f>
        <v>884.67700000000002</v>
      </c>
      <c r="T364" s="218">
        <f ca="1">OFFSET('배치점수 계산기'!J$10,$D364,0)</f>
        <v>879.79300000000001</v>
      </c>
      <c r="U364" s="218">
        <f ca="1">OFFSET('배치점수 계산기'!K$10,$D364,0)</f>
        <v>875.63699999999994</v>
      </c>
      <c r="V364" s="218">
        <f ca="1">OFFSET('배치점수 계산기'!L$10,$D364,0)</f>
        <v>872.875</v>
      </c>
      <c r="W364" s="210" t="str">
        <f ca="1">OFFSET('배치점수 계산기'!M$10,$D364,0)</f>
        <v>표점/만점</v>
      </c>
      <c r="X364" s="208" t="str">
        <f ca="1">OFFSET('배치점수 계산기'!N$10,$D364,0)</f>
        <v>변표/만점</v>
      </c>
      <c r="Y364" s="212">
        <f ca="1">OFFSET(환산공식!FG$15,$F364,0)</f>
        <v>0.3</v>
      </c>
      <c r="Z364" s="35">
        <f ca="1">OFFSET(환산공식!FH$15,$F364,0)</f>
        <v>0.41</v>
      </c>
      <c r="AA364" s="203">
        <f ca="1">OFFSET(환산공식!FI$15,$F364,0)</f>
        <v>0.28999999999999998</v>
      </c>
      <c r="AB364" s="5"/>
      <c r="AD364">
        <f t="shared" ca="1" si="11"/>
        <v>6</v>
      </c>
      <c r="AF364" s="5"/>
      <c r="AG364" s="5"/>
      <c r="AH364" s="5"/>
    </row>
    <row r="365" spans="1:34">
      <c r="A365" s="222"/>
      <c r="B365" s="222"/>
      <c r="C365" s="222" t="s">
        <v>2751</v>
      </c>
      <c r="D365" s="219">
        <v>1260</v>
      </c>
      <c r="E365" s="219">
        <v>124</v>
      </c>
      <c r="F365" s="219">
        <v>124</v>
      </c>
      <c r="G365" s="264">
        <v>358</v>
      </c>
      <c r="H365" s="221" t="s">
        <v>129</v>
      </c>
      <c r="I365" s="219" t="s">
        <v>1207</v>
      </c>
      <c r="J365" s="267" t="s">
        <v>18594</v>
      </c>
      <c r="K365" s="219" t="s">
        <v>83</v>
      </c>
      <c r="L365" s="35" t="str">
        <f ca="1">IF(OFFSET(환산공식!$DU$15,$F365,0)=1,"O","X")</f>
        <v>X</v>
      </c>
      <c r="M365" s="212">
        <f ca="1">IFERROR(OFFSET(환산공식!DA$15,$F365,0),"")</f>
        <v>150</v>
      </c>
      <c r="N365" s="35" t="str">
        <f ca="1">IFERROR(CONCATENATE(ROUND(OFFSET(환산공식!DB$15,$F365,0),1),"%"),"")</f>
        <v>100%</v>
      </c>
      <c r="O365" s="35">
        <f ca="1">IFERROR(OFFSET(환산공식!DC$15,$F365,0),"")</f>
        <v>10</v>
      </c>
      <c r="P365" s="212" t="str">
        <f t="shared" ca="1" si="10"/>
        <v>3% 이하</v>
      </c>
      <c r="Q365" s="218">
        <f ca="1">IFERROR(ROUND(OFFSET(환산공식!$EX$15,$F365,0),3),"")</f>
        <v>0</v>
      </c>
      <c r="R365" s="218">
        <f ca="1">OFFSET('배치점수 계산기'!H$10,$D365,0)</f>
        <v>889.70399999999995</v>
      </c>
      <c r="S365" s="218">
        <f ca="1">OFFSET('배치점수 계산기'!I$10,$D365,0)</f>
        <v>884.67700000000002</v>
      </c>
      <c r="T365" s="218">
        <f ca="1">OFFSET('배치점수 계산기'!J$10,$D365,0)</f>
        <v>879.07399999999996</v>
      </c>
      <c r="U365" s="218">
        <f ca="1">OFFSET('배치점수 계산기'!K$10,$D365,0)</f>
        <v>874.68399999999997</v>
      </c>
      <c r="V365" s="218">
        <f ca="1">OFFSET('배치점수 계산기'!L$10,$D365,0)</f>
        <v>872.476</v>
      </c>
      <c r="W365" s="210" t="str">
        <f ca="1">OFFSET('배치점수 계산기'!M$10,$D365,0)</f>
        <v>표점/만점</v>
      </c>
      <c r="X365" s="208" t="str">
        <f ca="1">OFFSET('배치점수 계산기'!N$10,$D365,0)</f>
        <v>변표/만점</v>
      </c>
      <c r="Y365" s="212">
        <f ca="1">OFFSET(환산공식!FG$15,$F365,0)</f>
        <v>0.3</v>
      </c>
      <c r="Z365" s="35">
        <f ca="1">OFFSET(환산공식!FH$15,$F365,0)</f>
        <v>0.41</v>
      </c>
      <c r="AA365" s="203">
        <f ca="1">OFFSET(환산공식!FI$15,$F365,0)</f>
        <v>0.28999999999999998</v>
      </c>
      <c r="AB365" s="5"/>
      <c r="AD365">
        <f t="shared" ca="1" si="11"/>
        <v>6</v>
      </c>
      <c r="AF365" s="5"/>
      <c r="AG365" s="5"/>
      <c r="AH365" s="5"/>
    </row>
    <row r="366" spans="1:34">
      <c r="A366" s="222"/>
      <c r="B366" s="222"/>
      <c r="C366" s="222" t="s">
        <v>2752</v>
      </c>
      <c r="D366" s="219">
        <v>1261</v>
      </c>
      <c r="E366" s="219">
        <v>124</v>
      </c>
      <c r="F366" s="219">
        <v>124</v>
      </c>
      <c r="G366" s="264">
        <v>359</v>
      </c>
      <c r="H366" s="221" t="s">
        <v>129</v>
      </c>
      <c r="I366" s="219" t="s">
        <v>1207</v>
      </c>
      <c r="J366" s="267" t="s">
        <v>18591</v>
      </c>
      <c r="K366" s="219" t="s">
        <v>83</v>
      </c>
      <c r="L366" s="35" t="str">
        <f ca="1">IF(OFFSET(환산공식!$DU$15,$F366,0)=1,"O","X")</f>
        <v>X</v>
      </c>
      <c r="M366" s="212">
        <f ca="1">IFERROR(OFFSET(환산공식!DA$15,$F366,0),"")</f>
        <v>150</v>
      </c>
      <c r="N366" s="35" t="str">
        <f ca="1">IFERROR(CONCATENATE(ROUND(OFFSET(환산공식!DB$15,$F366,0),1),"%"),"")</f>
        <v>100%</v>
      </c>
      <c r="O366" s="35">
        <f ca="1">IFERROR(OFFSET(환산공식!DC$15,$F366,0),"")</f>
        <v>10</v>
      </c>
      <c r="P366" s="212" t="str">
        <f t="shared" ca="1" si="10"/>
        <v>3% 이하</v>
      </c>
      <c r="Q366" s="218">
        <f ca="1">IFERROR(ROUND(OFFSET(환산공식!$EX$15,$F366,0),3),"")</f>
        <v>0</v>
      </c>
      <c r="R366" s="218">
        <f ca="1">OFFSET('배치점수 계산기'!H$10,$D366,0)</f>
        <v>882.95</v>
      </c>
      <c r="S366" s="218">
        <f ca="1">OFFSET('배치점수 계산기'!I$10,$D366,0)</f>
        <v>879.07399999999996</v>
      </c>
      <c r="T366" s="218">
        <f ca="1">OFFSET('배치점수 계산기'!J$10,$D366,0)</f>
        <v>874.68399999999997</v>
      </c>
      <c r="U366" s="218">
        <f ca="1">OFFSET('배치점수 계산기'!K$10,$D366,0)</f>
        <v>870.54399999999998</v>
      </c>
      <c r="V366" s="218">
        <f ca="1">OFFSET('배치점수 계산기'!L$10,$D366,0)</f>
        <v>868.25199999999995</v>
      </c>
      <c r="W366" s="210" t="str">
        <f ca="1">OFFSET('배치점수 계산기'!M$10,$D366,0)</f>
        <v>표점/만점</v>
      </c>
      <c r="X366" s="208" t="str">
        <f ca="1">OFFSET('배치점수 계산기'!N$10,$D366,0)</f>
        <v>변표/만점</v>
      </c>
      <c r="Y366" s="212">
        <f ca="1">OFFSET(환산공식!FG$15,$F366,0)</f>
        <v>0.3</v>
      </c>
      <c r="Z366" s="35">
        <f ca="1">OFFSET(환산공식!FH$15,$F366,0)</f>
        <v>0.41</v>
      </c>
      <c r="AA366" s="203">
        <f ca="1">OFFSET(환산공식!FI$15,$F366,0)</f>
        <v>0.28999999999999998</v>
      </c>
      <c r="AB366" s="5"/>
      <c r="AD366">
        <f t="shared" ca="1" si="11"/>
        <v>6</v>
      </c>
      <c r="AF366" s="5"/>
      <c r="AG366" s="5"/>
      <c r="AH366" s="5"/>
    </row>
    <row r="367" spans="1:34">
      <c r="A367" s="222"/>
      <c r="B367" s="222"/>
      <c r="C367" s="222" t="s">
        <v>2753</v>
      </c>
      <c r="D367" s="219">
        <v>1262</v>
      </c>
      <c r="E367" s="219">
        <v>124</v>
      </c>
      <c r="F367" s="219">
        <v>124</v>
      </c>
      <c r="G367" s="264">
        <v>360</v>
      </c>
      <c r="H367" s="221" t="s">
        <v>129</v>
      </c>
      <c r="I367" s="219" t="s">
        <v>1207</v>
      </c>
      <c r="J367" s="267" t="s">
        <v>1130</v>
      </c>
      <c r="K367" s="219" t="s">
        <v>83</v>
      </c>
      <c r="L367" s="35" t="str">
        <f ca="1">IF(OFFSET(환산공식!$DU$15,$F367,0)=1,"O","X")</f>
        <v>X</v>
      </c>
      <c r="M367" s="212">
        <f ca="1">IFERROR(OFFSET(환산공식!DA$15,$F367,0),"")</f>
        <v>150</v>
      </c>
      <c r="N367" s="35" t="str">
        <f ca="1">IFERROR(CONCATENATE(ROUND(OFFSET(환산공식!DB$15,$F367,0),1),"%"),"")</f>
        <v>100%</v>
      </c>
      <c r="O367" s="35">
        <f ca="1">IFERROR(OFFSET(환산공식!DC$15,$F367,0),"")</f>
        <v>10</v>
      </c>
      <c r="P367" s="212" t="str">
        <f t="shared" ca="1" si="10"/>
        <v>3% 이하</v>
      </c>
      <c r="Q367" s="218">
        <f ca="1">IFERROR(ROUND(OFFSET(환산공식!$EX$15,$F367,0),3),"")</f>
        <v>0</v>
      </c>
      <c r="R367" s="218">
        <f ca="1">OFFSET('배치점수 계산기'!H$10,$D367,0)</f>
        <v>883.65700000000004</v>
      </c>
      <c r="S367" s="218">
        <f ca="1">OFFSET('배치점수 계산기'!I$10,$D367,0)</f>
        <v>878.72900000000004</v>
      </c>
      <c r="T367" s="218">
        <f ca="1">OFFSET('배치점수 계산기'!J$10,$D367,0)</f>
        <v>874.09500000000003</v>
      </c>
      <c r="U367" s="218">
        <f ca="1">OFFSET('배치점수 계산기'!K$10,$D367,0)</f>
        <v>870.00099999999998</v>
      </c>
      <c r="V367" s="218">
        <f ca="1">OFFSET('배치점수 계산기'!L$10,$D367,0)</f>
        <v>867.92700000000002</v>
      </c>
      <c r="W367" s="210" t="str">
        <f ca="1">OFFSET('배치점수 계산기'!M$10,$D367,0)</f>
        <v>표점/만점</v>
      </c>
      <c r="X367" s="208" t="str">
        <f ca="1">OFFSET('배치점수 계산기'!N$10,$D367,0)</f>
        <v>변표/만점</v>
      </c>
      <c r="Y367" s="212">
        <f ca="1">OFFSET(환산공식!FG$15,$F367,0)</f>
        <v>0.3</v>
      </c>
      <c r="Z367" s="35">
        <f ca="1">OFFSET(환산공식!FH$15,$F367,0)</f>
        <v>0.41</v>
      </c>
      <c r="AA367" s="203">
        <f ca="1">OFFSET(환산공식!FI$15,$F367,0)</f>
        <v>0.28999999999999998</v>
      </c>
      <c r="AB367" s="5"/>
      <c r="AD367">
        <f t="shared" ca="1" si="11"/>
        <v>6</v>
      </c>
      <c r="AF367" s="5"/>
      <c r="AG367" s="5"/>
      <c r="AH367" s="5"/>
    </row>
    <row r="368" spans="1:34">
      <c r="A368" s="222"/>
      <c r="B368" s="222"/>
      <c r="C368" s="222" t="s">
        <v>2754</v>
      </c>
      <c r="D368" s="219">
        <v>1263</v>
      </c>
      <c r="E368" s="219">
        <v>123</v>
      </c>
      <c r="F368" s="219">
        <v>123</v>
      </c>
      <c r="G368" s="264">
        <v>361</v>
      </c>
      <c r="H368" s="221" t="s">
        <v>129</v>
      </c>
      <c r="I368" s="219" t="s">
        <v>1207</v>
      </c>
      <c r="J368" s="267" t="s">
        <v>378</v>
      </c>
      <c r="K368" s="219" t="s">
        <v>84</v>
      </c>
      <c r="L368" s="35" t="str">
        <f ca="1">IF(OFFSET(환산공식!$DU$15,$F368,0)=1,"O","X")</f>
        <v>X</v>
      </c>
      <c r="M368" s="212">
        <f ca="1">IFERROR(OFFSET(환산공식!DA$15,$F368,0),"")</f>
        <v>150</v>
      </c>
      <c r="N368" s="35" t="str">
        <f ca="1">IFERROR(CONCATENATE(ROUND(OFFSET(환산공식!DB$15,$F368,0),1),"%"),"")</f>
        <v>100%</v>
      </c>
      <c r="O368" s="35">
        <f ca="1">IFERROR(OFFSET(환산공식!DC$15,$F368,0),"")</f>
        <v>10</v>
      </c>
      <c r="P368" s="212" t="str">
        <f t="shared" ca="1" si="10"/>
        <v>3% 이하</v>
      </c>
      <c r="Q368" s="218">
        <f ca="1">IFERROR(ROUND(OFFSET(환산공식!$EX$15,$F368,0),3),"")</f>
        <v>0</v>
      </c>
      <c r="R368" s="218">
        <f ca="1">OFFSET('배치점수 계산기'!H$10,$D368,0)</f>
        <v>898.30200000000002</v>
      </c>
      <c r="S368" s="218">
        <f ca="1">OFFSET('배치점수 계산기'!I$10,$D368,0)</f>
        <v>893.95</v>
      </c>
      <c r="T368" s="218">
        <f ca="1">OFFSET('배치점수 계산기'!J$10,$D368,0)</f>
        <v>889.40499999999997</v>
      </c>
      <c r="U368" s="218">
        <f ca="1">OFFSET('배치점수 계산기'!K$10,$D368,0)</f>
        <v>884.95600000000002</v>
      </c>
      <c r="V368" s="218">
        <f ca="1">OFFSET('배치점수 계산기'!L$10,$D368,0)</f>
        <v>882.90200000000004</v>
      </c>
      <c r="W368" s="210" t="str">
        <f ca="1">OFFSET('배치점수 계산기'!M$10,$D368,0)</f>
        <v>표점/만점</v>
      </c>
      <c r="X368" s="208" t="str">
        <f ca="1">OFFSET('배치점수 계산기'!N$10,$D368,0)</f>
        <v>변표/만점</v>
      </c>
      <c r="Y368" s="212">
        <f ca="1">OFFSET(환산공식!FG$15,$F368,0)</f>
        <v>0.36</v>
      </c>
      <c r="Z368" s="35">
        <f ca="1">OFFSET(환산공식!FH$15,$F368,0)</f>
        <v>0.35</v>
      </c>
      <c r="AA368" s="203">
        <f ca="1">OFFSET(환산공식!FI$15,$F368,0)</f>
        <v>0.28999999999999998</v>
      </c>
      <c r="AB368" s="5"/>
      <c r="AD368">
        <f t="shared" ca="1" si="11"/>
        <v>6</v>
      </c>
      <c r="AF368" s="5"/>
      <c r="AG368" s="5"/>
      <c r="AH368" s="5"/>
    </row>
    <row r="369" spans="1:34">
      <c r="A369" s="222"/>
      <c r="B369" s="222"/>
      <c r="C369" s="222" t="s">
        <v>2755</v>
      </c>
      <c r="D369" s="219">
        <v>1264</v>
      </c>
      <c r="E369" s="219">
        <v>123</v>
      </c>
      <c r="F369" s="219">
        <v>123</v>
      </c>
      <c r="G369" s="264">
        <v>362</v>
      </c>
      <c r="H369" s="221" t="s">
        <v>129</v>
      </c>
      <c r="I369" s="219" t="s">
        <v>1207</v>
      </c>
      <c r="J369" s="267" t="s">
        <v>121</v>
      </c>
      <c r="K369" s="219" t="s">
        <v>84</v>
      </c>
      <c r="L369" s="35" t="str">
        <f ca="1">IF(OFFSET(환산공식!$DU$15,$F369,0)=1,"O","X")</f>
        <v>X</v>
      </c>
      <c r="M369" s="212">
        <f ca="1">IFERROR(OFFSET(환산공식!DA$15,$F369,0),"")</f>
        <v>150</v>
      </c>
      <c r="N369" s="35" t="str">
        <f ca="1">IFERROR(CONCATENATE(ROUND(OFFSET(환산공식!DB$15,$F369,0),1),"%"),"")</f>
        <v>100%</v>
      </c>
      <c r="O369" s="35">
        <f ca="1">IFERROR(OFFSET(환산공식!DC$15,$F369,0),"")</f>
        <v>10</v>
      </c>
      <c r="P369" s="212" t="str">
        <f t="shared" ca="1" si="10"/>
        <v>3% 이하</v>
      </c>
      <c r="Q369" s="218">
        <f ca="1">IFERROR(ROUND(OFFSET(환산공식!$EX$15,$F369,0),3),"")</f>
        <v>0</v>
      </c>
      <c r="R369" s="218">
        <f ca="1">OFFSET('배치점수 계산기'!H$10,$D369,0)</f>
        <v>894.77599999999995</v>
      </c>
      <c r="S369" s="218">
        <f ca="1">OFFSET('배치점수 계산기'!I$10,$D369,0)</f>
        <v>891.05100000000004</v>
      </c>
      <c r="T369" s="218">
        <f ca="1">OFFSET('배치점수 계산기'!J$10,$D369,0)</f>
        <v>886.48800000000006</v>
      </c>
      <c r="U369" s="218">
        <f ca="1">OFFSET('배치점수 계산기'!K$10,$D369,0)</f>
        <v>882.28099999999995</v>
      </c>
      <c r="V369" s="218">
        <f ca="1">OFFSET('배치점수 계산기'!L$10,$D369,0)</f>
        <v>880.12099999999998</v>
      </c>
      <c r="W369" s="210" t="str">
        <f ca="1">OFFSET('배치점수 계산기'!M$10,$D369,0)</f>
        <v>표점/만점</v>
      </c>
      <c r="X369" s="208" t="str">
        <f ca="1">OFFSET('배치점수 계산기'!N$10,$D369,0)</f>
        <v>변표/만점</v>
      </c>
      <c r="Y369" s="212">
        <f ca="1">OFFSET(환산공식!FG$15,$F369,0)</f>
        <v>0.36</v>
      </c>
      <c r="Z369" s="35">
        <f ca="1">OFFSET(환산공식!FH$15,$F369,0)</f>
        <v>0.35</v>
      </c>
      <c r="AA369" s="203">
        <f ca="1">OFFSET(환산공식!FI$15,$F369,0)</f>
        <v>0.28999999999999998</v>
      </c>
      <c r="AB369" s="5"/>
      <c r="AD369">
        <f t="shared" ca="1" si="11"/>
        <v>6</v>
      </c>
      <c r="AF369" s="5"/>
      <c r="AG369" s="5"/>
      <c r="AH369" s="5"/>
    </row>
    <row r="370" spans="1:34">
      <c r="A370" s="222"/>
      <c r="B370" s="222"/>
      <c r="C370" s="222" t="s">
        <v>2756</v>
      </c>
      <c r="D370" s="219">
        <v>1265</v>
      </c>
      <c r="E370" s="219">
        <v>125</v>
      </c>
      <c r="F370" s="219">
        <v>125</v>
      </c>
      <c r="G370" s="264">
        <v>363</v>
      </c>
      <c r="H370" s="221" t="s">
        <v>129</v>
      </c>
      <c r="I370" s="219" t="s">
        <v>1207</v>
      </c>
      <c r="J370" s="267" t="s">
        <v>76</v>
      </c>
      <c r="K370" s="219" t="s">
        <v>84</v>
      </c>
      <c r="L370" s="35" t="str">
        <f ca="1">IF(OFFSET(환산공식!$DU$15,$F370,0)=1,"O","X")</f>
        <v>X</v>
      </c>
      <c r="M370" s="212">
        <f ca="1">IFERROR(OFFSET(환산공식!DA$15,$F370,0),"")</f>
        <v>150</v>
      </c>
      <c r="N370" s="35" t="str">
        <f ca="1">IFERROR(CONCATENATE(ROUND(OFFSET(환산공식!DB$15,$F370,0),1),"%"),"")</f>
        <v>100%</v>
      </c>
      <c r="O370" s="35">
        <f ca="1">IFERROR(OFFSET(환산공식!DC$15,$F370,0),"")</f>
        <v>10</v>
      </c>
      <c r="P370" s="212" t="str">
        <f t="shared" ca="1" si="10"/>
        <v>3% 이하</v>
      </c>
      <c r="Q370" s="218">
        <f ca="1">IFERROR(ROUND(OFFSET(환산공식!$EX$15,$F370,0),3),"")</f>
        <v>0</v>
      </c>
      <c r="R370" s="218">
        <f ca="1">OFFSET('배치점수 계산기'!H$10,$D370,0)</f>
        <v>887.03</v>
      </c>
      <c r="S370" s="218">
        <f ca="1">OFFSET('배치점수 계산기'!I$10,$D370,0)</f>
        <v>882.71299999999997</v>
      </c>
      <c r="T370" s="218">
        <f ca="1">OFFSET('배치점수 계산기'!J$10,$D370,0)</f>
        <v>876.80799999999999</v>
      </c>
      <c r="U370" s="218">
        <f ca="1">OFFSET('배치점수 계산기'!K$10,$D370,0)</f>
        <v>872.05100000000004</v>
      </c>
      <c r="V370" s="218">
        <f ca="1">OFFSET('배치점수 계산기'!L$10,$D370,0)</f>
        <v>869.73099999999999</v>
      </c>
      <c r="W370" s="210" t="str">
        <f ca="1">OFFSET('배치점수 계산기'!M$10,$D370,0)</f>
        <v>표점/만점</v>
      </c>
      <c r="X370" s="208" t="str">
        <f ca="1">OFFSET('배치점수 계산기'!N$10,$D370,0)</f>
        <v>변표/만점</v>
      </c>
      <c r="Y370" s="212">
        <f ca="1">OFFSET(환산공식!FG$15,$F370,0)</f>
        <v>0.3</v>
      </c>
      <c r="Z370" s="35">
        <f ca="1">OFFSET(환산공식!FH$15,$F370,0)</f>
        <v>0.41</v>
      </c>
      <c r="AA370" s="203">
        <f ca="1">OFFSET(환산공식!FI$15,$F370,0)</f>
        <v>0.28999999999999998</v>
      </c>
      <c r="AB370" s="5"/>
      <c r="AD370">
        <f t="shared" ca="1" si="11"/>
        <v>6</v>
      </c>
      <c r="AF370" s="5"/>
      <c r="AG370" s="5"/>
      <c r="AH370" s="5"/>
    </row>
    <row r="371" spans="1:34">
      <c r="A371" s="222"/>
      <c r="B371" s="222"/>
      <c r="C371" s="222" t="s">
        <v>2757</v>
      </c>
      <c r="D371" s="219">
        <v>1266</v>
      </c>
      <c r="E371" s="219">
        <v>123</v>
      </c>
      <c r="F371" s="219">
        <v>123</v>
      </c>
      <c r="G371" s="264">
        <v>364</v>
      </c>
      <c r="H371" s="221" t="s">
        <v>129</v>
      </c>
      <c r="I371" s="219" t="s">
        <v>1207</v>
      </c>
      <c r="J371" s="267" t="s">
        <v>665</v>
      </c>
      <c r="K371" s="219" t="s">
        <v>84</v>
      </c>
      <c r="L371" s="35" t="str">
        <f ca="1">IF(OFFSET(환산공식!$DU$15,$F371,0)=1,"O","X")</f>
        <v>X</v>
      </c>
      <c r="M371" s="212">
        <f ca="1">IFERROR(OFFSET(환산공식!DA$15,$F371,0),"")</f>
        <v>150</v>
      </c>
      <c r="N371" s="35" t="str">
        <f ca="1">IFERROR(CONCATENATE(ROUND(OFFSET(환산공식!DB$15,$F371,0),1),"%"),"")</f>
        <v>100%</v>
      </c>
      <c r="O371" s="35">
        <f ca="1">IFERROR(OFFSET(환산공식!DC$15,$F371,0),"")</f>
        <v>10</v>
      </c>
      <c r="P371" s="212" t="str">
        <f t="shared" ca="1" si="10"/>
        <v>3% 이하</v>
      </c>
      <c r="Q371" s="218">
        <f ca="1">IFERROR(ROUND(OFFSET(환산공식!$EX$15,$F371,0),3),"")</f>
        <v>0</v>
      </c>
      <c r="R371" s="218">
        <f ca="1">OFFSET('배치점수 계산기'!H$10,$D371,0)</f>
        <v>891.28</v>
      </c>
      <c r="S371" s="218">
        <f ca="1">OFFSET('배치점수 계산기'!I$10,$D371,0)</f>
        <v>887.13699999999994</v>
      </c>
      <c r="T371" s="218">
        <f ca="1">OFFSET('배치점수 계산기'!J$10,$D371,0)</f>
        <v>882.90200000000004</v>
      </c>
      <c r="U371" s="218">
        <f ca="1">OFFSET('배치점수 계산기'!K$10,$D371,0)</f>
        <v>878.16499999999996</v>
      </c>
      <c r="V371" s="218">
        <f ca="1">OFFSET('배치점수 계산기'!L$10,$D371,0)</f>
        <v>874.76300000000003</v>
      </c>
      <c r="W371" s="210" t="str">
        <f ca="1">OFFSET('배치점수 계산기'!M$10,$D371,0)</f>
        <v>표점/만점</v>
      </c>
      <c r="X371" s="208" t="str">
        <f ca="1">OFFSET('배치점수 계산기'!N$10,$D371,0)</f>
        <v>변표/만점</v>
      </c>
      <c r="Y371" s="212">
        <f ca="1">OFFSET(환산공식!FG$15,$F371,0)</f>
        <v>0.36</v>
      </c>
      <c r="Z371" s="35">
        <f ca="1">OFFSET(환산공식!FH$15,$F371,0)</f>
        <v>0.35</v>
      </c>
      <c r="AA371" s="203">
        <f ca="1">OFFSET(환산공식!FI$15,$F371,0)</f>
        <v>0.28999999999999998</v>
      </c>
      <c r="AB371" s="5"/>
      <c r="AD371">
        <f t="shared" ca="1" si="11"/>
        <v>6</v>
      </c>
      <c r="AF371" s="5"/>
      <c r="AG371" s="5"/>
      <c r="AH371" s="5"/>
    </row>
    <row r="372" spans="1:34">
      <c r="A372" s="222"/>
      <c r="B372" s="222"/>
      <c r="C372" s="222" t="s">
        <v>2758</v>
      </c>
      <c r="D372" s="219">
        <v>1267</v>
      </c>
      <c r="E372" s="219">
        <v>126</v>
      </c>
      <c r="F372" s="219">
        <v>126</v>
      </c>
      <c r="G372" s="264">
        <v>365</v>
      </c>
      <c r="H372" s="221" t="s">
        <v>129</v>
      </c>
      <c r="I372" s="219" t="s">
        <v>1207</v>
      </c>
      <c r="J372" s="267" t="s">
        <v>151</v>
      </c>
      <c r="K372" s="219" t="s">
        <v>84</v>
      </c>
      <c r="L372" s="35" t="str">
        <f ca="1">IF(OFFSET(환산공식!$DU$15,$F372,0)=1,"O","X")</f>
        <v>X</v>
      </c>
      <c r="M372" s="212">
        <f ca="1">IFERROR(OFFSET(환산공식!DA$15,$F372,0),"")</f>
        <v>100</v>
      </c>
      <c r="N372" s="35" t="str">
        <f ca="1">IFERROR(CONCATENATE(ROUND(OFFSET(환산공식!DB$15,$F372,0),1),"%"),"")</f>
        <v>100%</v>
      </c>
      <c r="O372" s="35">
        <f ca="1">IFERROR(OFFSET(환산공식!DC$15,$F372,0),"")</f>
        <v>10</v>
      </c>
      <c r="P372" s="212" t="str">
        <f t="shared" ca="1" si="10"/>
        <v>3% 이하</v>
      </c>
      <c r="Q372" s="218">
        <f ca="1">IFERROR(ROUND(OFFSET(환산공식!$EX$15,$F372,0),3),"")</f>
        <v>0</v>
      </c>
      <c r="R372" s="218">
        <f ca="1">OFFSET('배치점수 계산기'!H$10,$D372,0)</f>
        <v>873.72500000000002</v>
      </c>
      <c r="S372" s="218">
        <f ca="1">OFFSET('배치점수 계산기'!I$10,$D372,0)</f>
        <v>869.15700000000004</v>
      </c>
      <c r="T372" s="218">
        <f ca="1">OFFSET('배치점수 계산기'!J$10,$D372,0)</f>
        <v>864.14400000000001</v>
      </c>
      <c r="U372" s="218">
        <f ca="1">OFFSET('배치점수 계산기'!K$10,$D372,0)</f>
        <v>859.71199999999999</v>
      </c>
      <c r="V372" s="218">
        <f ca="1">OFFSET('배치점수 계산기'!L$10,$D372,0)</f>
        <v>857.13599999999997</v>
      </c>
      <c r="W372" s="210" t="str">
        <f ca="1">OFFSET('배치점수 계산기'!M$10,$D372,0)</f>
        <v>표점/만점</v>
      </c>
      <c r="X372" s="208" t="str">
        <f ca="1">OFFSET('배치점수 계산기'!N$10,$D372,0)</f>
        <v>변표/만점</v>
      </c>
      <c r="Y372" s="212">
        <f ca="1">OFFSET(환산공식!FG$15,$F372,0)</f>
        <v>0.34</v>
      </c>
      <c r="Z372" s="35">
        <f ca="1">OFFSET(환산공식!FH$15,$F372,0)</f>
        <v>0.39</v>
      </c>
      <c r="AA372" s="203">
        <f ca="1">OFFSET(환산공식!FI$15,$F372,0)</f>
        <v>0.27</v>
      </c>
      <c r="AB372" s="5"/>
      <c r="AD372">
        <f t="shared" ca="1" si="11"/>
        <v>6</v>
      </c>
      <c r="AF372" s="5"/>
      <c r="AG372" s="5"/>
      <c r="AH372" s="5"/>
    </row>
    <row r="373" spans="1:34">
      <c r="A373" s="222"/>
      <c r="B373" s="222"/>
      <c r="C373" s="222" t="s">
        <v>2759</v>
      </c>
      <c r="D373" s="219">
        <v>1268</v>
      </c>
      <c r="E373" s="219">
        <v>131</v>
      </c>
      <c r="F373" s="219">
        <v>131</v>
      </c>
      <c r="G373" s="264">
        <v>366</v>
      </c>
      <c r="H373" s="221" t="s">
        <v>129</v>
      </c>
      <c r="I373" s="219" t="s">
        <v>1138</v>
      </c>
      <c r="J373" s="267" t="s">
        <v>18543</v>
      </c>
      <c r="K373" s="219" t="s">
        <v>83</v>
      </c>
      <c r="L373" s="35" t="str">
        <f ca="1">IF(OFFSET(환산공식!$DU$15,$F373,0)=1,"O","X")</f>
        <v>X</v>
      </c>
      <c r="M373" s="212">
        <f ca="1">IFERROR(OFFSET(환산공식!DA$15,$F373,0),"")</f>
        <v>100</v>
      </c>
      <c r="N373" s="35" t="str">
        <f ca="1">IFERROR(CONCATENATE(ROUND(OFFSET(환산공식!DB$15,$F373,0),1),"%"),"")</f>
        <v>100%</v>
      </c>
      <c r="O373" s="35">
        <f ca="1">IFERROR(OFFSET(환산공식!DC$15,$F373,0),"")</f>
        <v>0</v>
      </c>
      <c r="P373" s="212" t="str">
        <f t="shared" ca="1" si="10"/>
        <v>3% 이하</v>
      </c>
      <c r="Q373" s="218">
        <f ca="1">IFERROR(ROUND(OFFSET(환산공식!$EX$15,$F373,0),3),"")</f>
        <v>0</v>
      </c>
      <c r="R373" s="218">
        <f ca="1">OFFSET('배치점수 계산기'!H$10,$D373,0)</f>
        <v>785.41</v>
      </c>
      <c r="S373" s="218">
        <f ca="1">OFFSET('배치점수 계산기'!I$10,$D373,0)</f>
        <v>778.68</v>
      </c>
      <c r="T373" s="218">
        <f ca="1">OFFSET('배치점수 계산기'!J$10,$D373,0)</f>
        <v>771.81</v>
      </c>
      <c r="U373" s="218">
        <f ca="1">OFFSET('배치점수 계산기'!K$10,$D373,0)</f>
        <v>763.54</v>
      </c>
      <c r="V373" s="218">
        <f ca="1">OFFSET('배치점수 계산기'!L$10,$D373,0)</f>
        <v>754.56</v>
      </c>
      <c r="W373" s="210" t="str">
        <f ca="1">OFFSET('배치점수 계산기'!M$10,$D373,0)</f>
        <v>백분위</v>
      </c>
      <c r="X373" s="208" t="str">
        <f ca="1">OFFSET('배치점수 계산기'!N$10,$D373,0)</f>
        <v>백분위</v>
      </c>
      <c r="Y373" s="212">
        <f ca="1">OFFSET(환산공식!FG$15,$F373,0)</f>
        <v>0.28000000000000003</v>
      </c>
      <c r="Z373" s="35">
        <f ca="1">OFFSET(환산공식!FH$15,$F373,0)</f>
        <v>0.39</v>
      </c>
      <c r="AA373" s="203">
        <f ca="1">OFFSET(환산공식!FI$15,$F373,0)</f>
        <v>0.33</v>
      </c>
      <c r="AB373" s="5"/>
      <c r="AD373">
        <f t="shared" ca="1" si="11"/>
        <v>6</v>
      </c>
      <c r="AF373" s="5"/>
      <c r="AG373" s="5"/>
      <c r="AH373" s="5"/>
    </row>
    <row r="374" spans="1:34">
      <c r="A374" s="222"/>
      <c r="B374" s="222"/>
      <c r="C374" s="222" t="s">
        <v>2760</v>
      </c>
      <c r="D374" s="219">
        <v>1269</v>
      </c>
      <c r="E374" s="219">
        <v>128</v>
      </c>
      <c r="F374" s="219">
        <v>128</v>
      </c>
      <c r="G374" s="264">
        <v>367</v>
      </c>
      <c r="H374" s="221" t="s">
        <v>129</v>
      </c>
      <c r="I374" s="219" t="s">
        <v>1138</v>
      </c>
      <c r="J374" s="267" t="s">
        <v>18544</v>
      </c>
      <c r="K374" s="219" t="s">
        <v>84</v>
      </c>
      <c r="L374" s="35" t="str">
        <f ca="1">IF(OFFSET(환산공식!$DU$15,$F374,0)=1,"O","X")</f>
        <v>X</v>
      </c>
      <c r="M374" s="212">
        <f ca="1">IFERROR(OFFSET(환산공식!DA$15,$F374,0),"")</f>
        <v>100</v>
      </c>
      <c r="N374" s="35" t="str">
        <f ca="1">IFERROR(CONCATENATE(ROUND(OFFSET(환산공식!DB$15,$F374,0),1),"%"),"")</f>
        <v>100%</v>
      </c>
      <c r="O374" s="35">
        <f ca="1">IFERROR(OFFSET(환산공식!DC$15,$F374,0),"")</f>
        <v>0</v>
      </c>
      <c r="P374" s="212" t="str">
        <f t="shared" ca="1" si="10"/>
        <v>3% 이하</v>
      </c>
      <c r="Q374" s="218">
        <f ca="1">IFERROR(ROUND(OFFSET(환산공식!$EX$15,$F374,0),3),"")</f>
        <v>0</v>
      </c>
      <c r="R374" s="218">
        <f ca="1">OFFSET('배치점수 계산기'!H$10,$D374,0)</f>
        <v>798.87</v>
      </c>
      <c r="S374" s="218">
        <f ca="1">OFFSET('배치점수 계산기'!I$10,$D374,0)</f>
        <v>792.4</v>
      </c>
      <c r="T374" s="218">
        <f ca="1">OFFSET('배치점수 계산기'!J$10,$D374,0)</f>
        <v>784.35500000000002</v>
      </c>
      <c r="U374" s="218">
        <f ca="1">OFFSET('배치점수 계산기'!K$10,$D374,0)</f>
        <v>777.87</v>
      </c>
      <c r="V374" s="218">
        <f ca="1">OFFSET('배치점수 계산기'!L$10,$D374,0)</f>
        <v>770.35</v>
      </c>
      <c r="W374" s="210" t="str">
        <f ca="1">OFFSET('배치점수 계산기'!M$10,$D374,0)</f>
        <v>백분위</v>
      </c>
      <c r="X374" s="208" t="str">
        <f ca="1">OFFSET('배치점수 계산기'!N$10,$D374,0)</f>
        <v>백분위</v>
      </c>
      <c r="Y374" s="212">
        <f ca="1">OFFSET(환산공식!FG$15,$F374,0)</f>
        <v>0.39</v>
      </c>
      <c r="Z374" s="35">
        <f ca="1">OFFSET(환산공식!FH$15,$F374,0)</f>
        <v>0.33</v>
      </c>
      <c r="AA374" s="203">
        <f ca="1">OFFSET(환산공식!FI$15,$F374,0)</f>
        <v>0.28000000000000003</v>
      </c>
      <c r="AB374" s="5"/>
      <c r="AD374">
        <f t="shared" ca="1" si="11"/>
        <v>6</v>
      </c>
      <c r="AF374" s="5"/>
      <c r="AG374" s="5"/>
      <c r="AH374" s="5"/>
    </row>
    <row r="375" spans="1:34">
      <c r="A375" s="222"/>
      <c r="B375" s="222"/>
      <c r="C375" s="222" t="s">
        <v>2761</v>
      </c>
      <c r="D375" s="219">
        <v>1270</v>
      </c>
      <c r="E375" s="219">
        <v>256</v>
      </c>
      <c r="F375" s="219">
        <v>256</v>
      </c>
      <c r="G375" s="264">
        <v>368</v>
      </c>
      <c r="H375" s="221" t="s">
        <v>129</v>
      </c>
      <c r="I375" s="219" t="s">
        <v>1208</v>
      </c>
      <c r="J375" s="267" t="s">
        <v>18601</v>
      </c>
      <c r="K375" s="219" t="s">
        <v>83</v>
      </c>
      <c r="L375" s="35" t="str">
        <f ca="1">IF(OFFSET(환산공식!$DU$15,$F375,0)=1,"O","X")</f>
        <v>X</v>
      </c>
      <c r="M375" s="212">
        <f ca="1">IFERROR(OFFSET(환산공식!DA$15,$F375,0),"")</f>
        <v>100</v>
      </c>
      <c r="N375" s="35" t="str">
        <f ca="1">IFERROR(CONCATENATE(ROUND(OFFSET(환산공식!DB$15,$F375,0),1),"%"),"")</f>
        <v>100%</v>
      </c>
      <c r="O375" s="35">
        <f ca="1">IFERROR(OFFSET(환산공식!DC$15,$F375,0),"")</f>
        <v>2</v>
      </c>
      <c r="P375" s="212" t="str">
        <f t="shared" ca="1" si="10"/>
        <v>3% 이하</v>
      </c>
      <c r="Q375" s="218">
        <f ca="1">IFERROR(ROUND(OFFSET(환산공식!$EX$15,$F375,0),3),"")</f>
        <v>0</v>
      </c>
      <c r="R375" s="218">
        <f ca="1">OFFSET('배치점수 계산기'!H$10,$D375,0)</f>
        <v>421.35</v>
      </c>
      <c r="S375" s="218">
        <f ca="1">OFFSET('배치점수 계산기'!I$10,$D375,0)</f>
        <v>418.185</v>
      </c>
      <c r="T375" s="218">
        <f ca="1">OFFSET('배치점수 계산기'!J$10,$D375,0)</f>
        <v>413.82</v>
      </c>
      <c r="U375" s="218">
        <f ca="1">OFFSET('배치점수 계산기'!K$10,$D375,0)</f>
        <v>409.44499999999999</v>
      </c>
      <c r="V375" s="218">
        <f ca="1">OFFSET('배치점수 계산기'!L$10,$D375,0)</f>
        <v>407.02</v>
      </c>
      <c r="W375" s="210" t="str">
        <f ca="1">OFFSET('배치점수 계산기'!M$10,$D375,0)</f>
        <v>백분위</v>
      </c>
      <c r="X375" s="208" t="str">
        <f ca="1">OFFSET('배치점수 계산기'!N$10,$D375,0)</f>
        <v>백분위</v>
      </c>
      <c r="Y375" s="212">
        <f ca="1">OFFSET(환산공식!FG$15,$F375,0)</f>
        <v>0.25</v>
      </c>
      <c r="Z375" s="35">
        <f ca="1">OFFSET(환산공식!FH$15,$F375,0)</f>
        <v>0.38</v>
      </c>
      <c r="AA375" s="203">
        <f ca="1">OFFSET(환산공식!FI$15,$F375,0)</f>
        <v>0.38</v>
      </c>
      <c r="AB375" s="5"/>
      <c r="AD375">
        <f t="shared" ca="1" si="11"/>
        <v>6</v>
      </c>
      <c r="AF375" s="5"/>
      <c r="AG375" s="5"/>
      <c r="AH375" s="5"/>
    </row>
    <row r="376" spans="1:34">
      <c r="A376" s="222"/>
      <c r="B376" s="222"/>
      <c r="C376" s="222" t="s">
        <v>2762</v>
      </c>
      <c r="D376" s="219">
        <v>1271</v>
      </c>
      <c r="E376" s="219">
        <v>248</v>
      </c>
      <c r="F376" s="219">
        <v>248</v>
      </c>
      <c r="G376" s="264">
        <v>369</v>
      </c>
      <c r="H376" s="221" t="s">
        <v>129</v>
      </c>
      <c r="I376" s="219" t="s">
        <v>1208</v>
      </c>
      <c r="J376" s="267" t="s">
        <v>1210</v>
      </c>
      <c r="K376" s="219" t="s">
        <v>83</v>
      </c>
      <c r="L376" s="35" t="str">
        <f ca="1">IF(OFFSET(환산공식!$DU$15,$F376,0)=1,"O","X")</f>
        <v>X</v>
      </c>
      <c r="M376" s="212">
        <f ca="1">IFERROR(OFFSET(환산공식!DA$15,$F376,0),"")</f>
        <v>100</v>
      </c>
      <c r="N376" s="35" t="str">
        <f ca="1">IFERROR(CONCATENATE(ROUND(OFFSET(환산공식!DB$15,$F376,0),1),"%"),"")</f>
        <v>100%</v>
      </c>
      <c r="O376" s="35">
        <f ca="1">IFERROR(OFFSET(환산공식!DC$15,$F376,0),"")</f>
        <v>2</v>
      </c>
      <c r="P376" s="212" t="str">
        <f t="shared" ca="1" si="10"/>
        <v>3% 이하</v>
      </c>
      <c r="Q376" s="218">
        <f ca="1">IFERROR(ROUND(OFFSET(환산공식!$EX$15,$F376,0),3),"")</f>
        <v>0</v>
      </c>
      <c r="R376" s="218">
        <f ca="1">OFFSET('배치점수 계산기'!H$10,$D376,0)</f>
        <v>427.13</v>
      </c>
      <c r="S376" s="218">
        <f ca="1">OFFSET('배치점수 계산기'!I$10,$D376,0)</f>
        <v>423.94499999999999</v>
      </c>
      <c r="T376" s="218">
        <f ca="1">OFFSET('배치점수 계산기'!J$10,$D376,0)</f>
        <v>419.37</v>
      </c>
      <c r="U376" s="218">
        <f ca="1">OFFSET('배치점수 계산기'!K$10,$D376,0)</f>
        <v>414.07</v>
      </c>
      <c r="V376" s="218">
        <f ca="1">OFFSET('배치점수 계산기'!L$10,$D376,0)</f>
        <v>412.07499999999999</v>
      </c>
      <c r="W376" s="210" t="str">
        <f ca="1">OFFSET('배치점수 계산기'!M$10,$D376,0)</f>
        <v>백분위</v>
      </c>
      <c r="X376" s="208" t="str">
        <f ca="1">OFFSET('배치점수 계산기'!N$10,$D376,0)</f>
        <v>백분위</v>
      </c>
      <c r="Y376" s="212">
        <f ca="1">OFFSET(환산공식!FG$15,$F376,0)</f>
        <v>0.25</v>
      </c>
      <c r="Z376" s="35">
        <f ca="1">OFFSET(환산공식!FH$15,$F376,0)</f>
        <v>0.38</v>
      </c>
      <c r="AA376" s="203">
        <f ca="1">OFFSET(환산공식!FI$15,$F376,0)</f>
        <v>0.38</v>
      </c>
      <c r="AB376" s="5"/>
      <c r="AD376">
        <f t="shared" ca="1" si="11"/>
        <v>6</v>
      </c>
      <c r="AF376" s="5"/>
      <c r="AG376" s="5"/>
      <c r="AH376" s="5"/>
    </row>
    <row r="377" spans="1:34">
      <c r="A377" s="222"/>
      <c r="B377" s="222"/>
      <c r="C377" s="222" t="s">
        <v>2763</v>
      </c>
      <c r="D377" s="219">
        <v>1272</v>
      </c>
      <c r="E377" s="219">
        <v>248</v>
      </c>
      <c r="F377" s="219">
        <v>248</v>
      </c>
      <c r="G377" s="264">
        <v>370</v>
      </c>
      <c r="H377" s="221" t="s">
        <v>129</v>
      </c>
      <c r="I377" s="219" t="s">
        <v>1208</v>
      </c>
      <c r="J377" s="267" t="s">
        <v>365</v>
      </c>
      <c r="K377" s="219" t="s">
        <v>83</v>
      </c>
      <c r="L377" s="35" t="str">
        <f ca="1">IF(OFFSET(환산공식!$DU$15,$F377,0)=1,"O","X")</f>
        <v>X</v>
      </c>
      <c r="M377" s="212">
        <f ca="1">IFERROR(OFFSET(환산공식!DA$15,$F377,0),"")</f>
        <v>100</v>
      </c>
      <c r="N377" s="35" t="str">
        <f ca="1">IFERROR(CONCATENATE(ROUND(OFFSET(환산공식!DB$15,$F377,0),1),"%"),"")</f>
        <v>100%</v>
      </c>
      <c r="O377" s="35">
        <f ca="1">IFERROR(OFFSET(환산공식!DC$15,$F377,0),"")</f>
        <v>2</v>
      </c>
      <c r="P377" s="212" t="str">
        <f t="shared" ca="1" si="10"/>
        <v>3% 이하</v>
      </c>
      <c r="Q377" s="218">
        <f ca="1">IFERROR(ROUND(OFFSET(환산공식!$EX$15,$F377,0),3),"")</f>
        <v>0</v>
      </c>
      <c r="R377" s="218">
        <f ca="1">OFFSET('배치점수 계산기'!H$10,$D377,0)</f>
        <v>425.82499999999999</v>
      </c>
      <c r="S377" s="218">
        <f ca="1">OFFSET('배치점수 계산기'!I$10,$D377,0)</f>
        <v>423.14499999999998</v>
      </c>
      <c r="T377" s="218">
        <f ca="1">OFFSET('배치점수 계산기'!J$10,$D377,0)</f>
        <v>418.77</v>
      </c>
      <c r="U377" s="218">
        <f ca="1">OFFSET('배치점수 계산기'!K$10,$D377,0)</f>
        <v>413.78</v>
      </c>
      <c r="V377" s="218">
        <f ca="1">OFFSET('배치점수 계산기'!L$10,$D377,0)</f>
        <v>410.935</v>
      </c>
      <c r="W377" s="210" t="str">
        <f ca="1">OFFSET('배치점수 계산기'!M$10,$D377,0)</f>
        <v>백분위</v>
      </c>
      <c r="X377" s="208" t="str">
        <f ca="1">OFFSET('배치점수 계산기'!N$10,$D377,0)</f>
        <v>백분위</v>
      </c>
      <c r="Y377" s="212">
        <f ca="1">OFFSET(환산공식!FG$15,$F377,0)</f>
        <v>0.25</v>
      </c>
      <c r="Z377" s="35">
        <f ca="1">OFFSET(환산공식!FH$15,$F377,0)</f>
        <v>0.38</v>
      </c>
      <c r="AA377" s="203">
        <f ca="1">OFFSET(환산공식!FI$15,$F377,0)</f>
        <v>0.38</v>
      </c>
      <c r="AB377" s="5"/>
      <c r="AD377">
        <f t="shared" ca="1" si="11"/>
        <v>6</v>
      </c>
      <c r="AF377" s="5"/>
      <c r="AG377" s="5"/>
      <c r="AH377" s="5"/>
    </row>
    <row r="378" spans="1:34">
      <c r="A378" s="222"/>
      <c r="B378" s="222"/>
      <c r="C378" s="222" t="s">
        <v>2764</v>
      </c>
      <c r="D378" s="219">
        <v>1273</v>
      </c>
      <c r="E378" s="219">
        <v>248</v>
      </c>
      <c r="F378" s="219">
        <v>248</v>
      </c>
      <c r="G378" s="264">
        <v>371</v>
      </c>
      <c r="H378" s="221" t="s">
        <v>129</v>
      </c>
      <c r="I378" s="219" t="s">
        <v>1208</v>
      </c>
      <c r="J378" s="267" t="s">
        <v>1212</v>
      </c>
      <c r="K378" s="219" t="s">
        <v>83</v>
      </c>
      <c r="L378" s="35" t="str">
        <f ca="1">IF(OFFSET(환산공식!$DU$15,$F378,0)=1,"O","X")</f>
        <v>X</v>
      </c>
      <c r="M378" s="212">
        <f ca="1">IFERROR(OFFSET(환산공식!DA$15,$F378,0),"")</f>
        <v>100</v>
      </c>
      <c r="N378" s="35" t="str">
        <f ca="1">IFERROR(CONCATENATE(ROUND(OFFSET(환산공식!DB$15,$F378,0),1),"%"),"")</f>
        <v>100%</v>
      </c>
      <c r="O378" s="35">
        <f ca="1">IFERROR(OFFSET(환산공식!DC$15,$F378,0),"")</f>
        <v>2</v>
      </c>
      <c r="P378" s="212" t="str">
        <f t="shared" ca="1" si="10"/>
        <v>3% 이하</v>
      </c>
      <c r="Q378" s="218">
        <f ca="1">IFERROR(ROUND(OFFSET(환산공식!$EX$15,$F378,0),3),"")</f>
        <v>0</v>
      </c>
      <c r="R378" s="218">
        <f ca="1">OFFSET('배치점수 계산기'!H$10,$D378,0)</f>
        <v>427.13</v>
      </c>
      <c r="S378" s="218">
        <f ca="1">OFFSET('배치점수 계산기'!I$10,$D378,0)</f>
        <v>423.59500000000003</v>
      </c>
      <c r="T378" s="218">
        <f ca="1">OFFSET('배치점수 계산기'!J$10,$D378,0)</f>
        <v>418.77</v>
      </c>
      <c r="U378" s="218">
        <f ca="1">OFFSET('배치점수 계산기'!K$10,$D378,0)</f>
        <v>414.05</v>
      </c>
      <c r="V378" s="218">
        <f ca="1">OFFSET('배치점수 계산기'!L$10,$D378,0)</f>
        <v>410.935</v>
      </c>
      <c r="W378" s="210" t="str">
        <f ca="1">OFFSET('배치점수 계산기'!M$10,$D378,0)</f>
        <v>백분위</v>
      </c>
      <c r="X378" s="208" t="str">
        <f ca="1">OFFSET('배치점수 계산기'!N$10,$D378,0)</f>
        <v>백분위</v>
      </c>
      <c r="Y378" s="212">
        <f ca="1">OFFSET(환산공식!FG$15,$F378,0)</f>
        <v>0.25</v>
      </c>
      <c r="Z378" s="35">
        <f ca="1">OFFSET(환산공식!FH$15,$F378,0)</f>
        <v>0.38</v>
      </c>
      <c r="AA378" s="203">
        <f ca="1">OFFSET(환산공식!FI$15,$F378,0)</f>
        <v>0.38</v>
      </c>
      <c r="AB378" s="5"/>
      <c r="AD378">
        <f t="shared" ca="1" si="11"/>
        <v>6</v>
      </c>
      <c r="AF378" s="5"/>
      <c r="AG378" s="5"/>
      <c r="AH378" s="5"/>
    </row>
    <row r="379" spans="1:34">
      <c r="A379" s="222"/>
      <c r="B379" s="222"/>
      <c r="C379" s="222" t="s">
        <v>2765</v>
      </c>
      <c r="D379" s="219">
        <v>1274</v>
      </c>
      <c r="E379" s="219">
        <v>248</v>
      </c>
      <c r="F379" s="219">
        <v>248</v>
      </c>
      <c r="G379" s="264">
        <v>372</v>
      </c>
      <c r="H379" s="221" t="s">
        <v>129</v>
      </c>
      <c r="I379" s="219" t="s">
        <v>1208</v>
      </c>
      <c r="J379" s="267" t="s">
        <v>1211</v>
      </c>
      <c r="K379" s="219" t="s">
        <v>83</v>
      </c>
      <c r="L379" s="35" t="str">
        <f ca="1">IF(OFFSET(환산공식!$DU$15,$F379,0)=1,"O","X")</f>
        <v>X</v>
      </c>
      <c r="M379" s="212">
        <f ca="1">IFERROR(OFFSET(환산공식!DA$15,$F379,0),"")</f>
        <v>100</v>
      </c>
      <c r="N379" s="35" t="str">
        <f ca="1">IFERROR(CONCATENATE(ROUND(OFFSET(환산공식!DB$15,$F379,0),1),"%"),"")</f>
        <v>100%</v>
      </c>
      <c r="O379" s="35">
        <f ca="1">IFERROR(OFFSET(환산공식!DC$15,$F379,0),"")</f>
        <v>2</v>
      </c>
      <c r="P379" s="212" t="str">
        <f t="shared" ca="1" si="10"/>
        <v>3% 이하</v>
      </c>
      <c r="Q379" s="218">
        <f ca="1">IFERROR(ROUND(OFFSET(환산공식!$EX$15,$F379,0),3),"")</f>
        <v>0</v>
      </c>
      <c r="R379" s="218">
        <f ca="1">OFFSET('배치점수 계산기'!H$10,$D379,0)</f>
        <v>425.82499999999999</v>
      </c>
      <c r="S379" s="218">
        <f ca="1">OFFSET('배치점수 계산기'!I$10,$D379,0)</f>
        <v>422.57</v>
      </c>
      <c r="T379" s="218">
        <f ca="1">OFFSET('배치점수 계산기'!J$10,$D379,0)</f>
        <v>417.66</v>
      </c>
      <c r="U379" s="218">
        <f ca="1">OFFSET('배치점수 계산기'!K$10,$D379,0)</f>
        <v>412.65499999999997</v>
      </c>
      <c r="V379" s="218">
        <f ca="1">OFFSET('배치점수 계산기'!L$10,$D379,0)</f>
        <v>410.72500000000002</v>
      </c>
      <c r="W379" s="210" t="str">
        <f ca="1">OFFSET('배치점수 계산기'!M$10,$D379,0)</f>
        <v>백분위</v>
      </c>
      <c r="X379" s="208" t="str">
        <f ca="1">OFFSET('배치점수 계산기'!N$10,$D379,0)</f>
        <v>백분위</v>
      </c>
      <c r="Y379" s="212">
        <f ca="1">OFFSET(환산공식!FG$15,$F379,0)</f>
        <v>0.25</v>
      </c>
      <c r="Z379" s="35">
        <f ca="1">OFFSET(환산공식!FH$15,$F379,0)</f>
        <v>0.38</v>
      </c>
      <c r="AA379" s="203">
        <f ca="1">OFFSET(환산공식!FI$15,$F379,0)</f>
        <v>0.38</v>
      </c>
      <c r="AB379" s="5"/>
      <c r="AD379">
        <f t="shared" ca="1" si="11"/>
        <v>6</v>
      </c>
      <c r="AF379" s="5"/>
      <c r="AG379" s="5"/>
      <c r="AH379" s="5"/>
    </row>
    <row r="380" spans="1:34">
      <c r="A380" s="222"/>
      <c r="B380" s="222"/>
      <c r="C380" s="222" t="s">
        <v>2766</v>
      </c>
      <c r="D380" s="219">
        <v>1275</v>
      </c>
      <c r="E380" s="219">
        <v>248</v>
      </c>
      <c r="F380" s="219">
        <v>248</v>
      </c>
      <c r="G380" s="264">
        <v>373</v>
      </c>
      <c r="H380" s="221" t="s">
        <v>129</v>
      </c>
      <c r="I380" s="219" t="s">
        <v>1208</v>
      </c>
      <c r="J380" s="267" t="s">
        <v>1213</v>
      </c>
      <c r="K380" s="219" t="s">
        <v>83</v>
      </c>
      <c r="L380" s="35" t="str">
        <f ca="1">IF(OFFSET(환산공식!$DU$15,$F380,0)=1,"O","X")</f>
        <v>X</v>
      </c>
      <c r="M380" s="212">
        <f ca="1">IFERROR(OFFSET(환산공식!DA$15,$F380,0),"")</f>
        <v>100</v>
      </c>
      <c r="N380" s="35" t="str">
        <f ca="1">IFERROR(CONCATENATE(ROUND(OFFSET(환산공식!DB$15,$F380,0),1),"%"),"")</f>
        <v>100%</v>
      </c>
      <c r="O380" s="35">
        <f ca="1">IFERROR(OFFSET(환산공식!DC$15,$F380,0),"")</f>
        <v>2</v>
      </c>
      <c r="P380" s="212" t="str">
        <f t="shared" ca="1" si="10"/>
        <v>3% 이하</v>
      </c>
      <c r="Q380" s="218">
        <f ca="1">IFERROR(ROUND(OFFSET(환산공식!$EX$15,$F380,0),3),"")</f>
        <v>0</v>
      </c>
      <c r="R380" s="218">
        <f ca="1">OFFSET('배치점수 계산기'!H$10,$D380,0)</f>
        <v>425.47500000000002</v>
      </c>
      <c r="S380" s="218">
        <f ca="1">OFFSET('배치점수 계산기'!I$10,$D380,0)</f>
        <v>422.11</v>
      </c>
      <c r="T380" s="218">
        <f ca="1">OFFSET('배치점수 계산기'!J$10,$D380,0)</f>
        <v>417.37</v>
      </c>
      <c r="U380" s="218">
        <f ca="1">OFFSET('배치점수 계산기'!K$10,$D380,0)</f>
        <v>412.60500000000002</v>
      </c>
      <c r="V380" s="218">
        <f ca="1">OFFSET('배치점수 계산기'!L$10,$D380,0)</f>
        <v>409.74</v>
      </c>
      <c r="W380" s="210" t="str">
        <f ca="1">OFFSET('배치점수 계산기'!M$10,$D380,0)</f>
        <v>백분위</v>
      </c>
      <c r="X380" s="208" t="str">
        <f ca="1">OFFSET('배치점수 계산기'!N$10,$D380,0)</f>
        <v>백분위</v>
      </c>
      <c r="Y380" s="212">
        <f ca="1">OFFSET(환산공식!FG$15,$F380,0)</f>
        <v>0.25</v>
      </c>
      <c r="Z380" s="35">
        <f ca="1">OFFSET(환산공식!FH$15,$F380,0)</f>
        <v>0.38</v>
      </c>
      <c r="AA380" s="203">
        <f ca="1">OFFSET(환산공식!FI$15,$F380,0)</f>
        <v>0.38</v>
      </c>
      <c r="AB380" s="5"/>
      <c r="AD380">
        <f t="shared" ca="1" si="11"/>
        <v>6</v>
      </c>
      <c r="AF380" s="5"/>
      <c r="AG380" s="5"/>
      <c r="AH380" s="5"/>
    </row>
    <row r="381" spans="1:34">
      <c r="A381" s="222"/>
      <c r="B381" s="222"/>
      <c r="C381" s="222" t="s">
        <v>2767</v>
      </c>
      <c r="D381" s="219">
        <v>1276</v>
      </c>
      <c r="E381" s="219">
        <v>248</v>
      </c>
      <c r="F381" s="219">
        <v>248</v>
      </c>
      <c r="G381" s="264">
        <v>374</v>
      </c>
      <c r="H381" s="221" t="s">
        <v>129</v>
      </c>
      <c r="I381" s="219" t="s">
        <v>1208</v>
      </c>
      <c r="J381" s="267" t="s">
        <v>1217</v>
      </c>
      <c r="K381" s="219" t="s">
        <v>83</v>
      </c>
      <c r="L381" s="35" t="str">
        <f ca="1">IF(OFFSET(환산공식!$DU$15,$F381,0)=1,"O","X")</f>
        <v>X</v>
      </c>
      <c r="M381" s="212">
        <f ca="1">IFERROR(OFFSET(환산공식!DA$15,$F381,0),"")</f>
        <v>100</v>
      </c>
      <c r="N381" s="35" t="str">
        <f ca="1">IFERROR(CONCATENATE(ROUND(OFFSET(환산공식!DB$15,$F381,0),1),"%"),"")</f>
        <v>100%</v>
      </c>
      <c r="O381" s="35">
        <f ca="1">IFERROR(OFFSET(환산공식!DC$15,$F381,0),"")</f>
        <v>2</v>
      </c>
      <c r="P381" s="212" t="str">
        <f t="shared" ca="1" si="10"/>
        <v>3% 이하</v>
      </c>
      <c r="Q381" s="218">
        <f ca="1">IFERROR(ROUND(OFFSET(환산공식!$EX$15,$F381,0),3),"")</f>
        <v>0</v>
      </c>
      <c r="R381" s="218">
        <f ca="1">OFFSET('배치점수 계산기'!H$10,$D381,0)</f>
        <v>425.53500000000003</v>
      </c>
      <c r="S381" s="218">
        <f ca="1">OFFSET('배치점수 계산기'!I$10,$D381,0)</f>
        <v>422.21</v>
      </c>
      <c r="T381" s="218">
        <f ca="1">OFFSET('배치점수 계산기'!J$10,$D381,0)</f>
        <v>417.37</v>
      </c>
      <c r="U381" s="218">
        <f ca="1">OFFSET('배치점수 계산기'!K$10,$D381,0)</f>
        <v>411.55500000000001</v>
      </c>
      <c r="V381" s="218">
        <f ca="1">OFFSET('배치점수 계산기'!L$10,$D381,0)</f>
        <v>408.80500000000001</v>
      </c>
      <c r="W381" s="210" t="str">
        <f ca="1">OFFSET('배치점수 계산기'!M$10,$D381,0)</f>
        <v>백분위</v>
      </c>
      <c r="X381" s="208" t="str">
        <f ca="1">OFFSET('배치점수 계산기'!N$10,$D381,0)</f>
        <v>백분위</v>
      </c>
      <c r="Y381" s="212">
        <f ca="1">OFFSET(환산공식!FG$15,$F381,0)</f>
        <v>0.25</v>
      </c>
      <c r="Z381" s="35">
        <f ca="1">OFFSET(환산공식!FH$15,$F381,0)</f>
        <v>0.38</v>
      </c>
      <c r="AA381" s="203">
        <f ca="1">OFFSET(환산공식!FI$15,$F381,0)</f>
        <v>0.38</v>
      </c>
      <c r="AB381" s="5"/>
      <c r="AD381">
        <f t="shared" ca="1" si="11"/>
        <v>6</v>
      </c>
      <c r="AF381" s="5"/>
      <c r="AG381" s="5"/>
      <c r="AH381" s="5"/>
    </row>
    <row r="382" spans="1:34">
      <c r="A382" s="222"/>
      <c r="B382" s="222"/>
      <c r="C382" s="222" t="s">
        <v>2768</v>
      </c>
      <c r="D382" s="219">
        <v>1277</v>
      </c>
      <c r="E382" s="219">
        <v>248</v>
      </c>
      <c r="F382" s="219">
        <v>248</v>
      </c>
      <c r="G382" s="264">
        <v>375</v>
      </c>
      <c r="H382" s="221" t="s">
        <v>129</v>
      </c>
      <c r="I382" s="219" t="s">
        <v>1208</v>
      </c>
      <c r="J382" s="267" t="s">
        <v>1215</v>
      </c>
      <c r="K382" s="219" t="s">
        <v>83</v>
      </c>
      <c r="L382" s="35" t="str">
        <f ca="1">IF(OFFSET(환산공식!$DU$15,$F382,0)=1,"O","X")</f>
        <v>X</v>
      </c>
      <c r="M382" s="212">
        <f ca="1">IFERROR(OFFSET(환산공식!DA$15,$F382,0),"")</f>
        <v>100</v>
      </c>
      <c r="N382" s="35" t="str">
        <f ca="1">IFERROR(CONCATENATE(ROUND(OFFSET(환산공식!DB$15,$F382,0),1),"%"),"")</f>
        <v>100%</v>
      </c>
      <c r="O382" s="35">
        <f ca="1">IFERROR(OFFSET(환산공식!DC$15,$F382,0),"")</f>
        <v>2</v>
      </c>
      <c r="P382" s="212" t="str">
        <f t="shared" ca="1" si="10"/>
        <v>3% 이하</v>
      </c>
      <c r="Q382" s="218">
        <f ca="1">IFERROR(ROUND(OFFSET(환산공식!$EX$15,$F382,0),3),"")</f>
        <v>0</v>
      </c>
      <c r="R382" s="218">
        <f ca="1">OFFSET('배치점수 계산기'!H$10,$D382,0)</f>
        <v>424.995</v>
      </c>
      <c r="S382" s="218">
        <f ca="1">OFFSET('배치점수 계산기'!I$10,$D382,0)</f>
        <v>421.94</v>
      </c>
      <c r="T382" s="218">
        <f ca="1">OFFSET('배치점수 계산기'!J$10,$D382,0)</f>
        <v>417.37</v>
      </c>
      <c r="U382" s="218">
        <f ca="1">OFFSET('배치점수 계산기'!K$10,$D382,0)</f>
        <v>411.52499999999998</v>
      </c>
      <c r="V382" s="218">
        <f ca="1">OFFSET('배치점수 계산기'!L$10,$D382,0)</f>
        <v>408.53500000000003</v>
      </c>
      <c r="W382" s="210" t="str">
        <f ca="1">OFFSET('배치점수 계산기'!M$10,$D382,0)</f>
        <v>백분위</v>
      </c>
      <c r="X382" s="208" t="str">
        <f ca="1">OFFSET('배치점수 계산기'!N$10,$D382,0)</f>
        <v>백분위</v>
      </c>
      <c r="Y382" s="212">
        <f ca="1">OFFSET(환산공식!FG$15,$F382,0)</f>
        <v>0.25</v>
      </c>
      <c r="Z382" s="35">
        <f ca="1">OFFSET(환산공식!FH$15,$F382,0)</f>
        <v>0.38</v>
      </c>
      <c r="AA382" s="203">
        <f ca="1">OFFSET(환산공식!FI$15,$F382,0)</f>
        <v>0.38</v>
      </c>
      <c r="AB382" s="5"/>
      <c r="AD382">
        <f t="shared" ca="1" si="11"/>
        <v>6</v>
      </c>
      <c r="AF382" s="5"/>
      <c r="AG382" s="5"/>
      <c r="AH382" s="5"/>
    </row>
    <row r="383" spans="1:34">
      <c r="A383" s="222"/>
      <c r="B383" s="222"/>
      <c r="C383" s="222" t="s">
        <v>2769</v>
      </c>
      <c r="D383" s="219">
        <v>1278</v>
      </c>
      <c r="E383" s="219">
        <v>248</v>
      </c>
      <c r="F383" s="219">
        <v>248</v>
      </c>
      <c r="G383" s="264">
        <v>376</v>
      </c>
      <c r="H383" s="221" t="s">
        <v>129</v>
      </c>
      <c r="I383" s="219" t="s">
        <v>1208</v>
      </c>
      <c r="J383" s="267" t="s">
        <v>1216</v>
      </c>
      <c r="K383" s="219" t="s">
        <v>83</v>
      </c>
      <c r="L383" s="35" t="str">
        <f ca="1">IF(OFFSET(환산공식!$DU$15,$F383,0)=1,"O","X")</f>
        <v>X</v>
      </c>
      <c r="M383" s="212">
        <f ca="1">IFERROR(OFFSET(환산공식!DA$15,$F383,0),"")</f>
        <v>100</v>
      </c>
      <c r="N383" s="35" t="str">
        <f ca="1">IFERROR(CONCATENATE(ROUND(OFFSET(환산공식!DB$15,$F383,0),1),"%"),"")</f>
        <v>100%</v>
      </c>
      <c r="O383" s="35">
        <f ca="1">IFERROR(OFFSET(환산공식!DC$15,$F383,0),"")</f>
        <v>2</v>
      </c>
      <c r="P383" s="212" t="str">
        <f t="shared" ca="1" si="10"/>
        <v>3% 이하</v>
      </c>
      <c r="Q383" s="218">
        <f ca="1">IFERROR(ROUND(OFFSET(환산공식!$EX$15,$F383,0),3),"")</f>
        <v>0</v>
      </c>
      <c r="R383" s="218">
        <f ca="1">OFFSET('배치점수 계산기'!H$10,$D383,0)</f>
        <v>423.94499999999999</v>
      </c>
      <c r="S383" s="218">
        <f ca="1">OFFSET('배치점수 계산기'!I$10,$D383,0)</f>
        <v>421.04</v>
      </c>
      <c r="T383" s="218">
        <f ca="1">OFFSET('배치점수 계산기'!J$10,$D383,0)</f>
        <v>415.69</v>
      </c>
      <c r="U383" s="218">
        <f ca="1">OFFSET('배치점수 계산기'!K$10,$D383,0)</f>
        <v>410.54500000000002</v>
      </c>
      <c r="V383" s="218">
        <f ca="1">OFFSET('배치점수 계산기'!L$10,$D383,0)</f>
        <v>407.26499999999999</v>
      </c>
      <c r="W383" s="210" t="str">
        <f ca="1">OFFSET('배치점수 계산기'!M$10,$D383,0)</f>
        <v>백분위</v>
      </c>
      <c r="X383" s="208" t="str">
        <f ca="1">OFFSET('배치점수 계산기'!N$10,$D383,0)</f>
        <v>백분위</v>
      </c>
      <c r="Y383" s="212">
        <f ca="1">OFFSET(환산공식!FG$15,$F383,0)</f>
        <v>0.25</v>
      </c>
      <c r="Z383" s="35">
        <f ca="1">OFFSET(환산공식!FH$15,$F383,0)</f>
        <v>0.38</v>
      </c>
      <c r="AA383" s="203">
        <f ca="1">OFFSET(환산공식!FI$15,$F383,0)</f>
        <v>0.38</v>
      </c>
      <c r="AB383" s="5"/>
      <c r="AD383">
        <f t="shared" ca="1" si="11"/>
        <v>6</v>
      </c>
      <c r="AF383" s="5"/>
      <c r="AG383" s="5"/>
      <c r="AH383" s="5"/>
    </row>
    <row r="384" spans="1:34">
      <c r="A384" s="222"/>
      <c r="B384" s="222"/>
      <c r="C384" s="222" t="s">
        <v>2770</v>
      </c>
      <c r="D384" s="219">
        <v>1279</v>
      </c>
      <c r="E384" s="219">
        <v>249</v>
      </c>
      <c r="F384" s="219">
        <v>249</v>
      </c>
      <c r="G384" s="264">
        <v>377</v>
      </c>
      <c r="H384" s="221" t="s">
        <v>129</v>
      </c>
      <c r="I384" s="219" t="s">
        <v>1208</v>
      </c>
      <c r="J384" s="267" t="s">
        <v>1209</v>
      </c>
      <c r="K384" s="219" t="s">
        <v>83</v>
      </c>
      <c r="L384" s="35" t="str">
        <f ca="1">IF(OFFSET(환산공식!$DU$15,$F384,0)=1,"O","X")</f>
        <v>X</v>
      </c>
      <c r="M384" s="212">
        <f ca="1">IFERROR(OFFSET(환산공식!DA$15,$F384,0),"")</f>
        <v>150</v>
      </c>
      <c r="N384" s="35" t="str">
        <f ca="1">IFERROR(CONCATENATE(ROUND(OFFSET(환산공식!DB$15,$F384,0),1),"%"),"")</f>
        <v>100%</v>
      </c>
      <c r="O384" s="35">
        <f ca="1">IFERROR(OFFSET(환산공식!DC$15,$F384,0),"")</f>
        <v>2</v>
      </c>
      <c r="P384" s="212" t="str">
        <f t="shared" ca="1" si="10"/>
        <v>3% 이하</v>
      </c>
      <c r="Q384" s="218">
        <f ca="1">IFERROR(ROUND(OFFSET(환산공식!$EX$15,$F384,0),3),"")</f>
        <v>0</v>
      </c>
      <c r="R384" s="218">
        <f ca="1">OFFSET('배치점수 계산기'!H$10,$D384,0)</f>
        <v>433.07</v>
      </c>
      <c r="S384" s="218">
        <f ca="1">OFFSET('배치점수 계산기'!I$10,$D384,0)</f>
        <v>429.72</v>
      </c>
      <c r="T384" s="218">
        <f ca="1">OFFSET('배치점수 계산기'!J$10,$D384,0)</f>
        <v>425.863</v>
      </c>
      <c r="U384" s="218">
        <f ca="1">OFFSET('배치점수 계산기'!K$10,$D384,0)</f>
        <v>421.49299999999999</v>
      </c>
      <c r="V384" s="218">
        <f ca="1">OFFSET('배치점수 계산기'!L$10,$D384,0)</f>
        <v>418.91500000000002</v>
      </c>
      <c r="W384" s="210" t="str">
        <f ca="1">OFFSET('배치점수 계산기'!M$10,$D384,0)</f>
        <v>백분위</v>
      </c>
      <c r="X384" s="208" t="str">
        <f ca="1">OFFSET('배치점수 계산기'!N$10,$D384,0)</f>
        <v>백분위</v>
      </c>
      <c r="Y384" s="212">
        <f ca="1">OFFSET(환산공식!FG$15,$F384,0)</f>
        <v>0.14000000000000001</v>
      </c>
      <c r="Z384" s="35">
        <f ca="1">OFFSET(환산공식!FH$15,$F384,0)</f>
        <v>0.5</v>
      </c>
      <c r="AA384" s="203">
        <f ca="1">OFFSET(환산공식!FI$15,$F384,0)</f>
        <v>0.36</v>
      </c>
      <c r="AB384" s="5"/>
      <c r="AD384">
        <f t="shared" ca="1" si="11"/>
        <v>6</v>
      </c>
      <c r="AF384" s="5"/>
      <c r="AG384" s="5"/>
      <c r="AH384" s="5"/>
    </row>
    <row r="385" spans="1:34">
      <c r="A385" s="222"/>
      <c r="B385" s="222"/>
      <c r="C385" s="222" t="s">
        <v>2771</v>
      </c>
      <c r="D385" s="219">
        <v>1280</v>
      </c>
      <c r="E385" s="219">
        <v>248</v>
      </c>
      <c r="F385" s="219">
        <v>248</v>
      </c>
      <c r="G385" s="264">
        <v>378</v>
      </c>
      <c r="H385" s="221" t="s">
        <v>129</v>
      </c>
      <c r="I385" s="219" t="s">
        <v>1208</v>
      </c>
      <c r="J385" s="267" t="s">
        <v>1219</v>
      </c>
      <c r="K385" s="219" t="s">
        <v>83</v>
      </c>
      <c r="L385" s="35" t="str">
        <f ca="1">IF(OFFSET(환산공식!$DU$15,$F385,0)=1,"O","X")</f>
        <v>X</v>
      </c>
      <c r="M385" s="212">
        <f ca="1">IFERROR(OFFSET(환산공식!DA$15,$F385,0),"")</f>
        <v>100</v>
      </c>
      <c r="N385" s="35" t="str">
        <f ca="1">IFERROR(CONCATENATE(ROUND(OFFSET(환산공식!DB$15,$F385,0),1),"%"),"")</f>
        <v>100%</v>
      </c>
      <c r="O385" s="35">
        <f ca="1">IFERROR(OFFSET(환산공식!DC$15,$F385,0),"")</f>
        <v>2</v>
      </c>
      <c r="P385" s="212" t="str">
        <f t="shared" ca="1" si="10"/>
        <v>3% 이하</v>
      </c>
      <c r="Q385" s="218">
        <f ca="1">IFERROR(ROUND(OFFSET(환산공식!$EX$15,$F385,0),3),"")</f>
        <v>0</v>
      </c>
      <c r="R385" s="218">
        <f ca="1">OFFSET('배치점수 계산기'!H$10,$D385,0)</f>
        <v>418.77</v>
      </c>
      <c r="S385" s="218">
        <f ca="1">OFFSET('배치점수 계산기'!I$10,$D385,0)</f>
        <v>414.52</v>
      </c>
      <c r="T385" s="218">
        <f ca="1">OFFSET('배치점수 계산기'!J$10,$D385,0)</f>
        <v>409.01499999999999</v>
      </c>
      <c r="U385" s="218">
        <f ca="1">OFFSET('배치점수 계산기'!K$10,$D385,0)</f>
        <v>404.63499999999999</v>
      </c>
      <c r="V385" s="218">
        <f ca="1">OFFSET('배치점수 계산기'!L$10,$D385,0)</f>
        <v>401.65</v>
      </c>
      <c r="W385" s="210" t="str">
        <f ca="1">OFFSET('배치점수 계산기'!M$10,$D385,0)</f>
        <v>백분위</v>
      </c>
      <c r="X385" s="208" t="str">
        <f ca="1">OFFSET('배치점수 계산기'!N$10,$D385,0)</f>
        <v>백분위</v>
      </c>
      <c r="Y385" s="212">
        <f ca="1">OFFSET(환산공식!FG$15,$F385,0)</f>
        <v>0.25</v>
      </c>
      <c r="Z385" s="35">
        <f ca="1">OFFSET(환산공식!FH$15,$F385,0)</f>
        <v>0.38</v>
      </c>
      <c r="AA385" s="203">
        <f ca="1">OFFSET(환산공식!FI$15,$F385,0)</f>
        <v>0.38</v>
      </c>
      <c r="AB385" s="5"/>
      <c r="AD385">
        <f t="shared" ca="1" si="11"/>
        <v>6</v>
      </c>
      <c r="AF385" s="5"/>
      <c r="AG385" s="5"/>
      <c r="AH385" s="5"/>
    </row>
    <row r="386" spans="1:34">
      <c r="A386" s="222"/>
      <c r="B386" s="222"/>
      <c r="C386" s="222" t="s">
        <v>2772</v>
      </c>
      <c r="D386" s="219">
        <v>1281</v>
      </c>
      <c r="E386" s="219">
        <v>99</v>
      </c>
      <c r="F386" s="219">
        <v>99</v>
      </c>
      <c r="G386" s="264">
        <v>379</v>
      </c>
      <c r="H386" s="221" t="s">
        <v>129</v>
      </c>
      <c r="I386" s="219" t="s">
        <v>875</v>
      </c>
      <c r="J386" s="267" t="s">
        <v>69</v>
      </c>
      <c r="K386" s="219" t="s">
        <v>83</v>
      </c>
      <c r="L386" s="35" t="str">
        <f ca="1">IF(OFFSET(환산공식!$DU$15,$F386,0)=1,"O","X")</f>
        <v>X</v>
      </c>
      <c r="M386" s="212">
        <f ca="1">IFERROR(OFFSET(환산공식!DA$15,$F386,0),"")</f>
        <v>200</v>
      </c>
      <c r="N386" s="35" t="str">
        <f ca="1">IFERROR(CONCATENATE(ROUND(OFFSET(환산공식!DB$15,$F386,0),1),"%"),"")</f>
        <v>100%</v>
      </c>
      <c r="O386" s="35">
        <f ca="1">IFERROR(OFFSET(환산공식!DC$15,$F386,0),"")</f>
        <v>3</v>
      </c>
      <c r="P386" s="212" t="str">
        <f t="shared" ca="1" si="10"/>
        <v>3% 이하</v>
      </c>
      <c r="Q386" s="218">
        <f ca="1">IFERROR(ROUND(OFFSET(환산공식!$EX$15,$F386,0),3),"")</f>
        <v>0</v>
      </c>
      <c r="R386" s="218">
        <f ca="1">OFFSET('배치점수 계산기'!H$10,$D386,0)</f>
        <v>852.09</v>
      </c>
      <c r="S386" s="218">
        <f ca="1">OFFSET('배치점수 계산기'!I$10,$D386,0)</f>
        <v>847.81</v>
      </c>
      <c r="T386" s="218">
        <f ca="1">OFFSET('배치점수 계산기'!J$10,$D386,0)</f>
        <v>843.38</v>
      </c>
      <c r="U386" s="218">
        <f ca="1">OFFSET('배치점수 계산기'!K$10,$D386,0)</f>
        <v>834.11</v>
      </c>
      <c r="V386" s="218">
        <f ca="1">OFFSET('배치점수 계산기'!L$10,$D386,0)</f>
        <v>824.96</v>
      </c>
      <c r="W386" s="210" t="str">
        <f ca="1">OFFSET('배치점수 계산기'!M$10,$D386,0)</f>
        <v>백분위</v>
      </c>
      <c r="X386" s="208" t="str">
        <f ca="1">OFFSET('배치점수 계산기'!N$10,$D386,0)</f>
        <v>백분위</v>
      </c>
      <c r="Y386" s="212">
        <f ca="1">OFFSET(환산공식!FG$15,$F386,0)</f>
        <v>0.31</v>
      </c>
      <c r="Z386" s="35">
        <f ca="1">OFFSET(환산공식!FH$15,$F386,0)</f>
        <v>0.44</v>
      </c>
      <c r="AA386" s="203">
        <f ca="1">OFFSET(환산공식!FI$15,$F386,0)</f>
        <v>0.25</v>
      </c>
      <c r="AB386" s="5"/>
      <c r="AD386">
        <f t="shared" ca="1" si="11"/>
        <v>6</v>
      </c>
      <c r="AF386" s="5"/>
      <c r="AG386" s="5"/>
      <c r="AH386" s="5"/>
    </row>
    <row r="387" spans="1:34">
      <c r="A387" s="222"/>
      <c r="B387" s="222"/>
      <c r="C387" s="222" t="s">
        <v>2773</v>
      </c>
      <c r="D387" s="219">
        <v>1282</v>
      </c>
      <c r="E387" s="219">
        <v>99</v>
      </c>
      <c r="F387" s="219">
        <v>99</v>
      </c>
      <c r="G387" s="264">
        <v>380</v>
      </c>
      <c r="H387" s="221" t="s">
        <v>129</v>
      </c>
      <c r="I387" s="219" t="s">
        <v>875</v>
      </c>
      <c r="J387" s="267" t="s">
        <v>18605</v>
      </c>
      <c r="K387" s="219" t="s">
        <v>83</v>
      </c>
      <c r="L387" s="35" t="str">
        <f ca="1">IF(OFFSET(환산공식!$DU$15,$F387,0)=1,"O","X")</f>
        <v>X</v>
      </c>
      <c r="M387" s="212">
        <f ca="1">IFERROR(OFFSET(환산공식!DA$15,$F387,0),"")</f>
        <v>200</v>
      </c>
      <c r="N387" s="35" t="str">
        <f ca="1">IFERROR(CONCATENATE(ROUND(OFFSET(환산공식!DB$15,$F387,0),1),"%"),"")</f>
        <v>100%</v>
      </c>
      <c r="O387" s="35">
        <f ca="1">IFERROR(OFFSET(환산공식!DC$15,$F387,0),"")</f>
        <v>3</v>
      </c>
      <c r="P387" s="212" t="str">
        <f t="shared" ca="1" si="10"/>
        <v>3% 이하</v>
      </c>
      <c r="Q387" s="218">
        <f ca="1">IFERROR(ROUND(OFFSET(환산공식!$EX$15,$F387,0),3),"")</f>
        <v>0</v>
      </c>
      <c r="R387" s="218">
        <f ca="1">OFFSET('배치점수 계산기'!H$10,$D387,0)</f>
        <v>831.66</v>
      </c>
      <c r="S387" s="218">
        <f ca="1">OFFSET('배치점수 계산기'!I$10,$D387,0)</f>
        <v>827.49</v>
      </c>
      <c r="T387" s="218">
        <f ca="1">OFFSET('배치점수 계산기'!J$10,$D387,0)</f>
        <v>822.16</v>
      </c>
      <c r="U387" s="218">
        <f ca="1">OFFSET('배치점수 계산기'!K$10,$D387,0)</f>
        <v>814.6</v>
      </c>
      <c r="V387" s="218">
        <f ca="1">OFFSET('배치점수 계산기'!L$10,$D387,0)</f>
        <v>805.64</v>
      </c>
      <c r="W387" s="210" t="str">
        <f ca="1">OFFSET('배치점수 계산기'!M$10,$D387,0)</f>
        <v>백분위</v>
      </c>
      <c r="X387" s="208" t="str">
        <f ca="1">OFFSET('배치점수 계산기'!N$10,$D387,0)</f>
        <v>백분위</v>
      </c>
      <c r="Y387" s="212">
        <f ca="1">OFFSET(환산공식!FG$15,$F387,0)</f>
        <v>0.31</v>
      </c>
      <c r="Z387" s="35">
        <f ca="1">OFFSET(환산공식!FH$15,$F387,0)</f>
        <v>0.44</v>
      </c>
      <c r="AA387" s="203">
        <f ca="1">OFFSET(환산공식!FI$15,$F387,0)</f>
        <v>0.25</v>
      </c>
      <c r="AB387" s="5"/>
      <c r="AD387">
        <f t="shared" ca="1" si="11"/>
        <v>6</v>
      </c>
      <c r="AF387" s="5"/>
      <c r="AG387" s="5"/>
      <c r="AH387" s="5"/>
    </row>
    <row r="388" spans="1:34">
      <c r="A388" s="222"/>
      <c r="B388" s="222"/>
      <c r="C388" s="222" t="s">
        <v>2774</v>
      </c>
      <c r="D388" s="219">
        <v>1283</v>
      </c>
      <c r="E388" s="219">
        <v>98</v>
      </c>
      <c r="F388" s="219">
        <v>98</v>
      </c>
      <c r="G388" s="264">
        <v>381</v>
      </c>
      <c r="H388" s="221" t="s">
        <v>129</v>
      </c>
      <c r="I388" s="219" t="s">
        <v>875</v>
      </c>
      <c r="J388" s="267" t="s">
        <v>121</v>
      </c>
      <c r="K388" s="219" t="s">
        <v>84</v>
      </c>
      <c r="L388" s="35" t="str">
        <f ca="1">IF(OFFSET(환산공식!$DU$15,$F388,0)=1,"O","X")</f>
        <v>X</v>
      </c>
      <c r="M388" s="212">
        <f ca="1">IFERROR(OFFSET(환산공식!DA$15,$F388,0),"")</f>
        <v>200</v>
      </c>
      <c r="N388" s="35" t="str">
        <f ca="1">IFERROR(CONCATENATE(ROUND(OFFSET(환산공식!DB$15,$F388,0),1),"%"),"")</f>
        <v>100%</v>
      </c>
      <c r="O388" s="35">
        <f ca="1">IFERROR(OFFSET(환산공식!DC$15,$F388,0),"")</f>
        <v>3</v>
      </c>
      <c r="P388" s="212" t="str">
        <f t="shared" ca="1" si="10"/>
        <v>3% 이하</v>
      </c>
      <c r="Q388" s="218">
        <f ca="1">IFERROR(ROUND(OFFSET(환산공식!$EX$15,$F388,0),3),"")</f>
        <v>0</v>
      </c>
      <c r="R388" s="218">
        <f ca="1">OFFSET('배치점수 계산기'!H$10,$D388,0)</f>
        <v>857.36500000000001</v>
      </c>
      <c r="S388" s="218">
        <f ca="1">OFFSET('배치점수 계산기'!I$10,$D388,0)</f>
        <v>853.71</v>
      </c>
      <c r="T388" s="218">
        <f ca="1">OFFSET('배치점수 계산기'!J$10,$D388,0)</f>
        <v>849.32500000000005</v>
      </c>
      <c r="U388" s="218">
        <f ca="1">OFFSET('배치점수 계산기'!K$10,$D388,0)</f>
        <v>839.91</v>
      </c>
      <c r="V388" s="218">
        <f ca="1">OFFSET('배치점수 계산기'!L$10,$D388,0)</f>
        <v>830.245</v>
      </c>
      <c r="W388" s="210" t="str">
        <f ca="1">OFFSET('배치점수 계산기'!M$10,$D388,0)</f>
        <v>백분위</v>
      </c>
      <c r="X388" s="208" t="str">
        <f ca="1">OFFSET('배치점수 계산기'!N$10,$D388,0)</f>
        <v>백분위</v>
      </c>
      <c r="Y388" s="212">
        <f ca="1">OFFSET(환산공식!FG$15,$F388,0)</f>
        <v>0.44</v>
      </c>
      <c r="Z388" s="35">
        <f ca="1">OFFSET(환산공식!FH$15,$F388,0)</f>
        <v>0.31</v>
      </c>
      <c r="AA388" s="203">
        <f ca="1">OFFSET(환산공식!FI$15,$F388,0)</f>
        <v>0.25</v>
      </c>
      <c r="AB388" s="5"/>
      <c r="AD388">
        <f t="shared" ca="1" si="11"/>
        <v>6</v>
      </c>
      <c r="AF388" s="5"/>
      <c r="AG388" s="5"/>
      <c r="AH388" s="5"/>
    </row>
    <row r="389" spans="1:34">
      <c r="A389" s="222"/>
      <c r="B389" s="222"/>
      <c r="C389" s="222" t="s">
        <v>2775</v>
      </c>
      <c r="D389" s="219">
        <v>1284</v>
      </c>
      <c r="E389" s="219">
        <v>98</v>
      </c>
      <c r="F389" s="219">
        <v>98</v>
      </c>
      <c r="G389" s="264">
        <v>382</v>
      </c>
      <c r="H389" s="221" t="s">
        <v>129</v>
      </c>
      <c r="I389" s="219" t="s">
        <v>875</v>
      </c>
      <c r="J389" s="267" t="s">
        <v>128</v>
      </c>
      <c r="K389" s="219" t="s">
        <v>84</v>
      </c>
      <c r="L389" s="35" t="str">
        <f ca="1">IF(OFFSET(환산공식!$DU$15,$F389,0)=1,"O","X")</f>
        <v>X</v>
      </c>
      <c r="M389" s="212">
        <f ca="1">IFERROR(OFFSET(환산공식!DA$15,$F389,0),"")</f>
        <v>200</v>
      </c>
      <c r="N389" s="35" t="str">
        <f ca="1">IFERROR(CONCATENATE(ROUND(OFFSET(환산공식!DB$15,$F389,0),1),"%"),"")</f>
        <v>100%</v>
      </c>
      <c r="O389" s="35">
        <f ca="1">IFERROR(OFFSET(환산공식!DC$15,$F389,0),"")</f>
        <v>3</v>
      </c>
      <c r="P389" s="212" t="str">
        <f t="shared" ca="1" si="10"/>
        <v>3% 이하</v>
      </c>
      <c r="Q389" s="218">
        <f ca="1">IFERROR(ROUND(OFFSET(환산공식!$EX$15,$F389,0),3),"")</f>
        <v>0</v>
      </c>
      <c r="R389" s="218">
        <f ca="1">OFFSET('배치점수 계산기'!H$10,$D389,0)</f>
        <v>837.30499999999995</v>
      </c>
      <c r="S389" s="218">
        <f ca="1">OFFSET('배치점수 계산기'!I$10,$D389,0)</f>
        <v>832.77499999999998</v>
      </c>
      <c r="T389" s="218">
        <f ca="1">OFFSET('배치점수 계산기'!J$10,$D389,0)</f>
        <v>827.49</v>
      </c>
      <c r="U389" s="218">
        <f ca="1">OFFSET('배치점수 계산기'!K$10,$D389,0)</f>
        <v>820.28</v>
      </c>
      <c r="V389" s="218">
        <f ca="1">OFFSET('배치점수 계산기'!L$10,$D389,0)</f>
        <v>812.87</v>
      </c>
      <c r="W389" s="210" t="str">
        <f ca="1">OFFSET('배치점수 계산기'!M$10,$D389,0)</f>
        <v>백분위</v>
      </c>
      <c r="X389" s="208" t="str">
        <f ca="1">OFFSET('배치점수 계산기'!N$10,$D389,0)</f>
        <v>백분위</v>
      </c>
      <c r="Y389" s="212">
        <f ca="1">OFFSET(환산공식!FG$15,$F389,0)</f>
        <v>0.44</v>
      </c>
      <c r="Z389" s="35">
        <f ca="1">OFFSET(환산공식!FH$15,$F389,0)</f>
        <v>0.31</v>
      </c>
      <c r="AA389" s="203">
        <f ca="1">OFFSET(환산공식!FI$15,$F389,0)</f>
        <v>0.25</v>
      </c>
      <c r="AB389" s="5"/>
      <c r="AD389">
        <f t="shared" ca="1" si="11"/>
        <v>6</v>
      </c>
      <c r="AF389" s="5"/>
      <c r="AG389" s="5"/>
      <c r="AH389" s="5"/>
    </row>
    <row r="390" spans="1:34">
      <c r="A390" s="222"/>
      <c r="B390" s="222"/>
      <c r="C390" s="222" t="s">
        <v>2776</v>
      </c>
      <c r="D390" s="219">
        <v>1285</v>
      </c>
      <c r="E390" s="219">
        <v>98</v>
      </c>
      <c r="F390" s="219">
        <v>98</v>
      </c>
      <c r="G390" s="264">
        <v>383</v>
      </c>
      <c r="H390" s="221" t="s">
        <v>129</v>
      </c>
      <c r="I390" s="219" t="s">
        <v>875</v>
      </c>
      <c r="J390" s="267" t="s">
        <v>351</v>
      </c>
      <c r="K390" s="219" t="s">
        <v>84</v>
      </c>
      <c r="L390" s="35" t="str">
        <f ca="1">IF(OFFSET(환산공식!$DU$15,$F390,0)=1,"O","X")</f>
        <v>X</v>
      </c>
      <c r="M390" s="212">
        <f ca="1">IFERROR(OFFSET(환산공식!DA$15,$F390,0),"")</f>
        <v>200</v>
      </c>
      <c r="N390" s="35" t="str">
        <f ca="1">IFERROR(CONCATENATE(ROUND(OFFSET(환산공식!DB$15,$F390,0),1),"%"),"")</f>
        <v>100%</v>
      </c>
      <c r="O390" s="35">
        <f ca="1">IFERROR(OFFSET(환산공식!DC$15,$F390,0),"")</f>
        <v>3</v>
      </c>
      <c r="P390" s="212" t="str">
        <f t="shared" ca="1" si="10"/>
        <v>3% 이하</v>
      </c>
      <c r="Q390" s="218">
        <f ca="1">IFERROR(ROUND(OFFSET(환산공식!$EX$15,$F390,0),3),"")</f>
        <v>0</v>
      </c>
      <c r="R390" s="218">
        <f ca="1">OFFSET('배치점수 계산기'!H$10,$D390,0)</f>
        <v>836.55</v>
      </c>
      <c r="S390" s="218">
        <f ca="1">OFFSET('배치점수 계산기'!I$10,$D390,0)</f>
        <v>831.14499999999998</v>
      </c>
      <c r="T390" s="218">
        <f ca="1">OFFSET('배치점수 계산기'!J$10,$D390,0)</f>
        <v>826.66499999999996</v>
      </c>
      <c r="U390" s="218">
        <f ca="1">OFFSET('배치점수 계산기'!K$10,$D390,0)</f>
        <v>818.65</v>
      </c>
      <c r="V390" s="218">
        <f ca="1">OFFSET('배치점수 계산기'!L$10,$D390,0)</f>
        <v>810.51499999999999</v>
      </c>
      <c r="W390" s="210" t="str">
        <f ca="1">OFFSET('배치점수 계산기'!M$10,$D390,0)</f>
        <v>백분위</v>
      </c>
      <c r="X390" s="208" t="str">
        <f ca="1">OFFSET('배치점수 계산기'!N$10,$D390,0)</f>
        <v>백분위</v>
      </c>
      <c r="Y390" s="212">
        <f ca="1">OFFSET(환산공식!FG$15,$F390,0)</f>
        <v>0.44</v>
      </c>
      <c r="Z390" s="35">
        <f ca="1">OFFSET(환산공식!FH$15,$F390,0)</f>
        <v>0.31</v>
      </c>
      <c r="AA390" s="203">
        <f ca="1">OFFSET(환산공식!FI$15,$F390,0)</f>
        <v>0.25</v>
      </c>
      <c r="AB390" s="5"/>
      <c r="AD390">
        <f t="shared" ca="1" si="11"/>
        <v>6</v>
      </c>
      <c r="AF390" s="5"/>
      <c r="AG390" s="5"/>
      <c r="AH390" s="5"/>
    </row>
    <row r="391" spans="1:34">
      <c r="A391" s="222"/>
      <c r="B391" s="222"/>
      <c r="C391" s="222" t="s">
        <v>2777</v>
      </c>
      <c r="D391" s="219">
        <v>1286</v>
      </c>
      <c r="E391" s="219">
        <v>101</v>
      </c>
      <c r="F391" s="219">
        <v>101</v>
      </c>
      <c r="G391" s="264">
        <v>384</v>
      </c>
      <c r="H391" s="221" t="s">
        <v>129</v>
      </c>
      <c r="I391" s="219" t="s">
        <v>879</v>
      </c>
      <c r="J391" s="267" t="s">
        <v>384</v>
      </c>
      <c r="K391" s="219" t="s">
        <v>83</v>
      </c>
      <c r="L391" s="35" t="str">
        <f ca="1">IF(OFFSET(환산공식!$DU$15,$F391,0)=1,"O","X")</f>
        <v>X</v>
      </c>
      <c r="M391" s="212">
        <f ca="1">IFERROR(OFFSET(환산공식!DA$15,$F391,0),"")</f>
        <v>200</v>
      </c>
      <c r="N391" s="35" t="str">
        <f ca="1">IFERROR(CONCATENATE(ROUND(OFFSET(환산공식!DB$15,$F391,0),1),"%"),"")</f>
        <v>100%</v>
      </c>
      <c r="O391" s="35">
        <f ca="1">IFERROR(OFFSET(환산공식!DC$15,$F391,0),"")</f>
        <v>10</v>
      </c>
      <c r="P391" s="212" t="str">
        <f t="shared" ca="1" si="10"/>
        <v>3% 이하</v>
      </c>
      <c r="Q391" s="218">
        <f ca="1">IFERROR(ROUND(OFFSET(환산공식!$EX$15,$F391,0),3),"")</f>
        <v>0</v>
      </c>
      <c r="R391" s="218">
        <f ca="1">OFFSET('배치점수 계산기'!H$10,$D391,0)</f>
        <v>917.15</v>
      </c>
      <c r="S391" s="218">
        <f ca="1">OFFSET('배치점수 계산기'!I$10,$D391,0)</f>
        <v>911.41499999999996</v>
      </c>
      <c r="T391" s="218">
        <f ca="1">OFFSET('배치점수 계산기'!J$10,$D391,0)</f>
        <v>905.61</v>
      </c>
      <c r="U391" s="218">
        <f ca="1">OFFSET('배치점수 계산기'!K$10,$D391,0)</f>
        <v>895.875</v>
      </c>
      <c r="V391" s="218">
        <f ca="1">OFFSET('배치점수 계산기'!L$10,$D391,0)</f>
        <v>885.84699999999998</v>
      </c>
      <c r="W391" s="210" t="str">
        <f ca="1">OFFSET('배치점수 계산기'!M$10,$D391,0)</f>
        <v>백분위</v>
      </c>
      <c r="X391" s="208" t="str">
        <f ca="1">OFFSET('배치점수 계산기'!N$10,$D391,0)</f>
        <v>백분위</v>
      </c>
      <c r="Y391" s="212">
        <f ca="1">OFFSET(환산공식!FG$15,$F391,0)</f>
        <v>0.31</v>
      </c>
      <c r="Z391" s="35">
        <f ca="1">OFFSET(환산공식!FH$15,$F391,0)</f>
        <v>0.44</v>
      </c>
      <c r="AA391" s="203">
        <f ca="1">OFFSET(환산공식!FI$15,$F391,0)</f>
        <v>0.25</v>
      </c>
      <c r="AB391" s="5"/>
      <c r="AD391">
        <f t="shared" ca="1" si="11"/>
        <v>6</v>
      </c>
      <c r="AF391" s="5"/>
      <c r="AG391" s="5"/>
      <c r="AH391" s="5"/>
    </row>
    <row r="392" spans="1:34">
      <c r="A392" s="222"/>
      <c r="B392" s="222"/>
      <c r="C392" s="222" t="s">
        <v>2778</v>
      </c>
      <c r="D392" s="219">
        <v>1287</v>
      </c>
      <c r="E392" s="219">
        <v>101</v>
      </c>
      <c r="F392" s="219">
        <v>101</v>
      </c>
      <c r="G392" s="264">
        <v>385</v>
      </c>
      <c r="H392" s="221" t="s">
        <v>129</v>
      </c>
      <c r="I392" s="219" t="s">
        <v>879</v>
      </c>
      <c r="J392" s="267" t="s">
        <v>101</v>
      </c>
      <c r="K392" s="219" t="s">
        <v>83</v>
      </c>
      <c r="L392" s="35" t="str">
        <f ca="1">IF(OFFSET(환산공식!$DU$15,$F392,0)=1,"O","X")</f>
        <v>X</v>
      </c>
      <c r="M392" s="212">
        <f ca="1">IFERROR(OFFSET(환산공식!DA$15,$F392,0),"")</f>
        <v>200</v>
      </c>
      <c r="N392" s="35" t="str">
        <f ca="1">IFERROR(CONCATENATE(ROUND(OFFSET(환산공식!DB$15,$F392,0),1),"%"),"")</f>
        <v>100%</v>
      </c>
      <c r="O392" s="35">
        <f ca="1">IFERROR(OFFSET(환산공식!DC$15,$F392,0),"")</f>
        <v>10</v>
      </c>
      <c r="P392" s="212" t="str">
        <f t="shared" ca="1" si="10"/>
        <v>3% 이하</v>
      </c>
      <c r="Q392" s="218">
        <f ca="1">IFERROR(ROUND(OFFSET(환산공식!$EX$15,$F392,0),3),"")</f>
        <v>0</v>
      </c>
      <c r="R392" s="218">
        <f ca="1">OFFSET('배치점수 계산기'!H$10,$D392,0)</f>
        <v>899.44500000000005</v>
      </c>
      <c r="S392" s="218">
        <f ca="1">OFFSET('배치점수 계산기'!I$10,$D392,0)</f>
        <v>894.73199999999997</v>
      </c>
      <c r="T392" s="218">
        <f ca="1">OFFSET('배치점수 계산기'!J$10,$D392,0)</f>
        <v>889.13199999999995</v>
      </c>
      <c r="U392" s="218">
        <f ca="1">OFFSET('배치점수 계산기'!K$10,$D392,0)</f>
        <v>880.33699999999999</v>
      </c>
      <c r="V392" s="218">
        <f ca="1">OFFSET('배치점수 계산기'!L$10,$D392,0)</f>
        <v>870.75699999999995</v>
      </c>
      <c r="W392" s="210" t="str">
        <f ca="1">OFFSET('배치점수 계산기'!M$10,$D392,0)</f>
        <v>백분위</v>
      </c>
      <c r="X392" s="208" t="str">
        <f ca="1">OFFSET('배치점수 계산기'!N$10,$D392,0)</f>
        <v>백분위</v>
      </c>
      <c r="Y392" s="212">
        <f ca="1">OFFSET(환산공식!FG$15,$F392,0)</f>
        <v>0.31</v>
      </c>
      <c r="Z392" s="35">
        <f ca="1">OFFSET(환산공식!FH$15,$F392,0)</f>
        <v>0.44</v>
      </c>
      <c r="AA392" s="203">
        <f ca="1">OFFSET(환산공식!FI$15,$F392,0)</f>
        <v>0.25</v>
      </c>
      <c r="AB392" s="5"/>
      <c r="AD392">
        <f t="shared" ca="1" si="11"/>
        <v>6</v>
      </c>
      <c r="AF392" s="5"/>
      <c r="AG392" s="5"/>
      <c r="AH392" s="5"/>
    </row>
    <row r="393" spans="1:34">
      <c r="A393" s="222"/>
      <c r="B393" s="222"/>
      <c r="C393" s="222" t="s">
        <v>2779</v>
      </c>
      <c r="D393" s="219">
        <v>1288</v>
      </c>
      <c r="E393" s="219">
        <v>101</v>
      </c>
      <c r="F393" s="219">
        <v>101</v>
      </c>
      <c r="G393" s="264">
        <v>386</v>
      </c>
      <c r="H393" s="221" t="s">
        <v>129</v>
      </c>
      <c r="I393" s="219" t="s">
        <v>879</v>
      </c>
      <c r="J393" s="267" t="s">
        <v>884</v>
      </c>
      <c r="K393" s="219" t="s">
        <v>83</v>
      </c>
      <c r="L393" s="35" t="str">
        <f ca="1">IF(OFFSET(환산공식!$DU$15,$F393,0)=1,"O","X")</f>
        <v>X</v>
      </c>
      <c r="M393" s="212">
        <f ca="1">IFERROR(OFFSET(환산공식!DA$15,$F393,0),"")</f>
        <v>200</v>
      </c>
      <c r="N393" s="35" t="str">
        <f ca="1">IFERROR(CONCATENATE(ROUND(OFFSET(환산공식!DB$15,$F393,0),1),"%"),"")</f>
        <v>100%</v>
      </c>
      <c r="O393" s="35">
        <f ca="1">IFERROR(OFFSET(환산공식!DC$15,$F393,0),"")</f>
        <v>10</v>
      </c>
      <c r="P393" s="212" t="str">
        <f t="shared" ref="P393:P456" ca="1" si="12">IF(E393="","",IF(Q393&gt;R393,"90% 이상",IF(Q393&gt;S393,CONCATENATE(ROUND(((Q393-S393)/(R393-S393))*20+70,0),"%"),IF(Q393&gt;T393,CONCATENATE(ROUND(((Q393-T393)/(S393-T393))*30+40,0),"%"),IF(Q393&gt;U393,CONCATENATE(ROUND(((Q393-U393)/(T393-U393))*30+10,0),"%"),IF(Q393&gt;V393,CONCATENATE(ROUND(((Q393-V393)/(U393-V393))*7+3,0),"%"),"3% 이하"))))))</f>
        <v>3% 이하</v>
      </c>
      <c r="Q393" s="218">
        <f ca="1">IFERROR(ROUND(OFFSET(환산공식!$EX$15,$F393,0),3),"")</f>
        <v>0</v>
      </c>
      <c r="R393" s="218">
        <f ca="1">OFFSET('배치점수 계산기'!H$10,$D393,0)</f>
        <v>899.06</v>
      </c>
      <c r="S393" s="218">
        <f ca="1">OFFSET('배치점수 계산기'!I$10,$D393,0)</f>
        <v>893.09500000000003</v>
      </c>
      <c r="T393" s="218">
        <f ca="1">OFFSET('배치점수 계산기'!J$10,$D393,0)</f>
        <v>887.73900000000003</v>
      </c>
      <c r="U393" s="218">
        <f ca="1">OFFSET('배치점수 계산기'!K$10,$D393,0)</f>
        <v>878.54399999999998</v>
      </c>
      <c r="V393" s="218">
        <f ca="1">OFFSET('배치점수 계산기'!L$10,$D393,0)</f>
        <v>868.31399999999996</v>
      </c>
      <c r="W393" s="210" t="str">
        <f ca="1">OFFSET('배치점수 계산기'!M$10,$D393,0)</f>
        <v>백분위</v>
      </c>
      <c r="X393" s="208" t="str">
        <f ca="1">OFFSET('배치점수 계산기'!N$10,$D393,0)</f>
        <v>백분위</v>
      </c>
      <c r="Y393" s="212">
        <f ca="1">OFFSET(환산공식!FG$15,$F393,0)</f>
        <v>0.31</v>
      </c>
      <c r="Z393" s="35">
        <f ca="1">OFFSET(환산공식!FH$15,$F393,0)</f>
        <v>0.44</v>
      </c>
      <c r="AA393" s="203">
        <f ca="1">OFFSET(환산공식!FI$15,$F393,0)</f>
        <v>0.25</v>
      </c>
      <c r="AB393" s="5"/>
      <c r="AD393">
        <f t="shared" ref="AD393:AD456" ca="1" si="13">IF(L393="X",6,IF(Q393&gt;R393,1,IF(Q393&gt;S393,2,IF(Q393&gt;T393,3,IF(Q393&gt;U393,4,IF(Q393&gt;=V393,5,IF(Q393&lt;V393,6,"")))))))</f>
        <v>6</v>
      </c>
      <c r="AF393" s="5"/>
      <c r="AG393" s="5"/>
      <c r="AH393" s="5"/>
    </row>
    <row r="394" spans="1:34">
      <c r="A394" s="222"/>
      <c r="B394" s="222"/>
      <c r="C394" s="222" t="s">
        <v>2780</v>
      </c>
      <c r="D394" s="219">
        <v>1289</v>
      </c>
      <c r="E394" s="219">
        <v>101</v>
      </c>
      <c r="F394" s="219">
        <v>101</v>
      </c>
      <c r="G394" s="264">
        <v>387</v>
      </c>
      <c r="H394" s="221" t="s">
        <v>129</v>
      </c>
      <c r="I394" s="219" t="s">
        <v>879</v>
      </c>
      <c r="J394" s="267" t="s">
        <v>883</v>
      </c>
      <c r="K394" s="219" t="s">
        <v>83</v>
      </c>
      <c r="L394" s="35" t="str">
        <f ca="1">IF(OFFSET(환산공식!$DU$15,$F394,0)=1,"O","X")</f>
        <v>X</v>
      </c>
      <c r="M394" s="212">
        <f ca="1">IFERROR(OFFSET(환산공식!DA$15,$F394,0),"")</f>
        <v>200</v>
      </c>
      <c r="N394" s="35" t="str">
        <f ca="1">IFERROR(CONCATENATE(ROUND(OFFSET(환산공식!DB$15,$F394,0),1),"%"),"")</f>
        <v>100%</v>
      </c>
      <c r="O394" s="35">
        <f ca="1">IFERROR(OFFSET(환산공식!DC$15,$F394,0),"")</f>
        <v>10</v>
      </c>
      <c r="P394" s="212" t="str">
        <f t="shared" ca="1" si="12"/>
        <v>3% 이하</v>
      </c>
      <c r="Q394" s="218">
        <f ca="1">IFERROR(ROUND(OFFSET(환산공식!$EX$15,$F394,0),3),"")</f>
        <v>0</v>
      </c>
      <c r="R394" s="218">
        <f ca="1">OFFSET('배치점수 계산기'!H$10,$D394,0)</f>
        <v>897.67499999999995</v>
      </c>
      <c r="S394" s="218">
        <f ca="1">OFFSET('배치점수 계산기'!I$10,$D394,0)</f>
        <v>892.27200000000005</v>
      </c>
      <c r="T394" s="218">
        <f ca="1">OFFSET('배치점수 계산기'!J$10,$D394,0)</f>
        <v>886.48199999999997</v>
      </c>
      <c r="U394" s="218">
        <f ca="1">OFFSET('배치점수 계산기'!K$10,$D394,0)</f>
        <v>877.88699999999994</v>
      </c>
      <c r="V394" s="218">
        <f ca="1">OFFSET('배치점수 계산기'!L$10,$D394,0)</f>
        <v>868.11</v>
      </c>
      <c r="W394" s="210" t="str">
        <f ca="1">OFFSET('배치점수 계산기'!M$10,$D394,0)</f>
        <v>백분위</v>
      </c>
      <c r="X394" s="208" t="str">
        <f ca="1">OFFSET('배치점수 계산기'!N$10,$D394,0)</f>
        <v>백분위</v>
      </c>
      <c r="Y394" s="212">
        <f ca="1">OFFSET(환산공식!FG$15,$F394,0)</f>
        <v>0.31</v>
      </c>
      <c r="Z394" s="35">
        <f ca="1">OFFSET(환산공식!FH$15,$F394,0)</f>
        <v>0.44</v>
      </c>
      <c r="AA394" s="203">
        <f ca="1">OFFSET(환산공식!FI$15,$F394,0)</f>
        <v>0.25</v>
      </c>
      <c r="AB394" s="5"/>
      <c r="AD394">
        <f t="shared" ca="1" si="13"/>
        <v>6</v>
      </c>
      <c r="AF394" s="5"/>
      <c r="AG394" s="5"/>
      <c r="AH394" s="5"/>
    </row>
    <row r="395" spans="1:34">
      <c r="A395" s="222"/>
      <c r="B395" s="222"/>
      <c r="C395" s="222" t="s">
        <v>2781</v>
      </c>
      <c r="D395" s="219">
        <v>1290</v>
      </c>
      <c r="E395" s="219">
        <v>101</v>
      </c>
      <c r="F395" s="219">
        <v>101</v>
      </c>
      <c r="G395" s="264">
        <v>388</v>
      </c>
      <c r="H395" s="221" t="s">
        <v>129</v>
      </c>
      <c r="I395" s="219" t="s">
        <v>879</v>
      </c>
      <c r="J395" s="267" t="s">
        <v>885</v>
      </c>
      <c r="K395" s="219" t="s">
        <v>83</v>
      </c>
      <c r="L395" s="35" t="str">
        <f ca="1">IF(OFFSET(환산공식!$DU$15,$F395,0)=1,"O","X")</f>
        <v>X</v>
      </c>
      <c r="M395" s="212">
        <f ca="1">IFERROR(OFFSET(환산공식!DA$15,$F395,0),"")</f>
        <v>200</v>
      </c>
      <c r="N395" s="35" t="str">
        <f ca="1">IFERROR(CONCATENATE(ROUND(OFFSET(환산공식!DB$15,$F395,0),1),"%"),"")</f>
        <v>100%</v>
      </c>
      <c r="O395" s="35">
        <f ca="1">IFERROR(OFFSET(환산공식!DC$15,$F395,0),"")</f>
        <v>10</v>
      </c>
      <c r="P395" s="212" t="str">
        <f t="shared" ca="1" si="12"/>
        <v>3% 이하</v>
      </c>
      <c r="Q395" s="218">
        <f ca="1">IFERROR(ROUND(OFFSET(환산공식!$EX$15,$F395,0),3),"")</f>
        <v>0</v>
      </c>
      <c r="R395" s="218">
        <f ca="1">OFFSET('배치점수 계산기'!H$10,$D395,0)</f>
        <v>897.22500000000002</v>
      </c>
      <c r="S395" s="218">
        <f ca="1">OFFSET('배치점수 계산기'!I$10,$D395,0)</f>
        <v>891.822</v>
      </c>
      <c r="T395" s="218">
        <f ca="1">OFFSET('배치점수 계산기'!J$10,$D395,0)</f>
        <v>886.23199999999997</v>
      </c>
      <c r="U395" s="218">
        <f ca="1">OFFSET('배치점수 계산기'!K$10,$D395,0)</f>
        <v>877.19399999999996</v>
      </c>
      <c r="V395" s="218">
        <f ca="1">OFFSET('배치점수 계산기'!L$10,$D395,0)</f>
        <v>868.11</v>
      </c>
      <c r="W395" s="210" t="str">
        <f ca="1">OFFSET('배치점수 계산기'!M$10,$D395,0)</f>
        <v>백분위</v>
      </c>
      <c r="X395" s="208" t="str">
        <f ca="1">OFFSET('배치점수 계산기'!N$10,$D395,0)</f>
        <v>백분위</v>
      </c>
      <c r="Y395" s="212">
        <f ca="1">OFFSET(환산공식!FG$15,$F395,0)</f>
        <v>0.31</v>
      </c>
      <c r="Z395" s="35">
        <f ca="1">OFFSET(환산공식!FH$15,$F395,0)</f>
        <v>0.44</v>
      </c>
      <c r="AA395" s="203">
        <f ca="1">OFFSET(환산공식!FI$15,$F395,0)</f>
        <v>0.25</v>
      </c>
      <c r="AB395" s="5"/>
      <c r="AD395">
        <f t="shared" ca="1" si="13"/>
        <v>6</v>
      </c>
      <c r="AF395" s="5"/>
      <c r="AG395" s="5"/>
      <c r="AH395" s="5"/>
    </row>
    <row r="396" spans="1:34">
      <c r="A396" s="222"/>
      <c r="B396" s="222"/>
      <c r="C396" s="222" t="s">
        <v>2782</v>
      </c>
      <c r="D396" s="219">
        <v>1291</v>
      </c>
      <c r="E396" s="219">
        <v>101</v>
      </c>
      <c r="F396" s="219">
        <v>101</v>
      </c>
      <c r="G396" s="264">
        <v>389</v>
      </c>
      <c r="H396" s="221" t="s">
        <v>129</v>
      </c>
      <c r="I396" s="219" t="s">
        <v>879</v>
      </c>
      <c r="J396" s="267" t="s">
        <v>882</v>
      </c>
      <c r="K396" s="219" t="s">
        <v>83</v>
      </c>
      <c r="L396" s="35" t="str">
        <f ca="1">IF(OFFSET(환산공식!$DU$15,$F396,0)=1,"O","X")</f>
        <v>X</v>
      </c>
      <c r="M396" s="212">
        <f ca="1">IFERROR(OFFSET(환산공식!DA$15,$F396,0),"")</f>
        <v>200</v>
      </c>
      <c r="N396" s="35" t="str">
        <f ca="1">IFERROR(CONCATENATE(ROUND(OFFSET(환산공식!DB$15,$F396,0),1),"%"),"")</f>
        <v>100%</v>
      </c>
      <c r="O396" s="35">
        <f ca="1">IFERROR(OFFSET(환산공식!DC$15,$F396,0),"")</f>
        <v>10</v>
      </c>
      <c r="P396" s="212" t="str">
        <f t="shared" ca="1" si="12"/>
        <v>3% 이하</v>
      </c>
      <c r="Q396" s="218">
        <f ca="1">IFERROR(ROUND(OFFSET(환산공식!$EX$15,$F396,0),3),"")</f>
        <v>0</v>
      </c>
      <c r="R396" s="218">
        <f ca="1">OFFSET('배치점수 계산기'!H$10,$D396,0)</f>
        <v>896.08199999999999</v>
      </c>
      <c r="S396" s="218">
        <f ca="1">OFFSET('배치점수 계산기'!I$10,$D396,0)</f>
        <v>890.53200000000004</v>
      </c>
      <c r="T396" s="218">
        <f ca="1">OFFSET('배치점수 계산기'!J$10,$D396,0)</f>
        <v>885.79700000000003</v>
      </c>
      <c r="U396" s="218">
        <f ca="1">OFFSET('배치점수 계산기'!K$10,$D396,0)</f>
        <v>876.66700000000003</v>
      </c>
      <c r="V396" s="218">
        <f ca="1">OFFSET('배치점수 계산기'!L$10,$D396,0)</f>
        <v>866.96699999999998</v>
      </c>
      <c r="W396" s="210" t="str">
        <f ca="1">OFFSET('배치점수 계산기'!M$10,$D396,0)</f>
        <v>백분위</v>
      </c>
      <c r="X396" s="208" t="str">
        <f ca="1">OFFSET('배치점수 계산기'!N$10,$D396,0)</f>
        <v>백분위</v>
      </c>
      <c r="Y396" s="212">
        <f ca="1">OFFSET(환산공식!FG$15,$F396,0)</f>
        <v>0.31</v>
      </c>
      <c r="Z396" s="35">
        <f ca="1">OFFSET(환산공식!FH$15,$F396,0)</f>
        <v>0.44</v>
      </c>
      <c r="AA396" s="203">
        <f ca="1">OFFSET(환산공식!FI$15,$F396,0)</f>
        <v>0.25</v>
      </c>
      <c r="AB396" s="5"/>
      <c r="AD396">
        <f t="shared" ca="1" si="13"/>
        <v>6</v>
      </c>
      <c r="AF396" s="5"/>
      <c r="AG396" s="5"/>
      <c r="AH396" s="5"/>
    </row>
    <row r="397" spans="1:34">
      <c r="A397" s="222"/>
      <c r="B397" s="222"/>
      <c r="C397" s="222" t="s">
        <v>2783</v>
      </c>
      <c r="D397" s="219">
        <v>1292</v>
      </c>
      <c r="E397" s="219">
        <v>101</v>
      </c>
      <c r="F397" s="219">
        <v>101</v>
      </c>
      <c r="G397" s="264">
        <v>390</v>
      </c>
      <c r="H397" s="221" t="s">
        <v>129</v>
      </c>
      <c r="I397" s="219" t="s">
        <v>879</v>
      </c>
      <c r="J397" s="267" t="s">
        <v>660</v>
      </c>
      <c r="K397" s="219" t="s">
        <v>83</v>
      </c>
      <c r="L397" s="35" t="str">
        <f ca="1">IF(OFFSET(환산공식!$DU$15,$F397,0)=1,"O","X")</f>
        <v>X</v>
      </c>
      <c r="M397" s="212">
        <f ca="1">IFERROR(OFFSET(환산공식!DA$15,$F397,0),"")</f>
        <v>200</v>
      </c>
      <c r="N397" s="35" t="str">
        <f ca="1">IFERROR(CONCATENATE(ROUND(OFFSET(환산공식!DB$15,$F397,0),1),"%"),"")</f>
        <v>100%</v>
      </c>
      <c r="O397" s="35">
        <f ca="1">IFERROR(OFFSET(환산공식!DC$15,$F397,0),"")</f>
        <v>10</v>
      </c>
      <c r="P397" s="212" t="str">
        <f t="shared" ca="1" si="12"/>
        <v>3% 이하</v>
      </c>
      <c r="Q397" s="218">
        <f ca="1">IFERROR(ROUND(OFFSET(환산공식!$EX$15,$F397,0),3),"")</f>
        <v>0</v>
      </c>
      <c r="R397" s="218">
        <f ca="1">OFFSET('배치점수 계산기'!H$10,$D397,0)</f>
        <v>892.27200000000005</v>
      </c>
      <c r="S397" s="218">
        <f ca="1">OFFSET('배치점수 계산기'!I$10,$D397,0)</f>
        <v>886.61199999999997</v>
      </c>
      <c r="T397" s="218">
        <f ca="1">OFFSET('배치점수 계산기'!J$10,$D397,0)</f>
        <v>881.48699999999997</v>
      </c>
      <c r="U397" s="218">
        <f ca="1">OFFSET('배치점수 계산기'!K$10,$D397,0)</f>
        <v>872.18399999999997</v>
      </c>
      <c r="V397" s="218">
        <f ca="1">OFFSET('배치점수 계산기'!L$10,$D397,0)</f>
        <v>863.75</v>
      </c>
      <c r="W397" s="210" t="str">
        <f ca="1">OFFSET('배치점수 계산기'!M$10,$D397,0)</f>
        <v>백분위</v>
      </c>
      <c r="X397" s="208" t="str">
        <f ca="1">OFFSET('배치점수 계산기'!N$10,$D397,0)</f>
        <v>백분위</v>
      </c>
      <c r="Y397" s="212">
        <f ca="1">OFFSET(환산공식!FG$15,$F397,0)</f>
        <v>0.31</v>
      </c>
      <c r="Z397" s="35">
        <f ca="1">OFFSET(환산공식!FH$15,$F397,0)</f>
        <v>0.44</v>
      </c>
      <c r="AA397" s="203">
        <f ca="1">OFFSET(환산공식!FI$15,$F397,0)</f>
        <v>0.25</v>
      </c>
      <c r="AB397" s="5"/>
      <c r="AD397">
        <f t="shared" ca="1" si="13"/>
        <v>6</v>
      </c>
      <c r="AF397" s="5"/>
      <c r="AG397" s="5"/>
      <c r="AH397" s="5"/>
    </row>
    <row r="398" spans="1:34">
      <c r="A398" s="222"/>
      <c r="B398" s="222"/>
      <c r="C398" s="222" t="s">
        <v>2784</v>
      </c>
      <c r="D398" s="219">
        <v>1293</v>
      </c>
      <c r="E398" s="219">
        <v>101</v>
      </c>
      <c r="F398" s="219">
        <v>101</v>
      </c>
      <c r="G398" s="264">
        <v>391</v>
      </c>
      <c r="H398" s="221" t="s">
        <v>129</v>
      </c>
      <c r="I398" s="219" t="s">
        <v>879</v>
      </c>
      <c r="J398" s="267" t="s">
        <v>347</v>
      </c>
      <c r="K398" s="219" t="s">
        <v>83</v>
      </c>
      <c r="L398" s="35" t="str">
        <f ca="1">IF(OFFSET(환산공식!$DU$15,$F398,0)=1,"O","X")</f>
        <v>X</v>
      </c>
      <c r="M398" s="212">
        <f ca="1">IFERROR(OFFSET(환산공식!DA$15,$F398,0),"")</f>
        <v>200</v>
      </c>
      <c r="N398" s="35" t="str">
        <f ca="1">IFERROR(CONCATENATE(ROUND(OFFSET(환산공식!DB$15,$F398,0),1),"%"),"")</f>
        <v>100%</v>
      </c>
      <c r="O398" s="35">
        <f ca="1">IFERROR(OFFSET(환산공식!DC$15,$F398,0),"")</f>
        <v>10</v>
      </c>
      <c r="P398" s="212" t="str">
        <f t="shared" ca="1" si="12"/>
        <v>3% 이하</v>
      </c>
      <c r="Q398" s="218">
        <f ca="1">IFERROR(ROUND(OFFSET(환산공식!$EX$15,$F398,0),3),"")</f>
        <v>0</v>
      </c>
      <c r="R398" s="218">
        <f ca="1">OFFSET('배치점수 계산기'!H$10,$D398,0)</f>
        <v>881.48699999999997</v>
      </c>
      <c r="S398" s="218">
        <f ca="1">OFFSET('배치점수 계산기'!I$10,$D398,0)</f>
        <v>877.19399999999996</v>
      </c>
      <c r="T398" s="218">
        <f ca="1">OFFSET('배치점수 계산기'!J$10,$D398,0)</f>
        <v>870.96400000000006</v>
      </c>
      <c r="U398" s="218">
        <f ca="1">OFFSET('배치점수 계산기'!K$10,$D398,0)</f>
        <v>862.85</v>
      </c>
      <c r="V398" s="218">
        <f ca="1">OFFSET('배치점수 계산기'!L$10,$D398,0)</f>
        <v>853.92399999999998</v>
      </c>
      <c r="W398" s="210" t="str">
        <f ca="1">OFFSET('배치점수 계산기'!M$10,$D398,0)</f>
        <v>백분위</v>
      </c>
      <c r="X398" s="208" t="str">
        <f ca="1">OFFSET('배치점수 계산기'!N$10,$D398,0)</f>
        <v>백분위</v>
      </c>
      <c r="Y398" s="212">
        <f ca="1">OFFSET(환산공식!FG$15,$F398,0)</f>
        <v>0.31</v>
      </c>
      <c r="Z398" s="35">
        <f ca="1">OFFSET(환산공식!FH$15,$F398,0)</f>
        <v>0.44</v>
      </c>
      <c r="AA398" s="203">
        <f ca="1">OFFSET(환산공식!FI$15,$F398,0)</f>
        <v>0.25</v>
      </c>
      <c r="AB398" s="5"/>
      <c r="AD398">
        <f t="shared" ca="1" si="13"/>
        <v>6</v>
      </c>
      <c r="AF398" s="5"/>
      <c r="AG398" s="5"/>
      <c r="AH398" s="5"/>
    </row>
    <row r="399" spans="1:34">
      <c r="A399" s="222"/>
      <c r="B399" s="222"/>
      <c r="C399" s="222" t="s">
        <v>2785</v>
      </c>
      <c r="D399" s="219">
        <v>1294</v>
      </c>
      <c r="E399" s="219">
        <v>101</v>
      </c>
      <c r="F399" s="219">
        <v>101</v>
      </c>
      <c r="G399" s="264">
        <v>392</v>
      </c>
      <c r="H399" s="221" t="s">
        <v>129</v>
      </c>
      <c r="I399" s="219" t="s">
        <v>879</v>
      </c>
      <c r="J399" s="267" t="s">
        <v>1447</v>
      </c>
      <c r="K399" s="219" t="s">
        <v>83</v>
      </c>
      <c r="L399" s="35" t="str">
        <f ca="1">IF(OFFSET(환산공식!$DU$15,$F399,0)=1,"O","X")</f>
        <v>X</v>
      </c>
      <c r="M399" s="212">
        <f ca="1">IFERROR(OFFSET(환산공식!DA$15,$F399,0),"")</f>
        <v>200</v>
      </c>
      <c r="N399" s="35" t="str">
        <f ca="1">IFERROR(CONCATENATE(ROUND(OFFSET(환산공식!DB$15,$F399,0),1),"%"),"")</f>
        <v>100%</v>
      </c>
      <c r="O399" s="35">
        <f ca="1">IFERROR(OFFSET(환산공식!DC$15,$F399,0),"")</f>
        <v>10</v>
      </c>
      <c r="P399" s="212" t="str">
        <f t="shared" ca="1" si="12"/>
        <v>3% 이하</v>
      </c>
      <c r="Q399" s="218">
        <f ca="1">IFERROR(ROUND(OFFSET(환산공식!$EX$15,$F399,0),3),"")</f>
        <v>0</v>
      </c>
      <c r="R399" s="218">
        <f ca="1">OFFSET('배치점수 계산기'!H$10,$D399,0)</f>
        <v>883.93700000000001</v>
      </c>
      <c r="S399" s="218">
        <f ca="1">OFFSET('배치점수 계산기'!I$10,$D399,0)</f>
        <v>880.33699999999999</v>
      </c>
      <c r="T399" s="218">
        <f ca="1">OFFSET('배치점수 계산기'!J$10,$D399,0)</f>
        <v>870.96400000000006</v>
      </c>
      <c r="U399" s="218">
        <f ca="1">OFFSET('배치점수 계산기'!K$10,$D399,0)</f>
        <v>863.75</v>
      </c>
      <c r="V399" s="218">
        <f ca="1">OFFSET('배치점수 계산기'!L$10,$D399,0)</f>
        <v>851.28700000000003</v>
      </c>
      <c r="W399" s="210" t="str">
        <f ca="1">OFFSET('배치점수 계산기'!M$10,$D399,0)</f>
        <v>백분위</v>
      </c>
      <c r="X399" s="208" t="str">
        <f ca="1">OFFSET('배치점수 계산기'!N$10,$D399,0)</f>
        <v>백분위</v>
      </c>
      <c r="Y399" s="212">
        <f ca="1">OFFSET(환산공식!FG$15,$F399,0)</f>
        <v>0.31</v>
      </c>
      <c r="Z399" s="35">
        <f ca="1">OFFSET(환산공식!FH$15,$F399,0)</f>
        <v>0.44</v>
      </c>
      <c r="AA399" s="203">
        <f ca="1">OFFSET(환산공식!FI$15,$F399,0)</f>
        <v>0.25</v>
      </c>
      <c r="AB399" s="5"/>
      <c r="AD399">
        <f t="shared" ca="1" si="13"/>
        <v>6</v>
      </c>
      <c r="AF399" s="5"/>
      <c r="AG399" s="5"/>
      <c r="AH399" s="5"/>
    </row>
    <row r="400" spans="1:34">
      <c r="A400" s="222"/>
      <c r="B400" s="222"/>
      <c r="C400" s="222" t="s">
        <v>2786</v>
      </c>
      <c r="D400" s="219">
        <v>1295</v>
      </c>
      <c r="E400" s="219">
        <v>101</v>
      </c>
      <c r="F400" s="219">
        <v>101</v>
      </c>
      <c r="G400" s="264">
        <v>393</v>
      </c>
      <c r="H400" s="221" t="s">
        <v>129</v>
      </c>
      <c r="I400" s="219" t="s">
        <v>879</v>
      </c>
      <c r="J400" s="267" t="s">
        <v>18606</v>
      </c>
      <c r="K400" s="219" t="s">
        <v>83</v>
      </c>
      <c r="L400" s="35" t="str">
        <f ca="1">IF(OFFSET(환산공식!$DU$15,$F400,0)=1,"O","X")</f>
        <v>X</v>
      </c>
      <c r="M400" s="212">
        <f ca="1">IFERROR(OFFSET(환산공식!DA$15,$F400,0),"")</f>
        <v>200</v>
      </c>
      <c r="N400" s="35" t="str">
        <f ca="1">IFERROR(CONCATENATE(ROUND(OFFSET(환산공식!DB$15,$F400,0),1),"%"),"")</f>
        <v>100%</v>
      </c>
      <c r="O400" s="35">
        <f ca="1">IFERROR(OFFSET(환산공식!DC$15,$F400,0),"")</f>
        <v>10</v>
      </c>
      <c r="P400" s="212" t="str">
        <f t="shared" ca="1" si="12"/>
        <v>3% 이하</v>
      </c>
      <c r="Q400" s="218">
        <f ca="1">IFERROR(ROUND(OFFSET(환산공식!$EX$15,$F400,0),3),"")</f>
        <v>0</v>
      </c>
      <c r="R400" s="218">
        <f ca="1">OFFSET('배치점수 계산기'!H$10,$D400,0)</f>
        <v>870.96400000000006</v>
      </c>
      <c r="S400" s="218">
        <f ca="1">OFFSET('배치점수 계산기'!I$10,$D400,0)</f>
        <v>865.54700000000003</v>
      </c>
      <c r="T400" s="218">
        <f ca="1">OFFSET('배치점수 계산기'!J$10,$D400,0)</f>
        <v>859.69500000000005</v>
      </c>
      <c r="U400" s="218">
        <f ca="1">OFFSET('배치점수 계산기'!K$10,$D400,0)</f>
        <v>851.28700000000003</v>
      </c>
      <c r="V400" s="218">
        <f ca="1">OFFSET('배치점수 계산기'!L$10,$D400,0)</f>
        <v>841.92700000000002</v>
      </c>
      <c r="W400" s="210" t="str">
        <f ca="1">OFFSET('배치점수 계산기'!M$10,$D400,0)</f>
        <v>백분위</v>
      </c>
      <c r="X400" s="208" t="str">
        <f ca="1">OFFSET('배치점수 계산기'!N$10,$D400,0)</f>
        <v>백분위</v>
      </c>
      <c r="Y400" s="212">
        <f ca="1">OFFSET(환산공식!FG$15,$F400,0)</f>
        <v>0.31</v>
      </c>
      <c r="Z400" s="35">
        <f ca="1">OFFSET(환산공식!FH$15,$F400,0)</f>
        <v>0.44</v>
      </c>
      <c r="AA400" s="203">
        <f ca="1">OFFSET(환산공식!FI$15,$F400,0)</f>
        <v>0.25</v>
      </c>
      <c r="AB400" s="5"/>
      <c r="AD400">
        <f t="shared" ca="1" si="13"/>
        <v>6</v>
      </c>
      <c r="AF400" s="5"/>
      <c r="AG400" s="5"/>
      <c r="AH400" s="5"/>
    </row>
    <row r="401" spans="1:34">
      <c r="A401" s="222"/>
      <c r="B401" s="222"/>
      <c r="C401" s="222" t="s">
        <v>2787</v>
      </c>
      <c r="D401" s="219">
        <v>1296</v>
      </c>
      <c r="E401" s="219">
        <v>101</v>
      </c>
      <c r="F401" s="219">
        <v>101</v>
      </c>
      <c r="G401" s="264">
        <v>394</v>
      </c>
      <c r="H401" s="221" t="s">
        <v>129</v>
      </c>
      <c r="I401" s="219" t="s">
        <v>879</v>
      </c>
      <c r="J401" s="267" t="s">
        <v>18607</v>
      </c>
      <c r="K401" s="219" t="s">
        <v>83</v>
      </c>
      <c r="L401" s="35" t="str">
        <f ca="1">IF(OFFSET(환산공식!$DU$15,$F401,0)=1,"O","X")</f>
        <v>X</v>
      </c>
      <c r="M401" s="212">
        <f ca="1">IFERROR(OFFSET(환산공식!DA$15,$F401,0),"")</f>
        <v>200</v>
      </c>
      <c r="N401" s="35" t="str">
        <f ca="1">IFERROR(CONCATENATE(ROUND(OFFSET(환산공식!DB$15,$F401,0),1),"%"),"")</f>
        <v>100%</v>
      </c>
      <c r="O401" s="35">
        <f ca="1">IFERROR(OFFSET(환산공식!DC$15,$F401,0),"")</f>
        <v>10</v>
      </c>
      <c r="P401" s="212" t="str">
        <f t="shared" ca="1" si="12"/>
        <v>3% 이하</v>
      </c>
      <c r="Q401" s="218">
        <f ca="1">IFERROR(ROUND(OFFSET(환산공식!$EX$15,$F401,0),3),"")</f>
        <v>0</v>
      </c>
      <c r="R401" s="218">
        <f ca="1">OFFSET('배치점수 계산기'!H$10,$D401,0)</f>
        <v>870.96400000000006</v>
      </c>
      <c r="S401" s="218">
        <f ca="1">OFFSET('배치점수 계산기'!I$10,$D401,0)</f>
        <v>865.54700000000003</v>
      </c>
      <c r="T401" s="218">
        <f ca="1">OFFSET('배치점수 계산기'!J$10,$D401,0)</f>
        <v>859.69500000000005</v>
      </c>
      <c r="U401" s="218">
        <f ca="1">OFFSET('배치점수 계산기'!K$10,$D401,0)</f>
        <v>851.28700000000003</v>
      </c>
      <c r="V401" s="218">
        <f ca="1">OFFSET('배치점수 계산기'!L$10,$D401,0)</f>
        <v>841.92700000000002</v>
      </c>
      <c r="W401" s="210" t="str">
        <f ca="1">OFFSET('배치점수 계산기'!M$10,$D401,0)</f>
        <v>백분위</v>
      </c>
      <c r="X401" s="208" t="str">
        <f ca="1">OFFSET('배치점수 계산기'!N$10,$D401,0)</f>
        <v>백분위</v>
      </c>
      <c r="Y401" s="212">
        <f ca="1">OFFSET(환산공식!FG$15,$F401,0)</f>
        <v>0.31</v>
      </c>
      <c r="Z401" s="35">
        <f ca="1">OFFSET(환산공식!FH$15,$F401,0)</f>
        <v>0.44</v>
      </c>
      <c r="AA401" s="203">
        <f ca="1">OFFSET(환산공식!FI$15,$F401,0)</f>
        <v>0.25</v>
      </c>
      <c r="AB401" s="5"/>
      <c r="AD401">
        <f t="shared" ca="1" si="13"/>
        <v>6</v>
      </c>
      <c r="AF401" s="5"/>
      <c r="AG401" s="5"/>
      <c r="AH401" s="5"/>
    </row>
    <row r="402" spans="1:34">
      <c r="A402" s="222"/>
      <c r="B402" s="222"/>
      <c r="C402" s="222" t="s">
        <v>2788</v>
      </c>
      <c r="D402" s="219">
        <v>1297</v>
      </c>
      <c r="E402" s="219">
        <v>101</v>
      </c>
      <c r="F402" s="219">
        <v>101</v>
      </c>
      <c r="G402" s="264">
        <v>395</v>
      </c>
      <c r="H402" s="221" t="s">
        <v>129</v>
      </c>
      <c r="I402" s="219" t="s">
        <v>879</v>
      </c>
      <c r="J402" s="267" t="s">
        <v>880</v>
      </c>
      <c r="K402" s="219" t="s">
        <v>83</v>
      </c>
      <c r="L402" s="35" t="str">
        <f ca="1">IF(OFFSET(환산공식!$DU$15,$F402,0)=1,"O","X")</f>
        <v>X</v>
      </c>
      <c r="M402" s="212">
        <f ca="1">IFERROR(OFFSET(환산공식!DA$15,$F402,0),"")</f>
        <v>200</v>
      </c>
      <c r="N402" s="35" t="str">
        <f ca="1">IFERROR(CONCATENATE(ROUND(OFFSET(환산공식!DB$15,$F402,0),1),"%"),"")</f>
        <v>100%</v>
      </c>
      <c r="O402" s="35">
        <f ca="1">IFERROR(OFFSET(환산공식!DC$15,$F402,0),"")</f>
        <v>10</v>
      </c>
      <c r="P402" s="212" t="str">
        <f t="shared" ca="1" si="12"/>
        <v>3% 이하</v>
      </c>
      <c r="Q402" s="218">
        <f ca="1">IFERROR(ROUND(OFFSET(환산공식!$EX$15,$F402,0),3),"")</f>
        <v>0</v>
      </c>
      <c r="R402" s="218">
        <f ca="1">OFFSET('배치점수 계산기'!H$10,$D402,0)</f>
        <v>865.47</v>
      </c>
      <c r="S402" s="218">
        <f ca="1">OFFSET('배치점수 계산기'!I$10,$D402,0)</f>
        <v>860.83799999999997</v>
      </c>
      <c r="T402" s="218">
        <f ca="1">OFFSET('배치점수 계산기'!J$10,$D402,0)</f>
        <v>854.96600000000001</v>
      </c>
      <c r="U402" s="218">
        <f ca="1">OFFSET('배치점수 계산기'!K$10,$D402,0)</f>
        <v>847.34299999999996</v>
      </c>
      <c r="V402" s="218">
        <f ca="1">OFFSET('배치점수 계산기'!L$10,$D402,0)</f>
        <v>837.98400000000004</v>
      </c>
      <c r="W402" s="210" t="str">
        <f ca="1">OFFSET('배치점수 계산기'!M$10,$D402,0)</f>
        <v>백분위</v>
      </c>
      <c r="X402" s="208" t="str">
        <f ca="1">OFFSET('배치점수 계산기'!N$10,$D402,0)</f>
        <v>백분위</v>
      </c>
      <c r="Y402" s="212">
        <f ca="1">OFFSET(환산공식!FG$15,$F402,0)</f>
        <v>0.31</v>
      </c>
      <c r="Z402" s="35">
        <f ca="1">OFFSET(환산공식!FH$15,$F402,0)</f>
        <v>0.44</v>
      </c>
      <c r="AA402" s="203">
        <f ca="1">OFFSET(환산공식!FI$15,$F402,0)</f>
        <v>0.25</v>
      </c>
      <c r="AB402" s="5"/>
      <c r="AD402">
        <f t="shared" ca="1" si="13"/>
        <v>6</v>
      </c>
      <c r="AF402" s="5"/>
      <c r="AG402" s="5"/>
      <c r="AH402" s="5"/>
    </row>
    <row r="403" spans="1:34">
      <c r="A403" s="222"/>
      <c r="B403" s="222"/>
      <c r="C403" s="222" t="s">
        <v>2789</v>
      </c>
      <c r="D403" s="219">
        <v>1298</v>
      </c>
      <c r="E403" s="219">
        <v>101</v>
      </c>
      <c r="F403" s="219">
        <v>101</v>
      </c>
      <c r="G403" s="264">
        <v>396</v>
      </c>
      <c r="H403" s="221" t="s">
        <v>129</v>
      </c>
      <c r="I403" s="219" t="s">
        <v>879</v>
      </c>
      <c r="J403" s="267" t="s">
        <v>881</v>
      </c>
      <c r="K403" s="219" t="s">
        <v>83</v>
      </c>
      <c r="L403" s="35" t="str">
        <f ca="1">IF(OFFSET(환산공식!$DU$15,$F403,0)=1,"O","X")</f>
        <v>X</v>
      </c>
      <c r="M403" s="212">
        <f ca="1">IFERROR(OFFSET(환산공식!DA$15,$F403,0),"")</f>
        <v>200</v>
      </c>
      <c r="N403" s="35" t="str">
        <f ca="1">IFERROR(CONCATENATE(ROUND(OFFSET(환산공식!DB$15,$F403,0),1),"%"),"")</f>
        <v>100%</v>
      </c>
      <c r="O403" s="35">
        <f ca="1">IFERROR(OFFSET(환산공식!DC$15,$F403,0),"")</f>
        <v>10</v>
      </c>
      <c r="P403" s="212" t="str">
        <f t="shared" ca="1" si="12"/>
        <v>3% 이하</v>
      </c>
      <c r="Q403" s="218">
        <f ca="1">IFERROR(ROUND(OFFSET(환산공식!$EX$15,$F403,0),3),"")</f>
        <v>0</v>
      </c>
      <c r="R403" s="218">
        <f ca="1">OFFSET('배치점수 계산기'!H$10,$D403,0)</f>
        <v>852.12199999999996</v>
      </c>
      <c r="S403" s="218">
        <f ca="1">OFFSET('배치점수 계산기'!I$10,$D403,0)</f>
        <v>848.25800000000004</v>
      </c>
      <c r="T403" s="218">
        <f ca="1">OFFSET('배치점수 계산기'!J$10,$D403,0)</f>
        <v>841.97699999999998</v>
      </c>
      <c r="U403" s="218">
        <f ca="1">OFFSET('배치점수 계산기'!K$10,$D403,0)</f>
        <v>832.899</v>
      </c>
      <c r="V403" s="218">
        <f ca="1">OFFSET('배치점수 계산기'!L$10,$D403,0)</f>
        <v>824.48299999999995</v>
      </c>
      <c r="W403" s="210" t="str">
        <f ca="1">OFFSET('배치점수 계산기'!M$10,$D403,0)</f>
        <v>백분위</v>
      </c>
      <c r="X403" s="208" t="str">
        <f ca="1">OFFSET('배치점수 계산기'!N$10,$D403,0)</f>
        <v>백분위</v>
      </c>
      <c r="Y403" s="212">
        <f ca="1">OFFSET(환산공식!FG$15,$F403,0)</f>
        <v>0.31</v>
      </c>
      <c r="Z403" s="35">
        <f ca="1">OFFSET(환산공식!FH$15,$F403,0)</f>
        <v>0.44</v>
      </c>
      <c r="AA403" s="203">
        <f ca="1">OFFSET(환산공식!FI$15,$F403,0)</f>
        <v>0.25</v>
      </c>
      <c r="AB403" s="5"/>
      <c r="AD403">
        <f t="shared" ca="1" si="13"/>
        <v>6</v>
      </c>
      <c r="AF403" s="5"/>
      <c r="AG403" s="5"/>
      <c r="AH403" s="5"/>
    </row>
    <row r="404" spans="1:34">
      <c r="A404" s="222"/>
      <c r="B404" s="222"/>
      <c r="C404" s="222" t="s">
        <v>2790</v>
      </c>
      <c r="D404" s="219">
        <v>1299</v>
      </c>
      <c r="E404" s="219">
        <v>101</v>
      </c>
      <c r="F404" s="219">
        <v>101</v>
      </c>
      <c r="G404" s="264">
        <v>397</v>
      </c>
      <c r="H404" s="221" t="s">
        <v>129</v>
      </c>
      <c r="I404" s="219" t="s">
        <v>879</v>
      </c>
      <c r="J404" s="267" t="s">
        <v>1446</v>
      </c>
      <c r="K404" s="219" t="s">
        <v>83</v>
      </c>
      <c r="L404" s="35" t="str">
        <f ca="1">IF(OFFSET(환산공식!$DU$15,$F404,0)=1,"O","X")</f>
        <v>X</v>
      </c>
      <c r="M404" s="212">
        <f ca="1">IFERROR(OFFSET(환산공식!DA$15,$F404,0),"")</f>
        <v>200</v>
      </c>
      <c r="N404" s="35" t="str">
        <f ca="1">IFERROR(CONCATENATE(ROUND(OFFSET(환산공식!DB$15,$F404,0),1),"%"),"")</f>
        <v>100%</v>
      </c>
      <c r="O404" s="35">
        <f ca="1">IFERROR(OFFSET(환산공식!DC$15,$F404,0),"")</f>
        <v>10</v>
      </c>
      <c r="P404" s="212" t="str">
        <f t="shared" ca="1" si="12"/>
        <v>3% 이하</v>
      </c>
      <c r="Q404" s="218">
        <f ca="1">IFERROR(ROUND(OFFSET(환산공식!$EX$15,$F404,0),3),"")</f>
        <v>0</v>
      </c>
      <c r="R404" s="218">
        <f ca="1">OFFSET('배치점수 계산기'!H$10,$D404,0)</f>
        <v>853.97400000000005</v>
      </c>
      <c r="S404" s="218">
        <f ca="1">OFFSET('배치점수 계산기'!I$10,$D404,0)</f>
        <v>849.22</v>
      </c>
      <c r="T404" s="218">
        <f ca="1">OFFSET('배치점수 계산기'!J$10,$D404,0)</f>
        <v>838.98500000000001</v>
      </c>
      <c r="U404" s="218">
        <f ca="1">OFFSET('배치점수 계산기'!K$10,$D404,0)</f>
        <v>824.48299999999995</v>
      </c>
      <c r="V404" s="218">
        <f ca="1">OFFSET('배치점수 계산기'!L$10,$D404,0)</f>
        <v>807.96</v>
      </c>
      <c r="W404" s="210" t="str">
        <f ca="1">OFFSET('배치점수 계산기'!M$10,$D404,0)</f>
        <v>백분위</v>
      </c>
      <c r="X404" s="208" t="str">
        <f ca="1">OFFSET('배치점수 계산기'!N$10,$D404,0)</f>
        <v>백분위</v>
      </c>
      <c r="Y404" s="212">
        <f ca="1">OFFSET(환산공식!FG$15,$F404,0)</f>
        <v>0.31</v>
      </c>
      <c r="Z404" s="35">
        <f ca="1">OFFSET(환산공식!FH$15,$F404,0)</f>
        <v>0.44</v>
      </c>
      <c r="AA404" s="203">
        <f ca="1">OFFSET(환산공식!FI$15,$F404,0)</f>
        <v>0.25</v>
      </c>
      <c r="AB404" s="5"/>
      <c r="AD404">
        <f t="shared" ca="1" si="13"/>
        <v>6</v>
      </c>
      <c r="AF404" s="5"/>
      <c r="AG404" s="5"/>
      <c r="AH404" s="5"/>
    </row>
    <row r="405" spans="1:34">
      <c r="A405" s="222"/>
      <c r="B405" s="222"/>
      <c r="C405" s="222" t="s">
        <v>2791</v>
      </c>
      <c r="D405" s="219">
        <v>1300</v>
      </c>
      <c r="E405" s="219">
        <v>102</v>
      </c>
      <c r="F405" s="219">
        <v>102</v>
      </c>
      <c r="G405" s="264">
        <v>398</v>
      </c>
      <c r="H405" s="221" t="s">
        <v>129</v>
      </c>
      <c r="I405" s="219" t="s">
        <v>879</v>
      </c>
      <c r="J405" s="267" t="s">
        <v>103</v>
      </c>
      <c r="K405" s="219" t="s">
        <v>84</v>
      </c>
      <c r="L405" s="35" t="str">
        <f ca="1">IF(OFFSET(환산공식!$DU$15,$F405,0)=1,"O","X")</f>
        <v>X</v>
      </c>
      <c r="M405" s="212">
        <f ca="1">IFERROR(OFFSET(환산공식!DA$15,$F405,0),"")</f>
        <v>200</v>
      </c>
      <c r="N405" s="35" t="str">
        <f ca="1">IFERROR(CONCATENATE(ROUND(OFFSET(환산공식!DB$15,$F405,0),1),"%"),"")</f>
        <v>100%</v>
      </c>
      <c r="O405" s="35">
        <f ca="1">IFERROR(OFFSET(환산공식!DC$15,$F405,0),"")</f>
        <v>10</v>
      </c>
      <c r="P405" s="212" t="str">
        <f t="shared" ca="1" si="12"/>
        <v>3% 이하</v>
      </c>
      <c r="Q405" s="218">
        <f ca="1">IFERROR(ROUND(OFFSET(환산공식!$EX$15,$F405,0),3),"")</f>
        <v>0</v>
      </c>
      <c r="R405" s="218">
        <f ca="1">OFFSET('배치점수 계산기'!H$10,$D405,0)</f>
        <v>856.5</v>
      </c>
      <c r="S405" s="218">
        <f ca="1">OFFSET('배치점수 계산기'!I$10,$D405,0)</f>
        <v>852.21500000000003</v>
      </c>
      <c r="T405" s="218">
        <f ca="1">OFFSET('배치점수 계산기'!J$10,$D405,0)</f>
        <v>846.53499999999997</v>
      </c>
      <c r="U405" s="218">
        <f ca="1">OFFSET('배치점수 계산기'!K$10,$D405,0)</f>
        <v>837.245</v>
      </c>
      <c r="V405" s="218">
        <f ca="1">OFFSET('배치점수 계산기'!L$10,$D405,0)</f>
        <v>829.93499999999995</v>
      </c>
      <c r="W405" s="210" t="str">
        <f ca="1">OFFSET('배치점수 계산기'!M$10,$D405,0)</f>
        <v>백분위</v>
      </c>
      <c r="X405" s="208" t="str">
        <f ca="1">OFFSET('배치점수 계산기'!N$10,$D405,0)</f>
        <v>백분위</v>
      </c>
      <c r="Y405" s="212">
        <f ca="1">OFFSET(환산공식!FG$15,$F405,0)</f>
        <v>0.44</v>
      </c>
      <c r="Z405" s="35">
        <f ca="1">OFFSET(환산공식!FH$15,$F405,0)</f>
        <v>0.31</v>
      </c>
      <c r="AA405" s="203">
        <f ca="1">OFFSET(환산공식!FI$15,$F405,0)</f>
        <v>0.25</v>
      </c>
      <c r="AB405" s="5"/>
      <c r="AD405">
        <f t="shared" ca="1" si="13"/>
        <v>6</v>
      </c>
      <c r="AF405" s="5"/>
      <c r="AG405" s="5"/>
      <c r="AH405" s="5"/>
    </row>
    <row r="406" spans="1:34">
      <c r="A406" s="222"/>
      <c r="B406" s="222"/>
      <c r="C406" s="222" t="s">
        <v>2792</v>
      </c>
      <c r="D406" s="219">
        <v>1301</v>
      </c>
      <c r="E406" s="219">
        <v>102</v>
      </c>
      <c r="F406" s="219">
        <v>102</v>
      </c>
      <c r="G406" s="264">
        <v>399</v>
      </c>
      <c r="H406" s="221" t="s">
        <v>129</v>
      </c>
      <c r="I406" s="219" t="s">
        <v>879</v>
      </c>
      <c r="J406" s="267" t="s">
        <v>675</v>
      </c>
      <c r="K406" s="219" t="s">
        <v>84</v>
      </c>
      <c r="L406" s="35" t="str">
        <f ca="1">IF(OFFSET(환산공식!$DU$15,$F406,0)=1,"O","X")</f>
        <v>X</v>
      </c>
      <c r="M406" s="212">
        <f ca="1">IFERROR(OFFSET(환산공식!DA$15,$F406,0),"")</f>
        <v>200</v>
      </c>
      <c r="N406" s="35" t="str">
        <f ca="1">IFERROR(CONCATENATE(ROUND(OFFSET(환산공식!DB$15,$F406,0),1),"%"),"")</f>
        <v>100%</v>
      </c>
      <c r="O406" s="35">
        <f ca="1">IFERROR(OFFSET(환산공식!DC$15,$F406,0),"")</f>
        <v>10</v>
      </c>
      <c r="P406" s="212" t="str">
        <f t="shared" ca="1" si="12"/>
        <v>3% 이하</v>
      </c>
      <c r="Q406" s="218">
        <f ca="1">IFERROR(ROUND(OFFSET(환산공식!$EX$15,$F406,0),3),"")</f>
        <v>0</v>
      </c>
      <c r="R406" s="218">
        <f ca="1">OFFSET('배치점수 계산기'!H$10,$D406,0)</f>
        <v>856.5</v>
      </c>
      <c r="S406" s="218">
        <f ca="1">OFFSET('배치점수 계산기'!I$10,$D406,0)</f>
        <v>852.21500000000003</v>
      </c>
      <c r="T406" s="218">
        <f ca="1">OFFSET('배치점수 계산기'!J$10,$D406,0)</f>
        <v>846.53499999999997</v>
      </c>
      <c r="U406" s="218">
        <f ca="1">OFFSET('배치점수 계산기'!K$10,$D406,0)</f>
        <v>837.245</v>
      </c>
      <c r="V406" s="218">
        <f ca="1">OFFSET('배치점수 계산기'!L$10,$D406,0)</f>
        <v>829.93499999999995</v>
      </c>
      <c r="W406" s="210" t="str">
        <f ca="1">OFFSET('배치점수 계산기'!M$10,$D406,0)</f>
        <v>백분위</v>
      </c>
      <c r="X406" s="208" t="str">
        <f ca="1">OFFSET('배치점수 계산기'!N$10,$D406,0)</f>
        <v>백분위</v>
      </c>
      <c r="Y406" s="212">
        <f ca="1">OFFSET(환산공식!FG$15,$F406,0)</f>
        <v>0.44</v>
      </c>
      <c r="Z406" s="35">
        <f ca="1">OFFSET(환산공식!FH$15,$F406,0)</f>
        <v>0.31</v>
      </c>
      <c r="AA406" s="203">
        <f ca="1">OFFSET(환산공식!FI$15,$F406,0)</f>
        <v>0.25</v>
      </c>
      <c r="AB406" s="5"/>
      <c r="AD406">
        <f t="shared" ca="1" si="13"/>
        <v>6</v>
      </c>
      <c r="AF406" s="5"/>
      <c r="AG406" s="5"/>
      <c r="AH406" s="5"/>
    </row>
    <row r="407" spans="1:34">
      <c r="A407" s="222"/>
      <c r="B407" s="222"/>
      <c r="C407" s="222" t="s">
        <v>2793</v>
      </c>
      <c r="D407" s="219">
        <v>1302</v>
      </c>
      <c r="E407" s="219">
        <v>102</v>
      </c>
      <c r="F407" s="219">
        <v>102</v>
      </c>
      <c r="G407" s="264">
        <v>400</v>
      </c>
      <c r="H407" s="221" t="s">
        <v>129</v>
      </c>
      <c r="I407" s="219" t="s">
        <v>879</v>
      </c>
      <c r="J407" s="267" t="s">
        <v>887</v>
      </c>
      <c r="K407" s="219" t="s">
        <v>84</v>
      </c>
      <c r="L407" s="35" t="str">
        <f ca="1">IF(OFFSET(환산공식!$DU$15,$F407,0)=1,"O","X")</f>
        <v>X</v>
      </c>
      <c r="M407" s="212">
        <f ca="1">IFERROR(OFFSET(환산공식!DA$15,$F407,0),"")</f>
        <v>200</v>
      </c>
      <c r="N407" s="35" t="str">
        <f ca="1">IFERROR(CONCATENATE(ROUND(OFFSET(환산공식!DB$15,$F407,0),1),"%"),"")</f>
        <v>100%</v>
      </c>
      <c r="O407" s="35">
        <f ca="1">IFERROR(OFFSET(환산공식!DC$15,$F407,0),"")</f>
        <v>10</v>
      </c>
      <c r="P407" s="212" t="str">
        <f t="shared" ca="1" si="12"/>
        <v>3% 이하</v>
      </c>
      <c r="Q407" s="218">
        <f ca="1">IFERROR(ROUND(OFFSET(환산공식!$EX$15,$F407,0),3),"")</f>
        <v>0</v>
      </c>
      <c r="R407" s="218">
        <f ca="1">OFFSET('배치점수 계산기'!H$10,$D407,0)</f>
        <v>856.32500000000005</v>
      </c>
      <c r="S407" s="218">
        <f ca="1">OFFSET('배치점수 계산기'!I$10,$D407,0)</f>
        <v>851.91499999999996</v>
      </c>
      <c r="T407" s="218">
        <f ca="1">OFFSET('배치점수 계산기'!J$10,$D407,0)</f>
        <v>845.80499999999995</v>
      </c>
      <c r="U407" s="218">
        <f ca="1">OFFSET('배치점수 계산기'!K$10,$D407,0)</f>
        <v>836.17</v>
      </c>
      <c r="V407" s="218">
        <f ca="1">OFFSET('배치점수 계산기'!L$10,$D407,0)</f>
        <v>828.70500000000004</v>
      </c>
      <c r="W407" s="210" t="str">
        <f ca="1">OFFSET('배치점수 계산기'!M$10,$D407,0)</f>
        <v>백분위</v>
      </c>
      <c r="X407" s="208" t="str">
        <f ca="1">OFFSET('배치점수 계산기'!N$10,$D407,0)</f>
        <v>백분위</v>
      </c>
      <c r="Y407" s="212">
        <f ca="1">OFFSET(환산공식!FG$15,$F407,0)</f>
        <v>0.44</v>
      </c>
      <c r="Z407" s="35">
        <f ca="1">OFFSET(환산공식!FH$15,$F407,0)</f>
        <v>0.31</v>
      </c>
      <c r="AA407" s="203">
        <f ca="1">OFFSET(환산공식!FI$15,$F407,0)</f>
        <v>0.25</v>
      </c>
      <c r="AB407" s="5"/>
      <c r="AD407">
        <f t="shared" ca="1" si="13"/>
        <v>6</v>
      </c>
      <c r="AF407" s="5"/>
      <c r="AG407" s="5"/>
      <c r="AH407" s="5"/>
    </row>
    <row r="408" spans="1:34">
      <c r="A408" s="222"/>
      <c r="B408" s="222"/>
      <c r="C408" s="222" t="s">
        <v>2794</v>
      </c>
      <c r="D408" s="219">
        <v>1303</v>
      </c>
      <c r="E408" s="219">
        <v>102</v>
      </c>
      <c r="F408" s="219">
        <v>102</v>
      </c>
      <c r="G408" s="264">
        <v>401</v>
      </c>
      <c r="H408" s="221" t="s">
        <v>129</v>
      </c>
      <c r="I408" s="219" t="s">
        <v>879</v>
      </c>
      <c r="J408" s="267" t="s">
        <v>807</v>
      </c>
      <c r="K408" s="219" t="s">
        <v>84</v>
      </c>
      <c r="L408" s="35" t="str">
        <f ca="1">IF(OFFSET(환산공식!$DU$15,$F408,0)=1,"O","X")</f>
        <v>X</v>
      </c>
      <c r="M408" s="212">
        <f ca="1">IFERROR(OFFSET(환산공식!DA$15,$F408,0),"")</f>
        <v>200</v>
      </c>
      <c r="N408" s="35" t="str">
        <f ca="1">IFERROR(CONCATENATE(ROUND(OFFSET(환산공식!DB$15,$F408,0),1),"%"),"")</f>
        <v>100%</v>
      </c>
      <c r="O408" s="35">
        <f ca="1">IFERROR(OFFSET(환산공식!DC$15,$F408,0),"")</f>
        <v>10</v>
      </c>
      <c r="P408" s="212" t="str">
        <f t="shared" ca="1" si="12"/>
        <v>3% 이하</v>
      </c>
      <c r="Q408" s="218">
        <f ca="1">IFERROR(ROUND(OFFSET(환산공식!$EX$15,$F408,0),3),"")</f>
        <v>0</v>
      </c>
      <c r="R408" s="218">
        <f ca="1">OFFSET('배치점수 계산기'!H$10,$D408,0)</f>
        <v>854.92</v>
      </c>
      <c r="S408" s="218">
        <f ca="1">OFFSET('배치점수 계산기'!I$10,$D408,0)</f>
        <v>850.19</v>
      </c>
      <c r="T408" s="218">
        <f ca="1">OFFSET('배치점수 계산기'!J$10,$D408,0)</f>
        <v>844.30499999999995</v>
      </c>
      <c r="U408" s="218">
        <f ca="1">OFFSET('배치점수 계산기'!K$10,$D408,0)</f>
        <v>835.44</v>
      </c>
      <c r="V408" s="218">
        <f ca="1">OFFSET('배치점수 계산기'!L$10,$D408,0)</f>
        <v>827.88</v>
      </c>
      <c r="W408" s="210" t="str">
        <f ca="1">OFFSET('배치점수 계산기'!M$10,$D408,0)</f>
        <v>백분위</v>
      </c>
      <c r="X408" s="208" t="str">
        <f ca="1">OFFSET('배치점수 계산기'!N$10,$D408,0)</f>
        <v>백분위</v>
      </c>
      <c r="Y408" s="212">
        <f ca="1">OFFSET(환산공식!FG$15,$F408,0)</f>
        <v>0.44</v>
      </c>
      <c r="Z408" s="35">
        <f ca="1">OFFSET(환산공식!FH$15,$F408,0)</f>
        <v>0.31</v>
      </c>
      <c r="AA408" s="203">
        <f ca="1">OFFSET(환산공식!FI$15,$F408,0)</f>
        <v>0.25</v>
      </c>
      <c r="AB408" s="5"/>
      <c r="AD408">
        <f t="shared" ca="1" si="13"/>
        <v>6</v>
      </c>
      <c r="AF408" s="5"/>
      <c r="AG408" s="5"/>
      <c r="AH408" s="5"/>
    </row>
    <row r="409" spans="1:34">
      <c r="A409" s="222"/>
      <c r="B409" s="222"/>
      <c r="C409" s="222" t="s">
        <v>2795</v>
      </c>
      <c r="D409" s="219">
        <v>1304</v>
      </c>
      <c r="E409" s="219">
        <v>102</v>
      </c>
      <c r="F409" s="219">
        <v>102</v>
      </c>
      <c r="G409" s="264">
        <v>402</v>
      </c>
      <c r="H409" s="221" t="s">
        <v>129</v>
      </c>
      <c r="I409" s="219" t="s">
        <v>879</v>
      </c>
      <c r="J409" s="267" t="s">
        <v>889</v>
      </c>
      <c r="K409" s="219" t="s">
        <v>84</v>
      </c>
      <c r="L409" s="35" t="str">
        <f ca="1">IF(OFFSET(환산공식!$DU$15,$F409,0)=1,"O","X")</f>
        <v>X</v>
      </c>
      <c r="M409" s="212">
        <f ca="1">IFERROR(OFFSET(환산공식!DA$15,$F409,0),"")</f>
        <v>200</v>
      </c>
      <c r="N409" s="35" t="str">
        <f ca="1">IFERROR(CONCATENATE(ROUND(OFFSET(환산공식!DB$15,$F409,0),1),"%"),"")</f>
        <v>100%</v>
      </c>
      <c r="O409" s="35">
        <f ca="1">IFERROR(OFFSET(환산공식!DC$15,$F409,0),"")</f>
        <v>10</v>
      </c>
      <c r="P409" s="212" t="str">
        <f t="shared" ca="1" si="12"/>
        <v>3% 이하</v>
      </c>
      <c r="Q409" s="218">
        <f ca="1">IFERROR(ROUND(OFFSET(환산공식!$EX$15,$F409,0),3),"")</f>
        <v>0</v>
      </c>
      <c r="R409" s="218">
        <f ca="1">OFFSET('배치점수 계산기'!H$10,$D409,0)</f>
        <v>853.14499999999998</v>
      </c>
      <c r="S409" s="218">
        <f ca="1">OFFSET('배치점수 계산기'!I$10,$D409,0)</f>
        <v>848.91</v>
      </c>
      <c r="T409" s="218">
        <f ca="1">OFFSET('배치점수 계산기'!J$10,$D409,0)</f>
        <v>843.02499999999998</v>
      </c>
      <c r="U409" s="218">
        <f ca="1">OFFSET('배치점수 계산기'!K$10,$D409,0)</f>
        <v>834.01499999999999</v>
      </c>
      <c r="V409" s="218">
        <f ca="1">OFFSET('배치점수 계산기'!L$10,$D409,0)</f>
        <v>826.38</v>
      </c>
      <c r="W409" s="210" t="str">
        <f ca="1">OFFSET('배치점수 계산기'!M$10,$D409,0)</f>
        <v>백분위</v>
      </c>
      <c r="X409" s="208" t="str">
        <f ca="1">OFFSET('배치점수 계산기'!N$10,$D409,0)</f>
        <v>백분위</v>
      </c>
      <c r="Y409" s="212">
        <f ca="1">OFFSET(환산공식!FG$15,$F409,0)</f>
        <v>0.44</v>
      </c>
      <c r="Z409" s="35">
        <f ca="1">OFFSET(환산공식!FH$15,$F409,0)</f>
        <v>0.31</v>
      </c>
      <c r="AA409" s="203">
        <f ca="1">OFFSET(환산공식!FI$15,$F409,0)</f>
        <v>0.25</v>
      </c>
      <c r="AB409" s="5"/>
      <c r="AD409">
        <f t="shared" ca="1" si="13"/>
        <v>6</v>
      </c>
      <c r="AF409" s="5"/>
      <c r="AG409" s="5"/>
      <c r="AH409" s="5"/>
    </row>
    <row r="410" spans="1:34">
      <c r="A410" s="222"/>
      <c r="B410" s="222"/>
      <c r="C410" s="222" t="s">
        <v>2796</v>
      </c>
      <c r="D410" s="219">
        <v>1305</v>
      </c>
      <c r="E410" s="219">
        <v>102</v>
      </c>
      <c r="F410" s="219">
        <v>102</v>
      </c>
      <c r="G410" s="264">
        <v>403</v>
      </c>
      <c r="H410" s="221" t="s">
        <v>129</v>
      </c>
      <c r="I410" s="219" t="s">
        <v>879</v>
      </c>
      <c r="J410" s="267" t="s">
        <v>1448</v>
      </c>
      <c r="K410" s="219" t="s">
        <v>84</v>
      </c>
      <c r="L410" s="35" t="str">
        <f ca="1">IF(OFFSET(환산공식!$DU$15,$F410,0)=1,"O","X")</f>
        <v>X</v>
      </c>
      <c r="M410" s="212">
        <f ca="1">IFERROR(OFFSET(환산공식!DA$15,$F410,0),"")</f>
        <v>200</v>
      </c>
      <c r="N410" s="35" t="str">
        <f ca="1">IFERROR(CONCATENATE(ROUND(OFFSET(환산공식!DB$15,$F410,0),1),"%"),"")</f>
        <v>100%</v>
      </c>
      <c r="O410" s="35">
        <f ca="1">IFERROR(OFFSET(환산공식!DC$15,$F410,0),"")</f>
        <v>10</v>
      </c>
      <c r="P410" s="212" t="str">
        <f t="shared" ca="1" si="12"/>
        <v>3% 이하</v>
      </c>
      <c r="Q410" s="218">
        <f ca="1">IFERROR(ROUND(OFFSET(환산공식!$EX$15,$F410,0),3),"")</f>
        <v>0</v>
      </c>
      <c r="R410" s="218">
        <f ca="1">OFFSET('배치점수 계산기'!H$10,$D410,0)</f>
        <v>850.06500000000005</v>
      </c>
      <c r="S410" s="218">
        <f ca="1">OFFSET('배치점수 계산기'!I$10,$D410,0)</f>
        <v>844.30499999999995</v>
      </c>
      <c r="T410" s="218">
        <f ca="1">OFFSET('배치점수 계산기'!J$10,$D410,0)</f>
        <v>839.17</v>
      </c>
      <c r="U410" s="218">
        <f ca="1">OFFSET('배치점수 계산기'!K$10,$D410,0)</f>
        <v>831.31</v>
      </c>
      <c r="V410" s="218">
        <f ca="1">OFFSET('배치점수 계산기'!L$10,$D410,0)</f>
        <v>823.72500000000002</v>
      </c>
      <c r="W410" s="210" t="str">
        <f ca="1">OFFSET('배치점수 계산기'!M$10,$D410,0)</f>
        <v>백분위</v>
      </c>
      <c r="X410" s="208" t="str">
        <f ca="1">OFFSET('배치점수 계산기'!N$10,$D410,0)</f>
        <v>백분위</v>
      </c>
      <c r="Y410" s="212">
        <f ca="1">OFFSET(환산공식!FG$15,$F410,0)</f>
        <v>0.44</v>
      </c>
      <c r="Z410" s="35">
        <f ca="1">OFFSET(환산공식!FH$15,$F410,0)</f>
        <v>0.31</v>
      </c>
      <c r="AA410" s="203">
        <f ca="1">OFFSET(환산공식!FI$15,$F410,0)</f>
        <v>0.25</v>
      </c>
      <c r="AB410" s="5"/>
      <c r="AD410">
        <f t="shared" ca="1" si="13"/>
        <v>6</v>
      </c>
      <c r="AF410" s="5"/>
      <c r="AG410" s="5"/>
      <c r="AH410" s="5"/>
    </row>
    <row r="411" spans="1:34">
      <c r="A411" s="222"/>
      <c r="B411" s="222"/>
      <c r="C411" s="222" t="s">
        <v>2797</v>
      </c>
      <c r="D411" s="219">
        <v>1306</v>
      </c>
      <c r="E411" s="219">
        <v>102</v>
      </c>
      <c r="F411" s="219">
        <v>102</v>
      </c>
      <c r="G411" s="264">
        <v>404</v>
      </c>
      <c r="H411" s="221" t="s">
        <v>129</v>
      </c>
      <c r="I411" s="219" t="s">
        <v>879</v>
      </c>
      <c r="J411" s="267" t="s">
        <v>888</v>
      </c>
      <c r="K411" s="219" t="s">
        <v>84</v>
      </c>
      <c r="L411" s="35" t="str">
        <f ca="1">IF(OFFSET(환산공식!$DU$15,$F411,0)=1,"O","X")</f>
        <v>X</v>
      </c>
      <c r="M411" s="212">
        <f ca="1">IFERROR(OFFSET(환산공식!DA$15,$F411,0),"")</f>
        <v>200</v>
      </c>
      <c r="N411" s="35" t="str">
        <f ca="1">IFERROR(CONCATENATE(ROUND(OFFSET(환산공식!DB$15,$F411,0),1),"%"),"")</f>
        <v>100%</v>
      </c>
      <c r="O411" s="35">
        <f ca="1">IFERROR(OFFSET(환산공식!DC$15,$F411,0),"")</f>
        <v>10</v>
      </c>
      <c r="P411" s="212" t="str">
        <f t="shared" ca="1" si="12"/>
        <v>3% 이하</v>
      </c>
      <c r="Q411" s="218">
        <f ca="1">IFERROR(ROUND(OFFSET(환산공식!$EX$15,$F411,0),3),"")</f>
        <v>0</v>
      </c>
      <c r="R411" s="218">
        <f ca="1">OFFSET('배치점수 계산기'!H$10,$D411,0)</f>
        <v>850.06500000000005</v>
      </c>
      <c r="S411" s="218">
        <f ca="1">OFFSET('배치점수 계산기'!I$10,$D411,0)</f>
        <v>844.30499999999995</v>
      </c>
      <c r="T411" s="218">
        <f ca="1">OFFSET('배치점수 계산기'!J$10,$D411,0)</f>
        <v>839.17</v>
      </c>
      <c r="U411" s="218">
        <f ca="1">OFFSET('배치점수 계산기'!K$10,$D411,0)</f>
        <v>831.31</v>
      </c>
      <c r="V411" s="218">
        <f ca="1">OFFSET('배치점수 계산기'!L$10,$D411,0)</f>
        <v>823.72500000000002</v>
      </c>
      <c r="W411" s="210" t="str">
        <f ca="1">OFFSET('배치점수 계산기'!M$10,$D411,0)</f>
        <v>백분위</v>
      </c>
      <c r="X411" s="208" t="str">
        <f ca="1">OFFSET('배치점수 계산기'!N$10,$D411,0)</f>
        <v>백분위</v>
      </c>
      <c r="Y411" s="212">
        <f ca="1">OFFSET(환산공식!FG$15,$F411,0)</f>
        <v>0.44</v>
      </c>
      <c r="Z411" s="35">
        <f ca="1">OFFSET(환산공식!FH$15,$F411,0)</f>
        <v>0.31</v>
      </c>
      <c r="AA411" s="203">
        <f ca="1">OFFSET(환산공식!FI$15,$F411,0)</f>
        <v>0.25</v>
      </c>
      <c r="AB411" s="5"/>
      <c r="AD411">
        <f t="shared" ca="1" si="13"/>
        <v>6</v>
      </c>
      <c r="AF411" s="5"/>
      <c r="AG411" s="5"/>
      <c r="AH411" s="5"/>
    </row>
    <row r="412" spans="1:34">
      <c r="A412" s="222"/>
      <c r="B412" s="222"/>
      <c r="C412" s="222" t="s">
        <v>2798</v>
      </c>
      <c r="D412" s="219">
        <v>1307</v>
      </c>
      <c r="E412" s="219">
        <v>102</v>
      </c>
      <c r="F412" s="219">
        <v>102</v>
      </c>
      <c r="G412" s="264">
        <v>405</v>
      </c>
      <c r="H412" s="221" t="s">
        <v>129</v>
      </c>
      <c r="I412" s="219" t="s">
        <v>879</v>
      </c>
      <c r="J412" s="267" t="s">
        <v>691</v>
      </c>
      <c r="K412" s="219" t="s">
        <v>84</v>
      </c>
      <c r="L412" s="35" t="str">
        <f ca="1">IF(OFFSET(환산공식!$DU$15,$F412,0)=1,"O","X")</f>
        <v>X</v>
      </c>
      <c r="M412" s="212">
        <f ca="1">IFERROR(OFFSET(환산공식!DA$15,$F412,0),"")</f>
        <v>200</v>
      </c>
      <c r="N412" s="35" t="str">
        <f ca="1">IFERROR(CONCATENATE(ROUND(OFFSET(환산공식!DB$15,$F412,0),1),"%"),"")</f>
        <v>100%</v>
      </c>
      <c r="O412" s="35">
        <f ca="1">IFERROR(OFFSET(환산공식!DC$15,$F412,0),"")</f>
        <v>10</v>
      </c>
      <c r="P412" s="212" t="str">
        <f t="shared" ca="1" si="12"/>
        <v>3% 이하</v>
      </c>
      <c r="Q412" s="218">
        <f ca="1">IFERROR(ROUND(OFFSET(환산공식!$EX$15,$F412,0),3),"")</f>
        <v>0</v>
      </c>
      <c r="R412" s="218">
        <f ca="1">OFFSET('배치점수 계산기'!H$10,$D412,0)</f>
        <v>844.005</v>
      </c>
      <c r="S412" s="218">
        <f ca="1">OFFSET('배치점수 계산기'!I$10,$D412,0)</f>
        <v>839.17</v>
      </c>
      <c r="T412" s="218">
        <f ca="1">OFFSET('배치점수 계산기'!J$10,$D412,0)</f>
        <v>834.49</v>
      </c>
      <c r="U412" s="218">
        <f ca="1">OFFSET('배치점수 계산기'!K$10,$D412,0)</f>
        <v>826.73</v>
      </c>
      <c r="V412" s="218">
        <f ca="1">OFFSET('배치점수 계산기'!L$10,$D412,0)</f>
        <v>818.34</v>
      </c>
      <c r="W412" s="210" t="str">
        <f ca="1">OFFSET('배치점수 계산기'!M$10,$D412,0)</f>
        <v>백분위</v>
      </c>
      <c r="X412" s="208" t="str">
        <f ca="1">OFFSET('배치점수 계산기'!N$10,$D412,0)</f>
        <v>백분위</v>
      </c>
      <c r="Y412" s="212">
        <f ca="1">OFFSET(환산공식!FG$15,$F412,0)</f>
        <v>0.44</v>
      </c>
      <c r="Z412" s="35">
        <f ca="1">OFFSET(환산공식!FH$15,$F412,0)</f>
        <v>0.31</v>
      </c>
      <c r="AA412" s="203">
        <f ca="1">OFFSET(환산공식!FI$15,$F412,0)</f>
        <v>0.25</v>
      </c>
      <c r="AB412" s="5"/>
      <c r="AD412">
        <f t="shared" ca="1" si="13"/>
        <v>6</v>
      </c>
      <c r="AF412" s="5"/>
      <c r="AG412" s="5"/>
      <c r="AH412" s="5"/>
    </row>
    <row r="413" spans="1:34">
      <c r="A413" s="222"/>
      <c r="B413" s="222"/>
      <c r="C413" s="222" t="s">
        <v>2799</v>
      </c>
      <c r="D413" s="219">
        <v>1308</v>
      </c>
      <c r="E413" s="219">
        <v>102</v>
      </c>
      <c r="F413" s="219">
        <v>102</v>
      </c>
      <c r="G413" s="264">
        <v>406</v>
      </c>
      <c r="H413" s="221" t="s">
        <v>129</v>
      </c>
      <c r="I413" s="219" t="s">
        <v>879</v>
      </c>
      <c r="J413" s="267" t="s">
        <v>18544</v>
      </c>
      <c r="K413" s="219" t="s">
        <v>84</v>
      </c>
      <c r="L413" s="35" t="str">
        <f ca="1">IF(OFFSET(환산공식!$DU$15,$F413,0)=1,"O","X")</f>
        <v>X</v>
      </c>
      <c r="M413" s="212">
        <f ca="1">IFERROR(OFFSET(환산공식!DA$15,$F413,0),"")</f>
        <v>200</v>
      </c>
      <c r="N413" s="35" t="str">
        <f ca="1">IFERROR(CONCATENATE(ROUND(OFFSET(환산공식!DB$15,$F413,0),1),"%"),"")</f>
        <v>100%</v>
      </c>
      <c r="O413" s="35">
        <f ca="1">IFERROR(OFFSET(환산공식!DC$15,$F413,0),"")</f>
        <v>10</v>
      </c>
      <c r="P413" s="212" t="str">
        <f t="shared" ca="1" si="12"/>
        <v>3% 이하</v>
      </c>
      <c r="Q413" s="218">
        <f ca="1">IFERROR(ROUND(OFFSET(환산공식!$EX$15,$F413,0),3),"")</f>
        <v>0</v>
      </c>
      <c r="R413" s="218">
        <f ca="1">OFFSET('배치점수 계산기'!H$10,$D413,0)</f>
        <v>842.9</v>
      </c>
      <c r="S413" s="218">
        <f ca="1">OFFSET('배치점수 계산기'!I$10,$D413,0)</f>
        <v>837.245</v>
      </c>
      <c r="T413" s="218">
        <f ca="1">OFFSET('배치점수 계산기'!J$10,$D413,0)</f>
        <v>832.03499999999997</v>
      </c>
      <c r="U413" s="218">
        <f ca="1">OFFSET('배치점수 계산기'!K$10,$D413,0)</f>
        <v>824.375</v>
      </c>
      <c r="V413" s="218">
        <f ca="1">OFFSET('배치점수 계산기'!L$10,$D413,0)</f>
        <v>815.46500000000003</v>
      </c>
      <c r="W413" s="210" t="str">
        <f ca="1">OFFSET('배치점수 계산기'!M$10,$D413,0)</f>
        <v>백분위</v>
      </c>
      <c r="X413" s="208" t="str">
        <f ca="1">OFFSET('배치점수 계산기'!N$10,$D413,0)</f>
        <v>백분위</v>
      </c>
      <c r="Y413" s="212">
        <f ca="1">OFFSET(환산공식!FG$15,$F413,0)</f>
        <v>0.44</v>
      </c>
      <c r="Z413" s="35">
        <f ca="1">OFFSET(환산공식!FH$15,$F413,0)</f>
        <v>0.31</v>
      </c>
      <c r="AA413" s="203">
        <f ca="1">OFFSET(환산공식!FI$15,$F413,0)</f>
        <v>0.25</v>
      </c>
      <c r="AB413" s="5"/>
      <c r="AD413">
        <f t="shared" ca="1" si="13"/>
        <v>6</v>
      </c>
      <c r="AF413" s="5"/>
      <c r="AG413" s="5"/>
      <c r="AH413" s="5"/>
    </row>
    <row r="414" spans="1:34">
      <c r="A414" s="222"/>
      <c r="B414" s="222"/>
      <c r="C414" s="222" t="s">
        <v>2800</v>
      </c>
      <c r="D414" s="219">
        <v>1309</v>
      </c>
      <c r="E414" s="219">
        <v>102</v>
      </c>
      <c r="F414" s="219">
        <v>102</v>
      </c>
      <c r="G414" s="264">
        <v>407</v>
      </c>
      <c r="H414" s="221" t="s">
        <v>129</v>
      </c>
      <c r="I414" s="219" t="s">
        <v>879</v>
      </c>
      <c r="J414" s="267" t="s">
        <v>18608</v>
      </c>
      <c r="K414" s="219" t="s">
        <v>84</v>
      </c>
      <c r="L414" s="35" t="str">
        <f ca="1">IF(OFFSET(환산공식!$DU$15,$F414,0)=1,"O","X")</f>
        <v>X</v>
      </c>
      <c r="M414" s="212">
        <f ca="1">IFERROR(OFFSET(환산공식!DA$15,$F414,0),"")</f>
        <v>200</v>
      </c>
      <c r="N414" s="35" t="str">
        <f ca="1">IFERROR(CONCATENATE(ROUND(OFFSET(환산공식!DB$15,$F414,0),1),"%"),"")</f>
        <v>100%</v>
      </c>
      <c r="O414" s="35">
        <f ca="1">IFERROR(OFFSET(환산공식!DC$15,$F414,0),"")</f>
        <v>10</v>
      </c>
      <c r="P414" s="212" t="str">
        <f t="shared" ca="1" si="12"/>
        <v>3% 이하</v>
      </c>
      <c r="Q414" s="218">
        <f ca="1">IFERROR(ROUND(OFFSET(환산공식!$EX$15,$F414,0),3),"")</f>
        <v>0</v>
      </c>
      <c r="R414" s="218">
        <f ca="1">OFFSET('배치점수 계산기'!H$10,$D414,0)</f>
        <v>842.9</v>
      </c>
      <c r="S414" s="218">
        <f ca="1">OFFSET('배치점수 계산기'!I$10,$D414,0)</f>
        <v>837.245</v>
      </c>
      <c r="T414" s="218">
        <f ca="1">OFFSET('배치점수 계산기'!J$10,$D414,0)</f>
        <v>832.03499999999997</v>
      </c>
      <c r="U414" s="218">
        <f ca="1">OFFSET('배치점수 계산기'!K$10,$D414,0)</f>
        <v>824.375</v>
      </c>
      <c r="V414" s="218">
        <f ca="1">OFFSET('배치점수 계산기'!L$10,$D414,0)</f>
        <v>815.46500000000003</v>
      </c>
      <c r="W414" s="210" t="str">
        <f ca="1">OFFSET('배치점수 계산기'!M$10,$D414,0)</f>
        <v>백분위</v>
      </c>
      <c r="X414" s="208" t="str">
        <f ca="1">OFFSET('배치점수 계산기'!N$10,$D414,0)</f>
        <v>백분위</v>
      </c>
      <c r="Y414" s="212">
        <f ca="1">OFFSET(환산공식!FG$15,$F414,0)</f>
        <v>0.44</v>
      </c>
      <c r="Z414" s="35">
        <f ca="1">OFFSET(환산공식!FH$15,$F414,0)</f>
        <v>0.31</v>
      </c>
      <c r="AA414" s="203">
        <f ca="1">OFFSET(환산공식!FI$15,$F414,0)</f>
        <v>0.25</v>
      </c>
      <c r="AB414" s="5"/>
      <c r="AD414">
        <f t="shared" ca="1" si="13"/>
        <v>6</v>
      </c>
      <c r="AF414" s="5"/>
      <c r="AG414" s="5"/>
      <c r="AH414" s="5"/>
    </row>
    <row r="415" spans="1:34">
      <c r="A415" s="222"/>
      <c r="B415" s="222"/>
      <c r="C415" s="222" t="s">
        <v>2801</v>
      </c>
      <c r="D415" s="219">
        <v>1310</v>
      </c>
      <c r="E415" s="219">
        <v>102</v>
      </c>
      <c r="F415" s="219">
        <v>102</v>
      </c>
      <c r="G415" s="264">
        <v>408</v>
      </c>
      <c r="H415" s="221" t="s">
        <v>129</v>
      </c>
      <c r="I415" s="219" t="s">
        <v>879</v>
      </c>
      <c r="J415" s="267" t="s">
        <v>76</v>
      </c>
      <c r="K415" s="219" t="s">
        <v>84</v>
      </c>
      <c r="L415" s="35" t="str">
        <f ca="1">IF(OFFSET(환산공식!$DU$15,$F415,0)=1,"O","X")</f>
        <v>X</v>
      </c>
      <c r="M415" s="212">
        <f ca="1">IFERROR(OFFSET(환산공식!DA$15,$F415,0),"")</f>
        <v>200</v>
      </c>
      <c r="N415" s="35" t="str">
        <f ca="1">IFERROR(CONCATENATE(ROUND(OFFSET(환산공식!DB$15,$F415,0),1),"%"),"")</f>
        <v>100%</v>
      </c>
      <c r="O415" s="35">
        <f ca="1">IFERROR(OFFSET(환산공식!DC$15,$F415,0),"")</f>
        <v>10</v>
      </c>
      <c r="P415" s="212" t="str">
        <f t="shared" ca="1" si="12"/>
        <v>3% 이하</v>
      </c>
      <c r="Q415" s="218">
        <f ca="1">IFERROR(ROUND(OFFSET(환산공식!$EX$15,$F415,0),3),"")</f>
        <v>0</v>
      </c>
      <c r="R415" s="218">
        <f ca="1">OFFSET('배치점수 계산기'!H$10,$D415,0)</f>
        <v>837.245</v>
      </c>
      <c r="S415" s="218">
        <f ca="1">OFFSET('배치점수 계산기'!I$10,$D415,0)</f>
        <v>833.31500000000005</v>
      </c>
      <c r="T415" s="218">
        <f ca="1">OFFSET('배치점수 계산기'!J$10,$D415,0)</f>
        <v>828.35500000000002</v>
      </c>
      <c r="U415" s="218">
        <f ca="1">OFFSET('배치점수 계산기'!K$10,$D415,0)</f>
        <v>820.82</v>
      </c>
      <c r="V415" s="218">
        <f ca="1">OFFSET('배치점수 계산기'!L$10,$D415,0)</f>
        <v>812.46</v>
      </c>
      <c r="W415" s="210" t="str">
        <f ca="1">OFFSET('배치점수 계산기'!M$10,$D415,0)</f>
        <v>백분위</v>
      </c>
      <c r="X415" s="208" t="str">
        <f ca="1">OFFSET('배치점수 계산기'!N$10,$D415,0)</f>
        <v>백분위</v>
      </c>
      <c r="Y415" s="212">
        <f ca="1">OFFSET(환산공식!FG$15,$F415,0)</f>
        <v>0.44</v>
      </c>
      <c r="Z415" s="35">
        <f ca="1">OFFSET(환산공식!FH$15,$F415,0)</f>
        <v>0.31</v>
      </c>
      <c r="AA415" s="203">
        <f ca="1">OFFSET(환산공식!FI$15,$F415,0)</f>
        <v>0.25</v>
      </c>
      <c r="AB415" s="5"/>
      <c r="AD415">
        <f t="shared" ca="1" si="13"/>
        <v>6</v>
      </c>
      <c r="AF415" s="5"/>
      <c r="AG415" s="5"/>
      <c r="AH415" s="5"/>
    </row>
    <row r="416" spans="1:34">
      <c r="A416" s="222"/>
      <c r="B416" s="222"/>
      <c r="C416" s="222" t="s">
        <v>2802</v>
      </c>
      <c r="D416" s="219">
        <v>1311</v>
      </c>
      <c r="E416" s="219">
        <v>102</v>
      </c>
      <c r="F416" s="219">
        <v>102</v>
      </c>
      <c r="G416" s="264">
        <v>409</v>
      </c>
      <c r="H416" s="221" t="s">
        <v>129</v>
      </c>
      <c r="I416" s="219" t="s">
        <v>879</v>
      </c>
      <c r="J416" s="267" t="s">
        <v>395</v>
      </c>
      <c r="K416" s="219" t="s">
        <v>84</v>
      </c>
      <c r="L416" s="35" t="str">
        <f ca="1">IF(OFFSET(환산공식!$DU$15,$F416,0)=1,"O","X")</f>
        <v>X</v>
      </c>
      <c r="M416" s="212">
        <f ca="1">IFERROR(OFFSET(환산공식!DA$15,$F416,0),"")</f>
        <v>200</v>
      </c>
      <c r="N416" s="35" t="str">
        <f ca="1">IFERROR(CONCATENATE(ROUND(OFFSET(환산공식!DB$15,$F416,0),1),"%"),"")</f>
        <v>100%</v>
      </c>
      <c r="O416" s="35">
        <f ca="1">IFERROR(OFFSET(환산공식!DC$15,$F416,0),"")</f>
        <v>10</v>
      </c>
      <c r="P416" s="212" t="str">
        <f t="shared" ca="1" si="12"/>
        <v>3% 이하</v>
      </c>
      <c r="Q416" s="218">
        <f ca="1">IFERROR(ROUND(OFFSET(환산공식!$EX$15,$F416,0),3),"")</f>
        <v>0</v>
      </c>
      <c r="R416" s="218">
        <f ca="1">OFFSET('배치점수 계산기'!H$10,$D416,0)</f>
        <v>832.03499999999997</v>
      </c>
      <c r="S416" s="218">
        <f ca="1">OFFSET('배치점수 계산기'!I$10,$D416,0)</f>
        <v>827.755</v>
      </c>
      <c r="T416" s="218">
        <f ca="1">OFFSET('배치점수 계산기'!J$10,$D416,0)</f>
        <v>823.17499999999995</v>
      </c>
      <c r="U416" s="218">
        <f ca="1">OFFSET('배치점수 계산기'!K$10,$D416,0)</f>
        <v>814.86</v>
      </c>
      <c r="V416" s="218">
        <f ca="1">OFFSET('배치점수 계산기'!L$10,$D416,0)</f>
        <v>807.55</v>
      </c>
      <c r="W416" s="210" t="str">
        <f ca="1">OFFSET('배치점수 계산기'!M$10,$D416,0)</f>
        <v>백분위</v>
      </c>
      <c r="X416" s="208" t="str">
        <f ca="1">OFFSET('배치점수 계산기'!N$10,$D416,0)</f>
        <v>백분위</v>
      </c>
      <c r="Y416" s="212">
        <f ca="1">OFFSET(환산공식!FG$15,$F416,0)</f>
        <v>0.44</v>
      </c>
      <c r="Z416" s="35">
        <f ca="1">OFFSET(환산공식!FH$15,$F416,0)</f>
        <v>0.31</v>
      </c>
      <c r="AA416" s="203">
        <f ca="1">OFFSET(환산공식!FI$15,$F416,0)</f>
        <v>0.25</v>
      </c>
      <c r="AB416" s="5"/>
      <c r="AD416">
        <f t="shared" ca="1" si="13"/>
        <v>6</v>
      </c>
      <c r="AF416" s="5"/>
      <c r="AG416" s="5"/>
      <c r="AH416" s="5"/>
    </row>
    <row r="417" spans="1:34">
      <c r="A417" s="222"/>
      <c r="B417" s="222"/>
      <c r="C417" s="222" t="s">
        <v>2803</v>
      </c>
      <c r="D417" s="219">
        <v>1312</v>
      </c>
      <c r="E417" s="219">
        <v>102</v>
      </c>
      <c r="F417" s="219">
        <v>102</v>
      </c>
      <c r="G417" s="264">
        <v>410</v>
      </c>
      <c r="H417" s="221" t="s">
        <v>129</v>
      </c>
      <c r="I417" s="219" t="s">
        <v>879</v>
      </c>
      <c r="J417" s="267" t="s">
        <v>798</v>
      </c>
      <c r="K417" s="219" t="s">
        <v>84</v>
      </c>
      <c r="L417" s="35" t="str">
        <f ca="1">IF(OFFSET(환산공식!$DU$15,$F417,0)=1,"O","X")</f>
        <v>X</v>
      </c>
      <c r="M417" s="212">
        <f ca="1">IFERROR(OFFSET(환산공식!DA$15,$F417,0),"")</f>
        <v>200</v>
      </c>
      <c r="N417" s="35" t="str">
        <f ca="1">IFERROR(CONCATENATE(ROUND(OFFSET(환산공식!DB$15,$F417,0),1),"%"),"")</f>
        <v>100%</v>
      </c>
      <c r="O417" s="35">
        <f ca="1">IFERROR(OFFSET(환산공식!DC$15,$F417,0),"")</f>
        <v>10</v>
      </c>
      <c r="P417" s="212" t="str">
        <f t="shared" ca="1" si="12"/>
        <v>3% 이하</v>
      </c>
      <c r="Q417" s="218">
        <f ca="1">IFERROR(ROUND(OFFSET(환산공식!$EX$15,$F417,0),3),"")</f>
        <v>0</v>
      </c>
      <c r="R417" s="218">
        <f ca="1">OFFSET('배치점수 계산기'!H$10,$D417,0)</f>
        <v>824.25</v>
      </c>
      <c r="S417" s="218">
        <f ca="1">OFFSET('배치점수 계산기'!I$10,$D417,0)</f>
        <v>819.995</v>
      </c>
      <c r="T417" s="218">
        <f ca="1">OFFSET('배치점수 계산기'!J$10,$D417,0)</f>
        <v>814.86</v>
      </c>
      <c r="U417" s="218">
        <f ca="1">OFFSET('배치점수 계산기'!K$10,$D417,0)</f>
        <v>807.55</v>
      </c>
      <c r="V417" s="218">
        <f ca="1">OFFSET('배치점수 계산기'!L$10,$D417,0)</f>
        <v>800.34</v>
      </c>
      <c r="W417" s="210" t="str">
        <f ca="1">OFFSET('배치점수 계산기'!M$10,$D417,0)</f>
        <v>백분위</v>
      </c>
      <c r="X417" s="208" t="str">
        <f ca="1">OFFSET('배치점수 계산기'!N$10,$D417,0)</f>
        <v>백분위</v>
      </c>
      <c r="Y417" s="212">
        <f ca="1">OFFSET(환산공식!FG$15,$F417,0)</f>
        <v>0.44</v>
      </c>
      <c r="Z417" s="35">
        <f ca="1">OFFSET(환산공식!FH$15,$F417,0)</f>
        <v>0.31</v>
      </c>
      <c r="AA417" s="203">
        <f ca="1">OFFSET(환산공식!FI$15,$F417,0)</f>
        <v>0.25</v>
      </c>
      <c r="AB417" s="5"/>
      <c r="AD417">
        <f t="shared" ca="1" si="13"/>
        <v>6</v>
      </c>
      <c r="AF417" s="5"/>
      <c r="AG417" s="5"/>
      <c r="AH417" s="5"/>
    </row>
    <row r="418" spans="1:34">
      <c r="A418" s="222"/>
      <c r="B418" s="222"/>
      <c r="C418" s="222" t="s">
        <v>2804</v>
      </c>
      <c r="D418" s="219">
        <v>1313</v>
      </c>
      <c r="E418" s="219">
        <v>102</v>
      </c>
      <c r="F418" s="219">
        <v>102</v>
      </c>
      <c r="G418" s="264">
        <v>411</v>
      </c>
      <c r="H418" s="221" t="s">
        <v>129</v>
      </c>
      <c r="I418" s="219" t="s">
        <v>879</v>
      </c>
      <c r="J418" s="267" t="s">
        <v>838</v>
      </c>
      <c r="K418" s="219" t="s">
        <v>84</v>
      </c>
      <c r="L418" s="35" t="str">
        <f ca="1">IF(OFFSET(환산공식!$DU$15,$F418,0)=1,"O","X")</f>
        <v>X</v>
      </c>
      <c r="M418" s="212">
        <f ca="1">IFERROR(OFFSET(환산공식!DA$15,$F418,0),"")</f>
        <v>200</v>
      </c>
      <c r="N418" s="35" t="str">
        <f ca="1">IFERROR(CONCATENATE(ROUND(OFFSET(환산공식!DB$15,$F418,0),1),"%"),"")</f>
        <v>100%</v>
      </c>
      <c r="O418" s="35">
        <f ca="1">IFERROR(OFFSET(환산공식!DC$15,$F418,0),"")</f>
        <v>10</v>
      </c>
      <c r="P418" s="212" t="str">
        <f t="shared" ca="1" si="12"/>
        <v>3% 이하</v>
      </c>
      <c r="Q418" s="218">
        <f ca="1">IFERROR(ROUND(OFFSET(환산공식!$EX$15,$F418,0),3),"")</f>
        <v>0</v>
      </c>
      <c r="R418" s="218">
        <f ca="1">OFFSET('배치점수 계산기'!H$10,$D418,0)</f>
        <v>820.52</v>
      </c>
      <c r="S418" s="218">
        <f ca="1">OFFSET('배치점수 계산기'!I$10,$D418,0)</f>
        <v>816.11500000000001</v>
      </c>
      <c r="T418" s="218">
        <f ca="1">OFFSET('배치점수 계산기'!J$10,$D418,0)</f>
        <v>811.56</v>
      </c>
      <c r="U418" s="218">
        <f ca="1">OFFSET('배치점수 계산기'!K$10,$D418,0)</f>
        <v>804.52</v>
      </c>
      <c r="V418" s="218">
        <f ca="1">OFFSET('배치점수 계산기'!L$10,$D418,0)</f>
        <v>796.41</v>
      </c>
      <c r="W418" s="210" t="str">
        <f ca="1">OFFSET('배치점수 계산기'!M$10,$D418,0)</f>
        <v>백분위</v>
      </c>
      <c r="X418" s="208" t="str">
        <f ca="1">OFFSET('배치점수 계산기'!N$10,$D418,0)</f>
        <v>백분위</v>
      </c>
      <c r="Y418" s="212">
        <f ca="1">OFFSET(환산공식!FG$15,$F418,0)</f>
        <v>0.44</v>
      </c>
      <c r="Z418" s="35">
        <f ca="1">OFFSET(환산공식!FH$15,$F418,0)</f>
        <v>0.31</v>
      </c>
      <c r="AA418" s="203">
        <f ca="1">OFFSET(환산공식!FI$15,$F418,0)</f>
        <v>0.25</v>
      </c>
      <c r="AB418" s="5"/>
      <c r="AD418">
        <f t="shared" ca="1" si="13"/>
        <v>6</v>
      </c>
      <c r="AF418" s="5"/>
      <c r="AG418" s="5"/>
      <c r="AH418" s="5"/>
    </row>
    <row r="419" spans="1:34">
      <c r="A419" s="222"/>
      <c r="B419" s="222"/>
      <c r="C419" s="222" t="s">
        <v>2805</v>
      </c>
      <c r="D419" s="219">
        <v>1314</v>
      </c>
      <c r="E419" s="219">
        <v>102</v>
      </c>
      <c r="F419" s="219">
        <v>102</v>
      </c>
      <c r="G419" s="264">
        <v>412</v>
      </c>
      <c r="H419" s="221" t="s">
        <v>129</v>
      </c>
      <c r="I419" s="219" t="s">
        <v>879</v>
      </c>
      <c r="J419" s="267" t="s">
        <v>886</v>
      </c>
      <c r="K419" s="219" t="s">
        <v>84</v>
      </c>
      <c r="L419" s="35" t="str">
        <f ca="1">IF(OFFSET(환산공식!$DU$15,$F419,0)=1,"O","X")</f>
        <v>X</v>
      </c>
      <c r="M419" s="212">
        <f ca="1">IFERROR(OFFSET(환산공식!DA$15,$F419,0),"")</f>
        <v>200</v>
      </c>
      <c r="N419" s="35" t="str">
        <f ca="1">IFERROR(CONCATENATE(ROUND(OFFSET(환산공식!DB$15,$F419,0),1),"%"),"")</f>
        <v>100%</v>
      </c>
      <c r="O419" s="35">
        <f ca="1">IFERROR(OFFSET(환산공식!DC$15,$F419,0),"")</f>
        <v>10</v>
      </c>
      <c r="P419" s="212" t="str">
        <f t="shared" ca="1" si="12"/>
        <v>3% 이하</v>
      </c>
      <c r="Q419" s="218">
        <f ca="1">IFERROR(ROUND(OFFSET(환산공식!$EX$15,$F419,0),3),"")</f>
        <v>0</v>
      </c>
      <c r="R419" s="218">
        <f ca="1">OFFSET('배치점수 계산기'!H$10,$D419,0)</f>
        <v>818.34</v>
      </c>
      <c r="S419" s="218">
        <f ca="1">OFFSET('배치점수 계산기'!I$10,$D419,0)</f>
        <v>814.08500000000004</v>
      </c>
      <c r="T419" s="218">
        <f ca="1">OFFSET('배치점수 계산기'!J$10,$D419,0)</f>
        <v>809.85500000000002</v>
      </c>
      <c r="U419" s="218">
        <f ca="1">OFFSET('배치점수 계산기'!K$10,$D419,0)</f>
        <v>802.82</v>
      </c>
      <c r="V419" s="218">
        <f ca="1">OFFSET('배치점수 계산기'!L$10,$D419,0)</f>
        <v>795.23500000000001</v>
      </c>
      <c r="W419" s="210" t="str">
        <f ca="1">OFFSET('배치점수 계산기'!M$10,$D419,0)</f>
        <v>백분위</v>
      </c>
      <c r="X419" s="208" t="str">
        <f ca="1">OFFSET('배치점수 계산기'!N$10,$D419,0)</f>
        <v>백분위</v>
      </c>
      <c r="Y419" s="212">
        <f ca="1">OFFSET(환산공식!FG$15,$F419,0)</f>
        <v>0.44</v>
      </c>
      <c r="Z419" s="35">
        <f ca="1">OFFSET(환산공식!FH$15,$F419,0)</f>
        <v>0.31</v>
      </c>
      <c r="AA419" s="203">
        <f ca="1">OFFSET(환산공식!FI$15,$F419,0)</f>
        <v>0.25</v>
      </c>
      <c r="AB419" s="5"/>
      <c r="AD419">
        <f t="shared" ca="1" si="13"/>
        <v>6</v>
      </c>
      <c r="AF419" s="5"/>
      <c r="AG419" s="5"/>
      <c r="AH419" s="5"/>
    </row>
    <row r="420" spans="1:34">
      <c r="A420" s="222"/>
      <c r="B420" s="222"/>
      <c r="C420" s="222" t="s">
        <v>2806</v>
      </c>
      <c r="D420" s="219">
        <v>1316</v>
      </c>
      <c r="E420" s="219">
        <v>108</v>
      </c>
      <c r="F420" s="219">
        <v>108</v>
      </c>
      <c r="G420" s="264">
        <v>413</v>
      </c>
      <c r="H420" s="221" t="s">
        <v>129</v>
      </c>
      <c r="I420" s="219" t="s">
        <v>404</v>
      </c>
      <c r="J420" s="267" t="s">
        <v>146</v>
      </c>
      <c r="K420" s="219" t="s">
        <v>83</v>
      </c>
      <c r="L420" s="35" t="str">
        <f ca="1">IF(OFFSET(환산공식!$DU$15,$F420,0)=1,"O","X")</f>
        <v>X</v>
      </c>
      <c r="M420" s="212">
        <f ca="1">IFERROR(OFFSET(환산공식!DA$15,$F420,0),"")</f>
        <v>0</v>
      </c>
      <c r="N420" s="35" t="str">
        <f ca="1">IFERROR(CONCATENATE(ROUND(OFFSET(환산공식!DB$15,$F420,0),1),"%"),"")</f>
        <v/>
      </c>
      <c r="O420" s="35">
        <f ca="1">IFERROR(OFFSET(환산공식!DC$15,$F420,0),"")</f>
        <v>0</v>
      </c>
      <c r="P420" s="212" t="str">
        <f t="shared" ca="1" si="12"/>
        <v>3% 이하</v>
      </c>
      <c r="Q420" s="218">
        <f ca="1">IFERROR(ROUND(OFFSET(환산공식!$EX$15,$F420,0),3),"")</f>
        <v>0</v>
      </c>
      <c r="R420" s="218">
        <f ca="1">OFFSET('배치점수 계산기'!H$10,$D420,0)</f>
        <v>632.44500000000005</v>
      </c>
      <c r="S420" s="218">
        <f ca="1">OFFSET('배치점수 계산기'!I$10,$D420,0)</f>
        <v>628.52499999999998</v>
      </c>
      <c r="T420" s="218">
        <f ca="1">OFFSET('배치점수 계산기'!J$10,$D420,0)</f>
        <v>624.08199999999999</v>
      </c>
      <c r="U420" s="218">
        <f ca="1">OFFSET('배치점수 계산기'!K$10,$D420,0)</f>
        <v>617.73</v>
      </c>
      <c r="V420" s="218">
        <f ca="1">OFFSET('배치점수 계산기'!L$10,$D420,0)</f>
        <v>611.23299999999995</v>
      </c>
      <c r="W420" s="210" t="str">
        <f ca="1">OFFSET('배치점수 계산기'!M$10,$D420,0)</f>
        <v>표점</v>
      </c>
      <c r="X420" s="208" t="str">
        <f ca="1">OFFSET('배치점수 계산기'!N$10,$D420,0)</f>
        <v>변표</v>
      </c>
      <c r="Y420" s="212">
        <f ca="1">OFFSET(환산공식!FG$15,$F420,0)</f>
        <v>0.3</v>
      </c>
      <c r="Z420" s="35">
        <f ca="1">OFFSET(환산공식!FH$15,$F420,0)</f>
        <v>0.4</v>
      </c>
      <c r="AA420" s="203">
        <f ca="1">OFFSET(환산공식!FI$15,$F420,0)</f>
        <v>0.3</v>
      </c>
      <c r="AB420" s="5"/>
      <c r="AD420">
        <f t="shared" ca="1" si="13"/>
        <v>6</v>
      </c>
      <c r="AF420" s="5"/>
      <c r="AG420" s="5"/>
      <c r="AH420" s="5"/>
    </row>
    <row r="421" spans="1:34">
      <c r="A421" s="222"/>
      <c r="B421" s="222"/>
      <c r="C421" s="222" t="s">
        <v>2807</v>
      </c>
      <c r="D421" s="219">
        <v>1317</v>
      </c>
      <c r="E421" s="219">
        <v>105</v>
      </c>
      <c r="F421" s="219">
        <v>105</v>
      </c>
      <c r="G421" s="264">
        <v>414</v>
      </c>
      <c r="H421" s="221" t="s">
        <v>129</v>
      </c>
      <c r="I421" s="219" t="s">
        <v>404</v>
      </c>
      <c r="J421" s="267" t="s">
        <v>18610</v>
      </c>
      <c r="K421" s="219" t="s">
        <v>83</v>
      </c>
      <c r="L421" s="35" t="str">
        <f ca="1">IF(OFFSET(환산공식!$DU$15,$F421,0)=1,"O","X")</f>
        <v>X</v>
      </c>
      <c r="M421" s="212">
        <f ca="1">IFERROR(OFFSET(환산공식!DA$15,$F421,0),"")</f>
        <v>0</v>
      </c>
      <c r="N421" s="35" t="str">
        <f ca="1">IFERROR(CONCATENATE(ROUND(OFFSET(환산공식!DB$15,$F421,0),1),"%"),"")</f>
        <v/>
      </c>
      <c r="O421" s="35">
        <f ca="1">IFERROR(OFFSET(환산공식!DC$15,$F421,0),"")</f>
        <v>0</v>
      </c>
      <c r="P421" s="212" t="str">
        <f t="shared" ca="1" si="12"/>
        <v>3% 이하</v>
      </c>
      <c r="Q421" s="218">
        <f ca="1">IFERROR(ROUND(OFFSET(환산공식!$EX$15,$F421,0),3),"")</f>
        <v>0</v>
      </c>
      <c r="R421" s="218">
        <f ca="1">OFFSET('배치점수 계산기'!H$10,$D421,0)</f>
        <v>858.82</v>
      </c>
      <c r="S421" s="218">
        <f ca="1">OFFSET('배치점수 계산기'!I$10,$D421,0)</f>
        <v>854.76</v>
      </c>
      <c r="T421" s="218">
        <f ca="1">OFFSET('배치점수 계산기'!J$10,$D421,0)</f>
        <v>849.58</v>
      </c>
      <c r="U421" s="218">
        <f ca="1">OFFSET('배치점수 계산기'!K$10,$D421,0)</f>
        <v>840.7</v>
      </c>
      <c r="V421" s="218">
        <f ca="1">OFFSET('배치점수 계산기'!L$10,$D421,0)</f>
        <v>830.18</v>
      </c>
      <c r="W421" s="210" t="str">
        <f ca="1">OFFSET('배치점수 계산기'!M$10,$D421,0)</f>
        <v>백분위</v>
      </c>
      <c r="X421" s="208" t="str">
        <f ca="1">OFFSET('배치점수 계산기'!N$10,$D421,0)</f>
        <v>백분위</v>
      </c>
      <c r="Y421" s="212">
        <f ca="1">OFFSET(환산공식!FG$15,$F421,0)</f>
        <v>0.5</v>
      </c>
      <c r="Z421" s="35">
        <f ca="1">OFFSET(환산공식!FH$15,$F421,0)</f>
        <v>0</v>
      </c>
      <c r="AA421" s="203">
        <f ca="1">OFFSET(환산공식!FI$15,$F421,0)</f>
        <v>0.5</v>
      </c>
      <c r="AB421" s="5"/>
      <c r="AD421">
        <f t="shared" ca="1" si="13"/>
        <v>6</v>
      </c>
      <c r="AF421" s="5"/>
      <c r="AG421" s="5"/>
      <c r="AH421" s="5"/>
    </row>
    <row r="422" spans="1:34">
      <c r="A422" s="222"/>
      <c r="B422" s="222"/>
      <c r="C422" s="222" t="s">
        <v>2808</v>
      </c>
      <c r="D422" s="219">
        <v>1318</v>
      </c>
      <c r="E422" s="219">
        <v>103</v>
      </c>
      <c r="F422" s="219">
        <v>103</v>
      </c>
      <c r="G422" s="264">
        <v>415</v>
      </c>
      <c r="H422" s="221" t="s">
        <v>129</v>
      </c>
      <c r="I422" s="219" t="s">
        <v>404</v>
      </c>
      <c r="J422" s="267" t="s">
        <v>855</v>
      </c>
      <c r="K422" s="219" t="s">
        <v>83</v>
      </c>
      <c r="L422" s="35" t="str">
        <f ca="1">IF(OFFSET(환산공식!$DU$15,$F422,0)=1,"O","X")</f>
        <v>X</v>
      </c>
      <c r="M422" s="212">
        <f ca="1">IFERROR(OFFSET(환산공식!DA$15,$F422,0),"")</f>
        <v>200</v>
      </c>
      <c r="N422" s="35" t="str">
        <f ca="1">IFERROR(CONCATENATE(ROUND(OFFSET(환산공식!DB$15,$F422,0),1),"%"),"")</f>
        <v>100%</v>
      </c>
      <c r="O422" s="35">
        <f ca="1">IFERROR(OFFSET(환산공식!DC$15,$F422,0),"")</f>
        <v>10</v>
      </c>
      <c r="P422" s="212" t="str">
        <f t="shared" ca="1" si="12"/>
        <v>3% 이하</v>
      </c>
      <c r="Q422" s="218">
        <f ca="1">IFERROR(ROUND(OFFSET(환산공식!$EX$15,$F422,0),3),"")</f>
        <v>0</v>
      </c>
      <c r="R422" s="218">
        <f ca="1">OFFSET('배치점수 계산기'!H$10,$D422,0)</f>
        <v>850.19</v>
      </c>
      <c r="S422" s="218">
        <f ca="1">OFFSET('배치점수 계산기'!I$10,$D422,0)</f>
        <v>846.32</v>
      </c>
      <c r="T422" s="218">
        <f ca="1">OFFSET('배치점수 계산기'!J$10,$D422,0)</f>
        <v>841.12</v>
      </c>
      <c r="U422" s="218">
        <f ca="1">OFFSET('배치점수 계산기'!K$10,$D422,0)</f>
        <v>832.04</v>
      </c>
      <c r="V422" s="218">
        <f ca="1">OFFSET('배치점수 계산기'!L$10,$D422,0)</f>
        <v>822.85</v>
      </c>
      <c r="W422" s="210" t="str">
        <f ca="1">OFFSET('배치점수 계산기'!M$10,$D422,0)</f>
        <v>백분위</v>
      </c>
      <c r="X422" s="208" t="str">
        <f ca="1">OFFSET('배치점수 계산기'!N$10,$D422,0)</f>
        <v>백분위</v>
      </c>
      <c r="Y422" s="212">
        <f ca="1">OFFSET(환산공식!FG$15,$F422,0)</f>
        <v>0.31</v>
      </c>
      <c r="Z422" s="35">
        <f ca="1">OFFSET(환산공식!FH$15,$F422,0)</f>
        <v>0.44</v>
      </c>
      <c r="AA422" s="203">
        <f ca="1">OFFSET(환산공식!FI$15,$F422,0)</f>
        <v>0.25</v>
      </c>
      <c r="AB422" s="5"/>
      <c r="AD422">
        <f t="shared" ca="1" si="13"/>
        <v>6</v>
      </c>
      <c r="AF422" s="5"/>
      <c r="AG422" s="5"/>
      <c r="AH422" s="5"/>
    </row>
    <row r="423" spans="1:34">
      <c r="A423" s="222"/>
      <c r="B423" s="222"/>
      <c r="C423" s="222" t="s">
        <v>2809</v>
      </c>
      <c r="D423" s="219">
        <v>1319</v>
      </c>
      <c r="E423" s="219">
        <v>103</v>
      </c>
      <c r="F423" s="219">
        <v>103</v>
      </c>
      <c r="G423" s="264">
        <v>416</v>
      </c>
      <c r="H423" s="221" t="s">
        <v>129</v>
      </c>
      <c r="I423" s="219" t="s">
        <v>404</v>
      </c>
      <c r="J423" s="267" t="s">
        <v>18613</v>
      </c>
      <c r="K423" s="219" t="s">
        <v>84</v>
      </c>
      <c r="L423" s="35" t="str">
        <f ca="1">IF(OFFSET(환산공식!$DU$15,$F423,0)=1,"O","X")</f>
        <v>X</v>
      </c>
      <c r="M423" s="212">
        <f ca="1">IFERROR(OFFSET(환산공식!DA$15,$F423,0),"")</f>
        <v>200</v>
      </c>
      <c r="N423" s="35" t="str">
        <f ca="1">IFERROR(CONCATENATE(ROUND(OFFSET(환산공식!DB$15,$F423,0),1),"%"),"")</f>
        <v>100%</v>
      </c>
      <c r="O423" s="35">
        <f ca="1">IFERROR(OFFSET(환산공식!DC$15,$F423,0),"")</f>
        <v>10</v>
      </c>
      <c r="P423" s="212" t="str">
        <f t="shared" ca="1" si="12"/>
        <v>3% 이하</v>
      </c>
      <c r="Q423" s="218">
        <f ca="1">IFERROR(ROUND(OFFSET(환산공식!$EX$15,$F423,0),3),"")</f>
        <v>0</v>
      </c>
      <c r="R423" s="218">
        <f ca="1">OFFSET('배치점수 계산기'!H$10,$D423,0)</f>
        <v>875.53</v>
      </c>
      <c r="S423" s="218">
        <f ca="1">OFFSET('배치점수 계산기'!I$10,$D423,0)</f>
        <v>870.78</v>
      </c>
      <c r="T423" s="218">
        <f ca="1">OFFSET('배치점수 계산기'!J$10,$D423,0)</f>
        <v>864.6</v>
      </c>
      <c r="U423" s="218">
        <f ca="1">OFFSET('배치점수 계산기'!K$10,$D423,0)</f>
        <v>855.55</v>
      </c>
      <c r="V423" s="218">
        <f ca="1">OFFSET('배치점수 계산기'!L$10,$D423,0)</f>
        <v>844.57</v>
      </c>
      <c r="W423" s="210" t="str">
        <f ca="1">OFFSET('배치점수 계산기'!M$10,$D423,0)</f>
        <v>백분위</v>
      </c>
      <c r="X423" s="208" t="str">
        <f ca="1">OFFSET('배치점수 계산기'!N$10,$D423,0)</f>
        <v>백분위</v>
      </c>
      <c r="Y423" s="212">
        <f ca="1">OFFSET(환산공식!FG$15,$F423,0)</f>
        <v>0.31</v>
      </c>
      <c r="Z423" s="35">
        <f ca="1">OFFSET(환산공식!FH$15,$F423,0)</f>
        <v>0.44</v>
      </c>
      <c r="AA423" s="203">
        <f ca="1">OFFSET(환산공식!FI$15,$F423,0)</f>
        <v>0.25</v>
      </c>
      <c r="AB423" s="5"/>
      <c r="AD423">
        <f t="shared" ca="1" si="13"/>
        <v>6</v>
      </c>
      <c r="AF423" s="5"/>
      <c r="AG423" s="5"/>
      <c r="AH423" s="5"/>
    </row>
    <row r="424" spans="1:34">
      <c r="A424" s="222"/>
      <c r="B424" s="222"/>
      <c r="C424" s="222" t="s">
        <v>2810</v>
      </c>
      <c r="D424" s="219">
        <v>1320</v>
      </c>
      <c r="E424" s="219">
        <v>242</v>
      </c>
      <c r="F424" s="219">
        <v>242</v>
      </c>
      <c r="G424" s="264">
        <v>417</v>
      </c>
      <c r="H424" s="221" t="s">
        <v>129</v>
      </c>
      <c r="I424" s="219" t="s">
        <v>308</v>
      </c>
      <c r="J424" s="267" t="s">
        <v>146</v>
      </c>
      <c r="K424" s="219" t="s">
        <v>83</v>
      </c>
      <c r="L424" s="35" t="str">
        <f ca="1">IF(OFFSET(환산공식!$DU$15,$F424,0)=1,"O","X")</f>
        <v>X</v>
      </c>
      <c r="M424" s="212">
        <f ca="1">IFERROR(OFFSET(환산공식!DA$15,$F424,0),"")</f>
        <v>19.600000000000001</v>
      </c>
      <c r="N424" s="35" t="str">
        <f ca="1">IFERROR(CONCATENATE(ROUND(OFFSET(환산공식!DB$15,$F424,0),1),"%"),"")</f>
        <v>100%</v>
      </c>
      <c r="O424" s="35">
        <f ca="1">IFERROR(OFFSET(환산공식!DC$15,$F424,0),"")</f>
        <v>0</v>
      </c>
      <c r="P424" s="212" t="str">
        <f t="shared" ca="1" si="12"/>
        <v>3% 이하</v>
      </c>
      <c r="Q424" s="218">
        <f ca="1">IFERROR(ROUND(OFFSET(환산공식!$EX$15,$F424,0),3),"")</f>
        <v>0</v>
      </c>
      <c r="R424" s="218">
        <f ca="1">OFFSET('배치점수 계산기'!H$10,$D424,0)</f>
        <v>87.558999999999997</v>
      </c>
      <c r="S424" s="218">
        <f ca="1">OFFSET('배치점수 계산기'!I$10,$D424,0)</f>
        <v>87.19</v>
      </c>
      <c r="T424" s="218">
        <f ca="1">OFFSET('배치점수 계산기'!J$10,$D424,0)</f>
        <v>86.763000000000005</v>
      </c>
      <c r="U424" s="218">
        <f ca="1">OFFSET('배치점수 계산기'!K$10,$D424,0)</f>
        <v>86.319000000000003</v>
      </c>
      <c r="V424" s="218">
        <f ca="1">OFFSET('배치점수 계산기'!L$10,$D424,0)</f>
        <v>85.917000000000002</v>
      </c>
      <c r="W424" s="210" t="str">
        <f ca="1">OFFSET('배치점수 계산기'!M$10,$D424,0)</f>
        <v>백분위</v>
      </c>
      <c r="X424" s="208" t="str">
        <f ca="1">OFFSET('배치점수 계산기'!N$10,$D424,0)</f>
        <v>백분위</v>
      </c>
      <c r="Y424" s="212">
        <f ca="1">OFFSET(환산공식!FG$15,$F424,0)</f>
        <v>0.31</v>
      </c>
      <c r="Z424" s="35">
        <f ca="1">OFFSET(환산공식!FH$15,$F424,0)</f>
        <v>0.44</v>
      </c>
      <c r="AA424" s="203">
        <f ca="1">OFFSET(환산공식!FI$15,$F424,0)</f>
        <v>0.25</v>
      </c>
      <c r="AB424" s="5"/>
      <c r="AD424">
        <f t="shared" ca="1" si="13"/>
        <v>6</v>
      </c>
      <c r="AF424" s="5"/>
      <c r="AG424" s="5"/>
      <c r="AH424" s="5"/>
    </row>
    <row r="425" spans="1:34">
      <c r="A425" s="222"/>
      <c r="B425" s="222"/>
      <c r="C425" s="222" t="s">
        <v>2811</v>
      </c>
      <c r="D425" s="219">
        <v>1321</v>
      </c>
      <c r="E425" s="219">
        <v>242</v>
      </c>
      <c r="F425" s="219">
        <v>242</v>
      </c>
      <c r="G425" s="264">
        <v>418</v>
      </c>
      <c r="H425" s="221" t="s">
        <v>129</v>
      </c>
      <c r="I425" s="219" t="s">
        <v>308</v>
      </c>
      <c r="J425" s="267" t="s">
        <v>18617</v>
      </c>
      <c r="K425" s="219" t="s">
        <v>83</v>
      </c>
      <c r="L425" s="35" t="str">
        <f ca="1">IF(OFFSET(환산공식!$DU$15,$F425,0)=1,"O","X")</f>
        <v>X</v>
      </c>
      <c r="M425" s="212">
        <f ca="1">IFERROR(OFFSET(환산공식!DA$15,$F425,0),"")</f>
        <v>19.600000000000001</v>
      </c>
      <c r="N425" s="35" t="str">
        <f ca="1">IFERROR(CONCATENATE(ROUND(OFFSET(환산공식!DB$15,$F425,0),1),"%"),"")</f>
        <v>100%</v>
      </c>
      <c r="O425" s="35">
        <f ca="1">IFERROR(OFFSET(환산공식!DC$15,$F425,0),"")</f>
        <v>0</v>
      </c>
      <c r="P425" s="212" t="str">
        <f t="shared" ca="1" si="12"/>
        <v>3% 이하</v>
      </c>
      <c r="Q425" s="218">
        <f ca="1">IFERROR(ROUND(OFFSET(환산공식!$EX$15,$F425,0),3),"")</f>
        <v>0</v>
      </c>
      <c r="R425" s="218">
        <f ca="1">OFFSET('배치점수 계산기'!H$10,$D425,0)</f>
        <v>84.027000000000001</v>
      </c>
      <c r="S425" s="218">
        <f ca="1">OFFSET('배치점수 계산기'!I$10,$D425,0)</f>
        <v>83.557000000000002</v>
      </c>
      <c r="T425" s="218">
        <f ca="1">OFFSET('배치점수 계산기'!J$10,$D425,0)</f>
        <v>82.885999999999996</v>
      </c>
      <c r="U425" s="218">
        <f ca="1">OFFSET('배치점수 계산기'!K$10,$D425,0)</f>
        <v>82.269000000000005</v>
      </c>
      <c r="V425" s="218">
        <f ca="1">OFFSET('배치점수 계산기'!L$10,$D425,0)</f>
        <v>81.004000000000005</v>
      </c>
      <c r="W425" s="210" t="str">
        <f ca="1">OFFSET('배치점수 계산기'!M$10,$D425,0)</f>
        <v>백분위</v>
      </c>
      <c r="X425" s="208" t="str">
        <f ca="1">OFFSET('배치점수 계산기'!N$10,$D425,0)</f>
        <v>백분위</v>
      </c>
      <c r="Y425" s="212">
        <f ca="1">OFFSET(환산공식!FG$15,$F425,0)</f>
        <v>0.31</v>
      </c>
      <c r="Z425" s="35">
        <f ca="1">OFFSET(환산공식!FH$15,$F425,0)</f>
        <v>0.44</v>
      </c>
      <c r="AA425" s="203">
        <f ca="1">OFFSET(환산공식!FI$15,$F425,0)</f>
        <v>0.25</v>
      </c>
      <c r="AB425" s="5"/>
      <c r="AD425">
        <f t="shared" ca="1" si="13"/>
        <v>6</v>
      </c>
      <c r="AF425" s="5"/>
      <c r="AG425" s="5"/>
      <c r="AH425" s="5"/>
    </row>
    <row r="426" spans="1:34">
      <c r="A426" s="222"/>
      <c r="B426" s="222"/>
      <c r="C426" s="222" t="s">
        <v>2812</v>
      </c>
      <c r="D426" s="219">
        <v>1322</v>
      </c>
      <c r="E426" s="219">
        <v>242</v>
      </c>
      <c r="F426" s="219">
        <v>242</v>
      </c>
      <c r="G426" s="264">
        <v>419</v>
      </c>
      <c r="H426" s="221" t="s">
        <v>129</v>
      </c>
      <c r="I426" s="219" t="s">
        <v>308</v>
      </c>
      <c r="J426" s="267" t="s">
        <v>781</v>
      </c>
      <c r="K426" s="219" t="s">
        <v>83</v>
      </c>
      <c r="L426" s="35" t="str">
        <f ca="1">IF(OFFSET(환산공식!$DU$15,$F426,0)=1,"O","X")</f>
        <v>X</v>
      </c>
      <c r="M426" s="212">
        <f ca="1">IFERROR(OFFSET(환산공식!DA$15,$F426,0),"")</f>
        <v>19.600000000000001</v>
      </c>
      <c r="N426" s="35" t="str">
        <f ca="1">IFERROR(CONCATENATE(ROUND(OFFSET(환산공식!DB$15,$F426,0),1),"%"),"")</f>
        <v>100%</v>
      </c>
      <c r="O426" s="35">
        <f ca="1">IFERROR(OFFSET(환산공식!DC$15,$F426,0),"")</f>
        <v>0</v>
      </c>
      <c r="P426" s="212" t="str">
        <f t="shared" ca="1" si="12"/>
        <v>3% 이하</v>
      </c>
      <c r="Q426" s="218">
        <f ca="1">IFERROR(ROUND(OFFSET(환산공식!$EX$15,$F426,0),3),"")</f>
        <v>0</v>
      </c>
      <c r="R426" s="218">
        <f ca="1">OFFSET('배치점수 계산기'!H$10,$D426,0)</f>
        <v>84.088999999999999</v>
      </c>
      <c r="S426" s="218">
        <f ca="1">OFFSET('배치점수 계산기'!I$10,$D426,0)</f>
        <v>83.557000000000002</v>
      </c>
      <c r="T426" s="218">
        <f ca="1">OFFSET('배치점수 계산기'!J$10,$D426,0)</f>
        <v>82.885999999999996</v>
      </c>
      <c r="U426" s="218">
        <f ca="1">OFFSET('배치점수 계산기'!K$10,$D426,0)</f>
        <v>82.274000000000001</v>
      </c>
      <c r="V426" s="218">
        <f ca="1">OFFSET('배치점수 계산기'!L$10,$D426,0)</f>
        <v>81.123999999999995</v>
      </c>
      <c r="W426" s="210" t="str">
        <f ca="1">OFFSET('배치점수 계산기'!M$10,$D426,0)</f>
        <v>백분위</v>
      </c>
      <c r="X426" s="208" t="str">
        <f ca="1">OFFSET('배치점수 계산기'!N$10,$D426,0)</f>
        <v>백분위</v>
      </c>
      <c r="Y426" s="212">
        <f ca="1">OFFSET(환산공식!FG$15,$F426,0)</f>
        <v>0.31</v>
      </c>
      <c r="Z426" s="35">
        <f ca="1">OFFSET(환산공식!FH$15,$F426,0)</f>
        <v>0.44</v>
      </c>
      <c r="AA426" s="203">
        <f ca="1">OFFSET(환산공식!FI$15,$F426,0)</f>
        <v>0.25</v>
      </c>
      <c r="AB426" s="5"/>
      <c r="AD426">
        <f t="shared" ca="1" si="13"/>
        <v>6</v>
      </c>
      <c r="AF426" s="5"/>
      <c r="AG426" s="5"/>
      <c r="AH426" s="5"/>
    </row>
    <row r="427" spans="1:34">
      <c r="A427" s="222"/>
      <c r="B427" s="222"/>
      <c r="C427" s="222" t="s">
        <v>2813</v>
      </c>
      <c r="D427" s="219">
        <v>1323</v>
      </c>
      <c r="E427" s="219">
        <v>242</v>
      </c>
      <c r="F427" s="219">
        <v>242</v>
      </c>
      <c r="G427" s="264">
        <v>420</v>
      </c>
      <c r="H427" s="221" t="s">
        <v>129</v>
      </c>
      <c r="I427" s="219" t="s">
        <v>308</v>
      </c>
      <c r="J427" s="267" t="s">
        <v>671</v>
      </c>
      <c r="K427" s="219" t="s">
        <v>83</v>
      </c>
      <c r="L427" s="35" t="str">
        <f ca="1">IF(OFFSET(환산공식!$DU$15,$F427,0)=1,"O","X")</f>
        <v>X</v>
      </c>
      <c r="M427" s="212">
        <f ca="1">IFERROR(OFFSET(환산공식!DA$15,$F427,0),"")</f>
        <v>19.600000000000001</v>
      </c>
      <c r="N427" s="35" t="str">
        <f ca="1">IFERROR(CONCATENATE(ROUND(OFFSET(환산공식!DB$15,$F427,0),1),"%"),"")</f>
        <v>100%</v>
      </c>
      <c r="O427" s="35">
        <f ca="1">IFERROR(OFFSET(환산공식!DC$15,$F427,0),"")</f>
        <v>0</v>
      </c>
      <c r="P427" s="212" t="str">
        <f t="shared" ca="1" si="12"/>
        <v>3% 이하</v>
      </c>
      <c r="Q427" s="218">
        <f ca="1">IFERROR(ROUND(OFFSET(환산공식!$EX$15,$F427,0),3),"")</f>
        <v>0</v>
      </c>
      <c r="R427" s="218">
        <f ca="1">OFFSET('배치점수 계산기'!H$10,$D427,0)</f>
        <v>84.096000000000004</v>
      </c>
      <c r="S427" s="218">
        <f ca="1">OFFSET('배치점수 계산기'!I$10,$D427,0)</f>
        <v>83.557000000000002</v>
      </c>
      <c r="T427" s="218">
        <f ca="1">OFFSET('배치점수 계산기'!J$10,$D427,0)</f>
        <v>82.822999999999993</v>
      </c>
      <c r="U427" s="218">
        <f ca="1">OFFSET('배치점수 계산기'!K$10,$D427,0)</f>
        <v>82.076999999999998</v>
      </c>
      <c r="V427" s="218">
        <f ca="1">OFFSET('배치점수 계산기'!L$10,$D427,0)</f>
        <v>81.632999999999996</v>
      </c>
      <c r="W427" s="210" t="str">
        <f ca="1">OFFSET('배치점수 계산기'!M$10,$D427,0)</f>
        <v>백분위</v>
      </c>
      <c r="X427" s="208" t="str">
        <f ca="1">OFFSET('배치점수 계산기'!N$10,$D427,0)</f>
        <v>백분위</v>
      </c>
      <c r="Y427" s="212">
        <f ca="1">OFFSET(환산공식!FG$15,$F427,0)</f>
        <v>0.31</v>
      </c>
      <c r="Z427" s="35">
        <f ca="1">OFFSET(환산공식!FH$15,$F427,0)</f>
        <v>0.44</v>
      </c>
      <c r="AA427" s="203">
        <f ca="1">OFFSET(환산공식!FI$15,$F427,0)</f>
        <v>0.25</v>
      </c>
      <c r="AB427" s="5"/>
      <c r="AD427">
        <f t="shared" ca="1" si="13"/>
        <v>6</v>
      </c>
      <c r="AF427" s="5"/>
      <c r="AG427" s="5"/>
      <c r="AH427" s="5"/>
    </row>
    <row r="428" spans="1:34">
      <c r="A428" s="222"/>
      <c r="B428" s="222"/>
      <c r="C428" s="222" t="s">
        <v>2814</v>
      </c>
      <c r="D428" s="219">
        <v>1324</v>
      </c>
      <c r="E428" s="219">
        <v>242</v>
      </c>
      <c r="F428" s="219">
        <v>242</v>
      </c>
      <c r="G428" s="264">
        <v>421</v>
      </c>
      <c r="H428" s="221" t="s">
        <v>129</v>
      </c>
      <c r="I428" s="219" t="s">
        <v>308</v>
      </c>
      <c r="J428" s="267" t="s">
        <v>1072</v>
      </c>
      <c r="K428" s="219" t="s">
        <v>83</v>
      </c>
      <c r="L428" s="35" t="str">
        <f ca="1">IF(OFFSET(환산공식!$DU$15,$F428,0)=1,"O","X")</f>
        <v>X</v>
      </c>
      <c r="M428" s="212">
        <f ca="1">IFERROR(OFFSET(환산공식!DA$15,$F428,0),"")</f>
        <v>19.600000000000001</v>
      </c>
      <c r="N428" s="35" t="str">
        <f ca="1">IFERROR(CONCATENATE(ROUND(OFFSET(환산공식!DB$15,$F428,0),1),"%"),"")</f>
        <v>100%</v>
      </c>
      <c r="O428" s="35">
        <f ca="1">IFERROR(OFFSET(환산공식!DC$15,$F428,0),"")</f>
        <v>0</v>
      </c>
      <c r="P428" s="212" t="str">
        <f t="shared" ca="1" si="12"/>
        <v>3% 이하</v>
      </c>
      <c r="Q428" s="218">
        <f ca="1">IFERROR(ROUND(OFFSET(환산공식!$EX$15,$F428,0),3),"")</f>
        <v>0</v>
      </c>
      <c r="R428" s="218">
        <f ca="1">OFFSET('배치점수 계산기'!H$10,$D428,0)</f>
        <v>83.18</v>
      </c>
      <c r="S428" s="218">
        <f ca="1">OFFSET('배치점수 계산기'!I$10,$D428,0)</f>
        <v>82.793000000000006</v>
      </c>
      <c r="T428" s="218">
        <f ca="1">OFFSET('배치점수 계산기'!J$10,$D428,0)</f>
        <v>81.971999999999994</v>
      </c>
      <c r="U428" s="218">
        <f ca="1">OFFSET('배치점수 계산기'!K$10,$D428,0)</f>
        <v>81.272999999999996</v>
      </c>
      <c r="V428" s="218">
        <f ca="1">OFFSET('배치점수 계산기'!L$10,$D428,0)</f>
        <v>80.012</v>
      </c>
      <c r="W428" s="210" t="str">
        <f ca="1">OFFSET('배치점수 계산기'!M$10,$D428,0)</f>
        <v>백분위</v>
      </c>
      <c r="X428" s="208" t="str">
        <f ca="1">OFFSET('배치점수 계산기'!N$10,$D428,0)</f>
        <v>백분위</v>
      </c>
      <c r="Y428" s="212">
        <f ca="1">OFFSET(환산공식!FG$15,$F428,0)</f>
        <v>0.31</v>
      </c>
      <c r="Z428" s="35">
        <f ca="1">OFFSET(환산공식!FH$15,$F428,0)</f>
        <v>0.44</v>
      </c>
      <c r="AA428" s="203">
        <f ca="1">OFFSET(환산공식!FI$15,$F428,0)</f>
        <v>0.25</v>
      </c>
      <c r="AB428" s="5"/>
      <c r="AD428">
        <f t="shared" ca="1" si="13"/>
        <v>6</v>
      </c>
      <c r="AF428" s="5"/>
      <c r="AG428" s="5"/>
      <c r="AH428" s="5"/>
    </row>
    <row r="429" spans="1:34">
      <c r="A429" s="222"/>
      <c r="B429" s="222"/>
      <c r="C429" s="222" t="s">
        <v>2815</v>
      </c>
      <c r="D429" s="219">
        <v>1325</v>
      </c>
      <c r="E429" s="219">
        <v>242</v>
      </c>
      <c r="F429" s="219">
        <v>242</v>
      </c>
      <c r="G429" s="264">
        <v>422</v>
      </c>
      <c r="H429" s="221" t="s">
        <v>129</v>
      </c>
      <c r="I429" s="219" t="s">
        <v>308</v>
      </c>
      <c r="J429" s="267" t="s">
        <v>1227</v>
      </c>
      <c r="K429" s="219" t="s">
        <v>83</v>
      </c>
      <c r="L429" s="35" t="str">
        <f ca="1">IF(OFFSET(환산공식!$DU$15,$F429,0)=1,"O","X")</f>
        <v>X</v>
      </c>
      <c r="M429" s="212">
        <f ca="1">IFERROR(OFFSET(환산공식!DA$15,$F429,0),"")</f>
        <v>19.600000000000001</v>
      </c>
      <c r="N429" s="35" t="str">
        <f ca="1">IFERROR(CONCATENATE(ROUND(OFFSET(환산공식!DB$15,$F429,0),1),"%"),"")</f>
        <v>100%</v>
      </c>
      <c r="O429" s="35">
        <f ca="1">IFERROR(OFFSET(환산공식!DC$15,$F429,0),"")</f>
        <v>0</v>
      </c>
      <c r="P429" s="212" t="str">
        <f t="shared" ca="1" si="12"/>
        <v>3% 이하</v>
      </c>
      <c r="Q429" s="218">
        <f ca="1">IFERROR(ROUND(OFFSET(환산공식!$EX$15,$F429,0),3),"")</f>
        <v>0</v>
      </c>
      <c r="R429" s="218">
        <f ca="1">OFFSET('배치점수 계산기'!H$10,$D429,0)</f>
        <v>83.097999999999999</v>
      </c>
      <c r="S429" s="218">
        <f ca="1">OFFSET('배치점수 계산기'!I$10,$D429,0)</f>
        <v>82.581000000000003</v>
      </c>
      <c r="T429" s="218">
        <f ca="1">OFFSET('배치점수 계산기'!J$10,$D429,0)</f>
        <v>81.772000000000006</v>
      </c>
      <c r="U429" s="218">
        <f ca="1">OFFSET('배치점수 계산기'!K$10,$D429,0)</f>
        <v>81.123999999999995</v>
      </c>
      <c r="V429" s="218">
        <f ca="1">OFFSET('배치점수 계산기'!L$10,$D429,0)</f>
        <v>80.012</v>
      </c>
      <c r="W429" s="210" t="str">
        <f ca="1">OFFSET('배치점수 계산기'!M$10,$D429,0)</f>
        <v>백분위</v>
      </c>
      <c r="X429" s="208" t="str">
        <f ca="1">OFFSET('배치점수 계산기'!N$10,$D429,0)</f>
        <v>백분위</v>
      </c>
      <c r="Y429" s="212">
        <f ca="1">OFFSET(환산공식!FG$15,$F429,0)</f>
        <v>0.31</v>
      </c>
      <c r="Z429" s="35">
        <f ca="1">OFFSET(환산공식!FH$15,$F429,0)</f>
        <v>0.44</v>
      </c>
      <c r="AA429" s="203">
        <f ca="1">OFFSET(환산공식!FI$15,$F429,0)</f>
        <v>0.25</v>
      </c>
      <c r="AB429" s="5"/>
      <c r="AD429">
        <f t="shared" ca="1" si="13"/>
        <v>6</v>
      </c>
      <c r="AF429" s="5"/>
      <c r="AG429" s="5"/>
      <c r="AH429" s="5"/>
    </row>
    <row r="430" spans="1:34">
      <c r="A430" s="222"/>
      <c r="B430" s="222"/>
      <c r="C430" s="222" t="s">
        <v>2816</v>
      </c>
      <c r="D430" s="219">
        <v>1326</v>
      </c>
      <c r="E430" s="219">
        <v>242</v>
      </c>
      <c r="F430" s="219">
        <v>242</v>
      </c>
      <c r="G430" s="264">
        <v>423</v>
      </c>
      <c r="H430" s="221" t="s">
        <v>129</v>
      </c>
      <c r="I430" s="219" t="s">
        <v>308</v>
      </c>
      <c r="J430" s="267" t="s">
        <v>833</v>
      </c>
      <c r="K430" s="219" t="s">
        <v>83</v>
      </c>
      <c r="L430" s="35" t="str">
        <f ca="1">IF(OFFSET(환산공식!$DU$15,$F430,0)=1,"O","X")</f>
        <v>X</v>
      </c>
      <c r="M430" s="212">
        <f ca="1">IFERROR(OFFSET(환산공식!DA$15,$F430,0),"")</f>
        <v>19.600000000000001</v>
      </c>
      <c r="N430" s="35" t="str">
        <f ca="1">IFERROR(CONCATENATE(ROUND(OFFSET(환산공식!DB$15,$F430,0),1),"%"),"")</f>
        <v>100%</v>
      </c>
      <c r="O430" s="35">
        <f ca="1">IFERROR(OFFSET(환산공식!DC$15,$F430,0),"")</f>
        <v>0</v>
      </c>
      <c r="P430" s="212" t="str">
        <f t="shared" ca="1" si="12"/>
        <v>3% 이하</v>
      </c>
      <c r="Q430" s="218">
        <f ca="1">IFERROR(ROUND(OFFSET(환산공식!$EX$15,$F430,0),3),"")</f>
        <v>0</v>
      </c>
      <c r="R430" s="218">
        <f ca="1">OFFSET('배치점수 계산기'!H$10,$D430,0)</f>
        <v>82.680999999999997</v>
      </c>
      <c r="S430" s="218">
        <f ca="1">OFFSET('배치점수 계산기'!I$10,$D430,0)</f>
        <v>82.201999999999998</v>
      </c>
      <c r="T430" s="218">
        <f ca="1">OFFSET('배치점수 계산기'!J$10,$D430,0)</f>
        <v>81.393000000000001</v>
      </c>
      <c r="U430" s="218">
        <f ca="1">OFFSET('배치점수 계산기'!K$10,$D430,0)</f>
        <v>80.727000000000004</v>
      </c>
      <c r="V430" s="218">
        <f ca="1">OFFSET('배치점수 계산기'!L$10,$D430,0)</f>
        <v>80.241</v>
      </c>
      <c r="W430" s="210" t="str">
        <f ca="1">OFFSET('배치점수 계산기'!M$10,$D430,0)</f>
        <v>백분위</v>
      </c>
      <c r="X430" s="208" t="str">
        <f ca="1">OFFSET('배치점수 계산기'!N$10,$D430,0)</f>
        <v>백분위</v>
      </c>
      <c r="Y430" s="212">
        <f ca="1">OFFSET(환산공식!FG$15,$F430,0)</f>
        <v>0.31</v>
      </c>
      <c r="Z430" s="35">
        <f ca="1">OFFSET(환산공식!FH$15,$F430,0)</f>
        <v>0.44</v>
      </c>
      <c r="AA430" s="203">
        <f ca="1">OFFSET(환산공식!FI$15,$F430,0)</f>
        <v>0.25</v>
      </c>
      <c r="AB430" s="5"/>
      <c r="AD430">
        <f t="shared" ca="1" si="13"/>
        <v>6</v>
      </c>
      <c r="AF430" s="5"/>
      <c r="AG430" s="5"/>
      <c r="AH430" s="5"/>
    </row>
    <row r="431" spans="1:34">
      <c r="A431" s="222"/>
      <c r="B431" s="222"/>
      <c r="C431" s="222" t="s">
        <v>2817</v>
      </c>
      <c r="D431" s="219">
        <v>1327</v>
      </c>
      <c r="E431" s="219">
        <v>243</v>
      </c>
      <c r="F431" s="219">
        <v>243</v>
      </c>
      <c r="G431" s="264">
        <v>424</v>
      </c>
      <c r="H431" s="221" t="s">
        <v>129</v>
      </c>
      <c r="I431" s="219" t="s">
        <v>308</v>
      </c>
      <c r="J431" s="267" t="s">
        <v>79</v>
      </c>
      <c r="K431" s="219" t="s">
        <v>84</v>
      </c>
      <c r="L431" s="35" t="str">
        <f ca="1">IF(OFFSET(환산공식!$DU$15,$F431,0)=1,"O","X")</f>
        <v>X</v>
      </c>
      <c r="M431" s="212">
        <f ca="1">IFERROR(OFFSET(환산공식!DA$15,$F431,0),"")</f>
        <v>19.600000000000001</v>
      </c>
      <c r="N431" s="35" t="str">
        <f ca="1">IFERROR(CONCATENATE(ROUND(OFFSET(환산공식!DB$15,$F431,0),1),"%"),"")</f>
        <v>100%</v>
      </c>
      <c r="O431" s="35">
        <f ca="1">IFERROR(OFFSET(환산공식!DC$15,$F431,0),"")</f>
        <v>0</v>
      </c>
      <c r="P431" s="212" t="str">
        <f t="shared" ca="1" si="12"/>
        <v>3% 이하</v>
      </c>
      <c r="Q431" s="218">
        <f ca="1">IFERROR(ROUND(OFFSET(환산공식!$EX$15,$F431,0),3),"")</f>
        <v>0</v>
      </c>
      <c r="R431" s="218">
        <f ca="1">OFFSET('배치점수 계산기'!H$10,$D431,0)</f>
        <v>84.402000000000001</v>
      </c>
      <c r="S431" s="218">
        <f ca="1">OFFSET('배치점수 계산기'!I$10,$D431,0)</f>
        <v>83.912999999999997</v>
      </c>
      <c r="T431" s="218">
        <f ca="1">OFFSET('배치점수 계산기'!J$10,$D431,0)</f>
        <v>83.218999999999994</v>
      </c>
      <c r="U431" s="218">
        <f ca="1">OFFSET('배치점수 계산기'!K$10,$D431,0)</f>
        <v>82.266000000000005</v>
      </c>
      <c r="V431" s="218">
        <f ca="1">OFFSET('배치점수 계산기'!L$10,$D431,0)</f>
        <v>81.741</v>
      </c>
      <c r="W431" s="210" t="str">
        <f ca="1">OFFSET('배치점수 계산기'!M$10,$D431,0)</f>
        <v>백분위</v>
      </c>
      <c r="X431" s="208" t="str">
        <f ca="1">OFFSET('배치점수 계산기'!N$10,$D431,0)</f>
        <v>백분위</v>
      </c>
      <c r="Y431" s="212">
        <f ca="1">OFFSET(환산공식!FG$15,$F431,0)</f>
        <v>0.31</v>
      </c>
      <c r="Z431" s="35">
        <f ca="1">OFFSET(환산공식!FH$15,$F431,0)</f>
        <v>0.44</v>
      </c>
      <c r="AA431" s="203">
        <f ca="1">OFFSET(환산공식!FI$15,$F431,0)</f>
        <v>0.25</v>
      </c>
      <c r="AB431" s="5"/>
      <c r="AD431">
        <f t="shared" ca="1" si="13"/>
        <v>6</v>
      </c>
      <c r="AF431" s="5"/>
      <c r="AG431" s="5"/>
      <c r="AH431" s="5"/>
    </row>
    <row r="432" spans="1:34">
      <c r="A432" s="222"/>
      <c r="B432" s="222"/>
      <c r="C432" s="222" t="s">
        <v>2818</v>
      </c>
      <c r="D432" s="219">
        <v>1328</v>
      </c>
      <c r="E432" s="219">
        <v>243</v>
      </c>
      <c r="F432" s="219">
        <v>243</v>
      </c>
      <c r="G432" s="264">
        <v>425</v>
      </c>
      <c r="H432" s="221" t="s">
        <v>129</v>
      </c>
      <c r="I432" s="219" t="s">
        <v>308</v>
      </c>
      <c r="J432" s="267" t="s">
        <v>153</v>
      </c>
      <c r="K432" s="219" t="s">
        <v>84</v>
      </c>
      <c r="L432" s="35" t="str">
        <f ca="1">IF(OFFSET(환산공식!$DU$15,$F432,0)=1,"O","X")</f>
        <v>X</v>
      </c>
      <c r="M432" s="212">
        <f ca="1">IFERROR(OFFSET(환산공식!DA$15,$F432,0),"")</f>
        <v>19.600000000000001</v>
      </c>
      <c r="N432" s="35" t="str">
        <f ca="1">IFERROR(CONCATENATE(ROUND(OFFSET(환산공식!DB$15,$F432,0),1),"%"),"")</f>
        <v>100%</v>
      </c>
      <c r="O432" s="35">
        <f ca="1">IFERROR(OFFSET(환산공식!DC$15,$F432,0),"")</f>
        <v>0</v>
      </c>
      <c r="P432" s="212" t="str">
        <f t="shared" ca="1" si="12"/>
        <v>3% 이하</v>
      </c>
      <c r="Q432" s="218">
        <f ca="1">IFERROR(ROUND(OFFSET(환산공식!$EX$15,$F432,0),3),"")</f>
        <v>0</v>
      </c>
      <c r="R432" s="218">
        <f ca="1">OFFSET('배치점수 계산기'!H$10,$D432,0)</f>
        <v>83.99</v>
      </c>
      <c r="S432" s="218">
        <f ca="1">OFFSET('배치점수 계산기'!I$10,$D432,0)</f>
        <v>83.536000000000001</v>
      </c>
      <c r="T432" s="218">
        <f ca="1">OFFSET('배치점수 계산기'!J$10,$D432,0)</f>
        <v>82.623000000000005</v>
      </c>
      <c r="U432" s="218">
        <f ca="1">OFFSET('배치점수 계산기'!K$10,$D432,0)</f>
        <v>81.799000000000007</v>
      </c>
      <c r="V432" s="218">
        <f ca="1">OFFSET('배치점수 계산기'!L$10,$D432,0)</f>
        <v>81.341999999999999</v>
      </c>
      <c r="W432" s="210" t="str">
        <f ca="1">OFFSET('배치점수 계산기'!M$10,$D432,0)</f>
        <v>백분위</v>
      </c>
      <c r="X432" s="208" t="str">
        <f ca="1">OFFSET('배치점수 계산기'!N$10,$D432,0)</f>
        <v>백분위</v>
      </c>
      <c r="Y432" s="212">
        <f ca="1">OFFSET(환산공식!FG$15,$F432,0)</f>
        <v>0.31</v>
      </c>
      <c r="Z432" s="35">
        <f ca="1">OFFSET(환산공식!FH$15,$F432,0)</f>
        <v>0.44</v>
      </c>
      <c r="AA432" s="203">
        <f ca="1">OFFSET(환산공식!FI$15,$F432,0)</f>
        <v>0.25</v>
      </c>
      <c r="AB432" s="5"/>
      <c r="AD432">
        <f t="shared" ca="1" si="13"/>
        <v>6</v>
      </c>
      <c r="AF432" s="5"/>
      <c r="AG432" s="5"/>
      <c r="AH432" s="5"/>
    </row>
    <row r="433" spans="1:34">
      <c r="A433" s="222"/>
      <c r="B433" s="222"/>
      <c r="C433" s="222" t="s">
        <v>2819</v>
      </c>
      <c r="D433" s="219">
        <v>1329</v>
      </c>
      <c r="E433" s="219">
        <v>243</v>
      </c>
      <c r="F433" s="219">
        <v>243</v>
      </c>
      <c r="G433" s="264">
        <v>426</v>
      </c>
      <c r="H433" s="221" t="s">
        <v>129</v>
      </c>
      <c r="I433" s="219" t="s">
        <v>308</v>
      </c>
      <c r="J433" s="267" t="s">
        <v>174</v>
      </c>
      <c r="K433" s="219" t="s">
        <v>84</v>
      </c>
      <c r="L433" s="35" t="str">
        <f ca="1">IF(OFFSET(환산공식!$DU$15,$F433,0)=1,"O","X")</f>
        <v>X</v>
      </c>
      <c r="M433" s="212">
        <f ca="1">IFERROR(OFFSET(환산공식!DA$15,$F433,0),"")</f>
        <v>19.600000000000001</v>
      </c>
      <c r="N433" s="35" t="str">
        <f ca="1">IFERROR(CONCATENATE(ROUND(OFFSET(환산공식!DB$15,$F433,0),1),"%"),"")</f>
        <v>100%</v>
      </c>
      <c r="O433" s="35">
        <f ca="1">IFERROR(OFFSET(환산공식!DC$15,$F433,0),"")</f>
        <v>0</v>
      </c>
      <c r="P433" s="212" t="str">
        <f t="shared" ca="1" si="12"/>
        <v>3% 이하</v>
      </c>
      <c r="Q433" s="218">
        <f ca="1">IFERROR(ROUND(OFFSET(환산공식!$EX$15,$F433,0),3),"")</f>
        <v>0</v>
      </c>
      <c r="R433" s="218">
        <f ca="1">OFFSET('배치점수 계산기'!H$10,$D433,0)</f>
        <v>82.981999999999999</v>
      </c>
      <c r="S433" s="218">
        <f ca="1">OFFSET('배치점수 계산기'!I$10,$D433,0)</f>
        <v>82.38</v>
      </c>
      <c r="T433" s="218">
        <f ca="1">OFFSET('배치점수 계산기'!J$10,$D433,0)</f>
        <v>81.563999999999993</v>
      </c>
      <c r="U433" s="218">
        <f ca="1">OFFSET('배치점수 계산기'!K$10,$D433,0)</f>
        <v>80.832999999999998</v>
      </c>
      <c r="V433" s="218">
        <f ca="1">OFFSET('배치점수 계산기'!L$10,$D433,0)</f>
        <v>80.358000000000004</v>
      </c>
      <c r="W433" s="210" t="str">
        <f ca="1">OFFSET('배치점수 계산기'!M$10,$D433,0)</f>
        <v>백분위</v>
      </c>
      <c r="X433" s="208" t="str">
        <f ca="1">OFFSET('배치점수 계산기'!N$10,$D433,0)</f>
        <v>백분위</v>
      </c>
      <c r="Y433" s="212">
        <f ca="1">OFFSET(환산공식!FG$15,$F433,0)</f>
        <v>0.31</v>
      </c>
      <c r="Z433" s="35">
        <f ca="1">OFFSET(환산공식!FH$15,$F433,0)</f>
        <v>0.44</v>
      </c>
      <c r="AA433" s="203">
        <f ca="1">OFFSET(환산공식!FI$15,$F433,0)</f>
        <v>0.25</v>
      </c>
      <c r="AB433" s="5"/>
      <c r="AD433">
        <f t="shared" ca="1" si="13"/>
        <v>6</v>
      </c>
      <c r="AF433" s="5"/>
      <c r="AG433" s="5"/>
      <c r="AH433" s="5"/>
    </row>
    <row r="434" spans="1:34">
      <c r="A434" s="222"/>
      <c r="B434" s="222"/>
      <c r="C434" s="222" t="s">
        <v>2820</v>
      </c>
      <c r="D434" s="219">
        <v>1330</v>
      </c>
      <c r="E434" s="219">
        <v>243</v>
      </c>
      <c r="F434" s="219">
        <v>243</v>
      </c>
      <c r="G434" s="264">
        <v>427</v>
      </c>
      <c r="H434" s="221" t="s">
        <v>129</v>
      </c>
      <c r="I434" s="219" t="s">
        <v>308</v>
      </c>
      <c r="J434" s="267" t="s">
        <v>1154</v>
      </c>
      <c r="K434" s="219" t="s">
        <v>84</v>
      </c>
      <c r="L434" s="35" t="str">
        <f ca="1">IF(OFFSET(환산공식!$DU$15,$F434,0)=1,"O","X")</f>
        <v>X</v>
      </c>
      <c r="M434" s="212">
        <f ca="1">IFERROR(OFFSET(환산공식!DA$15,$F434,0),"")</f>
        <v>19.600000000000001</v>
      </c>
      <c r="N434" s="35" t="str">
        <f ca="1">IFERROR(CONCATENATE(ROUND(OFFSET(환산공식!DB$15,$F434,0),1),"%"),"")</f>
        <v>100%</v>
      </c>
      <c r="O434" s="35">
        <f ca="1">IFERROR(OFFSET(환산공식!DC$15,$F434,0),"")</f>
        <v>0</v>
      </c>
      <c r="P434" s="212" t="str">
        <f t="shared" ca="1" si="12"/>
        <v>3% 이하</v>
      </c>
      <c r="Q434" s="218">
        <f ca="1">IFERROR(ROUND(OFFSET(환산공식!$EX$15,$F434,0),3),"")</f>
        <v>0</v>
      </c>
      <c r="R434" s="218">
        <f ca="1">OFFSET('배치점수 계산기'!H$10,$D434,0)</f>
        <v>82.724999999999994</v>
      </c>
      <c r="S434" s="218">
        <f ca="1">OFFSET('배치점수 계산기'!I$10,$D434,0)</f>
        <v>82.058000000000007</v>
      </c>
      <c r="T434" s="218">
        <f ca="1">OFFSET('배치점수 계산기'!J$10,$D434,0)</f>
        <v>81.293999999999997</v>
      </c>
      <c r="U434" s="218">
        <f ca="1">OFFSET('배치점수 계산기'!K$10,$D434,0)</f>
        <v>80.597999999999999</v>
      </c>
      <c r="V434" s="218">
        <f ca="1">OFFSET('배치점수 계산기'!L$10,$D434,0)</f>
        <v>80.075999999999993</v>
      </c>
      <c r="W434" s="210" t="str">
        <f ca="1">OFFSET('배치점수 계산기'!M$10,$D434,0)</f>
        <v>백분위</v>
      </c>
      <c r="X434" s="208" t="str">
        <f ca="1">OFFSET('배치점수 계산기'!N$10,$D434,0)</f>
        <v>백분위</v>
      </c>
      <c r="Y434" s="212">
        <f ca="1">OFFSET(환산공식!FG$15,$F434,0)</f>
        <v>0.31</v>
      </c>
      <c r="Z434" s="35">
        <f ca="1">OFFSET(환산공식!FH$15,$F434,0)</f>
        <v>0.44</v>
      </c>
      <c r="AA434" s="203">
        <f ca="1">OFFSET(환산공식!FI$15,$F434,0)</f>
        <v>0.25</v>
      </c>
      <c r="AB434" s="5"/>
      <c r="AD434">
        <f t="shared" ca="1" si="13"/>
        <v>6</v>
      </c>
      <c r="AF434" s="5"/>
      <c r="AG434" s="5"/>
      <c r="AH434" s="5"/>
    </row>
    <row r="435" spans="1:34">
      <c r="A435" s="222"/>
      <c r="B435" s="222"/>
      <c r="C435" s="222" t="s">
        <v>2821</v>
      </c>
      <c r="D435" s="219">
        <v>1331</v>
      </c>
      <c r="E435" s="219">
        <v>257</v>
      </c>
      <c r="F435" s="219">
        <v>257</v>
      </c>
      <c r="G435" s="264">
        <v>428</v>
      </c>
      <c r="H435" s="221" t="s">
        <v>129</v>
      </c>
      <c r="I435" s="219" t="s">
        <v>342</v>
      </c>
      <c r="J435" s="267" t="s">
        <v>1239</v>
      </c>
      <c r="K435" s="219" t="s">
        <v>83</v>
      </c>
      <c r="L435" s="35" t="str">
        <f ca="1">IF(OFFSET(환산공식!$DU$15,$F435,0)=1,"O","X")</f>
        <v>X</v>
      </c>
      <c r="M435" s="212">
        <f ca="1">IFERROR(OFFSET(환산공식!DA$15,$F435,0),"")</f>
        <v>250</v>
      </c>
      <c r="N435" s="35" t="str">
        <f ca="1">IFERROR(CONCATENATE(ROUND(OFFSET(환산공식!DB$15,$F435,0),1),"%"),"")</f>
        <v>100%</v>
      </c>
      <c r="O435" s="35">
        <f ca="1">IFERROR(OFFSET(환산공식!DC$15,$F435,0),"")</f>
        <v>3</v>
      </c>
      <c r="P435" s="212" t="str">
        <f t="shared" ca="1" si="12"/>
        <v>3% 이하</v>
      </c>
      <c r="Q435" s="218">
        <f ca="1">IFERROR(ROUND(OFFSET(환산공식!$EX$15,$F435,0),3),"")</f>
        <v>0</v>
      </c>
      <c r="R435" s="218">
        <f ca="1">OFFSET('배치점수 계산기'!H$10,$D435,0)</f>
        <v>833.08199999999999</v>
      </c>
      <c r="S435" s="218">
        <f ca="1">OFFSET('배치점수 계산기'!I$10,$D435,0)</f>
        <v>827.65</v>
      </c>
      <c r="T435" s="218">
        <f ca="1">OFFSET('배치점수 계산기'!J$10,$D435,0)</f>
        <v>819.11599999999999</v>
      </c>
      <c r="U435" s="218">
        <f ca="1">OFFSET('배치점수 계산기'!K$10,$D435,0)</f>
        <v>810.41800000000001</v>
      </c>
      <c r="V435" s="218">
        <f ca="1">OFFSET('배치점수 계산기'!L$10,$D435,0)</f>
        <v>805.28800000000001</v>
      </c>
      <c r="W435" s="210" t="str">
        <f ca="1">OFFSET('배치점수 계산기'!M$10,$D435,0)</f>
        <v>백분위</v>
      </c>
      <c r="X435" s="208" t="str">
        <f ca="1">OFFSET('배치점수 계산기'!N$10,$D435,0)</f>
        <v>백분위</v>
      </c>
      <c r="Y435" s="212">
        <f ca="1">OFFSET(환산공식!FG$15,$F435,0)</f>
        <v>0.33</v>
      </c>
      <c r="Z435" s="35">
        <f ca="1">OFFSET(환산공식!FH$15,$F435,0)</f>
        <v>0.4</v>
      </c>
      <c r="AA435" s="203">
        <f ca="1">OFFSET(환산공식!FI$15,$F435,0)</f>
        <v>0.27</v>
      </c>
      <c r="AB435" s="5"/>
      <c r="AD435">
        <f t="shared" ca="1" si="13"/>
        <v>6</v>
      </c>
      <c r="AF435" s="5"/>
      <c r="AG435" s="5"/>
      <c r="AH435" s="5"/>
    </row>
    <row r="436" spans="1:34">
      <c r="A436" s="222"/>
      <c r="B436" s="222"/>
      <c r="C436" s="222" t="s">
        <v>2822</v>
      </c>
      <c r="D436" s="219">
        <v>1332</v>
      </c>
      <c r="E436" s="219">
        <v>257</v>
      </c>
      <c r="F436" s="219">
        <v>257</v>
      </c>
      <c r="G436" s="264">
        <v>429</v>
      </c>
      <c r="H436" s="221" t="s">
        <v>129</v>
      </c>
      <c r="I436" s="219" t="s">
        <v>342</v>
      </c>
      <c r="J436" s="267" t="s">
        <v>1238</v>
      </c>
      <c r="K436" s="219" t="s">
        <v>83</v>
      </c>
      <c r="L436" s="35" t="str">
        <f ca="1">IF(OFFSET(환산공식!$DU$15,$F436,0)=1,"O","X")</f>
        <v>X</v>
      </c>
      <c r="M436" s="212">
        <f ca="1">IFERROR(OFFSET(환산공식!DA$15,$F436,0),"")</f>
        <v>250</v>
      </c>
      <c r="N436" s="35" t="str">
        <f ca="1">IFERROR(CONCATENATE(ROUND(OFFSET(환산공식!DB$15,$F436,0),1),"%"),"")</f>
        <v>100%</v>
      </c>
      <c r="O436" s="35">
        <f ca="1">IFERROR(OFFSET(환산공식!DC$15,$F436,0),"")</f>
        <v>3</v>
      </c>
      <c r="P436" s="212" t="str">
        <f t="shared" ca="1" si="12"/>
        <v>3% 이하</v>
      </c>
      <c r="Q436" s="218">
        <f ca="1">IFERROR(ROUND(OFFSET(환산공식!$EX$15,$F436,0),3),"")</f>
        <v>0</v>
      </c>
      <c r="R436" s="218">
        <f ca="1">OFFSET('배치점수 계산기'!H$10,$D436,0)</f>
        <v>827.53399999999999</v>
      </c>
      <c r="S436" s="218">
        <f ca="1">OFFSET('배치점수 계산기'!I$10,$D436,0)</f>
        <v>821.20600000000002</v>
      </c>
      <c r="T436" s="218">
        <f ca="1">OFFSET('배치점수 계산기'!J$10,$D436,0)</f>
        <v>812.39200000000005</v>
      </c>
      <c r="U436" s="218">
        <f ca="1">OFFSET('배치점수 계산기'!K$10,$D436,0)</f>
        <v>804.38</v>
      </c>
      <c r="V436" s="218">
        <f ca="1">OFFSET('배치점수 계산기'!L$10,$D436,0)</f>
        <v>799.6</v>
      </c>
      <c r="W436" s="210" t="str">
        <f ca="1">OFFSET('배치점수 계산기'!M$10,$D436,0)</f>
        <v>백분위</v>
      </c>
      <c r="X436" s="208" t="str">
        <f ca="1">OFFSET('배치점수 계산기'!N$10,$D436,0)</f>
        <v>백분위</v>
      </c>
      <c r="Y436" s="212">
        <f ca="1">OFFSET(환산공식!FG$15,$F436,0)</f>
        <v>0.33</v>
      </c>
      <c r="Z436" s="35">
        <f ca="1">OFFSET(환산공식!FH$15,$F436,0)</f>
        <v>0.4</v>
      </c>
      <c r="AA436" s="203">
        <f ca="1">OFFSET(환산공식!FI$15,$F436,0)</f>
        <v>0.27</v>
      </c>
      <c r="AB436" s="5"/>
      <c r="AD436">
        <f t="shared" ca="1" si="13"/>
        <v>6</v>
      </c>
      <c r="AF436" s="5"/>
      <c r="AG436" s="5"/>
      <c r="AH436" s="5"/>
    </row>
    <row r="437" spans="1:34">
      <c r="A437" s="222"/>
      <c r="B437" s="222"/>
      <c r="C437" s="222" t="s">
        <v>2823</v>
      </c>
      <c r="D437" s="219">
        <v>1333</v>
      </c>
      <c r="E437" s="219">
        <v>257</v>
      </c>
      <c r="F437" s="219">
        <v>257</v>
      </c>
      <c r="G437" s="264">
        <v>430</v>
      </c>
      <c r="H437" s="221" t="s">
        <v>129</v>
      </c>
      <c r="I437" s="219" t="s">
        <v>342</v>
      </c>
      <c r="J437" s="267" t="s">
        <v>347</v>
      </c>
      <c r="K437" s="219" t="s">
        <v>83</v>
      </c>
      <c r="L437" s="35" t="str">
        <f ca="1">IF(OFFSET(환산공식!$DU$15,$F437,0)=1,"O","X")</f>
        <v>X</v>
      </c>
      <c r="M437" s="212">
        <f ca="1">IFERROR(OFFSET(환산공식!DA$15,$F437,0),"")</f>
        <v>250</v>
      </c>
      <c r="N437" s="35" t="str">
        <f ca="1">IFERROR(CONCATENATE(ROUND(OFFSET(환산공식!DB$15,$F437,0),1),"%"),"")</f>
        <v>100%</v>
      </c>
      <c r="O437" s="35">
        <f ca="1">IFERROR(OFFSET(환산공식!DC$15,$F437,0),"")</f>
        <v>3</v>
      </c>
      <c r="P437" s="212" t="str">
        <f t="shared" ca="1" si="12"/>
        <v>3% 이하</v>
      </c>
      <c r="Q437" s="218">
        <f ca="1">IFERROR(ROUND(OFFSET(환산공식!$EX$15,$F437,0),3),"")</f>
        <v>0</v>
      </c>
      <c r="R437" s="218">
        <f ca="1">OFFSET('배치점수 계산기'!H$10,$D437,0)</f>
        <v>813.3</v>
      </c>
      <c r="S437" s="218">
        <f ca="1">OFFSET('배치점수 계산기'!I$10,$D437,0)</f>
        <v>807.66200000000003</v>
      </c>
      <c r="T437" s="218">
        <f ca="1">OFFSET('배치점수 계산기'!J$10,$D437,0)</f>
        <v>800.70799999999997</v>
      </c>
      <c r="U437" s="218">
        <f ca="1">OFFSET('배치점수 계산기'!K$10,$D437,0)</f>
        <v>794.06799999999998</v>
      </c>
      <c r="V437" s="218">
        <f ca="1">OFFSET('배치점수 계산기'!L$10,$D437,0)</f>
        <v>788.23</v>
      </c>
      <c r="W437" s="210" t="str">
        <f ca="1">OFFSET('배치점수 계산기'!M$10,$D437,0)</f>
        <v>백분위</v>
      </c>
      <c r="X437" s="208" t="str">
        <f ca="1">OFFSET('배치점수 계산기'!N$10,$D437,0)</f>
        <v>백분위</v>
      </c>
      <c r="Y437" s="212">
        <f ca="1">OFFSET(환산공식!FG$15,$F437,0)</f>
        <v>0.33</v>
      </c>
      <c r="Z437" s="35">
        <f ca="1">OFFSET(환산공식!FH$15,$F437,0)</f>
        <v>0.4</v>
      </c>
      <c r="AA437" s="203">
        <f ca="1">OFFSET(환산공식!FI$15,$F437,0)</f>
        <v>0.27</v>
      </c>
      <c r="AB437" s="5"/>
      <c r="AD437">
        <f t="shared" ca="1" si="13"/>
        <v>6</v>
      </c>
      <c r="AF437" s="5"/>
      <c r="AG437" s="5"/>
      <c r="AH437" s="5"/>
    </row>
    <row r="438" spans="1:34">
      <c r="A438" s="222"/>
      <c r="B438" s="222"/>
      <c r="C438" s="222" t="s">
        <v>2824</v>
      </c>
      <c r="D438" s="219">
        <v>1334</v>
      </c>
      <c r="E438" s="219">
        <v>257</v>
      </c>
      <c r="F438" s="219">
        <v>257</v>
      </c>
      <c r="G438" s="264">
        <v>431</v>
      </c>
      <c r="H438" s="221" t="s">
        <v>129</v>
      </c>
      <c r="I438" s="219" t="s">
        <v>342</v>
      </c>
      <c r="J438" s="267" t="s">
        <v>161</v>
      </c>
      <c r="K438" s="219" t="s">
        <v>83</v>
      </c>
      <c r="L438" s="35" t="str">
        <f ca="1">IF(OFFSET(환산공식!$DU$15,$F438,0)=1,"O","X")</f>
        <v>X</v>
      </c>
      <c r="M438" s="212">
        <f ca="1">IFERROR(OFFSET(환산공식!DA$15,$F438,0),"")</f>
        <v>250</v>
      </c>
      <c r="N438" s="35" t="str">
        <f ca="1">IFERROR(CONCATENATE(ROUND(OFFSET(환산공식!DB$15,$F438,0),1),"%"),"")</f>
        <v>100%</v>
      </c>
      <c r="O438" s="35">
        <f ca="1">IFERROR(OFFSET(환산공식!DC$15,$F438,0),"")</f>
        <v>3</v>
      </c>
      <c r="P438" s="212" t="str">
        <f t="shared" ca="1" si="12"/>
        <v>3% 이하</v>
      </c>
      <c r="Q438" s="218">
        <f ca="1">IFERROR(ROUND(OFFSET(환산공식!$EX$15,$F438,0),3),"")</f>
        <v>0</v>
      </c>
      <c r="R438" s="218">
        <f ca="1">OFFSET('배치점수 계산기'!H$10,$D438,0)</f>
        <v>802.09</v>
      </c>
      <c r="S438" s="218">
        <f ca="1">OFFSET('배치점수 계산기'!I$10,$D438,0)</f>
        <v>798.63400000000001</v>
      </c>
      <c r="T438" s="218">
        <f ca="1">OFFSET('배치점수 계산기'!J$10,$D438,0)</f>
        <v>792.64400000000001</v>
      </c>
      <c r="U438" s="218">
        <f ca="1">OFFSET('배치점수 계산기'!K$10,$D438,0)</f>
        <v>784.35799999999995</v>
      </c>
      <c r="V438" s="218">
        <f ca="1">OFFSET('배치점수 계산기'!L$10,$D438,0)</f>
        <v>779.64400000000001</v>
      </c>
      <c r="W438" s="210" t="str">
        <f ca="1">OFFSET('배치점수 계산기'!M$10,$D438,0)</f>
        <v>백분위</v>
      </c>
      <c r="X438" s="208" t="str">
        <f ca="1">OFFSET('배치점수 계산기'!N$10,$D438,0)</f>
        <v>백분위</v>
      </c>
      <c r="Y438" s="212">
        <f ca="1">OFFSET(환산공식!FG$15,$F438,0)</f>
        <v>0.33</v>
      </c>
      <c r="Z438" s="35">
        <f ca="1">OFFSET(환산공식!FH$15,$F438,0)</f>
        <v>0.4</v>
      </c>
      <c r="AA438" s="203">
        <f ca="1">OFFSET(환산공식!FI$15,$F438,0)</f>
        <v>0.27</v>
      </c>
      <c r="AB438" s="5"/>
      <c r="AD438">
        <f t="shared" ca="1" si="13"/>
        <v>6</v>
      </c>
      <c r="AF438" s="5"/>
      <c r="AG438" s="5"/>
      <c r="AH438" s="5"/>
    </row>
    <row r="439" spans="1:34">
      <c r="A439" s="222"/>
      <c r="B439" s="222"/>
      <c r="C439" s="222" t="s">
        <v>2825</v>
      </c>
      <c r="D439" s="219">
        <v>1335</v>
      </c>
      <c r="E439" s="219">
        <v>258</v>
      </c>
      <c r="F439" s="219">
        <v>258</v>
      </c>
      <c r="G439" s="264">
        <v>432</v>
      </c>
      <c r="H439" s="221" t="s">
        <v>129</v>
      </c>
      <c r="I439" s="219" t="s">
        <v>342</v>
      </c>
      <c r="J439" s="267" t="s">
        <v>124</v>
      </c>
      <c r="K439" s="219" t="s">
        <v>84</v>
      </c>
      <c r="L439" s="35" t="str">
        <f ca="1">IF(OFFSET(환산공식!$DU$15,$F439,0)=1,"O","X")</f>
        <v>X</v>
      </c>
      <c r="M439" s="212">
        <f ca="1">IFERROR(OFFSET(환산공식!DA$15,$F439,0),"")</f>
        <v>300</v>
      </c>
      <c r="N439" s="35" t="str">
        <f ca="1">IFERROR(CONCATENATE(ROUND(OFFSET(환산공식!DB$15,$F439,0),1),"%"),"")</f>
        <v>100%</v>
      </c>
      <c r="O439" s="35">
        <f ca="1">IFERROR(OFFSET(환산공식!DC$15,$F439,0),"")</f>
        <v>3</v>
      </c>
      <c r="P439" s="212" t="str">
        <f t="shared" ca="1" si="12"/>
        <v>3% 이하</v>
      </c>
      <c r="Q439" s="218">
        <f ca="1">IFERROR(ROUND(OFFSET(환산공식!$EX$15,$F439,0),3),"")</f>
        <v>0</v>
      </c>
      <c r="R439" s="218">
        <f ca="1">OFFSET('배치점수 계산기'!H$10,$D439,0)</f>
        <v>836.18</v>
      </c>
      <c r="S439" s="218">
        <f ca="1">OFFSET('배치점수 계산기'!I$10,$D439,0)</f>
        <v>831.72</v>
      </c>
      <c r="T439" s="218">
        <f ca="1">OFFSET('배치점수 계산기'!J$10,$D439,0)</f>
        <v>825</v>
      </c>
      <c r="U439" s="218">
        <f ca="1">OFFSET('배치점수 계산기'!K$10,$D439,0)</f>
        <v>817.23</v>
      </c>
      <c r="V439" s="218">
        <f ca="1">OFFSET('배치점수 계산기'!L$10,$D439,0)</f>
        <v>812.16</v>
      </c>
      <c r="W439" s="210" t="str">
        <f ca="1">OFFSET('배치점수 계산기'!M$10,$D439,0)</f>
        <v>백분위</v>
      </c>
      <c r="X439" s="208" t="str">
        <f ca="1">OFFSET('배치점수 계산기'!N$10,$D439,0)</f>
        <v>백분위</v>
      </c>
      <c r="Y439" s="212">
        <f ca="1">OFFSET(환산공식!FG$15,$F439,0)</f>
        <v>0.43</v>
      </c>
      <c r="Z439" s="35">
        <f ca="1">OFFSET(환산공식!FH$15,$F439,0)</f>
        <v>0.28999999999999998</v>
      </c>
      <c r="AA439" s="203">
        <f ca="1">OFFSET(환산공식!FI$15,$F439,0)</f>
        <v>0.28999999999999998</v>
      </c>
      <c r="AB439" s="5"/>
      <c r="AD439">
        <f t="shared" ca="1" si="13"/>
        <v>6</v>
      </c>
      <c r="AF439" s="5"/>
      <c r="AG439" s="5"/>
      <c r="AH439" s="5"/>
    </row>
    <row r="440" spans="1:34">
      <c r="A440" s="222"/>
      <c r="B440" s="222"/>
      <c r="C440" s="222" t="s">
        <v>2826</v>
      </c>
      <c r="D440" s="219">
        <v>1336</v>
      </c>
      <c r="E440" s="219">
        <v>258</v>
      </c>
      <c r="F440" s="219">
        <v>258</v>
      </c>
      <c r="G440" s="264">
        <v>433</v>
      </c>
      <c r="H440" s="221" t="s">
        <v>129</v>
      </c>
      <c r="I440" s="219" t="s">
        <v>342</v>
      </c>
      <c r="J440" s="267" t="s">
        <v>1243</v>
      </c>
      <c r="K440" s="219" t="s">
        <v>84</v>
      </c>
      <c r="L440" s="35" t="str">
        <f ca="1">IF(OFFSET(환산공식!$DU$15,$F440,0)=1,"O","X")</f>
        <v>X</v>
      </c>
      <c r="M440" s="212">
        <f ca="1">IFERROR(OFFSET(환산공식!DA$15,$F440,0),"")</f>
        <v>300</v>
      </c>
      <c r="N440" s="35" t="str">
        <f ca="1">IFERROR(CONCATENATE(ROUND(OFFSET(환산공식!DB$15,$F440,0),1),"%"),"")</f>
        <v>100%</v>
      </c>
      <c r="O440" s="35">
        <f ca="1">IFERROR(OFFSET(환산공식!DC$15,$F440,0),"")</f>
        <v>3</v>
      </c>
      <c r="P440" s="212" t="str">
        <f t="shared" ca="1" si="12"/>
        <v>3% 이하</v>
      </c>
      <c r="Q440" s="218">
        <f ca="1">IFERROR(ROUND(OFFSET(환산공식!$EX$15,$F440,0),3),"")</f>
        <v>0</v>
      </c>
      <c r="R440" s="218">
        <f ca="1">OFFSET('배치점수 계산기'!H$10,$D440,0)</f>
        <v>836.94</v>
      </c>
      <c r="S440" s="218">
        <f ca="1">OFFSET('배치점수 계산기'!I$10,$D440,0)</f>
        <v>831.72</v>
      </c>
      <c r="T440" s="218">
        <f ca="1">OFFSET('배치점수 계산기'!J$10,$D440,0)</f>
        <v>824.7</v>
      </c>
      <c r="U440" s="218">
        <f ca="1">OFFSET('배치점수 계산기'!K$10,$D440,0)</f>
        <v>817.33</v>
      </c>
      <c r="V440" s="218">
        <f ca="1">OFFSET('배치점수 계산기'!L$10,$D440,0)</f>
        <v>812.41</v>
      </c>
      <c r="W440" s="210" t="str">
        <f ca="1">OFFSET('배치점수 계산기'!M$10,$D440,0)</f>
        <v>백분위</v>
      </c>
      <c r="X440" s="208" t="str">
        <f ca="1">OFFSET('배치점수 계산기'!N$10,$D440,0)</f>
        <v>백분위</v>
      </c>
      <c r="Y440" s="212">
        <f ca="1">OFFSET(환산공식!FG$15,$F440,0)</f>
        <v>0.43</v>
      </c>
      <c r="Z440" s="35">
        <f ca="1">OFFSET(환산공식!FH$15,$F440,0)</f>
        <v>0.28999999999999998</v>
      </c>
      <c r="AA440" s="203">
        <f ca="1">OFFSET(환산공식!FI$15,$F440,0)</f>
        <v>0.28999999999999998</v>
      </c>
      <c r="AB440" s="5"/>
      <c r="AD440">
        <f t="shared" ca="1" si="13"/>
        <v>6</v>
      </c>
      <c r="AF440" s="5"/>
      <c r="AG440" s="5"/>
      <c r="AH440" s="5"/>
    </row>
    <row r="441" spans="1:34">
      <c r="A441" s="222"/>
      <c r="B441" s="222"/>
      <c r="C441" s="222" t="s">
        <v>2827</v>
      </c>
      <c r="D441" s="219">
        <v>1337</v>
      </c>
      <c r="E441" s="219">
        <v>258</v>
      </c>
      <c r="F441" s="219">
        <v>258</v>
      </c>
      <c r="G441" s="264">
        <v>434</v>
      </c>
      <c r="H441" s="221" t="s">
        <v>129</v>
      </c>
      <c r="I441" s="219" t="s">
        <v>342</v>
      </c>
      <c r="J441" s="267" t="s">
        <v>105</v>
      </c>
      <c r="K441" s="219" t="s">
        <v>84</v>
      </c>
      <c r="L441" s="35" t="str">
        <f ca="1">IF(OFFSET(환산공식!$DU$15,$F441,0)=1,"O","X")</f>
        <v>X</v>
      </c>
      <c r="M441" s="212">
        <f ca="1">IFERROR(OFFSET(환산공식!DA$15,$F441,0),"")</f>
        <v>300</v>
      </c>
      <c r="N441" s="35" t="str">
        <f ca="1">IFERROR(CONCATENATE(ROUND(OFFSET(환산공식!DB$15,$F441,0),1),"%"),"")</f>
        <v>100%</v>
      </c>
      <c r="O441" s="35">
        <f ca="1">IFERROR(OFFSET(환산공식!DC$15,$F441,0),"")</f>
        <v>3</v>
      </c>
      <c r="P441" s="212" t="str">
        <f t="shared" ca="1" si="12"/>
        <v>3% 이하</v>
      </c>
      <c r="Q441" s="218">
        <f ca="1">IFERROR(ROUND(OFFSET(환산공식!$EX$15,$F441,0),3),"")</f>
        <v>0</v>
      </c>
      <c r="R441" s="218">
        <f ca="1">OFFSET('배치점수 계산기'!H$10,$D441,0)</f>
        <v>835.33</v>
      </c>
      <c r="S441" s="218">
        <f ca="1">OFFSET('배치점수 계산기'!I$10,$D441,0)</f>
        <v>831.72</v>
      </c>
      <c r="T441" s="218">
        <f ca="1">OFFSET('배치점수 계산기'!J$10,$D441,0)</f>
        <v>824.55</v>
      </c>
      <c r="U441" s="218">
        <f ca="1">OFFSET('배치점수 계산기'!K$10,$D441,0)</f>
        <v>816.78</v>
      </c>
      <c r="V441" s="218">
        <f ca="1">OFFSET('배치점수 계산기'!L$10,$D441,0)</f>
        <v>812.26</v>
      </c>
      <c r="W441" s="210" t="str">
        <f ca="1">OFFSET('배치점수 계산기'!M$10,$D441,0)</f>
        <v>백분위</v>
      </c>
      <c r="X441" s="208" t="str">
        <f ca="1">OFFSET('배치점수 계산기'!N$10,$D441,0)</f>
        <v>백분위</v>
      </c>
      <c r="Y441" s="212">
        <f ca="1">OFFSET(환산공식!FG$15,$F441,0)</f>
        <v>0.43</v>
      </c>
      <c r="Z441" s="35">
        <f ca="1">OFFSET(환산공식!FH$15,$F441,0)</f>
        <v>0.28999999999999998</v>
      </c>
      <c r="AA441" s="203">
        <f ca="1">OFFSET(환산공식!FI$15,$F441,0)</f>
        <v>0.28999999999999998</v>
      </c>
      <c r="AB441" s="5"/>
      <c r="AD441">
        <f t="shared" ca="1" si="13"/>
        <v>6</v>
      </c>
      <c r="AF441" s="5"/>
      <c r="AG441" s="5"/>
      <c r="AH441" s="5"/>
    </row>
    <row r="442" spans="1:34">
      <c r="A442" s="222"/>
      <c r="B442" s="222"/>
      <c r="C442" s="222" t="s">
        <v>2828</v>
      </c>
      <c r="D442" s="219">
        <v>1338</v>
      </c>
      <c r="E442" s="219">
        <v>258</v>
      </c>
      <c r="F442" s="219">
        <v>258</v>
      </c>
      <c r="G442" s="264">
        <v>435</v>
      </c>
      <c r="H442" s="221" t="s">
        <v>129</v>
      </c>
      <c r="I442" s="219" t="s">
        <v>342</v>
      </c>
      <c r="J442" s="267" t="s">
        <v>1244</v>
      </c>
      <c r="K442" s="219" t="s">
        <v>84</v>
      </c>
      <c r="L442" s="35" t="str">
        <f ca="1">IF(OFFSET(환산공식!$DU$15,$F442,0)=1,"O","X")</f>
        <v>X</v>
      </c>
      <c r="M442" s="212">
        <f ca="1">IFERROR(OFFSET(환산공식!DA$15,$F442,0),"")</f>
        <v>300</v>
      </c>
      <c r="N442" s="35" t="str">
        <f ca="1">IFERROR(CONCATENATE(ROUND(OFFSET(환산공식!DB$15,$F442,0),1),"%"),"")</f>
        <v>100%</v>
      </c>
      <c r="O442" s="35">
        <f ca="1">IFERROR(OFFSET(환산공식!DC$15,$F442,0),"")</f>
        <v>3</v>
      </c>
      <c r="P442" s="212" t="str">
        <f t="shared" ca="1" si="12"/>
        <v>3% 이하</v>
      </c>
      <c r="Q442" s="218">
        <f ca="1">IFERROR(ROUND(OFFSET(환산공식!$EX$15,$F442,0),3),"")</f>
        <v>0</v>
      </c>
      <c r="R442" s="218">
        <f ca="1">OFFSET('배치점수 계산기'!H$10,$D442,0)</f>
        <v>834.63</v>
      </c>
      <c r="S442" s="218">
        <f ca="1">OFFSET('배치점수 계산기'!I$10,$D442,0)</f>
        <v>829.26</v>
      </c>
      <c r="T442" s="218">
        <f ca="1">OFFSET('배치점수 계산기'!J$10,$D442,0)</f>
        <v>821.94</v>
      </c>
      <c r="U442" s="218">
        <f ca="1">OFFSET('배치점수 계산기'!K$10,$D442,0)</f>
        <v>814.72</v>
      </c>
      <c r="V442" s="218">
        <f ca="1">OFFSET('배치점수 계산기'!L$10,$D442,0)</f>
        <v>810.31</v>
      </c>
      <c r="W442" s="210" t="str">
        <f ca="1">OFFSET('배치점수 계산기'!M$10,$D442,0)</f>
        <v>백분위</v>
      </c>
      <c r="X442" s="208" t="str">
        <f ca="1">OFFSET('배치점수 계산기'!N$10,$D442,0)</f>
        <v>백분위</v>
      </c>
      <c r="Y442" s="212">
        <f ca="1">OFFSET(환산공식!FG$15,$F442,0)</f>
        <v>0.43</v>
      </c>
      <c r="Z442" s="35">
        <f ca="1">OFFSET(환산공식!FH$15,$F442,0)</f>
        <v>0.28999999999999998</v>
      </c>
      <c r="AA442" s="203">
        <f ca="1">OFFSET(환산공식!FI$15,$F442,0)</f>
        <v>0.28999999999999998</v>
      </c>
      <c r="AB442" s="5"/>
      <c r="AD442">
        <f t="shared" ca="1" si="13"/>
        <v>6</v>
      </c>
      <c r="AF442" s="5"/>
      <c r="AG442" s="5"/>
      <c r="AH442" s="5"/>
    </row>
    <row r="443" spans="1:34">
      <c r="A443" s="222"/>
      <c r="B443" s="222"/>
      <c r="C443" s="222" t="s">
        <v>2829</v>
      </c>
      <c r="D443" s="219">
        <v>1339</v>
      </c>
      <c r="E443" s="219">
        <v>258</v>
      </c>
      <c r="F443" s="219">
        <v>258</v>
      </c>
      <c r="G443" s="264">
        <v>436</v>
      </c>
      <c r="H443" s="221" t="s">
        <v>129</v>
      </c>
      <c r="I443" s="219" t="s">
        <v>342</v>
      </c>
      <c r="J443" s="267" t="s">
        <v>1246</v>
      </c>
      <c r="K443" s="219" t="s">
        <v>84</v>
      </c>
      <c r="L443" s="35" t="str">
        <f ca="1">IF(OFFSET(환산공식!$DU$15,$F443,0)=1,"O","X")</f>
        <v>X</v>
      </c>
      <c r="M443" s="212">
        <f ca="1">IFERROR(OFFSET(환산공식!DA$15,$F443,0),"")</f>
        <v>300</v>
      </c>
      <c r="N443" s="35" t="str">
        <f ca="1">IFERROR(CONCATENATE(ROUND(OFFSET(환산공식!DB$15,$F443,0),1),"%"),"")</f>
        <v>100%</v>
      </c>
      <c r="O443" s="35">
        <f ca="1">IFERROR(OFFSET(환산공식!DC$15,$F443,0),"")</f>
        <v>3</v>
      </c>
      <c r="P443" s="212" t="str">
        <f t="shared" ca="1" si="12"/>
        <v>3% 이하</v>
      </c>
      <c r="Q443" s="218">
        <f ca="1">IFERROR(ROUND(OFFSET(환산공식!$EX$15,$F443,0),3),"")</f>
        <v>0</v>
      </c>
      <c r="R443" s="218">
        <f ca="1">OFFSET('배치점수 계산기'!H$10,$D443,0)</f>
        <v>828.46</v>
      </c>
      <c r="S443" s="218">
        <f ca="1">OFFSET('배치점수 계산기'!I$10,$D443,0)</f>
        <v>824.09</v>
      </c>
      <c r="T443" s="218">
        <f ca="1">OFFSET('배치점수 계산기'!J$10,$D443,0)</f>
        <v>816.42</v>
      </c>
      <c r="U443" s="218">
        <f ca="1">OFFSET('배치점수 계산기'!K$10,$D443,0)</f>
        <v>809.85</v>
      </c>
      <c r="V443" s="218">
        <f ca="1">OFFSET('배치점수 계산기'!L$10,$D443,0)</f>
        <v>805.79</v>
      </c>
      <c r="W443" s="210" t="str">
        <f ca="1">OFFSET('배치점수 계산기'!M$10,$D443,0)</f>
        <v>백분위</v>
      </c>
      <c r="X443" s="208" t="str">
        <f ca="1">OFFSET('배치점수 계산기'!N$10,$D443,0)</f>
        <v>백분위</v>
      </c>
      <c r="Y443" s="212">
        <f ca="1">OFFSET(환산공식!FG$15,$F443,0)</f>
        <v>0.43</v>
      </c>
      <c r="Z443" s="35">
        <f ca="1">OFFSET(환산공식!FH$15,$F443,0)</f>
        <v>0.28999999999999998</v>
      </c>
      <c r="AA443" s="203">
        <f ca="1">OFFSET(환산공식!FI$15,$F443,0)</f>
        <v>0.28999999999999998</v>
      </c>
      <c r="AB443" s="5"/>
      <c r="AD443">
        <f t="shared" ca="1" si="13"/>
        <v>6</v>
      </c>
      <c r="AF443" s="5"/>
      <c r="AG443" s="5"/>
      <c r="AH443" s="5"/>
    </row>
    <row r="444" spans="1:34">
      <c r="A444" s="222"/>
      <c r="B444" s="222"/>
      <c r="C444" s="222" t="s">
        <v>2830</v>
      </c>
      <c r="D444" s="219">
        <v>1340</v>
      </c>
      <c r="E444" s="219">
        <v>258</v>
      </c>
      <c r="F444" s="219">
        <v>258</v>
      </c>
      <c r="G444" s="264">
        <v>437</v>
      </c>
      <c r="H444" s="221" t="s">
        <v>129</v>
      </c>
      <c r="I444" s="219" t="s">
        <v>342</v>
      </c>
      <c r="J444" s="267" t="s">
        <v>1242</v>
      </c>
      <c r="K444" s="219" t="s">
        <v>84</v>
      </c>
      <c r="L444" s="35" t="str">
        <f ca="1">IF(OFFSET(환산공식!$DU$15,$F444,0)=1,"O","X")</f>
        <v>X</v>
      </c>
      <c r="M444" s="212">
        <f ca="1">IFERROR(OFFSET(환산공식!DA$15,$F444,0),"")</f>
        <v>300</v>
      </c>
      <c r="N444" s="35" t="str">
        <f ca="1">IFERROR(CONCATENATE(ROUND(OFFSET(환산공식!DB$15,$F444,0),1),"%"),"")</f>
        <v>100%</v>
      </c>
      <c r="O444" s="35">
        <f ca="1">IFERROR(OFFSET(환산공식!DC$15,$F444,0),"")</f>
        <v>3</v>
      </c>
      <c r="P444" s="212" t="str">
        <f t="shared" ca="1" si="12"/>
        <v>3% 이하</v>
      </c>
      <c r="Q444" s="218">
        <f ca="1">IFERROR(ROUND(OFFSET(환산공식!$EX$15,$F444,0),3),"")</f>
        <v>0</v>
      </c>
      <c r="R444" s="218">
        <f ca="1">OFFSET('배치점수 계산기'!H$10,$D444,0)</f>
        <v>824.09</v>
      </c>
      <c r="S444" s="218">
        <f ca="1">OFFSET('배치점수 계산기'!I$10,$D444,0)</f>
        <v>819.58</v>
      </c>
      <c r="T444" s="218">
        <f ca="1">OFFSET('배치점수 계산기'!J$10,$D444,0)</f>
        <v>812.16</v>
      </c>
      <c r="U444" s="218">
        <f ca="1">OFFSET('배치점수 계산기'!K$10,$D444,0)</f>
        <v>805.49</v>
      </c>
      <c r="V444" s="218">
        <f ca="1">OFFSET('배치점수 계산기'!L$10,$D444,0)</f>
        <v>800.83</v>
      </c>
      <c r="W444" s="210" t="str">
        <f ca="1">OFFSET('배치점수 계산기'!M$10,$D444,0)</f>
        <v>백분위</v>
      </c>
      <c r="X444" s="208" t="str">
        <f ca="1">OFFSET('배치점수 계산기'!N$10,$D444,0)</f>
        <v>백분위</v>
      </c>
      <c r="Y444" s="212">
        <f ca="1">OFFSET(환산공식!FG$15,$F444,0)</f>
        <v>0.43</v>
      </c>
      <c r="Z444" s="35">
        <f ca="1">OFFSET(환산공식!FH$15,$F444,0)</f>
        <v>0.28999999999999998</v>
      </c>
      <c r="AA444" s="203">
        <f ca="1">OFFSET(환산공식!FI$15,$F444,0)</f>
        <v>0.28999999999999998</v>
      </c>
      <c r="AB444" s="5"/>
      <c r="AD444">
        <f t="shared" ca="1" si="13"/>
        <v>6</v>
      </c>
      <c r="AF444" s="5"/>
      <c r="AG444" s="5"/>
      <c r="AH444" s="5"/>
    </row>
    <row r="445" spans="1:34">
      <c r="A445" s="222"/>
      <c r="B445" s="222"/>
      <c r="C445" s="222" t="s">
        <v>2831</v>
      </c>
      <c r="D445" s="219">
        <v>1341</v>
      </c>
      <c r="E445" s="219">
        <v>258</v>
      </c>
      <c r="F445" s="219">
        <v>258</v>
      </c>
      <c r="G445" s="264">
        <v>438</v>
      </c>
      <c r="H445" s="221" t="s">
        <v>129</v>
      </c>
      <c r="I445" s="219" t="s">
        <v>342</v>
      </c>
      <c r="J445" s="267" t="s">
        <v>1153</v>
      </c>
      <c r="K445" s="219" t="s">
        <v>84</v>
      </c>
      <c r="L445" s="35" t="str">
        <f ca="1">IF(OFFSET(환산공식!$DU$15,$F445,0)=1,"O","X")</f>
        <v>X</v>
      </c>
      <c r="M445" s="212">
        <f ca="1">IFERROR(OFFSET(환산공식!DA$15,$F445,0),"")</f>
        <v>300</v>
      </c>
      <c r="N445" s="35" t="str">
        <f ca="1">IFERROR(CONCATENATE(ROUND(OFFSET(환산공식!DB$15,$F445,0),1),"%"),"")</f>
        <v>100%</v>
      </c>
      <c r="O445" s="35">
        <f ca="1">IFERROR(OFFSET(환산공식!DC$15,$F445,0),"")</f>
        <v>3</v>
      </c>
      <c r="P445" s="212" t="str">
        <f t="shared" ca="1" si="12"/>
        <v>3% 이하</v>
      </c>
      <c r="Q445" s="218">
        <f ca="1">IFERROR(ROUND(OFFSET(환산공식!$EX$15,$F445,0),3),"")</f>
        <v>0</v>
      </c>
      <c r="R445" s="218">
        <f ca="1">OFFSET('배치점수 계산기'!H$10,$D445,0)</f>
        <v>808.45</v>
      </c>
      <c r="S445" s="218">
        <f ca="1">OFFSET('배치점수 계산기'!I$10,$D445,0)</f>
        <v>804.84</v>
      </c>
      <c r="T445" s="218">
        <f ca="1">OFFSET('배치점수 계산기'!J$10,$D445,0)</f>
        <v>797.67</v>
      </c>
      <c r="U445" s="218">
        <f ca="1">OFFSET('배치점수 계산기'!K$10,$D445,0)</f>
        <v>790.1</v>
      </c>
      <c r="V445" s="218">
        <f ca="1">OFFSET('배치점수 계산기'!L$10,$D445,0)</f>
        <v>785.69</v>
      </c>
      <c r="W445" s="210" t="str">
        <f ca="1">OFFSET('배치점수 계산기'!M$10,$D445,0)</f>
        <v>백분위</v>
      </c>
      <c r="X445" s="208" t="str">
        <f ca="1">OFFSET('배치점수 계산기'!N$10,$D445,0)</f>
        <v>백분위</v>
      </c>
      <c r="Y445" s="212">
        <f ca="1">OFFSET(환산공식!FG$15,$F445,0)</f>
        <v>0.43</v>
      </c>
      <c r="Z445" s="35">
        <f ca="1">OFFSET(환산공식!FH$15,$F445,0)</f>
        <v>0.28999999999999998</v>
      </c>
      <c r="AA445" s="203">
        <f ca="1">OFFSET(환산공식!FI$15,$F445,0)</f>
        <v>0.28999999999999998</v>
      </c>
      <c r="AB445" s="5"/>
      <c r="AD445">
        <f t="shared" ca="1" si="13"/>
        <v>6</v>
      </c>
      <c r="AF445" s="5"/>
      <c r="AG445" s="5"/>
      <c r="AH445" s="5"/>
    </row>
    <row r="446" spans="1:34">
      <c r="A446" s="222"/>
      <c r="B446" s="222"/>
      <c r="C446" s="222" t="s">
        <v>2832</v>
      </c>
      <c r="D446" s="219">
        <v>1342</v>
      </c>
      <c r="E446" s="219">
        <v>244</v>
      </c>
      <c r="F446" s="219">
        <v>244</v>
      </c>
      <c r="G446" s="264">
        <v>439</v>
      </c>
      <c r="H446" s="221" t="s">
        <v>129</v>
      </c>
      <c r="I446" s="219" t="s">
        <v>1247</v>
      </c>
      <c r="J446" s="267" t="s">
        <v>1248</v>
      </c>
      <c r="K446" s="219" t="s">
        <v>83</v>
      </c>
      <c r="L446" s="35" t="str">
        <f ca="1">IF(OFFSET(환산공식!$DU$15,$F446,0)=1,"O","X")</f>
        <v>X</v>
      </c>
      <c r="M446" s="212">
        <f ca="1">IFERROR(OFFSET(환산공식!DA$15,$F446,0),"")</f>
        <v>20</v>
      </c>
      <c r="N446" s="35" t="str">
        <f ca="1">IFERROR(CONCATENATE(ROUND(OFFSET(환산공식!DB$15,$F446,0),1),"%"),"")</f>
        <v>100%</v>
      </c>
      <c r="O446" s="35">
        <f ca="1">IFERROR(OFFSET(환산공식!DC$15,$F446,0),"")</f>
        <v>0</v>
      </c>
      <c r="P446" s="212" t="str">
        <f t="shared" ca="1" si="12"/>
        <v>3% 이하</v>
      </c>
      <c r="Q446" s="218">
        <f ca="1">IFERROR(ROUND(OFFSET(환산공식!$EX$15,$F446,0),3),"")</f>
        <v>0</v>
      </c>
      <c r="R446" s="218">
        <f ca="1">OFFSET('배치점수 계산기'!H$10,$D446,0)</f>
        <v>81.944999999999993</v>
      </c>
      <c r="S446" s="218">
        <f ca="1">OFFSET('배치점수 계산기'!I$10,$D446,0)</f>
        <v>81.378</v>
      </c>
      <c r="T446" s="218">
        <f ca="1">OFFSET('배치점수 계산기'!J$10,$D446,0)</f>
        <v>80.536000000000001</v>
      </c>
      <c r="U446" s="218">
        <f ca="1">OFFSET('배치점수 계산기'!K$10,$D446,0)</f>
        <v>79.772999999999996</v>
      </c>
      <c r="V446" s="218">
        <f ca="1">OFFSET('배치점수 계산기'!L$10,$D446,0)</f>
        <v>77.644999999999996</v>
      </c>
      <c r="W446" s="210" t="str">
        <f ca="1">OFFSET('배치점수 계산기'!M$10,$D446,0)</f>
        <v>백분위</v>
      </c>
      <c r="X446" s="208" t="str">
        <f ca="1">OFFSET('배치점수 계산기'!N$10,$D446,0)</f>
        <v>백분위</v>
      </c>
      <c r="Y446" s="212">
        <f ca="1">OFFSET(환산공식!FG$15,$F446,0)</f>
        <v>0.38</v>
      </c>
      <c r="Z446" s="35">
        <f ca="1">OFFSET(환산공식!FH$15,$F446,0)</f>
        <v>0.44</v>
      </c>
      <c r="AA446" s="203">
        <f ca="1">OFFSET(환산공식!FI$15,$F446,0)</f>
        <v>0.19</v>
      </c>
      <c r="AB446" s="5"/>
      <c r="AD446">
        <f t="shared" ca="1" si="13"/>
        <v>6</v>
      </c>
      <c r="AF446" s="5"/>
      <c r="AG446" s="5"/>
      <c r="AH446" s="5"/>
    </row>
    <row r="447" spans="1:34">
      <c r="A447" s="222"/>
      <c r="B447" s="222"/>
      <c r="C447" s="222" t="s">
        <v>2833</v>
      </c>
      <c r="D447" s="219">
        <v>1343</v>
      </c>
      <c r="E447" s="219">
        <v>244</v>
      </c>
      <c r="F447" s="219">
        <v>244</v>
      </c>
      <c r="G447" s="264">
        <v>440</v>
      </c>
      <c r="H447" s="221" t="s">
        <v>129</v>
      </c>
      <c r="I447" s="219" t="s">
        <v>1247</v>
      </c>
      <c r="J447" s="267" t="s">
        <v>179</v>
      </c>
      <c r="K447" s="219" t="s">
        <v>83</v>
      </c>
      <c r="L447" s="35" t="str">
        <f ca="1">IF(OFFSET(환산공식!$DU$15,$F447,0)=1,"O","X")</f>
        <v>X</v>
      </c>
      <c r="M447" s="212">
        <f ca="1">IFERROR(OFFSET(환산공식!DA$15,$F447,0),"")</f>
        <v>20</v>
      </c>
      <c r="N447" s="35" t="str">
        <f ca="1">IFERROR(CONCATENATE(ROUND(OFFSET(환산공식!DB$15,$F447,0),1),"%"),"")</f>
        <v>100%</v>
      </c>
      <c r="O447" s="35">
        <f ca="1">IFERROR(OFFSET(환산공식!DC$15,$F447,0),"")</f>
        <v>0</v>
      </c>
      <c r="P447" s="212" t="str">
        <f t="shared" ca="1" si="12"/>
        <v>3% 이하</v>
      </c>
      <c r="Q447" s="218">
        <f ca="1">IFERROR(ROUND(OFFSET(환산공식!$EX$15,$F447,0),3),"")</f>
        <v>0</v>
      </c>
      <c r="R447" s="218">
        <f ca="1">OFFSET('배치점수 계산기'!H$10,$D447,0)</f>
        <v>80.81</v>
      </c>
      <c r="S447" s="218">
        <f ca="1">OFFSET('배치점수 계산기'!I$10,$D447,0)</f>
        <v>80.287000000000006</v>
      </c>
      <c r="T447" s="218">
        <f ca="1">OFFSET('배치점수 계산기'!J$10,$D447,0)</f>
        <v>79.525999999999996</v>
      </c>
      <c r="U447" s="218">
        <f ca="1">OFFSET('배치점수 계산기'!K$10,$D447,0)</f>
        <v>78.67</v>
      </c>
      <c r="V447" s="218">
        <f ca="1">OFFSET('배치점수 계산기'!L$10,$D447,0)</f>
        <v>77.742000000000004</v>
      </c>
      <c r="W447" s="210" t="str">
        <f ca="1">OFFSET('배치점수 계산기'!M$10,$D447,0)</f>
        <v>백분위</v>
      </c>
      <c r="X447" s="208" t="str">
        <f ca="1">OFFSET('배치점수 계산기'!N$10,$D447,0)</f>
        <v>백분위</v>
      </c>
      <c r="Y447" s="212">
        <f ca="1">OFFSET(환산공식!FG$15,$F447,0)</f>
        <v>0.38</v>
      </c>
      <c r="Z447" s="35">
        <f ca="1">OFFSET(환산공식!FH$15,$F447,0)</f>
        <v>0.44</v>
      </c>
      <c r="AA447" s="203">
        <f ca="1">OFFSET(환산공식!FI$15,$F447,0)</f>
        <v>0.19</v>
      </c>
      <c r="AB447" s="5"/>
      <c r="AD447">
        <f t="shared" ca="1" si="13"/>
        <v>6</v>
      </c>
      <c r="AF447" s="5"/>
      <c r="AG447" s="5"/>
      <c r="AH447" s="5"/>
    </row>
    <row r="448" spans="1:34">
      <c r="A448" s="222"/>
      <c r="B448" s="222"/>
      <c r="C448" s="222" t="s">
        <v>2834</v>
      </c>
      <c r="D448" s="219">
        <v>1344</v>
      </c>
      <c r="E448" s="219">
        <v>244</v>
      </c>
      <c r="F448" s="219">
        <v>244</v>
      </c>
      <c r="G448" s="264">
        <v>441</v>
      </c>
      <c r="H448" s="221" t="s">
        <v>129</v>
      </c>
      <c r="I448" s="219" t="s">
        <v>1247</v>
      </c>
      <c r="J448" s="267" t="s">
        <v>94</v>
      </c>
      <c r="K448" s="219" t="s">
        <v>83</v>
      </c>
      <c r="L448" s="35" t="str">
        <f ca="1">IF(OFFSET(환산공식!$DU$15,$F448,0)=1,"O","X")</f>
        <v>X</v>
      </c>
      <c r="M448" s="212">
        <f ca="1">IFERROR(OFFSET(환산공식!DA$15,$F448,0),"")</f>
        <v>20</v>
      </c>
      <c r="N448" s="35" t="str">
        <f ca="1">IFERROR(CONCATENATE(ROUND(OFFSET(환산공식!DB$15,$F448,0),1),"%"),"")</f>
        <v>100%</v>
      </c>
      <c r="O448" s="35">
        <f ca="1">IFERROR(OFFSET(환산공식!DC$15,$F448,0),"")</f>
        <v>0</v>
      </c>
      <c r="P448" s="212" t="str">
        <f t="shared" ca="1" si="12"/>
        <v>3% 이하</v>
      </c>
      <c r="Q448" s="218">
        <f ca="1">IFERROR(ROUND(OFFSET(환산공식!$EX$15,$F448,0),3),"")</f>
        <v>0</v>
      </c>
      <c r="R448" s="218">
        <f ca="1">OFFSET('배치점수 계산기'!H$10,$D448,0)</f>
        <v>80.959000000000003</v>
      </c>
      <c r="S448" s="218">
        <f ca="1">OFFSET('배치점수 계산기'!I$10,$D448,0)</f>
        <v>80.384</v>
      </c>
      <c r="T448" s="218">
        <f ca="1">OFFSET('배치점수 계산기'!J$10,$D448,0)</f>
        <v>79.525999999999996</v>
      </c>
      <c r="U448" s="218">
        <f ca="1">OFFSET('배치점수 계산기'!K$10,$D448,0)</f>
        <v>78.67</v>
      </c>
      <c r="V448" s="218">
        <f ca="1">OFFSET('배치점수 계산기'!L$10,$D448,0)</f>
        <v>77.650999999999996</v>
      </c>
      <c r="W448" s="210" t="str">
        <f ca="1">OFFSET('배치점수 계산기'!M$10,$D448,0)</f>
        <v>백분위</v>
      </c>
      <c r="X448" s="208" t="str">
        <f ca="1">OFFSET('배치점수 계산기'!N$10,$D448,0)</f>
        <v>백분위</v>
      </c>
      <c r="Y448" s="212">
        <f ca="1">OFFSET(환산공식!FG$15,$F448,0)</f>
        <v>0.38</v>
      </c>
      <c r="Z448" s="35">
        <f ca="1">OFFSET(환산공식!FH$15,$F448,0)</f>
        <v>0.44</v>
      </c>
      <c r="AA448" s="203">
        <f ca="1">OFFSET(환산공식!FI$15,$F448,0)</f>
        <v>0.19</v>
      </c>
      <c r="AB448" s="5"/>
      <c r="AD448">
        <f t="shared" ca="1" si="13"/>
        <v>6</v>
      </c>
      <c r="AF448" s="5"/>
      <c r="AG448" s="5"/>
      <c r="AH448" s="5"/>
    </row>
    <row r="449" spans="1:34">
      <c r="A449" s="222"/>
      <c r="B449" s="222"/>
      <c r="C449" s="222" t="s">
        <v>2835</v>
      </c>
      <c r="D449" s="219">
        <v>1345</v>
      </c>
      <c r="E449" s="219">
        <v>244</v>
      </c>
      <c r="F449" s="219">
        <v>244</v>
      </c>
      <c r="G449" s="264">
        <v>442</v>
      </c>
      <c r="H449" s="221" t="s">
        <v>129</v>
      </c>
      <c r="I449" s="219" t="s">
        <v>1247</v>
      </c>
      <c r="J449" s="267" t="s">
        <v>1249</v>
      </c>
      <c r="K449" s="219" t="s">
        <v>83</v>
      </c>
      <c r="L449" s="35" t="str">
        <f ca="1">IF(OFFSET(환산공식!$DU$15,$F449,0)=1,"O","X")</f>
        <v>X</v>
      </c>
      <c r="M449" s="212">
        <f ca="1">IFERROR(OFFSET(환산공식!DA$15,$F449,0),"")</f>
        <v>20</v>
      </c>
      <c r="N449" s="35" t="str">
        <f ca="1">IFERROR(CONCATENATE(ROUND(OFFSET(환산공식!DB$15,$F449,0),1),"%"),"")</f>
        <v>100%</v>
      </c>
      <c r="O449" s="35">
        <f ca="1">IFERROR(OFFSET(환산공식!DC$15,$F449,0),"")</f>
        <v>0</v>
      </c>
      <c r="P449" s="212" t="str">
        <f t="shared" ca="1" si="12"/>
        <v>3% 이하</v>
      </c>
      <c r="Q449" s="218">
        <f ca="1">IFERROR(ROUND(OFFSET(환산공식!$EX$15,$F449,0),3),"")</f>
        <v>0</v>
      </c>
      <c r="R449" s="218">
        <f ca="1">OFFSET('배치점수 계산기'!H$10,$D449,0)</f>
        <v>80.959000000000003</v>
      </c>
      <c r="S449" s="218">
        <f ca="1">OFFSET('배치점수 계산기'!I$10,$D449,0)</f>
        <v>80.384</v>
      </c>
      <c r="T449" s="218">
        <f ca="1">OFFSET('배치점수 계산기'!J$10,$D449,0)</f>
        <v>79.525999999999996</v>
      </c>
      <c r="U449" s="218">
        <f ca="1">OFFSET('배치점수 계산기'!K$10,$D449,0)</f>
        <v>78.67</v>
      </c>
      <c r="V449" s="218">
        <f ca="1">OFFSET('배치점수 계산기'!L$10,$D449,0)</f>
        <v>78.019000000000005</v>
      </c>
      <c r="W449" s="210" t="str">
        <f ca="1">OFFSET('배치점수 계산기'!M$10,$D449,0)</f>
        <v>백분위</v>
      </c>
      <c r="X449" s="208" t="str">
        <f ca="1">OFFSET('배치점수 계산기'!N$10,$D449,0)</f>
        <v>백분위</v>
      </c>
      <c r="Y449" s="212">
        <f ca="1">OFFSET(환산공식!FG$15,$F449,0)</f>
        <v>0.38</v>
      </c>
      <c r="Z449" s="35">
        <f ca="1">OFFSET(환산공식!FH$15,$F449,0)</f>
        <v>0.44</v>
      </c>
      <c r="AA449" s="203">
        <f ca="1">OFFSET(환산공식!FI$15,$F449,0)</f>
        <v>0.19</v>
      </c>
      <c r="AB449" s="5"/>
      <c r="AD449">
        <f t="shared" ca="1" si="13"/>
        <v>6</v>
      </c>
      <c r="AF449" s="5"/>
      <c r="AG449" s="5"/>
      <c r="AH449" s="5"/>
    </row>
    <row r="450" spans="1:34">
      <c r="A450" s="222"/>
      <c r="B450" s="222"/>
      <c r="C450" s="222" t="s">
        <v>2836</v>
      </c>
      <c r="D450" s="219">
        <v>1346</v>
      </c>
      <c r="E450" s="219">
        <v>244</v>
      </c>
      <c r="F450" s="219">
        <v>244</v>
      </c>
      <c r="G450" s="264">
        <v>443</v>
      </c>
      <c r="H450" s="221" t="s">
        <v>129</v>
      </c>
      <c r="I450" s="219" t="s">
        <v>1247</v>
      </c>
      <c r="J450" s="267" t="s">
        <v>1250</v>
      </c>
      <c r="K450" s="219" t="s">
        <v>83</v>
      </c>
      <c r="L450" s="35" t="str">
        <f ca="1">IF(OFFSET(환산공식!$DU$15,$F450,0)=1,"O","X")</f>
        <v>X</v>
      </c>
      <c r="M450" s="212">
        <f ca="1">IFERROR(OFFSET(환산공식!DA$15,$F450,0),"")</f>
        <v>20</v>
      </c>
      <c r="N450" s="35" t="str">
        <f ca="1">IFERROR(CONCATENATE(ROUND(OFFSET(환산공식!DB$15,$F450,0),1),"%"),"")</f>
        <v>100%</v>
      </c>
      <c r="O450" s="35">
        <f ca="1">IFERROR(OFFSET(환산공식!DC$15,$F450,0),"")</f>
        <v>0</v>
      </c>
      <c r="P450" s="212" t="str">
        <f t="shared" ca="1" si="12"/>
        <v>3% 이하</v>
      </c>
      <c r="Q450" s="218">
        <f ca="1">IFERROR(ROUND(OFFSET(환산공식!$EX$15,$F450,0),3),"")</f>
        <v>0</v>
      </c>
      <c r="R450" s="218">
        <f ca="1">OFFSET('배치점수 계산기'!H$10,$D450,0)</f>
        <v>80.802999999999997</v>
      </c>
      <c r="S450" s="218">
        <f ca="1">OFFSET('배치점수 계산기'!I$10,$D450,0)</f>
        <v>80.251999999999995</v>
      </c>
      <c r="T450" s="218">
        <f ca="1">OFFSET('배치점수 계산기'!J$10,$D450,0)</f>
        <v>79.42</v>
      </c>
      <c r="U450" s="218">
        <f ca="1">OFFSET('배치점수 계산기'!K$10,$D450,0)</f>
        <v>78.656999999999996</v>
      </c>
      <c r="V450" s="218">
        <f ca="1">OFFSET('배치점수 계산기'!L$10,$D450,0)</f>
        <v>77.644999999999996</v>
      </c>
      <c r="W450" s="210" t="str">
        <f ca="1">OFFSET('배치점수 계산기'!M$10,$D450,0)</f>
        <v>백분위</v>
      </c>
      <c r="X450" s="208" t="str">
        <f ca="1">OFFSET('배치점수 계산기'!N$10,$D450,0)</f>
        <v>백분위</v>
      </c>
      <c r="Y450" s="212">
        <f ca="1">OFFSET(환산공식!FG$15,$F450,0)</f>
        <v>0.38</v>
      </c>
      <c r="Z450" s="35">
        <f ca="1">OFFSET(환산공식!FH$15,$F450,0)</f>
        <v>0.44</v>
      </c>
      <c r="AA450" s="203">
        <f ca="1">OFFSET(환산공식!FI$15,$F450,0)</f>
        <v>0.19</v>
      </c>
      <c r="AB450" s="5"/>
      <c r="AD450">
        <f t="shared" ca="1" si="13"/>
        <v>6</v>
      </c>
      <c r="AF450" s="5"/>
      <c r="AG450" s="5"/>
      <c r="AH450" s="5"/>
    </row>
    <row r="451" spans="1:34">
      <c r="A451" s="222"/>
      <c r="B451" s="222"/>
      <c r="C451" s="222" t="s">
        <v>2837</v>
      </c>
      <c r="D451" s="219">
        <v>1347</v>
      </c>
      <c r="E451" s="219">
        <v>244</v>
      </c>
      <c r="F451" s="219">
        <v>244</v>
      </c>
      <c r="G451" s="264">
        <v>444</v>
      </c>
      <c r="H451" s="221" t="s">
        <v>129</v>
      </c>
      <c r="I451" s="219" t="s">
        <v>1247</v>
      </c>
      <c r="J451" s="267" t="s">
        <v>365</v>
      </c>
      <c r="K451" s="219" t="s">
        <v>83</v>
      </c>
      <c r="L451" s="35" t="str">
        <f ca="1">IF(OFFSET(환산공식!$DU$15,$F451,0)=1,"O","X")</f>
        <v>X</v>
      </c>
      <c r="M451" s="212">
        <f ca="1">IFERROR(OFFSET(환산공식!DA$15,$F451,0),"")</f>
        <v>20</v>
      </c>
      <c r="N451" s="35" t="str">
        <f ca="1">IFERROR(CONCATENATE(ROUND(OFFSET(환산공식!DB$15,$F451,0),1),"%"),"")</f>
        <v>100%</v>
      </c>
      <c r="O451" s="35">
        <f ca="1">IFERROR(OFFSET(환산공식!DC$15,$F451,0),"")</f>
        <v>0</v>
      </c>
      <c r="P451" s="212" t="str">
        <f t="shared" ca="1" si="12"/>
        <v>3% 이하</v>
      </c>
      <c r="Q451" s="218">
        <f ca="1">IFERROR(ROUND(OFFSET(환산공식!$EX$15,$F451,0),3),"")</f>
        <v>0</v>
      </c>
      <c r="R451" s="218">
        <f ca="1">OFFSET('배치점수 계산기'!H$10,$D451,0)</f>
        <v>80.802999999999997</v>
      </c>
      <c r="S451" s="218">
        <f ca="1">OFFSET('배치점수 계산기'!I$10,$D451,0)</f>
        <v>80.251999999999995</v>
      </c>
      <c r="T451" s="218">
        <f ca="1">OFFSET('배치점수 계산기'!J$10,$D451,0)</f>
        <v>79.42</v>
      </c>
      <c r="U451" s="218">
        <f ca="1">OFFSET('배치점수 계산기'!K$10,$D451,0)</f>
        <v>78.656999999999996</v>
      </c>
      <c r="V451" s="218">
        <f ca="1">OFFSET('배치점수 계산기'!L$10,$D451,0)</f>
        <v>77.108000000000004</v>
      </c>
      <c r="W451" s="210" t="str">
        <f ca="1">OFFSET('배치점수 계산기'!M$10,$D451,0)</f>
        <v>백분위</v>
      </c>
      <c r="X451" s="208" t="str">
        <f ca="1">OFFSET('배치점수 계산기'!N$10,$D451,0)</f>
        <v>백분위</v>
      </c>
      <c r="Y451" s="212">
        <f ca="1">OFFSET(환산공식!FG$15,$F451,0)</f>
        <v>0.38</v>
      </c>
      <c r="Z451" s="35">
        <f ca="1">OFFSET(환산공식!FH$15,$F451,0)</f>
        <v>0.44</v>
      </c>
      <c r="AA451" s="203">
        <f ca="1">OFFSET(환산공식!FI$15,$F451,0)</f>
        <v>0.19</v>
      </c>
      <c r="AB451" s="5"/>
      <c r="AD451">
        <f t="shared" ca="1" si="13"/>
        <v>6</v>
      </c>
      <c r="AF451" s="5"/>
      <c r="AG451" s="5"/>
      <c r="AH451" s="5"/>
    </row>
    <row r="452" spans="1:34">
      <c r="A452" s="222"/>
      <c r="B452" s="222"/>
      <c r="C452" s="222" t="s">
        <v>2838</v>
      </c>
      <c r="D452" s="219">
        <v>1348</v>
      </c>
      <c r="E452" s="219">
        <v>244</v>
      </c>
      <c r="F452" s="219">
        <v>244</v>
      </c>
      <c r="G452" s="264">
        <v>445</v>
      </c>
      <c r="H452" s="221" t="s">
        <v>129</v>
      </c>
      <c r="I452" s="219" t="s">
        <v>1247</v>
      </c>
      <c r="J452" s="267" t="s">
        <v>1252</v>
      </c>
      <c r="K452" s="219" t="s">
        <v>83</v>
      </c>
      <c r="L452" s="35" t="str">
        <f ca="1">IF(OFFSET(환산공식!$DU$15,$F452,0)=1,"O","X")</f>
        <v>X</v>
      </c>
      <c r="M452" s="212">
        <f ca="1">IFERROR(OFFSET(환산공식!DA$15,$F452,0),"")</f>
        <v>20</v>
      </c>
      <c r="N452" s="35" t="str">
        <f ca="1">IFERROR(CONCATENATE(ROUND(OFFSET(환산공식!DB$15,$F452,0),1),"%"),"")</f>
        <v>100%</v>
      </c>
      <c r="O452" s="35">
        <f ca="1">IFERROR(OFFSET(환산공식!DC$15,$F452,0),"")</f>
        <v>0</v>
      </c>
      <c r="P452" s="212" t="str">
        <f t="shared" ca="1" si="12"/>
        <v>3% 이하</v>
      </c>
      <c r="Q452" s="218">
        <f ca="1">IFERROR(ROUND(OFFSET(환산공식!$EX$15,$F452,0),3),"")</f>
        <v>0</v>
      </c>
      <c r="R452" s="218">
        <f ca="1">OFFSET('배치점수 계산기'!H$10,$D452,0)</f>
        <v>80.536000000000001</v>
      </c>
      <c r="S452" s="218">
        <f ca="1">OFFSET('배치점수 계산기'!I$10,$D452,0)</f>
        <v>80.096000000000004</v>
      </c>
      <c r="T452" s="218">
        <f ca="1">OFFSET('배치점수 계산기'!J$10,$D452,0)</f>
        <v>79.245999999999995</v>
      </c>
      <c r="U452" s="218">
        <f ca="1">OFFSET('배치점수 계산기'!K$10,$D452,0)</f>
        <v>78.197999999999993</v>
      </c>
      <c r="V452" s="218">
        <f ca="1">OFFSET('배치점수 계산기'!L$10,$D452,0)</f>
        <v>77.070999999999998</v>
      </c>
      <c r="W452" s="210" t="str">
        <f ca="1">OFFSET('배치점수 계산기'!M$10,$D452,0)</f>
        <v>백분위</v>
      </c>
      <c r="X452" s="208" t="str">
        <f ca="1">OFFSET('배치점수 계산기'!N$10,$D452,0)</f>
        <v>백분위</v>
      </c>
      <c r="Y452" s="212">
        <f ca="1">OFFSET(환산공식!FG$15,$F452,0)</f>
        <v>0.38</v>
      </c>
      <c r="Z452" s="35">
        <f ca="1">OFFSET(환산공식!FH$15,$F452,0)</f>
        <v>0.44</v>
      </c>
      <c r="AA452" s="203">
        <f ca="1">OFFSET(환산공식!FI$15,$F452,0)</f>
        <v>0.19</v>
      </c>
      <c r="AB452" s="5"/>
      <c r="AD452">
        <f t="shared" ca="1" si="13"/>
        <v>6</v>
      </c>
      <c r="AF452" s="5"/>
      <c r="AG452" s="5"/>
      <c r="AH452" s="5"/>
    </row>
    <row r="453" spans="1:34">
      <c r="A453" s="222"/>
      <c r="B453" s="222"/>
      <c r="C453" s="222" t="s">
        <v>2839</v>
      </c>
      <c r="D453" s="219">
        <v>1349</v>
      </c>
      <c r="E453" s="219">
        <v>244</v>
      </c>
      <c r="F453" s="219">
        <v>244</v>
      </c>
      <c r="G453" s="264">
        <v>446</v>
      </c>
      <c r="H453" s="221" t="s">
        <v>129</v>
      </c>
      <c r="I453" s="219" t="s">
        <v>1247</v>
      </c>
      <c r="J453" s="267" t="s">
        <v>1452</v>
      </c>
      <c r="K453" s="219" t="s">
        <v>83</v>
      </c>
      <c r="L453" s="35" t="str">
        <f ca="1">IF(OFFSET(환산공식!$DU$15,$F453,0)=1,"O","X")</f>
        <v>X</v>
      </c>
      <c r="M453" s="212">
        <f ca="1">IFERROR(OFFSET(환산공식!DA$15,$F453,0),"")</f>
        <v>20</v>
      </c>
      <c r="N453" s="35" t="str">
        <f ca="1">IFERROR(CONCATENATE(ROUND(OFFSET(환산공식!DB$15,$F453,0),1),"%"),"")</f>
        <v>100%</v>
      </c>
      <c r="O453" s="35">
        <f ca="1">IFERROR(OFFSET(환산공식!DC$15,$F453,0),"")</f>
        <v>0</v>
      </c>
      <c r="P453" s="212" t="str">
        <f t="shared" ca="1" si="12"/>
        <v>3% 이하</v>
      </c>
      <c r="Q453" s="218">
        <f ca="1">IFERROR(ROUND(OFFSET(환산공식!$EX$15,$F453,0),3),"")</f>
        <v>0</v>
      </c>
      <c r="R453" s="218">
        <f ca="1">OFFSET('배치점수 계산기'!H$10,$D453,0)</f>
        <v>80.287000000000006</v>
      </c>
      <c r="S453" s="218">
        <f ca="1">OFFSET('배치점수 계산기'!I$10,$D453,0)</f>
        <v>79.772999999999996</v>
      </c>
      <c r="T453" s="218">
        <f ca="1">OFFSET('배치점수 계산기'!J$10,$D453,0)</f>
        <v>78.896000000000001</v>
      </c>
      <c r="U453" s="218">
        <f ca="1">OFFSET('배치점수 계산기'!K$10,$D453,0)</f>
        <v>78.031999999999996</v>
      </c>
      <c r="V453" s="218">
        <f ca="1">OFFSET('배치점수 계산기'!L$10,$D453,0)</f>
        <v>77.100999999999999</v>
      </c>
      <c r="W453" s="210" t="str">
        <f ca="1">OFFSET('배치점수 계산기'!M$10,$D453,0)</f>
        <v>백분위</v>
      </c>
      <c r="X453" s="208" t="str">
        <f ca="1">OFFSET('배치점수 계산기'!N$10,$D453,0)</f>
        <v>백분위</v>
      </c>
      <c r="Y453" s="212">
        <f ca="1">OFFSET(환산공식!FG$15,$F453,0)</f>
        <v>0.38</v>
      </c>
      <c r="Z453" s="35">
        <f ca="1">OFFSET(환산공식!FH$15,$F453,0)</f>
        <v>0.44</v>
      </c>
      <c r="AA453" s="203">
        <f ca="1">OFFSET(환산공식!FI$15,$F453,0)</f>
        <v>0.19</v>
      </c>
      <c r="AB453" s="5"/>
      <c r="AD453">
        <f t="shared" ca="1" si="13"/>
        <v>6</v>
      </c>
      <c r="AF453" s="5"/>
      <c r="AG453" s="5"/>
      <c r="AH453" s="5"/>
    </row>
    <row r="454" spans="1:34">
      <c r="A454" s="222"/>
      <c r="B454" s="222"/>
      <c r="C454" s="222" t="s">
        <v>2840</v>
      </c>
      <c r="D454" s="219">
        <v>1350</v>
      </c>
      <c r="E454" s="219">
        <v>244</v>
      </c>
      <c r="F454" s="219">
        <v>244</v>
      </c>
      <c r="G454" s="264">
        <v>447</v>
      </c>
      <c r="H454" s="221" t="s">
        <v>129</v>
      </c>
      <c r="I454" s="219" t="s">
        <v>1247</v>
      </c>
      <c r="J454" s="267" t="s">
        <v>1453</v>
      </c>
      <c r="K454" s="219" t="s">
        <v>83</v>
      </c>
      <c r="L454" s="35" t="str">
        <f ca="1">IF(OFFSET(환산공식!$DU$15,$F454,0)=1,"O","X")</f>
        <v>X</v>
      </c>
      <c r="M454" s="212">
        <f ca="1">IFERROR(OFFSET(환산공식!DA$15,$F454,0),"")</f>
        <v>20</v>
      </c>
      <c r="N454" s="35" t="str">
        <f ca="1">IFERROR(CONCATENATE(ROUND(OFFSET(환산공식!DB$15,$F454,0),1),"%"),"")</f>
        <v>100%</v>
      </c>
      <c r="O454" s="35">
        <f ca="1">IFERROR(OFFSET(환산공식!DC$15,$F454,0),"")</f>
        <v>0</v>
      </c>
      <c r="P454" s="212" t="str">
        <f t="shared" ca="1" si="12"/>
        <v>3% 이하</v>
      </c>
      <c r="Q454" s="218">
        <f ca="1">IFERROR(ROUND(OFFSET(환산공식!$EX$15,$F454,0),3),"")</f>
        <v>0</v>
      </c>
      <c r="R454" s="218">
        <f ca="1">OFFSET('배치점수 계산기'!H$10,$D454,0)</f>
        <v>79.971999999999994</v>
      </c>
      <c r="S454" s="218">
        <f ca="1">OFFSET('배치점수 계산기'!I$10,$D454,0)</f>
        <v>79.414000000000001</v>
      </c>
      <c r="T454" s="218">
        <f ca="1">OFFSET('배치점수 계산기'!J$10,$D454,0)</f>
        <v>78.460999999999999</v>
      </c>
      <c r="U454" s="218">
        <f ca="1">OFFSET('배치점수 계산기'!K$10,$D454,0)</f>
        <v>77.650999999999996</v>
      </c>
      <c r="V454" s="218">
        <f ca="1">OFFSET('배치점수 계산기'!L$10,$D454,0)</f>
        <v>76.739000000000004</v>
      </c>
      <c r="W454" s="210" t="str">
        <f ca="1">OFFSET('배치점수 계산기'!M$10,$D454,0)</f>
        <v>백분위</v>
      </c>
      <c r="X454" s="208" t="str">
        <f ca="1">OFFSET('배치점수 계산기'!N$10,$D454,0)</f>
        <v>백분위</v>
      </c>
      <c r="Y454" s="212">
        <f ca="1">OFFSET(환산공식!FG$15,$F454,0)</f>
        <v>0.38</v>
      </c>
      <c r="Z454" s="35">
        <f ca="1">OFFSET(환산공식!FH$15,$F454,0)</f>
        <v>0.44</v>
      </c>
      <c r="AA454" s="203">
        <f ca="1">OFFSET(환산공식!FI$15,$F454,0)</f>
        <v>0.19</v>
      </c>
      <c r="AB454" s="5"/>
      <c r="AD454">
        <f t="shared" ca="1" si="13"/>
        <v>6</v>
      </c>
      <c r="AF454" s="5"/>
      <c r="AG454" s="5"/>
      <c r="AH454" s="5"/>
    </row>
    <row r="455" spans="1:34">
      <c r="A455" s="222"/>
      <c r="B455" s="222"/>
      <c r="C455" s="222" t="s">
        <v>2841</v>
      </c>
      <c r="D455" s="219">
        <v>1351</v>
      </c>
      <c r="E455" s="219">
        <v>244</v>
      </c>
      <c r="F455" s="219">
        <v>244</v>
      </c>
      <c r="G455" s="264">
        <v>448</v>
      </c>
      <c r="H455" s="221" t="s">
        <v>129</v>
      </c>
      <c r="I455" s="219" t="s">
        <v>1247</v>
      </c>
      <c r="J455" s="267" t="s">
        <v>1253</v>
      </c>
      <c r="K455" s="219" t="s">
        <v>83</v>
      </c>
      <c r="L455" s="35" t="str">
        <f ca="1">IF(OFFSET(환산공식!$DU$15,$F455,0)=1,"O","X")</f>
        <v>X</v>
      </c>
      <c r="M455" s="212">
        <f ca="1">IFERROR(OFFSET(환산공식!DA$15,$F455,0),"")</f>
        <v>20</v>
      </c>
      <c r="N455" s="35" t="str">
        <f ca="1">IFERROR(CONCATENATE(ROUND(OFFSET(환산공식!DB$15,$F455,0),1),"%"),"")</f>
        <v>100%</v>
      </c>
      <c r="O455" s="35">
        <f ca="1">IFERROR(OFFSET(환산공식!DC$15,$F455,0),"")</f>
        <v>0</v>
      </c>
      <c r="P455" s="212" t="str">
        <f t="shared" ca="1" si="12"/>
        <v>3% 이하</v>
      </c>
      <c r="Q455" s="218">
        <f ca="1">IFERROR(ROUND(OFFSET(환산공식!$EX$15,$F455,0),3),"")</f>
        <v>0</v>
      </c>
      <c r="R455" s="218">
        <f ca="1">OFFSET('배치점수 계산기'!H$10,$D455,0)</f>
        <v>79.760000000000005</v>
      </c>
      <c r="S455" s="218">
        <f ca="1">OFFSET('배치점수 계산기'!I$10,$D455,0)</f>
        <v>79.149000000000001</v>
      </c>
      <c r="T455" s="218">
        <f ca="1">OFFSET('배치점수 계산기'!J$10,$D455,0)</f>
        <v>78.370999999999995</v>
      </c>
      <c r="U455" s="218">
        <f ca="1">OFFSET('배치점수 계산기'!K$10,$D455,0)</f>
        <v>77.540000000000006</v>
      </c>
      <c r="V455" s="218">
        <f ca="1">OFFSET('배치점수 계산기'!L$10,$D455,0)</f>
        <v>76.52</v>
      </c>
      <c r="W455" s="210" t="str">
        <f ca="1">OFFSET('배치점수 계산기'!M$10,$D455,0)</f>
        <v>백분위</v>
      </c>
      <c r="X455" s="208" t="str">
        <f ca="1">OFFSET('배치점수 계산기'!N$10,$D455,0)</f>
        <v>백분위</v>
      </c>
      <c r="Y455" s="212">
        <f ca="1">OFFSET(환산공식!FG$15,$F455,0)</f>
        <v>0.38</v>
      </c>
      <c r="Z455" s="35">
        <f ca="1">OFFSET(환산공식!FH$15,$F455,0)</f>
        <v>0.44</v>
      </c>
      <c r="AA455" s="203">
        <f ca="1">OFFSET(환산공식!FI$15,$F455,0)</f>
        <v>0.19</v>
      </c>
      <c r="AB455" s="5"/>
      <c r="AD455">
        <f t="shared" ca="1" si="13"/>
        <v>6</v>
      </c>
      <c r="AF455" s="5"/>
      <c r="AG455" s="5"/>
      <c r="AH455" s="5"/>
    </row>
    <row r="456" spans="1:34">
      <c r="A456" s="222"/>
      <c r="B456" s="222"/>
      <c r="C456" s="222" t="s">
        <v>2842</v>
      </c>
      <c r="D456" s="219">
        <v>1352</v>
      </c>
      <c r="E456" s="219">
        <v>244</v>
      </c>
      <c r="F456" s="219">
        <v>244</v>
      </c>
      <c r="G456" s="264">
        <v>449</v>
      </c>
      <c r="H456" s="221" t="s">
        <v>129</v>
      </c>
      <c r="I456" s="219" t="s">
        <v>1247</v>
      </c>
      <c r="J456" s="267" t="s">
        <v>72</v>
      </c>
      <c r="K456" s="219" t="s">
        <v>83</v>
      </c>
      <c r="L456" s="35" t="str">
        <f ca="1">IF(OFFSET(환산공식!$DU$15,$F456,0)=1,"O","X")</f>
        <v>X</v>
      </c>
      <c r="M456" s="212">
        <f ca="1">IFERROR(OFFSET(환산공식!DA$15,$F456,0),"")</f>
        <v>20</v>
      </c>
      <c r="N456" s="35" t="str">
        <f ca="1">IFERROR(CONCATENATE(ROUND(OFFSET(환산공식!DB$15,$F456,0),1),"%"),"")</f>
        <v>100%</v>
      </c>
      <c r="O456" s="35">
        <f ca="1">IFERROR(OFFSET(환산공식!DC$15,$F456,0),"")</f>
        <v>0</v>
      </c>
      <c r="P456" s="212" t="str">
        <f t="shared" ca="1" si="12"/>
        <v>3% 이하</v>
      </c>
      <c r="Q456" s="218">
        <f ca="1">IFERROR(ROUND(OFFSET(환산공식!$EX$15,$F456,0),3),"")</f>
        <v>0</v>
      </c>
      <c r="R456" s="218">
        <f ca="1">OFFSET('배치점수 계산기'!H$10,$D456,0)</f>
        <v>79.539000000000001</v>
      </c>
      <c r="S456" s="218">
        <f ca="1">OFFSET('배치점수 계산기'!I$10,$D456,0)</f>
        <v>79.066999999999993</v>
      </c>
      <c r="T456" s="218">
        <f ca="1">OFFSET('배치점수 계산기'!J$10,$D456,0)</f>
        <v>78.234999999999999</v>
      </c>
      <c r="U456" s="218">
        <f ca="1">OFFSET('배치점수 계산기'!K$10,$D456,0)</f>
        <v>77.540000000000006</v>
      </c>
      <c r="V456" s="218">
        <f ca="1">OFFSET('배치점수 계산기'!L$10,$D456,0)</f>
        <v>76.739000000000004</v>
      </c>
      <c r="W456" s="210" t="str">
        <f ca="1">OFFSET('배치점수 계산기'!M$10,$D456,0)</f>
        <v>백분위</v>
      </c>
      <c r="X456" s="208" t="str">
        <f ca="1">OFFSET('배치점수 계산기'!N$10,$D456,0)</f>
        <v>백분위</v>
      </c>
      <c r="Y456" s="212">
        <f ca="1">OFFSET(환산공식!FG$15,$F456,0)</f>
        <v>0.38</v>
      </c>
      <c r="Z456" s="35">
        <f ca="1">OFFSET(환산공식!FH$15,$F456,0)</f>
        <v>0.44</v>
      </c>
      <c r="AA456" s="203">
        <f ca="1">OFFSET(환산공식!FI$15,$F456,0)</f>
        <v>0.19</v>
      </c>
      <c r="AB456" s="5"/>
      <c r="AD456">
        <f t="shared" ca="1" si="13"/>
        <v>6</v>
      </c>
      <c r="AF456" s="5"/>
      <c r="AG456" s="5"/>
      <c r="AH456" s="5"/>
    </row>
    <row r="457" spans="1:34">
      <c r="A457" s="222"/>
      <c r="B457" s="222"/>
      <c r="C457" s="222" t="s">
        <v>2843</v>
      </c>
      <c r="D457" s="219">
        <v>1353</v>
      </c>
      <c r="E457" s="219">
        <v>244</v>
      </c>
      <c r="F457" s="219">
        <v>244</v>
      </c>
      <c r="G457" s="264">
        <v>450</v>
      </c>
      <c r="H457" s="221" t="s">
        <v>129</v>
      </c>
      <c r="I457" s="219" t="s">
        <v>1247</v>
      </c>
      <c r="J457" s="267" t="s">
        <v>18624</v>
      </c>
      <c r="K457" s="219" t="s">
        <v>83</v>
      </c>
      <c r="L457" s="35" t="str">
        <f ca="1">IF(OFFSET(환산공식!$DU$15,$F457,0)=1,"O","X")</f>
        <v>X</v>
      </c>
      <c r="M457" s="212">
        <f ca="1">IFERROR(OFFSET(환산공식!DA$15,$F457,0),"")</f>
        <v>20</v>
      </c>
      <c r="N457" s="35" t="str">
        <f ca="1">IFERROR(CONCATENATE(ROUND(OFFSET(환산공식!DB$15,$F457,0),1),"%"),"")</f>
        <v>100%</v>
      </c>
      <c r="O457" s="35">
        <f ca="1">IFERROR(OFFSET(환산공식!DC$15,$F457,0),"")</f>
        <v>0</v>
      </c>
      <c r="P457" s="212" t="str">
        <f t="shared" ref="P457:P520" ca="1" si="14">IF(E457="","",IF(Q457&gt;R457,"90% 이상",IF(Q457&gt;S457,CONCATENATE(ROUND(((Q457-S457)/(R457-S457))*20+70,0),"%"),IF(Q457&gt;T457,CONCATENATE(ROUND(((Q457-T457)/(S457-T457))*30+40,0),"%"),IF(Q457&gt;U457,CONCATENATE(ROUND(((Q457-U457)/(T457-U457))*30+10,0),"%"),IF(Q457&gt;V457,CONCATENATE(ROUND(((Q457-V457)/(U457-V457))*7+3,0),"%"),"3% 이하"))))))</f>
        <v>3% 이하</v>
      </c>
      <c r="Q457" s="218">
        <f ca="1">IFERROR(ROUND(OFFSET(환산공식!$EX$15,$F457,0),3),"")</f>
        <v>0</v>
      </c>
      <c r="R457" s="218">
        <f ca="1">OFFSET('배치점수 계산기'!H$10,$D457,0)</f>
        <v>78.95</v>
      </c>
      <c r="S457" s="218">
        <f ca="1">OFFSET('배치점수 계산기'!I$10,$D457,0)</f>
        <v>78.453999999999994</v>
      </c>
      <c r="T457" s="218">
        <f ca="1">OFFSET('배치점수 계산기'!J$10,$D457,0)</f>
        <v>77.638000000000005</v>
      </c>
      <c r="U457" s="218">
        <f ca="1">OFFSET('배치점수 계산기'!K$10,$D457,0)</f>
        <v>76.978999999999999</v>
      </c>
      <c r="V457" s="218">
        <f ca="1">OFFSET('배치점수 계산기'!L$10,$D457,0)</f>
        <v>75.933000000000007</v>
      </c>
      <c r="W457" s="210" t="str">
        <f ca="1">OFFSET('배치점수 계산기'!M$10,$D457,0)</f>
        <v>백분위</v>
      </c>
      <c r="X457" s="208" t="str">
        <f ca="1">OFFSET('배치점수 계산기'!N$10,$D457,0)</f>
        <v>백분위</v>
      </c>
      <c r="Y457" s="212">
        <f ca="1">OFFSET(환산공식!FG$15,$F457,0)</f>
        <v>0.38</v>
      </c>
      <c r="Z457" s="35">
        <f ca="1">OFFSET(환산공식!FH$15,$F457,0)</f>
        <v>0.44</v>
      </c>
      <c r="AA457" s="203">
        <f ca="1">OFFSET(환산공식!FI$15,$F457,0)</f>
        <v>0.19</v>
      </c>
      <c r="AB457" s="5"/>
      <c r="AD457">
        <f t="shared" ref="AD457:AD520" ca="1" si="15">IF(L457="X",6,IF(Q457&gt;R457,1,IF(Q457&gt;S457,2,IF(Q457&gt;T457,3,IF(Q457&gt;U457,4,IF(Q457&gt;=V457,5,IF(Q457&lt;V457,6,"")))))))</f>
        <v>6</v>
      </c>
      <c r="AF457" s="5"/>
      <c r="AG457" s="5"/>
      <c r="AH457" s="5"/>
    </row>
    <row r="458" spans="1:34">
      <c r="A458" s="222"/>
      <c r="B458" s="222"/>
      <c r="C458" s="222" t="s">
        <v>2844</v>
      </c>
      <c r="D458" s="219">
        <v>1354</v>
      </c>
      <c r="E458" s="219">
        <v>244</v>
      </c>
      <c r="F458" s="219">
        <v>244</v>
      </c>
      <c r="G458" s="264">
        <v>451</v>
      </c>
      <c r="H458" s="221" t="s">
        <v>129</v>
      </c>
      <c r="I458" s="219" t="s">
        <v>1247</v>
      </c>
      <c r="J458" s="267" t="s">
        <v>1251</v>
      </c>
      <c r="K458" s="219" t="s">
        <v>83</v>
      </c>
      <c r="L458" s="35" t="str">
        <f ca="1">IF(OFFSET(환산공식!$DU$15,$F458,0)=1,"O","X")</f>
        <v>X</v>
      </c>
      <c r="M458" s="212">
        <f ca="1">IFERROR(OFFSET(환산공식!DA$15,$F458,0),"")</f>
        <v>20</v>
      </c>
      <c r="N458" s="35" t="str">
        <f ca="1">IFERROR(CONCATENATE(ROUND(OFFSET(환산공식!DB$15,$F458,0),1),"%"),"")</f>
        <v>100%</v>
      </c>
      <c r="O458" s="35">
        <f ca="1">IFERROR(OFFSET(환산공식!DC$15,$F458,0),"")</f>
        <v>0</v>
      </c>
      <c r="P458" s="212" t="str">
        <f t="shared" ca="1" si="14"/>
        <v>3% 이하</v>
      </c>
      <c r="Q458" s="218">
        <f ca="1">IFERROR(ROUND(OFFSET(환산공식!$EX$15,$F458,0),3),"")</f>
        <v>0</v>
      </c>
      <c r="R458" s="218">
        <f ca="1">OFFSET('배치점수 계산기'!H$10,$D458,0)</f>
        <v>78.876000000000005</v>
      </c>
      <c r="S458" s="218">
        <f ca="1">OFFSET('배치점수 계산기'!I$10,$D458,0)</f>
        <v>78.28</v>
      </c>
      <c r="T458" s="218">
        <f ca="1">OFFSET('배치점수 계산기'!J$10,$D458,0)</f>
        <v>77.540000000000006</v>
      </c>
      <c r="U458" s="218">
        <f ca="1">OFFSET('배치점수 계산기'!K$10,$D458,0)</f>
        <v>76.897000000000006</v>
      </c>
      <c r="V458" s="218">
        <f ca="1">OFFSET('배치점수 계산기'!L$10,$D458,0)</f>
        <v>75.683999999999997</v>
      </c>
      <c r="W458" s="210" t="str">
        <f ca="1">OFFSET('배치점수 계산기'!M$10,$D458,0)</f>
        <v>백분위</v>
      </c>
      <c r="X458" s="208" t="str">
        <f ca="1">OFFSET('배치점수 계산기'!N$10,$D458,0)</f>
        <v>백분위</v>
      </c>
      <c r="Y458" s="212">
        <f ca="1">OFFSET(환산공식!FG$15,$F458,0)</f>
        <v>0.38</v>
      </c>
      <c r="Z458" s="35">
        <f ca="1">OFFSET(환산공식!FH$15,$F458,0)</f>
        <v>0.44</v>
      </c>
      <c r="AA458" s="203">
        <f ca="1">OFFSET(환산공식!FI$15,$F458,0)</f>
        <v>0.19</v>
      </c>
      <c r="AB458" s="5"/>
      <c r="AD458">
        <f t="shared" ca="1" si="15"/>
        <v>6</v>
      </c>
      <c r="AF458" s="5"/>
      <c r="AG458" s="5"/>
      <c r="AH458" s="5"/>
    </row>
    <row r="459" spans="1:34">
      <c r="A459" s="222"/>
      <c r="B459" s="222"/>
      <c r="C459" s="222" t="s">
        <v>2845</v>
      </c>
      <c r="D459" s="219">
        <v>1355</v>
      </c>
      <c r="E459" s="219">
        <v>244</v>
      </c>
      <c r="F459" s="219">
        <v>244</v>
      </c>
      <c r="G459" s="264">
        <v>452</v>
      </c>
      <c r="H459" s="221" t="s">
        <v>129</v>
      </c>
      <c r="I459" s="219" t="s">
        <v>1247</v>
      </c>
      <c r="J459" s="267" t="s">
        <v>97</v>
      </c>
      <c r="K459" s="219" t="s">
        <v>83</v>
      </c>
      <c r="L459" s="35" t="str">
        <f ca="1">IF(OFFSET(환산공식!$DU$15,$F459,0)=1,"O","X")</f>
        <v>X</v>
      </c>
      <c r="M459" s="212">
        <f ca="1">IFERROR(OFFSET(환산공식!DA$15,$F459,0),"")</f>
        <v>20</v>
      </c>
      <c r="N459" s="35" t="str">
        <f ca="1">IFERROR(CONCATENATE(ROUND(OFFSET(환산공식!DB$15,$F459,0),1),"%"),"")</f>
        <v>100%</v>
      </c>
      <c r="O459" s="35">
        <f ca="1">IFERROR(OFFSET(환산공식!DC$15,$F459,0),"")</f>
        <v>0</v>
      </c>
      <c r="P459" s="212" t="str">
        <f t="shared" ca="1" si="14"/>
        <v>3% 이하</v>
      </c>
      <c r="Q459" s="218">
        <f ca="1">IFERROR(ROUND(OFFSET(환산공식!$EX$15,$F459,0),3),"")</f>
        <v>0</v>
      </c>
      <c r="R459" s="218">
        <f ca="1">OFFSET('배치점수 계산기'!H$10,$D459,0)</f>
        <v>78.876000000000005</v>
      </c>
      <c r="S459" s="218">
        <f ca="1">OFFSET('배치점수 계산기'!I$10,$D459,0)</f>
        <v>78.28</v>
      </c>
      <c r="T459" s="218">
        <f ca="1">OFFSET('배치점수 계산기'!J$10,$D459,0)</f>
        <v>77.540000000000006</v>
      </c>
      <c r="U459" s="218">
        <f ca="1">OFFSET('배치점수 계산기'!K$10,$D459,0)</f>
        <v>76.897000000000006</v>
      </c>
      <c r="V459" s="218">
        <f ca="1">OFFSET('배치점수 계산기'!L$10,$D459,0)</f>
        <v>75.683999999999997</v>
      </c>
      <c r="W459" s="210" t="str">
        <f ca="1">OFFSET('배치점수 계산기'!M$10,$D459,0)</f>
        <v>백분위</v>
      </c>
      <c r="X459" s="208" t="str">
        <f ca="1">OFFSET('배치점수 계산기'!N$10,$D459,0)</f>
        <v>백분위</v>
      </c>
      <c r="Y459" s="212">
        <f ca="1">OFFSET(환산공식!FG$15,$F459,0)</f>
        <v>0.38</v>
      </c>
      <c r="Z459" s="35">
        <f ca="1">OFFSET(환산공식!FH$15,$F459,0)</f>
        <v>0.44</v>
      </c>
      <c r="AA459" s="203">
        <f ca="1">OFFSET(환산공식!FI$15,$F459,0)</f>
        <v>0.19</v>
      </c>
      <c r="AB459" s="5"/>
      <c r="AD459">
        <f t="shared" ca="1" si="15"/>
        <v>6</v>
      </c>
      <c r="AF459" s="5"/>
      <c r="AG459" s="5"/>
      <c r="AH459" s="5"/>
    </row>
    <row r="460" spans="1:34">
      <c r="A460" s="222"/>
      <c r="B460" s="222"/>
      <c r="C460" s="222" t="s">
        <v>2846</v>
      </c>
      <c r="D460" s="219">
        <v>1356</v>
      </c>
      <c r="E460" s="219">
        <v>246</v>
      </c>
      <c r="F460" s="219">
        <v>246</v>
      </c>
      <c r="G460" s="264">
        <v>453</v>
      </c>
      <c r="H460" s="221" t="s">
        <v>129</v>
      </c>
      <c r="I460" s="219" t="s">
        <v>1247</v>
      </c>
      <c r="J460" s="267" t="s">
        <v>18628</v>
      </c>
      <c r="K460" s="219" t="s">
        <v>84</v>
      </c>
      <c r="L460" s="35" t="str">
        <f ca="1">IF(OFFSET(환산공식!$DU$15,$F460,0)=1,"O","X")</f>
        <v>X</v>
      </c>
      <c r="M460" s="212">
        <f ca="1">IFERROR(OFFSET(환산공식!DA$15,$F460,0),"")</f>
        <v>20</v>
      </c>
      <c r="N460" s="35" t="str">
        <f ca="1">IFERROR(CONCATENATE(ROUND(OFFSET(환산공식!DB$15,$F460,0),1),"%"),"")</f>
        <v>100%</v>
      </c>
      <c r="O460" s="35">
        <f ca="1">IFERROR(OFFSET(환산공식!DC$15,$F460,0),"")</f>
        <v>0</v>
      </c>
      <c r="P460" s="212" t="str">
        <f t="shared" ca="1" si="14"/>
        <v>3% 이하</v>
      </c>
      <c r="Q460" s="218">
        <f ca="1">IFERROR(ROUND(OFFSET(환산공식!$EX$15,$F460,0),3),"")</f>
        <v>0</v>
      </c>
      <c r="R460" s="218">
        <f ca="1">OFFSET('배치점수 계산기'!H$10,$D460,0)</f>
        <v>81.697000000000003</v>
      </c>
      <c r="S460" s="218">
        <f ca="1">OFFSET('배치점수 계산기'!I$10,$D460,0)</f>
        <v>81.216999999999999</v>
      </c>
      <c r="T460" s="218">
        <f ca="1">OFFSET('배치점수 계산기'!J$10,$D460,0)</f>
        <v>80.465000000000003</v>
      </c>
      <c r="U460" s="218">
        <f ca="1">OFFSET('배치점수 계산기'!K$10,$D460,0)</f>
        <v>79.793999999999997</v>
      </c>
      <c r="V460" s="218">
        <f ca="1">OFFSET('배치점수 계산기'!L$10,$D460,0)</f>
        <v>78.8</v>
      </c>
      <c r="W460" s="210" t="str">
        <f ca="1">OFFSET('배치점수 계산기'!M$10,$D460,0)</f>
        <v>백분위</v>
      </c>
      <c r="X460" s="208" t="str">
        <f ca="1">OFFSET('배치점수 계산기'!N$10,$D460,0)</f>
        <v>백분위</v>
      </c>
      <c r="Y460" s="212">
        <f ca="1">OFFSET(환산공식!FG$15,$F460,0)</f>
        <v>0.41</v>
      </c>
      <c r="Z460" s="35">
        <f ca="1">OFFSET(환산공식!FH$15,$F460,0)</f>
        <v>0.41</v>
      </c>
      <c r="AA460" s="203">
        <f ca="1">OFFSET(환산공식!FI$15,$F460,0)</f>
        <v>0.19</v>
      </c>
      <c r="AB460" s="5"/>
      <c r="AD460">
        <f t="shared" ca="1" si="15"/>
        <v>6</v>
      </c>
      <c r="AF460" s="5"/>
      <c r="AG460" s="5"/>
      <c r="AH460" s="5"/>
    </row>
    <row r="461" spans="1:34">
      <c r="A461" s="222"/>
      <c r="B461" s="222"/>
      <c r="C461" s="222" t="s">
        <v>2847</v>
      </c>
      <c r="D461" s="219">
        <v>1357</v>
      </c>
      <c r="E461" s="219">
        <v>245</v>
      </c>
      <c r="F461" s="219">
        <v>245</v>
      </c>
      <c r="G461" s="264">
        <v>454</v>
      </c>
      <c r="H461" s="221" t="s">
        <v>129</v>
      </c>
      <c r="I461" s="219" t="s">
        <v>1247</v>
      </c>
      <c r="J461" s="267" t="s">
        <v>1261</v>
      </c>
      <c r="K461" s="219" t="s">
        <v>84</v>
      </c>
      <c r="L461" s="35" t="str">
        <f ca="1">IF(OFFSET(환산공식!$DU$15,$F461,0)=1,"O","X")</f>
        <v>X</v>
      </c>
      <c r="M461" s="212">
        <f ca="1">IFERROR(OFFSET(환산공식!DA$15,$F461,0),"")</f>
        <v>20</v>
      </c>
      <c r="N461" s="35" t="str">
        <f ca="1">IFERROR(CONCATENATE(ROUND(OFFSET(환산공식!DB$15,$F461,0),1),"%"),"")</f>
        <v>100%</v>
      </c>
      <c r="O461" s="35">
        <f ca="1">IFERROR(OFFSET(환산공식!DC$15,$F461,0),"")</f>
        <v>0</v>
      </c>
      <c r="P461" s="212" t="str">
        <f t="shared" ca="1" si="14"/>
        <v>3% 이하</v>
      </c>
      <c r="Q461" s="218">
        <f ca="1">IFERROR(ROUND(OFFSET(환산공식!$EX$15,$F461,0),3),"")</f>
        <v>0</v>
      </c>
      <c r="R461" s="218">
        <f ca="1">OFFSET('배치점수 계산기'!H$10,$D461,0)</f>
        <v>81.477999999999994</v>
      </c>
      <c r="S461" s="218">
        <f ca="1">OFFSET('배치점수 계산기'!I$10,$D461,0)</f>
        <v>80.945999999999998</v>
      </c>
      <c r="T461" s="218">
        <f ca="1">OFFSET('배치점수 계산기'!J$10,$D461,0)</f>
        <v>80.209000000000003</v>
      </c>
      <c r="U461" s="218">
        <f ca="1">OFFSET('배치점수 계산기'!K$10,$D461,0)</f>
        <v>79.441999999999993</v>
      </c>
      <c r="V461" s="218">
        <f ca="1">OFFSET('배치점수 계산기'!L$10,$D461,0)</f>
        <v>78.358999999999995</v>
      </c>
      <c r="W461" s="210" t="str">
        <f ca="1">OFFSET('배치점수 계산기'!M$10,$D461,0)</f>
        <v>백분위</v>
      </c>
      <c r="X461" s="208" t="str">
        <f ca="1">OFFSET('배치점수 계산기'!N$10,$D461,0)</f>
        <v>백분위</v>
      </c>
      <c r="Y461" s="212">
        <f ca="1">OFFSET(환산공식!FG$15,$F461,0)</f>
        <v>0.44</v>
      </c>
      <c r="Z461" s="35">
        <f ca="1">OFFSET(환산공식!FH$15,$F461,0)</f>
        <v>0.38</v>
      </c>
      <c r="AA461" s="203">
        <f ca="1">OFFSET(환산공식!FI$15,$F461,0)</f>
        <v>0.19</v>
      </c>
      <c r="AB461" s="5"/>
      <c r="AD461">
        <f t="shared" ca="1" si="15"/>
        <v>6</v>
      </c>
      <c r="AF461" s="5"/>
      <c r="AG461" s="5"/>
      <c r="AH461" s="5"/>
    </row>
    <row r="462" spans="1:34">
      <c r="A462" s="222"/>
      <c r="B462" s="222"/>
      <c r="C462" s="222" t="s">
        <v>2848</v>
      </c>
      <c r="D462" s="219">
        <v>1358</v>
      </c>
      <c r="E462" s="219">
        <v>245</v>
      </c>
      <c r="F462" s="219">
        <v>245</v>
      </c>
      <c r="G462" s="264">
        <v>455</v>
      </c>
      <c r="H462" s="221" t="s">
        <v>129</v>
      </c>
      <c r="I462" s="219" t="s">
        <v>1247</v>
      </c>
      <c r="J462" s="267" t="s">
        <v>1262</v>
      </c>
      <c r="K462" s="219" t="s">
        <v>84</v>
      </c>
      <c r="L462" s="35" t="str">
        <f ca="1">IF(OFFSET(환산공식!$DU$15,$F462,0)=1,"O","X")</f>
        <v>X</v>
      </c>
      <c r="M462" s="212">
        <f ca="1">IFERROR(OFFSET(환산공식!DA$15,$F462,0),"")</f>
        <v>20</v>
      </c>
      <c r="N462" s="35" t="str">
        <f ca="1">IFERROR(CONCATENATE(ROUND(OFFSET(환산공식!DB$15,$F462,0),1),"%"),"")</f>
        <v>100%</v>
      </c>
      <c r="O462" s="35">
        <f ca="1">IFERROR(OFFSET(환산공식!DC$15,$F462,0),"")</f>
        <v>0</v>
      </c>
      <c r="P462" s="212" t="str">
        <f t="shared" ca="1" si="14"/>
        <v>3% 이하</v>
      </c>
      <c r="Q462" s="218">
        <f ca="1">IFERROR(ROUND(OFFSET(환산공식!$EX$15,$F462,0),3),"")</f>
        <v>0</v>
      </c>
      <c r="R462" s="218">
        <f ca="1">OFFSET('배치점수 계산기'!H$10,$D462,0)</f>
        <v>81.477999999999994</v>
      </c>
      <c r="S462" s="218">
        <f ca="1">OFFSET('배치점수 계산기'!I$10,$D462,0)</f>
        <v>80.945999999999998</v>
      </c>
      <c r="T462" s="218">
        <f ca="1">OFFSET('배치점수 계산기'!J$10,$D462,0)</f>
        <v>80.209000000000003</v>
      </c>
      <c r="U462" s="218">
        <f ca="1">OFFSET('배치점수 계산기'!K$10,$D462,0)</f>
        <v>79.441999999999993</v>
      </c>
      <c r="V462" s="218">
        <f ca="1">OFFSET('배치점수 계산기'!L$10,$D462,0)</f>
        <v>78.358999999999995</v>
      </c>
      <c r="W462" s="210" t="str">
        <f ca="1">OFFSET('배치점수 계산기'!M$10,$D462,0)</f>
        <v>백분위</v>
      </c>
      <c r="X462" s="208" t="str">
        <f ca="1">OFFSET('배치점수 계산기'!N$10,$D462,0)</f>
        <v>백분위</v>
      </c>
      <c r="Y462" s="212">
        <f ca="1">OFFSET(환산공식!FG$15,$F462,0)</f>
        <v>0.44</v>
      </c>
      <c r="Z462" s="35">
        <f ca="1">OFFSET(환산공식!FH$15,$F462,0)</f>
        <v>0.38</v>
      </c>
      <c r="AA462" s="203">
        <f ca="1">OFFSET(환산공식!FI$15,$F462,0)</f>
        <v>0.19</v>
      </c>
      <c r="AB462" s="5"/>
      <c r="AD462">
        <f t="shared" ca="1" si="15"/>
        <v>6</v>
      </c>
      <c r="AF462" s="5"/>
      <c r="AG462" s="5"/>
      <c r="AH462" s="5"/>
    </row>
    <row r="463" spans="1:34">
      <c r="A463" s="222"/>
      <c r="B463" s="222"/>
      <c r="C463" s="222" t="s">
        <v>2849</v>
      </c>
      <c r="D463" s="219">
        <v>1359</v>
      </c>
      <c r="E463" s="219">
        <v>245</v>
      </c>
      <c r="F463" s="219">
        <v>245</v>
      </c>
      <c r="G463" s="264">
        <v>456</v>
      </c>
      <c r="H463" s="221" t="s">
        <v>129</v>
      </c>
      <c r="I463" s="219" t="s">
        <v>1247</v>
      </c>
      <c r="J463" s="267" t="s">
        <v>1259</v>
      </c>
      <c r="K463" s="219" t="s">
        <v>84</v>
      </c>
      <c r="L463" s="35" t="str">
        <f ca="1">IF(OFFSET(환산공식!$DU$15,$F463,0)=1,"O","X")</f>
        <v>X</v>
      </c>
      <c r="M463" s="212">
        <f ca="1">IFERROR(OFFSET(환산공식!DA$15,$F463,0),"")</f>
        <v>20</v>
      </c>
      <c r="N463" s="35" t="str">
        <f ca="1">IFERROR(CONCATENATE(ROUND(OFFSET(환산공식!DB$15,$F463,0),1),"%"),"")</f>
        <v>100%</v>
      </c>
      <c r="O463" s="35">
        <f ca="1">IFERROR(OFFSET(환산공식!DC$15,$F463,0),"")</f>
        <v>0</v>
      </c>
      <c r="P463" s="212" t="str">
        <f t="shared" ca="1" si="14"/>
        <v>3% 이하</v>
      </c>
      <c r="Q463" s="218">
        <f ca="1">IFERROR(ROUND(OFFSET(환산공식!$EX$15,$F463,0),3),"")</f>
        <v>0</v>
      </c>
      <c r="R463" s="218">
        <f ca="1">OFFSET('배치점수 계산기'!H$10,$D463,0)</f>
        <v>81.394999999999996</v>
      </c>
      <c r="S463" s="218">
        <f ca="1">OFFSET('배치점수 계산기'!I$10,$D463,0)</f>
        <v>80.900999999999996</v>
      </c>
      <c r="T463" s="218">
        <f ca="1">OFFSET('배치점수 계산기'!J$10,$D463,0)</f>
        <v>80.096999999999994</v>
      </c>
      <c r="U463" s="218">
        <f ca="1">OFFSET('배치점수 계산기'!K$10,$D463,0)</f>
        <v>79.441999999999993</v>
      </c>
      <c r="V463" s="218">
        <f ca="1">OFFSET('배치점수 계산기'!L$10,$D463,0)</f>
        <v>79.061000000000007</v>
      </c>
      <c r="W463" s="210" t="str">
        <f ca="1">OFFSET('배치점수 계산기'!M$10,$D463,0)</f>
        <v>백분위</v>
      </c>
      <c r="X463" s="208" t="str">
        <f ca="1">OFFSET('배치점수 계산기'!N$10,$D463,0)</f>
        <v>백분위</v>
      </c>
      <c r="Y463" s="212">
        <f ca="1">OFFSET(환산공식!FG$15,$F463,0)</f>
        <v>0.44</v>
      </c>
      <c r="Z463" s="35">
        <f ca="1">OFFSET(환산공식!FH$15,$F463,0)</f>
        <v>0.38</v>
      </c>
      <c r="AA463" s="203">
        <f ca="1">OFFSET(환산공식!FI$15,$F463,0)</f>
        <v>0.19</v>
      </c>
      <c r="AB463" s="5"/>
      <c r="AD463">
        <f t="shared" ca="1" si="15"/>
        <v>6</v>
      </c>
      <c r="AF463" s="5"/>
      <c r="AG463" s="5"/>
      <c r="AH463" s="5"/>
    </row>
    <row r="464" spans="1:34">
      <c r="A464" s="222"/>
      <c r="B464" s="222"/>
      <c r="C464" s="222" t="s">
        <v>2850</v>
      </c>
      <c r="D464" s="219">
        <v>1360</v>
      </c>
      <c r="E464" s="219">
        <v>245</v>
      </c>
      <c r="F464" s="219">
        <v>245</v>
      </c>
      <c r="G464" s="264">
        <v>457</v>
      </c>
      <c r="H464" s="221" t="s">
        <v>129</v>
      </c>
      <c r="I464" s="219" t="s">
        <v>1247</v>
      </c>
      <c r="J464" s="267" t="s">
        <v>18630</v>
      </c>
      <c r="K464" s="219" t="s">
        <v>84</v>
      </c>
      <c r="L464" s="35" t="str">
        <f ca="1">IF(OFFSET(환산공식!$DU$15,$F464,0)=1,"O","X")</f>
        <v>X</v>
      </c>
      <c r="M464" s="212">
        <f ca="1">IFERROR(OFFSET(환산공식!DA$15,$F464,0),"")</f>
        <v>20</v>
      </c>
      <c r="N464" s="35" t="str">
        <f ca="1">IFERROR(CONCATENATE(ROUND(OFFSET(환산공식!DB$15,$F464,0),1),"%"),"")</f>
        <v>100%</v>
      </c>
      <c r="O464" s="35">
        <f ca="1">IFERROR(OFFSET(환산공식!DC$15,$F464,0),"")</f>
        <v>0</v>
      </c>
      <c r="P464" s="212" t="str">
        <f t="shared" ca="1" si="14"/>
        <v>3% 이하</v>
      </c>
      <c r="Q464" s="218">
        <f ca="1">IFERROR(ROUND(OFFSET(환산공식!$EX$15,$F464,0),3),"")</f>
        <v>0</v>
      </c>
      <c r="R464" s="218">
        <f ca="1">OFFSET('배치점수 계산기'!H$10,$D464,0)</f>
        <v>81.334999999999994</v>
      </c>
      <c r="S464" s="218">
        <f ca="1">OFFSET('배치점수 계산기'!I$10,$D464,0)</f>
        <v>80.869</v>
      </c>
      <c r="T464" s="218">
        <f ca="1">OFFSET('배치점수 계산기'!J$10,$D464,0)</f>
        <v>80.046999999999997</v>
      </c>
      <c r="U464" s="218">
        <f ca="1">OFFSET('배치점수 계산기'!K$10,$D464,0)</f>
        <v>79.349999999999994</v>
      </c>
      <c r="V464" s="218">
        <f ca="1">OFFSET('배치점수 계산기'!L$10,$D464,0)</f>
        <v>78.341999999999999</v>
      </c>
      <c r="W464" s="210" t="str">
        <f ca="1">OFFSET('배치점수 계산기'!M$10,$D464,0)</f>
        <v>백분위</v>
      </c>
      <c r="X464" s="208" t="str">
        <f ca="1">OFFSET('배치점수 계산기'!N$10,$D464,0)</f>
        <v>백분위</v>
      </c>
      <c r="Y464" s="212">
        <f ca="1">OFFSET(환산공식!FG$15,$F464,0)</f>
        <v>0.44</v>
      </c>
      <c r="Z464" s="35">
        <f ca="1">OFFSET(환산공식!FH$15,$F464,0)</f>
        <v>0.38</v>
      </c>
      <c r="AA464" s="203">
        <f ca="1">OFFSET(환산공식!FI$15,$F464,0)</f>
        <v>0.19</v>
      </c>
      <c r="AB464" s="5"/>
      <c r="AD464">
        <f t="shared" ca="1" si="15"/>
        <v>6</v>
      </c>
      <c r="AF464" s="5"/>
      <c r="AG464" s="5"/>
      <c r="AH464" s="5"/>
    </row>
    <row r="465" spans="1:34">
      <c r="A465" s="222"/>
      <c r="B465" s="222"/>
      <c r="C465" s="222" t="s">
        <v>2851</v>
      </c>
      <c r="D465" s="219">
        <v>1361</v>
      </c>
      <c r="E465" s="219">
        <v>245</v>
      </c>
      <c r="F465" s="219">
        <v>245</v>
      </c>
      <c r="G465" s="264">
        <v>458</v>
      </c>
      <c r="H465" s="221" t="s">
        <v>129</v>
      </c>
      <c r="I465" s="219" t="s">
        <v>1247</v>
      </c>
      <c r="J465" s="267" t="s">
        <v>1254</v>
      </c>
      <c r="K465" s="219" t="s">
        <v>84</v>
      </c>
      <c r="L465" s="35" t="str">
        <f ca="1">IF(OFFSET(환산공식!$DU$15,$F465,0)=1,"O","X")</f>
        <v>X</v>
      </c>
      <c r="M465" s="212">
        <f ca="1">IFERROR(OFFSET(환산공식!DA$15,$F465,0),"")</f>
        <v>20</v>
      </c>
      <c r="N465" s="35" t="str">
        <f ca="1">IFERROR(CONCATENATE(ROUND(OFFSET(환산공식!DB$15,$F465,0),1),"%"),"")</f>
        <v>100%</v>
      </c>
      <c r="O465" s="35">
        <f ca="1">IFERROR(OFFSET(환산공식!DC$15,$F465,0),"")</f>
        <v>0</v>
      </c>
      <c r="P465" s="212" t="str">
        <f t="shared" ca="1" si="14"/>
        <v>3% 이하</v>
      </c>
      <c r="Q465" s="218">
        <f ca="1">IFERROR(ROUND(OFFSET(환산공식!$EX$15,$F465,0),3),"")</f>
        <v>0</v>
      </c>
      <c r="R465" s="218">
        <f ca="1">OFFSET('배치점수 계산기'!H$10,$D465,0)</f>
        <v>81.16</v>
      </c>
      <c r="S465" s="218">
        <f ca="1">OFFSET('배치점수 계산기'!I$10,$D465,0)</f>
        <v>80.644999999999996</v>
      </c>
      <c r="T465" s="218">
        <f ca="1">OFFSET('배치점수 계산기'!J$10,$D465,0)</f>
        <v>80.046999999999997</v>
      </c>
      <c r="U465" s="218">
        <f ca="1">OFFSET('배치점수 계산기'!K$10,$D465,0)</f>
        <v>79.349999999999994</v>
      </c>
      <c r="V465" s="218">
        <f ca="1">OFFSET('배치점수 계산기'!L$10,$D465,0)</f>
        <v>78.436999999999998</v>
      </c>
      <c r="W465" s="210" t="str">
        <f ca="1">OFFSET('배치점수 계산기'!M$10,$D465,0)</f>
        <v>백분위</v>
      </c>
      <c r="X465" s="208" t="str">
        <f ca="1">OFFSET('배치점수 계산기'!N$10,$D465,0)</f>
        <v>백분위</v>
      </c>
      <c r="Y465" s="212">
        <f ca="1">OFFSET(환산공식!FG$15,$F465,0)</f>
        <v>0.44</v>
      </c>
      <c r="Z465" s="35">
        <f ca="1">OFFSET(환산공식!FH$15,$F465,0)</f>
        <v>0.38</v>
      </c>
      <c r="AA465" s="203">
        <f ca="1">OFFSET(환산공식!FI$15,$F465,0)</f>
        <v>0.19</v>
      </c>
      <c r="AB465" s="5"/>
      <c r="AD465">
        <f t="shared" ca="1" si="15"/>
        <v>6</v>
      </c>
      <c r="AF465" s="5"/>
      <c r="AG465" s="5"/>
      <c r="AH465" s="5"/>
    </row>
    <row r="466" spans="1:34">
      <c r="A466" s="222"/>
      <c r="B466" s="222"/>
      <c r="C466" s="222" t="s">
        <v>2852</v>
      </c>
      <c r="D466" s="219">
        <v>1362</v>
      </c>
      <c r="E466" s="219">
        <v>246</v>
      </c>
      <c r="F466" s="219">
        <v>246</v>
      </c>
      <c r="G466" s="264">
        <v>459</v>
      </c>
      <c r="H466" s="221" t="s">
        <v>129</v>
      </c>
      <c r="I466" s="219" t="s">
        <v>1247</v>
      </c>
      <c r="J466" s="267" t="s">
        <v>18627</v>
      </c>
      <c r="K466" s="219" t="s">
        <v>84</v>
      </c>
      <c r="L466" s="35" t="str">
        <f ca="1">IF(OFFSET(환산공식!$DU$15,$F466,0)=1,"O","X")</f>
        <v>X</v>
      </c>
      <c r="M466" s="212">
        <f ca="1">IFERROR(OFFSET(환산공식!DA$15,$F466,0),"")</f>
        <v>20</v>
      </c>
      <c r="N466" s="35" t="str">
        <f ca="1">IFERROR(CONCATENATE(ROUND(OFFSET(환산공식!DB$15,$F466,0),1),"%"),"")</f>
        <v>100%</v>
      </c>
      <c r="O466" s="35">
        <f ca="1">IFERROR(OFFSET(환산공식!DC$15,$F466,0),"")</f>
        <v>0</v>
      </c>
      <c r="P466" s="212" t="str">
        <f t="shared" ca="1" si="14"/>
        <v>3% 이하</v>
      </c>
      <c r="Q466" s="218">
        <f ca="1">IFERROR(ROUND(OFFSET(환산공식!$EX$15,$F466,0),3),"")</f>
        <v>0</v>
      </c>
      <c r="R466" s="218">
        <f ca="1">OFFSET('배치점수 계산기'!H$10,$D466,0)</f>
        <v>80.465000000000003</v>
      </c>
      <c r="S466" s="218">
        <f ca="1">OFFSET('배치점수 계산기'!I$10,$D466,0)</f>
        <v>80.034000000000006</v>
      </c>
      <c r="T466" s="218">
        <f ca="1">OFFSET('배치점수 계산기'!J$10,$D466,0)</f>
        <v>79.281999999999996</v>
      </c>
      <c r="U466" s="218">
        <f ca="1">OFFSET('배치점수 계산기'!K$10,$D466,0)</f>
        <v>78.69</v>
      </c>
      <c r="V466" s="218">
        <f ca="1">OFFSET('배치점수 계산기'!L$10,$D466,0)</f>
        <v>77.632999999999996</v>
      </c>
      <c r="W466" s="210" t="str">
        <f ca="1">OFFSET('배치점수 계산기'!M$10,$D466,0)</f>
        <v>백분위</v>
      </c>
      <c r="X466" s="208" t="str">
        <f ca="1">OFFSET('배치점수 계산기'!N$10,$D466,0)</f>
        <v>백분위</v>
      </c>
      <c r="Y466" s="212">
        <f ca="1">OFFSET(환산공식!FG$15,$F466,0)</f>
        <v>0.41</v>
      </c>
      <c r="Z466" s="35">
        <f ca="1">OFFSET(환산공식!FH$15,$F466,0)</f>
        <v>0.41</v>
      </c>
      <c r="AA466" s="203">
        <f ca="1">OFFSET(환산공식!FI$15,$F466,0)</f>
        <v>0.19</v>
      </c>
      <c r="AB466" s="5"/>
      <c r="AD466">
        <f t="shared" ca="1" si="15"/>
        <v>6</v>
      </c>
      <c r="AF466" s="5"/>
      <c r="AG466" s="5"/>
      <c r="AH466" s="5"/>
    </row>
    <row r="467" spans="1:34">
      <c r="A467" s="222"/>
      <c r="B467" s="222"/>
      <c r="C467" s="222" t="s">
        <v>2853</v>
      </c>
      <c r="D467" s="219">
        <v>1363</v>
      </c>
      <c r="E467" s="219">
        <v>245</v>
      </c>
      <c r="F467" s="219">
        <v>245</v>
      </c>
      <c r="G467" s="264">
        <v>460</v>
      </c>
      <c r="H467" s="221" t="s">
        <v>129</v>
      </c>
      <c r="I467" s="219" t="s">
        <v>1247</v>
      </c>
      <c r="J467" s="267" t="s">
        <v>105</v>
      </c>
      <c r="K467" s="219" t="s">
        <v>84</v>
      </c>
      <c r="L467" s="35" t="str">
        <f ca="1">IF(OFFSET(환산공식!$DU$15,$F467,0)=1,"O","X")</f>
        <v>X</v>
      </c>
      <c r="M467" s="212">
        <f ca="1">IFERROR(OFFSET(환산공식!DA$15,$F467,0),"")</f>
        <v>20</v>
      </c>
      <c r="N467" s="35" t="str">
        <f ca="1">IFERROR(CONCATENATE(ROUND(OFFSET(환산공식!DB$15,$F467,0),1),"%"),"")</f>
        <v>100%</v>
      </c>
      <c r="O467" s="35">
        <f ca="1">IFERROR(OFFSET(환산공식!DC$15,$F467,0),"")</f>
        <v>0</v>
      </c>
      <c r="P467" s="212" t="str">
        <f t="shared" ca="1" si="14"/>
        <v>3% 이하</v>
      </c>
      <c r="Q467" s="218">
        <f ca="1">IFERROR(ROUND(OFFSET(환산공식!$EX$15,$F467,0),3),"")</f>
        <v>0</v>
      </c>
      <c r="R467" s="218">
        <f ca="1">OFFSET('배치점수 계산기'!H$10,$D467,0)</f>
        <v>80.644999999999996</v>
      </c>
      <c r="S467" s="218">
        <f ca="1">OFFSET('배치점수 계산기'!I$10,$D467,0)</f>
        <v>80.209000000000003</v>
      </c>
      <c r="T467" s="218">
        <f ca="1">OFFSET('배치점수 계산기'!J$10,$D467,0)</f>
        <v>79.441999999999993</v>
      </c>
      <c r="U467" s="218">
        <f ca="1">OFFSET('배치점수 계산기'!K$10,$D467,0)</f>
        <v>78.805000000000007</v>
      </c>
      <c r="V467" s="218">
        <f ca="1">OFFSET('배치점수 계산기'!L$10,$D467,0)</f>
        <v>77.62</v>
      </c>
      <c r="W467" s="210" t="str">
        <f ca="1">OFFSET('배치점수 계산기'!M$10,$D467,0)</f>
        <v>백분위</v>
      </c>
      <c r="X467" s="208" t="str">
        <f ca="1">OFFSET('배치점수 계산기'!N$10,$D467,0)</f>
        <v>백분위</v>
      </c>
      <c r="Y467" s="212">
        <f ca="1">OFFSET(환산공식!FG$15,$F467,0)</f>
        <v>0.44</v>
      </c>
      <c r="Z467" s="35">
        <f ca="1">OFFSET(환산공식!FH$15,$F467,0)</f>
        <v>0.38</v>
      </c>
      <c r="AA467" s="203">
        <f ca="1">OFFSET(환산공식!FI$15,$F467,0)</f>
        <v>0.19</v>
      </c>
      <c r="AB467" s="5"/>
      <c r="AD467">
        <f t="shared" ca="1" si="15"/>
        <v>6</v>
      </c>
      <c r="AF467" s="5"/>
      <c r="AG467" s="5"/>
      <c r="AH467" s="5"/>
    </row>
    <row r="468" spans="1:34">
      <c r="A468" s="222"/>
      <c r="B468" s="222"/>
      <c r="C468" s="222" t="s">
        <v>2854</v>
      </c>
      <c r="D468" s="219">
        <v>1364</v>
      </c>
      <c r="E468" s="219">
        <v>245</v>
      </c>
      <c r="F468" s="219">
        <v>245</v>
      </c>
      <c r="G468" s="264">
        <v>461</v>
      </c>
      <c r="H468" s="221" t="s">
        <v>129</v>
      </c>
      <c r="I468" s="219" t="s">
        <v>1247</v>
      </c>
      <c r="J468" s="267" t="s">
        <v>1260</v>
      </c>
      <c r="K468" s="219" t="s">
        <v>84</v>
      </c>
      <c r="L468" s="35" t="str">
        <f ca="1">IF(OFFSET(환산공식!$DU$15,$F468,0)=1,"O","X")</f>
        <v>X</v>
      </c>
      <c r="M468" s="212">
        <f ca="1">IFERROR(OFFSET(환산공식!DA$15,$F468,0),"")</f>
        <v>20</v>
      </c>
      <c r="N468" s="35" t="str">
        <f ca="1">IFERROR(CONCATENATE(ROUND(OFFSET(환산공식!DB$15,$F468,0),1),"%"),"")</f>
        <v>100%</v>
      </c>
      <c r="O468" s="35">
        <f ca="1">IFERROR(OFFSET(환산공식!DC$15,$F468,0),"")</f>
        <v>0</v>
      </c>
      <c r="P468" s="212" t="str">
        <f t="shared" ca="1" si="14"/>
        <v>3% 이하</v>
      </c>
      <c r="Q468" s="218">
        <f ca="1">IFERROR(ROUND(OFFSET(환산공식!$EX$15,$F468,0),3),"")</f>
        <v>0</v>
      </c>
      <c r="R468" s="218">
        <f ca="1">OFFSET('배치점수 계산기'!H$10,$D468,0)</f>
        <v>80.628</v>
      </c>
      <c r="S468" s="218">
        <f ca="1">OFFSET('배치점수 계산기'!I$10,$D468,0)</f>
        <v>80.096999999999994</v>
      </c>
      <c r="T468" s="218">
        <f ca="1">OFFSET('배치점수 계산기'!J$10,$D468,0)</f>
        <v>79.424999999999997</v>
      </c>
      <c r="U468" s="218">
        <f ca="1">OFFSET('배치점수 계산기'!K$10,$D468,0)</f>
        <v>78.683000000000007</v>
      </c>
      <c r="V468" s="218">
        <f ca="1">OFFSET('배치점수 계산기'!L$10,$D468,0)</f>
        <v>77.566999999999993</v>
      </c>
      <c r="W468" s="210" t="str">
        <f ca="1">OFFSET('배치점수 계산기'!M$10,$D468,0)</f>
        <v>백분위</v>
      </c>
      <c r="X468" s="208" t="str">
        <f ca="1">OFFSET('배치점수 계산기'!N$10,$D468,0)</f>
        <v>백분위</v>
      </c>
      <c r="Y468" s="212">
        <f ca="1">OFFSET(환산공식!FG$15,$F468,0)</f>
        <v>0.44</v>
      </c>
      <c r="Z468" s="35">
        <f ca="1">OFFSET(환산공식!FH$15,$F468,0)</f>
        <v>0.38</v>
      </c>
      <c r="AA468" s="203">
        <f ca="1">OFFSET(환산공식!FI$15,$F468,0)</f>
        <v>0.19</v>
      </c>
      <c r="AB468" s="5"/>
      <c r="AD468">
        <f t="shared" ca="1" si="15"/>
        <v>6</v>
      </c>
      <c r="AF468" s="5"/>
      <c r="AG468" s="5"/>
      <c r="AH468" s="5"/>
    </row>
    <row r="469" spans="1:34">
      <c r="A469" s="222"/>
      <c r="B469" s="222"/>
      <c r="C469" s="222" t="s">
        <v>2855</v>
      </c>
      <c r="D469" s="219">
        <v>1365</v>
      </c>
      <c r="E469" s="219">
        <v>245</v>
      </c>
      <c r="F469" s="219">
        <v>245</v>
      </c>
      <c r="G469" s="264">
        <v>462</v>
      </c>
      <c r="H469" s="221" t="s">
        <v>129</v>
      </c>
      <c r="I469" s="219" t="s">
        <v>1247</v>
      </c>
      <c r="J469" s="267" t="s">
        <v>102</v>
      </c>
      <c r="K469" s="219" t="s">
        <v>84</v>
      </c>
      <c r="L469" s="35" t="str">
        <f ca="1">IF(OFFSET(환산공식!$DU$15,$F469,0)=1,"O","X")</f>
        <v>X</v>
      </c>
      <c r="M469" s="212">
        <f ca="1">IFERROR(OFFSET(환산공식!DA$15,$F469,0),"")</f>
        <v>20</v>
      </c>
      <c r="N469" s="35" t="str">
        <f ca="1">IFERROR(CONCATENATE(ROUND(OFFSET(환산공식!DB$15,$F469,0),1),"%"),"")</f>
        <v>100%</v>
      </c>
      <c r="O469" s="35">
        <f ca="1">IFERROR(OFFSET(환산공식!DC$15,$F469,0),"")</f>
        <v>0</v>
      </c>
      <c r="P469" s="212" t="str">
        <f t="shared" ca="1" si="14"/>
        <v>3% 이하</v>
      </c>
      <c r="Q469" s="218">
        <f ca="1">IFERROR(ROUND(OFFSET(환산공식!$EX$15,$F469,0),3),"")</f>
        <v>0</v>
      </c>
      <c r="R469" s="218">
        <f ca="1">OFFSET('배치점수 계산기'!H$10,$D469,0)</f>
        <v>80.56</v>
      </c>
      <c r="S469" s="218">
        <f ca="1">OFFSET('배치점수 계산기'!I$10,$D469,0)</f>
        <v>80.046999999999997</v>
      </c>
      <c r="T469" s="218">
        <f ca="1">OFFSET('배치점수 계산기'!J$10,$D469,0)</f>
        <v>79.364999999999995</v>
      </c>
      <c r="U469" s="218">
        <f ca="1">OFFSET('배치점수 계산기'!K$10,$D469,0)</f>
        <v>78.614999999999995</v>
      </c>
      <c r="V469" s="218">
        <f ca="1">OFFSET('배치점수 계산기'!L$10,$D469,0)</f>
        <v>77.5</v>
      </c>
      <c r="W469" s="210" t="str">
        <f ca="1">OFFSET('배치점수 계산기'!M$10,$D469,0)</f>
        <v>백분위</v>
      </c>
      <c r="X469" s="208" t="str">
        <f ca="1">OFFSET('배치점수 계산기'!N$10,$D469,0)</f>
        <v>백분위</v>
      </c>
      <c r="Y469" s="212">
        <f ca="1">OFFSET(환산공식!FG$15,$F469,0)</f>
        <v>0.44</v>
      </c>
      <c r="Z469" s="35">
        <f ca="1">OFFSET(환산공식!FH$15,$F469,0)</f>
        <v>0.38</v>
      </c>
      <c r="AA469" s="203">
        <f ca="1">OFFSET(환산공식!FI$15,$F469,0)</f>
        <v>0.19</v>
      </c>
      <c r="AB469" s="5"/>
      <c r="AD469">
        <f t="shared" ca="1" si="15"/>
        <v>6</v>
      </c>
      <c r="AF469" s="5"/>
      <c r="AG469" s="5"/>
      <c r="AH469" s="5"/>
    </row>
    <row r="470" spans="1:34">
      <c r="A470" s="222"/>
      <c r="B470" s="222"/>
      <c r="C470" s="222" t="s">
        <v>2856</v>
      </c>
      <c r="D470" s="219">
        <v>1366</v>
      </c>
      <c r="E470" s="219">
        <v>245</v>
      </c>
      <c r="F470" s="219">
        <v>245</v>
      </c>
      <c r="G470" s="264">
        <v>463</v>
      </c>
      <c r="H470" s="221" t="s">
        <v>129</v>
      </c>
      <c r="I470" s="219" t="s">
        <v>1247</v>
      </c>
      <c r="J470" s="267" t="s">
        <v>798</v>
      </c>
      <c r="K470" s="219" t="s">
        <v>84</v>
      </c>
      <c r="L470" s="35" t="str">
        <f ca="1">IF(OFFSET(환산공식!$DU$15,$F470,0)=1,"O","X")</f>
        <v>X</v>
      </c>
      <c r="M470" s="212">
        <f ca="1">IFERROR(OFFSET(환산공식!DA$15,$F470,0),"")</f>
        <v>20</v>
      </c>
      <c r="N470" s="35" t="str">
        <f ca="1">IFERROR(CONCATENATE(ROUND(OFFSET(환산공식!DB$15,$F470,0),1),"%"),"")</f>
        <v>100%</v>
      </c>
      <c r="O470" s="35">
        <f ca="1">IFERROR(OFFSET(환산공식!DC$15,$F470,0),"")</f>
        <v>0</v>
      </c>
      <c r="P470" s="212" t="str">
        <f t="shared" ca="1" si="14"/>
        <v>3% 이하</v>
      </c>
      <c r="Q470" s="218">
        <f ca="1">IFERROR(ROUND(OFFSET(환산공식!$EX$15,$F470,0),3),"")</f>
        <v>0</v>
      </c>
      <c r="R470" s="218">
        <f ca="1">OFFSET('배치점수 계산기'!H$10,$D470,0)</f>
        <v>80.423000000000002</v>
      </c>
      <c r="S470" s="218">
        <f ca="1">OFFSET('배치점수 계산기'!I$10,$D470,0)</f>
        <v>80.013999999999996</v>
      </c>
      <c r="T470" s="218">
        <f ca="1">OFFSET('배치점수 계산기'!J$10,$D470,0)</f>
        <v>79.314999999999998</v>
      </c>
      <c r="U470" s="218">
        <f ca="1">OFFSET('배치점수 계산기'!K$10,$D470,0)</f>
        <v>78.513999999999996</v>
      </c>
      <c r="V470" s="218">
        <f ca="1">OFFSET('배치점수 계산기'!L$10,$D470,0)</f>
        <v>77.376999999999995</v>
      </c>
      <c r="W470" s="210" t="str">
        <f ca="1">OFFSET('배치점수 계산기'!M$10,$D470,0)</f>
        <v>백분위</v>
      </c>
      <c r="X470" s="208" t="str">
        <f ca="1">OFFSET('배치점수 계산기'!N$10,$D470,0)</f>
        <v>백분위</v>
      </c>
      <c r="Y470" s="212">
        <f ca="1">OFFSET(환산공식!FG$15,$F470,0)</f>
        <v>0.44</v>
      </c>
      <c r="Z470" s="35">
        <f ca="1">OFFSET(환산공식!FH$15,$F470,0)</f>
        <v>0.38</v>
      </c>
      <c r="AA470" s="203">
        <f ca="1">OFFSET(환산공식!FI$15,$F470,0)</f>
        <v>0.19</v>
      </c>
      <c r="AB470" s="5"/>
      <c r="AD470">
        <f t="shared" ca="1" si="15"/>
        <v>6</v>
      </c>
      <c r="AF470" s="5"/>
      <c r="AG470" s="5"/>
      <c r="AH470" s="5"/>
    </row>
    <row r="471" spans="1:34">
      <c r="A471" s="222"/>
      <c r="B471" s="222"/>
      <c r="C471" s="222" t="s">
        <v>2857</v>
      </c>
      <c r="D471" s="219">
        <v>1367</v>
      </c>
      <c r="E471" s="219">
        <v>245</v>
      </c>
      <c r="F471" s="219">
        <v>245</v>
      </c>
      <c r="G471" s="264">
        <v>464</v>
      </c>
      <c r="H471" s="221" t="s">
        <v>129</v>
      </c>
      <c r="I471" s="219" t="s">
        <v>1247</v>
      </c>
      <c r="J471" s="267" t="s">
        <v>18626</v>
      </c>
      <c r="K471" s="219" t="s">
        <v>84</v>
      </c>
      <c r="L471" s="35" t="str">
        <f ca="1">IF(OFFSET(환산공식!$DU$15,$F471,0)=1,"O","X")</f>
        <v>X</v>
      </c>
      <c r="M471" s="212">
        <f ca="1">IFERROR(OFFSET(환산공식!DA$15,$F471,0),"")</f>
        <v>20</v>
      </c>
      <c r="N471" s="35" t="str">
        <f ca="1">IFERROR(CONCATENATE(ROUND(OFFSET(환산공식!DB$15,$F471,0),1),"%"),"")</f>
        <v>100%</v>
      </c>
      <c r="O471" s="35">
        <f ca="1">IFERROR(OFFSET(환산공식!DC$15,$F471,0),"")</f>
        <v>0</v>
      </c>
      <c r="P471" s="212" t="str">
        <f t="shared" ca="1" si="14"/>
        <v>3% 이하</v>
      </c>
      <c r="Q471" s="218">
        <f ca="1">IFERROR(ROUND(OFFSET(환산공식!$EX$15,$F471,0),3),"")</f>
        <v>0</v>
      </c>
      <c r="R471" s="218">
        <f ca="1">OFFSET('배치점수 계산기'!H$10,$D471,0)</f>
        <v>80.37</v>
      </c>
      <c r="S471" s="218">
        <f ca="1">OFFSET('배치점수 계산기'!I$10,$D471,0)</f>
        <v>79.858000000000004</v>
      </c>
      <c r="T471" s="218">
        <f ca="1">OFFSET('배치점수 계산기'!J$10,$D471,0)</f>
        <v>79.126000000000005</v>
      </c>
      <c r="U471" s="218">
        <f ca="1">OFFSET('배치점수 계산기'!K$10,$D471,0)</f>
        <v>78.358999999999995</v>
      </c>
      <c r="V471" s="218">
        <f ca="1">OFFSET('배치점수 계산기'!L$10,$D471,0)</f>
        <v>77.376999999999995</v>
      </c>
      <c r="W471" s="210" t="str">
        <f ca="1">OFFSET('배치점수 계산기'!M$10,$D471,0)</f>
        <v>백분위</v>
      </c>
      <c r="X471" s="208" t="str">
        <f ca="1">OFFSET('배치점수 계산기'!N$10,$D471,0)</f>
        <v>백분위</v>
      </c>
      <c r="Y471" s="212">
        <f ca="1">OFFSET(환산공식!FG$15,$F471,0)</f>
        <v>0.44</v>
      </c>
      <c r="Z471" s="35">
        <f ca="1">OFFSET(환산공식!FH$15,$F471,0)</f>
        <v>0.38</v>
      </c>
      <c r="AA471" s="203">
        <f ca="1">OFFSET(환산공식!FI$15,$F471,0)</f>
        <v>0.19</v>
      </c>
      <c r="AB471" s="5"/>
      <c r="AD471">
        <f t="shared" ca="1" si="15"/>
        <v>6</v>
      </c>
      <c r="AF471" s="5"/>
      <c r="AG471" s="5"/>
      <c r="AH471" s="5"/>
    </row>
    <row r="472" spans="1:34">
      <c r="A472" s="222"/>
      <c r="B472" s="222"/>
      <c r="C472" s="222" t="s">
        <v>2858</v>
      </c>
      <c r="D472" s="219">
        <v>1368</v>
      </c>
      <c r="E472" s="219">
        <v>245</v>
      </c>
      <c r="F472" s="219">
        <v>245</v>
      </c>
      <c r="G472" s="264">
        <v>465</v>
      </c>
      <c r="H472" s="221" t="s">
        <v>129</v>
      </c>
      <c r="I472" s="219" t="s">
        <v>1247</v>
      </c>
      <c r="J472" s="267" t="s">
        <v>1264</v>
      </c>
      <c r="K472" s="219" t="s">
        <v>84</v>
      </c>
      <c r="L472" s="35" t="str">
        <f ca="1">IF(OFFSET(환산공식!$DU$15,$F472,0)=1,"O","X")</f>
        <v>X</v>
      </c>
      <c r="M472" s="212">
        <f ca="1">IFERROR(OFFSET(환산공식!DA$15,$F472,0),"")</f>
        <v>20</v>
      </c>
      <c r="N472" s="35" t="str">
        <f ca="1">IFERROR(CONCATENATE(ROUND(OFFSET(환산공식!DB$15,$F472,0),1),"%"),"")</f>
        <v>100%</v>
      </c>
      <c r="O472" s="35">
        <f ca="1">IFERROR(OFFSET(환산공식!DC$15,$F472,0),"")</f>
        <v>0</v>
      </c>
      <c r="P472" s="212" t="str">
        <f t="shared" ca="1" si="14"/>
        <v>3% 이하</v>
      </c>
      <c r="Q472" s="218">
        <f ca="1">IFERROR(ROUND(OFFSET(환산공식!$EX$15,$F472,0),3),"")</f>
        <v>0</v>
      </c>
      <c r="R472" s="218">
        <f ca="1">OFFSET('배치점수 계산기'!H$10,$D472,0)</f>
        <v>80.355000000000004</v>
      </c>
      <c r="S472" s="218">
        <f ca="1">OFFSET('배치점수 계산기'!I$10,$D472,0)</f>
        <v>79.825999999999993</v>
      </c>
      <c r="T472" s="218">
        <f ca="1">OFFSET('배치점수 계산기'!J$10,$D472,0)</f>
        <v>79.075999999999993</v>
      </c>
      <c r="U472" s="218">
        <f ca="1">OFFSET('배치점수 계산기'!K$10,$D472,0)</f>
        <v>78.341999999999999</v>
      </c>
      <c r="V472" s="218">
        <f ca="1">OFFSET('배치점수 계산기'!L$10,$D472,0)</f>
        <v>77.186000000000007</v>
      </c>
      <c r="W472" s="210" t="str">
        <f ca="1">OFFSET('배치점수 계산기'!M$10,$D472,0)</f>
        <v>백분위</v>
      </c>
      <c r="X472" s="208" t="str">
        <f ca="1">OFFSET('배치점수 계산기'!N$10,$D472,0)</f>
        <v>백분위</v>
      </c>
      <c r="Y472" s="212">
        <f ca="1">OFFSET(환산공식!FG$15,$F472,0)</f>
        <v>0.44</v>
      </c>
      <c r="Z472" s="35">
        <f ca="1">OFFSET(환산공식!FH$15,$F472,0)</f>
        <v>0.38</v>
      </c>
      <c r="AA472" s="203">
        <f ca="1">OFFSET(환산공식!FI$15,$F472,0)</f>
        <v>0.19</v>
      </c>
      <c r="AB472" s="5"/>
      <c r="AD472">
        <f t="shared" ca="1" si="15"/>
        <v>6</v>
      </c>
      <c r="AF472" s="5"/>
      <c r="AG472" s="5"/>
      <c r="AH472" s="5"/>
    </row>
    <row r="473" spans="1:34">
      <c r="A473" s="222"/>
      <c r="B473" s="222"/>
      <c r="C473" s="222" t="s">
        <v>2859</v>
      </c>
      <c r="D473" s="219">
        <v>1369</v>
      </c>
      <c r="E473" s="219">
        <v>245</v>
      </c>
      <c r="F473" s="219">
        <v>245</v>
      </c>
      <c r="G473" s="264">
        <v>466</v>
      </c>
      <c r="H473" s="221" t="s">
        <v>129</v>
      </c>
      <c r="I473" s="219" t="s">
        <v>1247</v>
      </c>
      <c r="J473" s="267" t="s">
        <v>1263</v>
      </c>
      <c r="K473" s="219" t="s">
        <v>84</v>
      </c>
      <c r="L473" s="35" t="str">
        <f ca="1">IF(OFFSET(환산공식!$DU$15,$F473,0)=1,"O","X")</f>
        <v>X</v>
      </c>
      <c r="M473" s="212">
        <f ca="1">IFERROR(OFFSET(환산공식!DA$15,$F473,0),"")</f>
        <v>20</v>
      </c>
      <c r="N473" s="35" t="str">
        <f ca="1">IFERROR(CONCATENATE(ROUND(OFFSET(환산공식!DB$15,$F473,0),1),"%"),"")</f>
        <v>100%</v>
      </c>
      <c r="O473" s="35">
        <f ca="1">IFERROR(OFFSET(환산공식!DC$15,$F473,0),"")</f>
        <v>0</v>
      </c>
      <c r="P473" s="212" t="str">
        <f t="shared" ca="1" si="14"/>
        <v>3% 이하</v>
      </c>
      <c r="Q473" s="218">
        <f ca="1">IFERROR(ROUND(OFFSET(환산공식!$EX$15,$F473,0),3),"")</f>
        <v>0</v>
      </c>
      <c r="R473" s="218">
        <f ca="1">OFFSET('배치점수 계산기'!H$10,$D473,0)</f>
        <v>80.209000000000003</v>
      </c>
      <c r="S473" s="218">
        <f ca="1">OFFSET('배치점수 계산기'!I$10,$D473,0)</f>
        <v>79.695999999999998</v>
      </c>
      <c r="T473" s="218">
        <f ca="1">OFFSET('배치점수 계산기'!J$10,$D473,0)</f>
        <v>79.061000000000007</v>
      </c>
      <c r="U473" s="218">
        <f ca="1">OFFSET('배치점수 계산기'!K$10,$D473,0)</f>
        <v>78.274000000000001</v>
      </c>
      <c r="V473" s="218">
        <f ca="1">OFFSET('배치점수 계산기'!L$10,$D473,0)</f>
        <v>77.134</v>
      </c>
      <c r="W473" s="210" t="str">
        <f ca="1">OFFSET('배치점수 계산기'!M$10,$D473,0)</f>
        <v>백분위</v>
      </c>
      <c r="X473" s="208" t="str">
        <f ca="1">OFFSET('배치점수 계산기'!N$10,$D473,0)</f>
        <v>백분위</v>
      </c>
      <c r="Y473" s="212">
        <f ca="1">OFFSET(환산공식!FG$15,$F473,0)</f>
        <v>0.44</v>
      </c>
      <c r="Z473" s="35">
        <f ca="1">OFFSET(환산공식!FH$15,$F473,0)</f>
        <v>0.38</v>
      </c>
      <c r="AA473" s="203">
        <f ca="1">OFFSET(환산공식!FI$15,$F473,0)</f>
        <v>0.19</v>
      </c>
      <c r="AB473" s="5"/>
      <c r="AD473">
        <f t="shared" ca="1" si="15"/>
        <v>6</v>
      </c>
      <c r="AF473" s="5"/>
      <c r="AG473" s="5"/>
      <c r="AH473" s="5"/>
    </row>
    <row r="474" spans="1:34">
      <c r="A474" s="222"/>
      <c r="B474" s="222"/>
      <c r="C474" s="222" t="s">
        <v>2860</v>
      </c>
      <c r="D474" s="219">
        <v>1370</v>
      </c>
      <c r="E474" s="219">
        <v>245</v>
      </c>
      <c r="F474" s="219">
        <v>245</v>
      </c>
      <c r="G474" s="264">
        <v>467</v>
      </c>
      <c r="H474" s="221" t="s">
        <v>129</v>
      </c>
      <c r="I474" s="219" t="s">
        <v>1247</v>
      </c>
      <c r="J474" s="267" t="s">
        <v>390</v>
      </c>
      <c r="K474" s="219" t="s">
        <v>84</v>
      </c>
      <c r="L474" s="35" t="str">
        <f ca="1">IF(OFFSET(환산공식!$DU$15,$F474,0)=1,"O","X")</f>
        <v>X</v>
      </c>
      <c r="M474" s="212">
        <f ca="1">IFERROR(OFFSET(환산공식!DA$15,$F474,0),"")</f>
        <v>20</v>
      </c>
      <c r="N474" s="35" t="str">
        <f ca="1">IFERROR(CONCATENATE(ROUND(OFFSET(환산공식!DB$15,$F474,0),1),"%"),"")</f>
        <v>100%</v>
      </c>
      <c r="O474" s="35">
        <f ca="1">IFERROR(OFFSET(환산공식!DC$15,$F474,0),"")</f>
        <v>0</v>
      </c>
      <c r="P474" s="212" t="str">
        <f t="shared" ca="1" si="14"/>
        <v>3% 이하</v>
      </c>
      <c r="Q474" s="218">
        <f ca="1">IFERROR(ROUND(OFFSET(환산공식!$EX$15,$F474,0),3),"")</f>
        <v>0</v>
      </c>
      <c r="R474" s="218">
        <f ca="1">OFFSET('배치점수 계산기'!H$10,$D474,0)</f>
        <v>79.825999999999993</v>
      </c>
      <c r="S474" s="218">
        <f ca="1">OFFSET('배치점수 계산기'!I$10,$D474,0)</f>
        <v>79.364999999999995</v>
      </c>
      <c r="T474" s="218">
        <f ca="1">OFFSET('배치점수 계산기'!J$10,$D474,0)</f>
        <v>78.63</v>
      </c>
      <c r="U474" s="218">
        <f ca="1">OFFSET('배치점수 계산기'!K$10,$D474,0)</f>
        <v>77.986000000000004</v>
      </c>
      <c r="V474" s="218">
        <f ca="1">OFFSET('배치점수 계산기'!L$10,$D474,0)</f>
        <v>76.8</v>
      </c>
      <c r="W474" s="210" t="str">
        <f ca="1">OFFSET('배치점수 계산기'!M$10,$D474,0)</f>
        <v>백분위</v>
      </c>
      <c r="X474" s="208" t="str">
        <f ca="1">OFFSET('배치점수 계산기'!N$10,$D474,0)</f>
        <v>백분위</v>
      </c>
      <c r="Y474" s="212">
        <f ca="1">OFFSET(환산공식!FG$15,$F474,0)</f>
        <v>0.44</v>
      </c>
      <c r="Z474" s="35">
        <f ca="1">OFFSET(환산공식!FH$15,$F474,0)</f>
        <v>0.38</v>
      </c>
      <c r="AA474" s="203">
        <f ca="1">OFFSET(환산공식!FI$15,$F474,0)</f>
        <v>0.19</v>
      </c>
      <c r="AB474" s="5"/>
      <c r="AD474">
        <f t="shared" ca="1" si="15"/>
        <v>6</v>
      </c>
      <c r="AF474" s="5"/>
      <c r="AG474" s="5"/>
      <c r="AH474" s="5"/>
    </row>
    <row r="475" spans="1:34">
      <c r="A475" s="222"/>
      <c r="B475" s="222"/>
      <c r="C475" s="222" t="s">
        <v>2861</v>
      </c>
      <c r="D475" s="219">
        <v>1371</v>
      </c>
      <c r="E475" s="219">
        <v>245</v>
      </c>
      <c r="F475" s="219">
        <v>245</v>
      </c>
      <c r="G475" s="264">
        <v>468</v>
      </c>
      <c r="H475" s="221" t="s">
        <v>129</v>
      </c>
      <c r="I475" s="219" t="s">
        <v>1247</v>
      </c>
      <c r="J475" s="267" t="s">
        <v>107</v>
      </c>
      <c r="K475" s="219" t="s">
        <v>84</v>
      </c>
      <c r="L475" s="35" t="str">
        <f ca="1">IF(OFFSET(환산공식!$DU$15,$F475,0)=1,"O","X")</f>
        <v>X</v>
      </c>
      <c r="M475" s="212">
        <f ca="1">IFERROR(OFFSET(환산공식!DA$15,$F475,0),"")</f>
        <v>20</v>
      </c>
      <c r="N475" s="35" t="str">
        <f ca="1">IFERROR(CONCATENATE(ROUND(OFFSET(환산공식!DB$15,$F475,0),1),"%"),"")</f>
        <v>100%</v>
      </c>
      <c r="O475" s="35">
        <f ca="1">IFERROR(OFFSET(환산공식!DC$15,$F475,0),"")</f>
        <v>0</v>
      </c>
      <c r="P475" s="212" t="str">
        <f t="shared" ca="1" si="14"/>
        <v>3% 이하</v>
      </c>
      <c r="Q475" s="218">
        <f ca="1">IFERROR(ROUND(OFFSET(환산공식!$EX$15,$F475,0),3),"")</f>
        <v>0</v>
      </c>
      <c r="R475" s="218">
        <f ca="1">OFFSET('배치점수 계산기'!H$10,$D475,0)</f>
        <v>79.552000000000007</v>
      </c>
      <c r="S475" s="218">
        <f ca="1">OFFSET('배치점수 계산기'!I$10,$D475,0)</f>
        <v>79.111000000000004</v>
      </c>
      <c r="T475" s="218">
        <f ca="1">OFFSET('배치점수 계산기'!J$10,$D475,0)</f>
        <v>78.358999999999995</v>
      </c>
      <c r="U475" s="218">
        <f ca="1">OFFSET('배치점수 계산기'!K$10,$D475,0)</f>
        <v>77.552000000000007</v>
      </c>
      <c r="V475" s="218">
        <f ca="1">OFFSET('배치점수 계산기'!L$10,$D475,0)</f>
        <v>76.400000000000006</v>
      </c>
      <c r="W475" s="210" t="str">
        <f ca="1">OFFSET('배치점수 계산기'!M$10,$D475,0)</f>
        <v>백분위</v>
      </c>
      <c r="X475" s="208" t="str">
        <f ca="1">OFFSET('배치점수 계산기'!N$10,$D475,0)</f>
        <v>백분위</v>
      </c>
      <c r="Y475" s="212">
        <f ca="1">OFFSET(환산공식!FG$15,$F475,0)</f>
        <v>0.44</v>
      </c>
      <c r="Z475" s="35">
        <f ca="1">OFFSET(환산공식!FH$15,$F475,0)</f>
        <v>0.38</v>
      </c>
      <c r="AA475" s="203">
        <f ca="1">OFFSET(환산공식!FI$15,$F475,0)</f>
        <v>0.19</v>
      </c>
      <c r="AB475" s="5"/>
      <c r="AD475">
        <f t="shared" ca="1" si="15"/>
        <v>6</v>
      </c>
      <c r="AF475" s="5"/>
      <c r="AG475" s="5"/>
      <c r="AH475" s="5"/>
    </row>
    <row r="476" spans="1:34">
      <c r="A476" s="222"/>
      <c r="B476" s="222"/>
      <c r="C476" s="222" t="s">
        <v>2862</v>
      </c>
      <c r="D476" s="219">
        <v>1372</v>
      </c>
      <c r="E476" s="219">
        <v>245</v>
      </c>
      <c r="F476" s="219">
        <v>245</v>
      </c>
      <c r="G476" s="264">
        <v>469</v>
      </c>
      <c r="H476" s="221" t="s">
        <v>129</v>
      </c>
      <c r="I476" s="219" t="s">
        <v>1247</v>
      </c>
      <c r="J476" s="267" t="s">
        <v>1154</v>
      </c>
      <c r="K476" s="219" t="s">
        <v>84</v>
      </c>
      <c r="L476" s="35" t="str">
        <f ca="1">IF(OFFSET(환산공식!$DU$15,$F476,0)=1,"O","X")</f>
        <v>X</v>
      </c>
      <c r="M476" s="212">
        <f ca="1">IFERROR(OFFSET(환산공식!DA$15,$F476,0),"")</f>
        <v>20</v>
      </c>
      <c r="N476" s="35" t="str">
        <f ca="1">IFERROR(CONCATENATE(ROUND(OFFSET(환산공식!DB$15,$F476,0),1),"%"),"")</f>
        <v>100%</v>
      </c>
      <c r="O476" s="35">
        <f ca="1">IFERROR(OFFSET(환산공식!DC$15,$F476,0),"")</f>
        <v>0</v>
      </c>
      <c r="P476" s="212" t="str">
        <f t="shared" ca="1" si="14"/>
        <v>3% 이하</v>
      </c>
      <c r="Q476" s="218">
        <f ca="1">IFERROR(ROUND(OFFSET(환산공식!$EX$15,$F476,0),3),"")</f>
        <v>0</v>
      </c>
      <c r="R476" s="218">
        <f ca="1">OFFSET('배치점수 계산기'!H$10,$D476,0)</f>
        <v>79.552000000000007</v>
      </c>
      <c r="S476" s="218">
        <f ca="1">OFFSET('배치점수 계산기'!I$10,$D476,0)</f>
        <v>79.061000000000007</v>
      </c>
      <c r="T476" s="218">
        <f ca="1">OFFSET('배치점수 계산기'!J$10,$D476,0)</f>
        <v>78.221999999999994</v>
      </c>
      <c r="U476" s="218">
        <f ca="1">OFFSET('배치점수 계산기'!K$10,$D476,0)</f>
        <v>77.263999999999996</v>
      </c>
      <c r="V476" s="218">
        <f ca="1">OFFSET('배치점수 계산기'!L$10,$D476,0)</f>
        <v>76.287000000000006</v>
      </c>
      <c r="W476" s="210" t="str">
        <f ca="1">OFFSET('배치점수 계산기'!M$10,$D476,0)</f>
        <v>백분위</v>
      </c>
      <c r="X476" s="208" t="str">
        <f ca="1">OFFSET('배치점수 계산기'!N$10,$D476,0)</f>
        <v>백분위</v>
      </c>
      <c r="Y476" s="212">
        <f ca="1">OFFSET(환산공식!FG$15,$F476,0)</f>
        <v>0.44</v>
      </c>
      <c r="Z476" s="35">
        <f ca="1">OFFSET(환산공식!FH$15,$F476,0)</f>
        <v>0.38</v>
      </c>
      <c r="AA476" s="203">
        <f ca="1">OFFSET(환산공식!FI$15,$F476,0)</f>
        <v>0.19</v>
      </c>
      <c r="AB476" s="5"/>
      <c r="AD476">
        <f t="shared" ca="1" si="15"/>
        <v>6</v>
      </c>
      <c r="AF476" s="5"/>
      <c r="AG476" s="5"/>
      <c r="AH476" s="5"/>
    </row>
    <row r="477" spans="1:34">
      <c r="A477" s="222"/>
      <c r="B477" s="222"/>
      <c r="C477" s="222" t="s">
        <v>2863</v>
      </c>
      <c r="D477" s="219">
        <v>1373</v>
      </c>
      <c r="E477" s="219">
        <v>132</v>
      </c>
      <c r="F477" s="219">
        <v>132</v>
      </c>
      <c r="G477" s="264">
        <v>470</v>
      </c>
      <c r="H477" s="221" t="s">
        <v>129</v>
      </c>
      <c r="I477" s="219" t="s">
        <v>1265</v>
      </c>
      <c r="J477" s="267" t="s">
        <v>18631</v>
      </c>
      <c r="K477" s="219" t="s">
        <v>83</v>
      </c>
      <c r="L477" s="35" t="str">
        <f ca="1">IF(OFFSET(환산공식!$DU$15,$F477,0)=1,"O","X")</f>
        <v>X</v>
      </c>
      <c r="M477" s="212">
        <f ca="1">IFERROR(OFFSET(환산공식!DA$15,$F477,0),"")</f>
        <v>200</v>
      </c>
      <c r="N477" s="35" t="str">
        <f ca="1">IFERROR(CONCATENATE(ROUND(OFFSET(환산공식!DB$15,$F477,0),1),"%"),"")</f>
        <v>100%</v>
      </c>
      <c r="O477" s="35">
        <f ca="1">IFERROR(OFFSET(환산공식!DC$15,$F477,0),"")</f>
        <v>0</v>
      </c>
      <c r="P477" s="212" t="str">
        <f t="shared" ca="1" si="14"/>
        <v>3% 이하</v>
      </c>
      <c r="Q477" s="218">
        <f ca="1">IFERROR(ROUND(OFFSET(환산공식!$EX$15,$F477,0),3),"")</f>
        <v>0</v>
      </c>
      <c r="R477" s="218">
        <f ca="1">OFFSET('배치점수 계산기'!H$10,$D477,0)</f>
        <v>815.64</v>
      </c>
      <c r="S477" s="218">
        <f ca="1">OFFSET('배치점수 계산기'!I$10,$D477,0)</f>
        <v>813.38</v>
      </c>
      <c r="T477" s="218">
        <f ca="1">OFFSET('배치점수 계산기'!J$10,$D477,0)</f>
        <v>809.86500000000001</v>
      </c>
      <c r="U477" s="218">
        <f ca="1">OFFSET('배치점수 계산기'!K$10,$D477,0)</f>
        <v>807.17</v>
      </c>
      <c r="V477" s="218">
        <f ca="1">OFFSET('배치점수 계산기'!L$10,$D477,0)</f>
        <v>804.68200000000002</v>
      </c>
      <c r="W477" s="210" t="str">
        <f ca="1">OFFSET('배치점수 계산기'!M$10,$D477,0)</f>
        <v>표점/만점</v>
      </c>
      <c r="X477" s="208" t="str">
        <f ca="1">OFFSET('배치점수 계산기'!N$10,$D477,0)</f>
        <v>변표/만점</v>
      </c>
      <c r="Y477" s="212">
        <f ca="1">OFFSET(환산공식!FG$15,$F477,0)</f>
        <v>0.25</v>
      </c>
      <c r="Z477" s="35">
        <f ca="1">OFFSET(환산공식!FH$15,$F477,0)</f>
        <v>0.44</v>
      </c>
      <c r="AA477" s="203">
        <f ca="1">OFFSET(환산공식!FI$15,$F477,0)</f>
        <v>0.31</v>
      </c>
      <c r="AB477" s="5"/>
      <c r="AD477">
        <f t="shared" ca="1" si="15"/>
        <v>6</v>
      </c>
      <c r="AF477" s="5"/>
      <c r="AG477" s="5"/>
      <c r="AH477" s="5"/>
    </row>
    <row r="478" spans="1:34">
      <c r="A478" s="222"/>
      <c r="B478" s="222"/>
      <c r="C478" s="222" t="s">
        <v>2864</v>
      </c>
      <c r="D478" s="219">
        <v>1374</v>
      </c>
      <c r="E478" s="219">
        <v>132</v>
      </c>
      <c r="F478" s="219">
        <v>132</v>
      </c>
      <c r="G478" s="264">
        <v>471</v>
      </c>
      <c r="H478" s="221" t="s">
        <v>129</v>
      </c>
      <c r="I478" s="219" t="s">
        <v>1265</v>
      </c>
      <c r="J478" s="267" t="s">
        <v>1273</v>
      </c>
      <c r="K478" s="219" t="s">
        <v>83</v>
      </c>
      <c r="L478" s="35" t="str">
        <f ca="1">IF(OFFSET(환산공식!$DU$15,$F478,0)=1,"O","X")</f>
        <v>X</v>
      </c>
      <c r="M478" s="212">
        <f ca="1">IFERROR(OFFSET(환산공식!DA$15,$F478,0),"")</f>
        <v>200</v>
      </c>
      <c r="N478" s="35" t="str">
        <f ca="1">IFERROR(CONCATENATE(ROUND(OFFSET(환산공식!DB$15,$F478,0),1),"%"),"")</f>
        <v>100%</v>
      </c>
      <c r="O478" s="35">
        <f ca="1">IFERROR(OFFSET(환산공식!DC$15,$F478,0),"")</f>
        <v>0</v>
      </c>
      <c r="P478" s="212" t="str">
        <f t="shared" ca="1" si="14"/>
        <v>3% 이하</v>
      </c>
      <c r="Q478" s="218">
        <f ca="1">IFERROR(ROUND(OFFSET(환산공식!$EX$15,$F478,0),3),"")</f>
        <v>0</v>
      </c>
      <c r="R478" s="218">
        <f ca="1">OFFSET('배치점수 계산기'!H$10,$D478,0)</f>
        <v>816.39200000000005</v>
      </c>
      <c r="S478" s="218">
        <f ca="1">OFFSET('배치점수 계산기'!I$10,$D478,0)</f>
        <v>813.51499999999999</v>
      </c>
      <c r="T478" s="218">
        <f ca="1">OFFSET('배치점수 계산기'!J$10,$D478,0)</f>
        <v>809.70299999999997</v>
      </c>
      <c r="U478" s="218">
        <f ca="1">OFFSET('배치점수 계산기'!K$10,$D478,0)</f>
        <v>806.07899999999995</v>
      </c>
      <c r="V478" s="218">
        <f ca="1">OFFSET('배치점수 계산기'!L$10,$D478,0)</f>
        <v>803.846</v>
      </c>
      <c r="W478" s="210" t="str">
        <f ca="1">OFFSET('배치점수 계산기'!M$10,$D478,0)</f>
        <v>표점/만점</v>
      </c>
      <c r="X478" s="208" t="str">
        <f ca="1">OFFSET('배치점수 계산기'!N$10,$D478,0)</f>
        <v>변표/만점</v>
      </c>
      <c r="Y478" s="212">
        <f ca="1">OFFSET(환산공식!FG$15,$F478,0)</f>
        <v>0.25</v>
      </c>
      <c r="Z478" s="35">
        <f ca="1">OFFSET(환산공식!FH$15,$F478,0)</f>
        <v>0.44</v>
      </c>
      <c r="AA478" s="203">
        <f ca="1">OFFSET(환산공식!FI$15,$F478,0)</f>
        <v>0.31</v>
      </c>
      <c r="AB478" s="5"/>
      <c r="AD478">
        <f t="shared" ca="1" si="15"/>
        <v>6</v>
      </c>
      <c r="AF478" s="5"/>
      <c r="AG478" s="5"/>
      <c r="AH478" s="5"/>
    </row>
    <row r="479" spans="1:34">
      <c r="A479" s="222"/>
      <c r="B479" s="222"/>
      <c r="C479" s="222" t="s">
        <v>2865</v>
      </c>
      <c r="D479" s="219">
        <v>1375</v>
      </c>
      <c r="E479" s="219">
        <v>132</v>
      </c>
      <c r="F479" s="219">
        <v>132</v>
      </c>
      <c r="G479" s="264">
        <v>472</v>
      </c>
      <c r="H479" s="221" t="s">
        <v>129</v>
      </c>
      <c r="I479" s="219" t="s">
        <v>1265</v>
      </c>
      <c r="J479" s="267" t="s">
        <v>94</v>
      </c>
      <c r="K479" s="219" t="s">
        <v>83</v>
      </c>
      <c r="L479" s="35" t="str">
        <f ca="1">IF(OFFSET(환산공식!$DU$15,$F479,0)=1,"O","X")</f>
        <v>X</v>
      </c>
      <c r="M479" s="212">
        <f ca="1">IFERROR(OFFSET(환산공식!DA$15,$F479,0),"")</f>
        <v>200</v>
      </c>
      <c r="N479" s="35" t="str">
        <f ca="1">IFERROR(CONCATENATE(ROUND(OFFSET(환산공식!DB$15,$F479,0),1),"%"),"")</f>
        <v>100%</v>
      </c>
      <c r="O479" s="35">
        <f ca="1">IFERROR(OFFSET(환산공식!DC$15,$F479,0),"")</f>
        <v>0</v>
      </c>
      <c r="P479" s="212" t="str">
        <f t="shared" ca="1" si="14"/>
        <v>3% 이하</v>
      </c>
      <c r="Q479" s="218">
        <f ca="1">IFERROR(ROUND(OFFSET(환산공식!$EX$15,$F479,0),3),"")</f>
        <v>0</v>
      </c>
      <c r="R479" s="218">
        <f ca="1">OFFSET('배치점수 계산기'!H$10,$D479,0)</f>
        <v>814.13699999999994</v>
      </c>
      <c r="S479" s="218">
        <f ca="1">OFFSET('배치점수 계산기'!I$10,$D479,0)</f>
        <v>811.46299999999997</v>
      </c>
      <c r="T479" s="218">
        <f ca="1">OFFSET('배치점수 계산기'!J$10,$D479,0)</f>
        <v>808.29100000000005</v>
      </c>
      <c r="U479" s="218">
        <f ca="1">OFFSET('배치점수 계산기'!K$10,$D479,0)</f>
        <v>805.63800000000003</v>
      </c>
      <c r="V479" s="218">
        <f ca="1">OFFSET('배치점수 계산기'!L$10,$D479,0)</f>
        <v>803.22</v>
      </c>
      <c r="W479" s="210" t="str">
        <f ca="1">OFFSET('배치점수 계산기'!M$10,$D479,0)</f>
        <v>표점/만점</v>
      </c>
      <c r="X479" s="208" t="str">
        <f ca="1">OFFSET('배치점수 계산기'!N$10,$D479,0)</f>
        <v>변표/만점</v>
      </c>
      <c r="Y479" s="212">
        <f ca="1">OFFSET(환산공식!FG$15,$F479,0)</f>
        <v>0.25</v>
      </c>
      <c r="Z479" s="35">
        <f ca="1">OFFSET(환산공식!FH$15,$F479,0)</f>
        <v>0.44</v>
      </c>
      <c r="AA479" s="203">
        <f ca="1">OFFSET(환산공식!FI$15,$F479,0)</f>
        <v>0.31</v>
      </c>
      <c r="AB479" s="5"/>
      <c r="AD479">
        <f t="shared" ca="1" si="15"/>
        <v>6</v>
      </c>
      <c r="AF479" s="5"/>
      <c r="AG479" s="5"/>
      <c r="AH479" s="5"/>
    </row>
    <row r="480" spans="1:34">
      <c r="A480" s="222"/>
      <c r="B480" s="222"/>
      <c r="C480" s="222" t="s">
        <v>2866</v>
      </c>
      <c r="D480" s="219">
        <v>1376</v>
      </c>
      <c r="E480" s="219">
        <v>132</v>
      </c>
      <c r="F480" s="219">
        <v>132</v>
      </c>
      <c r="G480" s="264">
        <v>473</v>
      </c>
      <c r="H480" s="221" t="s">
        <v>129</v>
      </c>
      <c r="I480" s="219" t="s">
        <v>1265</v>
      </c>
      <c r="J480" s="267" t="s">
        <v>1271</v>
      </c>
      <c r="K480" s="219" t="s">
        <v>83</v>
      </c>
      <c r="L480" s="35" t="str">
        <f ca="1">IF(OFFSET(환산공식!$DU$15,$F480,0)=1,"O","X")</f>
        <v>X</v>
      </c>
      <c r="M480" s="212">
        <f ca="1">IFERROR(OFFSET(환산공식!DA$15,$F480,0),"")</f>
        <v>200</v>
      </c>
      <c r="N480" s="35" t="str">
        <f ca="1">IFERROR(CONCATENATE(ROUND(OFFSET(환산공식!DB$15,$F480,0),1),"%"),"")</f>
        <v>100%</v>
      </c>
      <c r="O480" s="35">
        <f ca="1">IFERROR(OFFSET(환산공식!DC$15,$F480,0),"")</f>
        <v>0</v>
      </c>
      <c r="P480" s="212" t="str">
        <f t="shared" ca="1" si="14"/>
        <v>3% 이하</v>
      </c>
      <c r="Q480" s="218">
        <f ca="1">IFERROR(ROUND(OFFSET(환산공식!$EX$15,$F480,0),3),"")</f>
        <v>0</v>
      </c>
      <c r="R480" s="218">
        <f ca="1">OFFSET('배치점수 계산기'!H$10,$D480,0)</f>
        <v>814.13699999999994</v>
      </c>
      <c r="S480" s="218">
        <f ca="1">OFFSET('배치점수 계산기'!I$10,$D480,0)</f>
        <v>811.73099999999999</v>
      </c>
      <c r="T480" s="218">
        <f ca="1">OFFSET('배치점수 계산기'!J$10,$D480,0)</f>
        <v>808.28200000000004</v>
      </c>
      <c r="U480" s="218">
        <f ca="1">OFFSET('배치점수 계산기'!K$10,$D480,0)</f>
        <v>804.68200000000002</v>
      </c>
      <c r="V480" s="218">
        <f ca="1">OFFSET('배치점수 계산기'!L$10,$D480,0)</f>
        <v>802.54499999999996</v>
      </c>
      <c r="W480" s="210" t="str">
        <f ca="1">OFFSET('배치점수 계산기'!M$10,$D480,0)</f>
        <v>표점/만점</v>
      </c>
      <c r="X480" s="208" t="str">
        <f ca="1">OFFSET('배치점수 계산기'!N$10,$D480,0)</f>
        <v>변표/만점</v>
      </c>
      <c r="Y480" s="212">
        <f ca="1">OFFSET(환산공식!FG$15,$F480,0)</f>
        <v>0.25</v>
      </c>
      <c r="Z480" s="35">
        <f ca="1">OFFSET(환산공식!FH$15,$F480,0)</f>
        <v>0.44</v>
      </c>
      <c r="AA480" s="203">
        <f ca="1">OFFSET(환산공식!FI$15,$F480,0)</f>
        <v>0.31</v>
      </c>
      <c r="AB480" s="5"/>
      <c r="AD480">
        <f t="shared" ca="1" si="15"/>
        <v>6</v>
      </c>
      <c r="AF480" s="5"/>
      <c r="AG480" s="5"/>
      <c r="AH480" s="5"/>
    </row>
    <row r="481" spans="1:34">
      <c r="A481" s="222"/>
      <c r="B481" s="222"/>
      <c r="C481" s="222" t="s">
        <v>2867</v>
      </c>
      <c r="D481" s="219">
        <v>1377</v>
      </c>
      <c r="E481" s="219">
        <v>132</v>
      </c>
      <c r="F481" s="219">
        <v>132</v>
      </c>
      <c r="G481" s="264">
        <v>474</v>
      </c>
      <c r="H481" s="221" t="s">
        <v>129</v>
      </c>
      <c r="I481" s="219" t="s">
        <v>1265</v>
      </c>
      <c r="J481" s="267" t="s">
        <v>1454</v>
      </c>
      <c r="K481" s="219" t="s">
        <v>83</v>
      </c>
      <c r="L481" s="35" t="str">
        <f ca="1">IF(OFFSET(환산공식!$DU$15,$F481,0)=1,"O","X")</f>
        <v>X</v>
      </c>
      <c r="M481" s="212">
        <f ca="1">IFERROR(OFFSET(환산공식!DA$15,$F481,0),"")</f>
        <v>200</v>
      </c>
      <c r="N481" s="35" t="str">
        <f ca="1">IFERROR(CONCATENATE(ROUND(OFFSET(환산공식!DB$15,$F481,0),1),"%"),"")</f>
        <v>100%</v>
      </c>
      <c r="O481" s="35">
        <f ca="1">IFERROR(OFFSET(환산공식!DC$15,$F481,0),"")</f>
        <v>0</v>
      </c>
      <c r="P481" s="212" t="str">
        <f t="shared" ca="1" si="14"/>
        <v>3% 이하</v>
      </c>
      <c r="Q481" s="218">
        <f ca="1">IFERROR(ROUND(OFFSET(환산공식!$EX$15,$F481,0),3),"")</f>
        <v>0</v>
      </c>
      <c r="R481" s="218">
        <f ca="1">OFFSET('배치점수 계산기'!H$10,$D481,0)</f>
        <v>810.45899999999995</v>
      </c>
      <c r="S481" s="218">
        <f ca="1">OFFSET('배치점수 계산기'!I$10,$D481,0)</f>
        <v>808.29100000000005</v>
      </c>
      <c r="T481" s="218">
        <f ca="1">OFFSET('배치점수 계산기'!J$10,$D481,0)</f>
        <v>804.68200000000002</v>
      </c>
      <c r="U481" s="218">
        <f ca="1">OFFSET('배치점수 계산기'!K$10,$D481,0)</f>
        <v>801.21</v>
      </c>
      <c r="V481" s="218">
        <f ca="1">OFFSET('배치점수 계산기'!L$10,$D481,0)</f>
        <v>798.94600000000003</v>
      </c>
      <c r="W481" s="210" t="str">
        <f ca="1">OFFSET('배치점수 계산기'!M$10,$D481,0)</f>
        <v>표점/만점</v>
      </c>
      <c r="X481" s="208" t="str">
        <f ca="1">OFFSET('배치점수 계산기'!N$10,$D481,0)</f>
        <v>변표/만점</v>
      </c>
      <c r="Y481" s="212">
        <f ca="1">OFFSET(환산공식!FG$15,$F481,0)</f>
        <v>0.25</v>
      </c>
      <c r="Z481" s="35">
        <f ca="1">OFFSET(환산공식!FH$15,$F481,0)</f>
        <v>0.44</v>
      </c>
      <c r="AA481" s="203">
        <f ca="1">OFFSET(환산공식!FI$15,$F481,0)</f>
        <v>0.31</v>
      </c>
      <c r="AB481" s="5"/>
      <c r="AD481">
        <f t="shared" ca="1" si="15"/>
        <v>6</v>
      </c>
      <c r="AF481" s="5"/>
      <c r="AG481" s="5"/>
      <c r="AH481" s="5"/>
    </row>
    <row r="482" spans="1:34">
      <c r="A482" s="222"/>
      <c r="B482" s="222"/>
      <c r="C482" s="222" t="s">
        <v>2868</v>
      </c>
      <c r="D482" s="219">
        <v>1378</v>
      </c>
      <c r="E482" s="219">
        <v>132</v>
      </c>
      <c r="F482" s="219">
        <v>132</v>
      </c>
      <c r="G482" s="264">
        <v>475</v>
      </c>
      <c r="H482" s="221" t="s">
        <v>129</v>
      </c>
      <c r="I482" s="219" t="s">
        <v>1265</v>
      </c>
      <c r="J482" s="267" t="s">
        <v>18632</v>
      </c>
      <c r="K482" s="219" t="s">
        <v>83</v>
      </c>
      <c r="L482" s="35" t="str">
        <f ca="1">IF(OFFSET(환산공식!$DU$15,$F482,0)=1,"O","X")</f>
        <v>X</v>
      </c>
      <c r="M482" s="212">
        <f ca="1">IFERROR(OFFSET(환산공식!DA$15,$F482,0),"")</f>
        <v>200</v>
      </c>
      <c r="N482" s="35" t="str">
        <f ca="1">IFERROR(CONCATENATE(ROUND(OFFSET(환산공식!DB$15,$F482,0),1),"%"),"")</f>
        <v>100%</v>
      </c>
      <c r="O482" s="35">
        <f ca="1">IFERROR(OFFSET(환산공식!DC$15,$F482,0),"")</f>
        <v>0</v>
      </c>
      <c r="P482" s="212" t="str">
        <f t="shared" ca="1" si="14"/>
        <v>3% 이하</v>
      </c>
      <c r="Q482" s="218">
        <f ca="1">IFERROR(ROUND(OFFSET(환산공식!$EX$15,$F482,0),3),"")</f>
        <v>0</v>
      </c>
      <c r="R482" s="218">
        <f ca="1">OFFSET('배치점수 계산기'!H$10,$D482,0)</f>
        <v>807.87</v>
      </c>
      <c r="S482" s="218">
        <f ca="1">OFFSET('배치점수 계산기'!I$10,$D482,0)</f>
        <v>805.63800000000003</v>
      </c>
      <c r="T482" s="218">
        <f ca="1">OFFSET('배치점수 계산기'!J$10,$D482,0)</f>
        <v>802.69100000000003</v>
      </c>
      <c r="U482" s="218">
        <f ca="1">OFFSET('배치점수 계산기'!K$10,$D482,0)</f>
        <v>799.45699999999999</v>
      </c>
      <c r="V482" s="218">
        <f ca="1">OFFSET('배치점수 계산기'!L$10,$D482,0)</f>
        <v>797.30600000000004</v>
      </c>
      <c r="W482" s="210" t="str">
        <f ca="1">OFFSET('배치점수 계산기'!M$10,$D482,0)</f>
        <v>표점/만점</v>
      </c>
      <c r="X482" s="208" t="str">
        <f ca="1">OFFSET('배치점수 계산기'!N$10,$D482,0)</f>
        <v>변표/만점</v>
      </c>
      <c r="Y482" s="212">
        <f ca="1">OFFSET(환산공식!FG$15,$F482,0)</f>
        <v>0.25</v>
      </c>
      <c r="Z482" s="35">
        <f ca="1">OFFSET(환산공식!FH$15,$F482,0)</f>
        <v>0.44</v>
      </c>
      <c r="AA482" s="203">
        <f ca="1">OFFSET(환산공식!FI$15,$F482,0)</f>
        <v>0.31</v>
      </c>
      <c r="AB482" s="5"/>
      <c r="AD482">
        <f t="shared" ca="1" si="15"/>
        <v>6</v>
      </c>
      <c r="AF482" s="5"/>
      <c r="AG482" s="5"/>
      <c r="AH482" s="5"/>
    </row>
    <row r="483" spans="1:34">
      <c r="A483" s="222"/>
      <c r="B483" s="222"/>
      <c r="C483" s="222" t="s">
        <v>2869</v>
      </c>
      <c r="D483" s="219">
        <v>1379</v>
      </c>
      <c r="E483" s="219">
        <v>135</v>
      </c>
      <c r="F483" s="219">
        <v>135</v>
      </c>
      <c r="G483" s="264">
        <v>476</v>
      </c>
      <c r="H483" s="221" t="s">
        <v>129</v>
      </c>
      <c r="I483" s="219" t="s">
        <v>1265</v>
      </c>
      <c r="J483" s="267" t="s">
        <v>1276</v>
      </c>
      <c r="K483" s="219" t="s">
        <v>84</v>
      </c>
      <c r="L483" s="35" t="str">
        <f ca="1">IF(OFFSET(환산공식!$DU$15,$F483,0)=1,"O","X")</f>
        <v>X</v>
      </c>
      <c r="M483" s="212">
        <f ca="1">IFERROR(OFFSET(환산공식!DA$15,$F483,0),"")</f>
        <v>200</v>
      </c>
      <c r="N483" s="35" t="str">
        <f ca="1">IFERROR(CONCATENATE(ROUND(OFFSET(환산공식!DB$15,$F483,0),1),"%"),"")</f>
        <v>100%</v>
      </c>
      <c r="O483" s="35">
        <f ca="1">IFERROR(OFFSET(환산공식!DC$15,$F483,0),"")</f>
        <v>0</v>
      </c>
      <c r="P483" s="212" t="str">
        <f t="shared" ca="1" si="14"/>
        <v>3% 이하</v>
      </c>
      <c r="Q483" s="218">
        <f ca="1">IFERROR(ROUND(OFFSET(환산공식!$EX$15,$F483,0),3),"")</f>
        <v>0</v>
      </c>
      <c r="R483" s="218">
        <f ca="1">OFFSET('배치점수 계산기'!H$10,$D483,0)</f>
        <v>833.99400000000003</v>
      </c>
      <c r="S483" s="218">
        <f ca="1">OFFSET('배치점수 계산기'!I$10,$D483,0)</f>
        <v>832.18399999999997</v>
      </c>
      <c r="T483" s="218">
        <f ca="1">OFFSET('배치점수 계산기'!J$10,$D483,0)</f>
        <v>829.01099999999997</v>
      </c>
      <c r="U483" s="218">
        <f ca="1">OFFSET('배치점수 계산기'!K$10,$D483,0)</f>
        <v>826.11300000000006</v>
      </c>
      <c r="V483" s="218">
        <f ca="1">OFFSET('배치점수 계산기'!L$10,$D483,0)</f>
        <v>823.71</v>
      </c>
      <c r="W483" s="210" t="str">
        <f ca="1">OFFSET('배치점수 계산기'!M$10,$D483,0)</f>
        <v>표점/만점</v>
      </c>
      <c r="X483" s="208" t="str">
        <f ca="1">OFFSET('배치점수 계산기'!N$10,$D483,0)</f>
        <v>변표/만점</v>
      </c>
      <c r="Y483" s="212">
        <f ca="1">OFFSET(환산공식!FG$15,$F483,0)</f>
        <v>0.43</v>
      </c>
      <c r="Z483" s="35">
        <f ca="1">OFFSET(환산공식!FH$15,$F483,0)</f>
        <v>0.25</v>
      </c>
      <c r="AA483" s="203">
        <f ca="1">OFFSET(환산공식!FI$15,$F483,0)</f>
        <v>0.32</v>
      </c>
      <c r="AB483" s="5"/>
      <c r="AD483">
        <f t="shared" ca="1" si="15"/>
        <v>6</v>
      </c>
      <c r="AF483" s="5"/>
      <c r="AG483" s="5"/>
      <c r="AH483" s="5"/>
    </row>
    <row r="484" spans="1:34">
      <c r="A484" s="222"/>
      <c r="B484" s="222"/>
      <c r="C484" s="222" t="s">
        <v>2870</v>
      </c>
      <c r="D484" s="219">
        <v>1380</v>
      </c>
      <c r="E484" s="219">
        <v>260</v>
      </c>
      <c r="F484" s="219">
        <v>260</v>
      </c>
      <c r="G484" s="264">
        <v>477</v>
      </c>
      <c r="H484" s="221" t="s">
        <v>129</v>
      </c>
      <c r="I484" s="219" t="s">
        <v>1282</v>
      </c>
      <c r="J484" s="267" t="s">
        <v>1285</v>
      </c>
      <c r="K484" s="219" t="s">
        <v>84</v>
      </c>
      <c r="L484" s="35" t="str">
        <f ca="1">IF(OFFSET(환산공식!$DU$15,$F484,0)=1,"O","X")</f>
        <v>X</v>
      </c>
      <c r="M484" s="212">
        <f ca="1">IFERROR(OFFSET(환산공식!DA$15,$F484,0),"")</f>
        <v>142.9</v>
      </c>
      <c r="N484" s="35" t="str">
        <f ca="1">IFERROR(CONCATENATE(ROUND(OFFSET(환산공식!DB$15,$F484,0),1),"%"),"")</f>
        <v>100%</v>
      </c>
      <c r="O484" s="35">
        <f ca="1">IFERROR(OFFSET(환산공식!DC$15,$F484,0),"")</f>
        <v>10</v>
      </c>
      <c r="P484" s="212" t="str">
        <f t="shared" ca="1" si="14"/>
        <v>3% 이하</v>
      </c>
      <c r="Q484" s="218">
        <f ca="1">IFERROR(ROUND(OFFSET(환산공식!$EX$15,$F484,0),3),"")</f>
        <v>0</v>
      </c>
      <c r="R484" s="218">
        <f ca="1">OFFSET('배치점수 계산기'!H$10,$D484,0)</f>
        <v>630.82000000000005</v>
      </c>
      <c r="S484" s="218">
        <f ca="1">OFFSET('배치점수 계산기'!I$10,$D484,0)</f>
        <v>628.88499999999999</v>
      </c>
      <c r="T484" s="218">
        <f ca="1">OFFSET('배치점수 계산기'!J$10,$D484,0)</f>
        <v>626.28099999999995</v>
      </c>
      <c r="U484" s="218">
        <f ca="1">OFFSET('배치점수 계산기'!K$10,$D484,0)</f>
        <v>623.36099999999999</v>
      </c>
      <c r="V484" s="218">
        <f ca="1">OFFSET('배치점수 계산기'!L$10,$D484,0)</f>
        <v>621.48</v>
      </c>
      <c r="W484" s="210" t="str">
        <f ca="1">OFFSET('배치점수 계산기'!M$10,$D484,0)</f>
        <v>표점</v>
      </c>
      <c r="X484" s="208" t="str">
        <f ca="1">OFFSET('배치점수 계산기'!N$10,$D484,0)</f>
        <v>변표</v>
      </c>
      <c r="Y484" s="212">
        <f ca="1">OFFSET(환산공식!FG$15,$F484,0)</f>
        <v>0.25</v>
      </c>
      <c r="Z484" s="35">
        <f ca="1">OFFSET(환산공식!FH$15,$F484,0)</f>
        <v>0.25</v>
      </c>
      <c r="AA484" s="203">
        <f ca="1">OFFSET(환산공식!FI$15,$F484,0)</f>
        <v>0.5</v>
      </c>
      <c r="AB484" s="5"/>
      <c r="AD484">
        <f t="shared" ca="1" si="15"/>
        <v>6</v>
      </c>
      <c r="AF484" s="5"/>
      <c r="AG484" s="5"/>
      <c r="AH484" s="5"/>
    </row>
    <row r="485" spans="1:34">
      <c r="A485" s="222"/>
      <c r="B485" s="222"/>
      <c r="C485" s="222" t="s">
        <v>2871</v>
      </c>
      <c r="D485" s="219">
        <v>1381</v>
      </c>
      <c r="E485" s="219">
        <v>185</v>
      </c>
      <c r="F485" s="219">
        <v>185</v>
      </c>
      <c r="G485" s="264">
        <v>478</v>
      </c>
      <c r="H485" s="221" t="s">
        <v>129</v>
      </c>
      <c r="I485" s="219" t="s">
        <v>310</v>
      </c>
      <c r="J485" s="267" t="s">
        <v>18508</v>
      </c>
      <c r="K485" s="219" t="s">
        <v>83</v>
      </c>
      <c r="L485" s="35" t="str">
        <f ca="1">IF(OFFSET(환산공식!$DU$15,$F485,0)=1,"O","X")</f>
        <v>X</v>
      </c>
      <c r="M485" s="212">
        <f ca="1">IFERROR(OFFSET(환산공식!DA$15,$F485,0),"")</f>
        <v>100</v>
      </c>
      <c r="N485" s="35" t="str">
        <f ca="1">IFERROR(CONCATENATE(ROUND(OFFSET(환산공식!DB$15,$F485,0),1),"%"),"")</f>
        <v>100%</v>
      </c>
      <c r="O485" s="35">
        <f ca="1">IFERROR(OFFSET(환산공식!DC$15,$F485,0),"")</f>
        <v>1.5</v>
      </c>
      <c r="P485" s="212" t="str">
        <f t="shared" ca="1" si="14"/>
        <v>3% 이하</v>
      </c>
      <c r="Q485" s="218">
        <f ca="1">IFERROR(ROUND(OFFSET(환산공식!$EX$15,$F485,0),3),"")</f>
        <v>0</v>
      </c>
      <c r="R485" s="218">
        <f ca="1">OFFSET('배치점수 계산기'!H$10,$D485,0)</f>
        <v>406.30500000000001</v>
      </c>
      <c r="S485" s="218">
        <f ca="1">OFFSET('배치점수 계산기'!I$10,$D485,0)</f>
        <v>403.096</v>
      </c>
      <c r="T485" s="218">
        <f ca="1">OFFSET('배치점수 계산기'!J$10,$D485,0)</f>
        <v>396.19</v>
      </c>
      <c r="U485" s="218">
        <f ca="1">OFFSET('배치점수 계산기'!K$10,$D485,0)</f>
        <v>390.11200000000002</v>
      </c>
      <c r="V485" s="218">
        <f ca="1">OFFSET('배치점수 계산기'!L$10,$D485,0)</f>
        <v>381.69</v>
      </c>
      <c r="W485" s="210" t="str">
        <f ca="1">OFFSET('배치점수 계산기'!M$10,$D485,0)</f>
        <v>백분위</v>
      </c>
      <c r="X485" s="208" t="str">
        <f ca="1">OFFSET('배치점수 계산기'!N$10,$D485,0)</f>
        <v>백분위</v>
      </c>
      <c r="Y485" s="212">
        <f ca="1">OFFSET(환산공식!FG$15,$F485,0)</f>
        <v>0.25</v>
      </c>
      <c r="Z485" s="35">
        <f ca="1">OFFSET(환산공식!FH$15,$F485,0)</f>
        <v>0.38</v>
      </c>
      <c r="AA485" s="203">
        <f ca="1">OFFSET(환산공식!FI$15,$F485,0)</f>
        <v>0.38</v>
      </c>
      <c r="AB485" s="5"/>
      <c r="AD485">
        <f t="shared" ca="1" si="15"/>
        <v>6</v>
      </c>
      <c r="AF485" s="5"/>
      <c r="AG485" s="5"/>
      <c r="AH485" s="5"/>
    </row>
    <row r="486" spans="1:34">
      <c r="A486" s="222"/>
      <c r="B486" s="222"/>
      <c r="C486" s="222" t="s">
        <v>2872</v>
      </c>
      <c r="D486" s="219">
        <v>1382</v>
      </c>
      <c r="E486" s="219">
        <v>185</v>
      </c>
      <c r="F486" s="219">
        <v>185</v>
      </c>
      <c r="G486" s="264">
        <v>479</v>
      </c>
      <c r="H486" s="221" t="s">
        <v>129</v>
      </c>
      <c r="I486" s="219" t="s">
        <v>310</v>
      </c>
      <c r="J486" s="267" t="s">
        <v>763</v>
      </c>
      <c r="K486" s="219" t="s">
        <v>83</v>
      </c>
      <c r="L486" s="35" t="str">
        <f ca="1">IF(OFFSET(환산공식!$DU$15,$F486,0)=1,"O","X")</f>
        <v>X</v>
      </c>
      <c r="M486" s="212">
        <f ca="1">IFERROR(OFFSET(환산공식!DA$15,$F486,0),"")</f>
        <v>100</v>
      </c>
      <c r="N486" s="35" t="str">
        <f ca="1">IFERROR(CONCATENATE(ROUND(OFFSET(환산공식!DB$15,$F486,0),1),"%"),"")</f>
        <v>100%</v>
      </c>
      <c r="O486" s="35">
        <f ca="1">IFERROR(OFFSET(환산공식!DC$15,$F486,0),"")</f>
        <v>1.5</v>
      </c>
      <c r="P486" s="212" t="str">
        <f t="shared" ca="1" si="14"/>
        <v>3% 이하</v>
      </c>
      <c r="Q486" s="218">
        <f ca="1">IFERROR(ROUND(OFFSET(환산공식!$EX$15,$F486,0),3),"")</f>
        <v>0</v>
      </c>
      <c r="R486" s="218">
        <f ca="1">OFFSET('배치점수 계산기'!H$10,$D486,0)</f>
        <v>397.83100000000002</v>
      </c>
      <c r="S486" s="218">
        <f ca="1">OFFSET('배치점수 계산기'!I$10,$D486,0)</f>
        <v>394.91699999999997</v>
      </c>
      <c r="T486" s="218">
        <f ca="1">OFFSET('배치점수 계산기'!J$10,$D486,0)</f>
        <v>388.98</v>
      </c>
      <c r="U486" s="218">
        <f ca="1">OFFSET('배치점수 계산기'!K$10,$D486,0)</f>
        <v>382.41199999999998</v>
      </c>
      <c r="V486" s="218">
        <f ca="1">OFFSET('배치점수 계산기'!L$10,$D486,0)</f>
        <v>374.21</v>
      </c>
      <c r="W486" s="210" t="str">
        <f ca="1">OFFSET('배치점수 계산기'!M$10,$D486,0)</f>
        <v>백분위</v>
      </c>
      <c r="X486" s="208" t="str">
        <f ca="1">OFFSET('배치점수 계산기'!N$10,$D486,0)</f>
        <v>백분위</v>
      </c>
      <c r="Y486" s="212">
        <f ca="1">OFFSET(환산공식!FG$15,$F486,0)</f>
        <v>0.25</v>
      </c>
      <c r="Z486" s="35">
        <f ca="1">OFFSET(환산공식!FH$15,$F486,0)</f>
        <v>0.38</v>
      </c>
      <c r="AA486" s="203">
        <f ca="1">OFFSET(환산공식!FI$15,$F486,0)</f>
        <v>0.38</v>
      </c>
      <c r="AB486" s="5"/>
      <c r="AD486">
        <f t="shared" ca="1" si="15"/>
        <v>6</v>
      </c>
      <c r="AF486" s="5"/>
      <c r="AG486" s="5"/>
      <c r="AH486" s="5"/>
    </row>
    <row r="487" spans="1:34">
      <c r="A487" s="222"/>
      <c r="B487" s="222"/>
      <c r="C487" s="222" t="s">
        <v>2873</v>
      </c>
      <c r="D487" s="219">
        <v>1383</v>
      </c>
      <c r="E487" s="219">
        <v>185</v>
      </c>
      <c r="F487" s="219">
        <v>185</v>
      </c>
      <c r="G487" s="264">
        <v>480</v>
      </c>
      <c r="H487" s="221" t="s">
        <v>129</v>
      </c>
      <c r="I487" s="219" t="s">
        <v>310</v>
      </c>
      <c r="J487" s="267" t="s">
        <v>509</v>
      </c>
      <c r="K487" s="219" t="s">
        <v>83</v>
      </c>
      <c r="L487" s="35" t="str">
        <f ca="1">IF(OFFSET(환산공식!$DU$15,$F487,0)=1,"O","X")</f>
        <v>X</v>
      </c>
      <c r="M487" s="212">
        <f ca="1">IFERROR(OFFSET(환산공식!DA$15,$F487,0),"")</f>
        <v>100</v>
      </c>
      <c r="N487" s="35" t="str">
        <f ca="1">IFERROR(CONCATENATE(ROUND(OFFSET(환산공식!DB$15,$F487,0),1),"%"),"")</f>
        <v>100%</v>
      </c>
      <c r="O487" s="35">
        <f ca="1">IFERROR(OFFSET(환산공식!DC$15,$F487,0),"")</f>
        <v>1.5</v>
      </c>
      <c r="P487" s="212" t="str">
        <f t="shared" ca="1" si="14"/>
        <v>3% 이하</v>
      </c>
      <c r="Q487" s="218">
        <f ca="1">IFERROR(ROUND(OFFSET(환산공식!$EX$15,$F487,0),3),"")</f>
        <v>0</v>
      </c>
      <c r="R487" s="218">
        <f ca="1">OFFSET('배치점수 계산기'!H$10,$D487,0)</f>
        <v>396.024</v>
      </c>
      <c r="S487" s="218">
        <f ca="1">OFFSET('배치점수 계산기'!I$10,$D487,0)</f>
        <v>393.27199999999999</v>
      </c>
      <c r="T487" s="218">
        <f ca="1">OFFSET('배치점수 계산기'!J$10,$D487,0)</f>
        <v>387.35899999999998</v>
      </c>
      <c r="U487" s="218">
        <f ca="1">OFFSET('배치점수 계산기'!K$10,$D487,0)</f>
        <v>380.46699999999998</v>
      </c>
      <c r="V487" s="218">
        <f ca="1">OFFSET('배치점수 계산기'!L$10,$D487,0)</f>
        <v>372.64400000000001</v>
      </c>
      <c r="W487" s="210" t="str">
        <f ca="1">OFFSET('배치점수 계산기'!M$10,$D487,0)</f>
        <v>백분위</v>
      </c>
      <c r="X487" s="208" t="str">
        <f ca="1">OFFSET('배치점수 계산기'!N$10,$D487,0)</f>
        <v>백분위</v>
      </c>
      <c r="Y487" s="212">
        <f ca="1">OFFSET(환산공식!FG$15,$F487,0)</f>
        <v>0.25</v>
      </c>
      <c r="Z487" s="35">
        <f ca="1">OFFSET(환산공식!FH$15,$F487,0)</f>
        <v>0.38</v>
      </c>
      <c r="AA487" s="203">
        <f ca="1">OFFSET(환산공식!FI$15,$F487,0)</f>
        <v>0.38</v>
      </c>
      <c r="AB487" s="5"/>
      <c r="AD487">
        <f t="shared" ca="1" si="15"/>
        <v>6</v>
      </c>
      <c r="AF487" s="5"/>
      <c r="AG487" s="5"/>
      <c r="AH487" s="5"/>
    </row>
    <row r="488" spans="1:34">
      <c r="A488" s="222"/>
      <c r="B488" s="222"/>
      <c r="C488" s="222" t="s">
        <v>2874</v>
      </c>
      <c r="D488" s="219">
        <v>1384</v>
      </c>
      <c r="E488" s="219">
        <v>185</v>
      </c>
      <c r="F488" s="219">
        <v>185</v>
      </c>
      <c r="G488" s="264">
        <v>481</v>
      </c>
      <c r="H488" s="221" t="s">
        <v>129</v>
      </c>
      <c r="I488" s="219" t="s">
        <v>310</v>
      </c>
      <c r="J488" s="267" t="s">
        <v>483</v>
      </c>
      <c r="K488" s="219" t="s">
        <v>83</v>
      </c>
      <c r="L488" s="35" t="str">
        <f ca="1">IF(OFFSET(환산공식!$DU$15,$F488,0)=1,"O","X")</f>
        <v>X</v>
      </c>
      <c r="M488" s="212">
        <f ca="1">IFERROR(OFFSET(환산공식!DA$15,$F488,0),"")</f>
        <v>100</v>
      </c>
      <c r="N488" s="35" t="str">
        <f ca="1">IFERROR(CONCATENATE(ROUND(OFFSET(환산공식!DB$15,$F488,0),1),"%"),"")</f>
        <v>100%</v>
      </c>
      <c r="O488" s="35">
        <f ca="1">IFERROR(OFFSET(환산공식!DC$15,$F488,0),"")</f>
        <v>1.5</v>
      </c>
      <c r="P488" s="212" t="str">
        <f t="shared" ca="1" si="14"/>
        <v>3% 이하</v>
      </c>
      <c r="Q488" s="218">
        <f ca="1">IFERROR(ROUND(OFFSET(환산공식!$EX$15,$F488,0),3),"")</f>
        <v>0</v>
      </c>
      <c r="R488" s="218">
        <f ca="1">OFFSET('배치점수 계산기'!H$10,$D488,0)</f>
        <v>390.721</v>
      </c>
      <c r="S488" s="218">
        <f ca="1">OFFSET('배치점수 계산기'!I$10,$D488,0)</f>
        <v>387.41199999999998</v>
      </c>
      <c r="T488" s="218">
        <f ca="1">OFFSET('배치점수 계산기'!J$10,$D488,0)</f>
        <v>381.35700000000003</v>
      </c>
      <c r="U488" s="218">
        <f ca="1">OFFSET('배치점수 계산기'!K$10,$D488,0)</f>
        <v>374.74700000000001</v>
      </c>
      <c r="V488" s="218">
        <f ca="1">OFFSET('배치점수 계산기'!L$10,$D488,0)</f>
        <v>367.935</v>
      </c>
      <c r="W488" s="210" t="str">
        <f ca="1">OFFSET('배치점수 계산기'!M$10,$D488,0)</f>
        <v>백분위</v>
      </c>
      <c r="X488" s="208" t="str">
        <f ca="1">OFFSET('배치점수 계산기'!N$10,$D488,0)</f>
        <v>백분위</v>
      </c>
      <c r="Y488" s="212">
        <f ca="1">OFFSET(환산공식!FG$15,$F488,0)</f>
        <v>0.25</v>
      </c>
      <c r="Z488" s="35">
        <f ca="1">OFFSET(환산공식!FH$15,$F488,0)</f>
        <v>0.38</v>
      </c>
      <c r="AA488" s="203">
        <f ca="1">OFFSET(환산공식!FI$15,$F488,0)</f>
        <v>0.38</v>
      </c>
      <c r="AB488" s="5"/>
      <c r="AD488">
        <f t="shared" ca="1" si="15"/>
        <v>6</v>
      </c>
      <c r="AF488" s="5"/>
      <c r="AG488" s="5"/>
      <c r="AH488" s="5"/>
    </row>
    <row r="489" spans="1:34">
      <c r="A489" s="222"/>
      <c r="B489" s="222"/>
      <c r="C489" s="222" t="s">
        <v>2875</v>
      </c>
      <c r="D489" s="219">
        <v>1385</v>
      </c>
      <c r="E489" s="219">
        <v>185</v>
      </c>
      <c r="F489" s="219">
        <v>185</v>
      </c>
      <c r="G489" s="264">
        <v>482</v>
      </c>
      <c r="H489" s="221" t="s">
        <v>129</v>
      </c>
      <c r="I489" s="219" t="s">
        <v>310</v>
      </c>
      <c r="J489" s="267" t="s">
        <v>908</v>
      </c>
      <c r="K489" s="219" t="s">
        <v>83</v>
      </c>
      <c r="L489" s="35" t="str">
        <f ca="1">IF(OFFSET(환산공식!$DU$15,$F489,0)=1,"O","X")</f>
        <v>X</v>
      </c>
      <c r="M489" s="212">
        <f ca="1">IFERROR(OFFSET(환산공식!DA$15,$F489,0),"")</f>
        <v>100</v>
      </c>
      <c r="N489" s="35" t="str">
        <f ca="1">IFERROR(CONCATENATE(ROUND(OFFSET(환산공식!DB$15,$F489,0),1),"%"),"")</f>
        <v>100%</v>
      </c>
      <c r="O489" s="35">
        <f ca="1">IFERROR(OFFSET(환산공식!DC$15,$F489,0),"")</f>
        <v>1.5</v>
      </c>
      <c r="P489" s="212" t="str">
        <f t="shared" ca="1" si="14"/>
        <v>3% 이하</v>
      </c>
      <c r="Q489" s="218">
        <f ca="1">IFERROR(ROUND(OFFSET(환산공식!$EX$15,$F489,0),3),"")</f>
        <v>0</v>
      </c>
      <c r="R489" s="218">
        <f ca="1">OFFSET('배치점수 계산기'!H$10,$D489,0)</f>
        <v>384.55200000000002</v>
      </c>
      <c r="S489" s="218">
        <f ca="1">OFFSET('배치점수 계산기'!I$10,$D489,0)</f>
        <v>381.69</v>
      </c>
      <c r="T489" s="218">
        <f ca="1">OFFSET('배치점수 계산기'!J$10,$D489,0)</f>
        <v>375.64699999999999</v>
      </c>
      <c r="U489" s="218">
        <f ca="1">OFFSET('배치점수 계산기'!K$10,$D489,0)</f>
        <v>369.94299999999998</v>
      </c>
      <c r="V489" s="218">
        <f ca="1">OFFSET('배치점수 계산기'!L$10,$D489,0)</f>
        <v>363.745</v>
      </c>
      <c r="W489" s="210" t="str">
        <f ca="1">OFFSET('배치점수 계산기'!M$10,$D489,0)</f>
        <v>백분위</v>
      </c>
      <c r="X489" s="208" t="str">
        <f ca="1">OFFSET('배치점수 계산기'!N$10,$D489,0)</f>
        <v>백분위</v>
      </c>
      <c r="Y489" s="212">
        <f ca="1">OFFSET(환산공식!FG$15,$F489,0)</f>
        <v>0.25</v>
      </c>
      <c r="Z489" s="35">
        <f ca="1">OFFSET(환산공식!FH$15,$F489,0)</f>
        <v>0.38</v>
      </c>
      <c r="AA489" s="203">
        <f ca="1">OFFSET(환산공식!FI$15,$F489,0)</f>
        <v>0.38</v>
      </c>
      <c r="AB489" s="5"/>
      <c r="AD489">
        <f t="shared" ca="1" si="15"/>
        <v>6</v>
      </c>
      <c r="AF489" s="5"/>
      <c r="AG489" s="5"/>
      <c r="AH489" s="5"/>
    </row>
    <row r="490" spans="1:34">
      <c r="A490" s="222"/>
      <c r="B490" s="222"/>
      <c r="C490" s="222" t="s">
        <v>2876</v>
      </c>
      <c r="D490" s="219">
        <v>1386</v>
      </c>
      <c r="E490" s="219">
        <v>185</v>
      </c>
      <c r="F490" s="219">
        <v>185</v>
      </c>
      <c r="G490" s="264">
        <v>483</v>
      </c>
      <c r="H490" s="221" t="s">
        <v>129</v>
      </c>
      <c r="I490" s="219" t="s">
        <v>310</v>
      </c>
      <c r="J490" s="267" t="s">
        <v>365</v>
      </c>
      <c r="K490" s="219" t="s">
        <v>83</v>
      </c>
      <c r="L490" s="35" t="str">
        <f ca="1">IF(OFFSET(환산공식!$DU$15,$F490,0)=1,"O","X")</f>
        <v>X</v>
      </c>
      <c r="M490" s="212">
        <f ca="1">IFERROR(OFFSET(환산공식!DA$15,$F490,0),"")</f>
        <v>100</v>
      </c>
      <c r="N490" s="35" t="str">
        <f ca="1">IFERROR(CONCATENATE(ROUND(OFFSET(환산공식!DB$15,$F490,0),1),"%"),"")</f>
        <v>100%</v>
      </c>
      <c r="O490" s="35">
        <f ca="1">IFERROR(OFFSET(환산공식!DC$15,$F490,0),"")</f>
        <v>1.5</v>
      </c>
      <c r="P490" s="212" t="str">
        <f t="shared" ca="1" si="14"/>
        <v>3% 이하</v>
      </c>
      <c r="Q490" s="218">
        <f ca="1">IFERROR(ROUND(OFFSET(환산공식!$EX$15,$F490,0),3),"")</f>
        <v>0</v>
      </c>
      <c r="R490" s="218">
        <f ca="1">OFFSET('배치점수 계산기'!H$10,$D490,0)</f>
        <v>381.69</v>
      </c>
      <c r="S490" s="218">
        <f ca="1">OFFSET('배치점수 계산기'!I$10,$D490,0)</f>
        <v>378.62</v>
      </c>
      <c r="T490" s="218">
        <f ca="1">OFFSET('배치점수 계산기'!J$10,$D490,0)</f>
        <v>372.92200000000003</v>
      </c>
      <c r="U490" s="218">
        <f ca="1">OFFSET('배치점수 계산기'!K$10,$D490,0)</f>
        <v>367.65699999999998</v>
      </c>
      <c r="V490" s="218">
        <f ca="1">OFFSET('배치점수 계산기'!L$10,$D490,0)</f>
        <v>361.55799999999999</v>
      </c>
      <c r="W490" s="210" t="str">
        <f ca="1">OFFSET('배치점수 계산기'!M$10,$D490,0)</f>
        <v>백분위</v>
      </c>
      <c r="X490" s="208" t="str">
        <f ca="1">OFFSET('배치점수 계산기'!N$10,$D490,0)</f>
        <v>백분위</v>
      </c>
      <c r="Y490" s="212">
        <f ca="1">OFFSET(환산공식!FG$15,$F490,0)</f>
        <v>0.25</v>
      </c>
      <c r="Z490" s="35">
        <f ca="1">OFFSET(환산공식!FH$15,$F490,0)</f>
        <v>0.38</v>
      </c>
      <c r="AA490" s="203">
        <f ca="1">OFFSET(환산공식!FI$15,$F490,0)</f>
        <v>0.38</v>
      </c>
      <c r="AB490" s="5"/>
      <c r="AD490">
        <f t="shared" ca="1" si="15"/>
        <v>6</v>
      </c>
      <c r="AF490" s="5"/>
      <c r="AG490" s="5"/>
      <c r="AH490" s="5"/>
    </row>
    <row r="491" spans="1:34">
      <c r="A491" s="222"/>
      <c r="B491" s="222"/>
      <c r="C491" s="222" t="s">
        <v>2877</v>
      </c>
      <c r="D491" s="219">
        <v>1387</v>
      </c>
      <c r="E491" s="219">
        <v>185</v>
      </c>
      <c r="F491" s="219">
        <v>185</v>
      </c>
      <c r="G491" s="264">
        <v>484</v>
      </c>
      <c r="H491" s="221" t="s">
        <v>129</v>
      </c>
      <c r="I491" s="219" t="s">
        <v>310</v>
      </c>
      <c r="J491" s="267" t="s">
        <v>97</v>
      </c>
      <c r="K491" s="219" t="s">
        <v>83</v>
      </c>
      <c r="L491" s="35" t="str">
        <f ca="1">IF(OFFSET(환산공식!$DU$15,$F491,0)=1,"O","X")</f>
        <v>X</v>
      </c>
      <c r="M491" s="212">
        <f ca="1">IFERROR(OFFSET(환산공식!DA$15,$F491,0),"")</f>
        <v>100</v>
      </c>
      <c r="N491" s="35" t="str">
        <f ca="1">IFERROR(CONCATENATE(ROUND(OFFSET(환산공식!DB$15,$F491,0),1),"%"),"")</f>
        <v>100%</v>
      </c>
      <c r="O491" s="35">
        <f ca="1">IFERROR(OFFSET(환산공식!DC$15,$F491,0),"")</f>
        <v>1.5</v>
      </c>
      <c r="P491" s="212" t="str">
        <f t="shared" ca="1" si="14"/>
        <v>3% 이하</v>
      </c>
      <c r="Q491" s="218">
        <f ca="1">IFERROR(ROUND(OFFSET(환산공식!$EX$15,$F491,0),3),"")</f>
        <v>0</v>
      </c>
      <c r="R491" s="218">
        <f ca="1">OFFSET('배치점수 계산기'!H$10,$D491,0)</f>
        <v>379.89699999999999</v>
      </c>
      <c r="S491" s="218">
        <f ca="1">OFFSET('배치점수 계산기'!I$10,$D491,0)</f>
        <v>376.82499999999999</v>
      </c>
      <c r="T491" s="218">
        <f ca="1">OFFSET('배치점수 계산기'!J$10,$D491,0)</f>
        <v>371.60399999999998</v>
      </c>
      <c r="U491" s="218">
        <f ca="1">OFFSET('배치점수 계산기'!K$10,$D491,0)</f>
        <v>366.29399999999998</v>
      </c>
      <c r="V491" s="218">
        <f ca="1">OFFSET('배치점수 계산기'!L$10,$D491,0)</f>
        <v>360.16300000000001</v>
      </c>
      <c r="W491" s="210" t="str">
        <f ca="1">OFFSET('배치점수 계산기'!M$10,$D491,0)</f>
        <v>백분위</v>
      </c>
      <c r="X491" s="208" t="str">
        <f ca="1">OFFSET('배치점수 계산기'!N$10,$D491,0)</f>
        <v>백분위</v>
      </c>
      <c r="Y491" s="212">
        <f ca="1">OFFSET(환산공식!FG$15,$F491,0)</f>
        <v>0.25</v>
      </c>
      <c r="Z491" s="35">
        <f ca="1">OFFSET(환산공식!FH$15,$F491,0)</f>
        <v>0.38</v>
      </c>
      <c r="AA491" s="203">
        <f ca="1">OFFSET(환산공식!FI$15,$F491,0)</f>
        <v>0.38</v>
      </c>
      <c r="AB491" s="5"/>
      <c r="AD491">
        <f t="shared" ca="1" si="15"/>
        <v>6</v>
      </c>
      <c r="AF491" s="5"/>
      <c r="AG491" s="5"/>
      <c r="AH491" s="5"/>
    </row>
    <row r="492" spans="1:34">
      <c r="A492" s="222"/>
      <c r="B492" s="222"/>
      <c r="C492" s="222" t="s">
        <v>2878</v>
      </c>
      <c r="D492" s="219">
        <v>1388</v>
      </c>
      <c r="E492" s="219">
        <v>185</v>
      </c>
      <c r="F492" s="219">
        <v>185</v>
      </c>
      <c r="G492" s="264">
        <v>485</v>
      </c>
      <c r="H492" s="221" t="s">
        <v>129</v>
      </c>
      <c r="I492" s="219" t="s">
        <v>310</v>
      </c>
      <c r="J492" s="267" t="s">
        <v>916</v>
      </c>
      <c r="K492" s="219" t="s">
        <v>83</v>
      </c>
      <c r="L492" s="35" t="str">
        <f ca="1">IF(OFFSET(환산공식!$DU$15,$F492,0)=1,"O","X")</f>
        <v>X</v>
      </c>
      <c r="M492" s="212">
        <f ca="1">IFERROR(OFFSET(환산공식!DA$15,$F492,0),"")</f>
        <v>100</v>
      </c>
      <c r="N492" s="35" t="str">
        <f ca="1">IFERROR(CONCATENATE(ROUND(OFFSET(환산공식!DB$15,$F492,0),1),"%"),"")</f>
        <v>100%</v>
      </c>
      <c r="O492" s="35">
        <f ca="1">IFERROR(OFFSET(환산공식!DC$15,$F492,0),"")</f>
        <v>1.5</v>
      </c>
      <c r="P492" s="212" t="str">
        <f t="shared" ca="1" si="14"/>
        <v>3% 이하</v>
      </c>
      <c r="Q492" s="218">
        <f ca="1">IFERROR(ROUND(OFFSET(환산공식!$EX$15,$F492,0),3),"")</f>
        <v>0</v>
      </c>
      <c r="R492" s="218">
        <f ca="1">OFFSET('배치점수 계산기'!H$10,$D492,0)</f>
        <v>379.86399999999998</v>
      </c>
      <c r="S492" s="218">
        <f ca="1">OFFSET('배치점수 계산기'!I$10,$D492,0)</f>
        <v>376.64499999999998</v>
      </c>
      <c r="T492" s="218">
        <f ca="1">OFFSET('배치점수 계산기'!J$10,$D492,0)</f>
        <v>371.42399999999998</v>
      </c>
      <c r="U492" s="218">
        <f ca="1">OFFSET('배치점수 계산기'!K$10,$D492,0)</f>
        <v>366.29399999999998</v>
      </c>
      <c r="V492" s="218">
        <f ca="1">OFFSET('배치점수 계산기'!L$10,$D492,0)</f>
        <v>360.13</v>
      </c>
      <c r="W492" s="210" t="str">
        <f ca="1">OFFSET('배치점수 계산기'!M$10,$D492,0)</f>
        <v>백분위</v>
      </c>
      <c r="X492" s="208" t="str">
        <f ca="1">OFFSET('배치점수 계산기'!N$10,$D492,0)</f>
        <v>백분위</v>
      </c>
      <c r="Y492" s="212">
        <f ca="1">OFFSET(환산공식!FG$15,$F492,0)</f>
        <v>0.25</v>
      </c>
      <c r="Z492" s="35">
        <f ca="1">OFFSET(환산공식!FH$15,$F492,0)</f>
        <v>0.38</v>
      </c>
      <c r="AA492" s="203">
        <f ca="1">OFFSET(환산공식!FI$15,$F492,0)</f>
        <v>0.38</v>
      </c>
      <c r="AB492" s="5"/>
      <c r="AD492">
        <f t="shared" ca="1" si="15"/>
        <v>6</v>
      </c>
      <c r="AF492" s="5"/>
      <c r="AG492" s="5"/>
      <c r="AH492" s="5"/>
    </row>
    <row r="493" spans="1:34">
      <c r="A493" s="222"/>
      <c r="B493" s="222"/>
      <c r="C493" s="222" t="s">
        <v>2879</v>
      </c>
      <c r="D493" s="219">
        <v>1389</v>
      </c>
      <c r="E493" s="219">
        <v>184</v>
      </c>
      <c r="F493" s="219">
        <v>184</v>
      </c>
      <c r="G493" s="264">
        <v>486</v>
      </c>
      <c r="H493" s="221" t="s">
        <v>129</v>
      </c>
      <c r="I493" s="219" t="s">
        <v>310</v>
      </c>
      <c r="J493" s="267" t="s">
        <v>918</v>
      </c>
      <c r="K493" s="219" t="s">
        <v>83</v>
      </c>
      <c r="L493" s="35" t="str">
        <f ca="1">IF(OFFSET(환산공식!$DU$15,$F493,0)=1,"O","X")</f>
        <v>X</v>
      </c>
      <c r="M493" s="212">
        <f ca="1">IFERROR(OFFSET(환산공식!DA$15,$F493,0),"")</f>
        <v>100</v>
      </c>
      <c r="N493" s="35" t="str">
        <f ca="1">IFERROR(CONCATENATE(ROUND(OFFSET(환산공식!DB$15,$F493,0),1),"%"),"")</f>
        <v>100%</v>
      </c>
      <c r="O493" s="35">
        <f ca="1">IFERROR(OFFSET(환산공식!DC$15,$F493,0),"")</f>
        <v>1.5</v>
      </c>
      <c r="P493" s="212" t="str">
        <f t="shared" ca="1" si="14"/>
        <v>3% 이하</v>
      </c>
      <c r="Q493" s="218">
        <f ca="1">IFERROR(ROUND(OFFSET(환산공식!$EX$15,$F493,0),3),"")</f>
        <v>0</v>
      </c>
      <c r="R493" s="218">
        <f ca="1">OFFSET('배치점수 계산기'!H$10,$D493,0)</f>
        <v>387.59</v>
      </c>
      <c r="S493" s="218">
        <f ca="1">OFFSET('배치점수 계산기'!I$10,$D493,0)</f>
        <v>384.54500000000002</v>
      </c>
      <c r="T493" s="218">
        <f ca="1">OFFSET('배치점수 계산기'!J$10,$D493,0)</f>
        <v>379.34699999999998</v>
      </c>
      <c r="U493" s="218">
        <f ca="1">OFFSET('배치점수 계산기'!K$10,$D493,0)</f>
        <v>373.839</v>
      </c>
      <c r="V493" s="218">
        <f ca="1">OFFSET('배치점수 계산기'!L$10,$D493,0)</f>
        <v>367.166</v>
      </c>
      <c r="W493" s="210" t="str">
        <f ca="1">OFFSET('배치점수 계산기'!M$10,$D493,0)</f>
        <v>백분위</v>
      </c>
      <c r="X493" s="208" t="str">
        <f ca="1">OFFSET('배치점수 계산기'!N$10,$D493,0)</f>
        <v>백분위</v>
      </c>
      <c r="Y493" s="212">
        <f ca="1">OFFSET(환산공식!FG$15,$F493,0)</f>
        <v>0.25</v>
      </c>
      <c r="Z493" s="35">
        <f ca="1">OFFSET(환산공식!FH$15,$F493,0)</f>
        <v>0.38</v>
      </c>
      <c r="AA493" s="203">
        <f ca="1">OFFSET(환산공식!FI$15,$F493,0)</f>
        <v>0.38</v>
      </c>
      <c r="AB493" s="5"/>
      <c r="AD493">
        <f t="shared" ca="1" si="15"/>
        <v>6</v>
      </c>
      <c r="AF493" s="5"/>
      <c r="AG493" s="5"/>
      <c r="AH493" s="5"/>
    </row>
    <row r="494" spans="1:34">
      <c r="A494" s="222"/>
      <c r="B494" s="222"/>
      <c r="C494" s="222" t="s">
        <v>2880</v>
      </c>
      <c r="D494" s="219">
        <v>1390</v>
      </c>
      <c r="E494" s="219">
        <v>184</v>
      </c>
      <c r="F494" s="219">
        <v>184</v>
      </c>
      <c r="G494" s="264">
        <v>487</v>
      </c>
      <c r="H494" s="221" t="s">
        <v>129</v>
      </c>
      <c r="I494" s="219" t="s">
        <v>310</v>
      </c>
      <c r="J494" s="267" t="s">
        <v>913</v>
      </c>
      <c r="K494" s="219" t="s">
        <v>83</v>
      </c>
      <c r="L494" s="35" t="str">
        <f ca="1">IF(OFFSET(환산공식!$DU$15,$F494,0)=1,"O","X")</f>
        <v>X</v>
      </c>
      <c r="M494" s="212">
        <f ca="1">IFERROR(OFFSET(환산공식!DA$15,$F494,0),"")</f>
        <v>100</v>
      </c>
      <c r="N494" s="35" t="str">
        <f ca="1">IFERROR(CONCATENATE(ROUND(OFFSET(환산공식!DB$15,$F494,0),1),"%"),"")</f>
        <v>100%</v>
      </c>
      <c r="O494" s="35">
        <f ca="1">IFERROR(OFFSET(환산공식!DC$15,$F494,0),"")</f>
        <v>1.5</v>
      </c>
      <c r="P494" s="212" t="str">
        <f t="shared" ca="1" si="14"/>
        <v>3% 이하</v>
      </c>
      <c r="Q494" s="218">
        <f ca="1">IFERROR(ROUND(OFFSET(환산공식!$EX$15,$F494,0),3),"")</f>
        <v>0</v>
      </c>
      <c r="R494" s="218">
        <f ca="1">OFFSET('배치점수 계산기'!H$10,$D494,0)</f>
        <v>385.51499999999999</v>
      </c>
      <c r="S494" s="218">
        <f ca="1">OFFSET('배치점수 계산기'!I$10,$D494,0)</f>
        <v>382.55</v>
      </c>
      <c r="T494" s="218">
        <f ca="1">OFFSET('배치점수 계산기'!J$10,$D494,0)</f>
        <v>377.24299999999999</v>
      </c>
      <c r="U494" s="218">
        <f ca="1">OFFSET('배치점수 계산기'!K$10,$D494,0)</f>
        <v>372.1</v>
      </c>
      <c r="V494" s="218">
        <f ca="1">OFFSET('배치점수 계산기'!L$10,$D494,0)</f>
        <v>365.32</v>
      </c>
      <c r="W494" s="210" t="str">
        <f ca="1">OFFSET('배치점수 계산기'!M$10,$D494,0)</f>
        <v>백분위</v>
      </c>
      <c r="X494" s="208" t="str">
        <f ca="1">OFFSET('배치점수 계산기'!N$10,$D494,0)</f>
        <v>백분위</v>
      </c>
      <c r="Y494" s="212">
        <f ca="1">OFFSET(환산공식!FG$15,$F494,0)</f>
        <v>0.25</v>
      </c>
      <c r="Z494" s="35">
        <f ca="1">OFFSET(환산공식!FH$15,$F494,0)</f>
        <v>0.38</v>
      </c>
      <c r="AA494" s="203">
        <f ca="1">OFFSET(환산공식!FI$15,$F494,0)</f>
        <v>0.38</v>
      </c>
      <c r="AB494" s="5"/>
      <c r="AD494">
        <f t="shared" ca="1" si="15"/>
        <v>6</v>
      </c>
      <c r="AF494" s="5"/>
      <c r="AG494" s="5"/>
      <c r="AH494" s="5"/>
    </row>
    <row r="495" spans="1:34">
      <c r="A495" s="222"/>
      <c r="B495" s="222"/>
      <c r="C495" s="222" t="s">
        <v>2881</v>
      </c>
      <c r="D495" s="219">
        <v>1391</v>
      </c>
      <c r="E495" s="219">
        <v>184</v>
      </c>
      <c r="F495" s="219">
        <v>184</v>
      </c>
      <c r="G495" s="264">
        <v>488</v>
      </c>
      <c r="H495" s="221" t="s">
        <v>129</v>
      </c>
      <c r="I495" s="219" t="s">
        <v>310</v>
      </c>
      <c r="J495" s="267" t="s">
        <v>914</v>
      </c>
      <c r="K495" s="219" t="s">
        <v>83</v>
      </c>
      <c r="L495" s="35" t="str">
        <f ca="1">IF(OFFSET(환산공식!$DU$15,$F495,0)=1,"O","X")</f>
        <v>X</v>
      </c>
      <c r="M495" s="212">
        <f ca="1">IFERROR(OFFSET(환산공식!DA$15,$F495,0),"")</f>
        <v>100</v>
      </c>
      <c r="N495" s="35" t="str">
        <f ca="1">IFERROR(CONCATENATE(ROUND(OFFSET(환산공식!DB$15,$F495,0),1),"%"),"")</f>
        <v>100%</v>
      </c>
      <c r="O495" s="35">
        <f ca="1">IFERROR(OFFSET(환산공식!DC$15,$F495,0),"")</f>
        <v>1.5</v>
      </c>
      <c r="P495" s="212" t="str">
        <f t="shared" ca="1" si="14"/>
        <v>3% 이하</v>
      </c>
      <c r="Q495" s="218">
        <f ca="1">IFERROR(ROUND(OFFSET(환산공식!$EX$15,$F495,0),3),"")</f>
        <v>0</v>
      </c>
      <c r="R495" s="218">
        <f ca="1">OFFSET('배치점수 계산기'!H$10,$D495,0)</f>
        <v>383.56700000000001</v>
      </c>
      <c r="S495" s="218">
        <f ca="1">OFFSET('배치점수 계산기'!I$10,$D495,0)</f>
        <v>380.86900000000003</v>
      </c>
      <c r="T495" s="218">
        <f ca="1">OFFSET('배치점수 계산기'!J$10,$D495,0)</f>
        <v>375.84</v>
      </c>
      <c r="U495" s="218">
        <f ca="1">OFFSET('배치점수 계산기'!K$10,$D495,0)</f>
        <v>370.89299999999997</v>
      </c>
      <c r="V495" s="218">
        <f ca="1">OFFSET('배치점수 계산기'!L$10,$D495,0)</f>
        <v>363.93</v>
      </c>
      <c r="W495" s="210" t="str">
        <f ca="1">OFFSET('배치점수 계산기'!M$10,$D495,0)</f>
        <v>백분위</v>
      </c>
      <c r="X495" s="208" t="str">
        <f ca="1">OFFSET('배치점수 계산기'!N$10,$D495,0)</f>
        <v>백분위</v>
      </c>
      <c r="Y495" s="212">
        <f ca="1">OFFSET(환산공식!FG$15,$F495,0)</f>
        <v>0.25</v>
      </c>
      <c r="Z495" s="35">
        <f ca="1">OFFSET(환산공식!FH$15,$F495,0)</f>
        <v>0.38</v>
      </c>
      <c r="AA495" s="203">
        <f ca="1">OFFSET(환산공식!FI$15,$F495,0)</f>
        <v>0.38</v>
      </c>
      <c r="AB495" s="5"/>
      <c r="AD495">
        <f t="shared" ca="1" si="15"/>
        <v>6</v>
      </c>
      <c r="AF495" s="5"/>
      <c r="AG495" s="5"/>
      <c r="AH495" s="5"/>
    </row>
    <row r="496" spans="1:34">
      <c r="A496" s="222"/>
      <c r="B496" s="222"/>
      <c r="C496" s="222" t="s">
        <v>2882</v>
      </c>
      <c r="D496" s="219">
        <v>1392</v>
      </c>
      <c r="E496" s="219">
        <v>184</v>
      </c>
      <c r="F496" s="219">
        <v>184</v>
      </c>
      <c r="G496" s="264">
        <v>489</v>
      </c>
      <c r="H496" s="221" t="s">
        <v>129</v>
      </c>
      <c r="I496" s="219" t="s">
        <v>310</v>
      </c>
      <c r="J496" s="267" t="s">
        <v>919</v>
      </c>
      <c r="K496" s="219" t="s">
        <v>83</v>
      </c>
      <c r="L496" s="35" t="str">
        <f ca="1">IF(OFFSET(환산공식!$DU$15,$F496,0)=1,"O","X")</f>
        <v>X</v>
      </c>
      <c r="M496" s="212">
        <f ca="1">IFERROR(OFFSET(환산공식!DA$15,$F496,0),"")</f>
        <v>100</v>
      </c>
      <c r="N496" s="35" t="str">
        <f ca="1">IFERROR(CONCATENATE(ROUND(OFFSET(환산공식!DB$15,$F496,0),1),"%"),"")</f>
        <v>100%</v>
      </c>
      <c r="O496" s="35">
        <f ca="1">IFERROR(OFFSET(환산공식!DC$15,$F496,0),"")</f>
        <v>1.5</v>
      </c>
      <c r="P496" s="212" t="str">
        <f t="shared" ca="1" si="14"/>
        <v>3% 이하</v>
      </c>
      <c r="Q496" s="218">
        <f ca="1">IFERROR(ROUND(OFFSET(환산공식!$EX$15,$F496,0),3),"")</f>
        <v>0</v>
      </c>
      <c r="R496" s="218">
        <f ca="1">OFFSET('배치점수 계산기'!H$10,$D496,0)</f>
        <v>382.73</v>
      </c>
      <c r="S496" s="218">
        <f ca="1">OFFSET('배치점수 계산기'!I$10,$D496,0)</f>
        <v>380.12400000000002</v>
      </c>
      <c r="T496" s="218">
        <f ca="1">OFFSET('배치점수 계산기'!J$10,$D496,0)</f>
        <v>375.18099999999998</v>
      </c>
      <c r="U496" s="218">
        <f ca="1">OFFSET('배치점수 계산기'!K$10,$D496,0)</f>
        <v>369.89800000000002</v>
      </c>
      <c r="V496" s="218">
        <f ca="1">OFFSET('배치점수 계산기'!L$10,$D496,0)</f>
        <v>362.928</v>
      </c>
      <c r="W496" s="210" t="str">
        <f ca="1">OFFSET('배치점수 계산기'!M$10,$D496,0)</f>
        <v>백분위</v>
      </c>
      <c r="X496" s="208" t="str">
        <f ca="1">OFFSET('배치점수 계산기'!N$10,$D496,0)</f>
        <v>백분위</v>
      </c>
      <c r="Y496" s="212">
        <f ca="1">OFFSET(환산공식!FG$15,$F496,0)</f>
        <v>0.25</v>
      </c>
      <c r="Z496" s="35">
        <f ca="1">OFFSET(환산공식!FH$15,$F496,0)</f>
        <v>0.38</v>
      </c>
      <c r="AA496" s="203">
        <f ca="1">OFFSET(환산공식!FI$15,$F496,0)</f>
        <v>0.38</v>
      </c>
      <c r="AB496" s="5"/>
      <c r="AD496">
        <f t="shared" ca="1" si="15"/>
        <v>6</v>
      </c>
      <c r="AF496" s="5"/>
      <c r="AG496" s="5"/>
      <c r="AH496" s="5"/>
    </row>
    <row r="497" spans="1:34">
      <c r="A497" s="222"/>
      <c r="B497" s="222"/>
      <c r="C497" s="222" t="s">
        <v>2883</v>
      </c>
      <c r="D497" s="219">
        <v>1393</v>
      </c>
      <c r="E497" s="219">
        <v>184</v>
      </c>
      <c r="F497" s="219">
        <v>184</v>
      </c>
      <c r="G497" s="264">
        <v>490</v>
      </c>
      <c r="H497" s="221" t="s">
        <v>129</v>
      </c>
      <c r="I497" s="219" t="s">
        <v>310</v>
      </c>
      <c r="J497" s="267" t="s">
        <v>924</v>
      </c>
      <c r="K497" s="219" t="s">
        <v>83</v>
      </c>
      <c r="L497" s="35" t="str">
        <f ca="1">IF(OFFSET(환산공식!$DU$15,$F497,0)=1,"O","X")</f>
        <v>X</v>
      </c>
      <c r="M497" s="212">
        <f ca="1">IFERROR(OFFSET(환산공식!DA$15,$F497,0),"")</f>
        <v>100</v>
      </c>
      <c r="N497" s="35" t="str">
        <f ca="1">IFERROR(CONCATENATE(ROUND(OFFSET(환산공식!DB$15,$F497,0),1),"%"),"")</f>
        <v>100%</v>
      </c>
      <c r="O497" s="35">
        <f ca="1">IFERROR(OFFSET(환산공식!DC$15,$F497,0),"")</f>
        <v>1.5</v>
      </c>
      <c r="P497" s="212" t="str">
        <f t="shared" ca="1" si="14"/>
        <v>3% 이하</v>
      </c>
      <c r="Q497" s="218">
        <f ca="1">IFERROR(ROUND(OFFSET(환산공식!$EX$15,$F497,0),3),"")</f>
        <v>0</v>
      </c>
      <c r="R497" s="218">
        <f ca="1">OFFSET('배치점수 계산기'!H$10,$D497,0)</f>
        <v>382.73</v>
      </c>
      <c r="S497" s="218">
        <f ca="1">OFFSET('배치점수 계산기'!I$10,$D497,0)</f>
        <v>380.12400000000002</v>
      </c>
      <c r="T497" s="218">
        <f ca="1">OFFSET('배치점수 계산기'!J$10,$D497,0)</f>
        <v>375.18099999999998</v>
      </c>
      <c r="U497" s="218">
        <f ca="1">OFFSET('배치점수 계산기'!K$10,$D497,0)</f>
        <v>369.89800000000002</v>
      </c>
      <c r="V497" s="218">
        <f ca="1">OFFSET('배치점수 계산기'!L$10,$D497,0)</f>
        <v>362.928</v>
      </c>
      <c r="W497" s="210" t="str">
        <f ca="1">OFFSET('배치점수 계산기'!M$10,$D497,0)</f>
        <v>백분위</v>
      </c>
      <c r="X497" s="208" t="str">
        <f ca="1">OFFSET('배치점수 계산기'!N$10,$D497,0)</f>
        <v>백분위</v>
      </c>
      <c r="Y497" s="212">
        <f ca="1">OFFSET(환산공식!FG$15,$F497,0)</f>
        <v>0.25</v>
      </c>
      <c r="Z497" s="35">
        <f ca="1">OFFSET(환산공식!FH$15,$F497,0)</f>
        <v>0.38</v>
      </c>
      <c r="AA497" s="203">
        <f ca="1">OFFSET(환산공식!FI$15,$F497,0)</f>
        <v>0.38</v>
      </c>
      <c r="AB497" s="5"/>
      <c r="AD497">
        <f t="shared" ca="1" si="15"/>
        <v>6</v>
      </c>
      <c r="AF497" s="5"/>
      <c r="AG497" s="5"/>
      <c r="AH497" s="5"/>
    </row>
    <row r="498" spans="1:34">
      <c r="A498" s="222"/>
      <c r="B498" s="222"/>
      <c r="C498" s="222" t="s">
        <v>2884</v>
      </c>
      <c r="D498" s="219">
        <v>1394</v>
      </c>
      <c r="E498" s="219">
        <v>184</v>
      </c>
      <c r="F498" s="219">
        <v>184</v>
      </c>
      <c r="G498" s="264">
        <v>491</v>
      </c>
      <c r="H498" s="221" t="s">
        <v>129</v>
      </c>
      <c r="I498" s="219" t="s">
        <v>310</v>
      </c>
      <c r="J498" s="267" t="s">
        <v>912</v>
      </c>
      <c r="K498" s="219" t="s">
        <v>83</v>
      </c>
      <c r="L498" s="35" t="str">
        <f ca="1">IF(OFFSET(환산공식!$DU$15,$F498,0)=1,"O","X")</f>
        <v>X</v>
      </c>
      <c r="M498" s="212">
        <f ca="1">IFERROR(OFFSET(환산공식!DA$15,$F498,0),"")</f>
        <v>100</v>
      </c>
      <c r="N498" s="35" t="str">
        <f ca="1">IFERROR(CONCATENATE(ROUND(OFFSET(환산공식!DB$15,$F498,0),1),"%"),"")</f>
        <v>100%</v>
      </c>
      <c r="O498" s="35">
        <f ca="1">IFERROR(OFFSET(환산공식!DC$15,$F498,0),"")</f>
        <v>1.5</v>
      </c>
      <c r="P498" s="212" t="str">
        <f t="shared" ca="1" si="14"/>
        <v>3% 이하</v>
      </c>
      <c r="Q498" s="218">
        <f ca="1">IFERROR(ROUND(OFFSET(환산공식!$EX$15,$F498,0),3),"")</f>
        <v>0</v>
      </c>
      <c r="R498" s="218">
        <f ca="1">OFFSET('배치점수 계산기'!H$10,$D498,0)</f>
        <v>381.04899999999998</v>
      </c>
      <c r="S498" s="218">
        <f ca="1">OFFSET('배치점수 계산기'!I$10,$D498,0)</f>
        <v>378.38099999999997</v>
      </c>
      <c r="T498" s="218">
        <f ca="1">OFFSET('배치점수 계산기'!J$10,$D498,0)</f>
        <v>373.786</v>
      </c>
      <c r="U498" s="218">
        <f ca="1">OFFSET('배치점수 계산기'!K$10,$D498,0)</f>
        <v>368.56299999999999</v>
      </c>
      <c r="V498" s="218">
        <f ca="1">OFFSET('배치점수 계산기'!L$10,$D498,0)</f>
        <v>361.38200000000001</v>
      </c>
      <c r="W498" s="210" t="str">
        <f ca="1">OFFSET('배치점수 계산기'!M$10,$D498,0)</f>
        <v>백분위</v>
      </c>
      <c r="X498" s="208" t="str">
        <f ca="1">OFFSET('배치점수 계산기'!N$10,$D498,0)</f>
        <v>백분위</v>
      </c>
      <c r="Y498" s="212">
        <f ca="1">OFFSET(환산공식!FG$15,$F498,0)</f>
        <v>0.25</v>
      </c>
      <c r="Z498" s="35">
        <f ca="1">OFFSET(환산공식!FH$15,$F498,0)</f>
        <v>0.38</v>
      </c>
      <c r="AA498" s="203">
        <f ca="1">OFFSET(환산공식!FI$15,$F498,0)</f>
        <v>0.38</v>
      </c>
      <c r="AB498" s="5"/>
      <c r="AD498">
        <f t="shared" ca="1" si="15"/>
        <v>6</v>
      </c>
      <c r="AF498" s="5"/>
      <c r="AG498" s="5"/>
      <c r="AH498" s="5"/>
    </row>
    <row r="499" spans="1:34">
      <c r="A499" s="222"/>
      <c r="B499" s="222"/>
      <c r="C499" s="222" t="s">
        <v>2885</v>
      </c>
      <c r="D499" s="219">
        <v>1395</v>
      </c>
      <c r="E499" s="219">
        <v>185</v>
      </c>
      <c r="F499" s="219">
        <v>185</v>
      </c>
      <c r="G499" s="264">
        <v>492</v>
      </c>
      <c r="H499" s="221" t="s">
        <v>129</v>
      </c>
      <c r="I499" s="219" t="s">
        <v>310</v>
      </c>
      <c r="J499" s="267" t="s">
        <v>345</v>
      </c>
      <c r="K499" s="219" t="s">
        <v>83</v>
      </c>
      <c r="L499" s="35" t="str">
        <f ca="1">IF(OFFSET(환산공식!$DU$15,$F499,0)=1,"O","X")</f>
        <v>X</v>
      </c>
      <c r="M499" s="212">
        <f ca="1">IFERROR(OFFSET(환산공식!DA$15,$F499,0),"")</f>
        <v>100</v>
      </c>
      <c r="N499" s="35" t="str">
        <f ca="1">IFERROR(CONCATENATE(ROUND(OFFSET(환산공식!DB$15,$F499,0),1),"%"),"")</f>
        <v>100%</v>
      </c>
      <c r="O499" s="35">
        <f ca="1">IFERROR(OFFSET(환산공식!DC$15,$F499,0),"")</f>
        <v>1.5</v>
      </c>
      <c r="P499" s="212" t="str">
        <f t="shared" ca="1" si="14"/>
        <v>3% 이하</v>
      </c>
      <c r="Q499" s="218">
        <f ca="1">IFERROR(ROUND(OFFSET(환산공식!$EX$15,$F499,0),3),"")</f>
        <v>0</v>
      </c>
      <c r="R499" s="218">
        <f ca="1">OFFSET('배치점수 계산기'!H$10,$D499,0)</f>
        <v>370.98599999999999</v>
      </c>
      <c r="S499" s="218">
        <f ca="1">OFFSET('배치점수 계산기'!I$10,$D499,0)</f>
        <v>368.37299999999999</v>
      </c>
      <c r="T499" s="218">
        <f ca="1">OFFSET('배치점수 계산기'!J$10,$D499,0)</f>
        <v>363.87799999999999</v>
      </c>
      <c r="U499" s="218">
        <f ca="1">OFFSET('배치점수 계산기'!K$10,$D499,0)</f>
        <v>358.80799999999999</v>
      </c>
      <c r="V499" s="218">
        <f ca="1">OFFSET('배치점수 계산기'!L$10,$D499,0)</f>
        <v>352.17200000000003</v>
      </c>
      <c r="W499" s="210" t="str">
        <f ca="1">OFFSET('배치점수 계산기'!M$10,$D499,0)</f>
        <v>백분위</v>
      </c>
      <c r="X499" s="208" t="str">
        <f ca="1">OFFSET('배치점수 계산기'!N$10,$D499,0)</f>
        <v>백분위</v>
      </c>
      <c r="Y499" s="212">
        <f ca="1">OFFSET(환산공식!FG$15,$F499,0)</f>
        <v>0.25</v>
      </c>
      <c r="Z499" s="35">
        <f ca="1">OFFSET(환산공식!FH$15,$F499,0)</f>
        <v>0.38</v>
      </c>
      <c r="AA499" s="203">
        <f ca="1">OFFSET(환산공식!FI$15,$F499,0)</f>
        <v>0.38</v>
      </c>
      <c r="AB499" s="5"/>
      <c r="AD499">
        <f t="shared" ca="1" si="15"/>
        <v>6</v>
      </c>
      <c r="AF499" s="5"/>
      <c r="AG499" s="5"/>
      <c r="AH499" s="5"/>
    </row>
    <row r="500" spans="1:34">
      <c r="A500" s="222"/>
      <c r="B500" s="222"/>
      <c r="C500" s="222" t="s">
        <v>2886</v>
      </c>
      <c r="D500" s="219">
        <v>1396</v>
      </c>
      <c r="E500" s="219">
        <v>186</v>
      </c>
      <c r="F500" s="219">
        <v>186</v>
      </c>
      <c r="G500" s="264">
        <v>493</v>
      </c>
      <c r="H500" s="221" t="s">
        <v>129</v>
      </c>
      <c r="I500" s="219" t="s">
        <v>310</v>
      </c>
      <c r="J500" s="267" t="s">
        <v>384</v>
      </c>
      <c r="K500" s="219" t="s">
        <v>83</v>
      </c>
      <c r="L500" s="35" t="str">
        <f ca="1">IF(OFFSET(환산공식!$DU$15,$F500,0)=1,"O","X")</f>
        <v>X</v>
      </c>
      <c r="M500" s="212">
        <f ca="1">IFERROR(OFFSET(환산공식!DA$15,$F500,0),"")</f>
        <v>100</v>
      </c>
      <c r="N500" s="35" t="str">
        <f ca="1">IFERROR(CONCATENATE(ROUND(OFFSET(환산공식!DB$15,$F500,0),1),"%"),"")</f>
        <v>100%</v>
      </c>
      <c r="O500" s="35">
        <f ca="1">IFERROR(OFFSET(환산공식!DC$15,$F500,0),"")</f>
        <v>1.5</v>
      </c>
      <c r="P500" s="212" t="str">
        <f t="shared" ca="1" si="14"/>
        <v>3% 이하</v>
      </c>
      <c r="Q500" s="218">
        <f ca="1">IFERROR(ROUND(OFFSET(환산공식!$EX$15,$F500,0),3),"")</f>
        <v>0</v>
      </c>
      <c r="R500" s="218">
        <f ca="1">OFFSET('배치점수 계산기'!H$10,$D500,0)</f>
        <v>359.29500000000002</v>
      </c>
      <c r="S500" s="218">
        <f ca="1">OFFSET('배치점수 계산기'!I$10,$D500,0)</f>
        <v>357.04500000000002</v>
      </c>
      <c r="T500" s="218">
        <f ca="1">OFFSET('배치점수 계산기'!J$10,$D500,0)</f>
        <v>352.57</v>
      </c>
      <c r="U500" s="218">
        <f ca="1">OFFSET('배치점수 계산기'!K$10,$D500,0)</f>
        <v>347.76</v>
      </c>
      <c r="V500" s="218">
        <f ca="1">OFFSET('배치점수 계산기'!L$10,$D500,0)</f>
        <v>341.13499999999999</v>
      </c>
      <c r="W500" s="210" t="str">
        <f ca="1">OFFSET('배치점수 계산기'!M$10,$D500,0)</f>
        <v>백분위</v>
      </c>
      <c r="X500" s="208" t="str">
        <f ca="1">OFFSET('배치점수 계산기'!N$10,$D500,0)</f>
        <v>백분위</v>
      </c>
      <c r="Y500" s="212">
        <f ca="1">OFFSET(환산공식!FG$15,$F500,0)</f>
        <v>0.25</v>
      </c>
      <c r="Z500" s="35">
        <f ca="1">OFFSET(환산공식!FH$15,$F500,0)</f>
        <v>0.38</v>
      </c>
      <c r="AA500" s="203">
        <f ca="1">OFFSET(환산공식!FI$15,$F500,0)</f>
        <v>0.38</v>
      </c>
      <c r="AB500" s="5"/>
      <c r="AD500">
        <f t="shared" ca="1" si="15"/>
        <v>6</v>
      </c>
      <c r="AF500" s="5"/>
      <c r="AG500" s="5"/>
      <c r="AH500" s="5"/>
    </row>
    <row r="501" spans="1:34">
      <c r="A501" s="222"/>
      <c r="B501" s="222"/>
      <c r="C501" s="222" t="s">
        <v>2887</v>
      </c>
      <c r="D501" s="219">
        <v>1397</v>
      </c>
      <c r="E501" s="219">
        <v>186</v>
      </c>
      <c r="F501" s="219">
        <v>186</v>
      </c>
      <c r="G501" s="264">
        <v>494</v>
      </c>
      <c r="H501" s="221" t="s">
        <v>129</v>
      </c>
      <c r="I501" s="219" t="s">
        <v>310</v>
      </c>
      <c r="J501" s="267" t="s">
        <v>902</v>
      </c>
      <c r="K501" s="219" t="s">
        <v>83</v>
      </c>
      <c r="L501" s="35" t="str">
        <f ca="1">IF(OFFSET(환산공식!$DU$15,$F501,0)=1,"O","X")</f>
        <v>X</v>
      </c>
      <c r="M501" s="212">
        <f ca="1">IFERROR(OFFSET(환산공식!DA$15,$F501,0),"")</f>
        <v>100</v>
      </c>
      <c r="N501" s="35" t="str">
        <f ca="1">IFERROR(CONCATENATE(ROUND(OFFSET(환산공식!DB$15,$F501,0),1),"%"),"")</f>
        <v>100%</v>
      </c>
      <c r="O501" s="35">
        <f ca="1">IFERROR(OFFSET(환산공식!DC$15,$F501,0),"")</f>
        <v>1.5</v>
      </c>
      <c r="P501" s="212" t="str">
        <f t="shared" ca="1" si="14"/>
        <v>3% 이하</v>
      </c>
      <c r="Q501" s="218">
        <f ca="1">IFERROR(ROUND(OFFSET(환산공식!$EX$15,$F501,0),3),"")</f>
        <v>0</v>
      </c>
      <c r="R501" s="218">
        <f ca="1">OFFSET('배치점수 계산기'!H$10,$D501,0)</f>
        <v>359.27499999999998</v>
      </c>
      <c r="S501" s="218">
        <f ca="1">OFFSET('배치점수 계산기'!I$10,$D501,0)</f>
        <v>356.83499999999998</v>
      </c>
      <c r="T501" s="218">
        <f ca="1">OFFSET('배치점수 계산기'!J$10,$D501,0)</f>
        <v>352.54</v>
      </c>
      <c r="U501" s="218">
        <f ca="1">OFFSET('배치점수 계산기'!K$10,$D501,0)</f>
        <v>347.505</v>
      </c>
      <c r="V501" s="218">
        <f ca="1">OFFSET('배치점수 계산기'!L$10,$D501,0)</f>
        <v>341.08499999999998</v>
      </c>
      <c r="W501" s="210" t="str">
        <f ca="1">OFFSET('배치점수 계산기'!M$10,$D501,0)</f>
        <v>백분위</v>
      </c>
      <c r="X501" s="208" t="str">
        <f ca="1">OFFSET('배치점수 계산기'!N$10,$D501,0)</f>
        <v>백분위</v>
      </c>
      <c r="Y501" s="212">
        <f ca="1">OFFSET(환산공식!FG$15,$F501,0)</f>
        <v>0.25</v>
      </c>
      <c r="Z501" s="35">
        <f ca="1">OFFSET(환산공식!FH$15,$F501,0)</f>
        <v>0.38</v>
      </c>
      <c r="AA501" s="203">
        <f ca="1">OFFSET(환산공식!FI$15,$F501,0)</f>
        <v>0.38</v>
      </c>
      <c r="AB501" s="5"/>
      <c r="AD501">
        <f t="shared" ca="1" si="15"/>
        <v>6</v>
      </c>
      <c r="AF501" s="5"/>
      <c r="AG501" s="5"/>
      <c r="AH501" s="5"/>
    </row>
    <row r="502" spans="1:34">
      <c r="A502" s="222"/>
      <c r="B502" s="222"/>
      <c r="C502" s="222" t="s">
        <v>2888</v>
      </c>
      <c r="D502" s="219">
        <v>1398</v>
      </c>
      <c r="E502" s="219">
        <v>184</v>
      </c>
      <c r="F502" s="219">
        <v>184</v>
      </c>
      <c r="G502" s="264">
        <v>495</v>
      </c>
      <c r="H502" s="221" t="s">
        <v>129</v>
      </c>
      <c r="I502" s="219" t="s">
        <v>310</v>
      </c>
      <c r="J502" s="267" t="s">
        <v>923</v>
      </c>
      <c r="K502" s="219" t="s">
        <v>83</v>
      </c>
      <c r="L502" s="35" t="str">
        <f ca="1">IF(OFFSET(환산공식!$DU$15,$F502,0)=1,"O","X")</f>
        <v>X</v>
      </c>
      <c r="M502" s="212">
        <f ca="1">IFERROR(OFFSET(환산공식!DA$15,$F502,0),"")</f>
        <v>100</v>
      </c>
      <c r="N502" s="35" t="str">
        <f ca="1">IFERROR(CONCATENATE(ROUND(OFFSET(환산공식!DB$15,$F502,0),1),"%"),"")</f>
        <v>100%</v>
      </c>
      <c r="O502" s="35">
        <f ca="1">IFERROR(OFFSET(환산공식!DC$15,$F502,0),"")</f>
        <v>1.5</v>
      </c>
      <c r="P502" s="212" t="str">
        <f t="shared" ca="1" si="14"/>
        <v>3% 이하</v>
      </c>
      <c r="Q502" s="218">
        <f ca="1">IFERROR(ROUND(OFFSET(환산공식!$EX$15,$F502,0),3),"")</f>
        <v>0</v>
      </c>
      <c r="R502" s="218">
        <f ca="1">OFFSET('배치점수 계산기'!H$10,$D502,0)</f>
        <v>377.24299999999999</v>
      </c>
      <c r="S502" s="218">
        <f ca="1">OFFSET('배치점수 계산기'!I$10,$D502,0)</f>
        <v>375.08100000000002</v>
      </c>
      <c r="T502" s="218">
        <f ca="1">OFFSET('배치점수 계산기'!J$10,$D502,0)</f>
        <v>369.99799999999999</v>
      </c>
      <c r="U502" s="218">
        <f ca="1">OFFSET('배치점수 계산기'!K$10,$D502,0)</f>
        <v>365.08699999999999</v>
      </c>
      <c r="V502" s="218">
        <f ca="1">OFFSET('배치점수 계산기'!L$10,$D502,0)</f>
        <v>358.26400000000001</v>
      </c>
      <c r="W502" s="210" t="str">
        <f ca="1">OFFSET('배치점수 계산기'!M$10,$D502,0)</f>
        <v>백분위</v>
      </c>
      <c r="X502" s="208" t="str">
        <f ca="1">OFFSET('배치점수 계산기'!N$10,$D502,0)</f>
        <v>백분위</v>
      </c>
      <c r="Y502" s="212">
        <f ca="1">OFFSET(환산공식!FG$15,$F502,0)</f>
        <v>0.25</v>
      </c>
      <c r="Z502" s="35">
        <f ca="1">OFFSET(환산공식!FH$15,$F502,0)</f>
        <v>0.38</v>
      </c>
      <c r="AA502" s="203">
        <f ca="1">OFFSET(환산공식!FI$15,$F502,0)</f>
        <v>0.38</v>
      </c>
      <c r="AB502" s="5"/>
      <c r="AD502">
        <f t="shared" ca="1" si="15"/>
        <v>6</v>
      </c>
      <c r="AF502" s="5"/>
      <c r="AG502" s="5"/>
      <c r="AH502" s="5"/>
    </row>
    <row r="503" spans="1:34">
      <c r="A503" s="222"/>
      <c r="B503" s="222"/>
      <c r="C503" s="222" t="s">
        <v>2889</v>
      </c>
      <c r="D503" s="219">
        <v>1399</v>
      </c>
      <c r="E503" s="219">
        <v>184</v>
      </c>
      <c r="F503" s="219">
        <v>184</v>
      </c>
      <c r="G503" s="264">
        <v>496</v>
      </c>
      <c r="H503" s="221" t="s">
        <v>129</v>
      </c>
      <c r="I503" s="219" t="s">
        <v>310</v>
      </c>
      <c r="J503" s="267" t="s">
        <v>915</v>
      </c>
      <c r="K503" s="219" t="s">
        <v>83</v>
      </c>
      <c r="L503" s="35" t="str">
        <f ca="1">IF(OFFSET(환산공식!$DU$15,$F503,0)=1,"O","X")</f>
        <v>X</v>
      </c>
      <c r="M503" s="212">
        <f ca="1">IFERROR(OFFSET(환산공식!DA$15,$F503,0),"")</f>
        <v>100</v>
      </c>
      <c r="N503" s="35" t="str">
        <f ca="1">IFERROR(CONCATENATE(ROUND(OFFSET(환산공식!DB$15,$F503,0),1),"%"),"")</f>
        <v>100%</v>
      </c>
      <c r="O503" s="35">
        <f ca="1">IFERROR(OFFSET(환산공식!DC$15,$F503,0),"")</f>
        <v>1.5</v>
      </c>
      <c r="P503" s="212" t="str">
        <f t="shared" ca="1" si="14"/>
        <v>3% 이하</v>
      </c>
      <c r="Q503" s="218">
        <f ca="1">IFERROR(ROUND(OFFSET(환산공식!$EX$15,$F503,0),3),"")</f>
        <v>0</v>
      </c>
      <c r="R503" s="218">
        <f ca="1">OFFSET('배치점수 계산기'!H$10,$D503,0)</f>
        <v>363.95</v>
      </c>
      <c r="S503" s="218">
        <f ca="1">OFFSET('배치점수 계산기'!I$10,$D503,0)</f>
        <v>361.38200000000001</v>
      </c>
      <c r="T503" s="218">
        <f ca="1">OFFSET('배치점수 계산기'!J$10,$D503,0)</f>
        <v>356.71699999999998</v>
      </c>
      <c r="U503" s="218">
        <f ca="1">OFFSET('배치점수 계산기'!K$10,$D503,0)</f>
        <v>351.50700000000001</v>
      </c>
      <c r="V503" s="218">
        <f ca="1">OFFSET('배치점수 계산기'!L$10,$D503,0)</f>
        <v>344.84800000000001</v>
      </c>
      <c r="W503" s="210" t="str">
        <f ca="1">OFFSET('배치점수 계산기'!M$10,$D503,0)</f>
        <v>백분위</v>
      </c>
      <c r="X503" s="208" t="str">
        <f ca="1">OFFSET('배치점수 계산기'!N$10,$D503,0)</f>
        <v>백분위</v>
      </c>
      <c r="Y503" s="212">
        <f ca="1">OFFSET(환산공식!FG$15,$F503,0)</f>
        <v>0.25</v>
      </c>
      <c r="Z503" s="35">
        <f ca="1">OFFSET(환산공식!FH$15,$F503,0)</f>
        <v>0.38</v>
      </c>
      <c r="AA503" s="203">
        <f ca="1">OFFSET(환산공식!FI$15,$F503,0)</f>
        <v>0.38</v>
      </c>
      <c r="AB503" s="5"/>
      <c r="AD503">
        <f t="shared" ca="1" si="15"/>
        <v>6</v>
      </c>
      <c r="AF503" s="5"/>
      <c r="AG503" s="5"/>
      <c r="AH503" s="5"/>
    </row>
    <row r="504" spans="1:34">
      <c r="A504" s="222"/>
      <c r="B504" s="222"/>
      <c r="C504" s="222" t="s">
        <v>2890</v>
      </c>
      <c r="D504" s="219">
        <v>1400</v>
      </c>
      <c r="E504" s="219">
        <v>184</v>
      </c>
      <c r="F504" s="219">
        <v>184</v>
      </c>
      <c r="G504" s="264">
        <v>497</v>
      </c>
      <c r="H504" s="221" t="s">
        <v>129</v>
      </c>
      <c r="I504" s="219" t="s">
        <v>310</v>
      </c>
      <c r="J504" s="267" t="s">
        <v>146</v>
      </c>
      <c r="K504" s="219" t="s">
        <v>84</v>
      </c>
      <c r="L504" s="35" t="str">
        <f ca="1">IF(OFFSET(환산공식!$DU$15,$F504,0)=1,"O","X")</f>
        <v>X</v>
      </c>
      <c r="M504" s="212">
        <f ca="1">IFERROR(OFFSET(환산공식!DA$15,$F504,0),"")</f>
        <v>100</v>
      </c>
      <c r="N504" s="35" t="str">
        <f ca="1">IFERROR(CONCATENATE(ROUND(OFFSET(환산공식!DB$15,$F504,0),1),"%"),"")</f>
        <v>100%</v>
      </c>
      <c r="O504" s="35">
        <f ca="1">IFERROR(OFFSET(환산공식!DC$15,$F504,0),"")</f>
        <v>1.5</v>
      </c>
      <c r="P504" s="212" t="str">
        <f t="shared" ca="1" si="14"/>
        <v>3% 이하</v>
      </c>
      <c r="Q504" s="218">
        <f ca="1">IFERROR(ROUND(OFFSET(환산공식!$EX$15,$F504,0),3),"")</f>
        <v>0</v>
      </c>
      <c r="R504" s="218">
        <f ca="1">OFFSET('배치점수 계산기'!H$10,$D504,0)</f>
        <v>426.11099999999999</v>
      </c>
      <c r="S504" s="218">
        <f ca="1">OFFSET('배치점수 계산기'!I$10,$D504,0)</f>
        <v>422.80200000000002</v>
      </c>
      <c r="T504" s="218">
        <f ca="1">OFFSET('배치점수 계산기'!J$10,$D504,0)</f>
        <v>416.07799999999997</v>
      </c>
      <c r="U504" s="218">
        <f ca="1">OFFSET('배치점수 계산기'!K$10,$D504,0)</f>
        <v>408.59800000000001</v>
      </c>
      <c r="V504" s="218">
        <f ca="1">OFFSET('배치점수 계산기'!L$10,$D504,0)</f>
        <v>400.31700000000001</v>
      </c>
      <c r="W504" s="210" t="str">
        <f ca="1">OFFSET('배치점수 계산기'!M$10,$D504,0)</f>
        <v>백분위</v>
      </c>
      <c r="X504" s="208" t="str">
        <f ca="1">OFFSET('배치점수 계산기'!N$10,$D504,0)</f>
        <v>백분위</v>
      </c>
      <c r="Y504" s="212">
        <f ca="1">OFFSET(환산공식!FG$15,$F504,0)</f>
        <v>0.25</v>
      </c>
      <c r="Z504" s="35">
        <f ca="1">OFFSET(환산공식!FH$15,$F504,0)</f>
        <v>0.38</v>
      </c>
      <c r="AA504" s="203">
        <f ca="1">OFFSET(환산공식!FI$15,$F504,0)</f>
        <v>0.38</v>
      </c>
      <c r="AB504" s="5"/>
      <c r="AD504">
        <f t="shared" ca="1" si="15"/>
        <v>6</v>
      </c>
      <c r="AF504" s="5"/>
      <c r="AG504" s="5"/>
      <c r="AH504" s="5"/>
    </row>
    <row r="505" spans="1:34">
      <c r="A505" s="222"/>
      <c r="B505" s="222"/>
      <c r="C505" s="222" t="s">
        <v>2891</v>
      </c>
      <c r="D505" s="219">
        <v>1401</v>
      </c>
      <c r="E505" s="219">
        <v>183</v>
      </c>
      <c r="F505" s="219">
        <v>183</v>
      </c>
      <c r="G505" s="264">
        <v>498</v>
      </c>
      <c r="H505" s="221" t="s">
        <v>129</v>
      </c>
      <c r="I505" s="219" t="s">
        <v>310</v>
      </c>
      <c r="J505" s="267" t="s">
        <v>926</v>
      </c>
      <c r="K505" s="219" t="s">
        <v>84</v>
      </c>
      <c r="L505" s="35" t="str">
        <f ca="1">IF(OFFSET(환산공식!$DU$15,$F505,0)=1,"O","X")</f>
        <v>X</v>
      </c>
      <c r="M505" s="212">
        <f ca="1">IFERROR(OFFSET(환산공식!DA$15,$F505,0),"")</f>
        <v>150</v>
      </c>
      <c r="N505" s="35" t="str">
        <f ca="1">IFERROR(CONCATENATE(ROUND(OFFSET(환산공식!DB$15,$F505,0),1),"%"),"")</f>
        <v>100%</v>
      </c>
      <c r="O505" s="35">
        <f ca="1">IFERROR(OFFSET(환산공식!DC$15,$F505,0),"")</f>
        <v>1.5</v>
      </c>
      <c r="P505" s="212" t="str">
        <f t="shared" ca="1" si="14"/>
        <v>3% 이하</v>
      </c>
      <c r="Q505" s="218">
        <f ca="1">IFERROR(ROUND(OFFSET(환산공식!$EX$15,$F505,0),3),"")</f>
        <v>0</v>
      </c>
      <c r="R505" s="218">
        <f ca="1">OFFSET('배치점수 계산기'!H$10,$D505,0)</f>
        <v>406.85</v>
      </c>
      <c r="S505" s="218">
        <f ca="1">OFFSET('배치점수 계산기'!I$10,$D505,0)</f>
        <v>404.02</v>
      </c>
      <c r="T505" s="218">
        <f ca="1">OFFSET('배치점수 계산기'!J$10,$D505,0)</f>
        <v>398.8</v>
      </c>
      <c r="U505" s="218">
        <f ca="1">OFFSET('배치점수 계산기'!K$10,$D505,0)</f>
        <v>393.10500000000002</v>
      </c>
      <c r="V505" s="218">
        <f ca="1">OFFSET('배치점수 계산기'!L$10,$D505,0)</f>
        <v>387.42</v>
      </c>
      <c r="W505" s="210" t="str">
        <f ca="1">OFFSET('배치점수 계산기'!M$10,$D505,0)</f>
        <v>백분위</v>
      </c>
      <c r="X505" s="208" t="str">
        <f ca="1">OFFSET('배치점수 계산기'!N$10,$D505,0)</f>
        <v>백분위</v>
      </c>
      <c r="Y505" s="212">
        <f ca="1">OFFSET(환산공식!FG$15,$F505,0)</f>
        <v>0.43</v>
      </c>
      <c r="Z505" s="35">
        <f ca="1">OFFSET(환산공식!FH$15,$F505,0)</f>
        <v>0.28999999999999998</v>
      </c>
      <c r="AA505" s="203">
        <f ca="1">OFFSET(환산공식!FI$15,$F505,0)</f>
        <v>0.28999999999999998</v>
      </c>
      <c r="AB505" s="5"/>
      <c r="AD505">
        <f t="shared" ca="1" si="15"/>
        <v>6</v>
      </c>
      <c r="AF505" s="5"/>
      <c r="AG505" s="5"/>
      <c r="AH505" s="5"/>
    </row>
    <row r="506" spans="1:34">
      <c r="A506" s="222"/>
      <c r="B506" s="222"/>
      <c r="C506" s="222" t="s">
        <v>2892</v>
      </c>
      <c r="D506" s="219">
        <v>1402</v>
      </c>
      <c r="E506" s="219">
        <v>183</v>
      </c>
      <c r="F506" s="219">
        <v>183</v>
      </c>
      <c r="G506" s="264">
        <v>499</v>
      </c>
      <c r="H506" s="221" t="s">
        <v>129</v>
      </c>
      <c r="I506" s="219" t="s">
        <v>310</v>
      </c>
      <c r="J506" s="267" t="s">
        <v>18511</v>
      </c>
      <c r="K506" s="219" t="s">
        <v>84</v>
      </c>
      <c r="L506" s="35" t="str">
        <f ca="1">IF(OFFSET(환산공식!$DU$15,$F506,0)=1,"O","X")</f>
        <v>X</v>
      </c>
      <c r="M506" s="212">
        <f ca="1">IFERROR(OFFSET(환산공식!DA$15,$F506,0),"")</f>
        <v>150</v>
      </c>
      <c r="N506" s="35" t="str">
        <f ca="1">IFERROR(CONCATENATE(ROUND(OFFSET(환산공식!DB$15,$F506,0),1),"%"),"")</f>
        <v>100%</v>
      </c>
      <c r="O506" s="35">
        <f ca="1">IFERROR(OFFSET(환산공식!DC$15,$F506,0),"")</f>
        <v>1.5</v>
      </c>
      <c r="P506" s="212" t="str">
        <f t="shared" ca="1" si="14"/>
        <v>3% 이하</v>
      </c>
      <c r="Q506" s="218">
        <f ca="1">IFERROR(ROUND(OFFSET(환산공식!$EX$15,$F506,0),3),"")</f>
        <v>0</v>
      </c>
      <c r="R506" s="218">
        <f ca="1">OFFSET('배치점수 계산기'!H$10,$D506,0)</f>
        <v>398.65</v>
      </c>
      <c r="S506" s="218">
        <f ca="1">OFFSET('배치점수 계산기'!I$10,$D506,0)</f>
        <v>396.32</v>
      </c>
      <c r="T506" s="218">
        <f ca="1">OFFSET('배치점수 계산기'!J$10,$D506,0)</f>
        <v>391.125</v>
      </c>
      <c r="U506" s="218">
        <f ca="1">OFFSET('배치점수 계산기'!K$10,$D506,0)</f>
        <v>386.40499999999997</v>
      </c>
      <c r="V506" s="218">
        <f ca="1">OFFSET('배치점수 계산기'!L$10,$D506,0)</f>
        <v>380.03500000000003</v>
      </c>
      <c r="W506" s="210" t="str">
        <f ca="1">OFFSET('배치점수 계산기'!M$10,$D506,0)</f>
        <v>백분위</v>
      </c>
      <c r="X506" s="208" t="str">
        <f ca="1">OFFSET('배치점수 계산기'!N$10,$D506,0)</f>
        <v>백분위</v>
      </c>
      <c r="Y506" s="212">
        <f ca="1">OFFSET(환산공식!FG$15,$F506,0)</f>
        <v>0.43</v>
      </c>
      <c r="Z506" s="35">
        <f ca="1">OFFSET(환산공식!FH$15,$F506,0)</f>
        <v>0.28999999999999998</v>
      </c>
      <c r="AA506" s="203">
        <f ca="1">OFFSET(환산공식!FI$15,$F506,0)</f>
        <v>0.28999999999999998</v>
      </c>
      <c r="AB506" s="5"/>
      <c r="AD506">
        <f t="shared" ca="1" si="15"/>
        <v>6</v>
      </c>
      <c r="AF506" s="5"/>
      <c r="AG506" s="5"/>
      <c r="AH506" s="5"/>
    </row>
    <row r="507" spans="1:34">
      <c r="A507" s="222"/>
      <c r="B507" s="222"/>
      <c r="C507" s="222" t="s">
        <v>2893</v>
      </c>
      <c r="D507" s="219">
        <v>1403</v>
      </c>
      <c r="E507" s="219">
        <v>183</v>
      </c>
      <c r="F507" s="219">
        <v>183</v>
      </c>
      <c r="G507" s="264">
        <v>500</v>
      </c>
      <c r="H507" s="221" t="s">
        <v>129</v>
      </c>
      <c r="I507" s="219" t="s">
        <v>310</v>
      </c>
      <c r="J507" s="267" t="s">
        <v>675</v>
      </c>
      <c r="K507" s="219" t="s">
        <v>84</v>
      </c>
      <c r="L507" s="35" t="str">
        <f ca="1">IF(OFFSET(환산공식!$DU$15,$F507,0)=1,"O","X")</f>
        <v>X</v>
      </c>
      <c r="M507" s="212">
        <f ca="1">IFERROR(OFFSET(환산공식!DA$15,$F507,0),"")</f>
        <v>150</v>
      </c>
      <c r="N507" s="35" t="str">
        <f ca="1">IFERROR(CONCATENATE(ROUND(OFFSET(환산공식!DB$15,$F507,0),1),"%"),"")</f>
        <v>100%</v>
      </c>
      <c r="O507" s="35">
        <f ca="1">IFERROR(OFFSET(환산공식!DC$15,$F507,0),"")</f>
        <v>1.5</v>
      </c>
      <c r="P507" s="212" t="str">
        <f t="shared" ca="1" si="14"/>
        <v>3% 이하</v>
      </c>
      <c r="Q507" s="218">
        <f ca="1">IFERROR(ROUND(OFFSET(환산공식!$EX$15,$F507,0),3),"")</f>
        <v>0</v>
      </c>
      <c r="R507" s="218">
        <f ca="1">OFFSET('배치점수 계산기'!H$10,$D507,0)</f>
        <v>396.685</v>
      </c>
      <c r="S507" s="218">
        <f ca="1">OFFSET('배치점수 계산기'!I$10,$D507,0)</f>
        <v>394.005</v>
      </c>
      <c r="T507" s="218">
        <f ca="1">OFFSET('배치점수 계산기'!J$10,$D507,0)</f>
        <v>389.58499999999998</v>
      </c>
      <c r="U507" s="218">
        <f ca="1">OFFSET('배치점수 계산기'!K$10,$D507,0)</f>
        <v>384.41500000000002</v>
      </c>
      <c r="V507" s="218">
        <f ca="1">OFFSET('배치점수 계산기'!L$10,$D507,0)</f>
        <v>378.54500000000002</v>
      </c>
      <c r="W507" s="210" t="str">
        <f ca="1">OFFSET('배치점수 계산기'!M$10,$D507,0)</f>
        <v>백분위</v>
      </c>
      <c r="X507" s="208" t="str">
        <f ca="1">OFFSET('배치점수 계산기'!N$10,$D507,0)</f>
        <v>백분위</v>
      </c>
      <c r="Y507" s="212">
        <f ca="1">OFFSET(환산공식!FG$15,$F507,0)</f>
        <v>0.43</v>
      </c>
      <c r="Z507" s="35">
        <f ca="1">OFFSET(환산공식!FH$15,$F507,0)</f>
        <v>0.28999999999999998</v>
      </c>
      <c r="AA507" s="203">
        <f ca="1">OFFSET(환산공식!FI$15,$F507,0)</f>
        <v>0.28999999999999998</v>
      </c>
      <c r="AB507" s="5"/>
      <c r="AD507">
        <f t="shared" ca="1" si="15"/>
        <v>6</v>
      </c>
      <c r="AF507" s="5"/>
      <c r="AG507" s="5"/>
      <c r="AH507" s="5"/>
    </row>
    <row r="508" spans="1:34">
      <c r="A508" s="222"/>
      <c r="B508" s="222"/>
      <c r="C508" s="222" t="s">
        <v>2894</v>
      </c>
      <c r="D508" s="219">
        <v>1404</v>
      </c>
      <c r="E508" s="219">
        <v>183</v>
      </c>
      <c r="F508" s="219">
        <v>183</v>
      </c>
      <c r="G508" s="264">
        <v>501</v>
      </c>
      <c r="H508" s="221" t="s">
        <v>129</v>
      </c>
      <c r="I508" s="219" t="s">
        <v>310</v>
      </c>
      <c r="J508" s="267" t="s">
        <v>925</v>
      </c>
      <c r="K508" s="219" t="s">
        <v>84</v>
      </c>
      <c r="L508" s="35" t="str">
        <f ca="1">IF(OFFSET(환산공식!$DU$15,$F508,0)=1,"O","X")</f>
        <v>X</v>
      </c>
      <c r="M508" s="212">
        <f ca="1">IFERROR(OFFSET(환산공식!DA$15,$F508,0),"")</f>
        <v>150</v>
      </c>
      <c r="N508" s="35" t="str">
        <f ca="1">IFERROR(CONCATENATE(ROUND(OFFSET(환산공식!DB$15,$F508,0),1),"%"),"")</f>
        <v>100%</v>
      </c>
      <c r="O508" s="35">
        <f ca="1">IFERROR(OFFSET(환산공식!DC$15,$F508,0),"")</f>
        <v>1.5</v>
      </c>
      <c r="P508" s="212" t="str">
        <f t="shared" ca="1" si="14"/>
        <v>3% 이하</v>
      </c>
      <c r="Q508" s="218">
        <f ca="1">IFERROR(ROUND(OFFSET(환산공식!$EX$15,$F508,0),3),"")</f>
        <v>0</v>
      </c>
      <c r="R508" s="218">
        <f ca="1">OFFSET('배치점수 계산기'!H$10,$D508,0)</f>
        <v>395.42</v>
      </c>
      <c r="S508" s="218">
        <f ca="1">OFFSET('배치점수 계산기'!I$10,$D508,0)</f>
        <v>392.66500000000002</v>
      </c>
      <c r="T508" s="218">
        <f ca="1">OFFSET('배치점수 계산기'!J$10,$D508,0)</f>
        <v>388.32</v>
      </c>
      <c r="U508" s="218">
        <f ca="1">OFFSET('배치점수 계산기'!K$10,$D508,0)</f>
        <v>383.125</v>
      </c>
      <c r="V508" s="218">
        <f ca="1">OFFSET('배치점수 계산기'!L$10,$D508,0)</f>
        <v>377.05500000000001</v>
      </c>
      <c r="W508" s="210" t="str">
        <f ca="1">OFFSET('배치점수 계산기'!M$10,$D508,0)</f>
        <v>백분위</v>
      </c>
      <c r="X508" s="208" t="str">
        <f ca="1">OFFSET('배치점수 계산기'!N$10,$D508,0)</f>
        <v>백분위</v>
      </c>
      <c r="Y508" s="212">
        <f ca="1">OFFSET(환산공식!FG$15,$F508,0)</f>
        <v>0.43</v>
      </c>
      <c r="Z508" s="35">
        <f ca="1">OFFSET(환산공식!FH$15,$F508,0)</f>
        <v>0.28999999999999998</v>
      </c>
      <c r="AA508" s="203">
        <f ca="1">OFFSET(환산공식!FI$15,$F508,0)</f>
        <v>0.28999999999999998</v>
      </c>
      <c r="AB508" s="5"/>
      <c r="AD508">
        <f t="shared" ca="1" si="15"/>
        <v>6</v>
      </c>
      <c r="AF508" s="5"/>
      <c r="AG508" s="5"/>
      <c r="AH508" s="5"/>
    </row>
    <row r="509" spans="1:34">
      <c r="A509" s="222"/>
      <c r="B509" s="222"/>
      <c r="C509" s="222" t="s">
        <v>2895</v>
      </c>
      <c r="D509" s="219">
        <v>1405</v>
      </c>
      <c r="E509" s="219">
        <v>183</v>
      </c>
      <c r="F509" s="219">
        <v>183</v>
      </c>
      <c r="G509" s="264">
        <v>502</v>
      </c>
      <c r="H509" s="221" t="s">
        <v>129</v>
      </c>
      <c r="I509" s="219" t="s">
        <v>310</v>
      </c>
      <c r="J509" s="267" t="s">
        <v>104</v>
      </c>
      <c r="K509" s="219" t="s">
        <v>84</v>
      </c>
      <c r="L509" s="35" t="str">
        <f ca="1">IF(OFFSET(환산공식!$DU$15,$F509,0)=1,"O","X")</f>
        <v>X</v>
      </c>
      <c r="M509" s="212">
        <f ca="1">IFERROR(OFFSET(환산공식!DA$15,$F509,0),"")</f>
        <v>150</v>
      </c>
      <c r="N509" s="35" t="str">
        <f ca="1">IFERROR(CONCATENATE(ROUND(OFFSET(환산공식!DB$15,$F509,0),1),"%"),"")</f>
        <v>100%</v>
      </c>
      <c r="O509" s="35">
        <f ca="1">IFERROR(OFFSET(환산공식!DC$15,$F509,0),"")</f>
        <v>1.5</v>
      </c>
      <c r="P509" s="212" t="str">
        <f t="shared" ca="1" si="14"/>
        <v>3% 이하</v>
      </c>
      <c r="Q509" s="218">
        <f ca="1">IFERROR(ROUND(OFFSET(환산공식!$EX$15,$F509,0),3),"")</f>
        <v>0</v>
      </c>
      <c r="R509" s="218">
        <f ca="1">OFFSET('배치점수 계산기'!H$10,$D509,0)</f>
        <v>393.88</v>
      </c>
      <c r="S509" s="218">
        <f ca="1">OFFSET('배치점수 계산기'!I$10,$D509,0)</f>
        <v>391.71499999999997</v>
      </c>
      <c r="T509" s="218">
        <f ca="1">OFFSET('배치점수 계산기'!J$10,$D509,0)</f>
        <v>387.12</v>
      </c>
      <c r="U509" s="218">
        <f ca="1">OFFSET('배치점수 계산기'!K$10,$D509,0)</f>
        <v>382.1</v>
      </c>
      <c r="V509" s="218">
        <f ca="1">OFFSET('배치점수 계산기'!L$10,$D509,0)</f>
        <v>375.91500000000002</v>
      </c>
      <c r="W509" s="210" t="str">
        <f ca="1">OFFSET('배치점수 계산기'!M$10,$D509,0)</f>
        <v>백분위</v>
      </c>
      <c r="X509" s="208" t="str">
        <f ca="1">OFFSET('배치점수 계산기'!N$10,$D509,0)</f>
        <v>백분위</v>
      </c>
      <c r="Y509" s="212">
        <f ca="1">OFFSET(환산공식!FG$15,$F509,0)</f>
        <v>0.43</v>
      </c>
      <c r="Z509" s="35">
        <f ca="1">OFFSET(환산공식!FH$15,$F509,0)</f>
        <v>0.28999999999999998</v>
      </c>
      <c r="AA509" s="203">
        <f ca="1">OFFSET(환산공식!FI$15,$F509,0)</f>
        <v>0.28999999999999998</v>
      </c>
      <c r="AB509" s="5"/>
      <c r="AD509">
        <f t="shared" ca="1" si="15"/>
        <v>6</v>
      </c>
      <c r="AF509" s="5"/>
      <c r="AG509" s="5"/>
      <c r="AH509" s="5"/>
    </row>
    <row r="510" spans="1:34">
      <c r="A510" s="222"/>
      <c r="B510" s="222"/>
      <c r="C510" s="222" t="s">
        <v>2896</v>
      </c>
      <c r="D510" s="219">
        <v>1406</v>
      </c>
      <c r="E510" s="219">
        <v>183</v>
      </c>
      <c r="F510" s="219">
        <v>183</v>
      </c>
      <c r="G510" s="264">
        <v>503</v>
      </c>
      <c r="H510" s="221" t="s">
        <v>129</v>
      </c>
      <c r="I510" s="219" t="s">
        <v>310</v>
      </c>
      <c r="J510" s="267" t="s">
        <v>396</v>
      </c>
      <c r="K510" s="219" t="s">
        <v>84</v>
      </c>
      <c r="L510" s="35" t="str">
        <f ca="1">IF(OFFSET(환산공식!$DU$15,$F510,0)=1,"O","X")</f>
        <v>X</v>
      </c>
      <c r="M510" s="212">
        <f ca="1">IFERROR(OFFSET(환산공식!DA$15,$F510,0),"")</f>
        <v>150</v>
      </c>
      <c r="N510" s="35" t="str">
        <f ca="1">IFERROR(CONCATENATE(ROUND(OFFSET(환산공식!DB$15,$F510,0),1),"%"),"")</f>
        <v>100%</v>
      </c>
      <c r="O510" s="35">
        <f ca="1">IFERROR(OFFSET(환산공식!DC$15,$F510,0),"")</f>
        <v>1.5</v>
      </c>
      <c r="P510" s="212" t="str">
        <f t="shared" ca="1" si="14"/>
        <v>3% 이하</v>
      </c>
      <c r="Q510" s="218">
        <f ca="1">IFERROR(ROUND(OFFSET(환산공식!$EX$15,$F510,0),3),"")</f>
        <v>0</v>
      </c>
      <c r="R510" s="218">
        <f ca="1">OFFSET('배치점수 계산기'!H$10,$D510,0)</f>
        <v>387.97</v>
      </c>
      <c r="S510" s="218">
        <f ca="1">OFFSET('배치점수 계산기'!I$10,$D510,0)</f>
        <v>385.755</v>
      </c>
      <c r="T510" s="218">
        <f ca="1">OFFSET('배치점수 계산기'!J$10,$D510,0)</f>
        <v>381.03500000000003</v>
      </c>
      <c r="U510" s="218">
        <f ca="1">OFFSET('배치점수 계산기'!K$10,$D510,0)</f>
        <v>376.11500000000001</v>
      </c>
      <c r="V510" s="218">
        <f ca="1">OFFSET('배치점수 계산기'!L$10,$D510,0)</f>
        <v>370.52</v>
      </c>
      <c r="W510" s="210" t="str">
        <f ca="1">OFFSET('배치점수 계산기'!M$10,$D510,0)</f>
        <v>백분위</v>
      </c>
      <c r="X510" s="208" t="str">
        <f ca="1">OFFSET('배치점수 계산기'!N$10,$D510,0)</f>
        <v>백분위</v>
      </c>
      <c r="Y510" s="212">
        <f ca="1">OFFSET(환산공식!FG$15,$F510,0)</f>
        <v>0.43</v>
      </c>
      <c r="Z510" s="35">
        <f ca="1">OFFSET(환산공식!FH$15,$F510,0)</f>
        <v>0.28999999999999998</v>
      </c>
      <c r="AA510" s="203">
        <f ca="1">OFFSET(환산공식!FI$15,$F510,0)</f>
        <v>0.28999999999999998</v>
      </c>
      <c r="AB510" s="5"/>
      <c r="AD510">
        <f t="shared" ca="1" si="15"/>
        <v>6</v>
      </c>
      <c r="AF510" s="5"/>
      <c r="AG510" s="5"/>
      <c r="AH510" s="5"/>
    </row>
    <row r="511" spans="1:34">
      <c r="A511" s="222"/>
      <c r="B511" s="222"/>
      <c r="C511" s="222" t="s">
        <v>2897</v>
      </c>
      <c r="D511" s="219">
        <v>1407</v>
      </c>
      <c r="E511" s="219">
        <v>183</v>
      </c>
      <c r="F511" s="219">
        <v>183</v>
      </c>
      <c r="G511" s="264">
        <v>504</v>
      </c>
      <c r="H511" s="221" t="s">
        <v>129</v>
      </c>
      <c r="I511" s="219" t="s">
        <v>310</v>
      </c>
      <c r="J511" s="267" t="s">
        <v>130</v>
      </c>
      <c r="K511" s="219" t="s">
        <v>84</v>
      </c>
      <c r="L511" s="35" t="str">
        <f ca="1">IF(OFFSET(환산공식!$DU$15,$F511,0)=1,"O","X")</f>
        <v>X</v>
      </c>
      <c r="M511" s="212">
        <f ca="1">IFERROR(OFFSET(환산공식!DA$15,$F511,0),"")</f>
        <v>150</v>
      </c>
      <c r="N511" s="35" t="str">
        <f ca="1">IFERROR(CONCATENATE(ROUND(OFFSET(환산공식!DB$15,$F511,0),1),"%"),"")</f>
        <v>100%</v>
      </c>
      <c r="O511" s="35">
        <f ca="1">IFERROR(OFFSET(환산공식!DC$15,$F511,0),"")</f>
        <v>1.5</v>
      </c>
      <c r="P511" s="212" t="str">
        <f t="shared" ca="1" si="14"/>
        <v>3% 이하</v>
      </c>
      <c r="Q511" s="218">
        <f ca="1">IFERROR(ROUND(OFFSET(환산공식!$EX$15,$F511,0),3),"")</f>
        <v>0</v>
      </c>
      <c r="R511" s="218">
        <f ca="1">OFFSET('배치점수 계산기'!H$10,$D511,0)</f>
        <v>387.54500000000002</v>
      </c>
      <c r="S511" s="218">
        <f ca="1">OFFSET('배치점수 계산기'!I$10,$D511,0)</f>
        <v>385.15499999999997</v>
      </c>
      <c r="T511" s="218">
        <f ca="1">OFFSET('배치점수 계산기'!J$10,$D511,0)</f>
        <v>380.26</v>
      </c>
      <c r="U511" s="218">
        <f ca="1">OFFSET('배치점수 계산기'!K$10,$D511,0)</f>
        <v>375.19</v>
      </c>
      <c r="V511" s="218">
        <f ca="1">OFFSET('배치점수 계산기'!L$10,$D511,0)</f>
        <v>369.77</v>
      </c>
      <c r="W511" s="210" t="str">
        <f ca="1">OFFSET('배치점수 계산기'!M$10,$D511,0)</f>
        <v>백분위</v>
      </c>
      <c r="X511" s="208" t="str">
        <f ca="1">OFFSET('배치점수 계산기'!N$10,$D511,0)</f>
        <v>백분위</v>
      </c>
      <c r="Y511" s="212">
        <f ca="1">OFFSET(환산공식!FG$15,$F511,0)</f>
        <v>0.43</v>
      </c>
      <c r="Z511" s="35">
        <f ca="1">OFFSET(환산공식!FH$15,$F511,0)</f>
        <v>0.28999999999999998</v>
      </c>
      <c r="AA511" s="203">
        <f ca="1">OFFSET(환산공식!FI$15,$F511,0)</f>
        <v>0.28999999999999998</v>
      </c>
      <c r="AB511" s="5"/>
      <c r="AD511">
        <f t="shared" ca="1" si="15"/>
        <v>6</v>
      </c>
      <c r="AF511" s="5"/>
      <c r="AG511" s="5"/>
      <c r="AH511" s="5"/>
    </row>
    <row r="512" spans="1:34">
      <c r="A512" s="222"/>
      <c r="B512" s="222"/>
      <c r="C512" s="222" t="s">
        <v>2898</v>
      </c>
      <c r="D512" s="219">
        <v>1408</v>
      </c>
      <c r="E512" s="219">
        <v>183</v>
      </c>
      <c r="F512" s="219">
        <v>183</v>
      </c>
      <c r="G512" s="264">
        <v>505</v>
      </c>
      <c r="H512" s="221" t="s">
        <v>129</v>
      </c>
      <c r="I512" s="219" t="s">
        <v>310</v>
      </c>
      <c r="J512" s="267" t="s">
        <v>395</v>
      </c>
      <c r="K512" s="219" t="s">
        <v>84</v>
      </c>
      <c r="L512" s="35" t="str">
        <f ca="1">IF(OFFSET(환산공식!$DU$15,$F512,0)=1,"O","X")</f>
        <v>X</v>
      </c>
      <c r="M512" s="212">
        <f ca="1">IFERROR(OFFSET(환산공식!DA$15,$F512,0),"")</f>
        <v>150</v>
      </c>
      <c r="N512" s="35" t="str">
        <f ca="1">IFERROR(CONCATENATE(ROUND(OFFSET(환산공식!DB$15,$F512,0),1),"%"),"")</f>
        <v>100%</v>
      </c>
      <c r="O512" s="35">
        <f ca="1">IFERROR(OFFSET(환산공식!DC$15,$F512,0),"")</f>
        <v>1.5</v>
      </c>
      <c r="P512" s="212" t="str">
        <f t="shared" ca="1" si="14"/>
        <v>3% 이하</v>
      </c>
      <c r="Q512" s="218">
        <f ca="1">IFERROR(ROUND(OFFSET(환산공식!$EX$15,$F512,0),3),"")</f>
        <v>0</v>
      </c>
      <c r="R512" s="218">
        <f ca="1">OFFSET('배치점수 계산기'!H$10,$D512,0)</f>
        <v>386.45499999999998</v>
      </c>
      <c r="S512" s="218">
        <f ca="1">OFFSET('배치점수 계산기'!I$10,$D512,0)</f>
        <v>384.29</v>
      </c>
      <c r="T512" s="218">
        <f ca="1">OFFSET('배치점수 계산기'!J$10,$D512,0)</f>
        <v>379.62</v>
      </c>
      <c r="U512" s="218">
        <f ca="1">OFFSET('배치점수 계산기'!K$10,$D512,0)</f>
        <v>374.74</v>
      </c>
      <c r="V512" s="218">
        <f ca="1">OFFSET('배치점수 계산기'!L$10,$D512,0)</f>
        <v>369.13</v>
      </c>
      <c r="W512" s="210" t="str">
        <f ca="1">OFFSET('배치점수 계산기'!M$10,$D512,0)</f>
        <v>백분위</v>
      </c>
      <c r="X512" s="208" t="str">
        <f ca="1">OFFSET('배치점수 계산기'!N$10,$D512,0)</f>
        <v>백분위</v>
      </c>
      <c r="Y512" s="212">
        <f ca="1">OFFSET(환산공식!FG$15,$F512,0)</f>
        <v>0.43</v>
      </c>
      <c r="Z512" s="35">
        <f ca="1">OFFSET(환산공식!FH$15,$F512,0)</f>
        <v>0.28999999999999998</v>
      </c>
      <c r="AA512" s="203">
        <f ca="1">OFFSET(환산공식!FI$15,$F512,0)</f>
        <v>0.28999999999999998</v>
      </c>
      <c r="AB512" s="5"/>
      <c r="AD512">
        <f t="shared" ca="1" si="15"/>
        <v>6</v>
      </c>
      <c r="AF512" s="5"/>
      <c r="AG512" s="5"/>
      <c r="AH512" s="5"/>
    </row>
    <row r="513" spans="1:34">
      <c r="A513" s="222"/>
      <c r="B513" s="222"/>
      <c r="C513" s="222" t="s">
        <v>2899</v>
      </c>
      <c r="D513" s="219">
        <v>1409</v>
      </c>
      <c r="E513" s="219">
        <v>184</v>
      </c>
      <c r="F513" s="219">
        <v>184</v>
      </c>
      <c r="G513" s="264">
        <v>506</v>
      </c>
      <c r="H513" s="221" t="s">
        <v>129</v>
      </c>
      <c r="I513" s="219" t="s">
        <v>310</v>
      </c>
      <c r="J513" s="267" t="s">
        <v>386</v>
      </c>
      <c r="K513" s="219" t="s">
        <v>84</v>
      </c>
      <c r="L513" s="35" t="str">
        <f ca="1">IF(OFFSET(환산공식!$DU$15,$F513,0)=1,"O","X")</f>
        <v>X</v>
      </c>
      <c r="M513" s="212">
        <f ca="1">IFERROR(OFFSET(환산공식!DA$15,$F513,0),"")</f>
        <v>100</v>
      </c>
      <c r="N513" s="35" t="str">
        <f ca="1">IFERROR(CONCATENATE(ROUND(OFFSET(환산공식!DB$15,$F513,0),1),"%"),"")</f>
        <v>100%</v>
      </c>
      <c r="O513" s="35">
        <f ca="1">IFERROR(OFFSET(환산공식!DC$15,$F513,0),"")</f>
        <v>1.5</v>
      </c>
      <c r="P513" s="212" t="str">
        <f t="shared" ca="1" si="14"/>
        <v>3% 이하</v>
      </c>
      <c r="Q513" s="218">
        <f ca="1">IFERROR(ROUND(OFFSET(환산공식!$EX$15,$F513,0),3),"")</f>
        <v>0</v>
      </c>
      <c r="R513" s="218">
        <f ca="1">OFFSET('배치점수 계산기'!H$10,$D513,0)</f>
        <v>380.572</v>
      </c>
      <c r="S513" s="218">
        <f ca="1">OFFSET('배치점수 계산기'!I$10,$D513,0)</f>
        <v>378.084</v>
      </c>
      <c r="T513" s="218">
        <f ca="1">OFFSET('배치점수 계산기'!J$10,$D513,0)</f>
        <v>373.13099999999997</v>
      </c>
      <c r="U513" s="218">
        <f ca="1">OFFSET('배치점수 계산기'!K$10,$D513,0)</f>
        <v>368.35</v>
      </c>
      <c r="V513" s="218">
        <f ca="1">OFFSET('배치점수 계산기'!L$10,$D513,0)</f>
        <v>361.11500000000001</v>
      </c>
      <c r="W513" s="210" t="str">
        <f ca="1">OFFSET('배치점수 계산기'!M$10,$D513,0)</f>
        <v>백분위</v>
      </c>
      <c r="X513" s="208" t="str">
        <f ca="1">OFFSET('배치점수 계산기'!N$10,$D513,0)</f>
        <v>백분위</v>
      </c>
      <c r="Y513" s="212">
        <f ca="1">OFFSET(환산공식!FG$15,$F513,0)</f>
        <v>0.25</v>
      </c>
      <c r="Z513" s="35">
        <f ca="1">OFFSET(환산공식!FH$15,$F513,0)</f>
        <v>0.38</v>
      </c>
      <c r="AA513" s="203">
        <f ca="1">OFFSET(환산공식!FI$15,$F513,0)</f>
        <v>0.38</v>
      </c>
      <c r="AB513" s="5"/>
      <c r="AD513">
        <f t="shared" ca="1" si="15"/>
        <v>6</v>
      </c>
      <c r="AF513" s="5"/>
      <c r="AG513" s="5"/>
      <c r="AH513" s="5"/>
    </row>
    <row r="514" spans="1:34">
      <c r="A514" s="222"/>
      <c r="B514" s="222"/>
      <c r="C514" s="222" t="s">
        <v>2900</v>
      </c>
      <c r="D514" s="219">
        <v>1410</v>
      </c>
      <c r="E514" s="219">
        <v>183</v>
      </c>
      <c r="F514" s="219">
        <v>183</v>
      </c>
      <c r="G514" s="264">
        <v>507</v>
      </c>
      <c r="H514" s="221" t="s">
        <v>129</v>
      </c>
      <c r="I514" s="219" t="s">
        <v>310</v>
      </c>
      <c r="J514" s="267" t="s">
        <v>128</v>
      </c>
      <c r="K514" s="219" t="s">
        <v>84</v>
      </c>
      <c r="L514" s="35" t="str">
        <f ca="1">IF(OFFSET(환산공식!$DU$15,$F514,0)=1,"O","X")</f>
        <v>X</v>
      </c>
      <c r="M514" s="212">
        <f ca="1">IFERROR(OFFSET(환산공식!DA$15,$F514,0),"")</f>
        <v>150</v>
      </c>
      <c r="N514" s="35" t="str">
        <f ca="1">IFERROR(CONCATENATE(ROUND(OFFSET(환산공식!DB$15,$F514,0),1),"%"),"")</f>
        <v>100%</v>
      </c>
      <c r="O514" s="35">
        <f ca="1">IFERROR(OFFSET(환산공식!DC$15,$F514,0),"")</f>
        <v>1.5</v>
      </c>
      <c r="P514" s="212" t="str">
        <f t="shared" ca="1" si="14"/>
        <v>3% 이하</v>
      </c>
      <c r="Q514" s="218">
        <f ca="1">IFERROR(ROUND(OFFSET(환산공식!$EX$15,$F514,0),3),"")</f>
        <v>0</v>
      </c>
      <c r="R514" s="218">
        <f ca="1">OFFSET('배치점수 계산기'!H$10,$D514,0)</f>
        <v>381.08499999999998</v>
      </c>
      <c r="S514" s="218">
        <f ca="1">OFFSET('배치점수 계산기'!I$10,$D514,0)</f>
        <v>378.97</v>
      </c>
      <c r="T514" s="218">
        <f ca="1">OFFSET('배치점수 계산기'!J$10,$D514,0)</f>
        <v>374.32499999999999</v>
      </c>
      <c r="U514" s="218">
        <f ca="1">OFFSET('배치점수 계산기'!K$10,$D514,0)</f>
        <v>370.29500000000002</v>
      </c>
      <c r="V514" s="218">
        <f ca="1">OFFSET('배치점수 계산기'!L$10,$D514,0)</f>
        <v>364.77499999999998</v>
      </c>
      <c r="W514" s="210" t="str">
        <f ca="1">OFFSET('배치점수 계산기'!M$10,$D514,0)</f>
        <v>백분위</v>
      </c>
      <c r="X514" s="208" t="str">
        <f ca="1">OFFSET('배치점수 계산기'!N$10,$D514,0)</f>
        <v>백분위</v>
      </c>
      <c r="Y514" s="212">
        <f ca="1">OFFSET(환산공식!FG$15,$F514,0)</f>
        <v>0.43</v>
      </c>
      <c r="Z514" s="35">
        <f ca="1">OFFSET(환산공식!FH$15,$F514,0)</f>
        <v>0.28999999999999998</v>
      </c>
      <c r="AA514" s="203">
        <f ca="1">OFFSET(환산공식!FI$15,$F514,0)</f>
        <v>0.28999999999999998</v>
      </c>
      <c r="AB514" s="5"/>
      <c r="AD514">
        <f t="shared" ca="1" si="15"/>
        <v>6</v>
      </c>
      <c r="AF514" s="5"/>
      <c r="AG514" s="5"/>
      <c r="AH514" s="5"/>
    </row>
    <row r="515" spans="1:34">
      <c r="A515" s="222"/>
      <c r="B515" s="222"/>
      <c r="C515" s="222" t="s">
        <v>2901</v>
      </c>
      <c r="D515" s="219">
        <v>1411</v>
      </c>
      <c r="E515" s="219">
        <v>262</v>
      </c>
      <c r="F515" s="219">
        <v>262</v>
      </c>
      <c r="G515" s="264">
        <v>508</v>
      </c>
      <c r="H515" s="221" t="s">
        <v>129</v>
      </c>
      <c r="I515" s="219" t="s">
        <v>1288</v>
      </c>
      <c r="J515" s="267" t="s">
        <v>146</v>
      </c>
      <c r="K515" s="219" t="s">
        <v>84</v>
      </c>
      <c r="L515" s="35" t="str">
        <f ca="1">IF(OFFSET(환산공식!$DU$15,$F515,0)=1,"O","X")</f>
        <v>X</v>
      </c>
      <c r="M515" s="212">
        <f ca="1">IFERROR(OFFSET(환산공식!DA$15,$F515,0),"")</f>
        <v>100</v>
      </c>
      <c r="N515" s="35" t="str">
        <f ca="1">IFERROR(CONCATENATE(ROUND(OFFSET(환산공식!DB$15,$F515,0),1),"%"),"")</f>
        <v>100%</v>
      </c>
      <c r="O515" s="35">
        <f ca="1">IFERROR(OFFSET(환산공식!DC$15,$F515,0),"")</f>
        <v>1.5</v>
      </c>
      <c r="P515" s="212" t="str">
        <f t="shared" ca="1" si="14"/>
        <v>3% 이하</v>
      </c>
      <c r="Q515" s="218">
        <f ca="1">IFERROR(ROUND(OFFSET(환산공식!$EX$15,$F515,0),3),"")</f>
        <v>0</v>
      </c>
      <c r="R515" s="218">
        <f ca="1">OFFSET('배치점수 계산기'!H$10,$D515,0)</f>
        <v>99.88</v>
      </c>
      <c r="S515" s="218">
        <f ca="1">OFFSET('배치점수 계산기'!I$10,$D515,0)</f>
        <v>99.7</v>
      </c>
      <c r="T515" s="218">
        <f ca="1">OFFSET('배치점수 계산기'!J$10,$D515,0)</f>
        <v>99.58</v>
      </c>
      <c r="U515" s="218">
        <f ca="1">OFFSET('배치점수 계산기'!K$10,$D515,0)</f>
        <v>99.34</v>
      </c>
      <c r="V515" s="218">
        <f ca="1">OFFSET('배치점수 계산기'!L$10,$D515,0)</f>
        <v>99.1</v>
      </c>
      <c r="W515" s="210" t="str">
        <f ca="1">OFFSET('배치점수 계산기'!M$10,$D515,0)</f>
        <v>백분위</v>
      </c>
      <c r="X515" s="208" t="str">
        <f ca="1">OFFSET('배치점수 계산기'!N$10,$D515,0)</f>
        <v>백분위</v>
      </c>
      <c r="Y515" s="212">
        <f ca="1">OFFSET(환산공식!FG$15,$F515,0)</f>
        <v>0.33</v>
      </c>
      <c r="Z515" s="35">
        <f ca="1">OFFSET(환산공식!FH$15,$F515,0)</f>
        <v>0.33</v>
      </c>
      <c r="AA515" s="203">
        <f ca="1">OFFSET(환산공식!FI$15,$F515,0)</f>
        <v>0.33</v>
      </c>
      <c r="AB515" s="5"/>
      <c r="AD515">
        <f t="shared" ca="1" si="15"/>
        <v>6</v>
      </c>
      <c r="AF515" s="5"/>
      <c r="AG515" s="5"/>
      <c r="AH515" s="5"/>
    </row>
    <row r="516" spans="1:34">
      <c r="A516" s="222"/>
      <c r="B516" s="222"/>
      <c r="C516" s="222" t="s">
        <v>2902</v>
      </c>
      <c r="D516" s="219">
        <v>1412</v>
      </c>
      <c r="E516" s="219">
        <v>262</v>
      </c>
      <c r="F516" s="219">
        <v>262</v>
      </c>
      <c r="G516" s="264">
        <v>509</v>
      </c>
      <c r="H516" s="221" t="s">
        <v>129</v>
      </c>
      <c r="I516" s="219" t="s">
        <v>1288</v>
      </c>
      <c r="J516" s="267" t="s">
        <v>1224</v>
      </c>
      <c r="K516" s="219" t="s">
        <v>84</v>
      </c>
      <c r="L516" s="35" t="str">
        <f ca="1">IF(OFFSET(환산공식!$DU$15,$F516,0)=1,"O","X")</f>
        <v>X</v>
      </c>
      <c r="M516" s="212">
        <f ca="1">IFERROR(OFFSET(환산공식!DA$15,$F516,0),"")</f>
        <v>100</v>
      </c>
      <c r="N516" s="35" t="str">
        <f ca="1">IFERROR(CONCATENATE(ROUND(OFFSET(환산공식!DB$15,$F516,0),1),"%"),"")</f>
        <v>100%</v>
      </c>
      <c r="O516" s="35">
        <f ca="1">IFERROR(OFFSET(환산공식!DC$15,$F516,0),"")</f>
        <v>1.5</v>
      </c>
      <c r="P516" s="212" t="str">
        <f t="shared" ca="1" si="14"/>
        <v>3% 이하</v>
      </c>
      <c r="Q516" s="218">
        <f ca="1">IFERROR(ROUND(OFFSET(환산공식!$EX$15,$F516,0),3),"")</f>
        <v>0</v>
      </c>
      <c r="R516" s="218">
        <f ca="1">OFFSET('배치점수 계산기'!H$10,$D516,0)</f>
        <v>99.28</v>
      </c>
      <c r="S516" s="218">
        <f ca="1">OFFSET('배치점수 계산기'!I$10,$D516,0)</f>
        <v>99.1</v>
      </c>
      <c r="T516" s="218">
        <f ca="1">OFFSET('배치점수 계산기'!J$10,$D516,0)</f>
        <v>98.8</v>
      </c>
      <c r="U516" s="218">
        <f ca="1">OFFSET('배치점수 계산기'!K$10,$D516,0)</f>
        <v>98.32</v>
      </c>
      <c r="V516" s="218">
        <f ca="1">OFFSET('배치점수 계산기'!L$10,$D516,0)</f>
        <v>97.96</v>
      </c>
      <c r="W516" s="210" t="str">
        <f ca="1">OFFSET('배치점수 계산기'!M$10,$D516,0)</f>
        <v>백분위</v>
      </c>
      <c r="X516" s="208" t="str">
        <f ca="1">OFFSET('배치점수 계산기'!N$10,$D516,0)</f>
        <v>백분위</v>
      </c>
      <c r="Y516" s="212">
        <f ca="1">OFFSET(환산공식!FG$15,$F516,0)</f>
        <v>0.33</v>
      </c>
      <c r="Z516" s="35">
        <f ca="1">OFFSET(환산공식!FH$15,$F516,0)</f>
        <v>0.33</v>
      </c>
      <c r="AA516" s="203">
        <f ca="1">OFFSET(환산공식!FI$15,$F516,0)</f>
        <v>0.33</v>
      </c>
      <c r="AB516" s="5"/>
      <c r="AD516">
        <f t="shared" ca="1" si="15"/>
        <v>6</v>
      </c>
      <c r="AF516" s="5"/>
      <c r="AG516" s="5"/>
      <c r="AH516" s="5"/>
    </row>
    <row r="517" spans="1:34">
      <c r="A517" s="222"/>
      <c r="B517" s="222"/>
      <c r="C517" s="222" t="s">
        <v>2903</v>
      </c>
      <c r="D517" s="219">
        <v>1413</v>
      </c>
      <c r="E517" s="219">
        <v>262</v>
      </c>
      <c r="F517" s="219">
        <v>262</v>
      </c>
      <c r="G517" s="264">
        <v>510</v>
      </c>
      <c r="H517" s="221" t="s">
        <v>129</v>
      </c>
      <c r="I517" s="219" t="s">
        <v>1288</v>
      </c>
      <c r="J517" s="267" t="s">
        <v>1225</v>
      </c>
      <c r="K517" s="219" t="s">
        <v>84</v>
      </c>
      <c r="L517" s="35" t="str">
        <f ca="1">IF(OFFSET(환산공식!$DU$15,$F517,0)=1,"O","X")</f>
        <v>X</v>
      </c>
      <c r="M517" s="212">
        <f ca="1">IFERROR(OFFSET(환산공식!DA$15,$F517,0),"")</f>
        <v>100</v>
      </c>
      <c r="N517" s="35" t="str">
        <f ca="1">IFERROR(CONCATENATE(ROUND(OFFSET(환산공식!DB$15,$F517,0),1),"%"),"")</f>
        <v>100%</v>
      </c>
      <c r="O517" s="35">
        <f ca="1">IFERROR(OFFSET(환산공식!DC$15,$F517,0),"")</f>
        <v>1.5</v>
      </c>
      <c r="P517" s="212" t="str">
        <f t="shared" ca="1" si="14"/>
        <v>3% 이하</v>
      </c>
      <c r="Q517" s="218">
        <f ca="1">IFERROR(ROUND(OFFSET(환산공식!$EX$15,$F517,0),3),"")</f>
        <v>0</v>
      </c>
      <c r="R517" s="218">
        <f ca="1">OFFSET('배치점수 계산기'!H$10,$D517,0)</f>
        <v>99.04</v>
      </c>
      <c r="S517" s="218">
        <f ca="1">OFFSET('배치점수 계산기'!I$10,$D517,0)</f>
        <v>98.86</v>
      </c>
      <c r="T517" s="218">
        <f ca="1">OFFSET('배치점수 계산기'!J$10,$D517,0)</f>
        <v>98.62</v>
      </c>
      <c r="U517" s="218">
        <f ca="1">OFFSET('배치점수 계산기'!K$10,$D517,0)</f>
        <v>98.32</v>
      </c>
      <c r="V517" s="218">
        <f ca="1">OFFSET('배치점수 계산기'!L$10,$D517,0)</f>
        <v>97.96</v>
      </c>
      <c r="W517" s="210" t="str">
        <f ca="1">OFFSET('배치점수 계산기'!M$10,$D517,0)</f>
        <v>백분위</v>
      </c>
      <c r="X517" s="208" t="str">
        <f ca="1">OFFSET('배치점수 계산기'!N$10,$D517,0)</f>
        <v>백분위</v>
      </c>
      <c r="Y517" s="212">
        <f ca="1">OFFSET(환산공식!FG$15,$F517,0)</f>
        <v>0.33</v>
      </c>
      <c r="Z517" s="35">
        <f ca="1">OFFSET(환산공식!FH$15,$F517,0)</f>
        <v>0.33</v>
      </c>
      <c r="AA517" s="203">
        <f ca="1">OFFSET(환산공식!FI$15,$F517,0)</f>
        <v>0.33</v>
      </c>
      <c r="AB517" s="5"/>
      <c r="AD517">
        <f t="shared" ca="1" si="15"/>
        <v>6</v>
      </c>
      <c r="AF517" s="5"/>
      <c r="AG517" s="5"/>
      <c r="AH517" s="5"/>
    </row>
    <row r="518" spans="1:34">
      <c r="A518" s="222"/>
      <c r="B518" s="222"/>
      <c r="C518" s="222" t="s">
        <v>2904</v>
      </c>
      <c r="D518" s="219">
        <v>1414</v>
      </c>
      <c r="E518" s="219">
        <v>262</v>
      </c>
      <c r="F518" s="219">
        <v>262</v>
      </c>
      <c r="G518" s="264">
        <v>511</v>
      </c>
      <c r="H518" s="221" t="s">
        <v>129</v>
      </c>
      <c r="I518" s="219" t="s">
        <v>1288</v>
      </c>
      <c r="J518" s="267" t="s">
        <v>1284</v>
      </c>
      <c r="K518" s="219" t="s">
        <v>84</v>
      </c>
      <c r="L518" s="35" t="str">
        <f ca="1">IF(OFFSET(환산공식!$DU$15,$F518,0)=1,"O","X")</f>
        <v>X</v>
      </c>
      <c r="M518" s="212">
        <f ca="1">IFERROR(OFFSET(환산공식!DA$15,$F518,0),"")</f>
        <v>100</v>
      </c>
      <c r="N518" s="35" t="str">
        <f ca="1">IFERROR(CONCATENATE(ROUND(OFFSET(환산공식!DB$15,$F518,0),1),"%"),"")</f>
        <v>100%</v>
      </c>
      <c r="O518" s="35">
        <f ca="1">IFERROR(OFFSET(환산공식!DC$15,$F518,0),"")</f>
        <v>1.5</v>
      </c>
      <c r="P518" s="212" t="str">
        <f t="shared" ca="1" si="14"/>
        <v>3% 이하</v>
      </c>
      <c r="Q518" s="218">
        <f ca="1">IFERROR(ROUND(OFFSET(환산공식!$EX$15,$F518,0),3),"")</f>
        <v>0</v>
      </c>
      <c r="R518" s="218">
        <f ca="1">OFFSET('배치점수 계산기'!H$10,$D518,0)</f>
        <v>97.6</v>
      </c>
      <c r="S518" s="218">
        <f ca="1">OFFSET('배치점수 계산기'!I$10,$D518,0)</f>
        <v>97.36</v>
      </c>
      <c r="T518" s="218">
        <f ca="1">OFFSET('배치점수 계산기'!J$10,$D518,0)</f>
        <v>96.7</v>
      </c>
      <c r="U518" s="218">
        <f ca="1">OFFSET('배치점수 계산기'!K$10,$D518,0)</f>
        <v>96.4</v>
      </c>
      <c r="V518" s="218">
        <f ca="1">OFFSET('배치점수 계산기'!L$10,$D518,0)</f>
        <v>96.16</v>
      </c>
      <c r="W518" s="210" t="str">
        <f ca="1">OFFSET('배치점수 계산기'!M$10,$D518,0)</f>
        <v>백분위</v>
      </c>
      <c r="X518" s="208" t="str">
        <f ca="1">OFFSET('배치점수 계산기'!N$10,$D518,0)</f>
        <v>백분위</v>
      </c>
      <c r="Y518" s="212">
        <f ca="1">OFFSET(환산공식!FG$15,$F518,0)</f>
        <v>0.33</v>
      </c>
      <c r="Z518" s="35">
        <f ca="1">OFFSET(환산공식!FH$15,$F518,0)</f>
        <v>0.33</v>
      </c>
      <c r="AA518" s="203">
        <f ca="1">OFFSET(환산공식!FI$15,$F518,0)</f>
        <v>0.33</v>
      </c>
      <c r="AB518" s="5"/>
      <c r="AD518">
        <f t="shared" ca="1" si="15"/>
        <v>6</v>
      </c>
      <c r="AF518" s="5"/>
      <c r="AG518" s="5"/>
      <c r="AH518" s="5"/>
    </row>
    <row r="519" spans="1:34">
      <c r="A519" s="222"/>
      <c r="B519" s="222"/>
      <c r="C519" s="222" t="s">
        <v>2905</v>
      </c>
      <c r="D519" s="219">
        <v>1415</v>
      </c>
      <c r="E519" s="219">
        <v>262</v>
      </c>
      <c r="F519" s="219">
        <v>262</v>
      </c>
      <c r="G519" s="264">
        <v>512</v>
      </c>
      <c r="H519" s="221" t="s">
        <v>129</v>
      </c>
      <c r="I519" s="219" t="s">
        <v>1288</v>
      </c>
      <c r="J519" s="267" t="s">
        <v>1229</v>
      </c>
      <c r="K519" s="219" t="s">
        <v>84</v>
      </c>
      <c r="L519" s="35" t="str">
        <f ca="1">IF(OFFSET(환산공식!$DU$15,$F519,0)=1,"O","X")</f>
        <v>X</v>
      </c>
      <c r="M519" s="212">
        <f ca="1">IFERROR(OFFSET(환산공식!DA$15,$F519,0),"")</f>
        <v>100</v>
      </c>
      <c r="N519" s="35" t="str">
        <f ca="1">IFERROR(CONCATENATE(ROUND(OFFSET(환산공식!DB$15,$F519,0),1),"%"),"")</f>
        <v>100%</v>
      </c>
      <c r="O519" s="35">
        <f ca="1">IFERROR(OFFSET(환산공식!DC$15,$F519,0),"")</f>
        <v>1.5</v>
      </c>
      <c r="P519" s="212" t="str">
        <f t="shared" ca="1" si="14"/>
        <v>3% 이하</v>
      </c>
      <c r="Q519" s="218">
        <f ca="1">IFERROR(ROUND(OFFSET(환산공식!$EX$15,$F519,0),3),"")</f>
        <v>0</v>
      </c>
      <c r="R519" s="218">
        <f ca="1">OFFSET('배치점수 계산기'!H$10,$D519,0)</f>
        <v>95.92</v>
      </c>
      <c r="S519" s="218">
        <f ca="1">OFFSET('배치점수 계산기'!I$10,$D519,0)</f>
        <v>95.62</v>
      </c>
      <c r="T519" s="218">
        <f ca="1">OFFSET('배치점수 계산기'!J$10,$D519,0)</f>
        <v>95.44</v>
      </c>
      <c r="U519" s="218">
        <f ca="1">OFFSET('배치점수 계산기'!K$10,$D519,0)</f>
        <v>95.08</v>
      </c>
      <c r="V519" s="218">
        <f ca="1">OFFSET('배치점수 계산기'!L$10,$D519,0)</f>
        <v>94.66</v>
      </c>
      <c r="W519" s="210" t="str">
        <f ca="1">OFFSET('배치점수 계산기'!M$10,$D519,0)</f>
        <v>백분위</v>
      </c>
      <c r="X519" s="208" t="str">
        <f ca="1">OFFSET('배치점수 계산기'!N$10,$D519,0)</f>
        <v>백분위</v>
      </c>
      <c r="Y519" s="212">
        <f ca="1">OFFSET(환산공식!FG$15,$F519,0)</f>
        <v>0.33</v>
      </c>
      <c r="Z519" s="35">
        <f ca="1">OFFSET(환산공식!FH$15,$F519,0)</f>
        <v>0.33</v>
      </c>
      <c r="AA519" s="203">
        <f ca="1">OFFSET(환산공식!FI$15,$F519,0)</f>
        <v>0.33</v>
      </c>
      <c r="AB519" s="5"/>
      <c r="AD519">
        <f t="shared" ca="1" si="15"/>
        <v>6</v>
      </c>
      <c r="AF519" s="5"/>
      <c r="AG519" s="5"/>
      <c r="AH519" s="5"/>
    </row>
    <row r="520" spans="1:34">
      <c r="A520" s="222"/>
      <c r="B520" s="222"/>
      <c r="C520" s="222" t="s">
        <v>2906</v>
      </c>
      <c r="D520" s="219">
        <v>1416</v>
      </c>
      <c r="E520" s="219">
        <v>262</v>
      </c>
      <c r="F520" s="219">
        <v>262</v>
      </c>
      <c r="G520" s="264">
        <v>513</v>
      </c>
      <c r="H520" s="221" t="s">
        <v>129</v>
      </c>
      <c r="I520" s="219" t="s">
        <v>1288</v>
      </c>
      <c r="J520" s="267" t="s">
        <v>1295</v>
      </c>
      <c r="K520" s="219" t="s">
        <v>84</v>
      </c>
      <c r="L520" s="35" t="str">
        <f ca="1">IF(OFFSET(환산공식!$DU$15,$F520,0)=1,"O","X")</f>
        <v>X</v>
      </c>
      <c r="M520" s="212">
        <f ca="1">IFERROR(OFFSET(환산공식!DA$15,$F520,0),"")</f>
        <v>100</v>
      </c>
      <c r="N520" s="35" t="str">
        <f ca="1">IFERROR(CONCATENATE(ROUND(OFFSET(환산공식!DB$15,$F520,0),1),"%"),"")</f>
        <v>100%</v>
      </c>
      <c r="O520" s="35">
        <f ca="1">IFERROR(OFFSET(환산공식!DC$15,$F520,0),"")</f>
        <v>1.5</v>
      </c>
      <c r="P520" s="212" t="str">
        <f t="shared" ca="1" si="14"/>
        <v>3% 이하</v>
      </c>
      <c r="Q520" s="218">
        <f ca="1">IFERROR(ROUND(OFFSET(환산공식!$EX$15,$F520,0),3),"")</f>
        <v>0</v>
      </c>
      <c r="R520" s="218">
        <f ca="1">OFFSET('배치점수 계산기'!H$10,$D520,0)</f>
        <v>95.74</v>
      </c>
      <c r="S520" s="218">
        <f ca="1">OFFSET('배치점수 계산기'!I$10,$D520,0)</f>
        <v>95.44</v>
      </c>
      <c r="T520" s="218">
        <f ca="1">OFFSET('배치점수 계산기'!J$10,$D520,0)</f>
        <v>95.26</v>
      </c>
      <c r="U520" s="218">
        <f ca="1">OFFSET('배치점수 계산기'!K$10,$D520,0)</f>
        <v>94.9</v>
      </c>
      <c r="V520" s="218">
        <f ca="1">OFFSET('배치점수 계산기'!L$10,$D520,0)</f>
        <v>94.54</v>
      </c>
      <c r="W520" s="210" t="str">
        <f ca="1">OFFSET('배치점수 계산기'!M$10,$D520,0)</f>
        <v>백분위</v>
      </c>
      <c r="X520" s="208" t="str">
        <f ca="1">OFFSET('배치점수 계산기'!N$10,$D520,0)</f>
        <v>백분위</v>
      </c>
      <c r="Y520" s="212">
        <f ca="1">OFFSET(환산공식!FG$15,$F520,0)</f>
        <v>0.33</v>
      </c>
      <c r="Z520" s="35">
        <f ca="1">OFFSET(환산공식!FH$15,$F520,0)</f>
        <v>0.33</v>
      </c>
      <c r="AA520" s="203">
        <f ca="1">OFFSET(환산공식!FI$15,$F520,0)</f>
        <v>0.33</v>
      </c>
      <c r="AB520" s="5"/>
      <c r="AD520">
        <f t="shared" ca="1" si="15"/>
        <v>6</v>
      </c>
      <c r="AF520" s="5"/>
      <c r="AG520" s="5"/>
      <c r="AH520" s="5"/>
    </row>
    <row r="521" spans="1:34">
      <c r="A521" s="222"/>
      <c r="B521" s="222"/>
      <c r="C521" s="222" t="s">
        <v>2907</v>
      </c>
      <c r="D521" s="219">
        <v>1417</v>
      </c>
      <c r="E521" s="219">
        <v>262</v>
      </c>
      <c r="F521" s="219">
        <v>262</v>
      </c>
      <c r="G521" s="264">
        <v>514</v>
      </c>
      <c r="H521" s="221" t="s">
        <v>129</v>
      </c>
      <c r="I521" s="219" t="s">
        <v>1288</v>
      </c>
      <c r="J521" s="267" t="s">
        <v>1231</v>
      </c>
      <c r="K521" s="219" t="s">
        <v>84</v>
      </c>
      <c r="L521" s="35" t="str">
        <f ca="1">IF(OFFSET(환산공식!$DU$15,$F521,0)=1,"O","X")</f>
        <v>X</v>
      </c>
      <c r="M521" s="212">
        <f ca="1">IFERROR(OFFSET(환산공식!DA$15,$F521,0),"")</f>
        <v>100</v>
      </c>
      <c r="N521" s="35" t="str">
        <f ca="1">IFERROR(CONCATENATE(ROUND(OFFSET(환산공식!DB$15,$F521,0),1),"%"),"")</f>
        <v>100%</v>
      </c>
      <c r="O521" s="35">
        <f ca="1">IFERROR(OFFSET(환산공식!DC$15,$F521,0),"")</f>
        <v>1.5</v>
      </c>
      <c r="P521" s="212" t="str">
        <f t="shared" ref="P521:P584" ca="1" si="16">IF(E521="","",IF(Q521&gt;R521,"90% 이상",IF(Q521&gt;S521,CONCATENATE(ROUND(((Q521-S521)/(R521-S521))*20+70,0),"%"),IF(Q521&gt;T521,CONCATENATE(ROUND(((Q521-T521)/(S521-T521))*30+40,0),"%"),IF(Q521&gt;U521,CONCATENATE(ROUND(((Q521-U521)/(T521-U521))*30+10,0),"%"),IF(Q521&gt;V521,CONCATENATE(ROUND(((Q521-V521)/(U521-V521))*7+3,0),"%"),"3% 이하"))))))</f>
        <v>3% 이하</v>
      </c>
      <c r="Q521" s="218">
        <f ca="1">IFERROR(ROUND(OFFSET(환산공식!$EX$15,$F521,0),3),"")</f>
        <v>0</v>
      </c>
      <c r="R521" s="218">
        <f ca="1">OFFSET('배치점수 계산기'!H$10,$D521,0)</f>
        <v>95.5</v>
      </c>
      <c r="S521" s="218">
        <f ca="1">OFFSET('배치점수 계산기'!I$10,$D521,0)</f>
        <v>95.26</v>
      </c>
      <c r="T521" s="218">
        <f ca="1">OFFSET('배치점수 계산기'!J$10,$D521,0)</f>
        <v>95.08</v>
      </c>
      <c r="U521" s="218">
        <f ca="1">OFFSET('배치점수 계산기'!K$10,$D521,0)</f>
        <v>94.72</v>
      </c>
      <c r="V521" s="218">
        <f ca="1">OFFSET('배치점수 계산기'!L$10,$D521,0)</f>
        <v>93.94</v>
      </c>
      <c r="W521" s="210" t="str">
        <f ca="1">OFFSET('배치점수 계산기'!M$10,$D521,0)</f>
        <v>백분위</v>
      </c>
      <c r="X521" s="208" t="str">
        <f ca="1">OFFSET('배치점수 계산기'!N$10,$D521,0)</f>
        <v>백분위</v>
      </c>
      <c r="Y521" s="212">
        <f ca="1">OFFSET(환산공식!FG$15,$F521,0)</f>
        <v>0.33</v>
      </c>
      <c r="Z521" s="35">
        <f ca="1">OFFSET(환산공식!FH$15,$F521,0)</f>
        <v>0.33</v>
      </c>
      <c r="AA521" s="203">
        <f ca="1">OFFSET(환산공식!FI$15,$F521,0)</f>
        <v>0.33</v>
      </c>
      <c r="AB521" s="5"/>
      <c r="AD521">
        <f t="shared" ref="AD521:AD584" ca="1" si="17">IF(L521="X",6,IF(Q521&gt;R521,1,IF(Q521&gt;S521,2,IF(Q521&gt;T521,3,IF(Q521&gt;U521,4,IF(Q521&gt;=V521,5,IF(Q521&lt;V521,6,"")))))))</f>
        <v>6</v>
      </c>
      <c r="AF521" s="5"/>
      <c r="AG521" s="5"/>
      <c r="AH521" s="5"/>
    </row>
    <row r="522" spans="1:34">
      <c r="A522" s="222"/>
      <c r="B522" s="222"/>
      <c r="C522" s="222" t="s">
        <v>2908</v>
      </c>
      <c r="D522" s="219">
        <v>1418</v>
      </c>
      <c r="E522" s="219">
        <v>262</v>
      </c>
      <c r="F522" s="219">
        <v>262</v>
      </c>
      <c r="G522" s="264">
        <v>515</v>
      </c>
      <c r="H522" s="221" t="s">
        <v>129</v>
      </c>
      <c r="I522" s="219" t="s">
        <v>1288</v>
      </c>
      <c r="J522" s="267" t="s">
        <v>1118</v>
      </c>
      <c r="K522" s="219" t="s">
        <v>84</v>
      </c>
      <c r="L522" s="35" t="str">
        <f ca="1">IF(OFFSET(환산공식!$DU$15,$F522,0)=1,"O","X")</f>
        <v>X</v>
      </c>
      <c r="M522" s="212">
        <f ca="1">IFERROR(OFFSET(환산공식!DA$15,$F522,0),"")</f>
        <v>100</v>
      </c>
      <c r="N522" s="35" t="str">
        <f ca="1">IFERROR(CONCATENATE(ROUND(OFFSET(환산공식!DB$15,$F522,0),1),"%"),"")</f>
        <v>100%</v>
      </c>
      <c r="O522" s="35">
        <f ca="1">IFERROR(OFFSET(환산공식!DC$15,$F522,0),"")</f>
        <v>1.5</v>
      </c>
      <c r="P522" s="212" t="str">
        <f t="shared" ca="1" si="16"/>
        <v>3% 이하</v>
      </c>
      <c r="Q522" s="218">
        <f ca="1">IFERROR(ROUND(OFFSET(환산공식!$EX$15,$F522,0),3),"")</f>
        <v>0</v>
      </c>
      <c r="R522" s="218">
        <f ca="1">OFFSET('배치점수 계산기'!H$10,$D522,0)</f>
        <v>95.5</v>
      </c>
      <c r="S522" s="218">
        <f ca="1">OFFSET('배치점수 계산기'!I$10,$D522,0)</f>
        <v>95.26</v>
      </c>
      <c r="T522" s="218">
        <f ca="1">OFFSET('배치점수 계산기'!J$10,$D522,0)</f>
        <v>95.08</v>
      </c>
      <c r="U522" s="218">
        <f ca="1">OFFSET('배치점수 계산기'!K$10,$D522,0)</f>
        <v>94.72</v>
      </c>
      <c r="V522" s="218">
        <f ca="1">OFFSET('배치점수 계산기'!L$10,$D522,0)</f>
        <v>93.94</v>
      </c>
      <c r="W522" s="210" t="str">
        <f ca="1">OFFSET('배치점수 계산기'!M$10,$D522,0)</f>
        <v>백분위</v>
      </c>
      <c r="X522" s="208" t="str">
        <f ca="1">OFFSET('배치점수 계산기'!N$10,$D522,0)</f>
        <v>백분위</v>
      </c>
      <c r="Y522" s="212">
        <f ca="1">OFFSET(환산공식!FG$15,$F522,0)</f>
        <v>0.33</v>
      </c>
      <c r="Z522" s="35">
        <f ca="1">OFFSET(환산공식!FH$15,$F522,0)</f>
        <v>0.33</v>
      </c>
      <c r="AA522" s="203">
        <f ca="1">OFFSET(환산공식!FI$15,$F522,0)</f>
        <v>0.33</v>
      </c>
      <c r="AB522" s="5"/>
      <c r="AD522">
        <f t="shared" ca="1" si="17"/>
        <v>6</v>
      </c>
      <c r="AF522" s="5"/>
      <c r="AG522" s="5"/>
      <c r="AH522" s="5"/>
    </row>
    <row r="523" spans="1:34">
      <c r="A523" s="222"/>
      <c r="B523" s="222"/>
      <c r="C523" s="222" t="s">
        <v>2909</v>
      </c>
      <c r="D523" s="219">
        <v>1419</v>
      </c>
      <c r="E523" s="219">
        <v>262</v>
      </c>
      <c r="F523" s="219">
        <v>262</v>
      </c>
      <c r="G523" s="264">
        <v>516</v>
      </c>
      <c r="H523" s="221" t="s">
        <v>129</v>
      </c>
      <c r="I523" s="219" t="s">
        <v>1288</v>
      </c>
      <c r="J523" s="267" t="s">
        <v>347</v>
      </c>
      <c r="K523" s="219" t="s">
        <v>84</v>
      </c>
      <c r="L523" s="35" t="str">
        <f ca="1">IF(OFFSET(환산공식!$DU$15,$F523,0)=1,"O","X")</f>
        <v>X</v>
      </c>
      <c r="M523" s="212">
        <f ca="1">IFERROR(OFFSET(환산공식!DA$15,$F523,0),"")</f>
        <v>100</v>
      </c>
      <c r="N523" s="35" t="str">
        <f ca="1">IFERROR(CONCATENATE(ROUND(OFFSET(환산공식!DB$15,$F523,0),1),"%"),"")</f>
        <v>100%</v>
      </c>
      <c r="O523" s="35">
        <f ca="1">IFERROR(OFFSET(환산공식!DC$15,$F523,0),"")</f>
        <v>1.5</v>
      </c>
      <c r="P523" s="212" t="str">
        <f t="shared" ca="1" si="16"/>
        <v>3% 이하</v>
      </c>
      <c r="Q523" s="218">
        <f ca="1">IFERROR(ROUND(OFFSET(환산공식!$EX$15,$F523,0),3),"")</f>
        <v>0</v>
      </c>
      <c r="R523" s="218">
        <f ca="1">OFFSET('배치점수 계산기'!H$10,$D523,0)</f>
        <v>94.78</v>
      </c>
      <c r="S523" s="218">
        <f ca="1">OFFSET('배치점수 계산기'!I$10,$D523,0)</f>
        <v>94.54</v>
      </c>
      <c r="T523" s="218">
        <f ca="1">OFFSET('배치점수 계산기'!J$10,$D523,0)</f>
        <v>94.42</v>
      </c>
      <c r="U523" s="218">
        <f ca="1">OFFSET('배치점수 계산기'!K$10,$D523,0)</f>
        <v>93.58</v>
      </c>
      <c r="V523" s="218">
        <f ca="1">OFFSET('배치점수 계산기'!L$10,$D523,0)</f>
        <v>93.16</v>
      </c>
      <c r="W523" s="210" t="str">
        <f ca="1">OFFSET('배치점수 계산기'!M$10,$D523,0)</f>
        <v>백분위</v>
      </c>
      <c r="X523" s="208" t="str">
        <f ca="1">OFFSET('배치점수 계산기'!N$10,$D523,0)</f>
        <v>백분위</v>
      </c>
      <c r="Y523" s="212">
        <f ca="1">OFFSET(환산공식!FG$15,$F523,0)</f>
        <v>0.33</v>
      </c>
      <c r="Z523" s="35">
        <f ca="1">OFFSET(환산공식!FH$15,$F523,0)</f>
        <v>0.33</v>
      </c>
      <c r="AA523" s="203">
        <f ca="1">OFFSET(환산공식!FI$15,$F523,0)</f>
        <v>0.33</v>
      </c>
      <c r="AB523" s="5"/>
      <c r="AD523">
        <f t="shared" ca="1" si="17"/>
        <v>6</v>
      </c>
      <c r="AF523" s="5"/>
      <c r="AG523" s="5"/>
      <c r="AH523" s="5"/>
    </row>
    <row r="524" spans="1:34">
      <c r="A524" s="222"/>
      <c r="B524" s="222"/>
      <c r="C524" s="222" t="s">
        <v>2910</v>
      </c>
      <c r="D524" s="219">
        <v>1420</v>
      </c>
      <c r="E524" s="219">
        <v>262</v>
      </c>
      <c r="F524" s="219">
        <v>262</v>
      </c>
      <c r="G524" s="264">
        <v>517</v>
      </c>
      <c r="H524" s="221" t="s">
        <v>129</v>
      </c>
      <c r="I524" s="219" t="s">
        <v>1288</v>
      </c>
      <c r="J524" s="267" t="s">
        <v>1293</v>
      </c>
      <c r="K524" s="219" t="s">
        <v>84</v>
      </c>
      <c r="L524" s="35" t="str">
        <f ca="1">IF(OFFSET(환산공식!$DU$15,$F524,0)=1,"O","X")</f>
        <v>X</v>
      </c>
      <c r="M524" s="212">
        <f ca="1">IFERROR(OFFSET(환산공식!DA$15,$F524,0),"")</f>
        <v>100</v>
      </c>
      <c r="N524" s="35" t="str">
        <f ca="1">IFERROR(CONCATENATE(ROUND(OFFSET(환산공식!DB$15,$F524,0),1),"%"),"")</f>
        <v>100%</v>
      </c>
      <c r="O524" s="35">
        <f ca="1">IFERROR(OFFSET(환산공식!DC$15,$F524,0),"")</f>
        <v>1.5</v>
      </c>
      <c r="P524" s="212" t="str">
        <f t="shared" ca="1" si="16"/>
        <v>3% 이하</v>
      </c>
      <c r="Q524" s="218">
        <f ca="1">IFERROR(ROUND(OFFSET(환산공식!$EX$15,$F524,0),3),"")</f>
        <v>0</v>
      </c>
      <c r="R524" s="218">
        <f ca="1">OFFSET('배치점수 계산기'!H$10,$D524,0)</f>
        <v>93.7</v>
      </c>
      <c r="S524" s="218">
        <f ca="1">OFFSET('배치점수 계산기'!I$10,$D524,0)</f>
        <v>93.58</v>
      </c>
      <c r="T524" s="218">
        <f ca="1">OFFSET('배치점수 계산기'!J$10,$D524,0)</f>
        <v>93.34</v>
      </c>
      <c r="U524" s="218">
        <f ca="1">OFFSET('배치점수 계산기'!K$10,$D524,0)</f>
        <v>93.01</v>
      </c>
      <c r="V524" s="218">
        <f ca="1">OFFSET('배치점수 계산기'!L$10,$D524,0)</f>
        <v>92.86</v>
      </c>
      <c r="W524" s="210" t="str">
        <f ca="1">OFFSET('배치점수 계산기'!M$10,$D524,0)</f>
        <v>백분위</v>
      </c>
      <c r="X524" s="208" t="str">
        <f ca="1">OFFSET('배치점수 계산기'!N$10,$D524,0)</f>
        <v>백분위</v>
      </c>
      <c r="Y524" s="212">
        <f ca="1">OFFSET(환산공식!FG$15,$F524,0)</f>
        <v>0.33</v>
      </c>
      <c r="Z524" s="35">
        <f ca="1">OFFSET(환산공식!FH$15,$F524,0)</f>
        <v>0.33</v>
      </c>
      <c r="AA524" s="203">
        <f ca="1">OFFSET(환산공식!FI$15,$F524,0)</f>
        <v>0.33</v>
      </c>
      <c r="AB524" s="5"/>
      <c r="AD524">
        <f t="shared" ca="1" si="17"/>
        <v>6</v>
      </c>
      <c r="AF524" s="5"/>
      <c r="AG524" s="5"/>
      <c r="AH524" s="5"/>
    </row>
    <row r="525" spans="1:34">
      <c r="A525" s="222"/>
      <c r="B525" s="222"/>
      <c r="C525" s="222" t="s">
        <v>2911</v>
      </c>
      <c r="D525" s="219">
        <v>1421</v>
      </c>
      <c r="E525" s="219">
        <v>188</v>
      </c>
      <c r="F525" s="219">
        <v>188</v>
      </c>
      <c r="G525" s="264">
        <v>518</v>
      </c>
      <c r="H525" s="221" t="s">
        <v>129</v>
      </c>
      <c r="I525" s="219" t="s">
        <v>329</v>
      </c>
      <c r="J525" s="267" t="s">
        <v>640</v>
      </c>
      <c r="K525" s="219" t="s">
        <v>83</v>
      </c>
      <c r="L525" s="35" t="str">
        <f ca="1">IF(OFFSET(환산공식!$DU$15,$F525,0)=1,"O","X")</f>
        <v>X</v>
      </c>
      <c r="M525" s="212">
        <f ca="1">IFERROR(OFFSET(환산공식!DA$15,$F525,0),"")</f>
        <v>200</v>
      </c>
      <c r="N525" s="35" t="str">
        <f ca="1">IFERROR(CONCATENATE(ROUND(OFFSET(환산공식!DB$15,$F525,0),1),"%"),"")</f>
        <v>100%</v>
      </c>
      <c r="O525" s="35">
        <f ca="1">IFERROR(OFFSET(환산공식!DC$15,$F525,0),"")</f>
        <v>0</v>
      </c>
      <c r="P525" s="212" t="str">
        <f t="shared" ca="1" si="16"/>
        <v>3% 이하</v>
      </c>
      <c r="Q525" s="218">
        <f ca="1">IFERROR(ROUND(OFFSET(환산공식!$EX$15,$F525,0),3),"")</f>
        <v>0</v>
      </c>
      <c r="R525" s="218">
        <f ca="1">OFFSET('배치점수 계산기'!H$10,$D525,0)</f>
        <v>872.48199999999997</v>
      </c>
      <c r="S525" s="218">
        <f ca="1">OFFSET('배치점수 계산기'!I$10,$D525,0)</f>
        <v>869.779</v>
      </c>
      <c r="T525" s="218">
        <f ca="1">OFFSET('배치점수 계산기'!J$10,$D525,0)</f>
        <v>864.54</v>
      </c>
      <c r="U525" s="218">
        <f ca="1">OFFSET('배치점수 계산기'!K$10,$D525,0)</f>
        <v>859.22199999999998</v>
      </c>
      <c r="V525" s="218">
        <f ca="1">OFFSET('배치점수 계산기'!L$10,$D525,0)</f>
        <v>853.16</v>
      </c>
      <c r="W525" s="210" t="str">
        <f ca="1">OFFSET('배치점수 계산기'!M$10,$D525,0)</f>
        <v>표점/만점</v>
      </c>
      <c r="X525" s="208" t="str">
        <f ca="1">OFFSET('배치점수 계산기'!N$10,$D525,0)</f>
        <v>표점/만점</v>
      </c>
      <c r="Y525" s="212">
        <f ca="1">OFFSET(환산공식!FG$15,$F525,0)</f>
        <v>0.31</v>
      </c>
      <c r="Z525" s="35">
        <f ca="1">OFFSET(환산공식!FH$15,$F525,0)</f>
        <v>0.37</v>
      </c>
      <c r="AA525" s="203">
        <f ca="1">OFFSET(환산공식!FI$15,$F525,0)</f>
        <v>0.31</v>
      </c>
      <c r="AB525" s="5"/>
      <c r="AD525">
        <f t="shared" ca="1" si="17"/>
        <v>6</v>
      </c>
      <c r="AF525" s="5"/>
      <c r="AG525" s="5"/>
      <c r="AH525" s="5"/>
    </row>
    <row r="526" spans="1:34">
      <c r="A526" s="222"/>
      <c r="B526" s="222"/>
      <c r="C526" s="222" t="s">
        <v>2912</v>
      </c>
      <c r="D526" s="219">
        <v>1422</v>
      </c>
      <c r="E526" s="219">
        <v>188</v>
      </c>
      <c r="F526" s="219">
        <v>188</v>
      </c>
      <c r="G526" s="264">
        <v>519</v>
      </c>
      <c r="H526" s="221" t="s">
        <v>129</v>
      </c>
      <c r="I526" s="219" t="s">
        <v>329</v>
      </c>
      <c r="J526" s="267" t="s">
        <v>480</v>
      </c>
      <c r="K526" s="219" t="s">
        <v>83</v>
      </c>
      <c r="L526" s="35" t="str">
        <f ca="1">IF(OFFSET(환산공식!$DU$15,$F526,0)=1,"O","X")</f>
        <v>X</v>
      </c>
      <c r="M526" s="212">
        <f ca="1">IFERROR(OFFSET(환산공식!DA$15,$F526,0),"")</f>
        <v>200</v>
      </c>
      <c r="N526" s="35" t="str">
        <f ca="1">IFERROR(CONCATENATE(ROUND(OFFSET(환산공식!DB$15,$F526,0),1),"%"),"")</f>
        <v>100%</v>
      </c>
      <c r="O526" s="35">
        <f ca="1">IFERROR(OFFSET(환산공식!DC$15,$F526,0),"")</f>
        <v>0</v>
      </c>
      <c r="P526" s="212" t="str">
        <f t="shared" ca="1" si="16"/>
        <v>3% 이하</v>
      </c>
      <c r="Q526" s="218">
        <f ca="1">IFERROR(ROUND(OFFSET(환산공식!$EX$15,$F526,0),3),"")</f>
        <v>0</v>
      </c>
      <c r="R526" s="218">
        <f ca="1">OFFSET('배치점수 계산기'!H$10,$D526,0)</f>
        <v>852.79200000000003</v>
      </c>
      <c r="S526" s="218">
        <f ca="1">OFFSET('배치점수 계산기'!I$10,$D526,0)</f>
        <v>850.41600000000005</v>
      </c>
      <c r="T526" s="218">
        <f ca="1">OFFSET('배치점수 계산기'!J$10,$D526,0)</f>
        <v>845.745</v>
      </c>
      <c r="U526" s="218">
        <f ca="1">OFFSET('배치점수 계산기'!K$10,$D526,0)</f>
        <v>840.50699999999995</v>
      </c>
      <c r="V526" s="218">
        <f ca="1">OFFSET('배치점수 계산기'!L$10,$D526,0)</f>
        <v>835.24099999999999</v>
      </c>
      <c r="W526" s="210" t="str">
        <f ca="1">OFFSET('배치점수 계산기'!M$10,$D526,0)</f>
        <v>표점/만점</v>
      </c>
      <c r="X526" s="208" t="str">
        <f ca="1">OFFSET('배치점수 계산기'!N$10,$D526,0)</f>
        <v>표점/만점</v>
      </c>
      <c r="Y526" s="212">
        <f ca="1">OFFSET(환산공식!FG$15,$F526,0)</f>
        <v>0.31</v>
      </c>
      <c r="Z526" s="35">
        <f ca="1">OFFSET(환산공식!FH$15,$F526,0)</f>
        <v>0.37</v>
      </c>
      <c r="AA526" s="203">
        <f ca="1">OFFSET(환산공식!FI$15,$F526,0)</f>
        <v>0.31</v>
      </c>
      <c r="AB526" s="5"/>
      <c r="AD526">
        <f t="shared" ca="1" si="17"/>
        <v>6</v>
      </c>
      <c r="AF526" s="5"/>
      <c r="AG526" s="5"/>
      <c r="AH526" s="5"/>
    </row>
    <row r="527" spans="1:34">
      <c r="A527" s="222"/>
      <c r="B527" s="222"/>
      <c r="C527" s="222" t="s">
        <v>2913</v>
      </c>
      <c r="D527" s="219">
        <v>1423</v>
      </c>
      <c r="E527" s="219">
        <v>188</v>
      </c>
      <c r="F527" s="219">
        <v>188</v>
      </c>
      <c r="G527" s="264">
        <v>520</v>
      </c>
      <c r="H527" s="221" t="s">
        <v>129</v>
      </c>
      <c r="I527" s="219" t="s">
        <v>329</v>
      </c>
      <c r="J527" s="267" t="s">
        <v>714</v>
      </c>
      <c r="K527" s="219" t="s">
        <v>83</v>
      </c>
      <c r="L527" s="35" t="str">
        <f ca="1">IF(OFFSET(환산공식!$DU$15,$F527,0)=1,"O","X")</f>
        <v>X</v>
      </c>
      <c r="M527" s="212">
        <f ca="1">IFERROR(OFFSET(환산공식!DA$15,$F527,0),"")</f>
        <v>200</v>
      </c>
      <c r="N527" s="35" t="str">
        <f ca="1">IFERROR(CONCATENATE(ROUND(OFFSET(환산공식!DB$15,$F527,0),1),"%"),"")</f>
        <v>100%</v>
      </c>
      <c r="O527" s="35">
        <f ca="1">IFERROR(OFFSET(환산공식!DC$15,$F527,0),"")</f>
        <v>0</v>
      </c>
      <c r="P527" s="212" t="str">
        <f t="shared" ca="1" si="16"/>
        <v>3% 이하</v>
      </c>
      <c r="Q527" s="218">
        <f ca="1">IFERROR(ROUND(OFFSET(환산공식!$EX$15,$F527,0),3),"")</f>
        <v>0</v>
      </c>
      <c r="R527" s="218">
        <f ca="1">OFFSET('배치점수 계산기'!H$10,$D527,0)</f>
        <v>852.39</v>
      </c>
      <c r="S527" s="218">
        <f ca="1">OFFSET('배치점수 계산기'!I$10,$D527,0)</f>
        <v>849.95399999999995</v>
      </c>
      <c r="T527" s="218">
        <f ca="1">OFFSET('배치점수 계산기'!J$10,$D527,0)</f>
        <v>845.35799999999995</v>
      </c>
      <c r="U527" s="218">
        <f ca="1">OFFSET('배치점수 계산기'!K$10,$D527,0)</f>
        <v>840.12400000000002</v>
      </c>
      <c r="V527" s="218">
        <f ca="1">OFFSET('배치점수 계산기'!L$10,$D527,0)</f>
        <v>834.83199999999999</v>
      </c>
      <c r="W527" s="210" t="str">
        <f ca="1">OFFSET('배치점수 계산기'!M$10,$D527,0)</f>
        <v>표점/만점</v>
      </c>
      <c r="X527" s="208" t="str">
        <f ca="1">OFFSET('배치점수 계산기'!N$10,$D527,0)</f>
        <v>표점/만점</v>
      </c>
      <c r="Y527" s="212">
        <f ca="1">OFFSET(환산공식!FG$15,$F527,0)</f>
        <v>0.31</v>
      </c>
      <c r="Z527" s="35">
        <f ca="1">OFFSET(환산공식!FH$15,$F527,0)</f>
        <v>0.37</v>
      </c>
      <c r="AA527" s="203">
        <f ca="1">OFFSET(환산공식!FI$15,$F527,0)</f>
        <v>0.31</v>
      </c>
      <c r="AB527" s="5"/>
      <c r="AD527">
        <f t="shared" ca="1" si="17"/>
        <v>6</v>
      </c>
      <c r="AF527" s="5"/>
      <c r="AG527" s="5"/>
      <c r="AH527" s="5"/>
    </row>
    <row r="528" spans="1:34">
      <c r="A528" s="222"/>
      <c r="B528" s="222"/>
      <c r="C528" s="222" t="s">
        <v>2914</v>
      </c>
      <c r="D528" s="219">
        <v>1424</v>
      </c>
      <c r="E528" s="219">
        <v>188</v>
      </c>
      <c r="F528" s="219">
        <v>188</v>
      </c>
      <c r="G528" s="264">
        <v>521</v>
      </c>
      <c r="H528" s="221" t="s">
        <v>129</v>
      </c>
      <c r="I528" s="219" t="s">
        <v>329</v>
      </c>
      <c r="J528" s="267" t="s">
        <v>353</v>
      </c>
      <c r="K528" s="219" t="s">
        <v>83</v>
      </c>
      <c r="L528" s="35" t="str">
        <f ca="1">IF(OFFSET(환산공식!$DU$15,$F528,0)=1,"O","X")</f>
        <v>X</v>
      </c>
      <c r="M528" s="212">
        <f ca="1">IFERROR(OFFSET(환산공식!DA$15,$F528,0),"")</f>
        <v>200</v>
      </c>
      <c r="N528" s="35" t="str">
        <f ca="1">IFERROR(CONCATENATE(ROUND(OFFSET(환산공식!DB$15,$F528,0),1),"%"),"")</f>
        <v>100%</v>
      </c>
      <c r="O528" s="35">
        <f ca="1">IFERROR(OFFSET(환산공식!DC$15,$F528,0),"")</f>
        <v>0</v>
      </c>
      <c r="P528" s="212" t="str">
        <f t="shared" ca="1" si="16"/>
        <v>3% 이하</v>
      </c>
      <c r="Q528" s="218">
        <f ca="1">IFERROR(ROUND(OFFSET(환산공식!$EX$15,$F528,0),3),"")</f>
        <v>0</v>
      </c>
      <c r="R528" s="218">
        <f ca="1">OFFSET('배치점수 계산기'!H$10,$D528,0)</f>
        <v>852.02200000000005</v>
      </c>
      <c r="S528" s="218">
        <f ca="1">OFFSET('배치점수 계산기'!I$10,$D528,0)</f>
        <v>849.56</v>
      </c>
      <c r="T528" s="218">
        <f ca="1">OFFSET('배치점수 계산기'!J$10,$D528,0)</f>
        <v>844.71500000000003</v>
      </c>
      <c r="U528" s="218">
        <f ca="1">OFFSET('배치점수 계산기'!K$10,$D528,0)</f>
        <v>839.851</v>
      </c>
      <c r="V528" s="218">
        <f ca="1">OFFSET('배치점수 계산기'!L$10,$D528,0)</f>
        <v>834.45100000000002</v>
      </c>
      <c r="W528" s="210" t="str">
        <f ca="1">OFFSET('배치점수 계산기'!M$10,$D528,0)</f>
        <v>표점/만점</v>
      </c>
      <c r="X528" s="208" t="str">
        <f ca="1">OFFSET('배치점수 계산기'!N$10,$D528,0)</f>
        <v>표점/만점</v>
      </c>
      <c r="Y528" s="212">
        <f ca="1">OFFSET(환산공식!FG$15,$F528,0)</f>
        <v>0.31</v>
      </c>
      <c r="Z528" s="35">
        <f ca="1">OFFSET(환산공식!FH$15,$F528,0)</f>
        <v>0.37</v>
      </c>
      <c r="AA528" s="203">
        <f ca="1">OFFSET(환산공식!FI$15,$F528,0)</f>
        <v>0.31</v>
      </c>
      <c r="AB528" s="5"/>
      <c r="AD528">
        <f t="shared" ca="1" si="17"/>
        <v>6</v>
      </c>
      <c r="AF528" s="5"/>
      <c r="AG528" s="5"/>
      <c r="AH528" s="5"/>
    </row>
    <row r="529" spans="1:34">
      <c r="A529" s="222"/>
      <c r="B529" s="222"/>
      <c r="C529" s="222" t="s">
        <v>2915</v>
      </c>
      <c r="D529" s="219">
        <v>1425</v>
      </c>
      <c r="E529" s="219">
        <v>188</v>
      </c>
      <c r="F529" s="219">
        <v>188</v>
      </c>
      <c r="G529" s="264">
        <v>522</v>
      </c>
      <c r="H529" s="221" t="s">
        <v>129</v>
      </c>
      <c r="I529" s="219" t="s">
        <v>329</v>
      </c>
      <c r="J529" s="267" t="s">
        <v>69</v>
      </c>
      <c r="K529" s="219" t="s">
        <v>83</v>
      </c>
      <c r="L529" s="35" t="str">
        <f ca="1">IF(OFFSET(환산공식!$DU$15,$F529,0)=1,"O","X")</f>
        <v>X</v>
      </c>
      <c r="M529" s="212">
        <f ca="1">IFERROR(OFFSET(환산공식!DA$15,$F529,0),"")</f>
        <v>200</v>
      </c>
      <c r="N529" s="35" t="str">
        <f ca="1">IFERROR(CONCATENATE(ROUND(OFFSET(환산공식!DB$15,$F529,0),1),"%"),"")</f>
        <v>100%</v>
      </c>
      <c r="O529" s="35">
        <f ca="1">IFERROR(OFFSET(환산공식!DC$15,$F529,0),"")</f>
        <v>0</v>
      </c>
      <c r="P529" s="212" t="str">
        <f t="shared" ca="1" si="16"/>
        <v>3% 이하</v>
      </c>
      <c r="Q529" s="218">
        <f ca="1">IFERROR(ROUND(OFFSET(환산공식!$EX$15,$F529,0),3),"")</f>
        <v>0</v>
      </c>
      <c r="R529" s="218">
        <f ca="1">OFFSET('배치점수 계산기'!H$10,$D529,0)</f>
        <v>847.17700000000002</v>
      </c>
      <c r="S529" s="218">
        <f ca="1">OFFSET('배치점수 계산기'!I$10,$D529,0)</f>
        <v>844.71500000000003</v>
      </c>
      <c r="T529" s="218">
        <f ca="1">OFFSET('배치점수 계산기'!J$10,$D529,0)</f>
        <v>840.04399999999998</v>
      </c>
      <c r="U529" s="218">
        <f ca="1">OFFSET('배치점수 계산기'!K$10,$D529,0)</f>
        <v>835.87699999999995</v>
      </c>
      <c r="V529" s="218">
        <f ca="1">OFFSET('배치점수 계산기'!L$10,$D529,0)</f>
        <v>830.41499999999996</v>
      </c>
      <c r="W529" s="210" t="str">
        <f ca="1">OFFSET('배치점수 계산기'!M$10,$D529,0)</f>
        <v>표점/만점</v>
      </c>
      <c r="X529" s="208" t="str">
        <f ca="1">OFFSET('배치점수 계산기'!N$10,$D529,0)</f>
        <v>표점/만점</v>
      </c>
      <c r="Y529" s="212">
        <f ca="1">OFFSET(환산공식!FG$15,$F529,0)</f>
        <v>0.31</v>
      </c>
      <c r="Z529" s="35">
        <f ca="1">OFFSET(환산공식!FH$15,$F529,0)</f>
        <v>0.37</v>
      </c>
      <c r="AA529" s="203">
        <f ca="1">OFFSET(환산공식!FI$15,$F529,0)</f>
        <v>0.31</v>
      </c>
      <c r="AB529" s="5"/>
      <c r="AD529">
        <f t="shared" ca="1" si="17"/>
        <v>6</v>
      </c>
      <c r="AF529" s="5"/>
      <c r="AG529" s="5"/>
      <c r="AH529" s="5"/>
    </row>
    <row r="530" spans="1:34">
      <c r="A530" s="222"/>
      <c r="B530" s="222"/>
      <c r="C530" s="222" t="s">
        <v>2916</v>
      </c>
      <c r="D530" s="219">
        <v>1426</v>
      </c>
      <c r="E530" s="219">
        <v>188</v>
      </c>
      <c r="F530" s="219">
        <v>188</v>
      </c>
      <c r="G530" s="264">
        <v>523</v>
      </c>
      <c r="H530" s="221" t="s">
        <v>129</v>
      </c>
      <c r="I530" s="219" t="s">
        <v>329</v>
      </c>
      <c r="J530" s="267" t="s">
        <v>365</v>
      </c>
      <c r="K530" s="219" t="s">
        <v>83</v>
      </c>
      <c r="L530" s="35" t="str">
        <f ca="1">IF(OFFSET(환산공식!$DU$15,$F530,0)=1,"O","X")</f>
        <v>X</v>
      </c>
      <c r="M530" s="212">
        <f ca="1">IFERROR(OFFSET(환산공식!DA$15,$F530,0),"")</f>
        <v>200</v>
      </c>
      <c r="N530" s="35" t="str">
        <f ca="1">IFERROR(CONCATENATE(ROUND(OFFSET(환산공식!DB$15,$F530,0),1),"%"),"")</f>
        <v>100%</v>
      </c>
      <c r="O530" s="35">
        <f ca="1">IFERROR(OFFSET(환산공식!DC$15,$F530,0),"")</f>
        <v>0</v>
      </c>
      <c r="P530" s="212" t="str">
        <f t="shared" ca="1" si="16"/>
        <v>3% 이하</v>
      </c>
      <c r="Q530" s="218">
        <f ca="1">IFERROR(ROUND(OFFSET(환산공식!$EX$15,$F530,0),3),"")</f>
        <v>0</v>
      </c>
      <c r="R530" s="218">
        <f ca="1">OFFSET('배치점수 계산기'!H$10,$D530,0)</f>
        <v>843.55100000000004</v>
      </c>
      <c r="S530" s="218">
        <f ca="1">OFFSET('배치점수 계산기'!I$10,$D530,0)</f>
        <v>841.08900000000006</v>
      </c>
      <c r="T530" s="218">
        <f ca="1">OFFSET('배치점수 계산기'!J$10,$D530,0)</f>
        <v>837.221</v>
      </c>
      <c r="U530" s="218">
        <f ca="1">OFFSET('배치점수 계산기'!K$10,$D530,0)</f>
        <v>832.86500000000001</v>
      </c>
      <c r="V530" s="218">
        <f ca="1">OFFSET('배치점수 계산기'!L$10,$D530,0)</f>
        <v>827.58500000000004</v>
      </c>
      <c r="W530" s="210" t="str">
        <f ca="1">OFFSET('배치점수 계산기'!M$10,$D530,0)</f>
        <v>표점/만점</v>
      </c>
      <c r="X530" s="208" t="str">
        <f ca="1">OFFSET('배치점수 계산기'!N$10,$D530,0)</f>
        <v>표점/만점</v>
      </c>
      <c r="Y530" s="212">
        <f ca="1">OFFSET(환산공식!FG$15,$F530,0)</f>
        <v>0.31</v>
      </c>
      <c r="Z530" s="35">
        <f ca="1">OFFSET(환산공식!FH$15,$F530,0)</f>
        <v>0.37</v>
      </c>
      <c r="AA530" s="203">
        <f ca="1">OFFSET(환산공식!FI$15,$F530,0)</f>
        <v>0.31</v>
      </c>
      <c r="AB530" s="5"/>
      <c r="AD530">
        <f t="shared" ca="1" si="17"/>
        <v>6</v>
      </c>
      <c r="AF530" s="5"/>
      <c r="AG530" s="5"/>
      <c r="AH530" s="5"/>
    </row>
    <row r="531" spans="1:34">
      <c r="A531" s="222"/>
      <c r="B531" s="222"/>
      <c r="C531" s="222" t="s">
        <v>2917</v>
      </c>
      <c r="D531" s="219">
        <v>1427</v>
      </c>
      <c r="E531" s="219">
        <v>188</v>
      </c>
      <c r="F531" s="219">
        <v>188</v>
      </c>
      <c r="G531" s="264">
        <v>524</v>
      </c>
      <c r="H531" s="221" t="s">
        <v>129</v>
      </c>
      <c r="I531" s="219" t="s">
        <v>329</v>
      </c>
      <c r="J531" s="267" t="s">
        <v>688</v>
      </c>
      <c r="K531" s="219" t="s">
        <v>83</v>
      </c>
      <c r="L531" s="35" t="str">
        <f ca="1">IF(OFFSET(환산공식!$DU$15,$F531,0)=1,"O","X")</f>
        <v>X</v>
      </c>
      <c r="M531" s="212">
        <f ca="1">IFERROR(OFFSET(환산공식!DA$15,$F531,0),"")</f>
        <v>200</v>
      </c>
      <c r="N531" s="35" t="str">
        <f ca="1">IFERROR(CONCATENATE(ROUND(OFFSET(환산공식!DB$15,$F531,0),1),"%"),"")</f>
        <v>100%</v>
      </c>
      <c r="O531" s="35">
        <f ca="1">IFERROR(OFFSET(환산공식!DC$15,$F531,0),"")</f>
        <v>0</v>
      </c>
      <c r="P531" s="212" t="str">
        <f t="shared" ca="1" si="16"/>
        <v>3% 이하</v>
      </c>
      <c r="Q531" s="218">
        <f ca="1">IFERROR(ROUND(OFFSET(환산공식!$EX$15,$F531,0),3),"")</f>
        <v>0</v>
      </c>
      <c r="R531" s="218">
        <f ca="1">OFFSET('배치점수 계산기'!H$10,$D531,0)</f>
        <v>842.70100000000002</v>
      </c>
      <c r="S531" s="218">
        <f ca="1">OFFSET('배치점수 계산기'!I$10,$D531,0)</f>
        <v>840.50699999999995</v>
      </c>
      <c r="T531" s="218">
        <f ca="1">OFFSET('배치점수 계산기'!J$10,$D531,0)</f>
        <v>836.44399999999996</v>
      </c>
      <c r="U531" s="218">
        <f ca="1">OFFSET('배치점수 계산기'!K$10,$D531,0)</f>
        <v>832.00900000000001</v>
      </c>
      <c r="V531" s="218">
        <f ca="1">OFFSET('배치점수 계산기'!L$10,$D531,0)</f>
        <v>826.99599999999998</v>
      </c>
      <c r="W531" s="210" t="str">
        <f ca="1">OFFSET('배치점수 계산기'!M$10,$D531,0)</f>
        <v>표점/만점</v>
      </c>
      <c r="X531" s="208" t="str">
        <f ca="1">OFFSET('배치점수 계산기'!N$10,$D531,0)</f>
        <v>표점/만점</v>
      </c>
      <c r="Y531" s="212">
        <f ca="1">OFFSET(환산공식!FG$15,$F531,0)</f>
        <v>0.31</v>
      </c>
      <c r="Z531" s="35">
        <f ca="1">OFFSET(환산공식!FH$15,$F531,0)</f>
        <v>0.37</v>
      </c>
      <c r="AA531" s="203">
        <f ca="1">OFFSET(환산공식!FI$15,$F531,0)</f>
        <v>0.31</v>
      </c>
      <c r="AB531" s="5"/>
      <c r="AD531">
        <f t="shared" ca="1" si="17"/>
        <v>6</v>
      </c>
      <c r="AF531" s="5"/>
      <c r="AG531" s="5"/>
      <c r="AH531" s="5"/>
    </row>
    <row r="532" spans="1:34">
      <c r="A532" s="222"/>
      <c r="B532" s="222"/>
      <c r="C532" s="222" t="s">
        <v>2918</v>
      </c>
      <c r="D532" s="219">
        <v>1428</v>
      </c>
      <c r="E532" s="219">
        <v>188</v>
      </c>
      <c r="F532" s="219">
        <v>188</v>
      </c>
      <c r="G532" s="264">
        <v>525</v>
      </c>
      <c r="H532" s="221" t="s">
        <v>129</v>
      </c>
      <c r="I532" s="219" t="s">
        <v>329</v>
      </c>
      <c r="J532" s="267" t="s">
        <v>685</v>
      </c>
      <c r="K532" s="219" t="s">
        <v>83</v>
      </c>
      <c r="L532" s="35" t="str">
        <f ca="1">IF(OFFSET(환산공식!$DU$15,$F532,0)=1,"O","X")</f>
        <v>X</v>
      </c>
      <c r="M532" s="212">
        <f ca="1">IFERROR(OFFSET(환산공식!DA$15,$F532,0),"")</f>
        <v>200</v>
      </c>
      <c r="N532" s="35" t="str">
        <f ca="1">IFERROR(CONCATENATE(ROUND(OFFSET(환산공식!DB$15,$F532,0),1),"%"),"")</f>
        <v>100%</v>
      </c>
      <c r="O532" s="35">
        <f ca="1">IFERROR(OFFSET(환산공식!DC$15,$F532,0),"")</f>
        <v>0</v>
      </c>
      <c r="P532" s="212" t="str">
        <f t="shared" ca="1" si="16"/>
        <v>3% 이하</v>
      </c>
      <c r="Q532" s="218">
        <f ca="1">IFERROR(ROUND(OFFSET(환산공식!$EX$15,$F532,0),3),"")</f>
        <v>0</v>
      </c>
      <c r="R532" s="218">
        <f ca="1">OFFSET('배치점수 계산기'!H$10,$D532,0)</f>
        <v>841.45699999999999</v>
      </c>
      <c r="S532" s="218">
        <f ca="1">OFFSET('배치점수 계산기'!I$10,$D532,0)</f>
        <v>839.65700000000004</v>
      </c>
      <c r="T532" s="218">
        <f ca="1">OFFSET('배치점수 계산기'!J$10,$D532,0)</f>
        <v>835.61500000000001</v>
      </c>
      <c r="U532" s="218">
        <f ca="1">OFFSET('배치점수 계산기'!K$10,$D532,0)</f>
        <v>831.245</v>
      </c>
      <c r="V532" s="218">
        <f ca="1">OFFSET('배치점수 계산기'!L$10,$D532,0)</f>
        <v>826.18700000000001</v>
      </c>
      <c r="W532" s="210" t="str">
        <f ca="1">OFFSET('배치점수 계산기'!M$10,$D532,0)</f>
        <v>표점/만점</v>
      </c>
      <c r="X532" s="208" t="str">
        <f ca="1">OFFSET('배치점수 계산기'!N$10,$D532,0)</f>
        <v>표점/만점</v>
      </c>
      <c r="Y532" s="212">
        <f ca="1">OFFSET(환산공식!FG$15,$F532,0)</f>
        <v>0.31</v>
      </c>
      <c r="Z532" s="35">
        <f ca="1">OFFSET(환산공식!FH$15,$F532,0)</f>
        <v>0.37</v>
      </c>
      <c r="AA532" s="203">
        <f ca="1">OFFSET(환산공식!FI$15,$F532,0)</f>
        <v>0.31</v>
      </c>
      <c r="AB532" s="5"/>
      <c r="AD532">
        <f t="shared" ca="1" si="17"/>
        <v>6</v>
      </c>
      <c r="AF532" s="5"/>
      <c r="AG532" s="5"/>
      <c r="AH532" s="5"/>
    </row>
    <row r="533" spans="1:34">
      <c r="A533" s="222"/>
      <c r="B533" s="222"/>
      <c r="C533" s="222" t="s">
        <v>2919</v>
      </c>
      <c r="D533" s="219">
        <v>1429</v>
      </c>
      <c r="E533" s="219">
        <v>188</v>
      </c>
      <c r="F533" s="219">
        <v>188</v>
      </c>
      <c r="G533" s="264">
        <v>526</v>
      </c>
      <c r="H533" s="221" t="s">
        <v>129</v>
      </c>
      <c r="I533" s="219" t="s">
        <v>329</v>
      </c>
      <c r="J533" s="267" t="s">
        <v>493</v>
      </c>
      <c r="K533" s="219" t="s">
        <v>83</v>
      </c>
      <c r="L533" s="35" t="str">
        <f ca="1">IF(OFFSET(환산공식!$DU$15,$F533,0)=1,"O","X")</f>
        <v>X</v>
      </c>
      <c r="M533" s="212">
        <f ca="1">IFERROR(OFFSET(환산공식!DA$15,$F533,0),"")</f>
        <v>200</v>
      </c>
      <c r="N533" s="35" t="str">
        <f ca="1">IFERROR(CONCATENATE(ROUND(OFFSET(환산공식!DB$15,$F533,0),1),"%"),"")</f>
        <v>100%</v>
      </c>
      <c r="O533" s="35">
        <f ca="1">IFERROR(OFFSET(환산공식!DC$15,$F533,0),"")</f>
        <v>0</v>
      </c>
      <c r="P533" s="212" t="str">
        <f t="shared" ca="1" si="16"/>
        <v>3% 이하</v>
      </c>
      <c r="Q533" s="218">
        <f ca="1">IFERROR(ROUND(OFFSET(환산공식!$EX$15,$F533,0),3),"")</f>
        <v>0</v>
      </c>
      <c r="R533" s="218">
        <f ca="1">OFFSET('배치점수 계산기'!H$10,$D533,0)</f>
        <v>839.65700000000004</v>
      </c>
      <c r="S533" s="218">
        <f ca="1">OFFSET('배치점수 계산기'!I$10,$D533,0)</f>
        <v>837.85699999999997</v>
      </c>
      <c r="T533" s="218">
        <f ca="1">OFFSET('배치점수 계산기'!J$10,$D533,0)</f>
        <v>833.62099999999998</v>
      </c>
      <c r="U533" s="218">
        <f ca="1">OFFSET('배치점수 계산기'!K$10,$D533,0)</f>
        <v>829.65899999999999</v>
      </c>
      <c r="V533" s="218">
        <f ca="1">OFFSET('배치점수 계산기'!L$10,$D533,0)</f>
        <v>824.18399999999997</v>
      </c>
      <c r="W533" s="210" t="str">
        <f ca="1">OFFSET('배치점수 계산기'!M$10,$D533,0)</f>
        <v>표점/만점</v>
      </c>
      <c r="X533" s="208" t="str">
        <f ca="1">OFFSET('배치점수 계산기'!N$10,$D533,0)</f>
        <v>표점/만점</v>
      </c>
      <c r="Y533" s="212">
        <f ca="1">OFFSET(환산공식!FG$15,$F533,0)</f>
        <v>0.31</v>
      </c>
      <c r="Z533" s="35">
        <f ca="1">OFFSET(환산공식!FH$15,$F533,0)</f>
        <v>0.37</v>
      </c>
      <c r="AA533" s="203">
        <f ca="1">OFFSET(환산공식!FI$15,$F533,0)</f>
        <v>0.31</v>
      </c>
      <c r="AB533" s="5"/>
      <c r="AD533">
        <f t="shared" ca="1" si="17"/>
        <v>6</v>
      </c>
      <c r="AF533" s="5"/>
      <c r="AG533" s="5"/>
      <c r="AH533" s="5"/>
    </row>
    <row r="534" spans="1:34">
      <c r="A534" s="222"/>
      <c r="B534" s="222"/>
      <c r="C534" s="222" t="s">
        <v>2920</v>
      </c>
      <c r="D534" s="219">
        <v>1430</v>
      </c>
      <c r="E534" s="219">
        <v>188</v>
      </c>
      <c r="F534" s="219">
        <v>188</v>
      </c>
      <c r="G534" s="264">
        <v>527</v>
      </c>
      <c r="H534" s="221" t="s">
        <v>129</v>
      </c>
      <c r="I534" s="219" t="s">
        <v>329</v>
      </c>
      <c r="J534" s="267" t="s">
        <v>936</v>
      </c>
      <c r="K534" s="219" t="s">
        <v>83</v>
      </c>
      <c r="L534" s="35" t="str">
        <f ca="1">IF(OFFSET(환산공식!$DU$15,$F534,0)=1,"O","X")</f>
        <v>X</v>
      </c>
      <c r="M534" s="212">
        <f ca="1">IFERROR(OFFSET(환산공식!DA$15,$F534,0),"")</f>
        <v>200</v>
      </c>
      <c r="N534" s="35" t="str">
        <f ca="1">IFERROR(CONCATENATE(ROUND(OFFSET(환산공식!DB$15,$F534,0),1),"%"),"")</f>
        <v>100%</v>
      </c>
      <c r="O534" s="35">
        <f ca="1">IFERROR(OFFSET(환산공식!DC$15,$F534,0),"")</f>
        <v>0</v>
      </c>
      <c r="P534" s="212" t="str">
        <f t="shared" ca="1" si="16"/>
        <v>3% 이하</v>
      </c>
      <c r="Q534" s="218">
        <f ca="1">IFERROR(ROUND(OFFSET(환산공식!$EX$15,$F534,0),3),"")</f>
        <v>0</v>
      </c>
      <c r="R534" s="218">
        <f ca="1">OFFSET('배치점수 계산기'!H$10,$D534,0)</f>
        <v>839.65700000000004</v>
      </c>
      <c r="S534" s="218">
        <f ca="1">OFFSET('배치점수 계산기'!I$10,$D534,0)</f>
        <v>837.85699999999997</v>
      </c>
      <c r="T534" s="218">
        <f ca="1">OFFSET('배치점수 계산기'!J$10,$D534,0)</f>
        <v>833.62099999999998</v>
      </c>
      <c r="U534" s="218">
        <f ca="1">OFFSET('배치점수 계산기'!K$10,$D534,0)</f>
        <v>829.65899999999999</v>
      </c>
      <c r="V534" s="218">
        <f ca="1">OFFSET('배치점수 계산기'!L$10,$D534,0)</f>
        <v>824.18399999999997</v>
      </c>
      <c r="W534" s="210" t="str">
        <f ca="1">OFFSET('배치점수 계산기'!M$10,$D534,0)</f>
        <v>표점/만점</v>
      </c>
      <c r="X534" s="208" t="str">
        <f ca="1">OFFSET('배치점수 계산기'!N$10,$D534,0)</f>
        <v>표점/만점</v>
      </c>
      <c r="Y534" s="212">
        <f ca="1">OFFSET(환산공식!FG$15,$F534,0)</f>
        <v>0.31</v>
      </c>
      <c r="Z534" s="35">
        <f ca="1">OFFSET(환산공식!FH$15,$F534,0)</f>
        <v>0.37</v>
      </c>
      <c r="AA534" s="203">
        <f ca="1">OFFSET(환산공식!FI$15,$F534,0)</f>
        <v>0.31</v>
      </c>
      <c r="AB534" s="5"/>
      <c r="AD534">
        <f t="shared" ca="1" si="17"/>
        <v>6</v>
      </c>
      <c r="AF534" s="5"/>
      <c r="AG534" s="5"/>
      <c r="AH534" s="5"/>
    </row>
    <row r="535" spans="1:34">
      <c r="A535" s="222"/>
      <c r="B535" s="222"/>
      <c r="C535" s="222" t="s">
        <v>2921</v>
      </c>
      <c r="D535" s="219">
        <v>1431</v>
      </c>
      <c r="E535" s="219">
        <v>188</v>
      </c>
      <c r="F535" s="219">
        <v>188</v>
      </c>
      <c r="G535" s="264">
        <v>528</v>
      </c>
      <c r="H535" s="221" t="s">
        <v>129</v>
      </c>
      <c r="I535" s="219" t="s">
        <v>329</v>
      </c>
      <c r="J535" s="267" t="s">
        <v>670</v>
      </c>
      <c r="K535" s="219" t="s">
        <v>83</v>
      </c>
      <c r="L535" s="35" t="str">
        <f ca="1">IF(OFFSET(환산공식!$DU$15,$F535,0)=1,"O","X")</f>
        <v>X</v>
      </c>
      <c r="M535" s="212">
        <f ca="1">IFERROR(OFFSET(환산공식!DA$15,$F535,0),"")</f>
        <v>200</v>
      </c>
      <c r="N535" s="35" t="str">
        <f ca="1">IFERROR(CONCATENATE(ROUND(OFFSET(환산공식!DB$15,$F535,0),1),"%"),"")</f>
        <v>100%</v>
      </c>
      <c r="O535" s="35">
        <f ca="1">IFERROR(OFFSET(환산공식!DC$15,$F535,0),"")</f>
        <v>0</v>
      </c>
      <c r="P535" s="212" t="str">
        <f t="shared" ca="1" si="16"/>
        <v>3% 이하</v>
      </c>
      <c r="Q535" s="218">
        <f ca="1">IFERROR(ROUND(OFFSET(환산공식!$EX$15,$F535,0),3),"")</f>
        <v>0</v>
      </c>
      <c r="R535" s="218">
        <f ca="1">OFFSET('배치점수 계산기'!H$10,$D535,0)</f>
        <v>834.45100000000002</v>
      </c>
      <c r="S535" s="218">
        <f ca="1">OFFSET('배치점수 계산기'!I$10,$D535,0)</f>
        <v>832.18799999999999</v>
      </c>
      <c r="T535" s="218">
        <f ca="1">OFFSET('배치점수 계산기'!J$10,$D535,0)</f>
        <v>828.61500000000001</v>
      </c>
      <c r="U535" s="218">
        <f ca="1">OFFSET('배치점수 계산기'!K$10,$D535,0)</f>
        <v>824.18399999999997</v>
      </c>
      <c r="V535" s="218">
        <f ca="1">OFFSET('배치점수 계산기'!L$10,$D535,0)</f>
        <v>819.51499999999999</v>
      </c>
      <c r="W535" s="210" t="str">
        <f ca="1">OFFSET('배치점수 계산기'!M$10,$D535,0)</f>
        <v>표점/만점</v>
      </c>
      <c r="X535" s="208" t="str">
        <f ca="1">OFFSET('배치점수 계산기'!N$10,$D535,0)</f>
        <v>표점/만점</v>
      </c>
      <c r="Y535" s="212">
        <f ca="1">OFFSET(환산공식!FG$15,$F535,0)</f>
        <v>0.31</v>
      </c>
      <c r="Z535" s="35">
        <f ca="1">OFFSET(환산공식!FH$15,$F535,0)</f>
        <v>0.37</v>
      </c>
      <c r="AA535" s="203">
        <f ca="1">OFFSET(환산공식!FI$15,$F535,0)</f>
        <v>0.31</v>
      </c>
      <c r="AB535" s="5"/>
      <c r="AD535">
        <f t="shared" ca="1" si="17"/>
        <v>6</v>
      </c>
      <c r="AF535" s="5"/>
      <c r="AG535" s="5"/>
      <c r="AH535" s="5"/>
    </row>
    <row r="536" spans="1:34">
      <c r="A536" s="222"/>
      <c r="B536" s="222"/>
      <c r="C536" s="222" t="s">
        <v>2922</v>
      </c>
      <c r="D536" s="219">
        <v>1432</v>
      </c>
      <c r="E536" s="219">
        <v>188</v>
      </c>
      <c r="F536" s="219">
        <v>188</v>
      </c>
      <c r="G536" s="264">
        <v>529</v>
      </c>
      <c r="H536" s="221" t="s">
        <v>129</v>
      </c>
      <c r="I536" s="219" t="s">
        <v>329</v>
      </c>
      <c r="J536" s="267" t="s">
        <v>939</v>
      </c>
      <c r="K536" s="219" t="s">
        <v>83</v>
      </c>
      <c r="L536" s="35" t="str">
        <f ca="1">IF(OFFSET(환산공식!$DU$15,$F536,0)=1,"O","X")</f>
        <v>X</v>
      </c>
      <c r="M536" s="212">
        <f ca="1">IFERROR(OFFSET(환산공식!DA$15,$F536,0),"")</f>
        <v>200</v>
      </c>
      <c r="N536" s="35" t="str">
        <f ca="1">IFERROR(CONCATENATE(ROUND(OFFSET(환산공식!DB$15,$F536,0),1),"%"),"")</f>
        <v>100%</v>
      </c>
      <c r="O536" s="35">
        <f ca="1">IFERROR(OFFSET(환산공식!DC$15,$F536,0),"")</f>
        <v>0</v>
      </c>
      <c r="P536" s="212" t="str">
        <f t="shared" ca="1" si="16"/>
        <v>3% 이하</v>
      </c>
      <c r="Q536" s="218">
        <f ca="1">IFERROR(ROUND(OFFSET(환산공식!$EX$15,$F536,0),3),"")</f>
        <v>0</v>
      </c>
      <c r="R536" s="218">
        <f ca="1">OFFSET('배치점수 계산기'!H$10,$D536,0)</f>
        <v>833.21199999999999</v>
      </c>
      <c r="S536" s="218">
        <f ca="1">OFFSET('배치점수 계산기'!I$10,$D536,0)</f>
        <v>831.245</v>
      </c>
      <c r="T536" s="218">
        <f ca="1">OFFSET('배치점수 계산기'!J$10,$D536,0)</f>
        <v>827.58500000000004</v>
      </c>
      <c r="U536" s="218">
        <f ca="1">OFFSET('배치점수 계산기'!K$10,$D536,0)</f>
        <v>823.42899999999997</v>
      </c>
      <c r="V536" s="218">
        <f ca="1">OFFSET('배치점수 계산기'!L$10,$D536,0)</f>
        <v>818.55200000000002</v>
      </c>
      <c r="W536" s="210" t="str">
        <f ca="1">OFFSET('배치점수 계산기'!M$10,$D536,0)</f>
        <v>표점/만점</v>
      </c>
      <c r="X536" s="208" t="str">
        <f ca="1">OFFSET('배치점수 계산기'!N$10,$D536,0)</f>
        <v>표점/만점</v>
      </c>
      <c r="Y536" s="212">
        <f ca="1">OFFSET(환산공식!FG$15,$F536,0)</f>
        <v>0.31</v>
      </c>
      <c r="Z536" s="35">
        <f ca="1">OFFSET(환산공식!FH$15,$F536,0)</f>
        <v>0.37</v>
      </c>
      <c r="AA536" s="203">
        <f ca="1">OFFSET(환산공식!FI$15,$F536,0)</f>
        <v>0.31</v>
      </c>
      <c r="AB536" s="5"/>
      <c r="AD536">
        <f t="shared" ca="1" si="17"/>
        <v>6</v>
      </c>
      <c r="AF536" s="5"/>
      <c r="AG536" s="5"/>
      <c r="AH536" s="5"/>
    </row>
    <row r="537" spans="1:34">
      <c r="A537" s="222"/>
      <c r="B537" s="222"/>
      <c r="C537" s="222" t="s">
        <v>2923</v>
      </c>
      <c r="D537" s="219">
        <v>1433</v>
      </c>
      <c r="E537" s="219">
        <v>188</v>
      </c>
      <c r="F537" s="219">
        <v>188</v>
      </c>
      <c r="G537" s="264">
        <v>530</v>
      </c>
      <c r="H537" s="221" t="s">
        <v>129</v>
      </c>
      <c r="I537" s="219" t="s">
        <v>329</v>
      </c>
      <c r="J537" s="267" t="s">
        <v>945</v>
      </c>
      <c r="K537" s="219" t="s">
        <v>83</v>
      </c>
      <c r="L537" s="35" t="str">
        <f ca="1">IF(OFFSET(환산공식!$DU$15,$F537,0)=1,"O","X")</f>
        <v>X</v>
      </c>
      <c r="M537" s="212">
        <f ca="1">IFERROR(OFFSET(환산공식!DA$15,$F537,0),"")</f>
        <v>200</v>
      </c>
      <c r="N537" s="35" t="str">
        <f ca="1">IFERROR(CONCATENATE(ROUND(OFFSET(환산공식!DB$15,$F537,0),1),"%"),"")</f>
        <v>100%</v>
      </c>
      <c r="O537" s="35">
        <f ca="1">IFERROR(OFFSET(환산공식!DC$15,$F537,0),"")</f>
        <v>0</v>
      </c>
      <c r="P537" s="212" t="str">
        <f t="shared" ca="1" si="16"/>
        <v>3% 이하</v>
      </c>
      <c r="Q537" s="218">
        <f ca="1">IFERROR(ROUND(OFFSET(환산공식!$EX$15,$F537,0),3),"")</f>
        <v>0</v>
      </c>
      <c r="R537" s="218">
        <f ca="1">OFFSET('배치점수 계산기'!H$10,$D537,0)</f>
        <v>830.42899999999997</v>
      </c>
      <c r="S537" s="218">
        <f ca="1">OFFSET('배치점수 계산기'!I$10,$D537,0)</f>
        <v>828.61500000000001</v>
      </c>
      <c r="T537" s="218">
        <f ca="1">OFFSET('배치점수 계산기'!J$10,$D537,0)</f>
        <v>824.56700000000001</v>
      </c>
      <c r="U537" s="218">
        <f ca="1">OFFSET('배치점수 계산기'!K$10,$D537,0)</f>
        <v>820.779</v>
      </c>
      <c r="V537" s="218">
        <f ca="1">OFFSET('배치점수 계산기'!L$10,$D537,0)</f>
        <v>815.86199999999997</v>
      </c>
      <c r="W537" s="210" t="str">
        <f ca="1">OFFSET('배치점수 계산기'!M$10,$D537,0)</f>
        <v>표점/만점</v>
      </c>
      <c r="X537" s="208" t="str">
        <f ca="1">OFFSET('배치점수 계산기'!N$10,$D537,0)</f>
        <v>표점/만점</v>
      </c>
      <c r="Y537" s="212">
        <f ca="1">OFFSET(환산공식!FG$15,$F537,0)</f>
        <v>0.31</v>
      </c>
      <c r="Z537" s="35">
        <f ca="1">OFFSET(환산공식!FH$15,$F537,0)</f>
        <v>0.37</v>
      </c>
      <c r="AA537" s="203">
        <f ca="1">OFFSET(환산공식!FI$15,$F537,0)</f>
        <v>0.31</v>
      </c>
      <c r="AB537" s="5"/>
      <c r="AD537">
        <f t="shared" ca="1" si="17"/>
        <v>6</v>
      </c>
      <c r="AF537" s="5"/>
      <c r="AG537" s="5"/>
      <c r="AH537" s="5"/>
    </row>
    <row r="538" spans="1:34">
      <c r="A538" s="222"/>
      <c r="B538" s="222"/>
      <c r="C538" s="222" t="s">
        <v>2924</v>
      </c>
      <c r="D538" s="219">
        <v>1434</v>
      </c>
      <c r="E538" s="219">
        <v>188</v>
      </c>
      <c r="F538" s="219">
        <v>188</v>
      </c>
      <c r="G538" s="264">
        <v>531</v>
      </c>
      <c r="H538" s="221" t="s">
        <v>129</v>
      </c>
      <c r="I538" s="219" t="s">
        <v>329</v>
      </c>
      <c r="J538" s="267" t="s">
        <v>139</v>
      </c>
      <c r="K538" s="219" t="s">
        <v>83</v>
      </c>
      <c r="L538" s="35" t="str">
        <f ca="1">IF(OFFSET(환산공식!$DU$15,$F538,0)=1,"O","X")</f>
        <v>X</v>
      </c>
      <c r="M538" s="212">
        <f ca="1">IFERROR(OFFSET(환산공식!DA$15,$F538,0),"")</f>
        <v>200</v>
      </c>
      <c r="N538" s="35" t="str">
        <f ca="1">IFERROR(CONCATENATE(ROUND(OFFSET(환산공식!DB$15,$F538,0),1),"%"),"")</f>
        <v>100%</v>
      </c>
      <c r="O538" s="35">
        <f ca="1">IFERROR(OFFSET(환산공식!DC$15,$F538,0),"")</f>
        <v>0</v>
      </c>
      <c r="P538" s="212" t="str">
        <f t="shared" ca="1" si="16"/>
        <v>3% 이하</v>
      </c>
      <c r="Q538" s="218">
        <f ca="1">IFERROR(ROUND(OFFSET(환산공식!$EX$15,$F538,0),3),"")</f>
        <v>0</v>
      </c>
      <c r="R538" s="218">
        <f ca="1">OFFSET('배치점수 계산기'!H$10,$D538,0)</f>
        <v>830.21500000000003</v>
      </c>
      <c r="S538" s="218">
        <f ca="1">OFFSET('배치점수 계산기'!I$10,$D538,0)</f>
        <v>828.43499999999995</v>
      </c>
      <c r="T538" s="218">
        <f ca="1">OFFSET('배치점수 계산기'!J$10,$D538,0)</f>
        <v>824.37900000000002</v>
      </c>
      <c r="U538" s="218">
        <f ca="1">OFFSET('배치점수 계산기'!K$10,$D538,0)</f>
        <v>820.56399999999996</v>
      </c>
      <c r="V538" s="218">
        <f ca="1">OFFSET('배치점수 계산기'!L$10,$D538,0)</f>
        <v>815.66700000000003</v>
      </c>
      <c r="W538" s="210" t="str">
        <f ca="1">OFFSET('배치점수 계산기'!M$10,$D538,0)</f>
        <v>표점/만점</v>
      </c>
      <c r="X538" s="208" t="str">
        <f ca="1">OFFSET('배치점수 계산기'!N$10,$D538,0)</f>
        <v>표점/만점</v>
      </c>
      <c r="Y538" s="212">
        <f ca="1">OFFSET(환산공식!FG$15,$F538,0)</f>
        <v>0.31</v>
      </c>
      <c r="Z538" s="35">
        <f ca="1">OFFSET(환산공식!FH$15,$F538,0)</f>
        <v>0.37</v>
      </c>
      <c r="AA538" s="203">
        <f ca="1">OFFSET(환산공식!FI$15,$F538,0)</f>
        <v>0.31</v>
      </c>
      <c r="AB538" s="5"/>
      <c r="AD538">
        <f t="shared" ca="1" si="17"/>
        <v>6</v>
      </c>
      <c r="AF538" s="5"/>
      <c r="AG538" s="5"/>
      <c r="AH538" s="5"/>
    </row>
    <row r="539" spans="1:34">
      <c r="A539" s="222"/>
      <c r="B539" s="222"/>
      <c r="C539" s="222" t="s">
        <v>2925</v>
      </c>
      <c r="D539" s="219">
        <v>1435</v>
      </c>
      <c r="E539" s="219">
        <v>188</v>
      </c>
      <c r="F539" s="219">
        <v>188</v>
      </c>
      <c r="G539" s="264">
        <v>532</v>
      </c>
      <c r="H539" s="221" t="s">
        <v>129</v>
      </c>
      <c r="I539" s="219" t="s">
        <v>329</v>
      </c>
      <c r="J539" s="267" t="s">
        <v>935</v>
      </c>
      <c r="K539" s="219" t="s">
        <v>83</v>
      </c>
      <c r="L539" s="35" t="str">
        <f ca="1">IF(OFFSET(환산공식!$DU$15,$F539,0)=1,"O","X")</f>
        <v>X</v>
      </c>
      <c r="M539" s="212">
        <f ca="1">IFERROR(OFFSET(환산공식!DA$15,$F539,0),"")</f>
        <v>200</v>
      </c>
      <c r="N539" s="35" t="str">
        <f ca="1">IFERROR(CONCATENATE(ROUND(OFFSET(환산공식!DB$15,$F539,0),1),"%"),"")</f>
        <v>100%</v>
      </c>
      <c r="O539" s="35">
        <f ca="1">IFERROR(OFFSET(환산공식!DC$15,$F539,0),"")</f>
        <v>0</v>
      </c>
      <c r="P539" s="212" t="str">
        <f t="shared" ca="1" si="16"/>
        <v>3% 이하</v>
      </c>
      <c r="Q539" s="218">
        <f ca="1">IFERROR(ROUND(OFFSET(환산공식!$EX$15,$F539,0),3),"")</f>
        <v>0</v>
      </c>
      <c r="R539" s="218">
        <f ca="1">OFFSET('배치점수 계산기'!H$10,$D539,0)</f>
        <v>829.84100000000001</v>
      </c>
      <c r="S539" s="218">
        <f ca="1">OFFSET('배치점수 계산기'!I$10,$D539,0)</f>
        <v>827.95899999999995</v>
      </c>
      <c r="T539" s="218">
        <f ca="1">OFFSET('배치점수 계산기'!J$10,$D539,0)</f>
        <v>824.00400000000002</v>
      </c>
      <c r="U539" s="218">
        <f ca="1">OFFSET('배치점수 계산기'!K$10,$D539,0)</f>
        <v>820.17</v>
      </c>
      <c r="V539" s="218">
        <f ca="1">OFFSET('배치점수 계산기'!L$10,$D539,0)</f>
        <v>815.29200000000003</v>
      </c>
      <c r="W539" s="210" t="str">
        <f ca="1">OFFSET('배치점수 계산기'!M$10,$D539,0)</f>
        <v>표점/만점</v>
      </c>
      <c r="X539" s="208" t="str">
        <f ca="1">OFFSET('배치점수 계산기'!N$10,$D539,0)</f>
        <v>표점/만점</v>
      </c>
      <c r="Y539" s="212">
        <f ca="1">OFFSET(환산공식!FG$15,$F539,0)</f>
        <v>0.31</v>
      </c>
      <c r="Z539" s="35">
        <f ca="1">OFFSET(환산공식!FH$15,$F539,0)</f>
        <v>0.37</v>
      </c>
      <c r="AA539" s="203">
        <f ca="1">OFFSET(환산공식!FI$15,$F539,0)</f>
        <v>0.31</v>
      </c>
      <c r="AB539" s="5"/>
      <c r="AD539">
        <f t="shared" ca="1" si="17"/>
        <v>6</v>
      </c>
      <c r="AF539" s="5"/>
      <c r="AG539" s="5"/>
      <c r="AH539" s="5"/>
    </row>
    <row r="540" spans="1:34">
      <c r="A540" s="222"/>
      <c r="B540" s="222"/>
      <c r="C540" s="222" t="s">
        <v>2926</v>
      </c>
      <c r="D540" s="219">
        <v>1436</v>
      </c>
      <c r="E540" s="219">
        <v>188</v>
      </c>
      <c r="F540" s="219">
        <v>188</v>
      </c>
      <c r="G540" s="264">
        <v>533</v>
      </c>
      <c r="H540" s="221" t="s">
        <v>129</v>
      </c>
      <c r="I540" s="219" t="s">
        <v>329</v>
      </c>
      <c r="J540" s="267" t="s">
        <v>98</v>
      </c>
      <c r="K540" s="219" t="s">
        <v>83</v>
      </c>
      <c r="L540" s="35" t="str">
        <f ca="1">IF(OFFSET(환산공식!$DU$15,$F540,0)=1,"O","X")</f>
        <v>X</v>
      </c>
      <c r="M540" s="212">
        <f ca="1">IFERROR(OFFSET(환산공식!DA$15,$F540,0),"")</f>
        <v>200</v>
      </c>
      <c r="N540" s="35" t="str">
        <f ca="1">IFERROR(CONCATENATE(ROUND(OFFSET(환산공식!DB$15,$F540,0),1),"%"),"")</f>
        <v>100%</v>
      </c>
      <c r="O540" s="35">
        <f ca="1">IFERROR(OFFSET(환산공식!DC$15,$F540,0),"")</f>
        <v>0</v>
      </c>
      <c r="P540" s="212" t="str">
        <f t="shared" ca="1" si="16"/>
        <v>3% 이하</v>
      </c>
      <c r="Q540" s="218">
        <f ca="1">IFERROR(ROUND(OFFSET(환산공식!$EX$15,$F540,0),3),"")</f>
        <v>0</v>
      </c>
      <c r="R540" s="218">
        <f ca="1">OFFSET('배치점수 계산기'!H$10,$D540,0)</f>
        <v>827.779</v>
      </c>
      <c r="S540" s="218">
        <f ca="1">OFFSET('배치점수 계산기'!I$10,$D540,0)</f>
        <v>825.78499999999997</v>
      </c>
      <c r="T540" s="218">
        <f ca="1">OFFSET('배치점수 계산기'!J$10,$D540,0)</f>
        <v>822.21900000000005</v>
      </c>
      <c r="U540" s="218">
        <f ca="1">OFFSET('배치점수 계산기'!K$10,$D540,0)</f>
        <v>818.07600000000002</v>
      </c>
      <c r="V540" s="218">
        <f ca="1">OFFSET('배치점수 계산기'!L$10,$D540,0)</f>
        <v>813.59299999999996</v>
      </c>
      <c r="W540" s="210" t="str">
        <f ca="1">OFFSET('배치점수 계산기'!M$10,$D540,0)</f>
        <v>표점/만점</v>
      </c>
      <c r="X540" s="208" t="str">
        <f ca="1">OFFSET('배치점수 계산기'!N$10,$D540,0)</f>
        <v>표점/만점</v>
      </c>
      <c r="Y540" s="212">
        <f ca="1">OFFSET(환산공식!FG$15,$F540,0)</f>
        <v>0.31</v>
      </c>
      <c r="Z540" s="35">
        <f ca="1">OFFSET(환산공식!FH$15,$F540,0)</f>
        <v>0.37</v>
      </c>
      <c r="AA540" s="203">
        <f ca="1">OFFSET(환산공식!FI$15,$F540,0)</f>
        <v>0.31</v>
      </c>
      <c r="AB540" s="5"/>
      <c r="AD540">
        <f t="shared" ca="1" si="17"/>
        <v>6</v>
      </c>
      <c r="AF540" s="5"/>
      <c r="AG540" s="5"/>
      <c r="AH540" s="5"/>
    </row>
    <row r="541" spans="1:34">
      <c r="A541" s="222"/>
      <c r="B541" s="222"/>
      <c r="C541" s="222" t="s">
        <v>2927</v>
      </c>
      <c r="D541" s="219">
        <v>1437</v>
      </c>
      <c r="E541" s="219">
        <v>188</v>
      </c>
      <c r="F541" s="219">
        <v>188</v>
      </c>
      <c r="G541" s="264">
        <v>534</v>
      </c>
      <c r="H541" s="221" t="s">
        <v>129</v>
      </c>
      <c r="I541" s="219" t="s">
        <v>329</v>
      </c>
      <c r="J541" s="267" t="s">
        <v>946</v>
      </c>
      <c r="K541" s="219" t="s">
        <v>83</v>
      </c>
      <c r="L541" s="35" t="str">
        <f ca="1">IF(OFFSET(환산공식!$DU$15,$F541,0)=1,"O","X")</f>
        <v>X</v>
      </c>
      <c r="M541" s="212">
        <f ca="1">IFERROR(OFFSET(환산공식!DA$15,$F541,0),"")</f>
        <v>200</v>
      </c>
      <c r="N541" s="35" t="str">
        <f ca="1">IFERROR(CONCATENATE(ROUND(OFFSET(환산공식!DB$15,$F541,0),1),"%"),"")</f>
        <v>100%</v>
      </c>
      <c r="O541" s="35">
        <f ca="1">IFERROR(OFFSET(환산공식!DC$15,$F541,0),"")</f>
        <v>0</v>
      </c>
      <c r="P541" s="212" t="str">
        <f t="shared" ca="1" si="16"/>
        <v>3% 이하</v>
      </c>
      <c r="Q541" s="218">
        <f ca="1">IFERROR(ROUND(OFFSET(환산공식!$EX$15,$F541,0),3),"")</f>
        <v>0</v>
      </c>
      <c r="R541" s="218">
        <f ca="1">OFFSET('배치점수 계산기'!H$10,$D541,0)</f>
        <v>827.19500000000005</v>
      </c>
      <c r="S541" s="218">
        <f ca="1">OFFSET('배치점수 계산기'!I$10,$D541,0)</f>
        <v>825.60500000000002</v>
      </c>
      <c r="T541" s="218">
        <f ca="1">OFFSET('배치점수 계산기'!J$10,$D541,0)</f>
        <v>821.82299999999998</v>
      </c>
      <c r="U541" s="218">
        <f ca="1">OFFSET('배치점수 계산기'!K$10,$D541,0)</f>
        <v>817.70100000000002</v>
      </c>
      <c r="V541" s="218">
        <f ca="1">OFFSET('배치점수 계산기'!L$10,$D541,0)</f>
        <v>813.4</v>
      </c>
      <c r="W541" s="210" t="str">
        <f ca="1">OFFSET('배치점수 계산기'!M$10,$D541,0)</f>
        <v>표점/만점</v>
      </c>
      <c r="X541" s="208" t="str">
        <f ca="1">OFFSET('배치점수 계산기'!N$10,$D541,0)</f>
        <v>표점/만점</v>
      </c>
      <c r="Y541" s="212">
        <f ca="1">OFFSET(환산공식!FG$15,$F541,0)</f>
        <v>0.31</v>
      </c>
      <c r="Z541" s="35">
        <f ca="1">OFFSET(환산공식!FH$15,$F541,0)</f>
        <v>0.37</v>
      </c>
      <c r="AA541" s="203">
        <f ca="1">OFFSET(환산공식!FI$15,$F541,0)</f>
        <v>0.31</v>
      </c>
      <c r="AB541" s="5"/>
      <c r="AD541">
        <f t="shared" ca="1" si="17"/>
        <v>6</v>
      </c>
      <c r="AF541" s="5"/>
      <c r="AG541" s="5"/>
      <c r="AH541" s="5"/>
    </row>
    <row r="542" spans="1:34">
      <c r="A542" s="222"/>
      <c r="B542" s="222"/>
      <c r="C542" s="222" t="s">
        <v>2928</v>
      </c>
      <c r="D542" s="219">
        <v>1438</v>
      </c>
      <c r="E542" s="219">
        <v>188</v>
      </c>
      <c r="F542" s="219">
        <v>188</v>
      </c>
      <c r="G542" s="264">
        <v>535</v>
      </c>
      <c r="H542" s="221" t="s">
        <v>129</v>
      </c>
      <c r="I542" s="219" t="s">
        <v>329</v>
      </c>
      <c r="J542" s="267" t="s">
        <v>1455</v>
      </c>
      <c r="K542" s="219" t="s">
        <v>83</v>
      </c>
      <c r="L542" s="35" t="str">
        <f ca="1">IF(OFFSET(환산공식!$DU$15,$F542,0)=1,"O","X")</f>
        <v>X</v>
      </c>
      <c r="M542" s="212">
        <f ca="1">IFERROR(OFFSET(환산공식!DA$15,$F542,0),"")</f>
        <v>200</v>
      </c>
      <c r="N542" s="35" t="str">
        <f ca="1">IFERROR(CONCATENATE(ROUND(OFFSET(환산공식!DB$15,$F542,0),1),"%"),"")</f>
        <v>100%</v>
      </c>
      <c r="O542" s="35">
        <f ca="1">IFERROR(OFFSET(환산공식!DC$15,$F542,0),"")</f>
        <v>0</v>
      </c>
      <c r="P542" s="212" t="str">
        <f t="shared" ca="1" si="16"/>
        <v>3% 이하</v>
      </c>
      <c r="Q542" s="218">
        <f ca="1">IFERROR(ROUND(OFFSET(환산공식!$EX$15,$F542,0),3),"")</f>
        <v>0</v>
      </c>
      <c r="R542" s="218">
        <f ca="1">OFFSET('배치점수 계산기'!H$10,$D542,0)</f>
        <v>826.82899999999995</v>
      </c>
      <c r="S542" s="218">
        <f ca="1">OFFSET('배치점수 계산기'!I$10,$D542,0)</f>
        <v>824.64700000000005</v>
      </c>
      <c r="T542" s="218">
        <f ca="1">OFFSET('배치점수 계산기'!J$10,$D542,0)</f>
        <v>821.14</v>
      </c>
      <c r="U542" s="218">
        <f ca="1">OFFSET('배치점수 계산기'!K$10,$D542,0)</f>
        <v>817.1</v>
      </c>
      <c r="V542" s="218">
        <f ca="1">OFFSET('배치점수 계산기'!L$10,$D542,0)</f>
        <v>812.99800000000005</v>
      </c>
      <c r="W542" s="210" t="str">
        <f ca="1">OFFSET('배치점수 계산기'!M$10,$D542,0)</f>
        <v>표점/만점</v>
      </c>
      <c r="X542" s="208" t="str">
        <f ca="1">OFFSET('배치점수 계산기'!N$10,$D542,0)</f>
        <v>표점/만점</v>
      </c>
      <c r="Y542" s="212">
        <f ca="1">OFFSET(환산공식!FG$15,$F542,0)</f>
        <v>0.31</v>
      </c>
      <c r="Z542" s="35">
        <f ca="1">OFFSET(환산공식!FH$15,$F542,0)</f>
        <v>0.37</v>
      </c>
      <c r="AA542" s="203">
        <f ca="1">OFFSET(환산공식!FI$15,$F542,0)</f>
        <v>0.31</v>
      </c>
      <c r="AB542" s="5"/>
      <c r="AD542">
        <f t="shared" ca="1" si="17"/>
        <v>6</v>
      </c>
      <c r="AF542" s="5"/>
      <c r="AG542" s="5"/>
      <c r="AH542" s="5"/>
    </row>
    <row r="543" spans="1:34">
      <c r="A543" s="222"/>
      <c r="B543" s="222"/>
      <c r="C543" s="222" t="s">
        <v>2929</v>
      </c>
      <c r="D543" s="219">
        <v>1439</v>
      </c>
      <c r="E543" s="219">
        <v>188</v>
      </c>
      <c r="F543" s="219">
        <v>188</v>
      </c>
      <c r="G543" s="264">
        <v>536</v>
      </c>
      <c r="H543" s="221" t="s">
        <v>129</v>
      </c>
      <c r="I543" s="219" t="s">
        <v>329</v>
      </c>
      <c r="J543" s="267" t="s">
        <v>96</v>
      </c>
      <c r="K543" s="219" t="s">
        <v>83</v>
      </c>
      <c r="L543" s="35" t="str">
        <f ca="1">IF(OFFSET(환산공식!$DU$15,$F543,0)=1,"O","X")</f>
        <v>X</v>
      </c>
      <c r="M543" s="212">
        <f ca="1">IFERROR(OFFSET(환산공식!DA$15,$F543,0),"")</f>
        <v>200</v>
      </c>
      <c r="N543" s="35" t="str">
        <f ca="1">IFERROR(CONCATENATE(ROUND(OFFSET(환산공식!DB$15,$F543,0),1),"%"),"")</f>
        <v>100%</v>
      </c>
      <c r="O543" s="35">
        <f ca="1">IFERROR(OFFSET(환산공식!DC$15,$F543,0),"")</f>
        <v>0</v>
      </c>
      <c r="P543" s="212" t="str">
        <f t="shared" ca="1" si="16"/>
        <v>3% 이하</v>
      </c>
      <c r="Q543" s="218">
        <f ca="1">IFERROR(ROUND(OFFSET(환산공식!$EX$15,$F543,0),3),"")</f>
        <v>0</v>
      </c>
      <c r="R543" s="218">
        <f ca="1">OFFSET('배치점수 계산기'!H$10,$D543,0)</f>
        <v>826.18700000000001</v>
      </c>
      <c r="S543" s="218">
        <f ca="1">OFFSET('배치점수 계산기'!I$10,$D543,0)</f>
        <v>824.18399999999997</v>
      </c>
      <c r="T543" s="218">
        <f ca="1">OFFSET('배치점수 계산기'!J$10,$D543,0)</f>
        <v>820.56399999999996</v>
      </c>
      <c r="U543" s="218">
        <f ca="1">OFFSET('배치점수 계산기'!K$10,$D543,0)</f>
        <v>816.65200000000004</v>
      </c>
      <c r="V543" s="218">
        <f ca="1">OFFSET('배치점수 계산기'!L$10,$D543,0)</f>
        <v>812.61500000000001</v>
      </c>
      <c r="W543" s="210" t="str">
        <f ca="1">OFFSET('배치점수 계산기'!M$10,$D543,0)</f>
        <v>표점/만점</v>
      </c>
      <c r="X543" s="208" t="str">
        <f ca="1">OFFSET('배치점수 계산기'!N$10,$D543,0)</f>
        <v>표점/만점</v>
      </c>
      <c r="Y543" s="212">
        <f ca="1">OFFSET(환산공식!FG$15,$F543,0)</f>
        <v>0.31</v>
      </c>
      <c r="Z543" s="35">
        <f ca="1">OFFSET(환산공식!FH$15,$F543,0)</f>
        <v>0.37</v>
      </c>
      <c r="AA543" s="203">
        <f ca="1">OFFSET(환산공식!FI$15,$F543,0)</f>
        <v>0.31</v>
      </c>
      <c r="AB543" s="5"/>
      <c r="AD543">
        <f t="shared" ca="1" si="17"/>
        <v>6</v>
      </c>
      <c r="AF543" s="5"/>
      <c r="AG543" s="5"/>
      <c r="AH543" s="5"/>
    </row>
    <row r="544" spans="1:34">
      <c r="A544" s="222"/>
      <c r="B544" s="222"/>
      <c r="C544" s="222" t="s">
        <v>2930</v>
      </c>
      <c r="D544" s="219">
        <v>1440</v>
      </c>
      <c r="E544" s="219">
        <v>188</v>
      </c>
      <c r="F544" s="219">
        <v>188</v>
      </c>
      <c r="G544" s="264">
        <v>537</v>
      </c>
      <c r="H544" s="221" t="s">
        <v>129</v>
      </c>
      <c r="I544" s="219" t="s">
        <v>329</v>
      </c>
      <c r="J544" s="267" t="s">
        <v>509</v>
      </c>
      <c r="K544" s="219" t="s">
        <v>83</v>
      </c>
      <c r="L544" s="35" t="str">
        <f ca="1">IF(OFFSET(환산공식!$DU$15,$F544,0)=1,"O","X")</f>
        <v>X</v>
      </c>
      <c r="M544" s="212">
        <f ca="1">IFERROR(OFFSET(환산공식!DA$15,$F544,0),"")</f>
        <v>200</v>
      </c>
      <c r="N544" s="35" t="str">
        <f ca="1">IFERROR(CONCATENATE(ROUND(OFFSET(환산공식!DB$15,$F544,0),1),"%"),"")</f>
        <v>100%</v>
      </c>
      <c r="O544" s="35">
        <f ca="1">IFERROR(OFFSET(환산공식!DC$15,$F544,0),"")</f>
        <v>0</v>
      </c>
      <c r="P544" s="212" t="str">
        <f t="shared" ca="1" si="16"/>
        <v>3% 이하</v>
      </c>
      <c r="Q544" s="218">
        <f ca="1">IFERROR(ROUND(OFFSET(환산공식!$EX$15,$F544,0),3),"")</f>
        <v>0</v>
      </c>
      <c r="R544" s="218">
        <f ca="1">OFFSET('배치점수 계산기'!H$10,$D544,0)</f>
        <v>825.78499999999997</v>
      </c>
      <c r="S544" s="218">
        <f ca="1">OFFSET('배치점수 계산기'!I$10,$D544,0)</f>
        <v>823.79700000000003</v>
      </c>
      <c r="T544" s="218">
        <f ca="1">OFFSET('배치점수 계산기'!J$10,$D544,0)</f>
        <v>820.38499999999999</v>
      </c>
      <c r="U544" s="218">
        <f ca="1">OFFSET('배치점수 계산기'!K$10,$D544,0)</f>
        <v>816.24300000000005</v>
      </c>
      <c r="V544" s="218">
        <f ca="1">OFFSET('배치점수 계산기'!L$10,$D544,0)</f>
        <v>812.16700000000003</v>
      </c>
      <c r="W544" s="210" t="str">
        <f ca="1">OFFSET('배치점수 계산기'!M$10,$D544,0)</f>
        <v>표점/만점</v>
      </c>
      <c r="X544" s="208" t="str">
        <f ca="1">OFFSET('배치점수 계산기'!N$10,$D544,0)</f>
        <v>표점/만점</v>
      </c>
      <c r="Y544" s="212">
        <f ca="1">OFFSET(환산공식!FG$15,$F544,0)</f>
        <v>0.31</v>
      </c>
      <c r="Z544" s="35">
        <f ca="1">OFFSET(환산공식!FH$15,$F544,0)</f>
        <v>0.37</v>
      </c>
      <c r="AA544" s="203">
        <f ca="1">OFFSET(환산공식!FI$15,$F544,0)</f>
        <v>0.31</v>
      </c>
      <c r="AB544" s="5"/>
      <c r="AD544">
        <f t="shared" ca="1" si="17"/>
        <v>6</v>
      </c>
      <c r="AF544" s="5"/>
      <c r="AG544" s="5"/>
      <c r="AH544" s="5"/>
    </row>
    <row r="545" spans="1:34">
      <c r="A545" s="222"/>
      <c r="B545" s="222"/>
      <c r="C545" s="222" t="s">
        <v>2931</v>
      </c>
      <c r="D545" s="219">
        <v>1441</v>
      </c>
      <c r="E545" s="219">
        <v>188</v>
      </c>
      <c r="F545" s="219">
        <v>188</v>
      </c>
      <c r="G545" s="264">
        <v>538</v>
      </c>
      <c r="H545" s="221" t="s">
        <v>129</v>
      </c>
      <c r="I545" s="219" t="s">
        <v>329</v>
      </c>
      <c r="J545" s="267" t="s">
        <v>1456</v>
      </c>
      <c r="K545" s="219" t="s">
        <v>83</v>
      </c>
      <c r="L545" s="35" t="str">
        <f ca="1">IF(OFFSET(환산공식!$DU$15,$F545,0)=1,"O","X")</f>
        <v>X</v>
      </c>
      <c r="M545" s="212">
        <f ca="1">IFERROR(OFFSET(환산공식!DA$15,$F545,0),"")</f>
        <v>200</v>
      </c>
      <c r="N545" s="35" t="str">
        <f ca="1">IFERROR(CONCATENATE(ROUND(OFFSET(환산공식!DB$15,$F545,0),1),"%"),"")</f>
        <v>100%</v>
      </c>
      <c r="O545" s="35">
        <f ca="1">IFERROR(OFFSET(환산공식!DC$15,$F545,0),"")</f>
        <v>0</v>
      </c>
      <c r="P545" s="212" t="str">
        <f t="shared" ca="1" si="16"/>
        <v>3% 이하</v>
      </c>
      <c r="Q545" s="218">
        <f ca="1">IFERROR(ROUND(OFFSET(환산공식!$EX$15,$F545,0),3),"")</f>
        <v>0</v>
      </c>
      <c r="R545" s="218">
        <f ca="1">OFFSET('배치점수 계산기'!H$10,$D545,0)</f>
        <v>823.42899999999997</v>
      </c>
      <c r="S545" s="218">
        <f ca="1">OFFSET('배치점수 계산기'!I$10,$D545,0)</f>
        <v>822.03800000000001</v>
      </c>
      <c r="T545" s="218">
        <f ca="1">OFFSET('배치점수 계산기'!J$10,$D545,0)</f>
        <v>818.07600000000002</v>
      </c>
      <c r="U545" s="218">
        <f ca="1">OFFSET('배치점수 계산기'!K$10,$D545,0)</f>
        <v>814.45600000000002</v>
      </c>
      <c r="V545" s="218">
        <f ca="1">OFFSET('배치점수 계산기'!L$10,$D545,0)</f>
        <v>809.75900000000001</v>
      </c>
      <c r="W545" s="210" t="str">
        <f ca="1">OFFSET('배치점수 계산기'!M$10,$D545,0)</f>
        <v>표점/만점</v>
      </c>
      <c r="X545" s="208" t="str">
        <f ca="1">OFFSET('배치점수 계산기'!N$10,$D545,0)</f>
        <v>표점/만점</v>
      </c>
      <c r="Y545" s="212">
        <f ca="1">OFFSET(환산공식!FG$15,$F545,0)</f>
        <v>0.31</v>
      </c>
      <c r="Z545" s="35">
        <f ca="1">OFFSET(환산공식!FH$15,$F545,0)</f>
        <v>0.37</v>
      </c>
      <c r="AA545" s="203">
        <f ca="1">OFFSET(환산공식!FI$15,$F545,0)</f>
        <v>0.31</v>
      </c>
      <c r="AB545" s="5"/>
      <c r="AD545">
        <f t="shared" ca="1" si="17"/>
        <v>6</v>
      </c>
      <c r="AF545" s="5"/>
      <c r="AG545" s="5"/>
      <c r="AH545" s="5"/>
    </row>
    <row r="546" spans="1:34">
      <c r="A546" s="222"/>
      <c r="B546" s="222"/>
      <c r="C546" s="222" t="s">
        <v>2932</v>
      </c>
      <c r="D546" s="219">
        <v>1442</v>
      </c>
      <c r="E546" s="219">
        <v>188</v>
      </c>
      <c r="F546" s="219">
        <v>188</v>
      </c>
      <c r="G546" s="264">
        <v>539</v>
      </c>
      <c r="H546" s="221" t="s">
        <v>129</v>
      </c>
      <c r="I546" s="219" t="s">
        <v>329</v>
      </c>
      <c r="J546" s="267" t="s">
        <v>118</v>
      </c>
      <c r="K546" s="219" t="s">
        <v>83</v>
      </c>
      <c r="L546" s="35" t="str">
        <f ca="1">IF(OFFSET(환산공식!$DU$15,$F546,0)=1,"O","X")</f>
        <v>X</v>
      </c>
      <c r="M546" s="212">
        <f ca="1">IFERROR(OFFSET(환산공식!DA$15,$F546,0),"")</f>
        <v>200</v>
      </c>
      <c r="N546" s="35" t="str">
        <f ca="1">IFERROR(CONCATENATE(ROUND(OFFSET(환산공식!DB$15,$F546,0),1),"%"),"")</f>
        <v>100%</v>
      </c>
      <c r="O546" s="35">
        <f ca="1">IFERROR(OFFSET(환산공식!DC$15,$F546,0),"")</f>
        <v>0</v>
      </c>
      <c r="P546" s="212" t="str">
        <f t="shared" ca="1" si="16"/>
        <v>3% 이하</v>
      </c>
      <c r="Q546" s="218">
        <f ca="1">IFERROR(ROUND(OFFSET(환산공식!$EX$15,$F546,0),3),"")</f>
        <v>0</v>
      </c>
      <c r="R546" s="218">
        <f ca="1">OFFSET('배치점수 계산기'!H$10,$D546,0)</f>
        <v>822.77300000000002</v>
      </c>
      <c r="S546" s="218">
        <f ca="1">OFFSET('배치점수 계산기'!I$10,$D546,0)</f>
        <v>821.14</v>
      </c>
      <c r="T546" s="218">
        <f ca="1">OFFSET('배치점수 계산기'!J$10,$D546,0)</f>
        <v>817.31399999999996</v>
      </c>
      <c r="U546" s="218">
        <f ca="1">OFFSET('배치점수 계산기'!K$10,$D546,0)</f>
        <v>813.86699999999996</v>
      </c>
      <c r="V546" s="218">
        <f ca="1">OFFSET('배치점수 계산기'!L$10,$D546,0)</f>
        <v>808.24900000000002</v>
      </c>
      <c r="W546" s="210" t="str">
        <f ca="1">OFFSET('배치점수 계산기'!M$10,$D546,0)</f>
        <v>표점/만점</v>
      </c>
      <c r="X546" s="208" t="str">
        <f ca="1">OFFSET('배치점수 계산기'!N$10,$D546,0)</f>
        <v>표점/만점</v>
      </c>
      <c r="Y546" s="212">
        <f ca="1">OFFSET(환산공식!FG$15,$F546,0)</f>
        <v>0.31</v>
      </c>
      <c r="Z546" s="35">
        <f ca="1">OFFSET(환산공식!FH$15,$F546,0)</f>
        <v>0.37</v>
      </c>
      <c r="AA546" s="203">
        <f ca="1">OFFSET(환산공식!FI$15,$F546,0)</f>
        <v>0.31</v>
      </c>
      <c r="AB546" s="5"/>
      <c r="AD546">
        <f t="shared" ca="1" si="17"/>
        <v>6</v>
      </c>
      <c r="AF546" s="5"/>
      <c r="AG546" s="5"/>
      <c r="AH546" s="5"/>
    </row>
    <row r="547" spans="1:34">
      <c r="A547" s="222"/>
      <c r="B547" s="222"/>
      <c r="C547" s="222" t="s">
        <v>2933</v>
      </c>
      <c r="D547" s="219">
        <v>1443</v>
      </c>
      <c r="E547" s="219">
        <v>188</v>
      </c>
      <c r="F547" s="219">
        <v>188</v>
      </c>
      <c r="G547" s="264">
        <v>540</v>
      </c>
      <c r="H547" s="221" t="s">
        <v>129</v>
      </c>
      <c r="I547" s="219" t="s">
        <v>329</v>
      </c>
      <c r="J547" s="267" t="s">
        <v>182</v>
      </c>
      <c r="K547" s="219" t="s">
        <v>83</v>
      </c>
      <c r="L547" s="35" t="str">
        <f ca="1">IF(OFFSET(환산공식!$DU$15,$F547,0)=1,"O","X")</f>
        <v>X</v>
      </c>
      <c r="M547" s="212">
        <f ca="1">IFERROR(OFFSET(환산공식!DA$15,$F547,0),"")</f>
        <v>200</v>
      </c>
      <c r="N547" s="35" t="str">
        <f ca="1">IFERROR(CONCATENATE(ROUND(OFFSET(환산공식!DB$15,$F547,0),1),"%"),"")</f>
        <v>100%</v>
      </c>
      <c r="O547" s="35">
        <f ca="1">IFERROR(OFFSET(환산공식!DC$15,$F547,0),"")</f>
        <v>0</v>
      </c>
      <c r="P547" s="212" t="str">
        <f t="shared" ca="1" si="16"/>
        <v>3% 이하</v>
      </c>
      <c r="Q547" s="218">
        <f ca="1">IFERROR(ROUND(OFFSET(환산공식!$EX$15,$F547,0),3),"")</f>
        <v>0</v>
      </c>
      <c r="R547" s="218">
        <f ca="1">OFFSET('배치점수 계산기'!H$10,$D547,0)</f>
        <v>822.20399999999995</v>
      </c>
      <c r="S547" s="218">
        <f ca="1">OFFSET('배치점수 계산기'!I$10,$D547,0)</f>
        <v>820.56399999999996</v>
      </c>
      <c r="T547" s="218">
        <f ca="1">OFFSET('배치점수 계산기'!J$10,$D547,0)</f>
        <v>816.91200000000003</v>
      </c>
      <c r="U547" s="218">
        <f ca="1">OFFSET('배치점수 계산기'!K$10,$D547,0)</f>
        <v>813.4</v>
      </c>
      <c r="V547" s="218">
        <f ca="1">OFFSET('배치점수 계산기'!L$10,$D547,0)</f>
        <v>807.279</v>
      </c>
      <c r="W547" s="210" t="str">
        <f ca="1">OFFSET('배치점수 계산기'!M$10,$D547,0)</f>
        <v>표점/만점</v>
      </c>
      <c r="X547" s="208" t="str">
        <f ca="1">OFFSET('배치점수 계산기'!N$10,$D547,0)</f>
        <v>표점/만점</v>
      </c>
      <c r="Y547" s="212">
        <f ca="1">OFFSET(환산공식!FG$15,$F547,0)</f>
        <v>0.31</v>
      </c>
      <c r="Z547" s="35">
        <f ca="1">OFFSET(환산공식!FH$15,$F547,0)</f>
        <v>0.37</v>
      </c>
      <c r="AA547" s="203">
        <f ca="1">OFFSET(환산공식!FI$15,$F547,0)</f>
        <v>0.31</v>
      </c>
      <c r="AB547" s="5"/>
      <c r="AD547">
        <f t="shared" ca="1" si="17"/>
        <v>6</v>
      </c>
      <c r="AF547" s="5"/>
      <c r="AG547" s="5"/>
      <c r="AH547" s="5"/>
    </row>
    <row r="548" spans="1:34">
      <c r="A548" s="222"/>
      <c r="B548" s="222"/>
      <c r="C548" s="222" t="s">
        <v>2934</v>
      </c>
      <c r="D548" s="219">
        <v>1444</v>
      </c>
      <c r="E548" s="219">
        <v>188</v>
      </c>
      <c r="F548" s="219">
        <v>188</v>
      </c>
      <c r="G548" s="264">
        <v>541</v>
      </c>
      <c r="H548" s="221" t="s">
        <v>129</v>
      </c>
      <c r="I548" s="219" t="s">
        <v>329</v>
      </c>
      <c r="J548" s="267" t="s">
        <v>944</v>
      </c>
      <c r="K548" s="219" t="s">
        <v>83</v>
      </c>
      <c r="L548" s="35" t="str">
        <f ca="1">IF(OFFSET(환산공식!$DU$15,$F548,0)=1,"O","X")</f>
        <v>X</v>
      </c>
      <c r="M548" s="212">
        <f ca="1">IFERROR(OFFSET(환산공식!DA$15,$F548,0),"")</f>
        <v>200</v>
      </c>
      <c r="N548" s="35" t="str">
        <f ca="1">IFERROR(CONCATENATE(ROUND(OFFSET(환산공식!DB$15,$F548,0),1),"%"),"")</f>
        <v>100%</v>
      </c>
      <c r="O548" s="35">
        <f ca="1">IFERROR(OFFSET(환산공식!DC$15,$F548,0),"")</f>
        <v>0</v>
      </c>
      <c r="P548" s="212" t="str">
        <f t="shared" ca="1" si="16"/>
        <v>3% 이하</v>
      </c>
      <c r="Q548" s="218">
        <f ca="1">IFERROR(ROUND(OFFSET(환산공식!$EX$15,$F548,0),3),"")</f>
        <v>0</v>
      </c>
      <c r="R548" s="218">
        <f ca="1">OFFSET('배치점수 계산기'!H$10,$D548,0)</f>
        <v>822.024</v>
      </c>
      <c r="S548" s="218">
        <f ca="1">OFFSET('배치점수 계산기'!I$10,$D548,0)</f>
        <v>820.38499999999999</v>
      </c>
      <c r="T548" s="218">
        <f ca="1">OFFSET('배치점수 계산기'!J$10,$D548,0)</f>
        <v>816.65200000000004</v>
      </c>
      <c r="U548" s="218">
        <f ca="1">OFFSET('배치점수 계산기'!K$10,$D548,0)</f>
        <v>813.21199999999999</v>
      </c>
      <c r="V548" s="218">
        <f ca="1">OFFSET('배치점수 계산기'!L$10,$D548,0)</f>
        <v>806.62900000000002</v>
      </c>
      <c r="W548" s="210" t="str">
        <f ca="1">OFFSET('배치점수 계산기'!M$10,$D548,0)</f>
        <v>표점/만점</v>
      </c>
      <c r="X548" s="208" t="str">
        <f ca="1">OFFSET('배치점수 계산기'!N$10,$D548,0)</f>
        <v>표점/만점</v>
      </c>
      <c r="Y548" s="212">
        <f ca="1">OFFSET(환산공식!FG$15,$F548,0)</f>
        <v>0.31</v>
      </c>
      <c r="Z548" s="35">
        <f ca="1">OFFSET(환산공식!FH$15,$F548,0)</f>
        <v>0.37</v>
      </c>
      <c r="AA548" s="203">
        <f ca="1">OFFSET(환산공식!FI$15,$F548,0)</f>
        <v>0.31</v>
      </c>
      <c r="AB548" s="5"/>
      <c r="AD548">
        <f t="shared" ca="1" si="17"/>
        <v>6</v>
      </c>
      <c r="AF548" s="5"/>
      <c r="AG548" s="5"/>
      <c r="AH548" s="5"/>
    </row>
    <row r="549" spans="1:34">
      <c r="A549" s="222"/>
      <c r="B549" s="222"/>
      <c r="C549" s="222" t="s">
        <v>2935</v>
      </c>
      <c r="D549" s="219">
        <v>1445</v>
      </c>
      <c r="E549" s="219">
        <v>188</v>
      </c>
      <c r="F549" s="219">
        <v>188</v>
      </c>
      <c r="G549" s="264">
        <v>542</v>
      </c>
      <c r="H549" s="221" t="s">
        <v>129</v>
      </c>
      <c r="I549" s="219" t="s">
        <v>329</v>
      </c>
      <c r="J549" s="267" t="s">
        <v>1457</v>
      </c>
      <c r="K549" s="219" t="s">
        <v>83</v>
      </c>
      <c r="L549" s="35" t="str">
        <f ca="1">IF(OFFSET(환산공식!$DU$15,$F549,0)=1,"O","X")</f>
        <v>X</v>
      </c>
      <c r="M549" s="212">
        <f ca="1">IFERROR(OFFSET(환산공식!DA$15,$F549,0),"")</f>
        <v>200</v>
      </c>
      <c r="N549" s="35" t="str">
        <f ca="1">IFERROR(CONCATENATE(ROUND(OFFSET(환산공식!DB$15,$F549,0),1),"%"),"")</f>
        <v>100%</v>
      </c>
      <c r="O549" s="35">
        <f ca="1">IFERROR(OFFSET(환산공식!DC$15,$F549,0),"")</f>
        <v>0</v>
      </c>
      <c r="P549" s="212" t="str">
        <f t="shared" ca="1" si="16"/>
        <v>3% 이하</v>
      </c>
      <c r="Q549" s="218">
        <f ca="1">IFERROR(ROUND(OFFSET(환산공식!$EX$15,$F549,0),3),"")</f>
        <v>0</v>
      </c>
      <c r="R549" s="218">
        <f ca="1">OFFSET('배치점수 계산기'!H$10,$D549,0)</f>
        <v>822.03800000000001</v>
      </c>
      <c r="S549" s="218">
        <f ca="1">OFFSET('배치점수 계산기'!I$10,$D549,0)</f>
        <v>820.17</v>
      </c>
      <c r="T549" s="218">
        <f ca="1">OFFSET('배치점수 계산기'!J$10,$D549,0)</f>
        <v>816.43799999999999</v>
      </c>
      <c r="U549" s="218">
        <f ca="1">OFFSET('배치점수 계산기'!K$10,$D549,0)</f>
        <v>813.21199999999999</v>
      </c>
      <c r="V549" s="218">
        <f ca="1">OFFSET('배치점수 계산기'!L$10,$D549,0)</f>
        <v>806.62900000000002</v>
      </c>
      <c r="W549" s="210" t="str">
        <f ca="1">OFFSET('배치점수 계산기'!M$10,$D549,0)</f>
        <v>표점/만점</v>
      </c>
      <c r="X549" s="208" t="str">
        <f ca="1">OFFSET('배치점수 계산기'!N$10,$D549,0)</f>
        <v>표점/만점</v>
      </c>
      <c r="Y549" s="212">
        <f ca="1">OFFSET(환산공식!FG$15,$F549,0)</f>
        <v>0.31</v>
      </c>
      <c r="Z549" s="35">
        <f ca="1">OFFSET(환산공식!FH$15,$F549,0)</f>
        <v>0.37</v>
      </c>
      <c r="AA549" s="203">
        <f ca="1">OFFSET(환산공식!FI$15,$F549,0)</f>
        <v>0.31</v>
      </c>
      <c r="AB549" s="5"/>
      <c r="AD549">
        <f t="shared" ca="1" si="17"/>
        <v>6</v>
      </c>
      <c r="AF549" s="5"/>
      <c r="AG549" s="5"/>
      <c r="AH549" s="5"/>
    </row>
    <row r="550" spans="1:34">
      <c r="A550" s="222"/>
      <c r="B550" s="222"/>
      <c r="C550" s="222" t="s">
        <v>2936</v>
      </c>
      <c r="D550" s="219">
        <v>1446</v>
      </c>
      <c r="E550" s="219">
        <v>188</v>
      </c>
      <c r="F550" s="219">
        <v>188</v>
      </c>
      <c r="G550" s="264">
        <v>543</v>
      </c>
      <c r="H550" s="221" t="s">
        <v>129</v>
      </c>
      <c r="I550" s="219" t="s">
        <v>329</v>
      </c>
      <c r="J550" s="267" t="s">
        <v>940</v>
      </c>
      <c r="K550" s="219" t="s">
        <v>83</v>
      </c>
      <c r="L550" s="35" t="str">
        <f ca="1">IF(OFFSET(환산공식!$DU$15,$F550,0)=1,"O","X")</f>
        <v>X</v>
      </c>
      <c r="M550" s="212">
        <f ca="1">IFERROR(OFFSET(환산공식!DA$15,$F550,0),"")</f>
        <v>200</v>
      </c>
      <c r="N550" s="35" t="str">
        <f ca="1">IFERROR(CONCATENATE(ROUND(OFFSET(환산공식!DB$15,$F550,0),1),"%"),"")</f>
        <v>100%</v>
      </c>
      <c r="O550" s="35">
        <f ca="1">IFERROR(OFFSET(환산공식!DC$15,$F550,0),"")</f>
        <v>0</v>
      </c>
      <c r="P550" s="212" t="str">
        <f t="shared" ca="1" si="16"/>
        <v>3% 이하</v>
      </c>
      <c r="Q550" s="218">
        <f ca="1">IFERROR(ROUND(OFFSET(환산공식!$EX$15,$F550,0),3),"")</f>
        <v>0</v>
      </c>
      <c r="R550" s="218">
        <f ca="1">OFFSET('배치점수 계산기'!H$10,$D550,0)</f>
        <v>821.33500000000004</v>
      </c>
      <c r="S550" s="218">
        <f ca="1">OFFSET('배치점수 계산기'!I$10,$D550,0)</f>
        <v>819.51499999999999</v>
      </c>
      <c r="T550" s="218">
        <f ca="1">OFFSET('배치점수 계산기'!J$10,$D550,0)</f>
        <v>815.86199999999997</v>
      </c>
      <c r="U550" s="218">
        <f ca="1">OFFSET('배치점수 계산기'!K$10,$D550,0)</f>
        <v>812.61500000000001</v>
      </c>
      <c r="V550" s="218">
        <f ca="1">OFFSET('배치점수 계산기'!L$10,$D550,0)</f>
        <v>805.38400000000001</v>
      </c>
      <c r="W550" s="210" t="str">
        <f ca="1">OFFSET('배치점수 계산기'!M$10,$D550,0)</f>
        <v>표점/만점</v>
      </c>
      <c r="X550" s="208" t="str">
        <f ca="1">OFFSET('배치점수 계산기'!N$10,$D550,0)</f>
        <v>표점/만점</v>
      </c>
      <c r="Y550" s="212">
        <f ca="1">OFFSET(환산공식!FG$15,$F550,0)</f>
        <v>0.31</v>
      </c>
      <c r="Z550" s="35">
        <f ca="1">OFFSET(환산공식!FH$15,$F550,0)</f>
        <v>0.37</v>
      </c>
      <c r="AA550" s="203">
        <f ca="1">OFFSET(환산공식!FI$15,$F550,0)</f>
        <v>0.31</v>
      </c>
      <c r="AB550" s="5"/>
      <c r="AD550">
        <f t="shared" ca="1" si="17"/>
        <v>6</v>
      </c>
      <c r="AF550" s="5"/>
      <c r="AG550" s="5"/>
      <c r="AH550" s="5"/>
    </row>
    <row r="551" spans="1:34">
      <c r="A551" s="222"/>
      <c r="B551" s="222"/>
      <c r="C551" s="222" t="s">
        <v>2937</v>
      </c>
      <c r="D551" s="219">
        <v>1447</v>
      </c>
      <c r="E551" s="219">
        <v>188</v>
      </c>
      <c r="F551" s="219">
        <v>188</v>
      </c>
      <c r="G551" s="264">
        <v>544</v>
      </c>
      <c r="H551" s="221" t="s">
        <v>129</v>
      </c>
      <c r="I551" s="219" t="s">
        <v>329</v>
      </c>
      <c r="J551" s="267" t="s">
        <v>951</v>
      </c>
      <c r="K551" s="219" t="s">
        <v>83</v>
      </c>
      <c r="L551" s="35" t="str">
        <f ca="1">IF(OFFSET(환산공식!$DU$15,$F551,0)=1,"O","X")</f>
        <v>X</v>
      </c>
      <c r="M551" s="212">
        <f ca="1">IFERROR(OFFSET(환산공식!DA$15,$F551,0),"")</f>
        <v>200</v>
      </c>
      <c r="N551" s="35" t="str">
        <f ca="1">IFERROR(CONCATENATE(ROUND(OFFSET(환산공식!DB$15,$F551,0),1),"%"),"")</f>
        <v>100%</v>
      </c>
      <c r="O551" s="35">
        <f ca="1">IFERROR(OFFSET(환산공식!DC$15,$F551,0),"")</f>
        <v>0</v>
      </c>
      <c r="P551" s="212" t="str">
        <f t="shared" ca="1" si="16"/>
        <v>3% 이하</v>
      </c>
      <c r="Q551" s="218">
        <f ca="1">IFERROR(ROUND(OFFSET(환산공식!$EX$15,$F551,0),3),"")</f>
        <v>0</v>
      </c>
      <c r="R551" s="218">
        <f ca="1">OFFSET('배치점수 계산기'!H$10,$D551,0)</f>
        <v>819.70100000000002</v>
      </c>
      <c r="S551" s="218">
        <f ca="1">OFFSET('배치점수 계산기'!I$10,$D551,0)</f>
        <v>817.88099999999997</v>
      </c>
      <c r="T551" s="218">
        <f ca="1">OFFSET('배치점수 계산기'!J$10,$D551,0)</f>
        <v>814.63800000000003</v>
      </c>
      <c r="U551" s="218">
        <f ca="1">OFFSET('배치점수 계산기'!K$10,$D551,0)</f>
        <v>811.36400000000003</v>
      </c>
      <c r="V551" s="218">
        <f ca="1">OFFSET('배치점수 계산기'!L$10,$D551,0)</f>
        <v>803.77200000000005</v>
      </c>
      <c r="W551" s="210" t="str">
        <f ca="1">OFFSET('배치점수 계산기'!M$10,$D551,0)</f>
        <v>표점/만점</v>
      </c>
      <c r="X551" s="208" t="str">
        <f ca="1">OFFSET('배치점수 계산기'!N$10,$D551,0)</f>
        <v>표점/만점</v>
      </c>
      <c r="Y551" s="212">
        <f ca="1">OFFSET(환산공식!FG$15,$F551,0)</f>
        <v>0.31</v>
      </c>
      <c r="Z551" s="35">
        <f ca="1">OFFSET(환산공식!FH$15,$F551,0)</f>
        <v>0.37</v>
      </c>
      <c r="AA551" s="203">
        <f ca="1">OFFSET(환산공식!FI$15,$F551,0)</f>
        <v>0.31</v>
      </c>
      <c r="AB551" s="5"/>
      <c r="AD551">
        <f t="shared" ca="1" si="17"/>
        <v>6</v>
      </c>
      <c r="AF551" s="5"/>
      <c r="AG551" s="5"/>
      <c r="AH551" s="5"/>
    </row>
    <row r="552" spans="1:34">
      <c r="A552" s="222"/>
      <c r="B552" s="222"/>
      <c r="C552" s="222" t="s">
        <v>2938</v>
      </c>
      <c r="D552" s="219">
        <v>1448</v>
      </c>
      <c r="E552" s="219">
        <v>188</v>
      </c>
      <c r="F552" s="219">
        <v>188</v>
      </c>
      <c r="G552" s="264">
        <v>545</v>
      </c>
      <c r="H552" s="221" t="s">
        <v>129</v>
      </c>
      <c r="I552" s="219" t="s">
        <v>329</v>
      </c>
      <c r="J552" s="267" t="s">
        <v>948</v>
      </c>
      <c r="K552" s="219" t="s">
        <v>83</v>
      </c>
      <c r="L552" s="35" t="str">
        <f ca="1">IF(OFFSET(환산공식!$DU$15,$F552,0)=1,"O","X")</f>
        <v>X</v>
      </c>
      <c r="M552" s="212">
        <f ca="1">IFERROR(OFFSET(환산공식!DA$15,$F552,0),"")</f>
        <v>200</v>
      </c>
      <c r="N552" s="35" t="str">
        <f ca="1">IFERROR(CONCATENATE(ROUND(OFFSET(환산공식!DB$15,$F552,0),1),"%"),"")</f>
        <v>100%</v>
      </c>
      <c r="O552" s="35">
        <f ca="1">IFERROR(OFFSET(환산공식!DC$15,$F552,0),"")</f>
        <v>0</v>
      </c>
      <c r="P552" s="212" t="str">
        <f t="shared" ca="1" si="16"/>
        <v>3% 이하</v>
      </c>
      <c r="Q552" s="218">
        <f ca="1">IFERROR(ROUND(OFFSET(환산공식!$EX$15,$F552,0),3),"")</f>
        <v>0</v>
      </c>
      <c r="R552" s="218">
        <f ca="1">OFFSET('배치점수 계산기'!H$10,$D552,0)</f>
        <v>819.14</v>
      </c>
      <c r="S552" s="218">
        <f ca="1">OFFSET('배치점수 계산기'!I$10,$D552,0)</f>
        <v>817.31399999999996</v>
      </c>
      <c r="T552" s="218">
        <f ca="1">OFFSET('배치점수 계산기'!J$10,$D552,0)</f>
        <v>814.04700000000003</v>
      </c>
      <c r="U552" s="218">
        <f ca="1">OFFSET('배치점수 계산기'!K$10,$D552,0)</f>
        <v>810.33399999999995</v>
      </c>
      <c r="V552" s="218">
        <f ca="1">OFFSET('배치점수 계산기'!L$10,$D552,0)</f>
        <v>803.39</v>
      </c>
      <c r="W552" s="210" t="str">
        <f ca="1">OFFSET('배치점수 계산기'!M$10,$D552,0)</f>
        <v>표점/만점</v>
      </c>
      <c r="X552" s="208" t="str">
        <f ca="1">OFFSET('배치점수 계산기'!N$10,$D552,0)</f>
        <v>표점/만점</v>
      </c>
      <c r="Y552" s="212">
        <f ca="1">OFFSET(환산공식!FG$15,$F552,0)</f>
        <v>0.31</v>
      </c>
      <c r="Z552" s="35">
        <f ca="1">OFFSET(환산공식!FH$15,$F552,0)</f>
        <v>0.37</v>
      </c>
      <c r="AA552" s="203">
        <f ca="1">OFFSET(환산공식!FI$15,$F552,0)</f>
        <v>0.31</v>
      </c>
      <c r="AB552" s="5"/>
      <c r="AD552">
        <f t="shared" ca="1" si="17"/>
        <v>6</v>
      </c>
      <c r="AF552" s="5"/>
      <c r="AG552" s="5"/>
      <c r="AH552" s="5"/>
    </row>
    <row r="553" spans="1:34">
      <c r="A553" s="222"/>
      <c r="B553" s="222"/>
      <c r="C553" s="222" t="s">
        <v>2939</v>
      </c>
      <c r="D553" s="219">
        <v>1449</v>
      </c>
      <c r="E553" s="219">
        <v>188</v>
      </c>
      <c r="F553" s="219">
        <v>188</v>
      </c>
      <c r="G553" s="264">
        <v>546</v>
      </c>
      <c r="H553" s="221" t="s">
        <v>129</v>
      </c>
      <c r="I553" s="219" t="s">
        <v>329</v>
      </c>
      <c r="J553" s="267" t="s">
        <v>345</v>
      </c>
      <c r="K553" s="219" t="s">
        <v>83</v>
      </c>
      <c r="L553" s="35" t="str">
        <f ca="1">IF(OFFSET(환산공식!$DU$15,$F553,0)=1,"O","X")</f>
        <v>X</v>
      </c>
      <c r="M553" s="212">
        <f ca="1">IFERROR(OFFSET(환산공식!DA$15,$F553,0),"")</f>
        <v>200</v>
      </c>
      <c r="N553" s="35" t="str">
        <f ca="1">IFERROR(CONCATENATE(ROUND(OFFSET(환산공식!DB$15,$F553,0),1),"%"),"")</f>
        <v>100%</v>
      </c>
      <c r="O553" s="35">
        <f ca="1">IFERROR(OFFSET(환산공식!DC$15,$F553,0),"")</f>
        <v>0</v>
      </c>
      <c r="P553" s="212" t="str">
        <f t="shared" ca="1" si="16"/>
        <v>3% 이하</v>
      </c>
      <c r="Q553" s="218">
        <f ca="1">IFERROR(ROUND(OFFSET(환산공식!$EX$15,$F553,0),3),"")</f>
        <v>0</v>
      </c>
      <c r="R553" s="218">
        <f ca="1">OFFSET('배치점수 계산기'!H$10,$D553,0)</f>
        <v>818.55200000000002</v>
      </c>
      <c r="S553" s="218">
        <f ca="1">OFFSET('배치점수 계산기'!I$10,$D553,0)</f>
        <v>816.71699999999998</v>
      </c>
      <c r="T553" s="218">
        <f ca="1">OFFSET('배치점수 계산기'!J$10,$D553,0)</f>
        <v>813.57299999999998</v>
      </c>
      <c r="U553" s="218">
        <f ca="1">OFFSET('배치점수 계산기'!K$10,$D553,0)</f>
        <v>809.30399999999997</v>
      </c>
      <c r="V553" s="218">
        <f ca="1">OFFSET('배치점수 계산기'!L$10,$D553,0)</f>
        <v>802.90899999999999</v>
      </c>
      <c r="W553" s="210" t="str">
        <f ca="1">OFFSET('배치점수 계산기'!M$10,$D553,0)</f>
        <v>표점/만점</v>
      </c>
      <c r="X553" s="208" t="str">
        <f ca="1">OFFSET('배치점수 계산기'!N$10,$D553,0)</f>
        <v>표점/만점</v>
      </c>
      <c r="Y553" s="212">
        <f ca="1">OFFSET(환산공식!FG$15,$F553,0)</f>
        <v>0.31</v>
      </c>
      <c r="Z553" s="35">
        <f ca="1">OFFSET(환산공식!FH$15,$F553,0)</f>
        <v>0.37</v>
      </c>
      <c r="AA553" s="203">
        <f ca="1">OFFSET(환산공식!FI$15,$F553,0)</f>
        <v>0.31</v>
      </c>
      <c r="AB553" s="5"/>
      <c r="AD553">
        <f t="shared" ca="1" si="17"/>
        <v>6</v>
      </c>
      <c r="AF553" s="5"/>
      <c r="AG553" s="5"/>
      <c r="AH553" s="5"/>
    </row>
    <row r="554" spans="1:34">
      <c r="A554" s="222"/>
      <c r="B554" s="222"/>
      <c r="C554" s="222" t="s">
        <v>2940</v>
      </c>
      <c r="D554" s="219">
        <v>1450</v>
      </c>
      <c r="E554" s="219">
        <v>188</v>
      </c>
      <c r="F554" s="219">
        <v>188</v>
      </c>
      <c r="G554" s="264">
        <v>547</v>
      </c>
      <c r="H554" s="221" t="s">
        <v>129</v>
      </c>
      <c r="I554" s="219" t="s">
        <v>329</v>
      </c>
      <c r="J554" s="267" t="s">
        <v>347</v>
      </c>
      <c r="K554" s="219" t="s">
        <v>83</v>
      </c>
      <c r="L554" s="35" t="str">
        <f ca="1">IF(OFFSET(환산공식!$DU$15,$F554,0)=1,"O","X")</f>
        <v>X</v>
      </c>
      <c r="M554" s="212">
        <f ca="1">IFERROR(OFFSET(환산공식!DA$15,$F554,0),"")</f>
        <v>200</v>
      </c>
      <c r="N554" s="35" t="str">
        <f ca="1">IFERROR(CONCATENATE(ROUND(OFFSET(환산공식!DB$15,$F554,0),1),"%"),"")</f>
        <v>100%</v>
      </c>
      <c r="O554" s="35">
        <f ca="1">IFERROR(OFFSET(환산공식!DC$15,$F554,0),"")</f>
        <v>0</v>
      </c>
      <c r="P554" s="212" t="str">
        <f t="shared" ca="1" si="16"/>
        <v>3% 이하</v>
      </c>
      <c r="Q554" s="218">
        <f ca="1">IFERROR(ROUND(OFFSET(환산공식!$EX$15,$F554,0),3),"")</f>
        <v>0</v>
      </c>
      <c r="R554" s="218">
        <f ca="1">OFFSET('배치점수 계산기'!H$10,$D554,0)</f>
        <v>818.56500000000005</v>
      </c>
      <c r="S554" s="218">
        <f ca="1">OFFSET('배치점수 계산기'!I$10,$D554,0)</f>
        <v>816.65200000000004</v>
      </c>
      <c r="T554" s="218">
        <f ca="1">OFFSET('배치점수 계산기'!J$10,$D554,0)</f>
        <v>813.38499999999999</v>
      </c>
      <c r="U554" s="218">
        <f ca="1">OFFSET('배치점수 계산기'!K$10,$D554,0)</f>
        <v>808.904</v>
      </c>
      <c r="V554" s="218">
        <f ca="1">OFFSET('배치점수 계산기'!L$10,$D554,0)</f>
        <v>802.71500000000003</v>
      </c>
      <c r="W554" s="210" t="str">
        <f ca="1">OFFSET('배치점수 계산기'!M$10,$D554,0)</f>
        <v>표점/만점</v>
      </c>
      <c r="X554" s="208" t="str">
        <f ca="1">OFFSET('배치점수 계산기'!N$10,$D554,0)</f>
        <v>표점/만점</v>
      </c>
      <c r="Y554" s="212">
        <f ca="1">OFFSET(환산공식!FG$15,$F554,0)</f>
        <v>0.31</v>
      </c>
      <c r="Z554" s="35">
        <f ca="1">OFFSET(환산공식!FH$15,$F554,0)</f>
        <v>0.37</v>
      </c>
      <c r="AA554" s="203">
        <f ca="1">OFFSET(환산공식!FI$15,$F554,0)</f>
        <v>0.31</v>
      </c>
      <c r="AB554" s="5"/>
      <c r="AD554">
        <f t="shared" ca="1" si="17"/>
        <v>6</v>
      </c>
      <c r="AF554" s="5"/>
      <c r="AG554" s="5"/>
      <c r="AH554" s="5"/>
    </row>
    <row r="555" spans="1:34">
      <c r="A555" s="222"/>
      <c r="B555" s="222"/>
      <c r="C555" s="222" t="s">
        <v>2941</v>
      </c>
      <c r="D555" s="219">
        <v>1451</v>
      </c>
      <c r="E555" s="219">
        <v>188</v>
      </c>
      <c r="F555" s="219">
        <v>188</v>
      </c>
      <c r="G555" s="264">
        <v>548</v>
      </c>
      <c r="H555" s="221" t="s">
        <v>129</v>
      </c>
      <c r="I555" s="219" t="s">
        <v>329</v>
      </c>
      <c r="J555" s="267" t="s">
        <v>937</v>
      </c>
      <c r="K555" s="219" t="s">
        <v>83</v>
      </c>
      <c r="L555" s="35" t="str">
        <f ca="1">IF(OFFSET(환산공식!$DU$15,$F555,0)=1,"O","X")</f>
        <v>X</v>
      </c>
      <c r="M555" s="212">
        <f ca="1">IFERROR(OFFSET(환산공식!DA$15,$F555,0),"")</f>
        <v>200</v>
      </c>
      <c r="N555" s="35" t="str">
        <f ca="1">IFERROR(CONCATENATE(ROUND(OFFSET(환산공식!DB$15,$F555,0),1),"%"),"")</f>
        <v>100%</v>
      </c>
      <c r="O555" s="35">
        <f ca="1">IFERROR(OFFSET(환산공식!DC$15,$F555,0),"")</f>
        <v>0</v>
      </c>
      <c r="P555" s="212" t="str">
        <f t="shared" ca="1" si="16"/>
        <v>3% 이하</v>
      </c>
      <c r="Q555" s="218">
        <f ca="1">IFERROR(ROUND(OFFSET(환산공식!$EX$15,$F555,0),3),"")</f>
        <v>0</v>
      </c>
      <c r="R555" s="218">
        <f ca="1">OFFSET('배치점수 계산기'!H$10,$D555,0)</f>
        <v>817.88099999999997</v>
      </c>
      <c r="S555" s="218">
        <f ca="1">OFFSET('배치점수 계산기'!I$10,$D555,0)</f>
        <v>816.06200000000001</v>
      </c>
      <c r="T555" s="218">
        <f ca="1">OFFSET('배치점수 계산기'!J$10,$D555,0)</f>
        <v>813.01700000000005</v>
      </c>
      <c r="U555" s="218">
        <f ca="1">OFFSET('배치점수 계산기'!K$10,$D555,0)</f>
        <v>807.85900000000004</v>
      </c>
      <c r="V555" s="218">
        <f ca="1">OFFSET('배치점수 계산기'!L$10,$D555,0)</f>
        <v>802.14499999999998</v>
      </c>
      <c r="W555" s="210" t="str">
        <f ca="1">OFFSET('배치점수 계산기'!M$10,$D555,0)</f>
        <v>표점/만점</v>
      </c>
      <c r="X555" s="208" t="str">
        <f ca="1">OFFSET('배치점수 계산기'!N$10,$D555,0)</f>
        <v>표점/만점</v>
      </c>
      <c r="Y555" s="212">
        <f ca="1">OFFSET(환산공식!FG$15,$F555,0)</f>
        <v>0.31</v>
      </c>
      <c r="Z555" s="35">
        <f ca="1">OFFSET(환산공식!FH$15,$F555,0)</f>
        <v>0.37</v>
      </c>
      <c r="AA555" s="203">
        <f ca="1">OFFSET(환산공식!FI$15,$F555,0)</f>
        <v>0.31</v>
      </c>
      <c r="AB555" s="5"/>
      <c r="AD555">
        <f t="shared" ca="1" si="17"/>
        <v>6</v>
      </c>
      <c r="AF555" s="5"/>
      <c r="AG555" s="5"/>
      <c r="AH555" s="5"/>
    </row>
    <row r="556" spans="1:34">
      <c r="A556" s="222"/>
      <c r="B556" s="222"/>
      <c r="C556" s="222" t="s">
        <v>2942</v>
      </c>
      <c r="D556" s="219">
        <v>1452</v>
      </c>
      <c r="E556" s="219">
        <v>188</v>
      </c>
      <c r="F556" s="219">
        <v>188</v>
      </c>
      <c r="G556" s="264">
        <v>549</v>
      </c>
      <c r="H556" s="221" t="s">
        <v>129</v>
      </c>
      <c r="I556" s="219" t="s">
        <v>329</v>
      </c>
      <c r="J556" s="267" t="s">
        <v>941</v>
      </c>
      <c r="K556" s="219" t="s">
        <v>83</v>
      </c>
      <c r="L556" s="35" t="str">
        <f ca="1">IF(OFFSET(환산공식!$DU$15,$F556,0)=1,"O","X")</f>
        <v>X</v>
      </c>
      <c r="M556" s="212">
        <f ca="1">IFERROR(OFFSET(환산공식!DA$15,$F556,0),"")</f>
        <v>200</v>
      </c>
      <c r="N556" s="35" t="str">
        <f ca="1">IFERROR(CONCATENATE(ROUND(OFFSET(환산공식!DB$15,$F556,0),1),"%"),"")</f>
        <v>100%</v>
      </c>
      <c r="O556" s="35">
        <f ca="1">IFERROR(OFFSET(환산공식!DC$15,$F556,0),"")</f>
        <v>0</v>
      </c>
      <c r="P556" s="212" t="str">
        <f t="shared" ca="1" si="16"/>
        <v>3% 이하</v>
      </c>
      <c r="Q556" s="218">
        <f ca="1">IFERROR(ROUND(OFFSET(환산공식!$EX$15,$F556,0),3),"")</f>
        <v>0</v>
      </c>
      <c r="R556" s="218">
        <f ca="1">OFFSET('배치점수 계산기'!H$10,$D556,0)</f>
        <v>817.31399999999996</v>
      </c>
      <c r="S556" s="218">
        <f ca="1">OFFSET('배치점수 계산기'!I$10,$D556,0)</f>
        <v>815.66700000000003</v>
      </c>
      <c r="T556" s="218">
        <f ca="1">OFFSET('배치점수 계산기'!J$10,$D556,0)</f>
        <v>812.803</v>
      </c>
      <c r="U556" s="218">
        <f ca="1">OFFSET('배치점수 계산기'!K$10,$D556,0)</f>
        <v>807.47900000000004</v>
      </c>
      <c r="V556" s="218">
        <f ca="1">OFFSET('배치점수 계산기'!L$10,$D556,0)</f>
        <v>801.68499999999995</v>
      </c>
      <c r="W556" s="210" t="str">
        <f ca="1">OFFSET('배치점수 계산기'!M$10,$D556,0)</f>
        <v>표점/만점</v>
      </c>
      <c r="X556" s="208" t="str">
        <f ca="1">OFFSET('배치점수 계산기'!N$10,$D556,0)</f>
        <v>표점/만점</v>
      </c>
      <c r="Y556" s="212">
        <f ca="1">OFFSET(환산공식!FG$15,$F556,0)</f>
        <v>0.31</v>
      </c>
      <c r="Z556" s="35">
        <f ca="1">OFFSET(환산공식!FH$15,$F556,0)</f>
        <v>0.37</v>
      </c>
      <c r="AA556" s="203">
        <f ca="1">OFFSET(환산공식!FI$15,$F556,0)</f>
        <v>0.31</v>
      </c>
      <c r="AB556" s="5"/>
      <c r="AD556">
        <f t="shared" ca="1" si="17"/>
        <v>6</v>
      </c>
      <c r="AF556" s="5"/>
      <c r="AG556" s="5"/>
      <c r="AH556" s="5"/>
    </row>
    <row r="557" spans="1:34">
      <c r="A557" s="222"/>
      <c r="B557" s="222"/>
      <c r="C557" s="222" t="s">
        <v>2943</v>
      </c>
      <c r="D557" s="219">
        <v>1453</v>
      </c>
      <c r="E557" s="219">
        <v>188</v>
      </c>
      <c r="F557" s="219">
        <v>188</v>
      </c>
      <c r="G557" s="264">
        <v>550</v>
      </c>
      <c r="H557" s="221" t="s">
        <v>129</v>
      </c>
      <c r="I557" s="219" t="s">
        <v>329</v>
      </c>
      <c r="J557" s="267" t="s">
        <v>950</v>
      </c>
      <c r="K557" s="219" t="s">
        <v>83</v>
      </c>
      <c r="L557" s="35" t="str">
        <f ca="1">IF(OFFSET(환산공식!$DU$15,$F557,0)=1,"O","X")</f>
        <v>X</v>
      </c>
      <c r="M557" s="212">
        <f ca="1">IFERROR(OFFSET(환산공식!DA$15,$F557,0),"")</f>
        <v>200</v>
      </c>
      <c r="N557" s="35" t="str">
        <f ca="1">IFERROR(CONCATENATE(ROUND(OFFSET(환산공식!DB$15,$F557,0),1),"%"),"")</f>
        <v>100%</v>
      </c>
      <c r="O557" s="35">
        <f ca="1">IFERROR(OFFSET(환산공식!DC$15,$F557,0),"")</f>
        <v>0</v>
      </c>
      <c r="P557" s="212" t="str">
        <f t="shared" ca="1" si="16"/>
        <v>3% 이하</v>
      </c>
      <c r="Q557" s="218">
        <f ca="1">IFERROR(ROUND(OFFSET(환산공식!$EX$15,$F557,0),3),"")</f>
        <v>0</v>
      </c>
      <c r="R557" s="218">
        <f ca="1">OFFSET('배치점수 계산기'!H$10,$D557,0)</f>
        <v>817.31399999999996</v>
      </c>
      <c r="S557" s="218">
        <f ca="1">OFFSET('배치점수 계산기'!I$10,$D557,0)</f>
        <v>815.66700000000003</v>
      </c>
      <c r="T557" s="218">
        <f ca="1">OFFSET('배치점수 계산기'!J$10,$D557,0)</f>
        <v>812.803</v>
      </c>
      <c r="U557" s="218">
        <f ca="1">OFFSET('배치점수 계산기'!K$10,$D557,0)</f>
        <v>807.47900000000004</v>
      </c>
      <c r="V557" s="218">
        <f ca="1">OFFSET('배치점수 계산기'!L$10,$D557,0)</f>
        <v>801.68499999999995</v>
      </c>
      <c r="W557" s="210" t="str">
        <f ca="1">OFFSET('배치점수 계산기'!M$10,$D557,0)</f>
        <v>표점/만점</v>
      </c>
      <c r="X557" s="208" t="str">
        <f ca="1">OFFSET('배치점수 계산기'!N$10,$D557,0)</f>
        <v>표점/만점</v>
      </c>
      <c r="Y557" s="212">
        <f ca="1">OFFSET(환산공식!FG$15,$F557,0)</f>
        <v>0.31</v>
      </c>
      <c r="Z557" s="35">
        <f ca="1">OFFSET(환산공식!FH$15,$F557,0)</f>
        <v>0.37</v>
      </c>
      <c r="AA557" s="203">
        <f ca="1">OFFSET(환산공식!FI$15,$F557,0)</f>
        <v>0.31</v>
      </c>
      <c r="AB557" s="5"/>
      <c r="AD557">
        <f t="shared" ca="1" si="17"/>
        <v>6</v>
      </c>
      <c r="AF557" s="5"/>
      <c r="AG557" s="5"/>
      <c r="AH557" s="5"/>
    </row>
    <row r="558" spans="1:34">
      <c r="A558" s="222"/>
      <c r="B558" s="222"/>
      <c r="C558" s="222" t="s">
        <v>2944</v>
      </c>
      <c r="D558" s="219">
        <v>1454</v>
      </c>
      <c r="E558" s="219">
        <v>188</v>
      </c>
      <c r="F558" s="219">
        <v>188</v>
      </c>
      <c r="G558" s="264">
        <v>551</v>
      </c>
      <c r="H558" s="221" t="s">
        <v>129</v>
      </c>
      <c r="I558" s="219" t="s">
        <v>329</v>
      </c>
      <c r="J558" s="267" t="s">
        <v>942</v>
      </c>
      <c r="K558" s="219" t="s">
        <v>83</v>
      </c>
      <c r="L558" s="35" t="str">
        <f ca="1">IF(OFFSET(환산공식!$DU$15,$F558,0)=1,"O","X")</f>
        <v>X</v>
      </c>
      <c r="M558" s="212">
        <f ca="1">IFERROR(OFFSET(환산공식!DA$15,$F558,0),"")</f>
        <v>200</v>
      </c>
      <c r="N558" s="35" t="str">
        <f ca="1">IFERROR(CONCATENATE(ROUND(OFFSET(환산공식!DB$15,$F558,0),1),"%"),"")</f>
        <v>100%</v>
      </c>
      <c r="O558" s="35">
        <f ca="1">IFERROR(OFFSET(환산공식!DC$15,$F558,0),"")</f>
        <v>0</v>
      </c>
      <c r="P558" s="212" t="str">
        <f t="shared" ca="1" si="16"/>
        <v>3% 이하</v>
      </c>
      <c r="Q558" s="218">
        <f ca="1">IFERROR(ROUND(OFFSET(환산공식!$EX$15,$F558,0),3),"")</f>
        <v>0</v>
      </c>
      <c r="R558" s="218">
        <f ca="1">OFFSET('배치점수 계산기'!H$10,$D558,0)</f>
        <v>815.86199999999997</v>
      </c>
      <c r="S558" s="218">
        <f ca="1">OFFSET('배치점수 계산기'!I$10,$D558,0)</f>
        <v>814.26199999999994</v>
      </c>
      <c r="T558" s="218">
        <f ca="1">OFFSET('배치점수 계산기'!J$10,$D558,0)</f>
        <v>811.18299999999999</v>
      </c>
      <c r="U558" s="218">
        <f ca="1">OFFSET('배치점수 계산기'!K$10,$D558,0)</f>
        <v>804.82899999999995</v>
      </c>
      <c r="V558" s="218">
        <f ca="1">OFFSET('배치점수 계산기'!L$10,$D558,0)</f>
        <v>800.05100000000004</v>
      </c>
      <c r="W558" s="210" t="str">
        <f ca="1">OFFSET('배치점수 계산기'!M$10,$D558,0)</f>
        <v>표점/만점</v>
      </c>
      <c r="X558" s="208" t="str">
        <f ca="1">OFFSET('배치점수 계산기'!N$10,$D558,0)</f>
        <v>표점/만점</v>
      </c>
      <c r="Y558" s="212">
        <f ca="1">OFFSET(환산공식!FG$15,$F558,0)</f>
        <v>0.31</v>
      </c>
      <c r="Z558" s="35">
        <f ca="1">OFFSET(환산공식!FH$15,$F558,0)</f>
        <v>0.37</v>
      </c>
      <c r="AA558" s="203">
        <f ca="1">OFFSET(환산공식!FI$15,$F558,0)</f>
        <v>0.31</v>
      </c>
      <c r="AB558" s="5"/>
      <c r="AD558">
        <f t="shared" ca="1" si="17"/>
        <v>6</v>
      </c>
      <c r="AF558" s="5"/>
      <c r="AG558" s="5"/>
      <c r="AH558" s="5"/>
    </row>
    <row r="559" spans="1:34">
      <c r="A559" s="222"/>
      <c r="B559" s="222"/>
      <c r="C559" s="222" t="s">
        <v>2945</v>
      </c>
      <c r="D559" s="219">
        <v>1455</v>
      </c>
      <c r="E559" s="219">
        <v>188</v>
      </c>
      <c r="F559" s="219">
        <v>188</v>
      </c>
      <c r="G559" s="264">
        <v>552</v>
      </c>
      <c r="H559" s="221" t="s">
        <v>129</v>
      </c>
      <c r="I559" s="219" t="s">
        <v>329</v>
      </c>
      <c r="J559" s="267" t="s">
        <v>949</v>
      </c>
      <c r="K559" s="219" t="s">
        <v>83</v>
      </c>
      <c r="L559" s="35" t="str">
        <f ca="1">IF(OFFSET(환산공식!$DU$15,$F559,0)=1,"O","X")</f>
        <v>X</v>
      </c>
      <c r="M559" s="212">
        <f ca="1">IFERROR(OFFSET(환산공식!DA$15,$F559,0),"")</f>
        <v>200</v>
      </c>
      <c r="N559" s="35" t="str">
        <f ca="1">IFERROR(CONCATENATE(ROUND(OFFSET(환산공식!DB$15,$F559,0),1),"%"),"")</f>
        <v>100%</v>
      </c>
      <c r="O559" s="35">
        <f ca="1">IFERROR(OFFSET(환산공식!DC$15,$F559,0),"")</f>
        <v>0</v>
      </c>
      <c r="P559" s="212" t="str">
        <f t="shared" ca="1" si="16"/>
        <v>3% 이하</v>
      </c>
      <c r="Q559" s="218">
        <f ca="1">IFERROR(ROUND(OFFSET(환산공식!$EX$15,$F559,0),3),"")</f>
        <v>0</v>
      </c>
      <c r="R559" s="218">
        <f ca="1">OFFSET('배치점수 계산기'!H$10,$D559,0)</f>
        <v>815.66700000000003</v>
      </c>
      <c r="S559" s="218">
        <f ca="1">OFFSET('배치점수 계산기'!I$10,$D559,0)</f>
        <v>814.24199999999996</v>
      </c>
      <c r="T559" s="218">
        <f ca="1">OFFSET('배치점수 계산기'!J$10,$D559,0)</f>
        <v>810.923</v>
      </c>
      <c r="U559" s="218">
        <f ca="1">OFFSET('배치점수 계산기'!K$10,$D559,0)</f>
        <v>804.42</v>
      </c>
      <c r="V559" s="218">
        <f ca="1">OFFSET('배치점수 계산기'!L$10,$D559,0)</f>
        <v>799.83699999999999</v>
      </c>
      <c r="W559" s="210" t="str">
        <f ca="1">OFFSET('배치점수 계산기'!M$10,$D559,0)</f>
        <v>표점/만점</v>
      </c>
      <c r="X559" s="208" t="str">
        <f ca="1">OFFSET('배치점수 계산기'!N$10,$D559,0)</f>
        <v>표점/만점</v>
      </c>
      <c r="Y559" s="212">
        <f ca="1">OFFSET(환산공식!FG$15,$F559,0)</f>
        <v>0.31</v>
      </c>
      <c r="Z559" s="35">
        <f ca="1">OFFSET(환산공식!FH$15,$F559,0)</f>
        <v>0.37</v>
      </c>
      <c r="AA559" s="203">
        <f ca="1">OFFSET(환산공식!FI$15,$F559,0)</f>
        <v>0.31</v>
      </c>
      <c r="AB559" s="5"/>
      <c r="AD559">
        <f t="shared" ca="1" si="17"/>
        <v>6</v>
      </c>
      <c r="AF559" s="5"/>
      <c r="AG559" s="5"/>
      <c r="AH559" s="5"/>
    </row>
    <row r="560" spans="1:34">
      <c r="A560" s="222"/>
      <c r="B560" s="222"/>
      <c r="C560" s="222" t="s">
        <v>2946</v>
      </c>
      <c r="D560" s="219">
        <v>1456</v>
      </c>
      <c r="E560" s="219">
        <v>188</v>
      </c>
      <c r="F560" s="219">
        <v>188</v>
      </c>
      <c r="G560" s="264">
        <v>553</v>
      </c>
      <c r="H560" s="221" t="s">
        <v>129</v>
      </c>
      <c r="I560" s="219" t="s">
        <v>329</v>
      </c>
      <c r="J560" s="267" t="s">
        <v>953</v>
      </c>
      <c r="K560" s="219" t="s">
        <v>83</v>
      </c>
      <c r="L560" s="35" t="str">
        <f ca="1">IF(OFFSET(환산공식!$DU$15,$F560,0)=1,"O","X")</f>
        <v>X</v>
      </c>
      <c r="M560" s="212">
        <f ca="1">IFERROR(OFFSET(환산공식!DA$15,$F560,0),"")</f>
        <v>200</v>
      </c>
      <c r="N560" s="35" t="str">
        <f ca="1">IFERROR(CONCATENATE(ROUND(OFFSET(환산공식!DB$15,$F560,0),1),"%"),"")</f>
        <v>100%</v>
      </c>
      <c r="O560" s="35">
        <f ca="1">IFERROR(OFFSET(환산공식!DC$15,$F560,0),"")</f>
        <v>0</v>
      </c>
      <c r="P560" s="212" t="str">
        <f t="shared" ca="1" si="16"/>
        <v>3% 이하</v>
      </c>
      <c r="Q560" s="218">
        <f ca="1">IFERROR(ROUND(OFFSET(환산공식!$EX$15,$F560,0),3),"")</f>
        <v>0</v>
      </c>
      <c r="R560" s="218">
        <f ca="1">OFFSET('배치점수 계산기'!H$10,$D560,0)</f>
        <v>814.62300000000005</v>
      </c>
      <c r="S560" s="218">
        <f ca="1">OFFSET('배치점수 계산기'!I$10,$D560,0)</f>
        <v>813.20500000000004</v>
      </c>
      <c r="T560" s="218">
        <f ca="1">OFFSET('배치점수 계산기'!J$10,$D560,0)</f>
        <v>808.904</v>
      </c>
      <c r="U560" s="218">
        <f ca="1">OFFSET('배치점수 계산기'!K$10,$D560,0)</f>
        <v>803.58399999999995</v>
      </c>
      <c r="V560" s="218">
        <f ca="1">OFFSET('배치점수 계산기'!L$10,$D560,0)</f>
        <v>798.59299999999996</v>
      </c>
      <c r="W560" s="210" t="str">
        <f ca="1">OFFSET('배치점수 계산기'!M$10,$D560,0)</f>
        <v>표점/만점</v>
      </c>
      <c r="X560" s="208" t="str">
        <f ca="1">OFFSET('배치점수 계산기'!N$10,$D560,0)</f>
        <v>표점/만점</v>
      </c>
      <c r="Y560" s="212">
        <f ca="1">OFFSET(환산공식!FG$15,$F560,0)</f>
        <v>0.31</v>
      </c>
      <c r="Z560" s="35">
        <f ca="1">OFFSET(환산공식!FH$15,$F560,0)</f>
        <v>0.37</v>
      </c>
      <c r="AA560" s="203">
        <f ca="1">OFFSET(환산공식!FI$15,$F560,0)</f>
        <v>0.31</v>
      </c>
      <c r="AB560" s="5"/>
      <c r="AD560">
        <f t="shared" ca="1" si="17"/>
        <v>6</v>
      </c>
      <c r="AF560" s="5"/>
      <c r="AG560" s="5"/>
      <c r="AH560" s="5"/>
    </row>
    <row r="561" spans="1:34">
      <c r="A561" s="222"/>
      <c r="B561" s="222"/>
      <c r="C561" s="222" t="s">
        <v>2947</v>
      </c>
      <c r="D561" s="219">
        <v>1457</v>
      </c>
      <c r="E561" s="219">
        <v>188</v>
      </c>
      <c r="F561" s="219">
        <v>188</v>
      </c>
      <c r="G561" s="264">
        <v>554</v>
      </c>
      <c r="H561" s="221" t="s">
        <v>129</v>
      </c>
      <c r="I561" s="219" t="s">
        <v>329</v>
      </c>
      <c r="J561" s="267" t="s">
        <v>943</v>
      </c>
      <c r="K561" s="219" t="s">
        <v>83</v>
      </c>
      <c r="L561" s="35" t="str">
        <f ca="1">IF(OFFSET(환산공식!$DU$15,$F561,0)=1,"O","X")</f>
        <v>X</v>
      </c>
      <c r="M561" s="212">
        <f ca="1">IFERROR(OFFSET(환산공식!DA$15,$F561,0),"")</f>
        <v>200</v>
      </c>
      <c r="N561" s="35" t="str">
        <f ca="1">IFERROR(CONCATENATE(ROUND(OFFSET(환산공식!DB$15,$F561,0),1),"%"),"")</f>
        <v>100%</v>
      </c>
      <c r="O561" s="35">
        <f ca="1">IFERROR(OFFSET(환산공식!DC$15,$F561,0),"")</f>
        <v>0</v>
      </c>
      <c r="P561" s="212" t="str">
        <f t="shared" ca="1" si="16"/>
        <v>3% 이하</v>
      </c>
      <c r="Q561" s="218">
        <f ca="1">IFERROR(ROUND(OFFSET(환산공식!$EX$15,$F561,0),3),"")</f>
        <v>0</v>
      </c>
      <c r="R561" s="218">
        <f ca="1">OFFSET('배치점수 계산기'!H$10,$D561,0)</f>
        <v>812.61500000000001</v>
      </c>
      <c r="S561" s="218">
        <f ca="1">OFFSET('배치점수 계산기'!I$10,$D561,0)</f>
        <v>810.548</v>
      </c>
      <c r="T561" s="218">
        <f ca="1">OFFSET('배치점수 계산기'!J$10,$D561,0)</f>
        <v>804.61400000000003</v>
      </c>
      <c r="U561" s="218">
        <f ca="1">OFFSET('배치점수 계산기'!K$10,$D561,0)</f>
        <v>801.096</v>
      </c>
      <c r="V561" s="218">
        <f ca="1">OFFSET('배치점수 계산기'!L$10,$D561,0)</f>
        <v>796.39700000000005</v>
      </c>
      <c r="W561" s="210" t="str">
        <f ca="1">OFFSET('배치점수 계산기'!M$10,$D561,0)</f>
        <v>표점/만점</v>
      </c>
      <c r="X561" s="208" t="str">
        <f ca="1">OFFSET('배치점수 계산기'!N$10,$D561,0)</f>
        <v>표점/만점</v>
      </c>
      <c r="Y561" s="212">
        <f ca="1">OFFSET(환산공식!FG$15,$F561,0)</f>
        <v>0.31</v>
      </c>
      <c r="Z561" s="35">
        <f ca="1">OFFSET(환산공식!FH$15,$F561,0)</f>
        <v>0.37</v>
      </c>
      <c r="AA561" s="203">
        <f ca="1">OFFSET(환산공식!FI$15,$F561,0)</f>
        <v>0.31</v>
      </c>
      <c r="AB561" s="5"/>
      <c r="AD561">
        <f t="shared" ca="1" si="17"/>
        <v>6</v>
      </c>
      <c r="AF561" s="5"/>
      <c r="AG561" s="5"/>
      <c r="AH561" s="5"/>
    </row>
    <row r="562" spans="1:34">
      <c r="A562" s="222"/>
      <c r="B562" s="222"/>
      <c r="C562" s="222" t="s">
        <v>2948</v>
      </c>
      <c r="D562" s="219">
        <v>1458</v>
      </c>
      <c r="E562" s="219">
        <v>188</v>
      </c>
      <c r="F562" s="219">
        <v>188</v>
      </c>
      <c r="G562" s="264">
        <v>555</v>
      </c>
      <c r="H562" s="221" t="s">
        <v>129</v>
      </c>
      <c r="I562" s="219" t="s">
        <v>329</v>
      </c>
      <c r="J562" s="267" t="s">
        <v>1458</v>
      </c>
      <c r="K562" s="219" t="s">
        <v>83</v>
      </c>
      <c r="L562" s="35" t="str">
        <f ca="1">IF(OFFSET(환산공식!$DU$15,$F562,0)=1,"O","X")</f>
        <v>X</v>
      </c>
      <c r="M562" s="212">
        <f ca="1">IFERROR(OFFSET(환산공식!DA$15,$F562,0),"")</f>
        <v>200</v>
      </c>
      <c r="N562" s="35" t="str">
        <f ca="1">IFERROR(CONCATENATE(ROUND(OFFSET(환산공식!DB$15,$F562,0),1),"%"),"")</f>
        <v>100%</v>
      </c>
      <c r="O562" s="35">
        <f ca="1">IFERROR(OFFSET(환산공식!DC$15,$F562,0),"")</f>
        <v>0</v>
      </c>
      <c r="P562" s="212" t="str">
        <f t="shared" ca="1" si="16"/>
        <v>3% 이하</v>
      </c>
      <c r="Q562" s="218">
        <f ca="1">IFERROR(ROUND(OFFSET(환산공식!$EX$15,$F562,0),3),"")</f>
        <v>0</v>
      </c>
      <c r="R562" s="218">
        <f ca="1">OFFSET('배치점수 계산기'!H$10,$D562,0)</f>
        <v>812.16700000000003</v>
      </c>
      <c r="S562" s="218">
        <f ca="1">OFFSET('배치점수 계산기'!I$10,$D562,0)</f>
        <v>810.16800000000001</v>
      </c>
      <c r="T562" s="218">
        <f ca="1">OFFSET('배치점수 계산기'!J$10,$D562,0)</f>
        <v>804.35400000000004</v>
      </c>
      <c r="U562" s="218">
        <f ca="1">OFFSET('배치점수 계산기'!K$10,$D562,0)</f>
        <v>800.42600000000004</v>
      </c>
      <c r="V562" s="218">
        <f ca="1">OFFSET('배치점수 계산기'!L$10,$D562,0)</f>
        <v>796.00300000000004</v>
      </c>
      <c r="W562" s="210" t="str">
        <f ca="1">OFFSET('배치점수 계산기'!M$10,$D562,0)</f>
        <v>표점/만점</v>
      </c>
      <c r="X562" s="208" t="str">
        <f ca="1">OFFSET('배치점수 계산기'!N$10,$D562,0)</f>
        <v>표점/만점</v>
      </c>
      <c r="Y562" s="212">
        <f ca="1">OFFSET(환산공식!FG$15,$F562,0)</f>
        <v>0.31</v>
      </c>
      <c r="Z562" s="35">
        <f ca="1">OFFSET(환산공식!FH$15,$F562,0)</f>
        <v>0.37</v>
      </c>
      <c r="AA562" s="203">
        <f ca="1">OFFSET(환산공식!FI$15,$F562,0)</f>
        <v>0.31</v>
      </c>
      <c r="AB562" s="5"/>
      <c r="AD562">
        <f t="shared" ca="1" si="17"/>
        <v>6</v>
      </c>
      <c r="AF562" s="5"/>
      <c r="AG562" s="5"/>
      <c r="AH562" s="5"/>
    </row>
    <row r="563" spans="1:34">
      <c r="A563" s="222"/>
      <c r="B563" s="222"/>
      <c r="C563" s="222" t="s">
        <v>2949</v>
      </c>
      <c r="D563" s="219">
        <v>1459</v>
      </c>
      <c r="E563" s="219">
        <v>188</v>
      </c>
      <c r="F563" s="219">
        <v>188</v>
      </c>
      <c r="G563" s="264">
        <v>556</v>
      </c>
      <c r="H563" s="221" t="s">
        <v>129</v>
      </c>
      <c r="I563" s="219" t="s">
        <v>329</v>
      </c>
      <c r="J563" s="267" t="s">
        <v>854</v>
      </c>
      <c r="K563" s="219" t="s">
        <v>83</v>
      </c>
      <c r="L563" s="35" t="str">
        <f ca="1">IF(OFFSET(환산공식!$DU$15,$F563,0)=1,"O","X")</f>
        <v>X</v>
      </c>
      <c r="M563" s="212">
        <f ca="1">IFERROR(OFFSET(환산공식!DA$15,$F563,0),"")</f>
        <v>200</v>
      </c>
      <c r="N563" s="35" t="str">
        <f ca="1">IFERROR(CONCATENATE(ROUND(OFFSET(환산공식!DB$15,$F563,0),1),"%"),"")</f>
        <v>100%</v>
      </c>
      <c r="O563" s="35">
        <f ca="1">IFERROR(OFFSET(환산공식!DC$15,$F563,0),"")</f>
        <v>0</v>
      </c>
      <c r="P563" s="212" t="str">
        <f t="shared" ca="1" si="16"/>
        <v>3% 이하</v>
      </c>
      <c r="Q563" s="218">
        <f ca="1">IFERROR(ROUND(OFFSET(환산공식!$EX$15,$F563,0),3),"")</f>
        <v>0</v>
      </c>
      <c r="R563" s="218">
        <f ca="1">OFFSET('배치점수 계산기'!H$10,$D563,0)</f>
        <v>811.19799999999998</v>
      </c>
      <c r="S563" s="218">
        <f ca="1">OFFSET('배치점수 계산기'!I$10,$D563,0)</f>
        <v>807.85900000000004</v>
      </c>
      <c r="T563" s="218">
        <f ca="1">OFFSET('배치점수 계산기'!J$10,$D563,0)</f>
        <v>803.39</v>
      </c>
      <c r="U563" s="218">
        <f ca="1">OFFSET('배치점수 계산기'!K$10,$D563,0)</f>
        <v>799.476</v>
      </c>
      <c r="V563" s="218">
        <f ca="1">OFFSET('배치점수 계산기'!L$10,$D563,0)</f>
        <v>794.56299999999999</v>
      </c>
      <c r="W563" s="210" t="str">
        <f ca="1">OFFSET('배치점수 계산기'!M$10,$D563,0)</f>
        <v>표점/만점</v>
      </c>
      <c r="X563" s="208" t="str">
        <f ca="1">OFFSET('배치점수 계산기'!N$10,$D563,0)</f>
        <v>표점/만점</v>
      </c>
      <c r="Y563" s="212">
        <f ca="1">OFFSET(환산공식!FG$15,$F563,0)</f>
        <v>0.31</v>
      </c>
      <c r="Z563" s="35">
        <f ca="1">OFFSET(환산공식!FH$15,$F563,0)</f>
        <v>0.37</v>
      </c>
      <c r="AA563" s="203">
        <f ca="1">OFFSET(환산공식!FI$15,$F563,0)</f>
        <v>0.31</v>
      </c>
      <c r="AB563" s="5"/>
      <c r="AD563">
        <f t="shared" ca="1" si="17"/>
        <v>6</v>
      </c>
      <c r="AF563" s="5"/>
      <c r="AG563" s="5"/>
      <c r="AH563" s="5"/>
    </row>
    <row r="564" spans="1:34">
      <c r="A564" s="222"/>
      <c r="B564" s="222"/>
      <c r="C564" s="222" t="s">
        <v>2950</v>
      </c>
      <c r="D564" s="219">
        <v>1460</v>
      </c>
      <c r="E564" s="219">
        <v>188</v>
      </c>
      <c r="F564" s="219">
        <v>188</v>
      </c>
      <c r="G564" s="264">
        <v>557</v>
      </c>
      <c r="H564" s="221" t="s">
        <v>129</v>
      </c>
      <c r="I564" s="219" t="s">
        <v>329</v>
      </c>
      <c r="J564" s="267" t="s">
        <v>938</v>
      </c>
      <c r="K564" s="219" t="s">
        <v>83</v>
      </c>
      <c r="L564" s="35" t="str">
        <f ca="1">IF(OFFSET(환산공식!$DU$15,$F564,0)=1,"O","X")</f>
        <v>X</v>
      </c>
      <c r="M564" s="212">
        <f ca="1">IFERROR(OFFSET(환산공식!DA$15,$F564,0),"")</f>
        <v>200</v>
      </c>
      <c r="N564" s="35" t="str">
        <f ca="1">IFERROR(CONCATENATE(ROUND(OFFSET(환산공식!DB$15,$F564,0),1),"%"),"")</f>
        <v>100%</v>
      </c>
      <c r="O564" s="35">
        <f ca="1">IFERROR(OFFSET(환산공식!DC$15,$F564,0),"")</f>
        <v>0</v>
      </c>
      <c r="P564" s="212" t="str">
        <f t="shared" ca="1" si="16"/>
        <v>3% 이하</v>
      </c>
      <c r="Q564" s="218">
        <f ca="1">IFERROR(ROUND(OFFSET(환산공식!$EX$15,$F564,0),3),"")</f>
        <v>0</v>
      </c>
      <c r="R564" s="218">
        <f ca="1">OFFSET('배치점수 계산기'!H$10,$D564,0)</f>
        <v>810.548</v>
      </c>
      <c r="S564" s="218">
        <f ca="1">OFFSET('배치점수 계산기'!I$10,$D564,0)</f>
        <v>807.47900000000004</v>
      </c>
      <c r="T564" s="218">
        <f ca="1">OFFSET('배치점수 계산기'!J$10,$D564,0)</f>
        <v>802.92899999999997</v>
      </c>
      <c r="U564" s="218">
        <f ca="1">OFFSET('배치점수 계산기'!K$10,$D564,0)</f>
        <v>799.29600000000005</v>
      </c>
      <c r="V564" s="218">
        <f ca="1">OFFSET('배치점수 계산기'!L$10,$D564,0)</f>
        <v>794.36300000000006</v>
      </c>
      <c r="W564" s="210" t="str">
        <f ca="1">OFFSET('배치점수 계산기'!M$10,$D564,0)</f>
        <v>표점/만점</v>
      </c>
      <c r="X564" s="208" t="str">
        <f ca="1">OFFSET('배치점수 계산기'!N$10,$D564,0)</f>
        <v>표점/만점</v>
      </c>
      <c r="Y564" s="212">
        <f ca="1">OFFSET(환산공식!FG$15,$F564,0)</f>
        <v>0.31</v>
      </c>
      <c r="Z564" s="35">
        <f ca="1">OFFSET(환산공식!FH$15,$F564,0)</f>
        <v>0.37</v>
      </c>
      <c r="AA564" s="203">
        <f ca="1">OFFSET(환산공식!FI$15,$F564,0)</f>
        <v>0.31</v>
      </c>
      <c r="AB564" s="5"/>
      <c r="AD564">
        <f t="shared" ca="1" si="17"/>
        <v>6</v>
      </c>
      <c r="AF564" s="5"/>
      <c r="AG564" s="5"/>
      <c r="AH564" s="5"/>
    </row>
    <row r="565" spans="1:34">
      <c r="A565" s="222"/>
      <c r="B565" s="222"/>
      <c r="C565" s="222" t="s">
        <v>2951</v>
      </c>
      <c r="D565" s="219">
        <v>1461</v>
      </c>
      <c r="E565" s="219">
        <v>188</v>
      </c>
      <c r="F565" s="219">
        <v>188</v>
      </c>
      <c r="G565" s="264">
        <v>558</v>
      </c>
      <c r="H565" s="221" t="s">
        <v>129</v>
      </c>
      <c r="I565" s="219" t="s">
        <v>329</v>
      </c>
      <c r="J565" s="267" t="s">
        <v>1459</v>
      </c>
      <c r="K565" s="219" t="s">
        <v>83</v>
      </c>
      <c r="L565" s="35" t="str">
        <f ca="1">IF(OFFSET(환산공식!$DU$15,$F565,0)=1,"O","X")</f>
        <v>X</v>
      </c>
      <c r="M565" s="212">
        <f ca="1">IFERROR(OFFSET(환산공식!DA$15,$F565,0),"")</f>
        <v>200</v>
      </c>
      <c r="N565" s="35" t="str">
        <f ca="1">IFERROR(CONCATENATE(ROUND(OFFSET(환산공식!DB$15,$F565,0),1),"%"),"")</f>
        <v>100%</v>
      </c>
      <c r="O565" s="35">
        <f ca="1">IFERROR(OFFSET(환산공식!DC$15,$F565,0),"")</f>
        <v>0</v>
      </c>
      <c r="P565" s="212" t="str">
        <f t="shared" ca="1" si="16"/>
        <v>3% 이하</v>
      </c>
      <c r="Q565" s="218">
        <f ca="1">IFERROR(ROUND(OFFSET(환산공식!$EX$15,$F565,0),3),"")</f>
        <v>0</v>
      </c>
      <c r="R565" s="218">
        <f ca="1">OFFSET('배치점수 계산기'!H$10,$D565,0)</f>
        <v>809.30399999999997</v>
      </c>
      <c r="S565" s="218">
        <f ca="1">OFFSET('배치점수 계산기'!I$10,$D565,0)</f>
        <v>806.25400000000002</v>
      </c>
      <c r="T565" s="218">
        <f ca="1">OFFSET('배치점수 계산기'!J$10,$D565,0)</f>
        <v>802.34</v>
      </c>
      <c r="U565" s="218">
        <f ca="1">OFFSET('배치점수 계산기'!K$10,$D565,0)</f>
        <v>798.42600000000004</v>
      </c>
      <c r="V565" s="218">
        <f ca="1">OFFSET('배치점수 계산기'!L$10,$D565,0)</f>
        <v>793.49800000000005</v>
      </c>
      <c r="W565" s="210" t="str">
        <f ca="1">OFFSET('배치점수 계산기'!M$10,$D565,0)</f>
        <v>표점/만점</v>
      </c>
      <c r="X565" s="208" t="str">
        <f ca="1">OFFSET('배치점수 계산기'!N$10,$D565,0)</f>
        <v>표점/만점</v>
      </c>
      <c r="Y565" s="212">
        <f ca="1">OFFSET(환산공식!FG$15,$F565,0)</f>
        <v>0.31</v>
      </c>
      <c r="Z565" s="35">
        <f ca="1">OFFSET(환산공식!FH$15,$F565,0)</f>
        <v>0.37</v>
      </c>
      <c r="AA565" s="203">
        <f ca="1">OFFSET(환산공식!FI$15,$F565,0)</f>
        <v>0.31</v>
      </c>
      <c r="AB565" s="5"/>
      <c r="AD565">
        <f t="shared" ca="1" si="17"/>
        <v>6</v>
      </c>
      <c r="AF565" s="5"/>
      <c r="AG565" s="5"/>
      <c r="AH565" s="5"/>
    </row>
    <row r="566" spans="1:34">
      <c r="A566" s="222"/>
      <c r="B566" s="222"/>
      <c r="C566" s="222" t="s">
        <v>2952</v>
      </c>
      <c r="D566" s="219">
        <v>1462</v>
      </c>
      <c r="E566" s="219">
        <v>188</v>
      </c>
      <c r="F566" s="219">
        <v>188</v>
      </c>
      <c r="G566" s="264">
        <v>559</v>
      </c>
      <c r="H566" s="221" t="s">
        <v>129</v>
      </c>
      <c r="I566" s="219" t="s">
        <v>329</v>
      </c>
      <c r="J566" s="267" t="s">
        <v>952</v>
      </c>
      <c r="K566" s="219" t="s">
        <v>83</v>
      </c>
      <c r="L566" s="35" t="str">
        <f ca="1">IF(OFFSET(환산공식!$DU$15,$F566,0)=1,"O","X")</f>
        <v>X</v>
      </c>
      <c r="M566" s="212">
        <f ca="1">IFERROR(OFFSET(환산공식!DA$15,$F566,0),"")</f>
        <v>200</v>
      </c>
      <c r="N566" s="35" t="str">
        <f ca="1">IFERROR(CONCATENATE(ROUND(OFFSET(환산공식!DB$15,$F566,0),1),"%"),"")</f>
        <v>100%</v>
      </c>
      <c r="O566" s="35">
        <f ca="1">IFERROR(OFFSET(환산공식!DC$15,$F566,0),"")</f>
        <v>0</v>
      </c>
      <c r="P566" s="212" t="str">
        <f t="shared" ca="1" si="16"/>
        <v>3% 이하</v>
      </c>
      <c r="Q566" s="218">
        <f ca="1">IFERROR(ROUND(OFFSET(환산공식!$EX$15,$F566,0),3),"")</f>
        <v>0</v>
      </c>
      <c r="R566" s="218">
        <f ca="1">OFFSET('배치점수 계산기'!H$10,$D566,0)</f>
        <v>805.87300000000005</v>
      </c>
      <c r="S566" s="218">
        <f ca="1">OFFSET('배치점수 계산기'!I$10,$D566,0)</f>
        <v>803.779</v>
      </c>
      <c r="T566" s="218">
        <f ca="1">OFFSET('배치점수 계산기'!J$10,$D566,0)</f>
        <v>800.24599999999998</v>
      </c>
      <c r="U566" s="218">
        <f ca="1">OFFSET('배치점수 계산기'!K$10,$D566,0)</f>
        <v>796.59199999999998</v>
      </c>
      <c r="V566" s="218">
        <f ca="1">OFFSET('배치점수 계산기'!L$10,$D566,0)</f>
        <v>791.20399999999995</v>
      </c>
      <c r="W566" s="210" t="str">
        <f ca="1">OFFSET('배치점수 계산기'!M$10,$D566,0)</f>
        <v>표점/만점</v>
      </c>
      <c r="X566" s="208" t="str">
        <f ca="1">OFFSET('배치점수 계산기'!N$10,$D566,0)</f>
        <v>표점/만점</v>
      </c>
      <c r="Y566" s="212">
        <f ca="1">OFFSET(환산공식!FG$15,$F566,0)</f>
        <v>0.31</v>
      </c>
      <c r="Z566" s="35">
        <f ca="1">OFFSET(환산공식!FH$15,$F566,0)</f>
        <v>0.37</v>
      </c>
      <c r="AA566" s="203">
        <f ca="1">OFFSET(환산공식!FI$15,$F566,0)</f>
        <v>0.31</v>
      </c>
      <c r="AB566" s="5"/>
      <c r="AD566">
        <f t="shared" ca="1" si="17"/>
        <v>6</v>
      </c>
      <c r="AF566" s="5"/>
      <c r="AG566" s="5"/>
      <c r="AH566" s="5"/>
    </row>
    <row r="567" spans="1:34">
      <c r="A567" s="222"/>
      <c r="B567" s="222"/>
      <c r="C567" s="222" t="s">
        <v>2953</v>
      </c>
      <c r="D567" s="219">
        <v>1463</v>
      </c>
      <c r="E567" s="219">
        <v>188</v>
      </c>
      <c r="F567" s="219">
        <v>188</v>
      </c>
      <c r="G567" s="264">
        <v>560</v>
      </c>
      <c r="H567" s="221" t="s">
        <v>129</v>
      </c>
      <c r="I567" s="219" t="s">
        <v>329</v>
      </c>
      <c r="J567" s="267" t="s">
        <v>181</v>
      </c>
      <c r="K567" s="219" t="s">
        <v>83</v>
      </c>
      <c r="L567" s="35" t="str">
        <f ca="1">IF(OFFSET(환산공식!$DU$15,$F567,0)=1,"O","X")</f>
        <v>X</v>
      </c>
      <c r="M567" s="212">
        <f ca="1">IFERROR(OFFSET(환산공식!DA$15,$F567,0),"")</f>
        <v>200</v>
      </c>
      <c r="N567" s="35" t="str">
        <f ca="1">IFERROR(CONCATENATE(ROUND(OFFSET(환산공식!DB$15,$F567,0),1),"%"),"")</f>
        <v>100%</v>
      </c>
      <c r="O567" s="35">
        <f ca="1">IFERROR(OFFSET(환산공식!DC$15,$F567,0),"")</f>
        <v>0</v>
      </c>
      <c r="P567" s="212" t="str">
        <f t="shared" ca="1" si="16"/>
        <v>3% 이하</v>
      </c>
      <c r="Q567" s="218">
        <f ca="1">IFERROR(ROUND(OFFSET(환산공식!$EX$15,$F567,0),3),"")</f>
        <v>0</v>
      </c>
      <c r="R567" s="218">
        <f ca="1">OFFSET('배치점수 계산기'!H$10,$D567,0)</f>
        <v>805.38400000000001</v>
      </c>
      <c r="S567" s="218">
        <f ca="1">OFFSET('배치점수 계산기'!I$10,$D567,0)</f>
        <v>803.58399999999995</v>
      </c>
      <c r="T567" s="218">
        <f ca="1">OFFSET('배치점수 계산기'!J$10,$D567,0)</f>
        <v>800.05100000000004</v>
      </c>
      <c r="U567" s="218">
        <f ca="1">OFFSET('배치점수 계산기'!K$10,$D567,0)</f>
        <v>796.39700000000005</v>
      </c>
      <c r="V567" s="218">
        <f ca="1">OFFSET('배치점수 계산기'!L$10,$D567,0)</f>
        <v>790.81500000000005</v>
      </c>
      <c r="W567" s="210" t="str">
        <f ca="1">OFFSET('배치점수 계산기'!M$10,$D567,0)</f>
        <v>표점/만점</v>
      </c>
      <c r="X567" s="208" t="str">
        <f ca="1">OFFSET('배치점수 계산기'!N$10,$D567,0)</f>
        <v>표점/만점</v>
      </c>
      <c r="Y567" s="212">
        <f ca="1">OFFSET(환산공식!FG$15,$F567,0)</f>
        <v>0.31</v>
      </c>
      <c r="Z567" s="35">
        <f ca="1">OFFSET(환산공식!FH$15,$F567,0)</f>
        <v>0.37</v>
      </c>
      <c r="AA567" s="203">
        <f ca="1">OFFSET(환산공식!FI$15,$F567,0)</f>
        <v>0.31</v>
      </c>
      <c r="AB567" s="5"/>
      <c r="AD567">
        <f t="shared" ca="1" si="17"/>
        <v>6</v>
      </c>
      <c r="AF567" s="5"/>
      <c r="AG567" s="5"/>
      <c r="AH567" s="5"/>
    </row>
    <row r="568" spans="1:34">
      <c r="A568" s="222"/>
      <c r="B568" s="222"/>
      <c r="C568" s="222" t="s">
        <v>2954</v>
      </c>
      <c r="D568" s="219">
        <v>1464</v>
      </c>
      <c r="E568" s="219">
        <v>188</v>
      </c>
      <c r="F568" s="219">
        <v>188</v>
      </c>
      <c r="G568" s="264">
        <v>561</v>
      </c>
      <c r="H568" s="221" t="s">
        <v>129</v>
      </c>
      <c r="I568" s="219" t="s">
        <v>329</v>
      </c>
      <c r="J568" s="267" t="s">
        <v>954</v>
      </c>
      <c r="K568" s="219" t="s">
        <v>83</v>
      </c>
      <c r="L568" s="35" t="str">
        <f ca="1">IF(OFFSET(환산공식!$DU$15,$F568,0)=1,"O","X")</f>
        <v>X</v>
      </c>
      <c r="M568" s="212">
        <f ca="1">IFERROR(OFFSET(환산공식!DA$15,$F568,0),"")</f>
        <v>200</v>
      </c>
      <c r="N568" s="35" t="str">
        <f ca="1">IFERROR(CONCATENATE(ROUND(OFFSET(환산공식!DB$15,$F568,0),1),"%"),"")</f>
        <v>100%</v>
      </c>
      <c r="O568" s="35">
        <f ca="1">IFERROR(OFFSET(환산공식!DC$15,$F568,0),"")</f>
        <v>0</v>
      </c>
      <c r="P568" s="212" t="str">
        <f t="shared" ca="1" si="16"/>
        <v>3% 이하</v>
      </c>
      <c r="Q568" s="218">
        <f ca="1">IFERROR(ROUND(OFFSET(환산공식!$EX$15,$F568,0),3),"")</f>
        <v>0</v>
      </c>
      <c r="R568" s="218">
        <f ca="1">OFFSET('배치점수 계산기'!H$10,$D568,0)</f>
        <v>805.01</v>
      </c>
      <c r="S568" s="218">
        <f ca="1">OFFSET('배치점수 계산기'!I$10,$D568,0)</f>
        <v>803.39</v>
      </c>
      <c r="T568" s="218">
        <f ca="1">OFFSET('배치점수 계산기'!J$10,$D568,0)</f>
        <v>799.64200000000005</v>
      </c>
      <c r="U568" s="218">
        <f ca="1">OFFSET('배치점수 계산기'!K$10,$D568,0)</f>
        <v>796.18299999999999</v>
      </c>
      <c r="V568" s="218">
        <f ca="1">OFFSET('배치점수 계산기'!L$10,$D568,0)</f>
        <v>790.649</v>
      </c>
      <c r="W568" s="210" t="str">
        <f ca="1">OFFSET('배치점수 계산기'!M$10,$D568,0)</f>
        <v>표점/만점</v>
      </c>
      <c r="X568" s="208" t="str">
        <f ca="1">OFFSET('배치점수 계산기'!N$10,$D568,0)</f>
        <v>표점/만점</v>
      </c>
      <c r="Y568" s="212">
        <f ca="1">OFFSET(환산공식!FG$15,$F568,0)</f>
        <v>0.31</v>
      </c>
      <c r="Z568" s="35">
        <f ca="1">OFFSET(환산공식!FH$15,$F568,0)</f>
        <v>0.37</v>
      </c>
      <c r="AA568" s="203">
        <f ca="1">OFFSET(환산공식!FI$15,$F568,0)</f>
        <v>0.31</v>
      </c>
      <c r="AB568" s="5"/>
      <c r="AD568">
        <f t="shared" ca="1" si="17"/>
        <v>6</v>
      </c>
      <c r="AF568" s="5"/>
      <c r="AG568" s="5"/>
      <c r="AH568" s="5"/>
    </row>
    <row r="569" spans="1:34">
      <c r="A569" s="222"/>
      <c r="B569" s="222"/>
      <c r="C569" s="222" t="s">
        <v>2955</v>
      </c>
      <c r="D569" s="219">
        <v>1465</v>
      </c>
      <c r="E569" s="219">
        <v>188</v>
      </c>
      <c r="F569" s="219">
        <v>188</v>
      </c>
      <c r="G569" s="264">
        <v>562</v>
      </c>
      <c r="H569" s="221" t="s">
        <v>129</v>
      </c>
      <c r="I569" s="219" t="s">
        <v>329</v>
      </c>
      <c r="J569" s="267" t="s">
        <v>947</v>
      </c>
      <c r="K569" s="219" t="s">
        <v>83</v>
      </c>
      <c r="L569" s="35" t="str">
        <f ca="1">IF(OFFSET(환산공식!$DU$15,$F569,0)=1,"O","X")</f>
        <v>X</v>
      </c>
      <c r="M569" s="212">
        <f ca="1">IFERROR(OFFSET(환산공식!DA$15,$F569,0),"")</f>
        <v>200</v>
      </c>
      <c r="N569" s="35" t="str">
        <f ca="1">IFERROR(CONCATENATE(ROUND(OFFSET(환산공식!DB$15,$F569,0),1),"%"),"")</f>
        <v>100%</v>
      </c>
      <c r="O569" s="35">
        <f ca="1">IFERROR(OFFSET(환산공식!DC$15,$F569,0),"")</f>
        <v>0</v>
      </c>
      <c r="P569" s="212" t="str">
        <f t="shared" ca="1" si="16"/>
        <v>3% 이하</v>
      </c>
      <c r="Q569" s="218">
        <f ca="1">IFERROR(ROUND(OFFSET(환산공식!$EX$15,$F569,0),3),"")</f>
        <v>0</v>
      </c>
      <c r="R569" s="218">
        <f ca="1">OFFSET('배치점수 계산기'!H$10,$D569,0)</f>
        <v>804.42</v>
      </c>
      <c r="S569" s="218">
        <f ca="1">OFFSET('배치점수 계산기'!I$10,$D569,0)</f>
        <v>802.92899999999997</v>
      </c>
      <c r="T569" s="218">
        <f ca="1">OFFSET('배치점수 계산기'!J$10,$D569,0)</f>
        <v>799.28099999999995</v>
      </c>
      <c r="U569" s="218">
        <f ca="1">OFFSET('배치점수 계산기'!K$10,$D569,0)</f>
        <v>795.70899999999995</v>
      </c>
      <c r="V569" s="218">
        <f ca="1">OFFSET('배치점수 계산기'!L$10,$D569,0)</f>
        <v>790.16</v>
      </c>
      <c r="W569" s="210" t="str">
        <f ca="1">OFFSET('배치점수 계산기'!M$10,$D569,0)</f>
        <v>표점/만점</v>
      </c>
      <c r="X569" s="208" t="str">
        <f ca="1">OFFSET('배치점수 계산기'!N$10,$D569,0)</f>
        <v>표점/만점</v>
      </c>
      <c r="Y569" s="212">
        <f ca="1">OFFSET(환산공식!FG$15,$F569,0)</f>
        <v>0.31</v>
      </c>
      <c r="Z569" s="35">
        <f ca="1">OFFSET(환산공식!FH$15,$F569,0)</f>
        <v>0.37</v>
      </c>
      <c r="AA569" s="203">
        <f ca="1">OFFSET(환산공식!FI$15,$F569,0)</f>
        <v>0.31</v>
      </c>
      <c r="AB569" s="5"/>
      <c r="AD569">
        <f t="shared" ca="1" si="17"/>
        <v>6</v>
      </c>
      <c r="AF569" s="5"/>
      <c r="AG569" s="5"/>
      <c r="AH569" s="5"/>
    </row>
    <row r="570" spans="1:34">
      <c r="A570" s="222"/>
      <c r="B570" s="222"/>
      <c r="C570" s="222" t="s">
        <v>2956</v>
      </c>
      <c r="D570" s="219">
        <v>1466</v>
      </c>
      <c r="E570" s="219">
        <v>188</v>
      </c>
      <c r="F570" s="219">
        <v>188</v>
      </c>
      <c r="G570" s="264">
        <v>563</v>
      </c>
      <c r="H570" s="221" t="s">
        <v>129</v>
      </c>
      <c r="I570" s="219" t="s">
        <v>329</v>
      </c>
      <c r="J570" s="267" t="s">
        <v>1460</v>
      </c>
      <c r="K570" s="219" t="s">
        <v>83</v>
      </c>
      <c r="L570" s="35" t="str">
        <f ca="1">IF(OFFSET(환산공식!$DU$15,$F570,0)=1,"O","X")</f>
        <v>X</v>
      </c>
      <c r="M570" s="212">
        <f ca="1">IFERROR(OFFSET(환산공식!DA$15,$F570,0),"")</f>
        <v>200</v>
      </c>
      <c r="N570" s="35" t="str">
        <f ca="1">IFERROR(CONCATENATE(ROUND(OFFSET(환산공식!DB$15,$F570,0),1),"%"),"")</f>
        <v>100%</v>
      </c>
      <c r="O570" s="35">
        <f ca="1">IFERROR(OFFSET(환산공식!DC$15,$F570,0),"")</f>
        <v>0</v>
      </c>
      <c r="P570" s="212" t="str">
        <f t="shared" ca="1" si="16"/>
        <v>3% 이하</v>
      </c>
      <c r="Q570" s="218">
        <f ca="1">IFERROR(ROUND(OFFSET(환산공식!$EX$15,$F570,0),3),"")</f>
        <v>0</v>
      </c>
      <c r="R570" s="218">
        <f ca="1">OFFSET('배치점수 계산기'!H$10,$D570,0)</f>
        <v>798.42600000000004</v>
      </c>
      <c r="S570" s="218">
        <f ca="1">OFFSET('배치점수 계산기'!I$10,$D570,0)</f>
        <v>796.96799999999996</v>
      </c>
      <c r="T570" s="218">
        <f ca="1">OFFSET('배치점수 계산기'!J$10,$D570,0)</f>
        <v>792.84400000000005</v>
      </c>
      <c r="U570" s="218">
        <f ca="1">OFFSET('배치점수 계산기'!K$10,$D570,0)</f>
        <v>788.14499999999998</v>
      </c>
      <c r="V570" s="218">
        <f ca="1">OFFSET('배치점수 계산기'!L$10,$D570,0)</f>
        <v>781.72900000000004</v>
      </c>
      <c r="W570" s="210" t="str">
        <f ca="1">OFFSET('배치점수 계산기'!M$10,$D570,0)</f>
        <v>표점/만점</v>
      </c>
      <c r="X570" s="208" t="str">
        <f ca="1">OFFSET('배치점수 계산기'!N$10,$D570,0)</f>
        <v>표점/만점</v>
      </c>
      <c r="Y570" s="212">
        <f ca="1">OFFSET(환산공식!FG$15,$F570,0)</f>
        <v>0.31</v>
      </c>
      <c r="Z570" s="35">
        <f ca="1">OFFSET(환산공식!FH$15,$F570,0)</f>
        <v>0.37</v>
      </c>
      <c r="AA570" s="203">
        <f ca="1">OFFSET(환산공식!FI$15,$F570,0)</f>
        <v>0.31</v>
      </c>
      <c r="AB570" s="5"/>
      <c r="AD570">
        <f t="shared" ca="1" si="17"/>
        <v>6</v>
      </c>
      <c r="AF570" s="5"/>
      <c r="AG570" s="5"/>
      <c r="AH570" s="5"/>
    </row>
    <row r="571" spans="1:34">
      <c r="A571" s="222"/>
      <c r="B571" s="222"/>
      <c r="C571" s="222" t="s">
        <v>2957</v>
      </c>
      <c r="D571" s="219">
        <v>1467</v>
      </c>
      <c r="E571" s="219">
        <v>188</v>
      </c>
      <c r="F571" s="219">
        <v>188</v>
      </c>
      <c r="G571" s="264">
        <v>564</v>
      </c>
      <c r="H571" s="221" t="s">
        <v>129</v>
      </c>
      <c r="I571" s="219" t="s">
        <v>329</v>
      </c>
      <c r="J571" s="267" t="s">
        <v>845</v>
      </c>
      <c r="K571" s="219" t="s">
        <v>83</v>
      </c>
      <c r="L571" s="35" t="str">
        <f ca="1">IF(OFFSET(환산공식!$DU$15,$F571,0)=1,"O","X")</f>
        <v>X</v>
      </c>
      <c r="M571" s="212">
        <f ca="1">IFERROR(OFFSET(환산공식!DA$15,$F571,0),"")</f>
        <v>200</v>
      </c>
      <c r="N571" s="35" t="str">
        <f ca="1">IFERROR(CONCATENATE(ROUND(OFFSET(환산공식!DB$15,$F571,0),1),"%"),"")</f>
        <v>100%</v>
      </c>
      <c r="O571" s="35">
        <f ca="1">IFERROR(OFFSET(환산공식!DC$15,$F571,0),"")</f>
        <v>0</v>
      </c>
      <c r="P571" s="212" t="str">
        <f t="shared" ca="1" si="16"/>
        <v>3% 이하</v>
      </c>
      <c r="Q571" s="218">
        <f ca="1">IFERROR(ROUND(OFFSET(환산공식!$EX$15,$F571,0),3),"")</f>
        <v>0</v>
      </c>
      <c r="R571" s="218">
        <f ca="1">OFFSET('배치점수 계산기'!H$10,$D571,0)</f>
        <v>795.13300000000004</v>
      </c>
      <c r="S571" s="218">
        <f ca="1">OFFSET('배치점수 계산기'!I$10,$D571,0)</f>
        <v>793.10400000000004</v>
      </c>
      <c r="T571" s="218">
        <f ca="1">OFFSET('배치점수 계산기'!J$10,$D571,0)</f>
        <v>788.995</v>
      </c>
      <c r="U571" s="218">
        <f ca="1">OFFSET('배치점수 계산기'!K$10,$D571,0)</f>
        <v>783.70799999999997</v>
      </c>
      <c r="V571" s="218">
        <f ca="1">OFFSET('배치점수 계산기'!L$10,$D571,0)</f>
        <v>776.75699999999995</v>
      </c>
      <c r="W571" s="210" t="str">
        <f ca="1">OFFSET('배치점수 계산기'!M$10,$D571,0)</f>
        <v>표점/만점</v>
      </c>
      <c r="X571" s="208" t="str">
        <f ca="1">OFFSET('배치점수 계산기'!N$10,$D571,0)</f>
        <v>표점/만점</v>
      </c>
      <c r="Y571" s="212">
        <f ca="1">OFFSET(환산공식!FG$15,$F571,0)</f>
        <v>0.31</v>
      </c>
      <c r="Z571" s="35">
        <f ca="1">OFFSET(환산공식!FH$15,$F571,0)</f>
        <v>0.37</v>
      </c>
      <c r="AA571" s="203">
        <f ca="1">OFFSET(환산공식!FI$15,$F571,0)</f>
        <v>0.31</v>
      </c>
      <c r="AB571" s="5"/>
      <c r="AD571">
        <f t="shared" ca="1" si="17"/>
        <v>6</v>
      </c>
      <c r="AF571" s="5"/>
      <c r="AG571" s="5"/>
      <c r="AH571" s="5"/>
    </row>
    <row r="572" spans="1:34">
      <c r="A572" s="222"/>
      <c r="B572" s="222"/>
      <c r="C572" s="222" t="s">
        <v>2958</v>
      </c>
      <c r="D572" s="219">
        <v>1468</v>
      </c>
      <c r="E572" s="219">
        <v>188</v>
      </c>
      <c r="F572" s="219">
        <v>188</v>
      </c>
      <c r="G572" s="264">
        <v>565</v>
      </c>
      <c r="H572" s="221" t="s">
        <v>129</v>
      </c>
      <c r="I572" s="219" t="s">
        <v>329</v>
      </c>
      <c r="J572" s="267" t="s">
        <v>1498</v>
      </c>
      <c r="K572" s="219" t="s">
        <v>83</v>
      </c>
      <c r="L572" s="35" t="str">
        <f ca="1">IF(OFFSET(환산공식!$DU$15,$F572,0)=1,"O","X")</f>
        <v>X</v>
      </c>
      <c r="M572" s="212">
        <f ca="1">IFERROR(OFFSET(환산공식!DA$15,$F572,0),"")</f>
        <v>200</v>
      </c>
      <c r="N572" s="35" t="str">
        <f ca="1">IFERROR(CONCATENATE(ROUND(OFFSET(환산공식!DB$15,$F572,0),1),"%"),"")</f>
        <v>100%</v>
      </c>
      <c r="O572" s="35">
        <f ca="1">IFERROR(OFFSET(환산공식!DC$15,$F572,0),"")</f>
        <v>0</v>
      </c>
      <c r="P572" s="212" t="str">
        <f t="shared" ca="1" si="16"/>
        <v>3% 이하</v>
      </c>
      <c r="Q572" s="218">
        <f ca="1">IFERROR(ROUND(OFFSET(환산공식!$EX$15,$F572,0),3),"")</f>
        <v>0</v>
      </c>
      <c r="R572" s="218">
        <f ca="1">OFFSET('배치점수 계산기'!H$10,$D572,0)</f>
        <v>788.995</v>
      </c>
      <c r="S572" s="218">
        <f ca="1">OFFSET('배치점수 계산기'!I$10,$D572,0)</f>
        <v>788.55399999999997</v>
      </c>
      <c r="T572" s="218">
        <f ca="1">OFFSET('배치점수 계산기'!J$10,$D572,0)</f>
        <v>788.36</v>
      </c>
      <c r="U572" s="218">
        <f ca="1">OFFSET('배치점수 계산기'!K$10,$D572,0)</f>
        <v>787.58900000000006</v>
      </c>
      <c r="V572" s="218">
        <f ca="1">OFFSET('배치점수 계산기'!L$10,$D572,0)</f>
        <v>785.41499999999996</v>
      </c>
      <c r="W572" s="210" t="str">
        <f ca="1">OFFSET('배치점수 계산기'!M$10,$D572,0)</f>
        <v>표점/만점</v>
      </c>
      <c r="X572" s="208" t="str">
        <f ca="1">OFFSET('배치점수 계산기'!N$10,$D572,0)</f>
        <v>표점/만점</v>
      </c>
      <c r="Y572" s="212">
        <f ca="1">OFFSET(환산공식!FG$15,$F572,0)</f>
        <v>0.31</v>
      </c>
      <c r="Z572" s="35">
        <f ca="1">OFFSET(환산공식!FH$15,$F572,0)</f>
        <v>0.37</v>
      </c>
      <c r="AA572" s="203">
        <f ca="1">OFFSET(환산공식!FI$15,$F572,0)</f>
        <v>0.31</v>
      </c>
      <c r="AB572" s="5"/>
      <c r="AD572">
        <f t="shared" ca="1" si="17"/>
        <v>6</v>
      </c>
      <c r="AF572" s="5"/>
      <c r="AG572" s="5"/>
      <c r="AH572" s="5"/>
    </row>
    <row r="573" spans="1:34">
      <c r="A573" s="222"/>
      <c r="B573" s="222"/>
      <c r="C573" s="222" t="s">
        <v>2959</v>
      </c>
      <c r="D573" s="219">
        <v>1469</v>
      </c>
      <c r="E573" s="219">
        <v>188</v>
      </c>
      <c r="F573" s="219">
        <v>188</v>
      </c>
      <c r="G573" s="264">
        <v>566</v>
      </c>
      <c r="H573" s="221" t="s">
        <v>129</v>
      </c>
      <c r="I573" s="219" t="s">
        <v>329</v>
      </c>
      <c r="J573" s="267" t="s">
        <v>1461</v>
      </c>
      <c r="K573" s="219" t="s">
        <v>83</v>
      </c>
      <c r="L573" s="35" t="str">
        <f ca="1">IF(OFFSET(환산공식!$DU$15,$F573,0)=1,"O","X")</f>
        <v>X</v>
      </c>
      <c r="M573" s="212">
        <f ca="1">IFERROR(OFFSET(환산공식!DA$15,$F573,0),"")</f>
        <v>200</v>
      </c>
      <c r="N573" s="35" t="str">
        <f ca="1">IFERROR(CONCATENATE(ROUND(OFFSET(환산공식!DB$15,$F573,0),1),"%"),"")</f>
        <v>100%</v>
      </c>
      <c r="O573" s="35">
        <f ca="1">IFERROR(OFFSET(환산공식!DC$15,$F573,0),"")</f>
        <v>0</v>
      </c>
      <c r="P573" s="212" t="str">
        <f t="shared" ca="1" si="16"/>
        <v>3% 이하</v>
      </c>
      <c r="Q573" s="218">
        <f ca="1">IFERROR(ROUND(OFFSET(환산공식!$EX$15,$F573,0),3),"")</f>
        <v>0</v>
      </c>
      <c r="R573" s="218">
        <f ca="1">OFFSET('배치점수 계산기'!H$10,$D573,0)</f>
        <v>791.67200000000003</v>
      </c>
      <c r="S573" s="218">
        <f ca="1">OFFSET('배치점수 계산기'!I$10,$D573,0)</f>
        <v>789.79200000000003</v>
      </c>
      <c r="T573" s="218">
        <f ca="1">OFFSET('배치점수 계산기'!J$10,$D573,0)</f>
        <v>784.96600000000001</v>
      </c>
      <c r="U573" s="218">
        <f ca="1">OFFSET('배치점수 계산기'!K$10,$D573,0)</f>
        <v>779.78899999999999</v>
      </c>
      <c r="V573" s="218">
        <f ca="1">OFFSET('배치점수 계산기'!L$10,$D573,0)</f>
        <v>772.06600000000003</v>
      </c>
      <c r="W573" s="210" t="str">
        <f ca="1">OFFSET('배치점수 계산기'!M$10,$D573,0)</f>
        <v>표점/만점</v>
      </c>
      <c r="X573" s="208" t="str">
        <f ca="1">OFFSET('배치점수 계산기'!N$10,$D573,0)</f>
        <v>표점/만점</v>
      </c>
      <c r="Y573" s="212">
        <f ca="1">OFFSET(환산공식!FG$15,$F573,0)</f>
        <v>0.31</v>
      </c>
      <c r="Z573" s="35">
        <f ca="1">OFFSET(환산공식!FH$15,$F573,0)</f>
        <v>0.37</v>
      </c>
      <c r="AA573" s="203">
        <f ca="1">OFFSET(환산공식!FI$15,$F573,0)</f>
        <v>0.31</v>
      </c>
      <c r="AB573" s="5"/>
      <c r="AD573">
        <f t="shared" ca="1" si="17"/>
        <v>6</v>
      </c>
      <c r="AF573" s="5"/>
      <c r="AG573" s="5"/>
      <c r="AH573" s="5"/>
    </row>
    <row r="574" spans="1:34">
      <c r="A574" s="222"/>
      <c r="B574" s="222"/>
      <c r="C574" s="222" t="s">
        <v>2960</v>
      </c>
      <c r="D574" s="219">
        <v>1476</v>
      </c>
      <c r="E574" s="219">
        <v>187</v>
      </c>
      <c r="F574" s="219">
        <v>187</v>
      </c>
      <c r="G574" s="264">
        <v>567</v>
      </c>
      <c r="H574" s="221" t="s">
        <v>129</v>
      </c>
      <c r="I574" s="219" t="s">
        <v>329</v>
      </c>
      <c r="J574" s="267" t="s">
        <v>76</v>
      </c>
      <c r="K574" s="219" t="s">
        <v>84</v>
      </c>
      <c r="L574" s="35" t="str">
        <f ca="1">IF(OFFSET(환산공식!$DU$15,$F574,0)=1,"O","X")</f>
        <v>X</v>
      </c>
      <c r="M574" s="212">
        <f ca="1">IFERROR(OFFSET(환산공식!DA$15,$F574,0),"")</f>
        <v>200</v>
      </c>
      <c r="N574" s="35" t="str">
        <f ca="1">IFERROR(CONCATENATE(ROUND(OFFSET(환산공식!DB$15,$F574,0),1),"%"),"")</f>
        <v>100%</v>
      </c>
      <c r="O574" s="35">
        <f ca="1">IFERROR(OFFSET(환산공식!DC$15,$F574,0),"")</f>
        <v>0</v>
      </c>
      <c r="P574" s="212" t="str">
        <f t="shared" ca="1" si="16"/>
        <v>3% 이하</v>
      </c>
      <c r="Q574" s="218">
        <f ca="1">IFERROR(ROUND(OFFSET(환산공식!$EX$15,$F574,0),3),"")</f>
        <v>0</v>
      </c>
      <c r="R574" s="218">
        <f ca="1">OFFSET('배치점수 계산기'!H$10,$D574,0)</f>
        <v>844.54</v>
      </c>
      <c r="S574" s="218">
        <f ca="1">OFFSET('배치점수 계산기'!I$10,$D574,0)</f>
        <v>842.35500000000002</v>
      </c>
      <c r="T574" s="218">
        <f ca="1">OFFSET('배치점수 계산기'!J$10,$D574,0)</f>
        <v>838.07100000000003</v>
      </c>
      <c r="U574" s="218">
        <f ca="1">OFFSET('배치점수 계산기'!K$10,$D574,0)</f>
        <v>833.45699999999999</v>
      </c>
      <c r="V574" s="218">
        <f ca="1">OFFSET('배치점수 계산기'!L$10,$D574,0)</f>
        <v>827.95100000000002</v>
      </c>
      <c r="W574" s="210" t="str">
        <f ca="1">OFFSET('배치점수 계산기'!M$10,$D574,0)</f>
        <v>표점/만점</v>
      </c>
      <c r="X574" s="208" t="str">
        <f ca="1">OFFSET('배치점수 계산기'!N$10,$D574,0)</f>
        <v>표점/만점</v>
      </c>
      <c r="Y574" s="212">
        <f ca="1">OFFSET(환산공식!FG$15,$F574,0)</f>
        <v>0.38</v>
      </c>
      <c r="Z574" s="35">
        <f ca="1">OFFSET(환산공식!FH$15,$F574,0)</f>
        <v>0.31</v>
      </c>
      <c r="AA574" s="203">
        <f ca="1">OFFSET(환산공식!FI$15,$F574,0)</f>
        <v>0.31</v>
      </c>
      <c r="AB574" s="5"/>
      <c r="AD574">
        <f t="shared" ca="1" si="17"/>
        <v>6</v>
      </c>
      <c r="AF574" s="5"/>
      <c r="AG574" s="5"/>
      <c r="AH574" s="5"/>
    </row>
    <row r="575" spans="1:34">
      <c r="A575" s="222"/>
      <c r="B575" s="222"/>
      <c r="C575" s="222" t="s">
        <v>2961</v>
      </c>
      <c r="D575" s="219">
        <v>1477</v>
      </c>
      <c r="E575" s="219">
        <v>187</v>
      </c>
      <c r="F575" s="219">
        <v>187</v>
      </c>
      <c r="G575" s="264">
        <v>568</v>
      </c>
      <c r="H575" s="221" t="s">
        <v>129</v>
      </c>
      <c r="I575" s="219" t="s">
        <v>329</v>
      </c>
      <c r="J575" s="267" t="s">
        <v>153</v>
      </c>
      <c r="K575" s="219" t="s">
        <v>84</v>
      </c>
      <c r="L575" s="35" t="str">
        <f ca="1">IF(OFFSET(환산공식!$DU$15,$F575,0)=1,"O","X")</f>
        <v>X</v>
      </c>
      <c r="M575" s="212">
        <f ca="1">IFERROR(OFFSET(환산공식!DA$15,$F575,0),"")</f>
        <v>200</v>
      </c>
      <c r="N575" s="35" t="str">
        <f ca="1">IFERROR(CONCATENATE(ROUND(OFFSET(환산공식!DB$15,$F575,0),1),"%"),"")</f>
        <v>100%</v>
      </c>
      <c r="O575" s="35">
        <f ca="1">IFERROR(OFFSET(환산공식!DC$15,$F575,0),"")</f>
        <v>0</v>
      </c>
      <c r="P575" s="212" t="str">
        <f t="shared" ca="1" si="16"/>
        <v>3% 이하</v>
      </c>
      <c r="Q575" s="218">
        <f ca="1">IFERROR(ROUND(OFFSET(환산공식!$EX$15,$F575,0),3),"")</f>
        <v>0</v>
      </c>
      <c r="R575" s="218">
        <f ca="1">OFFSET('배치점수 계산기'!H$10,$D575,0)</f>
        <v>836.29200000000003</v>
      </c>
      <c r="S575" s="218">
        <f ca="1">OFFSET('배치점수 계산기'!I$10,$D575,0)</f>
        <v>834.20500000000004</v>
      </c>
      <c r="T575" s="218">
        <f ca="1">OFFSET('배치점수 계산기'!J$10,$D575,0)</f>
        <v>830.149</v>
      </c>
      <c r="U575" s="218">
        <f ca="1">OFFSET('배치점수 계산기'!K$10,$D575,0)</f>
        <v>825.77800000000002</v>
      </c>
      <c r="V575" s="218">
        <f ca="1">OFFSET('배치점수 계산기'!L$10,$D575,0)</f>
        <v>820.16800000000001</v>
      </c>
      <c r="W575" s="210" t="str">
        <f ca="1">OFFSET('배치점수 계산기'!M$10,$D575,0)</f>
        <v>표점/만점</v>
      </c>
      <c r="X575" s="208" t="str">
        <f ca="1">OFFSET('배치점수 계산기'!N$10,$D575,0)</f>
        <v>표점/만점</v>
      </c>
      <c r="Y575" s="212">
        <f ca="1">OFFSET(환산공식!FG$15,$F575,0)</f>
        <v>0.38</v>
      </c>
      <c r="Z575" s="35">
        <f ca="1">OFFSET(환산공식!FH$15,$F575,0)</f>
        <v>0.31</v>
      </c>
      <c r="AA575" s="203">
        <f ca="1">OFFSET(환산공식!FI$15,$F575,0)</f>
        <v>0.31</v>
      </c>
      <c r="AB575" s="5"/>
      <c r="AD575">
        <f t="shared" ca="1" si="17"/>
        <v>6</v>
      </c>
      <c r="AF575" s="5"/>
      <c r="AG575" s="5"/>
      <c r="AH575" s="5"/>
    </row>
    <row r="576" spans="1:34">
      <c r="A576" s="222"/>
      <c r="B576" s="222"/>
      <c r="C576" s="222" t="s">
        <v>2962</v>
      </c>
      <c r="D576" s="219">
        <v>1478</v>
      </c>
      <c r="E576" s="219">
        <v>187</v>
      </c>
      <c r="F576" s="219">
        <v>187</v>
      </c>
      <c r="G576" s="264">
        <v>569</v>
      </c>
      <c r="H576" s="221" t="s">
        <v>129</v>
      </c>
      <c r="I576" s="219" t="s">
        <v>329</v>
      </c>
      <c r="J576" s="267" t="s">
        <v>958</v>
      </c>
      <c r="K576" s="219" t="s">
        <v>84</v>
      </c>
      <c r="L576" s="35" t="str">
        <f ca="1">IF(OFFSET(환산공식!$DU$15,$F576,0)=1,"O","X")</f>
        <v>X</v>
      </c>
      <c r="M576" s="212">
        <f ca="1">IFERROR(OFFSET(환산공식!DA$15,$F576,0),"")</f>
        <v>200</v>
      </c>
      <c r="N576" s="35" t="str">
        <f ca="1">IFERROR(CONCATENATE(ROUND(OFFSET(환산공식!DB$15,$F576,0),1),"%"),"")</f>
        <v>100%</v>
      </c>
      <c r="O576" s="35">
        <f ca="1">IFERROR(OFFSET(환산공식!DC$15,$F576,0),"")</f>
        <v>0</v>
      </c>
      <c r="P576" s="212" t="str">
        <f t="shared" ca="1" si="16"/>
        <v>3% 이하</v>
      </c>
      <c r="Q576" s="218">
        <f ca="1">IFERROR(ROUND(OFFSET(환산공식!$EX$15,$F576,0),3),"")</f>
        <v>0</v>
      </c>
      <c r="R576" s="218">
        <f ca="1">OFFSET('배치점수 계산기'!H$10,$D576,0)</f>
        <v>832.38900000000001</v>
      </c>
      <c r="S576" s="218">
        <f ca="1">OFFSET('배치점수 계산기'!I$10,$D576,0)</f>
        <v>830.41899999999998</v>
      </c>
      <c r="T576" s="218">
        <f ca="1">OFFSET('배치점수 계산기'!J$10,$D576,0)</f>
        <v>826.36300000000006</v>
      </c>
      <c r="U576" s="218">
        <f ca="1">OFFSET('배치점수 계산기'!K$10,$D576,0)</f>
        <v>821.97500000000002</v>
      </c>
      <c r="V576" s="218">
        <f ca="1">OFFSET('배치점수 계산기'!L$10,$D576,0)</f>
        <v>816.73500000000001</v>
      </c>
      <c r="W576" s="210" t="str">
        <f ca="1">OFFSET('배치점수 계산기'!M$10,$D576,0)</f>
        <v>표점/만점</v>
      </c>
      <c r="X576" s="208" t="str">
        <f ca="1">OFFSET('배치점수 계산기'!N$10,$D576,0)</f>
        <v>표점/만점</v>
      </c>
      <c r="Y576" s="212">
        <f ca="1">OFFSET(환산공식!FG$15,$F576,0)</f>
        <v>0.38</v>
      </c>
      <c r="Z576" s="35">
        <f ca="1">OFFSET(환산공식!FH$15,$F576,0)</f>
        <v>0.31</v>
      </c>
      <c r="AA576" s="203">
        <f ca="1">OFFSET(환산공식!FI$15,$F576,0)</f>
        <v>0.31</v>
      </c>
      <c r="AB576" s="5"/>
      <c r="AD576">
        <f t="shared" ca="1" si="17"/>
        <v>6</v>
      </c>
      <c r="AF576" s="5"/>
      <c r="AG576" s="5"/>
      <c r="AH576" s="5"/>
    </row>
    <row r="577" spans="1:34">
      <c r="A577" s="222"/>
      <c r="B577" s="222"/>
      <c r="C577" s="222" t="s">
        <v>2963</v>
      </c>
      <c r="D577" s="219">
        <v>1479</v>
      </c>
      <c r="E577" s="219">
        <v>187</v>
      </c>
      <c r="F577" s="219">
        <v>187</v>
      </c>
      <c r="G577" s="264">
        <v>570</v>
      </c>
      <c r="H577" s="221" t="s">
        <v>129</v>
      </c>
      <c r="I577" s="219" t="s">
        <v>329</v>
      </c>
      <c r="J577" s="267" t="s">
        <v>397</v>
      </c>
      <c r="K577" s="219" t="s">
        <v>84</v>
      </c>
      <c r="L577" s="35" t="str">
        <f ca="1">IF(OFFSET(환산공식!$DU$15,$F577,0)=1,"O","X")</f>
        <v>X</v>
      </c>
      <c r="M577" s="212">
        <f ca="1">IFERROR(OFFSET(환산공식!DA$15,$F577,0),"")</f>
        <v>200</v>
      </c>
      <c r="N577" s="35" t="str">
        <f ca="1">IFERROR(CONCATENATE(ROUND(OFFSET(환산공식!DB$15,$F577,0),1),"%"),"")</f>
        <v>100%</v>
      </c>
      <c r="O577" s="35">
        <f ca="1">IFERROR(OFFSET(환산공식!DC$15,$F577,0),"")</f>
        <v>0</v>
      </c>
      <c r="P577" s="212" t="str">
        <f t="shared" ca="1" si="16"/>
        <v>3% 이하</v>
      </c>
      <c r="Q577" s="218">
        <f ca="1">IFERROR(ROUND(OFFSET(환산공식!$EX$15,$F577,0),3),"")</f>
        <v>0</v>
      </c>
      <c r="R577" s="218">
        <f ca="1">OFFSET('배치점수 계산기'!H$10,$D577,0)</f>
        <v>831.37099999999998</v>
      </c>
      <c r="S577" s="218">
        <f ca="1">OFFSET('배치점수 계산기'!I$10,$D577,0)</f>
        <v>829.77</v>
      </c>
      <c r="T577" s="218">
        <f ca="1">OFFSET('배치점수 계산기'!J$10,$D577,0)</f>
        <v>825.58699999999999</v>
      </c>
      <c r="U577" s="218">
        <f ca="1">OFFSET('배치점수 계산기'!K$10,$D577,0)</f>
        <v>821.17399999999998</v>
      </c>
      <c r="V577" s="218">
        <f ca="1">OFFSET('배치점수 계산기'!L$10,$D577,0)</f>
        <v>815.976</v>
      </c>
      <c r="W577" s="210" t="str">
        <f ca="1">OFFSET('배치점수 계산기'!M$10,$D577,0)</f>
        <v>표점/만점</v>
      </c>
      <c r="X577" s="208" t="str">
        <f ca="1">OFFSET('배치점수 계산기'!N$10,$D577,0)</f>
        <v>표점/만점</v>
      </c>
      <c r="Y577" s="212">
        <f ca="1">OFFSET(환산공식!FG$15,$F577,0)</f>
        <v>0.38</v>
      </c>
      <c r="Z577" s="35">
        <f ca="1">OFFSET(환산공식!FH$15,$F577,0)</f>
        <v>0.31</v>
      </c>
      <c r="AA577" s="203">
        <f ca="1">OFFSET(환산공식!FI$15,$F577,0)</f>
        <v>0.31</v>
      </c>
      <c r="AB577" s="5"/>
      <c r="AD577">
        <f t="shared" ca="1" si="17"/>
        <v>6</v>
      </c>
      <c r="AF577" s="5"/>
      <c r="AG577" s="5"/>
      <c r="AH577" s="5"/>
    </row>
    <row r="578" spans="1:34">
      <c r="A578" s="222"/>
      <c r="B578" s="222"/>
      <c r="C578" s="222" t="s">
        <v>2964</v>
      </c>
      <c r="D578" s="219">
        <v>1480</v>
      </c>
      <c r="E578" s="219">
        <v>187</v>
      </c>
      <c r="F578" s="219">
        <v>187</v>
      </c>
      <c r="G578" s="264">
        <v>571</v>
      </c>
      <c r="H578" s="221" t="s">
        <v>129</v>
      </c>
      <c r="I578" s="219" t="s">
        <v>329</v>
      </c>
      <c r="J578" s="267" t="s">
        <v>837</v>
      </c>
      <c r="K578" s="219" t="s">
        <v>84</v>
      </c>
      <c r="L578" s="35" t="str">
        <f ca="1">IF(OFFSET(환산공식!$DU$15,$F578,0)=1,"O","X")</f>
        <v>X</v>
      </c>
      <c r="M578" s="212">
        <f ca="1">IFERROR(OFFSET(환산공식!DA$15,$F578,0),"")</f>
        <v>200</v>
      </c>
      <c r="N578" s="35" t="str">
        <f ca="1">IFERROR(CONCATENATE(ROUND(OFFSET(환산공식!DB$15,$F578,0),1),"%"),"")</f>
        <v>100%</v>
      </c>
      <c r="O578" s="35">
        <f ca="1">IFERROR(OFFSET(환산공식!DC$15,$F578,0),"")</f>
        <v>0</v>
      </c>
      <c r="P578" s="212" t="str">
        <f t="shared" ca="1" si="16"/>
        <v>3% 이하</v>
      </c>
      <c r="Q578" s="218">
        <f ca="1">IFERROR(ROUND(OFFSET(환산공식!$EX$15,$F578,0),3),"")</f>
        <v>0</v>
      </c>
      <c r="R578" s="218">
        <f ca="1">OFFSET('배치점수 계산기'!H$10,$D578,0)</f>
        <v>830.81399999999996</v>
      </c>
      <c r="S578" s="218">
        <f ca="1">OFFSET('배치점수 계산기'!I$10,$D578,0)</f>
        <v>828.79100000000005</v>
      </c>
      <c r="T578" s="218">
        <f ca="1">OFFSET('배치점수 계산기'!J$10,$D578,0)</f>
        <v>824.54399999999998</v>
      </c>
      <c r="U578" s="218">
        <f ca="1">OFFSET('배치점수 계산기'!K$10,$D578,0)</f>
        <v>820.16800000000001</v>
      </c>
      <c r="V578" s="218">
        <f ca="1">OFFSET('배치점수 계산기'!L$10,$D578,0)</f>
        <v>815.14800000000002</v>
      </c>
      <c r="W578" s="210" t="str">
        <f ca="1">OFFSET('배치점수 계산기'!M$10,$D578,0)</f>
        <v>표점/만점</v>
      </c>
      <c r="X578" s="208" t="str">
        <f ca="1">OFFSET('배치점수 계산기'!N$10,$D578,0)</f>
        <v>표점/만점</v>
      </c>
      <c r="Y578" s="212">
        <f ca="1">OFFSET(환산공식!FG$15,$F578,0)</f>
        <v>0.38</v>
      </c>
      <c r="Z578" s="35">
        <f ca="1">OFFSET(환산공식!FH$15,$F578,0)</f>
        <v>0.31</v>
      </c>
      <c r="AA578" s="203">
        <f ca="1">OFFSET(환산공식!FI$15,$F578,0)</f>
        <v>0.31</v>
      </c>
      <c r="AB578" s="5"/>
      <c r="AD578">
        <f t="shared" ca="1" si="17"/>
        <v>6</v>
      </c>
      <c r="AF578" s="5"/>
      <c r="AG578" s="5"/>
      <c r="AH578" s="5"/>
    </row>
    <row r="579" spans="1:34">
      <c r="A579" s="222"/>
      <c r="B579" s="222"/>
      <c r="C579" s="222" t="s">
        <v>2965</v>
      </c>
      <c r="D579" s="219">
        <v>1481</v>
      </c>
      <c r="E579" s="219">
        <v>187</v>
      </c>
      <c r="F579" s="219">
        <v>187</v>
      </c>
      <c r="G579" s="264">
        <v>572</v>
      </c>
      <c r="H579" s="221" t="s">
        <v>129</v>
      </c>
      <c r="I579" s="219" t="s">
        <v>329</v>
      </c>
      <c r="J579" s="267" t="s">
        <v>955</v>
      </c>
      <c r="K579" s="219" t="s">
        <v>84</v>
      </c>
      <c r="L579" s="35" t="str">
        <f ca="1">IF(OFFSET(환산공식!$DU$15,$F579,0)=1,"O","X")</f>
        <v>X</v>
      </c>
      <c r="M579" s="212">
        <f ca="1">IFERROR(OFFSET(환산공식!DA$15,$F579,0),"")</f>
        <v>200</v>
      </c>
      <c r="N579" s="35" t="str">
        <f ca="1">IFERROR(CONCATENATE(ROUND(OFFSET(환산공식!DB$15,$F579,0),1),"%"),"")</f>
        <v>100%</v>
      </c>
      <c r="O579" s="35">
        <f ca="1">IFERROR(OFFSET(환산공식!DC$15,$F579,0),"")</f>
        <v>0</v>
      </c>
      <c r="P579" s="212" t="str">
        <f t="shared" ca="1" si="16"/>
        <v>3% 이하</v>
      </c>
      <c r="Q579" s="218">
        <f ca="1">IFERROR(ROUND(OFFSET(환산공식!$EX$15,$F579,0),3),"")</f>
        <v>0</v>
      </c>
      <c r="R579" s="218">
        <f ca="1">OFFSET('배치점수 계산기'!H$10,$D579,0)</f>
        <v>829.77</v>
      </c>
      <c r="S579" s="218">
        <f ca="1">OFFSET('배치점수 계산기'!I$10,$D579,0)</f>
        <v>827.80100000000004</v>
      </c>
      <c r="T579" s="218">
        <f ca="1">OFFSET('배치점수 계산기'!J$10,$D579,0)</f>
        <v>823.322</v>
      </c>
      <c r="U579" s="218">
        <f ca="1">OFFSET('배치점수 계산기'!K$10,$D579,0)</f>
        <v>819.20399999999995</v>
      </c>
      <c r="V579" s="218">
        <f ca="1">OFFSET('배치점수 계산기'!L$10,$D579,0)</f>
        <v>814.30700000000002</v>
      </c>
      <c r="W579" s="210" t="str">
        <f ca="1">OFFSET('배치점수 계산기'!M$10,$D579,0)</f>
        <v>표점/만점</v>
      </c>
      <c r="X579" s="208" t="str">
        <f ca="1">OFFSET('배치점수 계산기'!N$10,$D579,0)</f>
        <v>표점/만점</v>
      </c>
      <c r="Y579" s="212">
        <f ca="1">OFFSET(환산공식!FG$15,$F579,0)</f>
        <v>0.38</v>
      </c>
      <c r="Z579" s="35">
        <f ca="1">OFFSET(환산공식!FH$15,$F579,0)</f>
        <v>0.31</v>
      </c>
      <c r="AA579" s="203">
        <f ca="1">OFFSET(환산공식!FI$15,$F579,0)</f>
        <v>0.31</v>
      </c>
      <c r="AB579" s="5"/>
      <c r="AD579">
        <f t="shared" ca="1" si="17"/>
        <v>6</v>
      </c>
      <c r="AF579" s="5"/>
      <c r="AG579" s="5"/>
      <c r="AH579" s="5"/>
    </row>
    <row r="580" spans="1:34">
      <c r="A580" s="222"/>
      <c r="B580" s="222"/>
      <c r="C580" s="222" t="s">
        <v>2966</v>
      </c>
      <c r="D580" s="219">
        <v>1482</v>
      </c>
      <c r="E580" s="219">
        <v>187</v>
      </c>
      <c r="F580" s="219">
        <v>187</v>
      </c>
      <c r="G580" s="264">
        <v>573</v>
      </c>
      <c r="H580" s="221" t="s">
        <v>129</v>
      </c>
      <c r="I580" s="219" t="s">
        <v>329</v>
      </c>
      <c r="J580" s="267" t="s">
        <v>957</v>
      </c>
      <c r="K580" s="219" t="s">
        <v>84</v>
      </c>
      <c r="L580" s="35" t="str">
        <f ca="1">IF(OFFSET(환산공식!$DU$15,$F580,0)=1,"O","X")</f>
        <v>X</v>
      </c>
      <c r="M580" s="212">
        <f ca="1">IFERROR(OFFSET(환산공식!DA$15,$F580,0),"")</f>
        <v>200</v>
      </c>
      <c r="N580" s="35" t="str">
        <f ca="1">IFERROR(CONCATENATE(ROUND(OFFSET(환산공식!DB$15,$F580,0),1),"%"),"")</f>
        <v>100%</v>
      </c>
      <c r="O580" s="35">
        <f ca="1">IFERROR(OFFSET(환산공식!DC$15,$F580,0),"")</f>
        <v>0</v>
      </c>
      <c r="P580" s="212" t="str">
        <f t="shared" ca="1" si="16"/>
        <v>3% 이하</v>
      </c>
      <c r="Q580" s="218">
        <f ca="1">IFERROR(ROUND(OFFSET(환산공식!$EX$15,$F580,0),3),"")</f>
        <v>0</v>
      </c>
      <c r="R580" s="218">
        <f ca="1">OFFSET('배치점수 계산기'!H$10,$D580,0)</f>
        <v>826.52599999999995</v>
      </c>
      <c r="S580" s="218">
        <f ca="1">OFFSET('배치점수 계산기'!I$10,$D580,0)</f>
        <v>824.36500000000001</v>
      </c>
      <c r="T580" s="218">
        <f ca="1">OFFSET('배치점수 계산기'!J$10,$D580,0)</f>
        <v>820.35799999999995</v>
      </c>
      <c r="U580" s="218">
        <f ca="1">OFFSET('배치점수 계산기'!K$10,$D580,0)</f>
        <v>816.35699999999997</v>
      </c>
      <c r="V580" s="218">
        <f ca="1">OFFSET('배치점수 계산기'!L$10,$D580,0)</f>
        <v>811.52499999999998</v>
      </c>
      <c r="W580" s="210" t="str">
        <f ca="1">OFFSET('배치점수 계산기'!M$10,$D580,0)</f>
        <v>표점/만점</v>
      </c>
      <c r="X580" s="208" t="str">
        <f ca="1">OFFSET('배치점수 계산기'!N$10,$D580,0)</f>
        <v>표점/만점</v>
      </c>
      <c r="Y580" s="212">
        <f ca="1">OFFSET(환산공식!FG$15,$F580,0)</f>
        <v>0.38</v>
      </c>
      <c r="Z580" s="35">
        <f ca="1">OFFSET(환산공식!FH$15,$F580,0)</f>
        <v>0.31</v>
      </c>
      <c r="AA580" s="203">
        <f ca="1">OFFSET(환산공식!FI$15,$F580,0)</f>
        <v>0.31</v>
      </c>
      <c r="AB580" s="5"/>
      <c r="AD580">
        <f t="shared" ca="1" si="17"/>
        <v>6</v>
      </c>
      <c r="AF580" s="5"/>
      <c r="AG580" s="5"/>
      <c r="AH580" s="5"/>
    </row>
    <row r="581" spans="1:34">
      <c r="A581" s="222"/>
      <c r="B581" s="222"/>
      <c r="C581" s="222" t="s">
        <v>2967</v>
      </c>
      <c r="D581" s="219">
        <v>1483</v>
      </c>
      <c r="E581" s="219">
        <v>187</v>
      </c>
      <c r="F581" s="219">
        <v>187</v>
      </c>
      <c r="G581" s="264">
        <v>574</v>
      </c>
      <c r="H581" s="221" t="s">
        <v>129</v>
      </c>
      <c r="I581" s="219" t="s">
        <v>329</v>
      </c>
      <c r="J581" s="267" t="s">
        <v>1466</v>
      </c>
      <c r="K581" s="219" t="s">
        <v>84</v>
      </c>
      <c r="L581" s="35" t="str">
        <f ca="1">IF(OFFSET(환산공식!$DU$15,$F581,0)=1,"O","X")</f>
        <v>X</v>
      </c>
      <c r="M581" s="212">
        <f ca="1">IFERROR(OFFSET(환산공식!DA$15,$F581,0),"")</f>
        <v>200</v>
      </c>
      <c r="N581" s="35" t="str">
        <f ca="1">IFERROR(CONCATENATE(ROUND(OFFSET(환산공식!DB$15,$F581,0),1),"%"),"")</f>
        <v>100%</v>
      </c>
      <c r="O581" s="35">
        <f ca="1">IFERROR(OFFSET(환산공식!DC$15,$F581,0),"")</f>
        <v>0</v>
      </c>
      <c r="P581" s="212" t="str">
        <f t="shared" ca="1" si="16"/>
        <v>3% 이하</v>
      </c>
      <c r="Q581" s="218">
        <f ca="1">IFERROR(ROUND(OFFSET(환산공식!$EX$15,$F581,0),3),"")</f>
        <v>0</v>
      </c>
      <c r="R581" s="218">
        <f ca="1">OFFSET('배치점수 계산기'!H$10,$D581,0)</f>
        <v>824.93799999999999</v>
      </c>
      <c r="S581" s="218">
        <f ca="1">OFFSET('배치점수 계산기'!I$10,$D581,0)</f>
        <v>822.79</v>
      </c>
      <c r="T581" s="218">
        <f ca="1">OFFSET('배치점수 계산기'!J$10,$D581,0)</f>
        <v>819.02599999999995</v>
      </c>
      <c r="U581" s="218">
        <f ca="1">OFFSET('배치점수 계산기'!K$10,$D581,0)</f>
        <v>814.94399999999996</v>
      </c>
      <c r="V581" s="218">
        <f ca="1">OFFSET('배치점수 계산기'!L$10,$D581,0)</f>
        <v>810.08699999999999</v>
      </c>
      <c r="W581" s="210" t="str">
        <f ca="1">OFFSET('배치점수 계산기'!M$10,$D581,0)</f>
        <v>표점/만점</v>
      </c>
      <c r="X581" s="208" t="str">
        <f ca="1">OFFSET('배치점수 계산기'!N$10,$D581,0)</f>
        <v>표점/만점</v>
      </c>
      <c r="Y581" s="212">
        <f ca="1">OFFSET(환산공식!FG$15,$F581,0)</f>
        <v>0.38</v>
      </c>
      <c r="Z581" s="35">
        <f ca="1">OFFSET(환산공식!FH$15,$F581,0)</f>
        <v>0.31</v>
      </c>
      <c r="AA581" s="203">
        <f ca="1">OFFSET(환산공식!FI$15,$F581,0)</f>
        <v>0.31</v>
      </c>
      <c r="AB581" s="5"/>
      <c r="AD581">
        <f t="shared" ca="1" si="17"/>
        <v>6</v>
      </c>
      <c r="AF581" s="5"/>
      <c r="AG581" s="5"/>
      <c r="AH581" s="5"/>
    </row>
    <row r="582" spans="1:34">
      <c r="A582" s="222"/>
      <c r="B582" s="222"/>
      <c r="C582" s="222" t="s">
        <v>2968</v>
      </c>
      <c r="D582" s="219">
        <v>1484</v>
      </c>
      <c r="E582" s="219">
        <v>187</v>
      </c>
      <c r="F582" s="219">
        <v>187</v>
      </c>
      <c r="G582" s="264">
        <v>575</v>
      </c>
      <c r="H582" s="221" t="s">
        <v>129</v>
      </c>
      <c r="I582" s="219" t="s">
        <v>329</v>
      </c>
      <c r="J582" s="267" t="s">
        <v>392</v>
      </c>
      <c r="K582" s="219" t="s">
        <v>84</v>
      </c>
      <c r="L582" s="35" t="str">
        <f ca="1">IF(OFFSET(환산공식!$DU$15,$F582,0)=1,"O","X")</f>
        <v>X</v>
      </c>
      <c r="M582" s="212">
        <f ca="1">IFERROR(OFFSET(환산공식!DA$15,$F582,0),"")</f>
        <v>200</v>
      </c>
      <c r="N582" s="35" t="str">
        <f ca="1">IFERROR(CONCATENATE(ROUND(OFFSET(환산공식!DB$15,$F582,0),1),"%"),"")</f>
        <v>100%</v>
      </c>
      <c r="O582" s="35">
        <f ca="1">IFERROR(OFFSET(환산공식!DC$15,$F582,0),"")</f>
        <v>0</v>
      </c>
      <c r="P582" s="212" t="str">
        <f t="shared" ca="1" si="16"/>
        <v>3% 이하</v>
      </c>
      <c r="Q582" s="218">
        <f ca="1">IFERROR(ROUND(OFFSET(환산공식!$EX$15,$F582,0),3),"")</f>
        <v>0</v>
      </c>
      <c r="R582" s="218">
        <f ca="1">OFFSET('배치점수 계산기'!H$10,$D582,0)</f>
        <v>823.79600000000005</v>
      </c>
      <c r="S582" s="218">
        <f ca="1">OFFSET('배치점수 계산기'!I$10,$D582,0)</f>
        <v>821.97500000000002</v>
      </c>
      <c r="T582" s="218">
        <f ca="1">OFFSET('배치점수 계산기'!J$10,$D582,0)</f>
        <v>817.98199999999997</v>
      </c>
      <c r="U582" s="218">
        <f ca="1">OFFSET('배치점수 계산기'!K$10,$D582,0)</f>
        <v>813.92600000000004</v>
      </c>
      <c r="V582" s="218">
        <f ca="1">OFFSET('배치점수 계산기'!L$10,$D582,0)</f>
        <v>809.26</v>
      </c>
      <c r="W582" s="210" t="str">
        <f ca="1">OFFSET('배치점수 계산기'!M$10,$D582,0)</f>
        <v>표점/만점</v>
      </c>
      <c r="X582" s="208" t="str">
        <f ca="1">OFFSET('배치점수 계산기'!N$10,$D582,0)</f>
        <v>표점/만점</v>
      </c>
      <c r="Y582" s="212">
        <f ca="1">OFFSET(환산공식!FG$15,$F582,0)</f>
        <v>0.38</v>
      </c>
      <c r="Z582" s="35">
        <f ca="1">OFFSET(환산공식!FH$15,$F582,0)</f>
        <v>0.31</v>
      </c>
      <c r="AA582" s="203">
        <f ca="1">OFFSET(환산공식!FI$15,$F582,0)</f>
        <v>0.31</v>
      </c>
      <c r="AB582" s="5"/>
      <c r="AD582">
        <f t="shared" ca="1" si="17"/>
        <v>6</v>
      </c>
      <c r="AF582" s="5"/>
      <c r="AG582" s="5"/>
      <c r="AH582" s="5"/>
    </row>
    <row r="583" spans="1:34">
      <c r="A583" s="222"/>
      <c r="B583" s="222"/>
      <c r="C583" s="222" t="s">
        <v>2969</v>
      </c>
      <c r="D583" s="219">
        <v>1485</v>
      </c>
      <c r="E583" s="219">
        <v>187</v>
      </c>
      <c r="F583" s="219">
        <v>187</v>
      </c>
      <c r="G583" s="264">
        <v>576</v>
      </c>
      <c r="H583" s="221" t="s">
        <v>129</v>
      </c>
      <c r="I583" s="219" t="s">
        <v>329</v>
      </c>
      <c r="J583" s="267" t="s">
        <v>187</v>
      </c>
      <c r="K583" s="219" t="s">
        <v>84</v>
      </c>
      <c r="L583" s="35" t="str">
        <f ca="1">IF(OFFSET(환산공식!$DU$15,$F583,0)=1,"O","X")</f>
        <v>X</v>
      </c>
      <c r="M583" s="212">
        <f ca="1">IFERROR(OFFSET(환산공식!DA$15,$F583,0),"")</f>
        <v>200</v>
      </c>
      <c r="N583" s="35" t="str">
        <f ca="1">IFERROR(CONCATENATE(ROUND(OFFSET(환산공식!DB$15,$F583,0),1),"%"),"")</f>
        <v>100%</v>
      </c>
      <c r="O583" s="35">
        <f ca="1">IFERROR(OFFSET(환산공식!DC$15,$F583,0),"")</f>
        <v>0</v>
      </c>
      <c r="P583" s="212" t="str">
        <f t="shared" ca="1" si="16"/>
        <v>3% 이하</v>
      </c>
      <c r="Q583" s="218">
        <f ca="1">IFERROR(ROUND(OFFSET(환산공식!$EX$15,$F583,0),3),"")</f>
        <v>0</v>
      </c>
      <c r="R583" s="218">
        <f ca="1">OFFSET('배치점수 계산기'!H$10,$D583,0)</f>
        <v>821.55499999999995</v>
      </c>
      <c r="S583" s="218">
        <f ca="1">OFFSET('배치점수 계산기'!I$10,$D583,0)</f>
        <v>819.61099999999999</v>
      </c>
      <c r="T583" s="218">
        <f ca="1">OFFSET('배치점수 계산기'!J$10,$D583,0)</f>
        <v>815.90800000000002</v>
      </c>
      <c r="U583" s="218">
        <f ca="1">OFFSET('배치점수 계산기'!K$10,$D583,0)</f>
        <v>811.93100000000004</v>
      </c>
      <c r="V583" s="218">
        <f ca="1">OFFSET('배치점수 계산기'!L$10,$D583,0)</f>
        <v>807.07399999999996</v>
      </c>
      <c r="W583" s="210" t="str">
        <f ca="1">OFFSET('배치점수 계산기'!M$10,$D583,0)</f>
        <v>표점/만점</v>
      </c>
      <c r="X583" s="208" t="str">
        <f ca="1">OFFSET('배치점수 계산기'!N$10,$D583,0)</f>
        <v>표점/만점</v>
      </c>
      <c r="Y583" s="212">
        <f ca="1">OFFSET(환산공식!FG$15,$F583,0)</f>
        <v>0.38</v>
      </c>
      <c r="Z583" s="35">
        <f ca="1">OFFSET(환산공식!FH$15,$F583,0)</f>
        <v>0.31</v>
      </c>
      <c r="AA583" s="203">
        <f ca="1">OFFSET(환산공식!FI$15,$F583,0)</f>
        <v>0.31</v>
      </c>
      <c r="AB583" s="5"/>
      <c r="AD583">
        <f t="shared" ca="1" si="17"/>
        <v>6</v>
      </c>
      <c r="AF583" s="5"/>
      <c r="AG583" s="5"/>
      <c r="AH583" s="5"/>
    </row>
    <row r="584" spans="1:34">
      <c r="A584" s="222"/>
      <c r="B584" s="222"/>
      <c r="C584" s="222" t="s">
        <v>2970</v>
      </c>
      <c r="D584" s="219">
        <v>1486</v>
      </c>
      <c r="E584" s="219">
        <v>187</v>
      </c>
      <c r="F584" s="219">
        <v>187</v>
      </c>
      <c r="G584" s="264">
        <v>577</v>
      </c>
      <c r="H584" s="221" t="s">
        <v>129</v>
      </c>
      <c r="I584" s="219" t="s">
        <v>329</v>
      </c>
      <c r="J584" s="267" t="s">
        <v>956</v>
      </c>
      <c r="K584" s="219" t="s">
        <v>84</v>
      </c>
      <c r="L584" s="35" t="str">
        <f ca="1">IF(OFFSET(환산공식!$DU$15,$F584,0)=1,"O","X")</f>
        <v>X</v>
      </c>
      <c r="M584" s="212">
        <f ca="1">IFERROR(OFFSET(환산공식!DA$15,$F584,0),"")</f>
        <v>200</v>
      </c>
      <c r="N584" s="35" t="str">
        <f ca="1">IFERROR(CONCATENATE(ROUND(OFFSET(환산공식!DB$15,$F584,0),1),"%"),"")</f>
        <v>100%</v>
      </c>
      <c r="O584" s="35">
        <f ca="1">IFERROR(OFFSET(환산공식!DC$15,$F584,0),"")</f>
        <v>0</v>
      </c>
      <c r="P584" s="212" t="str">
        <f t="shared" ca="1" si="16"/>
        <v>3% 이하</v>
      </c>
      <c r="Q584" s="218">
        <f ca="1">IFERROR(ROUND(OFFSET(환산공식!$EX$15,$F584,0),3),"")</f>
        <v>0</v>
      </c>
      <c r="R584" s="218">
        <f ca="1">OFFSET('배치점수 계산기'!H$10,$D584,0)</f>
        <v>818.54200000000003</v>
      </c>
      <c r="S584" s="218">
        <f ca="1">OFFSET('배치점수 계산기'!I$10,$D584,0)</f>
        <v>816.73500000000001</v>
      </c>
      <c r="T584" s="218">
        <f ca="1">OFFSET('배치점수 계산기'!J$10,$D584,0)</f>
        <v>813.31600000000003</v>
      </c>
      <c r="U584" s="218">
        <f ca="1">OFFSET('배치점수 계산기'!K$10,$D584,0)</f>
        <v>809.26</v>
      </c>
      <c r="V584" s="218">
        <f ca="1">OFFSET('배치점수 계산기'!L$10,$D584,0)</f>
        <v>804.64599999999996</v>
      </c>
      <c r="W584" s="210" t="str">
        <f ca="1">OFFSET('배치점수 계산기'!M$10,$D584,0)</f>
        <v>표점/만점</v>
      </c>
      <c r="X584" s="208" t="str">
        <f ca="1">OFFSET('배치점수 계산기'!N$10,$D584,0)</f>
        <v>표점/만점</v>
      </c>
      <c r="Y584" s="212">
        <f ca="1">OFFSET(환산공식!FG$15,$F584,0)</f>
        <v>0.38</v>
      </c>
      <c r="Z584" s="35">
        <f ca="1">OFFSET(환산공식!FH$15,$F584,0)</f>
        <v>0.31</v>
      </c>
      <c r="AA584" s="203">
        <f ca="1">OFFSET(환산공식!FI$15,$F584,0)</f>
        <v>0.31</v>
      </c>
      <c r="AB584" s="5"/>
      <c r="AD584">
        <f t="shared" ca="1" si="17"/>
        <v>6</v>
      </c>
      <c r="AF584" s="5"/>
      <c r="AG584" s="5"/>
      <c r="AH584" s="5"/>
    </row>
    <row r="585" spans="1:34">
      <c r="A585" s="222"/>
      <c r="B585" s="222"/>
      <c r="C585" s="222" t="s">
        <v>2971</v>
      </c>
      <c r="D585" s="219">
        <v>1487</v>
      </c>
      <c r="E585" s="219">
        <v>187</v>
      </c>
      <c r="F585" s="219">
        <v>187</v>
      </c>
      <c r="G585" s="264">
        <v>578</v>
      </c>
      <c r="H585" s="221" t="s">
        <v>129</v>
      </c>
      <c r="I585" s="219" t="s">
        <v>329</v>
      </c>
      <c r="J585" s="267" t="s">
        <v>1467</v>
      </c>
      <c r="K585" s="219" t="s">
        <v>84</v>
      </c>
      <c r="L585" s="35" t="str">
        <f ca="1">IF(OFFSET(환산공식!$DU$15,$F585,0)=1,"O","X")</f>
        <v>X</v>
      </c>
      <c r="M585" s="212">
        <f ca="1">IFERROR(OFFSET(환산공식!DA$15,$F585,0),"")</f>
        <v>200</v>
      </c>
      <c r="N585" s="35" t="str">
        <f ca="1">IFERROR(CONCATENATE(ROUND(OFFSET(환산공식!DB$15,$F585,0),1),"%"),"")</f>
        <v>100%</v>
      </c>
      <c r="O585" s="35">
        <f ca="1">IFERROR(OFFSET(환산공식!DC$15,$F585,0),"")</f>
        <v>0</v>
      </c>
      <c r="P585" s="212" t="str">
        <f t="shared" ref="P585:P648" ca="1" si="18">IF(E585="","",IF(Q585&gt;R585,"90% 이상",IF(Q585&gt;S585,CONCATENATE(ROUND(((Q585-S585)/(R585-S585))*20+70,0),"%"),IF(Q585&gt;T585,CONCATENATE(ROUND(((Q585-T585)/(S585-T585))*30+40,0),"%"),IF(Q585&gt;U585,CONCATENATE(ROUND(((Q585-U585)/(T585-U585))*30+10,0),"%"),IF(Q585&gt;V585,CONCATENATE(ROUND(((Q585-V585)/(U585-V585))*7+3,0),"%"),"3% 이하"))))))</f>
        <v>3% 이하</v>
      </c>
      <c r="Q585" s="218">
        <f ca="1">IFERROR(ROUND(OFFSET(환산공식!$EX$15,$F585,0),3),"")</f>
        <v>0</v>
      </c>
      <c r="R585" s="218">
        <f ca="1">OFFSET('배치점수 계산기'!H$10,$D585,0)</f>
        <v>817.98199999999997</v>
      </c>
      <c r="S585" s="218">
        <f ca="1">OFFSET('배치점수 계산기'!I$10,$D585,0)</f>
        <v>816.16600000000005</v>
      </c>
      <c r="T585" s="218">
        <f ca="1">OFFSET('배치점수 계산기'!J$10,$D585,0)</f>
        <v>812.67899999999997</v>
      </c>
      <c r="U585" s="218">
        <f ca="1">OFFSET('배치점수 계산기'!K$10,$D585,0)</f>
        <v>808.89300000000003</v>
      </c>
      <c r="V585" s="218">
        <f ca="1">OFFSET('배치점수 계산기'!L$10,$D585,0)</f>
        <v>804.25199999999995</v>
      </c>
      <c r="W585" s="210" t="str">
        <f ca="1">OFFSET('배치점수 계산기'!M$10,$D585,0)</f>
        <v>표점/만점</v>
      </c>
      <c r="X585" s="208" t="str">
        <f ca="1">OFFSET('배치점수 계산기'!N$10,$D585,0)</f>
        <v>표점/만점</v>
      </c>
      <c r="Y585" s="212">
        <f ca="1">OFFSET(환산공식!FG$15,$F585,0)</f>
        <v>0.38</v>
      </c>
      <c r="Z585" s="35">
        <f ca="1">OFFSET(환산공식!FH$15,$F585,0)</f>
        <v>0.31</v>
      </c>
      <c r="AA585" s="203">
        <f ca="1">OFFSET(환산공식!FI$15,$F585,0)</f>
        <v>0.31</v>
      </c>
      <c r="AB585" s="5"/>
      <c r="AD585">
        <f t="shared" ref="AD585:AD648" ca="1" si="19">IF(L585="X",6,IF(Q585&gt;R585,1,IF(Q585&gt;S585,2,IF(Q585&gt;T585,3,IF(Q585&gt;U585,4,IF(Q585&gt;=V585,5,IF(Q585&lt;V585,6,"")))))))</f>
        <v>6</v>
      </c>
      <c r="AF585" s="5"/>
      <c r="AG585" s="5"/>
      <c r="AH585" s="5"/>
    </row>
    <row r="586" spans="1:34">
      <c r="A586" s="222"/>
      <c r="B586" s="222"/>
      <c r="C586" s="222" t="s">
        <v>2972</v>
      </c>
      <c r="D586" s="219">
        <v>1488</v>
      </c>
      <c r="E586" s="219">
        <v>187</v>
      </c>
      <c r="F586" s="219">
        <v>187</v>
      </c>
      <c r="G586" s="264">
        <v>579</v>
      </c>
      <c r="H586" s="221" t="s">
        <v>129</v>
      </c>
      <c r="I586" s="219" t="s">
        <v>329</v>
      </c>
      <c r="J586" s="267" t="s">
        <v>107</v>
      </c>
      <c r="K586" s="219" t="s">
        <v>84</v>
      </c>
      <c r="L586" s="35" t="str">
        <f ca="1">IF(OFFSET(환산공식!$DU$15,$F586,0)=1,"O","X")</f>
        <v>X</v>
      </c>
      <c r="M586" s="212">
        <f ca="1">IFERROR(OFFSET(환산공식!DA$15,$F586,0),"")</f>
        <v>200</v>
      </c>
      <c r="N586" s="35" t="str">
        <f ca="1">IFERROR(CONCATENATE(ROUND(OFFSET(환산공식!DB$15,$F586,0),1),"%"),"")</f>
        <v>100%</v>
      </c>
      <c r="O586" s="35">
        <f ca="1">IFERROR(OFFSET(환산공식!DC$15,$F586,0),"")</f>
        <v>0</v>
      </c>
      <c r="P586" s="212" t="str">
        <f t="shared" ca="1" si="18"/>
        <v>3% 이하</v>
      </c>
      <c r="Q586" s="218">
        <f ca="1">IFERROR(ROUND(OFFSET(환산공식!$EX$15,$F586,0),3),"")</f>
        <v>0</v>
      </c>
      <c r="R586" s="218">
        <f ca="1">OFFSET('배치점수 계산기'!H$10,$D586,0)</f>
        <v>808.89300000000003</v>
      </c>
      <c r="S586" s="218">
        <f ca="1">OFFSET('배치점수 계산기'!I$10,$D586,0)</f>
        <v>807.07399999999996</v>
      </c>
      <c r="T586" s="218">
        <f ca="1">OFFSET('배치점수 계산기'!J$10,$D586,0)</f>
        <v>803.87</v>
      </c>
      <c r="U586" s="218">
        <f ca="1">OFFSET('배치점수 계산기'!K$10,$D586,0)</f>
        <v>796.41</v>
      </c>
      <c r="V586" s="218">
        <f ca="1">OFFSET('배치점수 계산기'!L$10,$D586,0)</f>
        <v>791.49699999999996</v>
      </c>
      <c r="W586" s="210" t="str">
        <f ca="1">OFFSET('배치점수 계산기'!M$10,$D586,0)</f>
        <v>표점/만점</v>
      </c>
      <c r="X586" s="208" t="str">
        <f ca="1">OFFSET('배치점수 계산기'!N$10,$D586,0)</f>
        <v>표점/만점</v>
      </c>
      <c r="Y586" s="212">
        <f ca="1">OFFSET(환산공식!FG$15,$F586,0)</f>
        <v>0.38</v>
      </c>
      <c r="Z586" s="35">
        <f ca="1">OFFSET(환산공식!FH$15,$F586,0)</f>
        <v>0.31</v>
      </c>
      <c r="AA586" s="203">
        <f ca="1">OFFSET(환산공식!FI$15,$F586,0)</f>
        <v>0.31</v>
      </c>
      <c r="AB586" s="5"/>
      <c r="AD586">
        <f t="shared" ca="1" si="19"/>
        <v>6</v>
      </c>
      <c r="AF586" s="5"/>
      <c r="AG586" s="5"/>
      <c r="AH586" s="5"/>
    </row>
    <row r="587" spans="1:34">
      <c r="A587" s="222"/>
      <c r="B587" s="222"/>
      <c r="C587" s="222" t="s">
        <v>2973</v>
      </c>
      <c r="D587" s="219">
        <v>1489</v>
      </c>
      <c r="E587" s="219">
        <v>187</v>
      </c>
      <c r="F587" s="219">
        <v>187</v>
      </c>
      <c r="G587" s="264">
        <v>580</v>
      </c>
      <c r="H587" s="221" t="s">
        <v>129</v>
      </c>
      <c r="I587" s="219" t="s">
        <v>329</v>
      </c>
      <c r="J587" s="267" t="s">
        <v>1468</v>
      </c>
      <c r="K587" s="219" t="s">
        <v>84</v>
      </c>
      <c r="L587" s="35" t="str">
        <f ca="1">IF(OFFSET(환산공식!$DU$15,$F587,0)=1,"O","X")</f>
        <v>X</v>
      </c>
      <c r="M587" s="212">
        <f ca="1">IFERROR(OFFSET(환산공식!DA$15,$F587,0),"")</f>
        <v>200</v>
      </c>
      <c r="N587" s="35" t="str">
        <f ca="1">IFERROR(CONCATENATE(ROUND(OFFSET(환산공식!DB$15,$F587,0),1),"%"),"")</f>
        <v>100%</v>
      </c>
      <c r="O587" s="35">
        <f ca="1">IFERROR(OFFSET(환산공식!DC$15,$F587,0),"")</f>
        <v>0</v>
      </c>
      <c r="P587" s="212" t="str">
        <f t="shared" ca="1" si="18"/>
        <v>3% 이하</v>
      </c>
      <c r="Q587" s="218">
        <f ca="1">IFERROR(ROUND(OFFSET(환산공식!$EX$15,$F587,0),3),"")</f>
        <v>0</v>
      </c>
      <c r="R587" s="218">
        <f ca="1">OFFSET('배치점수 계산기'!H$10,$D587,0)</f>
        <v>806.51700000000005</v>
      </c>
      <c r="S587" s="218">
        <f ca="1">OFFSET('배치점수 계산기'!I$10,$D587,0)</f>
        <v>805.08</v>
      </c>
      <c r="T587" s="218">
        <f ca="1">OFFSET('배치점수 계산기'!J$10,$D587,0)</f>
        <v>798.86599999999999</v>
      </c>
      <c r="U587" s="218">
        <f ca="1">OFFSET('배치점수 계산기'!K$10,$D587,0)</f>
        <v>793.96600000000001</v>
      </c>
      <c r="V587" s="218">
        <f ca="1">OFFSET('배치점수 계산기'!L$10,$D587,0)</f>
        <v>789.34799999999996</v>
      </c>
      <c r="W587" s="210" t="str">
        <f ca="1">OFFSET('배치점수 계산기'!M$10,$D587,0)</f>
        <v>표점/만점</v>
      </c>
      <c r="X587" s="208" t="str">
        <f ca="1">OFFSET('배치점수 계산기'!N$10,$D587,0)</f>
        <v>표점/만점</v>
      </c>
      <c r="Y587" s="212">
        <f ca="1">OFFSET(환산공식!FG$15,$F587,0)</f>
        <v>0.38</v>
      </c>
      <c r="Z587" s="35">
        <f ca="1">OFFSET(환산공식!FH$15,$F587,0)</f>
        <v>0.31</v>
      </c>
      <c r="AA587" s="203">
        <f ca="1">OFFSET(환산공식!FI$15,$F587,0)</f>
        <v>0.31</v>
      </c>
      <c r="AB587" s="5"/>
      <c r="AD587">
        <f t="shared" ca="1" si="19"/>
        <v>6</v>
      </c>
      <c r="AF587" s="5"/>
      <c r="AG587" s="5"/>
      <c r="AH587" s="5"/>
    </row>
    <row r="588" spans="1:34">
      <c r="A588" s="222"/>
      <c r="B588" s="222"/>
      <c r="C588" s="222" t="s">
        <v>2974</v>
      </c>
      <c r="D588" s="219">
        <v>1491</v>
      </c>
      <c r="E588" s="219">
        <v>194</v>
      </c>
      <c r="F588" s="219">
        <v>194</v>
      </c>
      <c r="G588" s="264">
        <v>581</v>
      </c>
      <c r="H588" s="221" t="s">
        <v>129</v>
      </c>
      <c r="I588" s="219" t="s">
        <v>331</v>
      </c>
      <c r="J588" s="267" t="s">
        <v>959</v>
      </c>
      <c r="K588" s="219" t="s">
        <v>83</v>
      </c>
      <c r="L588" s="35" t="str">
        <f ca="1">IF(OFFSET(환산공식!$DU$15,$F588,0)=1,"O","X")</f>
        <v>X</v>
      </c>
      <c r="M588" s="212">
        <f ca="1">IFERROR(OFFSET(환산공식!DA$15,$F588,0),"")</f>
        <v>125</v>
      </c>
      <c r="N588" s="35" t="str">
        <f ca="1">IFERROR(CONCATENATE(ROUND(OFFSET(환산공식!DB$15,$F588,0),1),"%"),"")</f>
        <v>100%</v>
      </c>
      <c r="O588" s="35">
        <f ca="1">IFERROR(OFFSET(환산공식!DC$15,$F588,0),"")</f>
        <v>10</v>
      </c>
      <c r="P588" s="212" t="str">
        <f t="shared" ca="1" si="18"/>
        <v>3% 이하</v>
      </c>
      <c r="Q588" s="218">
        <f ca="1">IFERROR(ROUND(OFFSET(환산공식!$EX$15,$F588,0),3),"")</f>
        <v>0</v>
      </c>
      <c r="R588" s="218">
        <f ca="1">OFFSET('배치점수 계산기'!H$10,$D588,0)</f>
        <v>709.82</v>
      </c>
      <c r="S588" s="218">
        <f ca="1">OFFSET('배치점수 계산기'!I$10,$D588,0)</f>
        <v>708.77499999999998</v>
      </c>
      <c r="T588" s="218">
        <f ca="1">OFFSET('배치점수 계산기'!J$10,$D588,0)</f>
        <v>705.67700000000002</v>
      </c>
      <c r="U588" s="218">
        <f ca="1">OFFSET('배치점수 계산기'!K$10,$D588,0)</f>
        <v>703.18499999999995</v>
      </c>
      <c r="V588" s="218">
        <f ca="1">OFFSET('배치점수 계산기'!L$10,$D588,0)</f>
        <v>697.61199999999997</v>
      </c>
      <c r="W588" s="210" t="str">
        <f ca="1">OFFSET('배치점수 계산기'!M$10,$D588,0)</f>
        <v>표점</v>
      </c>
      <c r="X588" s="208" t="str">
        <f ca="1">OFFSET('배치점수 계산기'!N$10,$D588,0)</f>
        <v>변표</v>
      </c>
      <c r="Y588" s="212">
        <f ca="1">OFFSET(환산공식!FG$15,$F588,0)</f>
        <v>0.28999999999999998</v>
      </c>
      <c r="Z588" s="35">
        <f ca="1">OFFSET(환산공식!FH$15,$F588,0)</f>
        <v>0.43</v>
      </c>
      <c r="AA588" s="203">
        <f ca="1">OFFSET(환산공식!FI$15,$F588,0)</f>
        <v>0.28999999999999998</v>
      </c>
      <c r="AB588" s="5"/>
      <c r="AD588">
        <f t="shared" ca="1" si="19"/>
        <v>6</v>
      </c>
      <c r="AF588" s="5"/>
      <c r="AG588" s="5"/>
      <c r="AH588" s="5"/>
    </row>
    <row r="589" spans="1:34">
      <c r="A589" s="222"/>
      <c r="B589" s="222"/>
      <c r="C589" s="222" t="s">
        <v>2975</v>
      </c>
      <c r="D589" s="219">
        <v>1492</v>
      </c>
      <c r="E589" s="219">
        <v>194</v>
      </c>
      <c r="F589" s="219">
        <v>194</v>
      </c>
      <c r="G589" s="264">
        <v>582</v>
      </c>
      <c r="H589" s="221" t="s">
        <v>129</v>
      </c>
      <c r="I589" s="219" t="s">
        <v>331</v>
      </c>
      <c r="J589" s="267" t="s">
        <v>18764</v>
      </c>
      <c r="K589" s="219" t="s">
        <v>83</v>
      </c>
      <c r="L589" s="35" t="str">
        <f ca="1">IF(OFFSET(환산공식!$DU$15,$F589,0)=1,"O","X")</f>
        <v>X</v>
      </c>
      <c r="M589" s="212">
        <f ca="1">IFERROR(OFFSET(환산공식!DA$15,$F589,0),"")</f>
        <v>125</v>
      </c>
      <c r="N589" s="35" t="str">
        <f ca="1">IFERROR(CONCATENATE(ROUND(OFFSET(환산공식!DB$15,$F589,0),1),"%"),"")</f>
        <v>100%</v>
      </c>
      <c r="O589" s="35">
        <f ca="1">IFERROR(OFFSET(환산공식!DC$15,$F589,0),"")</f>
        <v>10</v>
      </c>
      <c r="P589" s="212" t="str">
        <f t="shared" ca="1" si="18"/>
        <v>3% 이하</v>
      </c>
      <c r="Q589" s="218">
        <f ca="1">IFERROR(ROUND(OFFSET(환산공식!$EX$15,$F589,0),3),"")</f>
        <v>0</v>
      </c>
      <c r="R589" s="218">
        <f ca="1">OFFSET('배치점수 계산기'!H$10,$D589,0)</f>
        <v>674.56799999999998</v>
      </c>
      <c r="S589" s="218">
        <f ca="1">OFFSET('배치점수 계산기'!I$10,$D589,0)</f>
        <v>672.89400000000001</v>
      </c>
      <c r="T589" s="218">
        <f ca="1">OFFSET('배치점수 계산기'!J$10,$D589,0)</f>
        <v>668.96500000000003</v>
      </c>
      <c r="U589" s="218">
        <f ca="1">OFFSET('배치점수 계산기'!K$10,$D589,0)</f>
        <v>665.697</v>
      </c>
      <c r="V589" s="218">
        <f ca="1">OFFSET('배치점수 계산기'!L$10,$D589,0)</f>
        <v>661.06299999999999</v>
      </c>
      <c r="W589" s="210" t="str">
        <f ca="1">OFFSET('배치점수 계산기'!M$10,$D589,0)</f>
        <v>표점</v>
      </c>
      <c r="X589" s="208" t="str">
        <f ca="1">OFFSET('배치점수 계산기'!N$10,$D589,0)</f>
        <v>변표</v>
      </c>
      <c r="Y589" s="212">
        <f ca="1">OFFSET(환산공식!FG$15,$F589,0)</f>
        <v>0.28999999999999998</v>
      </c>
      <c r="Z589" s="35">
        <f ca="1">OFFSET(환산공식!FH$15,$F589,0)</f>
        <v>0.43</v>
      </c>
      <c r="AA589" s="203">
        <f ca="1">OFFSET(환산공식!FI$15,$F589,0)</f>
        <v>0.28999999999999998</v>
      </c>
      <c r="AB589" s="5"/>
      <c r="AD589">
        <f t="shared" ca="1" si="19"/>
        <v>6</v>
      </c>
      <c r="AF589" s="5"/>
      <c r="AG589" s="5"/>
      <c r="AH589" s="5"/>
    </row>
    <row r="590" spans="1:34">
      <c r="A590" s="222"/>
      <c r="B590" s="222"/>
      <c r="C590" s="222" t="s">
        <v>2976</v>
      </c>
      <c r="D590" s="219">
        <v>1493</v>
      </c>
      <c r="E590" s="219">
        <v>194</v>
      </c>
      <c r="F590" s="219">
        <v>194</v>
      </c>
      <c r="G590" s="264">
        <v>583</v>
      </c>
      <c r="H590" s="221" t="s">
        <v>129</v>
      </c>
      <c r="I590" s="219" t="s">
        <v>331</v>
      </c>
      <c r="J590" s="267" t="s">
        <v>18760</v>
      </c>
      <c r="K590" s="219" t="s">
        <v>83</v>
      </c>
      <c r="L590" s="35" t="str">
        <f ca="1">IF(OFFSET(환산공식!$DU$15,$F590,0)=1,"O","X")</f>
        <v>X</v>
      </c>
      <c r="M590" s="212">
        <f ca="1">IFERROR(OFFSET(환산공식!DA$15,$F590,0),"")</f>
        <v>125</v>
      </c>
      <c r="N590" s="35" t="str">
        <f ca="1">IFERROR(CONCATENATE(ROUND(OFFSET(환산공식!DB$15,$F590,0),1),"%"),"")</f>
        <v>100%</v>
      </c>
      <c r="O590" s="35">
        <f ca="1">IFERROR(OFFSET(환산공식!DC$15,$F590,0),"")</f>
        <v>10</v>
      </c>
      <c r="P590" s="212" t="str">
        <f t="shared" ca="1" si="18"/>
        <v>3% 이하</v>
      </c>
      <c r="Q590" s="218">
        <f ca="1">IFERROR(ROUND(OFFSET(환산공식!$EX$15,$F590,0),3),"")</f>
        <v>0</v>
      </c>
      <c r="R590" s="218">
        <f ca="1">OFFSET('배치점수 계산기'!H$10,$D590,0)</f>
        <v>672.17499999999995</v>
      </c>
      <c r="S590" s="218">
        <f ca="1">OFFSET('배치점수 계산기'!I$10,$D590,0)</f>
        <v>669.88599999999997</v>
      </c>
      <c r="T590" s="218">
        <f ca="1">OFFSET('배치점수 계산기'!J$10,$D590,0)</f>
        <v>666.21900000000005</v>
      </c>
      <c r="U590" s="218">
        <f ca="1">OFFSET('배치점수 계산기'!K$10,$D590,0)</f>
        <v>662.61500000000001</v>
      </c>
      <c r="V590" s="218">
        <f ca="1">OFFSET('배치점수 계산기'!L$10,$D590,0)</f>
        <v>658.62</v>
      </c>
      <c r="W590" s="210" t="str">
        <f ca="1">OFFSET('배치점수 계산기'!M$10,$D590,0)</f>
        <v>표점</v>
      </c>
      <c r="X590" s="208" t="str">
        <f ca="1">OFFSET('배치점수 계산기'!N$10,$D590,0)</f>
        <v>변표</v>
      </c>
      <c r="Y590" s="212">
        <f ca="1">OFFSET(환산공식!FG$15,$F590,0)</f>
        <v>0.28999999999999998</v>
      </c>
      <c r="Z590" s="35">
        <f ca="1">OFFSET(환산공식!FH$15,$F590,0)</f>
        <v>0.43</v>
      </c>
      <c r="AA590" s="203">
        <f ca="1">OFFSET(환산공식!FI$15,$F590,0)</f>
        <v>0.28999999999999998</v>
      </c>
      <c r="AB590" s="5"/>
      <c r="AD590">
        <f t="shared" ca="1" si="19"/>
        <v>6</v>
      </c>
      <c r="AF590" s="5"/>
      <c r="AG590" s="5"/>
      <c r="AH590" s="5"/>
    </row>
    <row r="591" spans="1:34">
      <c r="A591" s="222"/>
      <c r="B591" s="222"/>
      <c r="C591" s="222" t="s">
        <v>2977</v>
      </c>
      <c r="D591" s="219">
        <v>1494</v>
      </c>
      <c r="E591" s="219">
        <v>191</v>
      </c>
      <c r="F591" s="219">
        <v>191</v>
      </c>
      <c r="G591" s="264">
        <v>584</v>
      </c>
      <c r="H591" s="221" t="s">
        <v>129</v>
      </c>
      <c r="I591" s="219" t="s">
        <v>331</v>
      </c>
      <c r="J591" s="267" t="s">
        <v>151</v>
      </c>
      <c r="K591" s="219" t="s">
        <v>83</v>
      </c>
      <c r="L591" s="35" t="str">
        <f ca="1">IF(OFFSET(환산공식!$DU$15,$F591,0)=1,"O","X")</f>
        <v>X</v>
      </c>
      <c r="M591" s="212">
        <f ca="1">IFERROR(OFFSET(환산공식!DA$15,$F591,0),"")</f>
        <v>125</v>
      </c>
      <c r="N591" s="35" t="str">
        <f ca="1">IFERROR(CONCATENATE(ROUND(OFFSET(환산공식!DB$15,$F591,0),1),"%"),"")</f>
        <v>100%</v>
      </c>
      <c r="O591" s="35">
        <f ca="1">IFERROR(OFFSET(환산공식!DC$15,$F591,0),"")</f>
        <v>10</v>
      </c>
      <c r="P591" s="212" t="str">
        <f t="shared" ca="1" si="18"/>
        <v>3% 이하</v>
      </c>
      <c r="Q591" s="218">
        <f ca="1">IFERROR(ROUND(OFFSET(환산공식!$EX$15,$F591,0),3),"")</f>
        <v>0</v>
      </c>
      <c r="R591" s="218">
        <f ca="1">OFFSET('배치점수 계산기'!H$10,$D591,0)</f>
        <v>675.678</v>
      </c>
      <c r="S591" s="218">
        <f ca="1">OFFSET('배치점수 계산기'!I$10,$D591,0)</f>
        <v>673.93799999999999</v>
      </c>
      <c r="T591" s="218">
        <f ca="1">OFFSET('배치점수 계산기'!J$10,$D591,0)</f>
        <v>670.80499999999995</v>
      </c>
      <c r="U591" s="218">
        <f ca="1">OFFSET('배치점수 계산기'!K$10,$D591,0)</f>
        <v>667.33500000000004</v>
      </c>
      <c r="V591" s="218">
        <f ca="1">OFFSET('배치점수 계산기'!L$10,$D591,0)</f>
        <v>663.91300000000001</v>
      </c>
      <c r="W591" s="210" t="str">
        <f ca="1">OFFSET('배치점수 계산기'!M$10,$D591,0)</f>
        <v>표점</v>
      </c>
      <c r="X591" s="208" t="str">
        <f ca="1">OFFSET('배치점수 계산기'!N$10,$D591,0)</f>
        <v>변표</v>
      </c>
      <c r="Y591" s="212">
        <f ca="1">OFFSET(환산공식!FG$15,$F591,0)</f>
        <v>0.43</v>
      </c>
      <c r="Z591" s="35">
        <f ca="1">OFFSET(환산공식!FH$15,$F591,0)</f>
        <v>0.28999999999999998</v>
      </c>
      <c r="AA591" s="203">
        <f ca="1">OFFSET(환산공식!FI$15,$F591,0)</f>
        <v>0.28999999999999998</v>
      </c>
      <c r="AB591" s="5"/>
      <c r="AD591">
        <f t="shared" ca="1" si="19"/>
        <v>6</v>
      </c>
      <c r="AF591" s="5"/>
      <c r="AG591" s="5"/>
      <c r="AH591" s="5"/>
    </row>
    <row r="592" spans="1:34">
      <c r="A592" s="222"/>
      <c r="B592" s="222"/>
      <c r="C592" s="222" t="s">
        <v>2978</v>
      </c>
      <c r="D592" s="219">
        <v>1495</v>
      </c>
      <c r="E592" s="219">
        <v>192</v>
      </c>
      <c r="F592" s="219">
        <v>192</v>
      </c>
      <c r="G592" s="264">
        <v>585</v>
      </c>
      <c r="H592" s="221" t="s">
        <v>129</v>
      </c>
      <c r="I592" s="219" t="s">
        <v>331</v>
      </c>
      <c r="J592" s="267" t="s">
        <v>18746</v>
      </c>
      <c r="K592" s="219" t="s">
        <v>83</v>
      </c>
      <c r="L592" s="35" t="str">
        <f ca="1">IF(OFFSET(환산공식!$DU$15,$F592,0)=1,"O","X")</f>
        <v>X</v>
      </c>
      <c r="M592" s="212">
        <f ca="1">IFERROR(OFFSET(환산공식!DA$15,$F592,0),"")</f>
        <v>125</v>
      </c>
      <c r="N592" s="35" t="str">
        <f ca="1">IFERROR(CONCATENATE(ROUND(OFFSET(환산공식!DB$15,$F592,0),1),"%"),"")</f>
        <v>100%</v>
      </c>
      <c r="O592" s="35">
        <f ca="1">IFERROR(OFFSET(환산공식!DC$15,$F592,0),"")</f>
        <v>10</v>
      </c>
      <c r="P592" s="212" t="str">
        <f t="shared" ca="1" si="18"/>
        <v>3% 이하</v>
      </c>
      <c r="Q592" s="218">
        <f ca="1">IFERROR(ROUND(OFFSET(환산공식!$EX$15,$F592,0),3),"")</f>
        <v>0</v>
      </c>
      <c r="R592" s="218">
        <f ca="1">OFFSET('배치점수 계산기'!H$10,$D592,0)</f>
        <v>670.61400000000003</v>
      </c>
      <c r="S592" s="218">
        <f ca="1">OFFSET('배치점수 계산기'!I$10,$D592,0)</f>
        <v>668.18100000000004</v>
      </c>
      <c r="T592" s="218">
        <f ca="1">OFFSET('배치점수 계산기'!J$10,$D592,0)</f>
        <v>664.85</v>
      </c>
      <c r="U592" s="218">
        <f ca="1">OFFSET('배치점수 계산기'!K$10,$D592,0)</f>
        <v>661.50599999999997</v>
      </c>
      <c r="V592" s="218">
        <f ca="1">OFFSET('배치점수 계산기'!L$10,$D592,0)</f>
        <v>657.43</v>
      </c>
      <c r="W592" s="210" t="str">
        <f ca="1">OFFSET('배치점수 계산기'!M$10,$D592,0)</f>
        <v>표점</v>
      </c>
      <c r="X592" s="208" t="str">
        <f ca="1">OFFSET('배치점수 계산기'!N$10,$D592,0)</f>
        <v>변표</v>
      </c>
      <c r="Y592" s="212">
        <f ca="1">OFFSET(환산공식!FG$15,$F592,0)</f>
        <v>0.28999999999999998</v>
      </c>
      <c r="Z592" s="35">
        <f ca="1">OFFSET(환산공식!FH$15,$F592,0)</f>
        <v>0.43</v>
      </c>
      <c r="AA592" s="203">
        <f ca="1">OFFSET(환산공식!FI$15,$F592,0)</f>
        <v>0.28999999999999998</v>
      </c>
      <c r="AB592" s="5"/>
      <c r="AD592">
        <f t="shared" ca="1" si="19"/>
        <v>6</v>
      </c>
      <c r="AF592" s="5"/>
      <c r="AG592" s="5"/>
      <c r="AH592" s="5"/>
    </row>
    <row r="593" spans="1:34">
      <c r="A593" s="222"/>
      <c r="B593" s="222"/>
      <c r="C593" s="222" t="s">
        <v>2979</v>
      </c>
      <c r="D593" s="219">
        <v>1496</v>
      </c>
      <c r="E593" s="219">
        <v>194</v>
      </c>
      <c r="F593" s="219">
        <v>194</v>
      </c>
      <c r="G593" s="264">
        <v>586</v>
      </c>
      <c r="H593" s="221" t="s">
        <v>129</v>
      </c>
      <c r="I593" s="219" t="s">
        <v>331</v>
      </c>
      <c r="J593" s="267" t="s">
        <v>18759</v>
      </c>
      <c r="K593" s="219" t="s">
        <v>83</v>
      </c>
      <c r="L593" s="35" t="str">
        <f ca="1">IF(OFFSET(환산공식!$DU$15,$F593,0)=1,"O","X")</f>
        <v>X</v>
      </c>
      <c r="M593" s="212">
        <f ca="1">IFERROR(OFFSET(환산공식!DA$15,$F593,0),"")</f>
        <v>125</v>
      </c>
      <c r="N593" s="35" t="str">
        <f ca="1">IFERROR(CONCATENATE(ROUND(OFFSET(환산공식!DB$15,$F593,0),1),"%"),"")</f>
        <v>100%</v>
      </c>
      <c r="O593" s="35">
        <f ca="1">IFERROR(OFFSET(환산공식!DC$15,$F593,0),"")</f>
        <v>10</v>
      </c>
      <c r="P593" s="212" t="str">
        <f t="shared" ca="1" si="18"/>
        <v>3% 이하</v>
      </c>
      <c r="Q593" s="218">
        <f ca="1">IFERROR(ROUND(OFFSET(환산공식!$EX$15,$F593,0),3),"")</f>
        <v>0</v>
      </c>
      <c r="R593" s="218">
        <f ca="1">OFFSET('배치점수 계산기'!H$10,$D593,0)</f>
        <v>668.96500000000003</v>
      </c>
      <c r="S593" s="218">
        <f ca="1">OFFSET('배치점수 계산기'!I$10,$D593,0)</f>
        <v>666.923</v>
      </c>
      <c r="T593" s="218">
        <f ca="1">OFFSET('배치점수 계산기'!J$10,$D593,0)</f>
        <v>663.21</v>
      </c>
      <c r="U593" s="218">
        <f ca="1">OFFSET('배치점수 계산기'!K$10,$D593,0)</f>
        <v>660.13199999999995</v>
      </c>
      <c r="V593" s="218">
        <f ca="1">OFFSET('배치점수 계산기'!L$10,$D593,0)</f>
        <v>655.755</v>
      </c>
      <c r="W593" s="210" t="str">
        <f ca="1">OFFSET('배치점수 계산기'!M$10,$D593,0)</f>
        <v>표점</v>
      </c>
      <c r="X593" s="208" t="str">
        <f ca="1">OFFSET('배치점수 계산기'!N$10,$D593,0)</f>
        <v>변표</v>
      </c>
      <c r="Y593" s="212">
        <f ca="1">OFFSET(환산공식!FG$15,$F593,0)</f>
        <v>0.28999999999999998</v>
      </c>
      <c r="Z593" s="35">
        <f ca="1">OFFSET(환산공식!FH$15,$F593,0)</f>
        <v>0.43</v>
      </c>
      <c r="AA593" s="203">
        <f ca="1">OFFSET(환산공식!FI$15,$F593,0)</f>
        <v>0.28999999999999998</v>
      </c>
      <c r="AB593" s="5"/>
      <c r="AD593">
        <f t="shared" ca="1" si="19"/>
        <v>6</v>
      </c>
      <c r="AF593" s="5"/>
      <c r="AG593" s="5"/>
      <c r="AH593" s="5"/>
    </row>
    <row r="594" spans="1:34">
      <c r="A594" s="222"/>
      <c r="B594" s="222"/>
      <c r="C594" s="222" t="s">
        <v>2980</v>
      </c>
      <c r="D594" s="219">
        <v>1497</v>
      </c>
      <c r="E594" s="219">
        <v>194</v>
      </c>
      <c r="F594" s="219">
        <v>194</v>
      </c>
      <c r="G594" s="264">
        <v>587</v>
      </c>
      <c r="H594" s="221" t="s">
        <v>129</v>
      </c>
      <c r="I594" s="219" t="s">
        <v>331</v>
      </c>
      <c r="J594" s="267" t="s">
        <v>384</v>
      </c>
      <c r="K594" s="219" t="s">
        <v>83</v>
      </c>
      <c r="L594" s="35" t="str">
        <f ca="1">IF(OFFSET(환산공식!$DU$15,$F594,0)=1,"O","X")</f>
        <v>X</v>
      </c>
      <c r="M594" s="212">
        <f ca="1">IFERROR(OFFSET(환산공식!DA$15,$F594,0),"")</f>
        <v>125</v>
      </c>
      <c r="N594" s="35" t="str">
        <f ca="1">IFERROR(CONCATENATE(ROUND(OFFSET(환산공식!DB$15,$F594,0),1),"%"),"")</f>
        <v>100%</v>
      </c>
      <c r="O594" s="35">
        <f ca="1">IFERROR(OFFSET(환산공식!DC$15,$F594,0),"")</f>
        <v>10</v>
      </c>
      <c r="P594" s="212" t="str">
        <f t="shared" ca="1" si="18"/>
        <v>3% 이하</v>
      </c>
      <c r="Q594" s="218">
        <f ca="1">IFERROR(ROUND(OFFSET(환산공식!$EX$15,$F594,0),3),"")</f>
        <v>0</v>
      </c>
      <c r="R594" s="218">
        <f ca="1">OFFSET('배치점수 계산기'!H$10,$D594,0)</f>
        <v>667.86900000000003</v>
      </c>
      <c r="S594" s="218">
        <f ca="1">OFFSET('배치점수 계산기'!I$10,$D594,0)</f>
        <v>665.02700000000004</v>
      </c>
      <c r="T594" s="218">
        <f ca="1">OFFSET('배치점수 계산기'!J$10,$D594,0)</f>
        <v>660.36900000000003</v>
      </c>
      <c r="U594" s="218">
        <f ca="1">OFFSET('배치점수 계산기'!K$10,$D594,0)</f>
        <v>657.43</v>
      </c>
      <c r="V594" s="218">
        <f ca="1">OFFSET('배치점수 계산기'!L$10,$D594,0)</f>
        <v>652.34100000000001</v>
      </c>
      <c r="W594" s="210" t="str">
        <f ca="1">OFFSET('배치점수 계산기'!M$10,$D594,0)</f>
        <v>표점</v>
      </c>
      <c r="X594" s="208" t="str">
        <f ca="1">OFFSET('배치점수 계산기'!N$10,$D594,0)</f>
        <v>변표</v>
      </c>
      <c r="Y594" s="212">
        <f ca="1">OFFSET(환산공식!FG$15,$F594,0)</f>
        <v>0.28999999999999998</v>
      </c>
      <c r="Z594" s="35">
        <f ca="1">OFFSET(환산공식!FH$15,$F594,0)</f>
        <v>0.43</v>
      </c>
      <c r="AA594" s="203">
        <f ca="1">OFFSET(환산공식!FI$15,$F594,0)</f>
        <v>0.28999999999999998</v>
      </c>
      <c r="AB594" s="5"/>
      <c r="AD594">
        <f t="shared" ca="1" si="19"/>
        <v>6</v>
      </c>
      <c r="AF594" s="5"/>
      <c r="AG594" s="5"/>
      <c r="AH594" s="5"/>
    </row>
    <row r="595" spans="1:34">
      <c r="A595" s="222"/>
      <c r="B595" s="222"/>
      <c r="C595" s="222" t="s">
        <v>2981</v>
      </c>
      <c r="D595" s="219">
        <v>1498</v>
      </c>
      <c r="E595" s="219">
        <v>194</v>
      </c>
      <c r="F595" s="219">
        <v>194</v>
      </c>
      <c r="G595" s="264">
        <v>588</v>
      </c>
      <c r="H595" s="221" t="s">
        <v>129</v>
      </c>
      <c r="I595" s="219" t="s">
        <v>331</v>
      </c>
      <c r="J595" s="267" t="s">
        <v>480</v>
      </c>
      <c r="K595" s="219" t="s">
        <v>83</v>
      </c>
      <c r="L595" s="35" t="str">
        <f ca="1">IF(OFFSET(환산공식!$DU$15,$F595,0)=1,"O","X")</f>
        <v>X</v>
      </c>
      <c r="M595" s="212">
        <f ca="1">IFERROR(OFFSET(환산공식!DA$15,$F595,0),"")</f>
        <v>125</v>
      </c>
      <c r="N595" s="35" t="str">
        <f ca="1">IFERROR(CONCATENATE(ROUND(OFFSET(환산공식!DB$15,$F595,0),1),"%"),"")</f>
        <v>100%</v>
      </c>
      <c r="O595" s="35">
        <f ca="1">IFERROR(OFFSET(환산공식!DC$15,$F595,0),"")</f>
        <v>10</v>
      </c>
      <c r="P595" s="212" t="str">
        <f t="shared" ca="1" si="18"/>
        <v>3% 이하</v>
      </c>
      <c r="Q595" s="218">
        <f ca="1">IFERROR(ROUND(OFFSET(환산공식!$EX$15,$F595,0),3),"")</f>
        <v>0</v>
      </c>
      <c r="R595" s="218">
        <f ca="1">OFFSET('배치점수 계산기'!H$10,$D595,0)</f>
        <v>667.64300000000003</v>
      </c>
      <c r="S595" s="218">
        <f ca="1">OFFSET('배치점수 계산기'!I$10,$D595,0)</f>
        <v>664.85</v>
      </c>
      <c r="T595" s="218">
        <f ca="1">OFFSET('배치점수 계산기'!J$10,$D595,0)</f>
        <v>660.23800000000006</v>
      </c>
      <c r="U595" s="218">
        <f ca="1">OFFSET('배치점수 계산기'!K$10,$D595,0)</f>
        <v>657.19899999999996</v>
      </c>
      <c r="V595" s="218">
        <f ca="1">OFFSET('배치점수 계산기'!L$10,$D595,0)</f>
        <v>651.56600000000003</v>
      </c>
      <c r="W595" s="210" t="str">
        <f ca="1">OFFSET('배치점수 계산기'!M$10,$D595,0)</f>
        <v>표점</v>
      </c>
      <c r="X595" s="208" t="str">
        <f ca="1">OFFSET('배치점수 계산기'!N$10,$D595,0)</f>
        <v>변표</v>
      </c>
      <c r="Y595" s="212">
        <f ca="1">OFFSET(환산공식!FG$15,$F595,0)</f>
        <v>0.28999999999999998</v>
      </c>
      <c r="Z595" s="35">
        <f ca="1">OFFSET(환산공식!FH$15,$F595,0)</f>
        <v>0.43</v>
      </c>
      <c r="AA595" s="203">
        <f ca="1">OFFSET(환산공식!FI$15,$F595,0)</f>
        <v>0.28999999999999998</v>
      </c>
      <c r="AB595" s="5"/>
      <c r="AD595">
        <f t="shared" ca="1" si="19"/>
        <v>6</v>
      </c>
      <c r="AF595" s="5"/>
      <c r="AG595" s="5"/>
      <c r="AH595" s="5"/>
    </row>
    <row r="596" spans="1:34">
      <c r="A596" s="222"/>
      <c r="B596" s="222"/>
      <c r="C596" s="222" t="s">
        <v>2982</v>
      </c>
      <c r="D596" s="219">
        <v>1499</v>
      </c>
      <c r="E596" s="219">
        <v>194</v>
      </c>
      <c r="F596" s="219">
        <v>194</v>
      </c>
      <c r="G596" s="264">
        <v>589</v>
      </c>
      <c r="H596" s="221" t="s">
        <v>129</v>
      </c>
      <c r="I596" s="219" t="s">
        <v>331</v>
      </c>
      <c r="J596" s="267" t="s">
        <v>18765</v>
      </c>
      <c r="K596" s="219" t="s">
        <v>83</v>
      </c>
      <c r="L596" s="35" t="str">
        <f ca="1">IF(OFFSET(환산공식!$DU$15,$F596,0)=1,"O","X")</f>
        <v>X</v>
      </c>
      <c r="M596" s="212">
        <f ca="1">IFERROR(OFFSET(환산공식!DA$15,$F596,0),"")</f>
        <v>125</v>
      </c>
      <c r="N596" s="35" t="str">
        <f ca="1">IFERROR(CONCATENATE(ROUND(OFFSET(환산공식!DB$15,$F596,0),1),"%"),"")</f>
        <v>100%</v>
      </c>
      <c r="O596" s="35">
        <f ca="1">IFERROR(OFFSET(환산공식!DC$15,$F596,0),"")</f>
        <v>10</v>
      </c>
      <c r="P596" s="212" t="str">
        <f t="shared" ca="1" si="18"/>
        <v>3% 이하</v>
      </c>
      <c r="Q596" s="218">
        <f ca="1">IFERROR(ROUND(OFFSET(환산공식!$EX$15,$F596,0),3),"")</f>
        <v>0</v>
      </c>
      <c r="R596" s="218">
        <f ca="1">OFFSET('배치점수 계산기'!H$10,$D596,0)</f>
        <v>665.02700000000004</v>
      </c>
      <c r="S596" s="218">
        <f ca="1">OFFSET('배치점수 계산기'!I$10,$D596,0)</f>
        <v>662.96</v>
      </c>
      <c r="T596" s="218">
        <f ca="1">OFFSET('배치점수 계산기'!J$10,$D596,0)</f>
        <v>659.81299999999999</v>
      </c>
      <c r="U596" s="218">
        <f ca="1">OFFSET('배치점수 계산기'!K$10,$D596,0)</f>
        <v>656.64800000000002</v>
      </c>
      <c r="V596" s="218">
        <f ca="1">OFFSET('배치점수 계산기'!L$10,$D596,0)</f>
        <v>651.46</v>
      </c>
      <c r="W596" s="210" t="str">
        <f ca="1">OFFSET('배치점수 계산기'!M$10,$D596,0)</f>
        <v>표점</v>
      </c>
      <c r="X596" s="208" t="str">
        <f ca="1">OFFSET('배치점수 계산기'!N$10,$D596,0)</f>
        <v>변표</v>
      </c>
      <c r="Y596" s="212">
        <f ca="1">OFFSET(환산공식!FG$15,$F596,0)</f>
        <v>0.28999999999999998</v>
      </c>
      <c r="Z596" s="35">
        <f ca="1">OFFSET(환산공식!FH$15,$F596,0)</f>
        <v>0.43</v>
      </c>
      <c r="AA596" s="203">
        <f ca="1">OFFSET(환산공식!FI$15,$F596,0)</f>
        <v>0.28999999999999998</v>
      </c>
      <c r="AB596" s="5"/>
      <c r="AD596">
        <f t="shared" ca="1" si="19"/>
        <v>6</v>
      </c>
      <c r="AF596" s="5"/>
      <c r="AG596" s="5"/>
      <c r="AH596" s="5"/>
    </row>
    <row r="597" spans="1:34">
      <c r="A597" s="222"/>
      <c r="B597" s="222"/>
      <c r="C597" s="222" t="s">
        <v>2983</v>
      </c>
      <c r="D597" s="219">
        <v>1500</v>
      </c>
      <c r="E597" s="219">
        <v>194</v>
      </c>
      <c r="F597" s="219">
        <v>194</v>
      </c>
      <c r="G597" s="264">
        <v>590</v>
      </c>
      <c r="H597" s="221" t="s">
        <v>129</v>
      </c>
      <c r="I597" s="219" t="s">
        <v>331</v>
      </c>
      <c r="J597" s="267" t="s">
        <v>503</v>
      </c>
      <c r="K597" s="219" t="s">
        <v>83</v>
      </c>
      <c r="L597" s="35" t="str">
        <f ca="1">IF(OFFSET(환산공식!$DU$15,$F597,0)=1,"O","X")</f>
        <v>X</v>
      </c>
      <c r="M597" s="212">
        <f ca="1">IFERROR(OFFSET(환산공식!DA$15,$F597,0),"")</f>
        <v>125</v>
      </c>
      <c r="N597" s="35" t="str">
        <f ca="1">IFERROR(CONCATENATE(ROUND(OFFSET(환산공식!DB$15,$F597,0),1),"%"),"")</f>
        <v>100%</v>
      </c>
      <c r="O597" s="35">
        <f ca="1">IFERROR(OFFSET(환산공식!DC$15,$F597,0),"")</f>
        <v>10</v>
      </c>
      <c r="P597" s="212" t="str">
        <f t="shared" ca="1" si="18"/>
        <v>3% 이하</v>
      </c>
      <c r="Q597" s="218">
        <f ca="1">IFERROR(ROUND(OFFSET(환산공식!$EX$15,$F597,0),3),"")</f>
        <v>0</v>
      </c>
      <c r="R597" s="218">
        <f ca="1">OFFSET('배치점수 계산기'!H$10,$D597,0)</f>
        <v>661.73699999999997</v>
      </c>
      <c r="S597" s="218">
        <f ca="1">OFFSET('배치점수 계산기'!I$10,$D597,0)</f>
        <v>659.625</v>
      </c>
      <c r="T597" s="218">
        <f ca="1">OFFSET('배치점수 계산기'!J$10,$D597,0)</f>
        <v>656.41700000000003</v>
      </c>
      <c r="U597" s="218">
        <f ca="1">OFFSET('배치점수 계산기'!K$10,$D597,0)</f>
        <v>652.02800000000002</v>
      </c>
      <c r="V597" s="218">
        <f ca="1">OFFSET('배치점수 계산기'!L$10,$D597,0)</f>
        <v>645.68299999999999</v>
      </c>
      <c r="W597" s="210" t="str">
        <f ca="1">OFFSET('배치점수 계산기'!M$10,$D597,0)</f>
        <v>표점</v>
      </c>
      <c r="X597" s="208" t="str">
        <f ca="1">OFFSET('배치점수 계산기'!N$10,$D597,0)</f>
        <v>변표</v>
      </c>
      <c r="Y597" s="212">
        <f ca="1">OFFSET(환산공식!FG$15,$F597,0)</f>
        <v>0.28999999999999998</v>
      </c>
      <c r="Z597" s="35">
        <f ca="1">OFFSET(환산공식!FH$15,$F597,0)</f>
        <v>0.43</v>
      </c>
      <c r="AA597" s="203">
        <f ca="1">OFFSET(환산공식!FI$15,$F597,0)</f>
        <v>0.28999999999999998</v>
      </c>
      <c r="AB597" s="5"/>
      <c r="AD597">
        <f t="shared" ca="1" si="19"/>
        <v>6</v>
      </c>
      <c r="AF597" s="5"/>
      <c r="AG597" s="5"/>
      <c r="AH597" s="5"/>
    </row>
    <row r="598" spans="1:34">
      <c r="A598" s="222"/>
      <c r="B598" s="222"/>
      <c r="C598" s="222" t="s">
        <v>2984</v>
      </c>
      <c r="D598" s="219">
        <v>1501</v>
      </c>
      <c r="E598" s="219">
        <v>194</v>
      </c>
      <c r="F598" s="219">
        <v>194</v>
      </c>
      <c r="G598" s="264">
        <v>591</v>
      </c>
      <c r="H598" s="221" t="s">
        <v>129</v>
      </c>
      <c r="I598" s="219" t="s">
        <v>331</v>
      </c>
      <c r="J598" s="267" t="s">
        <v>493</v>
      </c>
      <c r="K598" s="219" t="s">
        <v>83</v>
      </c>
      <c r="L598" s="35" t="str">
        <f ca="1">IF(OFFSET(환산공식!$DU$15,$F598,0)=1,"O","X")</f>
        <v>X</v>
      </c>
      <c r="M598" s="212">
        <f ca="1">IFERROR(OFFSET(환산공식!DA$15,$F598,0),"")</f>
        <v>125</v>
      </c>
      <c r="N598" s="35" t="str">
        <f ca="1">IFERROR(CONCATENATE(ROUND(OFFSET(환산공식!DB$15,$F598,0),1),"%"),"")</f>
        <v>100%</v>
      </c>
      <c r="O598" s="35">
        <f ca="1">IFERROR(OFFSET(환산공식!DC$15,$F598,0),"")</f>
        <v>10</v>
      </c>
      <c r="P598" s="212" t="str">
        <f t="shared" ca="1" si="18"/>
        <v>3% 이하</v>
      </c>
      <c r="Q598" s="218">
        <f ca="1">IFERROR(ROUND(OFFSET(환산공식!$EX$15,$F598,0),3),"")</f>
        <v>0</v>
      </c>
      <c r="R598" s="218">
        <f ca="1">OFFSET('배치점수 계산기'!H$10,$D598,0)</f>
        <v>661.19399999999996</v>
      </c>
      <c r="S598" s="218">
        <f ca="1">OFFSET('배치점수 계산기'!I$10,$D598,0)</f>
        <v>659.2</v>
      </c>
      <c r="T598" s="218">
        <f ca="1">OFFSET('배치점수 계산기'!J$10,$D598,0)</f>
        <v>655.755</v>
      </c>
      <c r="U598" s="218">
        <f ca="1">OFFSET('배치점수 계산기'!K$10,$D598,0)</f>
        <v>652.34100000000001</v>
      </c>
      <c r="V598" s="218">
        <f ca="1">OFFSET('배치점수 계산기'!L$10,$D598,0)</f>
        <v>646.68600000000004</v>
      </c>
      <c r="W598" s="210" t="str">
        <f ca="1">OFFSET('배치점수 계산기'!M$10,$D598,0)</f>
        <v>표점</v>
      </c>
      <c r="X598" s="208" t="str">
        <f ca="1">OFFSET('배치점수 계산기'!N$10,$D598,0)</f>
        <v>변표</v>
      </c>
      <c r="Y598" s="212">
        <f ca="1">OFFSET(환산공식!FG$15,$F598,0)</f>
        <v>0.28999999999999998</v>
      </c>
      <c r="Z598" s="35">
        <f ca="1">OFFSET(환산공식!FH$15,$F598,0)</f>
        <v>0.43</v>
      </c>
      <c r="AA598" s="203">
        <f ca="1">OFFSET(환산공식!FI$15,$F598,0)</f>
        <v>0.28999999999999998</v>
      </c>
      <c r="AB598" s="5"/>
      <c r="AD598">
        <f t="shared" ca="1" si="19"/>
        <v>6</v>
      </c>
      <c r="AF598" s="5"/>
      <c r="AG598" s="5"/>
      <c r="AH598" s="5"/>
    </row>
    <row r="599" spans="1:34">
      <c r="A599" s="222"/>
      <c r="B599" s="222"/>
      <c r="C599" s="222" t="s">
        <v>2985</v>
      </c>
      <c r="D599" s="219">
        <v>1502</v>
      </c>
      <c r="E599" s="219">
        <v>194</v>
      </c>
      <c r="F599" s="219">
        <v>194</v>
      </c>
      <c r="G599" s="264">
        <v>592</v>
      </c>
      <c r="H599" s="221" t="s">
        <v>129</v>
      </c>
      <c r="I599" s="219" t="s">
        <v>331</v>
      </c>
      <c r="J599" s="267" t="s">
        <v>18758</v>
      </c>
      <c r="K599" s="219" t="s">
        <v>83</v>
      </c>
      <c r="L599" s="35" t="str">
        <f ca="1">IF(OFFSET(환산공식!$DU$15,$F599,0)=1,"O","X")</f>
        <v>X</v>
      </c>
      <c r="M599" s="212">
        <f ca="1">IFERROR(OFFSET(환산공식!DA$15,$F599,0),"")</f>
        <v>125</v>
      </c>
      <c r="N599" s="35" t="str">
        <f ca="1">IFERROR(CONCATENATE(ROUND(OFFSET(환산공식!DB$15,$F599,0),1),"%"),"")</f>
        <v>100%</v>
      </c>
      <c r="O599" s="35">
        <f ca="1">IFERROR(OFFSET(환산공식!DC$15,$F599,0),"")</f>
        <v>10</v>
      </c>
      <c r="P599" s="212" t="str">
        <f t="shared" ca="1" si="18"/>
        <v>3% 이하</v>
      </c>
      <c r="Q599" s="218">
        <f ca="1">IFERROR(ROUND(OFFSET(환산공식!$EX$15,$F599,0),3),"")</f>
        <v>0</v>
      </c>
      <c r="R599" s="218">
        <f ca="1">OFFSET('배치점수 계산기'!H$10,$D599,0)</f>
        <v>656.54200000000003</v>
      </c>
      <c r="S599" s="218">
        <f ca="1">OFFSET('배치점수 계산기'!I$10,$D599,0)</f>
        <v>654.28099999999995</v>
      </c>
      <c r="T599" s="218">
        <f ca="1">OFFSET('배치점수 계산기'!J$10,$D599,0)</f>
        <v>650.10299999999995</v>
      </c>
      <c r="U599" s="218">
        <f ca="1">OFFSET('배치점수 계산기'!K$10,$D599,0)</f>
        <v>646.22400000000005</v>
      </c>
      <c r="V599" s="218">
        <f ca="1">OFFSET('배치점수 계산기'!L$10,$D599,0)</f>
        <v>641.43499999999995</v>
      </c>
      <c r="W599" s="210" t="str">
        <f ca="1">OFFSET('배치점수 계산기'!M$10,$D599,0)</f>
        <v>표점</v>
      </c>
      <c r="X599" s="208" t="str">
        <f ca="1">OFFSET('배치점수 계산기'!N$10,$D599,0)</f>
        <v>변표</v>
      </c>
      <c r="Y599" s="212">
        <f ca="1">OFFSET(환산공식!FG$15,$F599,0)</f>
        <v>0.28999999999999998</v>
      </c>
      <c r="Z599" s="35">
        <f ca="1">OFFSET(환산공식!FH$15,$F599,0)</f>
        <v>0.43</v>
      </c>
      <c r="AA599" s="203">
        <f ca="1">OFFSET(환산공식!FI$15,$F599,0)</f>
        <v>0.28999999999999998</v>
      </c>
      <c r="AB599" s="5"/>
      <c r="AD599">
        <f t="shared" ca="1" si="19"/>
        <v>6</v>
      </c>
      <c r="AF599" s="5"/>
      <c r="AG599" s="5"/>
      <c r="AH599" s="5"/>
    </row>
    <row r="600" spans="1:34">
      <c r="A600" s="222"/>
      <c r="B600" s="222"/>
      <c r="C600" s="222" t="s">
        <v>2986</v>
      </c>
      <c r="D600" s="219">
        <v>1503</v>
      </c>
      <c r="E600" s="219">
        <v>194</v>
      </c>
      <c r="F600" s="219">
        <v>194</v>
      </c>
      <c r="G600" s="264">
        <v>593</v>
      </c>
      <c r="H600" s="221" t="s">
        <v>129</v>
      </c>
      <c r="I600" s="219" t="s">
        <v>331</v>
      </c>
      <c r="J600" s="267" t="s">
        <v>71</v>
      </c>
      <c r="K600" s="219" t="s">
        <v>83</v>
      </c>
      <c r="L600" s="35" t="str">
        <f ca="1">IF(OFFSET(환산공식!$DU$15,$F600,0)=1,"O","X")</f>
        <v>X</v>
      </c>
      <c r="M600" s="212">
        <f ca="1">IFERROR(OFFSET(환산공식!DA$15,$F600,0),"")</f>
        <v>125</v>
      </c>
      <c r="N600" s="35" t="str">
        <f ca="1">IFERROR(CONCATENATE(ROUND(OFFSET(환산공식!DB$15,$F600,0),1),"%"),"")</f>
        <v>100%</v>
      </c>
      <c r="O600" s="35">
        <f ca="1">IFERROR(OFFSET(환산공식!DC$15,$F600,0),"")</f>
        <v>10</v>
      </c>
      <c r="P600" s="212" t="str">
        <f t="shared" ca="1" si="18"/>
        <v>3% 이하</v>
      </c>
      <c r="Q600" s="218">
        <f ca="1">IFERROR(ROUND(OFFSET(환산공식!$EX$15,$F600,0),3),"")</f>
        <v>0</v>
      </c>
      <c r="R600" s="218">
        <f ca="1">OFFSET('배치점수 계산기'!H$10,$D600,0)</f>
        <v>653.83299999999997</v>
      </c>
      <c r="S600" s="218">
        <f ca="1">OFFSET('배치점수 계산기'!I$10,$D600,0)</f>
        <v>651.46</v>
      </c>
      <c r="T600" s="218">
        <f ca="1">OFFSET('배치점수 계산기'!J$10,$D600,0)</f>
        <v>647.80999999999995</v>
      </c>
      <c r="U600" s="218">
        <f ca="1">OFFSET('배치점수 계산기'!K$10,$D600,0)</f>
        <v>644.33299999999997</v>
      </c>
      <c r="V600" s="218">
        <f ca="1">OFFSET('배치점수 계산기'!L$10,$D600,0)</f>
        <v>638.12300000000005</v>
      </c>
      <c r="W600" s="210" t="str">
        <f ca="1">OFFSET('배치점수 계산기'!M$10,$D600,0)</f>
        <v>표점</v>
      </c>
      <c r="X600" s="208" t="str">
        <f ca="1">OFFSET('배치점수 계산기'!N$10,$D600,0)</f>
        <v>변표</v>
      </c>
      <c r="Y600" s="212">
        <f ca="1">OFFSET(환산공식!FG$15,$F600,0)</f>
        <v>0.28999999999999998</v>
      </c>
      <c r="Z600" s="35">
        <f ca="1">OFFSET(환산공식!FH$15,$F600,0)</f>
        <v>0.43</v>
      </c>
      <c r="AA600" s="203">
        <f ca="1">OFFSET(환산공식!FI$15,$F600,0)</f>
        <v>0.28999999999999998</v>
      </c>
      <c r="AB600" s="5"/>
      <c r="AD600">
        <f t="shared" ca="1" si="19"/>
        <v>6</v>
      </c>
      <c r="AF600" s="5"/>
      <c r="AG600" s="5"/>
      <c r="AH600" s="5"/>
    </row>
    <row r="601" spans="1:34">
      <c r="A601" s="222"/>
      <c r="B601" s="222"/>
      <c r="C601" s="222" t="s">
        <v>2987</v>
      </c>
      <c r="D601" s="219">
        <v>1504</v>
      </c>
      <c r="E601" s="219">
        <v>194</v>
      </c>
      <c r="F601" s="219">
        <v>194</v>
      </c>
      <c r="G601" s="264">
        <v>594</v>
      </c>
      <c r="H601" s="221" t="s">
        <v>129</v>
      </c>
      <c r="I601" s="219" t="s">
        <v>331</v>
      </c>
      <c r="J601" s="267" t="s">
        <v>945</v>
      </c>
      <c r="K601" s="219" t="s">
        <v>83</v>
      </c>
      <c r="L601" s="35" t="str">
        <f ca="1">IF(OFFSET(환산공식!$DU$15,$F601,0)=1,"O","X")</f>
        <v>X</v>
      </c>
      <c r="M601" s="212">
        <f ca="1">IFERROR(OFFSET(환산공식!DA$15,$F601,0),"")</f>
        <v>125</v>
      </c>
      <c r="N601" s="35" t="str">
        <f ca="1">IFERROR(CONCATENATE(ROUND(OFFSET(환산공식!DB$15,$F601,0),1),"%"),"")</f>
        <v>100%</v>
      </c>
      <c r="O601" s="35">
        <f ca="1">IFERROR(OFFSET(환산공식!DC$15,$F601,0),"")</f>
        <v>10</v>
      </c>
      <c r="P601" s="212" t="str">
        <f t="shared" ca="1" si="18"/>
        <v>3% 이하</v>
      </c>
      <c r="Q601" s="218">
        <f ca="1">IFERROR(ROUND(OFFSET(환산공식!$EX$15,$F601,0),3),"")</f>
        <v>0</v>
      </c>
      <c r="R601" s="218">
        <f ca="1">OFFSET('배치점수 계산기'!H$10,$D601,0)</f>
        <v>652.02800000000002</v>
      </c>
      <c r="S601" s="218">
        <f ca="1">OFFSET('배치점수 계산기'!I$10,$D601,0)</f>
        <v>649.66499999999996</v>
      </c>
      <c r="T601" s="218">
        <f ca="1">OFFSET('배치점수 계산기'!J$10,$D601,0)</f>
        <v>646.33000000000004</v>
      </c>
      <c r="U601" s="218">
        <f ca="1">OFFSET('배치점수 계산기'!K$10,$D601,0)</f>
        <v>642.76199999999994</v>
      </c>
      <c r="V601" s="218">
        <f ca="1">OFFSET('배치점수 계산기'!L$10,$D601,0)</f>
        <v>637.09500000000003</v>
      </c>
      <c r="W601" s="210" t="str">
        <f ca="1">OFFSET('배치점수 계산기'!M$10,$D601,0)</f>
        <v>표점</v>
      </c>
      <c r="X601" s="208" t="str">
        <f ca="1">OFFSET('배치점수 계산기'!N$10,$D601,0)</f>
        <v>변표</v>
      </c>
      <c r="Y601" s="212">
        <f ca="1">OFFSET(환산공식!FG$15,$F601,0)</f>
        <v>0.28999999999999998</v>
      </c>
      <c r="Z601" s="35">
        <f ca="1">OFFSET(환산공식!FH$15,$F601,0)</f>
        <v>0.43</v>
      </c>
      <c r="AA601" s="203">
        <f ca="1">OFFSET(환산공식!FI$15,$F601,0)</f>
        <v>0.28999999999999998</v>
      </c>
      <c r="AB601" s="5"/>
      <c r="AD601">
        <f t="shared" ca="1" si="19"/>
        <v>6</v>
      </c>
      <c r="AF601" s="5"/>
      <c r="AG601" s="5"/>
      <c r="AH601" s="5"/>
    </row>
    <row r="602" spans="1:34">
      <c r="A602" s="222"/>
      <c r="B602" s="222"/>
      <c r="C602" s="222" t="s">
        <v>2988</v>
      </c>
      <c r="D602" s="219">
        <v>1505</v>
      </c>
      <c r="E602" s="219">
        <v>194</v>
      </c>
      <c r="F602" s="219">
        <v>194</v>
      </c>
      <c r="G602" s="264">
        <v>595</v>
      </c>
      <c r="H602" s="221" t="s">
        <v>129</v>
      </c>
      <c r="I602" s="219" t="s">
        <v>331</v>
      </c>
      <c r="J602" s="267" t="s">
        <v>18763</v>
      </c>
      <c r="K602" s="219" t="s">
        <v>83</v>
      </c>
      <c r="L602" s="35" t="str">
        <f ca="1">IF(OFFSET(환산공식!$DU$15,$F602,0)=1,"O","X")</f>
        <v>X</v>
      </c>
      <c r="M602" s="212">
        <f ca="1">IFERROR(OFFSET(환산공식!DA$15,$F602,0),"")</f>
        <v>125</v>
      </c>
      <c r="N602" s="35" t="str">
        <f ca="1">IFERROR(CONCATENATE(ROUND(OFFSET(환산공식!DB$15,$F602,0),1),"%"),"")</f>
        <v>100%</v>
      </c>
      <c r="O602" s="35">
        <f ca="1">IFERROR(OFFSET(환산공식!DC$15,$F602,0),"")</f>
        <v>10</v>
      </c>
      <c r="P602" s="212" t="str">
        <f t="shared" ca="1" si="18"/>
        <v>3% 이하</v>
      </c>
      <c r="Q602" s="218">
        <f ca="1">IFERROR(ROUND(OFFSET(환산공식!$EX$15,$F602,0),3),"")</f>
        <v>0</v>
      </c>
      <c r="R602" s="218">
        <f ca="1">OFFSET('배치점수 계산기'!H$10,$D602,0)</f>
        <v>651.87800000000004</v>
      </c>
      <c r="S602" s="218">
        <f ca="1">OFFSET('배치점수 계산기'!I$10,$D602,0)</f>
        <v>649.24800000000005</v>
      </c>
      <c r="T602" s="218">
        <f ca="1">OFFSET('배치점수 계산기'!J$10,$D602,0)</f>
        <v>645.44299999999998</v>
      </c>
      <c r="U602" s="218">
        <f ca="1">OFFSET('배치점수 계산기'!K$10,$D602,0)</f>
        <v>641.74800000000005</v>
      </c>
      <c r="V602" s="218">
        <f ca="1">OFFSET('배치점수 계산기'!L$10,$D602,0)</f>
        <v>636.29</v>
      </c>
      <c r="W602" s="210" t="str">
        <f ca="1">OFFSET('배치점수 계산기'!M$10,$D602,0)</f>
        <v>표점</v>
      </c>
      <c r="X602" s="208" t="str">
        <f ca="1">OFFSET('배치점수 계산기'!N$10,$D602,0)</f>
        <v>변표</v>
      </c>
      <c r="Y602" s="212">
        <f ca="1">OFFSET(환산공식!FG$15,$F602,0)</f>
        <v>0.28999999999999998</v>
      </c>
      <c r="Z602" s="35">
        <f ca="1">OFFSET(환산공식!FH$15,$F602,0)</f>
        <v>0.43</v>
      </c>
      <c r="AA602" s="203">
        <f ca="1">OFFSET(환산공식!FI$15,$F602,0)</f>
        <v>0.28999999999999998</v>
      </c>
      <c r="AB602" s="5"/>
      <c r="AD602">
        <f t="shared" ca="1" si="19"/>
        <v>6</v>
      </c>
      <c r="AF602" s="5"/>
      <c r="AG602" s="5"/>
      <c r="AH602" s="5"/>
    </row>
    <row r="603" spans="1:34">
      <c r="A603" s="222"/>
      <c r="B603" s="222"/>
      <c r="C603" s="222" t="s">
        <v>2989</v>
      </c>
      <c r="D603" s="219">
        <v>1506</v>
      </c>
      <c r="E603" s="219">
        <v>194</v>
      </c>
      <c r="F603" s="219">
        <v>194</v>
      </c>
      <c r="G603" s="264">
        <v>596</v>
      </c>
      <c r="H603" s="221" t="s">
        <v>129</v>
      </c>
      <c r="I603" s="219" t="s">
        <v>331</v>
      </c>
      <c r="J603" s="267" t="s">
        <v>72</v>
      </c>
      <c r="K603" s="219" t="s">
        <v>83</v>
      </c>
      <c r="L603" s="35" t="str">
        <f ca="1">IF(OFFSET(환산공식!$DU$15,$F603,0)=1,"O","X")</f>
        <v>X</v>
      </c>
      <c r="M603" s="212">
        <f ca="1">IFERROR(OFFSET(환산공식!DA$15,$F603,0),"")</f>
        <v>125</v>
      </c>
      <c r="N603" s="35" t="str">
        <f ca="1">IFERROR(CONCATENATE(ROUND(OFFSET(환산공식!DB$15,$F603,0),1),"%"),"")</f>
        <v>100%</v>
      </c>
      <c r="O603" s="35">
        <f ca="1">IFERROR(OFFSET(환산공식!DC$15,$F603,0),"")</f>
        <v>10</v>
      </c>
      <c r="P603" s="212" t="str">
        <f t="shared" ca="1" si="18"/>
        <v>3% 이하</v>
      </c>
      <c r="Q603" s="218">
        <f ca="1">IFERROR(ROUND(OFFSET(환산공식!$EX$15,$F603,0),3),"")</f>
        <v>0</v>
      </c>
      <c r="R603" s="218">
        <f ca="1">OFFSET('배치점수 계산기'!H$10,$D603,0)</f>
        <v>649.33000000000004</v>
      </c>
      <c r="S603" s="218">
        <f ca="1">OFFSET('배치점수 계산기'!I$10,$D603,0)</f>
        <v>646.87300000000005</v>
      </c>
      <c r="T603" s="218">
        <f ca="1">OFFSET('배치점수 계산기'!J$10,$D603,0)</f>
        <v>643.30499999999995</v>
      </c>
      <c r="U603" s="218">
        <f ca="1">OFFSET('배치점수 계산기'!K$10,$D603,0)</f>
        <v>638.80499999999995</v>
      </c>
      <c r="V603" s="218">
        <f ca="1">OFFSET('배치점수 계산기'!L$10,$D603,0)</f>
        <v>633.39800000000002</v>
      </c>
      <c r="W603" s="210" t="str">
        <f ca="1">OFFSET('배치점수 계산기'!M$10,$D603,0)</f>
        <v>표점</v>
      </c>
      <c r="X603" s="208" t="str">
        <f ca="1">OFFSET('배치점수 계산기'!N$10,$D603,0)</f>
        <v>변표</v>
      </c>
      <c r="Y603" s="212">
        <f ca="1">OFFSET(환산공식!FG$15,$F603,0)</f>
        <v>0.28999999999999998</v>
      </c>
      <c r="Z603" s="35">
        <f ca="1">OFFSET(환산공식!FH$15,$F603,0)</f>
        <v>0.43</v>
      </c>
      <c r="AA603" s="203">
        <f ca="1">OFFSET(환산공식!FI$15,$F603,0)</f>
        <v>0.28999999999999998</v>
      </c>
      <c r="AB603" s="5"/>
      <c r="AD603">
        <f t="shared" ca="1" si="19"/>
        <v>6</v>
      </c>
      <c r="AF603" s="5"/>
      <c r="AG603" s="5"/>
      <c r="AH603" s="5"/>
    </row>
    <row r="604" spans="1:34">
      <c r="A604" s="222"/>
      <c r="B604" s="222"/>
      <c r="C604" s="222" t="s">
        <v>2990</v>
      </c>
      <c r="D604" s="219">
        <v>1507</v>
      </c>
      <c r="E604" s="219">
        <v>194</v>
      </c>
      <c r="F604" s="219">
        <v>194</v>
      </c>
      <c r="G604" s="264">
        <v>597</v>
      </c>
      <c r="H604" s="221" t="s">
        <v>129</v>
      </c>
      <c r="I604" s="219" t="s">
        <v>331</v>
      </c>
      <c r="J604" s="267" t="s">
        <v>385</v>
      </c>
      <c r="K604" s="219" t="s">
        <v>83</v>
      </c>
      <c r="L604" s="35" t="str">
        <f ca="1">IF(OFFSET(환산공식!$DU$15,$F604,0)=1,"O","X")</f>
        <v>X</v>
      </c>
      <c r="M604" s="212">
        <f ca="1">IFERROR(OFFSET(환산공식!DA$15,$F604,0),"")</f>
        <v>125</v>
      </c>
      <c r="N604" s="35" t="str">
        <f ca="1">IFERROR(CONCATENATE(ROUND(OFFSET(환산공식!DB$15,$F604,0),1),"%"),"")</f>
        <v>100%</v>
      </c>
      <c r="O604" s="35">
        <f ca="1">IFERROR(OFFSET(환산공식!DC$15,$F604,0),"")</f>
        <v>10</v>
      </c>
      <c r="P604" s="212" t="str">
        <f t="shared" ca="1" si="18"/>
        <v>3% 이하</v>
      </c>
      <c r="Q604" s="218">
        <f ca="1">IFERROR(ROUND(OFFSET(환산공식!$EX$15,$F604,0),3),"")</f>
        <v>0</v>
      </c>
      <c r="R604" s="218">
        <f ca="1">OFFSET('배치점수 계산기'!H$10,$D604,0)</f>
        <v>649.12300000000005</v>
      </c>
      <c r="S604" s="218">
        <f ca="1">OFFSET('배치점수 계산기'!I$10,$D604,0)</f>
        <v>646.68600000000004</v>
      </c>
      <c r="T604" s="218">
        <f ca="1">OFFSET('배치점수 계산기'!J$10,$D604,0)</f>
        <v>643.11800000000005</v>
      </c>
      <c r="U604" s="218">
        <f ca="1">OFFSET('배치점수 계산기'!K$10,$D604,0)</f>
        <v>638.44899999999996</v>
      </c>
      <c r="V604" s="218">
        <f ca="1">OFFSET('배치점수 계산기'!L$10,$D604,0)</f>
        <v>633.09400000000005</v>
      </c>
      <c r="W604" s="210" t="str">
        <f ca="1">OFFSET('배치점수 계산기'!M$10,$D604,0)</f>
        <v>표점</v>
      </c>
      <c r="X604" s="208" t="str">
        <f ca="1">OFFSET('배치점수 계산기'!N$10,$D604,0)</f>
        <v>변표</v>
      </c>
      <c r="Y604" s="212">
        <f ca="1">OFFSET(환산공식!FG$15,$F604,0)</f>
        <v>0.28999999999999998</v>
      </c>
      <c r="Z604" s="35">
        <f ca="1">OFFSET(환산공식!FH$15,$F604,0)</f>
        <v>0.43</v>
      </c>
      <c r="AA604" s="203">
        <f ca="1">OFFSET(환산공식!FI$15,$F604,0)</f>
        <v>0.28999999999999998</v>
      </c>
      <c r="AB604" s="5"/>
      <c r="AD604">
        <f t="shared" ca="1" si="19"/>
        <v>6</v>
      </c>
      <c r="AF604" s="5"/>
      <c r="AG604" s="5"/>
      <c r="AH604" s="5"/>
    </row>
    <row r="605" spans="1:34">
      <c r="A605" s="222"/>
      <c r="B605" s="222"/>
      <c r="C605" s="222" t="s">
        <v>2991</v>
      </c>
      <c r="D605" s="219">
        <v>1508</v>
      </c>
      <c r="E605" s="219">
        <v>193</v>
      </c>
      <c r="F605" s="219">
        <v>193</v>
      </c>
      <c r="G605" s="264">
        <v>598</v>
      </c>
      <c r="H605" s="221" t="s">
        <v>129</v>
      </c>
      <c r="I605" s="219" t="s">
        <v>331</v>
      </c>
      <c r="J605" s="267" t="s">
        <v>933</v>
      </c>
      <c r="K605" s="219" t="s">
        <v>83</v>
      </c>
      <c r="L605" s="35" t="str">
        <f ca="1">IF(OFFSET(환산공식!$DU$15,$F605,0)=1,"O","X")</f>
        <v>X</v>
      </c>
      <c r="M605" s="212">
        <f ca="1">IFERROR(OFFSET(환산공식!DA$15,$F605,0),"")</f>
        <v>125</v>
      </c>
      <c r="N605" s="35" t="str">
        <f ca="1">IFERROR(CONCATENATE(ROUND(OFFSET(환산공식!DB$15,$F605,0),1),"%"),"")</f>
        <v>100%</v>
      </c>
      <c r="O605" s="35">
        <f ca="1">IFERROR(OFFSET(환산공식!DC$15,$F605,0),"")</f>
        <v>10</v>
      </c>
      <c r="P605" s="212" t="str">
        <f t="shared" ca="1" si="18"/>
        <v>3% 이하</v>
      </c>
      <c r="Q605" s="218">
        <f ca="1">IFERROR(ROUND(OFFSET(환산공식!$EX$15,$F605,0),3),"")</f>
        <v>0</v>
      </c>
      <c r="R605" s="218">
        <f ca="1">OFFSET('배치점수 계산기'!H$10,$D605,0)</f>
        <v>648.28800000000001</v>
      </c>
      <c r="S605" s="218">
        <f ca="1">OFFSET('배치점수 계산기'!I$10,$D605,0)</f>
        <v>646.22400000000005</v>
      </c>
      <c r="T605" s="218">
        <f ca="1">OFFSET('배치점수 계산기'!J$10,$D605,0)</f>
        <v>643.11800000000005</v>
      </c>
      <c r="U605" s="218">
        <f ca="1">OFFSET('배치점수 계산기'!K$10,$D605,0)</f>
        <v>639.68399999999997</v>
      </c>
      <c r="V605" s="218">
        <f ca="1">OFFSET('배치점수 계산기'!L$10,$D605,0)</f>
        <v>635.40300000000002</v>
      </c>
      <c r="W605" s="210" t="str">
        <f ca="1">OFFSET('배치점수 계산기'!M$10,$D605,0)</f>
        <v>표점</v>
      </c>
      <c r="X605" s="208" t="str">
        <f ca="1">OFFSET('배치점수 계산기'!N$10,$D605,0)</f>
        <v>변표</v>
      </c>
      <c r="Y605" s="212">
        <f ca="1">OFFSET(환산공식!FG$15,$F605,0)</f>
        <v>0.28999999999999998</v>
      </c>
      <c r="Z605" s="35">
        <f ca="1">OFFSET(환산공식!FH$15,$F605,0)</f>
        <v>0.43</v>
      </c>
      <c r="AA605" s="203">
        <f ca="1">OFFSET(환산공식!FI$15,$F605,0)</f>
        <v>0.28999999999999998</v>
      </c>
      <c r="AB605" s="5"/>
      <c r="AD605">
        <f t="shared" ca="1" si="19"/>
        <v>6</v>
      </c>
      <c r="AF605" s="5"/>
      <c r="AG605" s="5"/>
      <c r="AH605" s="5"/>
    </row>
    <row r="606" spans="1:34">
      <c r="A606" s="222"/>
      <c r="B606" s="222"/>
      <c r="C606" s="222" t="s">
        <v>2992</v>
      </c>
      <c r="D606" s="219">
        <v>1509</v>
      </c>
      <c r="E606" s="219">
        <v>193</v>
      </c>
      <c r="F606" s="219">
        <v>193</v>
      </c>
      <c r="G606" s="264">
        <v>599</v>
      </c>
      <c r="H606" s="221" t="s">
        <v>129</v>
      </c>
      <c r="I606" s="219" t="s">
        <v>331</v>
      </c>
      <c r="J606" s="267" t="s">
        <v>966</v>
      </c>
      <c r="K606" s="219" t="s">
        <v>83</v>
      </c>
      <c r="L606" s="35" t="str">
        <f ca="1">IF(OFFSET(환산공식!$DU$15,$F606,0)=1,"O","X")</f>
        <v>X</v>
      </c>
      <c r="M606" s="212">
        <f ca="1">IFERROR(OFFSET(환산공식!DA$15,$F606,0),"")</f>
        <v>125</v>
      </c>
      <c r="N606" s="35" t="str">
        <f ca="1">IFERROR(CONCATENATE(ROUND(OFFSET(환산공식!DB$15,$F606,0),1),"%"),"")</f>
        <v>100%</v>
      </c>
      <c r="O606" s="35">
        <f ca="1">IFERROR(OFFSET(환산공식!DC$15,$F606,0),"")</f>
        <v>10</v>
      </c>
      <c r="P606" s="212" t="str">
        <f t="shared" ca="1" si="18"/>
        <v>3% 이하</v>
      </c>
      <c r="Q606" s="218">
        <f ca="1">IFERROR(ROUND(OFFSET(환산공식!$EX$15,$F606,0),3),"")</f>
        <v>0</v>
      </c>
      <c r="R606" s="218">
        <f ca="1">OFFSET('배치점수 계산기'!H$10,$D606,0)</f>
        <v>648.28800000000001</v>
      </c>
      <c r="S606" s="218">
        <f ca="1">OFFSET('배치점수 계산기'!I$10,$D606,0)</f>
        <v>646.22400000000005</v>
      </c>
      <c r="T606" s="218">
        <f ca="1">OFFSET('배치점수 계산기'!J$10,$D606,0)</f>
        <v>643.11800000000005</v>
      </c>
      <c r="U606" s="218">
        <f ca="1">OFFSET('배치점수 계산기'!K$10,$D606,0)</f>
        <v>639.68399999999997</v>
      </c>
      <c r="V606" s="218">
        <f ca="1">OFFSET('배치점수 계산기'!L$10,$D606,0)</f>
        <v>635.40300000000002</v>
      </c>
      <c r="W606" s="210" t="str">
        <f ca="1">OFFSET('배치점수 계산기'!M$10,$D606,0)</f>
        <v>표점</v>
      </c>
      <c r="X606" s="208" t="str">
        <f ca="1">OFFSET('배치점수 계산기'!N$10,$D606,0)</f>
        <v>변표</v>
      </c>
      <c r="Y606" s="212">
        <f ca="1">OFFSET(환산공식!FG$15,$F606,0)</f>
        <v>0.28999999999999998</v>
      </c>
      <c r="Z606" s="35">
        <f ca="1">OFFSET(환산공식!FH$15,$F606,0)</f>
        <v>0.43</v>
      </c>
      <c r="AA606" s="203">
        <f ca="1">OFFSET(환산공식!FI$15,$F606,0)</f>
        <v>0.28999999999999998</v>
      </c>
      <c r="AB606" s="5"/>
      <c r="AD606">
        <f t="shared" ca="1" si="19"/>
        <v>6</v>
      </c>
      <c r="AF606" s="5"/>
      <c r="AG606" s="5"/>
      <c r="AH606" s="5"/>
    </row>
    <row r="607" spans="1:34">
      <c r="A607" s="222"/>
      <c r="B607" s="222"/>
      <c r="C607" s="222" t="s">
        <v>2993</v>
      </c>
      <c r="D607" s="219">
        <v>1510</v>
      </c>
      <c r="E607" s="219">
        <v>193</v>
      </c>
      <c r="F607" s="219">
        <v>193</v>
      </c>
      <c r="G607" s="264">
        <v>600</v>
      </c>
      <c r="H607" s="221" t="s">
        <v>129</v>
      </c>
      <c r="I607" s="219" t="s">
        <v>331</v>
      </c>
      <c r="J607" s="267" t="s">
        <v>18762</v>
      </c>
      <c r="K607" s="219" t="s">
        <v>83</v>
      </c>
      <c r="L607" s="35" t="str">
        <f ca="1">IF(OFFSET(환산공식!$DU$15,$F607,0)=1,"O","X")</f>
        <v>X</v>
      </c>
      <c r="M607" s="212">
        <f ca="1">IFERROR(OFFSET(환산공식!DA$15,$F607,0),"")</f>
        <v>125</v>
      </c>
      <c r="N607" s="35" t="str">
        <f ca="1">IFERROR(CONCATENATE(ROUND(OFFSET(환산공식!DB$15,$F607,0),1),"%"),"")</f>
        <v>100%</v>
      </c>
      <c r="O607" s="35">
        <f ca="1">IFERROR(OFFSET(환산공식!DC$15,$F607,0),"")</f>
        <v>10</v>
      </c>
      <c r="P607" s="212" t="str">
        <f t="shared" ca="1" si="18"/>
        <v>3% 이하</v>
      </c>
      <c r="Q607" s="218">
        <f ca="1">IFERROR(ROUND(OFFSET(환산공식!$EX$15,$F607,0),3),"")</f>
        <v>0</v>
      </c>
      <c r="R607" s="218">
        <f ca="1">OFFSET('배치점수 계산기'!H$10,$D607,0)</f>
        <v>647.39200000000005</v>
      </c>
      <c r="S607" s="218">
        <f ca="1">OFFSET('배치점수 계산기'!I$10,$D607,0)</f>
        <v>645.01300000000003</v>
      </c>
      <c r="T607" s="218">
        <f ca="1">OFFSET('배치점수 계산기'!J$10,$D607,0)</f>
        <v>641.54100000000005</v>
      </c>
      <c r="U607" s="218">
        <f ca="1">OFFSET('배치점수 계산기'!K$10,$D607,0)</f>
        <v>637.29399999999998</v>
      </c>
      <c r="V607" s="218">
        <f ca="1">OFFSET('배치점수 계산기'!L$10,$D607,0)</f>
        <v>632.18799999999999</v>
      </c>
      <c r="W607" s="210" t="str">
        <f ca="1">OFFSET('배치점수 계산기'!M$10,$D607,0)</f>
        <v>표점</v>
      </c>
      <c r="X607" s="208" t="str">
        <f ca="1">OFFSET('배치점수 계산기'!N$10,$D607,0)</f>
        <v>변표</v>
      </c>
      <c r="Y607" s="212">
        <f ca="1">OFFSET(환산공식!FG$15,$F607,0)</f>
        <v>0.28999999999999998</v>
      </c>
      <c r="Z607" s="35">
        <f ca="1">OFFSET(환산공식!FH$15,$F607,0)</f>
        <v>0.43</v>
      </c>
      <c r="AA607" s="203">
        <f ca="1">OFFSET(환산공식!FI$15,$F607,0)</f>
        <v>0.28999999999999998</v>
      </c>
      <c r="AB607" s="5"/>
      <c r="AD607">
        <f t="shared" ca="1" si="19"/>
        <v>6</v>
      </c>
      <c r="AF607" s="5"/>
      <c r="AG607" s="5"/>
      <c r="AH607" s="5"/>
    </row>
    <row r="608" spans="1:34">
      <c r="A608" s="222"/>
      <c r="B608" s="222"/>
      <c r="C608" s="222" t="s">
        <v>2994</v>
      </c>
      <c r="D608" s="219">
        <v>1511</v>
      </c>
      <c r="E608" s="219">
        <v>193</v>
      </c>
      <c r="F608" s="219">
        <v>193</v>
      </c>
      <c r="G608" s="264">
        <v>601</v>
      </c>
      <c r="H608" s="221" t="s">
        <v>129</v>
      </c>
      <c r="I608" s="219" t="s">
        <v>331</v>
      </c>
      <c r="J608" s="267" t="s">
        <v>972</v>
      </c>
      <c r="K608" s="219" t="s">
        <v>83</v>
      </c>
      <c r="L608" s="35" t="str">
        <f ca="1">IF(OFFSET(환산공식!$DU$15,$F608,0)=1,"O","X")</f>
        <v>X</v>
      </c>
      <c r="M608" s="212">
        <f ca="1">IFERROR(OFFSET(환산공식!DA$15,$F608,0),"")</f>
        <v>125</v>
      </c>
      <c r="N608" s="35" t="str">
        <f ca="1">IFERROR(CONCATENATE(ROUND(OFFSET(환산공식!DB$15,$F608,0),1),"%"),"")</f>
        <v>100%</v>
      </c>
      <c r="O608" s="35">
        <f ca="1">IFERROR(OFFSET(환산공식!DC$15,$F608,0),"")</f>
        <v>10</v>
      </c>
      <c r="P608" s="212" t="str">
        <f t="shared" ca="1" si="18"/>
        <v>3% 이하</v>
      </c>
      <c r="Q608" s="218">
        <f ca="1">IFERROR(ROUND(OFFSET(환산공식!$EX$15,$F608,0),3),"")</f>
        <v>0</v>
      </c>
      <c r="R608" s="218">
        <f ca="1">OFFSET('배치점수 계산기'!H$10,$D608,0)</f>
        <v>646.68600000000004</v>
      </c>
      <c r="S608" s="218">
        <f ca="1">OFFSET('배치점수 계산기'!I$10,$D608,0)</f>
        <v>644.33299999999997</v>
      </c>
      <c r="T608" s="218">
        <f ca="1">OFFSET('배치점수 계산기'!J$10,$D608,0)</f>
        <v>639.47799999999995</v>
      </c>
      <c r="U608" s="218">
        <f ca="1">OFFSET('배치점수 계산기'!K$10,$D608,0)</f>
        <v>635.27800000000002</v>
      </c>
      <c r="V608" s="218">
        <f ca="1">OFFSET('배치점수 계산기'!L$10,$D608,0)</f>
        <v>629.26</v>
      </c>
      <c r="W608" s="210" t="str">
        <f ca="1">OFFSET('배치점수 계산기'!M$10,$D608,0)</f>
        <v>표점</v>
      </c>
      <c r="X608" s="208" t="str">
        <f ca="1">OFFSET('배치점수 계산기'!N$10,$D608,0)</f>
        <v>변표</v>
      </c>
      <c r="Y608" s="212">
        <f ca="1">OFFSET(환산공식!FG$15,$F608,0)</f>
        <v>0.28999999999999998</v>
      </c>
      <c r="Z608" s="35">
        <f ca="1">OFFSET(환산공식!FH$15,$F608,0)</f>
        <v>0.43</v>
      </c>
      <c r="AA608" s="203">
        <f ca="1">OFFSET(환산공식!FI$15,$F608,0)</f>
        <v>0.28999999999999998</v>
      </c>
      <c r="AB608" s="5"/>
      <c r="AD608">
        <f t="shared" ca="1" si="19"/>
        <v>6</v>
      </c>
      <c r="AF608" s="5"/>
      <c r="AG608" s="5"/>
      <c r="AH608" s="5"/>
    </row>
    <row r="609" spans="1:34">
      <c r="A609" s="222"/>
      <c r="B609" s="222"/>
      <c r="C609" s="222" t="s">
        <v>2995</v>
      </c>
      <c r="D609" s="219">
        <v>1512</v>
      </c>
      <c r="E609" s="219">
        <v>193</v>
      </c>
      <c r="F609" s="219">
        <v>193</v>
      </c>
      <c r="G609" s="264">
        <v>602</v>
      </c>
      <c r="H609" s="221" t="s">
        <v>129</v>
      </c>
      <c r="I609" s="219" t="s">
        <v>331</v>
      </c>
      <c r="J609" s="267" t="s">
        <v>973</v>
      </c>
      <c r="K609" s="219" t="s">
        <v>83</v>
      </c>
      <c r="L609" s="35" t="str">
        <f ca="1">IF(OFFSET(환산공식!$DU$15,$F609,0)=1,"O","X")</f>
        <v>X</v>
      </c>
      <c r="M609" s="212">
        <f ca="1">IFERROR(OFFSET(환산공식!DA$15,$F609,0),"")</f>
        <v>125</v>
      </c>
      <c r="N609" s="35" t="str">
        <f ca="1">IFERROR(CONCATENATE(ROUND(OFFSET(환산공식!DB$15,$F609,0),1),"%"),"")</f>
        <v>100%</v>
      </c>
      <c r="O609" s="35">
        <f ca="1">IFERROR(OFFSET(환산공식!DC$15,$F609,0),"")</f>
        <v>10</v>
      </c>
      <c r="P609" s="212" t="str">
        <f t="shared" ca="1" si="18"/>
        <v>3% 이하</v>
      </c>
      <c r="Q609" s="218">
        <f ca="1">IFERROR(ROUND(OFFSET(환산공식!$EX$15,$F609,0),3),"")</f>
        <v>0</v>
      </c>
      <c r="R609" s="218">
        <f ca="1">OFFSET('배치점수 계산기'!H$10,$D609,0)</f>
        <v>646.22400000000005</v>
      </c>
      <c r="S609" s="218">
        <f ca="1">OFFSET('배치점수 계산기'!I$10,$D609,0)</f>
        <v>643.89499999999998</v>
      </c>
      <c r="T609" s="218">
        <f ca="1">OFFSET('배치점수 계산기'!J$10,$D609,0)</f>
        <v>639.11800000000005</v>
      </c>
      <c r="U609" s="218">
        <f ca="1">OFFSET('배치점수 계산기'!K$10,$D609,0)</f>
        <v>635.09</v>
      </c>
      <c r="V609" s="218">
        <f ca="1">OFFSET('배치점수 계산기'!L$10,$D609,0)</f>
        <v>628.94899999999996</v>
      </c>
      <c r="W609" s="210" t="str">
        <f ca="1">OFFSET('배치점수 계산기'!M$10,$D609,0)</f>
        <v>표점</v>
      </c>
      <c r="X609" s="208" t="str">
        <f ca="1">OFFSET('배치점수 계산기'!N$10,$D609,0)</f>
        <v>변표</v>
      </c>
      <c r="Y609" s="212">
        <f ca="1">OFFSET(환산공식!FG$15,$F609,0)</f>
        <v>0.28999999999999998</v>
      </c>
      <c r="Z609" s="35">
        <f ca="1">OFFSET(환산공식!FH$15,$F609,0)</f>
        <v>0.43</v>
      </c>
      <c r="AA609" s="203">
        <f ca="1">OFFSET(환산공식!FI$15,$F609,0)</f>
        <v>0.28999999999999998</v>
      </c>
      <c r="AB609" s="5"/>
      <c r="AD609">
        <f t="shared" ca="1" si="19"/>
        <v>6</v>
      </c>
      <c r="AF609" s="5"/>
      <c r="AG609" s="5"/>
      <c r="AH609" s="5"/>
    </row>
    <row r="610" spans="1:34">
      <c r="A610" s="222"/>
      <c r="B610" s="222"/>
      <c r="C610" s="222" t="s">
        <v>2996</v>
      </c>
      <c r="D610" s="219">
        <v>1513</v>
      </c>
      <c r="E610" s="219">
        <v>193</v>
      </c>
      <c r="F610" s="219">
        <v>193</v>
      </c>
      <c r="G610" s="264">
        <v>603</v>
      </c>
      <c r="H610" s="221" t="s">
        <v>129</v>
      </c>
      <c r="I610" s="219" t="s">
        <v>331</v>
      </c>
      <c r="J610" s="267" t="s">
        <v>970</v>
      </c>
      <c r="K610" s="219" t="s">
        <v>83</v>
      </c>
      <c r="L610" s="35" t="str">
        <f ca="1">IF(OFFSET(환산공식!$DU$15,$F610,0)=1,"O","X")</f>
        <v>X</v>
      </c>
      <c r="M610" s="212">
        <f ca="1">IFERROR(OFFSET(환산공식!DA$15,$F610,0),"")</f>
        <v>125</v>
      </c>
      <c r="N610" s="35" t="str">
        <f ca="1">IFERROR(CONCATENATE(ROUND(OFFSET(환산공식!DB$15,$F610,0),1),"%"),"")</f>
        <v>100%</v>
      </c>
      <c r="O610" s="35">
        <f ca="1">IFERROR(OFFSET(환산공식!DC$15,$F610,0),"")</f>
        <v>10</v>
      </c>
      <c r="P610" s="212" t="str">
        <f t="shared" ca="1" si="18"/>
        <v>3% 이하</v>
      </c>
      <c r="Q610" s="218">
        <f ca="1">IFERROR(ROUND(OFFSET(환산공식!$EX$15,$F610,0),3),"")</f>
        <v>0</v>
      </c>
      <c r="R610" s="218">
        <f ca="1">OFFSET('배치점수 계산기'!H$10,$D610,0)</f>
        <v>645.995</v>
      </c>
      <c r="S610" s="218">
        <f ca="1">OFFSET('배치점수 계산기'!I$10,$D610,0)</f>
        <v>643.54100000000005</v>
      </c>
      <c r="T610" s="218">
        <f ca="1">OFFSET('배치점수 계산기'!J$10,$D610,0)</f>
        <v>638.91099999999994</v>
      </c>
      <c r="U610" s="218">
        <f ca="1">OFFSET('배치점수 계산기'!K$10,$D610,0)</f>
        <v>634.61500000000001</v>
      </c>
      <c r="V610" s="218">
        <f ca="1">OFFSET('배치점수 계산기'!L$10,$D610,0)</f>
        <v>628.61699999999996</v>
      </c>
      <c r="W610" s="210" t="str">
        <f ca="1">OFFSET('배치점수 계산기'!M$10,$D610,0)</f>
        <v>표점</v>
      </c>
      <c r="X610" s="208" t="str">
        <f ca="1">OFFSET('배치점수 계산기'!N$10,$D610,0)</f>
        <v>변표</v>
      </c>
      <c r="Y610" s="212">
        <f ca="1">OFFSET(환산공식!FG$15,$F610,0)</f>
        <v>0.28999999999999998</v>
      </c>
      <c r="Z610" s="35">
        <f ca="1">OFFSET(환산공식!FH$15,$F610,0)</f>
        <v>0.43</v>
      </c>
      <c r="AA610" s="203">
        <f ca="1">OFFSET(환산공식!FI$15,$F610,0)</f>
        <v>0.28999999999999998</v>
      </c>
      <c r="AB610" s="5"/>
      <c r="AD610">
        <f t="shared" ca="1" si="19"/>
        <v>6</v>
      </c>
      <c r="AF610" s="5"/>
      <c r="AG610" s="5"/>
      <c r="AH610" s="5"/>
    </row>
    <row r="611" spans="1:34">
      <c r="A611" s="222"/>
      <c r="B611" s="222"/>
      <c r="C611" s="222" t="s">
        <v>2997</v>
      </c>
      <c r="D611" s="219">
        <v>1514</v>
      </c>
      <c r="E611" s="219">
        <v>194</v>
      </c>
      <c r="F611" s="219">
        <v>194</v>
      </c>
      <c r="G611" s="264">
        <v>604</v>
      </c>
      <c r="H611" s="221" t="s">
        <v>129</v>
      </c>
      <c r="I611" s="219" t="s">
        <v>331</v>
      </c>
      <c r="J611" s="267" t="s">
        <v>68</v>
      </c>
      <c r="K611" s="219" t="s">
        <v>83</v>
      </c>
      <c r="L611" s="35" t="str">
        <f ca="1">IF(OFFSET(환산공식!$DU$15,$F611,0)=1,"O","X")</f>
        <v>X</v>
      </c>
      <c r="M611" s="212">
        <f ca="1">IFERROR(OFFSET(환산공식!DA$15,$F611,0),"")</f>
        <v>125</v>
      </c>
      <c r="N611" s="35" t="str">
        <f ca="1">IFERROR(CONCATENATE(ROUND(OFFSET(환산공식!DB$15,$F611,0),1),"%"),"")</f>
        <v>100%</v>
      </c>
      <c r="O611" s="35">
        <f ca="1">IFERROR(OFFSET(환산공식!DC$15,$F611,0),"")</f>
        <v>10</v>
      </c>
      <c r="P611" s="212" t="str">
        <f t="shared" ca="1" si="18"/>
        <v>3% 이하</v>
      </c>
      <c r="Q611" s="218">
        <f ca="1">IFERROR(ROUND(OFFSET(환산공식!$EX$15,$F611,0),3),"")</f>
        <v>0</v>
      </c>
      <c r="R611" s="218">
        <f ca="1">OFFSET('배치점수 계산기'!H$10,$D611,0)</f>
        <v>645.995</v>
      </c>
      <c r="S611" s="218">
        <f ca="1">OFFSET('배치점수 계산기'!I$10,$D611,0)</f>
        <v>643.54100000000005</v>
      </c>
      <c r="T611" s="218">
        <f ca="1">OFFSET('배치점수 계산기'!J$10,$D611,0)</f>
        <v>638.91099999999994</v>
      </c>
      <c r="U611" s="218">
        <f ca="1">OFFSET('배치점수 계산기'!K$10,$D611,0)</f>
        <v>634.61500000000001</v>
      </c>
      <c r="V611" s="218">
        <f ca="1">OFFSET('배치점수 계산기'!L$10,$D611,0)</f>
        <v>628.61699999999996</v>
      </c>
      <c r="W611" s="210" t="str">
        <f ca="1">OFFSET('배치점수 계산기'!M$10,$D611,0)</f>
        <v>표점</v>
      </c>
      <c r="X611" s="208" t="str">
        <f ca="1">OFFSET('배치점수 계산기'!N$10,$D611,0)</f>
        <v>변표</v>
      </c>
      <c r="Y611" s="212">
        <f ca="1">OFFSET(환산공식!FG$15,$F611,0)</f>
        <v>0.28999999999999998</v>
      </c>
      <c r="Z611" s="35">
        <f ca="1">OFFSET(환산공식!FH$15,$F611,0)</f>
        <v>0.43</v>
      </c>
      <c r="AA611" s="203">
        <f ca="1">OFFSET(환산공식!FI$15,$F611,0)</f>
        <v>0.28999999999999998</v>
      </c>
      <c r="AB611" s="5"/>
      <c r="AD611">
        <f t="shared" ca="1" si="19"/>
        <v>6</v>
      </c>
      <c r="AF611" s="5"/>
      <c r="AG611" s="5"/>
      <c r="AH611" s="5"/>
    </row>
    <row r="612" spans="1:34">
      <c r="A612" s="222"/>
      <c r="B612" s="222"/>
      <c r="C612" s="222" t="s">
        <v>2998</v>
      </c>
      <c r="D612" s="219">
        <v>1515</v>
      </c>
      <c r="E612" s="219">
        <v>194</v>
      </c>
      <c r="F612" s="219">
        <v>194</v>
      </c>
      <c r="G612" s="264">
        <v>605</v>
      </c>
      <c r="H612" s="221" t="s">
        <v>129</v>
      </c>
      <c r="I612" s="219" t="s">
        <v>331</v>
      </c>
      <c r="J612" s="267" t="s">
        <v>182</v>
      </c>
      <c r="K612" s="219" t="s">
        <v>83</v>
      </c>
      <c r="L612" s="35" t="str">
        <f ca="1">IF(OFFSET(환산공식!$DU$15,$F612,0)=1,"O","X")</f>
        <v>X</v>
      </c>
      <c r="M612" s="212">
        <f ca="1">IFERROR(OFFSET(환산공식!DA$15,$F612,0),"")</f>
        <v>125</v>
      </c>
      <c r="N612" s="35" t="str">
        <f ca="1">IFERROR(CONCATENATE(ROUND(OFFSET(환산공식!DB$15,$F612,0),1),"%"),"")</f>
        <v>100%</v>
      </c>
      <c r="O612" s="35">
        <f ca="1">IFERROR(OFFSET(환산공식!DC$15,$F612,0),"")</f>
        <v>10</v>
      </c>
      <c r="P612" s="212" t="str">
        <f t="shared" ca="1" si="18"/>
        <v>3% 이하</v>
      </c>
      <c r="Q612" s="218">
        <f ca="1">IFERROR(ROUND(OFFSET(환산공식!$EX$15,$F612,0),3),"")</f>
        <v>0</v>
      </c>
      <c r="R612" s="218">
        <f ca="1">OFFSET('배치점수 계산기'!H$10,$D612,0)</f>
        <v>644.52</v>
      </c>
      <c r="S612" s="218">
        <f ca="1">OFFSET('배치점수 계산기'!I$10,$D612,0)</f>
        <v>642.48500000000001</v>
      </c>
      <c r="T612" s="218">
        <f ca="1">OFFSET('배치점수 계산기'!J$10,$D612,0)</f>
        <v>638.44899999999996</v>
      </c>
      <c r="U612" s="218">
        <f ca="1">OFFSET('배치점수 계산기'!K$10,$D612,0)</f>
        <v>635.09</v>
      </c>
      <c r="V612" s="218">
        <f ca="1">OFFSET('배치점수 계산기'!L$10,$D612,0)</f>
        <v>629.30799999999999</v>
      </c>
      <c r="W612" s="210" t="str">
        <f ca="1">OFFSET('배치점수 계산기'!M$10,$D612,0)</f>
        <v>표점</v>
      </c>
      <c r="X612" s="208" t="str">
        <f ca="1">OFFSET('배치점수 계산기'!N$10,$D612,0)</f>
        <v>변표</v>
      </c>
      <c r="Y612" s="212">
        <f ca="1">OFFSET(환산공식!FG$15,$F612,0)</f>
        <v>0.28999999999999998</v>
      </c>
      <c r="Z612" s="35">
        <f ca="1">OFFSET(환산공식!FH$15,$F612,0)</f>
        <v>0.43</v>
      </c>
      <c r="AA612" s="203">
        <f ca="1">OFFSET(환산공식!FI$15,$F612,0)</f>
        <v>0.28999999999999998</v>
      </c>
      <c r="AB612" s="5"/>
      <c r="AD612">
        <f t="shared" ca="1" si="19"/>
        <v>6</v>
      </c>
      <c r="AF612" s="5"/>
      <c r="AG612" s="5"/>
      <c r="AH612" s="5"/>
    </row>
    <row r="613" spans="1:34">
      <c r="A613" s="222"/>
      <c r="B613" s="222"/>
      <c r="C613" s="222" t="s">
        <v>2999</v>
      </c>
      <c r="D613" s="219">
        <v>1516</v>
      </c>
      <c r="E613" s="219">
        <v>193</v>
      </c>
      <c r="F613" s="219">
        <v>193</v>
      </c>
      <c r="G613" s="264">
        <v>606</v>
      </c>
      <c r="H613" s="221" t="s">
        <v>129</v>
      </c>
      <c r="I613" s="219" t="s">
        <v>331</v>
      </c>
      <c r="J613" s="267" t="s">
        <v>971</v>
      </c>
      <c r="K613" s="219" t="s">
        <v>83</v>
      </c>
      <c r="L613" s="35" t="str">
        <f ca="1">IF(OFFSET(환산공식!$DU$15,$F613,0)=1,"O","X")</f>
        <v>X</v>
      </c>
      <c r="M613" s="212">
        <f ca="1">IFERROR(OFFSET(환산공식!DA$15,$F613,0),"")</f>
        <v>125</v>
      </c>
      <c r="N613" s="35" t="str">
        <f ca="1">IFERROR(CONCATENATE(ROUND(OFFSET(환산공식!DB$15,$F613,0),1),"%"),"")</f>
        <v>100%</v>
      </c>
      <c r="O613" s="35">
        <f ca="1">IFERROR(OFFSET(환산공식!DC$15,$F613,0),"")</f>
        <v>10</v>
      </c>
      <c r="P613" s="212" t="str">
        <f t="shared" ca="1" si="18"/>
        <v>3% 이하</v>
      </c>
      <c r="Q613" s="218">
        <f ca="1">IFERROR(ROUND(OFFSET(환산공식!$EX$15,$F613,0),3),"")</f>
        <v>0</v>
      </c>
      <c r="R613" s="218">
        <f ca="1">OFFSET('배치점수 계산기'!H$10,$D613,0)</f>
        <v>645.01300000000003</v>
      </c>
      <c r="S613" s="218">
        <f ca="1">OFFSET('배치점수 계산기'!I$10,$D613,0)</f>
        <v>642.673</v>
      </c>
      <c r="T613" s="218">
        <f ca="1">OFFSET('배치점수 계산기'!J$10,$D613,0)</f>
        <v>638.01800000000003</v>
      </c>
      <c r="U613" s="218">
        <f ca="1">OFFSET('배치점수 계산기'!K$10,$D613,0)</f>
        <v>633.89</v>
      </c>
      <c r="V613" s="218">
        <f ca="1">OFFSET('배치점수 계산기'!L$10,$D613,0)</f>
        <v>628.02800000000002</v>
      </c>
      <c r="W613" s="210" t="str">
        <f ca="1">OFFSET('배치점수 계산기'!M$10,$D613,0)</f>
        <v>표점</v>
      </c>
      <c r="X613" s="208" t="str">
        <f ca="1">OFFSET('배치점수 계산기'!N$10,$D613,0)</f>
        <v>변표</v>
      </c>
      <c r="Y613" s="212">
        <f ca="1">OFFSET(환산공식!FG$15,$F613,0)</f>
        <v>0.28999999999999998</v>
      </c>
      <c r="Z613" s="35">
        <f ca="1">OFFSET(환산공식!FH$15,$F613,0)</f>
        <v>0.43</v>
      </c>
      <c r="AA613" s="203">
        <f ca="1">OFFSET(환산공식!FI$15,$F613,0)</f>
        <v>0.28999999999999998</v>
      </c>
      <c r="AB613" s="5"/>
      <c r="AD613">
        <f t="shared" ca="1" si="19"/>
        <v>6</v>
      </c>
      <c r="AF613" s="5"/>
      <c r="AG613" s="5"/>
      <c r="AH613" s="5"/>
    </row>
    <row r="614" spans="1:34">
      <c r="A614" s="222"/>
      <c r="B614" s="222"/>
      <c r="C614" s="222" t="s">
        <v>3000</v>
      </c>
      <c r="D614" s="219">
        <v>1517</v>
      </c>
      <c r="E614" s="219">
        <v>193</v>
      </c>
      <c r="F614" s="219">
        <v>193</v>
      </c>
      <c r="G614" s="264">
        <v>607</v>
      </c>
      <c r="H614" s="221" t="s">
        <v>129</v>
      </c>
      <c r="I614" s="219" t="s">
        <v>331</v>
      </c>
      <c r="J614" s="267" t="s">
        <v>347</v>
      </c>
      <c r="K614" s="219" t="s">
        <v>83</v>
      </c>
      <c r="L614" s="35" t="str">
        <f ca="1">IF(OFFSET(환산공식!$DU$15,$F614,0)=1,"O","X")</f>
        <v>X</v>
      </c>
      <c r="M614" s="212">
        <f ca="1">IFERROR(OFFSET(환산공식!DA$15,$F614,0),"")</f>
        <v>125</v>
      </c>
      <c r="N614" s="35" t="str">
        <f ca="1">IFERROR(CONCATENATE(ROUND(OFFSET(환산공식!DB$15,$F614,0),1),"%"),"")</f>
        <v>100%</v>
      </c>
      <c r="O614" s="35">
        <f ca="1">IFERROR(OFFSET(환산공식!DC$15,$F614,0),"")</f>
        <v>10</v>
      </c>
      <c r="P614" s="212" t="str">
        <f t="shared" ca="1" si="18"/>
        <v>3% 이하</v>
      </c>
      <c r="Q614" s="218">
        <f ca="1">IFERROR(ROUND(OFFSET(환산공식!$EX$15,$F614,0),3),"")</f>
        <v>0</v>
      </c>
      <c r="R614" s="218">
        <f ca="1">OFFSET('배치점수 계산기'!H$10,$D614,0)</f>
        <v>643.30499999999995</v>
      </c>
      <c r="S614" s="218">
        <f ca="1">OFFSET('배치점수 계산기'!I$10,$D614,0)</f>
        <v>640.45299999999997</v>
      </c>
      <c r="T614" s="218">
        <f ca="1">OFFSET('배치점수 계산기'!J$10,$D614,0)</f>
        <v>636.72799999999995</v>
      </c>
      <c r="U614" s="218">
        <f ca="1">OFFSET('배치점수 계산기'!K$10,$D614,0)</f>
        <v>632.29399999999998</v>
      </c>
      <c r="V614" s="218">
        <f ca="1">OFFSET('배치점수 계산기'!L$10,$D614,0)</f>
        <v>626.67999999999995</v>
      </c>
      <c r="W614" s="210" t="str">
        <f ca="1">OFFSET('배치점수 계산기'!M$10,$D614,0)</f>
        <v>표점</v>
      </c>
      <c r="X614" s="208" t="str">
        <f ca="1">OFFSET('배치점수 계산기'!N$10,$D614,0)</f>
        <v>변표</v>
      </c>
      <c r="Y614" s="212">
        <f ca="1">OFFSET(환산공식!FG$15,$F614,0)</f>
        <v>0.28999999999999998</v>
      </c>
      <c r="Z614" s="35">
        <f ca="1">OFFSET(환산공식!FH$15,$F614,0)</f>
        <v>0.43</v>
      </c>
      <c r="AA614" s="203">
        <f ca="1">OFFSET(환산공식!FI$15,$F614,0)</f>
        <v>0.28999999999999998</v>
      </c>
      <c r="AB614" s="5"/>
      <c r="AD614">
        <f t="shared" ca="1" si="19"/>
        <v>6</v>
      </c>
      <c r="AF614" s="5"/>
      <c r="AG614" s="5"/>
      <c r="AH614" s="5"/>
    </row>
    <row r="615" spans="1:34">
      <c r="A615" s="222"/>
      <c r="B615" s="222"/>
      <c r="C615" s="222" t="s">
        <v>3001</v>
      </c>
      <c r="D615" s="219">
        <v>1518</v>
      </c>
      <c r="E615" s="219">
        <v>193</v>
      </c>
      <c r="F615" s="219">
        <v>193</v>
      </c>
      <c r="G615" s="264">
        <v>608</v>
      </c>
      <c r="H615" s="221" t="s">
        <v>129</v>
      </c>
      <c r="I615" s="219" t="s">
        <v>331</v>
      </c>
      <c r="J615" s="267" t="s">
        <v>943</v>
      </c>
      <c r="K615" s="219" t="s">
        <v>83</v>
      </c>
      <c r="L615" s="35" t="str">
        <f ca="1">IF(OFFSET(환산공식!$DU$15,$F615,0)=1,"O","X")</f>
        <v>X</v>
      </c>
      <c r="M615" s="212">
        <f ca="1">IFERROR(OFFSET(환산공식!DA$15,$F615,0),"")</f>
        <v>125</v>
      </c>
      <c r="N615" s="35" t="str">
        <f ca="1">IFERROR(CONCATENATE(ROUND(OFFSET(환산공식!DB$15,$F615,0),1),"%"),"")</f>
        <v>100%</v>
      </c>
      <c r="O615" s="35">
        <f ca="1">IFERROR(OFFSET(환산공식!DC$15,$F615,0),"")</f>
        <v>10</v>
      </c>
      <c r="P615" s="212" t="str">
        <f t="shared" ca="1" si="18"/>
        <v>3% 이하</v>
      </c>
      <c r="Q615" s="218">
        <f ca="1">IFERROR(ROUND(OFFSET(환산공식!$EX$15,$F615,0),3),"")</f>
        <v>0</v>
      </c>
      <c r="R615" s="218">
        <f ca="1">OFFSET('배치점수 계산기'!H$10,$D615,0)</f>
        <v>643.11800000000005</v>
      </c>
      <c r="S615" s="218">
        <f ca="1">OFFSET('배치점수 계산기'!I$10,$D615,0)</f>
        <v>640.15899999999999</v>
      </c>
      <c r="T615" s="218">
        <f ca="1">OFFSET('배치점수 계산기'!J$10,$D615,0)</f>
        <v>636.49699999999996</v>
      </c>
      <c r="U615" s="218">
        <f ca="1">OFFSET('배치점수 계산기'!K$10,$D615,0)</f>
        <v>632.10599999999999</v>
      </c>
      <c r="V615" s="218">
        <f ca="1">OFFSET('배치점수 계산기'!L$10,$D615,0)</f>
        <v>626.55600000000004</v>
      </c>
      <c r="W615" s="210" t="str">
        <f ca="1">OFFSET('배치점수 계산기'!M$10,$D615,0)</f>
        <v>표점</v>
      </c>
      <c r="X615" s="208" t="str">
        <f ca="1">OFFSET('배치점수 계산기'!N$10,$D615,0)</f>
        <v>변표</v>
      </c>
      <c r="Y615" s="212">
        <f ca="1">OFFSET(환산공식!FG$15,$F615,0)</f>
        <v>0.28999999999999998</v>
      </c>
      <c r="Z615" s="35">
        <f ca="1">OFFSET(환산공식!FH$15,$F615,0)</f>
        <v>0.43</v>
      </c>
      <c r="AA615" s="203">
        <f ca="1">OFFSET(환산공식!FI$15,$F615,0)</f>
        <v>0.28999999999999998</v>
      </c>
      <c r="AB615" s="5"/>
      <c r="AD615">
        <f t="shared" ca="1" si="19"/>
        <v>6</v>
      </c>
      <c r="AF615" s="5"/>
      <c r="AG615" s="5"/>
      <c r="AH615" s="5"/>
    </row>
    <row r="616" spans="1:34">
      <c r="A616" s="222"/>
      <c r="B616" s="222"/>
      <c r="C616" s="222" t="s">
        <v>3002</v>
      </c>
      <c r="D616" s="219">
        <v>1519</v>
      </c>
      <c r="E616" s="219">
        <v>193</v>
      </c>
      <c r="F616" s="219">
        <v>193</v>
      </c>
      <c r="G616" s="264">
        <v>609</v>
      </c>
      <c r="H616" s="221" t="s">
        <v>129</v>
      </c>
      <c r="I616" s="219" t="s">
        <v>331</v>
      </c>
      <c r="J616" s="267" t="s">
        <v>660</v>
      </c>
      <c r="K616" s="219" t="s">
        <v>83</v>
      </c>
      <c r="L616" s="35" t="str">
        <f ca="1">IF(OFFSET(환산공식!$DU$15,$F616,0)=1,"O","X")</f>
        <v>X</v>
      </c>
      <c r="M616" s="212">
        <f ca="1">IFERROR(OFFSET(환산공식!DA$15,$F616,0),"")</f>
        <v>125</v>
      </c>
      <c r="N616" s="35" t="str">
        <f ca="1">IFERROR(CONCATENATE(ROUND(OFFSET(환산공식!DB$15,$F616,0),1),"%"),"")</f>
        <v>100%</v>
      </c>
      <c r="O616" s="35">
        <f ca="1">IFERROR(OFFSET(환산공식!DC$15,$F616,0),"")</f>
        <v>10</v>
      </c>
      <c r="P616" s="212" t="str">
        <f t="shared" ca="1" si="18"/>
        <v>3% 이하</v>
      </c>
      <c r="Q616" s="218">
        <f ca="1">IFERROR(ROUND(OFFSET(환산공식!$EX$15,$F616,0),3),"")</f>
        <v>0</v>
      </c>
      <c r="R616" s="218">
        <f ca="1">OFFSET('배치점수 계산기'!H$10,$D616,0)</f>
        <v>642.24099999999999</v>
      </c>
      <c r="S616" s="218">
        <f ca="1">OFFSET('배치점수 계산기'!I$10,$D616,0)</f>
        <v>639.298</v>
      </c>
      <c r="T616" s="218">
        <f ca="1">OFFSET('배치점수 계산기'!J$10,$D616,0)</f>
        <v>635.81500000000005</v>
      </c>
      <c r="U616" s="218">
        <f ca="1">OFFSET('배치점수 계산기'!K$10,$D616,0)</f>
        <v>631.06299999999999</v>
      </c>
      <c r="V616" s="218">
        <f ca="1">OFFSET('배치점수 계산기'!L$10,$D616,0)</f>
        <v>625.88900000000001</v>
      </c>
      <c r="W616" s="210" t="str">
        <f ca="1">OFFSET('배치점수 계산기'!M$10,$D616,0)</f>
        <v>표점</v>
      </c>
      <c r="X616" s="208" t="str">
        <f ca="1">OFFSET('배치점수 계산기'!N$10,$D616,0)</f>
        <v>변표</v>
      </c>
      <c r="Y616" s="212">
        <f ca="1">OFFSET(환산공식!FG$15,$F616,0)</f>
        <v>0.28999999999999998</v>
      </c>
      <c r="Z616" s="35">
        <f ca="1">OFFSET(환산공식!FH$15,$F616,0)</f>
        <v>0.43</v>
      </c>
      <c r="AA616" s="203">
        <f ca="1">OFFSET(환산공식!FI$15,$F616,0)</f>
        <v>0.28999999999999998</v>
      </c>
      <c r="AB616" s="5"/>
      <c r="AD616">
        <f t="shared" ca="1" si="19"/>
        <v>6</v>
      </c>
      <c r="AF616" s="5"/>
      <c r="AG616" s="5"/>
      <c r="AH616" s="5"/>
    </row>
    <row r="617" spans="1:34">
      <c r="A617" s="222"/>
      <c r="B617" s="222"/>
      <c r="C617" s="222" t="s">
        <v>3003</v>
      </c>
      <c r="D617" s="219">
        <v>1520</v>
      </c>
      <c r="E617" s="219">
        <v>193</v>
      </c>
      <c r="F617" s="219">
        <v>193</v>
      </c>
      <c r="G617" s="264">
        <v>610</v>
      </c>
      <c r="H617" s="221" t="s">
        <v>129</v>
      </c>
      <c r="I617" s="219" t="s">
        <v>331</v>
      </c>
      <c r="J617" s="267" t="s">
        <v>156</v>
      </c>
      <c r="K617" s="219" t="s">
        <v>83</v>
      </c>
      <c r="L617" s="35" t="str">
        <f ca="1">IF(OFFSET(환산공식!$DU$15,$F617,0)=1,"O","X")</f>
        <v>X</v>
      </c>
      <c r="M617" s="212">
        <f ca="1">IFERROR(OFFSET(환산공식!DA$15,$F617,0),"")</f>
        <v>125</v>
      </c>
      <c r="N617" s="35" t="str">
        <f ca="1">IFERROR(CONCATENATE(ROUND(OFFSET(환산공식!DB$15,$F617,0),1),"%"),"")</f>
        <v>100%</v>
      </c>
      <c r="O617" s="35">
        <f ca="1">IFERROR(OFFSET(환산공식!DC$15,$F617,0),"")</f>
        <v>10</v>
      </c>
      <c r="P617" s="212" t="str">
        <f t="shared" ca="1" si="18"/>
        <v>3% 이하</v>
      </c>
      <c r="Q617" s="218">
        <f ca="1">IFERROR(ROUND(OFFSET(환산공식!$EX$15,$F617,0),3),"")</f>
        <v>0</v>
      </c>
      <c r="R617" s="218">
        <f ca="1">OFFSET('배치점수 계산기'!H$10,$D617,0)</f>
        <v>637.29399999999998</v>
      </c>
      <c r="S617" s="218">
        <f ca="1">OFFSET('배치점수 계산기'!I$10,$D617,0)</f>
        <v>635.40300000000002</v>
      </c>
      <c r="T617" s="218">
        <f ca="1">OFFSET('배치점수 계산기'!J$10,$D617,0)</f>
        <v>632.29399999999998</v>
      </c>
      <c r="U617" s="218">
        <f ca="1">OFFSET('배치점수 계산기'!K$10,$D617,0)</f>
        <v>628.51099999999997</v>
      </c>
      <c r="V617" s="218">
        <f ca="1">OFFSET('배치점수 계산기'!L$10,$D617,0)</f>
        <v>624.09199999999998</v>
      </c>
      <c r="W617" s="210" t="str">
        <f ca="1">OFFSET('배치점수 계산기'!M$10,$D617,0)</f>
        <v>표점</v>
      </c>
      <c r="X617" s="208" t="str">
        <f ca="1">OFFSET('배치점수 계산기'!N$10,$D617,0)</f>
        <v>변표</v>
      </c>
      <c r="Y617" s="212">
        <f ca="1">OFFSET(환산공식!FG$15,$F617,0)</f>
        <v>0.28999999999999998</v>
      </c>
      <c r="Z617" s="35">
        <f ca="1">OFFSET(환산공식!FH$15,$F617,0)</f>
        <v>0.43</v>
      </c>
      <c r="AA617" s="203">
        <f ca="1">OFFSET(환산공식!FI$15,$F617,0)</f>
        <v>0.28999999999999998</v>
      </c>
      <c r="AB617" s="5"/>
      <c r="AD617">
        <f t="shared" ca="1" si="19"/>
        <v>6</v>
      </c>
      <c r="AF617" s="5"/>
      <c r="AG617" s="5"/>
      <c r="AH617" s="5"/>
    </row>
    <row r="618" spans="1:34">
      <c r="A618" s="222"/>
      <c r="B618" s="222"/>
      <c r="C618" s="222" t="s">
        <v>3004</v>
      </c>
      <c r="D618" s="219">
        <v>1521</v>
      </c>
      <c r="E618" s="219">
        <v>191</v>
      </c>
      <c r="F618" s="219">
        <v>191</v>
      </c>
      <c r="G618" s="264">
        <v>611</v>
      </c>
      <c r="H618" s="221" t="s">
        <v>129</v>
      </c>
      <c r="I618" s="219" t="s">
        <v>331</v>
      </c>
      <c r="J618" s="267" t="s">
        <v>18766</v>
      </c>
      <c r="K618" s="219" t="s">
        <v>83</v>
      </c>
      <c r="L618" s="35" t="str">
        <f ca="1">IF(OFFSET(환산공식!$DU$15,$F618,0)=1,"O","X")</f>
        <v>X</v>
      </c>
      <c r="M618" s="212">
        <f ca="1">IFERROR(OFFSET(환산공식!DA$15,$F618,0),"")</f>
        <v>125</v>
      </c>
      <c r="N618" s="35" t="str">
        <f ca="1">IFERROR(CONCATENATE(ROUND(OFFSET(환산공식!DB$15,$F618,0),1),"%"),"")</f>
        <v>100%</v>
      </c>
      <c r="O618" s="35">
        <f ca="1">IFERROR(OFFSET(환산공식!DC$15,$F618,0),"")</f>
        <v>10</v>
      </c>
      <c r="P618" s="212" t="str">
        <f t="shared" ca="1" si="18"/>
        <v>3% 이하</v>
      </c>
      <c r="Q618" s="218">
        <f ca="1">IFERROR(ROUND(OFFSET(환산공식!$EX$15,$F618,0),3),"")</f>
        <v>0</v>
      </c>
      <c r="R618" s="218">
        <f ca="1">OFFSET('배치점수 계산기'!H$10,$D618,0)</f>
        <v>613.83600000000001</v>
      </c>
      <c r="S618" s="218">
        <f ca="1">OFFSET('배치점수 계산기'!I$10,$D618,0)</f>
        <v>611.48400000000004</v>
      </c>
      <c r="T618" s="218">
        <f ca="1">OFFSET('배치점수 계산기'!J$10,$D618,0)</f>
        <v>607.64800000000002</v>
      </c>
      <c r="U618" s="218">
        <f ca="1">OFFSET('배치점수 계산기'!K$10,$D618,0)</f>
        <v>603.64400000000001</v>
      </c>
      <c r="V618" s="218">
        <f ca="1">OFFSET('배치점수 계산기'!L$10,$D618,0)</f>
        <v>599.53499999999997</v>
      </c>
      <c r="W618" s="210" t="str">
        <f ca="1">OFFSET('배치점수 계산기'!M$10,$D618,0)</f>
        <v>표점</v>
      </c>
      <c r="X618" s="208" t="str">
        <f ca="1">OFFSET('배치점수 계산기'!N$10,$D618,0)</f>
        <v>변표</v>
      </c>
      <c r="Y618" s="212">
        <f ca="1">OFFSET(환산공식!FG$15,$F618,0)</f>
        <v>0.43</v>
      </c>
      <c r="Z618" s="35">
        <f ca="1">OFFSET(환산공식!FH$15,$F618,0)</f>
        <v>0.28999999999999998</v>
      </c>
      <c r="AA618" s="203">
        <f ca="1">OFFSET(환산공식!FI$15,$F618,0)</f>
        <v>0.28999999999999998</v>
      </c>
      <c r="AB618" s="5"/>
      <c r="AD618">
        <f t="shared" ca="1" si="19"/>
        <v>6</v>
      </c>
      <c r="AF618" s="5"/>
      <c r="AG618" s="5"/>
      <c r="AH618" s="5"/>
    </row>
    <row r="619" spans="1:34">
      <c r="A619" s="222"/>
      <c r="B619" s="222"/>
      <c r="C619" s="222" t="s">
        <v>3005</v>
      </c>
      <c r="D619" s="219">
        <v>1530</v>
      </c>
      <c r="E619" s="219">
        <v>191</v>
      </c>
      <c r="F619" s="219">
        <v>191</v>
      </c>
      <c r="G619" s="264">
        <v>612</v>
      </c>
      <c r="H619" s="221" t="s">
        <v>129</v>
      </c>
      <c r="I619" s="219" t="s">
        <v>331</v>
      </c>
      <c r="J619" s="267" t="s">
        <v>18768</v>
      </c>
      <c r="K619" s="219" t="s">
        <v>84</v>
      </c>
      <c r="L619" s="35" t="str">
        <f ca="1">IF(OFFSET(환산공식!$DU$15,$F619,0)=1,"O","X")</f>
        <v>X</v>
      </c>
      <c r="M619" s="212">
        <f ca="1">IFERROR(OFFSET(환산공식!DA$15,$F619,0),"")</f>
        <v>125</v>
      </c>
      <c r="N619" s="35" t="str">
        <f ca="1">IFERROR(CONCATENATE(ROUND(OFFSET(환산공식!DB$15,$F619,0),1),"%"),"")</f>
        <v>100%</v>
      </c>
      <c r="O619" s="35">
        <f ca="1">IFERROR(OFFSET(환산공식!DC$15,$F619,0),"")</f>
        <v>10</v>
      </c>
      <c r="P619" s="212" t="str">
        <f t="shared" ca="1" si="18"/>
        <v>3% 이하</v>
      </c>
      <c r="Q619" s="218">
        <f ca="1">IFERROR(ROUND(OFFSET(환산공식!$EX$15,$F619,0),3),"")</f>
        <v>0</v>
      </c>
      <c r="R619" s="218">
        <f ca="1">OFFSET('배치점수 계산기'!H$10,$D619,0)</f>
        <v>666.53300000000002</v>
      </c>
      <c r="S619" s="218">
        <f ca="1">OFFSET('배치점수 계산기'!I$10,$D619,0)</f>
        <v>664.87300000000005</v>
      </c>
      <c r="T619" s="218">
        <f ca="1">OFFSET('배치점수 계산기'!J$10,$D619,0)</f>
        <v>661.98900000000003</v>
      </c>
      <c r="U619" s="218">
        <f ca="1">OFFSET('배치점수 계산기'!K$10,$D619,0)</f>
        <v>659.048</v>
      </c>
      <c r="V619" s="218">
        <f ca="1">OFFSET('배치점수 계산기'!L$10,$D619,0)</f>
        <v>654.47699999999998</v>
      </c>
      <c r="W619" s="210" t="str">
        <f ca="1">OFFSET('배치점수 계산기'!M$10,$D619,0)</f>
        <v>표점</v>
      </c>
      <c r="X619" s="208" t="str">
        <f ca="1">OFFSET('배치점수 계산기'!N$10,$D619,0)</f>
        <v>변표</v>
      </c>
      <c r="Y619" s="212">
        <f ca="1">OFFSET(환산공식!FG$15,$F619,0)</f>
        <v>0.43</v>
      </c>
      <c r="Z619" s="35">
        <f ca="1">OFFSET(환산공식!FH$15,$F619,0)</f>
        <v>0.28999999999999998</v>
      </c>
      <c r="AA619" s="203">
        <f ca="1">OFFSET(환산공식!FI$15,$F619,0)</f>
        <v>0.28999999999999998</v>
      </c>
      <c r="AB619" s="5"/>
      <c r="AD619">
        <f t="shared" ca="1" si="19"/>
        <v>6</v>
      </c>
      <c r="AF619" s="5"/>
      <c r="AG619" s="5"/>
      <c r="AH619" s="5"/>
    </row>
    <row r="620" spans="1:34">
      <c r="A620" s="222"/>
      <c r="B620" s="222"/>
      <c r="C620" s="222" t="s">
        <v>3006</v>
      </c>
      <c r="D620" s="219">
        <v>1531</v>
      </c>
      <c r="E620" s="219">
        <v>191</v>
      </c>
      <c r="F620" s="219">
        <v>191</v>
      </c>
      <c r="G620" s="264">
        <v>613</v>
      </c>
      <c r="H620" s="221" t="s">
        <v>129</v>
      </c>
      <c r="I620" s="219" t="s">
        <v>331</v>
      </c>
      <c r="J620" s="267" t="s">
        <v>395</v>
      </c>
      <c r="K620" s="219" t="s">
        <v>84</v>
      </c>
      <c r="L620" s="35" t="str">
        <f ca="1">IF(OFFSET(환산공식!$DU$15,$F620,0)=1,"O","X")</f>
        <v>X</v>
      </c>
      <c r="M620" s="212">
        <f ca="1">IFERROR(OFFSET(환산공식!DA$15,$F620,0),"")</f>
        <v>125</v>
      </c>
      <c r="N620" s="35" t="str">
        <f ca="1">IFERROR(CONCATENATE(ROUND(OFFSET(환산공식!DB$15,$F620,0),1),"%"),"")</f>
        <v>100%</v>
      </c>
      <c r="O620" s="35">
        <f ca="1">IFERROR(OFFSET(환산공식!DC$15,$F620,0),"")</f>
        <v>10</v>
      </c>
      <c r="P620" s="212" t="str">
        <f t="shared" ca="1" si="18"/>
        <v>3% 이하</v>
      </c>
      <c r="Q620" s="218">
        <f ca="1">IFERROR(ROUND(OFFSET(환산공식!$EX$15,$F620,0),3),"")</f>
        <v>0</v>
      </c>
      <c r="R620" s="218">
        <f ca="1">OFFSET('배치점수 계산기'!H$10,$D620,0)</f>
        <v>665.56200000000001</v>
      </c>
      <c r="S620" s="218">
        <f ca="1">OFFSET('배치점수 계산기'!I$10,$D620,0)</f>
        <v>664.24900000000002</v>
      </c>
      <c r="T620" s="218">
        <f ca="1">OFFSET('배치점수 계산기'!J$10,$D620,0)</f>
        <v>661.48</v>
      </c>
      <c r="U620" s="218">
        <f ca="1">OFFSET('배치점수 계산기'!K$10,$D620,0)</f>
        <v>657.71500000000003</v>
      </c>
      <c r="V620" s="218">
        <f ca="1">OFFSET('배치점수 계산기'!L$10,$D620,0)</f>
        <v>652.80100000000004</v>
      </c>
      <c r="W620" s="210" t="str">
        <f ca="1">OFFSET('배치점수 계산기'!M$10,$D620,0)</f>
        <v>표점</v>
      </c>
      <c r="X620" s="208" t="str">
        <f ca="1">OFFSET('배치점수 계산기'!N$10,$D620,0)</f>
        <v>변표</v>
      </c>
      <c r="Y620" s="212">
        <f ca="1">OFFSET(환산공식!FG$15,$F620,0)</f>
        <v>0.43</v>
      </c>
      <c r="Z620" s="35">
        <f ca="1">OFFSET(환산공식!FH$15,$F620,0)</f>
        <v>0.28999999999999998</v>
      </c>
      <c r="AA620" s="203">
        <f ca="1">OFFSET(환산공식!FI$15,$F620,0)</f>
        <v>0.28999999999999998</v>
      </c>
      <c r="AB620" s="5"/>
      <c r="AD620">
        <f t="shared" ca="1" si="19"/>
        <v>6</v>
      </c>
      <c r="AF620" s="5"/>
      <c r="AG620" s="5"/>
      <c r="AH620" s="5"/>
    </row>
    <row r="621" spans="1:34">
      <c r="A621" s="222"/>
      <c r="B621" s="222"/>
      <c r="C621" s="222" t="s">
        <v>3007</v>
      </c>
      <c r="D621" s="219">
        <v>1532</v>
      </c>
      <c r="E621" s="219">
        <v>191</v>
      </c>
      <c r="F621" s="219">
        <v>191</v>
      </c>
      <c r="G621" s="264">
        <v>614</v>
      </c>
      <c r="H621" s="221" t="s">
        <v>129</v>
      </c>
      <c r="I621" s="219" t="s">
        <v>331</v>
      </c>
      <c r="J621" s="267" t="s">
        <v>396</v>
      </c>
      <c r="K621" s="219" t="s">
        <v>84</v>
      </c>
      <c r="L621" s="35" t="str">
        <f ca="1">IF(OFFSET(환산공식!$DU$15,$F621,0)=1,"O","X")</f>
        <v>X</v>
      </c>
      <c r="M621" s="212">
        <f ca="1">IFERROR(OFFSET(환산공식!DA$15,$F621,0),"")</f>
        <v>125</v>
      </c>
      <c r="N621" s="35" t="str">
        <f ca="1">IFERROR(CONCATENATE(ROUND(OFFSET(환산공식!DB$15,$F621,0),1),"%"),"")</f>
        <v>100%</v>
      </c>
      <c r="O621" s="35">
        <f ca="1">IFERROR(OFFSET(환산공식!DC$15,$F621,0),"")</f>
        <v>10</v>
      </c>
      <c r="P621" s="212" t="str">
        <f t="shared" ca="1" si="18"/>
        <v>3% 이하</v>
      </c>
      <c r="Q621" s="218">
        <f ca="1">IFERROR(ROUND(OFFSET(환산공식!$EX$15,$F621,0),3),"")</f>
        <v>0</v>
      </c>
      <c r="R621" s="218">
        <f ca="1">OFFSET('배치점수 계산기'!H$10,$D621,0)</f>
        <v>663.58299999999997</v>
      </c>
      <c r="S621" s="218">
        <f ca="1">OFFSET('배치점수 계산기'!I$10,$D621,0)</f>
        <v>662.17600000000004</v>
      </c>
      <c r="T621" s="218">
        <f ca="1">OFFSET('배치점수 계산기'!J$10,$D621,0)</f>
        <v>659.50599999999997</v>
      </c>
      <c r="U621" s="218">
        <f ca="1">OFFSET('배치점수 계산기'!K$10,$D621,0)</f>
        <v>655.84</v>
      </c>
      <c r="V621" s="218">
        <f ca="1">OFFSET('배치점수 계산기'!L$10,$D621,0)</f>
        <v>650.82299999999998</v>
      </c>
      <c r="W621" s="210" t="str">
        <f ca="1">OFFSET('배치점수 계산기'!M$10,$D621,0)</f>
        <v>표점</v>
      </c>
      <c r="X621" s="208" t="str">
        <f ca="1">OFFSET('배치점수 계산기'!N$10,$D621,0)</f>
        <v>변표</v>
      </c>
      <c r="Y621" s="212">
        <f ca="1">OFFSET(환산공식!FG$15,$F621,0)</f>
        <v>0.43</v>
      </c>
      <c r="Z621" s="35">
        <f ca="1">OFFSET(환산공식!FH$15,$F621,0)</f>
        <v>0.28999999999999998</v>
      </c>
      <c r="AA621" s="203">
        <f ca="1">OFFSET(환산공식!FI$15,$F621,0)</f>
        <v>0.28999999999999998</v>
      </c>
      <c r="AB621" s="5"/>
      <c r="AD621">
        <f t="shared" ca="1" si="19"/>
        <v>6</v>
      </c>
      <c r="AF621" s="5"/>
      <c r="AG621" s="5"/>
      <c r="AH621" s="5"/>
    </row>
    <row r="622" spans="1:34">
      <c r="A622" s="222"/>
      <c r="B622" s="222"/>
      <c r="C622" s="222" t="s">
        <v>3008</v>
      </c>
      <c r="D622" s="219">
        <v>1533</v>
      </c>
      <c r="E622" s="219">
        <v>191</v>
      </c>
      <c r="F622" s="219">
        <v>191</v>
      </c>
      <c r="G622" s="264">
        <v>615</v>
      </c>
      <c r="H622" s="221" t="s">
        <v>129</v>
      </c>
      <c r="I622" s="219" t="s">
        <v>331</v>
      </c>
      <c r="J622" s="267" t="s">
        <v>81</v>
      </c>
      <c r="K622" s="219" t="s">
        <v>84</v>
      </c>
      <c r="L622" s="35" t="str">
        <f ca="1">IF(OFFSET(환산공식!$DU$15,$F622,0)=1,"O","X")</f>
        <v>X</v>
      </c>
      <c r="M622" s="212">
        <f ca="1">IFERROR(OFFSET(환산공식!DA$15,$F622,0),"")</f>
        <v>125</v>
      </c>
      <c r="N622" s="35" t="str">
        <f ca="1">IFERROR(CONCATENATE(ROUND(OFFSET(환산공식!DB$15,$F622,0),1),"%"),"")</f>
        <v>100%</v>
      </c>
      <c r="O622" s="35">
        <f ca="1">IFERROR(OFFSET(환산공식!DC$15,$F622,0),"")</f>
        <v>10</v>
      </c>
      <c r="P622" s="212" t="str">
        <f t="shared" ca="1" si="18"/>
        <v>3% 이하</v>
      </c>
      <c r="Q622" s="218">
        <f ca="1">IFERROR(ROUND(OFFSET(환산공식!$EX$15,$F622,0),3),"")</f>
        <v>0</v>
      </c>
      <c r="R622" s="218">
        <f ca="1">OFFSET('배치점수 계산기'!H$10,$D622,0)</f>
        <v>663.58299999999997</v>
      </c>
      <c r="S622" s="218">
        <f ca="1">OFFSET('배치점수 계산기'!I$10,$D622,0)</f>
        <v>662.17600000000004</v>
      </c>
      <c r="T622" s="218">
        <f ca="1">OFFSET('배치점수 계산기'!J$10,$D622,0)</f>
        <v>659.50599999999997</v>
      </c>
      <c r="U622" s="218">
        <f ca="1">OFFSET('배치점수 계산기'!K$10,$D622,0)</f>
        <v>655.84</v>
      </c>
      <c r="V622" s="218">
        <f ca="1">OFFSET('배치점수 계산기'!L$10,$D622,0)</f>
        <v>650.82299999999998</v>
      </c>
      <c r="W622" s="210" t="str">
        <f ca="1">OFFSET('배치점수 계산기'!M$10,$D622,0)</f>
        <v>표점</v>
      </c>
      <c r="X622" s="208" t="str">
        <f ca="1">OFFSET('배치점수 계산기'!N$10,$D622,0)</f>
        <v>변표</v>
      </c>
      <c r="Y622" s="212">
        <f ca="1">OFFSET(환산공식!FG$15,$F622,0)</f>
        <v>0.43</v>
      </c>
      <c r="Z622" s="35">
        <f ca="1">OFFSET(환산공식!FH$15,$F622,0)</f>
        <v>0.28999999999999998</v>
      </c>
      <c r="AA622" s="203">
        <f ca="1">OFFSET(환산공식!FI$15,$F622,0)</f>
        <v>0.28999999999999998</v>
      </c>
      <c r="AB622" s="5"/>
      <c r="AD622">
        <f t="shared" ca="1" si="19"/>
        <v>6</v>
      </c>
      <c r="AF622" s="5"/>
      <c r="AG622" s="5"/>
      <c r="AH622" s="5"/>
    </row>
    <row r="623" spans="1:34">
      <c r="A623" s="222"/>
      <c r="B623" s="222"/>
      <c r="C623" s="222" t="s">
        <v>3009</v>
      </c>
      <c r="D623" s="219">
        <v>1534</v>
      </c>
      <c r="E623" s="219">
        <v>191</v>
      </c>
      <c r="F623" s="219">
        <v>191</v>
      </c>
      <c r="G623" s="264">
        <v>616</v>
      </c>
      <c r="H623" s="221" t="s">
        <v>129</v>
      </c>
      <c r="I623" s="219" t="s">
        <v>331</v>
      </c>
      <c r="J623" s="267" t="s">
        <v>121</v>
      </c>
      <c r="K623" s="219" t="s">
        <v>84</v>
      </c>
      <c r="L623" s="35" t="str">
        <f ca="1">IF(OFFSET(환산공식!$DU$15,$F623,0)=1,"O","X")</f>
        <v>X</v>
      </c>
      <c r="M623" s="212">
        <f ca="1">IFERROR(OFFSET(환산공식!DA$15,$F623,0),"")</f>
        <v>125</v>
      </c>
      <c r="N623" s="35" t="str">
        <f ca="1">IFERROR(CONCATENATE(ROUND(OFFSET(환산공식!DB$15,$F623,0),1),"%"),"")</f>
        <v>100%</v>
      </c>
      <c r="O623" s="35">
        <f ca="1">IFERROR(OFFSET(환산공식!DC$15,$F623,0),"")</f>
        <v>10</v>
      </c>
      <c r="P623" s="212" t="str">
        <f t="shared" ca="1" si="18"/>
        <v>3% 이하</v>
      </c>
      <c r="Q623" s="218">
        <f ca="1">IFERROR(ROUND(OFFSET(환산공식!$EX$15,$F623,0),3),"")</f>
        <v>0</v>
      </c>
      <c r="R623" s="218">
        <f ca="1">OFFSET('배치점수 계산기'!H$10,$D623,0)</f>
        <v>661.29300000000001</v>
      </c>
      <c r="S623" s="218">
        <f ca="1">OFFSET('배치점수 계산기'!I$10,$D623,0)</f>
        <v>659.19299999999998</v>
      </c>
      <c r="T623" s="218">
        <f ca="1">OFFSET('배치점수 계산기'!J$10,$D623,0)</f>
        <v>655.84</v>
      </c>
      <c r="U623" s="218">
        <f ca="1">OFFSET('배치점수 계산기'!K$10,$D623,0)</f>
        <v>652.14800000000002</v>
      </c>
      <c r="V623" s="218">
        <f ca="1">OFFSET('배치점수 계산기'!L$10,$D623,0)</f>
        <v>646.72799999999995</v>
      </c>
      <c r="W623" s="210" t="str">
        <f ca="1">OFFSET('배치점수 계산기'!M$10,$D623,0)</f>
        <v>표점</v>
      </c>
      <c r="X623" s="208" t="str">
        <f ca="1">OFFSET('배치점수 계산기'!N$10,$D623,0)</f>
        <v>변표</v>
      </c>
      <c r="Y623" s="212">
        <f ca="1">OFFSET(환산공식!FG$15,$F623,0)</f>
        <v>0.43</v>
      </c>
      <c r="Z623" s="35">
        <f ca="1">OFFSET(환산공식!FH$15,$F623,0)</f>
        <v>0.28999999999999998</v>
      </c>
      <c r="AA623" s="203">
        <f ca="1">OFFSET(환산공식!FI$15,$F623,0)</f>
        <v>0.28999999999999998</v>
      </c>
      <c r="AB623" s="5"/>
      <c r="AD623">
        <f t="shared" ca="1" si="19"/>
        <v>6</v>
      </c>
      <c r="AF623" s="5"/>
      <c r="AG623" s="5"/>
      <c r="AH623" s="5"/>
    </row>
    <row r="624" spans="1:34">
      <c r="A624" s="222"/>
      <c r="B624" s="222"/>
      <c r="C624" s="222" t="s">
        <v>3010</v>
      </c>
      <c r="D624" s="219">
        <v>1535</v>
      </c>
      <c r="E624" s="219">
        <v>191</v>
      </c>
      <c r="F624" s="219">
        <v>191</v>
      </c>
      <c r="G624" s="264">
        <v>617</v>
      </c>
      <c r="H624" s="221" t="s">
        <v>129</v>
      </c>
      <c r="I624" s="219" t="s">
        <v>331</v>
      </c>
      <c r="J624" s="267" t="s">
        <v>975</v>
      </c>
      <c r="K624" s="219" t="s">
        <v>84</v>
      </c>
      <c r="L624" s="35" t="str">
        <f ca="1">IF(OFFSET(환산공식!$DU$15,$F624,0)=1,"O","X")</f>
        <v>X</v>
      </c>
      <c r="M624" s="212">
        <f ca="1">IFERROR(OFFSET(환산공식!DA$15,$F624,0),"")</f>
        <v>125</v>
      </c>
      <c r="N624" s="35" t="str">
        <f ca="1">IFERROR(CONCATENATE(ROUND(OFFSET(환산공식!DB$15,$F624,0),1),"%"),"")</f>
        <v>100%</v>
      </c>
      <c r="O624" s="35">
        <f ca="1">IFERROR(OFFSET(환산공식!DC$15,$F624,0),"")</f>
        <v>10</v>
      </c>
      <c r="P624" s="212" t="str">
        <f t="shared" ca="1" si="18"/>
        <v>3% 이하</v>
      </c>
      <c r="Q624" s="218">
        <f ca="1">IFERROR(ROUND(OFFSET(환산공식!$EX$15,$F624,0),3),"")</f>
        <v>0</v>
      </c>
      <c r="R624" s="218">
        <f ca="1">OFFSET('배치점수 계산기'!H$10,$D624,0)</f>
        <v>659.71699999999998</v>
      </c>
      <c r="S624" s="218">
        <f ca="1">OFFSET('배치점수 계산기'!I$10,$D624,0)</f>
        <v>658.21199999999999</v>
      </c>
      <c r="T624" s="218">
        <f ca="1">OFFSET('배치점수 계산기'!J$10,$D624,0)</f>
        <v>655.42200000000003</v>
      </c>
      <c r="U624" s="218">
        <f ca="1">OFFSET('배치점수 계산기'!K$10,$D624,0)</f>
        <v>652.04300000000001</v>
      </c>
      <c r="V624" s="218">
        <f ca="1">OFFSET('배치점수 계산기'!L$10,$D624,0)</f>
        <v>646.77</v>
      </c>
      <c r="W624" s="210" t="str">
        <f ca="1">OFFSET('배치점수 계산기'!M$10,$D624,0)</f>
        <v>표점</v>
      </c>
      <c r="X624" s="208" t="str">
        <f ca="1">OFFSET('배치점수 계산기'!N$10,$D624,0)</f>
        <v>변표</v>
      </c>
      <c r="Y624" s="212">
        <f ca="1">OFFSET(환산공식!FG$15,$F624,0)</f>
        <v>0.43</v>
      </c>
      <c r="Z624" s="35">
        <f ca="1">OFFSET(환산공식!FH$15,$F624,0)</f>
        <v>0.28999999999999998</v>
      </c>
      <c r="AA624" s="203">
        <f ca="1">OFFSET(환산공식!FI$15,$F624,0)</f>
        <v>0.28999999999999998</v>
      </c>
      <c r="AB624" s="5"/>
      <c r="AD624">
        <f t="shared" ca="1" si="19"/>
        <v>6</v>
      </c>
      <c r="AF624" s="5"/>
      <c r="AG624" s="5"/>
      <c r="AH624" s="5"/>
    </row>
    <row r="625" spans="1:34">
      <c r="A625" s="222"/>
      <c r="B625" s="222"/>
      <c r="C625" s="222" t="s">
        <v>3011</v>
      </c>
      <c r="D625" s="219">
        <v>1536</v>
      </c>
      <c r="E625" s="219">
        <v>191</v>
      </c>
      <c r="F625" s="219">
        <v>191</v>
      </c>
      <c r="G625" s="264">
        <v>618</v>
      </c>
      <c r="H625" s="221" t="s">
        <v>129</v>
      </c>
      <c r="I625" s="219" t="s">
        <v>331</v>
      </c>
      <c r="J625" s="267" t="s">
        <v>195</v>
      </c>
      <c r="K625" s="219" t="s">
        <v>84</v>
      </c>
      <c r="L625" s="35" t="str">
        <f ca="1">IF(OFFSET(환산공식!$DU$15,$F625,0)=1,"O","X")</f>
        <v>X</v>
      </c>
      <c r="M625" s="212">
        <f ca="1">IFERROR(OFFSET(환산공식!DA$15,$F625,0),"")</f>
        <v>125</v>
      </c>
      <c r="N625" s="35" t="str">
        <f ca="1">IFERROR(CONCATENATE(ROUND(OFFSET(환산공식!DB$15,$F625,0),1),"%"),"")</f>
        <v>100%</v>
      </c>
      <c r="O625" s="35">
        <f ca="1">IFERROR(OFFSET(환산공식!DC$15,$F625,0),"")</f>
        <v>10</v>
      </c>
      <c r="P625" s="212" t="str">
        <f t="shared" ca="1" si="18"/>
        <v>3% 이하</v>
      </c>
      <c r="Q625" s="218">
        <f ca="1">IFERROR(ROUND(OFFSET(환산공식!$EX$15,$F625,0),3),"")</f>
        <v>0</v>
      </c>
      <c r="R625" s="218">
        <f ca="1">OFFSET('배치점수 계산기'!H$10,$D625,0)</f>
        <v>660.495</v>
      </c>
      <c r="S625" s="218">
        <f ca="1">OFFSET('배치점수 계산기'!I$10,$D625,0)</f>
        <v>658.505</v>
      </c>
      <c r="T625" s="218">
        <f ca="1">OFFSET('배치점수 계산기'!J$10,$D625,0)</f>
        <v>655.31700000000001</v>
      </c>
      <c r="U625" s="218">
        <f ca="1">OFFSET('배치점수 계산기'!K$10,$D625,0)</f>
        <v>651.5</v>
      </c>
      <c r="V625" s="218">
        <f ca="1">OFFSET('배치점수 계산기'!L$10,$D625,0)</f>
        <v>646.11</v>
      </c>
      <c r="W625" s="210" t="str">
        <f ca="1">OFFSET('배치점수 계산기'!M$10,$D625,0)</f>
        <v>표점</v>
      </c>
      <c r="X625" s="208" t="str">
        <f ca="1">OFFSET('배치점수 계산기'!N$10,$D625,0)</f>
        <v>변표</v>
      </c>
      <c r="Y625" s="212">
        <f ca="1">OFFSET(환산공식!FG$15,$F625,0)</f>
        <v>0.43</v>
      </c>
      <c r="Z625" s="35">
        <f ca="1">OFFSET(환산공식!FH$15,$F625,0)</f>
        <v>0.28999999999999998</v>
      </c>
      <c r="AA625" s="203">
        <f ca="1">OFFSET(환산공식!FI$15,$F625,0)</f>
        <v>0.28999999999999998</v>
      </c>
      <c r="AB625" s="5"/>
      <c r="AD625">
        <f t="shared" ca="1" si="19"/>
        <v>6</v>
      </c>
      <c r="AF625" s="5"/>
      <c r="AG625" s="5"/>
      <c r="AH625" s="5"/>
    </row>
    <row r="626" spans="1:34">
      <c r="A626" s="222"/>
      <c r="B626" s="222"/>
      <c r="C626" s="222" t="s">
        <v>3012</v>
      </c>
      <c r="D626" s="219">
        <v>1537</v>
      </c>
      <c r="E626" s="219">
        <v>191</v>
      </c>
      <c r="F626" s="219">
        <v>191</v>
      </c>
      <c r="G626" s="264">
        <v>619</v>
      </c>
      <c r="H626" s="221" t="s">
        <v>129</v>
      </c>
      <c r="I626" s="219" t="s">
        <v>331</v>
      </c>
      <c r="J626" s="267" t="s">
        <v>983</v>
      </c>
      <c r="K626" s="219" t="s">
        <v>84</v>
      </c>
      <c r="L626" s="35" t="str">
        <f ca="1">IF(OFFSET(환산공식!$DU$15,$F626,0)=1,"O","X")</f>
        <v>X</v>
      </c>
      <c r="M626" s="212">
        <f ca="1">IFERROR(OFFSET(환산공식!DA$15,$F626,0),"")</f>
        <v>125</v>
      </c>
      <c r="N626" s="35" t="str">
        <f ca="1">IFERROR(CONCATENATE(ROUND(OFFSET(환산공식!DB$15,$F626,0),1),"%"),"")</f>
        <v>100%</v>
      </c>
      <c r="O626" s="35">
        <f ca="1">IFERROR(OFFSET(환산공식!DC$15,$F626,0),"")</f>
        <v>10</v>
      </c>
      <c r="P626" s="212" t="str">
        <f t="shared" ca="1" si="18"/>
        <v>3% 이하</v>
      </c>
      <c r="Q626" s="218">
        <f ca="1">IFERROR(ROUND(OFFSET(환산공식!$EX$15,$F626,0),3),"")</f>
        <v>0</v>
      </c>
      <c r="R626" s="218">
        <f ca="1">OFFSET('배치점수 계산기'!H$10,$D626,0)</f>
        <v>658.048</v>
      </c>
      <c r="S626" s="218">
        <f ca="1">OFFSET('배치점수 계산기'!I$10,$D626,0)</f>
        <v>656.25800000000004</v>
      </c>
      <c r="T626" s="218">
        <f ca="1">OFFSET('배치점수 계산기'!J$10,$D626,0)</f>
        <v>652.69600000000003</v>
      </c>
      <c r="U626" s="218">
        <f ca="1">OFFSET('배치점수 계산기'!K$10,$D626,0)</f>
        <v>648.34900000000005</v>
      </c>
      <c r="V626" s="218">
        <f ca="1">OFFSET('배치점수 계산기'!L$10,$D626,0)</f>
        <v>643.63400000000001</v>
      </c>
      <c r="W626" s="210" t="str">
        <f ca="1">OFFSET('배치점수 계산기'!M$10,$D626,0)</f>
        <v>표점</v>
      </c>
      <c r="X626" s="208" t="str">
        <f ca="1">OFFSET('배치점수 계산기'!N$10,$D626,0)</f>
        <v>변표</v>
      </c>
      <c r="Y626" s="212">
        <f ca="1">OFFSET(환산공식!FG$15,$F626,0)</f>
        <v>0.43</v>
      </c>
      <c r="Z626" s="35">
        <f ca="1">OFFSET(환산공식!FH$15,$F626,0)</f>
        <v>0.28999999999999998</v>
      </c>
      <c r="AA626" s="203">
        <f ca="1">OFFSET(환산공식!FI$15,$F626,0)</f>
        <v>0.28999999999999998</v>
      </c>
      <c r="AB626" s="5"/>
      <c r="AD626">
        <f t="shared" ca="1" si="19"/>
        <v>6</v>
      </c>
      <c r="AF626" s="5"/>
      <c r="AG626" s="5"/>
      <c r="AH626" s="5"/>
    </row>
    <row r="627" spans="1:34">
      <c r="A627" s="222"/>
      <c r="B627" s="222"/>
      <c r="C627" s="222" t="s">
        <v>3013</v>
      </c>
      <c r="D627" s="219">
        <v>1538</v>
      </c>
      <c r="E627" s="219">
        <v>191</v>
      </c>
      <c r="F627" s="219">
        <v>191</v>
      </c>
      <c r="G627" s="264">
        <v>620</v>
      </c>
      <c r="H627" s="221" t="s">
        <v>129</v>
      </c>
      <c r="I627" s="219" t="s">
        <v>331</v>
      </c>
      <c r="J627" s="267" t="s">
        <v>394</v>
      </c>
      <c r="K627" s="219" t="s">
        <v>84</v>
      </c>
      <c r="L627" s="35" t="str">
        <f ca="1">IF(OFFSET(환산공식!$DU$15,$F627,0)=1,"O","X")</f>
        <v>X</v>
      </c>
      <c r="M627" s="212">
        <f ca="1">IFERROR(OFFSET(환산공식!DA$15,$F627,0),"")</f>
        <v>125</v>
      </c>
      <c r="N627" s="35" t="str">
        <f ca="1">IFERROR(CONCATENATE(ROUND(OFFSET(환산공식!DB$15,$F627,0),1),"%"),"")</f>
        <v>100%</v>
      </c>
      <c r="O627" s="35">
        <f ca="1">IFERROR(OFFSET(환산공식!DC$15,$F627,0),"")</f>
        <v>10</v>
      </c>
      <c r="P627" s="212" t="str">
        <f t="shared" ca="1" si="18"/>
        <v>3% 이하</v>
      </c>
      <c r="Q627" s="218">
        <f ca="1">IFERROR(ROUND(OFFSET(환산공식!$EX$15,$F627,0),3),"")</f>
        <v>0</v>
      </c>
      <c r="R627" s="218">
        <f ca="1">OFFSET('배치점수 계산기'!H$10,$D627,0)</f>
        <v>657.52800000000002</v>
      </c>
      <c r="S627" s="218">
        <f ca="1">OFFSET('배치점수 계산기'!I$10,$D627,0)</f>
        <v>655.71500000000003</v>
      </c>
      <c r="T627" s="218">
        <f ca="1">OFFSET('배치점수 계산기'!J$10,$D627,0)</f>
        <v>652.33500000000004</v>
      </c>
      <c r="U627" s="218">
        <f ca="1">OFFSET('배치점수 계산기'!K$10,$D627,0)</f>
        <v>648.13800000000003</v>
      </c>
      <c r="V627" s="218">
        <f ca="1">OFFSET('배치점수 계산기'!L$10,$D627,0)</f>
        <v>643.63400000000001</v>
      </c>
      <c r="W627" s="210" t="str">
        <f ca="1">OFFSET('배치점수 계산기'!M$10,$D627,0)</f>
        <v>표점</v>
      </c>
      <c r="X627" s="208" t="str">
        <f ca="1">OFFSET('배치점수 계산기'!N$10,$D627,0)</f>
        <v>변표</v>
      </c>
      <c r="Y627" s="212">
        <f ca="1">OFFSET(환산공식!FG$15,$F627,0)</f>
        <v>0.43</v>
      </c>
      <c r="Z627" s="35">
        <f ca="1">OFFSET(환산공식!FH$15,$F627,0)</f>
        <v>0.28999999999999998</v>
      </c>
      <c r="AA627" s="203">
        <f ca="1">OFFSET(환산공식!FI$15,$F627,0)</f>
        <v>0.28999999999999998</v>
      </c>
      <c r="AB627" s="5"/>
      <c r="AD627">
        <f t="shared" ca="1" si="19"/>
        <v>6</v>
      </c>
      <c r="AF627" s="5"/>
      <c r="AG627" s="5"/>
      <c r="AH627" s="5"/>
    </row>
    <row r="628" spans="1:34">
      <c r="A628" s="222"/>
      <c r="B628" s="222"/>
      <c r="C628" s="222" t="s">
        <v>3014</v>
      </c>
      <c r="D628" s="219">
        <v>1539</v>
      </c>
      <c r="E628" s="219">
        <v>191</v>
      </c>
      <c r="F628" s="219">
        <v>191</v>
      </c>
      <c r="G628" s="264">
        <v>621</v>
      </c>
      <c r="H628" s="221" t="s">
        <v>129</v>
      </c>
      <c r="I628" s="219" t="s">
        <v>331</v>
      </c>
      <c r="J628" s="267" t="s">
        <v>174</v>
      </c>
      <c r="K628" s="219" t="s">
        <v>84</v>
      </c>
      <c r="L628" s="35" t="str">
        <f ca="1">IF(OFFSET(환산공식!$DU$15,$F628,0)=1,"O","X")</f>
        <v>X</v>
      </c>
      <c r="M628" s="212">
        <f ca="1">IFERROR(OFFSET(환산공식!DA$15,$F628,0),"")</f>
        <v>125</v>
      </c>
      <c r="N628" s="35" t="str">
        <f ca="1">IFERROR(CONCATENATE(ROUND(OFFSET(환산공식!DB$15,$F628,0),1),"%"),"")</f>
        <v>100%</v>
      </c>
      <c r="O628" s="35">
        <f ca="1">IFERROR(OFFSET(환산공식!DC$15,$F628,0),"")</f>
        <v>10</v>
      </c>
      <c r="P628" s="212" t="str">
        <f t="shared" ca="1" si="18"/>
        <v>3% 이하</v>
      </c>
      <c r="Q628" s="218">
        <f ca="1">IFERROR(ROUND(OFFSET(환산공식!$EX$15,$F628,0),3),"")</f>
        <v>0</v>
      </c>
      <c r="R628" s="218">
        <f ca="1">OFFSET('배치점수 계산기'!H$10,$D628,0)</f>
        <v>657.423</v>
      </c>
      <c r="S628" s="218">
        <f ca="1">OFFSET('배치점수 계산기'!I$10,$D628,0)</f>
        <v>655.52800000000002</v>
      </c>
      <c r="T628" s="218">
        <f ca="1">OFFSET('배치점수 계산기'!J$10,$D628,0)</f>
        <v>652.14800000000002</v>
      </c>
      <c r="U628" s="218">
        <f ca="1">OFFSET('배치점수 계산기'!K$10,$D628,0)</f>
        <v>647.93100000000004</v>
      </c>
      <c r="V628" s="218">
        <f ca="1">OFFSET('배치점수 계산기'!L$10,$D628,0)</f>
        <v>643.13</v>
      </c>
      <c r="W628" s="210" t="str">
        <f ca="1">OFFSET('배치점수 계산기'!M$10,$D628,0)</f>
        <v>표점</v>
      </c>
      <c r="X628" s="208" t="str">
        <f ca="1">OFFSET('배치점수 계산기'!N$10,$D628,0)</f>
        <v>변표</v>
      </c>
      <c r="Y628" s="212">
        <f ca="1">OFFSET(환산공식!FG$15,$F628,0)</f>
        <v>0.43</v>
      </c>
      <c r="Z628" s="35">
        <f ca="1">OFFSET(환산공식!FH$15,$F628,0)</f>
        <v>0.28999999999999998</v>
      </c>
      <c r="AA628" s="203">
        <f ca="1">OFFSET(환산공식!FI$15,$F628,0)</f>
        <v>0.28999999999999998</v>
      </c>
      <c r="AB628" s="5"/>
      <c r="AD628">
        <f t="shared" ca="1" si="19"/>
        <v>6</v>
      </c>
      <c r="AF628" s="5"/>
      <c r="AG628" s="5"/>
      <c r="AH628" s="5"/>
    </row>
    <row r="629" spans="1:34">
      <c r="A629" s="222"/>
      <c r="B629" s="222"/>
      <c r="C629" s="222" t="s">
        <v>3015</v>
      </c>
      <c r="D629" s="219">
        <v>1540</v>
      </c>
      <c r="E629" s="219">
        <v>191</v>
      </c>
      <c r="F629" s="219">
        <v>191</v>
      </c>
      <c r="G629" s="264">
        <v>622</v>
      </c>
      <c r="H629" s="221" t="s">
        <v>129</v>
      </c>
      <c r="I629" s="219" t="s">
        <v>331</v>
      </c>
      <c r="J629" s="267" t="s">
        <v>798</v>
      </c>
      <c r="K629" s="219" t="s">
        <v>84</v>
      </c>
      <c r="L629" s="35" t="str">
        <f ca="1">IF(OFFSET(환산공식!$DU$15,$F629,0)=1,"O","X")</f>
        <v>X</v>
      </c>
      <c r="M629" s="212">
        <f ca="1">IFERROR(OFFSET(환산공식!DA$15,$F629,0),"")</f>
        <v>125</v>
      </c>
      <c r="N629" s="35" t="str">
        <f ca="1">IFERROR(CONCATENATE(ROUND(OFFSET(환산공식!DB$15,$F629,0),1),"%"),"")</f>
        <v>100%</v>
      </c>
      <c r="O629" s="35">
        <f ca="1">IFERROR(OFFSET(환산공식!DC$15,$F629,0),"")</f>
        <v>10</v>
      </c>
      <c r="P629" s="212" t="str">
        <f t="shared" ca="1" si="18"/>
        <v>3% 이하</v>
      </c>
      <c r="Q629" s="218">
        <f ca="1">IFERROR(ROUND(OFFSET(환산공식!$EX$15,$F629,0),3),"")</f>
        <v>0</v>
      </c>
      <c r="R629" s="218">
        <f ca="1">OFFSET('배치점수 계산기'!H$10,$D629,0)</f>
        <v>657.31700000000001</v>
      </c>
      <c r="S629" s="218">
        <f ca="1">OFFSET('배치점수 계산기'!I$10,$D629,0)</f>
        <v>655.42200000000003</v>
      </c>
      <c r="T629" s="218">
        <f ca="1">OFFSET('배치점수 계산기'!J$10,$D629,0)</f>
        <v>652.04300000000001</v>
      </c>
      <c r="U629" s="218">
        <f ca="1">OFFSET('배치점수 계산기'!K$10,$D629,0)</f>
        <v>647.70100000000002</v>
      </c>
      <c r="V629" s="218">
        <f ca="1">OFFSET('배치점수 계산기'!L$10,$D629,0)</f>
        <v>643.11099999999999</v>
      </c>
      <c r="W629" s="210" t="str">
        <f ca="1">OFFSET('배치점수 계산기'!M$10,$D629,0)</f>
        <v>표점</v>
      </c>
      <c r="X629" s="208" t="str">
        <f ca="1">OFFSET('배치점수 계산기'!N$10,$D629,0)</f>
        <v>변표</v>
      </c>
      <c r="Y629" s="212">
        <f ca="1">OFFSET(환산공식!FG$15,$F629,0)</f>
        <v>0.43</v>
      </c>
      <c r="Z629" s="35">
        <f ca="1">OFFSET(환산공식!FH$15,$F629,0)</f>
        <v>0.28999999999999998</v>
      </c>
      <c r="AA629" s="203">
        <f ca="1">OFFSET(환산공식!FI$15,$F629,0)</f>
        <v>0.28999999999999998</v>
      </c>
      <c r="AB629" s="5"/>
      <c r="AD629">
        <f t="shared" ca="1" si="19"/>
        <v>6</v>
      </c>
      <c r="AF629" s="5"/>
      <c r="AG629" s="5"/>
      <c r="AH629" s="5"/>
    </row>
    <row r="630" spans="1:34">
      <c r="A630" s="222"/>
      <c r="B630" s="222"/>
      <c r="C630" s="222" t="s">
        <v>3016</v>
      </c>
      <c r="D630" s="219">
        <v>1541</v>
      </c>
      <c r="E630" s="219">
        <v>191</v>
      </c>
      <c r="F630" s="219">
        <v>191</v>
      </c>
      <c r="G630" s="264">
        <v>623</v>
      </c>
      <c r="H630" s="221" t="s">
        <v>129</v>
      </c>
      <c r="I630" s="219" t="s">
        <v>331</v>
      </c>
      <c r="J630" s="267" t="s">
        <v>104</v>
      </c>
      <c r="K630" s="219" t="s">
        <v>84</v>
      </c>
      <c r="L630" s="35" t="str">
        <f ca="1">IF(OFFSET(환산공식!$DU$15,$F630,0)=1,"O","X")</f>
        <v>X</v>
      </c>
      <c r="M630" s="212">
        <f ca="1">IFERROR(OFFSET(환산공식!DA$15,$F630,0),"")</f>
        <v>125</v>
      </c>
      <c r="N630" s="35" t="str">
        <f ca="1">IFERROR(CONCATENATE(ROUND(OFFSET(환산공식!DB$15,$F630,0),1),"%"),"")</f>
        <v>100%</v>
      </c>
      <c r="O630" s="35">
        <f ca="1">IFERROR(OFFSET(환산공식!DC$15,$F630,0),"")</f>
        <v>10</v>
      </c>
      <c r="P630" s="212" t="str">
        <f t="shared" ca="1" si="18"/>
        <v>3% 이하</v>
      </c>
      <c r="Q630" s="218">
        <f ca="1">IFERROR(ROUND(OFFSET(환산공식!$EX$15,$F630,0),3),"")</f>
        <v>0</v>
      </c>
      <c r="R630" s="218">
        <f ca="1">OFFSET('배치점수 계산기'!H$10,$D630,0)</f>
        <v>656.90300000000002</v>
      </c>
      <c r="S630" s="218">
        <f ca="1">OFFSET('배치점수 계산기'!I$10,$D630,0)</f>
        <v>654.875</v>
      </c>
      <c r="T630" s="218">
        <f ca="1">OFFSET('배치점수 계산기'!J$10,$D630,0)</f>
        <v>651.5</v>
      </c>
      <c r="U630" s="218">
        <f ca="1">OFFSET('배치점수 계산기'!K$10,$D630,0)</f>
        <v>647.375</v>
      </c>
      <c r="V630" s="218">
        <f ca="1">OFFSET('배치점수 계산기'!L$10,$D630,0)</f>
        <v>642.428</v>
      </c>
      <c r="W630" s="210" t="str">
        <f ca="1">OFFSET('배치점수 계산기'!M$10,$D630,0)</f>
        <v>표점</v>
      </c>
      <c r="X630" s="208" t="str">
        <f ca="1">OFFSET('배치점수 계산기'!N$10,$D630,0)</f>
        <v>변표</v>
      </c>
      <c r="Y630" s="212">
        <f ca="1">OFFSET(환산공식!FG$15,$F630,0)</f>
        <v>0.43</v>
      </c>
      <c r="Z630" s="35">
        <f ca="1">OFFSET(환산공식!FH$15,$F630,0)</f>
        <v>0.28999999999999998</v>
      </c>
      <c r="AA630" s="203">
        <f ca="1">OFFSET(환산공식!FI$15,$F630,0)</f>
        <v>0.28999999999999998</v>
      </c>
      <c r="AB630" s="5"/>
      <c r="AD630">
        <f t="shared" ca="1" si="19"/>
        <v>6</v>
      </c>
      <c r="AF630" s="5"/>
      <c r="AG630" s="5"/>
      <c r="AH630" s="5"/>
    </row>
    <row r="631" spans="1:34">
      <c r="A631" s="222"/>
      <c r="B631" s="222"/>
      <c r="C631" s="222" t="s">
        <v>3017</v>
      </c>
      <c r="D631" s="219">
        <v>1542</v>
      </c>
      <c r="E631" s="219">
        <v>191</v>
      </c>
      <c r="F631" s="219">
        <v>191</v>
      </c>
      <c r="G631" s="264">
        <v>624</v>
      </c>
      <c r="H631" s="221" t="s">
        <v>129</v>
      </c>
      <c r="I631" s="219" t="s">
        <v>331</v>
      </c>
      <c r="J631" s="267" t="s">
        <v>978</v>
      </c>
      <c r="K631" s="219" t="s">
        <v>84</v>
      </c>
      <c r="L631" s="35" t="str">
        <f ca="1">IF(OFFSET(환산공식!$DU$15,$F631,0)=1,"O","X")</f>
        <v>X</v>
      </c>
      <c r="M631" s="212">
        <f ca="1">IFERROR(OFFSET(환산공식!DA$15,$F631,0),"")</f>
        <v>125</v>
      </c>
      <c r="N631" s="35" t="str">
        <f ca="1">IFERROR(CONCATENATE(ROUND(OFFSET(환산공식!DB$15,$F631,0),1),"%"),"")</f>
        <v>100%</v>
      </c>
      <c r="O631" s="35">
        <f ca="1">IFERROR(OFFSET(환산공식!DC$15,$F631,0),"")</f>
        <v>10</v>
      </c>
      <c r="P631" s="212" t="str">
        <f t="shared" ca="1" si="18"/>
        <v>3% 이하</v>
      </c>
      <c r="Q631" s="218">
        <f ca="1">IFERROR(ROUND(OFFSET(환산공식!$EX$15,$F631,0),3),"")</f>
        <v>0</v>
      </c>
      <c r="R631" s="218">
        <f ca="1">OFFSET('배치점수 계산기'!H$10,$D631,0)</f>
        <v>653.23900000000003</v>
      </c>
      <c r="S631" s="218">
        <f ca="1">OFFSET('배치점수 계산기'!I$10,$D631,0)</f>
        <v>650.94799999999998</v>
      </c>
      <c r="T631" s="218">
        <f ca="1">OFFSET('배치점수 계산기'!J$10,$D631,0)</f>
        <v>647.08199999999999</v>
      </c>
      <c r="U631" s="218">
        <f ca="1">OFFSET('배치점수 계산기'!K$10,$D631,0)</f>
        <v>644.13699999999994</v>
      </c>
      <c r="V631" s="218">
        <f ca="1">OFFSET('배치점수 계산기'!L$10,$D631,0)</f>
        <v>639.48</v>
      </c>
      <c r="W631" s="210" t="str">
        <f ca="1">OFFSET('배치점수 계산기'!M$10,$D631,0)</f>
        <v>표점</v>
      </c>
      <c r="X631" s="208" t="str">
        <f ca="1">OFFSET('배치점수 계산기'!N$10,$D631,0)</f>
        <v>변표</v>
      </c>
      <c r="Y631" s="212">
        <f ca="1">OFFSET(환산공식!FG$15,$F631,0)</f>
        <v>0.43</v>
      </c>
      <c r="Z631" s="35">
        <f ca="1">OFFSET(환산공식!FH$15,$F631,0)</f>
        <v>0.28999999999999998</v>
      </c>
      <c r="AA631" s="203">
        <f ca="1">OFFSET(환산공식!FI$15,$F631,0)</f>
        <v>0.28999999999999998</v>
      </c>
      <c r="AB631" s="5"/>
      <c r="AD631">
        <f t="shared" ca="1" si="19"/>
        <v>6</v>
      </c>
      <c r="AF631" s="5"/>
      <c r="AG631" s="5"/>
      <c r="AH631" s="5"/>
    </row>
    <row r="632" spans="1:34">
      <c r="A632" s="222"/>
      <c r="B632" s="222"/>
      <c r="C632" s="222" t="s">
        <v>3018</v>
      </c>
      <c r="D632" s="219">
        <v>1543</v>
      </c>
      <c r="E632" s="219">
        <v>191</v>
      </c>
      <c r="F632" s="219">
        <v>191</v>
      </c>
      <c r="G632" s="264">
        <v>625</v>
      </c>
      <c r="H632" s="221" t="s">
        <v>129</v>
      </c>
      <c r="I632" s="219" t="s">
        <v>331</v>
      </c>
      <c r="J632" s="267" t="s">
        <v>982</v>
      </c>
      <c r="K632" s="219" t="s">
        <v>84</v>
      </c>
      <c r="L632" s="35" t="str">
        <f ca="1">IF(OFFSET(환산공식!$DU$15,$F632,0)=1,"O","X")</f>
        <v>X</v>
      </c>
      <c r="M632" s="212">
        <f ca="1">IFERROR(OFFSET(환산공식!DA$15,$F632,0),"")</f>
        <v>125</v>
      </c>
      <c r="N632" s="35" t="str">
        <f ca="1">IFERROR(CONCATENATE(ROUND(OFFSET(환산공식!DB$15,$F632,0),1),"%"),"")</f>
        <v>100%</v>
      </c>
      <c r="O632" s="35">
        <f ca="1">IFERROR(OFFSET(환산공식!DC$15,$F632,0),"")</f>
        <v>10</v>
      </c>
      <c r="P632" s="212" t="str">
        <f t="shared" ca="1" si="18"/>
        <v>3% 이하</v>
      </c>
      <c r="Q632" s="218">
        <f ca="1">IFERROR(ROUND(OFFSET(환산공식!$EX$15,$F632,0),3),"")</f>
        <v>0</v>
      </c>
      <c r="R632" s="218">
        <f ca="1">OFFSET('배치점수 계산기'!H$10,$D632,0)</f>
        <v>651.68700000000001</v>
      </c>
      <c r="S632" s="218">
        <f ca="1">OFFSET('배치점수 계산기'!I$10,$D632,0)</f>
        <v>649.58799999999997</v>
      </c>
      <c r="T632" s="218">
        <f ca="1">OFFSET('배치점수 계산기'!J$10,$D632,0)</f>
        <v>646.005</v>
      </c>
      <c r="U632" s="218">
        <f ca="1">OFFSET('배치점수 계산기'!K$10,$D632,0)</f>
        <v>642.74</v>
      </c>
      <c r="V632" s="218">
        <f ca="1">OFFSET('배치점수 계산기'!L$10,$D632,0)</f>
        <v>638.4</v>
      </c>
      <c r="W632" s="210" t="str">
        <f ca="1">OFFSET('배치점수 계산기'!M$10,$D632,0)</f>
        <v>표점</v>
      </c>
      <c r="X632" s="208" t="str">
        <f ca="1">OFFSET('배치점수 계산기'!N$10,$D632,0)</f>
        <v>변표</v>
      </c>
      <c r="Y632" s="212">
        <f ca="1">OFFSET(환산공식!FG$15,$F632,0)</f>
        <v>0.43</v>
      </c>
      <c r="Z632" s="35">
        <f ca="1">OFFSET(환산공식!FH$15,$F632,0)</f>
        <v>0.28999999999999998</v>
      </c>
      <c r="AA632" s="203">
        <f ca="1">OFFSET(환산공식!FI$15,$F632,0)</f>
        <v>0.28999999999999998</v>
      </c>
      <c r="AB632" s="5"/>
      <c r="AD632">
        <f t="shared" ca="1" si="19"/>
        <v>6</v>
      </c>
      <c r="AF632" s="5"/>
      <c r="AG632" s="5"/>
      <c r="AH632" s="5"/>
    </row>
    <row r="633" spans="1:34">
      <c r="A633" s="222"/>
      <c r="B633" s="222"/>
      <c r="C633" s="222" t="s">
        <v>3019</v>
      </c>
      <c r="D633" s="219">
        <v>1544</v>
      </c>
      <c r="E633" s="219">
        <v>191</v>
      </c>
      <c r="F633" s="219">
        <v>191</v>
      </c>
      <c r="G633" s="264">
        <v>626</v>
      </c>
      <c r="H633" s="221" t="s">
        <v>129</v>
      </c>
      <c r="I633" s="219" t="s">
        <v>331</v>
      </c>
      <c r="J633" s="267" t="s">
        <v>980</v>
      </c>
      <c r="K633" s="219" t="s">
        <v>84</v>
      </c>
      <c r="L633" s="35" t="str">
        <f ca="1">IF(OFFSET(환산공식!$DU$15,$F633,0)=1,"O","X")</f>
        <v>X</v>
      </c>
      <c r="M633" s="212">
        <f ca="1">IFERROR(OFFSET(환산공식!DA$15,$F633,0),"")</f>
        <v>125</v>
      </c>
      <c r="N633" s="35" t="str">
        <f ca="1">IFERROR(CONCATENATE(ROUND(OFFSET(환산공식!DB$15,$F633,0),1),"%"),"")</f>
        <v>100%</v>
      </c>
      <c r="O633" s="35">
        <f ca="1">IFERROR(OFFSET(환산공식!DC$15,$F633,0),"")</f>
        <v>10</v>
      </c>
      <c r="P633" s="212" t="str">
        <f t="shared" ca="1" si="18"/>
        <v>3% 이하</v>
      </c>
      <c r="Q633" s="218">
        <f ca="1">IFERROR(ROUND(OFFSET(환산공식!$EX$15,$F633,0),3),"")</f>
        <v>0</v>
      </c>
      <c r="R633" s="218">
        <f ca="1">OFFSET('배치점수 계산기'!H$10,$D633,0)</f>
        <v>650.94799999999998</v>
      </c>
      <c r="S633" s="218">
        <f ca="1">OFFSET('배치점수 계산기'!I$10,$D633,0)</f>
        <v>648.34900000000005</v>
      </c>
      <c r="T633" s="218">
        <f ca="1">OFFSET('배치점수 계산기'!J$10,$D633,0)</f>
        <v>645.53599999999994</v>
      </c>
      <c r="U633" s="218">
        <f ca="1">OFFSET('배치점수 계산기'!K$10,$D633,0)</f>
        <v>642.303</v>
      </c>
      <c r="V633" s="218">
        <f ca="1">OFFSET('배치점수 계산기'!L$10,$D633,0)</f>
        <v>638.00199999999995</v>
      </c>
      <c r="W633" s="210" t="str">
        <f ca="1">OFFSET('배치점수 계산기'!M$10,$D633,0)</f>
        <v>표점</v>
      </c>
      <c r="X633" s="208" t="str">
        <f ca="1">OFFSET('배치점수 계산기'!N$10,$D633,0)</f>
        <v>변표</v>
      </c>
      <c r="Y633" s="212">
        <f ca="1">OFFSET(환산공식!FG$15,$F633,0)</f>
        <v>0.43</v>
      </c>
      <c r="Z633" s="35">
        <f ca="1">OFFSET(환산공식!FH$15,$F633,0)</f>
        <v>0.28999999999999998</v>
      </c>
      <c r="AA633" s="203">
        <f ca="1">OFFSET(환산공식!FI$15,$F633,0)</f>
        <v>0.28999999999999998</v>
      </c>
      <c r="AB633" s="5"/>
      <c r="AD633">
        <f t="shared" ca="1" si="19"/>
        <v>6</v>
      </c>
      <c r="AF633" s="5"/>
      <c r="AG633" s="5"/>
      <c r="AH633" s="5"/>
    </row>
    <row r="634" spans="1:34">
      <c r="A634" s="222"/>
      <c r="B634" s="222"/>
      <c r="C634" s="222" t="s">
        <v>3020</v>
      </c>
      <c r="D634" s="219">
        <v>1545</v>
      </c>
      <c r="E634" s="219">
        <v>191</v>
      </c>
      <c r="F634" s="219">
        <v>191</v>
      </c>
      <c r="G634" s="264">
        <v>627</v>
      </c>
      <c r="H634" s="221" t="s">
        <v>129</v>
      </c>
      <c r="I634" s="219" t="s">
        <v>331</v>
      </c>
      <c r="J634" s="267" t="s">
        <v>125</v>
      </c>
      <c r="K634" s="219" t="s">
        <v>84</v>
      </c>
      <c r="L634" s="35" t="str">
        <f ca="1">IF(OFFSET(환산공식!$DU$15,$F634,0)=1,"O","X")</f>
        <v>X</v>
      </c>
      <c r="M634" s="212">
        <f ca="1">IFERROR(OFFSET(환산공식!DA$15,$F634,0),"")</f>
        <v>125</v>
      </c>
      <c r="N634" s="35" t="str">
        <f ca="1">IFERROR(CONCATENATE(ROUND(OFFSET(환산공식!DB$15,$F634,0),1),"%"),"")</f>
        <v>100%</v>
      </c>
      <c r="O634" s="35">
        <f ca="1">IFERROR(OFFSET(환산공식!DC$15,$F634,0),"")</f>
        <v>10</v>
      </c>
      <c r="P634" s="212" t="str">
        <f t="shared" ca="1" si="18"/>
        <v>3% 이하</v>
      </c>
      <c r="Q634" s="218">
        <f ca="1">IFERROR(ROUND(OFFSET(환산공식!$EX$15,$F634,0),3),"")</f>
        <v>0</v>
      </c>
      <c r="R634" s="218">
        <f ca="1">OFFSET('배치점수 계산기'!H$10,$D634,0)</f>
        <v>649.58799999999997</v>
      </c>
      <c r="S634" s="218">
        <f ca="1">OFFSET('배치점수 계산기'!I$10,$D634,0)</f>
        <v>647.06299999999999</v>
      </c>
      <c r="T634" s="218">
        <f ca="1">OFFSET('배치점수 계산기'!J$10,$D634,0)</f>
        <v>644.24300000000005</v>
      </c>
      <c r="U634" s="218">
        <f ca="1">OFFSET('배치점수 계산기'!K$10,$D634,0)</f>
        <v>640.91300000000001</v>
      </c>
      <c r="V634" s="218">
        <f ca="1">OFFSET('배치점수 계산기'!L$10,$D634,0)</f>
        <v>636.76199999999994</v>
      </c>
      <c r="W634" s="210" t="str">
        <f ca="1">OFFSET('배치점수 계산기'!M$10,$D634,0)</f>
        <v>표점</v>
      </c>
      <c r="X634" s="208" t="str">
        <f ca="1">OFFSET('배치점수 계산기'!N$10,$D634,0)</f>
        <v>변표</v>
      </c>
      <c r="Y634" s="212">
        <f ca="1">OFFSET(환산공식!FG$15,$F634,0)</f>
        <v>0.43</v>
      </c>
      <c r="Z634" s="35">
        <f ca="1">OFFSET(환산공식!FH$15,$F634,0)</f>
        <v>0.28999999999999998</v>
      </c>
      <c r="AA634" s="203">
        <f ca="1">OFFSET(환산공식!FI$15,$F634,0)</f>
        <v>0.28999999999999998</v>
      </c>
      <c r="AB634" s="5"/>
      <c r="AD634">
        <f t="shared" ca="1" si="19"/>
        <v>6</v>
      </c>
      <c r="AF634" s="5"/>
      <c r="AG634" s="5"/>
      <c r="AH634" s="5"/>
    </row>
    <row r="635" spans="1:34">
      <c r="A635" s="222"/>
      <c r="B635" s="222"/>
      <c r="C635" s="222" t="s">
        <v>3021</v>
      </c>
      <c r="D635" s="219">
        <v>1546</v>
      </c>
      <c r="E635" s="219">
        <v>197</v>
      </c>
      <c r="F635" s="219">
        <v>197</v>
      </c>
      <c r="G635" s="264">
        <v>628</v>
      </c>
      <c r="H635" s="221" t="s">
        <v>129</v>
      </c>
      <c r="I635" s="219" t="s">
        <v>324</v>
      </c>
      <c r="J635" s="267" t="s">
        <v>509</v>
      </c>
      <c r="K635" s="219" t="s">
        <v>83</v>
      </c>
      <c r="L635" s="35" t="str">
        <f ca="1">IF(OFFSET(환산공식!$DU$15,$F635,0)=1,"O","X")</f>
        <v>X</v>
      </c>
      <c r="M635" s="212">
        <f ca="1">IFERROR(OFFSET(환산공식!DA$15,$F635,0),"")</f>
        <v>200</v>
      </c>
      <c r="N635" s="35" t="str">
        <f ca="1">IFERROR(CONCATENATE(ROUND(OFFSET(환산공식!DB$15,$F635,0),1),"%"),"")</f>
        <v>100%</v>
      </c>
      <c r="O635" s="35">
        <f ca="1">IFERROR(OFFSET(환산공식!DC$15,$F635,0),"")</f>
        <v>10</v>
      </c>
      <c r="P635" s="212" t="str">
        <f t="shared" ca="1" si="18"/>
        <v>3% 이하</v>
      </c>
      <c r="Q635" s="218">
        <f ca="1">IFERROR(ROUND(OFFSET(환산공식!$EX$15,$F635,0),3),"")</f>
        <v>0</v>
      </c>
      <c r="R635" s="218">
        <f ca="1">OFFSET('배치점수 계산기'!H$10,$D635,0)</f>
        <v>703.97</v>
      </c>
      <c r="S635" s="218">
        <f ca="1">OFFSET('배치점수 계산기'!I$10,$D635,0)</f>
        <v>701.89</v>
      </c>
      <c r="T635" s="218">
        <f ca="1">OFFSET('배치점수 계산기'!J$10,$D635,0)</f>
        <v>697.38</v>
      </c>
      <c r="U635" s="218">
        <f ca="1">OFFSET('배치점수 계산기'!K$10,$D635,0)</f>
        <v>693.39599999999996</v>
      </c>
      <c r="V635" s="218">
        <f ca="1">OFFSET('배치점수 계산기'!L$10,$D635,0)</f>
        <v>688.93</v>
      </c>
      <c r="W635" s="210" t="str">
        <f ca="1">OFFSET('배치점수 계산기'!M$10,$D635,0)</f>
        <v>표점</v>
      </c>
      <c r="X635" s="208" t="str">
        <f ca="1">OFFSET('배치점수 계산기'!N$10,$D635,0)</f>
        <v>표점</v>
      </c>
      <c r="Y635" s="212">
        <f ca="1">OFFSET(환산공식!FG$15,$F635,0)</f>
        <v>0.25</v>
      </c>
      <c r="Z635" s="35">
        <f ca="1">OFFSET(환산공식!FH$15,$F635,0)</f>
        <v>0.38</v>
      </c>
      <c r="AA635" s="203">
        <f ca="1">OFFSET(환산공식!FI$15,$F635,0)</f>
        <v>0.38</v>
      </c>
      <c r="AB635" s="5"/>
      <c r="AD635">
        <f t="shared" ca="1" si="19"/>
        <v>6</v>
      </c>
      <c r="AF635" s="5"/>
      <c r="AG635" s="5"/>
      <c r="AH635" s="5"/>
    </row>
    <row r="636" spans="1:34">
      <c r="A636" s="222"/>
      <c r="B636" s="222"/>
      <c r="C636" s="222" t="s">
        <v>3022</v>
      </c>
      <c r="D636" s="219">
        <v>1547</v>
      </c>
      <c r="E636" s="219">
        <v>197</v>
      </c>
      <c r="F636" s="219">
        <v>197</v>
      </c>
      <c r="G636" s="264">
        <v>629</v>
      </c>
      <c r="H636" s="221" t="s">
        <v>129</v>
      </c>
      <c r="I636" s="219" t="s">
        <v>324</v>
      </c>
      <c r="J636" s="267" t="s">
        <v>493</v>
      </c>
      <c r="K636" s="219" t="s">
        <v>83</v>
      </c>
      <c r="L636" s="35" t="str">
        <f ca="1">IF(OFFSET(환산공식!$DU$15,$F636,0)=1,"O","X")</f>
        <v>X</v>
      </c>
      <c r="M636" s="212">
        <f ca="1">IFERROR(OFFSET(환산공식!DA$15,$F636,0),"")</f>
        <v>200</v>
      </c>
      <c r="N636" s="35" t="str">
        <f ca="1">IFERROR(CONCATENATE(ROUND(OFFSET(환산공식!DB$15,$F636,0),1),"%"),"")</f>
        <v>100%</v>
      </c>
      <c r="O636" s="35">
        <f ca="1">IFERROR(OFFSET(환산공식!DC$15,$F636,0),"")</f>
        <v>10</v>
      </c>
      <c r="P636" s="212" t="str">
        <f t="shared" ca="1" si="18"/>
        <v>3% 이하</v>
      </c>
      <c r="Q636" s="218">
        <f ca="1">IFERROR(ROUND(OFFSET(환산공식!$EX$15,$F636,0),3),"")</f>
        <v>0</v>
      </c>
      <c r="R636" s="218">
        <f ca="1">OFFSET('배치점수 계산기'!H$10,$D636,0)</f>
        <v>696.04</v>
      </c>
      <c r="S636" s="218">
        <f ca="1">OFFSET('배치점수 계산기'!I$10,$D636,0)</f>
        <v>693.64599999999996</v>
      </c>
      <c r="T636" s="218">
        <f ca="1">OFFSET('배치점수 계산기'!J$10,$D636,0)</f>
        <v>690.6</v>
      </c>
      <c r="U636" s="218">
        <f ca="1">OFFSET('배치점수 계산기'!K$10,$D636,0)</f>
        <v>687.95399999999995</v>
      </c>
      <c r="V636" s="218">
        <f ca="1">OFFSET('배치점수 계산기'!L$10,$D636,0)</f>
        <v>683.02</v>
      </c>
      <c r="W636" s="210" t="str">
        <f ca="1">OFFSET('배치점수 계산기'!M$10,$D636,0)</f>
        <v>표점</v>
      </c>
      <c r="X636" s="208" t="str">
        <f ca="1">OFFSET('배치점수 계산기'!N$10,$D636,0)</f>
        <v>표점</v>
      </c>
      <c r="Y636" s="212">
        <f ca="1">OFFSET(환산공식!FG$15,$F636,0)</f>
        <v>0.25</v>
      </c>
      <c r="Z636" s="35">
        <f ca="1">OFFSET(환산공식!FH$15,$F636,0)</f>
        <v>0.38</v>
      </c>
      <c r="AA636" s="203">
        <f ca="1">OFFSET(환산공식!FI$15,$F636,0)</f>
        <v>0.38</v>
      </c>
      <c r="AB636" s="5"/>
      <c r="AD636">
        <f t="shared" ca="1" si="19"/>
        <v>6</v>
      </c>
      <c r="AF636" s="5"/>
      <c r="AG636" s="5"/>
      <c r="AH636" s="5"/>
    </row>
    <row r="637" spans="1:34">
      <c r="A637" s="222"/>
      <c r="B637" s="222"/>
      <c r="C637" s="222" t="s">
        <v>3023</v>
      </c>
      <c r="D637" s="219">
        <v>1548</v>
      </c>
      <c r="E637" s="219">
        <v>197</v>
      </c>
      <c r="F637" s="219">
        <v>197</v>
      </c>
      <c r="G637" s="264">
        <v>630</v>
      </c>
      <c r="H637" s="221" t="s">
        <v>129</v>
      </c>
      <c r="I637" s="219" t="s">
        <v>324</v>
      </c>
      <c r="J637" s="267" t="s">
        <v>642</v>
      </c>
      <c r="K637" s="219" t="s">
        <v>83</v>
      </c>
      <c r="L637" s="35" t="str">
        <f ca="1">IF(OFFSET(환산공식!$DU$15,$F637,0)=1,"O","X")</f>
        <v>X</v>
      </c>
      <c r="M637" s="212">
        <f ca="1">IFERROR(OFFSET(환산공식!DA$15,$F637,0),"")</f>
        <v>200</v>
      </c>
      <c r="N637" s="35" t="str">
        <f ca="1">IFERROR(CONCATENATE(ROUND(OFFSET(환산공식!DB$15,$F637,0),1),"%"),"")</f>
        <v>100%</v>
      </c>
      <c r="O637" s="35">
        <f ca="1">IFERROR(OFFSET(환산공식!DC$15,$F637,0),"")</f>
        <v>10</v>
      </c>
      <c r="P637" s="212" t="str">
        <f t="shared" ca="1" si="18"/>
        <v>3% 이하</v>
      </c>
      <c r="Q637" s="218">
        <f ca="1">IFERROR(ROUND(OFFSET(환산공식!$EX$15,$F637,0),3),"")</f>
        <v>0</v>
      </c>
      <c r="R637" s="218">
        <f ca="1">OFFSET('배치점수 계산기'!H$10,$D637,0)</f>
        <v>692.82</v>
      </c>
      <c r="S637" s="218">
        <f ca="1">OFFSET('배치점수 계산기'!I$10,$D637,0)</f>
        <v>691.01599999999996</v>
      </c>
      <c r="T637" s="218">
        <f ca="1">OFFSET('배치점수 계산기'!J$10,$D637,0)</f>
        <v>688.32</v>
      </c>
      <c r="U637" s="218">
        <f ca="1">OFFSET('배치점수 계산기'!K$10,$D637,0)</f>
        <v>685.25599999999997</v>
      </c>
      <c r="V637" s="218">
        <f ca="1">OFFSET('배치점수 계산기'!L$10,$D637,0)</f>
        <v>681.23400000000004</v>
      </c>
      <c r="W637" s="210" t="str">
        <f ca="1">OFFSET('배치점수 계산기'!M$10,$D637,0)</f>
        <v>표점</v>
      </c>
      <c r="X637" s="208" t="str">
        <f ca="1">OFFSET('배치점수 계산기'!N$10,$D637,0)</f>
        <v>표점</v>
      </c>
      <c r="Y637" s="212">
        <f ca="1">OFFSET(환산공식!FG$15,$F637,0)</f>
        <v>0.25</v>
      </c>
      <c r="Z637" s="35">
        <f ca="1">OFFSET(환산공식!FH$15,$F637,0)</f>
        <v>0.38</v>
      </c>
      <c r="AA637" s="203">
        <f ca="1">OFFSET(환산공식!FI$15,$F637,0)</f>
        <v>0.38</v>
      </c>
      <c r="AB637" s="5"/>
      <c r="AD637">
        <f t="shared" ca="1" si="19"/>
        <v>6</v>
      </c>
      <c r="AF637" s="5"/>
      <c r="AG637" s="5"/>
      <c r="AH637" s="5"/>
    </row>
    <row r="638" spans="1:34">
      <c r="A638" s="222"/>
      <c r="B638" s="222"/>
      <c r="C638" s="222" t="s">
        <v>3024</v>
      </c>
      <c r="D638" s="219">
        <v>1549</v>
      </c>
      <c r="E638" s="219">
        <v>197</v>
      </c>
      <c r="F638" s="219">
        <v>197</v>
      </c>
      <c r="G638" s="264">
        <v>631</v>
      </c>
      <c r="H638" s="221" t="s">
        <v>129</v>
      </c>
      <c r="I638" s="219" t="s">
        <v>324</v>
      </c>
      <c r="J638" s="267" t="s">
        <v>854</v>
      </c>
      <c r="K638" s="219" t="s">
        <v>83</v>
      </c>
      <c r="L638" s="35" t="str">
        <f ca="1">IF(OFFSET(환산공식!$DU$15,$F638,0)=1,"O","X")</f>
        <v>X</v>
      </c>
      <c r="M638" s="212">
        <f ca="1">IFERROR(OFFSET(환산공식!DA$15,$F638,0),"")</f>
        <v>200</v>
      </c>
      <c r="N638" s="35" t="str">
        <f ca="1">IFERROR(CONCATENATE(ROUND(OFFSET(환산공식!DB$15,$F638,0),1),"%"),"")</f>
        <v>100%</v>
      </c>
      <c r="O638" s="35">
        <f ca="1">IFERROR(OFFSET(환산공식!DC$15,$F638,0),"")</f>
        <v>10</v>
      </c>
      <c r="P638" s="212" t="str">
        <f t="shared" ca="1" si="18"/>
        <v>3% 이하</v>
      </c>
      <c r="Q638" s="218">
        <f ca="1">IFERROR(ROUND(OFFSET(환산공식!$EX$15,$F638,0),3),"")</f>
        <v>0</v>
      </c>
      <c r="R638" s="218">
        <f ca="1">OFFSET('배치점수 계산기'!H$10,$D638,0)</f>
        <v>692.27</v>
      </c>
      <c r="S638" s="218">
        <f ca="1">OFFSET('배치점수 계산기'!I$10,$D638,0)</f>
        <v>690.6</v>
      </c>
      <c r="T638" s="218">
        <f ca="1">OFFSET('배치점수 계산기'!J$10,$D638,0)</f>
        <v>687.95399999999995</v>
      </c>
      <c r="U638" s="218">
        <f ca="1">OFFSET('배치점수 계산기'!K$10,$D638,0)</f>
        <v>684.74</v>
      </c>
      <c r="V638" s="218">
        <f ca="1">OFFSET('배치점수 계산기'!L$10,$D638,0)</f>
        <v>680.79</v>
      </c>
      <c r="W638" s="210" t="str">
        <f ca="1">OFFSET('배치점수 계산기'!M$10,$D638,0)</f>
        <v>표점</v>
      </c>
      <c r="X638" s="208" t="str">
        <f ca="1">OFFSET('배치점수 계산기'!N$10,$D638,0)</f>
        <v>표점</v>
      </c>
      <c r="Y638" s="212">
        <f ca="1">OFFSET(환산공식!FG$15,$F638,0)</f>
        <v>0.25</v>
      </c>
      <c r="Z638" s="35">
        <f ca="1">OFFSET(환산공식!FH$15,$F638,0)</f>
        <v>0.38</v>
      </c>
      <c r="AA638" s="203">
        <f ca="1">OFFSET(환산공식!FI$15,$F638,0)</f>
        <v>0.38</v>
      </c>
      <c r="AB638" s="5"/>
      <c r="AD638">
        <f t="shared" ca="1" si="19"/>
        <v>6</v>
      </c>
      <c r="AF638" s="5"/>
      <c r="AG638" s="5"/>
      <c r="AH638" s="5"/>
    </row>
    <row r="639" spans="1:34">
      <c r="A639" s="222"/>
      <c r="B639" s="222"/>
      <c r="C639" s="222" t="s">
        <v>3025</v>
      </c>
      <c r="D639" s="219">
        <v>1550</v>
      </c>
      <c r="E639" s="219">
        <v>197</v>
      </c>
      <c r="F639" s="219">
        <v>197</v>
      </c>
      <c r="G639" s="264">
        <v>632</v>
      </c>
      <c r="H639" s="221" t="s">
        <v>129</v>
      </c>
      <c r="I639" s="219" t="s">
        <v>324</v>
      </c>
      <c r="J639" s="267" t="s">
        <v>640</v>
      </c>
      <c r="K639" s="219" t="s">
        <v>83</v>
      </c>
      <c r="L639" s="35" t="str">
        <f ca="1">IF(OFFSET(환산공식!$DU$15,$F639,0)=1,"O","X")</f>
        <v>X</v>
      </c>
      <c r="M639" s="212">
        <f ca="1">IFERROR(OFFSET(환산공식!DA$15,$F639,0),"")</f>
        <v>200</v>
      </c>
      <c r="N639" s="35" t="str">
        <f ca="1">IFERROR(CONCATENATE(ROUND(OFFSET(환산공식!DB$15,$F639,0),1),"%"),"")</f>
        <v>100%</v>
      </c>
      <c r="O639" s="35">
        <f ca="1">IFERROR(OFFSET(환산공식!DC$15,$F639,0),"")</f>
        <v>10</v>
      </c>
      <c r="P639" s="212" t="str">
        <f t="shared" ca="1" si="18"/>
        <v>3% 이하</v>
      </c>
      <c r="Q639" s="218">
        <f ca="1">IFERROR(ROUND(OFFSET(환산공식!$EX$15,$F639,0),3),"")</f>
        <v>0</v>
      </c>
      <c r="R639" s="218">
        <f ca="1">OFFSET('배치점수 계산기'!H$10,$D639,0)</f>
        <v>691.81</v>
      </c>
      <c r="S639" s="218">
        <f ca="1">OFFSET('배치점수 계산기'!I$10,$D639,0)</f>
        <v>690.15599999999995</v>
      </c>
      <c r="T639" s="218">
        <f ca="1">OFFSET('배치점수 계산기'!J$10,$D639,0)</f>
        <v>687.37599999999998</v>
      </c>
      <c r="U639" s="218">
        <f ca="1">OFFSET('배치점수 계산기'!K$10,$D639,0)</f>
        <v>684.43</v>
      </c>
      <c r="V639" s="218">
        <f ca="1">OFFSET('배치점수 계산기'!L$10,$D639,0)</f>
        <v>680.39</v>
      </c>
      <c r="W639" s="210" t="str">
        <f ca="1">OFFSET('배치점수 계산기'!M$10,$D639,0)</f>
        <v>표점</v>
      </c>
      <c r="X639" s="208" t="str">
        <f ca="1">OFFSET('배치점수 계산기'!N$10,$D639,0)</f>
        <v>표점</v>
      </c>
      <c r="Y639" s="212">
        <f ca="1">OFFSET(환산공식!FG$15,$F639,0)</f>
        <v>0.25</v>
      </c>
      <c r="Z639" s="35">
        <f ca="1">OFFSET(환산공식!FH$15,$F639,0)</f>
        <v>0.38</v>
      </c>
      <c r="AA639" s="203">
        <f ca="1">OFFSET(환산공식!FI$15,$F639,0)</f>
        <v>0.38</v>
      </c>
      <c r="AB639" s="5"/>
      <c r="AD639">
        <f t="shared" ca="1" si="19"/>
        <v>6</v>
      </c>
      <c r="AF639" s="5"/>
      <c r="AG639" s="5"/>
      <c r="AH639" s="5"/>
    </row>
    <row r="640" spans="1:34">
      <c r="A640" s="222"/>
      <c r="B640" s="222"/>
      <c r="C640" s="222" t="s">
        <v>3026</v>
      </c>
      <c r="D640" s="219">
        <v>1551</v>
      </c>
      <c r="E640" s="219">
        <v>198</v>
      </c>
      <c r="F640" s="219">
        <v>198</v>
      </c>
      <c r="G640" s="264">
        <v>633</v>
      </c>
      <c r="H640" s="221" t="s">
        <v>129</v>
      </c>
      <c r="I640" s="219" t="s">
        <v>324</v>
      </c>
      <c r="J640" s="267" t="s">
        <v>345</v>
      </c>
      <c r="K640" s="219" t="s">
        <v>83</v>
      </c>
      <c r="L640" s="35" t="str">
        <f ca="1">IF(OFFSET(환산공식!$DU$15,$F640,0)=1,"O","X")</f>
        <v>X</v>
      </c>
      <c r="M640" s="212">
        <f ca="1">IFERROR(OFFSET(환산공식!DA$15,$F640,0),"")</f>
        <v>200</v>
      </c>
      <c r="N640" s="35" t="str">
        <f ca="1">IFERROR(CONCATENATE(ROUND(OFFSET(환산공식!DB$15,$F640,0),1),"%"),"")</f>
        <v>100%</v>
      </c>
      <c r="O640" s="35">
        <f ca="1">IFERROR(OFFSET(환산공식!DC$15,$F640,0),"")</f>
        <v>10</v>
      </c>
      <c r="P640" s="212" t="str">
        <f t="shared" ca="1" si="18"/>
        <v>3% 이하</v>
      </c>
      <c r="Q640" s="218">
        <f ca="1">IFERROR(ROUND(OFFSET(환산공식!$EX$15,$F640,0),3),"")</f>
        <v>0</v>
      </c>
      <c r="R640" s="218">
        <f ca="1">OFFSET('배치점수 계산기'!H$10,$D640,0)</f>
        <v>691.01599999999996</v>
      </c>
      <c r="S640" s="218">
        <f ca="1">OFFSET('배치점수 계산기'!I$10,$D640,0)</f>
        <v>689.49</v>
      </c>
      <c r="T640" s="218">
        <f ca="1">OFFSET('배치점수 계산기'!J$10,$D640,0)</f>
        <v>686.65</v>
      </c>
      <c r="U640" s="218">
        <f ca="1">OFFSET('배치점수 계산기'!K$10,$D640,0)</f>
        <v>683.596</v>
      </c>
      <c r="V640" s="218">
        <f ca="1">OFFSET('배치점수 계산기'!L$10,$D640,0)</f>
        <v>679.79600000000005</v>
      </c>
      <c r="W640" s="210" t="str">
        <f ca="1">OFFSET('배치점수 계산기'!M$10,$D640,0)</f>
        <v>표점</v>
      </c>
      <c r="X640" s="208" t="str">
        <f ca="1">OFFSET('배치점수 계산기'!N$10,$D640,0)</f>
        <v>표점</v>
      </c>
      <c r="Y640" s="212">
        <f ca="1">OFFSET(환산공식!FG$15,$F640,0)</f>
        <v>0.25</v>
      </c>
      <c r="Z640" s="35">
        <f ca="1">OFFSET(환산공식!FH$15,$F640,0)</f>
        <v>0.38</v>
      </c>
      <c r="AA640" s="203">
        <f ca="1">OFFSET(환산공식!FI$15,$F640,0)</f>
        <v>0.38</v>
      </c>
      <c r="AB640" s="5"/>
      <c r="AD640">
        <f t="shared" ca="1" si="19"/>
        <v>6</v>
      </c>
      <c r="AF640" s="5"/>
      <c r="AG640" s="5"/>
      <c r="AH640" s="5"/>
    </row>
    <row r="641" spans="1:34">
      <c r="A641" s="222"/>
      <c r="B641" s="222"/>
      <c r="C641" s="222" t="s">
        <v>3027</v>
      </c>
      <c r="D641" s="219">
        <v>1552</v>
      </c>
      <c r="E641" s="219">
        <v>197</v>
      </c>
      <c r="F641" s="219">
        <v>197</v>
      </c>
      <c r="G641" s="264">
        <v>634</v>
      </c>
      <c r="H641" s="221" t="s">
        <v>129</v>
      </c>
      <c r="I641" s="219" t="s">
        <v>324</v>
      </c>
      <c r="J641" s="267" t="s">
        <v>72</v>
      </c>
      <c r="K641" s="219" t="s">
        <v>83</v>
      </c>
      <c r="L641" s="35" t="str">
        <f ca="1">IF(OFFSET(환산공식!$DU$15,$F641,0)=1,"O","X")</f>
        <v>X</v>
      </c>
      <c r="M641" s="212">
        <f ca="1">IFERROR(OFFSET(환산공식!DA$15,$F641,0),"")</f>
        <v>200</v>
      </c>
      <c r="N641" s="35" t="str">
        <f ca="1">IFERROR(CONCATENATE(ROUND(OFFSET(환산공식!DB$15,$F641,0),1),"%"),"")</f>
        <v>100%</v>
      </c>
      <c r="O641" s="35">
        <f ca="1">IFERROR(OFFSET(환산공식!DC$15,$F641,0),"")</f>
        <v>10</v>
      </c>
      <c r="P641" s="212" t="str">
        <f t="shared" ca="1" si="18"/>
        <v>3% 이하</v>
      </c>
      <c r="Q641" s="218">
        <f ca="1">IFERROR(ROUND(OFFSET(환산공식!$EX$15,$F641,0),3),"")</f>
        <v>0</v>
      </c>
      <c r="R641" s="218">
        <f ca="1">OFFSET('배치점수 계산기'!H$10,$D641,0)</f>
        <v>686</v>
      </c>
      <c r="S641" s="218">
        <f ca="1">OFFSET('배치점수 계산기'!I$10,$D641,0)</f>
        <v>684.19600000000003</v>
      </c>
      <c r="T641" s="218">
        <f ca="1">OFFSET('배치점수 계산기'!J$10,$D641,0)</f>
        <v>681.35</v>
      </c>
      <c r="U641" s="218">
        <f ca="1">OFFSET('배치점수 계산기'!K$10,$D641,0)</f>
        <v>679.07</v>
      </c>
      <c r="V641" s="218">
        <f ca="1">OFFSET('배치점수 계산기'!L$10,$D641,0)</f>
        <v>675.38</v>
      </c>
      <c r="W641" s="210" t="str">
        <f ca="1">OFFSET('배치점수 계산기'!M$10,$D641,0)</f>
        <v>표점</v>
      </c>
      <c r="X641" s="208" t="str">
        <f ca="1">OFFSET('배치점수 계산기'!N$10,$D641,0)</f>
        <v>표점</v>
      </c>
      <c r="Y641" s="212">
        <f ca="1">OFFSET(환산공식!FG$15,$F641,0)</f>
        <v>0.25</v>
      </c>
      <c r="Z641" s="35">
        <f ca="1">OFFSET(환산공식!FH$15,$F641,0)</f>
        <v>0.38</v>
      </c>
      <c r="AA641" s="203">
        <f ca="1">OFFSET(환산공식!FI$15,$F641,0)</f>
        <v>0.38</v>
      </c>
      <c r="AB641" s="5"/>
      <c r="AD641">
        <f t="shared" ca="1" si="19"/>
        <v>6</v>
      </c>
      <c r="AF641" s="5"/>
      <c r="AG641" s="5"/>
      <c r="AH641" s="5"/>
    </row>
    <row r="642" spans="1:34">
      <c r="A642" s="222"/>
      <c r="B642" s="222"/>
      <c r="C642" s="222" t="s">
        <v>3028</v>
      </c>
      <c r="D642" s="219">
        <v>1553</v>
      </c>
      <c r="E642" s="219">
        <v>197</v>
      </c>
      <c r="F642" s="219">
        <v>197</v>
      </c>
      <c r="G642" s="264">
        <v>635</v>
      </c>
      <c r="H642" s="221" t="s">
        <v>129</v>
      </c>
      <c r="I642" s="219" t="s">
        <v>324</v>
      </c>
      <c r="J642" s="267" t="s">
        <v>97</v>
      </c>
      <c r="K642" s="219" t="s">
        <v>83</v>
      </c>
      <c r="L642" s="35" t="str">
        <f ca="1">IF(OFFSET(환산공식!$DU$15,$F642,0)=1,"O","X")</f>
        <v>X</v>
      </c>
      <c r="M642" s="212">
        <f ca="1">IFERROR(OFFSET(환산공식!DA$15,$F642,0),"")</f>
        <v>200</v>
      </c>
      <c r="N642" s="35" t="str">
        <f ca="1">IFERROR(CONCATENATE(ROUND(OFFSET(환산공식!DB$15,$F642,0),1),"%"),"")</f>
        <v>100%</v>
      </c>
      <c r="O642" s="35">
        <f ca="1">IFERROR(OFFSET(환산공식!DC$15,$F642,0),"")</f>
        <v>10</v>
      </c>
      <c r="P642" s="212" t="str">
        <f t="shared" ca="1" si="18"/>
        <v>3% 이하</v>
      </c>
      <c r="Q642" s="218">
        <f ca="1">IFERROR(ROUND(OFFSET(환산공식!$EX$15,$F642,0),3),"")</f>
        <v>0</v>
      </c>
      <c r="R642" s="218">
        <f ca="1">OFFSET('배치점수 계산기'!H$10,$D642,0)</f>
        <v>686.25</v>
      </c>
      <c r="S642" s="218">
        <f ca="1">OFFSET('배치점수 계산기'!I$10,$D642,0)</f>
        <v>684.04600000000005</v>
      </c>
      <c r="T642" s="218">
        <f ca="1">OFFSET('배치점수 계산기'!J$10,$D642,0)</f>
        <v>681.33399999999995</v>
      </c>
      <c r="U642" s="218">
        <f ca="1">OFFSET('배치점수 계산기'!K$10,$D642,0)</f>
        <v>678.97</v>
      </c>
      <c r="V642" s="218">
        <f ca="1">OFFSET('배치점수 계산기'!L$10,$D642,0)</f>
        <v>675.26400000000001</v>
      </c>
      <c r="W642" s="210" t="str">
        <f ca="1">OFFSET('배치점수 계산기'!M$10,$D642,0)</f>
        <v>표점</v>
      </c>
      <c r="X642" s="208" t="str">
        <f ca="1">OFFSET('배치점수 계산기'!N$10,$D642,0)</f>
        <v>표점</v>
      </c>
      <c r="Y642" s="212">
        <f ca="1">OFFSET(환산공식!FG$15,$F642,0)</f>
        <v>0.25</v>
      </c>
      <c r="Z642" s="35">
        <f ca="1">OFFSET(환산공식!FH$15,$F642,0)</f>
        <v>0.38</v>
      </c>
      <c r="AA642" s="203">
        <f ca="1">OFFSET(환산공식!FI$15,$F642,0)</f>
        <v>0.38</v>
      </c>
      <c r="AB642" s="5"/>
      <c r="AD642">
        <f t="shared" ca="1" si="19"/>
        <v>6</v>
      </c>
      <c r="AF642" s="5"/>
      <c r="AG642" s="5"/>
      <c r="AH642" s="5"/>
    </row>
    <row r="643" spans="1:34">
      <c r="A643" s="222"/>
      <c r="B643" s="222"/>
      <c r="C643" s="222" t="s">
        <v>3029</v>
      </c>
      <c r="D643" s="219">
        <v>1554</v>
      </c>
      <c r="E643" s="219">
        <v>198</v>
      </c>
      <c r="F643" s="219">
        <v>198</v>
      </c>
      <c r="G643" s="264">
        <v>636</v>
      </c>
      <c r="H643" s="221" t="s">
        <v>129</v>
      </c>
      <c r="I643" s="219" t="s">
        <v>324</v>
      </c>
      <c r="J643" s="267" t="s">
        <v>992</v>
      </c>
      <c r="K643" s="219" t="s">
        <v>83</v>
      </c>
      <c r="L643" s="35" t="str">
        <f ca="1">IF(OFFSET(환산공식!$DU$15,$F643,0)=1,"O","X")</f>
        <v>X</v>
      </c>
      <c r="M643" s="212">
        <f ca="1">IFERROR(OFFSET(환산공식!DA$15,$F643,0),"")</f>
        <v>200</v>
      </c>
      <c r="N643" s="35" t="str">
        <f ca="1">IFERROR(CONCATENATE(ROUND(OFFSET(환산공식!DB$15,$F643,0),1),"%"),"")</f>
        <v>100%</v>
      </c>
      <c r="O643" s="35">
        <f ca="1">IFERROR(OFFSET(환산공식!DC$15,$F643,0),"")</f>
        <v>10</v>
      </c>
      <c r="P643" s="212" t="str">
        <f t="shared" ca="1" si="18"/>
        <v>3% 이하</v>
      </c>
      <c r="Q643" s="218">
        <f ca="1">IFERROR(ROUND(OFFSET(환산공식!$EX$15,$F643,0),3),"")</f>
        <v>0</v>
      </c>
      <c r="R643" s="218">
        <f ca="1">OFFSET('배치점수 계산기'!H$10,$D643,0)</f>
        <v>684.74</v>
      </c>
      <c r="S643" s="218">
        <f ca="1">OFFSET('배치점수 계산기'!I$10,$D643,0)</f>
        <v>682.904</v>
      </c>
      <c r="T643" s="218">
        <f ca="1">OFFSET('배치점수 계산기'!J$10,$D643,0)</f>
        <v>680.18</v>
      </c>
      <c r="U643" s="218">
        <f ca="1">OFFSET('배치점수 계산기'!K$10,$D643,0)</f>
        <v>677.92600000000004</v>
      </c>
      <c r="V643" s="218">
        <f ca="1">OFFSET('배치점수 계산기'!L$10,$D643,0)</f>
        <v>674.42</v>
      </c>
      <c r="W643" s="210" t="str">
        <f ca="1">OFFSET('배치점수 계산기'!M$10,$D643,0)</f>
        <v>표점</v>
      </c>
      <c r="X643" s="208" t="str">
        <f ca="1">OFFSET('배치점수 계산기'!N$10,$D643,0)</f>
        <v>표점</v>
      </c>
      <c r="Y643" s="212">
        <f ca="1">OFFSET(환산공식!FG$15,$F643,0)</f>
        <v>0.25</v>
      </c>
      <c r="Z643" s="35">
        <f ca="1">OFFSET(환산공식!FH$15,$F643,0)</f>
        <v>0.38</v>
      </c>
      <c r="AA643" s="203">
        <f ca="1">OFFSET(환산공식!FI$15,$F643,0)</f>
        <v>0.38</v>
      </c>
      <c r="AB643" s="5"/>
      <c r="AD643">
        <f t="shared" ca="1" si="19"/>
        <v>6</v>
      </c>
      <c r="AF643" s="5"/>
      <c r="AG643" s="5"/>
      <c r="AH643" s="5"/>
    </row>
    <row r="644" spans="1:34">
      <c r="A644" s="222"/>
      <c r="B644" s="222"/>
      <c r="C644" s="222" t="s">
        <v>3030</v>
      </c>
      <c r="D644" s="219">
        <v>1555</v>
      </c>
      <c r="E644" s="219">
        <v>197</v>
      </c>
      <c r="F644" s="219">
        <v>197</v>
      </c>
      <c r="G644" s="264">
        <v>637</v>
      </c>
      <c r="H644" s="221" t="s">
        <v>129</v>
      </c>
      <c r="I644" s="219" t="s">
        <v>324</v>
      </c>
      <c r="J644" s="267" t="s">
        <v>647</v>
      </c>
      <c r="K644" s="219" t="s">
        <v>83</v>
      </c>
      <c r="L644" s="35" t="str">
        <f ca="1">IF(OFFSET(환산공식!$DU$15,$F644,0)=1,"O","X")</f>
        <v>X</v>
      </c>
      <c r="M644" s="212">
        <f ca="1">IFERROR(OFFSET(환산공식!DA$15,$F644,0),"")</f>
        <v>200</v>
      </c>
      <c r="N644" s="35" t="str">
        <f ca="1">IFERROR(CONCATENATE(ROUND(OFFSET(환산공식!DB$15,$F644,0),1),"%"),"")</f>
        <v>100%</v>
      </c>
      <c r="O644" s="35">
        <f ca="1">IFERROR(OFFSET(환산공식!DC$15,$F644,0),"")</f>
        <v>10</v>
      </c>
      <c r="P644" s="212" t="str">
        <f t="shared" ca="1" si="18"/>
        <v>3% 이하</v>
      </c>
      <c r="Q644" s="218">
        <f ca="1">IFERROR(ROUND(OFFSET(환산공식!$EX$15,$F644,0),3),"")</f>
        <v>0</v>
      </c>
      <c r="R644" s="218">
        <f ca="1">OFFSET('배치점수 계산기'!H$10,$D644,0)</f>
        <v>684.19600000000003</v>
      </c>
      <c r="S644" s="218">
        <f ca="1">OFFSET('배치점수 계산기'!I$10,$D644,0)</f>
        <v>682.31</v>
      </c>
      <c r="T644" s="218">
        <f ca="1">OFFSET('배치점수 계산기'!J$10,$D644,0)</f>
        <v>679.79600000000005</v>
      </c>
      <c r="U644" s="218">
        <f ca="1">OFFSET('배치점수 계산기'!K$10,$D644,0)</f>
        <v>677.63400000000001</v>
      </c>
      <c r="V644" s="218">
        <f ca="1">OFFSET('배치점수 계산기'!L$10,$D644,0)</f>
        <v>674.02</v>
      </c>
      <c r="W644" s="210" t="str">
        <f ca="1">OFFSET('배치점수 계산기'!M$10,$D644,0)</f>
        <v>표점</v>
      </c>
      <c r="X644" s="208" t="str">
        <f ca="1">OFFSET('배치점수 계산기'!N$10,$D644,0)</f>
        <v>표점</v>
      </c>
      <c r="Y644" s="212">
        <f ca="1">OFFSET(환산공식!FG$15,$F644,0)</f>
        <v>0.25</v>
      </c>
      <c r="Z644" s="35">
        <f ca="1">OFFSET(환산공식!FH$15,$F644,0)</f>
        <v>0.38</v>
      </c>
      <c r="AA644" s="203">
        <f ca="1">OFFSET(환산공식!FI$15,$F644,0)</f>
        <v>0.38</v>
      </c>
      <c r="AB644" s="5"/>
      <c r="AD644">
        <f t="shared" ca="1" si="19"/>
        <v>6</v>
      </c>
      <c r="AF644" s="5"/>
      <c r="AG644" s="5"/>
      <c r="AH644" s="5"/>
    </row>
    <row r="645" spans="1:34">
      <c r="A645" s="222"/>
      <c r="B645" s="222"/>
      <c r="C645" s="222" t="s">
        <v>3031</v>
      </c>
      <c r="D645" s="219">
        <v>1556</v>
      </c>
      <c r="E645" s="219">
        <v>197</v>
      </c>
      <c r="F645" s="219">
        <v>197</v>
      </c>
      <c r="G645" s="264">
        <v>638</v>
      </c>
      <c r="H645" s="221" t="s">
        <v>129</v>
      </c>
      <c r="I645" s="219" t="s">
        <v>324</v>
      </c>
      <c r="J645" s="267" t="s">
        <v>917</v>
      </c>
      <c r="K645" s="219" t="s">
        <v>83</v>
      </c>
      <c r="L645" s="35" t="str">
        <f ca="1">IF(OFFSET(환산공식!$DU$15,$F645,0)=1,"O","X")</f>
        <v>X</v>
      </c>
      <c r="M645" s="212">
        <f ca="1">IFERROR(OFFSET(환산공식!DA$15,$F645,0),"")</f>
        <v>200</v>
      </c>
      <c r="N645" s="35" t="str">
        <f ca="1">IFERROR(CONCATENATE(ROUND(OFFSET(환산공식!DB$15,$F645,0),1),"%"),"")</f>
        <v>100%</v>
      </c>
      <c r="O645" s="35">
        <f ca="1">IFERROR(OFFSET(환산공식!DC$15,$F645,0),"")</f>
        <v>10</v>
      </c>
      <c r="P645" s="212" t="str">
        <f t="shared" ca="1" si="18"/>
        <v>3% 이하</v>
      </c>
      <c r="Q645" s="218">
        <f ca="1">IFERROR(ROUND(OFFSET(환산공식!$EX$15,$F645,0),3),"")</f>
        <v>0</v>
      </c>
      <c r="R645" s="218">
        <f ca="1">OFFSET('배치점수 계산기'!H$10,$D645,0)</f>
        <v>683.28599999999994</v>
      </c>
      <c r="S645" s="218">
        <f ca="1">OFFSET('배치점수 계산기'!I$10,$D645,0)</f>
        <v>681.91</v>
      </c>
      <c r="T645" s="218">
        <f ca="1">OFFSET('배치점수 계산기'!J$10,$D645,0)</f>
        <v>679.53</v>
      </c>
      <c r="U645" s="218">
        <f ca="1">OFFSET('배치점수 계산기'!K$10,$D645,0)</f>
        <v>677.06600000000003</v>
      </c>
      <c r="V645" s="218">
        <f ca="1">OFFSET('배치점수 계산기'!L$10,$D645,0)</f>
        <v>673.92</v>
      </c>
      <c r="W645" s="210" t="str">
        <f ca="1">OFFSET('배치점수 계산기'!M$10,$D645,0)</f>
        <v>표점</v>
      </c>
      <c r="X645" s="208" t="str">
        <f ca="1">OFFSET('배치점수 계산기'!N$10,$D645,0)</f>
        <v>표점</v>
      </c>
      <c r="Y645" s="212">
        <f ca="1">OFFSET(환산공식!FG$15,$F645,0)</f>
        <v>0.25</v>
      </c>
      <c r="Z645" s="35">
        <f ca="1">OFFSET(환산공식!FH$15,$F645,0)</f>
        <v>0.38</v>
      </c>
      <c r="AA645" s="203">
        <f ca="1">OFFSET(환산공식!FI$15,$F645,0)</f>
        <v>0.38</v>
      </c>
      <c r="AB645" s="5"/>
      <c r="AD645">
        <f t="shared" ca="1" si="19"/>
        <v>6</v>
      </c>
      <c r="AF645" s="5"/>
      <c r="AG645" s="5"/>
      <c r="AH645" s="5"/>
    </row>
    <row r="646" spans="1:34">
      <c r="A646" s="222"/>
      <c r="B646" s="222"/>
      <c r="C646" s="222" t="s">
        <v>3032</v>
      </c>
      <c r="D646" s="219">
        <v>1557</v>
      </c>
      <c r="E646" s="219">
        <v>198</v>
      </c>
      <c r="F646" s="219">
        <v>198</v>
      </c>
      <c r="G646" s="264">
        <v>639</v>
      </c>
      <c r="H646" s="221" t="s">
        <v>129</v>
      </c>
      <c r="I646" s="219" t="s">
        <v>324</v>
      </c>
      <c r="J646" s="267" t="s">
        <v>994</v>
      </c>
      <c r="K646" s="219" t="s">
        <v>83</v>
      </c>
      <c r="L646" s="35" t="str">
        <f ca="1">IF(OFFSET(환산공식!$DU$15,$F646,0)=1,"O","X")</f>
        <v>X</v>
      </c>
      <c r="M646" s="212">
        <f ca="1">IFERROR(OFFSET(환산공식!DA$15,$F646,0),"")</f>
        <v>200</v>
      </c>
      <c r="N646" s="35" t="str">
        <f ca="1">IFERROR(CONCATENATE(ROUND(OFFSET(환산공식!DB$15,$F646,0),1),"%"),"")</f>
        <v>100%</v>
      </c>
      <c r="O646" s="35">
        <f ca="1">IFERROR(OFFSET(환산공식!DC$15,$F646,0),"")</f>
        <v>10</v>
      </c>
      <c r="P646" s="212" t="str">
        <f t="shared" ca="1" si="18"/>
        <v>3% 이하</v>
      </c>
      <c r="Q646" s="218">
        <f ca="1">IFERROR(ROUND(OFFSET(환산공식!$EX$15,$F646,0),3),"")</f>
        <v>0</v>
      </c>
      <c r="R646" s="218">
        <f ca="1">OFFSET('배치점수 계산기'!H$10,$D646,0)</f>
        <v>680.18</v>
      </c>
      <c r="S646" s="218">
        <f ca="1">OFFSET('배치점수 계산기'!I$10,$D646,0)</f>
        <v>678.67</v>
      </c>
      <c r="T646" s="218">
        <f ca="1">OFFSET('배치점수 계산기'!J$10,$D646,0)</f>
        <v>675.94</v>
      </c>
      <c r="U646" s="218">
        <f ca="1">OFFSET('배치점수 계산기'!K$10,$D646,0)</f>
        <v>673.88599999999997</v>
      </c>
      <c r="V646" s="218">
        <f ca="1">OFFSET('배치점수 계산기'!L$10,$D646,0)</f>
        <v>670.64</v>
      </c>
      <c r="W646" s="210" t="str">
        <f ca="1">OFFSET('배치점수 계산기'!M$10,$D646,0)</f>
        <v>표점</v>
      </c>
      <c r="X646" s="208" t="str">
        <f ca="1">OFFSET('배치점수 계산기'!N$10,$D646,0)</f>
        <v>표점</v>
      </c>
      <c r="Y646" s="212">
        <f ca="1">OFFSET(환산공식!FG$15,$F646,0)</f>
        <v>0.25</v>
      </c>
      <c r="Z646" s="35">
        <f ca="1">OFFSET(환산공식!FH$15,$F646,0)</f>
        <v>0.38</v>
      </c>
      <c r="AA646" s="203">
        <f ca="1">OFFSET(환산공식!FI$15,$F646,0)</f>
        <v>0.38</v>
      </c>
      <c r="AB646" s="5"/>
      <c r="AD646">
        <f t="shared" ca="1" si="19"/>
        <v>6</v>
      </c>
      <c r="AF646" s="5"/>
      <c r="AG646" s="5"/>
      <c r="AH646" s="5"/>
    </row>
    <row r="647" spans="1:34">
      <c r="A647" s="222"/>
      <c r="B647" s="222"/>
      <c r="C647" s="222" t="s">
        <v>3033</v>
      </c>
      <c r="D647" s="219">
        <v>1558</v>
      </c>
      <c r="E647" s="219">
        <v>197</v>
      </c>
      <c r="F647" s="219">
        <v>197</v>
      </c>
      <c r="G647" s="264">
        <v>640</v>
      </c>
      <c r="H647" s="221" t="s">
        <v>129</v>
      </c>
      <c r="I647" s="219" t="s">
        <v>324</v>
      </c>
      <c r="J647" s="267" t="s">
        <v>996</v>
      </c>
      <c r="K647" s="219" t="s">
        <v>83</v>
      </c>
      <c r="L647" s="35" t="str">
        <f ca="1">IF(OFFSET(환산공식!$DU$15,$F647,0)=1,"O","X")</f>
        <v>X</v>
      </c>
      <c r="M647" s="212">
        <f ca="1">IFERROR(OFFSET(환산공식!DA$15,$F647,0),"")</f>
        <v>200</v>
      </c>
      <c r="N647" s="35" t="str">
        <f ca="1">IFERROR(CONCATENATE(ROUND(OFFSET(환산공식!DB$15,$F647,0),1),"%"),"")</f>
        <v>100%</v>
      </c>
      <c r="O647" s="35">
        <f ca="1">IFERROR(OFFSET(환산공식!DC$15,$F647,0),"")</f>
        <v>10</v>
      </c>
      <c r="P647" s="212" t="str">
        <f t="shared" ca="1" si="18"/>
        <v>3% 이하</v>
      </c>
      <c r="Q647" s="218">
        <f ca="1">IFERROR(ROUND(OFFSET(환산공식!$EX$15,$F647,0),3),"")</f>
        <v>0</v>
      </c>
      <c r="R647" s="218">
        <f ca="1">OFFSET('배치점수 계산기'!H$10,$D647,0)</f>
        <v>680.18</v>
      </c>
      <c r="S647" s="218">
        <f ca="1">OFFSET('배치점수 계산기'!I$10,$D647,0)</f>
        <v>678.67</v>
      </c>
      <c r="T647" s="218">
        <f ca="1">OFFSET('배치점수 계산기'!J$10,$D647,0)</f>
        <v>675.94</v>
      </c>
      <c r="U647" s="218">
        <f ca="1">OFFSET('배치점수 계산기'!K$10,$D647,0)</f>
        <v>673.88599999999997</v>
      </c>
      <c r="V647" s="218">
        <f ca="1">OFFSET('배치점수 계산기'!L$10,$D647,0)</f>
        <v>670.64</v>
      </c>
      <c r="W647" s="210" t="str">
        <f ca="1">OFFSET('배치점수 계산기'!M$10,$D647,0)</f>
        <v>표점</v>
      </c>
      <c r="X647" s="208" t="str">
        <f ca="1">OFFSET('배치점수 계산기'!N$10,$D647,0)</f>
        <v>표점</v>
      </c>
      <c r="Y647" s="212">
        <f ca="1">OFFSET(환산공식!FG$15,$F647,0)</f>
        <v>0.25</v>
      </c>
      <c r="Z647" s="35">
        <f ca="1">OFFSET(환산공식!FH$15,$F647,0)</f>
        <v>0.38</v>
      </c>
      <c r="AA647" s="203">
        <f ca="1">OFFSET(환산공식!FI$15,$F647,0)</f>
        <v>0.38</v>
      </c>
      <c r="AB647" s="5"/>
      <c r="AD647">
        <f t="shared" ca="1" si="19"/>
        <v>6</v>
      </c>
      <c r="AF647" s="5"/>
      <c r="AG647" s="5"/>
      <c r="AH647" s="5"/>
    </row>
    <row r="648" spans="1:34">
      <c r="A648" s="222"/>
      <c r="B648" s="222"/>
      <c r="C648" s="222" t="s">
        <v>3034</v>
      </c>
      <c r="D648" s="219">
        <v>1559</v>
      </c>
      <c r="E648" s="219">
        <v>197</v>
      </c>
      <c r="F648" s="219">
        <v>197</v>
      </c>
      <c r="G648" s="264">
        <v>641</v>
      </c>
      <c r="H648" s="221" t="s">
        <v>129</v>
      </c>
      <c r="I648" s="219" t="s">
        <v>324</v>
      </c>
      <c r="J648" s="267" t="s">
        <v>997</v>
      </c>
      <c r="K648" s="219" t="s">
        <v>83</v>
      </c>
      <c r="L648" s="35" t="str">
        <f ca="1">IF(OFFSET(환산공식!$DU$15,$F648,0)=1,"O","X")</f>
        <v>X</v>
      </c>
      <c r="M648" s="212">
        <f ca="1">IFERROR(OFFSET(환산공식!DA$15,$F648,0),"")</f>
        <v>200</v>
      </c>
      <c r="N648" s="35" t="str">
        <f ca="1">IFERROR(CONCATENATE(ROUND(OFFSET(환산공식!DB$15,$F648,0),1),"%"),"")</f>
        <v>100%</v>
      </c>
      <c r="O648" s="35">
        <f ca="1">IFERROR(OFFSET(환산공식!DC$15,$F648,0),"")</f>
        <v>10</v>
      </c>
      <c r="P648" s="212" t="str">
        <f t="shared" ca="1" si="18"/>
        <v>3% 이하</v>
      </c>
      <c r="Q648" s="218">
        <f ca="1">IFERROR(ROUND(OFFSET(환산공식!$EX$15,$F648,0),3),"")</f>
        <v>0</v>
      </c>
      <c r="R648" s="218">
        <f ca="1">OFFSET('배치점수 계산기'!H$10,$D648,0)</f>
        <v>678.51</v>
      </c>
      <c r="S648" s="218">
        <f ca="1">OFFSET('배치점수 계산기'!I$10,$D648,0)</f>
        <v>676.8</v>
      </c>
      <c r="T648" s="218">
        <f ca="1">OFFSET('배치점수 계산기'!J$10,$D648,0)</f>
        <v>674.42</v>
      </c>
      <c r="U648" s="218">
        <f ca="1">OFFSET('배치점수 계산기'!K$10,$D648,0)</f>
        <v>672.58399999999995</v>
      </c>
      <c r="V648" s="218">
        <f ca="1">OFFSET('배치점수 계산기'!L$10,$D648,0)</f>
        <v>668.77</v>
      </c>
      <c r="W648" s="210" t="str">
        <f ca="1">OFFSET('배치점수 계산기'!M$10,$D648,0)</f>
        <v>표점</v>
      </c>
      <c r="X648" s="208" t="str">
        <f ca="1">OFFSET('배치점수 계산기'!N$10,$D648,0)</f>
        <v>표점</v>
      </c>
      <c r="Y648" s="212">
        <f ca="1">OFFSET(환산공식!FG$15,$F648,0)</f>
        <v>0.25</v>
      </c>
      <c r="Z648" s="35">
        <f ca="1">OFFSET(환산공식!FH$15,$F648,0)</f>
        <v>0.38</v>
      </c>
      <c r="AA648" s="203">
        <f ca="1">OFFSET(환산공식!FI$15,$F648,0)</f>
        <v>0.38</v>
      </c>
      <c r="AB648" s="5"/>
      <c r="AD648">
        <f t="shared" ca="1" si="19"/>
        <v>6</v>
      </c>
      <c r="AF648" s="5"/>
      <c r="AG648" s="5"/>
      <c r="AH648" s="5"/>
    </row>
    <row r="649" spans="1:34">
      <c r="A649" s="222"/>
      <c r="B649" s="222"/>
      <c r="C649" s="222" t="s">
        <v>3035</v>
      </c>
      <c r="D649" s="219">
        <v>1560</v>
      </c>
      <c r="E649" s="219">
        <v>199</v>
      </c>
      <c r="F649" s="219">
        <v>199</v>
      </c>
      <c r="G649" s="264">
        <v>642</v>
      </c>
      <c r="H649" s="221" t="s">
        <v>129</v>
      </c>
      <c r="I649" s="219" t="s">
        <v>324</v>
      </c>
      <c r="J649" s="267" t="s">
        <v>998</v>
      </c>
      <c r="K649" s="219" t="s">
        <v>83</v>
      </c>
      <c r="L649" s="35" t="str">
        <f ca="1">IF(OFFSET(환산공식!$DU$15,$F649,0)=1,"O","X")</f>
        <v>X</v>
      </c>
      <c r="M649" s="212">
        <f ca="1">IFERROR(OFFSET(환산공식!DA$15,$F649,0),"")</f>
        <v>200</v>
      </c>
      <c r="N649" s="35" t="str">
        <f ca="1">IFERROR(CONCATENATE(ROUND(OFFSET(환산공식!DB$15,$F649,0),1),"%"),"")</f>
        <v>100%</v>
      </c>
      <c r="O649" s="35">
        <f ca="1">IFERROR(OFFSET(환산공식!DC$15,$F649,0),"")</f>
        <v>10</v>
      </c>
      <c r="P649" s="212" t="str">
        <f t="shared" ref="P649:P712" ca="1" si="20">IF(E649="","",IF(Q649&gt;R649,"90% 이상",IF(Q649&gt;S649,CONCATENATE(ROUND(((Q649-S649)/(R649-S649))*20+70,0),"%"),IF(Q649&gt;T649,CONCATENATE(ROUND(((Q649-T649)/(S649-T649))*30+40,0),"%"),IF(Q649&gt;U649,CONCATENATE(ROUND(((Q649-U649)/(T649-U649))*30+10,0),"%"),IF(Q649&gt;V649,CONCATENATE(ROUND(((Q649-V649)/(U649-V649))*7+3,0),"%"),"3% 이하"))))))</f>
        <v>3% 이하</v>
      </c>
      <c r="Q649" s="218">
        <f ca="1">IFERROR(ROUND(OFFSET(환산공식!$EX$15,$F649,0),3),"")</f>
        <v>0</v>
      </c>
      <c r="R649" s="218">
        <f ca="1">OFFSET('배치점수 계산기'!H$10,$D649,0)</f>
        <v>672.6</v>
      </c>
      <c r="S649" s="218">
        <f ca="1">OFFSET('배치점수 계산기'!I$10,$D649,0)</f>
        <v>671.04</v>
      </c>
      <c r="T649" s="218">
        <f ca="1">OFFSET('배치점수 계산기'!J$10,$D649,0)</f>
        <v>668.52</v>
      </c>
      <c r="U649" s="218">
        <f ca="1">OFFSET('배치점수 계산기'!K$10,$D649,0)</f>
        <v>666.65</v>
      </c>
      <c r="V649" s="218">
        <f ca="1">OFFSET('배치점수 계산기'!L$10,$D649,0)</f>
        <v>663.42</v>
      </c>
      <c r="W649" s="210" t="str">
        <f ca="1">OFFSET('배치점수 계산기'!M$10,$D649,0)</f>
        <v>표점</v>
      </c>
      <c r="X649" s="208" t="str">
        <f ca="1">OFFSET('배치점수 계산기'!N$10,$D649,0)</f>
        <v>표점</v>
      </c>
      <c r="Y649" s="212">
        <f ca="1">OFFSET(환산공식!FG$15,$F649,0)</f>
        <v>0.25</v>
      </c>
      <c r="Z649" s="35">
        <f ca="1">OFFSET(환산공식!FH$15,$F649,0)</f>
        <v>0.38</v>
      </c>
      <c r="AA649" s="203">
        <f ca="1">OFFSET(환산공식!FI$15,$F649,0)</f>
        <v>0.38</v>
      </c>
      <c r="AB649" s="5"/>
      <c r="AD649">
        <f t="shared" ref="AD649:AD712" ca="1" si="21">IF(L649="X",6,IF(Q649&gt;R649,1,IF(Q649&gt;S649,2,IF(Q649&gt;T649,3,IF(Q649&gt;U649,4,IF(Q649&gt;=V649,5,IF(Q649&lt;V649,6,"")))))))</f>
        <v>6</v>
      </c>
      <c r="AF649" s="5"/>
      <c r="AG649" s="5"/>
      <c r="AH649" s="5"/>
    </row>
    <row r="650" spans="1:34">
      <c r="A650" s="222"/>
      <c r="B650" s="222"/>
      <c r="C650" s="222" t="s">
        <v>3036</v>
      </c>
      <c r="D650" s="219">
        <v>1561</v>
      </c>
      <c r="E650" s="219">
        <v>198</v>
      </c>
      <c r="F650" s="219">
        <v>198</v>
      </c>
      <c r="G650" s="264">
        <v>643</v>
      </c>
      <c r="H650" s="221" t="s">
        <v>129</v>
      </c>
      <c r="I650" s="219" t="s">
        <v>324</v>
      </c>
      <c r="J650" s="267" t="s">
        <v>1000</v>
      </c>
      <c r="K650" s="219" t="s">
        <v>83</v>
      </c>
      <c r="L650" s="35" t="str">
        <f ca="1">IF(OFFSET(환산공식!$DU$15,$F650,0)=1,"O","X")</f>
        <v>X</v>
      </c>
      <c r="M650" s="212">
        <f ca="1">IFERROR(OFFSET(환산공식!DA$15,$F650,0),"")</f>
        <v>200</v>
      </c>
      <c r="N650" s="35" t="str">
        <f ca="1">IFERROR(CONCATENATE(ROUND(OFFSET(환산공식!DB$15,$F650,0),1),"%"),"")</f>
        <v>100%</v>
      </c>
      <c r="O650" s="35">
        <f ca="1">IFERROR(OFFSET(환산공식!DC$15,$F650,0),"")</f>
        <v>10</v>
      </c>
      <c r="P650" s="212" t="str">
        <f t="shared" ca="1" si="20"/>
        <v>3% 이하</v>
      </c>
      <c r="Q650" s="218">
        <f ca="1">IFERROR(ROUND(OFFSET(환산공식!$EX$15,$F650,0),3),"")</f>
        <v>0</v>
      </c>
      <c r="R650" s="218">
        <f ca="1">OFFSET('배치점수 계산기'!H$10,$D650,0)</f>
        <v>664.01400000000001</v>
      </c>
      <c r="S650" s="218">
        <f ca="1">OFFSET('배치점수 계산기'!I$10,$D650,0)</f>
        <v>662.77</v>
      </c>
      <c r="T650" s="218">
        <f ca="1">OFFSET('배치점수 계산기'!J$10,$D650,0)</f>
        <v>660.60599999999999</v>
      </c>
      <c r="U650" s="218">
        <f ca="1">OFFSET('배치점수 계산기'!K$10,$D650,0)</f>
        <v>658.68</v>
      </c>
      <c r="V650" s="218">
        <f ca="1">OFFSET('배치점수 계산기'!L$10,$D650,0)</f>
        <v>655.6</v>
      </c>
      <c r="W650" s="210" t="str">
        <f ca="1">OFFSET('배치점수 계산기'!M$10,$D650,0)</f>
        <v>표점</v>
      </c>
      <c r="X650" s="208" t="str">
        <f ca="1">OFFSET('배치점수 계산기'!N$10,$D650,0)</f>
        <v>표점</v>
      </c>
      <c r="Y650" s="212">
        <f ca="1">OFFSET(환산공식!FG$15,$F650,0)</f>
        <v>0.25</v>
      </c>
      <c r="Z650" s="35">
        <f ca="1">OFFSET(환산공식!FH$15,$F650,0)</f>
        <v>0.38</v>
      </c>
      <c r="AA650" s="203">
        <f ca="1">OFFSET(환산공식!FI$15,$F650,0)</f>
        <v>0.38</v>
      </c>
      <c r="AB650" s="5"/>
      <c r="AD650">
        <f t="shared" ca="1" si="21"/>
        <v>6</v>
      </c>
      <c r="AF650" s="5"/>
      <c r="AG650" s="5"/>
      <c r="AH650" s="5"/>
    </row>
    <row r="651" spans="1:34">
      <c r="A651" s="222"/>
      <c r="B651" s="222"/>
      <c r="C651" s="222" t="s">
        <v>3037</v>
      </c>
      <c r="D651" s="219">
        <v>1562</v>
      </c>
      <c r="E651" s="219">
        <v>198</v>
      </c>
      <c r="F651" s="219">
        <v>198</v>
      </c>
      <c r="G651" s="264">
        <v>644</v>
      </c>
      <c r="H651" s="221" t="s">
        <v>129</v>
      </c>
      <c r="I651" s="219" t="s">
        <v>324</v>
      </c>
      <c r="J651" s="267" t="s">
        <v>118</v>
      </c>
      <c r="K651" s="219" t="s">
        <v>83</v>
      </c>
      <c r="L651" s="35" t="str">
        <f ca="1">IF(OFFSET(환산공식!$DU$15,$F651,0)=1,"O","X")</f>
        <v>X</v>
      </c>
      <c r="M651" s="212">
        <f ca="1">IFERROR(OFFSET(환산공식!DA$15,$F651,0),"")</f>
        <v>200</v>
      </c>
      <c r="N651" s="35" t="str">
        <f ca="1">IFERROR(CONCATENATE(ROUND(OFFSET(환산공식!DB$15,$F651,0),1),"%"),"")</f>
        <v>100%</v>
      </c>
      <c r="O651" s="35">
        <f ca="1">IFERROR(OFFSET(환산공식!DC$15,$F651,0),"")</f>
        <v>10</v>
      </c>
      <c r="P651" s="212" t="str">
        <f t="shared" ca="1" si="20"/>
        <v>3% 이하</v>
      </c>
      <c r="Q651" s="218">
        <f ca="1">IFERROR(ROUND(OFFSET(환산공식!$EX$15,$F651,0),3),"")</f>
        <v>0</v>
      </c>
      <c r="R651" s="218">
        <f ca="1">OFFSET('배치점수 계산기'!H$10,$D651,0)</f>
        <v>658.96400000000006</v>
      </c>
      <c r="S651" s="218">
        <f ca="1">OFFSET('배치점수 계산기'!I$10,$D651,0)</f>
        <v>657.42</v>
      </c>
      <c r="T651" s="218">
        <f ca="1">OFFSET('배치점수 계산기'!J$10,$D651,0)</f>
        <v>655.29999999999995</v>
      </c>
      <c r="U651" s="218">
        <f ca="1">OFFSET('배치점수 계산기'!K$10,$D651,0)</f>
        <v>653.29600000000005</v>
      </c>
      <c r="V651" s="218">
        <f ca="1">OFFSET('배치점수 계산기'!L$10,$D651,0)</f>
        <v>650.20000000000005</v>
      </c>
      <c r="W651" s="210" t="str">
        <f ca="1">OFFSET('배치점수 계산기'!M$10,$D651,0)</f>
        <v>표점</v>
      </c>
      <c r="X651" s="208" t="str">
        <f ca="1">OFFSET('배치점수 계산기'!N$10,$D651,0)</f>
        <v>표점</v>
      </c>
      <c r="Y651" s="212">
        <f ca="1">OFFSET(환산공식!FG$15,$F651,0)</f>
        <v>0.25</v>
      </c>
      <c r="Z651" s="35">
        <f ca="1">OFFSET(환산공식!FH$15,$F651,0)</f>
        <v>0.38</v>
      </c>
      <c r="AA651" s="203">
        <f ca="1">OFFSET(환산공식!FI$15,$F651,0)</f>
        <v>0.38</v>
      </c>
      <c r="AB651" s="5"/>
      <c r="AD651">
        <f t="shared" ca="1" si="21"/>
        <v>6</v>
      </c>
      <c r="AF651" s="5"/>
      <c r="AG651" s="5"/>
      <c r="AH651" s="5"/>
    </row>
    <row r="652" spans="1:34">
      <c r="A652" s="222"/>
      <c r="B652" s="222"/>
      <c r="C652" s="222" t="s">
        <v>3038</v>
      </c>
      <c r="D652" s="219">
        <v>1563</v>
      </c>
      <c r="E652" s="219">
        <v>196</v>
      </c>
      <c r="F652" s="219">
        <v>196</v>
      </c>
      <c r="G652" s="264">
        <v>645</v>
      </c>
      <c r="H652" s="221" t="s">
        <v>129</v>
      </c>
      <c r="I652" s="219" t="s">
        <v>324</v>
      </c>
      <c r="J652" s="267" t="s">
        <v>75</v>
      </c>
      <c r="K652" s="219" t="s">
        <v>84</v>
      </c>
      <c r="L652" s="35" t="str">
        <f ca="1">IF(OFFSET(환산공식!$DU$15,$F652,0)=1,"O","X")</f>
        <v>X</v>
      </c>
      <c r="M652" s="212">
        <f ca="1">IFERROR(OFFSET(환산공식!DA$15,$F652,0),"")</f>
        <v>200</v>
      </c>
      <c r="N652" s="35" t="str">
        <f ca="1">IFERROR(CONCATENATE(ROUND(OFFSET(환산공식!DB$15,$F652,0),1),"%"),"")</f>
        <v>100%</v>
      </c>
      <c r="O652" s="35">
        <f ca="1">IFERROR(OFFSET(환산공식!DC$15,$F652,0),"")</f>
        <v>10</v>
      </c>
      <c r="P652" s="212" t="str">
        <f t="shared" ca="1" si="20"/>
        <v>3% 이하</v>
      </c>
      <c r="Q652" s="218">
        <f ca="1">IFERROR(ROUND(OFFSET(환산공식!$EX$15,$F652,0),3),"")</f>
        <v>0</v>
      </c>
      <c r="R652" s="218">
        <f ca="1">OFFSET('배치점수 계산기'!H$10,$D652,0)</f>
        <v>697.31500000000005</v>
      </c>
      <c r="S652" s="218">
        <f ca="1">OFFSET('배치점수 계산기'!I$10,$D652,0)</f>
        <v>695.32</v>
      </c>
      <c r="T652" s="218">
        <f ca="1">OFFSET('배치점수 계산기'!J$10,$D652,0)</f>
        <v>692.74900000000002</v>
      </c>
      <c r="U652" s="218">
        <f ca="1">OFFSET('배치점수 계산기'!K$10,$D652,0)</f>
        <v>690.01</v>
      </c>
      <c r="V652" s="218">
        <f ca="1">OFFSET('배치점수 계산기'!L$10,$D652,0)</f>
        <v>686.08500000000004</v>
      </c>
      <c r="W652" s="210" t="str">
        <f ca="1">OFFSET('배치점수 계산기'!M$10,$D652,0)</f>
        <v>표점</v>
      </c>
      <c r="X652" s="208" t="str">
        <f ca="1">OFFSET('배치점수 계산기'!N$10,$D652,0)</f>
        <v>표점</v>
      </c>
      <c r="Y652" s="212">
        <f ca="1">OFFSET(환산공식!FG$15,$F652,0)</f>
        <v>0.38</v>
      </c>
      <c r="Z652" s="35">
        <f ca="1">OFFSET(환산공식!FH$15,$F652,0)</f>
        <v>0.31</v>
      </c>
      <c r="AA652" s="203">
        <f ca="1">OFFSET(환산공식!FI$15,$F652,0)</f>
        <v>0.31</v>
      </c>
      <c r="AB652" s="5"/>
      <c r="AD652">
        <f t="shared" ca="1" si="21"/>
        <v>6</v>
      </c>
      <c r="AF652" s="5"/>
      <c r="AG652" s="5"/>
      <c r="AH652" s="5"/>
    </row>
    <row r="653" spans="1:34">
      <c r="A653" s="222"/>
      <c r="B653" s="222"/>
      <c r="C653" s="222" t="s">
        <v>3039</v>
      </c>
      <c r="D653" s="219">
        <v>1564</v>
      </c>
      <c r="E653" s="219">
        <v>196</v>
      </c>
      <c r="F653" s="219">
        <v>196</v>
      </c>
      <c r="G653" s="264">
        <v>646</v>
      </c>
      <c r="H653" s="221" t="s">
        <v>129</v>
      </c>
      <c r="I653" s="219" t="s">
        <v>324</v>
      </c>
      <c r="J653" s="267" t="s">
        <v>152</v>
      </c>
      <c r="K653" s="219" t="s">
        <v>84</v>
      </c>
      <c r="L653" s="35" t="str">
        <f ca="1">IF(OFFSET(환산공식!$DU$15,$F653,0)=1,"O","X")</f>
        <v>X</v>
      </c>
      <c r="M653" s="212">
        <f ca="1">IFERROR(OFFSET(환산공식!DA$15,$F653,0),"")</f>
        <v>200</v>
      </c>
      <c r="N653" s="35" t="str">
        <f ca="1">IFERROR(CONCATENATE(ROUND(OFFSET(환산공식!DB$15,$F653,0),1),"%"),"")</f>
        <v>100%</v>
      </c>
      <c r="O653" s="35">
        <f ca="1">IFERROR(OFFSET(환산공식!DC$15,$F653,0),"")</f>
        <v>10</v>
      </c>
      <c r="P653" s="212" t="str">
        <f t="shared" ca="1" si="20"/>
        <v>3% 이하</v>
      </c>
      <c r="Q653" s="218">
        <f ca="1">IFERROR(ROUND(OFFSET(환산공식!$EX$15,$F653,0),3),"")</f>
        <v>0</v>
      </c>
      <c r="R653" s="218">
        <f ca="1">OFFSET('배치점수 계산기'!H$10,$D653,0)</f>
        <v>693.48400000000004</v>
      </c>
      <c r="S653" s="218">
        <f ca="1">OFFSET('배치점수 계산기'!I$10,$D653,0)</f>
        <v>691.88900000000001</v>
      </c>
      <c r="T653" s="218">
        <f ca="1">OFFSET('배치점수 계산기'!J$10,$D653,0)</f>
        <v>689.29100000000005</v>
      </c>
      <c r="U653" s="218">
        <f ca="1">OFFSET('배치점수 계산기'!K$10,$D653,0)</f>
        <v>686.97</v>
      </c>
      <c r="V653" s="218">
        <f ca="1">OFFSET('배치점수 계산기'!L$10,$D653,0)</f>
        <v>682.76099999999997</v>
      </c>
      <c r="W653" s="210" t="str">
        <f ca="1">OFFSET('배치점수 계산기'!M$10,$D653,0)</f>
        <v>표점</v>
      </c>
      <c r="X653" s="208" t="str">
        <f ca="1">OFFSET('배치점수 계산기'!N$10,$D653,0)</f>
        <v>표점</v>
      </c>
      <c r="Y653" s="212">
        <f ca="1">OFFSET(환산공식!FG$15,$F653,0)</f>
        <v>0.38</v>
      </c>
      <c r="Z653" s="35">
        <f ca="1">OFFSET(환산공식!FH$15,$F653,0)</f>
        <v>0.31</v>
      </c>
      <c r="AA653" s="203">
        <f ca="1">OFFSET(환산공식!FI$15,$F653,0)</f>
        <v>0.31</v>
      </c>
      <c r="AB653" s="5"/>
      <c r="AD653">
        <f t="shared" ca="1" si="21"/>
        <v>6</v>
      </c>
      <c r="AF653" s="5"/>
      <c r="AG653" s="5"/>
      <c r="AH653" s="5"/>
    </row>
    <row r="654" spans="1:34">
      <c r="A654" s="222"/>
      <c r="B654" s="222"/>
      <c r="C654" s="222" t="s">
        <v>3040</v>
      </c>
      <c r="D654" s="219">
        <v>1565</v>
      </c>
      <c r="E654" s="219">
        <v>196</v>
      </c>
      <c r="F654" s="219">
        <v>196</v>
      </c>
      <c r="G654" s="264">
        <v>647</v>
      </c>
      <c r="H654" s="221" t="s">
        <v>129</v>
      </c>
      <c r="I654" s="219" t="s">
        <v>324</v>
      </c>
      <c r="J654" s="267" t="s">
        <v>195</v>
      </c>
      <c r="K654" s="219" t="s">
        <v>84</v>
      </c>
      <c r="L654" s="35" t="str">
        <f ca="1">IF(OFFSET(환산공식!$DU$15,$F654,0)=1,"O","X")</f>
        <v>X</v>
      </c>
      <c r="M654" s="212">
        <f ca="1">IFERROR(OFFSET(환산공식!DA$15,$F654,0),"")</f>
        <v>200</v>
      </c>
      <c r="N654" s="35" t="str">
        <f ca="1">IFERROR(CONCATENATE(ROUND(OFFSET(환산공식!DB$15,$F654,0),1),"%"),"")</f>
        <v>100%</v>
      </c>
      <c r="O654" s="35">
        <f ca="1">IFERROR(OFFSET(환산공식!DC$15,$F654,0),"")</f>
        <v>10</v>
      </c>
      <c r="P654" s="212" t="str">
        <f t="shared" ca="1" si="20"/>
        <v>3% 이하</v>
      </c>
      <c r="Q654" s="218">
        <f ca="1">IFERROR(ROUND(OFFSET(환산공식!$EX$15,$F654,0),3),"")</f>
        <v>0</v>
      </c>
      <c r="R654" s="218">
        <f ca="1">OFFSET('배치점수 계산기'!H$10,$D654,0)</f>
        <v>692.899</v>
      </c>
      <c r="S654" s="218">
        <f ca="1">OFFSET('배치점수 계산기'!I$10,$D654,0)</f>
        <v>691.30399999999997</v>
      </c>
      <c r="T654" s="218">
        <f ca="1">OFFSET('배치점수 계산기'!J$10,$D654,0)</f>
        <v>688.82399999999996</v>
      </c>
      <c r="U654" s="218">
        <f ca="1">OFFSET('배치점수 계산기'!K$10,$D654,0)</f>
        <v>686.51</v>
      </c>
      <c r="V654" s="218">
        <f ca="1">OFFSET('배치점수 계산기'!L$10,$D654,0)</f>
        <v>682.35400000000004</v>
      </c>
      <c r="W654" s="210" t="str">
        <f ca="1">OFFSET('배치점수 계산기'!M$10,$D654,0)</f>
        <v>표점</v>
      </c>
      <c r="X654" s="208" t="str">
        <f ca="1">OFFSET('배치점수 계산기'!N$10,$D654,0)</f>
        <v>표점</v>
      </c>
      <c r="Y654" s="212">
        <f ca="1">OFFSET(환산공식!FG$15,$F654,0)</f>
        <v>0.38</v>
      </c>
      <c r="Z654" s="35">
        <f ca="1">OFFSET(환산공식!FH$15,$F654,0)</f>
        <v>0.31</v>
      </c>
      <c r="AA654" s="203">
        <f ca="1">OFFSET(환산공식!FI$15,$F654,0)</f>
        <v>0.31</v>
      </c>
      <c r="AB654" s="5"/>
      <c r="AD654">
        <f t="shared" ca="1" si="21"/>
        <v>6</v>
      </c>
      <c r="AF654" s="5"/>
      <c r="AG654" s="5"/>
      <c r="AH654" s="5"/>
    </row>
    <row r="655" spans="1:34">
      <c r="A655" s="222"/>
      <c r="B655" s="222"/>
      <c r="C655" s="222" t="s">
        <v>3041</v>
      </c>
      <c r="D655" s="219">
        <v>1566</v>
      </c>
      <c r="E655" s="219">
        <v>196</v>
      </c>
      <c r="F655" s="219">
        <v>196</v>
      </c>
      <c r="G655" s="264">
        <v>648</v>
      </c>
      <c r="H655" s="221" t="s">
        <v>129</v>
      </c>
      <c r="I655" s="219" t="s">
        <v>324</v>
      </c>
      <c r="J655" s="267" t="s">
        <v>103</v>
      </c>
      <c r="K655" s="219" t="s">
        <v>84</v>
      </c>
      <c r="L655" s="35" t="str">
        <f ca="1">IF(OFFSET(환산공식!$DU$15,$F655,0)=1,"O","X")</f>
        <v>X</v>
      </c>
      <c r="M655" s="212">
        <f ca="1">IFERROR(OFFSET(환산공식!DA$15,$F655,0),"")</f>
        <v>200</v>
      </c>
      <c r="N655" s="35" t="str">
        <f ca="1">IFERROR(CONCATENATE(ROUND(OFFSET(환산공식!DB$15,$F655,0),1),"%"),"")</f>
        <v>100%</v>
      </c>
      <c r="O655" s="35">
        <f ca="1">IFERROR(OFFSET(환산공식!DC$15,$F655,0),"")</f>
        <v>10</v>
      </c>
      <c r="P655" s="212" t="str">
        <f t="shared" ca="1" si="20"/>
        <v>3% 이하</v>
      </c>
      <c r="Q655" s="218">
        <f ca="1">IFERROR(ROUND(OFFSET(환산공식!$EX$15,$F655,0),3),"")</f>
        <v>0</v>
      </c>
      <c r="R655" s="218">
        <f ca="1">OFFSET('배치점수 계산기'!H$10,$D655,0)</f>
        <v>692.14599999999996</v>
      </c>
      <c r="S655" s="218">
        <f ca="1">OFFSET('배치점수 계산기'!I$10,$D655,0)</f>
        <v>690.56899999999996</v>
      </c>
      <c r="T655" s="218">
        <f ca="1">OFFSET('배치점수 계산기'!J$10,$D655,0)</f>
        <v>687.96400000000006</v>
      </c>
      <c r="U655" s="218">
        <f ca="1">OFFSET('배치점수 계산기'!K$10,$D655,0)</f>
        <v>685.68499999999995</v>
      </c>
      <c r="V655" s="218">
        <f ca="1">OFFSET('배치점수 계산기'!L$10,$D655,0)</f>
        <v>681.49400000000003</v>
      </c>
      <c r="W655" s="210" t="str">
        <f ca="1">OFFSET('배치점수 계산기'!M$10,$D655,0)</f>
        <v>표점</v>
      </c>
      <c r="X655" s="208" t="str">
        <f ca="1">OFFSET('배치점수 계산기'!N$10,$D655,0)</f>
        <v>표점</v>
      </c>
      <c r="Y655" s="212">
        <f ca="1">OFFSET(환산공식!FG$15,$F655,0)</f>
        <v>0.38</v>
      </c>
      <c r="Z655" s="35">
        <f ca="1">OFFSET(환산공식!FH$15,$F655,0)</f>
        <v>0.31</v>
      </c>
      <c r="AA655" s="203">
        <f ca="1">OFFSET(환산공식!FI$15,$F655,0)</f>
        <v>0.31</v>
      </c>
      <c r="AB655" s="5"/>
      <c r="AD655">
        <f t="shared" ca="1" si="21"/>
        <v>6</v>
      </c>
      <c r="AF655" s="5"/>
      <c r="AG655" s="5"/>
      <c r="AH655" s="5"/>
    </row>
    <row r="656" spans="1:34">
      <c r="A656" s="222"/>
      <c r="B656" s="222"/>
      <c r="C656" s="222" t="s">
        <v>3042</v>
      </c>
      <c r="D656" s="219">
        <v>1567</v>
      </c>
      <c r="E656" s="219">
        <v>196</v>
      </c>
      <c r="F656" s="219">
        <v>196</v>
      </c>
      <c r="G656" s="264">
        <v>649</v>
      </c>
      <c r="H656" s="221" t="s">
        <v>129</v>
      </c>
      <c r="I656" s="219" t="s">
        <v>324</v>
      </c>
      <c r="J656" s="267" t="s">
        <v>79</v>
      </c>
      <c r="K656" s="219" t="s">
        <v>84</v>
      </c>
      <c r="L656" s="35" t="str">
        <f ca="1">IF(OFFSET(환산공식!$DU$15,$F656,0)=1,"O","X")</f>
        <v>X</v>
      </c>
      <c r="M656" s="212">
        <f ca="1">IFERROR(OFFSET(환산공식!DA$15,$F656,0),"")</f>
        <v>200</v>
      </c>
      <c r="N656" s="35" t="str">
        <f ca="1">IFERROR(CONCATENATE(ROUND(OFFSET(환산공식!DB$15,$F656,0),1),"%"),"")</f>
        <v>100%</v>
      </c>
      <c r="O656" s="35">
        <f ca="1">IFERROR(OFFSET(환산공식!DC$15,$F656,0),"")</f>
        <v>10</v>
      </c>
      <c r="P656" s="212" t="str">
        <f t="shared" ca="1" si="20"/>
        <v>3% 이하</v>
      </c>
      <c r="Q656" s="218">
        <f ca="1">IFERROR(ROUND(OFFSET(환산공식!$EX$15,$F656,0),3),"")</f>
        <v>0</v>
      </c>
      <c r="R656" s="218">
        <f ca="1">OFFSET('배치점수 계산기'!H$10,$D656,0)</f>
        <v>690.89499999999998</v>
      </c>
      <c r="S656" s="218">
        <f ca="1">OFFSET('배치점수 계산기'!I$10,$D656,0)</f>
        <v>689.42499999999995</v>
      </c>
      <c r="T656" s="218">
        <f ca="1">OFFSET('배치점수 계산기'!J$10,$D656,0)</f>
        <v>686.97</v>
      </c>
      <c r="U656" s="218">
        <f ca="1">OFFSET('배치점수 계산기'!K$10,$D656,0)</f>
        <v>684.61500000000001</v>
      </c>
      <c r="V656" s="218">
        <f ca="1">OFFSET('배치점수 계산기'!L$10,$D656,0)</f>
        <v>680.2</v>
      </c>
      <c r="W656" s="210" t="str">
        <f ca="1">OFFSET('배치점수 계산기'!M$10,$D656,0)</f>
        <v>표점</v>
      </c>
      <c r="X656" s="208" t="str">
        <f ca="1">OFFSET('배치점수 계산기'!N$10,$D656,0)</f>
        <v>표점</v>
      </c>
      <c r="Y656" s="212">
        <f ca="1">OFFSET(환산공식!FG$15,$F656,0)</f>
        <v>0.38</v>
      </c>
      <c r="Z656" s="35">
        <f ca="1">OFFSET(환산공식!FH$15,$F656,0)</f>
        <v>0.31</v>
      </c>
      <c r="AA656" s="203">
        <f ca="1">OFFSET(환산공식!FI$15,$F656,0)</f>
        <v>0.31</v>
      </c>
      <c r="AB656" s="5"/>
      <c r="AD656">
        <f t="shared" ca="1" si="21"/>
        <v>6</v>
      </c>
      <c r="AF656" s="5"/>
      <c r="AG656" s="5"/>
      <c r="AH656" s="5"/>
    </row>
    <row r="657" spans="1:34">
      <c r="A657" s="222"/>
      <c r="B657" s="222"/>
      <c r="C657" s="222" t="s">
        <v>3043</v>
      </c>
      <c r="D657" s="219">
        <v>1568</v>
      </c>
      <c r="E657" s="219">
        <v>196</v>
      </c>
      <c r="F657" s="219">
        <v>196</v>
      </c>
      <c r="G657" s="264">
        <v>650</v>
      </c>
      <c r="H657" s="221" t="s">
        <v>129</v>
      </c>
      <c r="I657" s="219" t="s">
        <v>324</v>
      </c>
      <c r="J657" s="267" t="s">
        <v>78</v>
      </c>
      <c r="K657" s="219" t="s">
        <v>84</v>
      </c>
      <c r="L657" s="35" t="str">
        <f ca="1">IF(OFFSET(환산공식!$DU$15,$F657,0)=1,"O","X")</f>
        <v>X</v>
      </c>
      <c r="M657" s="212">
        <f ca="1">IFERROR(OFFSET(환산공식!DA$15,$F657,0),"")</f>
        <v>200</v>
      </c>
      <c r="N657" s="35" t="str">
        <f ca="1">IFERROR(CONCATENATE(ROUND(OFFSET(환산공식!DB$15,$F657,0),1),"%"),"")</f>
        <v>100%</v>
      </c>
      <c r="O657" s="35">
        <f ca="1">IFERROR(OFFSET(환산공식!DC$15,$F657,0),"")</f>
        <v>10</v>
      </c>
      <c r="P657" s="212" t="str">
        <f t="shared" ca="1" si="20"/>
        <v>3% 이하</v>
      </c>
      <c r="Q657" s="218">
        <f ca="1">IFERROR(ROUND(OFFSET(환산공식!$EX$15,$F657,0),3),"")</f>
        <v>0</v>
      </c>
      <c r="R657" s="218">
        <f ca="1">OFFSET('배치점수 계산기'!H$10,$D657,0)</f>
        <v>689.55899999999997</v>
      </c>
      <c r="S657" s="218">
        <f ca="1">OFFSET('배치점수 계산기'!I$10,$D657,0)</f>
        <v>687.96400000000006</v>
      </c>
      <c r="T657" s="218">
        <f ca="1">OFFSET('배치점수 계산기'!J$10,$D657,0)</f>
        <v>685.68499999999995</v>
      </c>
      <c r="U657" s="218">
        <f ca="1">OFFSET('배치점수 계산기'!K$10,$D657,0)</f>
        <v>683.08</v>
      </c>
      <c r="V657" s="218">
        <f ca="1">OFFSET('배치점수 계산기'!L$10,$D657,0)</f>
        <v>678.90599999999995</v>
      </c>
      <c r="W657" s="210" t="str">
        <f ca="1">OFFSET('배치점수 계산기'!M$10,$D657,0)</f>
        <v>표점</v>
      </c>
      <c r="X657" s="208" t="str">
        <f ca="1">OFFSET('배치점수 계산기'!N$10,$D657,0)</f>
        <v>표점</v>
      </c>
      <c r="Y657" s="212">
        <f ca="1">OFFSET(환산공식!FG$15,$F657,0)</f>
        <v>0.38</v>
      </c>
      <c r="Z657" s="35">
        <f ca="1">OFFSET(환산공식!FH$15,$F657,0)</f>
        <v>0.31</v>
      </c>
      <c r="AA657" s="203">
        <f ca="1">OFFSET(환산공식!FI$15,$F657,0)</f>
        <v>0.31</v>
      </c>
      <c r="AB657" s="5"/>
      <c r="AD657">
        <f t="shared" ca="1" si="21"/>
        <v>6</v>
      </c>
      <c r="AF657" s="5"/>
      <c r="AG657" s="5"/>
      <c r="AH657" s="5"/>
    </row>
    <row r="658" spans="1:34">
      <c r="A658" s="222"/>
      <c r="B658" s="222"/>
      <c r="C658" s="222" t="s">
        <v>3044</v>
      </c>
      <c r="D658" s="219">
        <v>1569</v>
      </c>
      <c r="E658" s="219">
        <v>196</v>
      </c>
      <c r="F658" s="219">
        <v>196</v>
      </c>
      <c r="G658" s="264">
        <v>651</v>
      </c>
      <c r="H658" s="221" t="s">
        <v>129</v>
      </c>
      <c r="I658" s="219" t="s">
        <v>324</v>
      </c>
      <c r="J658" s="267" t="s">
        <v>394</v>
      </c>
      <c r="K658" s="219" t="s">
        <v>84</v>
      </c>
      <c r="L658" s="35" t="str">
        <f ca="1">IF(OFFSET(환산공식!$DU$15,$F658,0)=1,"O","X")</f>
        <v>X</v>
      </c>
      <c r="M658" s="212">
        <f ca="1">IFERROR(OFFSET(환산공식!DA$15,$F658,0),"")</f>
        <v>200</v>
      </c>
      <c r="N658" s="35" t="str">
        <f ca="1">IFERROR(CONCATENATE(ROUND(OFFSET(환산공식!DB$15,$F658,0),1),"%"),"")</f>
        <v>100%</v>
      </c>
      <c r="O658" s="35">
        <f ca="1">IFERROR(OFFSET(환산공식!DC$15,$F658,0),"")</f>
        <v>10</v>
      </c>
      <c r="P658" s="212" t="str">
        <f t="shared" ca="1" si="20"/>
        <v>3% 이하</v>
      </c>
      <c r="Q658" s="218">
        <f ca="1">IFERROR(ROUND(OFFSET(환산공식!$EX$15,$F658,0),3),"")</f>
        <v>0</v>
      </c>
      <c r="R658" s="218">
        <f ca="1">OFFSET('배치점수 계산기'!H$10,$D658,0)</f>
        <v>687.96400000000006</v>
      </c>
      <c r="S658" s="218">
        <f ca="1">OFFSET('배치점수 계산기'!I$10,$D658,0)</f>
        <v>686.70399999999995</v>
      </c>
      <c r="T658" s="218">
        <f ca="1">OFFSET('배치점수 계산기'!J$10,$D658,0)</f>
        <v>684.09</v>
      </c>
      <c r="U658" s="218">
        <f ca="1">OFFSET('배치점수 계산기'!K$10,$D658,0)</f>
        <v>681.49400000000003</v>
      </c>
      <c r="V658" s="218">
        <f ca="1">OFFSET('배치점수 계산기'!L$10,$D658,0)</f>
        <v>677.60400000000004</v>
      </c>
      <c r="W658" s="210" t="str">
        <f ca="1">OFFSET('배치점수 계산기'!M$10,$D658,0)</f>
        <v>표점</v>
      </c>
      <c r="X658" s="208" t="str">
        <f ca="1">OFFSET('배치점수 계산기'!N$10,$D658,0)</f>
        <v>표점</v>
      </c>
      <c r="Y658" s="212">
        <f ca="1">OFFSET(환산공식!FG$15,$F658,0)</f>
        <v>0.38</v>
      </c>
      <c r="Z658" s="35">
        <f ca="1">OFFSET(환산공식!FH$15,$F658,0)</f>
        <v>0.31</v>
      </c>
      <c r="AA658" s="203">
        <f ca="1">OFFSET(환산공식!FI$15,$F658,0)</f>
        <v>0.31</v>
      </c>
      <c r="AB658" s="5"/>
      <c r="AD658">
        <f t="shared" ca="1" si="21"/>
        <v>6</v>
      </c>
      <c r="AF658" s="5"/>
      <c r="AG658" s="5"/>
      <c r="AH658" s="5"/>
    </row>
    <row r="659" spans="1:34">
      <c r="A659" s="222"/>
      <c r="B659" s="222"/>
      <c r="C659" s="222" t="s">
        <v>3045</v>
      </c>
      <c r="D659" s="219">
        <v>1570</v>
      </c>
      <c r="E659" s="219">
        <v>196</v>
      </c>
      <c r="F659" s="219">
        <v>196</v>
      </c>
      <c r="G659" s="264">
        <v>652</v>
      </c>
      <c r="H659" s="221" t="s">
        <v>129</v>
      </c>
      <c r="I659" s="219" t="s">
        <v>324</v>
      </c>
      <c r="J659" s="267" t="s">
        <v>1005</v>
      </c>
      <c r="K659" s="219" t="s">
        <v>84</v>
      </c>
      <c r="L659" s="35" t="str">
        <f ca="1">IF(OFFSET(환산공식!$DU$15,$F659,0)=1,"O","X")</f>
        <v>X</v>
      </c>
      <c r="M659" s="212">
        <f ca="1">IFERROR(OFFSET(환산공식!DA$15,$F659,0),"")</f>
        <v>200</v>
      </c>
      <c r="N659" s="35" t="str">
        <f ca="1">IFERROR(CONCATENATE(ROUND(OFFSET(환산공식!DB$15,$F659,0),1),"%"),"")</f>
        <v>100%</v>
      </c>
      <c r="O659" s="35">
        <f ca="1">IFERROR(OFFSET(환산공식!DC$15,$F659,0),"")</f>
        <v>10</v>
      </c>
      <c r="P659" s="212" t="str">
        <f t="shared" ca="1" si="20"/>
        <v>3% 이하</v>
      </c>
      <c r="Q659" s="218">
        <f ca="1">IFERROR(ROUND(OFFSET(환산공식!$EX$15,$F659,0),3),"")</f>
        <v>0</v>
      </c>
      <c r="R659" s="218">
        <f ca="1">OFFSET('배치점수 계산기'!H$10,$D659,0)</f>
        <v>687.68</v>
      </c>
      <c r="S659" s="218">
        <f ca="1">OFFSET('배치점수 계산기'!I$10,$D659,0)</f>
        <v>686.36</v>
      </c>
      <c r="T659" s="218">
        <f ca="1">OFFSET('배치점수 계산기'!J$10,$D659,0)</f>
        <v>683.755</v>
      </c>
      <c r="U659" s="218">
        <f ca="1">OFFSET('배치점수 계산기'!K$10,$D659,0)</f>
        <v>681.226</v>
      </c>
      <c r="V659" s="218">
        <f ca="1">OFFSET('배치점수 계산기'!L$10,$D659,0)</f>
        <v>677.32</v>
      </c>
      <c r="W659" s="210" t="str">
        <f ca="1">OFFSET('배치점수 계산기'!M$10,$D659,0)</f>
        <v>표점</v>
      </c>
      <c r="X659" s="208" t="str">
        <f ca="1">OFFSET('배치점수 계산기'!N$10,$D659,0)</f>
        <v>표점</v>
      </c>
      <c r="Y659" s="212">
        <f ca="1">OFFSET(환산공식!FG$15,$F659,0)</f>
        <v>0.38</v>
      </c>
      <c r="Z659" s="35">
        <f ca="1">OFFSET(환산공식!FH$15,$F659,0)</f>
        <v>0.31</v>
      </c>
      <c r="AA659" s="203">
        <f ca="1">OFFSET(환산공식!FI$15,$F659,0)</f>
        <v>0.31</v>
      </c>
      <c r="AB659" s="5"/>
      <c r="AD659">
        <f t="shared" ca="1" si="21"/>
        <v>6</v>
      </c>
      <c r="AF659" s="5"/>
      <c r="AG659" s="5"/>
      <c r="AH659" s="5"/>
    </row>
    <row r="660" spans="1:34">
      <c r="A660" s="222"/>
      <c r="B660" s="222"/>
      <c r="C660" s="222" t="s">
        <v>3046</v>
      </c>
      <c r="D660" s="219">
        <v>1571</v>
      </c>
      <c r="E660" s="219">
        <v>196</v>
      </c>
      <c r="F660" s="219">
        <v>196</v>
      </c>
      <c r="G660" s="264">
        <v>653</v>
      </c>
      <c r="H660" s="221" t="s">
        <v>129</v>
      </c>
      <c r="I660" s="219" t="s">
        <v>324</v>
      </c>
      <c r="J660" s="267" t="s">
        <v>107</v>
      </c>
      <c r="K660" s="219" t="s">
        <v>84</v>
      </c>
      <c r="L660" s="35" t="str">
        <f ca="1">IF(OFFSET(환산공식!$DU$15,$F660,0)=1,"O","X")</f>
        <v>X</v>
      </c>
      <c r="M660" s="212">
        <f ca="1">IFERROR(OFFSET(환산공식!DA$15,$F660,0),"")</f>
        <v>200</v>
      </c>
      <c r="N660" s="35" t="str">
        <f ca="1">IFERROR(CONCATENATE(ROUND(OFFSET(환산공식!DB$15,$F660,0),1),"%"),"")</f>
        <v>100%</v>
      </c>
      <c r="O660" s="35">
        <f ca="1">IFERROR(OFFSET(환산공식!DC$15,$F660,0),"")</f>
        <v>10</v>
      </c>
      <c r="P660" s="212" t="str">
        <f t="shared" ca="1" si="20"/>
        <v>3% 이하</v>
      </c>
      <c r="Q660" s="218">
        <f ca="1">IFERROR(ROUND(OFFSET(환산공식!$EX$15,$F660,0),3),"")</f>
        <v>0</v>
      </c>
      <c r="R660" s="218">
        <f ca="1">OFFSET('배치점수 계산기'!H$10,$D660,0)</f>
        <v>687.43899999999996</v>
      </c>
      <c r="S660" s="218">
        <f ca="1">OFFSET('배치점수 계산기'!I$10,$D660,0)</f>
        <v>685.95100000000002</v>
      </c>
      <c r="T660" s="218">
        <f ca="1">OFFSET('배치점수 계산기'!J$10,$D660,0)</f>
        <v>683.36400000000003</v>
      </c>
      <c r="U660" s="218">
        <f ca="1">OFFSET('배치점수 계산기'!K$10,$D660,0)</f>
        <v>680.89099999999996</v>
      </c>
      <c r="V660" s="218">
        <f ca="1">OFFSET('배치점수 계산기'!L$10,$D660,0)</f>
        <v>676.92899999999997</v>
      </c>
      <c r="W660" s="210" t="str">
        <f ca="1">OFFSET('배치점수 계산기'!M$10,$D660,0)</f>
        <v>표점</v>
      </c>
      <c r="X660" s="208" t="str">
        <f ca="1">OFFSET('배치점수 계산기'!N$10,$D660,0)</f>
        <v>표점</v>
      </c>
      <c r="Y660" s="212">
        <f ca="1">OFFSET(환산공식!FG$15,$F660,0)</f>
        <v>0.38</v>
      </c>
      <c r="Z660" s="35">
        <f ca="1">OFFSET(환산공식!FH$15,$F660,0)</f>
        <v>0.31</v>
      </c>
      <c r="AA660" s="203">
        <f ca="1">OFFSET(환산공식!FI$15,$F660,0)</f>
        <v>0.31</v>
      </c>
      <c r="AB660" s="5"/>
      <c r="AD660">
        <f t="shared" ca="1" si="21"/>
        <v>6</v>
      </c>
      <c r="AF660" s="5"/>
      <c r="AG660" s="5"/>
      <c r="AH660" s="5"/>
    </row>
    <row r="661" spans="1:34">
      <c r="A661" s="222"/>
      <c r="B661" s="222"/>
      <c r="C661" s="222" t="s">
        <v>3047</v>
      </c>
      <c r="D661" s="219">
        <v>1572</v>
      </c>
      <c r="E661" s="219">
        <v>196</v>
      </c>
      <c r="F661" s="219">
        <v>196</v>
      </c>
      <c r="G661" s="264">
        <v>654</v>
      </c>
      <c r="H661" s="221" t="s">
        <v>129</v>
      </c>
      <c r="I661" s="219" t="s">
        <v>324</v>
      </c>
      <c r="J661" s="267" t="s">
        <v>109</v>
      </c>
      <c r="K661" s="219" t="s">
        <v>84</v>
      </c>
      <c r="L661" s="35" t="str">
        <f ca="1">IF(OFFSET(환산공식!$DU$15,$F661,0)=1,"O","X")</f>
        <v>X</v>
      </c>
      <c r="M661" s="212">
        <f ca="1">IFERROR(OFFSET(환산공식!DA$15,$F661,0),"")</f>
        <v>200</v>
      </c>
      <c r="N661" s="35" t="str">
        <f ca="1">IFERROR(CONCATENATE(ROUND(OFFSET(환산공식!DB$15,$F661,0),1),"%"),"")</f>
        <v>100%</v>
      </c>
      <c r="O661" s="35">
        <f ca="1">IFERROR(OFFSET(환산공식!DC$15,$F661,0),"")</f>
        <v>10</v>
      </c>
      <c r="P661" s="212" t="str">
        <f t="shared" ca="1" si="20"/>
        <v>3% 이하</v>
      </c>
      <c r="Q661" s="218">
        <f ca="1">IFERROR(ROUND(OFFSET(환산공식!$EX$15,$F661,0),3),"")</f>
        <v>0</v>
      </c>
      <c r="R661" s="218">
        <f ca="1">OFFSET('배치점수 계산기'!H$10,$D661,0)</f>
        <v>686.08500000000004</v>
      </c>
      <c r="S661" s="218">
        <f ca="1">OFFSET('배치점수 계산기'!I$10,$D661,0)</f>
        <v>684.61500000000001</v>
      </c>
      <c r="T661" s="218">
        <f ca="1">OFFSET('배치점수 계산기'!J$10,$D661,0)</f>
        <v>682.09500000000003</v>
      </c>
      <c r="U661" s="218">
        <f ca="1">OFFSET('배치점수 계산기'!K$10,$D661,0)</f>
        <v>679.46500000000003</v>
      </c>
      <c r="V661" s="218">
        <f ca="1">OFFSET('배치점수 계산기'!L$10,$D661,0)</f>
        <v>675.64300000000003</v>
      </c>
      <c r="W661" s="210" t="str">
        <f ca="1">OFFSET('배치점수 계산기'!M$10,$D661,0)</f>
        <v>표점</v>
      </c>
      <c r="X661" s="208" t="str">
        <f ca="1">OFFSET('배치점수 계산기'!N$10,$D661,0)</f>
        <v>표점</v>
      </c>
      <c r="Y661" s="212">
        <f ca="1">OFFSET(환산공식!FG$15,$F661,0)</f>
        <v>0.38</v>
      </c>
      <c r="Z661" s="35">
        <f ca="1">OFFSET(환산공식!FH$15,$F661,0)</f>
        <v>0.31</v>
      </c>
      <c r="AA661" s="203">
        <f ca="1">OFFSET(환산공식!FI$15,$F661,0)</f>
        <v>0.31</v>
      </c>
      <c r="AB661" s="5"/>
      <c r="AD661">
        <f t="shared" ca="1" si="21"/>
        <v>6</v>
      </c>
      <c r="AF661" s="5"/>
      <c r="AG661" s="5"/>
      <c r="AH661" s="5"/>
    </row>
    <row r="662" spans="1:34">
      <c r="A662" s="222"/>
      <c r="B662" s="222"/>
      <c r="C662" s="222" t="s">
        <v>3048</v>
      </c>
      <c r="D662" s="219">
        <v>1573</v>
      </c>
      <c r="E662" s="219">
        <v>196</v>
      </c>
      <c r="F662" s="219">
        <v>196</v>
      </c>
      <c r="G662" s="264">
        <v>655</v>
      </c>
      <c r="H662" s="221" t="s">
        <v>129</v>
      </c>
      <c r="I662" s="219" t="s">
        <v>324</v>
      </c>
      <c r="J662" s="267" t="s">
        <v>656</v>
      </c>
      <c r="K662" s="219" t="s">
        <v>84</v>
      </c>
      <c r="L662" s="35" t="str">
        <f ca="1">IF(OFFSET(환산공식!$DU$15,$F662,0)=1,"O","X")</f>
        <v>X</v>
      </c>
      <c r="M662" s="212">
        <f ca="1">IFERROR(OFFSET(환산공식!DA$15,$F662,0),"")</f>
        <v>200</v>
      </c>
      <c r="N662" s="35" t="str">
        <f ca="1">IFERROR(CONCATENATE(ROUND(OFFSET(환산공식!DB$15,$F662,0),1),"%"),"")</f>
        <v>100%</v>
      </c>
      <c r="O662" s="35">
        <f ca="1">IFERROR(OFFSET(환산공식!DC$15,$F662,0),"")</f>
        <v>10</v>
      </c>
      <c r="P662" s="212" t="str">
        <f t="shared" ca="1" si="20"/>
        <v>3% 이하</v>
      </c>
      <c r="Q662" s="218">
        <f ca="1">IFERROR(ROUND(OFFSET(환산공식!$EX$15,$F662,0),3),"")</f>
        <v>0</v>
      </c>
      <c r="R662" s="218">
        <f ca="1">OFFSET('배치점수 계산기'!H$10,$D662,0)</f>
        <v>684.76499999999999</v>
      </c>
      <c r="S662" s="218">
        <f ca="1">OFFSET('배치점수 계산기'!I$10,$D662,0)</f>
        <v>683.21400000000006</v>
      </c>
      <c r="T662" s="218">
        <f ca="1">OFFSET('배치점수 계산기'!J$10,$D662,0)</f>
        <v>680.625</v>
      </c>
      <c r="U662" s="218">
        <f ca="1">OFFSET('배치점수 계산기'!K$10,$D662,0)</f>
        <v>678.20500000000004</v>
      </c>
      <c r="V662" s="218">
        <f ca="1">OFFSET('배치점수 계산기'!L$10,$D662,0)</f>
        <v>674.65</v>
      </c>
      <c r="W662" s="210" t="str">
        <f ca="1">OFFSET('배치점수 계산기'!M$10,$D662,0)</f>
        <v>표점</v>
      </c>
      <c r="X662" s="208" t="str">
        <f ca="1">OFFSET('배치점수 계산기'!N$10,$D662,0)</f>
        <v>표점</v>
      </c>
      <c r="Y662" s="212">
        <f ca="1">OFFSET(환산공식!FG$15,$F662,0)</f>
        <v>0.38</v>
      </c>
      <c r="Z662" s="35">
        <f ca="1">OFFSET(환산공식!FH$15,$F662,0)</f>
        <v>0.31</v>
      </c>
      <c r="AA662" s="203">
        <f ca="1">OFFSET(환산공식!FI$15,$F662,0)</f>
        <v>0.31</v>
      </c>
      <c r="AB662" s="5"/>
      <c r="AD662">
        <f t="shared" ca="1" si="21"/>
        <v>6</v>
      </c>
      <c r="AF662" s="5"/>
      <c r="AG662" s="5"/>
      <c r="AH662" s="5"/>
    </row>
    <row r="663" spans="1:34">
      <c r="A663" s="222"/>
      <c r="B663" s="222"/>
      <c r="C663" s="222" t="s">
        <v>3049</v>
      </c>
      <c r="D663" s="219">
        <v>1574</v>
      </c>
      <c r="E663" s="219">
        <v>196</v>
      </c>
      <c r="F663" s="219">
        <v>196</v>
      </c>
      <c r="G663" s="264">
        <v>656</v>
      </c>
      <c r="H663" s="221" t="s">
        <v>129</v>
      </c>
      <c r="I663" s="219" t="s">
        <v>324</v>
      </c>
      <c r="J663" s="267" t="s">
        <v>125</v>
      </c>
      <c r="K663" s="219" t="s">
        <v>84</v>
      </c>
      <c r="L663" s="35" t="str">
        <f ca="1">IF(OFFSET(환산공식!$DU$15,$F663,0)=1,"O","X")</f>
        <v>X</v>
      </c>
      <c r="M663" s="212">
        <f ca="1">IFERROR(OFFSET(환산공식!DA$15,$F663,0),"")</f>
        <v>200</v>
      </c>
      <c r="N663" s="35" t="str">
        <f ca="1">IFERROR(CONCATENATE(ROUND(OFFSET(환산공식!DB$15,$F663,0),1),"%"),"")</f>
        <v>100%</v>
      </c>
      <c r="O663" s="35">
        <f ca="1">IFERROR(OFFSET(환산공식!DC$15,$F663,0),"")</f>
        <v>10</v>
      </c>
      <c r="P663" s="212" t="str">
        <f t="shared" ca="1" si="20"/>
        <v>3% 이하</v>
      </c>
      <c r="Q663" s="218">
        <f ca="1">IFERROR(ROUND(OFFSET(환산공식!$EX$15,$F663,0),3),"")</f>
        <v>0</v>
      </c>
      <c r="R663" s="218">
        <f ca="1">OFFSET('배치점수 계산기'!H$10,$D663,0)</f>
        <v>681.226</v>
      </c>
      <c r="S663" s="218">
        <f ca="1">OFFSET('배치점수 계산기'!I$10,$D663,0)</f>
        <v>679.46500000000003</v>
      </c>
      <c r="T663" s="218">
        <f ca="1">OFFSET('배치점수 계산기'!J$10,$D663,0)</f>
        <v>677.18600000000004</v>
      </c>
      <c r="U663" s="218">
        <f ca="1">OFFSET('배치점수 계산기'!K$10,$D663,0)</f>
        <v>675.05</v>
      </c>
      <c r="V663" s="218">
        <f ca="1">OFFSET('배치점수 계산기'!L$10,$D663,0)</f>
        <v>671.77</v>
      </c>
      <c r="W663" s="210" t="str">
        <f ca="1">OFFSET('배치점수 계산기'!M$10,$D663,0)</f>
        <v>표점</v>
      </c>
      <c r="X663" s="208" t="str">
        <f ca="1">OFFSET('배치점수 계산기'!N$10,$D663,0)</f>
        <v>표점</v>
      </c>
      <c r="Y663" s="212">
        <f ca="1">OFFSET(환산공식!FG$15,$F663,0)</f>
        <v>0.38</v>
      </c>
      <c r="Z663" s="35">
        <f ca="1">OFFSET(환산공식!FH$15,$F663,0)</f>
        <v>0.31</v>
      </c>
      <c r="AA663" s="203">
        <f ca="1">OFFSET(환산공식!FI$15,$F663,0)</f>
        <v>0.31</v>
      </c>
      <c r="AB663" s="5"/>
      <c r="AD663">
        <f t="shared" ca="1" si="21"/>
        <v>6</v>
      </c>
      <c r="AF663" s="5"/>
      <c r="AG663" s="5"/>
      <c r="AH663" s="5"/>
    </row>
    <row r="664" spans="1:34">
      <c r="A664" s="222"/>
      <c r="B664" s="222"/>
      <c r="C664" s="222" t="s">
        <v>3050</v>
      </c>
      <c r="D664" s="219">
        <v>1575</v>
      </c>
      <c r="E664" s="219">
        <v>196</v>
      </c>
      <c r="F664" s="219">
        <v>196</v>
      </c>
      <c r="G664" s="264">
        <v>657</v>
      </c>
      <c r="H664" s="221" t="s">
        <v>129</v>
      </c>
      <c r="I664" s="219" t="s">
        <v>324</v>
      </c>
      <c r="J664" s="267" t="s">
        <v>837</v>
      </c>
      <c r="K664" s="219" t="s">
        <v>84</v>
      </c>
      <c r="L664" s="35" t="str">
        <f ca="1">IF(OFFSET(환산공식!$DU$15,$F664,0)=1,"O","X")</f>
        <v>X</v>
      </c>
      <c r="M664" s="212">
        <f ca="1">IFERROR(OFFSET(환산공식!DA$15,$F664,0),"")</f>
        <v>200</v>
      </c>
      <c r="N664" s="35" t="str">
        <f ca="1">IFERROR(CONCATENATE(ROUND(OFFSET(환산공식!DB$15,$F664,0),1),"%"),"")</f>
        <v>100%</v>
      </c>
      <c r="O664" s="35">
        <f ca="1">IFERROR(OFFSET(환산공식!DC$15,$F664,0),"")</f>
        <v>10</v>
      </c>
      <c r="P664" s="212" t="str">
        <f t="shared" ca="1" si="20"/>
        <v>3% 이하</v>
      </c>
      <c r="Q664" s="218">
        <f ca="1">IFERROR(ROUND(OFFSET(환산공식!$EX$15,$F664,0),3),"")</f>
        <v>0</v>
      </c>
      <c r="R664" s="218">
        <f ca="1">OFFSET('배치점수 계산기'!H$10,$D664,0)</f>
        <v>680.89099999999996</v>
      </c>
      <c r="S664" s="218">
        <f ca="1">OFFSET('배치점수 계산기'!I$10,$D664,0)</f>
        <v>679.18100000000004</v>
      </c>
      <c r="T664" s="218">
        <f ca="1">OFFSET('배치점수 계산기'!J$10,$D664,0)</f>
        <v>676.92899999999997</v>
      </c>
      <c r="U664" s="218">
        <f ca="1">OFFSET('배치점수 계산기'!K$10,$D664,0)</f>
        <v>674.8</v>
      </c>
      <c r="V664" s="218">
        <f ca="1">OFFSET('배치점수 계산기'!L$10,$D664,0)</f>
        <v>671.64499999999998</v>
      </c>
      <c r="W664" s="210" t="str">
        <f ca="1">OFFSET('배치점수 계산기'!M$10,$D664,0)</f>
        <v>표점</v>
      </c>
      <c r="X664" s="208" t="str">
        <f ca="1">OFFSET('배치점수 계산기'!N$10,$D664,0)</f>
        <v>표점</v>
      </c>
      <c r="Y664" s="212">
        <f ca="1">OFFSET(환산공식!FG$15,$F664,0)</f>
        <v>0.38</v>
      </c>
      <c r="Z664" s="35">
        <f ca="1">OFFSET(환산공식!FH$15,$F664,0)</f>
        <v>0.31</v>
      </c>
      <c r="AA664" s="203">
        <f ca="1">OFFSET(환산공식!FI$15,$F664,0)</f>
        <v>0.31</v>
      </c>
      <c r="AB664" s="5"/>
      <c r="AD664">
        <f t="shared" ca="1" si="21"/>
        <v>6</v>
      </c>
      <c r="AF664" s="5"/>
      <c r="AG664" s="5"/>
      <c r="AH664" s="5"/>
    </row>
    <row r="665" spans="1:34">
      <c r="A665" s="222"/>
      <c r="B665" s="222"/>
      <c r="C665" s="222" t="s">
        <v>3051</v>
      </c>
      <c r="D665" s="219">
        <v>1576</v>
      </c>
      <c r="E665" s="219">
        <v>196</v>
      </c>
      <c r="F665" s="219">
        <v>196</v>
      </c>
      <c r="G665" s="264">
        <v>658</v>
      </c>
      <c r="H665" s="221" t="s">
        <v>129</v>
      </c>
      <c r="I665" s="219" t="s">
        <v>324</v>
      </c>
      <c r="J665" s="267" t="s">
        <v>935</v>
      </c>
      <c r="K665" s="219" t="s">
        <v>84</v>
      </c>
      <c r="L665" s="35" t="str">
        <f ca="1">IF(OFFSET(환산공식!$DU$15,$F665,0)=1,"O","X")</f>
        <v>X</v>
      </c>
      <c r="M665" s="212">
        <f ca="1">IFERROR(OFFSET(환산공식!DA$15,$F665,0),"")</f>
        <v>200</v>
      </c>
      <c r="N665" s="35" t="str">
        <f ca="1">IFERROR(CONCATENATE(ROUND(OFFSET(환산공식!DB$15,$F665,0),1),"%"),"")</f>
        <v>100%</v>
      </c>
      <c r="O665" s="35">
        <f ca="1">IFERROR(OFFSET(환산공식!DC$15,$F665,0),"")</f>
        <v>10</v>
      </c>
      <c r="P665" s="212" t="str">
        <f t="shared" ca="1" si="20"/>
        <v>3% 이하</v>
      </c>
      <c r="Q665" s="218">
        <f ca="1">IFERROR(ROUND(OFFSET(환산공식!$EX$15,$F665,0),3),"")</f>
        <v>0</v>
      </c>
      <c r="R665" s="218">
        <f ca="1">OFFSET('배치점수 계산기'!H$10,$D665,0)</f>
        <v>675.17499999999995</v>
      </c>
      <c r="S665" s="218">
        <f ca="1">OFFSET('배치점수 계산기'!I$10,$D665,0)</f>
        <v>673.91499999999996</v>
      </c>
      <c r="T665" s="218">
        <f ca="1">OFFSET('배치점수 계산기'!J$10,$D665,0)</f>
        <v>672.05399999999997</v>
      </c>
      <c r="U665" s="218">
        <f ca="1">OFFSET('배치점수 계산기'!K$10,$D665,0)</f>
        <v>670.02499999999998</v>
      </c>
      <c r="V665" s="218">
        <f ca="1">OFFSET('배치점수 계산기'!L$10,$D665,0)</f>
        <v>667.01099999999997</v>
      </c>
      <c r="W665" s="210" t="str">
        <f ca="1">OFFSET('배치점수 계산기'!M$10,$D665,0)</f>
        <v>표점</v>
      </c>
      <c r="X665" s="208" t="str">
        <f ca="1">OFFSET('배치점수 계산기'!N$10,$D665,0)</f>
        <v>표점</v>
      </c>
      <c r="Y665" s="212">
        <f ca="1">OFFSET(환산공식!FG$15,$F665,0)</f>
        <v>0.38</v>
      </c>
      <c r="Z665" s="35">
        <f ca="1">OFFSET(환산공식!FH$15,$F665,0)</f>
        <v>0.31</v>
      </c>
      <c r="AA665" s="203">
        <f ca="1">OFFSET(환산공식!FI$15,$F665,0)</f>
        <v>0.31</v>
      </c>
      <c r="AB665" s="5"/>
      <c r="AD665">
        <f t="shared" ca="1" si="21"/>
        <v>6</v>
      </c>
      <c r="AF665" s="5"/>
      <c r="AG665" s="5"/>
      <c r="AH665" s="5"/>
    </row>
    <row r="666" spans="1:34">
      <c r="A666" s="222"/>
      <c r="B666" s="222"/>
      <c r="C666" s="222" t="s">
        <v>3052</v>
      </c>
      <c r="D666" s="219">
        <v>1577</v>
      </c>
      <c r="E666" s="219">
        <v>202</v>
      </c>
      <c r="F666" s="219">
        <v>202</v>
      </c>
      <c r="G666" s="264">
        <v>659</v>
      </c>
      <c r="H666" s="221" t="s">
        <v>129</v>
      </c>
      <c r="I666" s="219" t="s">
        <v>327</v>
      </c>
      <c r="J666" s="267" t="s">
        <v>1406</v>
      </c>
      <c r="K666" s="219" t="s">
        <v>83</v>
      </c>
      <c r="L666" s="35" t="str">
        <f ca="1">IF(OFFSET(환산공식!$DU$15,$F666,0)=1,"O","X")</f>
        <v>X</v>
      </c>
      <c r="M666" s="212">
        <f ca="1">IFERROR(OFFSET(환산공식!DA$15,$F666,0),"")</f>
        <v>200</v>
      </c>
      <c r="N666" s="35" t="str">
        <f ca="1">IFERROR(CONCATENATE(ROUND(OFFSET(환산공식!DB$15,$F666,0),1),"%"),"")</f>
        <v>100%</v>
      </c>
      <c r="O666" s="35">
        <f ca="1">IFERROR(OFFSET(환산공식!DC$15,$F666,0),"")</f>
        <v>10</v>
      </c>
      <c r="P666" s="212" t="str">
        <f t="shared" ca="1" si="20"/>
        <v>3% 이하</v>
      </c>
      <c r="Q666" s="218">
        <f ca="1">IFERROR(ROUND(OFFSET(환산공식!$EX$15,$F666,0),3),"")</f>
        <v>0</v>
      </c>
      <c r="R666" s="218">
        <f ca="1">OFFSET('배치점수 계산기'!H$10,$D666,0)</f>
        <v>896.19899999999996</v>
      </c>
      <c r="S666" s="218">
        <f ca="1">OFFSET('배치점수 계산기'!I$10,$D666,0)</f>
        <v>894.7</v>
      </c>
      <c r="T666" s="218">
        <f ca="1">OFFSET('배치점수 계산기'!J$10,$D666,0)</f>
        <v>893.23800000000006</v>
      </c>
      <c r="U666" s="218">
        <f ca="1">OFFSET('배치점수 계산기'!K$10,$D666,0)</f>
        <v>890.20100000000002</v>
      </c>
      <c r="V666" s="218">
        <f ca="1">OFFSET('배치점수 계산기'!L$10,$D666,0)</f>
        <v>883.73500000000001</v>
      </c>
      <c r="W666" s="210" t="str">
        <f ca="1">OFFSET('배치점수 계산기'!M$10,$D666,0)</f>
        <v>표점/만점</v>
      </c>
      <c r="X666" s="208" t="str">
        <f ca="1">OFFSET('배치점수 계산기'!N$10,$D666,0)</f>
        <v>표점/만점</v>
      </c>
      <c r="Y666" s="212">
        <f ca="1">OFFSET(환산공식!FG$15,$F666,0)</f>
        <v>0.3</v>
      </c>
      <c r="Z666" s="35">
        <f ca="1">OFFSET(환산공식!FH$15,$F666,0)</f>
        <v>0.4</v>
      </c>
      <c r="AA666" s="203">
        <f ca="1">OFFSET(환산공식!FI$15,$F666,0)</f>
        <v>0.3</v>
      </c>
      <c r="AB666" s="5"/>
      <c r="AD666">
        <f t="shared" ca="1" si="21"/>
        <v>6</v>
      </c>
      <c r="AF666" s="5"/>
      <c r="AG666" s="5"/>
      <c r="AH666" s="5"/>
    </row>
    <row r="667" spans="1:34">
      <c r="A667" s="222"/>
      <c r="B667" s="222"/>
      <c r="C667" s="222" t="s">
        <v>3053</v>
      </c>
      <c r="D667" s="219">
        <v>1578</v>
      </c>
      <c r="E667" s="219">
        <v>202</v>
      </c>
      <c r="F667" s="219">
        <v>202</v>
      </c>
      <c r="G667" s="264">
        <v>660</v>
      </c>
      <c r="H667" s="221" t="s">
        <v>129</v>
      </c>
      <c r="I667" s="219" t="s">
        <v>327</v>
      </c>
      <c r="J667" s="267" t="s">
        <v>502</v>
      </c>
      <c r="K667" s="219" t="s">
        <v>83</v>
      </c>
      <c r="L667" s="35" t="str">
        <f ca="1">IF(OFFSET(환산공식!$DU$15,$F667,0)=1,"O","X")</f>
        <v>X</v>
      </c>
      <c r="M667" s="212">
        <f ca="1">IFERROR(OFFSET(환산공식!DA$15,$F667,0),"")</f>
        <v>200</v>
      </c>
      <c r="N667" s="35" t="str">
        <f ca="1">IFERROR(CONCATENATE(ROUND(OFFSET(환산공식!DB$15,$F667,0),1),"%"),"")</f>
        <v>100%</v>
      </c>
      <c r="O667" s="35">
        <f ca="1">IFERROR(OFFSET(환산공식!DC$15,$F667,0),"")</f>
        <v>10</v>
      </c>
      <c r="P667" s="212" t="str">
        <f t="shared" ca="1" si="20"/>
        <v>3% 이하</v>
      </c>
      <c r="Q667" s="218">
        <f ca="1">IFERROR(ROUND(OFFSET(환산공식!$EX$15,$F667,0),3),"")</f>
        <v>0</v>
      </c>
      <c r="R667" s="218">
        <f ca="1">OFFSET('배치점수 계산기'!H$10,$D667,0)</f>
        <v>875.93299999999999</v>
      </c>
      <c r="S667" s="218">
        <f ca="1">OFFSET('배치점수 계산기'!I$10,$D667,0)</f>
        <v>873.46900000000005</v>
      </c>
      <c r="T667" s="218">
        <f ca="1">OFFSET('배치점수 계산기'!J$10,$D667,0)</f>
        <v>868.48699999999997</v>
      </c>
      <c r="U667" s="218">
        <f ca="1">OFFSET('배치점수 계산기'!K$10,$D667,0)</f>
        <v>863.702</v>
      </c>
      <c r="V667" s="218">
        <f ca="1">OFFSET('배치점수 계산기'!L$10,$D667,0)</f>
        <v>856.94200000000001</v>
      </c>
      <c r="W667" s="210" t="str">
        <f ca="1">OFFSET('배치점수 계산기'!M$10,$D667,0)</f>
        <v>표점/만점</v>
      </c>
      <c r="X667" s="208" t="str">
        <f ca="1">OFFSET('배치점수 계산기'!N$10,$D667,0)</f>
        <v>표점/만점</v>
      </c>
      <c r="Y667" s="212">
        <f ca="1">OFFSET(환산공식!FG$15,$F667,0)</f>
        <v>0.3</v>
      </c>
      <c r="Z667" s="35">
        <f ca="1">OFFSET(환산공식!FH$15,$F667,0)</f>
        <v>0.4</v>
      </c>
      <c r="AA667" s="203">
        <f ca="1">OFFSET(환산공식!FI$15,$F667,0)</f>
        <v>0.3</v>
      </c>
      <c r="AB667" s="5"/>
      <c r="AD667">
        <f t="shared" ca="1" si="21"/>
        <v>6</v>
      </c>
      <c r="AF667" s="5"/>
      <c r="AG667" s="5"/>
      <c r="AH667" s="5"/>
    </row>
    <row r="668" spans="1:34">
      <c r="A668" s="222"/>
      <c r="B668" s="222"/>
      <c r="C668" s="222" t="s">
        <v>3054</v>
      </c>
      <c r="D668" s="219">
        <v>1579</v>
      </c>
      <c r="E668" s="219">
        <v>204</v>
      </c>
      <c r="F668" s="219">
        <v>204</v>
      </c>
      <c r="G668" s="264">
        <v>661</v>
      </c>
      <c r="H668" s="221" t="s">
        <v>129</v>
      </c>
      <c r="I668" s="219" t="s">
        <v>327</v>
      </c>
      <c r="J668" s="267" t="s">
        <v>714</v>
      </c>
      <c r="K668" s="219" t="s">
        <v>83</v>
      </c>
      <c r="L668" s="35" t="str">
        <f ca="1">IF(OFFSET(환산공식!$DU$15,$F668,0)=1,"O","X")</f>
        <v>X</v>
      </c>
      <c r="M668" s="212">
        <f ca="1">IFERROR(OFFSET(환산공식!DA$15,$F668,0),"")</f>
        <v>200</v>
      </c>
      <c r="N668" s="35" t="str">
        <f ca="1">IFERROR(CONCATENATE(ROUND(OFFSET(환산공식!DB$15,$F668,0),1),"%"),"")</f>
        <v>100%</v>
      </c>
      <c r="O668" s="35">
        <f ca="1">IFERROR(OFFSET(환산공식!DC$15,$F668,0),"")</f>
        <v>10</v>
      </c>
      <c r="P668" s="212" t="str">
        <f t="shared" ca="1" si="20"/>
        <v>3% 이하</v>
      </c>
      <c r="Q668" s="218">
        <f ca="1">IFERROR(ROUND(OFFSET(환산공식!$EX$15,$F668,0),3),"")</f>
        <v>0</v>
      </c>
      <c r="R668" s="218">
        <f ca="1">OFFSET('배치점수 계산기'!H$10,$D668,0)</f>
        <v>867.52099999999996</v>
      </c>
      <c r="S668" s="218">
        <f ca="1">OFFSET('배치점수 계산기'!I$10,$D668,0)</f>
        <v>865.62199999999996</v>
      </c>
      <c r="T668" s="218">
        <f ca="1">OFFSET('배치점수 계산기'!J$10,$D668,0)</f>
        <v>861.78300000000002</v>
      </c>
      <c r="U668" s="218">
        <f ca="1">OFFSET('배치점수 계산기'!K$10,$D668,0)</f>
        <v>856.79</v>
      </c>
      <c r="V668" s="218">
        <f ca="1">OFFSET('배치점수 계산기'!L$10,$D668,0)</f>
        <v>850.92600000000004</v>
      </c>
      <c r="W668" s="210" t="str">
        <f ca="1">OFFSET('배치점수 계산기'!M$10,$D668,0)</f>
        <v>표점/만점</v>
      </c>
      <c r="X668" s="208" t="str">
        <f ca="1">OFFSET('배치점수 계산기'!N$10,$D668,0)</f>
        <v>표점/만점</v>
      </c>
      <c r="Y668" s="212">
        <f ca="1">OFFSET(환산공식!FG$15,$F668,0)</f>
        <v>0.3</v>
      </c>
      <c r="Z668" s="35">
        <f ca="1">OFFSET(환산공식!FH$15,$F668,0)</f>
        <v>0.4</v>
      </c>
      <c r="AA668" s="203">
        <f ca="1">OFFSET(환산공식!FI$15,$F668,0)</f>
        <v>0.3</v>
      </c>
      <c r="AB668" s="5"/>
      <c r="AD668">
        <f t="shared" ca="1" si="21"/>
        <v>6</v>
      </c>
      <c r="AF668" s="5"/>
      <c r="AG668" s="5"/>
      <c r="AH668" s="5"/>
    </row>
    <row r="669" spans="1:34">
      <c r="A669" s="222"/>
      <c r="B669" s="222"/>
      <c r="C669" s="222" t="s">
        <v>3055</v>
      </c>
      <c r="D669" s="219">
        <v>1580</v>
      </c>
      <c r="E669" s="219">
        <v>204</v>
      </c>
      <c r="F669" s="219">
        <v>204</v>
      </c>
      <c r="G669" s="264">
        <v>662</v>
      </c>
      <c r="H669" s="221" t="s">
        <v>129</v>
      </c>
      <c r="I669" s="219" t="s">
        <v>327</v>
      </c>
      <c r="J669" s="267" t="s">
        <v>933</v>
      </c>
      <c r="K669" s="219" t="s">
        <v>83</v>
      </c>
      <c r="L669" s="35" t="str">
        <f ca="1">IF(OFFSET(환산공식!$DU$15,$F669,0)=1,"O","X")</f>
        <v>X</v>
      </c>
      <c r="M669" s="212">
        <f ca="1">IFERROR(OFFSET(환산공식!DA$15,$F669,0),"")</f>
        <v>200</v>
      </c>
      <c r="N669" s="35" t="str">
        <f ca="1">IFERROR(CONCATENATE(ROUND(OFFSET(환산공식!DB$15,$F669,0),1),"%"),"")</f>
        <v>100%</v>
      </c>
      <c r="O669" s="35">
        <f ca="1">IFERROR(OFFSET(환산공식!DC$15,$F669,0),"")</f>
        <v>10</v>
      </c>
      <c r="P669" s="212" t="str">
        <f t="shared" ca="1" si="20"/>
        <v>3% 이하</v>
      </c>
      <c r="Q669" s="218">
        <f ca="1">IFERROR(ROUND(OFFSET(환산공식!$EX$15,$F669,0),3),"")</f>
        <v>0</v>
      </c>
      <c r="R669" s="218">
        <f ca="1">OFFSET('배치점수 계산기'!H$10,$D669,0)</f>
        <v>865.44899999999996</v>
      </c>
      <c r="S669" s="218">
        <f ca="1">OFFSET('배치점수 계산기'!I$10,$D669,0)</f>
        <v>863.53</v>
      </c>
      <c r="T669" s="218">
        <f ca="1">OFFSET('배치점수 계산기'!J$10,$D669,0)</f>
        <v>858.88099999999997</v>
      </c>
      <c r="U669" s="218">
        <f ca="1">OFFSET('배치점수 계산기'!K$10,$D669,0)</f>
        <v>854.30700000000002</v>
      </c>
      <c r="V669" s="218">
        <f ca="1">OFFSET('배치점수 계산기'!L$10,$D669,0)</f>
        <v>848.50900000000001</v>
      </c>
      <c r="W669" s="210" t="str">
        <f ca="1">OFFSET('배치점수 계산기'!M$10,$D669,0)</f>
        <v>표점/만점</v>
      </c>
      <c r="X669" s="208" t="str">
        <f ca="1">OFFSET('배치점수 계산기'!N$10,$D669,0)</f>
        <v>표점/만점</v>
      </c>
      <c r="Y669" s="212">
        <f ca="1">OFFSET(환산공식!FG$15,$F669,0)</f>
        <v>0.3</v>
      </c>
      <c r="Z669" s="35">
        <f ca="1">OFFSET(환산공식!FH$15,$F669,0)</f>
        <v>0.4</v>
      </c>
      <c r="AA669" s="203">
        <f ca="1">OFFSET(환산공식!FI$15,$F669,0)</f>
        <v>0.3</v>
      </c>
      <c r="AB669" s="5"/>
      <c r="AD669">
        <f t="shared" ca="1" si="21"/>
        <v>6</v>
      </c>
      <c r="AF669" s="5"/>
      <c r="AG669" s="5"/>
      <c r="AH669" s="5"/>
    </row>
    <row r="670" spans="1:34">
      <c r="A670" s="222"/>
      <c r="B670" s="222"/>
      <c r="C670" s="222" t="s">
        <v>3056</v>
      </c>
      <c r="D670" s="219">
        <v>1581</v>
      </c>
      <c r="E670" s="219">
        <v>204</v>
      </c>
      <c r="F670" s="219">
        <v>204</v>
      </c>
      <c r="G670" s="264">
        <v>663</v>
      </c>
      <c r="H670" s="221" t="s">
        <v>129</v>
      </c>
      <c r="I670" s="219" t="s">
        <v>327</v>
      </c>
      <c r="J670" s="267" t="s">
        <v>934</v>
      </c>
      <c r="K670" s="219" t="s">
        <v>83</v>
      </c>
      <c r="L670" s="35" t="str">
        <f ca="1">IF(OFFSET(환산공식!$DU$15,$F670,0)=1,"O","X")</f>
        <v>X</v>
      </c>
      <c r="M670" s="212">
        <f ca="1">IFERROR(OFFSET(환산공식!DA$15,$F670,0),"")</f>
        <v>200</v>
      </c>
      <c r="N670" s="35" t="str">
        <f ca="1">IFERROR(CONCATENATE(ROUND(OFFSET(환산공식!DB$15,$F670,0),1),"%"),"")</f>
        <v>100%</v>
      </c>
      <c r="O670" s="35">
        <f ca="1">IFERROR(OFFSET(환산공식!DC$15,$F670,0),"")</f>
        <v>10</v>
      </c>
      <c r="P670" s="212" t="str">
        <f t="shared" ca="1" si="20"/>
        <v>3% 이하</v>
      </c>
      <c r="Q670" s="218">
        <f ca="1">IFERROR(ROUND(OFFSET(환산공식!$EX$15,$F670,0),3),"")</f>
        <v>0</v>
      </c>
      <c r="R670" s="218">
        <f ca="1">OFFSET('배치점수 계산기'!H$10,$D670,0)</f>
        <v>865.44899999999996</v>
      </c>
      <c r="S670" s="218">
        <f ca="1">OFFSET('배치점수 계산기'!I$10,$D670,0)</f>
        <v>863.53</v>
      </c>
      <c r="T670" s="218">
        <f ca="1">OFFSET('배치점수 계산기'!J$10,$D670,0)</f>
        <v>858.88099999999997</v>
      </c>
      <c r="U670" s="218">
        <f ca="1">OFFSET('배치점수 계산기'!K$10,$D670,0)</f>
        <v>854.30700000000002</v>
      </c>
      <c r="V670" s="218">
        <f ca="1">OFFSET('배치점수 계산기'!L$10,$D670,0)</f>
        <v>848.50900000000001</v>
      </c>
      <c r="W670" s="210" t="str">
        <f ca="1">OFFSET('배치점수 계산기'!M$10,$D670,0)</f>
        <v>표점/만점</v>
      </c>
      <c r="X670" s="208" t="str">
        <f ca="1">OFFSET('배치점수 계산기'!N$10,$D670,0)</f>
        <v>표점/만점</v>
      </c>
      <c r="Y670" s="212">
        <f ca="1">OFFSET(환산공식!FG$15,$F670,0)</f>
        <v>0.3</v>
      </c>
      <c r="Z670" s="35">
        <f ca="1">OFFSET(환산공식!FH$15,$F670,0)</f>
        <v>0.4</v>
      </c>
      <c r="AA670" s="203">
        <f ca="1">OFFSET(환산공식!FI$15,$F670,0)</f>
        <v>0.3</v>
      </c>
      <c r="AB670" s="5"/>
      <c r="AD670">
        <f t="shared" ca="1" si="21"/>
        <v>6</v>
      </c>
      <c r="AF670" s="5"/>
      <c r="AG670" s="5"/>
      <c r="AH670" s="5"/>
    </row>
    <row r="671" spans="1:34">
      <c r="A671" s="222"/>
      <c r="B671" s="222"/>
      <c r="C671" s="222" t="s">
        <v>3057</v>
      </c>
      <c r="D671" s="219">
        <v>1582</v>
      </c>
      <c r="E671" s="219">
        <v>204</v>
      </c>
      <c r="F671" s="219">
        <v>204</v>
      </c>
      <c r="G671" s="264">
        <v>664</v>
      </c>
      <c r="H671" s="221" t="s">
        <v>129</v>
      </c>
      <c r="I671" s="219" t="s">
        <v>327</v>
      </c>
      <c r="J671" s="267" t="s">
        <v>496</v>
      </c>
      <c r="K671" s="219" t="s">
        <v>83</v>
      </c>
      <c r="L671" s="35" t="str">
        <f ca="1">IF(OFFSET(환산공식!$DU$15,$F671,0)=1,"O","X")</f>
        <v>X</v>
      </c>
      <c r="M671" s="212">
        <f ca="1">IFERROR(OFFSET(환산공식!DA$15,$F671,0),"")</f>
        <v>200</v>
      </c>
      <c r="N671" s="35" t="str">
        <f ca="1">IFERROR(CONCATENATE(ROUND(OFFSET(환산공식!DB$15,$F671,0),1),"%"),"")</f>
        <v>100%</v>
      </c>
      <c r="O671" s="35">
        <f ca="1">IFERROR(OFFSET(환산공식!DC$15,$F671,0),"")</f>
        <v>10</v>
      </c>
      <c r="P671" s="212" t="str">
        <f t="shared" ca="1" si="20"/>
        <v>3% 이하</v>
      </c>
      <c r="Q671" s="218">
        <f ca="1">IFERROR(ROUND(OFFSET(환산공식!$EX$15,$F671,0),3),"")</f>
        <v>0</v>
      </c>
      <c r="R671" s="218">
        <f ca="1">OFFSET('배치점수 계산기'!H$10,$D671,0)</f>
        <v>863.53</v>
      </c>
      <c r="S671" s="218">
        <f ca="1">OFFSET('배치점수 계산기'!I$10,$D671,0)</f>
        <v>861.00900000000001</v>
      </c>
      <c r="T671" s="218">
        <f ca="1">OFFSET('배치점수 계산기'!J$10,$D671,0)</f>
        <v>856.79</v>
      </c>
      <c r="U671" s="218">
        <f ca="1">OFFSET('배치점수 계산기'!K$10,$D671,0)</f>
        <v>852.27099999999996</v>
      </c>
      <c r="V671" s="218">
        <f ca="1">OFFSET('배치점수 계산기'!L$10,$D671,0)</f>
        <v>846.46400000000006</v>
      </c>
      <c r="W671" s="210" t="str">
        <f ca="1">OFFSET('배치점수 계산기'!M$10,$D671,0)</f>
        <v>표점/만점</v>
      </c>
      <c r="X671" s="208" t="str">
        <f ca="1">OFFSET('배치점수 계산기'!N$10,$D671,0)</f>
        <v>표점/만점</v>
      </c>
      <c r="Y671" s="212">
        <f ca="1">OFFSET(환산공식!FG$15,$F671,0)</f>
        <v>0.3</v>
      </c>
      <c r="Z671" s="35">
        <f ca="1">OFFSET(환산공식!FH$15,$F671,0)</f>
        <v>0.4</v>
      </c>
      <c r="AA671" s="203">
        <f ca="1">OFFSET(환산공식!FI$15,$F671,0)</f>
        <v>0.3</v>
      </c>
      <c r="AB671" s="5"/>
      <c r="AD671">
        <f t="shared" ca="1" si="21"/>
        <v>6</v>
      </c>
      <c r="AF671" s="5"/>
      <c r="AG671" s="5"/>
      <c r="AH671" s="5"/>
    </row>
    <row r="672" spans="1:34">
      <c r="A672" s="222"/>
      <c r="B672" s="222"/>
      <c r="C672" s="222" t="s">
        <v>3058</v>
      </c>
      <c r="D672" s="219">
        <v>1583</v>
      </c>
      <c r="E672" s="219">
        <v>202</v>
      </c>
      <c r="F672" s="219">
        <v>202</v>
      </c>
      <c r="G672" s="264">
        <v>665</v>
      </c>
      <c r="H672" s="221" t="s">
        <v>129</v>
      </c>
      <c r="I672" s="219" t="s">
        <v>327</v>
      </c>
      <c r="J672" s="267" t="s">
        <v>1024</v>
      </c>
      <c r="K672" s="219" t="s">
        <v>83</v>
      </c>
      <c r="L672" s="35" t="str">
        <f ca="1">IF(OFFSET(환산공식!$DU$15,$F672,0)=1,"O","X")</f>
        <v>X</v>
      </c>
      <c r="M672" s="212">
        <f ca="1">IFERROR(OFFSET(환산공식!DA$15,$F672,0),"")</f>
        <v>200</v>
      </c>
      <c r="N672" s="35" t="str">
        <f ca="1">IFERROR(CONCATENATE(ROUND(OFFSET(환산공식!DB$15,$F672,0),1),"%"),"")</f>
        <v>100%</v>
      </c>
      <c r="O672" s="35">
        <f ca="1">IFERROR(OFFSET(환산공식!DC$15,$F672,0),"")</f>
        <v>10</v>
      </c>
      <c r="P672" s="212" t="str">
        <f t="shared" ca="1" si="20"/>
        <v>3% 이하</v>
      </c>
      <c r="Q672" s="218">
        <f ca="1">IFERROR(ROUND(OFFSET(환산공식!$EX$15,$F672,0),3),"")</f>
        <v>0</v>
      </c>
      <c r="R672" s="218">
        <f ca="1">OFFSET('배치점수 계산기'!H$10,$D672,0)</f>
        <v>861.00900000000001</v>
      </c>
      <c r="S672" s="218">
        <f ca="1">OFFSET('배치점수 계산기'!I$10,$D672,0)</f>
        <v>858.48</v>
      </c>
      <c r="T672" s="218">
        <f ca="1">OFFSET('배치점수 계산기'!J$10,$D672,0)</f>
        <v>854.28700000000003</v>
      </c>
      <c r="U672" s="218">
        <f ca="1">OFFSET('배치점수 계산기'!K$10,$D672,0)</f>
        <v>850.00800000000004</v>
      </c>
      <c r="V672" s="218">
        <f ca="1">OFFSET('배치점수 계산기'!L$10,$D672,0)</f>
        <v>844.41200000000003</v>
      </c>
      <c r="W672" s="210" t="str">
        <f ca="1">OFFSET('배치점수 계산기'!M$10,$D672,0)</f>
        <v>표점/만점</v>
      </c>
      <c r="X672" s="208" t="str">
        <f ca="1">OFFSET('배치점수 계산기'!N$10,$D672,0)</f>
        <v>표점/만점</v>
      </c>
      <c r="Y672" s="212">
        <f ca="1">OFFSET(환산공식!FG$15,$F672,0)</f>
        <v>0.3</v>
      </c>
      <c r="Z672" s="35">
        <f ca="1">OFFSET(환산공식!FH$15,$F672,0)</f>
        <v>0.4</v>
      </c>
      <c r="AA672" s="203">
        <f ca="1">OFFSET(환산공식!FI$15,$F672,0)</f>
        <v>0.3</v>
      </c>
      <c r="AB672" s="5"/>
      <c r="AD672">
        <f t="shared" ca="1" si="21"/>
        <v>6</v>
      </c>
      <c r="AF672" s="5"/>
      <c r="AG672" s="5"/>
      <c r="AH672" s="5"/>
    </row>
    <row r="673" spans="1:34">
      <c r="A673" s="222"/>
      <c r="B673" s="222"/>
      <c r="C673" s="222" t="s">
        <v>3059</v>
      </c>
      <c r="D673" s="219">
        <v>1584</v>
      </c>
      <c r="E673" s="219">
        <v>202</v>
      </c>
      <c r="F673" s="219">
        <v>202</v>
      </c>
      <c r="G673" s="264">
        <v>666</v>
      </c>
      <c r="H673" s="221" t="s">
        <v>129</v>
      </c>
      <c r="I673" s="219" t="s">
        <v>327</v>
      </c>
      <c r="J673" s="267" t="s">
        <v>1029</v>
      </c>
      <c r="K673" s="219" t="s">
        <v>83</v>
      </c>
      <c r="L673" s="35" t="str">
        <f ca="1">IF(OFFSET(환산공식!$DU$15,$F673,0)=1,"O","X")</f>
        <v>X</v>
      </c>
      <c r="M673" s="212">
        <f ca="1">IFERROR(OFFSET(환산공식!DA$15,$F673,0),"")</f>
        <v>200</v>
      </c>
      <c r="N673" s="35" t="str">
        <f ca="1">IFERROR(CONCATENATE(ROUND(OFFSET(환산공식!DB$15,$F673,0),1),"%"),"")</f>
        <v>100%</v>
      </c>
      <c r="O673" s="35">
        <f ca="1">IFERROR(OFFSET(환산공식!DC$15,$F673,0),"")</f>
        <v>10</v>
      </c>
      <c r="P673" s="212" t="str">
        <f t="shared" ca="1" si="20"/>
        <v>3% 이하</v>
      </c>
      <c r="Q673" s="218">
        <f ca="1">IFERROR(ROUND(OFFSET(환산공식!$EX$15,$F673,0),3),"")</f>
        <v>0</v>
      </c>
      <c r="R673" s="218">
        <f ca="1">OFFSET('배치점수 계산기'!H$10,$D673,0)</f>
        <v>857.495</v>
      </c>
      <c r="S673" s="218">
        <f ca="1">OFFSET('배치점수 계산기'!I$10,$D673,0)</f>
        <v>855.82500000000005</v>
      </c>
      <c r="T673" s="218">
        <f ca="1">OFFSET('배치점수 계산기'!J$10,$D673,0)</f>
        <v>851.87099999999998</v>
      </c>
      <c r="U673" s="218">
        <f ca="1">OFFSET('배치점수 계산기'!K$10,$D673,0)</f>
        <v>847.37199999999996</v>
      </c>
      <c r="V673" s="218">
        <f ca="1">OFFSET('배치점수 계산기'!L$10,$D673,0)</f>
        <v>841.62099999999998</v>
      </c>
      <c r="W673" s="210" t="str">
        <f ca="1">OFFSET('배치점수 계산기'!M$10,$D673,0)</f>
        <v>표점/만점</v>
      </c>
      <c r="X673" s="208" t="str">
        <f ca="1">OFFSET('배치점수 계산기'!N$10,$D673,0)</f>
        <v>표점/만점</v>
      </c>
      <c r="Y673" s="212">
        <f ca="1">OFFSET(환산공식!FG$15,$F673,0)</f>
        <v>0.3</v>
      </c>
      <c r="Z673" s="35">
        <f ca="1">OFFSET(환산공식!FH$15,$F673,0)</f>
        <v>0.4</v>
      </c>
      <c r="AA673" s="203">
        <f ca="1">OFFSET(환산공식!FI$15,$F673,0)</f>
        <v>0.3</v>
      </c>
      <c r="AB673" s="5"/>
      <c r="AD673">
        <f t="shared" ca="1" si="21"/>
        <v>6</v>
      </c>
      <c r="AF673" s="5"/>
      <c r="AG673" s="5"/>
      <c r="AH673" s="5"/>
    </row>
    <row r="674" spans="1:34">
      <c r="A674" s="222"/>
      <c r="B674" s="222"/>
      <c r="C674" s="222" t="s">
        <v>3060</v>
      </c>
      <c r="D674" s="219">
        <v>1585</v>
      </c>
      <c r="E674" s="219">
        <v>202</v>
      </c>
      <c r="F674" s="219">
        <v>202</v>
      </c>
      <c r="G674" s="264">
        <v>667</v>
      </c>
      <c r="H674" s="221" t="s">
        <v>129</v>
      </c>
      <c r="I674" s="219" t="s">
        <v>327</v>
      </c>
      <c r="J674" s="267" t="s">
        <v>181</v>
      </c>
      <c r="K674" s="219" t="s">
        <v>83</v>
      </c>
      <c r="L674" s="35" t="str">
        <f ca="1">IF(OFFSET(환산공식!$DU$15,$F674,0)=1,"O","X")</f>
        <v>X</v>
      </c>
      <c r="M674" s="212">
        <f ca="1">IFERROR(OFFSET(환산공식!DA$15,$F674,0),"")</f>
        <v>200</v>
      </c>
      <c r="N674" s="35" t="str">
        <f ca="1">IFERROR(CONCATENATE(ROUND(OFFSET(환산공식!DB$15,$F674,0),1),"%"),"")</f>
        <v>100%</v>
      </c>
      <c r="O674" s="35">
        <f ca="1">IFERROR(OFFSET(환산공식!DC$15,$F674,0),"")</f>
        <v>10</v>
      </c>
      <c r="P674" s="212" t="str">
        <f t="shared" ca="1" si="20"/>
        <v>3% 이하</v>
      </c>
      <c r="Q674" s="218">
        <f ca="1">IFERROR(ROUND(OFFSET(환산공식!$EX$15,$F674,0),3),"")</f>
        <v>0</v>
      </c>
      <c r="R674" s="218">
        <f ca="1">OFFSET('배치점수 계산기'!H$10,$D674,0)</f>
        <v>857.17100000000005</v>
      </c>
      <c r="S674" s="218">
        <f ca="1">OFFSET('배치점수 계산기'!I$10,$D674,0)</f>
        <v>855.30799999999999</v>
      </c>
      <c r="T674" s="218">
        <f ca="1">OFFSET('배치점수 계산기'!J$10,$D674,0)</f>
        <v>851.13499999999999</v>
      </c>
      <c r="U674" s="218">
        <f ca="1">OFFSET('배치점수 계산기'!K$10,$D674,0)</f>
        <v>847.02800000000002</v>
      </c>
      <c r="V674" s="218">
        <f ca="1">OFFSET('배치점수 계산기'!L$10,$D674,0)</f>
        <v>841.08799999999997</v>
      </c>
      <c r="W674" s="210" t="str">
        <f ca="1">OFFSET('배치점수 계산기'!M$10,$D674,0)</f>
        <v>표점/만점</v>
      </c>
      <c r="X674" s="208" t="str">
        <f ca="1">OFFSET('배치점수 계산기'!N$10,$D674,0)</f>
        <v>표점/만점</v>
      </c>
      <c r="Y674" s="212">
        <f ca="1">OFFSET(환산공식!FG$15,$F674,0)</f>
        <v>0.3</v>
      </c>
      <c r="Z674" s="35">
        <f ca="1">OFFSET(환산공식!FH$15,$F674,0)</f>
        <v>0.4</v>
      </c>
      <c r="AA674" s="203">
        <f ca="1">OFFSET(환산공식!FI$15,$F674,0)</f>
        <v>0.3</v>
      </c>
      <c r="AB674" s="5"/>
      <c r="AD674">
        <f t="shared" ca="1" si="21"/>
        <v>6</v>
      </c>
      <c r="AF674" s="5"/>
      <c r="AG674" s="5"/>
      <c r="AH674" s="5"/>
    </row>
    <row r="675" spans="1:34">
      <c r="A675" s="222"/>
      <c r="B675" s="222"/>
      <c r="C675" s="222" t="s">
        <v>3061</v>
      </c>
      <c r="D675" s="219">
        <v>1586</v>
      </c>
      <c r="E675" s="219">
        <v>202</v>
      </c>
      <c r="F675" s="219">
        <v>202</v>
      </c>
      <c r="G675" s="264">
        <v>668</v>
      </c>
      <c r="H675" s="221" t="s">
        <v>129</v>
      </c>
      <c r="I675" s="219" t="s">
        <v>327</v>
      </c>
      <c r="J675" s="267" t="s">
        <v>156</v>
      </c>
      <c r="K675" s="219" t="s">
        <v>83</v>
      </c>
      <c r="L675" s="35" t="str">
        <f ca="1">IF(OFFSET(환산공식!$DU$15,$F675,0)=1,"O","X")</f>
        <v>X</v>
      </c>
      <c r="M675" s="212">
        <f ca="1">IFERROR(OFFSET(환산공식!DA$15,$F675,0),"")</f>
        <v>200</v>
      </c>
      <c r="N675" s="35" t="str">
        <f ca="1">IFERROR(CONCATENATE(ROUND(OFFSET(환산공식!DB$15,$F675,0),1),"%"),"")</f>
        <v>100%</v>
      </c>
      <c r="O675" s="35">
        <f ca="1">IFERROR(OFFSET(환산공식!DC$15,$F675,0),"")</f>
        <v>10</v>
      </c>
      <c r="P675" s="212" t="str">
        <f t="shared" ca="1" si="20"/>
        <v>3% 이하</v>
      </c>
      <c r="Q675" s="218">
        <f ca="1">IFERROR(ROUND(OFFSET(환산공식!$EX$15,$F675,0),3),"")</f>
        <v>0</v>
      </c>
      <c r="R675" s="218">
        <f ca="1">OFFSET('배치점수 계산기'!H$10,$D675,0)</f>
        <v>855.46</v>
      </c>
      <c r="S675" s="218">
        <f ca="1">OFFSET('배치점수 계산기'!I$10,$D675,0)</f>
        <v>853.56100000000004</v>
      </c>
      <c r="T675" s="218">
        <f ca="1">OFFSET('배치점수 계산기'!J$10,$D675,0)</f>
        <v>849.59900000000005</v>
      </c>
      <c r="U675" s="218">
        <f ca="1">OFFSET('배치점수 계산기'!K$10,$D675,0)</f>
        <v>845.54600000000005</v>
      </c>
      <c r="V675" s="218">
        <f ca="1">OFFSET('배치점수 계산기'!L$10,$D675,0)</f>
        <v>839.77800000000002</v>
      </c>
      <c r="W675" s="210" t="str">
        <f ca="1">OFFSET('배치점수 계산기'!M$10,$D675,0)</f>
        <v>표점/만점</v>
      </c>
      <c r="X675" s="208" t="str">
        <f ca="1">OFFSET('배치점수 계산기'!N$10,$D675,0)</f>
        <v>표점/만점</v>
      </c>
      <c r="Y675" s="212">
        <f ca="1">OFFSET(환산공식!FG$15,$F675,0)</f>
        <v>0.3</v>
      </c>
      <c r="Z675" s="35">
        <f ca="1">OFFSET(환산공식!FH$15,$F675,0)</f>
        <v>0.4</v>
      </c>
      <c r="AA675" s="203">
        <f ca="1">OFFSET(환산공식!FI$15,$F675,0)</f>
        <v>0.3</v>
      </c>
      <c r="AB675" s="5"/>
      <c r="AD675">
        <f t="shared" ca="1" si="21"/>
        <v>6</v>
      </c>
      <c r="AF675" s="5"/>
      <c r="AG675" s="5"/>
      <c r="AH675" s="5"/>
    </row>
    <row r="676" spans="1:34">
      <c r="A676" s="222"/>
      <c r="B676" s="222"/>
      <c r="C676" s="222" t="s">
        <v>3062</v>
      </c>
      <c r="D676" s="219">
        <v>1587</v>
      </c>
      <c r="E676" s="219">
        <v>203</v>
      </c>
      <c r="F676" s="219">
        <v>203</v>
      </c>
      <c r="G676" s="264">
        <v>669</v>
      </c>
      <c r="H676" s="221" t="s">
        <v>129</v>
      </c>
      <c r="I676" s="219" t="s">
        <v>327</v>
      </c>
      <c r="J676" s="267" t="s">
        <v>97</v>
      </c>
      <c r="K676" s="219" t="s">
        <v>83</v>
      </c>
      <c r="L676" s="35" t="str">
        <f ca="1">IF(OFFSET(환산공식!$DU$15,$F676,0)=1,"O","X")</f>
        <v>X</v>
      </c>
      <c r="M676" s="212">
        <f ca="1">IFERROR(OFFSET(환산공식!DA$15,$F676,0),"")</f>
        <v>200</v>
      </c>
      <c r="N676" s="35" t="str">
        <f ca="1">IFERROR(CONCATENATE(ROUND(OFFSET(환산공식!DB$15,$F676,0),1),"%"),"")</f>
        <v>100%</v>
      </c>
      <c r="O676" s="35">
        <f ca="1">IFERROR(OFFSET(환산공식!DC$15,$F676,0),"")</f>
        <v>10</v>
      </c>
      <c r="P676" s="212" t="str">
        <f t="shared" ca="1" si="20"/>
        <v>3% 이하</v>
      </c>
      <c r="Q676" s="218">
        <f ca="1">IFERROR(ROUND(OFFSET(환산공식!$EX$15,$F676,0),3),"")</f>
        <v>0</v>
      </c>
      <c r="R676" s="218">
        <f ca="1">OFFSET('배치점수 계산기'!H$10,$D676,0)</f>
        <v>855.46</v>
      </c>
      <c r="S676" s="218">
        <f ca="1">OFFSET('배치점수 계산기'!I$10,$D676,0)</f>
        <v>853.56100000000004</v>
      </c>
      <c r="T676" s="218">
        <f ca="1">OFFSET('배치점수 계산기'!J$10,$D676,0)</f>
        <v>849.59900000000005</v>
      </c>
      <c r="U676" s="218">
        <f ca="1">OFFSET('배치점수 계산기'!K$10,$D676,0)</f>
        <v>845.54600000000005</v>
      </c>
      <c r="V676" s="218">
        <f ca="1">OFFSET('배치점수 계산기'!L$10,$D676,0)</f>
        <v>839.77800000000002</v>
      </c>
      <c r="W676" s="210" t="str">
        <f ca="1">OFFSET('배치점수 계산기'!M$10,$D676,0)</f>
        <v>표점/만점</v>
      </c>
      <c r="X676" s="208" t="str">
        <f ca="1">OFFSET('배치점수 계산기'!N$10,$D676,0)</f>
        <v>표점/만점</v>
      </c>
      <c r="Y676" s="212">
        <f ca="1">OFFSET(환산공식!FG$15,$F676,0)</f>
        <v>0.3</v>
      </c>
      <c r="Z676" s="35">
        <f ca="1">OFFSET(환산공식!FH$15,$F676,0)</f>
        <v>0.4</v>
      </c>
      <c r="AA676" s="203">
        <f ca="1">OFFSET(환산공식!FI$15,$F676,0)</f>
        <v>0.3</v>
      </c>
      <c r="AB676" s="5"/>
      <c r="AD676">
        <f t="shared" ca="1" si="21"/>
        <v>6</v>
      </c>
      <c r="AF676" s="5"/>
      <c r="AG676" s="5"/>
      <c r="AH676" s="5"/>
    </row>
    <row r="677" spans="1:34">
      <c r="A677" s="222"/>
      <c r="B677" s="222"/>
      <c r="C677" s="222" t="s">
        <v>3063</v>
      </c>
      <c r="D677" s="219">
        <v>1588</v>
      </c>
      <c r="E677" s="219">
        <v>202</v>
      </c>
      <c r="F677" s="219">
        <v>202</v>
      </c>
      <c r="G677" s="264">
        <v>670</v>
      </c>
      <c r="H677" s="221" t="s">
        <v>129</v>
      </c>
      <c r="I677" s="219" t="s">
        <v>327</v>
      </c>
      <c r="J677" s="267" t="s">
        <v>1022</v>
      </c>
      <c r="K677" s="219" t="s">
        <v>83</v>
      </c>
      <c r="L677" s="35" t="str">
        <f ca="1">IF(OFFSET(환산공식!$DU$15,$F677,0)=1,"O","X")</f>
        <v>X</v>
      </c>
      <c r="M677" s="212">
        <f ca="1">IFERROR(OFFSET(환산공식!DA$15,$F677,0),"")</f>
        <v>200</v>
      </c>
      <c r="N677" s="35" t="str">
        <f ca="1">IFERROR(CONCATENATE(ROUND(OFFSET(환산공식!DB$15,$F677,0),1),"%"),"")</f>
        <v>100%</v>
      </c>
      <c r="O677" s="35">
        <f ca="1">IFERROR(OFFSET(환산공식!DC$15,$F677,0),"")</f>
        <v>10</v>
      </c>
      <c r="P677" s="212" t="str">
        <f t="shared" ca="1" si="20"/>
        <v>3% 이하</v>
      </c>
      <c r="Q677" s="218">
        <f ca="1">IFERROR(ROUND(OFFSET(환산공식!$EX$15,$F677,0),3),"")</f>
        <v>0</v>
      </c>
      <c r="R677" s="218">
        <f ca="1">OFFSET('배치점수 계산기'!H$10,$D677,0)</f>
        <v>855.46</v>
      </c>
      <c r="S677" s="218">
        <f ca="1">OFFSET('배치점수 계산기'!I$10,$D677,0)</f>
        <v>853.56100000000004</v>
      </c>
      <c r="T677" s="218">
        <f ca="1">OFFSET('배치점수 계산기'!J$10,$D677,0)</f>
        <v>849.23500000000001</v>
      </c>
      <c r="U677" s="218">
        <f ca="1">OFFSET('배치점수 계산기'!K$10,$D677,0)</f>
        <v>845.33699999999999</v>
      </c>
      <c r="V677" s="218">
        <f ca="1">OFFSET('배치점수 계산기'!L$10,$D677,0)</f>
        <v>839.37800000000004</v>
      </c>
      <c r="W677" s="210" t="str">
        <f ca="1">OFFSET('배치점수 계산기'!M$10,$D677,0)</f>
        <v>표점/만점</v>
      </c>
      <c r="X677" s="208" t="str">
        <f ca="1">OFFSET('배치점수 계산기'!N$10,$D677,0)</f>
        <v>표점/만점</v>
      </c>
      <c r="Y677" s="212">
        <f ca="1">OFFSET(환산공식!FG$15,$F677,0)</f>
        <v>0.3</v>
      </c>
      <c r="Z677" s="35">
        <f ca="1">OFFSET(환산공식!FH$15,$F677,0)</f>
        <v>0.4</v>
      </c>
      <c r="AA677" s="203">
        <f ca="1">OFFSET(환산공식!FI$15,$F677,0)</f>
        <v>0.3</v>
      </c>
      <c r="AB677" s="5"/>
      <c r="AD677">
        <f t="shared" ca="1" si="21"/>
        <v>6</v>
      </c>
      <c r="AF677" s="5"/>
      <c r="AG677" s="5"/>
      <c r="AH677" s="5"/>
    </row>
    <row r="678" spans="1:34">
      <c r="A678" s="222"/>
      <c r="B678" s="222"/>
      <c r="C678" s="222" t="s">
        <v>3064</v>
      </c>
      <c r="D678" s="219">
        <v>1589</v>
      </c>
      <c r="E678" s="219">
        <v>202</v>
      </c>
      <c r="F678" s="219">
        <v>202</v>
      </c>
      <c r="G678" s="264">
        <v>671</v>
      </c>
      <c r="H678" s="221" t="s">
        <v>129</v>
      </c>
      <c r="I678" s="219" t="s">
        <v>327</v>
      </c>
      <c r="J678" s="267" t="s">
        <v>1025</v>
      </c>
      <c r="K678" s="219" t="s">
        <v>83</v>
      </c>
      <c r="L678" s="35" t="str">
        <f ca="1">IF(OFFSET(환산공식!$DU$15,$F678,0)=1,"O","X")</f>
        <v>X</v>
      </c>
      <c r="M678" s="212">
        <f ca="1">IFERROR(OFFSET(환산공식!DA$15,$F678,0),"")</f>
        <v>200</v>
      </c>
      <c r="N678" s="35" t="str">
        <f ca="1">IFERROR(CONCATENATE(ROUND(OFFSET(환산공식!DB$15,$F678,0),1),"%"),"")</f>
        <v>100%</v>
      </c>
      <c r="O678" s="35">
        <f ca="1">IFERROR(OFFSET(환산공식!DC$15,$F678,0),"")</f>
        <v>10</v>
      </c>
      <c r="P678" s="212" t="str">
        <f t="shared" ca="1" si="20"/>
        <v>3% 이하</v>
      </c>
      <c r="Q678" s="218">
        <f ca="1">IFERROR(ROUND(OFFSET(환산공식!$EX$15,$F678,0),3),"")</f>
        <v>0</v>
      </c>
      <c r="R678" s="218">
        <f ca="1">OFFSET('배치점수 계산기'!H$10,$D678,0)</f>
        <v>853.96199999999999</v>
      </c>
      <c r="S678" s="218">
        <f ca="1">OFFSET('배치점수 계산기'!I$10,$D678,0)</f>
        <v>852.06299999999999</v>
      </c>
      <c r="T678" s="218">
        <f ca="1">OFFSET('배치점수 계산기'!J$10,$D678,0)</f>
        <v>847.77300000000002</v>
      </c>
      <c r="U678" s="218">
        <f ca="1">OFFSET('배치점수 계산기'!K$10,$D678,0)</f>
        <v>843.66700000000003</v>
      </c>
      <c r="V678" s="218">
        <f ca="1">OFFSET('배치점수 계산기'!L$10,$D678,0)</f>
        <v>837.91600000000005</v>
      </c>
      <c r="W678" s="210" t="str">
        <f ca="1">OFFSET('배치점수 계산기'!M$10,$D678,0)</f>
        <v>표점/만점</v>
      </c>
      <c r="X678" s="208" t="str">
        <f ca="1">OFFSET('배치점수 계산기'!N$10,$D678,0)</f>
        <v>표점/만점</v>
      </c>
      <c r="Y678" s="212">
        <f ca="1">OFFSET(환산공식!FG$15,$F678,0)</f>
        <v>0.3</v>
      </c>
      <c r="Z678" s="35">
        <f ca="1">OFFSET(환산공식!FH$15,$F678,0)</f>
        <v>0.4</v>
      </c>
      <c r="AA678" s="203">
        <f ca="1">OFFSET(환산공식!FI$15,$F678,0)</f>
        <v>0.3</v>
      </c>
      <c r="AB678" s="5"/>
      <c r="AD678">
        <f t="shared" ca="1" si="21"/>
        <v>6</v>
      </c>
      <c r="AF678" s="5"/>
      <c r="AG678" s="5"/>
      <c r="AH678" s="5"/>
    </row>
    <row r="679" spans="1:34">
      <c r="A679" s="222"/>
      <c r="B679" s="222"/>
      <c r="C679" s="222" t="s">
        <v>3065</v>
      </c>
      <c r="D679" s="219">
        <v>1590</v>
      </c>
      <c r="E679" s="219">
        <v>202</v>
      </c>
      <c r="F679" s="219">
        <v>202</v>
      </c>
      <c r="G679" s="264">
        <v>672</v>
      </c>
      <c r="H679" s="221" t="s">
        <v>129</v>
      </c>
      <c r="I679" s="219" t="s">
        <v>327</v>
      </c>
      <c r="J679" s="267" t="s">
        <v>1026</v>
      </c>
      <c r="K679" s="219" t="s">
        <v>83</v>
      </c>
      <c r="L679" s="35" t="str">
        <f ca="1">IF(OFFSET(환산공식!$DU$15,$F679,0)=1,"O","X")</f>
        <v>X</v>
      </c>
      <c r="M679" s="212">
        <f ca="1">IFERROR(OFFSET(환산공식!DA$15,$F679,0),"")</f>
        <v>200</v>
      </c>
      <c r="N679" s="35" t="str">
        <f ca="1">IFERROR(CONCATENATE(ROUND(OFFSET(환산공식!DB$15,$F679,0),1),"%"),"")</f>
        <v>100%</v>
      </c>
      <c r="O679" s="35">
        <f ca="1">IFERROR(OFFSET(환산공식!DC$15,$F679,0),"")</f>
        <v>10</v>
      </c>
      <c r="P679" s="212" t="str">
        <f t="shared" ca="1" si="20"/>
        <v>3% 이하</v>
      </c>
      <c r="Q679" s="218">
        <f ca="1">IFERROR(ROUND(OFFSET(환산공식!$EX$15,$F679,0),3),"")</f>
        <v>0</v>
      </c>
      <c r="R679" s="218">
        <f ca="1">OFFSET('배치점수 계산기'!H$10,$D679,0)</f>
        <v>852.06299999999999</v>
      </c>
      <c r="S679" s="218">
        <f ca="1">OFFSET('배치점수 계산기'!I$10,$D679,0)</f>
        <v>850.00800000000004</v>
      </c>
      <c r="T679" s="218">
        <f ca="1">OFFSET('배치점수 계산기'!J$10,$D679,0)</f>
        <v>846.08199999999999</v>
      </c>
      <c r="U679" s="218">
        <f ca="1">OFFSET('배치점수 계산기'!K$10,$D679,0)</f>
        <v>841.62099999999998</v>
      </c>
      <c r="V679" s="218">
        <f ca="1">OFFSET('배치점수 계산기'!L$10,$D679,0)</f>
        <v>835.99599999999998</v>
      </c>
      <c r="W679" s="210" t="str">
        <f ca="1">OFFSET('배치점수 계산기'!M$10,$D679,0)</f>
        <v>표점/만점</v>
      </c>
      <c r="X679" s="208" t="str">
        <f ca="1">OFFSET('배치점수 계산기'!N$10,$D679,0)</f>
        <v>표점/만점</v>
      </c>
      <c r="Y679" s="212">
        <f ca="1">OFFSET(환산공식!FG$15,$F679,0)</f>
        <v>0.3</v>
      </c>
      <c r="Z679" s="35">
        <f ca="1">OFFSET(환산공식!FH$15,$F679,0)</f>
        <v>0.4</v>
      </c>
      <c r="AA679" s="203">
        <f ca="1">OFFSET(환산공식!FI$15,$F679,0)</f>
        <v>0.3</v>
      </c>
      <c r="AB679" s="5"/>
      <c r="AD679">
        <f t="shared" ca="1" si="21"/>
        <v>6</v>
      </c>
      <c r="AF679" s="5"/>
      <c r="AG679" s="5"/>
      <c r="AH679" s="5"/>
    </row>
    <row r="680" spans="1:34">
      <c r="A680" s="222"/>
      <c r="B680" s="222"/>
      <c r="C680" s="222" t="s">
        <v>3066</v>
      </c>
      <c r="D680" s="219">
        <v>1591</v>
      </c>
      <c r="E680" s="219">
        <v>202</v>
      </c>
      <c r="F680" s="219">
        <v>202</v>
      </c>
      <c r="G680" s="264">
        <v>673</v>
      </c>
      <c r="H680" s="221" t="s">
        <v>129</v>
      </c>
      <c r="I680" s="219" t="s">
        <v>327</v>
      </c>
      <c r="J680" s="267" t="s">
        <v>1018</v>
      </c>
      <c r="K680" s="219" t="s">
        <v>83</v>
      </c>
      <c r="L680" s="35" t="str">
        <f ca="1">IF(OFFSET(환산공식!$DU$15,$F680,0)=1,"O","X")</f>
        <v>X</v>
      </c>
      <c r="M680" s="212">
        <f ca="1">IFERROR(OFFSET(환산공식!DA$15,$F680,0),"")</f>
        <v>200</v>
      </c>
      <c r="N680" s="35" t="str">
        <f ca="1">IFERROR(CONCATENATE(ROUND(OFFSET(환산공식!DB$15,$F680,0),1),"%"),"")</f>
        <v>100%</v>
      </c>
      <c r="O680" s="35">
        <f ca="1">IFERROR(OFFSET(환산공식!DC$15,$F680,0),"")</f>
        <v>10</v>
      </c>
      <c r="P680" s="212" t="str">
        <f t="shared" ca="1" si="20"/>
        <v>3% 이하</v>
      </c>
      <c r="Q680" s="218">
        <f ca="1">IFERROR(ROUND(OFFSET(환산공식!$EX$15,$F680,0),3),"")</f>
        <v>0</v>
      </c>
      <c r="R680" s="218">
        <f ca="1">OFFSET('배치점수 계산기'!H$10,$D680,0)</f>
        <v>850.37199999999996</v>
      </c>
      <c r="S680" s="218">
        <f ca="1">OFFSET('배치점수 계산기'!I$10,$D680,0)</f>
        <v>848.50900000000001</v>
      </c>
      <c r="T680" s="218">
        <f ca="1">OFFSET('배치점수 계산기'!J$10,$D680,0)</f>
        <v>844.44799999999998</v>
      </c>
      <c r="U680" s="218">
        <f ca="1">OFFSET('배치점수 계산기'!K$10,$D680,0)</f>
        <v>839.95100000000002</v>
      </c>
      <c r="V680" s="218">
        <f ca="1">OFFSET('배치점수 계산기'!L$10,$D680,0)</f>
        <v>834.25</v>
      </c>
      <c r="W680" s="210" t="str">
        <f ca="1">OFFSET('배치점수 계산기'!M$10,$D680,0)</f>
        <v>표점/만점</v>
      </c>
      <c r="X680" s="208" t="str">
        <f ca="1">OFFSET('배치점수 계산기'!N$10,$D680,0)</f>
        <v>표점/만점</v>
      </c>
      <c r="Y680" s="212">
        <f ca="1">OFFSET(환산공식!FG$15,$F680,0)</f>
        <v>0.3</v>
      </c>
      <c r="Z680" s="35">
        <f ca="1">OFFSET(환산공식!FH$15,$F680,0)</f>
        <v>0.4</v>
      </c>
      <c r="AA680" s="203">
        <f ca="1">OFFSET(환산공식!FI$15,$F680,0)</f>
        <v>0.3</v>
      </c>
      <c r="AB680" s="5"/>
      <c r="AD680">
        <f t="shared" ca="1" si="21"/>
        <v>6</v>
      </c>
      <c r="AF680" s="5"/>
      <c r="AG680" s="5"/>
      <c r="AH680" s="5"/>
    </row>
    <row r="681" spans="1:34">
      <c r="A681" s="222"/>
      <c r="B681" s="222"/>
      <c r="C681" s="222" t="s">
        <v>3067</v>
      </c>
      <c r="D681" s="219">
        <v>1592</v>
      </c>
      <c r="E681" s="219">
        <v>202</v>
      </c>
      <c r="F681" s="219">
        <v>202</v>
      </c>
      <c r="G681" s="264">
        <v>674</v>
      </c>
      <c r="H681" s="221" t="s">
        <v>129</v>
      </c>
      <c r="I681" s="219" t="s">
        <v>327</v>
      </c>
      <c r="J681" s="267" t="s">
        <v>1023</v>
      </c>
      <c r="K681" s="219" t="s">
        <v>83</v>
      </c>
      <c r="L681" s="35" t="str">
        <f ca="1">IF(OFFSET(환산공식!$DU$15,$F681,0)=1,"O","X")</f>
        <v>X</v>
      </c>
      <c r="M681" s="212">
        <f ca="1">IFERROR(OFFSET(환산공식!DA$15,$F681,0),"")</f>
        <v>200</v>
      </c>
      <c r="N681" s="35" t="str">
        <f ca="1">IFERROR(CONCATENATE(ROUND(OFFSET(환산공식!DB$15,$F681,0),1),"%"),"")</f>
        <v>100%</v>
      </c>
      <c r="O681" s="35">
        <f ca="1">IFERROR(OFFSET(환산공식!DC$15,$F681,0),"")</f>
        <v>10</v>
      </c>
      <c r="P681" s="212" t="str">
        <f t="shared" ca="1" si="20"/>
        <v>3% 이하</v>
      </c>
      <c r="Q681" s="218">
        <f ca="1">IFERROR(ROUND(OFFSET(환산공식!$EX$15,$F681,0),3),"")</f>
        <v>0</v>
      </c>
      <c r="R681" s="218">
        <f ca="1">OFFSET('배치점수 계산기'!H$10,$D681,0)</f>
        <v>847.77300000000002</v>
      </c>
      <c r="S681" s="218">
        <f ca="1">OFFSET('배치점수 계산기'!I$10,$D681,0)</f>
        <v>845.91099999999994</v>
      </c>
      <c r="T681" s="218">
        <f ca="1">OFFSET('배치점수 계산기'!J$10,$D681,0)</f>
        <v>842.18499999999995</v>
      </c>
      <c r="U681" s="218">
        <f ca="1">OFFSET('배치점수 계산기'!K$10,$D681,0)</f>
        <v>837.51400000000001</v>
      </c>
      <c r="V681" s="218">
        <f ca="1">OFFSET('배치점수 계산기'!L$10,$D681,0)</f>
        <v>831.64200000000005</v>
      </c>
      <c r="W681" s="210" t="str">
        <f ca="1">OFFSET('배치점수 계산기'!M$10,$D681,0)</f>
        <v>표점/만점</v>
      </c>
      <c r="X681" s="208" t="str">
        <f ca="1">OFFSET('배치점수 계산기'!N$10,$D681,0)</f>
        <v>표점/만점</v>
      </c>
      <c r="Y681" s="212">
        <f ca="1">OFFSET(환산공식!FG$15,$F681,0)</f>
        <v>0.3</v>
      </c>
      <c r="Z681" s="35">
        <f ca="1">OFFSET(환산공식!FH$15,$F681,0)</f>
        <v>0.4</v>
      </c>
      <c r="AA681" s="203">
        <f ca="1">OFFSET(환산공식!FI$15,$F681,0)</f>
        <v>0.3</v>
      </c>
      <c r="AB681" s="5"/>
      <c r="AD681">
        <f t="shared" ca="1" si="21"/>
        <v>6</v>
      </c>
      <c r="AF681" s="5"/>
      <c r="AG681" s="5"/>
      <c r="AH681" s="5"/>
    </row>
    <row r="682" spans="1:34">
      <c r="A682" s="222"/>
      <c r="B682" s="222"/>
      <c r="C682" s="222" t="s">
        <v>3068</v>
      </c>
      <c r="D682" s="219">
        <v>1593</v>
      </c>
      <c r="E682" s="219">
        <v>204</v>
      </c>
      <c r="F682" s="219">
        <v>204</v>
      </c>
      <c r="G682" s="264">
        <v>675</v>
      </c>
      <c r="H682" s="221" t="s">
        <v>129</v>
      </c>
      <c r="I682" s="219" t="s">
        <v>327</v>
      </c>
      <c r="J682" s="267" t="s">
        <v>1010</v>
      </c>
      <c r="K682" s="219" t="s">
        <v>83</v>
      </c>
      <c r="L682" s="35" t="str">
        <f ca="1">IF(OFFSET(환산공식!$DU$15,$F682,0)=1,"O","X")</f>
        <v>X</v>
      </c>
      <c r="M682" s="212">
        <f ca="1">IFERROR(OFFSET(환산공식!DA$15,$F682,0),"")</f>
        <v>200</v>
      </c>
      <c r="N682" s="35" t="str">
        <f ca="1">IFERROR(CONCATENATE(ROUND(OFFSET(환산공식!DB$15,$F682,0),1),"%"),"")</f>
        <v>100%</v>
      </c>
      <c r="O682" s="35">
        <f ca="1">IFERROR(OFFSET(환산공식!DC$15,$F682,0),"")</f>
        <v>10</v>
      </c>
      <c r="P682" s="212" t="str">
        <f t="shared" ca="1" si="20"/>
        <v>3% 이하</v>
      </c>
      <c r="Q682" s="218">
        <f ca="1">IFERROR(ROUND(OFFSET(환산공식!$EX$15,$F682,0),3),"")</f>
        <v>0</v>
      </c>
      <c r="R682" s="218">
        <f ca="1">OFFSET('배치점수 계산기'!H$10,$D682,0)</f>
        <v>846.29100000000005</v>
      </c>
      <c r="S682" s="218">
        <f ca="1">OFFSET('배치점수 계산기'!I$10,$D682,0)</f>
        <v>844.44799999999998</v>
      </c>
      <c r="T682" s="218">
        <f ca="1">OFFSET('배치점수 계산기'!J$10,$D682,0)</f>
        <v>841.08799999999997</v>
      </c>
      <c r="U682" s="218">
        <f ca="1">OFFSET('배치점수 계산기'!K$10,$D682,0)</f>
        <v>836.94200000000001</v>
      </c>
      <c r="V682" s="218">
        <f ca="1">OFFSET('배치점수 계산기'!L$10,$D682,0)</f>
        <v>830.86900000000003</v>
      </c>
      <c r="W682" s="210" t="str">
        <f ca="1">OFFSET('배치점수 계산기'!M$10,$D682,0)</f>
        <v>표점/만점</v>
      </c>
      <c r="X682" s="208" t="str">
        <f ca="1">OFFSET('배치점수 계산기'!N$10,$D682,0)</f>
        <v>표점/만점</v>
      </c>
      <c r="Y682" s="212">
        <f ca="1">OFFSET(환산공식!FG$15,$F682,0)</f>
        <v>0.3</v>
      </c>
      <c r="Z682" s="35">
        <f ca="1">OFFSET(환산공식!FH$15,$F682,0)</f>
        <v>0.4</v>
      </c>
      <c r="AA682" s="203">
        <f ca="1">OFFSET(환산공식!FI$15,$F682,0)</f>
        <v>0.3</v>
      </c>
      <c r="AB682" s="5"/>
      <c r="AD682">
        <f t="shared" ca="1" si="21"/>
        <v>6</v>
      </c>
      <c r="AF682" s="5"/>
      <c r="AG682" s="5"/>
      <c r="AH682" s="5"/>
    </row>
    <row r="683" spans="1:34">
      <c r="A683" s="222"/>
      <c r="B683" s="222"/>
      <c r="C683" s="222" t="s">
        <v>3069</v>
      </c>
      <c r="D683" s="219">
        <v>1594</v>
      </c>
      <c r="E683" s="219">
        <v>203</v>
      </c>
      <c r="F683" s="219">
        <v>203</v>
      </c>
      <c r="G683" s="264">
        <v>676</v>
      </c>
      <c r="H683" s="221" t="s">
        <v>129</v>
      </c>
      <c r="I683" s="219" t="s">
        <v>327</v>
      </c>
      <c r="J683" s="267" t="s">
        <v>68</v>
      </c>
      <c r="K683" s="219" t="s">
        <v>83</v>
      </c>
      <c r="L683" s="35" t="str">
        <f ca="1">IF(OFFSET(환산공식!$DU$15,$F683,0)=1,"O","X")</f>
        <v>X</v>
      </c>
      <c r="M683" s="212">
        <f ca="1">IFERROR(OFFSET(환산공식!DA$15,$F683,0),"")</f>
        <v>200</v>
      </c>
      <c r="N683" s="35" t="str">
        <f ca="1">IFERROR(CONCATENATE(ROUND(OFFSET(환산공식!DB$15,$F683,0),1),"%"),"")</f>
        <v>100%</v>
      </c>
      <c r="O683" s="35">
        <f ca="1">IFERROR(OFFSET(환산공식!DC$15,$F683,0),"")</f>
        <v>10</v>
      </c>
      <c r="P683" s="212" t="str">
        <f t="shared" ca="1" si="20"/>
        <v>3% 이하</v>
      </c>
      <c r="Q683" s="218">
        <f ca="1">IFERROR(ROUND(OFFSET(환산공식!$EX$15,$F683,0),3),"")</f>
        <v>0</v>
      </c>
      <c r="R683" s="218">
        <f ca="1">OFFSET('배치점수 계산기'!H$10,$D683,0)</f>
        <v>822.87400000000002</v>
      </c>
      <c r="S683" s="218">
        <f ca="1">OFFSET('배치점수 계산기'!I$10,$D683,0)</f>
        <v>821.20399999999995</v>
      </c>
      <c r="T683" s="218">
        <f ca="1">OFFSET('배치점수 계산기'!J$10,$D683,0)</f>
        <v>818.03099999999995</v>
      </c>
      <c r="U683" s="218">
        <f ca="1">OFFSET('배치점수 계산기'!K$10,$D683,0)</f>
        <v>814.51499999999999</v>
      </c>
      <c r="V683" s="218">
        <f ca="1">OFFSET('배치점수 계산기'!L$10,$D683,0)</f>
        <v>810.03700000000003</v>
      </c>
      <c r="W683" s="210" t="str">
        <f ca="1">OFFSET('배치점수 계산기'!M$10,$D683,0)</f>
        <v>표점/만점</v>
      </c>
      <c r="X683" s="208" t="str">
        <f ca="1">OFFSET('배치점수 계산기'!N$10,$D683,0)</f>
        <v>표점/만점</v>
      </c>
      <c r="Y683" s="212">
        <f ca="1">OFFSET(환산공식!FG$15,$F683,0)</f>
        <v>0.3</v>
      </c>
      <c r="Z683" s="35">
        <f ca="1">OFFSET(환산공식!FH$15,$F683,0)</f>
        <v>0.4</v>
      </c>
      <c r="AA683" s="203">
        <f ca="1">OFFSET(환산공식!FI$15,$F683,0)</f>
        <v>0.3</v>
      </c>
      <c r="AB683" s="5"/>
      <c r="AD683">
        <f t="shared" ca="1" si="21"/>
        <v>6</v>
      </c>
      <c r="AF683" s="5"/>
      <c r="AG683" s="5"/>
      <c r="AH683" s="5"/>
    </row>
    <row r="684" spans="1:34">
      <c r="A684" s="222"/>
      <c r="B684" s="222"/>
      <c r="C684" s="222" t="s">
        <v>3070</v>
      </c>
      <c r="D684" s="219">
        <v>1595</v>
      </c>
      <c r="E684" s="219">
        <v>204</v>
      </c>
      <c r="F684" s="219">
        <v>204</v>
      </c>
      <c r="G684" s="264">
        <v>677</v>
      </c>
      <c r="H684" s="221" t="s">
        <v>129</v>
      </c>
      <c r="I684" s="219" t="s">
        <v>327</v>
      </c>
      <c r="J684" s="267" t="s">
        <v>18773</v>
      </c>
      <c r="K684" s="219" t="s">
        <v>83</v>
      </c>
      <c r="L684" s="35" t="str">
        <f ca="1">IF(OFFSET(환산공식!$DU$15,$F684,0)=1,"O","X")</f>
        <v>X</v>
      </c>
      <c r="M684" s="212">
        <f ca="1">IFERROR(OFFSET(환산공식!DA$15,$F684,0),"")</f>
        <v>200</v>
      </c>
      <c r="N684" s="35" t="str">
        <f ca="1">IFERROR(CONCATENATE(ROUND(OFFSET(환산공식!DB$15,$F684,0),1),"%"),"")</f>
        <v>100%</v>
      </c>
      <c r="O684" s="35">
        <f ca="1">IFERROR(OFFSET(환산공식!DC$15,$F684,0),"")</f>
        <v>10</v>
      </c>
      <c r="P684" s="212" t="str">
        <f t="shared" ca="1" si="20"/>
        <v>3% 이하</v>
      </c>
      <c r="Q684" s="218">
        <f ca="1">IFERROR(ROUND(OFFSET(환산공식!$EX$15,$F684,0),3),"")</f>
        <v>0</v>
      </c>
      <c r="R684" s="218">
        <f ca="1">OFFSET('배치점수 계산기'!H$10,$D684,0)</f>
        <v>810.65800000000002</v>
      </c>
      <c r="S684" s="218">
        <f ca="1">OFFSET('배치점수 계산기'!I$10,$D684,0)</f>
        <v>808.89099999999996</v>
      </c>
      <c r="T684" s="218">
        <f ca="1">OFFSET('배치점수 계산기'!J$10,$D684,0)</f>
        <v>805.85400000000004</v>
      </c>
      <c r="U684" s="218">
        <f ca="1">OFFSET('배치점수 계산기'!K$10,$D684,0)</f>
        <v>802.83900000000006</v>
      </c>
      <c r="V684" s="218">
        <f ca="1">OFFSET('배치점수 계산기'!L$10,$D684,0)</f>
        <v>798.64400000000001</v>
      </c>
      <c r="W684" s="210" t="str">
        <f ca="1">OFFSET('배치점수 계산기'!M$10,$D684,0)</f>
        <v>표점/만점</v>
      </c>
      <c r="X684" s="208" t="str">
        <f ca="1">OFFSET('배치점수 계산기'!N$10,$D684,0)</f>
        <v>표점/만점</v>
      </c>
      <c r="Y684" s="212">
        <f ca="1">OFFSET(환산공식!FG$15,$F684,0)</f>
        <v>0.3</v>
      </c>
      <c r="Z684" s="35">
        <f ca="1">OFFSET(환산공식!FH$15,$F684,0)</f>
        <v>0.4</v>
      </c>
      <c r="AA684" s="203">
        <f ca="1">OFFSET(환산공식!FI$15,$F684,0)</f>
        <v>0.3</v>
      </c>
      <c r="AB684" s="5"/>
      <c r="AD684">
        <f t="shared" ca="1" si="21"/>
        <v>6</v>
      </c>
      <c r="AF684" s="5"/>
      <c r="AG684" s="5"/>
      <c r="AH684" s="5"/>
    </row>
    <row r="685" spans="1:34">
      <c r="A685" s="222"/>
      <c r="B685" s="222"/>
      <c r="C685" s="222" t="s">
        <v>3071</v>
      </c>
      <c r="D685" s="219">
        <v>1598</v>
      </c>
      <c r="E685" s="219">
        <v>201</v>
      </c>
      <c r="F685" s="219">
        <v>201</v>
      </c>
      <c r="G685" s="264">
        <v>678</v>
      </c>
      <c r="H685" s="221" t="s">
        <v>129</v>
      </c>
      <c r="I685" s="219" t="s">
        <v>327</v>
      </c>
      <c r="J685" s="267" t="s">
        <v>79</v>
      </c>
      <c r="K685" s="219" t="s">
        <v>84</v>
      </c>
      <c r="L685" s="35" t="str">
        <f ca="1">IF(OFFSET(환산공식!$DU$15,$F685,0)=1,"O","X")</f>
        <v>X</v>
      </c>
      <c r="M685" s="212">
        <f ca="1">IFERROR(OFFSET(환산공식!DA$15,$F685,0),"")</f>
        <v>200</v>
      </c>
      <c r="N685" s="35" t="str">
        <f ca="1">IFERROR(CONCATENATE(ROUND(OFFSET(환산공식!DB$15,$F685,0),1),"%"),"")</f>
        <v>100%</v>
      </c>
      <c r="O685" s="35">
        <f ca="1">IFERROR(OFFSET(환산공식!DC$15,$F685,0),"")</f>
        <v>10</v>
      </c>
      <c r="P685" s="212" t="str">
        <f t="shared" ca="1" si="20"/>
        <v>3% 이하</v>
      </c>
      <c r="Q685" s="218">
        <f ca="1">IFERROR(ROUND(OFFSET(환산공식!$EX$15,$F685,0),3),"")</f>
        <v>0</v>
      </c>
      <c r="R685" s="218">
        <f ca="1">OFFSET('배치점수 계산기'!H$10,$D685,0)</f>
        <v>875.65499999999997</v>
      </c>
      <c r="S685" s="218">
        <f ca="1">OFFSET('배치점수 계산기'!I$10,$D685,0)</f>
        <v>872.14200000000005</v>
      </c>
      <c r="T685" s="218">
        <f ca="1">OFFSET('배치점수 계산기'!J$10,$D685,0)</f>
        <v>867.10900000000004</v>
      </c>
      <c r="U685" s="218">
        <f ca="1">OFFSET('배치점수 계산기'!K$10,$D685,0)</f>
        <v>862.26300000000003</v>
      </c>
      <c r="V685" s="218">
        <f ca="1">OFFSET('배치점수 계산기'!L$10,$D685,0)</f>
        <v>856.18700000000001</v>
      </c>
      <c r="W685" s="210" t="str">
        <f ca="1">OFFSET('배치점수 계산기'!M$10,$D685,0)</f>
        <v>표점/만점</v>
      </c>
      <c r="X685" s="208" t="str">
        <f ca="1">OFFSET('배치점수 계산기'!N$10,$D685,0)</f>
        <v>표점/만점</v>
      </c>
      <c r="Y685" s="212">
        <f ca="1">OFFSET(환산공식!FG$15,$F685,0)</f>
        <v>0.4</v>
      </c>
      <c r="Z685" s="35">
        <f ca="1">OFFSET(환산공식!FH$15,$F685,0)</f>
        <v>0.3</v>
      </c>
      <c r="AA685" s="203">
        <f ca="1">OFFSET(환산공식!FI$15,$F685,0)</f>
        <v>0.3</v>
      </c>
      <c r="AB685" s="5"/>
      <c r="AD685">
        <f t="shared" ca="1" si="21"/>
        <v>6</v>
      </c>
      <c r="AF685" s="5"/>
      <c r="AG685" s="5"/>
      <c r="AH685" s="5"/>
    </row>
    <row r="686" spans="1:34">
      <c r="A686" s="222"/>
      <c r="B686" s="222"/>
      <c r="C686" s="222" t="s">
        <v>3072</v>
      </c>
      <c r="D686" s="219">
        <v>1599</v>
      </c>
      <c r="E686" s="219">
        <v>201</v>
      </c>
      <c r="F686" s="219">
        <v>201</v>
      </c>
      <c r="G686" s="264">
        <v>679</v>
      </c>
      <c r="H686" s="221" t="s">
        <v>129</v>
      </c>
      <c r="I686" s="219" t="s">
        <v>327</v>
      </c>
      <c r="J686" s="267" t="s">
        <v>675</v>
      </c>
      <c r="K686" s="219" t="s">
        <v>84</v>
      </c>
      <c r="L686" s="35" t="str">
        <f ca="1">IF(OFFSET(환산공식!$DU$15,$F686,0)=1,"O","X")</f>
        <v>X</v>
      </c>
      <c r="M686" s="212">
        <f ca="1">IFERROR(OFFSET(환산공식!DA$15,$F686,0),"")</f>
        <v>200</v>
      </c>
      <c r="N686" s="35" t="str">
        <f ca="1">IFERROR(CONCATENATE(ROUND(OFFSET(환산공식!DB$15,$F686,0),1),"%"),"")</f>
        <v>100%</v>
      </c>
      <c r="O686" s="35">
        <f ca="1">IFERROR(OFFSET(환산공식!DC$15,$F686,0),"")</f>
        <v>10</v>
      </c>
      <c r="P686" s="212" t="str">
        <f t="shared" ca="1" si="20"/>
        <v>3% 이하</v>
      </c>
      <c r="Q686" s="218">
        <f ca="1">IFERROR(ROUND(OFFSET(환산공식!$EX$15,$F686,0),3),"")</f>
        <v>0</v>
      </c>
      <c r="R686" s="218">
        <f ca="1">OFFSET('배치점수 계산기'!H$10,$D686,0)</f>
        <v>870</v>
      </c>
      <c r="S686" s="218">
        <f ca="1">OFFSET('배치점수 계산기'!I$10,$D686,0)</f>
        <v>867.46799999999996</v>
      </c>
      <c r="T686" s="218">
        <f ca="1">OFFSET('배치점수 계산기'!J$10,$D686,0)</f>
        <v>863.04300000000001</v>
      </c>
      <c r="U686" s="218">
        <f ca="1">OFFSET('배치점수 계산기'!K$10,$D686,0)</f>
        <v>858.529</v>
      </c>
      <c r="V686" s="218">
        <f ca="1">OFFSET('배치점수 계산기'!L$10,$D686,0)</f>
        <v>852.74599999999998</v>
      </c>
      <c r="W686" s="210" t="str">
        <f ca="1">OFFSET('배치점수 계산기'!M$10,$D686,0)</f>
        <v>표점/만점</v>
      </c>
      <c r="X686" s="208" t="str">
        <f ca="1">OFFSET('배치점수 계산기'!N$10,$D686,0)</f>
        <v>표점/만점</v>
      </c>
      <c r="Y686" s="212">
        <f ca="1">OFFSET(환산공식!FG$15,$F686,0)</f>
        <v>0.4</v>
      </c>
      <c r="Z686" s="35">
        <f ca="1">OFFSET(환산공식!FH$15,$F686,0)</f>
        <v>0.3</v>
      </c>
      <c r="AA686" s="203">
        <f ca="1">OFFSET(환산공식!FI$15,$F686,0)</f>
        <v>0.3</v>
      </c>
      <c r="AB686" s="5"/>
      <c r="AD686">
        <f t="shared" ca="1" si="21"/>
        <v>6</v>
      </c>
      <c r="AF686" s="5"/>
      <c r="AG686" s="5"/>
      <c r="AH686" s="5"/>
    </row>
    <row r="687" spans="1:34">
      <c r="A687" s="222"/>
      <c r="B687" s="222"/>
      <c r="C687" s="222" t="s">
        <v>3073</v>
      </c>
      <c r="D687" s="219">
        <v>1600</v>
      </c>
      <c r="E687" s="219">
        <v>201</v>
      </c>
      <c r="F687" s="219">
        <v>201</v>
      </c>
      <c r="G687" s="264">
        <v>680</v>
      </c>
      <c r="H687" s="221" t="s">
        <v>129</v>
      </c>
      <c r="I687" s="219" t="s">
        <v>327</v>
      </c>
      <c r="J687" s="267" t="s">
        <v>396</v>
      </c>
      <c r="K687" s="219" t="s">
        <v>84</v>
      </c>
      <c r="L687" s="35" t="str">
        <f ca="1">IF(OFFSET(환산공식!$DU$15,$F687,0)=1,"O","X")</f>
        <v>X</v>
      </c>
      <c r="M687" s="212">
        <f ca="1">IFERROR(OFFSET(환산공식!DA$15,$F687,0),"")</f>
        <v>200</v>
      </c>
      <c r="N687" s="35" t="str">
        <f ca="1">IFERROR(CONCATENATE(ROUND(OFFSET(환산공식!DB$15,$F687,0),1),"%"),"")</f>
        <v>100%</v>
      </c>
      <c r="O687" s="35">
        <f ca="1">IFERROR(OFFSET(환산공식!DC$15,$F687,0),"")</f>
        <v>10</v>
      </c>
      <c r="P687" s="212" t="str">
        <f t="shared" ca="1" si="20"/>
        <v>3% 이하</v>
      </c>
      <c r="Q687" s="218">
        <f ca="1">IFERROR(ROUND(OFFSET(환산공식!$EX$15,$F687,0),3),"")</f>
        <v>0</v>
      </c>
      <c r="R687" s="218">
        <f ca="1">OFFSET('배치점수 계산기'!H$10,$D687,0)</f>
        <v>869.25</v>
      </c>
      <c r="S687" s="218">
        <f ca="1">OFFSET('배치점수 계산기'!I$10,$D687,0)</f>
        <v>866.68799999999999</v>
      </c>
      <c r="T687" s="218">
        <f ca="1">OFFSET('배치점수 계산기'!J$10,$D687,0)</f>
        <v>862.26300000000003</v>
      </c>
      <c r="U687" s="218">
        <f ca="1">OFFSET('배치점수 계산기'!K$10,$D687,0)</f>
        <v>857.779</v>
      </c>
      <c r="V687" s="218">
        <f ca="1">OFFSET('배치점수 계산기'!L$10,$D687,0)</f>
        <v>852.13400000000001</v>
      </c>
      <c r="W687" s="210" t="str">
        <f ca="1">OFFSET('배치점수 계산기'!M$10,$D687,0)</f>
        <v>표점/만점</v>
      </c>
      <c r="X687" s="208" t="str">
        <f ca="1">OFFSET('배치점수 계산기'!N$10,$D687,0)</f>
        <v>표점/만점</v>
      </c>
      <c r="Y687" s="212">
        <f ca="1">OFFSET(환산공식!FG$15,$F687,0)</f>
        <v>0.4</v>
      </c>
      <c r="Z687" s="35">
        <f ca="1">OFFSET(환산공식!FH$15,$F687,0)</f>
        <v>0.3</v>
      </c>
      <c r="AA687" s="203">
        <f ca="1">OFFSET(환산공식!FI$15,$F687,0)</f>
        <v>0.3</v>
      </c>
      <c r="AB687" s="5"/>
      <c r="AD687">
        <f t="shared" ca="1" si="21"/>
        <v>6</v>
      </c>
      <c r="AF687" s="5"/>
      <c r="AG687" s="5"/>
      <c r="AH687" s="5"/>
    </row>
    <row r="688" spans="1:34">
      <c r="A688" s="222"/>
      <c r="B688" s="222"/>
      <c r="C688" s="222" t="s">
        <v>3074</v>
      </c>
      <c r="D688" s="219">
        <v>1601</v>
      </c>
      <c r="E688" s="219">
        <v>201</v>
      </c>
      <c r="F688" s="219">
        <v>201</v>
      </c>
      <c r="G688" s="264">
        <v>681</v>
      </c>
      <c r="H688" s="221" t="s">
        <v>129</v>
      </c>
      <c r="I688" s="219" t="s">
        <v>327</v>
      </c>
      <c r="J688" s="267" t="s">
        <v>926</v>
      </c>
      <c r="K688" s="219" t="s">
        <v>84</v>
      </c>
      <c r="L688" s="35" t="str">
        <f ca="1">IF(OFFSET(환산공식!$DU$15,$F688,0)=1,"O","X")</f>
        <v>X</v>
      </c>
      <c r="M688" s="212">
        <f ca="1">IFERROR(OFFSET(환산공식!DA$15,$F688,0),"")</f>
        <v>200</v>
      </c>
      <c r="N688" s="35" t="str">
        <f ca="1">IFERROR(CONCATENATE(ROUND(OFFSET(환산공식!DB$15,$F688,0),1),"%"),"")</f>
        <v>100%</v>
      </c>
      <c r="O688" s="35">
        <f ca="1">IFERROR(OFFSET(환산공식!DC$15,$F688,0),"")</f>
        <v>10</v>
      </c>
      <c r="P688" s="212" t="str">
        <f t="shared" ca="1" si="20"/>
        <v>3% 이하</v>
      </c>
      <c r="Q688" s="218">
        <f ca="1">IFERROR(ROUND(OFFSET(환산공식!$EX$15,$F688,0),3),"")</f>
        <v>0</v>
      </c>
      <c r="R688" s="218">
        <f ca="1">OFFSET('배치점수 계산기'!H$10,$D688,0)</f>
        <v>869.25</v>
      </c>
      <c r="S688" s="218">
        <f ca="1">OFFSET('배치점수 계산기'!I$10,$D688,0)</f>
        <v>866.68799999999999</v>
      </c>
      <c r="T688" s="218">
        <f ca="1">OFFSET('배치점수 계산기'!J$10,$D688,0)</f>
        <v>862.26300000000003</v>
      </c>
      <c r="U688" s="218">
        <f ca="1">OFFSET('배치점수 계산기'!K$10,$D688,0)</f>
        <v>857.779</v>
      </c>
      <c r="V688" s="218">
        <f ca="1">OFFSET('배치점수 계산기'!L$10,$D688,0)</f>
        <v>852.13400000000001</v>
      </c>
      <c r="W688" s="210" t="str">
        <f ca="1">OFFSET('배치점수 계산기'!M$10,$D688,0)</f>
        <v>표점/만점</v>
      </c>
      <c r="X688" s="208" t="str">
        <f ca="1">OFFSET('배치점수 계산기'!N$10,$D688,0)</f>
        <v>표점/만점</v>
      </c>
      <c r="Y688" s="212">
        <f ca="1">OFFSET(환산공식!FG$15,$F688,0)</f>
        <v>0.4</v>
      </c>
      <c r="Z688" s="35">
        <f ca="1">OFFSET(환산공식!FH$15,$F688,0)</f>
        <v>0.3</v>
      </c>
      <c r="AA688" s="203">
        <f ca="1">OFFSET(환산공식!FI$15,$F688,0)</f>
        <v>0.3</v>
      </c>
      <c r="AB688" s="5"/>
      <c r="AD688">
        <f t="shared" ca="1" si="21"/>
        <v>6</v>
      </c>
      <c r="AF688" s="5"/>
      <c r="AG688" s="5"/>
      <c r="AH688" s="5"/>
    </row>
    <row r="689" spans="1:34">
      <c r="A689" s="222"/>
      <c r="B689" s="222"/>
      <c r="C689" s="222" t="s">
        <v>3075</v>
      </c>
      <c r="D689" s="219">
        <v>1602</v>
      </c>
      <c r="E689" s="219">
        <v>201</v>
      </c>
      <c r="F689" s="219">
        <v>201</v>
      </c>
      <c r="G689" s="264">
        <v>682</v>
      </c>
      <c r="H689" s="221" t="s">
        <v>129</v>
      </c>
      <c r="I689" s="219" t="s">
        <v>327</v>
      </c>
      <c r="J689" s="267" t="s">
        <v>195</v>
      </c>
      <c r="K689" s="219" t="s">
        <v>84</v>
      </c>
      <c r="L689" s="35" t="str">
        <f ca="1">IF(OFFSET(환산공식!$DU$15,$F689,0)=1,"O","X")</f>
        <v>X</v>
      </c>
      <c r="M689" s="212">
        <f ca="1">IFERROR(OFFSET(환산공식!DA$15,$F689,0),"")</f>
        <v>200</v>
      </c>
      <c r="N689" s="35" t="str">
        <f ca="1">IFERROR(CONCATENATE(ROUND(OFFSET(환산공식!DB$15,$F689,0),1),"%"),"")</f>
        <v>100%</v>
      </c>
      <c r="O689" s="35">
        <f ca="1">IFERROR(OFFSET(환산공식!DC$15,$F689,0),"")</f>
        <v>10</v>
      </c>
      <c r="P689" s="212" t="str">
        <f t="shared" ca="1" si="20"/>
        <v>3% 이하</v>
      </c>
      <c r="Q689" s="218">
        <f ca="1">IFERROR(ROUND(OFFSET(환산공식!$EX$15,$F689,0),3),"")</f>
        <v>0</v>
      </c>
      <c r="R689" s="218">
        <f ca="1">OFFSET('배치점수 계산기'!H$10,$D689,0)</f>
        <v>863.64400000000001</v>
      </c>
      <c r="S689" s="218">
        <f ca="1">OFFSET('배치점수 계산기'!I$10,$D689,0)</f>
        <v>861.46299999999997</v>
      </c>
      <c r="T689" s="218">
        <f ca="1">OFFSET('배치점수 계산기'!J$10,$D689,0)</f>
        <v>857.35799999999995</v>
      </c>
      <c r="U689" s="218">
        <f ca="1">OFFSET('배치점수 계산기'!K$10,$D689,0)</f>
        <v>853.06500000000005</v>
      </c>
      <c r="V689" s="218">
        <f ca="1">OFFSET('배치점수 계산기'!L$10,$D689,0)</f>
        <v>847.077</v>
      </c>
      <c r="W689" s="210" t="str">
        <f ca="1">OFFSET('배치점수 계산기'!M$10,$D689,0)</f>
        <v>표점/만점</v>
      </c>
      <c r="X689" s="208" t="str">
        <f ca="1">OFFSET('배치점수 계산기'!N$10,$D689,0)</f>
        <v>표점/만점</v>
      </c>
      <c r="Y689" s="212">
        <f ca="1">OFFSET(환산공식!FG$15,$F689,0)</f>
        <v>0.4</v>
      </c>
      <c r="Z689" s="35">
        <f ca="1">OFFSET(환산공식!FH$15,$F689,0)</f>
        <v>0.3</v>
      </c>
      <c r="AA689" s="203">
        <f ca="1">OFFSET(환산공식!FI$15,$F689,0)</f>
        <v>0.3</v>
      </c>
      <c r="AB689" s="5"/>
      <c r="AD689">
        <f t="shared" ca="1" si="21"/>
        <v>6</v>
      </c>
      <c r="AF689" s="5"/>
      <c r="AG689" s="5"/>
      <c r="AH689" s="5"/>
    </row>
    <row r="690" spans="1:34">
      <c r="A690" s="222"/>
      <c r="B690" s="222"/>
      <c r="C690" s="222" t="s">
        <v>3076</v>
      </c>
      <c r="D690" s="219">
        <v>1603</v>
      </c>
      <c r="E690" s="219">
        <v>201</v>
      </c>
      <c r="F690" s="219">
        <v>201</v>
      </c>
      <c r="G690" s="264">
        <v>683</v>
      </c>
      <c r="H690" s="221" t="s">
        <v>129</v>
      </c>
      <c r="I690" s="219" t="s">
        <v>327</v>
      </c>
      <c r="J690" s="267" t="s">
        <v>107</v>
      </c>
      <c r="K690" s="219" t="s">
        <v>84</v>
      </c>
      <c r="L690" s="35" t="str">
        <f ca="1">IF(OFFSET(환산공식!$DU$15,$F690,0)=1,"O","X")</f>
        <v>X</v>
      </c>
      <c r="M690" s="212">
        <f ca="1">IFERROR(OFFSET(환산공식!DA$15,$F690,0),"")</f>
        <v>200</v>
      </c>
      <c r="N690" s="35" t="str">
        <f ca="1">IFERROR(CONCATENATE(ROUND(OFFSET(환산공식!DB$15,$F690,0),1),"%"),"")</f>
        <v>100%</v>
      </c>
      <c r="O690" s="35">
        <f ca="1">IFERROR(OFFSET(환산공식!DC$15,$F690,0),"")</f>
        <v>10</v>
      </c>
      <c r="P690" s="212" t="str">
        <f t="shared" ca="1" si="20"/>
        <v>3% 이하</v>
      </c>
      <c r="Q690" s="218">
        <f ca="1">IFERROR(ROUND(OFFSET(환산공식!$EX$15,$F690,0),3),"")</f>
        <v>0</v>
      </c>
      <c r="R690" s="218">
        <f ca="1">OFFSET('배치점수 계산기'!H$10,$D690,0)</f>
        <v>862.66399999999999</v>
      </c>
      <c r="S690" s="218">
        <f ca="1">OFFSET('배치점수 계산기'!I$10,$D690,0)</f>
        <v>860.52300000000002</v>
      </c>
      <c r="T690" s="218">
        <f ca="1">OFFSET('배치점수 계산기'!J$10,$D690,0)</f>
        <v>856.37800000000004</v>
      </c>
      <c r="U690" s="218">
        <f ca="1">OFFSET('배치점수 계산기'!K$10,$D690,0)</f>
        <v>852.32500000000005</v>
      </c>
      <c r="V690" s="218">
        <f ca="1">OFFSET('배치점수 계산기'!L$10,$D690,0)</f>
        <v>846.13699999999994</v>
      </c>
      <c r="W690" s="210" t="str">
        <f ca="1">OFFSET('배치점수 계산기'!M$10,$D690,0)</f>
        <v>표점/만점</v>
      </c>
      <c r="X690" s="208" t="str">
        <f ca="1">OFFSET('배치점수 계산기'!N$10,$D690,0)</f>
        <v>표점/만점</v>
      </c>
      <c r="Y690" s="212">
        <f ca="1">OFFSET(환산공식!FG$15,$F690,0)</f>
        <v>0.4</v>
      </c>
      <c r="Z690" s="35">
        <f ca="1">OFFSET(환산공식!FH$15,$F690,0)</f>
        <v>0.3</v>
      </c>
      <c r="AA690" s="203">
        <f ca="1">OFFSET(환산공식!FI$15,$F690,0)</f>
        <v>0.3</v>
      </c>
      <c r="AB690" s="5"/>
      <c r="AD690">
        <f t="shared" ca="1" si="21"/>
        <v>6</v>
      </c>
      <c r="AF690" s="5"/>
      <c r="AG690" s="5"/>
      <c r="AH690" s="5"/>
    </row>
    <row r="691" spans="1:34">
      <c r="A691" s="222"/>
      <c r="B691" s="222"/>
      <c r="C691" s="222" t="s">
        <v>3077</v>
      </c>
      <c r="D691" s="219">
        <v>1604</v>
      </c>
      <c r="E691" s="219">
        <v>201</v>
      </c>
      <c r="F691" s="219">
        <v>201</v>
      </c>
      <c r="G691" s="264">
        <v>684</v>
      </c>
      <c r="H691" s="221" t="s">
        <v>129</v>
      </c>
      <c r="I691" s="219" t="s">
        <v>327</v>
      </c>
      <c r="J691" s="267" t="s">
        <v>837</v>
      </c>
      <c r="K691" s="219" t="s">
        <v>84</v>
      </c>
      <c r="L691" s="35" t="str">
        <f ca="1">IF(OFFSET(환산공식!$DU$15,$F691,0)=1,"O","X")</f>
        <v>X</v>
      </c>
      <c r="M691" s="212">
        <f ca="1">IFERROR(OFFSET(환산공식!DA$15,$F691,0),"")</f>
        <v>200</v>
      </c>
      <c r="N691" s="35" t="str">
        <f ca="1">IFERROR(CONCATENATE(ROUND(OFFSET(환산공식!DB$15,$F691,0),1),"%"),"")</f>
        <v>100%</v>
      </c>
      <c r="O691" s="35">
        <f ca="1">IFERROR(OFFSET(환산공식!DC$15,$F691,0),"")</f>
        <v>10</v>
      </c>
      <c r="P691" s="212" t="str">
        <f t="shared" ca="1" si="20"/>
        <v>3% 이하</v>
      </c>
      <c r="Q691" s="218">
        <f ca="1">IFERROR(ROUND(OFFSET(환산공식!$EX$15,$F691,0),3),"")</f>
        <v>0</v>
      </c>
      <c r="R691" s="218">
        <f ca="1">OFFSET('배치점수 계산기'!H$10,$D691,0)</f>
        <v>859.69100000000003</v>
      </c>
      <c r="S691" s="218">
        <f ca="1">OFFSET('배치점수 계산기'!I$10,$D691,0)</f>
        <v>857.779</v>
      </c>
      <c r="T691" s="218">
        <f ca="1">OFFSET('배치점수 계산기'!J$10,$D691,0)</f>
        <v>853.87400000000002</v>
      </c>
      <c r="U691" s="218">
        <f ca="1">OFFSET('배치점수 계산기'!K$10,$D691,0)</f>
        <v>849.2</v>
      </c>
      <c r="V691" s="218">
        <f ca="1">OFFSET('배치점수 계산기'!L$10,$D691,0)</f>
        <v>843.22199999999998</v>
      </c>
      <c r="W691" s="210" t="str">
        <f ca="1">OFFSET('배치점수 계산기'!M$10,$D691,0)</f>
        <v>표점/만점</v>
      </c>
      <c r="X691" s="208" t="str">
        <f ca="1">OFFSET('배치점수 계산기'!N$10,$D691,0)</f>
        <v>표점/만점</v>
      </c>
      <c r="Y691" s="212">
        <f ca="1">OFFSET(환산공식!FG$15,$F691,0)</f>
        <v>0.4</v>
      </c>
      <c r="Z691" s="35">
        <f ca="1">OFFSET(환산공식!FH$15,$F691,0)</f>
        <v>0.3</v>
      </c>
      <c r="AA691" s="203">
        <f ca="1">OFFSET(환산공식!FI$15,$F691,0)</f>
        <v>0.3</v>
      </c>
      <c r="AB691" s="5"/>
      <c r="AD691">
        <f t="shared" ca="1" si="21"/>
        <v>6</v>
      </c>
      <c r="AF691" s="5"/>
      <c r="AG691" s="5"/>
      <c r="AH691" s="5"/>
    </row>
    <row r="692" spans="1:34">
      <c r="A692" s="222"/>
      <c r="B692" s="222"/>
      <c r="C692" s="222" t="s">
        <v>3078</v>
      </c>
      <c r="D692" s="219">
        <v>1605</v>
      </c>
      <c r="E692" s="219">
        <v>201</v>
      </c>
      <c r="F692" s="219">
        <v>201</v>
      </c>
      <c r="G692" s="264">
        <v>685</v>
      </c>
      <c r="H692" s="221" t="s">
        <v>129</v>
      </c>
      <c r="I692" s="219" t="s">
        <v>327</v>
      </c>
      <c r="J692" s="267" t="s">
        <v>1035</v>
      </c>
      <c r="K692" s="219" t="s">
        <v>84</v>
      </c>
      <c r="L692" s="35" t="str">
        <f ca="1">IF(OFFSET(환산공식!$DU$15,$F692,0)=1,"O","X")</f>
        <v>X</v>
      </c>
      <c r="M692" s="212">
        <f ca="1">IFERROR(OFFSET(환산공식!DA$15,$F692,0),"")</f>
        <v>200</v>
      </c>
      <c r="N692" s="35" t="str">
        <f ca="1">IFERROR(CONCATENATE(ROUND(OFFSET(환산공식!DB$15,$F692,0),1),"%"),"")</f>
        <v>100%</v>
      </c>
      <c r="O692" s="35">
        <f ca="1">IFERROR(OFFSET(환산공식!DC$15,$F692,0),"")</f>
        <v>10</v>
      </c>
      <c r="P692" s="212" t="str">
        <f t="shared" ca="1" si="20"/>
        <v>3% 이하</v>
      </c>
      <c r="Q692" s="218">
        <f ca="1">IFERROR(ROUND(OFFSET(환산공식!$EX$15,$F692,0),3),"")</f>
        <v>0</v>
      </c>
      <c r="R692" s="218">
        <f ca="1">OFFSET('배치점수 계산기'!H$10,$D692,0)</f>
        <v>855.80899999999997</v>
      </c>
      <c r="S692" s="218">
        <f ca="1">OFFSET('배치점수 계산기'!I$10,$D692,0)</f>
        <v>854.04499999999996</v>
      </c>
      <c r="T692" s="218">
        <f ca="1">OFFSET('배치점수 계산기'!J$10,$D692,0)</f>
        <v>849.79200000000003</v>
      </c>
      <c r="U692" s="218">
        <f ca="1">OFFSET('배치점수 계산기'!K$10,$D692,0)</f>
        <v>845.37599999999998</v>
      </c>
      <c r="V692" s="218">
        <f ca="1">OFFSET('배치점수 계산기'!L$10,$D692,0)</f>
        <v>839.35900000000004</v>
      </c>
      <c r="W692" s="210" t="str">
        <f ca="1">OFFSET('배치점수 계산기'!M$10,$D692,0)</f>
        <v>표점/만점</v>
      </c>
      <c r="X692" s="208" t="str">
        <f ca="1">OFFSET('배치점수 계산기'!N$10,$D692,0)</f>
        <v>표점/만점</v>
      </c>
      <c r="Y692" s="212">
        <f ca="1">OFFSET(환산공식!FG$15,$F692,0)</f>
        <v>0.4</v>
      </c>
      <c r="Z692" s="35">
        <f ca="1">OFFSET(환산공식!FH$15,$F692,0)</f>
        <v>0.3</v>
      </c>
      <c r="AA692" s="203">
        <f ca="1">OFFSET(환산공식!FI$15,$F692,0)</f>
        <v>0.3</v>
      </c>
      <c r="AB692" s="5"/>
      <c r="AD692">
        <f t="shared" ca="1" si="21"/>
        <v>6</v>
      </c>
      <c r="AF692" s="5"/>
      <c r="AG692" s="5"/>
      <c r="AH692" s="5"/>
    </row>
    <row r="693" spans="1:34">
      <c r="A693" s="222"/>
      <c r="B693" s="222"/>
      <c r="C693" s="222" t="s">
        <v>3079</v>
      </c>
      <c r="D693" s="219">
        <v>1606</v>
      </c>
      <c r="E693" s="219">
        <v>201</v>
      </c>
      <c r="F693" s="219">
        <v>201</v>
      </c>
      <c r="G693" s="264">
        <v>686</v>
      </c>
      <c r="H693" s="221" t="s">
        <v>129</v>
      </c>
      <c r="I693" s="219" t="s">
        <v>327</v>
      </c>
      <c r="J693" s="267" t="s">
        <v>348</v>
      </c>
      <c r="K693" s="219" t="s">
        <v>84</v>
      </c>
      <c r="L693" s="35" t="str">
        <f ca="1">IF(OFFSET(환산공식!$DU$15,$F693,0)=1,"O","X")</f>
        <v>X</v>
      </c>
      <c r="M693" s="212">
        <f ca="1">IFERROR(OFFSET(환산공식!DA$15,$F693,0),"")</f>
        <v>200</v>
      </c>
      <c r="N693" s="35" t="str">
        <f ca="1">IFERROR(CONCATENATE(ROUND(OFFSET(환산공식!DB$15,$F693,0),1),"%"),"")</f>
        <v>100%</v>
      </c>
      <c r="O693" s="35">
        <f ca="1">IFERROR(OFFSET(환산공식!DC$15,$F693,0),"")</f>
        <v>10</v>
      </c>
      <c r="P693" s="212" t="str">
        <f t="shared" ca="1" si="20"/>
        <v>3% 이하</v>
      </c>
      <c r="Q693" s="218">
        <f ca="1">IFERROR(ROUND(OFFSET(환산공식!$EX$15,$F693,0),3),"")</f>
        <v>0</v>
      </c>
      <c r="R693" s="218">
        <f ca="1">OFFSET('배치점수 계산기'!H$10,$D693,0)</f>
        <v>854.23599999999999</v>
      </c>
      <c r="S693" s="218">
        <f ca="1">OFFSET('배치점수 계산기'!I$10,$D693,0)</f>
        <v>852.32500000000005</v>
      </c>
      <c r="T693" s="218">
        <f ca="1">OFFSET('배치점수 계산기'!J$10,$D693,0)</f>
        <v>848.048</v>
      </c>
      <c r="U693" s="218">
        <f ca="1">OFFSET('배치점수 계산기'!K$10,$D693,0)</f>
        <v>843.65200000000004</v>
      </c>
      <c r="V693" s="218">
        <f ca="1">OFFSET('배치점수 계산기'!L$10,$D693,0)</f>
        <v>837.86900000000003</v>
      </c>
      <c r="W693" s="210" t="str">
        <f ca="1">OFFSET('배치점수 계산기'!M$10,$D693,0)</f>
        <v>표점/만점</v>
      </c>
      <c r="X693" s="208" t="str">
        <f ca="1">OFFSET('배치점수 계산기'!N$10,$D693,0)</f>
        <v>표점/만점</v>
      </c>
      <c r="Y693" s="212">
        <f ca="1">OFFSET(환산공식!FG$15,$F693,0)</f>
        <v>0.4</v>
      </c>
      <c r="Z693" s="35">
        <f ca="1">OFFSET(환산공식!FH$15,$F693,0)</f>
        <v>0.3</v>
      </c>
      <c r="AA693" s="203">
        <f ca="1">OFFSET(환산공식!FI$15,$F693,0)</f>
        <v>0.3</v>
      </c>
      <c r="AB693" s="5"/>
      <c r="AD693">
        <f t="shared" ca="1" si="21"/>
        <v>6</v>
      </c>
      <c r="AF693" s="5"/>
      <c r="AG693" s="5"/>
      <c r="AH693" s="5"/>
    </row>
    <row r="694" spans="1:34">
      <c r="A694" s="222"/>
      <c r="B694" s="222"/>
      <c r="C694" s="222" t="s">
        <v>3080</v>
      </c>
      <c r="D694" s="219">
        <v>1607</v>
      </c>
      <c r="E694" s="219">
        <v>201</v>
      </c>
      <c r="F694" s="219">
        <v>201</v>
      </c>
      <c r="G694" s="264">
        <v>687</v>
      </c>
      <c r="H694" s="221" t="s">
        <v>129</v>
      </c>
      <c r="I694" s="219" t="s">
        <v>327</v>
      </c>
      <c r="J694" s="267" t="s">
        <v>983</v>
      </c>
      <c r="K694" s="219" t="s">
        <v>84</v>
      </c>
      <c r="L694" s="35" t="str">
        <f ca="1">IF(OFFSET(환산공식!$DU$15,$F694,0)=1,"O","X")</f>
        <v>X</v>
      </c>
      <c r="M694" s="212">
        <f ca="1">IFERROR(OFFSET(환산공식!DA$15,$F694,0),"")</f>
        <v>200</v>
      </c>
      <c r="N694" s="35" t="str">
        <f ca="1">IFERROR(CONCATENATE(ROUND(OFFSET(환산공식!DB$15,$F694,0),1),"%"),"")</f>
        <v>100%</v>
      </c>
      <c r="O694" s="35">
        <f ca="1">IFERROR(OFFSET(환산공식!DC$15,$F694,0),"")</f>
        <v>10</v>
      </c>
      <c r="P694" s="212" t="str">
        <f t="shared" ca="1" si="20"/>
        <v>3% 이하</v>
      </c>
      <c r="Q694" s="218">
        <f ca="1">IFERROR(ROUND(OFFSET(환산공식!$EX$15,$F694,0),3),"")</f>
        <v>0</v>
      </c>
      <c r="R694" s="218">
        <f ca="1">OFFSET('배치점수 계산기'!H$10,$D694,0)</f>
        <v>852.89400000000001</v>
      </c>
      <c r="S694" s="218">
        <f ca="1">OFFSET('배치점수 계산기'!I$10,$D694,0)</f>
        <v>850.92399999999998</v>
      </c>
      <c r="T694" s="218">
        <f ca="1">OFFSET('배치점수 계산기'!J$10,$D694,0)</f>
        <v>846.55799999999999</v>
      </c>
      <c r="U694" s="218">
        <f ca="1">OFFSET('배치점수 계산기'!K$10,$D694,0)</f>
        <v>842.12199999999996</v>
      </c>
      <c r="V694" s="218">
        <f ca="1">OFFSET('배치점수 계산기'!L$10,$D694,0)</f>
        <v>836.69799999999998</v>
      </c>
      <c r="W694" s="210" t="str">
        <f ca="1">OFFSET('배치점수 계산기'!M$10,$D694,0)</f>
        <v>표점/만점</v>
      </c>
      <c r="X694" s="208" t="str">
        <f ca="1">OFFSET('배치점수 계산기'!N$10,$D694,0)</f>
        <v>표점/만점</v>
      </c>
      <c r="Y694" s="212">
        <f ca="1">OFFSET(환산공식!FG$15,$F694,0)</f>
        <v>0.4</v>
      </c>
      <c r="Z694" s="35">
        <f ca="1">OFFSET(환산공식!FH$15,$F694,0)</f>
        <v>0.3</v>
      </c>
      <c r="AA694" s="203">
        <f ca="1">OFFSET(환산공식!FI$15,$F694,0)</f>
        <v>0.3</v>
      </c>
      <c r="AB694" s="5"/>
      <c r="AD694">
        <f t="shared" ca="1" si="21"/>
        <v>6</v>
      </c>
      <c r="AF694" s="5"/>
      <c r="AG694" s="5"/>
      <c r="AH694" s="5"/>
    </row>
    <row r="695" spans="1:34">
      <c r="A695" s="222"/>
      <c r="B695" s="222"/>
      <c r="C695" s="222" t="s">
        <v>3081</v>
      </c>
      <c r="D695" s="219">
        <v>1608</v>
      </c>
      <c r="E695" s="219">
        <v>201</v>
      </c>
      <c r="F695" s="219">
        <v>201</v>
      </c>
      <c r="G695" s="264">
        <v>688</v>
      </c>
      <c r="H695" s="221" t="s">
        <v>129</v>
      </c>
      <c r="I695" s="219" t="s">
        <v>327</v>
      </c>
      <c r="J695" s="267" t="s">
        <v>798</v>
      </c>
      <c r="K695" s="219" t="s">
        <v>84</v>
      </c>
      <c r="L695" s="35" t="str">
        <f ca="1">IF(OFFSET(환산공식!$DU$15,$F695,0)=1,"O","X")</f>
        <v>X</v>
      </c>
      <c r="M695" s="212">
        <f ca="1">IFERROR(OFFSET(환산공식!DA$15,$F695,0),"")</f>
        <v>200</v>
      </c>
      <c r="N695" s="35" t="str">
        <f ca="1">IFERROR(CONCATENATE(ROUND(OFFSET(환산공식!DB$15,$F695,0),1),"%"),"")</f>
        <v>100%</v>
      </c>
      <c r="O695" s="35">
        <f ca="1">IFERROR(OFFSET(환산공식!DC$15,$F695,0),"")</f>
        <v>10</v>
      </c>
      <c r="P695" s="212" t="str">
        <f t="shared" ca="1" si="20"/>
        <v>3% 이하</v>
      </c>
      <c r="Q695" s="218">
        <f ca="1">IFERROR(ROUND(OFFSET(환산공식!$EX$15,$F695,0),3),"")</f>
        <v>0</v>
      </c>
      <c r="R695" s="218">
        <f ca="1">OFFSET('배치점수 계산기'!H$10,$D695,0)</f>
        <v>852.74599999999998</v>
      </c>
      <c r="S695" s="218">
        <f ca="1">OFFSET('배치점수 계산기'!I$10,$D695,0)</f>
        <v>850.73299999999995</v>
      </c>
      <c r="T695" s="218">
        <f ca="1">OFFSET('배치점수 계산기'!J$10,$D695,0)</f>
        <v>846.327</v>
      </c>
      <c r="U695" s="218">
        <f ca="1">OFFSET('배치점수 계산기'!K$10,$D695,0)</f>
        <v>841.93100000000004</v>
      </c>
      <c r="V695" s="218">
        <f ca="1">OFFSET('배치점수 계산기'!L$10,$D695,0)</f>
        <v>836.50699999999995</v>
      </c>
      <c r="W695" s="210" t="str">
        <f ca="1">OFFSET('배치점수 계산기'!M$10,$D695,0)</f>
        <v>표점/만점</v>
      </c>
      <c r="X695" s="208" t="str">
        <f ca="1">OFFSET('배치점수 계산기'!N$10,$D695,0)</f>
        <v>표점/만점</v>
      </c>
      <c r="Y695" s="212">
        <f ca="1">OFFSET(환산공식!FG$15,$F695,0)</f>
        <v>0.4</v>
      </c>
      <c r="Z695" s="35">
        <f ca="1">OFFSET(환산공식!FH$15,$F695,0)</f>
        <v>0.3</v>
      </c>
      <c r="AA695" s="203">
        <f ca="1">OFFSET(환산공식!FI$15,$F695,0)</f>
        <v>0.3</v>
      </c>
      <c r="AB695" s="5"/>
      <c r="AD695">
        <f t="shared" ca="1" si="21"/>
        <v>6</v>
      </c>
      <c r="AF695" s="5"/>
      <c r="AG695" s="5"/>
      <c r="AH695" s="5"/>
    </row>
    <row r="696" spans="1:34">
      <c r="A696" s="222"/>
      <c r="B696" s="222"/>
      <c r="C696" s="222" t="s">
        <v>3082</v>
      </c>
      <c r="D696" s="219">
        <v>1609</v>
      </c>
      <c r="E696" s="219">
        <v>201</v>
      </c>
      <c r="F696" s="219">
        <v>201</v>
      </c>
      <c r="G696" s="264">
        <v>689</v>
      </c>
      <c r="H696" s="221" t="s">
        <v>129</v>
      </c>
      <c r="I696" s="219" t="s">
        <v>327</v>
      </c>
      <c r="J696" s="267" t="s">
        <v>75</v>
      </c>
      <c r="K696" s="219" t="s">
        <v>84</v>
      </c>
      <c r="L696" s="35" t="str">
        <f ca="1">IF(OFFSET(환산공식!$DU$15,$F696,0)=1,"O","X")</f>
        <v>X</v>
      </c>
      <c r="M696" s="212">
        <f ca="1">IFERROR(OFFSET(환산공식!DA$15,$F696,0),"")</f>
        <v>200</v>
      </c>
      <c r="N696" s="35" t="str">
        <f ca="1">IFERROR(CONCATENATE(ROUND(OFFSET(환산공식!DB$15,$F696,0),1),"%"),"")</f>
        <v>100%</v>
      </c>
      <c r="O696" s="35">
        <f ca="1">IFERROR(OFFSET(환산공식!DC$15,$F696,0),"")</f>
        <v>10</v>
      </c>
      <c r="P696" s="212" t="str">
        <f t="shared" ca="1" si="20"/>
        <v>3% 이하</v>
      </c>
      <c r="Q696" s="218">
        <f ca="1">IFERROR(ROUND(OFFSET(환산공식!$EX$15,$F696,0),3),"")</f>
        <v>0</v>
      </c>
      <c r="R696" s="218">
        <f ca="1">OFFSET('배치점수 계산기'!H$10,$D696,0)</f>
        <v>849.56200000000001</v>
      </c>
      <c r="S696" s="218">
        <f ca="1">OFFSET('배치점수 계산기'!I$10,$D696,0)</f>
        <v>847.43899999999996</v>
      </c>
      <c r="T696" s="218">
        <f ca="1">OFFSET('배치점수 계산기'!J$10,$D696,0)</f>
        <v>843.46100000000001</v>
      </c>
      <c r="U696" s="218">
        <f ca="1">OFFSET('배치점수 계산기'!K$10,$D696,0)</f>
        <v>838.99699999999996</v>
      </c>
      <c r="V696" s="218">
        <f ca="1">OFFSET('배치점수 계산기'!L$10,$D696,0)</f>
        <v>833.77300000000002</v>
      </c>
      <c r="W696" s="210" t="str">
        <f ca="1">OFFSET('배치점수 계산기'!M$10,$D696,0)</f>
        <v>표점/만점</v>
      </c>
      <c r="X696" s="208" t="str">
        <f ca="1">OFFSET('배치점수 계산기'!N$10,$D696,0)</f>
        <v>표점/만점</v>
      </c>
      <c r="Y696" s="212">
        <f ca="1">OFFSET(환산공식!FG$15,$F696,0)</f>
        <v>0.4</v>
      </c>
      <c r="Z696" s="35">
        <f ca="1">OFFSET(환산공식!FH$15,$F696,0)</f>
        <v>0.3</v>
      </c>
      <c r="AA696" s="203">
        <f ca="1">OFFSET(환산공식!FI$15,$F696,0)</f>
        <v>0.3</v>
      </c>
      <c r="AB696" s="5"/>
      <c r="AD696">
        <f t="shared" ca="1" si="21"/>
        <v>6</v>
      </c>
      <c r="AF696" s="5"/>
      <c r="AG696" s="5"/>
      <c r="AH696" s="5"/>
    </row>
    <row r="697" spans="1:34">
      <c r="A697" s="222"/>
      <c r="B697" s="222"/>
      <c r="C697" s="222" t="s">
        <v>3083</v>
      </c>
      <c r="D697" s="219">
        <v>1610</v>
      </c>
      <c r="E697" s="219">
        <v>201</v>
      </c>
      <c r="F697" s="219">
        <v>201</v>
      </c>
      <c r="G697" s="264">
        <v>690</v>
      </c>
      <c r="H697" s="221" t="s">
        <v>129</v>
      </c>
      <c r="I697" s="219" t="s">
        <v>327</v>
      </c>
      <c r="J697" s="267" t="s">
        <v>699</v>
      </c>
      <c r="K697" s="219" t="s">
        <v>84</v>
      </c>
      <c r="L697" s="35" t="str">
        <f ca="1">IF(OFFSET(환산공식!$DU$15,$F697,0)=1,"O","X")</f>
        <v>X</v>
      </c>
      <c r="M697" s="212">
        <f ca="1">IFERROR(OFFSET(환산공식!DA$15,$F697,0),"")</f>
        <v>200</v>
      </c>
      <c r="N697" s="35" t="str">
        <f ca="1">IFERROR(CONCATENATE(ROUND(OFFSET(환산공식!DB$15,$F697,0),1),"%"),"")</f>
        <v>100%</v>
      </c>
      <c r="O697" s="35">
        <f ca="1">IFERROR(OFFSET(환산공식!DC$15,$F697,0),"")</f>
        <v>10</v>
      </c>
      <c r="P697" s="212" t="str">
        <f t="shared" ca="1" si="20"/>
        <v>3% 이하</v>
      </c>
      <c r="Q697" s="218">
        <f ca="1">IFERROR(ROUND(OFFSET(환산공식!$EX$15,$F697,0),3),"")</f>
        <v>0</v>
      </c>
      <c r="R697" s="218">
        <f ca="1">OFFSET('배치점수 계산기'!H$10,$D697,0)</f>
        <v>820.75699999999995</v>
      </c>
      <c r="S697" s="218">
        <f ca="1">OFFSET('배치점수 계산기'!I$10,$D697,0)</f>
        <v>819.20399999999995</v>
      </c>
      <c r="T697" s="218">
        <f ca="1">OFFSET('배치점수 계산기'!J$10,$D697,0)</f>
        <v>815.96900000000005</v>
      </c>
      <c r="U697" s="218">
        <f ca="1">OFFSET('배치점수 계산기'!K$10,$D697,0)</f>
        <v>812.10400000000004</v>
      </c>
      <c r="V697" s="218">
        <f ca="1">OFFSET('배치점수 계산기'!L$10,$D697,0)</f>
        <v>807.87</v>
      </c>
      <c r="W697" s="210" t="str">
        <f ca="1">OFFSET('배치점수 계산기'!M$10,$D697,0)</f>
        <v>표점/만점</v>
      </c>
      <c r="X697" s="208" t="str">
        <f ca="1">OFFSET('배치점수 계산기'!N$10,$D697,0)</f>
        <v>표점/만점</v>
      </c>
      <c r="Y697" s="212">
        <f ca="1">OFFSET(환산공식!FG$15,$F697,0)</f>
        <v>0.4</v>
      </c>
      <c r="Z697" s="35">
        <f ca="1">OFFSET(환산공식!FH$15,$F697,0)</f>
        <v>0.3</v>
      </c>
      <c r="AA697" s="203">
        <f ca="1">OFFSET(환산공식!FI$15,$F697,0)</f>
        <v>0.3</v>
      </c>
      <c r="AB697" s="5"/>
      <c r="AD697">
        <f t="shared" ca="1" si="21"/>
        <v>6</v>
      </c>
      <c r="AF697" s="5"/>
      <c r="AG697" s="5"/>
      <c r="AH697" s="5"/>
    </row>
    <row r="698" spans="1:34">
      <c r="A698" s="222"/>
      <c r="B698" s="222"/>
      <c r="C698" s="222" t="s">
        <v>3084</v>
      </c>
      <c r="D698" s="219">
        <v>1611</v>
      </c>
      <c r="E698" s="219">
        <v>206</v>
      </c>
      <c r="F698" s="219">
        <v>206</v>
      </c>
      <c r="G698" s="264">
        <v>691</v>
      </c>
      <c r="H698" s="221" t="s">
        <v>129</v>
      </c>
      <c r="I698" s="219" t="s">
        <v>326</v>
      </c>
      <c r="J698" s="267" t="s">
        <v>146</v>
      </c>
      <c r="K698" s="219" t="s">
        <v>83</v>
      </c>
      <c r="L698" s="35" t="str">
        <f ca="1">IF(OFFSET(환산공식!$DU$15,$F698,0)=1,"O","X")</f>
        <v>X</v>
      </c>
      <c r="M698" s="212">
        <f ca="1">IFERROR(OFFSET(환산공식!DA$15,$F698,0),"")</f>
        <v>30</v>
      </c>
      <c r="N698" s="35" t="str">
        <f ca="1">IFERROR(CONCATENATE(ROUND(OFFSET(환산공식!DB$15,$F698,0),1),"%"),"")</f>
        <v>100%</v>
      </c>
      <c r="O698" s="35">
        <f ca="1">IFERROR(OFFSET(환산공식!DC$15,$F698,0),"")</f>
        <v>5</v>
      </c>
      <c r="P698" s="212" t="str">
        <f t="shared" ca="1" si="20"/>
        <v>3% 이하</v>
      </c>
      <c r="Q698" s="218">
        <f ca="1">IFERROR(ROUND(OFFSET(환산공식!$EX$15,$F698,0),3),"")</f>
        <v>0</v>
      </c>
      <c r="R698" s="218">
        <f ca="1">OFFSET('배치점수 계산기'!H$10,$D698,0)</f>
        <v>327.61599999999999</v>
      </c>
      <c r="S698" s="218">
        <f ca="1">OFFSET('배치점수 계산기'!I$10,$D698,0)</f>
        <v>326.44099999999997</v>
      </c>
      <c r="T698" s="218">
        <f ca="1">OFFSET('배치점수 계산기'!J$10,$D698,0)</f>
        <v>324.279</v>
      </c>
      <c r="U698" s="218">
        <f ca="1">OFFSET('배치점수 계산기'!K$10,$D698,0)</f>
        <v>321.76799999999997</v>
      </c>
      <c r="V698" s="218">
        <f ca="1">OFFSET('배치점수 계산기'!L$10,$D698,0)</f>
        <v>318.93799999999999</v>
      </c>
      <c r="W698" s="210" t="str">
        <f ca="1">OFFSET('배치점수 계산기'!M$10,$D698,0)</f>
        <v>표점</v>
      </c>
      <c r="X698" s="208" t="str">
        <f ca="1">OFFSET('배치점수 계산기'!N$10,$D698,0)</f>
        <v>변표</v>
      </c>
      <c r="Y698" s="212">
        <f ca="1">OFFSET(환산공식!FG$15,$F698,0)</f>
        <v>0.3</v>
      </c>
      <c r="Z698" s="35">
        <f ca="1">OFFSET(환산공식!FH$15,$F698,0)</f>
        <v>0.4</v>
      </c>
      <c r="AA698" s="203">
        <f ca="1">OFFSET(환산공식!FI$15,$F698,0)</f>
        <v>0.3</v>
      </c>
      <c r="AB698" s="5"/>
      <c r="AD698">
        <f t="shared" ca="1" si="21"/>
        <v>6</v>
      </c>
      <c r="AF698" s="5"/>
      <c r="AG698" s="5"/>
      <c r="AH698" s="5"/>
    </row>
    <row r="699" spans="1:34">
      <c r="A699" s="222"/>
      <c r="B699" s="222"/>
      <c r="C699" s="222" t="s">
        <v>3085</v>
      </c>
      <c r="D699" s="219">
        <v>1612</v>
      </c>
      <c r="E699" s="219">
        <v>206</v>
      </c>
      <c r="F699" s="219">
        <v>206</v>
      </c>
      <c r="G699" s="264">
        <v>692</v>
      </c>
      <c r="H699" s="221" t="s">
        <v>129</v>
      </c>
      <c r="I699" s="219" t="s">
        <v>326</v>
      </c>
      <c r="J699" s="267" t="s">
        <v>18777</v>
      </c>
      <c r="K699" s="219" t="s">
        <v>83</v>
      </c>
      <c r="L699" s="35" t="str">
        <f ca="1">IF(OFFSET(환산공식!$DU$15,$F699,0)=1,"O","X")</f>
        <v>X</v>
      </c>
      <c r="M699" s="212">
        <f ca="1">IFERROR(OFFSET(환산공식!DA$15,$F699,0),"")</f>
        <v>30</v>
      </c>
      <c r="N699" s="35" t="str">
        <f ca="1">IFERROR(CONCATENATE(ROUND(OFFSET(환산공식!DB$15,$F699,0),1),"%"),"")</f>
        <v>100%</v>
      </c>
      <c r="O699" s="35">
        <f ca="1">IFERROR(OFFSET(환산공식!DC$15,$F699,0),"")</f>
        <v>5</v>
      </c>
      <c r="P699" s="212" t="str">
        <f t="shared" ca="1" si="20"/>
        <v>3% 이하</v>
      </c>
      <c r="Q699" s="218">
        <f ca="1">IFERROR(ROUND(OFFSET(환산공식!$EX$15,$F699,0),3),"")</f>
        <v>0</v>
      </c>
      <c r="R699" s="218">
        <f ca="1">OFFSET('배치점수 계산기'!H$10,$D699,0)</f>
        <v>317.07499999999999</v>
      </c>
      <c r="S699" s="218">
        <f ca="1">OFFSET('배치점수 계산기'!I$10,$D699,0)</f>
        <v>316.15300000000002</v>
      </c>
      <c r="T699" s="218">
        <f ca="1">OFFSET('배치점수 계산기'!J$10,$D699,0)</f>
        <v>314.32</v>
      </c>
      <c r="U699" s="218">
        <f ca="1">OFFSET('배치점수 계산기'!K$10,$D699,0)</f>
        <v>311.78500000000003</v>
      </c>
      <c r="V699" s="218">
        <f ca="1">OFFSET('배치점수 계산기'!L$10,$D699,0)</f>
        <v>308.93900000000002</v>
      </c>
      <c r="W699" s="210" t="str">
        <f ca="1">OFFSET('배치점수 계산기'!M$10,$D699,0)</f>
        <v>표점</v>
      </c>
      <c r="X699" s="208" t="str">
        <f ca="1">OFFSET('배치점수 계산기'!N$10,$D699,0)</f>
        <v>변표</v>
      </c>
      <c r="Y699" s="212">
        <f ca="1">OFFSET(환산공식!FG$15,$F699,0)</f>
        <v>0.3</v>
      </c>
      <c r="Z699" s="35">
        <f ca="1">OFFSET(환산공식!FH$15,$F699,0)</f>
        <v>0.4</v>
      </c>
      <c r="AA699" s="203">
        <f ca="1">OFFSET(환산공식!FI$15,$F699,0)</f>
        <v>0.3</v>
      </c>
      <c r="AB699" s="5"/>
      <c r="AD699">
        <f t="shared" ca="1" si="21"/>
        <v>6</v>
      </c>
      <c r="AF699" s="5"/>
      <c r="AG699" s="5"/>
      <c r="AH699" s="5"/>
    </row>
    <row r="700" spans="1:34">
      <c r="A700" s="222"/>
      <c r="B700" s="222"/>
      <c r="C700" s="222" t="s">
        <v>3086</v>
      </c>
      <c r="D700" s="219">
        <v>1613</v>
      </c>
      <c r="E700" s="219">
        <v>206</v>
      </c>
      <c r="F700" s="219">
        <v>206</v>
      </c>
      <c r="G700" s="264">
        <v>693</v>
      </c>
      <c r="H700" s="221" t="s">
        <v>129</v>
      </c>
      <c r="I700" s="219" t="s">
        <v>326</v>
      </c>
      <c r="J700" s="267" t="s">
        <v>18778</v>
      </c>
      <c r="K700" s="219" t="s">
        <v>83</v>
      </c>
      <c r="L700" s="35" t="str">
        <f ca="1">IF(OFFSET(환산공식!$DU$15,$F700,0)=1,"O","X")</f>
        <v>X</v>
      </c>
      <c r="M700" s="212">
        <f ca="1">IFERROR(OFFSET(환산공식!DA$15,$F700,0),"")</f>
        <v>30</v>
      </c>
      <c r="N700" s="35" t="str">
        <f ca="1">IFERROR(CONCATENATE(ROUND(OFFSET(환산공식!DB$15,$F700,0),1),"%"),"")</f>
        <v>100%</v>
      </c>
      <c r="O700" s="35">
        <f ca="1">IFERROR(OFFSET(환산공식!DC$15,$F700,0),"")</f>
        <v>5</v>
      </c>
      <c r="P700" s="212" t="str">
        <f t="shared" ca="1" si="20"/>
        <v>3% 이하</v>
      </c>
      <c r="Q700" s="218">
        <f ca="1">IFERROR(ROUND(OFFSET(환산공식!$EX$15,$F700,0),3),"")</f>
        <v>0</v>
      </c>
      <c r="R700" s="218">
        <f ca="1">OFFSET('배치점수 계산기'!H$10,$D700,0)</f>
        <v>315.25599999999997</v>
      </c>
      <c r="S700" s="218">
        <f ca="1">OFFSET('배치점수 계산기'!I$10,$D700,0)</f>
        <v>314.04199999999997</v>
      </c>
      <c r="T700" s="218">
        <f ca="1">OFFSET('배치점수 계산기'!J$10,$D700,0)</f>
        <v>312.40699999999998</v>
      </c>
      <c r="U700" s="218">
        <f ca="1">OFFSET('배치점수 계산기'!K$10,$D700,0)</f>
        <v>310.18900000000002</v>
      </c>
      <c r="V700" s="218">
        <f ca="1">OFFSET('배치점수 계산기'!L$10,$D700,0)</f>
        <v>307.10300000000001</v>
      </c>
      <c r="W700" s="210" t="str">
        <f ca="1">OFFSET('배치점수 계산기'!M$10,$D700,0)</f>
        <v>표점</v>
      </c>
      <c r="X700" s="208" t="str">
        <f ca="1">OFFSET('배치점수 계산기'!N$10,$D700,0)</f>
        <v>변표</v>
      </c>
      <c r="Y700" s="212">
        <f ca="1">OFFSET(환산공식!FG$15,$F700,0)</f>
        <v>0.3</v>
      </c>
      <c r="Z700" s="35">
        <f ca="1">OFFSET(환산공식!FH$15,$F700,0)</f>
        <v>0.4</v>
      </c>
      <c r="AA700" s="203">
        <f ca="1">OFFSET(환산공식!FI$15,$F700,0)</f>
        <v>0.3</v>
      </c>
      <c r="AB700" s="5"/>
      <c r="AD700">
        <f t="shared" ca="1" si="21"/>
        <v>6</v>
      </c>
      <c r="AF700" s="5"/>
      <c r="AG700" s="5"/>
      <c r="AH700" s="5"/>
    </row>
    <row r="701" spans="1:34">
      <c r="A701" s="222"/>
      <c r="B701" s="222"/>
      <c r="C701" s="222" t="s">
        <v>3087</v>
      </c>
      <c r="D701" s="219">
        <v>1614</v>
      </c>
      <c r="E701" s="219">
        <v>206</v>
      </c>
      <c r="F701" s="219">
        <v>206</v>
      </c>
      <c r="G701" s="264">
        <v>694</v>
      </c>
      <c r="H701" s="221" t="s">
        <v>129</v>
      </c>
      <c r="I701" s="219" t="s">
        <v>326</v>
      </c>
      <c r="J701" s="267" t="s">
        <v>18783</v>
      </c>
      <c r="K701" s="219" t="s">
        <v>83</v>
      </c>
      <c r="L701" s="35" t="str">
        <f ca="1">IF(OFFSET(환산공식!$DU$15,$F701,0)=1,"O","X")</f>
        <v>X</v>
      </c>
      <c r="M701" s="212">
        <f ca="1">IFERROR(OFFSET(환산공식!DA$15,$F701,0),"")</f>
        <v>30</v>
      </c>
      <c r="N701" s="35" t="str">
        <f ca="1">IFERROR(CONCATENATE(ROUND(OFFSET(환산공식!DB$15,$F701,0),1),"%"),"")</f>
        <v>100%</v>
      </c>
      <c r="O701" s="35">
        <f ca="1">IFERROR(OFFSET(환산공식!DC$15,$F701,0),"")</f>
        <v>5</v>
      </c>
      <c r="P701" s="212" t="str">
        <f t="shared" ca="1" si="20"/>
        <v>3% 이하</v>
      </c>
      <c r="Q701" s="218">
        <f ca="1">IFERROR(ROUND(OFFSET(환산공식!$EX$15,$F701,0),3),"")</f>
        <v>0</v>
      </c>
      <c r="R701" s="218">
        <f ca="1">OFFSET('배치점수 계산기'!H$10,$D701,0)</f>
        <v>305.899</v>
      </c>
      <c r="S701" s="218">
        <f ca="1">OFFSET('배치점수 계산기'!I$10,$D701,0)</f>
        <v>304.85500000000002</v>
      </c>
      <c r="T701" s="218">
        <f ca="1">OFFSET('배치점수 계산기'!J$10,$D701,0)</f>
        <v>303.47699999999998</v>
      </c>
      <c r="U701" s="218">
        <f ca="1">OFFSET('배치점수 계산기'!K$10,$D701,0)</f>
        <v>301.02699999999999</v>
      </c>
      <c r="V701" s="218">
        <f ca="1">OFFSET('배치점수 계산기'!L$10,$D701,0)</f>
        <v>298.03899999999999</v>
      </c>
      <c r="W701" s="210" t="str">
        <f ca="1">OFFSET('배치점수 계산기'!M$10,$D701,0)</f>
        <v>표점</v>
      </c>
      <c r="X701" s="208" t="str">
        <f ca="1">OFFSET('배치점수 계산기'!N$10,$D701,0)</f>
        <v>변표</v>
      </c>
      <c r="Y701" s="212">
        <f ca="1">OFFSET(환산공식!FG$15,$F701,0)</f>
        <v>0.3</v>
      </c>
      <c r="Z701" s="35">
        <f ca="1">OFFSET(환산공식!FH$15,$F701,0)</f>
        <v>0.4</v>
      </c>
      <c r="AA701" s="203">
        <f ca="1">OFFSET(환산공식!FI$15,$F701,0)</f>
        <v>0.3</v>
      </c>
      <c r="AB701" s="5"/>
      <c r="AD701">
        <f t="shared" ca="1" si="21"/>
        <v>6</v>
      </c>
      <c r="AF701" s="5"/>
      <c r="AG701" s="5"/>
      <c r="AH701" s="5"/>
    </row>
    <row r="702" spans="1:34">
      <c r="A702" s="222"/>
      <c r="B702" s="222"/>
      <c r="C702" s="222" t="s">
        <v>3088</v>
      </c>
      <c r="D702" s="219">
        <v>1615</v>
      </c>
      <c r="E702" s="219">
        <v>205</v>
      </c>
      <c r="F702" s="219">
        <v>205</v>
      </c>
      <c r="G702" s="264">
        <v>695</v>
      </c>
      <c r="H702" s="221" t="s">
        <v>129</v>
      </c>
      <c r="I702" s="219" t="s">
        <v>326</v>
      </c>
      <c r="J702" s="267" t="s">
        <v>1223</v>
      </c>
      <c r="K702" s="219" t="s">
        <v>84</v>
      </c>
      <c r="L702" s="35" t="str">
        <f ca="1">IF(OFFSET(환산공식!$DU$15,$F702,0)=1,"O","X")</f>
        <v>X</v>
      </c>
      <c r="M702" s="212">
        <f ca="1">IFERROR(OFFSET(환산공식!DA$15,$F702,0),"")</f>
        <v>30</v>
      </c>
      <c r="N702" s="35" t="str">
        <f ca="1">IFERROR(CONCATENATE(ROUND(OFFSET(환산공식!DB$15,$F702,0),1),"%"),"")</f>
        <v>100%</v>
      </c>
      <c r="O702" s="35">
        <f ca="1">IFERROR(OFFSET(환산공식!DC$15,$F702,0),"")</f>
        <v>5</v>
      </c>
      <c r="P702" s="212" t="str">
        <f t="shared" ca="1" si="20"/>
        <v>3% 이하</v>
      </c>
      <c r="Q702" s="218">
        <f ca="1">IFERROR(ROUND(OFFSET(환산공식!$EX$15,$F702,0),3),"")</f>
        <v>0</v>
      </c>
      <c r="R702" s="218">
        <f ca="1">OFFSET('배치점수 계산기'!H$10,$D702,0)</f>
        <v>318.32499999999999</v>
      </c>
      <c r="S702" s="218">
        <f ca="1">OFFSET('배치점수 계산기'!I$10,$D702,0)</f>
        <v>317.40100000000001</v>
      </c>
      <c r="T702" s="218">
        <f ca="1">OFFSET('배치점수 계산기'!J$10,$D702,0)</f>
        <v>315.96600000000001</v>
      </c>
      <c r="U702" s="218">
        <f ca="1">OFFSET('배치점수 계산기'!K$10,$D702,0)</f>
        <v>313.649</v>
      </c>
      <c r="V702" s="218">
        <f ca="1">OFFSET('배치점수 계산기'!L$10,$D702,0)</f>
        <v>310.68299999999999</v>
      </c>
      <c r="W702" s="210" t="str">
        <f ca="1">OFFSET('배치점수 계산기'!M$10,$D702,0)</f>
        <v>표점</v>
      </c>
      <c r="X702" s="208" t="str">
        <f ca="1">OFFSET('배치점수 계산기'!N$10,$D702,0)</f>
        <v>변표</v>
      </c>
      <c r="Y702" s="212">
        <f ca="1">OFFSET(환산공식!FG$15,$F702,0)</f>
        <v>0.4</v>
      </c>
      <c r="Z702" s="35">
        <f ca="1">OFFSET(환산공식!FH$15,$F702,0)</f>
        <v>0.3</v>
      </c>
      <c r="AA702" s="203">
        <f ca="1">OFFSET(환산공식!FI$15,$F702,0)</f>
        <v>0.3</v>
      </c>
      <c r="AB702" s="5"/>
      <c r="AD702">
        <f t="shared" ca="1" si="21"/>
        <v>6</v>
      </c>
      <c r="AF702" s="5"/>
      <c r="AG702" s="5"/>
      <c r="AH702" s="5"/>
    </row>
    <row r="703" spans="1:34">
      <c r="A703" s="222"/>
      <c r="B703" s="222"/>
      <c r="C703" s="222" t="s">
        <v>3089</v>
      </c>
      <c r="D703" s="219">
        <v>1616</v>
      </c>
      <c r="E703" s="219">
        <v>212</v>
      </c>
      <c r="F703" s="219">
        <v>212</v>
      </c>
      <c r="G703" s="264">
        <v>696</v>
      </c>
      <c r="H703" s="221" t="s">
        <v>129</v>
      </c>
      <c r="I703" s="219" t="s">
        <v>328</v>
      </c>
      <c r="J703" s="267" t="s">
        <v>179</v>
      </c>
      <c r="K703" s="219" t="s">
        <v>83</v>
      </c>
      <c r="L703" s="35" t="str">
        <f ca="1">IF(OFFSET(환산공식!$DU$15,$F703,0)=1,"O","X")</f>
        <v>X</v>
      </c>
      <c r="M703" s="212">
        <f ca="1">IFERROR(OFFSET(환산공식!DA$15,$F703,0),"")</f>
        <v>200</v>
      </c>
      <c r="N703" s="35" t="str">
        <f ca="1">IFERROR(CONCATENATE(ROUND(OFFSET(환산공식!DB$15,$F703,0),1),"%"),"")</f>
        <v>100%</v>
      </c>
      <c r="O703" s="35">
        <f ca="1">IFERROR(OFFSET(환산공식!DC$15,$F703,0),"")</f>
        <v>10</v>
      </c>
      <c r="P703" s="212" t="str">
        <f t="shared" ca="1" si="20"/>
        <v>3% 이하</v>
      </c>
      <c r="Q703" s="218">
        <f ca="1">IFERROR(ROUND(OFFSET(환산공식!$EX$15,$F703,0),3),"")</f>
        <v>0</v>
      </c>
      <c r="R703" s="218">
        <f ca="1">OFFSET('배치점수 계산기'!H$10,$D703,0)</f>
        <v>795.36</v>
      </c>
      <c r="S703" s="218">
        <f ca="1">OFFSET('배치점수 계산기'!I$10,$D703,0)</f>
        <v>790.04100000000005</v>
      </c>
      <c r="T703" s="218">
        <f ca="1">OFFSET('배치점수 계산기'!J$10,$D703,0)</f>
        <v>779.73099999999999</v>
      </c>
      <c r="U703" s="218">
        <f ca="1">OFFSET('배치점수 계산기'!K$10,$D703,0)</f>
        <v>764.05899999999997</v>
      </c>
      <c r="V703" s="218">
        <f ca="1">OFFSET('배치점수 계산기'!L$10,$D703,0)</f>
        <v>751.54499999999996</v>
      </c>
      <c r="W703" s="210" t="str">
        <f ca="1">OFFSET('배치점수 계산기'!M$10,$D703,0)</f>
        <v>백분위</v>
      </c>
      <c r="X703" s="208" t="str">
        <f ca="1">OFFSET('배치점수 계산기'!N$10,$D703,0)</f>
        <v>백분위</v>
      </c>
      <c r="Y703" s="212">
        <f ca="1">OFFSET(환산공식!FG$15,$F703,0)</f>
        <v>0.25</v>
      </c>
      <c r="Z703" s="35">
        <f ca="1">OFFSET(환산공식!FH$15,$F703,0)</f>
        <v>0.38</v>
      </c>
      <c r="AA703" s="203">
        <f ca="1">OFFSET(환산공식!FI$15,$F703,0)</f>
        <v>0.38</v>
      </c>
      <c r="AB703" s="5"/>
      <c r="AD703">
        <f t="shared" ca="1" si="21"/>
        <v>6</v>
      </c>
      <c r="AF703" s="5"/>
      <c r="AG703" s="5"/>
      <c r="AH703" s="5"/>
    </row>
    <row r="704" spans="1:34">
      <c r="A704" s="222"/>
      <c r="B704" s="222"/>
      <c r="C704" s="222" t="s">
        <v>3090</v>
      </c>
      <c r="D704" s="219">
        <v>1617</v>
      </c>
      <c r="E704" s="219">
        <v>213</v>
      </c>
      <c r="F704" s="219">
        <v>213</v>
      </c>
      <c r="G704" s="264">
        <v>697</v>
      </c>
      <c r="H704" s="221" t="s">
        <v>129</v>
      </c>
      <c r="I704" s="219" t="s">
        <v>328</v>
      </c>
      <c r="J704" s="267" t="s">
        <v>651</v>
      </c>
      <c r="K704" s="219" t="s">
        <v>83</v>
      </c>
      <c r="L704" s="35" t="str">
        <f ca="1">IF(OFFSET(환산공식!$DU$15,$F704,0)=1,"O","X")</f>
        <v>X</v>
      </c>
      <c r="M704" s="212">
        <f ca="1">IFERROR(OFFSET(환산공식!DA$15,$F704,0),"")</f>
        <v>200</v>
      </c>
      <c r="N704" s="35" t="str">
        <f ca="1">IFERROR(CONCATENATE(ROUND(OFFSET(환산공식!DB$15,$F704,0),1),"%"),"")</f>
        <v>100%</v>
      </c>
      <c r="O704" s="35">
        <f ca="1">IFERROR(OFFSET(환산공식!DC$15,$F704,0),"")</f>
        <v>10</v>
      </c>
      <c r="P704" s="212" t="str">
        <f t="shared" ca="1" si="20"/>
        <v>3% 이하</v>
      </c>
      <c r="Q704" s="218">
        <f ca="1">IFERROR(ROUND(OFFSET(환산공식!$EX$15,$F704,0),3),"")</f>
        <v>0</v>
      </c>
      <c r="R704" s="218">
        <f ca="1">OFFSET('배치점수 계산기'!H$10,$D704,0)</f>
        <v>706.85799999999995</v>
      </c>
      <c r="S704" s="218">
        <f ca="1">OFFSET('배치점수 계산기'!I$10,$D704,0)</f>
        <v>702.54399999999998</v>
      </c>
      <c r="T704" s="218">
        <f ca="1">OFFSET('배치점수 계산기'!J$10,$D704,0)</f>
        <v>694.86800000000005</v>
      </c>
      <c r="U704" s="218">
        <f ca="1">OFFSET('배치점수 계산기'!K$10,$D704,0)</f>
        <v>681.57399999999996</v>
      </c>
      <c r="V704" s="218">
        <f ca="1">OFFSET('배치점수 계산기'!L$10,$D704,0)</f>
        <v>669.57399999999996</v>
      </c>
      <c r="W704" s="210" t="str">
        <f ca="1">OFFSET('배치점수 계산기'!M$10,$D704,0)</f>
        <v>백분위</v>
      </c>
      <c r="X704" s="208" t="str">
        <f ca="1">OFFSET('배치점수 계산기'!N$10,$D704,0)</f>
        <v>백분위</v>
      </c>
      <c r="Y704" s="212">
        <f ca="1">OFFSET(환산공식!FG$15,$F704,0)</f>
        <v>0.25</v>
      </c>
      <c r="Z704" s="35">
        <f ca="1">OFFSET(환산공식!FH$15,$F704,0)</f>
        <v>0.38</v>
      </c>
      <c r="AA704" s="203">
        <f ca="1">OFFSET(환산공식!FI$15,$F704,0)</f>
        <v>0.38</v>
      </c>
      <c r="AB704" s="5"/>
      <c r="AD704">
        <f t="shared" ca="1" si="21"/>
        <v>6</v>
      </c>
      <c r="AF704" s="5"/>
      <c r="AG704" s="5"/>
      <c r="AH704" s="5"/>
    </row>
    <row r="705" spans="1:34">
      <c r="A705" s="222"/>
      <c r="B705" s="222"/>
      <c r="C705" s="222" t="s">
        <v>3091</v>
      </c>
      <c r="D705" s="219">
        <v>1618</v>
      </c>
      <c r="E705" s="219">
        <v>211</v>
      </c>
      <c r="F705" s="219">
        <v>211</v>
      </c>
      <c r="G705" s="264">
        <v>698</v>
      </c>
      <c r="H705" s="221" t="s">
        <v>129</v>
      </c>
      <c r="I705" s="219" t="s">
        <v>328</v>
      </c>
      <c r="J705" s="267" t="s">
        <v>1237</v>
      </c>
      <c r="K705" s="219" t="s">
        <v>83</v>
      </c>
      <c r="L705" s="35" t="str">
        <f ca="1">IF(OFFSET(환산공식!$DU$15,$F705,0)=1,"O","X")</f>
        <v>X</v>
      </c>
      <c r="M705" s="212">
        <f ca="1">IFERROR(OFFSET(환산공식!DA$15,$F705,0),"")</f>
        <v>200</v>
      </c>
      <c r="N705" s="35" t="str">
        <f ca="1">IFERROR(CONCATENATE(ROUND(OFFSET(환산공식!DB$15,$F705,0),1),"%"),"")</f>
        <v>100%</v>
      </c>
      <c r="O705" s="35">
        <f ca="1">IFERROR(OFFSET(환산공식!DC$15,$F705,0),"")</f>
        <v>10</v>
      </c>
      <c r="P705" s="212" t="str">
        <f t="shared" ca="1" si="20"/>
        <v>3% 이하</v>
      </c>
      <c r="Q705" s="218">
        <f ca="1">IFERROR(ROUND(OFFSET(환산공식!$EX$15,$F705,0),3),"")</f>
        <v>0</v>
      </c>
      <c r="R705" s="218">
        <f ca="1">OFFSET('배치점수 계산기'!H$10,$D705,0)</f>
        <v>706.08799999999997</v>
      </c>
      <c r="S705" s="218">
        <f ca="1">OFFSET('배치점수 계산기'!I$10,$D705,0)</f>
        <v>699.01300000000003</v>
      </c>
      <c r="T705" s="218">
        <f ca="1">OFFSET('배치점수 계산기'!J$10,$D705,0)</f>
        <v>684.71500000000003</v>
      </c>
      <c r="U705" s="218">
        <f ca="1">OFFSET('배치점수 계산기'!K$10,$D705,0)</f>
        <v>658.11599999999999</v>
      </c>
      <c r="V705" s="218">
        <f ca="1">OFFSET('배치점수 계산기'!L$10,$D705,0)</f>
        <v>646.9</v>
      </c>
      <c r="W705" s="210" t="str">
        <f ca="1">OFFSET('배치점수 계산기'!M$10,$D705,0)</f>
        <v>백분위</v>
      </c>
      <c r="X705" s="208" t="str">
        <f ca="1">OFFSET('배치점수 계산기'!N$10,$D705,0)</f>
        <v>백분위</v>
      </c>
      <c r="Y705" s="212">
        <f ca="1">OFFSET(환산공식!FG$15,$F705,0)</f>
        <v>0.25</v>
      </c>
      <c r="Z705" s="35">
        <f ca="1">OFFSET(환산공식!FH$15,$F705,0)</f>
        <v>0.38</v>
      </c>
      <c r="AA705" s="203">
        <f ca="1">OFFSET(환산공식!FI$15,$F705,0)</f>
        <v>0.38</v>
      </c>
      <c r="AB705" s="5"/>
      <c r="AD705">
        <f t="shared" ca="1" si="21"/>
        <v>6</v>
      </c>
      <c r="AF705" s="5"/>
      <c r="AG705" s="5"/>
      <c r="AH705" s="5"/>
    </row>
    <row r="706" spans="1:34">
      <c r="A706" s="222"/>
      <c r="B706" s="222"/>
      <c r="C706" s="222" t="s">
        <v>3092</v>
      </c>
      <c r="D706" s="219">
        <v>1619</v>
      </c>
      <c r="E706" s="219">
        <v>211</v>
      </c>
      <c r="F706" s="219">
        <v>211</v>
      </c>
      <c r="G706" s="264">
        <v>699</v>
      </c>
      <c r="H706" s="221" t="s">
        <v>129</v>
      </c>
      <c r="I706" s="219" t="s">
        <v>328</v>
      </c>
      <c r="J706" s="267" t="s">
        <v>1317</v>
      </c>
      <c r="K706" s="219" t="s">
        <v>83</v>
      </c>
      <c r="L706" s="35" t="str">
        <f ca="1">IF(OFFSET(환산공식!$DU$15,$F706,0)=1,"O","X")</f>
        <v>X</v>
      </c>
      <c r="M706" s="212">
        <f ca="1">IFERROR(OFFSET(환산공식!DA$15,$F706,0),"")</f>
        <v>200</v>
      </c>
      <c r="N706" s="35" t="str">
        <f ca="1">IFERROR(CONCATENATE(ROUND(OFFSET(환산공식!DB$15,$F706,0),1),"%"),"")</f>
        <v>100%</v>
      </c>
      <c r="O706" s="35">
        <f ca="1">IFERROR(OFFSET(환산공식!DC$15,$F706,0),"")</f>
        <v>10</v>
      </c>
      <c r="P706" s="212" t="str">
        <f t="shared" ca="1" si="20"/>
        <v>3% 이하</v>
      </c>
      <c r="Q706" s="218">
        <f ca="1">IFERROR(ROUND(OFFSET(환산공식!$EX$15,$F706,0),3),"")</f>
        <v>0</v>
      </c>
      <c r="R706" s="218">
        <f ca="1">OFFSET('배치점수 계산기'!H$10,$D706,0)</f>
        <v>689.15</v>
      </c>
      <c r="S706" s="218">
        <f ca="1">OFFSET('배치점수 계산기'!I$10,$D706,0)</f>
        <v>665.43200000000002</v>
      </c>
      <c r="T706" s="218">
        <f ca="1">OFFSET('배치점수 계산기'!J$10,$D706,0)</f>
        <v>647.86599999999999</v>
      </c>
      <c r="U706" s="218">
        <f ca="1">OFFSET('배치점수 계산기'!K$10,$D706,0)</f>
        <v>624.84699999999998</v>
      </c>
      <c r="V706" s="218">
        <f ca="1">OFFSET('배치점수 계산기'!L$10,$D706,0)</f>
        <v>593.74300000000005</v>
      </c>
      <c r="W706" s="210" t="str">
        <f ca="1">OFFSET('배치점수 계산기'!M$10,$D706,0)</f>
        <v>백분위</v>
      </c>
      <c r="X706" s="208" t="str">
        <f ca="1">OFFSET('배치점수 계산기'!N$10,$D706,0)</f>
        <v>백분위</v>
      </c>
      <c r="Y706" s="212">
        <f ca="1">OFFSET(환산공식!FG$15,$F706,0)</f>
        <v>0.25</v>
      </c>
      <c r="Z706" s="35">
        <f ca="1">OFFSET(환산공식!FH$15,$F706,0)</f>
        <v>0.38</v>
      </c>
      <c r="AA706" s="203">
        <f ca="1">OFFSET(환산공식!FI$15,$F706,0)</f>
        <v>0.38</v>
      </c>
      <c r="AB706" s="5"/>
      <c r="AD706">
        <f t="shared" ca="1" si="21"/>
        <v>6</v>
      </c>
      <c r="AF706" s="5"/>
      <c r="AG706" s="5"/>
      <c r="AH706" s="5"/>
    </row>
    <row r="707" spans="1:34">
      <c r="A707" s="222"/>
      <c r="B707" s="222"/>
      <c r="C707" s="222" t="s">
        <v>3093</v>
      </c>
      <c r="D707" s="219">
        <v>1620</v>
      </c>
      <c r="E707" s="219">
        <v>216</v>
      </c>
      <c r="F707" s="219">
        <v>216</v>
      </c>
      <c r="G707" s="264">
        <v>700</v>
      </c>
      <c r="H707" s="221" t="s">
        <v>129</v>
      </c>
      <c r="I707" s="219" t="s">
        <v>328</v>
      </c>
      <c r="J707" s="267" t="s">
        <v>1312</v>
      </c>
      <c r="K707" s="219" t="s">
        <v>83</v>
      </c>
      <c r="L707" s="35" t="str">
        <f ca="1">IF(OFFSET(환산공식!$DU$15,$F707,0)=1,"O","X")</f>
        <v>X</v>
      </c>
      <c r="M707" s="212">
        <f ca="1">IFERROR(OFFSET(환산공식!DA$15,$F707,0),"")</f>
        <v>200</v>
      </c>
      <c r="N707" s="35" t="str">
        <f ca="1">IFERROR(CONCATENATE(ROUND(OFFSET(환산공식!DB$15,$F707,0),1),"%"),"")</f>
        <v>100%</v>
      </c>
      <c r="O707" s="35">
        <f ca="1">IFERROR(OFFSET(환산공식!DC$15,$F707,0),"")</f>
        <v>10</v>
      </c>
      <c r="P707" s="212" t="str">
        <f t="shared" ca="1" si="20"/>
        <v>3% 이하</v>
      </c>
      <c r="Q707" s="218">
        <f ca="1">IFERROR(ROUND(OFFSET(환산공식!$EX$15,$F707,0),3),"")</f>
        <v>0</v>
      </c>
      <c r="R707" s="218">
        <f ca="1">OFFSET('배치점수 계산기'!H$10,$D707,0)</f>
        <v>670.85799999999995</v>
      </c>
      <c r="S707" s="218">
        <f ca="1">OFFSET('배치점수 계산기'!I$10,$D707,0)</f>
        <v>646.14200000000005</v>
      </c>
      <c r="T707" s="218">
        <f ca="1">OFFSET('배치점수 계산기'!J$10,$D707,0)</f>
        <v>632.904</v>
      </c>
      <c r="U707" s="218">
        <f ca="1">OFFSET('배치점수 계산기'!K$10,$D707,0)</f>
        <v>607.24800000000005</v>
      </c>
      <c r="V707" s="218">
        <f ca="1">OFFSET('배치점수 계산기'!L$10,$D707,0)</f>
        <v>577.24599999999998</v>
      </c>
      <c r="W707" s="210" t="str">
        <f ca="1">OFFSET('배치점수 계산기'!M$10,$D707,0)</f>
        <v>백분위</v>
      </c>
      <c r="X707" s="208" t="str">
        <f ca="1">OFFSET('배치점수 계산기'!N$10,$D707,0)</f>
        <v>백분위</v>
      </c>
      <c r="Y707" s="212">
        <f ca="1">OFFSET(환산공식!FG$15,$F707,0)</f>
        <v>0.25</v>
      </c>
      <c r="Z707" s="35">
        <f ca="1">OFFSET(환산공식!FH$15,$F707,0)</f>
        <v>0.38</v>
      </c>
      <c r="AA707" s="203">
        <f ca="1">OFFSET(환산공식!FI$15,$F707,0)</f>
        <v>0.38</v>
      </c>
      <c r="AB707" s="5"/>
      <c r="AD707">
        <f t="shared" ca="1" si="21"/>
        <v>6</v>
      </c>
      <c r="AF707" s="5"/>
      <c r="AG707" s="5"/>
      <c r="AH707" s="5"/>
    </row>
    <row r="708" spans="1:34">
      <c r="A708" s="222"/>
      <c r="B708" s="222"/>
      <c r="C708" s="222" t="s">
        <v>3094</v>
      </c>
      <c r="D708" s="219">
        <v>1632</v>
      </c>
      <c r="E708" s="219">
        <v>210</v>
      </c>
      <c r="F708" s="219">
        <v>210</v>
      </c>
      <c r="G708" s="264">
        <v>701</v>
      </c>
      <c r="H708" s="221" t="s">
        <v>129</v>
      </c>
      <c r="I708" s="219" t="s">
        <v>328</v>
      </c>
      <c r="J708" s="267" t="s">
        <v>926</v>
      </c>
      <c r="K708" s="219" t="s">
        <v>84</v>
      </c>
      <c r="L708" s="35" t="str">
        <f ca="1">IF(OFFSET(환산공식!$DU$15,$F708,0)=1,"O","X")</f>
        <v>X</v>
      </c>
      <c r="M708" s="212">
        <f ca="1">IFERROR(OFFSET(환산공식!DA$15,$F708,0),"")</f>
        <v>200</v>
      </c>
      <c r="N708" s="35" t="str">
        <f ca="1">IFERROR(CONCATENATE(ROUND(OFFSET(환산공식!DB$15,$F708,0),1),"%"),"")</f>
        <v>100%</v>
      </c>
      <c r="O708" s="35">
        <f ca="1">IFERROR(OFFSET(환산공식!DC$15,$F708,0),"")</f>
        <v>10</v>
      </c>
      <c r="P708" s="212" t="str">
        <f t="shared" ca="1" si="20"/>
        <v>3% 이하</v>
      </c>
      <c r="Q708" s="218">
        <f ca="1">IFERROR(ROUND(OFFSET(환산공식!$EX$15,$F708,0),3),"")</f>
        <v>0</v>
      </c>
      <c r="R708" s="218">
        <f ca="1">OFFSET('배치점수 계산기'!H$10,$D708,0)</f>
        <v>769.15</v>
      </c>
      <c r="S708" s="218">
        <f ca="1">OFFSET('배치점수 계산기'!I$10,$D708,0)</f>
        <v>764.4</v>
      </c>
      <c r="T708" s="218">
        <f ca="1">OFFSET('배치점수 계산기'!J$10,$D708,0)</f>
        <v>755.35</v>
      </c>
      <c r="U708" s="218">
        <f ca="1">OFFSET('배치점수 계산기'!K$10,$D708,0)</f>
        <v>742.4</v>
      </c>
      <c r="V708" s="218">
        <f ca="1">OFFSET('배치점수 계산기'!L$10,$D708,0)</f>
        <v>728.2</v>
      </c>
      <c r="W708" s="210" t="str">
        <f ca="1">OFFSET('배치점수 계산기'!M$10,$D708,0)</f>
        <v>백분위</v>
      </c>
      <c r="X708" s="208" t="str">
        <f ca="1">OFFSET('배치점수 계산기'!N$10,$D708,0)</f>
        <v>백분위</v>
      </c>
      <c r="Y708" s="212">
        <f ca="1">OFFSET(환산공식!FG$15,$F708,0)</f>
        <v>0.38</v>
      </c>
      <c r="Z708" s="35">
        <f ca="1">OFFSET(환산공식!FH$15,$F708,0)</f>
        <v>0.25</v>
      </c>
      <c r="AA708" s="203">
        <f ca="1">OFFSET(환산공식!FI$15,$F708,0)</f>
        <v>0.38</v>
      </c>
      <c r="AB708" s="5"/>
      <c r="AD708">
        <f t="shared" ca="1" si="21"/>
        <v>6</v>
      </c>
      <c r="AF708" s="5"/>
      <c r="AG708" s="5"/>
      <c r="AH708" s="5"/>
    </row>
    <row r="709" spans="1:34">
      <c r="A709" s="222"/>
      <c r="B709" s="222"/>
      <c r="C709" s="222" t="s">
        <v>3095</v>
      </c>
      <c r="D709" s="219">
        <v>1633</v>
      </c>
      <c r="E709" s="219">
        <v>210</v>
      </c>
      <c r="F709" s="219">
        <v>210</v>
      </c>
      <c r="G709" s="264">
        <v>702</v>
      </c>
      <c r="H709" s="221" t="s">
        <v>129</v>
      </c>
      <c r="I709" s="219" t="s">
        <v>328</v>
      </c>
      <c r="J709" s="267" t="s">
        <v>103</v>
      </c>
      <c r="K709" s="219" t="s">
        <v>84</v>
      </c>
      <c r="L709" s="35" t="str">
        <f ca="1">IF(OFFSET(환산공식!$DU$15,$F709,0)=1,"O","X")</f>
        <v>X</v>
      </c>
      <c r="M709" s="212">
        <f ca="1">IFERROR(OFFSET(환산공식!DA$15,$F709,0),"")</f>
        <v>200</v>
      </c>
      <c r="N709" s="35" t="str">
        <f ca="1">IFERROR(CONCATENATE(ROUND(OFFSET(환산공식!DB$15,$F709,0),1),"%"),"")</f>
        <v>100%</v>
      </c>
      <c r="O709" s="35">
        <f ca="1">IFERROR(OFFSET(환산공식!DC$15,$F709,0),"")</f>
        <v>10</v>
      </c>
      <c r="P709" s="212" t="str">
        <f t="shared" ca="1" si="20"/>
        <v>3% 이하</v>
      </c>
      <c r="Q709" s="218">
        <f ca="1">IFERROR(ROUND(OFFSET(환산공식!$EX$15,$F709,0),3),"")</f>
        <v>0</v>
      </c>
      <c r="R709" s="218">
        <f ca="1">OFFSET('배치점수 계산기'!H$10,$D709,0)</f>
        <v>725.85</v>
      </c>
      <c r="S709" s="218">
        <f ca="1">OFFSET('배치점수 계산기'!I$10,$D709,0)</f>
        <v>721.1</v>
      </c>
      <c r="T709" s="218">
        <f ca="1">OFFSET('배치점수 계산기'!J$10,$D709,0)</f>
        <v>713.25</v>
      </c>
      <c r="U709" s="218">
        <f ca="1">OFFSET('배치점수 계산기'!K$10,$D709,0)</f>
        <v>700.45</v>
      </c>
      <c r="V709" s="218">
        <f ca="1">OFFSET('배치점수 계산기'!L$10,$D709,0)</f>
        <v>689.45</v>
      </c>
      <c r="W709" s="210" t="str">
        <f ca="1">OFFSET('배치점수 계산기'!M$10,$D709,0)</f>
        <v>백분위</v>
      </c>
      <c r="X709" s="208" t="str">
        <f ca="1">OFFSET('배치점수 계산기'!N$10,$D709,0)</f>
        <v>백분위</v>
      </c>
      <c r="Y709" s="212">
        <f ca="1">OFFSET(환산공식!FG$15,$F709,0)</f>
        <v>0.38</v>
      </c>
      <c r="Z709" s="35">
        <f ca="1">OFFSET(환산공식!FH$15,$F709,0)</f>
        <v>0.25</v>
      </c>
      <c r="AA709" s="203">
        <f ca="1">OFFSET(환산공식!FI$15,$F709,0)</f>
        <v>0.38</v>
      </c>
      <c r="AB709" s="5"/>
      <c r="AD709">
        <f t="shared" ca="1" si="21"/>
        <v>6</v>
      </c>
      <c r="AF709" s="5"/>
      <c r="AG709" s="5"/>
      <c r="AH709" s="5"/>
    </row>
    <row r="710" spans="1:34">
      <c r="A710" s="222"/>
      <c r="B710" s="222"/>
      <c r="C710" s="222" t="s">
        <v>3096</v>
      </c>
      <c r="D710" s="219">
        <v>1634</v>
      </c>
      <c r="E710" s="219">
        <v>210</v>
      </c>
      <c r="F710" s="219">
        <v>210</v>
      </c>
      <c r="G710" s="264">
        <v>703</v>
      </c>
      <c r="H710" s="221" t="s">
        <v>129</v>
      </c>
      <c r="I710" s="219" t="s">
        <v>328</v>
      </c>
      <c r="J710" s="267" t="s">
        <v>75</v>
      </c>
      <c r="K710" s="219" t="s">
        <v>84</v>
      </c>
      <c r="L710" s="35" t="str">
        <f ca="1">IF(OFFSET(환산공식!$DU$15,$F710,0)=1,"O","X")</f>
        <v>X</v>
      </c>
      <c r="M710" s="212">
        <f ca="1">IFERROR(OFFSET(환산공식!DA$15,$F710,0),"")</f>
        <v>200</v>
      </c>
      <c r="N710" s="35" t="str">
        <f ca="1">IFERROR(CONCATENATE(ROUND(OFFSET(환산공식!DB$15,$F710,0),1),"%"),"")</f>
        <v>100%</v>
      </c>
      <c r="O710" s="35">
        <f ca="1">IFERROR(OFFSET(환산공식!DC$15,$F710,0),"")</f>
        <v>10</v>
      </c>
      <c r="P710" s="212" t="str">
        <f t="shared" ca="1" si="20"/>
        <v>3% 이하</v>
      </c>
      <c r="Q710" s="218">
        <f ca="1">IFERROR(ROUND(OFFSET(환산공식!$EX$15,$F710,0),3),"")</f>
        <v>0</v>
      </c>
      <c r="R710" s="218">
        <f ca="1">OFFSET('배치점수 계산기'!H$10,$D710,0)</f>
        <v>715.3</v>
      </c>
      <c r="S710" s="218">
        <f ca="1">OFFSET('배치점수 계산기'!I$10,$D710,0)</f>
        <v>711.05</v>
      </c>
      <c r="T710" s="218">
        <f ca="1">OFFSET('배치점수 계산기'!J$10,$D710,0)</f>
        <v>704.3</v>
      </c>
      <c r="U710" s="218">
        <f ca="1">OFFSET('배치점수 계산기'!K$10,$D710,0)</f>
        <v>691.9</v>
      </c>
      <c r="V710" s="218">
        <f ca="1">OFFSET('배치점수 계산기'!L$10,$D710,0)</f>
        <v>680.5</v>
      </c>
      <c r="W710" s="210" t="str">
        <f ca="1">OFFSET('배치점수 계산기'!M$10,$D710,0)</f>
        <v>백분위</v>
      </c>
      <c r="X710" s="208" t="str">
        <f ca="1">OFFSET('배치점수 계산기'!N$10,$D710,0)</f>
        <v>백분위</v>
      </c>
      <c r="Y710" s="212">
        <f ca="1">OFFSET(환산공식!FG$15,$F710,0)</f>
        <v>0.38</v>
      </c>
      <c r="Z710" s="35">
        <f ca="1">OFFSET(환산공식!FH$15,$F710,0)</f>
        <v>0.25</v>
      </c>
      <c r="AA710" s="203">
        <f ca="1">OFFSET(환산공식!FI$15,$F710,0)</f>
        <v>0.38</v>
      </c>
      <c r="AB710" s="5"/>
      <c r="AD710">
        <f t="shared" ca="1" si="21"/>
        <v>6</v>
      </c>
      <c r="AF710" s="5"/>
      <c r="AG710" s="5"/>
      <c r="AH710" s="5"/>
    </row>
    <row r="711" spans="1:34">
      <c r="A711" s="222"/>
      <c r="B711" s="222"/>
      <c r="C711" s="222" t="s">
        <v>3097</v>
      </c>
      <c r="D711" s="219">
        <v>1635</v>
      </c>
      <c r="E711" s="219">
        <v>210</v>
      </c>
      <c r="F711" s="219">
        <v>210</v>
      </c>
      <c r="G711" s="264">
        <v>704</v>
      </c>
      <c r="H711" s="221" t="s">
        <v>129</v>
      </c>
      <c r="I711" s="219" t="s">
        <v>328</v>
      </c>
      <c r="J711" s="267" t="s">
        <v>397</v>
      </c>
      <c r="K711" s="219" t="s">
        <v>84</v>
      </c>
      <c r="L711" s="35" t="str">
        <f ca="1">IF(OFFSET(환산공식!$DU$15,$F711,0)=1,"O","X")</f>
        <v>X</v>
      </c>
      <c r="M711" s="212">
        <f ca="1">IFERROR(OFFSET(환산공식!DA$15,$F711,0),"")</f>
        <v>200</v>
      </c>
      <c r="N711" s="35" t="str">
        <f ca="1">IFERROR(CONCATENATE(ROUND(OFFSET(환산공식!DB$15,$F711,0),1),"%"),"")</f>
        <v>100%</v>
      </c>
      <c r="O711" s="35">
        <f ca="1">IFERROR(OFFSET(환산공식!DC$15,$F711,0),"")</f>
        <v>10</v>
      </c>
      <c r="P711" s="212" t="str">
        <f t="shared" ca="1" si="20"/>
        <v>3% 이하</v>
      </c>
      <c r="Q711" s="218">
        <f ca="1">IFERROR(ROUND(OFFSET(환산공식!$EX$15,$F711,0),3),"")</f>
        <v>0</v>
      </c>
      <c r="R711" s="218">
        <f ca="1">OFFSET('배치점수 계산기'!H$10,$D711,0)</f>
        <v>705.4</v>
      </c>
      <c r="S711" s="218">
        <f ca="1">OFFSET('배치점수 계산기'!I$10,$D711,0)</f>
        <v>698.7</v>
      </c>
      <c r="T711" s="218">
        <f ca="1">OFFSET('배치점수 계산기'!J$10,$D711,0)</f>
        <v>685.85</v>
      </c>
      <c r="U711" s="218">
        <f ca="1">OFFSET('배치점수 계산기'!K$10,$D711,0)</f>
        <v>673.55</v>
      </c>
      <c r="V711" s="218">
        <f ca="1">OFFSET('배치점수 계산기'!L$10,$D711,0)</f>
        <v>666.05</v>
      </c>
      <c r="W711" s="210" t="str">
        <f ca="1">OFFSET('배치점수 계산기'!M$10,$D711,0)</f>
        <v>백분위</v>
      </c>
      <c r="X711" s="208" t="str">
        <f ca="1">OFFSET('배치점수 계산기'!N$10,$D711,0)</f>
        <v>백분위</v>
      </c>
      <c r="Y711" s="212">
        <f ca="1">OFFSET(환산공식!FG$15,$F711,0)</f>
        <v>0.38</v>
      </c>
      <c r="Z711" s="35">
        <f ca="1">OFFSET(환산공식!FH$15,$F711,0)</f>
        <v>0.25</v>
      </c>
      <c r="AA711" s="203">
        <f ca="1">OFFSET(환산공식!FI$15,$F711,0)</f>
        <v>0.38</v>
      </c>
      <c r="AB711" s="5"/>
      <c r="AD711">
        <f t="shared" ca="1" si="21"/>
        <v>6</v>
      </c>
      <c r="AF711" s="5"/>
      <c r="AG711" s="5"/>
      <c r="AH711" s="5"/>
    </row>
    <row r="712" spans="1:34">
      <c r="A712" s="222"/>
      <c r="B712" s="222"/>
      <c r="C712" s="222" t="s">
        <v>3098</v>
      </c>
      <c r="D712" s="219">
        <v>1636</v>
      </c>
      <c r="E712" s="219">
        <v>210</v>
      </c>
      <c r="F712" s="219">
        <v>210</v>
      </c>
      <c r="G712" s="264">
        <v>705</v>
      </c>
      <c r="H712" s="221" t="s">
        <v>129</v>
      </c>
      <c r="I712" s="219" t="s">
        <v>328</v>
      </c>
      <c r="J712" s="267" t="s">
        <v>109</v>
      </c>
      <c r="K712" s="219" t="s">
        <v>84</v>
      </c>
      <c r="L712" s="35" t="str">
        <f ca="1">IF(OFFSET(환산공식!$DU$15,$F712,0)=1,"O","X")</f>
        <v>X</v>
      </c>
      <c r="M712" s="212">
        <f ca="1">IFERROR(OFFSET(환산공식!DA$15,$F712,0),"")</f>
        <v>200</v>
      </c>
      <c r="N712" s="35" t="str">
        <f ca="1">IFERROR(CONCATENATE(ROUND(OFFSET(환산공식!DB$15,$F712,0),1),"%"),"")</f>
        <v>100%</v>
      </c>
      <c r="O712" s="35">
        <f ca="1">IFERROR(OFFSET(환산공식!DC$15,$F712,0),"")</f>
        <v>10</v>
      </c>
      <c r="P712" s="212" t="str">
        <f t="shared" ca="1" si="20"/>
        <v>3% 이하</v>
      </c>
      <c r="Q712" s="218">
        <f ca="1">IFERROR(ROUND(OFFSET(환산공식!$EX$15,$F712,0),3),"")</f>
        <v>0</v>
      </c>
      <c r="R712" s="218">
        <f ca="1">OFFSET('배치점수 계산기'!H$10,$D712,0)</f>
        <v>695.8</v>
      </c>
      <c r="S712" s="218">
        <f ca="1">OFFSET('배치점수 계산기'!I$10,$D712,0)</f>
        <v>689.45</v>
      </c>
      <c r="T712" s="218">
        <f ca="1">OFFSET('배치점수 계산기'!J$10,$D712,0)</f>
        <v>678.3</v>
      </c>
      <c r="U712" s="218">
        <f ca="1">OFFSET('배치점수 계산기'!K$10,$D712,0)</f>
        <v>666.25</v>
      </c>
      <c r="V712" s="218">
        <f ca="1">OFFSET('배치점수 계산기'!L$10,$D712,0)</f>
        <v>651.6</v>
      </c>
      <c r="W712" s="210" t="str">
        <f ca="1">OFFSET('배치점수 계산기'!M$10,$D712,0)</f>
        <v>백분위</v>
      </c>
      <c r="X712" s="208" t="str">
        <f ca="1">OFFSET('배치점수 계산기'!N$10,$D712,0)</f>
        <v>백분위</v>
      </c>
      <c r="Y712" s="212">
        <f ca="1">OFFSET(환산공식!FG$15,$F712,0)</f>
        <v>0.38</v>
      </c>
      <c r="Z712" s="35">
        <f ca="1">OFFSET(환산공식!FH$15,$F712,0)</f>
        <v>0.25</v>
      </c>
      <c r="AA712" s="203">
        <f ca="1">OFFSET(환산공식!FI$15,$F712,0)</f>
        <v>0.38</v>
      </c>
      <c r="AB712" s="5"/>
      <c r="AD712">
        <f t="shared" ca="1" si="21"/>
        <v>6</v>
      </c>
      <c r="AF712" s="5"/>
      <c r="AG712" s="5"/>
      <c r="AH712" s="5"/>
    </row>
    <row r="713" spans="1:34">
      <c r="A713" s="222"/>
      <c r="B713" s="222"/>
      <c r="C713" s="222" t="s">
        <v>3099</v>
      </c>
      <c r="D713" s="219">
        <v>1637</v>
      </c>
      <c r="E713" s="219">
        <v>210</v>
      </c>
      <c r="F713" s="219">
        <v>210</v>
      </c>
      <c r="G713" s="264">
        <v>706</v>
      </c>
      <c r="H713" s="221" t="s">
        <v>129</v>
      </c>
      <c r="I713" s="219" t="s">
        <v>328</v>
      </c>
      <c r="J713" s="267" t="s">
        <v>930</v>
      </c>
      <c r="K713" s="219" t="s">
        <v>84</v>
      </c>
      <c r="L713" s="35" t="str">
        <f ca="1">IF(OFFSET(환산공식!$DU$15,$F713,0)=1,"O","X")</f>
        <v>X</v>
      </c>
      <c r="M713" s="212">
        <f ca="1">IFERROR(OFFSET(환산공식!DA$15,$F713,0),"")</f>
        <v>200</v>
      </c>
      <c r="N713" s="35" t="str">
        <f ca="1">IFERROR(CONCATENATE(ROUND(OFFSET(환산공식!DB$15,$F713,0),1),"%"),"")</f>
        <v>100%</v>
      </c>
      <c r="O713" s="35">
        <f ca="1">IFERROR(OFFSET(환산공식!DC$15,$F713,0),"")</f>
        <v>10</v>
      </c>
      <c r="P713" s="212" t="str">
        <f t="shared" ref="P713:P776" ca="1" si="22">IF(E713="","",IF(Q713&gt;R713,"90% 이상",IF(Q713&gt;S713,CONCATENATE(ROUND(((Q713-S713)/(R713-S713))*20+70,0),"%"),IF(Q713&gt;T713,CONCATENATE(ROUND(((Q713-T713)/(S713-T713))*30+40,0),"%"),IF(Q713&gt;U713,CONCATENATE(ROUND(((Q713-U713)/(T713-U713))*30+10,0),"%"),IF(Q713&gt;V713,CONCATENATE(ROUND(((Q713-V713)/(U713-V713))*7+3,0),"%"),"3% 이하"))))))</f>
        <v>3% 이하</v>
      </c>
      <c r="Q713" s="218">
        <f ca="1">IFERROR(ROUND(OFFSET(환산공식!$EX$15,$F713,0),3),"")</f>
        <v>0</v>
      </c>
      <c r="R713" s="218">
        <f ca="1">OFFSET('배치점수 계산기'!H$10,$D713,0)</f>
        <v>685.85</v>
      </c>
      <c r="S713" s="218">
        <f ca="1">OFFSET('배치점수 계산기'!I$10,$D713,0)</f>
        <v>678.75</v>
      </c>
      <c r="T713" s="218">
        <f ca="1">OFFSET('배치점수 계산기'!J$10,$D713,0)</f>
        <v>667.2</v>
      </c>
      <c r="U713" s="218">
        <f ca="1">OFFSET('배치점수 계산기'!K$10,$D713,0)</f>
        <v>648.5</v>
      </c>
      <c r="V713" s="218">
        <f ca="1">OFFSET('배치점수 계산기'!L$10,$D713,0)</f>
        <v>641.04999999999995</v>
      </c>
      <c r="W713" s="210" t="str">
        <f ca="1">OFFSET('배치점수 계산기'!M$10,$D713,0)</f>
        <v>백분위</v>
      </c>
      <c r="X713" s="208" t="str">
        <f ca="1">OFFSET('배치점수 계산기'!N$10,$D713,0)</f>
        <v>백분위</v>
      </c>
      <c r="Y713" s="212">
        <f ca="1">OFFSET(환산공식!FG$15,$F713,0)</f>
        <v>0.38</v>
      </c>
      <c r="Z713" s="35">
        <f ca="1">OFFSET(환산공식!FH$15,$F713,0)</f>
        <v>0.25</v>
      </c>
      <c r="AA713" s="203">
        <f ca="1">OFFSET(환산공식!FI$15,$F713,0)</f>
        <v>0.38</v>
      </c>
      <c r="AB713" s="5"/>
      <c r="AD713">
        <f t="shared" ref="AD713:AD776" ca="1" si="23">IF(L713="X",6,IF(Q713&gt;R713,1,IF(Q713&gt;S713,2,IF(Q713&gt;T713,3,IF(Q713&gt;U713,4,IF(Q713&gt;=V713,5,IF(Q713&lt;V713,6,"")))))))</f>
        <v>6</v>
      </c>
      <c r="AF713" s="5"/>
      <c r="AG713" s="5"/>
      <c r="AH713" s="5"/>
    </row>
    <row r="714" spans="1:34">
      <c r="A714" s="222"/>
      <c r="B714" s="222"/>
      <c r="C714" s="222" t="s">
        <v>3100</v>
      </c>
      <c r="D714" s="219">
        <v>1641</v>
      </c>
      <c r="E714" s="219">
        <v>220</v>
      </c>
      <c r="F714" s="219">
        <v>220</v>
      </c>
      <c r="G714" s="264">
        <v>707</v>
      </c>
      <c r="H714" s="221" t="s">
        <v>129</v>
      </c>
      <c r="I714" s="219" t="s">
        <v>332</v>
      </c>
      <c r="J714" s="267" t="s">
        <v>509</v>
      </c>
      <c r="K714" s="219" t="s">
        <v>83</v>
      </c>
      <c r="L714" s="35" t="str">
        <f ca="1">IF(OFFSET(환산공식!$DU$15,$F714,0)=1,"O","X")</f>
        <v>X</v>
      </c>
      <c r="M714" s="212">
        <f ca="1">IFERROR(OFFSET(환산공식!DA$15,$F714,0),"")</f>
        <v>0</v>
      </c>
      <c r="N714" s="35" t="str">
        <f ca="1">IFERROR(CONCATENATE(ROUND(OFFSET(환산공식!DB$15,$F714,0),1),"%"),"")</f>
        <v/>
      </c>
      <c r="O714" s="35">
        <f ca="1">IFERROR(OFFSET(환산공식!DC$15,$F714,0),"")</f>
        <v>0</v>
      </c>
      <c r="P714" s="212" t="str">
        <f t="shared" ca="1" si="22"/>
        <v>3% 이하</v>
      </c>
      <c r="Q714" s="218">
        <f ca="1">IFERROR(ROUND(OFFSET(환산공식!$EX$15,$F714,0),3),"")</f>
        <v>0</v>
      </c>
      <c r="R714" s="218">
        <f ca="1">OFFSET('배치점수 계산기'!H$10,$D714,0)</f>
        <v>181.738</v>
      </c>
      <c r="S714" s="218">
        <f ca="1">OFFSET('배치점수 계산기'!I$10,$D714,0)</f>
        <v>180.60300000000001</v>
      </c>
      <c r="T714" s="218">
        <f ca="1">OFFSET('배치점수 계산기'!J$10,$D714,0)</f>
        <v>178.95500000000001</v>
      </c>
      <c r="U714" s="218">
        <f ca="1">OFFSET('배치점수 계산기'!K$10,$D714,0)</f>
        <v>176.74799999999999</v>
      </c>
      <c r="V714" s="218">
        <f ca="1">OFFSET('배치점수 계산기'!L$10,$D714,0)</f>
        <v>174.483</v>
      </c>
      <c r="W714" s="210" t="str">
        <f ca="1">OFFSET('배치점수 계산기'!M$10,$D714,0)</f>
        <v>표점</v>
      </c>
      <c r="X714" s="208" t="str">
        <f ca="1">OFFSET('배치점수 계산기'!N$10,$D714,0)</f>
        <v>표점</v>
      </c>
      <c r="Y714" s="212">
        <f ca="1">OFFSET(환산공식!FG$15,$F714,0)</f>
        <v>0.25</v>
      </c>
      <c r="Z714" s="35">
        <f ca="1">OFFSET(환산공식!FH$15,$F714,0)</f>
        <v>0.45</v>
      </c>
      <c r="AA714" s="203">
        <f ca="1">OFFSET(환산공식!FI$15,$F714,0)</f>
        <v>0.3</v>
      </c>
      <c r="AB714" s="5"/>
      <c r="AD714">
        <f t="shared" ca="1" si="23"/>
        <v>6</v>
      </c>
      <c r="AF714" s="5"/>
      <c r="AG714" s="5"/>
      <c r="AH714" s="5"/>
    </row>
    <row r="715" spans="1:34">
      <c r="A715" s="222"/>
      <c r="B715" s="222"/>
      <c r="C715" s="222" t="s">
        <v>3101</v>
      </c>
      <c r="D715" s="219">
        <v>1642</v>
      </c>
      <c r="E715" s="219">
        <v>220</v>
      </c>
      <c r="F715" s="219">
        <v>220</v>
      </c>
      <c r="G715" s="264">
        <v>708</v>
      </c>
      <c r="H715" s="221" t="s">
        <v>129</v>
      </c>
      <c r="I715" s="219" t="s">
        <v>332</v>
      </c>
      <c r="J715" s="267" t="s">
        <v>480</v>
      </c>
      <c r="K715" s="219" t="s">
        <v>83</v>
      </c>
      <c r="L715" s="35" t="str">
        <f ca="1">IF(OFFSET(환산공식!$DU$15,$F715,0)=1,"O","X")</f>
        <v>X</v>
      </c>
      <c r="M715" s="212">
        <f ca="1">IFERROR(OFFSET(환산공식!DA$15,$F715,0),"")</f>
        <v>0</v>
      </c>
      <c r="N715" s="35" t="str">
        <f ca="1">IFERROR(CONCATENATE(ROUND(OFFSET(환산공식!DB$15,$F715,0),1),"%"),"")</f>
        <v/>
      </c>
      <c r="O715" s="35">
        <f ca="1">IFERROR(OFFSET(환산공식!DC$15,$F715,0),"")</f>
        <v>0</v>
      </c>
      <c r="P715" s="212" t="str">
        <f t="shared" ca="1" si="22"/>
        <v>3% 이하</v>
      </c>
      <c r="Q715" s="218">
        <f ca="1">IFERROR(ROUND(OFFSET(환산공식!$EX$15,$F715,0),3),"")</f>
        <v>0</v>
      </c>
      <c r="R715" s="218">
        <f ca="1">OFFSET('배치점수 계산기'!H$10,$D715,0)</f>
        <v>179.65799999999999</v>
      </c>
      <c r="S715" s="218">
        <f ca="1">OFFSET('배치점수 계산기'!I$10,$D715,0)</f>
        <v>178.87200000000001</v>
      </c>
      <c r="T715" s="218">
        <f ca="1">OFFSET('배치점수 계산기'!J$10,$D715,0)</f>
        <v>177.26300000000001</v>
      </c>
      <c r="U715" s="218">
        <f ca="1">OFFSET('배치점수 계산기'!K$10,$D715,0)</f>
        <v>175.3</v>
      </c>
      <c r="V715" s="218">
        <f ca="1">OFFSET('배치점수 계산기'!L$10,$D715,0)</f>
        <v>172.93799999999999</v>
      </c>
      <c r="W715" s="210" t="str">
        <f ca="1">OFFSET('배치점수 계산기'!M$10,$D715,0)</f>
        <v>표점</v>
      </c>
      <c r="X715" s="208" t="str">
        <f ca="1">OFFSET('배치점수 계산기'!N$10,$D715,0)</f>
        <v>표점</v>
      </c>
      <c r="Y715" s="212">
        <f ca="1">OFFSET(환산공식!FG$15,$F715,0)</f>
        <v>0.25</v>
      </c>
      <c r="Z715" s="35">
        <f ca="1">OFFSET(환산공식!FH$15,$F715,0)</f>
        <v>0.45</v>
      </c>
      <c r="AA715" s="203">
        <f ca="1">OFFSET(환산공식!FI$15,$F715,0)</f>
        <v>0.3</v>
      </c>
      <c r="AB715" s="5"/>
      <c r="AD715">
        <f t="shared" ca="1" si="23"/>
        <v>6</v>
      </c>
      <c r="AF715" s="5"/>
      <c r="AG715" s="5"/>
      <c r="AH715" s="5"/>
    </row>
    <row r="716" spans="1:34">
      <c r="A716" s="222"/>
      <c r="B716" s="222"/>
      <c r="C716" s="222" t="s">
        <v>3102</v>
      </c>
      <c r="D716" s="219">
        <v>1643</v>
      </c>
      <c r="E716" s="219">
        <v>220</v>
      </c>
      <c r="F716" s="219">
        <v>220</v>
      </c>
      <c r="G716" s="264">
        <v>709</v>
      </c>
      <c r="H716" s="221" t="s">
        <v>129</v>
      </c>
      <c r="I716" s="219" t="s">
        <v>332</v>
      </c>
      <c r="J716" s="267" t="s">
        <v>1062</v>
      </c>
      <c r="K716" s="219" t="s">
        <v>83</v>
      </c>
      <c r="L716" s="35" t="str">
        <f ca="1">IF(OFFSET(환산공식!$DU$15,$F716,0)=1,"O","X")</f>
        <v>X</v>
      </c>
      <c r="M716" s="212">
        <f ca="1">IFERROR(OFFSET(환산공식!DA$15,$F716,0),"")</f>
        <v>0</v>
      </c>
      <c r="N716" s="35" t="str">
        <f ca="1">IFERROR(CONCATENATE(ROUND(OFFSET(환산공식!DB$15,$F716,0),1),"%"),"")</f>
        <v/>
      </c>
      <c r="O716" s="35">
        <f ca="1">IFERROR(OFFSET(환산공식!DC$15,$F716,0),"")</f>
        <v>0</v>
      </c>
      <c r="P716" s="212" t="str">
        <f t="shared" ca="1" si="22"/>
        <v>3% 이하</v>
      </c>
      <c r="Q716" s="218">
        <f ca="1">IFERROR(ROUND(OFFSET(환산공식!$EX$15,$F716,0),3),"")</f>
        <v>0</v>
      </c>
      <c r="R716" s="218">
        <f ca="1">OFFSET('배치점수 계산기'!H$10,$D716,0)</f>
        <v>176.13499999999999</v>
      </c>
      <c r="S716" s="218">
        <f ca="1">OFFSET('배치점수 계산기'!I$10,$D716,0)</f>
        <v>175.482</v>
      </c>
      <c r="T716" s="218">
        <f ca="1">OFFSET('배치점수 계산기'!J$10,$D716,0)</f>
        <v>174.28800000000001</v>
      </c>
      <c r="U716" s="218">
        <f ca="1">OFFSET('배치점수 계산기'!K$10,$D716,0)</f>
        <v>172.458</v>
      </c>
      <c r="V716" s="218">
        <f ca="1">OFFSET('배치점수 계산기'!L$10,$D716,0)</f>
        <v>170.328</v>
      </c>
      <c r="W716" s="210" t="str">
        <f ca="1">OFFSET('배치점수 계산기'!M$10,$D716,0)</f>
        <v>표점</v>
      </c>
      <c r="X716" s="208" t="str">
        <f ca="1">OFFSET('배치점수 계산기'!N$10,$D716,0)</f>
        <v>표점</v>
      </c>
      <c r="Y716" s="212">
        <f ca="1">OFFSET(환산공식!FG$15,$F716,0)</f>
        <v>0.25</v>
      </c>
      <c r="Z716" s="35">
        <f ca="1">OFFSET(환산공식!FH$15,$F716,0)</f>
        <v>0.45</v>
      </c>
      <c r="AA716" s="203">
        <f ca="1">OFFSET(환산공식!FI$15,$F716,0)</f>
        <v>0.3</v>
      </c>
      <c r="AB716" s="5"/>
      <c r="AD716">
        <f t="shared" ca="1" si="23"/>
        <v>6</v>
      </c>
      <c r="AF716" s="5"/>
      <c r="AG716" s="5"/>
      <c r="AH716" s="5"/>
    </row>
    <row r="717" spans="1:34">
      <c r="A717" s="222"/>
      <c r="B717" s="222"/>
      <c r="C717" s="222" t="s">
        <v>3103</v>
      </c>
      <c r="D717" s="219">
        <v>1644</v>
      </c>
      <c r="E717" s="219">
        <v>220</v>
      </c>
      <c r="F717" s="219">
        <v>220</v>
      </c>
      <c r="G717" s="264">
        <v>710</v>
      </c>
      <c r="H717" s="221" t="s">
        <v>129</v>
      </c>
      <c r="I717" s="219" t="s">
        <v>332</v>
      </c>
      <c r="J717" s="267" t="s">
        <v>493</v>
      </c>
      <c r="K717" s="219" t="s">
        <v>83</v>
      </c>
      <c r="L717" s="35" t="str">
        <f ca="1">IF(OFFSET(환산공식!$DU$15,$F717,0)=1,"O","X")</f>
        <v>X</v>
      </c>
      <c r="M717" s="212">
        <f ca="1">IFERROR(OFFSET(환산공식!DA$15,$F717,0),"")</f>
        <v>0</v>
      </c>
      <c r="N717" s="35" t="str">
        <f ca="1">IFERROR(CONCATENATE(ROUND(OFFSET(환산공식!DB$15,$F717,0),1),"%"),"")</f>
        <v/>
      </c>
      <c r="O717" s="35">
        <f ca="1">IFERROR(OFFSET(환산공식!DC$15,$F717,0),"")</f>
        <v>0</v>
      </c>
      <c r="P717" s="212" t="str">
        <f t="shared" ca="1" si="22"/>
        <v>3% 이하</v>
      </c>
      <c r="Q717" s="218">
        <f ca="1">IFERROR(ROUND(OFFSET(환산공식!$EX$15,$F717,0),3),"")</f>
        <v>0</v>
      </c>
      <c r="R717" s="218">
        <f ca="1">OFFSET('배치점수 계산기'!H$10,$D717,0)</f>
        <v>175.78</v>
      </c>
      <c r="S717" s="218">
        <f ca="1">OFFSET('배치점수 계산기'!I$10,$D717,0)</f>
        <v>175.15799999999999</v>
      </c>
      <c r="T717" s="218">
        <f ca="1">OFFSET('배치점수 계산기'!J$10,$D717,0)</f>
        <v>173.62799999999999</v>
      </c>
      <c r="U717" s="218">
        <f ca="1">OFFSET('배치점수 계산기'!K$10,$D717,0)</f>
        <v>172.13499999999999</v>
      </c>
      <c r="V717" s="218">
        <f ca="1">OFFSET('배치점수 계산기'!L$10,$D717,0)</f>
        <v>170.14</v>
      </c>
      <c r="W717" s="210" t="str">
        <f ca="1">OFFSET('배치점수 계산기'!M$10,$D717,0)</f>
        <v>표점</v>
      </c>
      <c r="X717" s="208" t="str">
        <f ca="1">OFFSET('배치점수 계산기'!N$10,$D717,0)</f>
        <v>표점</v>
      </c>
      <c r="Y717" s="212">
        <f ca="1">OFFSET(환산공식!FG$15,$F717,0)</f>
        <v>0.25</v>
      </c>
      <c r="Z717" s="35">
        <f ca="1">OFFSET(환산공식!FH$15,$F717,0)</f>
        <v>0.45</v>
      </c>
      <c r="AA717" s="203">
        <f ca="1">OFFSET(환산공식!FI$15,$F717,0)</f>
        <v>0.3</v>
      </c>
      <c r="AB717" s="5"/>
      <c r="AD717">
        <f t="shared" ca="1" si="23"/>
        <v>6</v>
      </c>
      <c r="AF717" s="5"/>
      <c r="AG717" s="5"/>
      <c r="AH717" s="5"/>
    </row>
    <row r="718" spans="1:34">
      <c r="A718" s="222"/>
      <c r="B718" s="222"/>
      <c r="C718" s="222" t="s">
        <v>3104</v>
      </c>
      <c r="D718" s="219">
        <v>1645</v>
      </c>
      <c r="E718" s="219">
        <v>220</v>
      </c>
      <c r="F718" s="219">
        <v>220</v>
      </c>
      <c r="G718" s="264">
        <v>711</v>
      </c>
      <c r="H718" s="221" t="s">
        <v>129</v>
      </c>
      <c r="I718" s="219" t="s">
        <v>332</v>
      </c>
      <c r="J718" s="267" t="s">
        <v>1063</v>
      </c>
      <c r="K718" s="219" t="s">
        <v>83</v>
      </c>
      <c r="L718" s="35" t="str">
        <f ca="1">IF(OFFSET(환산공식!$DU$15,$F718,0)=1,"O","X")</f>
        <v>X</v>
      </c>
      <c r="M718" s="212">
        <f ca="1">IFERROR(OFFSET(환산공식!DA$15,$F718,0),"")</f>
        <v>0</v>
      </c>
      <c r="N718" s="35" t="str">
        <f ca="1">IFERROR(CONCATENATE(ROUND(OFFSET(환산공식!DB$15,$F718,0),1),"%"),"")</f>
        <v/>
      </c>
      <c r="O718" s="35">
        <f ca="1">IFERROR(OFFSET(환산공식!DC$15,$F718,0),"")</f>
        <v>0</v>
      </c>
      <c r="P718" s="212" t="str">
        <f t="shared" ca="1" si="22"/>
        <v>3% 이하</v>
      </c>
      <c r="Q718" s="218">
        <f ca="1">IFERROR(ROUND(OFFSET(환산공식!$EX$15,$F718,0),3),"")</f>
        <v>0</v>
      </c>
      <c r="R718" s="218">
        <f ca="1">OFFSET('배치점수 계산기'!H$10,$D718,0)</f>
        <v>175.38300000000001</v>
      </c>
      <c r="S718" s="218">
        <f ca="1">OFFSET('배치점수 계산기'!I$10,$D718,0)</f>
        <v>174.73</v>
      </c>
      <c r="T718" s="218">
        <f ca="1">OFFSET('배치점수 계산기'!J$10,$D718,0)</f>
        <v>173.23500000000001</v>
      </c>
      <c r="U718" s="218">
        <f ca="1">OFFSET('배치점수 계산기'!K$10,$D718,0)</f>
        <v>171.77500000000001</v>
      </c>
      <c r="V718" s="218">
        <f ca="1">OFFSET('배치점수 계산기'!L$10,$D718,0)</f>
        <v>169.73500000000001</v>
      </c>
      <c r="W718" s="210" t="str">
        <f ca="1">OFFSET('배치점수 계산기'!M$10,$D718,0)</f>
        <v>표점</v>
      </c>
      <c r="X718" s="208" t="str">
        <f ca="1">OFFSET('배치점수 계산기'!N$10,$D718,0)</f>
        <v>표점</v>
      </c>
      <c r="Y718" s="212">
        <f ca="1">OFFSET(환산공식!FG$15,$F718,0)</f>
        <v>0.25</v>
      </c>
      <c r="Z718" s="35">
        <f ca="1">OFFSET(환산공식!FH$15,$F718,0)</f>
        <v>0.45</v>
      </c>
      <c r="AA718" s="203">
        <f ca="1">OFFSET(환산공식!FI$15,$F718,0)</f>
        <v>0.3</v>
      </c>
      <c r="AB718" s="5"/>
      <c r="AD718">
        <f t="shared" ca="1" si="23"/>
        <v>6</v>
      </c>
      <c r="AF718" s="5"/>
      <c r="AG718" s="5"/>
      <c r="AH718" s="5"/>
    </row>
    <row r="719" spans="1:34">
      <c r="A719" s="222"/>
      <c r="B719" s="222"/>
      <c r="C719" s="222" t="s">
        <v>3105</v>
      </c>
      <c r="D719" s="219">
        <v>1646</v>
      </c>
      <c r="E719" s="219">
        <v>220</v>
      </c>
      <c r="F719" s="219">
        <v>220</v>
      </c>
      <c r="G719" s="264">
        <v>712</v>
      </c>
      <c r="H719" s="221" t="s">
        <v>129</v>
      </c>
      <c r="I719" s="219" t="s">
        <v>332</v>
      </c>
      <c r="J719" s="267" t="s">
        <v>503</v>
      </c>
      <c r="K719" s="219" t="s">
        <v>83</v>
      </c>
      <c r="L719" s="35" t="str">
        <f ca="1">IF(OFFSET(환산공식!$DU$15,$F719,0)=1,"O","X")</f>
        <v>X</v>
      </c>
      <c r="M719" s="212">
        <f ca="1">IFERROR(OFFSET(환산공식!DA$15,$F719,0),"")</f>
        <v>0</v>
      </c>
      <c r="N719" s="35" t="str">
        <f ca="1">IFERROR(CONCATENATE(ROUND(OFFSET(환산공식!DB$15,$F719,0),1),"%"),"")</f>
        <v/>
      </c>
      <c r="O719" s="35">
        <f ca="1">IFERROR(OFFSET(환산공식!DC$15,$F719,0),"")</f>
        <v>0</v>
      </c>
      <c r="P719" s="212" t="str">
        <f t="shared" ca="1" si="22"/>
        <v>3% 이하</v>
      </c>
      <c r="Q719" s="218">
        <f ca="1">IFERROR(ROUND(OFFSET(환산공식!$EX$15,$F719,0),3),"")</f>
        <v>0</v>
      </c>
      <c r="R719" s="218">
        <f ca="1">OFFSET('배치점수 계산기'!H$10,$D719,0)</f>
        <v>174.387</v>
      </c>
      <c r="S719" s="218">
        <f ca="1">OFFSET('배치점수 계산기'!I$10,$D719,0)</f>
        <v>173.48500000000001</v>
      </c>
      <c r="T719" s="218">
        <f ca="1">OFFSET('배치점수 계산기'!J$10,$D719,0)</f>
        <v>172.39</v>
      </c>
      <c r="U719" s="218">
        <f ca="1">OFFSET('배치점수 계산기'!K$10,$D719,0)</f>
        <v>170.738</v>
      </c>
      <c r="V719" s="218">
        <f ca="1">OFFSET('배치점수 계산기'!L$10,$D719,0)</f>
        <v>168.93799999999999</v>
      </c>
      <c r="W719" s="210" t="str">
        <f ca="1">OFFSET('배치점수 계산기'!M$10,$D719,0)</f>
        <v>표점</v>
      </c>
      <c r="X719" s="208" t="str">
        <f ca="1">OFFSET('배치점수 계산기'!N$10,$D719,0)</f>
        <v>표점</v>
      </c>
      <c r="Y719" s="212">
        <f ca="1">OFFSET(환산공식!FG$15,$F719,0)</f>
        <v>0.25</v>
      </c>
      <c r="Z719" s="35">
        <f ca="1">OFFSET(환산공식!FH$15,$F719,0)</f>
        <v>0.45</v>
      </c>
      <c r="AA719" s="203">
        <f ca="1">OFFSET(환산공식!FI$15,$F719,0)</f>
        <v>0.3</v>
      </c>
      <c r="AB719" s="5"/>
      <c r="AD719">
        <f t="shared" ca="1" si="23"/>
        <v>6</v>
      </c>
      <c r="AF719" s="5"/>
      <c r="AG719" s="5"/>
      <c r="AH719" s="5"/>
    </row>
    <row r="720" spans="1:34">
      <c r="A720" s="222"/>
      <c r="B720" s="222"/>
      <c r="C720" s="222" t="s">
        <v>3106</v>
      </c>
      <c r="D720" s="219">
        <v>1647</v>
      </c>
      <c r="E720" s="219">
        <v>220</v>
      </c>
      <c r="F720" s="219">
        <v>220</v>
      </c>
      <c r="G720" s="264">
        <v>713</v>
      </c>
      <c r="H720" s="221" t="s">
        <v>129</v>
      </c>
      <c r="I720" s="219" t="s">
        <v>332</v>
      </c>
      <c r="J720" s="267" t="s">
        <v>69</v>
      </c>
      <c r="K720" s="219" t="s">
        <v>83</v>
      </c>
      <c r="L720" s="35" t="str">
        <f ca="1">IF(OFFSET(환산공식!$DU$15,$F720,0)=1,"O","X")</f>
        <v>X</v>
      </c>
      <c r="M720" s="212">
        <f ca="1">IFERROR(OFFSET(환산공식!DA$15,$F720,0),"")</f>
        <v>0</v>
      </c>
      <c r="N720" s="35" t="str">
        <f ca="1">IFERROR(CONCATENATE(ROUND(OFFSET(환산공식!DB$15,$F720,0),1),"%"),"")</f>
        <v/>
      </c>
      <c r="O720" s="35">
        <f ca="1">IFERROR(OFFSET(환산공식!DC$15,$F720,0),"")</f>
        <v>0</v>
      </c>
      <c r="P720" s="212" t="str">
        <f t="shared" ca="1" si="22"/>
        <v>3% 이하</v>
      </c>
      <c r="Q720" s="218">
        <f ca="1">IFERROR(ROUND(OFFSET(환산공식!$EX$15,$F720,0),3),"")</f>
        <v>0</v>
      </c>
      <c r="R720" s="218">
        <f ca="1">OFFSET('배치점수 계산기'!H$10,$D720,0)</f>
        <v>173.44800000000001</v>
      </c>
      <c r="S720" s="218">
        <f ca="1">OFFSET('배치점수 계산기'!I$10,$D720,0)</f>
        <v>172.893</v>
      </c>
      <c r="T720" s="218">
        <f ca="1">OFFSET('배치점수 계산기'!J$10,$D720,0)</f>
        <v>171.77500000000001</v>
      </c>
      <c r="U720" s="218">
        <f ca="1">OFFSET('배치점수 계산기'!K$10,$D720,0)</f>
        <v>170.14</v>
      </c>
      <c r="V720" s="218">
        <f ca="1">OFFSET('배치점수 계산기'!L$10,$D720,0)</f>
        <v>168.285</v>
      </c>
      <c r="W720" s="210" t="str">
        <f ca="1">OFFSET('배치점수 계산기'!M$10,$D720,0)</f>
        <v>표점</v>
      </c>
      <c r="X720" s="208" t="str">
        <f ca="1">OFFSET('배치점수 계산기'!N$10,$D720,0)</f>
        <v>표점</v>
      </c>
      <c r="Y720" s="212">
        <f ca="1">OFFSET(환산공식!FG$15,$F720,0)</f>
        <v>0.25</v>
      </c>
      <c r="Z720" s="35">
        <f ca="1">OFFSET(환산공식!FH$15,$F720,0)</f>
        <v>0.45</v>
      </c>
      <c r="AA720" s="203">
        <f ca="1">OFFSET(환산공식!FI$15,$F720,0)</f>
        <v>0.3</v>
      </c>
      <c r="AB720" s="5"/>
      <c r="AD720">
        <f t="shared" ca="1" si="23"/>
        <v>6</v>
      </c>
      <c r="AF720" s="5"/>
      <c r="AG720" s="5"/>
      <c r="AH720" s="5"/>
    </row>
    <row r="721" spans="1:34">
      <c r="A721" s="222"/>
      <c r="B721" s="222"/>
      <c r="C721" s="222" t="s">
        <v>3107</v>
      </c>
      <c r="D721" s="219">
        <v>1648</v>
      </c>
      <c r="E721" s="219">
        <v>220</v>
      </c>
      <c r="F721" s="219">
        <v>220</v>
      </c>
      <c r="G721" s="264">
        <v>714</v>
      </c>
      <c r="H721" s="221" t="s">
        <v>129</v>
      </c>
      <c r="I721" s="219" t="s">
        <v>332</v>
      </c>
      <c r="J721" s="267" t="s">
        <v>946</v>
      </c>
      <c r="K721" s="219" t="s">
        <v>83</v>
      </c>
      <c r="L721" s="35" t="str">
        <f ca="1">IF(OFFSET(환산공식!$DU$15,$F721,0)=1,"O","X")</f>
        <v>X</v>
      </c>
      <c r="M721" s="212">
        <f ca="1">IFERROR(OFFSET(환산공식!DA$15,$F721,0),"")</f>
        <v>0</v>
      </c>
      <c r="N721" s="35" t="str">
        <f ca="1">IFERROR(CONCATENATE(ROUND(OFFSET(환산공식!DB$15,$F721,0),1),"%"),"")</f>
        <v/>
      </c>
      <c r="O721" s="35">
        <f ca="1">IFERROR(OFFSET(환산공식!DC$15,$F721,0),"")</f>
        <v>0</v>
      </c>
      <c r="P721" s="212" t="str">
        <f t="shared" ca="1" si="22"/>
        <v>3% 이하</v>
      </c>
      <c r="Q721" s="218">
        <f ca="1">IFERROR(ROUND(OFFSET(환산공식!$EX$15,$F721,0),3),"")</f>
        <v>0</v>
      </c>
      <c r="R721" s="218">
        <f ca="1">OFFSET('배치점수 계산기'!H$10,$D721,0)</f>
        <v>173.03700000000001</v>
      </c>
      <c r="S721" s="218">
        <f ca="1">OFFSET('배치점수 계산기'!I$10,$D721,0)</f>
        <v>172.53299999999999</v>
      </c>
      <c r="T721" s="218">
        <f ca="1">OFFSET('배치점수 계산기'!J$10,$D721,0)</f>
        <v>171.31</v>
      </c>
      <c r="U721" s="218">
        <f ca="1">OFFSET('배치점수 계산기'!K$10,$D721,0)</f>
        <v>169.803</v>
      </c>
      <c r="V721" s="218">
        <f ca="1">OFFSET('배치점수 계산기'!L$10,$D721,0)</f>
        <v>168.00800000000001</v>
      </c>
      <c r="W721" s="210" t="str">
        <f ca="1">OFFSET('배치점수 계산기'!M$10,$D721,0)</f>
        <v>표점</v>
      </c>
      <c r="X721" s="208" t="str">
        <f ca="1">OFFSET('배치점수 계산기'!N$10,$D721,0)</f>
        <v>표점</v>
      </c>
      <c r="Y721" s="212">
        <f ca="1">OFFSET(환산공식!FG$15,$F721,0)</f>
        <v>0.25</v>
      </c>
      <c r="Z721" s="35">
        <f ca="1">OFFSET(환산공식!FH$15,$F721,0)</f>
        <v>0.45</v>
      </c>
      <c r="AA721" s="203">
        <f ca="1">OFFSET(환산공식!FI$15,$F721,0)</f>
        <v>0.3</v>
      </c>
      <c r="AB721" s="5"/>
      <c r="AD721">
        <f t="shared" ca="1" si="23"/>
        <v>6</v>
      </c>
      <c r="AF721" s="5"/>
      <c r="AG721" s="5"/>
      <c r="AH721" s="5"/>
    </row>
    <row r="722" spans="1:34">
      <c r="A722" s="222"/>
      <c r="B722" s="222"/>
      <c r="C722" s="222" t="s">
        <v>3108</v>
      </c>
      <c r="D722" s="219">
        <v>1649</v>
      </c>
      <c r="E722" s="219">
        <v>220</v>
      </c>
      <c r="F722" s="219">
        <v>220</v>
      </c>
      <c r="G722" s="264">
        <v>715</v>
      </c>
      <c r="H722" s="221" t="s">
        <v>129</v>
      </c>
      <c r="I722" s="219" t="s">
        <v>332</v>
      </c>
      <c r="J722" s="267" t="s">
        <v>1065</v>
      </c>
      <c r="K722" s="219" t="s">
        <v>83</v>
      </c>
      <c r="L722" s="35" t="str">
        <f ca="1">IF(OFFSET(환산공식!$DU$15,$F722,0)=1,"O","X")</f>
        <v>X</v>
      </c>
      <c r="M722" s="212">
        <f ca="1">IFERROR(OFFSET(환산공식!DA$15,$F722,0),"")</f>
        <v>0</v>
      </c>
      <c r="N722" s="35" t="str">
        <f ca="1">IFERROR(CONCATENATE(ROUND(OFFSET(환산공식!DB$15,$F722,0),1),"%"),"")</f>
        <v/>
      </c>
      <c r="O722" s="35">
        <f ca="1">IFERROR(OFFSET(환산공식!DC$15,$F722,0),"")</f>
        <v>0</v>
      </c>
      <c r="P722" s="212" t="str">
        <f t="shared" ca="1" si="22"/>
        <v>3% 이하</v>
      </c>
      <c r="Q722" s="218">
        <f ca="1">IFERROR(ROUND(OFFSET(환산공식!$EX$15,$F722,0),3),"")</f>
        <v>0</v>
      </c>
      <c r="R722" s="218">
        <f ca="1">OFFSET('배치점수 계산기'!H$10,$D722,0)</f>
        <v>172.85499999999999</v>
      </c>
      <c r="S722" s="218">
        <f ca="1">OFFSET('배치점수 계산기'!I$10,$D722,0)</f>
        <v>172.23500000000001</v>
      </c>
      <c r="T722" s="218">
        <f ca="1">OFFSET('배치점수 계산기'!J$10,$D722,0)</f>
        <v>171.09299999999999</v>
      </c>
      <c r="U722" s="218">
        <f ca="1">OFFSET('배치점수 계산기'!K$10,$D722,0)</f>
        <v>169.52500000000001</v>
      </c>
      <c r="V722" s="218">
        <f ca="1">OFFSET('배치점수 계산기'!L$10,$D722,0)</f>
        <v>167.76499999999999</v>
      </c>
      <c r="W722" s="210" t="str">
        <f ca="1">OFFSET('배치점수 계산기'!M$10,$D722,0)</f>
        <v>표점</v>
      </c>
      <c r="X722" s="208" t="str">
        <f ca="1">OFFSET('배치점수 계산기'!N$10,$D722,0)</f>
        <v>표점</v>
      </c>
      <c r="Y722" s="212">
        <f ca="1">OFFSET(환산공식!FG$15,$F722,0)</f>
        <v>0.25</v>
      </c>
      <c r="Z722" s="35">
        <f ca="1">OFFSET(환산공식!FH$15,$F722,0)</f>
        <v>0.45</v>
      </c>
      <c r="AA722" s="203">
        <f ca="1">OFFSET(환산공식!FI$15,$F722,0)</f>
        <v>0.3</v>
      </c>
      <c r="AB722" s="5"/>
      <c r="AD722">
        <f t="shared" ca="1" si="23"/>
        <v>6</v>
      </c>
      <c r="AF722" s="5"/>
      <c r="AG722" s="5"/>
      <c r="AH722" s="5"/>
    </row>
    <row r="723" spans="1:34">
      <c r="A723" s="222"/>
      <c r="B723" s="222"/>
      <c r="C723" s="222" t="s">
        <v>3109</v>
      </c>
      <c r="D723" s="219">
        <v>1650</v>
      </c>
      <c r="E723" s="219">
        <v>220</v>
      </c>
      <c r="F723" s="219">
        <v>220</v>
      </c>
      <c r="G723" s="264">
        <v>716</v>
      </c>
      <c r="H723" s="221" t="s">
        <v>129</v>
      </c>
      <c r="I723" s="219" t="s">
        <v>332</v>
      </c>
      <c r="J723" s="267" t="s">
        <v>640</v>
      </c>
      <c r="K723" s="219" t="s">
        <v>83</v>
      </c>
      <c r="L723" s="35" t="str">
        <f ca="1">IF(OFFSET(환산공식!$DU$15,$F723,0)=1,"O","X")</f>
        <v>X</v>
      </c>
      <c r="M723" s="212">
        <f ca="1">IFERROR(OFFSET(환산공식!DA$15,$F723,0),"")</f>
        <v>0</v>
      </c>
      <c r="N723" s="35" t="str">
        <f ca="1">IFERROR(CONCATENATE(ROUND(OFFSET(환산공식!DB$15,$F723,0),1),"%"),"")</f>
        <v/>
      </c>
      <c r="O723" s="35">
        <f ca="1">IFERROR(OFFSET(환산공식!DC$15,$F723,0),"")</f>
        <v>0</v>
      </c>
      <c r="P723" s="212" t="str">
        <f t="shared" ca="1" si="22"/>
        <v>3% 이하</v>
      </c>
      <c r="Q723" s="218">
        <f ca="1">IFERROR(ROUND(OFFSET(환산공식!$EX$15,$F723,0),3),"")</f>
        <v>0</v>
      </c>
      <c r="R723" s="218">
        <f ca="1">OFFSET('배치점수 계산기'!H$10,$D723,0)</f>
        <v>172.458</v>
      </c>
      <c r="S723" s="218">
        <f ca="1">OFFSET('배치점수 계산기'!I$10,$D723,0)</f>
        <v>171.87</v>
      </c>
      <c r="T723" s="218">
        <f ca="1">OFFSET('배치점수 계산기'!J$10,$D723,0)</f>
        <v>170.583</v>
      </c>
      <c r="U723" s="218">
        <f ca="1">OFFSET('배치점수 계산기'!K$10,$D723,0)</f>
        <v>169.13300000000001</v>
      </c>
      <c r="V723" s="218">
        <f ca="1">OFFSET('배치점수 계산기'!L$10,$D723,0)</f>
        <v>167.37299999999999</v>
      </c>
      <c r="W723" s="210" t="str">
        <f ca="1">OFFSET('배치점수 계산기'!M$10,$D723,0)</f>
        <v>표점</v>
      </c>
      <c r="X723" s="208" t="str">
        <f ca="1">OFFSET('배치점수 계산기'!N$10,$D723,0)</f>
        <v>표점</v>
      </c>
      <c r="Y723" s="212">
        <f ca="1">OFFSET(환산공식!FG$15,$F723,0)</f>
        <v>0.25</v>
      </c>
      <c r="Z723" s="35">
        <f ca="1">OFFSET(환산공식!FH$15,$F723,0)</f>
        <v>0.45</v>
      </c>
      <c r="AA723" s="203">
        <f ca="1">OFFSET(환산공식!FI$15,$F723,0)</f>
        <v>0.3</v>
      </c>
      <c r="AB723" s="5"/>
      <c r="AD723">
        <f t="shared" ca="1" si="23"/>
        <v>6</v>
      </c>
      <c r="AF723" s="5"/>
      <c r="AG723" s="5"/>
      <c r="AH723" s="5"/>
    </row>
    <row r="724" spans="1:34">
      <c r="A724" s="222"/>
      <c r="B724" s="222"/>
      <c r="C724" s="222" t="s">
        <v>3110</v>
      </c>
      <c r="D724" s="219">
        <v>1651</v>
      </c>
      <c r="E724" s="219">
        <v>220</v>
      </c>
      <c r="F724" s="219">
        <v>220</v>
      </c>
      <c r="G724" s="264">
        <v>717</v>
      </c>
      <c r="H724" s="221" t="s">
        <v>129</v>
      </c>
      <c r="I724" s="219" t="s">
        <v>332</v>
      </c>
      <c r="J724" s="267" t="s">
        <v>1071</v>
      </c>
      <c r="K724" s="219" t="s">
        <v>83</v>
      </c>
      <c r="L724" s="35" t="str">
        <f ca="1">IF(OFFSET(환산공식!$DU$15,$F724,0)=1,"O","X")</f>
        <v>X</v>
      </c>
      <c r="M724" s="212">
        <f ca="1">IFERROR(OFFSET(환산공식!DA$15,$F724,0),"")</f>
        <v>0</v>
      </c>
      <c r="N724" s="35" t="str">
        <f ca="1">IFERROR(CONCATENATE(ROUND(OFFSET(환산공식!DB$15,$F724,0),1),"%"),"")</f>
        <v/>
      </c>
      <c r="O724" s="35">
        <f ca="1">IFERROR(OFFSET(환산공식!DC$15,$F724,0),"")</f>
        <v>0</v>
      </c>
      <c r="P724" s="212" t="str">
        <f t="shared" ca="1" si="22"/>
        <v>3% 이하</v>
      </c>
      <c r="Q724" s="218">
        <f ca="1">IFERROR(ROUND(OFFSET(환산공식!$EX$15,$F724,0),3),"")</f>
        <v>0</v>
      </c>
      <c r="R724" s="218">
        <f ca="1">OFFSET('배치점수 계산기'!H$10,$D724,0)</f>
        <v>172.23500000000001</v>
      </c>
      <c r="S724" s="218">
        <f ca="1">OFFSET('배치점수 계산기'!I$10,$D724,0)</f>
        <v>171.738</v>
      </c>
      <c r="T724" s="218">
        <f ca="1">OFFSET('배치점수 계산기'!J$10,$D724,0)</f>
        <v>170.37799999999999</v>
      </c>
      <c r="U724" s="218">
        <f ca="1">OFFSET('배치점수 계산기'!K$10,$D724,0)</f>
        <v>169</v>
      </c>
      <c r="V724" s="218">
        <f ca="1">OFFSET('배치점수 계산기'!L$10,$D724,0)</f>
        <v>167.328</v>
      </c>
      <c r="W724" s="210" t="str">
        <f ca="1">OFFSET('배치점수 계산기'!M$10,$D724,0)</f>
        <v>표점</v>
      </c>
      <c r="X724" s="208" t="str">
        <f ca="1">OFFSET('배치점수 계산기'!N$10,$D724,0)</f>
        <v>표점</v>
      </c>
      <c r="Y724" s="212">
        <f ca="1">OFFSET(환산공식!FG$15,$F724,0)</f>
        <v>0.25</v>
      </c>
      <c r="Z724" s="35">
        <f ca="1">OFFSET(환산공식!FH$15,$F724,0)</f>
        <v>0.45</v>
      </c>
      <c r="AA724" s="203">
        <f ca="1">OFFSET(환산공식!FI$15,$F724,0)</f>
        <v>0.3</v>
      </c>
      <c r="AB724" s="5"/>
      <c r="AD724">
        <f t="shared" ca="1" si="23"/>
        <v>6</v>
      </c>
      <c r="AF724" s="5"/>
      <c r="AG724" s="5"/>
      <c r="AH724" s="5"/>
    </row>
    <row r="725" spans="1:34">
      <c r="A725" s="222"/>
      <c r="B725" s="222"/>
      <c r="C725" s="222" t="s">
        <v>3111</v>
      </c>
      <c r="D725" s="219">
        <v>1652</v>
      </c>
      <c r="E725" s="219">
        <v>220</v>
      </c>
      <c r="F725" s="219">
        <v>220</v>
      </c>
      <c r="G725" s="264">
        <v>718</v>
      </c>
      <c r="H725" s="221" t="s">
        <v>129</v>
      </c>
      <c r="I725" s="219" t="s">
        <v>332</v>
      </c>
      <c r="J725" s="267" t="s">
        <v>670</v>
      </c>
      <c r="K725" s="219" t="s">
        <v>83</v>
      </c>
      <c r="L725" s="35" t="str">
        <f ca="1">IF(OFFSET(환산공식!$DU$15,$F725,0)=1,"O","X")</f>
        <v>X</v>
      </c>
      <c r="M725" s="212">
        <f ca="1">IFERROR(OFFSET(환산공식!DA$15,$F725,0),"")</f>
        <v>0</v>
      </c>
      <c r="N725" s="35" t="str">
        <f ca="1">IFERROR(CONCATENATE(ROUND(OFFSET(환산공식!DB$15,$F725,0),1),"%"),"")</f>
        <v/>
      </c>
      <c r="O725" s="35">
        <f ca="1">IFERROR(OFFSET(환산공식!DC$15,$F725,0),"")</f>
        <v>0</v>
      </c>
      <c r="P725" s="212" t="str">
        <f t="shared" ca="1" si="22"/>
        <v>3% 이하</v>
      </c>
      <c r="Q725" s="218">
        <f ca="1">IFERROR(ROUND(OFFSET(환산공식!$EX$15,$F725,0),3),"")</f>
        <v>0</v>
      </c>
      <c r="R725" s="218">
        <f ca="1">OFFSET('배치점수 계산기'!H$10,$D725,0)</f>
        <v>172.13499999999999</v>
      </c>
      <c r="S725" s="218">
        <f ca="1">OFFSET('배치점수 계산기'!I$10,$D725,0)</f>
        <v>171.60300000000001</v>
      </c>
      <c r="T725" s="218">
        <f ca="1">OFFSET('배치점수 계산기'!J$10,$D725,0)</f>
        <v>170.29</v>
      </c>
      <c r="U725" s="218">
        <f ca="1">OFFSET('배치점수 계산기'!K$10,$D725,0)</f>
        <v>168.93799999999999</v>
      </c>
      <c r="V725" s="218">
        <f ca="1">OFFSET('배치점수 계산기'!L$10,$D725,0)</f>
        <v>167.178</v>
      </c>
      <c r="W725" s="210" t="str">
        <f ca="1">OFFSET('배치점수 계산기'!M$10,$D725,0)</f>
        <v>표점</v>
      </c>
      <c r="X725" s="208" t="str">
        <f ca="1">OFFSET('배치점수 계산기'!N$10,$D725,0)</f>
        <v>표점</v>
      </c>
      <c r="Y725" s="212">
        <f ca="1">OFFSET(환산공식!FG$15,$F725,0)</f>
        <v>0.25</v>
      </c>
      <c r="Z725" s="35">
        <f ca="1">OFFSET(환산공식!FH$15,$F725,0)</f>
        <v>0.45</v>
      </c>
      <c r="AA725" s="203">
        <f ca="1">OFFSET(환산공식!FI$15,$F725,0)</f>
        <v>0.3</v>
      </c>
      <c r="AB725" s="5"/>
      <c r="AD725">
        <f t="shared" ca="1" si="23"/>
        <v>6</v>
      </c>
      <c r="AF725" s="5"/>
      <c r="AG725" s="5"/>
      <c r="AH725" s="5"/>
    </row>
    <row r="726" spans="1:34">
      <c r="A726" s="222"/>
      <c r="B726" s="222"/>
      <c r="C726" s="222" t="s">
        <v>3112</v>
      </c>
      <c r="D726" s="219">
        <v>1653</v>
      </c>
      <c r="E726" s="219">
        <v>220</v>
      </c>
      <c r="F726" s="219">
        <v>220</v>
      </c>
      <c r="G726" s="264">
        <v>719</v>
      </c>
      <c r="H726" s="221" t="s">
        <v>129</v>
      </c>
      <c r="I726" s="219" t="s">
        <v>332</v>
      </c>
      <c r="J726" s="267" t="s">
        <v>182</v>
      </c>
      <c r="K726" s="219" t="s">
        <v>83</v>
      </c>
      <c r="L726" s="35" t="str">
        <f ca="1">IF(OFFSET(환산공식!$DU$15,$F726,0)=1,"O","X")</f>
        <v>X</v>
      </c>
      <c r="M726" s="212">
        <f ca="1">IFERROR(OFFSET(환산공식!DA$15,$F726,0),"")</f>
        <v>0</v>
      </c>
      <c r="N726" s="35" t="str">
        <f ca="1">IFERROR(CONCATENATE(ROUND(OFFSET(환산공식!DB$15,$F726,0),1),"%"),"")</f>
        <v/>
      </c>
      <c r="O726" s="35">
        <f ca="1">IFERROR(OFFSET(환산공식!DC$15,$F726,0),"")</f>
        <v>0</v>
      </c>
      <c r="P726" s="212" t="str">
        <f t="shared" ca="1" si="22"/>
        <v>3% 이하</v>
      </c>
      <c r="Q726" s="218">
        <f ca="1">IFERROR(ROUND(OFFSET(환산공식!$EX$15,$F726,0),3),"")</f>
        <v>0</v>
      </c>
      <c r="R726" s="218">
        <f ca="1">OFFSET('배치점수 계산기'!H$10,$D726,0)</f>
        <v>172.09800000000001</v>
      </c>
      <c r="S726" s="218">
        <f ca="1">OFFSET('배치점수 계산기'!I$10,$D726,0)</f>
        <v>171.52</v>
      </c>
      <c r="T726" s="218">
        <f ca="1">OFFSET('배치점수 계산기'!J$10,$D726,0)</f>
        <v>170.22300000000001</v>
      </c>
      <c r="U726" s="218">
        <f ca="1">OFFSET('배치점수 계산기'!K$10,$D726,0)</f>
        <v>168.83699999999999</v>
      </c>
      <c r="V726" s="218">
        <f ca="1">OFFSET('배치점수 계산기'!L$10,$D726,0)</f>
        <v>167.06700000000001</v>
      </c>
      <c r="W726" s="210" t="str">
        <f ca="1">OFFSET('배치점수 계산기'!M$10,$D726,0)</f>
        <v>표점</v>
      </c>
      <c r="X726" s="208" t="str">
        <f ca="1">OFFSET('배치점수 계산기'!N$10,$D726,0)</f>
        <v>표점</v>
      </c>
      <c r="Y726" s="212">
        <f ca="1">OFFSET(환산공식!FG$15,$F726,0)</f>
        <v>0.25</v>
      </c>
      <c r="Z726" s="35">
        <f ca="1">OFFSET(환산공식!FH$15,$F726,0)</f>
        <v>0.45</v>
      </c>
      <c r="AA726" s="203">
        <f ca="1">OFFSET(환산공식!FI$15,$F726,0)</f>
        <v>0.3</v>
      </c>
      <c r="AB726" s="5"/>
      <c r="AD726">
        <f t="shared" ca="1" si="23"/>
        <v>6</v>
      </c>
      <c r="AF726" s="5"/>
      <c r="AG726" s="5"/>
      <c r="AH726" s="5"/>
    </row>
    <row r="727" spans="1:34">
      <c r="A727" s="222"/>
      <c r="B727" s="222"/>
      <c r="C727" s="222" t="s">
        <v>3113</v>
      </c>
      <c r="D727" s="219">
        <v>1654</v>
      </c>
      <c r="E727" s="219">
        <v>220</v>
      </c>
      <c r="F727" s="219">
        <v>220</v>
      </c>
      <c r="G727" s="264">
        <v>720</v>
      </c>
      <c r="H727" s="221" t="s">
        <v>129</v>
      </c>
      <c r="I727" s="219" t="s">
        <v>332</v>
      </c>
      <c r="J727" s="267" t="s">
        <v>156</v>
      </c>
      <c r="K727" s="219" t="s">
        <v>83</v>
      </c>
      <c r="L727" s="35" t="str">
        <f ca="1">IF(OFFSET(환산공식!$DU$15,$F727,0)=1,"O","X")</f>
        <v>X</v>
      </c>
      <c r="M727" s="212">
        <f ca="1">IFERROR(OFFSET(환산공식!DA$15,$F727,0),"")</f>
        <v>0</v>
      </c>
      <c r="N727" s="35" t="str">
        <f ca="1">IFERROR(CONCATENATE(ROUND(OFFSET(환산공식!DB$15,$F727,0),1),"%"),"")</f>
        <v/>
      </c>
      <c r="O727" s="35">
        <f ca="1">IFERROR(OFFSET(환산공식!DC$15,$F727,0),"")</f>
        <v>0</v>
      </c>
      <c r="P727" s="212" t="str">
        <f t="shared" ca="1" si="22"/>
        <v>3% 이하</v>
      </c>
      <c r="Q727" s="218">
        <f ca="1">IFERROR(ROUND(OFFSET(환산공식!$EX$15,$F727,0),3),"")</f>
        <v>0</v>
      </c>
      <c r="R727" s="218">
        <f ca="1">OFFSET('배치점수 계산기'!H$10,$D727,0)</f>
        <v>172.09800000000001</v>
      </c>
      <c r="S727" s="218">
        <f ca="1">OFFSET('배치점수 계산기'!I$10,$D727,0)</f>
        <v>171.52</v>
      </c>
      <c r="T727" s="218">
        <f ca="1">OFFSET('배치점수 계산기'!J$10,$D727,0)</f>
        <v>170.22300000000001</v>
      </c>
      <c r="U727" s="218">
        <f ca="1">OFFSET('배치점수 계산기'!K$10,$D727,0)</f>
        <v>168.83699999999999</v>
      </c>
      <c r="V727" s="218">
        <f ca="1">OFFSET('배치점수 계산기'!L$10,$D727,0)</f>
        <v>167.06700000000001</v>
      </c>
      <c r="W727" s="210" t="str">
        <f ca="1">OFFSET('배치점수 계산기'!M$10,$D727,0)</f>
        <v>표점</v>
      </c>
      <c r="X727" s="208" t="str">
        <f ca="1">OFFSET('배치점수 계산기'!N$10,$D727,0)</f>
        <v>표점</v>
      </c>
      <c r="Y727" s="212">
        <f ca="1">OFFSET(환산공식!FG$15,$F727,0)</f>
        <v>0.25</v>
      </c>
      <c r="Z727" s="35">
        <f ca="1">OFFSET(환산공식!FH$15,$F727,0)</f>
        <v>0.45</v>
      </c>
      <c r="AA727" s="203">
        <f ca="1">OFFSET(환산공식!FI$15,$F727,0)</f>
        <v>0.3</v>
      </c>
      <c r="AB727" s="5"/>
      <c r="AD727">
        <f t="shared" ca="1" si="23"/>
        <v>6</v>
      </c>
      <c r="AF727" s="5"/>
      <c r="AG727" s="5"/>
      <c r="AH727" s="5"/>
    </row>
    <row r="728" spans="1:34">
      <c r="A728" s="222"/>
      <c r="B728" s="222"/>
      <c r="C728" s="222" t="s">
        <v>3114</v>
      </c>
      <c r="D728" s="219">
        <v>1655</v>
      </c>
      <c r="E728" s="219">
        <v>220</v>
      </c>
      <c r="F728" s="219">
        <v>220</v>
      </c>
      <c r="G728" s="264">
        <v>721</v>
      </c>
      <c r="H728" s="221" t="s">
        <v>129</v>
      </c>
      <c r="I728" s="219" t="s">
        <v>332</v>
      </c>
      <c r="J728" s="267" t="s">
        <v>1072</v>
      </c>
      <c r="K728" s="219" t="s">
        <v>83</v>
      </c>
      <c r="L728" s="35" t="str">
        <f ca="1">IF(OFFSET(환산공식!$DU$15,$F728,0)=1,"O","X")</f>
        <v>X</v>
      </c>
      <c r="M728" s="212">
        <f ca="1">IFERROR(OFFSET(환산공식!DA$15,$F728,0),"")</f>
        <v>0</v>
      </c>
      <c r="N728" s="35" t="str">
        <f ca="1">IFERROR(CONCATENATE(ROUND(OFFSET(환산공식!DB$15,$F728,0),1),"%"),"")</f>
        <v/>
      </c>
      <c r="O728" s="35">
        <f ca="1">IFERROR(OFFSET(환산공식!DC$15,$F728,0),"")</f>
        <v>0</v>
      </c>
      <c r="P728" s="212" t="str">
        <f t="shared" ca="1" si="22"/>
        <v>3% 이하</v>
      </c>
      <c r="Q728" s="218">
        <f ca="1">IFERROR(ROUND(OFFSET(환산공식!$EX$15,$F728,0),3),"")</f>
        <v>0</v>
      </c>
      <c r="R728" s="218">
        <f ca="1">OFFSET('배치점수 계산기'!H$10,$D728,0)</f>
        <v>171.428</v>
      </c>
      <c r="S728" s="218">
        <f ca="1">OFFSET('배치점수 계산기'!I$10,$D728,0)</f>
        <v>170.738</v>
      </c>
      <c r="T728" s="218">
        <f ca="1">OFFSET('배치점수 계산기'!J$10,$D728,0)</f>
        <v>169.58699999999999</v>
      </c>
      <c r="U728" s="218">
        <f ca="1">OFFSET('배치점수 계산기'!K$10,$D728,0)</f>
        <v>168.19</v>
      </c>
      <c r="V728" s="218">
        <f ca="1">OFFSET('배치점수 계산기'!L$10,$D728,0)</f>
        <v>166.49700000000001</v>
      </c>
      <c r="W728" s="210" t="str">
        <f ca="1">OFFSET('배치점수 계산기'!M$10,$D728,0)</f>
        <v>표점</v>
      </c>
      <c r="X728" s="208" t="str">
        <f ca="1">OFFSET('배치점수 계산기'!N$10,$D728,0)</f>
        <v>표점</v>
      </c>
      <c r="Y728" s="212">
        <f ca="1">OFFSET(환산공식!FG$15,$F728,0)</f>
        <v>0.25</v>
      </c>
      <c r="Z728" s="35">
        <f ca="1">OFFSET(환산공식!FH$15,$F728,0)</f>
        <v>0.45</v>
      </c>
      <c r="AA728" s="203">
        <f ca="1">OFFSET(환산공식!FI$15,$F728,0)</f>
        <v>0.3</v>
      </c>
      <c r="AB728" s="5"/>
      <c r="AD728">
        <f t="shared" ca="1" si="23"/>
        <v>6</v>
      </c>
      <c r="AF728" s="5"/>
      <c r="AG728" s="5"/>
      <c r="AH728" s="5"/>
    </row>
    <row r="729" spans="1:34">
      <c r="A729" s="222"/>
      <c r="B729" s="222"/>
      <c r="C729" s="222" t="s">
        <v>3115</v>
      </c>
      <c r="D729" s="219">
        <v>1656</v>
      </c>
      <c r="E729" s="219">
        <v>220</v>
      </c>
      <c r="F729" s="219">
        <v>220</v>
      </c>
      <c r="G729" s="264">
        <v>722</v>
      </c>
      <c r="H729" s="221" t="s">
        <v>129</v>
      </c>
      <c r="I729" s="219" t="s">
        <v>332</v>
      </c>
      <c r="J729" s="267" t="s">
        <v>1074</v>
      </c>
      <c r="K729" s="219" t="s">
        <v>83</v>
      </c>
      <c r="L729" s="35" t="str">
        <f ca="1">IF(OFFSET(환산공식!$DU$15,$F729,0)=1,"O","X")</f>
        <v>X</v>
      </c>
      <c r="M729" s="212">
        <f ca="1">IFERROR(OFFSET(환산공식!DA$15,$F729,0),"")</f>
        <v>0</v>
      </c>
      <c r="N729" s="35" t="str">
        <f ca="1">IFERROR(CONCATENATE(ROUND(OFFSET(환산공식!DB$15,$F729,0),1),"%"),"")</f>
        <v/>
      </c>
      <c r="O729" s="35">
        <f ca="1">IFERROR(OFFSET(환산공식!DC$15,$F729,0),"")</f>
        <v>0</v>
      </c>
      <c r="P729" s="212" t="str">
        <f t="shared" ca="1" si="22"/>
        <v>3% 이하</v>
      </c>
      <c r="Q729" s="218">
        <f ca="1">IFERROR(ROUND(OFFSET(환산공식!$EX$15,$F729,0),3),"")</f>
        <v>0</v>
      </c>
      <c r="R729" s="218">
        <f ca="1">OFFSET('배치점수 계산기'!H$10,$D729,0)</f>
        <v>171.31</v>
      </c>
      <c r="S729" s="218">
        <f ca="1">OFFSET('배치점수 계산기'!I$10,$D729,0)</f>
        <v>170.68799999999999</v>
      </c>
      <c r="T729" s="218">
        <f ca="1">OFFSET('배치점수 계산기'!J$10,$D729,0)</f>
        <v>169.58699999999999</v>
      </c>
      <c r="U729" s="218">
        <f ca="1">OFFSET('배치점수 계산기'!K$10,$D729,0)</f>
        <v>168.14</v>
      </c>
      <c r="V729" s="218">
        <f ca="1">OFFSET('배치점수 계산기'!L$10,$D729,0)</f>
        <v>166.48</v>
      </c>
      <c r="W729" s="210" t="str">
        <f ca="1">OFFSET('배치점수 계산기'!M$10,$D729,0)</f>
        <v>표점</v>
      </c>
      <c r="X729" s="208" t="str">
        <f ca="1">OFFSET('배치점수 계산기'!N$10,$D729,0)</f>
        <v>표점</v>
      </c>
      <c r="Y729" s="212">
        <f ca="1">OFFSET(환산공식!FG$15,$F729,0)</f>
        <v>0.25</v>
      </c>
      <c r="Z729" s="35">
        <f ca="1">OFFSET(환산공식!FH$15,$F729,0)</f>
        <v>0.45</v>
      </c>
      <c r="AA729" s="203">
        <f ca="1">OFFSET(환산공식!FI$15,$F729,0)</f>
        <v>0.3</v>
      </c>
      <c r="AB729" s="5"/>
      <c r="AD729">
        <f t="shared" ca="1" si="23"/>
        <v>6</v>
      </c>
      <c r="AF729" s="5"/>
      <c r="AG729" s="5"/>
      <c r="AH729" s="5"/>
    </row>
    <row r="730" spans="1:34">
      <c r="A730" s="222"/>
      <c r="B730" s="222"/>
      <c r="C730" s="222" t="s">
        <v>3116</v>
      </c>
      <c r="D730" s="219">
        <v>1657</v>
      </c>
      <c r="E730" s="219">
        <v>221</v>
      </c>
      <c r="F730" s="219">
        <v>221</v>
      </c>
      <c r="G730" s="264">
        <v>723</v>
      </c>
      <c r="H730" s="221" t="s">
        <v>129</v>
      </c>
      <c r="I730" s="219" t="s">
        <v>332</v>
      </c>
      <c r="J730" s="267" t="s">
        <v>18787</v>
      </c>
      <c r="K730" s="219" t="s">
        <v>83</v>
      </c>
      <c r="L730" s="35" t="str">
        <f ca="1">IF(OFFSET(환산공식!$DU$15,$F730,0)=1,"O","X")</f>
        <v>X</v>
      </c>
      <c r="M730" s="212">
        <f ca="1">IFERROR(OFFSET(환산공식!DA$15,$F730,0),"")</f>
        <v>0</v>
      </c>
      <c r="N730" s="35" t="str">
        <f ca="1">IFERROR(CONCATENATE(ROUND(OFFSET(환산공식!DB$15,$F730,0),1),"%"),"")</f>
        <v/>
      </c>
      <c r="O730" s="35">
        <f ca="1">IFERROR(OFFSET(환산공식!DC$15,$F730,0),"")</f>
        <v>0</v>
      </c>
      <c r="P730" s="212" t="str">
        <f t="shared" ca="1" si="22"/>
        <v>3% 이하</v>
      </c>
      <c r="Q730" s="218">
        <f ca="1">IFERROR(ROUND(OFFSET(환산공식!$EX$15,$F730,0),3),"")</f>
        <v>0</v>
      </c>
      <c r="R730" s="218">
        <f ca="1">OFFSET('배치점수 계산기'!H$10,$D730,0)</f>
        <v>176.35900000000001</v>
      </c>
      <c r="S730" s="218">
        <f ca="1">OFFSET('배치점수 계산기'!I$10,$D730,0)</f>
        <v>175.68100000000001</v>
      </c>
      <c r="T730" s="218">
        <f ca="1">OFFSET('배치점수 계산기'!J$10,$D730,0)</f>
        <v>174.59</v>
      </c>
      <c r="U730" s="218">
        <f ca="1">OFFSET('배치점수 계산기'!K$10,$D730,0)</f>
        <v>173.125</v>
      </c>
      <c r="V730" s="218">
        <f ca="1">OFFSET('배치점수 계산기'!L$10,$D730,0)</f>
        <v>171.44399999999999</v>
      </c>
      <c r="W730" s="210" t="str">
        <f ca="1">OFFSET('배치점수 계산기'!M$10,$D730,0)</f>
        <v>표점</v>
      </c>
      <c r="X730" s="208" t="str">
        <f ca="1">OFFSET('배치점수 계산기'!N$10,$D730,0)</f>
        <v>표점</v>
      </c>
      <c r="Y730" s="212">
        <f ca="1">OFFSET(환산공식!FG$15,$F730,0)</f>
        <v>0.25</v>
      </c>
      <c r="Z730" s="35">
        <f ca="1">OFFSET(환산공식!FH$15,$F730,0)</f>
        <v>0.45</v>
      </c>
      <c r="AA730" s="203">
        <f ca="1">OFFSET(환산공식!FI$15,$F730,0)</f>
        <v>0.3</v>
      </c>
      <c r="AB730" s="5"/>
      <c r="AD730">
        <f t="shared" ca="1" si="23"/>
        <v>6</v>
      </c>
      <c r="AF730" s="5"/>
      <c r="AG730" s="5"/>
      <c r="AH730" s="5"/>
    </row>
    <row r="731" spans="1:34">
      <c r="A731" s="222"/>
      <c r="B731" s="222"/>
      <c r="C731" s="222" t="s">
        <v>3117</v>
      </c>
      <c r="D731" s="219">
        <v>1658</v>
      </c>
      <c r="E731" s="219">
        <v>220</v>
      </c>
      <c r="F731" s="219">
        <v>220</v>
      </c>
      <c r="G731" s="264">
        <v>724</v>
      </c>
      <c r="H731" s="221" t="s">
        <v>129</v>
      </c>
      <c r="I731" s="219" t="s">
        <v>332</v>
      </c>
      <c r="J731" s="267" t="s">
        <v>1078</v>
      </c>
      <c r="K731" s="219" t="s">
        <v>83</v>
      </c>
      <c r="L731" s="35" t="str">
        <f ca="1">IF(OFFSET(환산공식!$DU$15,$F731,0)=1,"O","X")</f>
        <v>X</v>
      </c>
      <c r="M731" s="212">
        <f ca="1">IFERROR(OFFSET(환산공식!DA$15,$F731,0),"")</f>
        <v>0</v>
      </c>
      <c r="N731" s="35" t="str">
        <f ca="1">IFERROR(CONCATENATE(ROUND(OFFSET(환산공식!DB$15,$F731,0),1),"%"),"")</f>
        <v/>
      </c>
      <c r="O731" s="35">
        <f ca="1">IFERROR(OFFSET(환산공식!DC$15,$F731,0),"")</f>
        <v>0</v>
      </c>
      <c r="P731" s="212" t="str">
        <f t="shared" ca="1" si="22"/>
        <v>3% 이하</v>
      </c>
      <c r="Q731" s="218">
        <f ca="1">IFERROR(ROUND(OFFSET(환산공식!$EX$15,$F731,0),3),"")</f>
        <v>0</v>
      </c>
      <c r="R731" s="218">
        <f ca="1">OFFSET('배치점수 계산기'!H$10,$D731,0)</f>
        <v>171.11</v>
      </c>
      <c r="S731" s="218">
        <f ca="1">OFFSET('배치점수 계산기'!I$10,$D731,0)</f>
        <v>170.36699999999999</v>
      </c>
      <c r="T731" s="218">
        <f ca="1">OFFSET('배치점수 계산기'!J$10,$D731,0)</f>
        <v>169.42500000000001</v>
      </c>
      <c r="U731" s="218">
        <f ca="1">OFFSET('배치점수 계산기'!K$10,$D731,0)</f>
        <v>168.00800000000001</v>
      </c>
      <c r="V731" s="218">
        <f ca="1">OFFSET('배치점수 계산기'!L$10,$D731,0)</f>
        <v>166.30199999999999</v>
      </c>
      <c r="W731" s="210" t="str">
        <f ca="1">OFFSET('배치점수 계산기'!M$10,$D731,0)</f>
        <v>표점</v>
      </c>
      <c r="X731" s="208" t="str">
        <f ca="1">OFFSET('배치점수 계산기'!N$10,$D731,0)</f>
        <v>표점</v>
      </c>
      <c r="Y731" s="212">
        <f ca="1">OFFSET(환산공식!FG$15,$F731,0)</f>
        <v>0.25</v>
      </c>
      <c r="Z731" s="35">
        <f ca="1">OFFSET(환산공식!FH$15,$F731,0)</f>
        <v>0.45</v>
      </c>
      <c r="AA731" s="203">
        <f ca="1">OFFSET(환산공식!FI$15,$F731,0)</f>
        <v>0.3</v>
      </c>
      <c r="AB731" s="5"/>
      <c r="AD731">
        <f t="shared" ca="1" si="23"/>
        <v>6</v>
      </c>
      <c r="AF731" s="5"/>
      <c r="AG731" s="5"/>
      <c r="AH731" s="5"/>
    </row>
    <row r="732" spans="1:34">
      <c r="A732" s="222"/>
      <c r="B732" s="222"/>
      <c r="C732" s="222" t="s">
        <v>3118</v>
      </c>
      <c r="D732" s="219">
        <v>1659</v>
      </c>
      <c r="E732" s="219">
        <v>220</v>
      </c>
      <c r="F732" s="219">
        <v>220</v>
      </c>
      <c r="G732" s="264">
        <v>725</v>
      </c>
      <c r="H732" s="221" t="s">
        <v>129</v>
      </c>
      <c r="I732" s="219" t="s">
        <v>332</v>
      </c>
      <c r="J732" s="267" t="s">
        <v>714</v>
      </c>
      <c r="K732" s="219" t="s">
        <v>83</v>
      </c>
      <c r="L732" s="35" t="str">
        <f ca="1">IF(OFFSET(환산공식!$DU$15,$F732,0)=1,"O","X")</f>
        <v>X</v>
      </c>
      <c r="M732" s="212">
        <f ca="1">IFERROR(OFFSET(환산공식!DA$15,$F732,0),"")</f>
        <v>0</v>
      </c>
      <c r="N732" s="35" t="str">
        <f ca="1">IFERROR(CONCATENATE(ROUND(OFFSET(환산공식!DB$15,$F732,0),1),"%"),"")</f>
        <v/>
      </c>
      <c r="O732" s="35">
        <f ca="1">IFERROR(OFFSET(환산공식!DC$15,$F732,0),"")</f>
        <v>0</v>
      </c>
      <c r="P732" s="212" t="str">
        <f t="shared" ca="1" si="22"/>
        <v>3% 이하</v>
      </c>
      <c r="Q732" s="218">
        <f ca="1">IFERROR(ROUND(OFFSET(환산공식!$EX$15,$F732,0),3),"")</f>
        <v>0</v>
      </c>
      <c r="R732" s="218">
        <f ca="1">OFFSET('배치점수 계산기'!H$10,$D732,0)</f>
        <v>171.01</v>
      </c>
      <c r="S732" s="218">
        <f ca="1">OFFSET('배치점수 계산기'!I$10,$D732,0)</f>
        <v>170.328</v>
      </c>
      <c r="T732" s="218">
        <f ca="1">OFFSET('배치점수 계산기'!J$10,$D732,0)</f>
        <v>169.33799999999999</v>
      </c>
      <c r="U732" s="218">
        <f ca="1">OFFSET('배치점수 계산기'!K$10,$D732,0)</f>
        <v>167.86</v>
      </c>
      <c r="V732" s="218">
        <f ca="1">OFFSET('배치점수 계산기'!L$10,$D732,0)</f>
        <v>166.18799999999999</v>
      </c>
      <c r="W732" s="210" t="str">
        <f ca="1">OFFSET('배치점수 계산기'!M$10,$D732,0)</f>
        <v>표점</v>
      </c>
      <c r="X732" s="208" t="str">
        <f ca="1">OFFSET('배치점수 계산기'!N$10,$D732,0)</f>
        <v>표점</v>
      </c>
      <c r="Y732" s="212">
        <f ca="1">OFFSET(환산공식!FG$15,$F732,0)</f>
        <v>0.25</v>
      </c>
      <c r="Z732" s="35">
        <f ca="1">OFFSET(환산공식!FH$15,$F732,0)</f>
        <v>0.45</v>
      </c>
      <c r="AA732" s="203">
        <f ca="1">OFFSET(환산공식!FI$15,$F732,0)</f>
        <v>0.3</v>
      </c>
      <c r="AB732" s="5"/>
      <c r="AD732">
        <f t="shared" ca="1" si="23"/>
        <v>6</v>
      </c>
      <c r="AF732" s="5"/>
      <c r="AG732" s="5"/>
      <c r="AH732" s="5"/>
    </row>
    <row r="733" spans="1:34">
      <c r="A733" s="222"/>
      <c r="B733" s="222"/>
      <c r="C733" s="222" t="s">
        <v>3119</v>
      </c>
      <c r="D733" s="219">
        <v>1660</v>
      </c>
      <c r="E733" s="219">
        <v>221</v>
      </c>
      <c r="F733" s="219">
        <v>221</v>
      </c>
      <c r="G733" s="264">
        <v>726</v>
      </c>
      <c r="H733" s="221" t="s">
        <v>129</v>
      </c>
      <c r="I733" s="219" t="s">
        <v>332</v>
      </c>
      <c r="J733" s="267" t="s">
        <v>1081</v>
      </c>
      <c r="K733" s="219" t="s">
        <v>83</v>
      </c>
      <c r="L733" s="35" t="str">
        <f ca="1">IF(OFFSET(환산공식!$DU$15,$F733,0)=1,"O","X")</f>
        <v>X</v>
      </c>
      <c r="M733" s="212">
        <f ca="1">IFERROR(OFFSET(환산공식!DA$15,$F733,0),"")</f>
        <v>0</v>
      </c>
      <c r="N733" s="35" t="str">
        <f ca="1">IFERROR(CONCATENATE(ROUND(OFFSET(환산공식!DB$15,$F733,0),1),"%"),"")</f>
        <v/>
      </c>
      <c r="O733" s="35">
        <f ca="1">IFERROR(OFFSET(환산공식!DC$15,$F733,0),"")</f>
        <v>0</v>
      </c>
      <c r="P733" s="212" t="str">
        <f t="shared" ca="1" si="22"/>
        <v>3% 이하</v>
      </c>
      <c r="Q733" s="218">
        <f ca="1">IFERROR(ROUND(OFFSET(환산공식!$EX$15,$F733,0),3),"")</f>
        <v>0</v>
      </c>
      <c r="R733" s="218">
        <f ca="1">OFFSET('배치점수 계산기'!H$10,$D733,0)</f>
        <v>175.59200000000001</v>
      </c>
      <c r="S733" s="218">
        <f ca="1">OFFSET('배치점수 계산기'!I$10,$D733,0)</f>
        <v>175.011</v>
      </c>
      <c r="T733" s="218">
        <f ca="1">OFFSET('배치점수 계산기'!J$10,$D733,0)</f>
        <v>173.98400000000001</v>
      </c>
      <c r="U733" s="218">
        <f ca="1">OFFSET('배치점수 계산기'!K$10,$D733,0)</f>
        <v>172.47</v>
      </c>
      <c r="V733" s="218">
        <f ca="1">OFFSET('배치점수 계산기'!L$10,$D733,0)</f>
        <v>170.70599999999999</v>
      </c>
      <c r="W733" s="210" t="str">
        <f ca="1">OFFSET('배치점수 계산기'!M$10,$D733,0)</f>
        <v>표점</v>
      </c>
      <c r="X733" s="208" t="str">
        <f ca="1">OFFSET('배치점수 계산기'!N$10,$D733,0)</f>
        <v>표점</v>
      </c>
      <c r="Y733" s="212">
        <f ca="1">OFFSET(환산공식!FG$15,$F733,0)</f>
        <v>0.25</v>
      </c>
      <c r="Z733" s="35">
        <f ca="1">OFFSET(환산공식!FH$15,$F733,0)</f>
        <v>0.45</v>
      </c>
      <c r="AA733" s="203">
        <f ca="1">OFFSET(환산공식!FI$15,$F733,0)</f>
        <v>0.3</v>
      </c>
      <c r="AB733" s="5"/>
      <c r="AD733">
        <f t="shared" ca="1" si="23"/>
        <v>6</v>
      </c>
      <c r="AF733" s="5"/>
      <c r="AG733" s="5"/>
      <c r="AH733" s="5"/>
    </row>
    <row r="734" spans="1:34">
      <c r="A734" s="222"/>
      <c r="B734" s="222"/>
      <c r="C734" s="222" t="s">
        <v>3120</v>
      </c>
      <c r="D734" s="219">
        <v>1661</v>
      </c>
      <c r="E734" s="219">
        <v>220</v>
      </c>
      <c r="F734" s="219">
        <v>220</v>
      </c>
      <c r="G734" s="264">
        <v>727</v>
      </c>
      <c r="H734" s="221" t="s">
        <v>129</v>
      </c>
      <c r="I734" s="219" t="s">
        <v>332</v>
      </c>
      <c r="J734" s="267" t="s">
        <v>18785</v>
      </c>
      <c r="K734" s="219" t="s">
        <v>83</v>
      </c>
      <c r="L734" s="35" t="str">
        <f ca="1">IF(OFFSET(환산공식!$DU$15,$F734,0)=1,"O","X")</f>
        <v>X</v>
      </c>
      <c r="M734" s="212">
        <f ca="1">IFERROR(OFFSET(환산공식!DA$15,$F734,0),"")</f>
        <v>0</v>
      </c>
      <c r="N734" s="35" t="str">
        <f ca="1">IFERROR(CONCATENATE(ROUND(OFFSET(환산공식!DB$15,$F734,0),1),"%"),"")</f>
        <v/>
      </c>
      <c r="O734" s="35">
        <f ca="1">IFERROR(OFFSET(환산공식!DC$15,$F734,0),"")</f>
        <v>0</v>
      </c>
      <c r="P734" s="212" t="str">
        <f t="shared" ca="1" si="22"/>
        <v>3% 이하</v>
      </c>
      <c r="Q734" s="218">
        <f ca="1">IFERROR(ROUND(OFFSET(환산공식!$EX$15,$F734,0),3),"")</f>
        <v>0</v>
      </c>
      <c r="R734" s="218">
        <f ca="1">OFFSET('배치점수 계산기'!H$10,$D734,0)</f>
        <v>169.803</v>
      </c>
      <c r="S734" s="218">
        <f ca="1">OFFSET('배치점수 계산기'!I$10,$D734,0)</f>
        <v>169.29300000000001</v>
      </c>
      <c r="T734" s="218">
        <f ca="1">OFFSET('배치점수 계산기'!J$10,$D734,0)</f>
        <v>168.108</v>
      </c>
      <c r="U734" s="218">
        <f ca="1">OFFSET('배치점수 계산기'!K$10,$D734,0)</f>
        <v>166.83500000000001</v>
      </c>
      <c r="V734" s="218">
        <f ca="1">OFFSET('배치점수 계산기'!L$10,$D734,0)</f>
        <v>165.13</v>
      </c>
      <c r="W734" s="210" t="str">
        <f ca="1">OFFSET('배치점수 계산기'!M$10,$D734,0)</f>
        <v>표점</v>
      </c>
      <c r="X734" s="208" t="str">
        <f ca="1">OFFSET('배치점수 계산기'!N$10,$D734,0)</f>
        <v>표점</v>
      </c>
      <c r="Y734" s="212">
        <f ca="1">OFFSET(환산공식!FG$15,$F734,0)</f>
        <v>0.25</v>
      </c>
      <c r="Z734" s="35">
        <f ca="1">OFFSET(환산공식!FH$15,$F734,0)</f>
        <v>0.45</v>
      </c>
      <c r="AA734" s="203">
        <f ca="1">OFFSET(환산공식!FI$15,$F734,0)</f>
        <v>0.3</v>
      </c>
      <c r="AB734" s="5"/>
      <c r="AD734">
        <f t="shared" ca="1" si="23"/>
        <v>6</v>
      </c>
      <c r="AF734" s="5"/>
      <c r="AG734" s="5"/>
      <c r="AH734" s="5"/>
    </row>
    <row r="735" spans="1:34">
      <c r="A735" s="222"/>
      <c r="B735" s="222"/>
      <c r="C735" s="222" t="s">
        <v>3121</v>
      </c>
      <c r="D735" s="219">
        <v>1662</v>
      </c>
      <c r="E735" s="219">
        <v>221</v>
      </c>
      <c r="F735" s="219">
        <v>221</v>
      </c>
      <c r="G735" s="264">
        <v>728</v>
      </c>
      <c r="H735" s="221" t="s">
        <v>129</v>
      </c>
      <c r="I735" s="219" t="s">
        <v>332</v>
      </c>
      <c r="J735" s="267" t="s">
        <v>1060</v>
      </c>
      <c r="K735" s="219" t="s">
        <v>83</v>
      </c>
      <c r="L735" s="35" t="str">
        <f ca="1">IF(OFFSET(환산공식!$DU$15,$F735,0)=1,"O","X")</f>
        <v>X</v>
      </c>
      <c r="M735" s="212">
        <f ca="1">IFERROR(OFFSET(환산공식!DA$15,$F735,0),"")</f>
        <v>0</v>
      </c>
      <c r="N735" s="35" t="str">
        <f ca="1">IFERROR(CONCATENATE(ROUND(OFFSET(환산공식!DB$15,$F735,0),1),"%"),"")</f>
        <v/>
      </c>
      <c r="O735" s="35">
        <f ca="1">IFERROR(OFFSET(환산공식!DC$15,$F735,0),"")</f>
        <v>0</v>
      </c>
      <c r="P735" s="212" t="str">
        <f t="shared" ca="1" si="22"/>
        <v>3% 이하</v>
      </c>
      <c r="Q735" s="218">
        <f ca="1">IFERROR(ROUND(OFFSET(환산공식!$EX$15,$F735,0),3),"")</f>
        <v>0</v>
      </c>
      <c r="R735" s="218">
        <f ca="1">OFFSET('배치점수 계산기'!H$10,$D735,0)</f>
        <v>174.505</v>
      </c>
      <c r="S735" s="218">
        <f ca="1">OFFSET('배치점수 계산기'!I$10,$D735,0)</f>
        <v>173.98400000000001</v>
      </c>
      <c r="T735" s="218">
        <f ca="1">OFFSET('배치점수 계산기'!J$10,$D735,0)</f>
        <v>172.82400000000001</v>
      </c>
      <c r="U735" s="218">
        <f ca="1">OFFSET('배치점수 계산기'!K$10,$D735,0)</f>
        <v>171.44399999999999</v>
      </c>
      <c r="V735" s="218">
        <f ca="1">OFFSET('배치점수 계산기'!L$10,$D735,0)</f>
        <v>169.626</v>
      </c>
      <c r="W735" s="210" t="str">
        <f ca="1">OFFSET('배치점수 계산기'!M$10,$D735,0)</f>
        <v>표점</v>
      </c>
      <c r="X735" s="208" t="str">
        <f ca="1">OFFSET('배치점수 계산기'!N$10,$D735,0)</f>
        <v>표점</v>
      </c>
      <c r="Y735" s="212">
        <f ca="1">OFFSET(환산공식!FG$15,$F735,0)</f>
        <v>0.25</v>
      </c>
      <c r="Z735" s="35">
        <f ca="1">OFFSET(환산공식!FH$15,$F735,0)</f>
        <v>0.45</v>
      </c>
      <c r="AA735" s="203">
        <f ca="1">OFFSET(환산공식!FI$15,$F735,0)</f>
        <v>0.3</v>
      </c>
      <c r="AB735" s="5"/>
      <c r="AD735">
        <f t="shared" ca="1" si="23"/>
        <v>6</v>
      </c>
      <c r="AF735" s="5"/>
      <c r="AG735" s="5"/>
      <c r="AH735" s="5"/>
    </row>
    <row r="736" spans="1:34">
      <c r="A736" s="222"/>
      <c r="B736" s="222"/>
      <c r="C736" s="222" t="s">
        <v>3122</v>
      </c>
      <c r="D736" s="219">
        <v>1663</v>
      </c>
      <c r="E736" s="219">
        <v>222</v>
      </c>
      <c r="F736" s="219">
        <v>222</v>
      </c>
      <c r="G736" s="264">
        <v>729</v>
      </c>
      <c r="H736" s="221" t="s">
        <v>129</v>
      </c>
      <c r="I736" s="219" t="s">
        <v>332</v>
      </c>
      <c r="J736" s="267" t="s">
        <v>349</v>
      </c>
      <c r="K736" s="219" t="s">
        <v>83</v>
      </c>
      <c r="L736" s="35" t="str">
        <f ca="1">IF(OFFSET(환산공식!$DU$15,$F736,0)=1,"O","X")</f>
        <v>X</v>
      </c>
      <c r="M736" s="212">
        <f ca="1">IFERROR(OFFSET(환산공식!DA$15,$F736,0),"")</f>
        <v>0</v>
      </c>
      <c r="N736" s="35" t="str">
        <f ca="1">IFERROR(CONCATENATE(ROUND(OFFSET(환산공식!DB$15,$F736,0),1),"%"),"")</f>
        <v/>
      </c>
      <c r="O736" s="35">
        <f ca="1">IFERROR(OFFSET(환산공식!DC$15,$F736,0),"")</f>
        <v>0</v>
      </c>
      <c r="P736" s="212" t="str">
        <f t="shared" ca="1" si="22"/>
        <v>3% 이하</v>
      </c>
      <c r="Q736" s="218">
        <f ca="1">IFERROR(ROUND(OFFSET(환산공식!$EX$15,$F736,0),3),"")</f>
        <v>0</v>
      </c>
      <c r="R736" s="218">
        <f ca="1">OFFSET('배치점수 계산기'!H$10,$D736,0)</f>
        <v>169.03200000000001</v>
      </c>
      <c r="S736" s="218">
        <f ca="1">OFFSET('배치점수 계산기'!I$10,$D736,0)</f>
        <v>168.495</v>
      </c>
      <c r="T736" s="218">
        <f ca="1">OFFSET('배치점수 계산기'!J$10,$D736,0)</f>
        <v>167.435</v>
      </c>
      <c r="U736" s="218">
        <f ca="1">OFFSET('배치점수 계산기'!K$10,$D736,0)</f>
        <v>166.065</v>
      </c>
      <c r="V736" s="218">
        <f ca="1">OFFSET('배치점수 계산기'!L$10,$D736,0)</f>
        <v>164.303</v>
      </c>
      <c r="W736" s="210" t="str">
        <f ca="1">OFFSET('배치점수 계산기'!M$10,$D736,0)</f>
        <v>표점</v>
      </c>
      <c r="X736" s="208" t="str">
        <f ca="1">OFFSET('배치점수 계산기'!N$10,$D736,0)</f>
        <v>표점</v>
      </c>
      <c r="Y736" s="212">
        <f ca="1">OFFSET(환산공식!FG$15,$F736,0)</f>
        <v>0.25</v>
      </c>
      <c r="Z736" s="35">
        <f ca="1">OFFSET(환산공식!FH$15,$F736,0)</f>
        <v>0.45</v>
      </c>
      <c r="AA736" s="203">
        <f ca="1">OFFSET(환산공식!FI$15,$F736,0)</f>
        <v>0.3</v>
      </c>
      <c r="AB736" s="5"/>
      <c r="AD736">
        <f t="shared" ca="1" si="23"/>
        <v>6</v>
      </c>
      <c r="AF736" s="5"/>
      <c r="AG736" s="5"/>
      <c r="AH736" s="5"/>
    </row>
    <row r="737" spans="1:34">
      <c r="A737" s="222"/>
      <c r="B737" s="222"/>
      <c r="C737" s="222" t="s">
        <v>3123</v>
      </c>
      <c r="D737" s="219">
        <v>1664</v>
      </c>
      <c r="E737" s="219">
        <v>221</v>
      </c>
      <c r="F737" s="219">
        <v>221</v>
      </c>
      <c r="G737" s="264">
        <v>730</v>
      </c>
      <c r="H737" s="221" t="s">
        <v>129</v>
      </c>
      <c r="I737" s="219" t="s">
        <v>332</v>
      </c>
      <c r="J737" s="267" t="s">
        <v>1077</v>
      </c>
      <c r="K737" s="219" t="s">
        <v>83</v>
      </c>
      <c r="L737" s="35" t="str">
        <f ca="1">IF(OFFSET(환산공식!$DU$15,$F737,0)=1,"O","X")</f>
        <v>X</v>
      </c>
      <c r="M737" s="212">
        <f ca="1">IFERROR(OFFSET(환산공식!DA$15,$F737,0),"")</f>
        <v>0</v>
      </c>
      <c r="N737" s="35" t="str">
        <f ca="1">IFERROR(CONCATENATE(ROUND(OFFSET(환산공식!DB$15,$F737,0),1),"%"),"")</f>
        <v/>
      </c>
      <c r="O737" s="35">
        <f ca="1">IFERROR(OFFSET(환산공식!DC$15,$F737,0),"")</f>
        <v>0</v>
      </c>
      <c r="P737" s="212" t="str">
        <f t="shared" ca="1" si="22"/>
        <v>3% 이하</v>
      </c>
      <c r="Q737" s="218">
        <f ca="1">IFERROR(ROUND(OFFSET(환산공식!$EX$15,$F737,0),3),"")</f>
        <v>0</v>
      </c>
      <c r="R737" s="218">
        <f ca="1">OFFSET('배치점수 계산기'!H$10,$D737,0)</f>
        <v>172.26599999999999</v>
      </c>
      <c r="S737" s="218">
        <f ca="1">OFFSET('배치점수 계산기'!I$10,$D737,0)</f>
        <v>171.71</v>
      </c>
      <c r="T737" s="218">
        <f ca="1">OFFSET('배치점수 계산기'!J$10,$D737,0)</f>
        <v>170.58699999999999</v>
      </c>
      <c r="U737" s="218">
        <f ca="1">OFFSET('배치점수 계산기'!K$10,$D737,0)</f>
        <v>169.08799999999999</v>
      </c>
      <c r="V737" s="218">
        <f ca="1">OFFSET('배치점수 계산기'!L$10,$D737,0)</f>
        <v>167.40899999999999</v>
      </c>
      <c r="W737" s="210" t="str">
        <f ca="1">OFFSET('배치점수 계산기'!M$10,$D737,0)</f>
        <v>표점</v>
      </c>
      <c r="X737" s="208" t="str">
        <f ca="1">OFFSET('배치점수 계산기'!N$10,$D737,0)</f>
        <v>표점</v>
      </c>
      <c r="Y737" s="212">
        <f ca="1">OFFSET(환산공식!FG$15,$F737,0)</f>
        <v>0.25</v>
      </c>
      <c r="Z737" s="35">
        <f ca="1">OFFSET(환산공식!FH$15,$F737,0)</f>
        <v>0.45</v>
      </c>
      <c r="AA737" s="203">
        <f ca="1">OFFSET(환산공식!FI$15,$F737,0)</f>
        <v>0.3</v>
      </c>
      <c r="AB737" s="5"/>
      <c r="AD737">
        <f t="shared" ca="1" si="23"/>
        <v>6</v>
      </c>
      <c r="AF737" s="5"/>
      <c r="AG737" s="5"/>
      <c r="AH737" s="5"/>
    </row>
    <row r="738" spans="1:34">
      <c r="A738" s="222"/>
      <c r="B738" s="222"/>
      <c r="C738" s="222" t="s">
        <v>3124</v>
      </c>
      <c r="D738" s="219">
        <v>1665</v>
      </c>
      <c r="E738" s="219">
        <v>221</v>
      </c>
      <c r="F738" s="219">
        <v>221</v>
      </c>
      <c r="G738" s="264">
        <v>731</v>
      </c>
      <c r="H738" s="221" t="s">
        <v>129</v>
      </c>
      <c r="I738" s="219" t="s">
        <v>332</v>
      </c>
      <c r="J738" s="267" t="s">
        <v>660</v>
      </c>
      <c r="K738" s="219" t="s">
        <v>83</v>
      </c>
      <c r="L738" s="35" t="str">
        <f ca="1">IF(OFFSET(환산공식!$DU$15,$F738,0)=1,"O","X")</f>
        <v>X</v>
      </c>
      <c r="M738" s="212">
        <f ca="1">IFERROR(OFFSET(환산공식!DA$15,$F738,0),"")</f>
        <v>0</v>
      </c>
      <c r="N738" s="35" t="str">
        <f ca="1">IFERROR(CONCATENATE(ROUND(OFFSET(환산공식!DB$15,$F738,0),1),"%"),"")</f>
        <v/>
      </c>
      <c r="O738" s="35">
        <f ca="1">IFERROR(OFFSET(환산공식!DC$15,$F738,0),"")</f>
        <v>0</v>
      </c>
      <c r="P738" s="212" t="str">
        <f t="shared" ca="1" si="22"/>
        <v>3% 이하</v>
      </c>
      <c r="Q738" s="218">
        <f ca="1">IFERROR(ROUND(OFFSET(환산공식!$EX$15,$F738,0),3),"")</f>
        <v>0</v>
      </c>
      <c r="R738" s="218">
        <f ca="1">OFFSET('배치점수 계산기'!H$10,$D738,0)</f>
        <v>172.054</v>
      </c>
      <c r="S738" s="218">
        <f ca="1">OFFSET('배치점수 계산기'!I$10,$D738,0)</f>
        <v>171.511</v>
      </c>
      <c r="T738" s="218">
        <f ca="1">OFFSET('배치점수 계산기'!J$10,$D738,0)</f>
        <v>170.45099999999999</v>
      </c>
      <c r="U738" s="218">
        <f ca="1">OFFSET('배치점수 계산기'!K$10,$D738,0)</f>
        <v>168.95</v>
      </c>
      <c r="V738" s="218">
        <f ca="1">OFFSET('배치점수 계산기'!L$10,$D738,0)</f>
        <v>167.25399999999999</v>
      </c>
      <c r="W738" s="210" t="str">
        <f ca="1">OFFSET('배치점수 계산기'!M$10,$D738,0)</f>
        <v>표점</v>
      </c>
      <c r="X738" s="208" t="str">
        <f ca="1">OFFSET('배치점수 계산기'!N$10,$D738,0)</f>
        <v>표점</v>
      </c>
      <c r="Y738" s="212">
        <f ca="1">OFFSET(환산공식!FG$15,$F738,0)</f>
        <v>0.25</v>
      </c>
      <c r="Z738" s="35">
        <f ca="1">OFFSET(환산공식!FH$15,$F738,0)</f>
        <v>0.45</v>
      </c>
      <c r="AA738" s="203">
        <f ca="1">OFFSET(환산공식!FI$15,$F738,0)</f>
        <v>0.3</v>
      </c>
      <c r="AB738" s="5"/>
      <c r="AD738">
        <f t="shared" ca="1" si="23"/>
        <v>6</v>
      </c>
      <c r="AF738" s="5"/>
      <c r="AG738" s="5"/>
      <c r="AH738" s="5"/>
    </row>
    <row r="739" spans="1:34">
      <c r="A739" s="222"/>
      <c r="B739" s="222"/>
      <c r="C739" s="222" t="s">
        <v>3125</v>
      </c>
      <c r="D739" s="219">
        <v>1666</v>
      </c>
      <c r="E739" s="219">
        <v>220</v>
      </c>
      <c r="F739" s="219">
        <v>220</v>
      </c>
      <c r="G739" s="264">
        <v>732</v>
      </c>
      <c r="H739" s="221" t="s">
        <v>129</v>
      </c>
      <c r="I739" s="219" t="s">
        <v>332</v>
      </c>
      <c r="J739" s="267" t="s">
        <v>1079</v>
      </c>
      <c r="K739" s="219" t="s">
        <v>83</v>
      </c>
      <c r="L739" s="35" t="str">
        <f ca="1">IF(OFFSET(환산공식!$DU$15,$F739,0)=1,"O","X")</f>
        <v>X</v>
      </c>
      <c r="M739" s="212">
        <f ca="1">IFERROR(OFFSET(환산공식!DA$15,$F739,0),"")</f>
        <v>0</v>
      </c>
      <c r="N739" s="35" t="str">
        <f ca="1">IFERROR(CONCATENATE(ROUND(OFFSET(환산공식!DB$15,$F739,0),1),"%"),"")</f>
        <v/>
      </c>
      <c r="O739" s="35">
        <f ca="1">IFERROR(OFFSET(환산공식!DC$15,$F739,0),"")</f>
        <v>0</v>
      </c>
      <c r="P739" s="212" t="str">
        <f t="shared" ca="1" si="22"/>
        <v>3% 이하</v>
      </c>
      <c r="Q739" s="218">
        <f ca="1">IFERROR(ROUND(OFFSET(환산공식!$EX$15,$F739,0),3),"")</f>
        <v>0</v>
      </c>
      <c r="R739" s="218">
        <f ca="1">OFFSET('배치점수 계산기'!H$10,$D739,0)</f>
        <v>166.435</v>
      </c>
      <c r="S739" s="218">
        <f ca="1">OFFSET('배치점수 계산기'!I$10,$D739,0)</f>
        <v>165.91499999999999</v>
      </c>
      <c r="T739" s="218">
        <f ca="1">OFFSET('배치점수 계산기'!J$10,$D739,0)</f>
        <v>164.82499999999999</v>
      </c>
      <c r="U739" s="218">
        <f ca="1">OFFSET('배치점수 계산기'!K$10,$D739,0)</f>
        <v>163.35499999999999</v>
      </c>
      <c r="V739" s="218">
        <f ca="1">OFFSET('배치점수 계산기'!L$10,$D739,0)</f>
        <v>161.94300000000001</v>
      </c>
      <c r="W739" s="210" t="str">
        <f ca="1">OFFSET('배치점수 계산기'!M$10,$D739,0)</f>
        <v>표점</v>
      </c>
      <c r="X739" s="208" t="str">
        <f ca="1">OFFSET('배치점수 계산기'!N$10,$D739,0)</f>
        <v>표점</v>
      </c>
      <c r="Y739" s="212">
        <f ca="1">OFFSET(환산공식!FG$15,$F739,0)</f>
        <v>0.25</v>
      </c>
      <c r="Z739" s="35">
        <f ca="1">OFFSET(환산공식!FH$15,$F739,0)</f>
        <v>0.45</v>
      </c>
      <c r="AA739" s="203">
        <f ca="1">OFFSET(환산공식!FI$15,$F739,0)</f>
        <v>0.3</v>
      </c>
      <c r="AB739" s="5"/>
      <c r="AD739">
        <f t="shared" ca="1" si="23"/>
        <v>6</v>
      </c>
      <c r="AF739" s="5"/>
      <c r="AG739" s="5"/>
      <c r="AH739" s="5"/>
    </row>
    <row r="740" spans="1:34">
      <c r="A740" s="222"/>
      <c r="B740" s="222"/>
      <c r="C740" s="222" t="s">
        <v>3126</v>
      </c>
      <c r="D740" s="219">
        <v>1667</v>
      </c>
      <c r="E740" s="219">
        <v>221</v>
      </c>
      <c r="F740" s="219">
        <v>221</v>
      </c>
      <c r="G740" s="264">
        <v>733</v>
      </c>
      <c r="H740" s="221" t="s">
        <v>129</v>
      </c>
      <c r="I740" s="219" t="s">
        <v>332</v>
      </c>
      <c r="J740" s="267" t="s">
        <v>1075</v>
      </c>
      <c r="K740" s="219" t="s">
        <v>83</v>
      </c>
      <c r="L740" s="35" t="str">
        <f ca="1">IF(OFFSET(환산공식!$DU$15,$F740,0)=1,"O","X")</f>
        <v>X</v>
      </c>
      <c r="M740" s="212">
        <f ca="1">IFERROR(OFFSET(환산공식!DA$15,$F740,0),"")</f>
        <v>0</v>
      </c>
      <c r="N740" s="35" t="str">
        <f ca="1">IFERROR(CONCATENATE(ROUND(OFFSET(환산공식!DB$15,$F740,0),1),"%"),"")</f>
        <v/>
      </c>
      <c r="O740" s="35">
        <f ca="1">IFERROR(OFFSET(환산공식!DC$15,$F740,0),"")</f>
        <v>0</v>
      </c>
      <c r="P740" s="212" t="str">
        <f t="shared" ca="1" si="22"/>
        <v>3% 이하</v>
      </c>
      <c r="Q740" s="218">
        <f ca="1">IFERROR(ROUND(OFFSET(환산공식!$EX$15,$F740,0),3),"")</f>
        <v>0</v>
      </c>
      <c r="R740" s="218">
        <f ca="1">OFFSET('배치점수 계산기'!H$10,$D740,0)</f>
        <v>171.39400000000001</v>
      </c>
      <c r="S740" s="218">
        <f ca="1">OFFSET('배치점수 계산기'!I$10,$D740,0)</f>
        <v>170.85300000000001</v>
      </c>
      <c r="T740" s="218">
        <f ca="1">OFFSET('배치점수 계산기'!J$10,$D740,0)</f>
        <v>169.72800000000001</v>
      </c>
      <c r="U740" s="218">
        <f ca="1">OFFSET('배치점수 계산기'!K$10,$D740,0)</f>
        <v>168.21299999999999</v>
      </c>
      <c r="V740" s="218">
        <f ca="1">OFFSET('배치점수 계산기'!L$10,$D740,0)</f>
        <v>166.749</v>
      </c>
      <c r="W740" s="210" t="str">
        <f ca="1">OFFSET('배치점수 계산기'!M$10,$D740,0)</f>
        <v>표점</v>
      </c>
      <c r="X740" s="208" t="str">
        <f ca="1">OFFSET('배치점수 계산기'!N$10,$D740,0)</f>
        <v>표점</v>
      </c>
      <c r="Y740" s="212">
        <f ca="1">OFFSET(환산공식!FG$15,$F740,0)</f>
        <v>0.25</v>
      </c>
      <c r="Z740" s="35">
        <f ca="1">OFFSET(환산공식!FH$15,$F740,0)</f>
        <v>0.45</v>
      </c>
      <c r="AA740" s="203">
        <f ca="1">OFFSET(환산공식!FI$15,$F740,0)</f>
        <v>0.3</v>
      </c>
      <c r="AB740" s="5"/>
      <c r="AD740">
        <f t="shared" ca="1" si="23"/>
        <v>6</v>
      </c>
      <c r="AF740" s="5"/>
      <c r="AG740" s="5"/>
      <c r="AH740" s="5"/>
    </row>
    <row r="741" spans="1:34">
      <c r="A741" s="222"/>
      <c r="B741" s="222"/>
      <c r="C741" s="222" t="s">
        <v>3127</v>
      </c>
      <c r="D741" s="219">
        <v>1668</v>
      </c>
      <c r="E741" s="219">
        <v>220</v>
      </c>
      <c r="F741" s="219">
        <v>220</v>
      </c>
      <c r="G741" s="264">
        <v>734</v>
      </c>
      <c r="H741" s="221" t="s">
        <v>129</v>
      </c>
      <c r="I741" s="219" t="s">
        <v>332</v>
      </c>
      <c r="J741" s="267" t="s">
        <v>347</v>
      </c>
      <c r="K741" s="219" t="s">
        <v>83</v>
      </c>
      <c r="L741" s="35" t="str">
        <f ca="1">IF(OFFSET(환산공식!$DU$15,$F741,0)=1,"O","X")</f>
        <v>X</v>
      </c>
      <c r="M741" s="212">
        <f ca="1">IFERROR(OFFSET(환산공식!DA$15,$F741,0),"")</f>
        <v>0</v>
      </c>
      <c r="N741" s="35" t="str">
        <f ca="1">IFERROR(CONCATENATE(ROUND(OFFSET(환산공식!DB$15,$F741,0),1),"%"),"")</f>
        <v/>
      </c>
      <c r="O741" s="35">
        <f ca="1">IFERROR(OFFSET(환산공식!DC$15,$F741,0),"")</f>
        <v>0</v>
      </c>
      <c r="P741" s="212" t="str">
        <f t="shared" ca="1" si="22"/>
        <v>3% 이하</v>
      </c>
      <c r="Q741" s="218">
        <f ca="1">IFERROR(ROUND(OFFSET(환산공식!$EX$15,$F741,0),3),"")</f>
        <v>0</v>
      </c>
      <c r="R741" s="218">
        <f ca="1">OFFSET('배치점수 계산기'!H$10,$D741,0)</f>
        <v>165.52799999999999</v>
      </c>
      <c r="S741" s="218">
        <f ca="1">OFFSET('배치점수 계산기'!I$10,$D741,0)</f>
        <v>164.97300000000001</v>
      </c>
      <c r="T741" s="218">
        <f ca="1">OFFSET('배치점수 계산기'!J$10,$D741,0)</f>
        <v>163.815</v>
      </c>
      <c r="U741" s="218">
        <f ca="1">OFFSET('배치점수 계산기'!K$10,$D741,0)</f>
        <v>162.58000000000001</v>
      </c>
      <c r="V741" s="218">
        <f ca="1">OFFSET('배치점수 계산기'!L$10,$D741,0)</f>
        <v>161.08500000000001</v>
      </c>
      <c r="W741" s="210" t="str">
        <f ca="1">OFFSET('배치점수 계산기'!M$10,$D741,0)</f>
        <v>표점</v>
      </c>
      <c r="X741" s="208" t="str">
        <f ca="1">OFFSET('배치점수 계산기'!N$10,$D741,0)</f>
        <v>표점</v>
      </c>
      <c r="Y741" s="212">
        <f ca="1">OFFSET(환산공식!FG$15,$F741,0)</f>
        <v>0.25</v>
      </c>
      <c r="Z741" s="35">
        <f ca="1">OFFSET(환산공식!FH$15,$F741,0)</f>
        <v>0.45</v>
      </c>
      <c r="AA741" s="203">
        <f ca="1">OFFSET(환산공식!FI$15,$F741,0)</f>
        <v>0.3</v>
      </c>
      <c r="AB741" s="5"/>
      <c r="AD741">
        <f t="shared" ca="1" si="23"/>
        <v>6</v>
      </c>
      <c r="AF741" s="5"/>
      <c r="AG741" s="5"/>
      <c r="AH741" s="5"/>
    </row>
    <row r="742" spans="1:34">
      <c r="A742" s="222"/>
      <c r="B742" s="222"/>
      <c r="C742" s="222" t="s">
        <v>3128</v>
      </c>
      <c r="D742" s="219">
        <v>1669</v>
      </c>
      <c r="E742" s="219">
        <v>223</v>
      </c>
      <c r="F742" s="219">
        <v>223</v>
      </c>
      <c r="G742" s="264">
        <v>735</v>
      </c>
      <c r="H742" s="221" t="s">
        <v>129</v>
      </c>
      <c r="I742" s="219" t="s">
        <v>332</v>
      </c>
      <c r="J742" s="267" t="s">
        <v>384</v>
      </c>
      <c r="K742" s="219" t="s">
        <v>83</v>
      </c>
      <c r="L742" s="35" t="str">
        <f ca="1">IF(OFFSET(환산공식!$DU$15,$F742,0)=1,"O","X")</f>
        <v>X</v>
      </c>
      <c r="M742" s="212">
        <f ca="1">IFERROR(OFFSET(환산공식!DA$15,$F742,0),"")</f>
        <v>0</v>
      </c>
      <c r="N742" s="35" t="str">
        <f ca="1">IFERROR(CONCATENATE(ROUND(OFFSET(환산공식!DB$15,$F742,0),1),"%"),"")</f>
        <v/>
      </c>
      <c r="O742" s="35">
        <f ca="1">IFERROR(OFFSET(환산공식!DC$15,$F742,0),"")</f>
        <v>0</v>
      </c>
      <c r="P742" s="212" t="str">
        <f t="shared" ca="1" si="22"/>
        <v>3% 이하</v>
      </c>
      <c r="Q742" s="218">
        <f ca="1">IFERROR(ROUND(OFFSET(환산공식!$EX$15,$F742,0),3),"")</f>
        <v>0</v>
      </c>
      <c r="R742" s="218">
        <f ca="1">OFFSET('배치점수 계산기'!H$10,$D742,0)</f>
        <v>162.83500000000001</v>
      </c>
      <c r="S742" s="218">
        <f ca="1">OFFSET('배치점수 계산기'!I$10,$D742,0)</f>
        <v>162.38499999999999</v>
      </c>
      <c r="T742" s="218">
        <f ca="1">OFFSET('배치점수 계산기'!J$10,$D742,0)</f>
        <v>161.505</v>
      </c>
      <c r="U742" s="218">
        <f ca="1">OFFSET('배치점수 계산기'!K$10,$D742,0)</f>
        <v>160.29300000000001</v>
      </c>
      <c r="V742" s="218">
        <f ca="1">OFFSET('배치점수 계산기'!L$10,$D742,0)</f>
        <v>158.88999999999999</v>
      </c>
      <c r="W742" s="210" t="str">
        <f ca="1">OFFSET('배치점수 계산기'!M$10,$D742,0)</f>
        <v>표점</v>
      </c>
      <c r="X742" s="208" t="str">
        <f ca="1">OFFSET('배치점수 계산기'!N$10,$D742,0)</f>
        <v>표점</v>
      </c>
      <c r="Y742" s="212">
        <f ca="1">OFFSET(환산공식!FG$15,$F742,0)</f>
        <v>0.25</v>
      </c>
      <c r="Z742" s="35">
        <f ca="1">OFFSET(환산공식!FH$15,$F742,0)</f>
        <v>0.45</v>
      </c>
      <c r="AA742" s="203">
        <f ca="1">OFFSET(환산공식!FI$15,$F742,0)</f>
        <v>0.3</v>
      </c>
      <c r="AB742" s="5"/>
      <c r="AD742">
        <f t="shared" ca="1" si="23"/>
        <v>6</v>
      </c>
      <c r="AF742" s="5"/>
      <c r="AG742" s="5"/>
      <c r="AH742" s="5"/>
    </row>
    <row r="743" spans="1:34">
      <c r="A743" s="222"/>
      <c r="B743" s="222"/>
      <c r="C743" s="222" t="s">
        <v>3129</v>
      </c>
      <c r="D743" s="219">
        <v>1670</v>
      </c>
      <c r="E743" s="219">
        <v>220</v>
      </c>
      <c r="F743" s="219">
        <v>220</v>
      </c>
      <c r="G743" s="264">
        <v>736</v>
      </c>
      <c r="H743" s="221" t="s">
        <v>129</v>
      </c>
      <c r="I743" s="219" t="s">
        <v>332</v>
      </c>
      <c r="J743" s="267" t="s">
        <v>94</v>
      </c>
      <c r="K743" s="219" t="s">
        <v>83</v>
      </c>
      <c r="L743" s="35" t="str">
        <f ca="1">IF(OFFSET(환산공식!$DU$15,$F743,0)=1,"O","X")</f>
        <v>X</v>
      </c>
      <c r="M743" s="212">
        <f ca="1">IFERROR(OFFSET(환산공식!DA$15,$F743,0),"")</f>
        <v>0</v>
      </c>
      <c r="N743" s="35" t="str">
        <f ca="1">IFERROR(CONCATENATE(ROUND(OFFSET(환산공식!DB$15,$F743,0),1),"%"),"")</f>
        <v/>
      </c>
      <c r="O743" s="35">
        <f ca="1">IFERROR(OFFSET(환산공식!DC$15,$F743,0),"")</f>
        <v>0</v>
      </c>
      <c r="P743" s="212" t="str">
        <f t="shared" ca="1" si="22"/>
        <v>3% 이하</v>
      </c>
      <c r="Q743" s="218">
        <f ca="1">IFERROR(ROUND(OFFSET(환산공식!$EX$15,$F743,0),3),"")</f>
        <v>0</v>
      </c>
      <c r="R743" s="218">
        <f ca="1">OFFSET('배치점수 계산기'!H$10,$D743,0)</f>
        <v>162.73500000000001</v>
      </c>
      <c r="S743" s="218">
        <f ca="1">OFFSET('배치점수 계산기'!I$10,$D743,0)</f>
        <v>162.303</v>
      </c>
      <c r="T743" s="218">
        <f ca="1">OFFSET('배치점수 계산기'!J$10,$D743,0)</f>
        <v>161.30500000000001</v>
      </c>
      <c r="U743" s="218">
        <f ca="1">OFFSET('배치점수 계산기'!K$10,$D743,0)</f>
        <v>160.255</v>
      </c>
      <c r="V743" s="218">
        <f ca="1">OFFSET('배치점수 계산기'!L$10,$D743,0)</f>
        <v>158.74799999999999</v>
      </c>
      <c r="W743" s="210" t="str">
        <f ca="1">OFFSET('배치점수 계산기'!M$10,$D743,0)</f>
        <v>표점</v>
      </c>
      <c r="X743" s="208" t="str">
        <f ca="1">OFFSET('배치점수 계산기'!N$10,$D743,0)</f>
        <v>표점</v>
      </c>
      <c r="Y743" s="212">
        <f ca="1">OFFSET(환산공식!FG$15,$F743,0)</f>
        <v>0.25</v>
      </c>
      <c r="Z743" s="35">
        <f ca="1">OFFSET(환산공식!FH$15,$F743,0)</f>
        <v>0.45</v>
      </c>
      <c r="AA743" s="203">
        <f ca="1">OFFSET(환산공식!FI$15,$F743,0)</f>
        <v>0.3</v>
      </c>
      <c r="AB743" s="5"/>
      <c r="AD743">
        <f t="shared" ca="1" si="23"/>
        <v>6</v>
      </c>
      <c r="AF743" s="5"/>
      <c r="AG743" s="5"/>
      <c r="AH743" s="5"/>
    </row>
    <row r="744" spans="1:34">
      <c r="A744" s="222"/>
      <c r="B744" s="222"/>
      <c r="C744" s="222" t="s">
        <v>3130</v>
      </c>
      <c r="D744" s="219">
        <v>1671</v>
      </c>
      <c r="E744" s="219">
        <v>221</v>
      </c>
      <c r="F744" s="219">
        <v>221</v>
      </c>
      <c r="G744" s="264">
        <v>737</v>
      </c>
      <c r="H744" s="221" t="s">
        <v>129</v>
      </c>
      <c r="I744" s="219" t="s">
        <v>332</v>
      </c>
      <c r="J744" s="267" t="s">
        <v>1070</v>
      </c>
      <c r="K744" s="219" t="s">
        <v>83</v>
      </c>
      <c r="L744" s="35" t="str">
        <f ca="1">IF(OFFSET(환산공식!$DU$15,$F744,0)=1,"O","X")</f>
        <v>X</v>
      </c>
      <c r="M744" s="212">
        <f ca="1">IFERROR(OFFSET(환산공식!DA$15,$F744,0),"")</f>
        <v>0</v>
      </c>
      <c r="N744" s="35" t="str">
        <f ca="1">IFERROR(CONCATENATE(ROUND(OFFSET(환산공식!DB$15,$F744,0),1),"%"),"")</f>
        <v/>
      </c>
      <c r="O744" s="35">
        <f ca="1">IFERROR(OFFSET(환산공식!DC$15,$F744,0),"")</f>
        <v>0</v>
      </c>
      <c r="P744" s="212" t="str">
        <f t="shared" ca="1" si="22"/>
        <v>3% 이하</v>
      </c>
      <c r="Q744" s="218">
        <f ca="1">IFERROR(ROUND(OFFSET(환산공식!$EX$15,$F744,0),3),"")</f>
        <v>0</v>
      </c>
      <c r="R744" s="218">
        <f ca="1">OFFSET('배치점수 계산기'!H$10,$D744,0)</f>
        <v>166.80199999999999</v>
      </c>
      <c r="S744" s="218">
        <f ca="1">OFFSET('배치점수 계산기'!I$10,$D744,0)</f>
        <v>166.34800000000001</v>
      </c>
      <c r="T744" s="218">
        <f ca="1">OFFSET('배치점수 계산기'!J$10,$D744,0)</f>
        <v>165.38900000000001</v>
      </c>
      <c r="U744" s="218">
        <f ca="1">OFFSET('배치점수 계산기'!K$10,$D744,0)</f>
        <v>164.23</v>
      </c>
      <c r="V744" s="218">
        <f ca="1">OFFSET('배치점수 계산기'!L$10,$D744,0)</f>
        <v>162.84700000000001</v>
      </c>
      <c r="W744" s="210" t="str">
        <f ca="1">OFFSET('배치점수 계산기'!M$10,$D744,0)</f>
        <v>표점</v>
      </c>
      <c r="X744" s="208" t="str">
        <f ca="1">OFFSET('배치점수 계산기'!N$10,$D744,0)</f>
        <v>표점</v>
      </c>
      <c r="Y744" s="212">
        <f ca="1">OFFSET(환산공식!FG$15,$F744,0)</f>
        <v>0.25</v>
      </c>
      <c r="Z744" s="35">
        <f ca="1">OFFSET(환산공식!FH$15,$F744,0)</f>
        <v>0.45</v>
      </c>
      <c r="AA744" s="203">
        <f ca="1">OFFSET(환산공식!FI$15,$F744,0)</f>
        <v>0.3</v>
      </c>
      <c r="AB744" s="5"/>
      <c r="AD744">
        <f t="shared" ca="1" si="23"/>
        <v>6</v>
      </c>
      <c r="AF744" s="5"/>
      <c r="AG744" s="5"/>
      <c r="AH744" s="5"/>
    </row>
    <row r="745" spans="1:34">
      <c r="A745" s="222"/>
      <c r="B745" s="222"/>
      <c r="C745" s="222" t="s">
        <v>3131</v>
      </c>
      <c r="D745" s="219">
        <v>1672</v>
      </c>
      <c r="E745" s="219">
        <v>219</v>
      </c>
      <c r="F745" s="219">
        <v>219</v>
      </c>
      <c r="G745" s="264">
        <v>738</v>
      </c>
      <c r="H745" s="221" t="s">
        <v>129</v>
      </c>
      <c r="I745" s="219" t="s">
        <v>332</v>
      </c>
      <c r="J745" s="267" t="s">
        <v>675</v>
      </c>
      <c r="K745" s="219" t="s">
        <v>84</v>
      </c>
      <c r="L745" s="35" t="str">
        <f ca="1">IF(OFFSET(환산공식!$DU$15,$F745,0)=1,"O","X")</f>
        <v>X</v>
      </c>
      <c r="M745" s="212">
        <f ca="1">IFERROR(OFFSET(환산공식!DA$15,$F745,0),"")</f>
        <v>0</v>
      </c>
      <c r="N745" s="35" t="str">
        <f ca="1">IFERROR(CONCATENATE(ROUND(OFFSET(환산공식!DB$15,$F745,0),1),"%"),"")</f>
        <v/>
      </c>
      <c r="O745" s="35">
        <f ca="1">IFERROR(OFFSET(환산공식!DC$15,$F745,0),"")</f>
        <v>0</v>
      </c>
      <c r="P745" s="212" t="str">
        <f t="shared" ca="1" si="22"/>
        <v>3% 이하</v>
      </c>
      <c r="Q745" s="218">
        <f ca="1">IFERROR(ROUND(OFFSET(환산공식!$EX$15,$F745,0),3),"")</f>
        <v>0</v>
      </c>
      <c r="R745" s="218">
        <f ca="1">OFFSET('배치점수 계산기'!H$10,$D745,0)</f>
        <v>176.58500000000001</v>
      </c>
      <c r="S745" s="218">
        <f ca="1">OFFSET('배치점수 계산기'!I$10,$D745,0)</f>
        <v>175.797</v>
      </c>
      <c r="T745" s="218">
        <f ca="1">OFFSET('배치점수 계산기'!J$10,$D745,0)</f>
        <v>174.155</v>
      </c>
      <c r="U745" s="218">
        <f ca="1">OFFSET('배치점수 계산기'!K$10,$D745,0)</f>
        <v>172.458</v>
      </c>
      <c r="V745" s="218">
        <f ca="1">OFFSET('배치점수 계산기'!L$10,$D745,0)</f>
        <v>170.535</v>
      </c>
      <c r="W745" s="210" t="str">
        <f ca="1">OFFSET('배치점수 계산기'!M$10,$D745,0)</f>
        <v>표점</v>
      </c>
      <c r="X745" s="208" t="str">
        <f ca="1">OFFSET('배치점수 계산기'!N$10,$D745,0)</f>
        <v>표점</v>
      </c>
      <c r="Y745" s="212">
        <f ca="1">OFFSET(환산공식!FG$15,$F745,0)</f>
        <v>0.45</v>
      </c>
      <c r="Z745" s="35">
        <f ca="1">OFFSET(환산공식!FH$15,$F745,0)</f>
        <v>0.25</v>
      </c>
      <c r="AA745" s="203">
        <f ca="1">OFFSET(환산공식!FI$15,$F745,0)</f>
        <v>0.3</v>
      </c>
      <c r="AB745" s="5"/>
      <c r="AD745">
        <f t="shared" ca="1" si="23"/>
        <v>6</v>
      </c>
      <c r="AF745" s="5"/>
      <c r="AG745" s="5"/>
      <c r="AH745" s="5"/>
    </row>
    <row r="746" spans="1:34">
      <c r="A746" s="222"/>
      <c r="B746" s="222"/>
      <c r="C746" s="222" t="s">
        <v>3132</v>
      </c>
      <c r="D746" s="219">
        <v>1673</v>
      </c>
      <c r="E746" s="219">
        <v>219</v>
      </c>
      <c r="F746" s="219">
        <v>219</v>
      </c>
      <c r="G746" s="264">
        <v>739</v>
      </c>
      <c r="H746" s="221" t="s">
        <v>129</v>
      </c>
      <c r="I746" s="219" t="s">
        <v>332</v>
      </c>
      <c r="J746" s="267" t="s">
        <v>395</v>
      </c>
      <c r="K746" s="219" t="s">
        <v>84</v>
      </c>
      <c r="L746" s="35" t="str">
        <f ca="1">IF(OFFSET(환산공식!$DU$15,$F746,0)=1,"O","X")</f>
        <v>X</v>
      </c>
      <c r="M746" s="212">
        <f ca="1">IFERROR(OFFSET(환산공식!DA$15,$F746,0),"")</f>
        <v>0</v>
      </c>
      <c r="N746" s="35" t="str">
        <f ca="1">IFERROR(CONCATENATE(ROUND(OFFSET(환산공식!DB$15,$F746,0),1),"%"),"")</f>
        <v/>
      </c>
      <c r="O746" s="35">
        <f ca="1">IFERROR(OFFSET(환산공식!DC$15,$F746,0),"")</f>
        <v>0</v>
      </c>
      <c r="P746" s="212" t="str">
        <f t="shared" ca="1" si="22"/>
        <v>3% 이하</v>
      </c>
      <c r="Q746" s="218">
        <f ca="1">IFERROR(ROUND(OFFSET(환산공식!$EX$15,$F746,0),3),"")</f>
        <v>0</v>
      </c>
      <c r="R746" s="218">
        <f ca="1">OFFSET('배치점수 계산기'!H$10,$D746,0)</f>
        <v>176.58500000000001</v>
      </c>
      <c r="S746" s="218">
        <f ca="1">OFFSET('배치점수 계산기'!I$10,$D746,0)</f>
        <v>175.797</v>
      </c>
      <c r="T746" s="218">
        <f ca="1">OFFSET('배치점수 계산기'!J$10,$D746,0)</f>
        <v>174.155</v>
      </c>
      <c r="U746" s="218">
        <f ca="1">OFFSET('배치점수 계산기'!K$10,$D746,0)</f>
        <v>172.458</v>
      </c>
      <c r="V746" s="218">
        <f ca="1">OFFSET('배치점수 계산기'!L$10,$D746,0)</f>
        <v>170.535</v>
      </c>
      <c r="W746" s="210" t="str">
        <f ca="1">OFFSET('배치점수 계산기'!M$10,$D746,0)</f>
        <v>표점</v>
      </c>
      <c r="X746" s="208" t="str">
        <f ca="1">OFFSET('배치점수 계산기'!N$10,$D746,0)</f>
        <v>표점</v>
      </c>
      <c r="Y746" s="212">
        <f ca="1">OFFSET(환산공식!FG$15,$F746,0)</f>
        <v>0.45</v>
      </c>
      <c r="Z746" s="35">
        <f ca="1">OFFSET(환산공식!FH$15,$F746,0)</f>
        <v>0.25</v>
      </c>
      <c r="AA746" s="203">
        <f ca="1">OFFSET(환산공식!FI$15,$F746,0)</f>
        <v>0.3</v>
      </c>
      <c r="AB746" s="5"/>
      <c r="AD746">
        <f t="shared" ca="1" si="23"/>
        <v>6</v>
      </c>
      <c r="AF746" s="5"/>
      <c r="AG746" s="5"/>
      <c r="AH746" s="5"/>
    </row>
    <row r="747" spans="1:34">
      <c r="A747" s="222"/>
      <c r="B747" s="222"/>
      <c r="C747" s="222" t="s">
        <v>3133</v>
      </c>
      <c r="D747" s="219">
        <v>1674</v>
      </c>
      <c r="E747" s="219">
        <v>219</v>
      </c>
      <c r="F747" s="219">
        <v>219</v>
      </c>
      <c r="G747" s="264">
        <v>740</v>
      </c>
      <c r="H747" s="221" t="s">
        <v>129</v>
      </c>
      <c r="I747" s="219" t="s">
        <v>332</v>
      </c>
      <c r="J747" s="267" t="s">
        <v>798</v>
      </c>
      <c r="K747" s="219" t="s">
        <v>84</v>
      </c>
      <c r="L747" s="35" t="str">
        <f ca="1">IF(OFFSET(환산공식!$DU$15,$F747,0)=1,"O","X")</f>
        <v>X</v>
      </c>
      <c r="M747" s="212">
        <f ca="1">IFERROR(OFFSET(환산공식!DA$15,$F747,0),"")</f>
        <v>0</v>
      </c>
      <c r="N747" s="35" t="str">
        <f ca="1">IFERROR(CONCATENATE(ROUND(OFFSET(환산공식!DB$15,$F747,0),1),"%"),"")</f>
        <v/>
      </c>
      <c r="O747" s="35">
        <f ca="1">IFERROR(OFFSET(환산공식!DC$15,$F747,0),"")</f>
        <v>0</v>
      </c>
      <c r="P747" s="212" t="str">
        <f t="shared" ca="1" si="22"/>
        <v>3% 이하</v>
      </c>
      <c r="Q747" s="218">
        <f ca="1">IFERROR(ROUND(OFFSET(환산공식!$EX$15,$F747,0),3),"")</f>
        <v>0</v>
      </c>
      <c r="R747" s="218">
        <f ca="1">OFFSET('배치점수 계산기'!H$10,$D747,0)</f>
        <v>175.34299999999999</v>
      </c>
      <c r="S747" s="218">
        <f ca="1">OFFSET('배치점수 계산기'!I$10,$D747,0)</f>
        <v>174.36</v>
      </c>
      <c r="T747" s="218">
        <f ca="1">OFFSET('배치점수 계산기'!J$10,$D747,0)</f>
        <v>173.09</v>
      </c>
      <c r="U747" s="218">
        <f ca="1">OFFSET('배치점수 계산기'!K$10,$D747,0)</f>
        <v>171.46</v>
      </c>
      <c r="V747" s="218">
        <f ca="1">OFFSET('배치점수 계산기'!L$10,$D747,0)</f>
        <v>169.685</v>
      </c>
      <c r="W747" s="210" t="str">
        <f ca="1">OFFSET('배치점수 계산기'!M$10,$D747,0)</f>
        <v>표점</v>
      </c>
      <c r="X747" s="208" t="str">
        <f ca="1">OFFSET('배치점수 계산기'!N$10,$D747,0)</f>
        <v>표점</v>
      </c>
      <c r="Y747" s="212">
        <f ca="1">OFFSET(환산공식!FG$15,$F747,0)</f>
        <v>0.45</v>
      </c>
      <c r="Z747" s="35">
        <f ca="1">OFFSET(환산공식!FH$15,$F747,0)</f>
        <v>0.25</v>
      </c>
      <c r="AA747" s="203">
        <f ca="1">OFFSET(환산공식!FI$15,$F747,0)</f>
        <v>0.3</v>
      </c>
      <c r="AB747" s="5"/>
      <c r="AD747">
        <f t="shared" ca="1" si="23"/>
        <v>6</v>
      </c>
      <c r="AF747" s="5"/>
      <c r="AG747" s="5"/>
      <c r="AH747" s="5"/>
    </row>
    <row r="748" spans="1:34">
      <c r="A748" s="222"/>
      <c r="B748" s="222"/>
      <c r="C748" s="222" t="s">
        <v>3134</v>
      </c>
      <c r="D748" s="219">
        <v>1675</v>
      </c>
      <c r="E748" s="219">
        <v>219</v>
      </c>
      <c r="F748" s="219">
        <v>219</v>
      </c>
      <c r="G748" s="264">
        <v>741</v>
      </c>
      <c r="H748" s="221" t="s">
        <v>129</v>
      </c>
      <c r="I748" s="219" t="s">
        <v>332</v>
      </c>
      <c r="J748" s="267" t="s">
        <v>1470</v>
      </c>
      <c r="K748" s="219" t="s">
        <v>84</v>
      </c>
      <c r="L748" s="35" t="str">
        <f ca="1">IF(OFFSET(환산공식!$DU$15,$F748,0)=1,"O","X")</f>
        <v>X</v>
      </c>
      <c r="M748" s="212">
        <f ca="1">IFERROR(OFFSET(환산공식!DA$15,$F748,0),"")</f>
        <v>0</v>
      </c>
      <c r="N748" s="35" t="str">
        <f ca="1">IFERROR(CONCATENATE(ROUND(OFFSET(환산공식!DB$15,$F748,0),1),"%"),"")</f>
        <v/>
      </c>
      <c r="O748" s="35">
        <f ca="1">IFERROR(OFFSET(환산공식!DC$15,$F748,0),"")</f>
        <v>0</v>
      </c>
      <c r="P748" s="212" t="str">
        <f t="shared" ca="1" si="22"/>
        <v>3% 이하</v>
      </c>
      <c r="Q748" s="218">
        <f ca="1">IFERROR(ROUND(OFFSET(환산공식!$EX$15,$F748,0),3),"")</f>
        <v>0</v>
      </c>
      <c r="R748" s="218">
        <f ca="1">OFFSET('배치점수 계산기'!H$10,$D748,0)</f>
        <v>174.31</v>
      </c>
      <c r="S748" s="218">
        <f ca="1">OFFSET('배치점수 계산기'!I$10,$D748,0)</f>
        <v>173.67500000000001</v>
      </c>
      <c r="T748" s="218">
        <f ca="1">OFFSET('배치점수 계산기'!J$10,$D748,0)</f>
        <v>172.62299999999999</v>
      </c>
      <c r="U748" s="218">
        <f ca="1">OFFSET('배치점수 계산기'!K$10,$D748,0)</f>
        <v>171.5</v>
      </c>
      <c r="V748" s="218">
        <f ca="1">OFFSET('배치점수 계산기'!L$10,$D748,0)</f>
        <v>170.07499999999999</v>
      </c>
      <c r="W748" s="210" t="str">
        <f ca="1">OFFSET('배치점수 계산기'!M$10,$D748,0)</f>
        <v>표점</v>
      </c>
      <c r="X748" s="208" t="str">
        <f ca="1">OFFSET('배치점수 계산기'!N$10,$D748,0)</f>
        <v>표점</v>
      </c>
      <c r="Y748" s="212">
        <f ca="1">OFFSET(환산공식!FG$15,$F748,0)</f>
        <v>0.45</v>
      </c>
      <c r="Z748" s="35">
        <f ca="1">OFFSET(환산공식!FH$15,$F748,0)</f>
        <v>0.25</v>
      </c>
      <c r="AA748" s="203">
        <f ca="1">OFFSET(환산공식!FI$15,$F748,0)</f>
        <v>0.3</v>
      </c>
      <c r="AB748" s="5"/>
      <c r="AD748">
        <f t="shared" ca="1" si="23"/>
        <v>6</v>
      </c>
      <c r="AF748" s="5"/>
      <c r="AG748" s="5"/>
      <c r="AH748" s="5"/>
    </row>
    <row r="749" spans="1:34">
      <c r="A749" s="222"/>
      <c r="B749" s="222"/>
      <c r="C749" s="222" t="s">
        <v>3135</v>
      </c>
      <c r="D749" s="219">
        <v>1676</v>
      </c>
      <c r="E749" s="219">
        <v>219</v>
      </c>
      <c r="F749" s="219">
        <v>219</v>
      </c>
      <c r="G749" s="264">
        <v>742</v>
      </c>
      <c r="H749" s="221" t="s">
        <v>129</v>
      </c>
      <c r="I749" s="219" t="s">
        <v>332</v>
      </c>
      <c r="J749" s="267" t="s">
        <v>195</v>
      </c>
      <c r="K749" s="219" t="s">
        <v>84</v>
      </c>
      <c r="L749" s="35" t="str">
        <f ca="1">IF(OFFSET(환산공식!$DU$15,$F749,0)=1,"O","X")</f>
        <v>X</v>
      </c>
      <c r="M749" s="212">
        <f ca="1">IFERROR(OFFSET(환산공식!DA$15,$F749,0),"")</f>
        <v>0</v>
      </c>
      <c r="N749" s="35" t="str">
        <f ca="1">IFERROR(CONCATENATE(ROUND(OFFSET(환산공식!DB$15,$F749,0),1),"%"),"")</f>
        <v/>
      </c>
      <c r="O749" s="35">
        <f ca="1">IFERROR(OFFSET(환산공식!DC$15,$F749,0),"")</f>
        <v>0</v>
      </c>
      <c r="P749" s="212" t="str">
        <f t="shared" ca="1" si="22"/>
        <v>3% 이하</v>
      </c>
      <c r="Q749" s="218">
        <f ca="1">IFERROR(ROUND(OFFSET(환산공식!$EX$15,$F749,0),3),"")</f>
        <v>0</v>
      </c>
      <c r="R749" s="218">
        <f ca="1">OFFSET('배치점수 계산기'!H$10,$D749,0)</f>
        <v>174.08699999999999</v>
      </c>
      <c r="S749" s="218">
        <f ca="1">OFFSET('배치점수 계산기'!I$10,$D749,0)</f>
        <v>173.40299999999999</v>
      </c>
      <c r="T749" s="218">
        <f ca="1">OFFSET('배치점수 계산기'!J$10,$D749,0)</f>
        <v>172.26300000000001</v>
      </c>
      <c r="U749" s="218">
        <f ca="1">OFFSET('배치점수 계산기'!K$10,$D749,0)</f>
        <v>170.71</v>
      </c>
      <c r="V749" s="218">
        <f ca="1">OFFSET('배치점수 계산기'!L$10,$D749,0)</f>
        <v>168.89500000000001</v>
      </c>
      <c r="W749" s="210" t="str">
        <f ca="1">OFFSET('배치점수 계산기'!M$10,$D749,0)</f>
        <v>표점</v>
      </c>
      <c r="X749" s="208" t="str">
        <f ca="1">OFFSET('배치점수 계산기'!N$10,$D749,0)</f>
        <v>표점</v>
      </c>
      <c r="Y749" s="212">
        <f ca="1">OFFSET(환산공식!FG$15,$F749,0)</f>
        <v>0.45</v>
      </c>
      <c r="Z749" s="35">
        <f ca="1">OFFSET(환산공식!FH$15,$F749,0)</f>
        <v>0.25</v>
      </c>
      <c r="AA749" s="203">
        <f ca="1">OFFSET(환산공식!FI$15,$F749,0)</f>
        <v>0.3</v>
      </c>
      <c r="AB749" s="5"/>
      <c r="AD749">
        <f t="shared" ca="1" si="23"/>
        <v>6</v>
      </c>
      <c r="AF749" s="5"/>
      <c r="AG749" s="5"/>
      <c r="AH749" s="5"/>
    </row>
    <row r="750" spans="1:34">
      <c r="A750" s="222"/>
      <c r="B750" s="222"/>
      <c r="C750" s="222" t="s">
        <v>3136</v>
      </c>
      <c r="D750" s="219">
        <v>1677</v>
      </c>
      <c r="E750" s="219">
        <v>219</v>
      </c>
      <c r="F750" s="219">
        <v>219</v>
      </c>
      <c r="G750" s="264">
        <v>743</v>
      </c>
      <c r="H750" s="221" t="s">
        <v>129</v>
      </c>
      <c r="I750" s="219" t="s">
        <v>332</v>
      </c>
      <c r="J750" s="267" t="s">
        <v>174</v>
      </c>
      <c r="K750" s="219" t="s">
        <v>84</v>
      </c>
      <c r="L750" s="35" t="str">
        <f ca="1">IF(OFFSET(환산공식!$DU$15,$F750,0)=1,"O","X")</f>
        <v>X</v>
      </c>
      <c r="M750" s="212">
        <f ca="1">IFERROR(OFFSET(환산공식!DA$15,$F750,0),"")</f>
        <v>0</v>
      </c>
      <c r="N750" s="35" t="str">
        <f ca="1">IFERROR(CONCATENATE(ROUND(OFFSET(환산공식!DB$15,$F750,0),1),"%"),"")</f>
        <v/>
      </c>
      <c r="O750" s="35">
        <f ca="1">IFERROR(OFFSET(환산공식!DC$15,$F750,0),"")</f>
        <v>0</v>
      </c>
      <c r="P750" s="212" t="str">
        <f t="shared" ca="1" si="22"/>
        <v>3% 이하</v>
      </c>
      <c r="Q750" s="218">
        <f ca="1">IFERROR(ROUND(OFFSET(환산공식!$EX$15,$F750,0),3),"")</f>
        <v>0</v>
      </c>
      <c r="R750" s="218">
        <f ca="1">OFFSET('배치점수 계산기'!H$10,$D750,0)</f>
        <v>173.84299999999999</v>
      </c>
      <c r="S750" s="218">
        <f ca="1">OFFSET('배치점수 계산기'!I$10,$D750,0)</f>
        <v>173.208</v>
      </c>
      <c r="T750" s="218">
        <f ca="1">OFFSET('배치점수 계산기'!J$10,$D750,0)</f>
        <v>171.99</v>
      </c>
      <c r="U750" s="218">
        <f ca="1">OFFSET('배치점수 계산기'!K$10,$D750,0)</f>
        <v>170.44800000000001</v>
      </c>
      <c r="V750" s="218">
        <f ca="1">OFFSET('배치점수 계산기'!L$10,$D750,0)</f>
        <v>168.68299999999999</v>
      </c>
      <c r="W750" s="210" t="str">
        <f ca="1">OFFSET('배치점수 계산기'!M$10,$D750,0)</f>
        <v>표점</v>
      </c>
      <c r="X750" s="208" t="str">
        <f ca="1">OFFSET('배치점수 계산기'!N$10,$D750,0)</f>
        <v>표점</v>
      </c>
      <c r="Y750" s="212">
        <f ca="1">OFFSET(환산공식!FG$15,$F750,0)</f>
        <v>0.45</v>
      </c>
      <c r="Z750" s="35">
        <f ca="1">OFFSET(환산공식!FH$15,$F750,0)</f>
        <v>0.25</v>
      </c>
      <c r="AA750" s="203">
        <f ca="1">OFFSET(환산공식!FI$15,$F750,0)</f>
        <v>0.3</v>
      </c>
      <c r="AB750" s="5"/>
      <c r="AD750">
        <f t="shared" ca="1" si="23"/>
        <v>6</v>
      </c>
      <c r="AF750" s="5"/>
      <c r="AG750" s="5"/>
      <c r="AH750" s="5"/>
    </row>
    <row r="751" spans="1:34">
      <c r="A751" s="222"/>
      <c r="B751" s="222"/>
      <c r="C751" s="222" t="s">
        <v>3137</v>
      </c>
      <c r="D751" s="219">
        <v>1678</v>
      </c>
      <c r="E751" s="219">
        <v>219</v>
      </c>
      <c r="F751" s="219">
        <v>219</v>
      </c>
      <c r="G751" s="264">
        <v>744</v>
      </c>
      <c r="H751" s="221" t="s">
        <v>129</v>
      </c>
      <c r="I751" s="219" t="s">
        <v>332</v>
      </c>
      <c r="J751" s="267" t="s">
        <v>103</v>
      </c>
      <c r="K751" s="219" t="s">
        <v>84</v>
      </c>
      <c r="L751" s="35" t="str">
        <f ca="1">IF(OFFSET(환산공식!$DU$15,$F751,0)=1,"O","X")</f>
        <v>X</v>
      </c>
      <c r="M751" s="212">
        <f ca="1">IFERROR(OFFSET(환산공식!DA$15,$F751,0),"")</f>
        <v>0</v>
      </c>
      <c r="N751" s="35" t="str">
        <f ca="1">IFERROR(CONCATENATE(ROUND(OFFSET(환산공식!DB$15,$F751,0),1),"%"),"")</f>
        <v/>
      </c>
      <c r="O751" s="35">
        <f ca="1">IFERROR(OFFSET(환산공식!DC$15,$F751,0),"")</f>
        <v>0</v>
      </c>
      <c r="P751" s="212" t="str">
        <f t="shared" ca="1" si="22"/>
        <v>3% 이하</v>
      </c>
      <c r="Q751" s="218">
        <f ca="1">IFERROR(ROUND(OFFSET(환산공식!$EX$15,$F751,0),3),"")</f>
        <v>0</v>
      </c>
      <c r="R751" s="218">
        <f ca="1">OFFSET('배치점수 계산기'!H$10,$D751,0)</f>
        <v>173.79300000000001</v>
      </c>
      <c r="S751" s="218">
        <f ca="1">OFFSET('배치점수 계산기'!I$10,$D751,0)</f>
        <v>173.14</v>
      </c>
      <c r="T751" s="218">
        <f ca="1">OFFSET('배치점수 계산기'!J$10,$D751,0)</f>
        <v>171.89</v>
      </c>
      <c r="U751" s="218">
        <f ca="1">OFFSET('배치점수 계산기'!K$10,$D751,0)</f>
        <v>170.33699999999999</v>
      </c>
      <c r="V751" s="218">
        <f ca="1">OFFSET('배치점수 계산기'!L$10,$D751,0)</f>
        <v>168.57300000000001</v>
      </c>
      <c r="W751" s="210" t="str">
        <f ca="1">OFFSET('배치점수 계산기'!M$10,$D751,0)</f>
        <v>표점</v>
      </c>
      <c r="X751" s="208" t="str">
        <f ca="1">OFFSET('배치점수 계산기'!N$10,$D751,0)</f>
        <v>표점</v>
      </c>
      <c r="Y751" s="212">
        <f ca="1">OFFSET(환산공식!FG$15,$F751,0)</f>
        <v>0.45</v>
      </c>
      <c r="Z751" s="35">
        <f ca="1">OFFSET(환산공식!FH$15,$F751,0)</f>
        <v>0.25</v>
      </c>
      <c r="AA751" s="203">
        <f ca="1">OFFSET(환산공식!FI$15,$F751,0)</f>
        <v>0.3</v>
      </c>
      <c r="AB751" s="5"/>
      <c r="AD751">
        <f t="shared" ca="1" si="23"/>
        <v>6</v>
      </c>
      <c r="AF751" s="5"/>
      <c r="AG751" s="5"/>
      <c r="AH751" s="5"/>
    </row>
    <row r="752" spans="1:34">
      <c r="A752" s="222"/>
      <c r="B752" s="222"/>
      <c r="C752" s="222" t="s">
        <v>3138</v>
      </c>
      <c r="D752" s="219">
        <v>1679</v>
      </c>
      <c r="E752" s="219">
        <v>219</v>
      </c>
      <c r="F752" s="219">
        <v>219</v>
      </c>
      <c r="G752" s="264">
        <v>745</v>
      </c>
      <c r="H752" s="221" t="s">
        <v>129</v>
      </c>
      <c r="I752" s="219" t="s">
        <v>332</v>
      </c>
      <c r="J752" s="267" t="s">
        <v>1083</v>
      </c>
      <c r="K752" s="219" t="s">
        <v>84</v>
      </c>
      <c r="L752" s="35" t="str">
        <f ca="1">IF(OFFSET(환산공식!$DU$15,$F752,0)=1,"O","X")</f>
        <v>X</v>
      </c>
      <c r="M752" s="212">
        <f ca="1">IFERROR(OFFSET(환산공식!DA$15,$F752,0),"")</f>
        <v>0</v>
      </c>
      <c r="N752" s="35" t="str">
        <f ca="1">IFERROR(CONCATENATE(ROUND(OFFSET(환산공식!DB$15,$F752,0),1),"%"),"")</f>
        <v/>
      </c>
      <c r="O752" s="35">
        <f ca="1">IFERROR(OFFSET(환산공식!DC$15,$F752,0),"")</f>
        <v>0</v>
      </c>
      <c r="P752" s="212" t="str">
        <f t="shared" ca="1" si="22"/>
        <v>3% 이하</v>
      </c>
      <c r="Q752" s="218">
        <f ca="1">IFERROR(ROUND(OFFSET(환산공식!$EX$15,$F752,0),3),"")</f>
        <v>0</v>
      </c>
      <c r="R752" s="218">
        <f ca="1">OFFSET('배치점수 계산기'!H$10,$D752,0)</f>
        <v>173.58</v>
      </c>
      <c r="S752" s="218">
        <f ca="1">OFFSET('배치점수 계산기'!I$10,$D752,0)</f>
        <v>172.88499999999999</v>
      </c>
      <c r="T752" s="218">
        <f ca="1">OFFSET('배치점수 계산기'!J$10,$D752,0)</f>
        <v>171.66800000000001</v>
      </c>
      <c r="U752" s="218">
        <f ca="1">OFFSET('배치점수 계산기'!K$10,$D752,0)</f>
        <v>170.16300000000001</v>
      </c>
      <c r="V752" s="218">
        <f ca="1">OFFSET('배치점수 계산기'!L$10,$D752,0)</f>
        <v>168.36699999999999</v>
      </c>
      <c r="W752" s="210" t="str">
        <f ca="1">OFFSET('배치점수 계산기'!M$10,$D752,0)</f>
        <v>표점</v>
      </c>
      <c r="X752" s="208" t="str">
        <f ca="1">OFFSET('배치점수 계산기'!N$10,$D752,0)</f>
        <v>표점</v>
      </c>
      <c r="Y752" s="212">
        <f ca="1">OFFSET(환산공식!FG$15,$F752,0)</f>
        <v>0.45</v>
      </c>
      <c r="Z752" s="35">
        <f ca="1">OFFSET(환산공식!FH$15,$F752,0)</f>
        <v>0.25</v>
      </c>
      <c r="AA752" s="203">
        <f ca="1">OFFSET(환산공식!FI$15,$F752,0)</f>
        <v>0.3</v>
      </c>
      <c r="AB752" s="5"/>
      <c r="AD752">
        <f t="shared" ca="1" si="23"/>
        <v>6</v>
      </c>
      <c r="AF752" s="5"/>
      <c r="AG752" s="5"/>
      <c r="AH752" s="5"/>
    </row>
    <row r="753" spans="1:34">
      <c r="A753" s="222"/>
      <c r="B753" s="222"/>
      <c r="C753" s="222" t="s">
        <v>3139</v>
      </c>
      <c r="D753" s="219">
        <v>1680</v>
      </c>
      <c r="E753" s="219">
        <v>219</v>
      </c>
      <c r="F753" s="219">
        <v>219</v>
      </c>
      <c r="G753" s="264">
        <v>746</v>
      </c>
      <c r="H753" s="221" t="s">
        <v>129</v>
      </c>
      <c r="I753" s="219" t="s">
        <v>332</v>
      </c>
      <c r="J753" s="267" t="s">
        <v>1471</v>
      </c>
      <c r="K753" s="219" t="s">
        <v>84</v>
      </c>
      <c r="L753" s="35" t="str">
        <f ca="1">IF(OFFSET(환산공식!$DU$15,$F753,0)=1,"O","X")</f>
        <v>X</v>
      </c>
      <c r="M753" s="212">
        <f ca="1">IFERROR(OFFSET(환산공식!DA$15,$F753,0),"")</f>
        <v>0</v>
      </c>
      <c r="N753" s="35" t="str">
        <f ca="1">IFERROR(CONCATENATE(ROUND(OFFSET(환산공식!DB$15,$F753,0),1),"%"),"")</f>
        <v/>
      </c>
      <c r="O753" s="35">
        <f ca="1">IFERROR(OFFSET(환산공식!DC$15,$F753,0),"")</f>
        <v>0</v>
      </c>
      <c r="P753" s="212" t="str">
        <f t="shared" ca="1" si="22"/>
        <v>3% 이하</v>
      </c>
      <c r="Q753" s="218">
        <f ca="1">IFERROR(ROUND(OFFSET(환산공식!$EX$15,$F753,0),3),"")</f>
        <v>0</v>
      </c>
      <c r="R753" s="218">
        <f ca="1">OFFSET('배치점수 계산기'!H$10,$D753,0)</f>
        <v>172.458</v>
      </c>
      <c r="S753" s="218">
        <f ca="1">OFFSET('배치점수 계산기'!I$10,$D753,0)</f>
        <v>171.89</v>
      </c>
      <c r="T753" s="218">
        <f ca="1">OFFSET('배치점수 계산기'!J$10,$D753,0)</f>
        <v>170.71</v>
      </c>
      <c r="U753" s="218">
        <f ca="1">OFFSET('배치점수 계산기'!K$10,$D753,0)</f>
        <v>169.268</v>
      </c>
      <c r="V753" s="218">
        <f ca="1">OFFSET('배치점수 계산기'!L$10,$D753,0)</f>
        <v>167.435</v>
      </c>
      <c r="W753" s="210" t="str">
        <f ca="1">OFFSET('배치점수 계산기'!M$10,$D753,0)</f>
        <v>표점</v>
      </c>
      <c r="X753" s="208" t="str">
        <f ca="1">OFFSET('배치점수 계산기'!N$10,$D753,0)</f>
        <v>표점</v>
      </c>
      <c r="Y753" s="212">
        <f ca="1">OFFSET(환산공식!FG$15,$F753,0)</f>
        <v>0.45</v>
      </c>
      <c r="Z753" s="35">
        <f ca="1">OFFSET(환산공식!FH$15,$F753,0)</f>
        <v>0.25</v>
      </c>
      <c r="AA753" s="203">
        <f ca="1">OFFSET(환산공식!FI$15,$F753,0)</f>
        <v>0.3</v>
      </c>
      <c r="AB753" s="5"/>
      <c r="AD753">
        <f t="shared" ca="1" si="23"/>
        <v>6</v>
      </c>
      <c r="AF753" s="5"/>
      <c r="AG753" s="5"/>
      <c r="AH753" s="5"/>
    </row>
    <row r="754" spans="1:34">
      <c r="A754" s="222"/>
      <c r="B754" s="222"/>
      <c r="C754" s="222" t="s">
        <v>3140</v>
      </c>
      <c r="D754" s="219">
        <v>1681</v>
      </c>
      <c r="E754" s="219">
        <v>219</v>
      </c>
      <c r="F754" s="219">
        <v>219</v>
      </c>
      <c r="G754" s="264">
        <v>747</v>
      </c>
      <c r="H754" s="221" t="s">
        <v>129</v>
      </c>
      <c r="I754" s="219" t="s">
        <v>332</v>
      </c>
      <c r="J754" s="267" t="s">
        <v>18789</v>
      </c>
      <c r="K754" s="219" t="s">
        <v>84</v>
      </c>
      <c r="L754" s="35" t="str">
        <f ca="1">IF(OFFSET(환산공식!$DU$15,$F754,0)=1,"O","X")</f>
        <v>X</v>
      </c>
      <c r="M754" s="212">
        <f ca="1">IFERROR(OFFSET(환산공식!DA$15,$F754,0),"")</f>
        <v>0</v>
      </c>
      <c r="N754" s="35" t="str">
        <f ca="1">IFERROR(CONCATENATE(ROUND(OFFSET(환산공식!DB$15,$F754,0),1),"%"),"")</f>
        <v/>
      </c>
      <c r="O754" s="35">
        <f ca="1">IFERROR(OFFSET(환산공식!DC$15,$F754,0),"")</f>
        <v>0</v>
      </c>
      <c r="P754" s="212" t="str">
        <f t="shared" ca="1" si="22"/>
        <v>3% 이하</v>
      </c>
      <c r="Q754" s="218">
        <f ca="1">IFERROR(ROUND(OFFSET(환산공식!$EX$15,$F754,0),3),"")</f>
        <v>0</v>
      </c>
      <c r="R754" s="218">
        <f ca="1">OFFSET('배치점수 계산기'!H$10,$D754,0)</f>
        <v>172.31700000000001</v>
      </c>
      <c r="S754" s="218">
        <f ca="1">OFFSET('배치점수 계산기'!I$10,$D754,0)</f>
        <v>171.715</v>
      </c>
      <c r="T754" s="218">
        <f ca="1">OFFSET('배치점수 계산기'!J$10,$D754,0)</f>
        <v>170.71</v>
      </c>
      <c r="U754" s="218">
        <f ca="1">OFFSET('배치점수 계산기'!K$10,$D754,0)</f>
        <v>169.268</v>
      </c>
      <c r="V754" s="218">
        <f ca="1">OFFSET('배치점수 계산기'!L$10,$D754,0)</f>
        <v>167.48500000000001</v>
      </c>
      <c r="W754" s="210" t="str">
        <f ca="1">OFFSET('배치점수 계산기'!M$10,$D754,0)</f>
        <v>표점</v>
      </c>
      <c r="X754" s="208" t="str">
        <f ca="1">OFFSET('배치점수 계산기'!N$10,$D754,0)</f>
        <v>표점</v>
      </c>
      <c r="Y754" s="212">
        <f ca="1">OFFSET(환산공식!FG$15,$F754,0)</f>
        <v>0.45</v>
      </c>
      <c r="Z754" s="35">
        <f ca="1">OFFSET(환산공식!FH$15,$F754,0)</f>
        <v>0.25</v>
      </c>
      <c r="AA754" s="203">
        <f ca="1">OFFSET(환산공식!FI$15,$F754,0)</f>
        <v>0.3</v>
      </c>
      <c r="AB754" s="5"/>
      <c r="AD754">
        <f t="shared" ca="1" si="23"/>
        <v>6</v>
      </c>
      <c r="AF754" s="5"/>
      <c r="AG754" s="5"/>
      <c r="AH754" s="5"/>
    </row>
    <row r="755" spans="1:34">
      <c r="A755" s="222"/>
      <c r="B755" s="222"/>
      <c r="C755" s="222" t="s">
        <v>3141</v>
      </c>
      <c r="D755" s="219">
        <v>1682</v>
      </c>
      <c r="E755" s="219">
        <v>219</v>
      </c>
      <c r="F755" s="219">
        <v>219</v>
      </c>
      <c r="G755" s="264">
        <v>748</v>
      </c>
      <c r="H755" s="221" t="s">
        <v>129</v>
      </c>
      <c r="I755" s="219" t="s">
        <v>332</v>
      </c>
      <c r="J755" s="267" t="s">
        <v>104</v>
      </c>
      <c r="K755" s="219" t="s">
        <v>84</v>
      </c>
      <c r="L755" s="35" t="str">
        <f ca="1">IF(OFFSET(환산공식!$DU$15,$F755,0)=1,"O","X")</f>
        <v>X</v>
      </c>
      <c r="M755" s="212">
        <f ca="1">IFERROR(OFFSET(환산공식!DA$15,$F755,0),"")</f>
        <v>0</v>
      </c>
      <c r="N755" s="35" t="str">
        <f ca="1">IFERROR(CONCATENATE(ROUND(OFFSET(환산공식!DB$15,$F755,0),1),"%"),"")</f>
        <v/>
      </c>
      <c r="O755" s="35">
        <f ca="1">IFERROR(OFFSET(환산공식!DC$15,$F755,0),"")</f>
        <v>0</v>
      </c>
      <c r="P755" s="212" t="str">
        <f t="shared" ca="1" si="22"/>
        <v>3% 이하</v>
      </c>
      <c r="Q755" s="218">
        <f ca="1">IFERROR(ROUND(OFFSET(환산공식!$EX$15,$F755,0),3),"")</f>
        <v>0</v>
      </c>
      <c r="R755" s="218">
        <f ca="1">OFFSET('배치점수 계산기'!H$10,$D755,0)</f>
        <v>171.89</v>
      </c>
      <c r="S755" s="218">
        <f ca="1">OFFSET('배치점수 계산기'!I$10,$D755,0)</f>
        <v>171.35499999999999</v>
      </c>
      <c r="T755" s="218">
        <f ca="1">OFFSET('배치점수 계산기'!J$10,$D755,0)</f>
        <v>170.16300000000001</v>
      </c>
      <c r="U755" s="218">
        <f ca="1">OFFSET('배치점수 계산기'!K$10,$D755,0)</f>
        <v>168.77699999999999</v>
      </c>
      <c r="V755" s="218">
        <f ca="1">OFFSET('배치점수 계산기'!L$10,$D755,0)</f>
        <v>166.88</v>
      </c>
      <c r="W755" s="210" t="str">
        <f ca="1">OFFSET('배치점수 계산기'!M$10,$D755,0)</f>
        <v>표점</v>
      </c>
      <c r="X755" s="208" t="str">
        <f ca="1">OFFSET('배치점수 계산기'!N$10,$D755,0)</f>
        <v>표점</v>
      </c>
      <c r="Y755" s="212">
        <f ca="1">OFFSET(환산공식!FG$15,$F755,0)</f>
        <v>0.45</v>
      </c>
      <c r="Z755" s="35">
        <f ca="1">OFFSET(환산공식!FH$15,$F755,0)</f>
        <v>0.25</v>
      </c>
      <c r="AA755" s="203">
        <f ca="1">OFFSET(환산공식!FI$15,$F755,0)</f>
        <v>0.3</v>
      </c>
      <c r="AB755" s="5"/>
      <c r="AD755">
        <f t="shared" ca="1" si="23"/>
        <v>6</v>
      </c>
      <c r="AF755" s="5"/>
      <c r="AG755" s="5"/>
      <c r="AH755" s="5"/>
    </row>
    <row r="756" spans="1:34">
      <c r="A756" s="222"/>
      <c r="B756" s="222"/>
      <c r="C756" s="222" t="s">
        <v>3142</v>
      </c>
      <c r="D756" s="219">
        <v>1683</v>
      </c>
      <c r="E756" s="219">
        <v>219</v>
      </c>
      <c r="F756" s="219">
        <v>219</v>
      </c>
      <c r="G756" s="264">
        <v>749</v>
      </c>
      <c r="H756" s="221" t="s">
        <v>129</v>
      </c>
      <c r="I756" s="219" t="s">
        <v>332</v>
      </c>
      <c r="J756" s="267" t="s">
        <v>79</v>
      </c>
      <c r="K756" s="219" t="s">
        <v>84</v>
      </c>
      <c r="L756" s="35" t="str">
        <f ca="1">IF(OFFSET(환산공식!$DU$15,$F756,0)=1,"O","X")</f>
        <v>X</v>
      </c>
      <c r="M756" s="212">
        <f ca="1">IFERROR(OFFSET(환산공식!DA$15,$F756,0),"")</f>
        <v>0</v>
      </c>
      <c r="N756" s="35" t="str">
        <f ca="1">IFERROR(CONCATENATE(ROUND(OFFSET(환산공식!DB$15,$F756,0),1),"%"),"")</f>
        <v/>
      </c>
      <c r="O756" s="35">
        <f ca="1">IFERROR(OFFSET(환산공식!DC$15,$F756,0),"")</f>
        <v>0</v>
      </c>
      <c r="P756" s="212" t="str">
        <f t="shared" ca="1" si="22"/>
        <v>3% 이하</v>
      </c>
      <c r="Q756" s="218">
        <f ca="1">IFERROR(ROUND(OFFSET(환산공식!$EX$15,$F756,0),3),"")</f>
        <v>0</v>
      </c>
      <c r="R756" s="218">
        <f ca="1">OFFSET('배치점수 계산기'!H$10,$D756,0)</f>
        <v>171.35499999999999</v>
      </c>
      <c r="S756" s="218">
        <f ca="1">OFFSET('배치점수 계산기'!I$10,$D756,0)</f>
        <v>170.76</v>
      </c>
      <c r="T756" s="218">
        <f ca="1">OFFSET('배치점수 계산기'!J$10,$D756,0)</f>
        <v>169.685</v>
      </c>
      <c r="U756" s="218">
        <f ca="1">OFFSET('배치점수 계산기'!K$10,$D756,0)</f>
        <v>168.20500000000001</v>
      </c>
      <c r="V756" s="218">
        <f ca="1">OFFSET('배치점수 계산기'!L$10,$D756,0)</f>
        <v>166.30199999999999</v>
      </c>
      <c r="W756" s="210" t="str">
        <f ca="1">OFFSET('배치점수 계산기'!M$10,$D756,0)</f>
        <v>표점</v>
      </c>
      <c r="X756" s="208" t="str">
        <f ca="1">OFFSET('배치점수 계산기'!N$10,$D756,0)</f>
        <v>표점</v>
      </c>
      <c r="Y756" s="212">
        <f ca="1">OFFSET(환산공식!FG$15,$F756,0)</f>
        <v>0.45</v>
      </c>
      <c r="Z756" s="35">
        <f ca="1">OFFSET(환산공식!FH$15,$F756,0)</f>
        <v>0.25</v>
      </c>
      <c r="AA756" s="203">
        <f ca="1">OFFSET(환산공식!FI$15,$F756,0)</f>
        <v>0.3</v>
      </c>
      <c r="AB756" s="5"/>
      <c r="AD756">
        <f t="shared" ca="1" si="23"/>
        <v>6</v>
      </c>
      <c r="AF756" s="5"/>
      <c r="AG756" s="5"/>
      <c r="AH756" s="5"/>
    </row>
    <row r="757" spans="1:34">
      <c r="A757" s="222"/>
      <c r="B757" s="222"/>
      <c r="C757" s="222" t="s">
        <v>3143</v>
      </c>
      <c r="D757" s="219">
        <v>1684</v>
      </c>
      <c r="E757" s="219">
        <v>219</v>
      </c>
      <c r="F757" s="219">
        <v>219</v>
      </c>
      <c r="G757" s="264">
        <v>750</v>
      </c>
      <c r="H757" s="221" t="s">
        <v>129</v>
      </c>
      <c r="I757" s="219" t="s">
        <v>332</v>
      </c>
      <c r="J757" s="267" t="s">
        <v>18788</v>
      </c>
      <c r="K757" s="219" t="s">
        <v>84</v>
      </c>
      <c r="L757" s="35" t="str">
        <f ca="1">IF(OFFSET(환산공식!$DU$15,$F757,0)=1,"O","X")</f>
        <v>X</v>
      </c>
      <c r="M757" s="212">
        <f ca="1">IFERROR(OFFSET(환산공식!DA$15,$F757,0),"")</f>
        <v>0</v>
      </c>
      <c r="N757" s="35" t="str">
        <f ca="1">IFERROR(CONCATENATE(ROUND(OFFSET(환산공식!DB$15,$F757,0),1),"%"),"")</f>
        <v/>
      </c>
      <c r="O757" s="35">
        <f ca="1">IFERROR(OFFSET(환산공식!DC$15,$F757,0),"")</f>
        <v>0</v>
      </c>
      <c r="P757" s="212" t="str">
        <f t="shared" ca="1" si="22"/>
        <v>3% 이하</v>
      </c>
      <c r="Q757" s="218">
        <f ca="1">IFERROR(ROUND(OFFSET(환산공식!$EX$15,$F757,0),3),"")</f>
        <v>0</v>
      </c>
      <c r="R757" s="218">
        <f ca="1">OFFSET('배치점수 계산기'!H$10,$D757,0)</f>
        <v>171.18799999999999</v>
      </c>
      <c r="S757" s="218">
        <f ca="1">OFFSET('배치점수 계산기'!I$10,$D757,0)</f>
        <v>170.59200000000001</v>
      </c>
      <c r="T757" s="218">
        <f ca="1">OFFSET('배치점수 계산기'!J$10,$D757,0)</f>
        <v>169.53</v>
      </c>
      <c r="U757" s="218">
        <f ca="1">OFFSET('배치점수 계산기'!K$10,$D757,0)</f>
        <v>168.018</v>
      </c>
      <c r="V757" s="218">
        <f ca="1">OFFSET('배치점수 계산기'!L$10,$D757,0)</f>
        <v>166.285</v>
      </c>
      <c r="W757" s="210" t="str">
        <f ca="1">OFFSET('배치점수 계산기'!M$10,$D757,0)</f>
        <v>표점</v>
      </c>
      <c r="X757" s="208" t="str">
        <f ca="1">OFFSET('배치점수 계산기'!N$10,$D757,0)</f>
        <v>표점</v>
      </c>
      <c r="Y757" s="212">
        <f ca="1">OFFSET(환산공식!FG$15,$F757,0)</f>
        <v>0.45</v>
      </c>
      <c r="Z757" s="35">
        <f ca="1">OFFSET(환산공식!FH$15,$F757,0)</f>
        <v>0.25</v>
      </c>
      <c r="AA757" s="203">
        <f ca="1">OFFSET(환산공식!FI$15,$F757,0)</f>
        <v>0.3</v>
      </c>
      <c r="AB757" s="5"/>
      <c r="AD757">
        <f t="shared" ca="1" si="23"/>
        <v>6</v>
      </c>
      <c r="AF757" s="5"/>
      <c r="AG757" s="5"/>
      <c r="AH757" s="5"/>
    </row>
    <row r="758" spans="1:34">
      <c r="A758" s="222"/>
      <c r="B758" s="222"/>
      <c r="C758" s="222" t="s">
        <v>3144</v>
      </c>
      <c r="D758" s="219">
        <v>1685</v>
      </c>
      <c r="E758" s="219">
        <v>219</v>
      </c>
      <c r="F758" s="219">
        <v>219</v>
      </c>
      <c r="G758" s="264">
        <v>751</v>
      </c>
      <c r="H758" s="221" t="s">
        <v>129</v>
      </c>
      <c r="I758" s="219" t="s">
        <v>332</v>
      </c>
      <c r="J758" s="267" t="s">
        <v>655</v>
      </c>
      <c r="K758" s="219" t="s">
        <v>84</v>
      </c>
      <c r="L758" s="35" t="str">
        <f ca="1">IF(OFFSET(환산공식!$DU$15,$F758,0)=1,"O","X")</f>
        <v>X</v>
      </c>
      <c r="M758" s="212">
        <f ca="1">IFERROR(OFFSET(환산공식!DA$15,$F758,0),"")</f>
        <v>0</v>
      </c>
      <c r="N758" s="35" t="str">
        <f ca="1">IFERROR(CONCATENATE(ROUND(OFFSET(환산공식!DB$15,$F758,0),1),"%"),"")</f>
        <v/>
      </c>
      <c r="O758" s="35">
        <f ca="1">IFERROR(OFFSET(환산공식!DC$15,$F758,0),"")</f>
        <v>0</v>
      </c>
      <c r="P758" s="212" t="str">
        <f t="shared" ca="1" si="22"/>
        <v>3% 이하</v>
      </c>
      <c r="Q758" s="218">
        <f ca="1">IFERROR(ROUND(OFFSET(환산공식!$EX$15,$F758,0),3),"")</f>
        <v>0</v>
      </c>
      <c r="R758" s="218">
        <f ca="1">OFFSET('배치점수 계산기'!H$10,$D758,0)</f>
        <v>169.53</v>
      </c>
      <c r="S758" s="218">
        <f ca="1">OFFSET('배치점수 계산기'!I$10,$D758,0)</f>
        <v>168.995</v>
      </c>
      <c r="T758" s="218">
        <f ca="1">OFFSET('배치점수 계산기'!J$10,$D758,0)</f>
        <v>167.845</v>
      </c>
      <c r="U758" s="218">
        <f ca="1">OFFSET('배치점수 계산기'!K$10,$D758,0)</f>
        <v>166.41300000000001</v>
      </c>
      <c r="V758" s="218">
        <f ca="1">OFFSET('배치점수 계산기'!L$10,$D758,0)</f>
        <v>164.66499999999999</v>
      </c>
      <c r="W758" s="210" t="str">
        <f ca="1">OFFSET('배치점수 계산기'!M$10,$D758,0)</f>
        <v>표점</v>
      </c>
      <c r="X758" s="208" t="str">
        <f ca="1">OFFSET('배치점수 계산기'!N$10,$D758,0)</f>
        <v>표점</v>
      </c>
      <c r="Y758" s="212">
        <f ca="1">OFFSET(환산공식!FG$15,$F758,0)</f>
        <v>0.45</v>
      </c>
      <c r="Z758" s="35">
        <f ca="1">OFFSET(환산공식!FH$15,$F758,0)</f>
        <v>0.25</v>
      </c>
      <c r="AA758" s="203">
        <f ca="1">OFFSET(환산공식!FI$15,$F758,0)</f>
        <v>0.3</v>
      </c>
      <c r="AB758" s="5"/>
      <c r="AD758">
        <f t="shared" ca="1" si="23"/>
        <v>6</v>
      </c>
      <c r="AF758" s="5"/>
      <c r="AG758" s="5"/>
      <c r="AH758" s="5"/>
    </row>
    <row r="759" spans="1:34">
      <c r="A759" s="222"/>
      <c r="B759" s="222"/>
      <c r="C759" s="222" t="s">
        <v>3145</v>
      </c>
      <c r="D759" s="219">
        <v>1686</v>
      </c>
      <c r="E759" s="219">
        <v>226</v>
      </c>
      <c r="F759" s="219">
        <v>226</v>
      </c>
      <c r="G759" s="264">
        <v>752</v>
      </c>
      <c r="H759" s="221" t="s">
        <v>129</v>
      </c>
      <c r="I759" s="219" t="s">
        <v>330</v>
      </c>
      <c r="J759" s="267" t="s">
        <v>18794</v>
      </c>
      <c r="K759" s="219" t="s">
        <v>83</v>
      </c>
      <c r="L759" s="35" t="str">
        <f ca="1">IF(OFFSET(환산공식!$DU$15,$F759,0)=1,"O","X")</f>
        <v>X</v>
      </c>
      <c r="M759" s="212">
        <f ca="1">IFERROR(OFFSET(환산공식!DA$15,$F759,0),"")</f>
        <v>40</v>
      </c>
      <c r="N759" s="35" t="str">
        <f ca="1">IFERROR(CONCATENATE(ROUND(OFFSET(환산공식!DB$15,$F759,0),1),"%"),"")</f>
        <v>100%</v>
      </c>
      <c r="O759" s="35">
        <f ca="1">IFERROR(OFFSET(환산공식!DC$15,$F759,0),"")</f>
        <v>0</v>
      </c>
      <c r="P759" s="212" t="str">
        <f t="shared" ca="1" si="22"/>
        <v>3% 이하</v>
      </c>
      <c r="Q759" s="218">
        <f ca="1">IFERROR(ROUND(OFFSET(환산공식!$EX$15,$F759,0),3),"")</f>
        <v>790</v>
      </c>
      <c r="R759" s="218">
        <f ca="1">OFFSET('배치점수 계산기'!H$10,$D759,0)</f>
        <v>960.52700000000004</v>
      </c>
      <c r="S759" s="218">
        <f ca="1">OFFSET('배치점수 계산기'!I$10,$D759,0)</f>
        <v>960.14300000000003</v>
      </c>
      <c r="T759" s="218">
        <f ca="1">OFFSET('배치점수 계산기'!J$10,$D759,0)</f>
        <v>959.221</v>
      </c>
      <c r="U759" s="218">
        <f ca="1">OFFSET('배치점수 계산기'!K$10,$D759,0)</f>
        <v>958.26</v>
      </c>
      <c r="V759" s="218">
        <f ca="1">OFFSET('배치점수 계산기'!L$10,$D759,0)</f>
        <v>957.00599999999997</v>
      </c>
      <c r="W759" s="210" t="str">
        <f ca="1">OFFSET('배치점수 계산기'!M$10,$D759,0)</f>
        <v>표점/만점</v>
      </c>
      <c r="X759" s="208" t="str">
        <f ca="1">OFFSET('배치점수 계산기'!N$10,$D759,0)</f>
        <v>표점/만점</v>
      </c>
      <c r="Y759" s="212">
        <f ca="1">OFFSET(환산공식!FG$15,$F759,0)</f>
        <v>0.25</v>
      </c>
      <c r="Z759" s="35">
        <f ca="1">OFFSET(환산공식!FH$15,$F759,0)</f>
        <v>0.37</v>
      </c>
      <c r="AA759" s="203">
        <f ca="1">OFFSET(환산공식!FI$15,$F759,0)</f>
        <v>0.37</v>
      </c>
      <c r="AB759" s="5"/>
      <c r="AD759">
        <f t="shared" ca="1" si="23"/>
        <v>6</v>
      </c>
      <c r="AF759" s="5"/>
      <c r="AG759" s="5"/>
      <c r="AH759" s="5"/>
    </row>
    <row r="760" spans="1:34">
      <c r="A760" s="222"/>
      <c r="B760" s="222"/>
      <c r="C760" s="222" t="s">
        <v>3146</v>
      </c>
      <c r="D760" s="219">
        <v>1687</v>
      </c>
      <c r="E760" s="219">
        <v>228</v>
      </c>
      <c r="F760" s="219">
        <v>228</v>
      </c>
      <c r="G760" s="264">
        <v>753</v>
      </c>
      <c r="H760" s="221" t="s">
        <v>129</v>
      </c>
      <c r="I760" s="219" t="s">
        <v>330</v>
      </c>
      <c r="J760" s="267" t="s">
        <v>18770</v>
      </c>
      <c r="K760" s="219" t="s">
        <v>83</v>
      </c>
      <c r="L760" s="35" t="str">
        <f ca="1">IF(OFFSET(환산공식!$DU$15,$F760,0)=1,"O","X")</f>
        <v>X</v>
      </c>
      <c r="M760" s="212">
        <f ca="1">IFERROR(OFFSET(환산공식!DA$15,$F760,0),"")</f>
        <v>40</v>
      </c>
      <c r="N760" s="35" t="str">
        <f ca="1">IFERROR(CONCATENATE(ROUND(OFFSET(환산공식!DB$15,$F760,0),1),"%"),"")</f>
        <v>100%</v>
      </c>
      <c r="O760" s="35">
        <f ca="1">IFERROR(OFFSET(환산공식!DC$15,$F760,0),"")</f>
        <v>0</v>
      </c>
      <c r="P760" s="212" t="str">
        <f t="shared" ca="1" si="22"/>
        <v>3% 이하</v>
      </c>
      <c r="Q760" s="218">
        <f ca="1">IFERROR(ROUND(OFFSET(환산공식!$EX$15,$F760,0),3),"")</f>
        <v>800</v>
      </c>
      <c r="R760" s="218">
        <f ca="1">OFFSET('배치점수 계산기'!H$10,$D760,0)</f>
        <v>969.75900000000001</v>
      </c>
      <c r="S760" s="218">
        <f ca="1">OFFSET('배치점수 계산기'!I$10,$D760,0)</f>
        <v>969.28800000000001</v>
      </c>
      <c r="T760" s="218">
        <f ca="1">OFFSET('배치점수 계산기'!J$10,$D760,0)</f>
        <v>968.56799999999998</v>
      </c>
      <c r="U760" s="218">
        <f ca="1">OFFSET('배치점수 계산기'!K$10,$D760,0)</f>
        <v>967.49699999999996</v>
      </c>
      <c r="V760" s="218">
        <f ca="1">OFFSET('배치점수 계산기'!L$10,$D760,0)</f>
        <v>966.31</v>
      </c>
      <c r="W760" s="210" t="str">
        <f ca="1">OFFSET('배치점수 계산기'!M$10,$D760,0)</f>
        <v>표점/만점</v>
      </c>
      <c r="X760" s="208" t="str">
        <f ca="1">OFFSET('배치점수 계산기'!N$10,$D760,0)</f>
        <v>표점/만점</v>
      </c>
      <c r="Y760" s="212">
        <f ca="1">OFFSET(환산공식!FG$15,$F760,0)</f>
        <v>0.25</v>
      </c>
      <c r="Z760" s="35">
        <f ca="1">OFFSET(환산공식!FH$15,$F760,0)</f>
        <v>0.37</v>
      </c>
      <c r="AA760" s="203">
        <f ca="1">OFFSET(환산공식!FI$15,$F760,0)</f>
        <v>0.37</v>
      </c>
      <c r="AB760" s="5"/>
      <c r="AD760">
        <f t="shared" ca="1" si="23"/>
        <v>6</v>
      </c>
      <c r="AF760" s="5"/>
      <c r="AG760" s="5"/>
      <c r="AH760" s="5"/>
    </row>
    <row r="761" spans="1:34">
      <c r="A761" s="222"/>
      <c r="B761" s="222"/>
      <c r="C761" s="222" t="s">
        <v>3147</v>
      </c>
      <c r="D761" s="219">
        <v>1688</v>
      </c>
      <c r="E761" s="219">
        <v>228</v>
      </c>
      <c r="F761" s="219">
        <v>228</v>
      </c>
      <c r="G761" s="264">
        <v>754</v>
      </c>
      <c r="H761" s="221" t="s">
        <v>129</v>
      </c>
      <c r="I761" s="219" t="s">
        <v>330</v>
      </c>
      <c r="J761" s="267" t="s">
        <v>688</v>
      </c>
      <c r="K761" s="219" t="s">
        <v>83</v>
      </c>
      <c r="L761" s="35" t="str">
        <f ca="1">IF(OFFSET(환산공식!$DU$15,$F761,0)=1,"O","X")</f>
        <v>X</v>
      </c>
      <c r="M761" s="212">
        <f ca="1">IFERROR(OFFSET(환산공식!DA$15,$F761,0),"")</f>
        <v>40</v>
      </c>
      <c r="N761" s="35" t="str">
        <f ca="1">IFERROR(CONCATENATE(ROUND(OFFSET(환산공식!DB$15,$F761,0),1),"%"),"")</f>
        <v>100%</v>
      </c>
      <c r="O761" s="35">
        <f ca="1">IFERROR(OFFSET(환산공식!DC$15,$F761,0),"")</f>
        <v>0</v>
      </c>
      <c r="P761" s="212" t="str">
        <f t="shared" ca="1" si="22"/>
        <v>3% 이하</v>
      </c>
      <c r="Q761" s="218">
        <f ca="1">IFERROR(ROUND(OFFSET(환산공식!$EX$15,$F761,0),3),"")</f>
        <v>800</v>
      </c>
      <c r="R761" s="218">
        <f ca="1">OFFSET('배치점수 계산기'!H$10,$D761,0)</f>
        <v>969.51900000000001</v>
      </c>
      <c r="S761" s="218">
        <f ca="1">OFFSET('배치점수 계산기'!I$10,$D761,0)</f>
        <v>969.10599999999999</v>
      </c>
      <c r="T761" s="218">
        <f ca="1">OFFSET('배치점수 계산기'!J$10,$D761,0)</f>
        <v>968.29899999999998</v>
      </c>
      <c r="U761" s="218">
        <f ca="1">OFFSET('배치점수 계산기'!K$10,$D761,0)</f>
        <v>967.19</v>
      </c>
      <c r="V761" s="218">
        <f ca="1">OFFSET('배치점수 계산기'!L$10,$D761,0)</f>
        <v>965.85500000000002</v>
      </c>
      <c r="W761" s="210" t="str">
        <f ca="1">OFFSET('배치점수 계산기'!M$10,$D761,0)</f>
        <v>표점/만점</v>
      </c>
      <c r="X761" s="208" t="str">
        <f ca="1">OFFSET('배치점수 계산기'!N$10,$D761,0)</f>
        <v>표점/만점</v>
      </c>
      <c r="Y761" s="212">
        <f ca="1">OFFSET(환산공식!FG$15,$F761,0)</f>
        <v>0.25</v>
      </c>
      <c r="Z761" s="35">
        <f ca="1">OFFSET(환산공식!FH$15,$F761,0)</f>
        <v>0.37</v>
      </c>
      <c r="AA761" s="203">
        <f ca="1">OFFSET(환산공식!FI$15,$F761,0)</f>
        <v>0.37</v>
      </c>
      <c r="AB761" s="5"/>
      <c r="AD761">
        <f t="shared" ca="1" si="23"/>
        <v>6</v>
      </c>
      <c r="AF761" s="5"/>
      <c r="AG761" s="5"/>
      <c r="AH761" s="5"/>
    </row>
    <row r="762" spans="1:34">
      <c r="A762" s="222"/>
      <c r="B762" s="222"/>
      <c r="C762" s="222" t="s">
        <v>3148</v>
      </c>
      <c r="D762" s="219">
        <v>1689</v>
      </c>
      <c r="E762" s="219">
        <v>226</v>
      </c>
      <c r="F762" s="219">
        <v>226</v>
      </c>
      <c r="G762" s="264">
        <v>755</v>
      </c>
      <c r="H762" s="221" t="s">
        <v>129</v>
      </c>
      <c r="I762" s="219" t="s">
        <v>330</v>
      </c>
      <c r="J762" s="267" t="s">
        <v>146</v>
      </c>
      <c r="K762" s="219" t="s">
        <v>83</v>
      </c>
      <c r="L762" s="35" t="str">
        <f ca="1">IF(OFFSET(환산공식!$DU$15,$F762,0)=1,"O","X")</f>
        <v>X</v>
      </c>
      <c r="M762" s="212">
        <f ca="1">IFERROR(OFFSET(환산공식!DA$15,$F762,0),"")</f>
        <v>40</v>
      </c>
      <c r="N762" s="35" t="str">
        <f ca="1">IFERROR(CONCATENATE(ROUND(OFFSET(환산공식!DB$15,$F762,0),1),"%"),"")</f>
        <v>100%</v>
      </c>
      <c r="O762" s="35">
        <f ca="1">IFERROR(OFFSET(환산공식!DC$15,$F762,0),"")</f>
        <v>0</v>
      </c>
      <c r="P762" s="212" t="str">
        <f t="shared" ca="1" si="22"/>
        <v>3% 이하</v>
      </c>
      <c r="Q762" s="218">
        <f ca="1">IFERROR(ROUND(OFFSET(환산공식!$EX$15,$F762,0),3),"")</f>
        <v>790</v>
      </c>
      <c r="R762" s="218">
        <f ca="1">OFFSET('배치점수 계산기'!H$10,$D762,0)</f>
        <v>959.447</v>
      </c>
      <c r="S762" s="218">
        <f ca="1">OFFSET('배치점수 계산기'!I$10,$D762,0)</f>
        <v>959.06299999999999</v>
      </c>
      <c r="T762" s="218">
        <f ca="1">OFFSET('배치점수 계산기'!J$10,$D762,0)</f>
        <v>958.22699999999998</v>
      </c>
      <c r="U762" s="218">
        <f ca="1">OFFSET('배치점수 계산기'!K$10,$D762,0)</f>
        <v>957.15099999999995</v>
      </c>
      <c r="V762" s="218">
        <f ca="1">OFFSET('배치점수 계산기'!L$10,$D762,0)</f>
        <v>955.76900000000001</v>
      </c>
      <c r="W762" s="210" t="str">
        <f ca="1">OFFSET('배치점수 계산기'!M$10,$D762,0)</f>
        <v>표점/만점</v>
      </c>
      <c r="X762" s="208" t="str">
        <f ca="1">OFFSET('배치점수 계산기'!N$10,$D762,0)</f>
        <v>표점/만점</v>
      </c>
      <c r="Y762" s="212">
        <f ca="1">OFFSET(환산공식!FG$15,$F762,0)</f>
        <v>0.25</v>
      </c>
      <c r="Z762" s="35">
        <f ca="1">OFFSET(환산공식!FH$15,$F762,0)</f>
        <v>0.37</v>
      </c>
      <c r="AA762" s="203">
        <f ca="1">OFFSET(환산공식!FI$15,$F762,0)</f>
        <v>0.37</v>
      </c>
      <c r="AB762" s="5"/>
      <c r="AD762">
        <f t="shared" ca="1" si="23"/>
        <v>6</v>
      </c>
      <c r="AF762" s="5"/>
      <c r="AG762" s="5"/>
      <c r="AH762" s="5"/>
    </row>
    <row r="763" spans="1:34">
      <c r="A763" s="222"/>
      <c r="B763" s="222"/>
      <c r="C763" s="222" t="s">
        <v>3149</v>
      </c>
      <c r="D763" s="219">
        <v>1690</v>
      </c>
      <c r="E763" s="219">
        <v>228</v>
      </c>
      <c r="F763" s="219">
        <v>228</v>
      </c>
      <c r="G763" s="264">
        <v>756</v>
      </c>
      <c r="H763" s="221" t="s">
        <v>129</v>
      </c>
      <c r="I763" s="219" t="s">
        <v>330</v>
      </c>
      <c r="J763" s="267" t="s">
        <v>503</v>
      </c>
      <c r="K763" s="219" t="s">
        <v>83</v>
      </c>
      <c r="L763" s="35" t="str">
        <f ca="1">IF(OFFSET(환산공식!$DU$15,$F763,0)=1,"O","X")</f>
        <v>X</v>
      </c>
      <c r="M763" s="212">
        <f ca="1">IFERROR(OFFSET(환산공식!DA$15,$F763,0),"")</f>
        <v>40</v>
      </c>
      <c r="N763" s="35" t="str">
        <f ca="1">IFERROR(CONCATENATE(ROUND(OFFSET(환산공식!DB$15,$F763,0),1),"%"),"")</f>
        <v>100%</v>
      </c>
      <c r="O763" s="35">
        <f ca="1">IFERROR(OFFSET(환산공식!DC$15,$F763,0),"")</f>
        <v>0</v>
      </c>
      <c r="P763" s="212" t="str">
        <f t="shared" ca="1" si="22"/>
        <v>3% 이하</v>
      </c>
      <c r="Q763" s="218">
        <f ca="1">IFERROR(ROUND(OFFSET(환산공식!$EX$15,$F763,0),3),"")</f>
        <v>800</v>
      </c>
      <c r="R763" s="218">
        <f ca="1">OFFSET('배치점수 계산기'!H$10,$D763,0)</f>
        <v>969.25</v>
      </c>
      <c r="S763" s="218">
        <f ca="1">OFFSET('배치점수 계산기'!I$10,$D763,0)</f>
        <v>968.88499999999999</v>
      </c>
      <c r="T763" s="218">
        <f ca="1">OFFSET('배치점수 계산기'!J$10,$D763,0)</f>
        <v>967.91499999999996</v>
      </c>
      <c r="U763" s="218">
        <f ca="1">OFFSET('배치점수 계산기'!K$10,$D763,0)</f>
        <v>966.72299999999996</v>
      </c>
      <c r="V763" s="218">
        <f ca="1">OFFSET('배치점수 계산기'!L$10,$D763,0)</f>
        <v>965.35400000000004</v>
      </c>
      <c r="W763" s="210" t="str">
        <f ca="1">OFFSET('배치점수 계산기'!M$10,$D763,0)</f>
        <v>표점/만점</v>
      </c>
      <c r="X763" s="208" t="str">
        <f ca="1">OFFSET('배치점수 계산기'!N$10,$D763,0)</f>
        <v>표점/만점</v>
      </c>
      <c r="Y763" s="212">
        <f ca="1">OFFSET(환산공식!FG$15,$F763,0)</f>
        <v>0.25</v>
      </c>
      <c r="Z763" s="35">
        <f ca="1">OFFSET(환산공식!FH$15,$F763,0)</f>
        <v>0.37</v>
      </c>
      <c r="AA763" s="203">
        <f ca="1">OFFSET(환산공식!FI$15,$F763,0)</f>
        <v>0.37</v>
      </c>
      <c r="AB763" s="5"/>
      <c r="AD763">
        <f t="shared" ca="1" si="23"/>
        <v>6</v>
      </c>
      <c r="AF763" s="5"/>
      <c r="AG763" s="5"/>
      <c r="AH763" s="5"/>
    </row>
    <row r="764" spans="1:34">
      <c r="A764" s="222"/>
      <c r="B764" s="222"/>
      <c r="C764" s="222" t="s">
        <v>3150</v>
      </c>
      <c r="D764" s="219">
        <v>1691</v>
      </c>
      <c r="E764" s="219">
        <v>228</v>
      </c>
      <c r="F764" s="219">
        <v>228</v>
      </c>
      <c r="G764" s="264">
        <v>757</v>
      </c>
      <c r="H764" s="221" t="s">
        <v>129</v>
      </c>
      <c r="I764" s="219" t="s">
        <v>330</v>
      </c>
      <c r="J764" s="267" t="s">
        <v>69</v>
      </c>
      <c r="K764" s="219" t="s">
        <v>83</v>
      </c>
      <c r="L764" s="35" t="str">
        <f ca="1">IF(OFFSET(환산공식!$DU$15,$F764,0)=1,"O","X")</f>
        <v>X</v>
      </c>
      <c r="M764" s="212">
        <f ca="1">IFERROR(OFFSET(환산공식!DA$15,$F764,0),"")</f>
        <v>40</v>
      </c>
      <c r="N764" s="35" t="str">
        <f ca="1">IFERROR(CONCATENATE(ROUND(OFFSET(환산공식!DB$15,$F764,0),1),"%"),"")</f>
        <v>100%</v>
      </c>
      <c r="O764" s="35">
        <f ca="1">IFERROR(OFFSET(환산공식!DC$15,$F764,0),"")</f>
        <v>0</v>
      </c>
      <c r="P764" s="212" t="str">
        <f t="shared" ca="1" si="22"/>
        <v>3% 이하</v>
      </c>
      <c r="Q764" s="218">
        <f ca="1">IFERROR(ROUND(OFFSET(환산공식!$EX$15,$F764,0),3),"")</f>
        <v>800</v>
      </c>
      <c r="R764" s="218">
        <f ca="1">OFFSET('배치점수 계산기'!H$10,$D764,0)</f>
        <v>968.63900000000001</v>
      </c>
      <c r="S764" s="218">
        <f ca="1">OFFSET('배치점수 계산기'!I$10,$D764,0)</f>
        <v>968.22699999999998</v>
      </c>
      <c r="T764" s="218">
        <f ca="1">OFFSET('배치점수 계산기'!J$10,$D764,0)</f>
        <v>967.41600000000005</v>
      </c>
      <c r="U764" s="218">
        <f ca="1">OFFSET('배치점수 계산기'!K$10,$D764,0)</f>
        <v>966.35299999999995</v>
      </c>
      <c r="V764" s="218">
        <f ca="1">OFFSET('배치점수 계산기'!L$10,$D764,0)</f>
        <v>964.96100000000001</v>
      </c>
      <c r="W764" s="210" t="str">
        <f ca="1">OFFSET('배치점수 계산기'!M$10,$D764,0)</f>
        <v>표점/만점</v>
      </c>
      <c r="X764" s="208" t="str">
        <f ca="1">OFFSET('배치점수 계산기'!N$10,$D764,0)</f>
        <v>표점/만점</v>
      </c>
      <c r="Y764" s="212">
        <f ca="1">OFFSET(환산공식!FG$15,$F764,0)</f>
        <v>0.25</v>
      </c>
      <c r="Z764" s="35">
        <f ca="1">OFFSET(환산공식!FH$15,$F764,0)</f>
        <v>0.37</v>
      </c>
      <c r="AA764" s="203">
        <f ca="1">OFFSET(환산공식!FI$15,$F764,0)</f>
        <v>0.37</v>
      </c>
      <c r="AB764" s="5"/>
      <c r="AD764">
        <f t="shared" ca="1" si="23"/>
        <v>6</v>
      </c>
      <c r="AF764" s="5"/>
      <c r="AG764" s="5"/>
      <c r="AH764" s="5"/>
    </row>
    <row r="765" spans="1:34">
      <c r="A765" s="222"/>
      <c r="B765" s="222"/>
      <c r="C765" s="222" t="s">
        <v>3151</v>
      </c>
      <c r="D765" s="219">
        <v>1692</v>
      </c>
      <c r="E765" s="219">
        <v>226</v>
      </c>
      <c r="F765" s="219">
        <v>226</v>
      </c>
      <c r="G765" s="264">
        <v>758</v>
      </c>
      <c r="H765" s="221" t="s">
        <v>129</v>
      </c>
      <c r="I765" s="219" t="s">
        <v>330</v>
      </c>
      <c r="J765" s="267" t="s">
        <v>802</v>
      </c>
      <c r="K765" s="219" t="s">
        <v>83</v>
      </c>
      <c r="L765" s="35" t="str">
        <f ca="1">IF(OFFSET(환산공식!$DU$15,$F765,0)=1,"O","X")</f>
        <v>X</v>
      </c>
      <c r="M765" s="212">
        <f ca="1">IFERROR(OFFSET(환산공식!DA$15,$F765,0),"")</f>
        <v>40</v>
      </c>
      <c r="N765" s="35" t="str">
        <f ca="1">IFERROR(CONCATENATE(ROUND(OFFSET(환산공식!DB$15,$F765,0),1),"%"),"")</f>
        <v>100%</v>
      </c>
      <c r="O765" s="35">
        <f ca="1">IFERROR(OFFSET(환산공식!DC$15,$F765,0),"")</f>
        <v>0</v>
      </c>
      <c r="P765" s="212" t="str">
        <f t="shared" ca="1" si="22"/>
        <v>3% 이하</v>
      </c>
      <c r="Q765" s="218">
        <f ca="1">IFERROR(ROUND(OFFSET(환산공식!$EX$15,$F765,0),3),"")</f>
        <v>790</v>
      </c>
      <c r="R765" s="218">
        <f ca="1">OFFSET('배치점수 계산기'!H$10,$D765,0)</f>
        <v>958.45299999999997</v>
      </c>
      <c r="S765" s="218">
        <f ca="1">OFFSET('배치점수 계산기'!I$10,$D765,0)</f>
        <v>957.98599999999999</v>
      </c>
      <c r="T765" s="218">
        <f ca="1">OFFSET('배치점수 계산기'!J$10,$D765,0)</f>
        <v>957.14700000000005</v>
      </c>
      <c r="U765" s="218">
        <f ca="1">OFFSET('배치점수 계산기'!K$10,$D765,0)</f>
        <v>956.15300000000002</v>
      </c>
      <c r="V765" s="218">
        <f ca="1">OFFSET('배치점수 계산기'!L$10,$D765,0)</f>
        <v>954.846</v>
      </c>
      <c r="W765" s="210" t="str">
        <f ca="1">OFFSET('배치점수 계산기'!M$10,$D765,0)</f>
        <v>표점/만점</v>
      </c>
      <c r="X765" s="208" t="str">
        <f ca="1">OFFSET('배치점수 계산기'!N$10,$D765,0)</f>
        <v>표점/만점</v>
      </c>
      <c r="Y765" s="212">
        <f ca="1">OFFSET(환산공식!FG$15,$F765,0)</f>
        <v>0.25</v>
      </c>
      <c r="Z765" s="35">
        <f ca="1">OFFSET(환산공식!FH$15,$F765,0)</f>
        <v>0.37</v>
      </c>
      <c r="AA765" s="203">
        <f ca="1">OFFSET(환산공식!FI$15,$F765,0)</f>
        <v>0.37</v>
      </c>
      <c r="AB765" s="5"/>
      <c r="AD765">
        <f t="shared" ca="1" si="23"/>
        <v>6</v>
      </c>
      <c r="AF765" s="5"/>
      <c r="AG765" s="5"/>
      <c r="AH765" s="5"/>
    </row>
    <row r="766" spans="1:34">
      <c r="A766" s="222"/>
      <c r="B766" s="222"/>
      <c r="C766" s="222" t="s">
        <v>3152</v>
      </c>
      <c r="D766" s="219">
        <v>1693</v>
      </c>
      <c r="E766" s="219">
        <v>228</v>
      </c>
      <c r="F766" s="219">
        <v>228</v>
      </c>
      <c r="G766" s="264">
        <v>759</v>
      </c>
      <c r="H766" s="221" t="s">
        <v>129</v>
      </c>
      <c r="I766" s="219" t="s">
        <v>330</v>
      </c>
      <c r="J766" s="267" t="s">
        <v>966</v>
      </c>
      <c r="K766" s="219" t="s">
        <v>83</v>
      </c>
      <c r="L766" s="35" t="str">
        <f ca="1">IF(OFFSET(환산공식!$DU$15,$F766,0)=1,"O","X")</f>
        <v>X</v>
      </c>
      <c r="M766" s="212">
        <f ca="1">IFERROR(OFFSET(환산공식!DA$15,$F766,0),"")</f>
        <v>40</v>
      </c>
      <c r="N766" s="35" t="str">
        <f ca="1">IFERROR(CONCATENATE(ROUND(OFFSET(환산공식!DB$15,$F766,0),1),"%"),"")</f>
        <v>100%</v>
      </c>
      <c r="O766" s="35">
        <f ca="1">IFERROR(OFFSET(환산공식!DC$15,$F766,0),"")</f>
        <v>0</v>
      </c>
      <c r="P766" s="212" t="str">
        <f t="shared" ca="1" si="22"/>
        <v>3% 이하</v>
      </c>
      <c r="Q766" s="218">
        <f ca="1">IFERROR(ROUND(OFFSET(환산공식!$EX$15,$F766,0),3),"")</f>
        <v>800</v>
      </c>
      <c r="R766" s="218">
        <f ca="1">OFFSET('배치점수 계산기'!H$10,$D766,0)</f>
        <v>968.029</v>
      </c>
      <c r="S766" s="218">
        <f ca="1">OFFSET('배치점수 계산기'!I$10,$D766,0)</f>
        <v>967.60199999999998</v>
      </c>
      <c r="T766" s="218">
        <f ca="1">OFFSET('배치점수 계산기'!J$10,$D766,0)</f>
        <v>966.69399999999996</v>
      </c>
      <c r="U766" s="218">
        <f ca="1">OFFSET('배치점수 계산기'!K$10,$D766,0)</f>
        <v>965.49900000000002</v>
      </c>
      <c r="V766" s="218">
        <f ca="1">OFFSET('배치점수 계산기'!L$10,$D766,0)</f>
        <v>964.03099999999995</v>
      </c>
      <c r="W766" s="210" t="str">
        <f ca="1">OFFSET('배치점수 계산기'!M$10,$D766,0)</f>
        <v>표점/만점</v>
      </c>
      <c r="X766" s="208" t="str">
        <f ca="1">OFFSET('배치점수 계산기'!N$10,$D766,0)</f>
        <v>표점/만점</v>
      </c>
      <c r="Y766" s="212">
        <f ca="1">OFFSET(환산공식!FG$15,$F766,0)</f>
        <v>0.25</v>
      </c>
      <c r="Z766" s="35">
        <f ca="1">OFFSET(환산공식!FH$15,$F766,0)</f>
        <v>0.37</v>
      </c>
      <c r="AA766" s="203">
        <f ca="1">OFFSET(환산공식!FI$15,$F766,0)</f>
        <v>0.37</v>
      </c>
      <c r="AB766" s="5"/>
      <c r="AD766">
        <f t="shared" ca="1" si="23"/>
        <v>6</v>
      </c>
      <c r="AF766" s="5"/>
      <c r="AG766" s="5"/>
      <c r="AH766" s="5"/>
    </row>
    <row r="767" spans="1:34">
      <c r="A767" s="222"/>
      <c r="B767" s="222"/>
      <c r="C767" s="222" t="s">
        <v>3153</v>
      </c>
      <c r="D767" s="219">
        <v>1694</v>
      </c>
      <c r="E767" s="219">
        <v>228</v>
      </c>
      <c r="F767" s="219">
        <v>228</v>
      </c>
      <c r="G767" s="264">
        <v>760</v>
      </c>
      <c r="H767" s="221" t="s">
        <v>129</v>
      </c>
      <c r="I767" s="219" t="s">
        <v>330</v>
      </c>
      <c r="J767" s="267" t="s">
        <v>968</v>
      </c>
      <c r="K767" s="219" t="s">
        <v>83</v>
      </c>
      <c r="L767" s="35" t="str">
        <f ca="1">IF(OFFSET(환산공식!$DU$15,$F767,0)=1,"O","X")</f>
        <v>X</v>
      </c>
      <c r="M767" s="212">
        <f ca="1">IFERROR(OFFSET(환산공식!DA$15,$F767,0),"")</f>
        <v>40</v>
      </c>
      <c r="N767" s="35" t="str">
        <f ca="1">IFERROR(CONCATENATE(ROUND(OFFSET(환산공식!DB$15,$F767,0),1),"%"),"")</f>
        <v>100%</v>
      </c>
      <c r="O767" s="35">
        <f ca="1">IFERROR(OFFSET(환산공식!DC$15,$F767,0),"")</f>
        <v>0</v>
      </c>
      <c r="P767" s="212" t="str">
        <f t="shared" ca="1" si="22"/>
        <v>3% 이하</v>
      </c>
      <c r="Q767" s="218">
        <f ca="1">IFERROR(ROUND(OFFSET(환산공식!$EX$15,$F767,0),3),"")</f>
        <v>800</v>
      </c>
      <c r="R767" s="218">
        <f ca="1">OFFSET('배치점수 계산기'!H$10,$D767,0)</f>
        <v>968.029</v>
      </c>
      <c r="S767" s="218">
        <f ca="1">OFFSET('배치점수 계산기'!I$10,$D767,0)</f>
        <v>967.60199999999998</v>
      </c>
      <c r="T767" s="218">
        <f ca="1">OFFSET('배치점수 계산기'!J$10,$D767,0)</f>
        <v>966.69399999999996</v>
      </c>
      <c r="U767" s="218">
        <f ca="1">OFFSET('배치점수 계산기'!K$10,$D767,0)</f>
        <v>965.49900000000002</v>
      </c>
      <c r="V767" s="218">
        <f ca="1">OFFSET('배치점수 계산기'!L$10,$D767,0)</f>
        <v>964.03099999999995</v>
      </c>
      <c r="W767" s="210" t="str">
        <f ca="1">OFFSET('배치점수 계산기'!M$10,$D767,0)</f>
        <v>표점/만점</v>
      </c>
      <c r="X767" s="208" t="str">
        <f ca="1">OFFSET('배치점수 계산기'!N$10,$D767,0)</f>
        <v>표점/만점</v>
      </c>
      <c r="Y767" s="212">
        <f ca="1">OFFSET(환산공식!FG$15,$F767,0)</f>
        <v>0.25</v>
      </c>
      <c r="Z767" s="35">
        <f ca="1">OFFSET(환산공식!FH$15,$F767,0)</f>
        <v>0.37</v>
      </c>
      <c r="AA767" s="203">
        <f ca="1">OFFSET(환산공식!FI$15,$F767,0)</f>
        <v>0.37</v>
      </c>
      <c r="AB767" s="5"/>
      <c r="AD767">
        <f t="shared" ca="1" si="23"/>
        <v>6</v>
      </c>
      <c r="AF767" s="5"/>
      <c r="AG767" s="5"/>
      <c r="AH767" s="5"/>
    </row>
    <row r="768" spans="1:34">
      <c r="A768" s="222"/>
      <c r="B768" s="222"/>
      <c r="C768" s="222" t="s">
        <v>3154</v>
      </c>
      <c r="D768" s="219">
        <v>1695</v>
      </c>
      <c r="E768" s="219">
        <v>228</v>
      </c>
      <c r="F768" s="219">
        <v>228</v>
      </c>
      <c r="G768" s="264">
        <v>761</v>
      </c>
      <c r="H768" s="221" t="s">
        <v>129</v>
      </c>
      <c r="I768" s="219" t="s">
        <v>330</v>
      </c>
      <c r="J768" s="267" t="s">
        <v>933</v>
      </c>
      <c r="K768" s="219" t="s">
        <v>83</v>
      </c>
      <c r="L768" s="35" t="str">
        <f ca="1">IF(OFFSET(환산공식!$DU$15,$F768,0)=1,"O","X")</f>
        <v>X</v>
      </c>
      <c r="M768" s="212">
        <f ca="1">IFERROR(OFFSET(환산공식!DA$15,$F768,0),"")</f>
        <v>40</v>
      </c>
      <c r="N768" s="35" t="str">
        <f ca="1">IFERROR(CONCATENATE(ROUND(OFFSET(환산공식!DB$15,$F768,0),1),"%"),"")</f>
        <v>100%</v>
      </c>
      <c r="O768" s="35">
        <f ca="1">IFERROR(OFFSET(환산공식!DC$15,$F768,0),"")</f>
        <v>0</v>
      </c>
      <c r="P768" s="212" t="str">
        <f t="shared" ca="1" si="22"/>
        <v>3% 이하</v>
      </c>
      <c r="Q768" s="218">
        <f ca="1">IFERROR(ROUND(OFFSET(환산공식!$EX$15,$F768,0),3),"")</f>
        <v>800</v>
      </c>
      <c r="R768" s="218">
        <f ca="1">OFFSET('배치점수 계산기'!H$10,$D768,0)</f>
        <v>968.029</v>
      </c>
      <c r="S768" s="218">
        <f ca="1">OFFSET('배치점수 계산기'!I$10,$D768,0)</f>
        <v>967.60199999999998</v>
      </c>
      <c r="T768" s="218">
        <f ca="1">OFFSET('배치점수 계산기'!J$10,$D768,0)</f>
        <v>966.69399999999996</v>
      </c>
      <c r="U768" s="218">
        <f ca="1">OFFSET('배치점수 계산기'!K$10,$D768,0)</f>
        <v>965.49900000000002</v>
      </c>
      <c r="V768" s="218">
        <f ca="1">OFFSET('배치점수 계산기'!L$10,$D768,0)</f>
        <v>964.03099999999995</v>
      </c>
      <c r="W768" s="210" t="str">
        <f ca="1">OFFSET('배치점수 계산기'!M$10,$D768,0)</f>
        <v>표점/만점</v>
      </c>
      <c r="X768" s="208" t="str">
        <f ca="1">OFFSET('배치점수 계산기'!N$10,$D768,0)</f>
        <v>표점/만점</v>
      </c>
      <c r="Y768" s="212">
        <f ca="1">OFFSET(환산공식!FG$15,$F768,0)</f>
        <v>0.25</v>
      </c>
      <c r="Z768" s="35">
        <f ca="1">OFFSET(환산공식!FH$15,$F768,0)</f>
        <v>0.37</v>
      </c>
      <c r="AA768" s="203">
        <f ca="1">OFFSET(환산공식!FI$15,$F768,0)</f>
        <v>0.37</v>
      </c>
      <c r="AB768" s="5"/>
      <c r="AD768">
        <f t="shared" ca="1" si="23"/>
        <v>6</v>
      </c>
      <c r="AF768" s="5"/>
      <c r="AG768" s="5"/>
      <c r="AH768" s="5"/>
    </row>
    <row r="769" spans="1:34">
      <c r="A769" s="222"/>
      <c r="B769" s="222"/>
      <c r="C769" s="222" t="s">
        <v>3155</v>
      </c>
      <c r="D769" s="219">
        <v>1696</v>
      </c>
      <c r="E769" s="219">
        <v>228</v>
      </c>
      <c r="F769" s="219">
        <v>228</v>
      </c>
      <c r="G769" s="264">
        <v>762</v>
      </c>
      <c r="H769" s="221" t="s">
        <v>129</v>
      </c>
      <c r="I769" s="219" t="s">
        <v>330</v>
      </c>
      <c r="J769" s="267" t="s">
        <v>934</v>
      </c>
      <c r="K769" s="219" t="s">
        <v>83</v>
      </c>
      <c r="L769" s="35" t="str">
        <f ca="1">IF(OFFSET(환산공식!$DU$15,$F769,0)=1,"O","X")</f>
        <v>X</v>
      </c>
      <c r="M769" s="212">
        <f ca="1">IFERROR(OFFSET(환산공식!DA$15,$F769,0),"")</f>
        <v>40</v>
      </c>
      <c r="N769" s="35" t="str">
        <f ca="1">IFERROR(CONCATENATE(ROUND(OFFSET(환산공식!DB$15,$F769,0),1),"%"),"")</f>
        <v>100%</v>
      </c>
      <c r="O769" s="35">
        <f ca="1">IFERROR(OFFSET(환산공식!DC$15,$F769,0),"")</f>
        <v>0</v>
      </c>
      <c r="P769" s="212" t="str">
        <f t="shared" ca="1" si="22"/>
        <v>3% 이하</v>
      </c>
      <c r="Q769" s="218">
        <f ca="1">IFERROR(ROUND(OFFSET(환산공식!$EX$15,$F769,0),3),"")</f>
        <v>800</v>
      </c>
      <c r="R769" s="218">
        <f ca="1">OFFSET('배치점수 계산기'!H$10,$D769,0)</f>
        <v>968.029</v>
      </c>
      <c r="S769" s="218">
        <f ca="1">OFFSET('배치점수 계산기'!I$10,$D769,0)</f>
        <v>967.60199999999998</v>
      </c>
      <c r="T769" s="218">
        <f ca="1">OFFSET('배치점수 계산기'!J$10,$D769,0)</f>
        <v>966.69399999999996</v>
      </c>
      <c r="U769" s="218">
        <f ca="1">OFFSET('배치점수 계산기'!K$10,$D769,0)</f>
        <v>965.49900000000002</v>
      </c>
      <c r="V769" s="218">
        <f ca="1">OFFSET('배치점수 계산기'!L$10,$D769,0)</f>
        <v>964.03099999999995</v>
      </c>
      <c r="W769" s="210" t="str">
        <f ca="1">OFFSET('배치점수 계산기'!M$10,$D769,0)</f>
        <v>표점/만점</v>
      </c>
      <c r="X769" s="208" t="str">
        <f ca="1">OFFSET('배치점수 계산기'!N$10,$D769,0)</f>
        <v>표점/만점</v>
      </c>
      <c r="Y769" s="212">
        <f ca="1">OFFSET(환산공식!FG$15,$F769,0)</f>
        <v>0.25</v>
      </c>
      <c r="Z769" s="35">
        <f ca="1">OFFSET(환산공식!FH$15,$F769,0)</f>
        <v>0.37</v>
      </c>
      <c r="AA769" s="203">
        <f ca="1">OFFSET(환산공식!FI$15,$F769,0)</f>
        <v>0.37</v>
      </c>
      <c r="AB769" s="5"/>
      <c r="AD769">
        <f t="shared" ca="1" si="23"/>
        <v>6</v>
      </c>
      <c r="AF769" s="5"/>
      <c r="AG769" s="5"/>
      <c r="AH769" s="5"/>
    </row>
    <row r="770" spans="1:34">
      <c r="A770" s="222"/>
      <c r="B770" s="222"/>
      <c r="C770" s="222" t="s">
        <v>3156</v>
      </c>
      <c r="D770" s="219">
        <v>1697</v>
      </c>
      <c r="E770" s="219">
        <v>228</v>
      </c>
      <c r="F770" s="219">
        <v>228</v>
      </c>
      <c r="G770" s="264">
        <v>763</v>
      </c>
      <c r="H770" s="221" t="s">
        <v>129</v>
      </c>
      <c r="I770" s="219" t="s">
        <v>330</v>
      </c>
      <c r="J770" s="267" t="s">
        <v>493</v>
      </c>
      <c r="K770" s="219" t="s">
        <v>83</v>
      </c>
      <c r="L770" s="35" t="str">
        <f ca="1">IF(OFFSET(환산공식!$DU$15,$F770,0)=1,"O","X")</f>
        <v>X</v>
      </c>
      <c r="M770" s="212">
        <f ca="1">IFERROR(OFFSET(환산공식!DA$15,$F770,0),"")</f>
        <v>40</v>
      </c>
      <c r="N770" s="35" t="str">
        <f ca="1">IFERROR(CONCATENATE(ROUND(OFFSET(환산공식!DB$15,$F770,0),1),"%"),"")</f>
        <v>100%</v>
      </c>
      <c r="O770" s="35">
        <f ca="1">IFERROR(OFFSET(환산공식!DC$15,$F770,0),"")</f>
        <v>0</v>
      </c>
      <c r="P770" s="212" t="str">
        <f t="shared" ca="1" si="22"/>
        <v>3% 이하</v>
      </c>
      <c r="Q770" s="218">
        <f ca="1">IFERROR(ROUND(OFFSET(환산공식!$EX$15,$F770,0),3),"")</f>
        <v>800</v>
      </c>
      <c r="R770" s="218">
        <f ca="1">OFFSET('배치점수 계산기'!H$10,$D770,0)</f>
        <v>967.94299999999998</v>
      </c>
      <c r="S770" s="218">
        <f ca="1">OFFSET('배치점수 계산기'!I$10,$D770,0)</f>
        <v>967.53099999999995</v>
      </c>
      <c r="T770" s="218">
        <f ca="1">OFFSET('배치점수 계산기'!J$10,$D770,0)</f>
        <v>966.61800000000005</v>
      </c>
      <c r="U770" s="218">
        <f ca="1">OFFSET('배치점수 계산기'!K$10,$D770,0)</f>
        <v>965.34500000000003</v>
      </c>
      <c r="V770" s="218">
        <f ca="1">OFFSET('배치점수 계산기'!L$10,$D770,0)</f>
        <v>963.96400000000006</v>
      </c>
      <c r="W770" s="210" t="str">
        <f ca="1">OFFSET('배치점수 계산기'!M$10,$D770,0)</f>
        <v>표점/만점</v>
      </c>
      <c r="X770" s="208" t="str">
        <f ca="1">OFFSET('배치점수 계산기'!N$10,$D770,0)</f>
        <v>표점/만점</v>
      </c>
      <c r="Y770" s="212">
        <f ca="1">OFFSET(환산공식!FG$15,$F770,0)</f>
        <v>0.25</v>
      </c>
      <c r="Z770" s="35">
        <f ca="1">OFFSET(환산공식!FH$15,$F770,0)</f>
        <v>0.37</v>
      </c>
      <c r="AA770" s="203">
        <f ca="1">OFFSET(환산공식!FI$15,$F770,0)</f>
        <v>0.37</v>
      </c>
      <c r="AB770" s="5"/>
      <c r="AD770">
        <f t="shared" ca="1" si="23"/>
        <v>6</v>
      </c>
      <c r="AF770" s="5"/>
      <c r="AG770" s="5"/>
      <c r="AH770" s="5"/>
    </row>
    <row r="771" spans="1:34">
      <c r="A771" s="222"/>
      <c r="B771" s="222"/>
      <c r="C771" s="222" t="s">
        <v>3157</v>
      </c>
      <c r="D771" s="219">
        <v>1698</v>
      </c>
      <c r="E771" s="219">
        <v>228</v>
      </c>
      <c r="F771" s="219">
        <v>228</v>
      </c>
      <c r="G771" s="264">
        <v>764</v>
      </c>
      <c r="H771" s="221" t="s">
        <v>129</v>
      </c>
      <c r="I771" s="219" t="s">
        <v>330</v>
      </c>
      <c r="J771" s="267" t="s">
        <v>96</v>
      </c>
      <c r="K771" s="219" t="s">
        <v>83</v>
      </c>
      <c r="L771" s="35" t="str">
        <f ca="1">IF(OFFSET(환산공식!$DU$15,$F771,0)=1,"O","X")</f>
        <v>X</v>
      </c>
      <c r="M771" s="212">
        <f ca="1">IFERROR(OFFSET(환산공식!DA$15,$F771,0),"")</f>
        <v>40</v>
      </c>
      <c r="N771" s="35" t="str">
        <f ca="1">IFERROR(CONCATENATE(ROUND(OFFSET(환산공식!DB$15,$F771,0),1),"%"),"")</f>
        <v>100%</v>
      </c>
      <c r="O771" s="35">
        <f ca="1">IFERROR(OFFSET(환산공식!DC$15,$F771,0),"")</f>
        <v>0</v>
      </c>
      <c r="P771" s="212" t="str">
        <f t="shared" ca="1" si="22"/>
        <v>3% 이하</v>
      </c>
      <c r="Q771" s="218">
        <f ca="1">IFERROR(ROUND(OFFSET(환산공식!$EX$15,$F771,0),3),"")</f>
        <v>800</v>
      </c>
      <c r="R771" s="218">
        <f ca="1">OFFSET('배치점수 계산기'!H$10,$D771,0)</f>
        <v>967.68799999999999</v>
      </c>
      <c r="S771" s="218">
        <f ca="1">OFFSET('배치점수 계산기'!I$10,$D771,0)</f>
        <v>967.30399999999997</v>
      </c>
      <c r="T771" s="218">
        <f ca="1">OFFSET('배치점수 계산기'!J$10,$D771,0)</f>
        <v>966.38199999999995</v>
      </c>
      <c r="U771" s="218">
        <f ca="1">OFFSET('배치점수 계산기'!K$10,$D771,0)</f>
        <v>965.15899999999999</v>
      </c>
      <c r="V771" s="218">
        <f ca="1">OFFSET('배치점수 계산기'!L$10,$D771,0)</f>
        <v>963.76599999999996</v>
      </c>
      <c r="W771" s="210" t="str">
        <f ca="1">OFFSET('배치점수 계산기'!M$10,$D771,0)</f>
        <v>표점/만점</v>
      </c>
      <c r="X771" s="208" t="str">
        <f ca="1">OFFSET('배치점수 계산기'!N$10,$D771,0)</f>
        <v>표점/만점</v>
      </c>
      <c r="Y771" s="212">
        <f ca="1">OFFSET(환산공식!FG$15,$F771,0)</f>
        <v>0.25</v>
      </c>
      <c r="Z771" s="35">
        <f ca="1">OFFSET(환산공식!FH$15,$F771,0)</f>
        <v>0.37</v>
      </c>
      <c r="AA771" s="203">
        <f ca="1">OFFSET(환산공식!FI$15,$F771,0)</f>
        <v>0.37</v>
      </c>
      <c r="AB771" s="5"/>
      <c r="AD771">
        <f t="shared" ca="1" si="23"/>
        <v>6</v>
      </c>
      <c r="AF771" s="5"/>
      <c r="AG771" s="5"/>
      <c r="AH771" s="5"/>
    </row>
    <row r="772" spans="1:34">
      <c r="A772" s="222"/>
      <c r="B772" s="222"/>
      <c r="C772" s="222" t="s">
        <v>3158</v>
      </c>
      <c r="D772" s="219">
        <v>1699</v>
      </c>
      <c r="E772" s="219">
        <v>228</v>
      </c>
      <c r="F772" s="219">
        <v>228</v>
      </c>
      <c r="G772" s="264">
        <v>765</v>
      </c>
      <c r="H772" s="221" t="s">
        <v>129</v>
      </c>
      <c r="I772" s="219" t="s">
        <v>330</v>
      </c>
      <c r="J772" s="267" t="s">
        <v>182</v>
      </c>
      <c r="K772" s="219" t="s">
        <v>83</v>
      </c>
      <c r="L772" s="35" t="str">
        <f ca="1">IF(OFFSET(환산공식!$DU$15,$F772,0)=1,"O","X")</f>
        <v>X</v>
      </c>
      <c r="M772" s="212">
        <f ca="1">IFERROR(OFFSET(환산공식!DA$15,$F772,0),"")</f>
        <v>40</v>
      </c>
      <c r="N772" s="35" t="str">
        <f ca="1">IFERROR(CONCATENATE(ROUND(OFFSET(환산공식!DB$15,$F772,0),1),"%"),"")</f>
        <v>100%</v>
      </c>
      <c r="O772" s="35">
        <f ca="1">IFERROR(OFFSET(환산공식!DC$15,$F772,0),"")</f>
        <v>0</v>
      </c>
      <c r="P772" s="212" t="str">
        <f t="shared" ca="1" si="22"/>
        <v>3% 이하</v>
      </c>
      <c r="Q772" s="218">
        <f ca="1">IFERROR(ROUND(OFFSET(환산공식!$EX$15,$F772,0),3),"")</f>
        <v>800</v>
      </c>
      <c r="R772" s="218">
        <f ca="1">OFFSET('배치점수 계산기'!H$10,$D772,0)</f>
        <v>967.34699999999998</v>
      </c>
      <c r="S772" s="218">
        <f ca="1">OFFSET('배치점수 계산기'!I$10,$D772,0)</f>
        <v>966.96299999999997</v>
      </c>
      <c r="T772" s="218">
        <f ca="1">OFFSET('배치점수 계산기'!J$10,$D772,0)</f>
        <v>966.04100000000005</v>
      </c>
      <c r="U772" s="218">
        <f ca="1">OFFSET('배치점수 계산기'!K$10,$D772,0)</f>
        <v>964.803</v>
      </c>
      <c r="V772" s="218">
        <f ca="1">OFFSET('배치점수 계산기'!L$10,$D772,0)</f>
        <v>963.45899999999995</v>
      </c>
      <c r="W772" s="210" t="str">
        <f ca="1">OFFSET('배치점수 계산기'!M$10,$D772,0)</f>
        <v>표점/만점</v>
      </c>
      <c r="X772" s="208" t="str">
        <f ca="1">OFFSET('배치점수 계산기'!N$10,$D772,0)</f>
        <v>표점/만점</v>
      </c>
      <c r="Y772" s="212">
        <f ca="1">OFFSET(환산공식!FG$15,$F772,0)</f>
        <v>0.25</v>
      </c>
      <c r="Z772" s="35">
        <f ca="1">OFFSET(환산공식!FH$15,$F772,0)</f>
        <v>0.37</v>
      </c>
      <c r="AA772" s="203">
        <f ca="1">OFFSET(환산공식!FI$15,$F772,0)</f>
        <v>0.37</v>
      </c>
      <c r="AB772" s="5"/>
      <c r="AD772">
        <f t="shared" ca="1" si="23"/>
        <v>6</v>
      </c>
      <c r="AF772" s="5"/>
      <c r="AG772" s="5"/>
      <c r="AH772" s="5"/>
    </row>
    <row r="773" spans="1:34">
      <c r="A773" s="222"/>
      <c r="B773" s="222"/>
      <c r="C773" s="222" t="s">
        <v>3159</v>
      </c>
      <c r="D773" s="219">
        <v>1700</v>
      </c>
      <c r="E773" s="219">
        <v>228</v>
      </c>
      <c r="F773" s="219">
        <v>228</v>
      </c>
      <c r="G773" s="264">
        <v>766</v>
      </c>
      <c r="H773" s="221" t="s">
        <v>129</v>
      </c>
      <c r="I773" s="219" t="s">
        <v>330</v>
      </c>
      <c r="J773" s="267" t="s">
        <v>1086</v>
      </c>
      <c r="K773" s="219" t="s">
        <v>83</v>
      </c>
      <c r="L773" s="35" t="str">
        <f ca="1">IF(OFFSET(환산공식!$DU$15,$F773,0)=1,"O","X")</f>
        <v>X</v>
      </c>
      <c r="M773" s="212">
        <f ca="1">IFERROR(OFFSET(환산공식!DA$15,$F773,0),"")</f>
        <v>40</v>
      </c>
      <c r="N773" s="35" t="str">
        <f ca="1">IFERROR(CONCATENATE(ROUND(OFFSET(환산공식!DB$15,$F773,0),1),"%"),"")</f>
        <v>100%</v>
      </c>
      <c r="O773" s="35">
        <f ca="1">IFERROR(OFFSET(환산공식!DC$15,$F773,0),"")</f>
        <v>0</v>
      </c>
      <c r="P773" s="212" t="str">
        <f t="shared" ca="1" si="22"/>
        <v>3% 이하</v>
      </c>
      <c r="Q773" s="218">
        <f ca="1">IFERROR(ROUND(OFFSET(환산공식!$EX$15,$F773,0),3),"")</f>
        <v>800</v>
      </c>
      <c r="R773" s="218">
        <f ca="1">OFFSET('배치점수 계산기'!H$10,$D773,0)</f>
        <v>967.19</v>
      </c>
      <c r="S773" s="218">
        <f ca="1">OFFSET('배치점수 계산기'!I$10,$D773,0)</f>
        <v>966.80600000000004</v>
      </c>
      <c r="T773" s="218">
        <f ca="1">OFFSET('배치점수 계산기'!J$10,$D773,0)</f>
        <v>965.80700000000002</v>
      </c>
      <c r="U773" s="218">
        <f ca="1">OFFSET('배치점수 계산기'!K$10,$D773,0)</f>
        <v>964.57299999999998</v>
      </c>
      <c r="V773" s="218">
        <f ca="1">OFFSET('배치점수 계산기'!L$10,$D773,0)</f>
        <v>963.31100000000004</v>
      </c>
      <c r="W773" s="210" t="str">
        <f ca="1">OFFSET('배치점수 계산기'!M$10,$D773,0)</f>
        <v>표점/만점</v>
      </c>
      <c r="X773" s="208" t="str">
        <f ca="1">OFFSET('배치점수 계산기'!N$10,$D773,0)</f>
        <v>표점/만점</v>
      </c>
      <c r="Y773" s="212">
        <f ca="1">OFFSET(환산공식!FG$15,$F773,0)</f>
        <v>0.25</v>
      </c>
      <c r="Z773" s="35">
        <f ca="1">OFFSET(환산공식!FH$15,$F773,0)</f>
        <v>0.37</v>
      </c>
      <c r="AA773" s="203">
        <f ca="1">OFFSET(환산공식!FI$15,$F773,0)</f>
        <v>0.37</v>
      </c>
      <c r="AB773" s="5"/>
      <c r="AD773">
        <f t="shared" ca="1" si="23"/>
        <v>6</v>
      </c>
      <c r="AF773" s="5"/>
      <c r="AG773" s="5"/>
      <c r="AH773" s="5"/>
    </row>
    <row r="774" spans="1:34">
      <c r="A774" s="222"/>
      <c r="B774" s="222"/>
      <c r="C774" s="222" t="s">
        <v>3160</v>
      </c>
      <c r="D774" s="219">
        <v>1701</v>
      </c>
      <c r="E774" s="219">
        <v>228</v>
      </c>
      <c r="F774" s="219">
        <v>228</v>
      </c>
      <c r="G774" s="264">
        <v>767</v>
      </c>
      <c r="H774" s="221" t="s">
        <v>129</v>
      </c>
      <c r="I774" s="219" t="s">
        <v>330</v>
      </c>
      <c r="J774" s="267" t="s">
        <v>714</v>
      </c>
      <c r="K774" s="219" t="s">
        <v>83</v>
      </c>
      <c r="L774" s="35" t="str">
        <f ca="1">IF(OFFSET(환산공식!$DU$15,$F774,0)=1,"O","X")</f>
        <v>X</v>
      </c>
      <c r="M774" s="212">
        <f ca="1">IFERROR(OFFSET(환산공식!DA$15,$F774,0),"")</f>
        <v>40</v>
      </c>
      <c r="N774" s="35" t="str">
        <f ca="1">IFERROR(CONCATENATE(ROUND(OFFSET(환산공식!DB$15,$F774,0),1),"%"),"")</f>
        <v>100%</v>
      </c>
      <c r="O774" s="35">
        <f ca="1">IFERROR(OFFSET(환산공식!DC$15,$F774,0),"")</f>
        <v>0</v>
      </c>
      <c r="P774" s="212" t="str">
        <f t="shared" ca="1" si="22"/>
        <v>3% 이하</v>
      </c>
      <c r="Q774" s="218">
        <f ca="1">IFERROR(ROUND(OFFSET(환산공식!$EX$15,$F774,0),3),"")</f>
        <v>800</v>
      </c>
      <c r="R774" s="218">
        <f ca="1">OFFSET('배치점수 계산기'!H$10,$D774,0)</f>
        <v>967.19</v>
      </c>
      <c r="S774" s="218">
        <f ca="1">OFFSET('배치점수 계산기'!I$10,$D774,0)</f>
        <v>966.80600000000004</v>
      </c>
      <c r="T774" s="218">
        <f ca="1">OFFSET('배치점수 계산기'!J$10,$D774,0)</f>
        <v>965.80700000000002</v>
      </c>
      <c r="U774" s="218">
        <f ca="1">OFFSET('배치점수 계산기'!K$10,$D774,0)</f>
        <v>964.57299999999998</v>
      </c>
      <c r="V774" s="218">
        <f ca="1">OFFSET('배치점수 계산기'!L$10,$D774,0)</f>
        <v>963.31100000000004</v>
      </c>
      <c r="W774" s="210" t="str">
        <f ca="1">OFFSET('배치점수 계산기'!M$10,$D774,0)</f>
        <v>표점/만점</v>
      </c>
      <c r="X774" s="208" t="str">
        <f ca="1">OFFSET('배치점수 계산기'!N$10,$D774,0)</f>
        <v>표점/만점</v>
      </c>
      <c r="Y774" s="212">
        <f ca="1">OFFSET(환산공식!FG$15,$F774,0)</f>
        <v>0.25</v>
      </c>
      <c r="Z774" s="35">
        <f ca="1">OFFSET(환산공식!FH$15,$F774,0)</f>
        <v>0.37</v>
      </c>
      <c r="AA774" s="203">
        <f ca="1">OFFSET(환산공식!FI$15,$F774,0)</f>
        <v>0.37</v>
      </c>
      <c r="AB774" s="5"/>
      <c r="AD774">
        <f t="shared" ca="1" si="23"/>
        <v>6</v>
      </c>
      <c r="AF774" s="5"/>
      <c r="AG774" s="5"/>
      <c r="AH774" s="5"/>
    </row>
    <row r="775" spans="1:34">
      <c r="A775" s="222"/>
      <c r="B775" s="222"/>
      <c r="C775" s="222" t="s">
        <v>3161</v>
      </c>
      <c r="D775" s="219">
        <v>1702</v>
      </c>
      <c r="E775" s="219">
        <v>229</v>
      </c>
      <c r="F775" s="219">
        <v>229</v>
      </c>
      <c r="G775" s="264">
        <v>768</v>
      </c>
      <c r="H775" s="221" t="s">
        <v>129</v>
      </c>
      <c r="I775" s="219" t="s">
        <v>330</v>
      </c>
      <c r="J775" s="267" t="s">
        <v>384</v>
      </c>
      <c r="K775" s="219" t="s">
        <v>83</v>
      </c>
      <c r="L775" s="35" t="str">
        <f ca="1">IF(OFFSET(환산공식!$DU$15,$F775,0)=1,"O","X")</f>
        <v>X</v>
      </c>
      <c r="M775" s="212">
        <f ca="1">IFERROR(OFFSET(환산공식!DA$15,$F775,0),"")</f>
        <v>40</v>
      </c>
      <c r="N775" s="35" t="str">
        <f ca="1">IFERROR(CONCATENATE(ROUND(OFFSET(환산공식!DB$15,$F775,0),1),"%"),"")</f>
        <v>100%</v>
      </c>
      <c r="O775" s="35">
        <f ca="1">IFERROR(OFFSET(환산공식!DC$15,$F775,0),"")</f>
        <v>0</v>
      </c>
      <c r="P775" s="212" t="str">
        <f t="shared" ca="1" si="22"/>
        <v>3% 이하</v>
      </c>
      <c r="Q775" s="218">
        <f ca="1">IFERROR(ROUND(OFFSET(환산공식!$EX$15,$F775,0),3),"")</f>
        <v>800</v>
      </c>
      <c r="R775" s="218">
        <f ca="1">OFFSET('배치점수 계산기'!H$10,$D775,0)</f>
        <v>966.15300000000002</v>
      </c>
      <c r="S775" s="218">
        <f ca="1">OFFSET('배치점수 계산기'!I$10,$D775,0)</f>
        <v>965.68600000000004</v>
      </c>
      <c r="T775" s="218">
        <f ca="1">OFFSET('배치점수 계산기'!J$10,$D775,0)</f>
        <v>964.88900000000001</v>
      </c>
      <c r="U775" s="218">
        <f ca="1">OFFSET('배치점수 계산기'!K$10,$D775,0)</f>
        <v>963.80899999999997</v>
      </c>
      <c r="V775" s="218">
        <f ca="1">OFFSET('배치점수 계산기'!L$10,$D775,0)</f>
        <v>962.61300000000006</v>
      </c>
      <c r="W775" s="210" t="str">
        <f ca="1">OFFSET('배치점수 계산기'!M$10,$D775,0)</f>
        <v>표점/만점</v>
      </c>
      <c r="X775" s="208" t="str">
        <f ca="1">OFFSET('배치점수 계산기'!N$10,$D775,0)</f>
        <v>표점/만점</v>
      </c>
      <c r="Y775" s="212">
        <f ca="1">OFFSET(환산공식!FG$15,$F775,0)</f>
        <v>0.25</v>
      </c>
      <c r="Z775" s="35">
        <f ca="1">OFFSET(환산공식!FH$15,$F775,0)</f>
        <v>0.37</v>
      </c>
      <c r="AA775" s="203">
        <f ca="1">OFFSET(환산공식!FI$15,$F775,0)</f>
        <v>0.37</v>
      </c>
      <c r="AB775" s="5"/>
      <c r="AD775">
        <f t="shared" ca="1" si="23"/>
        <v>6</v>
      </c>
      <c r="AF775" s="5"/>
      <c r="AG775" s="5"/>
      <c r="AH775" s="5"/>
    </row>
    <row r="776" spans="1:34">
      <c r="A776" s="222"/>
      <c r="B776" s="222"/>
      <c r="C776" s="222" t="s">
        <v>3162</v>
      </c>
      <c r="D776" s="219">
        <v>1703</v>
      </c>
      <c r="E776" s="219">
        <v>228</v>
      </c>
      <c r="F776" s="219">
        <v>228</v>
      </c>
      <c r="G776" s="264">
        <v>769</v>
      </c>
      <c r="H776" s="221" t="s">
        <v>129</v>
      </c>
      <c r="I776" s="219" t="s">
        <v>330</v>
      </c>
      <c r="J776" s="267" t="s">
        <v>1085</v>
      </c>
      <c r="K776" s="219" t="s">
        <v>83</v>
      </c>
      <c r="L776" s="35" t="str">
        <f ca="1">IF(OFFSET(환산공식!$DU$15,$F776,0)=1,"O","X")</f>
        <v>X</v>
      </c>
      <c r="M776" s="212">
        <f ca="1">IFERROR(OFFSET(환산공식!DA$15,$F776,0),"")</f>
        <v>40</v>
      </c>
      <c r="N776" s="35" t="str">
        <f ca="1">IFERROR(CONCATENATE(ROUND(OFFSET(환산공식!DB$15,$F776,0),1),"%"),"")</f>
        <v>100%</v>
      </c>
      <c r="O776" s="35">
        <f ca="1">IFERROR(OFFSET(환산공식!DC$15,$F776,0),"")</f>
        <v>0</v>
      </c>
      <c r="P776" s="212" t="str">
        <f t="shared" ca="1" si="22"/>
        <v>3% 이하</v>
      </c>
      <c r="Q776" s="218">
        <f ca="1">IFERROR(ROUND(OFFSET(환산공식!$EX$15,$F776,0),3),"")</f>
        <v>800</v>
      </c>
      <c r="R776" s="218">
        <f ca="1">OFFSET('배치점수 계산기'!H$10,$D776,0)</f>
        <v>965.92200000000003</v>
      </c>
      <c r="S776" s="218">
        <f ca="1">OFFSET('배치점수 계산기'!I$10,$D776,0)</f>
        <v>965.54200000000003</v>
      </c>
      <c r="T776" s="218">
        <f ca="1">OFFSET('배치점수 계산기'!J$10,$D776,0)</f>
        <v>964.57299999999998</v>
      </c>
      <c r="U776" s="218">
        <f ca="1">OFFSET('배치점수 계산기'!K$10,$D776,0)</f>
        <v>963.42600000000004</v>
      </c>
      <c r="V776" s="218">
        <f ca="1">OFFSET('배치점수 계산기'!L$10,$D776,0)</f>
        <v>962.19100000000003</v>
      </c>
      <c r="W776" s="210" t="str">
        <f ca="1">OFFSET('배치점수 계산기'!M$10,$D776,0)</f>
        <v>표점/만점</v>
      </c>
      <c r="X776" s="208" t="str">
        <f ca="1">OFFSET('배치점수 계산기'!N$10,$D776,0)</f>
        <v>표점/만점</v>
      </c>
      <c r="Y776" s="212">
        <f ca="1">OFFSET(환산공식!FG$15,$F776,0)</f>
        <v>0.25</v>
      </c>
      <c r="Z776" s="35">
        <f ca="1">OFFSET(환산공식!FH$15,$F776,0)</f>
        <v>0.37</v>
      </c>
      <c r="AA776" s="203">
        <f ca="1">OFFSET(환산공식!FI$15,$F776,0)</f>
        <v>0.37</v>
      </c>
      <c r="AB776" s="5"/>
      <c r="AD776">
        <f t="shared" ca="1" si="23"/>
        <v>6</v>
      </c>
      <c r="AF776" s="5"/>
      <c r="AG776" s="5"/>
      <c r="AH776" s="5"/>
    </row>
    <row r="777" spans="1:34">
      <c r="A777" s="222"/>
      <c r="B777" s="222"/>
      <c r="C777" s="222" t="s">
        <v>3163</v>
      </c>
      <c r="D777" s="219">
        <v>1704</v>
      </c>
      <c r="E777" s="219">
        <v>228</v>
      </c>
      <c r="F777" s="219">
        <v>228</v>
      </c>
      <c r="G777" s="264">
        <v>770</v>
      </c>
      <c r="H777" s="221" t="s">
        <v>129</v>
      </c>
      <c r="I777" s="219" t="s">
        <v>330</v>
      </c>
      <c r="J777" s="267" t="s">
        <v>98</v>
      </c>
      <c r="K777" s="219" t="s">
        <v>83</v>
      </c>
      <c r="L777" s="35" t="str">
        <f ca="1">IF(OFFSET(환산공식!$DU$15,$F777,0)=1,"O","X")</f>
        <v>X</v>
      </c>
      <c r="M777" s="212">
        <f ca="1">IFERROR(OFFSET(환산공식!DA$15,$F777,0),"")</f>
        <v>40</v>
      </c>
      <c r="N777" s="35" t="str">
        <f ca="1">IFERROR(CONCATENATE(ROUND(OFFSET(환산공식!DB$15,$F777,0),1),"%"),"")</f>
        <v>100%</v>
      </c>
      <c r="O777" s="35">
        <f ca="1">IFERROR(OFFSET(환산공식!DC$15,$F777,0),"")</f>
        <v>0</v>
      </c>
      <c r="P777" s="212" t="str">
        <f t="shared" ref="P777:P840" ca="1" si="24">IF(E777="","",IF(Q777&gt;R777,"90% 이상",IF(Q777&gt;S777,CONCATENATE(ROUND(((Q777-S777)/(R777-S777))*20+70,0),"%"),IF(Q777&gt;T777,CONCATENATE(ROUND(((Q777-T777)/(S777-T777))*30+40,0),"%"),IF(Q777&gt;U777,CONCATENATE(ROUND(((Q777-U777)/(T777-U777))*30+10,0),"%"),IF(Q777&gt;V777,CONCATENATE(ROUND(((Q777-V777)/(U777-V777))*7+3,0),"%"),"3% 이하"))))))</f>
        <v>3% 이하</v>
      </c>
      <c r="Q777" s="218">
        <f ca="1">IFERROR(ROUND(OFFSET(환산공식!$EX$15,$F777,0),3),"")</f>
        <v>800</v>
      </c>
      <c r="R777" s="218">
        <f ca="1">OFFSET('배치점수 계산기'!H$10,$D777,0)</f>
        <v>965.69500000000005</v>
      </c>
      <c r="S777" s="218">
        <f ca="1">OFFSET('배치점수 계산기'!I$10,$D777,0)</f>
        <v>965.27300000000002</v>
      </c>
      <c r="T777" s="218">
        <f ca="1">OFFSET('배치점수 계산기'!J$10,$D777,0)</f>
        <v>964.34799999999996</v>
      </c>
      <c r="U777" s="218">
        <f ca="1">OFFSET('배치점수 계산기'!K$10,$D777,0)</f>
        <v>963.18499999999995</v>
      </c>
      <c r="V777" s="218">
        <f ca="1">OFFSET('배치점수 계산기'!L$10,$D777,0)</f>
        <v>962.04300000000001</v>
      </c>
      <c r="W777" s="210" t="str">
        <f ca="1">OFFSET('배치점수 계산기'!M$10,$D777,0)</f>
        <v>표점/만점</v>
      </c>
      <c r="X777" s="208" t="str">
        <f ca="1">OFFSET('배치점수 계산기'!N$10,$D777,0)</f>
        <v>표점/만점</v>
      </c>
      <c r="Y777" s="212">
        <f ca="1">OFFSET(환산공식!FG$15,$F777,0)</f>
        <v>0.25</v>
      </c>
      <c r="Z777" s="35">
        <f ca="1">OFFSET(환산공식!FH$15,$F777,0)</f>
        <v>0.37</v>
      </c>
      <c r="AA777" s="203">
        <f ca="1">OFFSET(환산공식!FI$15,$F777,0)</f>
        <v>0.37</v>
      </c>
      <c r="AB777" s="5"/>
      <c r="AD777">
        <f t="shared" ref="AD777:AD840" ca="1" si="25">IF(L777="X",6,IF(Q777&gt;R777,1,IF(Q777&gt;S777,2,IF(Q777&gt;T777,3,IF(Q777&gt;U777,4,IF(Q777&gt;=V777,5,IF(Q777&lt;V777,6,"")))))))</f>
        <v>6</v>
      </c>
      <c r="AF777" s="5"/>
      <c r="AG777" s="5"/>
      <c r="AH777" s="5"/>
    </row>
    <row r="778" spans="1:34">
      <c r="A778" s="222"/>
      <c r="B778" s="222"/>
      <c r="C778" s="222" t="s">
        <v>3164</v>
      </c>
      <c r="D778" s="219">
        <v>1705</v>
      </c>
      <c r="E778" s="219">
        <v>226</v>
      </c>
      <c r="F778" s="219">
        <v>226</v>
      </c>
      <c r="G778" s="264">
        <v>771</v>
      </c>
      <c r="H778" s="221" t="s">
        <v>129</v>
      </c>
      <c r="I778" s="219" t="s">
        <v>330</v>
      </c>
      <c r="J778" s="267" t="s">
        <v>347</v>
      </c>
      <c r="K778" s="219" t="s">
        <v>83</v>
      </c>
      <c r="L778" s="35" t="str">
        <f ca="1">IF(OFFSET(환산공식!$DU$15,$F778,0)=1,"O","X")</f>
        <v>X</v>
      </c>
      <c r="M778" s="212">
        <f ca="1">IFERROR(OFFSET(환산공식!DA$15,$F778,0),"")</f>
        <v>40</v>
      </c>
      <c r="N778" s="35" t="str">
        <f ca="1">IFERROR(CONCATENATE(ROUND(OFFSET(환산공식!DB$15,$F778,0),1),"%"),"")</f>
        <v>100%</v>
      </c>
      <c r="O778" s="35">
        <f ca="1">IFERROR(OFFSET(환산공식!DC$15,$F778,0),"")</f>
        <v>0</v>
      </c>
      <c r="P778" s="212" t="str">
        <f t="shared" ca="1" si="24"/>
        <v>3% 이하</v>
      </c>
      <c r="Q778" s="218">
        <f ca="1">IFERROR(ROUND(OFFSET(환산공식!$EX$15,$F778,0),3),"")</f>
        <v>790</v>
      </c>
      <c r="R778" s="218">
        <f ca="1">OFFSET('배치점수 계산기'!H$10,$D778,0)</f>
        <v>954.72699999999998</v>
      </c>
      <c r="S778" s="218">
        <f ca="1">OFFSET('배치점수 계산기'!I$10,$D778,0)</f>
        <v>954.27</v>
      </c>
      <c r="T778" s="218">
        <f ca="1">OFFSET('배치점수 계산기'!J$10,$D778,0)</f>
        <v>953.42600000000004</v>
      </c>
      <c r="U778" s="218">
        <f ca="1">OFFSET('배치점수 계산기'!K$10,$D778,0)</f>
        <v>952.38400000000001</v>
      </c>
      <c r="V778" s="218">
        <f ca="1">OFFSET('배치점수 계산기'!L$10,$D778,0)</f>
        <v>951.23500000000001</v>
      </c>
      <c r="W778" s="210" t="str">
        <f ca="1">OFFSET('배치점수 계산기'!M$10,$D778,0)</f>
        <v>표점/만점</v>
      </c>
      <c r="X778" s="208" t="str">
        <f ca="1">OFFSET('배치점수 계산기'!N$10,$D778,0)</f>
        <v>표점/만점</v>
      </c>
      <c r="Y778" s="212">
        <f ca="1">OFFSET(환산공식!FG$15,$F778,0)</f>
        <v>0.25</v>
      </c>
      <c r="Z778" s="35">
        <f ca="1">OFFSET(환산공식!FH$15,$F778,0)</f>
        <v>0.37</v>
      </c>
      <c r="AA778" s="203">
        <f ca="1">OFFSET(환산공식!FI$15,$F778,0)</f>
        <v>0.37</v>
      </c>
      <c r="AB778" s="5"/>
      <c r="AD778">
        <f t="shared" ca="1" si="25"/>
        <v>6</v>
      </c>
      <c r="AF778" s="5"/>
      <c r="AG778" s="5"/>
      <c r="AH778" s="5"/>
    </row>
    <row r="779" spans="1:34">
      <c r="A779" s="222"/>
      <c r="B779" s="222"/>
      <c r="C779" s="222" t="s">
        <v>3165</v>
      </c>
      <c r="D779" s="219">
        <v>1706</v>
      </c>
      <c r="E779" s="219">
        <v>226</v>
      </c>
      <c r="F779" s="219">
        <v>226</v>
      </c>
      <c r="G779" s="264">
        <v>772</v>
      </c>
      <c r="H779" s="221" t="s">
        <v>129</v>
      </c>
      <c r="I779" s="219" t="s">
        <v>330</v>
      </c>
      <c r="J779" s="267" t="s">
        <v>155</v>
      </c>
      <c r="K779" s="219" t="s">
        <v>83</v>
      </c>
      <c r="L779" s="35" t="str">
        <f ca="1">IF(OFFSET(환산공식!$DU$15,$F779,0)=1,"O","X")</f>
        <v>X</v>
      </c>
      <c r="M779" s="212">
        <f ca="1">IFERROR(OFFSET(환산공식!DA$15,$F779,0),"")</f>
        <v>40</v>
      </c>
      <c r="N779" s="35" t="str">
        <f ca="1">IFERROR(CONCATENATE(ROUND(OFFSET(환산공식!DB$15,$F779,0),1),"%"),"")</f>
        <v>100%</v>
      </c>
      <c r="O779" s="35">
        <f ca="1">IFERROR(OFFSET(환산공식!DC$15,$F779,0),"")</f>
        <v>0</v>
      </c>
      <c r="P779" s="212" t="str">
        <f t="shared" ca="1" si="24"/>
        <v>3% 이하</v>
      </c>
      <c r="Q779" s="218">
        <f ca="1">IFERROR(ROUND(OFFSET(환산공식!$EX$15,$F779,0),3),"")</f>
        <v>790</v>
      </c>
      <c r="R779" s="218">
        <f ca="1">OFFSET('배치점수 계산기'!H$10,$D779,0)</f>
        <v>954.577</v>
      </c>
      <c r="S779" s="218">
        <f ca="1">OFFSET('배치점수 계산기'!I$10,$D779,0)</f>
        <v>954.18899999999996</v>
      </c>
      <c r="T779" s="218">
        <f ca="1">OFFSET('배치점수 계산기'!J$10,$D779,0)</f>
        <v>953.31100000000004</v>
      </c>
      <c r="U779" s="218">
        <f ca="1">OFFSET('배치점수 계산기'!K$10,$D779,0)</f>
        <v>952.22900000000004</v>
      </c>
      <c r="V779" s="218">
        <f ca="1">OFFSET('배치점수 계산기'!L$10,$D779,0)</f>
        <v>951.154</v>
      </c>
      <c r="W779" s="210" t="str">
        <f ca="1">OFFSET('배치점수 계산기'!M$10,$D779,0)</f>
        <v>표점/만점</v>
      </c>
      <c r="X779" s="208" t="str">
        <f ca="1">OFFSET('배치점수 계산기'!N$10,$D779,0)</f>
        <v>표점/만점</v>
      </c>
      <c r="Y779" s="212">
        <f ca="1">OFFSET(환산공식!FG$15,$F779,0)</f>
        <v>0.25</v>
      </c>
      <c r="Z779" s="35">
        <f ca="1">OFFSET(환산공식!FH$15,$F779,0)</f>
        <v>0.37</v>
      </c>
      <c r="AA779" s="203">
        <f ca="1">OFFSET(환산공식!FI$15,$F779,0)</f>
        <v>0.37</v>
      </c>
      <c r="AB779" s="5"/>
      <c r="AD779">
        <f t="shared" ca="1" si="25"/>
        <v>6</v>
      </c>
      <c r="AF779" s="5"/>
      <c r="AG779" s="5"/>
      <c r="AH779" s="5"/>
    </row>
    <row r="780" spans="1:34">
      <c r="A780" s="222"/>
      <c r="B780" s="222"/>
      <c r="C780" s="222" t="s">
        <v>3166</v>
      </c>
      <c r="D780" s="219">
        <v>1707</v>
      </c>
      <c r="E780" s="219">
        <v>226</v>
      </c>
      <c r="F780" s="219">
        <v>226</v>
      </c>
      <c r="G780" s="264">
        <v>773</v>
      </c>
      <c r="H780" s="221" t="s">
        <v>129</v>
      </c>
      <c r="I780" s="219" t="s">
        <v>330</v>
      </c>
      <c r="J780" s="267" t="s">
        <v>660</v>
      </c>
      <c r="K780" s="219" t="s">
        <v>83</v>
      </c>
      <c r="L780" s="35" t="str">
        <f ca="1">IF(OFFSET(환산공식!$DU$15,$F780,0)=1,"O","X")</f>
        <v>X</v>
      </c>
      <c r="M780" s="212">
        <f ca="1">IFERROR(OFFSET(환산공식!DA$15,$F780,0),"")</f>
        <v>40</v>
      </c>
      <c r="N780" s="35" t="str">
        <f ca="1">IFERROR(CONCATENATE(ROUND(OFFSET(환산공식!DB$15,$F780,0),1),"%"),"")</f>
        <v>100%</v>
      </c>
      <c r="O780" s="35">
        <f ca="1">IFERROR(OFFSET(환산공식!DC$15,$F780,0),"")</f>
        <v>0</v>
      </c>
      <c r="P780" s="212" t="str">
        <f t="shared" ca="1" si="24"/>
        <v>3% 이하</v>
      </c>
      <c r="Q780" s="218">
        <f ca="1">IFERROR(ROUND(OFFSET(환산공식!$EX$15,$F780,0),3),"")</f>
        <v>790</v>
      </c>
      <c r="R780" s="218">
        <f ca="1">OFFSET('배치점수 계산기'!H$10,$D780,0)</f>
        <v>949.08</v>
      </c>
      <c r="S780" s="218">
        <f ca="1">OFFSET('배치점수 계산기'!I$10,$D780,0)</f>
        <v>948.76800000000003</v>
      </c>
      <c r="T780" s="218">
        <f ca="1">OFFSET('배치점수 계산기'!J$10,$D780,0)</f>
        <v>948.06700000000001</v>
      </c>
      <c r="U780" s="218">
        <f ca="1">OFFSET('배치점수 계산기'!K$10,$D780,0)</f>
        <v>947.18299999999999</v>
      </c>
      <c r="V780" s="218">
        <f ca="1">OFFSET('배치점수 계산기'!L$10,$D780,0)</f>
        <v>945.55</v>
      </c>
      <c r="W780" s="210" t="str">
        <f ca="1">OFFSET('배치점수 계산기'!M$10,$D780,0)</f>
        <v>표점/만점</v>
      </c>
      <c r="X780" s="208" t="str">
        <f ca="1">OFFSET('배치점수 계산기'!N$10,$D780,0)</f>
        <v>표점/만점</v>
      </c>
      <c r="Y780" s="212">
        <f ca="1">OFFSET(환산공식!FG$15,$F780,0)</f>
        <v>0.25</v>
      </c>
      <c r="Z780" s="35">
        <f ca="1">OFFSET(환산공식!FH$15,$F780,0)</f>
        <v>0.37</v>
      </c>
      <c r="AA780" s="203">
        <f ca="1">OFFSET(환산공식!FI$15,$F780,0)</f>
        <v>0.37</v>
      </c>
      <c r="AB780" s="5"/>
      <c r="AD780">
        <f t="shared" ca="1" si="25"/>
        <v>6</v>
      </c>
      <c r="AF780" s="5"/>
      <c r="AG780" s="5"/>
      <c r="AH780" s="5"/>
    </row>
    <row r="781" spans="1:34">
      <c r="A781" s="222"/>
      <c r="B781" s="222"/>
      <c r="C781" s="222" t="s">
        <v>3167</v>
      </c>
      <c r="D781" s="219">
        <v>1709</v>
      </c>
      <c r="E781" s="219">
        <v>225</v>
      </c>
      <c r="F781" s="219">
        <v>225</v>
      </c>
      <c r="G781" s="264">
        <v>774</v>
      </c>
      <c r="H781" s="221" t="s">
        <v>129</v>
      </c>
      <c r="I781" s="219" t="s">
        <v>330</v>
      </c>
      <c r="J781" s="267" t="s">
        <v>926</v>
      </c>
      <c r="K781" s="219" t="s">
        <v>84</v>
      </c>
      <c r="L781" s="35" t="str">
        <f ca="1">IF(OFFSET(환산공식!$DU$15,$F781,0)=1,"O","X")</f>
        <v>X</v>
      </c>
      <c r="M781" s="212">
        <f ca="1">IFERROR(OFFSET(환산공식!DA$15,$F781,0),"")</f>
        <v>40</v>
      </c>
      <c r="N781" s="35" t="str">
        <f ca="1">IFERROR(CONCATENATE(ROUND(OFFSET(환산공식!DB$15,$F781,0),1),"%"),"")</f>
        <v>100%</v>
      </c>
      <c r="O781" s="35">
        <f ca="1">IFERROR(OFFSET(환산공식!DC$15,$F781,0),"")</f>
        <v>0</v>
      </c>
      <c r="P781" s="212" t="str">
        <f t="shared" ca="1" si="24"/>
        <v>3% 이하</v>
      </c>
      <c r="Q781" s="218">
        <f ca="1">IFERROR(ROUND(OFFSET(환산공식!$EX$15,$F781,0),3),"")</f>
        <v>800</v>
      </c>
      <c r="R781" s="218">
        <f ca="1">OFFSET('배치점수 계산기'!H$10,$D781,0)</f>
        <v>977.39200000000005</v>
      </c>
      <c r="S781" s="218">
        <f ca="1">OFFSET('배치점수 계산기'!I$10,$D781,0)</f>
        <v>976.77099999999996</v>
      </c>
      <c r="T781" s="218">
        <f ca="1">OFFSET('배치점수 계산기'!J$10,$D781,0)</f>
        <v>975.60799999999995</v>
      </c>
      <c r="U781" s="218">
        <f ca="1">OFFSET('배치점수 계산기'!K$10,$D781,0)</f>
        <v>974.18499999999995</v>
      </c>
      <c r="V781" s="218">
        <f ca="1">OFFSET('배치점수 계산기'!L$10,$D781,0)</f>
        <v>972.34699999999998</v>
      </c>
      <c r="W781" s="210" t="str">
        <f ca="1">OFFSET('배치점수 계산기'!M$10,$D781,0)</f>
        <v>표점/만점</v>
      </c>
      <c r="X781" s="208" t="str">
        <f ca="1">OFFSET('배치점수 계산기'!N$10,$D781,0)</f>
        <v>표점/만점</v>
      </c>
      <c r="Y781" s="212">
        <f ca="1">OFFSET(환산공식!FG$15,$F781,0)</f>
        <v>0.38</v>
      </c>
      <c r="Z781" s="35">
        <f ca="1">OFFSET(환산공식!FH$15,$F781,0)</f>
        <v>0.25</v>
      </c>
      <c r="AA781" s="203">
        <f ca="1">OFFSET(환산공식!FI$15,$F781,0)</f>
        <v>0.37</v>
      </c>
      <c r="AB781" s="5"/>
      <c r="AD781">
        <f t="shared" ca="1" si="25"/>
        <v>6</v>
      </c>
      <c r="AF781" s="5"/>
      <c r="AG781" s="5"/>
      <c r="AH781" s="5"/>
    </row>
    <row r="782" spans="1:34">
      <c r="A782" s="222"/>
      <c r="B782" s="222"/>
      <c r="C782" s="222" t="s">
        <v>3168</v>
      </c>
      <c r="D782" s="219">
        <v>1710</v>
      </c>
      <c r="E782" s="219">
        <v>225</v>
      </c>
      <c r="F782" s="219">
        <v>225</v>
      </c>
      <c r="G782" s="264">
        <v>775</v>
      </c>
      <c r="H782" s="221" t="s">
        <v>129</v>
      </c>
      <c r="I782" s="219" t="s">
        <v>330</v>
      </c>
      <c r="J782" s="267" t="s">
        <v>675</v>
      </c>
      <c r="K782" s="219" t="s">
        <v>84</v>
      </c>
      <c r="L782" s="35" t="str">
        <f ca="1">IF(OFFSET(환산공식!$DU$15,$F782,0)=1,"O","X")</f>
        <v>X</v>
      </c>
      <c r="M782" s="212">
        <f ca="1">IFERROR(OFFSET(환산공식!DA$15,$F782,0),"")</f>
        <v>40</v>
      </c>
      <c r="N782" s="35" t="str">
        <f ca="1">IFERROR(CONCATENATE(ROUND(OFFSET(환산공식!DB$15,$F782,0),1),"%"),"")</f>
        <v>100%</v>
      </c>
      <c r="O782" s="35">
        <f ca="1">IFERROR(OFFSET(환산공식!DC$15,$F782,0),"")</f>
        <v>0</v>
      </c>
      <c r="P782" s="212" t="str">
        <f t="shared" ca="1" si="24"/>
        <v>3% 이하</v>
      </c>
      <c r="Q782" s="218">
        <f ca="1">IFERROR(ROUND(OFFSET(환산공식!$EX$15,$F782,0),3),"")</f>
        <v>800</v>
      </c>
      <c r="R782" s="218">
        <f ca="1">OFFSET('배치점수 계산기'!H$10,$D782,0)</f>
        <v>977.39200000000005</v>
      </c>
      <c r="S782" s="218">
        <f ca="1">OFFSET('배치점수 계산기'!I$10,$D782,0)</f>
        <v>976.77099999999996</v>
      </c>
      <c r="T782" s="218">
        <f ca="1">OFFSET('배치점수 계산기'!J$10,$D782,0)</f>
        <v>975.60799999999995</v>
      </c>
      <c r="U782" s="218">
        <f ca="1">OFFSET('배치점수 계산기'!K$10,$D782,0)</f>
        <v>974.18499999999995</v>
      </c>
      <c r="V782" s="218">
        <f ca="1">OFFSET('배치점수 계산기'!L$10,$D782,0)</f>
        <v>972.34699999999998</v>
      </c>
      <c r="W782" s="210" t="str">
        <f ca="1">OFFSET('배치점수 계산기'!M$10,$D782,0)</f>
        <v>표점/만점</v>
      </c>
      <c r="X782" s="208" t="str">
        <f ca="1">OFFSET('배치점수 계산기'!N$10,$D782,0)</f>
        <v>표점/만점</v>
      </c>
      <c r="Y782" s="212">
        <f ca="1">OFFSET(환산공식!FG$15,$F782,0)</f>
        <v>0.38</v>
      </c>
      <c r="Z782" s="35">
        <f ca="1">OFFSET(환산공식!FH$15,$F782,0)</f>
        <v>0.25</v>
      </c>
      <c r="AA782" s="203">
        <f ca="1">OFFSET(환산공식!FI$15,$F782,0)</f>
        <v>0.37</v>
      </c>
      <c r="AB782" s="5"/>
      <c r="AD782">
        <f t="shared" ca="1" si="25"/>
        <v>6</v>
      </c>
      <c r="AF782" s="5"/>
      <c r="AG782" s="5"/>
      <c r="AH782" s="5"/>
    </row>
    <row r="783" spans="1:34">
      <c r="A783" s="222"/>
      <c r="B783" s="222"/>
      <c r="C783" s="222" t="s">
        <v>3169</v>
      </c>
      <c r="D783" s="219">
        <v>1711</v>
      </c>
      <c r="E783" s="219">
        <v>225</v>
      </c>
      <c r="F783" s="219">
        <v>225</v>
      </c>
      <c r="G783" s="264">
        <v>776</v>
      </c>
      <c r="H783" s="221" t="s">
        <v>129</v>
      </c>
      <c r="I783" s="219" t="s">
        <v>330</v>
      </c>
      <c r="J783" s="267" t="s">
        <v>395</v>
      </c>
      <c r="K783" s="219" t="s">
        <v>84</v>
      </c>
      <c r="L783" s="35" t="str">
        <f ca="1">IF(OFFSET(환산공식!$DU$15,$F783,0)=1,"O","X")</f>
        <v>X</v>
      </c>
      <c r="M783" s="212">
        <f ca="1">IFERROR(OFFSET(환산공식!DA$15,$F783,0),"")</f>
        <v>40</v>
      </c>
      <c r="N783" s="35" t="str">
        <f ca="1">IFERROR(CONCATENATE(ROUND(OFFSET(환산공식!DB$15,$F783,0),1),"%"),"")</f>
        <v>100%</v>
      </c>
      <c r="O783" s="35">
        <f ca="1">IFERROR(OFFSET(환산공식!DC$15,$F783,0),"")</f>
        <v>0</v>
      </c>
      <c r="P783" s="212" t="str">
        <f t="shared" ca="1" si="24"/>
        <v>3% 이하</v>
      </c>
      <c r="Q783" s="218">
        <f ca="1">IFERROR(ROUND(OFFSET(환산공식!$EX$15,$F783,0),3),"")</f>
        <v>800</v>
      </c>
      <c r="R783" s="218">
        <f ca="1">OFFSET('배치점수 계산기'!H$10,$D783,0)</f>
        <v>977.39200000000005</v>
      </c>
      <c r="S783" s="218">
        <f ca="1">OFFSET('배치점수 계산기'!I$10,$D783,0)</f>
        <v>976.77099999999996</v>
      </c>
      <c r="T783" s="218">
        <f ca="1">OFFSET('배치점수 계산기'!J$10,$D783,0)</f>
        <v>975.60799999999995</v>
      </c>
      <c r="U783" s="218">
        <f ca="1">OFFSET('배치점수 계산기'!K$10,$D783,0)</f>
        <v>974.18499999999995</v>
      </c>
      <c r="V783" s="218">
        <f ca="1">OFFSET('배치점수 계산기'!L$10,$D783,0)</f>
        <v>972.34699999999998</v>
      </c>
      <c r="W783" s="210" t="str">
        <f ca="1">OFFSET('배치점수 계산기'!M$10,$D783,0)</f>
        <v>표점/만점</v>
      </c>
      <c r="X783" s="208" t="str">
        <f ca="1">OFFSET('배치점수 계산기'!N$10,$D783,0)</f>
        <v>표점/만점</v>
      </c>
      <c r="Y783" s="212">
        <f ca="1">OFFSET(환산공식!FG$15,$F783,0)</f>
        <v>0.38</v>
      </c>
      <c r="Z783" s="35">
        <f ca="1">OFFSET(환산공식!FH$15,$F783,0)</f>
        <v>0.25</v>
      </c>
      <c r="AA783" s="203">
        <f ca="1">OFFSET(환산공식!FI$15,$F783,0)</f>
        <v>0.37</v>
      </c>
      <c r="AB783" s="5"/>
      <c r="AD783">
        <f t="shared" ca="1" si="25"/>
        <v>6</v>
      </c>
      <c r="AF783" s="5"/>
      <c r="AG783" s="5"/>
      <c r="AH783" s="5"/>
    </row>
    <row r="784" spans="1:34">
      <c r="A784" s="222"/>
      <c r="B784" s="222"/>
      <c r="C784" s="222" t="s">
        <v>3170</v>
      </c>
      <c r="D784" s="219">
        <v>1712</v>
      </c>
      <c r="E784" s="219">
        <v>225</v>
      </c>
      <c r="F784" s="219">
        <v>225</v>
      </c>
      <c r="G784" s="264">
        <v>777</v>
      </c>
      <c r="H784" s="221" t="s">
        <v>129</v>
      </c>
      <c r="I784" s="219" t="s">
        <v>330</v>
      </c>
      <c r="J784" s="267" t="s">
        <v>396</v>
      </c>
      <c r="K784" s="219" t="s">
        <v>84</v>
      </c>
      <c r="L784" s="35" t="str">
        <f ca="1">IF(OFFSET(환산공식!$DU$15,$F784,0)=1,"O","X")</f>
        <v>X</v>
      </c>
      <c r="M784" s="212">
        <f ca="1">IFERROR(OFFSET(환산공식!DA$15,$F784,0),"")</f>
        <v>40</v>
      </c>
      <c r="N784" s="35" t="str">
        <f ca="1">IFERROR(CONCATENATE(ROUND(OFFSET(환산공식!DB$15,$F784,0),1),"%"),"")</f>
        <v>100%</v>
      </c>
      <c r="O784" s="35">
        <f ca="1">IFERROR(OFFSET(환산공식!DC$15,$F784,0),"")</f>
        <v>0</v>
      </c>
      <c r="P784" s="212" t="str">
        <f t="shared" ca="1" si="24"/>
        <v>3% 이하</v>
      </c>
      <c r="Q784" s="218">
        <f ca="1">IFERROR(ROUND(OFFSET(환산공식!$EX$15,$F784,0),3),"")</f>
        <v>800</v>
      </c>
      <c r="R784" s="218">
        <f ca="1">OFFSET('배치점수 계산기'!H$10,$D784,0)</f>
        <v>976.95899999999995</v>
      </c>
      <c r="S784" s="218">
        <f ca="1">OFFSET('배치점수 계산기'!I$10,$D784,0)</f>
        <v>976.38400000000001</v>
      </c>
      <c r="T784" s="218">
        <f ca="1">OFFSET('배치점수 계산기'!J$10,$D784,0)</f>
        <v>975.21</v>
      </c>
      <c r="U784" s="218">
        <f ca="1">OFFSET('배치점수 계산기'!K$10,$D784,0)</f>
        <v>973.83</v>
      </c>
      <c r="V784" s="218">
        <f ca="1">OFFSET('배치점수 계산기'!L$10,$D784,0)</f>
        <v>971.87800000000004</v>
      </c>
      <c r="W784" s="210" t="str">
        <f ca="1">OFFSET('배치점수 계산기'!M$10,$D784,0)</f>
        <v>표점/만점</v>
      </c>
      <c r="X784" s="208" t="str">
        <f ca="1">OFFSET('배치점수 계산기'!N$10,$D784,0)</f>
        <v>표점/만점</v>
      </c>
      <c r="Y784" s="212">
        <f ca="1">OFFSET(환산공식!FG$15,$F784,0)</f>
        <v>0.38</v>
      </c>
      <c r="Z784" s="35">
        <f ca="1">OFFSET(환산공식!FH$15,$F784,0)</f>
        <v>0.25</v>
      </c>
      <c r="AA784" s="203">
        <f ca="1">OFFSET(환산공식!FI$15,$F784,0)</f>
        <v>0.37</v>
      </c>
      <c r="AB784" s="5"/>
      <c r="AD784">
        <f t="shared" ca="1" si="25"/>
        <v>6</v>
      </c>
      <c r="AF784" s="5"/>
      <c r="AG784" s="5"/>
      <c r="AH784" s="5"/>
    </row>
    <row r="785" spans="1:34">
      <c r="A785" s="222"/>
      <c r="B785" s="222"/>
      <c r="C785" s="222" t="s">
        <v>3171</v>
      </c>
      <c r="D785" s="219">
        <v>1713</v>
      </c>
      <c r="E785" s="219">
        <v>225</v>
      </c>
      <c r="F785" s="219">
        <v>225</v>
      </c>
      <c r="G785" s="264">
        <v>778</v>
      </c>
      <c r="H785" s="221" t="s">
        <v>129</v>
      </c>
      <c r="I785" s="219" t="s">
        <v>330</v>
      </c>
      <c r="J785" s="267" t="s">
        <v>81</v>
      </c>
      <c r="K785" s="219" t="s">
        <v>84</v>
      </c>
      <c r="L785" s="35" t="str">
        <f ca="1">IF(OFFSET(환산공식!$DU$15,$F785,0)=1,"O","X")</f>
        <v>X</v>
      </c>
      <c r="M785" s="212">
        <f ca="1">IFERROR(OFFSET(환산공식!DA$15,$F785,0),"")</f>
        <v>40</v>
      </c>
      <c r="N785" s="35" t="str">
        <f ca="1">IFERROR(CONCATENATE(ROUND(OFFSET(환산공식!DB$15,$F785,0),1),"%"),"")</f>
        <v>100%</v>
      </c>
      <c r="O785" s="35">
        <f ca="1">IFERROR(OFFSET(환산공식!DC$15,$F785,0),"")</f>
        <v>0</v>
      </c>
      <c r="P785" s="212" t="str">
        <f t="shared" ca="1" si="24"/>
        <v>3% 이하</v>
      </c>
      <c r="Q785" s="218">
        <f ca="1">IFERROR(ROUND(OFFSET(환산공식!$EX$15,$F785,0),3),"")</f>
        <v>800</v>
      </c>
      <c r="R785" s="218">
        <f ca="1">OFFSET('배치점수 계산기'!H$10,$D785,0)</f>
        <v>976.95899999999995</v>
      </c>
      <c r="S785" s="218">
        <f ca="1">OFFSET('배치점수 계산기'!I$10,$D785,0)</f>
        <v>976.38400000000001</v>
      </c>
      <c r="T785" s="218">
        <f ca="1">OFFSET('배치점수 계산기'!J$10,$D785,0)</f>
        <v>975.21</v>
      </c>
      <c r="U785" s="218">
        <f ca="1">OFFSET('배치점수 계산기'!K$10,$D785,0)</f>
        <v>973.83</v>
      </c>
      <c r="V785" s="218">
        <f ca="1">OFFSET('배치점수 계산기'!L$10,$D785,0)</f>
        <v>971.87800000000004</v>
      </c>
      <c r="W785" s="210" t="str">
        <f ca="1">OFFSET('배치점수 계산기'!M$10,$D785,0)</f>
        <v>표점/만점</v>
      </c>
      <c r="X785" s="208" t="str">
        <f ca="1">OFFSET('배치점수 계산기'!N$10,$D785,0)</f>
        <v>표점/만점</v>
      </c>
      <c r="Y785" s="212">
        <f ca="1">OFFSET(환산공식!FG$15,$F785,0)</f>
        <v>0.38</v>
      </c>
      <c r="Z785" s="35">
        <f ca="1">OFFSET(환산공식!FH$15,$F785,0)</f>
        <v>0.25</v>
      </c>
      <c r="AA785" s="203">
        <f ca="1">OFFSET(환산공식!FI$15,$F785,0)</f>
        <v>0.37</v>
      </c>
      <c r="AB785" s="5"/>
      <c r="AD785">
        <f t="shared" ca="1" si="25"/>
        <v>6</v>
      </c>
      <c r="AF785" s="5"/>
      <c r="AG785" s="5"/>
      <c r="AH785" s="5"/>
    </row>
    <row r="786" spans="1:34">
      <c r="A786" s="222"/>
      <c r="B786" s="222"/>
      <c r="C786" s="222" t="s">
        <v>3172</v>
      </c>
      <c r="D786" s="219">
        <v>1714</v>
      </c>
      <c r="E786" s="219">
        <v>225</v>
      </c>
      <c r="F786" s="219">
        <v>225</v>
      </c>
      <c r="G786" s="264">
        <v>779</v>
      </c>
      <c r="H786" s="221" t="s">
        <v>129</v>
      </c>
      <c r="I786" s="219" t="s">
        <v>330</v>
      </c>
      <c r="J786" s="267" t="s">
        <v>18797</v>
      </c>
      <c r="K786" s="219" t="s">
        <v>84</v>
      </c>
      <c r="L786" s="35" t="str">
        <f ca="1">IF(OFFSET(환산공식!$DU$15,$F786,0)=1,"O","X")</f>
        <v>X</v>
      </c>
      <c r="M786" s="212">
        <f ca="1">IFERROR(OFFSET(환산공식!DA$15,$F786,0),"")</f>
        <v>40</v>
      </c>
      <c r="N786" s="35" t="str">
        <f ca="1">IFERROR(CONCATENATE(ROUND(OFFSET(환산공식!DB$15,$F786,0),1),"%"),"")</f>
        <v>100%</v>
      </c>
      <c r="O786" s="35">
        <f ca="1">IFERROR(OFFSET(환산공식!DC$15,$F786,0),"")</f>
        <v>0</v>
      </c>
      <c r="P786" s="212" t="str">
        <f t="shared" ca="1" si="24"/>
        <v>3% 이하</v>
      </c>
      <c r="Q786" s="218">
        <f ca="1">IFERROR(ROUND(OFFSET(환산공식!$EX$15,$F786,0),3),"")</f>
        <v>800</v>
      </c>
      <c r="R786" s="218">
        <f ca="1">OFFSET('배치점수 계산기'!H$10,$D786,0)</f>
        <v>971.76800000000003</v>
      </c>
      <c r="S786" s="218">
        <f ca="1">OFFSET('배치점수 계산기'!I$10,$D786,0)</f>
        <v>971.32100000000003</v>
      </c>
      <c r="T786" s="218">
        <f ca="1">OFFSET('배치점수 계산기'!J$10,$D786,0)</f>
        <v>970.40700000000004</v>
      </c>
      <c r="U786" s="218">
        <f ca="1">OFFSET('배치점수 계산기'!K$10,$D786,0)</f>
        <v>969.45500000000004</v>
      </c>
      <c r="V786" s="218">
        <f ca="1">OFFSET('배치점수 계산기'!L$10,$D786,0)</f>
        <v>968.21500000000003</v>
      </c>
      <c r="W786" s="210" t="str">
        <f ca="1">OFFSET('배치점수 계산기'!M$10,$D786,0)</f>
        <v>표점/만점</v>
      </c>
      <c r="X786" s="208" t="str">
        <f ca="1">OFFSET('배치점수 계산기'!N$10,$D786,0)</f>
        <v>표점/만점</v>
      </c>
      <c r="Y786" s="212">
        <f ca="1">OFFSET(환산공식!FG$15,$F786,0)</f>
        <v>0.38</v>
      </c>
      <c r="Z786" s="35">
        <f ca="1">OFFSET(환산공식!FH$15,$F786,0)</f>
        <v>0.25</v>
      </c>
      <c r="AA786" s="203">
        <f ca="1">OFFSET(환산공식!FI$15,$F786,0)</f>
        <v>0.37</v>
      </c>
      <c r="AB786" s="5"/>
      <c r="AD786">
        <f t="shared" ca="1" si="25"/>
        <v>6</v>
      </c>
      <c r="AF786" s="5"/>
      <c r="AG786" s="5"/>
      <c r="AH786" s="5"/>
    </row>
    <row r="787" spans="1:34">
      <c r="A787" s="222"/>
      <c r="B787" s="222"/>
      <c r="C787" s="222" t="s">
        <v>3173</v>
      </c>
      <c r="D787" s="219">
        <v>1715</v>
      </c>
      <c r="E787" s="219">
        <v>225</v>
      </c>
      <c r="F787" s="219">
        <v>225</v>
      </c>
      <c r="G787" s="264">
        <v>780</v>
      </c>
      <c r="H787" s="221" t="s">
        <v>129</v>
      </c>
      <c r="I787" s="219" t="s">
        <v>330</v>
      </c>
      <c r="J787" s="267" t="s">
        <v>725</v>
      </c>
      <c r="K787" s="219" t="s">
        <v>84</v>
      </c>
      <c r="L787" s="35" t="str">
        <f ca="1">IF(OFFSET(환산공식!$DU$15,$F787,0)=1,"O","X")</f>
        <v>X</v>
      </c>
      <c r="M787" s="212">
        <f ca="1">IFERROR(OFFSET(환산공식!DA$15,$F787,0),"")</f>
        <v>40</v>
      </c>
      <c r="N787" s="35" t="str">
        <f ca="1">IFERROR(CONCATENATE(ROUND(OFFSET(환산공식!DB$15,$F787,0),1),"%"),"")</f>
        <v>100%</v>
      </c>
      <c r="O787" s="35">
        <f ca="1">IFERROR(OFFSET(환산공식!DC$15,$F787,0),"")</f>
        <v>0</v>
      </c>
      <c r="P787" s="212" t="str">
        <f t="shared" ca="1" si="24"/>
        <v>3% 이하</v>
      </c>
      <c r="Q787" s="218">
        <f ca="1">IFERROR(ROUND(OFFSET(환산공식!$EX$15,$F787,0),3),"")</f>
        <v>800</v>
      </c>
      <c r="R787" s="218">
        <f ca="1">OFFSET('배치점수 계산기'!H$10,$D787,0)</f>
        <v>971.19899999999996</v>
      </c>
      <c r="S787" s="218">
        <f ca="1">OFFSET('배치점수 계산기'!I$10,$D787,0)</f>
        <v>970.76</v>
      </c>
      <c r="T787" s="218">
        <f ca="1">OFFSET('배치점수 계산기'!J$10,$D787,0)</f>
        <v>969.85599999999999</v>
      </c>
      <c r="U787" s="218">
        <f ca="1">OFFSET('배치점수 계산기'!K$10,$D787,0)</f>
        <v>968.73800000000006</v>
      </c>
      <c r="V787" s="218">
        <f ca="1">OFFSET('배치점수 계산기'!L$10,$D787,0)</f>
        <v>967.38</v>
      </c>
      <c r="W787" s="210" t="str">
        <f ca="1">OFFSET('배치점수 계산기'!M$10,$D787,0)</f>
        <v>표점/만점</v>
      </c>
      <c r="X787" s="208" t="str">
        <f ca="1">OFFSET('배치점수 계산기'!N$10,$D787,0)</f>
        <v>표점/만점</v>
      </c>
      <c r="Y787" s="212">
        <f ca="1">OFFSET(환산공식!FG$15,$F787,0)</f>
        <v>0.38</v>
      </c>
      <c r="Z787" s="35">
        <f ca="1">OFFSET(환산공식!FH$15,$F787,0)</f>
        <v>0.25</v>
      </c>
      <c r="AA787" s="203">
        <f ca="1">OFFSET(환산공식!FI$15,$F787,0)</f>
        <v>0.37</v>
      </c>
      <c r="AB787" s="5"/>
      <c r="AD787">
        <f t="shared" ca="1" si="25"/>
        <v>6</v>
      </c>
      <c r="AF787" s="5"/>
      <c r="AG787" s="5"/>
      <c r="AH787" s="5"/>
    </row>
    <row r="788" spans="1:34">
      <c r="A788" s="222"/>
      <c r="B788" s="222"/>
      <c r="C788" s="222" t="s">
        <v>3174</v>
      </c>
      <c r="D788" s="219">
        <v>1716</v>
      </c>
      <c r="E788" s="219">
        <v>225</v>
      </c>
      <c r="F788" s="219">
        <v>225</v>
      </c>
      <c r="G788" s="264">
        <v>781</v>
      </c>
      <c r="H788" s="221" t="s">
        <v>129</v>
      </c>
      <c r="I788" s="219" t="s">
        <v>330</v>
      </c>
      <c r="J788" s="267" t="s">
        <v>103</v>
      </c>
      <c r="K788" s="219" t="s">
        <v>84</v>
      </c>
      <c r="L788" s="35" t="str">
        <f ca="1">IF(OFFSET(환산공식!$DU$15,$F788,0)=1,"O","X")</f>
        <v>X</v>
      </c>
      <c r="M788" s="212">
        <f ca="1">IFERROR(OFFSET(환산공식!DA$15,$F788,0),"")</f>
        <v>40</v>
      </c>
      <c r="N788" s="35" t="str">
        <f ca="1">IFERROR(CONCATENATE(ROUND(OFFSET(환산공식!DB$15,$F788,0),1),"%"),"")</f>
        <v>100%</v>
      </c>
      <c r="O788" s="35">
        <f ca="1">IFERROR(OFFSET(환산공식!DC$15,$F788,0),"")</f>
        <v>0</v>
      </c>
      <c r="P788" s="212" t="str">
        <f t="shared" ca="1" si="24"/>
        <v>3% 이하</v>
      </c>
      <c r="Q788" s="218">
        <f ca="1">IFERROR(ROUND(OFFSET(환산공식!$EX$15,$F788,0),3),"")</f>
        <v>800</v>
      </c>
      <c r="R788" s="218">
        <f ca="1">OFFSET('배치점수 계산기'!H$10,$D788,0)</f>
        <v>971.12800000000004</v>
      </c>
      <c r="S788" s="218">
        <f ca="1">OFFSET('배치점수 계산기'!I$10,$D788,0)</f>
        <v>970.64700000000005</v>
      </c>
      <c r="T788" s="218">
        <f ca="1">OFFSET('배치점수 계산기'!J$10,$D788,0)</f>
        <v>969.77499999999998</v>
      </c>
      <c r="U788" s="218">
        <f ca="1">OFFSET('배치점수 계산기'!K$10,$D788,0)</f>
        <v>968.7</v>
      </c>
      <c r="V788" s="218">
        <f ca="1">OFFSET('배치점수 계산기'!L$10,$D788,0)</f>
        <v>967.30799999999999</v>
      </c>
      <c r="W788" s="210" t="str">
        <f ca="1">OFFSET('배치점수 계산기'!M$10,$D788,0)</f>
        <v>표점/만점</v>
      </c>
      <c r="X788" s="208" t="str">
        <f ca="1">OFFSET('배치점수 계산기'!N$10,$D788,0)</f>
        <v>표점/만점</v>
      </c>
      <c r="Y788" s="212">
        <f ca="1">OFFSET(환산공식!FG$15,$F788,0)</f>
        <v>0.38</v>
      </c>
      <c r="Z788" s="35">
        <f ca="1">OFFSET(환산공식!FH$15,$F788,0)</f>
        <v>0.25</v>
      </c>
      <c r="AA788" s="203">
        <f ca="1">OFFSET(환산공식!FI$15,$F788,0)</f>
        <v>0.37</v>
      </c>
      <c r="AB788" s="5"/>
      <c r="AD788">
        <f t="shared" ca="1" si="25"/>
        <v>6</v>
      </c>
      <c r="AF788" s="5"/>
      <c r="AG788" s="5"/>
      <c r="AH788" s="5"/>
    </row>
    <row r="789" spans="1:34">
      <c r="A789" s="222"/>
      <c r="B789" s="222"/>
      <c r="C789" s="222" t="s">
        <v>3175</v>
      </c>
      <c r="D789" s="219">
        <v>1717</v>
      </c>
      <c r="E789" s="219">
        <v>225</v>
      </c>
      <c r="F789" s="219">
        <v>225</v>
      </c>
      <c r="G789" s="264">
        <v>782</v>
      </c>
      <c r="H789" s="221" t="s">
        <v>129</v>
      </c>
      <c r="I789" s="219" t="s">
        <v>330</v>
      </c>
      <c r="J789" s="267" t="s">
        <v>79</v>
      </c>
      <c r="K789" s="219" t="s">
        <v>84</v>
      </c>
      <c r="L789" s="35" t="str">
        <f ca="1">IF(OFFSET(환산공식!$DU$15,$F789,0)=1,"O","X")</f>
        <v>X</v>
      </c>
      <c r="M789" s="212">
        <f ca="1">IFERROR(OFFSET(환산공식!DA$15,$F789,0),"")</f>
        <v>40</v>
      </c>
      <c r="N789" s="35" t="str">
        <f ca="1">IFERROR(CONCATENATE(ROUND(OFFSET(환산공식!DB$15,$F789,0),1),"%"),"")</f>
        <v>100%</v>
      </c>
      <c r="O789" s="35">
        <f ca="1">IFERROR(OFFSET(환산공식!DC$15,$F789,0),"")</f>
        <v>0</v>
      </c>
      <c r="P789" s="212" t="str">
        <f t="shared" ca="1" si="24"/>
        <v>3% 이하</v>
      </c>
      <c r="Q789" s="218">
        <f ca="1">IFERROR(ROUND(OFFSET(환산공식!$EX$15,$F789,0),3),"")</f>
        <v>800</v>
      </c>
      <c r="R789" s="218">
        <f ca="1">OFFSET('배치점수 계산기'!H$10,$D789,0)</f>
        <v>971.12800000000004</v>
      </c>
      <c r="S789" s="218">
        <f ca="1">OFFSET('배치점수 계산기'!I$10,$D789,0)</f>
        <v>970.64700000000005</v>
      </c>
      <c r="T789" s="218">
        <f ca="1">OFFSET('배치점수 계산기'!J$10,$D789,0)</f>
        <v>969.77499999999998</v>
      </c>
      <c r="U789" s="218">
        <f ca="1">OFFSET('배치점수 계산기'!K$10,$D789,0)</f>
        <v>968.7</v>
      </c>
      <c r="V789" s="218">
        <f ca="1">OFFSET('배치점수 계산기'!L$10,$D789,0)</f>
        <v>967.30799999999999</v>
      </c>
      <c r="W789" s="210" t="str">
        <f ca="1">OFFSET('배치점수 계산기'!M$10,$D789,0)</f>
        <v>표점/만점</v>
      </c>
      <c r="X789" s="208" t="str">
        <f ca="1">OFFSET('배치점수 계산기'!N$10,$D789,0)</f>
        <v>표점/만점</v>
      </c>
      <c r="Y789" s="212">
        <f ca="1">OFFSET(환산공식!FG$15,$F789,0)</f>
        <v>0.38</v>
      </c>
      <c r="Z789" s="35">
        <f ca="1">OFFSET(환산공식!FH$15,$F789,0)</f>
        <v>0.25</v>
      </c>
      <c r="AA789" s="203">
        <f ca="1">OFFSET(환산공식!FI$15,$F789,0)</f>
        <v>0.37</v>
      </c>
      <c r="AB789" s="5"/>
      <c r="AD789">
        <f t="shared" ca="1" si="25"/>
        <v>6</v>
      </c>
      <c r="AF789" s="5"/>
      <c r="AG789" s="5"/>
      <c r="AH789" s="5"/>
    </row>
    <row r="790" spans="1:34">
      <c r="A790" s="222"/>
      <c r="B790" s="222"/>
      <c r="C790" s="222" t="s">
        <v>3176</v>
      </c>
      <c r="D790" s="219">
        <v>1718</v>
      </c>
      <c r="E790" s="219">
        <v>225</v>
      </c>
      <c r="F790" s="219">
        <v>225</v>
      </c>
      <c r="G790" s="264">
        <v>783</v>
      </c>
      <c r="H790" s="221" t="s">
        <v>129</v>
      </c>
      <c r="I790" s="219" t="s">
        <v>330</v>
      </c>
      <c r="J790" s="267" t="s">
        <v>195</v>
      </c>
      <c r="K790" s="219" t="s">
        <v>84</v>
      </c>
      <c r="L790" s="35" t="str">
        <f ca="1">IF(OFFSET(환산공식!$DU$15,$F790,0)=1,"O","X")</f>
        <v>X</v>
      </c>
      <c r="M790" s="212">
        <f ca="1">IFERROR(OFFSET(환산공식!DA$15,$F790,0),"")</f>
        <v>40</v>
      </c>
      <c r="N790" s="35" t="str">
        <f ca="1">IFERROR(CONCATENATE(ROUND(OFFSET(환산공식!DB$15,$F790,0),1),"%"),"")</f>
        <v>100%</v>
      </c>
      <c r="O790" s="35">
        <f ca="1">IFERROR(OFFSET(환산공식!DC$15,$F790,0),"")</f>
        <v>0</v>
      </c>
      <c r="P790" s="212" t="str">
        <f t="shared" ca="1" si="24"/>
        <v>3% 이하</v>
      </c>
      <c r="Q790" s="218">
        <f ca="1">IFERROR(ROUND(OFFSET(환산공식!$EX$15,$F790,0),3),"")</f>
        <v>800</v>
      </c>
      <c r="R790" s="218">
        <f ca="1">OFFSET('배치점수 계산기'!H$10,$D790,0)</f>
        <v>970.48199999999997</v>
      </c>
      <c r="S790" s="218">
        <f ca="1">OFFSET('배치점수 계산기'!I$10,$D790,0)</f>
        <v>970.05799999999999</v>
      </c>
      <c r="T790" s="218">
        <f ca="1">OFFSET('배치점수 계산기'!J$10,$D790,0)</f>
        <v>969.21500000000003</v>
      </c>
      <c r="U790" s="218">
        <f ca="1">OFFSET('배치점수 계산기'!K$10,$D790,0)</f>
        <v>968.14</v>
      </c>
      <c r="V790" s="218">
        <f ca="1">OFFSET('배치점수 계산기'!L$10,$D790,0)</f>
        <v>966.77099999999996</v>
      </c>
      <c r="W790" s="210" t="str">
        <f ca="1">OFFSET('배치점수 계산기'!M$10,$D790,0)</f>
        <v>표점/만점</v>
      </c>
      <c r="X790" s="208" t="str">
        <f ca="1">OFFSET('배치점수 계산기'!N$10,$D790,0)</f>
        <v>표점/만점</v>
      </c>
      <c r="Y790" s="212">
        <f ca="1">OFFSET(환산공식!FG$15,$F790,0)</f>
        <v>0.38</v>
      </c>
      <c r="Z790" s="35">
        <f ca="1">OFFSET(환산공식!FH$15,$F790,0)</f>
        <v>0.25</v>
      </c>
      <c r="AA790" s="203">
        <f ca="1">OFFSET(환산공식!FI$15,$F790,0)</f>
        <v>0.37</v>
      </c>
      <c r="AB790" s="5"/>
      <c r="AD790">
        <f t="shared" ca="1" si="25"/>
        <v>6</v>
      </c>
      <c r="AF790" s="5"/>
      <c r="AG790" s="5"/>
      <c r="AH790" s="5"/>
    </row>
    <row r="791" spans="1:34">
      <c r="A791" s="222"/>
      <c r="B791" s="222"/>
      <c r="C791" s="222" t="s">
        <v>3177</v>
      </c>
      <c r="D791" s="219">
        <v>1719</v>
      </c>
      <c r="E791" s="219">
        <v>225</v>
      </c>
      <c r="F791" s="219">
        <v>225</v>
      </c>
      <c r="G791" s="264">
        <v>784</v>
      </c>
      <c r="H791" s="221" t="s">
        <v>129</v>
      </c>
      <c r="I791" s="219" t="s">
        <v>330</v>
      </c>
      <c r="J791" s="267" t="s">
        <v>75</v>
      </c>
      <c r="K791" s="219" t="s">
        <v>84</v>
      </c>
      <c r="L791" s="35" t="str">
        <f ca="1">IF(OFFSET(환산공식!$DU$15,$F791,0)=1,"O","X")</f>
        <v>X</v>
      </c>
      <c r="M791" s="212">
        <f ca="1">IFERROR(OFFSET(환산공식!DA$15,$F791,0),"")</f>
        <v>40</v>
      </c>
      <c r="N791" s="35" t="str">
        <f ca="1">IFERROR(CONCATENATE(ROUND(OFFSET(환산공식!DB$15,$F791,0),1),"%"),"")</f>
        <v>100%</v>
      </c>
      <c r="O791" s="35">
        <f ca="1">IFERROR(OFFSET(환산공식!DC$15,$F791,0),"")</f>
        <v>0</v>
      </c>
      <c r="P791" s="212" t="str">
        <f t="shared" ca="1" si="24"/>
        <v>3% 이하</v>
      </c>
      <c r="Q791" s="218">
        <f ca="1">IFERROR(ROUND(OFFSET(환산공식!$EX$15,$F791,0),3),"")</f>
        <v>800</v>
      </c>
      <c r="R791" s="218">
        <f ca="1">OFFSET('배치점수 계산기'!H$10,$D791,0)</f>
        <v>970.16700000000003</v>
      </c>
      <c r="S791" s="218">
        <f ca="1">OFFSET('배치점수 계산기'!I$10,$D791,0)</f>
        <v>969.72799999999995</v>
      </c>
      <c r="T791" s="218">
        <f ca="1">OFFSET('배치점수 계산기'!J$10,$D791,0)</f>
        <v>968.89400000000001</v>
      </c>
      <c r="U791" s="218">
        <f ca="1">OFFSET('배치점수 계산기'!K$10,$D791,0)</f>
        <v>967.85699999999997</v>
      </c>
      <c r="V791" s="218">
        <f ca="1">OFFSET('배치점수 계산기'!L$10,$D791,0)</f>
        <v>966.41800000000001</v>
      </c>
      <c r="W791" s="210" t="str">
        <f ca="1">OFFSET('배치점수 계산기'!M$10,$D791,0)</f>
        <v>표점/만점</v>
      </c>
      <c r="X791" s="208" t="str">
        <f ca="1">OFFSET('배치점수 계산기'!N$10,$D791,0)</f>
        <v>표점/만점</v>
      </c>
      <c r="Y791" s="212">
        <f ca="1">OFFSET(환산공식!FG$15,$F791,0)</f>
        <v>0.38</v>
      </c>
      <c r="Z791" s="35">
        <f ca="1">OFFSET(환산공식!FH$15,$F791,0)</f>
        <v>0.25</v>
      </c>
      <c r="AA791" s="203">
        <f ca="1">OFFSET(환산공식!FI$15,$F791,0)</f>
        <v>0.37</v>
      </c>
      <c r="AB791" s="5"/>
      <c r="AD791">
        <f t="shared" ca="1" si="25"/>
        <v>6</v>
      </c>
      <c r="AF791" s="5"/>
      <c r="AG791" s="5"/>
      <c r="AH791" s="5"/>
    </row>
    <row r="792" spans="1:34">
      <c r="A792" s="222"/>
      <c r="B792" s="222"/>
      <c r="C792" s="222" t="s">
        <v>3178</v>
      </c>
      <c r="D792" s="219">
        <v>1720</v>
      </c>
      <c r="E792" s="219">
        <v>225</v>
      </c>
      <c r="F792" s="219">
        <v>225</v>
      </c>
      <c r="G792" s="264">
        <v>785</v>
      </c>
      <c r="H792" s="221" t="s">
        <v>129</v>
      </c>
      <c r="I792" s="219" t="s">
        <v>330</v>
      </c>
      <c r="J792" s="267" t="s">
        <v>795</v>
      </c>
      <c r="K792" s="219" t="s">
        <v>84</v>
      </c>
      <c r="L792" s="35" t="str">
        <f ca="1">IF(OFFSET(환산공식!$DU$15,$F792,0)=1,"O","X")</f>
        <v>X</v>
      </c>
      <c r="M792" s="212">
        <f ca="1">IFERROR(OFFSET(환산공식!DA$15,$F792,0),"")</f>
        <v>40</v>
      </c>
      <c r="N792" s="35" t="str">
        <f ca="1">IFERROR(CONCATENATE(ROUND(OFFSET(환산공식!DB$15,$F792,0),1),"%"),"")</f>
        <v>100%</v>
      </c>
      <c r="O792" s="35">
        <f ca="1">IFERROR(OFFSET(환산공식!DC$15,$F792,0),"")</f>
        <v>0</v>
      </c>
      <c r="P792" s="212" t="str">
        <f t="shared" ca="1" si="24"/>
        <v>3% 이하</v>
      </c>
      <c r="Q792" s="218">
        <f ca="1">IFERROR(ROUND(OFFSET(환산공식!$EX$15,$F792,0),3),"")</f>
        <v>800</v>
      </c>
      <c r="R792" s="218">
        <f ca="1">OFFSET('배치점수 계산기'!H$10,$D792,0)</f>
        <v>970.05799999999999</v>
      </c>
      <c r="S792" s="218">
        <f ca="1">OFFSET('배치점수 계산기'!I$10,$D792,0)</f>
        <v>969.65599999999995</v>
      </c>
      <c r="T792" s="218">
        <f ca="1">OFFSET('배치점수 계산기'!J$10,$D792,0)</f>
        <v>968.76599999999996</v>
      </c>
      <c r="U792" s="218">
        <f ca="1">OFFSET('배치점수 계산기'!K$10,$D792,0)</f>
        <v>967.73800000000006</v>
      </c>
      <c r="V792" s="218">
        <f ca="1">OFFSET('배치점수 계산기'!L$10,$D792,0)</f>
        <v>966.30899999999997</v>
      </c>
      <c r="W792" s="210" t="str">
        <f ca="1">OFFSET('배치점수 계산기'!M$10,$D792,0)</f>
        <v>표점/만점</v>
      </c>
      <c r="X792" s="208" t="str">
        <f ca="1">OFFSET('배치점수 계산기'!N$10,$D792,0)</f>
        <v>표점/만점</v>
      </c>
      <c r="Y792" s="212">
        <f ca="1">OFFSET(환산공식!FG$15,$F792,0)</f>
        <v>0.38</v>
      </c>
      <c r="Z792" s="35">
        <f ca="1">OFFSET(환산공식!FH$15,$F792,0)</f>
        <v>0.25</v>
      </c>
      <c r="AA792" s="203">
        <f ca="1">OFFSET(환산공식!FI$15,$F792,0)</f>
        <v>0.37</v>
      </c>
      <c r="AB792" s="5"/>
      <c r="AD792">
        <f t="shared" ca="1" si="25"/>
        <v>6</v>
      </c>
      <c r="AF792" s="5"/>
      <c r="AG792" s="5"/>
      <c r="AH792" s="5"/>
    </row>
    <row r="793" spans="1:34">
      <c r="A793" s="222"/>
      <c r="B793" s="222"/>
      <c r="C793" s="222" t="s">
        <v>3179</v>
      </c>
      <c r="D793" s="219">
        <v>1721</v>
      </c>
      <c r="E793" s="219">
        <v>225</v>
      </c>
      <c r="F793" s="219">
        <v>225</v>
      </c>
      <c r="G793" s="264">
        <v>786</v>
      </c>
      <c r="H793" s="221" t="s">
        <v>129</v>
      </c>
      <c r="I793" s="219" t="s">
        <v>330</v>
      </c>
      <c r="J793" s="267" t="s">
        <v>349</v>
      </c>
      <c r="K793" s="219" t="s">
        <v>84</v>
      </c>
      <c r="L793" s="35" t="str">
        <f ca="1">IF(OFFSET(환산공식!$DU$15,$F793,0)=1,"O","X")</f>
        <v>X</v>
      </c>
      <c r="M793" s="212">
        <f ca="1">IFERROR(OFFSET(환산공식!DA$15,$F793,0),"")</f>
        <v>40</v>
      </c>
      <c r="N793" s="35" t="str">
        <f ca="1">IFERROR(CONCATENATE(ROUND(OFFSET(환산공식!DB$15,$F793,0),1),"%"),"")</f>
        <v>100%</v>
      </c>
      <c r="O793" s="35">
        <f ca="1">IFERROR(OFFSET(환산공식!DC$15,$F793,0),"")</f>
        <v>0</v>
      </c>
      <c r="P793" s="212" t="str">
        <f t="shared" ca="1" si="24"/>
        <v>3% 이하</v>
      </c>
      <c r="Q793" s="218">
        <f ca="1">IFERROR(ROUND(OFFSET(환산공식!$EX$15,$F793,0),3),"")</f>
        <v>800</v>
      </c>
      <c r="R793" s="218">
        <f ca="1">OFFSET('배치점수 계산기'!H$10,$D793,0)</f>
        <v>970.05799999999999</v>
      </c>
      <c r="S793" s="218">
        <f ca="1">OFFSET('배치점수 계산기'!I$10,$D793,0)</f>
        <v>969.65599999999995</v>
      </c>
      <c r="T793" s="218">
        <f ca="1">OFFSET('배치점수 계산기'!J$10,$D793,0)</f>
        <v>968.76599999999996</v>
      </c>
      <c r="U793" s="218">
        <f ca="1">OFFSET('배치점수 계산기'!K$10,$D793,0)</f>
        <v>967.73800000000006</v>
      </c>
      <c r="V793" s="218">
        <f ca="1">OFFSET('배치점수 계산기'!L$10,$D793,0)</f>
        <v>966.30899999999997</v>
      </c>
      <c r="W793" s="210" t="str">
        <f ca="1">OFFSET('배치점수 계산기'!M$10,$D793,0)</f>
        <v>표점/만점</v>
      </c>
      <c r="X793" s="208" t="str">
        <f ca="1">OFFSET('배치점수 계산기'!N$10,$D793,0)</f>
        <v>표점/만점</v>
      </c>
      <c r="Y793" s="212">
        <f ca="1">OFFSET(환산공식!FG$15,$F793,0)</f>
        <v>0.38</v>
      </c>
      <c r="Z793" s="35">
        <f ca="1">OFFSET(환산공식!FH$15,$F793,0)</f>
        <v>0.25</v>
      </c>
      <c r="AA793" s="203">
        <f ca="1">OFFSET(환산공식!FI$15,$F793,0)</f>
        <v>0.37</v>
      </c>
      <c r="AB793" s="5"/>
      <c r="AD793">
        <f t="shared" ca="1" si="25"/>
        <v>6</v>
      </c>
      <c r="AF793" s="5"/>
      <c r="AG793" s="5"/>
      <c r="AH793" s="5"/>
    </row>
    <row r="794" spans="1:34">
      <c r="A794" s="222"/>
      <c r="B794" s="222"/>
      <c r="C794" s="222" t="s">
        <v>3180</v>
      </c>
      <c r="D794" s="219">
        <v>1722</v>
      </c>
      <c r="E794" s="219">
        <v>225</v>
      </c>
      <c r="F794" s="219">
        <v>225</v>
      </c>
      <c r="G794" s="264">
        <v>787</v>
      </c>
      <c r="H794" s="221" t="s">
        <v>129</v>
      </c>
      <c r="I794" s="219" t="s">
        <v>330</v>
      </c>
      <c r="J794" s="267" t="s">
        <v>807</v>
      </c>
      <c r="K794" s="219" t="s">
        <v>84</v>
      </c>
      <c r="L794" s="35" t="str">
        <f ca="1">IF(OFFSET(환산공식!$DU$15,$F794,0)=1,"O","X")</f>
        <v>X</v>
      </c>
      <c r="M794" s="212">
        <f ca="1">IFERROR(OFFSET(환산공식!DA$15,$F794,0),"")</f>
        <v>40</v>
      </c>
      <c r="N794" s="35" t="str">
        <f ca="1">IFERROR(CONCATENATE(ROUND(OFFSET(환산공식!DB$15,$F794,0),1),"%"),"")</f>
        <v>100%</v>
      </c>
      <c r="O794" s="35">
        <f ca="1">IFERROR(OFFSET(환산공식!DC$15,$F794,0),"")</f>
        <v>0</v>
      </c>
      <c r="P794" s="212" t="str">
        <f t="shared" ca="1" si="24"/>
        <v>3% 이하</v>
      </c>
      <c r="Q794" s="218">
        <f ca="1">IFERROR(ROUND(OFFSET(환산공식!$EX$15,$F794,0),3),"")</f>
        <v>800</v>
      </c>
      <c r="R794" s="218">
        <f ca="1">OFFSET('배치점수 계산기'!H$10,$D794,0)</f>
        <v>968.45500000000004</v>
      </c>
      <c r="S794" s="218">
        <f ca="1">OFFSET('배치점수 계산기'!I$10,$D794,0)</f>
        <v>968.05899999999997</v>
      </c>
      <c r="T794" s="218">
        <f ca="1">OFFSET('배치점수 계산기'!J$10,$D794,0)</f>
        <v>967.20100000000002</v>
      </c>
      <c r="U794" s="218">
        <f ca="1">OFFSET('배치점수 계산기'!K$10,$D794,0)</f>
        <v>966.06899999999996</v>
      </c>
      <c r="V794" s="218">
        <f ca="1">OFFSET('배치점수 계산기'!L$10,$D794,0)</f>
        <v>964.79700000000003</v>
      </c>
      <c r="W794" s="210" t="str">
        <f ca="1">OFFSET('배치점수 계산기'!M$10,$D794,0)</f>
        <v>표점/만점</v>
      </c>
      <c r="X794" s="208" t="str">
        <f ca="1">OFFSET('배치점수 계산기'!N$10,$D794,0)</f>
        <v>표점/만점</v>
      </c>
      <c r="Y794" s="212">
        <f ca="1">OFFSET(환산공식!FG$15,$F794,0)</f>
        <v>0.38</v>
      </c>
      <c r="Z794" s="35">
        <f ca="1">OFFSET(환산공식!FH$15,$F794,0)</f>
        <v>0.25</v>
      </c>
      <c r="AA794" s="203">
        <f ca="1">OFFSET(환산공식!FI$15,$F794,0)</f>
        <v>0.37</v>
      </c>
      <c r="AB794" s="5"/>
      <c r="AD794">
        <f t="shared" ca="1" si="25"/>
        <v>6</v>
      </c>
      <c r="AF794" s="5"/>
      <c r="AG794" s="5"/>
      <c r="AH794" s="5"/>
    </row>
    <row r="795" spans="1:34">
      <c r="A795" s="222"/>
      <c r="B795" s="222"/>
      <c r="C795" s="222" t="s">
        <v>3181</v>
      </c>
      <c r="D795" s="219">
        <v>1723</v>
      </c>
      <c r="E795" s="219">
        <v>225</v>
      </c>
      <c r="F795" s="219">
        <v>225</v>
      </c>
      <c r="G795" s="264">
        <v>788</v>
      </c>
      <c r="H795" s="221" t="s">
        <v>129</v>
      </c>
      <c r="I795" s="219" t="s">
        <v>330</v>
      </c>
      <c r="J795" s="267" t="s">
        <v>806</v>
      </c>
      <c r="K795" s="219" t="s">
        <v>84</v>
      </c>
      <c r="L795" s="35" t="str">
        <f ca="1">IF(OFFSET(환산공식!$DU$15,$F795,0)=1,"O","X")</f>
        <v>X</v>
      </c>
      <c r="M795" s="212">
        <f ca="1">IFERROR(OFFSET(환산공식!DA$15,$F795,0),"")</f>
        <v>40</v>
      </c>
      <c r="N795" s="35" t="str">
        <f ca="1">IFERROR(CONCATENATE(ROUND(OFFSET(환산공식!DB$15,$F795,0),1),"%"),"")</f>
        <v>100%</v>
      </c>
      <c r="O795" s="35">
        <f ca="1">IFERROR(OFFSET(환산공식!DC$15,$F795,0),"")</f>
        <v>0</v>
      </c>
      <c r="P795" s="212" t="str">
        <f t="shared" ca="1" si="24"/>
        <v>3% 이하</v>
      </c>
      <c r="Q795" s="218">
        <f ca="1">IFERROR(ROUND(OFFSET(환산공식!$EX$15,$F795,0),3),"")</f>
        <v>800</v>
      </c>
      <c r="R795" s="218">
        <f ca="1">OFFSET('배치점수 계산기'!H$10,$D795,0)</f>
        <v>967.947</v>
      </c>
      <c r="S795" s="218">
        <f ca="1">OFFSET('배치점수 계산기'!I$10,$D795,0)</f>
        <v>967.50800000000004</v>
      </c>
      <c r="T795" s="218">
        <f ca="1">OFFSET('배치점수 계산기'!J$10,$D795,0)</f>
        <v>966.68200000000002</v>
      </c>
      <c r="U795" s="218">
        <f ca="1">OFFSET('배치점수 계산기'!K$10,$D795,0)</f>
        <v>965.66800000000001</v>
      </c>
      <c r="V795" s="218">
        <f ca="1">OFFSET('배치점수 계산기'!L$10,$D795,0)</f>
        <v>964.36800000000005</v>
      </c>
      <c r="W795" s="210" t="str">
        <f ca="1">OFFSET('배치점수 계산기'!M$10,$D795,0)</f>
        <v>표점/만점</v>
      </c>
      <c r="X795" s="208" t="str">
        <f ca="1">OFFSET('배치점수 계산기'!N$10,$D795,0)</f>
        <v>표점/만점</v>
      </c>
      <c r="Y795" s="212">
        <f ca="1">OFFSET(환산공식!FG$15,$F795,0)</f>
        <v>0.38</v>
      </c>
      <c r="Z795" s="35">
        <f ca="1">OFFSET(환산공식!FH$15,$F795,0)</f>
        <v>0.25</v>
      </c>
      <c r="AA795" s="203">
        <f ca="1">OFFSET(환산공식!FI$15,$F795,0)</f>
        <v>0.37</v>
      </c>
      <c r="AB795" s="5"/>
      <c r="AD795">
        <f t="shared" ca="1" si="25"/>
        <v>6</v>
      </c>
      <c r="AF795" s="5"/>
      <c r="AG795" s="5"/>
      <c r="AH795" s="5"/>
    </row>
    <row r="796" spans="1:34">
      <c r="A796" s="222"/>
      <c r="B796" s="222"/>
      <c r="C796" s="222" t="s">
        <v>3182</v>
      </c>
      <c r="D796" s="219">
        <v>1724</v>
      </c>
      <c r="E796" s="219">
        <v>225</v>
      </c>
      <c r="F796" s="219">
        <v>225</v>
      </c>
      <c r="G796" s="264">
        <v>789</v>
      </c>
      <c r="H796" s="221" t="s">
        <v>129</v>
      </c>
      <c r="I796" s="219" t="s">
        <v>330</v>
      </c>
      <c r="J796" s="267" t="s">
        <v>78</v>
      </c>
      <c r="K796" s="219" t="s">
        <v>84</v>
      </c>
      <c r="L796" s="35" t="str">
        <f ca="1">IF(OFFSET(환산공식!$DU$15,$F796,0)=1,"O","X")</f>
        <v>X</v>
      </c>
      <c r="M796" s="212">
        <f ca="1">IFERROR(OFFSET(환산공식!DA$15,$F796,0),"")</f>
        <v>40</v>
      </c>
      <c r="N796" s="35" t="str">
        <f ca="1">IFERROR(CONCATENATE(ROUND(OFFSET(환산공식!DB$15,$F796,0),1),"%"),"")</f>
        <v>100%</v>
      </c>
      <c r="O796" s="35">
        <f ca="1">IFERROR(OFFSET(환산공식!DC$15,$F796,0),"")</f>
        <v>0</v>
      </c>
      <c r="P796" s="212" t="str">
        <f t="shared" ca="1" si="24"/>
        <v>3% 이하</v>
      </c>
      <c r="Q796" s="218">
        <f ca="1">IFERROR(ROUND(OFFSET(환산공식!$EX$15,$F796,0),3),"")</f>
        <v>800</v>
      </c>
      <c r="R796" s="218">
        <f ca="1">OFFSET('배치점수 계산기'!H$10,$D796,0)</f>
        <v>967.351</v>
      </c>
      <c r="S796" s="218">
        <f ca="1">OFFSET('배치점수 계산기'!I$10,$D796,0)</f>
        <v>966.92399999999998</v>
      </c>
      <c r="T796" s="218">
        <f ca="1">OFFSET('배치점수 계산기'!J$10,$D796,0)</f>
        <v>966.06899999999996</v>
      </c>
      <c r="U796" s="218">
        <f ca="1">OFFSET('배치점수 계산기'!K$10,$D796,0)</f>
        <v>965.03700000000003</v>
      </c>
      <c r="V796" s="218">
        <f ca="1">OFFSET('배치점수 계산기'!L$10,$D796,0)</f>
        <v>963.76</v>
      </c>
      <c r="W796" s="210" t="str">
        <f ca="1">OFFSET('배치점수 계산기'!M$10,$D796,0)</f>
        <v>표점/만점</v>
      </c>
      <c r="X796" s="208" t="str">
        <f ca="1">OFFSET('배치점수 계산기'!N$10,$D796,0)</f>
        <v>표점/만점</v>
      </c>
      <c r="Y796" s="212">
        <f ca="1">OFFSET(환산공식!FG$15,$F796,0)</f>
        <v>0.38</v>
      </c>
      <c r="Z796" s="35">
        <f ca="1">OFFSET(환산공식!FH$15,$F796,0)</f>
        <v>0.25</v>
      </c>
      <c r="AA796" s="203">
        <f ca="1">OFFSET(환산공식!FI$15,$F796,0)</f>
        <v>0.37</v>
      </c>
      <c r="AB796" s="5"/>
      <c r="AD796">
        <f t="shared" ca="1" si="25"/>
        <v>6</v>
      </c>
      <c r="AF796" s="5"/>
      <c r="AG796" s="5"/>
      <c r="AH796" s="5"/>
    </row>
    <row r="797" spans="1:34">
      <c r="A797" s="222"/>
      <c r="B797" s="222"/>
      <c r="C797" s="222" t="s">
        <v>3183</v>
      </c>
      <c r="D797" s="219">
        <v>1725</v>
      </c>
      <c r="E797" s="219">
        <v>1</v>
      </c>
      <c r="F797" s="219">
        <v>1</v>
      </c>
      <c r="G797" s="264">
        <v>790</v>
      </c>
      <c r="H797" s="221" t="s">
        <v>129</v>
      </c>
      <c r="I797" s="219" t="s">
        <v>309</v>
      </c>
      <c r="J797" s="267" t="s">
        <v>405</v>
      </c>
      <c r="K797" s="219" t="s">
        <v>83</v>
      </c>
      <c r="L797" s="35" t="str">
        <f ca="1">IF(OFFSET(환산공식!$DU$15,$F797,0)=1,"O","X")</f>
        <v>X</v>
      </c>
      <c r="M797" s="212">
        <f ca="1">IFERROR(OFFSET(환산공식!DA$15,$F797,0),"")</f>
        <v>0</v>
      </c>
      <c r="N797" s="35" t="str">
        <f ca="1">IFERROR(CONCATENATE(ROUND(OFFSET(환산공식!DB$15,$F797,0),1),"%"),"")</f>
        <v/>
      </c>
      <c r="O797" s="35">
        <f ca="1">IFERROR(OFFSET(환산공식!DC$15,$F797,0),"")</f>
        <v>0</v>
      </c>
      <c r="P797" s="212" t="str">
        <f t="shared" ca="1" si="24"/>
        <v>3% 이하</v>
      </c>
      <c r="Q797" s="218">
        <f ca="1">IFERROR(ROUND(OFFSET(환산공식!$EX$15,$F797,0),3),"")</f>
        <v>0</v>
      </c>
      <c r="R797" s="218">
        <f ca="1">OFFSET('배치점수 계산기'!H$10,$D797,0)</f>
        <v>420.77800000000002</v>
      </c>
      <c r="S797" s="218">
        <f ca="1">OFFSET('배치점수 계산기'!I$10,$D797,0)</f>
        <v>420.57100000000003</v>
      </c>
      <c r="T797" s="218">
        <f ca="1">OFFSET('배치점수 계산기'!J$10,$D797,0)</f>
        <v>420.27800000000002</v>
      </c>
      <c r="U797" s="218">
        <f ca="1">OFFSET('배치점수 계산기'!K$10,$D797,0)</f>
        <v>419.80900000000003</v>
      </c>
      <c r="V797" s="218">
        <f ca="1">OFFSET('배치점수 계산기'!L$10,$D797,0)</f>
        <v>419.04</v>
      </c>
      <c r="W797" s="210" t="str">
        <f ca="1">OFFSET('배치점수 계산기'!M$10,$D797,0)</f>
        <v>표점</v>
      </c>
      <c r="X797" s="208" t="str">
        <f ca="1">OFFSET('배치점수 계산기'!N$10,$D797,0)</f>
        <v>표점</v>
      </c>
      <c r="Y797" s="212">
        <f ca="1">OFFSET(환산공식!FG$15,$F797,0)</f>
        <v>0.33</v>
      </c>
      <c r="Z797" s="35">
        <f ca="1">OFFSET(환산공식!FH$15,$F797,0)</f>
        <v>0.4</v>
      </c>
      <c r="AA797" s="203">
        <f ca="1">OFFSET(환산공식!FI$15,$F797,0)</f>
        <v>0.27</v>
      </c>
      <c r="AB797" s="5"/>
      <c r="AD797">
        <f t="shared" ca="1" si="25"/>
        <v>6</v>
      </c>
      <c r="AF797" s="5"/>
      <c r="AG797" s="5"/>
      <c r="AH797" s="5"/>
    </row>
    <row r="798" spans="1:34">
      <c r="A798" s="222"/>
      <c r="B798" s="222"/>
      <c r="C798" s="222" t="s">
        <v>3184</v>
      </c>
      <c r="D798" s="219">
        <v>1726</v>
      </c>
      <c r="E798" s="219">
        <v>31</v>
      </c>
      <c r="F798" s="219">
        <v>31</v>
      </c>
      <c r="G798" s="264">
        <v>791</v>
      </c>
      <c r="H798" s="221" t="s">
        <v>129</v>
      </c>
      <c r="I798" s="219" t="s">
        <v>150</v>
      </c>
      <c r="J798" s="267" t="s">
        <v>405</v>
      </c>
      <c r="K798" s="219" t="s">
        <v>83</v>
      </c>
      <c r="L798" s="35" t="str">
        <f ca="1">IF(OFFSET(환산공식!$DU$15,$F798,0)=1,"O","X")</f>
        <v>X</v>
      </c>
      <c r="M798" s="212">
        <f ca="1">IFERROR(OFFSET(환산공식!DA$15,$F798,0),"")</f>
        <v>120</v>
      </c>
      <c r="N798" s="35" t="str">
        <f ca="1">IFERROR(CONCATENATE(ROUND(OFFSET(환산공식!DB$15,$F798,0),1),"%"),"")</f>
        <v>100%</v>
      </c>
      <c r="O798" s="35">
        <f ca="1">IFERROR(OFFSET(환산공식!DC$15,$F798,0),"")</f>
        <v>0</v>
      </c>
      <c r="P798" s="212" t="str">
        <f t="shared" ca="1" si="24"/>
        <v>3% 이하</v>
      </c>
      <c r="Q798" s="218">
        <f ca="1">IFERROR(ROUND(OFFSET(환산공식!$EX$15,$F798,0),3),"")</f>
        <v>0</v>
      </c>
      <c r="R798" s="218">
        <f ca="1">OFFSET('배치점수 계산기'!H$10,$D798,0)</f>
        <v>596.50099999999998</v>
      </c>
      <c r="S798" s="218">
        <f ca="1">OFFSET('배치점수 계산기'!I$10,$D798,0)</f>
        <v>594.97400000000005</v>
      </c>
      <c r="T798" s="218">
        <f ca="1">OFFSET('배치점수 계산기'!J$10,$D798,0)</f>
        <v>594.39599999999996</v>
      </c>
      <c r="U798" s="218">
        <f ca="1">OFFSET('배치점수 계산기'!K$10,$D798,0)</f>
        <v>591.55200000000002</v>
      </c>
      <c r="V798" s="218">
        <f ca="1">OFFSET('배치점수 계산기'!L$10,$D798,0)</f>
        <v>589.11800000000005</v>
      </c>
      <c r="W798" s="210" t="str">
        <f ca="1">OFFSET('배치점수 계산기'!M$10,$D798,0)</f>
        <v>표점</v>
      </c>
      <c r="X798" s="208" t="str">
        <f ca="1">OFFSET('배치점수 계산기'!N$10,$D798,0)</f>
        <v>변표</v>
      </c>
      <c r="Y798" s="212">
        <f ca="1">OFFSET(환산공식!FG$15,$F798,0)</f>
        <v>0.24</v>
      </c>
      <c r="Z798" s="35">
        <f ca="1">OFFSET(환산공식!FH$15,$F798,0)</f>
        <v>0.41</v>
      </c>
      <c r="AA798" s="203">
        <f ca="1">OFFSET(환산공식!FI$15,$F798,0)</f>
        <v>0.35</v>
      </c>
      <c r="AB798" s="5"/>
      <c r="AD798">
        <f t="shared" ca="1" si="25"/>
        <v>6</v>
      </c>
      <c r="AF798" s="5"/>
      <c r="AG798" s="5"/>
      <c r="AH798" s="5"/>
    </row>
    <row r="799" spans="1:34">
      <c r="A799" s="222"/>
      <c r="B799" s="222"/>
      <c r="C799" s="222" t="s">
        <v>3185</v>
      </c>
      <c r="D799" s="219">
        <v>1727</v>
      </c>
      <c r="E799" s="219">
        <v>28</v>
      </c>
      <c r="F799" s="219">
        <v>28</v>
      </c>
      <c r="G799" s="264">
        <v>792</v>
      </c>
      <c r="H799" s="221" t="s">
        <v>129</v>
      </c>
      <c r="I799" s="219" t="s">
        <v>350</v>
      </c>
      <c r="J799" s="267" t="s">
        <v>892</v>
      </c>
      <c r="K799" s="219" t="s">
        <v>83</v>
      </c>
      <c r="L799" s="35" t="str">
        <f ca="1">IF(OFFSET(환산공식!$DU$15,$F799,0)=1,"O","X")</f>
        <v>X</v>
      </c>
      <c r="M799" s="212">
        <f ca="1">IFERROR(OFFSET(환산공식!DA$15,$F799,0),"")</f>
        <v>100</v>
      </c>
      <c r="N799" s="35" t="str">
        <f ca="1">IFERROR(CONCATENATE(ROUND(OFFSET(환산공식!DB$15,$F799,0),1),"%"),"")</f>
        <v>100%</v>
      </c>
      <c r="O799" s="35">
        <f ca="1">IFERROR(OFFSET(환산공식!DC$15,$F799,0),"")</f>
        <v>10</v>
      </c>
      <c r="P799" s="212" t="str">
        <f t="shared" ca="1" si="24"/>
        <v>3% 이하</v>
      </c>
      <c r="Q799" s="218">
        <f ca="1">IFERROR(ROUND(OFFSET(환산공식!$EX$15,$F799,0),3),"")</f>
        <v>0</v>
      </c>
      <c r="R799" s="218">
        <f ca="1">OFFSET('배치점수 계산기'!H$10,$D799,0)</f>
        <v>809.42100000000005</v>
      </c>
      <c r="S799" s="218">
        <f ca="1">OFFSET('배치점수 계산기'!I$10,$D799,0)</f>
        <v>808.91399999999999</v>
      </c>
      <c r="T799" s="218">
        <f ca="1">OFFSET('배치점수 계산기'!J$10,$D799,0)</f>
        <v>806.53899999999999</v>
      </c>
      <c r="U799" s="218">
        <f ca="1">OFFSET('배치점수 계산기'!K$10,$D799,0)</f>
        <v>803.74300000000005</v>
      </c>
      <c r="V799" s="218">
        <f ca="1">OFFSET('배치점수 계산기'!L$10,$D799,0)</f>
        <v>802.73199999999997</v>
      </c>
      <c r="W799" s="210" t="str">
        <f ca="1">OFFSET('배치점수 계산기'!M$10,$D799,0)</f>
        <v>표점</v>
      </c>
      <c r="X799" s="208" t="str">
        <f ca="1">OFFSET('배치점수 계산기'!N$10,$D799,0)</f>
        <v>변표</v>
      </c>
      <c r="Y799" s="212">
        <f ca="1">OFFSET(환산공식!FG$15,$F799,0)</f>
        <v>0.25</v>
      </c>
      <c r="Z799" s="35">
        <f ca="1">OFFSET(환산공식!FH$15,$F799,0)</f>
        <v>0.4</v>
      </c>
      <c r="AA799" s="203">
        <f ca="1">OFFSET(환산공식!FI$15,$F799,0)</f>
        <v>0.35</v>
      </c>
      <c r="AB799" s="5"/>
      <c r="AD799">
        <f t="shared" ca="1" si="25"/>
        <v>6</v>
      </c>
      <c r="AF799" s="5"/>
      <c r="AG799" s="5"/>
      <c r="AH799" s="5"/>
    </row>
    <row r="800" spans="1:34">
      <c r="A800" s="222"/>
      <c r="B800" s="222"/>
      <c r="C800" s="222" t="s">
        <v>3186</v>
      </c>
      <c r="D800" s="219">
        <v>1728</v>
      </c>
      <c r="E800" s="219">
        <v>181</v>
      </c>
      <c r="F800" s="219">
        <v>181</v>
      </c>
      <c r="G800" s="264">
        <v>793</v>
      </c>
      <c r="H800" s="221" t="s">
        <v>129</v>
      </c>
      <c r="I800" s="219" t="s">
        <v>411</v>
      </c>
      <c r="J800" s="267" t="s">
        <v>405</v>
      </c>
      <c r="K800" s="219" t="s">
        <v>83</v>
      </c>
      <c r="L800" s="35" t="str">
        <f ca="1">IF(OFFSET(환산공식!$DU$15,$F800,0)=1,"O","X")</f>
        <v>X</v>
      </c>
      <c r="M800" s="212">
        <f ca="1">IFERROR(OFFSET(환산공식!DA$15,$F800,0),"")</f>
        <v>100</v>
      </c>
      <c r="N800" s="35" t="str">
        <f ca="1">IFERROR(CONCATENATE(ROUND(OFFSET(환산공식!DB$15,$F800,0),1),"%"),"")</f>
        <v>100%</v>
      </c>
      <c r="O800" s="35">
        <f ca="1">IFERROR(OFFSET(환산공식!DC$15,$F800,0),"")</f>
        <v>0</v>
      </c>
      <c r="P800" s="212" t="str">
        <f t="shared" ca="1" si="24"/>
        <v>3% 이하</v>
      </c>
      <c r="Q800" s="218">
        <f ca="1">IFERROR(ROUND(OFFSET(환산공식!$EX$15,$F800,0),3),"")</f>
        <v>0</v>
      </c>
      <c r="R800" s="218">
        <f ca="1">OFFSET('배치점수 계산기'!H$10,$D800,0)</f>
        <v>972.89599999999996</v>
      </c>
      <c r="S800" s="218">
        <f ca="1">OFFSET('배치점수 계산기'!I$10,$D800,0)</f>
        <v>971.53499999999997</v>
      </c>
      <c r="T800" s="218">
        <f ca="1">OFFSET('배치점수 계산기'!J$10,$D800,0)</f>
        <v>970.24400000000003</v>
      </c>
      <c r="U800" s="218">
        <f ca="1">OFFSET('배치점수 계산기'!K$10,$D800,0)</f>
        <v>969.09699999999998</v>
      </c>
      <c r="V800" s="218">
        <f ca="1">OFFSET('배치점수 계산기'!L$10,$D800,0)</f>
        <v>967.16399999999999</v>
      </c>
      <c r="W800" s="210" t="str">
        <f ca="1">OFFSET('배치점수 계산기'!M$10,$D800,0)</f>
        <v>표점/만점</v>
      </c>
      <c r="X800" s="208" t="str">
        <f ca="1">OFFSET('배치점수 계산기'!N$10,$D800,0)</f>
        <v>표점/만점</v>
      </c>
      <c r="Y800" s="212">
        <f ca="1">OFFSET(환산공식!FG$15,$F800,0)</f>
        <v>0.22</v>
      </c>
      <c r="Z800" s="35">
        <f ca="1">OFFSET(환산공식!FH$15,$F800,0)</f>
        <v>0.44</v>
      </c>
      <c r="AA800" s="203">
        <f ca="1">OFFSET(환산공식!FI$15,$F800,0)</f>
        <v>0.33</v>
      </c>
      <c r="AB800" s="5"/>
      <c r="AD800">
        <f t="shared" ca="1" si="25"/>
        <v>6</v>
      </c>
      <c r="AF800" s="5"/>
      <c r="AG800" s="5"/>
      <c r="AH800" s="5"/>
    </row>
    <row r="801" spans="1:34">
      <c r="A801" s="222"/>
      <c r="B801" s="222"/>
      <c r="C801" s="222" t="s">
        <v>3187</v>
      </c>
      <c r="D801" s="219">
        <v>1729</v>
      </c>
      <c r="E801" s="219">
        <v>86</v>
      </c>
      <c r="F801" s="219">
        <v>86</v>
      </c>
      <c r="G801" s="264">
        <v>794</v>
      </c>
      <c r="H801" s="221" t="s">
        <v>129</v>
      </c>
      <c r="I801" s="219" t="s">
        <v>341</v>
      </c>
      <c r="J801" s="267" t="s">
        <v>405</v>
      </c>
      <c r="K801" s="219" t="s">
        <v>83</v>
      </c>
      <c r="L801" s="35" t="str">
        <f ca="1">IF(OFFSET(환산공식!$DU$15,$F801,0)=1,"O","X")</f>
        <v>X</v>
      </c>
      <c r="M801" s="212">
        <f ca="1">IFERROR(OFFSET(환산공식!DA$15,$F801,0),"")</f>
        <v>200</v>
      </c>
      <c r="N801" s="35" t="str">
        <f ca="1">IFERROR(CONCATENATE(ROUND(OFFSET(환산공식!DB$15,$F801,0),1),"%"),"")</f>
        <v>100%</v>
      </c>
      <c r="O801" s="35">
        <f ca="1">IFERROR(OFFSET(환산공식!DC$15,$F801,0),"")</f>
        <v>10</v>
      </c>
      <c r="P801" s="212" t="str">
        <f t="shared" ca="1" si="24"/>
        <v>3% 이하</v>
      </c>
      <c r="Q801" s="218">
        <f ca="1">IFERROR(ROUND(OFFSET(환산공식!$EX$15,$F801,0),3),"")</f>
        <v>0</v>
      </c>
      <c r="R801" s="218">
        <f ca="1">OFFSET('배치점수 계산기'!H$10,$D801,0)</f>
        <v>999.78099999999995</v>
      </c>
      <c r="S801" s="218">
        <f ca="1">OFFSET('배치점수 계산기'!I$10,$D801,0)</f>
        <v>998.21600000000001</v>
      </c>
      <c r="T801" s="218">
        <f ca="1">OFFSET('배치점수 계산기'!J$10,$D801,0)</f>
        <v>997.60699999999997</v>
      </c>
      <c r="U801" s="218">
        <f ca="1">OFFSET('배치점수 계산기'!K$10,$D801,0)</f>
        <v>997.09799999999996</v>
      </c>
      <c r="V801" s="218">
        <f ca="1">OFFSET('배치점수 계산기'!L$10,$D801,0)</f>
        <v>995.53899999999999</v>
      </c>
      <c r="W801" s="210" t="str">
        <f ca="1">OFFSET('배치점수 계산기'!M$10,$D801,0)</f>
        <v>표점/만점</v>
      </c>
      <c r="X801" s="208" t="str">
        <f ca="1">OFFSET('배치점수 계산기'!N$10,$D801,0)</f>
        <v>변표/만점</v>
      </c>
      <c r="Y801" s="212">
        <f ca="1">OFFSET(환산공식!FG$15,$F801,0)</f>
        <v>0.32</v>
      </c>
      <c r="Z801" s="35">
        <f ca="1">OFFSET(환산공식!FH$15,$F801,0)</f>
        <v>0.38</v>
      </c>
      <c r="AA801" s="203">
        <f ca="1">OFFSET(환산공식!FI$15,$F801,0)</f>
        <v>0.31</v>
      </c>
      <c r="AB801" s="5"/>
      <c r="AD801">
        <f t="shared" ca="1" si="25"/>
        <v>6</v>
      </c>
      <c r="AF801" s="5"/>
      <c r="AG801" s="5"/>
      <c r="AH801" s="5"/>
    </row>
    <row r="802" spans="1:34">
      <c r="A802" s="222"/>
      <c r="B802" s="222"/>
      <c r="C802" s="222" t="s">
        <v>3188</v>
      </c>
      <c r="D802" s="219">
        <v>1730</v>
      </c>
      <c r="E802" s="219">
        <v>87</v>
      </c>
      <c r="F802" s="219">
        <v>87</v>
      </c>
      <c r="G802" s="264">
        <v>795</v>
      </c>
      <c r="H802" s="221" t="s">
        <v>129</v>
      </c>
      <c r="I802" s="219" t="s">
        <v>341</v>
      </c>
      <c r="J802" s="267" t="s">
        <v>18633</v>
      </c>
      <c r="K802" s="219" t="s">
        <v>84</v>
      </c>
      <c r="L802" s="35" t="str">
        <f ca="1">IF(OFFSET(환산공식!$DU$15,$F802,0)=1,"O","X")</f>
        <v>X</v>
      </c>
      <c r="M802" s="212">
        <f ca="1">IFERROR(OFFSET(환산공식!DA$15,$F802,0),"")</f>
        <v>200</v>
      </c>
      <c r="N802" s="35" t="str">
        <f ca="1">IFERROR(CONCATENATE(ROUND(OFFSET(환산공식!DB$15,$F802,0),1),"%"),"")</f>
        <v>100%</v>
      </c>
      <c r="O802" s="35">
        <f ca="1">IFERROR(OFFSET(환산공식!DC$15,$F802,0),"")</f>
        <v>10</v>
      </c>
      <c r="P802" s="212" t="str">
        <f t="shared" ca="1" si="24"/>
        <v>3% 이하</v>
      </c>
      <c r="Q802" s="218">
        <f ca="1">IFERROR(ROUND(OFFSET(환산공식!$EX$15,$F802,0),3),"")</f>
        <v>0</v>
      </c>
      <c r="R802" s="218">
        <f ca="1">OFFSET('배치점수 계산기'!H$10,$D802,0)</f>
        <v>988.23099999999999</v>
      </c>
      <c r="S802" s="218">
        <f ca="1">OFFSET('배치점수 계산기'!I$10,$D802,0)</f>
        <v>986.44</v>
      </c>
      <c r="T802" s="218">
        <f ca="1">OFFSET('배치점수 계산기'!J$10,$D802,0)</f>
        <v>982.971</v>
      </c>
      <c r="U802" s="218">
        <f ca="1">OFFSET('배치점수 계산기'!K$10,$D802,0)</f>
        <v>979.51199999999994</v>
      </c>
      <c r="V802" s="218">
        <f ca="1">OFFSET('배치점수 계산기'!L$10,$D802,0)</f>
        <v>978.34299999999996</v>
      </c>
      <c r="W802" s="210" t="str">
        <f ca="1">OFFSET('배치점수 계산기'!M$10,$D802,0)</f>
        <v>표점/만점</v>
      </c>
      <c r="X802" s="208" t="str">
        <f ca="1">OFFSET('배치점수 계산기'!N$10,$D802,0)</f>
        <v>변표/만점</v>
      </c>
      <c r="Y802" s="212">
        <f ca="1">OFFSET(환산공식!FG$15,$F802,0)</f>
        <v>0.37</v>
      </c>
      <c r="Z802" s="35">
        <f ca="1">OFFSET(환산공식!FH$15,$F802,0)</f>
        <v>0.37</v>
      </c>
      <c r="AA802" s="203">
        <f ca="1">OFFSET(환산공식!FI$15,$F802,0)</f>
        <v>0.26</v>
      </c>
      <c r="AB802" s="5"/>
      <c r="AD802">
        <f t="shared" ca="1" si="25"/>
        <v>6</v>
      </c>
      <c r="AF802" s="5"/>
      <c r="AG802" s="5"/>
      <c r="AH802" s="5"/>
    </row>
    <row r="803" spans="1:34">
      <c r="A803" s="222"/>
      <c r="B803" s="222"/>
      <c r="C803" s="222" t="s">
        <v>3189</v>
      </c>
      <c r="D803" s="219">
        <v>1731</v>
      </c>
      <c r="E803" s="219">
        <v>200</v>
      </c>
      <c r="F803" s="219">
        <v>200</v>
      </c>
      <c r="G803" s="264">
        <v>796</v>
      </c>
      <c r="H803" s="221" t="s">
        <v>129</v>
      </c>
      <c r="I803" s="219" t="s">
        <v>324</v>
      </c>
      <c r="J803" s="267" t="s">
        <v>405</v>
      </c>
      <c r="K803" s="219" t="s">
        <v>83</v>
      </c>
      <c r="L803" s="35" t="str">
        <f ca="1">IF(OFFSET(환산공식!$DU$15,$F803,0)=1,"O","X")</f>
        <v>X</v>
      </c>
      <c r="M803" s="212">
        <f ca="1">IFERROR(OFFSET(환산공식!DA$15,$F803,0),"")</f>
        <v>160</v>
      </c>
      <c r="N803" s="35" t="str">
        <f ca="1">IFERROR(CONCATENATE(ROUND(OFFSET(환산공식!DB$15,$F803,0),1),"%"),"")</f>
        <v>100%</v>
      </c>
      <c r="O803" s="35">
        <f ca="1">IFERROR(OFFSET(환산공식!DC$15,$F803,0),"")</f>
        <v>10</v>
      </c>
      <c r="P803" s="212" t="str">
        <f t="shared" ca="1" si="24"/>
        <v>3% 이하</v>
      </c>
      <c r="Q803" s="218">
        <f ca="1">IFERROR(ROUND(OFFSET(환산공식!$EX$15,$F803,0),3),"")</f>
        <v>0</v>
      </c>
      <c r="R803" s="218">
        <f ca="1">OFFSET('배치점수 계산기'!H$10,$D803,0)</f>
        <v>601.76</v>
      </c>
      <c r="S803" s="218">
        <f ca="1">OFFSET('배치점수 계산기'!I$10,$D803,0)</f>
        <v>601.04</v>
      </c>
      <c r="T803" s="218">
        <f ca="1">OFFSET('배치점수 계산기'!J$10,$D803,0)</f>
        <v>600.4</v>
      </c>
      <c r="U803" s="218">
        <f ca="1">OFFSET('배치점수 계산기'!K$10,$D803,0)</f>
        <v>600.14700000000005</v>
      </c>
      <c r="V803" s="218">
        <f ca="1">OFFSET('배치점수 계산기'!L$10,$D803,0)</f>
        <v>599.42700000000002</v>
      </c>
      <c r="W803" s="210" t="str">
        <f ca="1">OFFSET('배치점수 계산기'!M$10,$D803,0)</f>
        <v>표점</v>
      </c>
      <c r="X803" s="208" t="str">
        <f ca="1">OFFSET('배치점수 계산기'!N$10,$D803,0)</f>
        <v>표점</v>
      </c>
      <c r="Y803" s="212">
        <f ca="1">OFFSET(환산공식!FG$15,$F803,0)</f>
        <v>0.25</v>
      </c>
      <c r="Z803" s="35">
        <f ca="1">OFFSET(환산공식!FH$15,$F803,0)</f>
        <v>0.38</v>
      </c>
      <c r="AA803" s="203">
        <f ca="1">OFFSET(환산공식!FI$15,$F803,0)</f>
        <v>0.38</v>
      </c>
      <c r="AB803" s="5"/>
      <c r="AD803">
        <f t="shared" ca="1" si="25"/>
        <v>6</v>
      </c>
      <c r="AF803" s="5"/>
      <c r="AG803" s="5"/>
      <c r="AH803" s="5"/>
    </row>
    <row r="804" spans="1:34">
      <c r="A804" s="222"/>
      <c r="B804" s="222"/>
      <c r="C804" s="222" t="s">
        <v>3190</v>
      </c>
      <c r="D804" s="219">
        <v>1732</v>
      </c>
      <c r="E804" s="219">
        <v>200</v>
      </c>
      <c r="F804" s="219">
        <v>200</v>
      </c>
      <c r="G804" s="264">
        <v>797</v>
      </c>
      <c r="H804" s="221" t="s">
        <v>129</v>
      </c>
      <c r="I804" s="219" t="s">
        <v>324</v>
      </c>
      <c r="J804" s="267" t="s">
        <v>893</v>
      </c>
      <c r="K804" s="219" t="s">
        <v>83</v>
      </c>
      <c r="L804" s="35" t="str">
        <f ca="1">IF(OFFSET(환산공식!$DU$15,$F804,0)=1,"O","X")</f>
        <v>X</v>
      </c>
      <c r="M804" s="212">
        <f ca="1">IFERROR(OFFSET(환산공식!DA$15,$F804,0),"")</f>
        <v>160</v>
      </c>
      <c r="N804" s="35" t="str">
        <f ca="1">IFERROR(CONCATENATE(ROUND(OFFSET(환산공식!DB$15,$F804,0),1),"%"),"")</f>
        <v>100%</v>
      </c>
      <c r="O804" s="35">
        <f ca="1">IFERROR(OFFSET(환산공식!DC$15,$F804,0),"")</f>
        <v>10</v>
      </c>
      <c r="P804" s="212" t="str">
        <f t="shared" ca="1" si="24"/>
        <v>3% 이하</v>
      </c>
      <c r="Q804" s="218">
        <f ca="1">IFERROR(ROUND(OFFSET(환산공식!$EX$15,$F804,0),3),"")</f>
        <v>0</v>
      </c>
      <c r="R804" s="218">
        <f ca="1">OFFSET('배치점수 계산기'!H$10,$D804,0)</f>
        <v>601.04</v>
      </c>
      <c r="S804" s="218">
        <f ca="1">OFFSET('배치점수 계산기'!I$10,$D804,0)</f>
        <v>600.69299999999998</v>
      </c>
      <c r="T804" s="218">
        <f ca="1">OFFSET('배치점수 계산기'!J$10,$D804,0)</f>
        <v>600.14700000000005</v>
      </c>
      <c r="U804" s="218">
        <f ca="1">OFFSET('배치점수 계산기'!K$10,$D804,0)</f>
        <v>600.14700000000005</v>
      </c>
      <c r="V804" s="218">
        <f ca="1">OFFSET('배치점수 계산기'!L$10,$D804,0)</f>
        <v>598.67999999999995</v>
      </c>
      <c r="W804" s="210" t="str">
        <f ca="1">OFFSET('배치점수 계산기'!M$10,$D804,0)</f>
        <v>표점</v>
      </c>
      <c r="X804" s="208" t="str">
        <f ca="1">OFFSET('배치점수 계산기'!N$10,$D804,0)</f>
        <v>표점</v>
      </c>
      <c r="Y804" s="212">
        <f ca="1">OFFSET(환산공식!FG$15,$F804,0)</f>
        <v>0.25</v>
      </c>
      <c r="Z804" s="35">
        <f ca="1">OFFSET(환산공식!FH$15,$F804,0)</f>
        <v>0.38</v>
      </c>
      <c r="AA804" s="203">
        <f ca="1">OFFSET(환산공식!FI$15,$F804,0)</f>
        <v>0.38</v>
      </c>
      <c r="AB804" s="5"/>
      <c r="AD804">
        <f t="shared" ca="1" si="25"/>
        <v>6</v>
      </c>
      <c r="AF804" s="5"/>
      <c r="AG804" s="5"/>
      <c r="AH804" s="5"/>
    </row>
    <row r="805" spans="1:34">
      <c r="A805" s="222"/>
      <c r="B805" s="222"/>
      <c r="C805" s="222" t="s">
        <v>3191</v>
      </c>
      <c r="D805" s="219">
        <v>1733</v>
      </c>
      <c r="E805" s="219">
        <v>168</v>
      </c>
      <c r="F805" s="219">
        <v>168</v>
      </c>
      <c r="G805" s="264">
        <v>798</v>
      </c>
      <c r="H805" s="221" t="s">
        <v>129</v>
      </c>
      <c r="I805" s="219" t="s">
        <v>1282</v>
      </c>
      <c r="J805" s="267" t="s">
        <v>405</v>
      </c>
      <c r="K805" s="219" t="s">
        <v>83</v>
      </c>
      <c r="L805" s="35" t="str">
        <f ca="1">IF(OFFSET(환산공식!$DU$15,$F805,0)=1,"O","X")</f>
        <v>X</v>
      </c>
      <c r="M805" s="212">
        <f ca="1">IFERROR(OFFSET(환산공식!DA$15,$F805,0),"")</f>
        <v>111.1</v>
      </c>
      <c r="N805" s="35" t="str">
        <f ca="1">IFERROR(CONCATENATE(ROUND(OFFSET(환산공식!DB$15,$F805,0),1),"%"),"")</f>
        <v>100%</v>
      </c>
      <c r="O805" s="35">
        <f ca="1">IFERROR(OFFSET(환산공식!DC$15,$F805,0),"")</f>
        <v>10</v>
      </c>
      <c r="P805" s="212" t="str">
        <f t="shared" ca="1" si="24"/>
        <v>3% 이하</v>
      </c>
      <c r="Q805" s="218">
        <f ca="1">IFERROR(ROUND(OFFSET(환산공식!$EX$15,$F805,0),3),"")</f>
        <v>0</v>
      </c>
      <c r="R805" s="218">
        <f ca="1">OFFSET('배치점수 계산기'!H$10,$D805,0)</f>
        <v>723.30700000000002</v>
      </c>
      <c r="S805" s="218">
        <f ca="1">OFFSET('배치점수 계산기'!I$10,$D805,0)</f>
        <v>722.06700000000001</v>
      </c>
      <c r="T805" s="218">
        <f ca="1">OFFSET('배치점수 계산기'!J$10,$D805,0)</f>
        <v>721.13900000000001</v>
      </c>
      <c r="U805" s="218">
        <f ca="1">OFFSET('배치점수 계산기'!K$10,$D805,0)</f>
        <v>719.43799999999999</v>
      </c>
      <c r="V805" s="218">
        <f ca="1">OFFSET('배치점수 계산기'!L$10,$D805,0)</f>
        <v>717.57</v>
      </c>
      <c r="W805" s="210" t="str">
        <f ca="1">OFFSET('배치점수 계산기'!M$10,$D805,0)</f>
        <v>표점</v>
      </c>
      <c r="X805" s="208" t="str">
        <f ca="1">OFFSET('배치점수 계산기'!N$10,$D805,0)</f>
        <v>변표</v>
      </c>
      <c r="Y805" s="212">
        <f ca="1">OFFSET(환산공식!FG$15,$F805,0)</f>
        <v>0.25</v>
      </c>
      <c r="Z805" s="35">
        <f ca="1">OFFSET(환산공식!FH$15,$F805,0)</f>
        <v>0.38</v>
      </c>
      <c r="AA805" s="203">
        <f ca="1">OFFSET(환산공식!FI$15,$F805,0)</f>
        <v>0.38</v>
      </c>
      <c r="AB805" s="5"/>
      <c r="AD805">
        <f t="shared" ca="1" si="25"/>
        <v>6</v>
      </c>
      <c r="AF805" s="5"/>
      <c r="AG805" s="5"/>
      <c r="AH805" s="5"/>
    </row>
    <row r="806" spans="1:34">
      <c r="A806" s="222"/>
      <c r="B806" s="222"/>
      <c r="C806" s="222" t="s">
        <v>3192</v>
      </c>
      <c r="D806" s="219">
        <v>1734</v>
      </c>
      <c r="E806" s="219">
        <v>175</v>
      </c>
      <c r="F806" s="219">
        <v>175</v>
      </c>
      <c r="G806" s="264">
        <v>799</v>
      </c>
      <c r="H806" s="221" t="s">
        <v>129</v>
      </c>
      <c r="I806" s="219" t="s">
        <v>412</v>
      </c>
      <c r="J806" s="267" t="s">
        <v>405</v>
      </c>
      <c r="K806" s="219" t="s">
        <v>83</v>
      </c>
      <c r="L806" s="35" t="str">
        <f ca="1">IF(OFFSET(환산공식!$DU$15,$F806,0)=1,"O","X")</f>
        <v>X</v>
      </c>
      <c r="M806" s="212">
        <f ca="1">IFERROR(OFFSET(환산공식!DA$15,$F806,0),"")</f>
        <v>100</v>
      </c>
      <c r="N806" s="35" t="str">
        <f ca="1">IFERROR(CONCATENATE(ROUND(OFFSET(환산공식!DB$15,$F806,0),1),"%"),"")</f>
        <v>100%</v>
      </c>
      <c r="O806" s="35">
        <f ca="1">IFERROR(OFFSET(환산공식!DC$15,$F806,0),"")</f>
        <v>5</v>
      </c>
      <c r="P806" s="212" t="str">
        <f t="shared" ca="1" si="24"/>
        <v>3% 이하</v>
      </c>
      <c r="Q806" s="218">
        <f ca="1">IFERROR(ROUND(OFFSET(환산공식!$EX$15,$F806,0),3),"")</f>
        <v>0</v>
      </c>
      <c r="R806" s="218">
        <f ca="1">OFFSET('배치점수 계산기'!H$10,$D806,0)</f>
        <v>991.2</v>
      </c>
      <c r="S806" s="218">
        <f ca="1">OFFSET('배치점수 계산기'!I$10,$D806,0)</f>
        <v>988.62</v>
      </c>
      <c r="T806" s="218">
        <f ca="1">OFFSET('배치점수 계산기'!J$10,$D806,0)</f>
        <v>985.89</v>
      </c>
      <c r="U806" s="218">
        <f ca="1">OFFSET('배치점수 계산기'!K$10,$D806,0)</f>
        <v>982.62</v>
      </c>
      <c r="V806" s="218">
        <f ca="1">OFFSET('배치점수 계산기'!L$10,$D806,0)</f>
        <v>978.5</v>
      </c>
      <c r="W806" s="210" t="str">
        <f ca="1">OFFSET('배치점수 계산기'!M$10,$D806,0)</f>
        <v>백분위</v>
      </c>
      <c r="X806" s="208" t="str">
        <f ca="1">OFFSET('배치점수 계산기'!N$10,$D806,0)</f>
        <v>백분위</v>
      </c>
      <c r="Y806" s="212">
        <f ca="1">OFFSET(환산공식!FG$15,$F806,0)</f>
        <v>0.33</v>
      </c>
      <c r="Z806" s="35">
        <f ca="1">OFFSET(환산공식!FH$15,$F806,0)</f>
        <v>0.33</v>
      </c>
      <c r="AA806" s="203">
        <f ca="1">OFFSET(환산공식!FI$15,$F806,0)</f>
        <v>0.33</v>
      </c>
      <c r="AB806" s="5"/>
      <c r="AD806">
        <f t="shared" ca="1" si="25"/>
        <v>6</v>
      </c>
      <c r="AF806" s="5"/>
      <c r="AG806" s="5"/>
      <c r="AH806" s="5"/>
    </row>
    <row r="807" spans="1:34">
      <c r="A807" s="222"/>
      <c r="B807" s="222"/>
      <c r="C807" s="222" t="s">
        <v>3193</v>
      </c>
      <c r="D807" s="219">
        <v>1735</v>
      </c>
      <c r="E807" s="219">
        <v>204</v>
      </c>
      <c r="F807" s="219">
        <v>204</v>
      </c>
      <c r="G807" s="264">
        <v>800</v>
      </c>
      <c r="H807" s="221" t="s">
        <v>129</v>
      </c>
      <c r="I807" s="219" t="s">
        <v>327</v>
      </c>
      <c r="J807" s="267" t="s">
        <v>18798</v>
      </c>
      <c r="K807" s="219" t="s">
        <v>83</v>
      </c>
      <c r="L807" s="35" t="str">
        <f ca="1">IF(OFFSET(환산공식!$DU$15,$F807,0)=1,"O","X")</f>
        <v>X</v>
      </c>
      <c r="M807" s="212">
        <f ca="1">IFERROR(OFFSET(환산공식!DA$15,$F807,0),"")</f>
        <v>200</v>
      </c>
      <c r="N807" s="35" t="str">
        <f ca="1">IFERROR(CONCATENATE(ROUND(OFFSET(환산공식!DB$15,$F807,0),1),"%"),"")</f>
        <v>100%</v>
      </c>
      <c r="O807" s="35">
        <f ca="1">IFERROR(OFFSET(환산공식!DC$15,$F807,0),"")</f>
        <v>10</v>
      </c>
      <c r="P807" s="212" t="str">
        <f t="shared" ca="1" si="24"/>
        <v>3% 이하</v>
      </c>
      <c r="Q807" s="218">
        <f ca="1">IFERROR(ROUND(OFFSET(환산공식!$EX$15,$F807,0),3),"")</f>
        <v>0</v>
      </c>
      <c r="R807" s="218">
        <f ca="1">OFFSET('배치점수 계산기'!H$10,$D807,0)</f>
        <v>981.16099999999994</v>
      </c>
      <c r="S807" s="218">
        <f ca="1">OFFSET('배치점수 계산기'!I$10,$D807,0)</f>
        <v>979.82299999999998</v>
      </c>
      <c r="T807" s="218">
        <f ca="1">OFFSET('배치점수 계산기'!J$10,$D807,0)</f>
        <v>979.45899999999995</v>
      </c>
      <c r="U807" s="218">
        <f ca="1">OFFSET('배치점수 계산기'!K$10,$D807,0)</f>
        <v>974.471</v>
      </c>
      <c r="V807" s="218">
        <f ca="1">OFFSET('배치점수 계산기'!L$10,$D807,0)</f>
        <v>968.68100000000004</v>
      </c>
      <c r="W807" s="210" t="str">
        <f ca="1">OFFSET('배치점수 계산기'!M$10,$D807,0)</f>
        <v>표점/만점</v>
      </c>
      <c r="X807" s="208" t="str">
        <f ca="1">OFFSET('배치점수 계산기'!N$10,$D807,0)</f>
        <v>표점/만점</v>
      </c>
      <c r="Y807" s="212">
        <f ca="1">OFFSET(환산공식!FG$15,$F807,0)</f>
        <v>0.3</v>
      </c>
      <c r="Z807" s="35">
        <f ca="1">OFFSET(환산공식!FH$15,$F807,0)</f>
        <v>0.4</v>
      </c>
      <c r="AA807" s="203">
        <f ca="1">OFFSET(환산공식!FI$15,$F807,0)</f>
        <v>0.3</v>
      </c>
      <c r="AB807" s="5"/>
      <c r="AD807">
        <f t="shared" ca="1" si="25"/>
        <v>6</v>
      </c>
      <c r="AF807" s="5"/>
      <c r="AG807" s="5"/>
      <c r="AH807" s="5"/>
    </row>
    <row r="808" spans="1:34">
      <c r="A808" s="222"/>
      <c r="B808" s="222"/>
      <c r="C808" s="222" t="s">
        <v>3194</v>
      </c>
      <c r="D808" s="219">
        <v>1736</v>
      </c>
      <c r="E808" s="219">
        <v>229</v>
      </c>
      <c r="F808" s="219">
        <v>229</v>
      </c>
      <c r="G808" s="264">
        <v>801</v>
      </c>
      <c r="H808" s="221" t="s">
        <v>129</v>
      </c>
      <c r="I808" s="219" t="s">
        <v>330</v>
      </c>
      <c r="J808" s="267" t="s">
        <v>405</v>
      </c>
      <c r="K808" s="219" t="s">
        <v>83</v>
      </c>
      <c r="L808" s="35" t="str">
        <f ca="1">IF(OFFSET(환산공식!$DU$15,$F808,0)=1,"O","X")</f>
        <v>X</v>
      </c>
      <c r="M808" s="212">
        <f ca="1">IFERROR(OFFSET(환산공식!DA$15,$F808,0),"")</f>
        <v>40</v>
      </c>
      <c r="N808" s="35" t="str">
        <f ca="1">IFERROR(CONCATENATE(ROUND(OFFSET(환산공식!DB$15,$F808,0),1),"%"),"")</f>
        <v>100%</v>
      </c>
      <c r="O808" s="35">
        <f ca="1">IFERROR(OFFSET(환산공식!DC$15,$F808,0),"")</f>
        <v>0</v>
      </c>
      <c r="P808" s="212" t="str">
        <f t="shared" ca="1" si="24"/>
        <v>3% 이하</v>
      </c>
      <c r="Q808" s="218">
        <f ca="1">IFERROR(ROUND(OFFSET(환산공식!$EX$15,$F808,0),3),"")</f>
        <v>800</v>
      </c>
      <c r="R808" s="218">
        <f ca="1">OFFSET('배치점수 계산기'!H$10,$D808,0)</f>
        <v>992.34100000000001</v>
      </c>
      <c r="S808" s="218">
        <f ca="1">OFFSET('배치점수 계산기'!I$10,$D808,0)</f>
        <v>992.18399999999997</v>
      </c>
      <c r="T808" s="218">
        <f ca="1">OFFSET('배치점수 계산기'!J$10,$D808,0)</f>
        <v>992.03899999999999</v>
      </c>
      <c r="U808" s="218">
        <f ca="1">OFFSET('배치점수 계산기'!K$10,$D808,0)</f>
        <v>991.13800000000003</v>
      </c>
      <c r="V808" s="218">
        <f ca="1">OFFSET('배치점수 계산기'!L$10,$D808,0)</f>
        <v>989.82899999999995</v>
      </c>
      <c r="W808" s="210" t="str">
        <f ca="1">OFFSET('배치점수 계산기'!M$10,$D808,0)</f>
        <v>표점/만점</v>
      </c>
      <c r="X808" s="208" t="str">
        <f ca="1">OFFSET('배치점수 계산기'!N$10,$D808,0)</f>
        <v>표점/만점</v>
      </c>
      <c r="Y808" s="212">
        <f ca="1">OFFSET(환산공식!FG$15,$F808,0)</f>
        <v>0.25</v>
      </c>
      <c r="Z808" s="35">
        <f ca="1">OFFSET(환산공식!FH$15,$F808,0)</f>
        <v>0.37</v>
      </c>
      <c r="AA808" s="203">
        <f ca="1">OFFSET(환산공식!FI$15,$F808,0)</f>
        <v>0.37</v>
      </c>
      <c r="AB808" s="5"/>
      <c r="AD808">
        <f t="shared" ca="1" si="25"/>
        <v>6</v>
      </c>
      <c r="AF808" s="5"/>
      <c r="AG808" s="5"/>
      <c r="AH808" s="5"/>
    </row>
    <row r="809" spans="1:34">
      <c r="A809" s="222"/>
      <c r="B809" s="222"/>
      <c r="C809" s="222" t="s">
        <v>3195</v>
      </c>
      <c r="D809" s="219">
        <v>1737</v>
      </c>
      <c r="E809" s="219">
        <v>229</v>
      </c>
      <c r="F809" s="219">
        <v>229</v>
      </c>
      <c r="G809" s="264">
        <v>802</v>
      </c>
      <c r="H809" s="221" t="s">
        <v>129</v>
      </c>
      <c r="I809" s="219" t="s">
        <v>330</v>
      </c>
      <c r="J809" s="267" t="s">
        <v>893</v>
      </c>
      <c r="K809" s="219" t="s">
        <v>83</v>
      </c>
      <c r="L809" s="35" t="str">
        <f ca="1">IF(OFFSET(환산공식!$DU$15,$F809,0)=1,"O","X")</f>
        <v>X</v>
      </c>
      <c r="M809" s="212">
        <f ca="1">IFERROR(OFFSET(환산공식!DA$15,$F809,0),"")</f>
        <v>40</v>
      </c>
      <c r="N809" s="35" t="str">
        <f ca="1">IFERROR(CONCATENATE(ROUND(OFFSET(환산공식!DB$15,$F809,0),1),"%"),"")</f>
        <v>100%</v>
      </c>
      <c r="O809" s="35">
        <f ca="1">IFERROR(OFFSET(환산공식!DC$15,$F809,0),"")</f>
        <v>0</v>
      </c>
      <c r="P809" s="212" t="str">
        <f t="shared" ca="1" si="24"/>
        <v>3% 이하</v>
      </c>
      <c r="Q809" s="218">
        <f ca="1">IFERROR(ROUND(OFFSET(환산공식!$EX$15,$F809,0),3),"")</f>
        <v>800</v>
      </c>
      <c r="R809" s="218">
        <f ca="1">OFFSET('배치점수 계산기'!H$10,$D809,0)</f>
        <v>991.61500000000001</v>
      </c>
      <c r="S809" s="218">
        <f ca="1">OFFSET('배치점수 계산기'!I$10,$D809,0)</f>
        <v>991.44600000000003</v>
      </c>
      <c r="T809" s="218">
        <f ca="1">OFFSET('배치점수 계산기'!J$10,$D809,0)</f>
        <v>991.29600000000005</v>
      </c>
      <c r="U809" s="218">
        <f ca="1">OFFSET('배치점수 계산기'!K$10,$D809,0)</f>
        <v>989.96</v>
      </c>
      <c r="V809" s="218">
        <f ca="1">OFFSET('배치점수 계산기'!L$10,$D809,0)</f>
        <v>988.41300000000001</v>
      </c>
      <c r="W809" s="210" t="str">
        <f ca="1">OFFSET('배치점수 계산기'!M$10,$D809,0)</f>
        <v>표점/만점</v>
      </c>
      <c r="X809" s="208" t="str">
        <f ca="1">OFFSET('배치점수 계산기'!N$10,$D809,0)</f>
        <v>표점/만점</v>
      </c>
      <c r="Y809" s="212">
        <f ca="1">OFFSET(환산공식!FG$15,$F809,0)</f>
        <v>0.25</v>
      </c>
      <c r="Z809" s="35">
        <f ca="1">OFFSET(환산공식!FH$15,$F809,0)</f>
        <v>0.37</v>
      </c>
      <c r="AA809" s="203">
        <f ca="1">OFFSET(환산공식!FI$15,$F809,0)</f>
        <v>0.37</v>
      </c>
      <c r="AB809" s="5"/>
      <c r="AD809">
        <f t="shared" ca="1" si="25"/>
        <v>6</v>
      </c>
      <c r="AF809" s="5"/>
      <c r="AG809" s="5"/>
      <c r="AH809" s="5"/>
    </row>
    <row r="810" spans="1:34">
      <c r="A810" s="222"/>
      <c r="B810" s="222"/>
      <c r="C810" s="222" t="s">
        <v>3196</v>
      </c>
      <c r="D810" s="219">
        <v>1738</v>
      </c>
      <c r="E810" s="219">
        <v>140</v>
      </c>
      <c r="F810" s="219">
        <v>140</v>
      </c>
      <c r="G810" s="264">
        <v>803</v>
      </c>
      <c r="H810" s="221" t="s">
        <v>129</v>
      </c>
      <c r="I810" s="219" t="s">
        <v>414</v>
      </c>
      <c r="J810" s="267" t="s">
        <v>405</v>
      </c>
      <c r="K810" s="219" t="s">
        <v>83</v>
      </c>
      <c r="L810" s="35" t="str">
        <f ca="1">IF(OFFSET(환산공식!$DU$15,$F810,0)=1,"O","X")</f>
        <v>X</v>
      </c>
      <c r="M810" s="212">
        <f ca="1">IFERROR(OFFSET(환산공식!DA$15,$F810,0),"")</f>
        <v>200</v>
      </c>
      <c r="N810" s="35" t="str">
        <f ca="1">IFERROR(CONCATENATE(ROUND(OFFSET(환산공식!DB$15,$F810,0),1),"%"),"")</f>
        <v>100%</v>
      </c>
      <c r="O810" s="35">
        <f ca="1">IFERROR(OFFSET(환산공식!DC$15,$F810,0),"")</f>
        <v>0</v>
      </c>
      <c r="P810" s="212" t="str">
        <f t="shared" ca="1" si="24"/>
        <v>3% 이하</v>
      </c>
      <c r="Q810" s="218">
        <f ca="1">IFERROR(ROUND(OFFSET(환산공식!$EX$15,$F810,0),3),"")</f>
        <v>0</v>
      </c>
      <c r="R810" s="218">
        <f ca="1">OFFSET('배치점수 계산기'!H$10,$D810,0)</f>
        <v>968.92600000000004</v>
      </c>
      <c r="S810" s="218">
        <f ca="1">OFFSET('배치점수 계산기'!I$10,$D810,0)</f>
        <v>967.58900000000006</v>
      </c>
      <c r="T810" s="218">
        <f ca="1">OFFSET('배치점수 계산기'!J$10,$D810,0)</f>
        <v>965.55799999999999</v>
      </c>
      <c r="U810" s="218">
        <f ca="1">OFFSET('배치점수 계산기'!K$10,$D810,0)</f>
        <v>963.149</v>
      </c>
      <c r="V810" s="218">
        <f ca="1">OFFSET('배치점수 계산기'!L$10,$D810,0)</f>
        <v>958.93799999999999</v>
      </c>
      <c r="W810" s="210" t="str">
        <f ca="1">OFFSET('배치점수 계산기'!M$10,$D810,0)</f>
        <v>표점/만점</v>
      </c>
      <c r="X810" s="208" t="str">
        <f ca="1">OFFSET('배치점수 계산기'!N$10,$D810,0)</f>
        <v>표점/만점</v>
      </c>
      <c r="Y810" s="212">
        <f ca="1">OFFSET(환산공식!FG$15,$F810,0)</f>
        <v>0.25</v>
      </c>
      <c r="Z810" s="35">
        <f ca="1">OFFSET(환산공식!FH$15,$F810,0)</f>
        <v>0.37</v>
      </c>
      <c r="AA810" s="203">
        <f ca="1">OFFSET(환산공식!FI$15,$F810,0)</f>
        <v>0.37</v>
      </c>
      <c r="AB810" s="5"/>
      <c r="AD810">
        <f t="shared" ca="1" si="25"/>
        <v>6</v>
      </c>
      <c r="AF810" s="5"/>
      <c r="AG810" s="5"/>
      <c r="AH810" s="5"/>
    </row>
    <row r="811" spans="1:34">
      <c r="A811" s="222"/>
      <c r="B811" s="222"/>
      <c r="C811" s="222" t="s">
        <v>3197</v>
      </c>
      <c r="D811" s="219">
        <v>1739</v>
      </c>
      <c r="E811" s="219">
        <v>140</v>
      </c>
      <c r="F811" s="219">
        <v>140</v>
      </c>
      <c r="G811" s="264">
        <v>804</v>
      </c>
      <c r="H811" s="221" t="s">
        <v>129</v>
      </c>
      <c r="I811" s="219" t="s">
        <v>414</v>
      </c>
      <c r="J811" s="267" t="s">
        <v>893</v>
      </c>
      <c r="K811" s="219" t="s">
        <v>83</v>
      </c>
      <c r="L811" s="35" t="str">
        <f ca="1">IF(OFFSET(환산공식!$DU$15,$F811,0)=1,"O","X")</f>
        <v>X</v>
      </c>
      <c r="M811" s="212">
        <f ca="1">IFERROR(OFFSET(환산공식!DA$15,$F811,0),"")</f>
        <v>200</v>
      </c>
      <c r="N811" s="35" t="str">
        <f ca="1">IFERROR(CONCATENATE(ROUND(OFFSET(환산공식!DB$15,$F811,0),1),"%"),"")</f>
        <v>100%</v>
      </c>
      <c r="O811" s="35">
        <f ca="1">IFERROR(OFFSET(환산공식!DC$15,$F811,0),"")</f>
        <v>0</v>
      </c>
      <c r="P811" s="212" t="str">
        <f t="shared" ca="1" si="24"/>
        <v>3% 이하</v>
      </c>
      <c r="Q811" s="218">
        <f ca="1">IFERROR(ROUND(OFFSET(환산공식!$EX$15,$F811,0),3),"")</f>
        <v>0</v>
      </c>
      <c r="R811" s="218">
        <f ca="1">OFFSET('배치점수 계산기'!H$10,$D811,0)</f>
        <v>963.149</v>
      </c>
      <c r="S811" s="218">
        <f ca="1">OFFSET('배치점수 계산기'!I$10,$D811,0)</f>
        <v>960.88900000000001</v>
      </c>
      <c r="T811" s="218">
        <f ca="1">OFFSET('배치점수 계산기'!J$10,$D811,0)</f>
        <v>958.93799999999999</v>
      </c>
      <c r="U811" s="218">
        <f ca="1">OFFSET('배치점수 계산기'!K$10,$D811,0)</f>
        <v>956.93899999999996</v>
      </c>
      <c r="V811" s="218">
        <f ca="1">OFFSET('배치점수 계산기'!L$10,$D811,0)</f>
        <v>952.08699999999999</v>
      </c>
      <c r="W811" s="210" t="str">
        <f ca="1">OFFSET('배치점수 계산기'!M$10,$D811,0)</f>
        <v>표점/만점</v>
      </c>
      <c r="X811" s="208" t="str">
        <f ca="1">OFFSET('배치점수 계산기'!N$10,$D811,0)</f>
        <v>표점/만점</v>
      </c>
      <c r="Y811" s="212">
        <f ca="1">OFFSET(환산공식!FG$15,$F811,0)</f>
        <v>0.25</v>
      </c>
      <c r="Z811" s="35">
        <f ca="1">OFFSET(환산공식!FH$15,$F811,0)</f>
        <v>0.37</v>
      </c>
      <c r="AA811" s="203">
        <f ca="1">OFFSET(환산공식!FI$15,$F811,0)</f>
        <v>0.37</v>
      </c>
      <c r="AB811" s="5"/>
      <c r="AD811">
        <f t="shared" ca="1" si="25"/>
        <v>6</v>
      </c>
      <c r="AF811" s="5"/>
      <c r="AG811" s="5"/>
      <c r="AH811" s="5"/>
    </row>
    <row r="812" spans="1:34">
      <c r="A812" s="222"/>
      <c r="B812" s="222"/>
      <c r="C812" s="222" t="s">
        <v>3198</v>
      </c>
      <c r="D812" s="219">
        <v>1740</v>
      </c>
      <c r="E812" s="219">
        <v>208</v>
      </c>
      <c r="F812" s="219">
        <v>208</v>
      </c>
      <c r="G812" s="264">
        <v>805</v>
      </c>
      <c r="H812" s="221" t="s">
        <v>129</v>
      </c>
      <c r="I812" s="219" t="s">
        <v>326</v>
      </c>
      <c r="J812" s="267" t="s">
        <v>405</v>
      </c>
      <c r="K812" s="219" t="s">
        <v>83</v>
      </c>
      <c r="L812" s="35" t="str">
        <f ca="1">IF(OFFSET(환산공식!$DU$15,$F812,0)=1,"O","X")</f>
        <v>X</v>
      </c>
      <c r="M812" s="212">
        <f ca="1">IFERROR(OFFSET(환산공식!DA$15,$F812,0),"")</f>
        <v>30</v>
      </c>
      <c r="N812" s="35" t="str">
        <f ca="1">IFERROR(CONCATENATE(ROUND(OFFSET(환산공식!DB$15,$F812,0),1),"%"),"")</f>
        <v>100%</v>
      </c>
      <c r="O812" s="35">
        <f ca="1">IFERROR(OFFSET(환산공식!DC$15,$F812,0),"")</f>
        <v>5</v>
      </c>
      <c r="P812" s="212" t="str">
        <f t="shared" ca="1" si="24"/>
        <v>3% 이하</v>
      </c>
      <c r="Q812" s="218">
        <f ca="1">IFERROR(ROUND(OFFSET(환산공식!$EX$15,$F812,0),3),"")</f>
        <v>0</v>
      </c>
      <c r="R812" s="218">
        <f ca="1">OFFSET('배치점수 계산기'!H$10,$D812,0)</f>
        <v>372.10599999999999</v>
      </c>
      <c r="S812" s="218">
        <f ca="1">OFFSET('배치점수 계산기'!I$10,$D812,0)</f>
        <v>371.75599999999997</v>
      </c>
      <c r="T812" s="218">
        <f ca="1">OFFSET('배치점수 계산기'!J$10,$D812,0)</f>
        <v>371.29</v>
      </c>
      <c r="U812" s="218">
        <f ca="1">OFFSET('배치점수 계산기'!K$10,$D812,0)</f>
        <v>368.80200000000002</v>
      </c>
      <c r="V812" s="218">
        <f ca="1">OFFSET('배치점수 계산기'!L$10,$D812,0)</f>
        <v>363.74700000000001</v>
      </c>
      <c r="W812" s="210" t="str">
        <f ca="1">OFFSET('배치점수 계산기'!M$10,$D812,0)</f>
        <v>표점</v>
      </c>
      <c r="X812" s="208" t="str">
        <f ca="1">OFFSET('배치점수 계산기'!N$10,$D812,0)</f>
        <v>변표</v>
      </c>
      <c r="Y812" s="212">
        <f ca="1">OFFSET(환산공식!FG$15,$F812,0)</f>
        <v>0.3</v>
      </c>
      <c r="Z812" s="35">
        <f ca="1">OFFSET(환산공식!FH$15,$F812,0)</f>
        <v>0.4</v>
      </c>
      <c r="AA812" s="203">
        <f ca="1">OFFSET(환산공식!FI$15,$F812,0)</f>
        <v>0.3</v>
      </c>
      <c r="AB812" s="5"/>
      <c r="AD812">
        <f t="shared" ca="1" si="25"/>
        <v>6</v>
      </c>
      <c r="AF812" s="5"/>
      <c r="AG812" s="5"/>
      <c r="AH812" s="5"/>
    </row>
    <row r="813" spans="1:34">
      <c r="A813" s="222"/>
      <c r="B813" s="222"/>
      <c r="C813" s="222" t="s">
        <v>3199</v>
      </c>
      <c r="D813" s="219">
        <v>1741</v>
      </c>
      <c r="E813" s="219">
        <v>208</v>
      </c>
      <c r="F813" s="219">
        <v>208</v>
      </c>
      <c r="G813" s="264">
        <v>806</v>
      </c>
      <c r="H813" s="221" t="s">
        <v>129</v>
      </c>
      <c r="I813" s="219" t="s">
        <v>326</v>
      </c>
      <c r="J813" s="267" t="s">
        <v>893</v>
      </c>
      <c r="K813" s="219" t="s">
        <v>83</v>
      </c>
      <c r="L813" s="35" t="str">
        <f ca="1">IF(OFFSET(환산공식!$DU$15,$F813,0)=1,"O","X")</f>
        <v>X</v>
      </c>
      <c r="M813" s="212">
        <f ca="1">IFERROR(OFFSET(환산공식!DA$15,$F813,0),"")</f>
        <v>30</v>
      </c>
      <c r="N813" s="35" t="str">
        <f ca="1">IFERROR(CONCATENATE(ROUND(OFFSET(환산공식!DB$15,$F813,0),1),"%"),"")</f>
        <v>100%</v>
      </c>
      <c r="O813" s="35">
        <f ca="1">IFERROR(OFFSET(환산공식!DC$15,$F813,0),"")</f>
        <v>5</v>
      </c>
      <c r="P813" s="212" t="str">
        <f t="shared" ca="1" si="24"/>
        <v>3% 이하</v>
      </c>
      <c r="Q813" s="218">
        <f ca="1">IFERROR(ROUND(OFFSET(환산공식!$EX$15,$F813,0),3),"")</f>
        <v>0</v>
      </c>
      <c r="R813" s="218">
        <f ca="1">OFFSET('배치점수 계산기'!H$10,$D813,0)</f>
        <v>367.57799999999997</v>
      </c>
      <c r="S813" s="218">
        <f ca="1">OFFSET('배치점수 계산기'!I$10,$D813,0)</f>
        <v>366.38400000000001</v>
      </c>
      <c r="T813" s="218">
        <f ca="1">OFFSET('배치점수 계산기'!J$10,$D813,0)</f>
        <v>365.63200000000001</v>
      </c>
      <c r="U813" s="218">
        <f ca="1">OFFSET('배치점수 계산기'!K$10,$D813,0)</f>
        <v>364.25400000000002</v>
      </c>
      <c r="V813" s="218">
        <f ca="1">OFFSET('배치점수 계산기'!L$10,$D813,0)</f>
        <v>360.76400000000001</v>
      </c>
      <c r="W813" s="210" t="str">
        <f ca="1">OFFSET('배치점수 계산기'!M$10,$D813,0)</f>
        <v>표점</v>
      </c>
      <c r="X813" s="208" t="str">
        <f ca="1">OFFSET('배치점수 계산기'!N$10,$D813,0)</f>
        <v>변표</v>
      </c>
      <c r="Y813" s="212">
        <f ca="1">OFFSET(환산공식!FG$15,$F813,0)</f>
        <v>0.3</v>
      </c>
      <c r="Z813" s="35">
        <f ca="1">OFFSET(환산공식!FH$15,$F813,0)</f>
        <v>0.4</v>
      </c>
      <c r="AA813" s="203">
        <f ca="1">OFFSET(환산공식!FI$15,$F813,0)</f>
        <v>0.3</v>
      </c>
      <c r="AB813" s="5"/>
      <c r="AD813">
        <f t="shared" ca="1" si="25"/>
        <v>6</v>
      </c>
      <c r="AF813" s="5"/>
      <c r="AG813" s="5"/>
      <c r="AH813" s="5"/>
    </row>
    <row r="814" spans="1:34">
      <c r="A814" s="222"/>
      <c r="B814" s="222"/>
      <c r="C814" s="222" t="s">
        <v>3200</v>
      </c>
      <c r="D814" s="219">
        <v>1742</v>
      </c>
      <c r="E814" s="219">
        <v>173</v>
      </c>
      <c r="F814" s="219">
        <v>173</v>
      </c>
      <c r="G814" s="264">
        <v>807</v>
      </c>
      <c r="H814" s="221" t="s">
        <v>129</v>
      </c>
      <c r="I814" s="219" t="s">
        <v>316</v>
      </c>
      <c r="J814" s="267" t="s">
        <v>405</v>
      </c>
      <c r="K814" s="219" t="s">
        <v>83</v>
      </c>
      <c r="L814" s="35" t="str">
        <f ca="1">IF(OFFSET(환산공식!$DU$15,$F814,0)=1,"O","X")</f>
        <v>X</v>
      </c>
      <c r="M814" s="212">
        <f ca="1">IFERROR(OFFSET(환산공식!DA$15,$F814,0),"")</f>
        <v>100</v>
      </c>
      <c r="N814" s="35" t="str">
        <f ca="1">IFERROR(CONCATENATE(ROUND(OFFSET(환산공식!DB$15,$F814,0),1),"%"),"")</f>
        <v>100%</v>
      </c>
      <c r="O814" s="35">
        <f ca="1">IFERROR(OFFSET(환산공식!DC$15,$F814,0),"")</f>
        <v>5</v>
      </c>
      <c r="P814" s="212" t="str">
        <f t="shared" ca="1" si="24"/>
        <v>3% 이하</v>
      </c>
      <c r="Q814" s="218">
        <f ca="1">IFERROR(ROUND(OFFSET(환산공식!$EX$15,$F814,0),3),"")</f>
        <v>0</v>
      </c>
      <c r="R814" s="218">
        <f ca="1">OFFSET('배치점수 계산기'!H$10,$D814,0)</f>
        <v>505.9</v>
      </c>
      <c r="S814" s="218">
        <f ca="1">OFFSET('배치점수 계산기'!I$10,$D814,0)</f>
        <v>505.3</v>
      </c>
      <c r="T814" s="218">
        <f ca="1">OFFSET('배치점수 계산기'!J$10,$D814,0)</f>
        <v>504.6</v>
      </c>
      <c r="U814" s="218">
        <f ca="1">OFFSET('배치점수 계산기'!K$10,$D814,0)</f>
        <v>503.8</v>
      </c>
      <c r="V814" s="218">
        <f ca="1">OFFSET('배치점수 계산기'!L$10,$D814,0)</f>
        <v>501.9</v>
      </c>
      <c r="W814" s="210" t="str">
        <f ca="1">OFFSET('배치점수 계산기'!M$10,$D814,0)</f>
        <v>표점</v>
      </c>
      <c r="X814" s="208" t="str">
        <f ca="1">OFFSET('배치점수 계산기'!N$10,$D814,0)</f>
        <v>표점</v>
      </c>
      <c r="Y814" s="212">
        <f ca="1">OFFSET(환산공식!FG$15,$F814,0)</f>
        <v>0.33</v>
      </c>
      <c r="Z814" s="35">
        <f ca="1">OFFSET(환산공식!FH$15,$F814,0)</f>
        <v>0.33</v>
      </c>
      <c r="AA814" s="203">
        <f ca="1">OFFSET(환산공식!FI$15,$F814,0)</f>
        <v>0.33</v>
      </c>
      <c r="AB814" s="5"/>
      <c r="AD814">
        <f t="shared" ca="1" si="25"/>
        <v>6</v>
      </c>
      <c r="AF814" s="5"/>
      <c r="AG814" s="5"/>
      <c r="AH814" s="5"/>
    </row>
    <row r="815" spans="1:34">
      <c r="A815" s="222"/>
      <c r="B815" s="222"/>
      <c r="C815" s="222" t="s">
        <v>3201</v>
      </c>
      <c r="D815" s="219">
        <v>1743</v>
      </c>
      <c r="E815" s="219">
        <v>169</v>
      </c>
      <c r="F815" s="219">
        <v>169</v>
      </c>
      <c r="G815" s="264">
        <v>808</v>
      </c>
      <c r="H815" s="221" t="s">
        <v>129</v>
      </c>
      <c r="I815" s="219" t="s">
        <v>339</v>
      </c>
      <c r="J815" s="267" t="s">
        <v>405</v>
      </c>
      <c r="K815" s="219" t="s">
        <v>83</v>
      </c>
      <c r="L815" s="35" t="str">
        <f ca="1">IF(OFFSET(환산공식!$DU$15,$F815,0)=1,"O","X")</f>
        <v>X</v>
      </c>
      <c r="M815" s="212">
        <f ca="1">IFERROR(OFFSET(환산공식!DA$15,$F815,0),"")</f>
        <v>80</v>
      </c>
      <c r="N815" s="35" t="str">
        <f ca="1">IFERROR(CONCATENATE(ROUND(OFFSET(환산공식!DB$15,$F815,0),1),"%"),"")</f>
        <v>100%</v>
      </c>
      <c r="O815" s="35">
        <f ca="1">IFERROR(OFFSET(환산공식!DC$15,$F815,0),"")</f>
        <v>10</v>
      </c>
      <c r="P815" s="212" t="str">
        <f t="shared" ca="1" si="24"/>
        <v>3% 이하</v>
      </c>
      <c r="Q815" s="218">
        <f ca="1">IFERROR(ROUND(OFFSET(환산공식!$EX$15,$F815,0),3),"")</f>
        <v>0</v>
      </c>
      <c r="R815" s="218">
        <f ca="1">OFFSET('배치점수 계산기'!H$10,$D815,0)</f>
        <v>792.69600000000003</v>
      </c>
      <c r="S815" s="218">
        <f ca="1">OFFSET('배치점수 계산기'!I$10,$D815,0)</f>
        <v>791.17600000000004</v>
      </c>
      <c r="T815" s="218">
        <f ca="1">OFFSET('배치점수 계산기'!J$10,$D815,0)</f>
        <v>790.36800000000005</v>
      </c>
      <c r="U815" s="218">
        <f ca="1">OFFSET('배치점수 계산기'!K$10,$D815,0)</f>
        <v>789.28800000000001</v>
      </c>
      <c r="V815" s="218">
        <f ca="1">OFFSET('배치점수 계산기'!L$10,$D815,0)</f>
        <v>787.05600000000004</v>
      </c>
      <c r="W815" s="210" t="str">
        <f ca="1">OFFSET('배치점수 계산기'!M$10,$D815,0)</f>
        <v>백분위</v>
      </c>
      <c r="X815" s="208" t="str">
        <f ca="1">OFFSET('배치점수 계산기'!N$10,$D815,0)</f>
        <v>백분위</v>
      </c>
      <c r="Y815" s="212">
        <f ca="1">OFFSET(환산공식!FG$15,$F815,0)</f>
        <v>0.28000000000000003</v>
      </c>
      <c r="Z815" s="35">
        <f ca="1">OFFSET(환산공식!FH$15,$F815,0)</f>
        <v>0.39</v>
      </c>
      <c r="AA815" s="203">
        <f ca="1">OFFSET(환산공식!FI$15,$F815,0)</f>
        <v>0.33</v>
      </c>
      <c r="AB815" s="5"/>
      <c r="AD815">
        <f t="shared" ca="1" si="25"/>
        <v>6</v>
      </c>
    </row>
    <row r="816" spans="1:34">
      <c r="A816" s="222"/>
      <c r="B816" s="222"/>
      <c r="C816" s="222" t="s">
        <v>3202</v>
      </c>
      <c r="D816" s="219">
        <v>1744</v>
      </c>
      <c r="E816" s="219">
        <v>169</v>
      </c>
      <c r="F816" s="219">
        <v>169</v>
      </c>
      <c r="G816" s="264">
        <v>809</v>
      </c>
      <c r="H816" s="221" t="s">
        <v>129</v>
      </c>
      <c r="I816" s="219" t="s">
        <v>339</v>
      </c>
      <c r="J816" s="267" t="s">
        <v>893</v>
      </c>
      <c r="K816" s="219" t="s">
        <v>83</v>
      </c>
      <c r="L816" s="35" t="str">
        <f ca="1">IF(OFFSET(환산공식!$DU$15,$F816,0)=1,"O","X")</f>
        <v>X</v>
      </c>
      <c r="M816" s="212">
        <f ca="1">IFERROR(OFFSET(환산공식!DA$15,$F816,0),"")</f>
        <v>80</v>
      </c>
      <c r="N816" s="35" t="str">
        <f ca="1">IFERROR(CONCATENATE(ROUND(OFFSET(환산공식!DB$15,$F816,0),1),"%"),"")</f>
        <v>100%</v>
      </c>
      <c r="O816" s="35">
        <f ca="1">IFERROR(OFFSET(환산공식!DC$15,$F816,0),"")</f>
        <v>10</v>
      </c>
      <c r="P816" s="212" t="str">
        <f t="shared" ca="1" si="24"/>
        <v>3% 이하</v>
      </c>
      <c r="Q816" s="218">
        <f ca="1">IFERROR(ROUND(OFFSET(환산공식!$EX$15,$F816,0),3),"")</f>
        <v>0</v>
      </c>
      <c r="R816" s="218">
        <f ca="1">OFFSET('배치점수 계산기'!H$10,$D816,0)</f>
        <v>789.84799999999996</v>
      </c>
      <c r="S816" s="218">
        <f ca="1">OFFSET('배치점수 계산기'!I$10,$D816,0)</f>
        <v>789.19200000000001</v>
      </c>
      <c r="T816" s="218">
        <f ca="1">OFFSET('배치점수 계산기'!J$10,$D816,0)</f>
        <v>788.23199999999997</v>
      </c>
      <c r="U816" s="218">
        <f ca="1">OFFSET('배치점수 계산기'!K$10,$D816,0)</f>
        <v>785.81600000000003</v>
      </c>
      <c r="V816" s="218">
        <f ca="1">OFFSET('배치점수 계산기'!L$10,$D816,0)</f>
        <v>784.08</v>
      </c>
      <c r="W816" s="210" t="str">
        <f ca="1">OFFSET('배치점수 계산기'!M$10,$D816,0)</f>
        <v>백분위</v>
      </c>
      <c r="X816" s="208" t="str">
        <f ca="1">OFFSET('배치점수 계산기'!N$10,$D816,0)</f>
        <v>백분위</v>
      </c>
      <c r="Y816" s="212">
        <f ca="1">OFFSET(환산공식!FG$15,$F816,0)</f>
        <v>0.28000000000000003</v>
      </c>
      <c r="Z816" s="35">
        <f ca="1">OFFSET(환산공식!FH$15,$F816,0)</f>
        <v>0.39</v>
      </c>
      <c r="AA816" s="203">
        <f ca="1">OFFSET(환산공식!FI$15,$F816,0)</f>
        <v>0.33</v>
      </c>
      <c r="AB816" s="5"/>
      <c r="AD816">
        <f t="shared" ca="1" si="25"/>
        <v>6</v>
      </c>
    </row>
    <row r="817" spans="1:30">
      <c r="A817" s="222"/>
      <c r="B817" s="222"/>
      <c r="C817" s="222" t="s">
        <v>3203</v>
      </c>
      <c r="D817" s="219">
        <v>1745</v>
      </c>
      <c r="E817" s="219">
        <v>215</v>
      </c>
      <c r="F817" s="219">
        <v>215</v>
      </c>
      <c r="G817" s="264">
        <v>810</v>
      </c>
      <c r="H817" s="221" t="s">
        <v>129</v>
      </c>
      <c r="I817" s="219" t="s">
        <v>328</v>
      </c>
      <c r="J817" s="267" t="s">
        <v>405</v>
      </c>
      <c r="K817" s="219" t="s">
        <v>83</v>
      </c>
      <c r="L817" s="35" t="str">
        <f ca="1">IF(OFFSET(환산공식!$DU$15,$F817,0)=1,"O","X")</f>
        <v>X</v>
      </c>
      <c r="M817" s="212">
        <f ca="1">IFERROR(OFFSET(환산공식!DA$15,$F817,0),"")</f>
        <v>200</v>
      </c>
      <c r="N817" s="35" t="str">
        <f ca="1">IFERROR(CONCATENATE(ROUND(OFFSET(환산공식!DB$15,$F817,0),1),"%"),"")</f>
        <v>100%</v>
      </c>
      <c r="O817" s="35">
        <f ca="1">IFERROR(OFFSET(환산공식!DC$15,$F817,0),"")</f>
        <v>10</v>
      </c>
      <c r="P817" s="212" t="str">
        <f t="shared" ca="1" si="24"/>
        <v>3% 이하</v>
      </c>
      <c r="Q817" s="218">
        <f ca="1">IFERROR(ROUND(OFFSET(환산공식!$EX$15,$F817,0),3),"")</f>
        <v>0</v>
      </c>
      <c r="R817" s="218">
        <f ca="1">OFFSET('배치점수 계산기'!H$10,$D817,0)</f>
        <v>986.92</v>
      </c>
      <c r="S817" s="218">
        <f ca="1">OFFSET('배치점수 계산기'!I$10,$D817,0)</f>
        <v>985.44</v>
      </c>
      <c r="T817" s="218">
        <f ca="1">OFFSET('배치점수 계산기'!J$10,$D817,0)</f>
        <v>984.2</v>
      </c>
      <c r="U817" s="218">
        <f ca="1">OFFSET('배치점수 계산기'!K$10,$D817,0)</f>
        <v>982.54</v>
      </c>
      <c r="V817" s="218">
        <f ca="1">OFFSET('배치점수 계산기'!L$10,$D817,0)</f>
        <v>980.94</v>
      </c>
      <c r="W817" s="210" t="str">
        <f ca="1">OFFSET('배치점수 계산기'!M$10,$D817,0)</f>
        <v>백분위</v>
      </c>
      <c r="X817" s="208" t="str">
        <f ca="1">OFFSET('배치점수 계산기'!N$10,$D817,0)</f>
        <v>백분위</v>
      </c>
      <c r="Y817" s="212">
        <f ca="1">OFFSET(환산공식!FG$15,$F817,0)</f>
        <v>0.25</v>
      </c>
      <c r="Z817" s="35">
        <f ca="1">OFFSET(환산공식!FH$15,$F817,0)</f>
        <v>0.38</v>
      </c>
      <c r="AA817" s="203">
        <f ca="1">OFFSET(환산공식!FI$15,$F817,0)</f>
        <v>0.38</v>
      </c>
      <c r="AB817" s="5"/>
      <c r="AD817">
        <f t="shared" ca="1" si="25"/>
        <v>6</v>
      </c>
    </row>
    <row r="818" spans="1:30">
      <c r="A818" s="222"/>
      <c r="B818" s="222"/>
      <c r="C818" s="222" t="s">
        <v>3204</v>
      </c>
      <c r="D818" s="219">
        <v>1746</v>
      </c>
      <c r="E818" s="219">
        <v>215</v>
      </c>
      <c r="F818" s="219">
        <v>215</v>
      </c>
      <c r="G818" s="264">
        <v>811</v>
      </c>
      <c r="H818" s="221" t="s">
        <v>129</v>
      </c>
      <c r="I818" s="219" t="s">
        <v>328</v>
      </c>
      <c r="J818" s="267" t="s">
        <v>893</v>
      </c>
      <c r="K818" s="219" t="s">
        <v>83</v>
      </c>
      <c r="L818" s="35" t="str">
        <f ca="1">IF(OFFSET(환산공식!$DU$15,$F818,0)=1,"O","X")</f>
        <v>X</v>
      </c>
      <c r="M818" s="212">
        <f ca="1">IFERROR(OFFSET(환산공식!DA$15,$F818,0),"")</f>
        <v>200</v>
      </c>
      <c r="N818" s="35" t="str">
        <f ca="1">IFERROR(CONCATENATE(ROUND(OFFSET(환산공식!DB$15,$F818,0),1),"%"),"")</f>
        <v>100%</v>
      </c>
      <c r="O818" s="35">
        <f ca="1">IFERROR(OFFSET(환산공식!DC$15,$F818,0),"")</f>
        <v>10</v>
      </c>
      <c r="P818" s="212" t="str">
        <f t="shared" ca="1" si="24"/>
        <v>3% 이하</v>
      </c>
      <c r="Q818" s="218">
        <f ca="1">IFERROR(ROUND(OFFSET(환산공식!$EX$15,$F818,0),3),"")</f>
        <v>0</v>
      </c>
      <c r="R818" s="218">
        <f ca="1">OFFSET('배치점수 계산기'!H$10,$D818,0)</f>
        <v>978.15</v>
      </c>
      <c r="S818" s="218">
        <f ca="1">OFFSET('배치점수 계산기'!I$10,$D818,0)</f>
        <v>976.35</v>
      </c>
      <c r="T818" s="218">
        <f ca="1">OFFSET('배치점수 계산기'!J$10,$D818,0)</f>
        <v>975.09</v>
      </c>
      <c r="U818" s="218">
        <f ca="1">OFFSET('배치점수 계산기'!K$10,$D818,0)</f>
        <v>971.09</v>
      </c>
      <c r="V818" s="218">
        <f ca="1">OFFSET('배치점수 계산기'!L$10,$D818,0)</f>
        <v>960.8</v>
      </c>
      <c r="W818" s="210" t="str">
        <f ca="1">OFFSET('배치점수 계산기'!M$10,$D818,0)</f>
        <v>백분위</v>
      </c>
      <c r="X818" s="208" t="str">
        <f ca="1">OFFSET('배치점수 계산기'!N$10,$D818,0)</f>
        <v>백분위</v>
      </c>
      <c r="Y818" s="212">
        <f ca="1">OFFSET(환산공식!FG$15,$F818,0)</f>
        <v>0.25</v>
      </c>
      <c r="Z818" s="35">
        <f ca="1">OFFSET(환산공식!FH$15,$F818,0)</f>
        <v>0.38</v>
      </c>
      <c r="AA818" s="203">
        <f ca="1">OFFSET(환산공식!FI$15,$F818,0)</f>
        <v>0.38</v>
      </c>
      <c r="AB818" s="5"/>
      <c r="AD818">
        <f t="shared" ca="1" si="25"/>
        <v>6</v>
      </c>
    </row>
    <row r="819" spans="1:30">
      <c r="A819" s="222"/>
      <c r="B819" s="222"/>
      <c r="C819" s="222" t="s">
        <v>3205</v>
      </c>
      <c r="D819" s="219">
        <v>1747</v>
      </c>
      <c r="E819" s="219">
        <v>2</v>
      </c>
      <c r="F819" s="219">
        <v>2</v>
      </c>
      <c r="G819" s="264">
        <v>812</v>
      </c>
      <c r="H819" s="221" t="s">
        <v>129</v>
      </c>
      <c r="I819" s="219" t="s">
        <v>309</v>
      </c>
      <c r="J819" s="267" t="s">
        <v>894</v>
      </c>
      <c r="K819" s="219" t="s">
        <v>83</v>
      </c>
      <c r="L819" s="35" t="str">
        <f ca="1">IF(OFFSET(환산공식!$DU$15,$F819,0)=1,"O","X")</f>
        <v>X</v>
      </c>
      <c r="M819" s="212">
        <f ca="1">IFERROR(OFFSET(환산공식!DA$15,$F819,0),"")</f>
        <v>0</v>
      </c>
      <c r="N819" s="35" t="str">
        <f ca="1">IFERROR(CONCATENATE(ROUND(OFFSET(환산공식!DB$15,$F819,0),1),"%"),"")</f>
        <v/>
      </c>
      <c r="O819" s="35">
        <f ca="1">IFERROR(OFFSET(환산공식!DC$15,$F819,0),"")</f>
        <v>0</v>
      </c>
      <c r="P819" s="212" t="str">
        <f t="shared" ca="1" si="24"/>
        <v>3% 이하</v>
      </c>
      <c r="Q819" s="218">
        <f ca="1">IFERROR(ROUND(OFFSET(환산공식!$EX$15,$F819,0),3),"")</f>
        <v>0</v>
      </c>
      <c r="R819" s="218">
        <f ca="1">OFFSET('배치점수 계산기'!H$10,$D819,0)</f>
        <v>415.14</v>
      </c>
      <c r="S819" s="218">
        <f ca="1">OFFSET('배치점수 계산기'!I$10,$D819,0)</f>
        <v>414.2</v>
      </c>
      <c r="T819" s="218">
        <f ca="1">OFFSET('배치점수 계산기'!J$10,$D819,0)</f>
        <v>413.6</v>
      </c>
      <c r="U819" s="218">
        <f ca="1">OFFSET('배치점수 계산기'!K$10,$D819,0)</f>
        <v>411.34</v>
      </c>
      <c r="V819" s="218">
        <f ca="1">OFFSET('배치점수 계산기'!L$10,$D819,0)</f>
        <v>407.66</v>
      </c>
      <c r="W819" s="210" t="str">
        <f ca="1">OFFSET('배치점수 계산기'!M$10,$D819,0)</f>
        <v>표점</v>
      </c>
      <c r="X819" s="208" t="str">
        <f ca="1">OFFSET('배치점수 계산기'!N$10,$D819,0)</f>
        <v>표점</v>
      </c>
      <c r="Y819" s="212">
        <f ca="1">OFFSET(환산공식!FG$15,$F819,0)</f>
        <v>0.33</v>
      </c>
      <c r="Z819" s="35">
        <f ca="1">OFFSET(환산공식!FH$15,$F819,0)</f>
        <v>0.4</v>
      </c>
      <c r="AA819" s="203">
        <f ca="1">OFFSET(환산공식!FI$15,$F819,0)</f>
        <v>0.27</v>
      </c>
      <c r="AB819" s="5"/>
      <c r="AD819">
        <f t="shared" ca="1" si="25"/>
        <v>6</v>
      </c>
    </row>
    <row r="820" spans="1:30">
      <c r="A820" s="222"/>
      <c r="B820" s="222"/>
      <c r="C820" s="222" t="s">
        <v>3206</v>
      </c>
      <c r="D820" s="219">
        <v>1748</v>
      </c>
      <c r="E820" s="219">
        <v>31</v>
      </c>
      <c r="F820" s="219">
        <v>31</v>
      </c>
      <c r="G820" s="264">
        <v>813</v>
      </c>
      <c r="H820" s="221" t="s">
        <v>129</v>
      </c>
      <c r="I820" s="219" t="s">
        <v>150</v>
      </c>
      <c r="J820" s="267" t="s">
        <v>419</v>
      </c>
      <c r="K820" s="219" t="s">
        <v>83</v>
      </c>
      <c r="L820" s="35" t="str">
        <f ca="1">IF(OFFSET(환산공식!$DU$15,$F820,0)=1,"O","X")</f>
        <v>X</v>
      </c>
      <c r="M820" s="212">
        <f ca="1">IFERROR(OFFSET(환산공식!DA$15,$F820,0),"")</f>
        <v>120</v>
      </c>
      <c r="N820" s="35" t="str">
        <f ca="1">IFERROR(CONCATENATE(ROUND(OFFSET(환산공식!DB$15,$F820,0),1),"%"),"")</f>
        <v>100%</v>
      </c>
      <c r="O820" s="35">
        <f ca="1">IFERROR(OFFSET(환산공식!DC$15,$F820,0),"")</f>
        <v>0</v>
      </c>
      <c r="P820" s="212" t="str">
        <f t="shared" ca="1" si="24"/>
        <v>3% 이하</v>
      </c>
      <c r="Q820" s="218">
        <f ca="1">IFERROR(ROUND(OFFSET(환산공식!$EX$15,$F820,0),3),"")</f>
        <v>0</v>
      </c>
      <c r="R820" s="218">
        <f ca="1">OFFSET('배치점수 계산기'!H$10,$D820,0)</f>
        <v>589.11800000000005</v>
      </c>
      <c r="S820" s="218">
        <f ca="1">OFFSET('배치점수 계산기'!I$10,$D820,0)</f>
        <v>587.57100000000003</v>
      </c>
      <c r="T820" s="218">
        <f ca="1">OFFSET('배치점수 계산기'!J$10,$D820,0)</f>
        <v>586.01499999999999</v>
      </c>
      <c r="U820" s="218">
        <f ca="1">OFFSET('배치점수 계산기'!K$10,$D820,0)</f>
        <v>584.01900000000001</v>
      </c>
      <c r="V820" s="218">
        <f ca="1">OFFSET('배치점수 계산기'!L$10,$D820,0)</f>
        <v>582.755</v>
      </c>
      <c r="W820" s="210" t="str">
        <f ca="1">OFFSET('배치점수 계산기'!M$10,$D820,0)</f>
        <v>표점</v>
      </c>
      <c r="X820" s="208" t="str">
        <f ca="1">OFFSET('배치점수 계산기'!N$10,$D820,0)</f>
        <v>변표</v>
      </c>
      <c r="Y820" s="212">
        <f ca="1">OFFSET(환산공식!FG$15,$F820,0)</f>
        <v>0.24</v>
      </c>
      <c r="Z820" s="35">
        <f ca="1">OFFSET(환산공식!FH$15,$F820,0)</f>
        <v>0.41</v>
      </c>
      <c r="AA820" s="203">
        <f ca="1">OFFSET(환산공식!FI$15,$F820,0)</f>
        <v>0.35</v>
      </c>
      <c r="AB820" s="5"/>
      <c r="AD820">
        <f t="shared" ca="1" si="25"/>
        <v>6</v>
      </c>
    </row>
    <row r="821" spans="1:30">
      <c r="A821" s="222"/>
      <c r="B821" s="222"/>
      <c r="C821" s="222" t="s">
        <v>3207</v>
      </c>
      <c r="D821" s="219">
        <v>1749</v>
      </c>
      <c r="E821" s="219">
        <v>194</v>
      </c>
      <c r="F821" s="219">
        <v>194</v>
      </c>
      <c r="G821" s="264">
        <v>814</v>
      </c>
      <c r="H821" s="221" t="s">
        <v>129</v>
      </c>
      <c r="I821" s="219" t="s">
        <v>331</v>
      </c>
      <c r="J821" s="267" t="s">
        <v>419</v>
      </c>
      <c r="K821" s="219" t="s">
        <v>83</v>
      </c>
      <c r="L821" s="35" t="str">
        <f ca="1">IF(OFFSET(환산공식!$DU$15,$F821,0)=1,"O","X")</f>
        <v>X</v>
      </c>
      <c r="M821" s="212">
        <f ca="1">IFERROR(OFFSET(환산공식!DA$15,$F821,0),"")</f>
        <v>125</v>
      </c>
      <c r="N821" s="35" t="str">
        <f ca="1">IFERROR(CONCATENATE(ROUND(OFFSET(환산공식!DB$15,$F821,0),1),"%"),"")</f>
        <v>100%</v>
      </c>
      <c r="O821" s="35">
        <f ca="1">IFERROR(OFFSET(환산공식!DC$15,$F821,0),"")</f>
        <v>10</v>
      </c>
      <c r="P821" s="212" t="str">
        <f t="shared" ca="1" si="24"/>
        <v>3% 이하</v>
      </c>
      <c r="Q821" s="218">
        <f ca="1">IFERROR(ROUND(OFFSET(환산공식!$EX$15,$F821,0),3),"")</f>
        <v>0</v>
      </c>
      <c r="R821" s="218">
        <f ca="1">OFFSET('배치점수 계산기'!H$10,$D821,0)</f>
        <v>727.35</v>
      </c>
      <c r="S821" s="218">
        <f ca="1">OFFSET('배치점수 계산기'!I$10,$D821,0)</f>
        <v>725.81799999999998</v>
      </c>
      <c r="T821" s="218">
        <f ca="1">OFFSET('배치점수 계산기'!J$10,$D821,0)</f>
        <v>724.01400000000001</v>
      </c>
      <c r="U821" s="218">
        <f ca="1">OFFSET('배치점수 계산기'!K$10,$D821,0)</f>
        <v>722.22299999999996</v>
      </c>
      <c r="V821" s="218">
        <f ca="1">OFFSET('배치점수 계산기'!L$10,$D821,0)</f>
        <v>720.45299999999997</v>
      </c>
      <c r="W821" s="210" t="str">
        <f ca="1">OFFSET('배치점수 계산기'!M$10,$D821,0)</f>
        <v>표점</v>
      </c>
      <c r="X821" s="208" t="str">
        <f ca="1">OFFSET('배치점수 계산기'!N$10,$D821,0)</f>
        <v>변표</v>
      </c>
      <c r="Y821" s="212">
        <f ca="1">OFFSET(환산공식!FG$15,$F821,0)</f>
        <v>0.28999999999999998</v>
      </c>
      <c r="Z821" s="35">
        <f ca="1">OFFSET(환산공식!FH$15,$F821,0)</f>
        <v>0.43</v>
      </c>
      <c r="AA821" s="203">
        <f ca="1">OFFSET(환산공식!FI$15,$F821,0)</f>
        <v>0.28999999999999998</v>
      </c>
      <c r="AB821" s="5"/>
      <c r="AD821">
        <f t="shared" ca="1" si="25"/>
        <v>6</v>
      </c>
    </row>
    <row r="822" spans="1:30">
      <c r="A822" s="222"/>
      <c r="B822" s="222"/>
      <c r="C822" s="222" t="s">
        <v>3208</v>
      </c>
      <c r="D822" s="219">
        <v>1750</v>
      </c>
      <c r="E822" s="219">
        <v>146</v>
      </c>
      <c r="F822" s="219">
        <v>146</v>
      </c>
      <c r="G822" s="264">
        <v>815</v>
      </c>
      <c r="H822" s="221" t="s">
        <v>129</v>
      </c>
      <c r="I822" s="219" t="s">
        <v>417</v>
      </c>
      <c r="J822" s="267" t="s">
        <v>419</v>
      </c>
      <c r="K822" s="219" t="s">
        <v>83</v>
      </c>
      <c r="L822" s="35" t="str">
        <f ca="1">IF(OFFSET(환산공식!$DU$15,$F822,0)=1,"O","X")</f>
        <v>X</v>
      </c>
      <c r="M822" s="212">
        <f ca="1">IFERROR(OFFSET(환산공식!DA$15,$F822,0),"")</f>
        <v>150</v>
      </c>
      <c r="N822" s="35" t="str">
        <f ca="1">IFERROR(CONCATENATE(ROUND(OFFSET(환산공식!DB$15,$F822,0),1),"%"),"")</f>
        <v>100%</v>
      </c>
      <c r="O822" s="35">
        <f ca="1">IFERROR(OFFSET(환산공식!DC$15,$F822,0),"")</f>
        <v>5</v>
      </c>
      <c r="P822" s="212" t="str">
        <f t="shared" ca="1" si="24"/>
        <v>3% 이하</v>
      </c>
      <c r="Q822" s="218">
        <f ca="1">IFERROR(ROUND(OFFSET(환산공식!$EX$15,$F822,0),3),"")</f>
        <v>0</v>
      </c>
      <c r="R822" s="218">
        <f ca="1">OFFSET('배치점수 계산기'!H$10,$D822,0)</f>
        <v>966.78499999999997</v>
      </c>
      <c r="S822" s="218">
        <f ca="1">OFFSET('배치점수 계산기'!I$10,$D822,0)</f>
        <v>962.572</v>
      </c>
      <c r="T822" s="218">
        <f ca="1">OFFSET('배치점수 계산기'!J$10,$D822,0)</f>
        <v>959.29</v>
      </c>
      <c r="U822" s="218">
        <f ca="1">OFFSET('배치점수 계산기'!K$10,$D822,0)</f>
        <v>954.39800000000002</v>
      </c>
      <c r="V822" s="218">
        <f ca="1">OFFSET('배치점수 계산기'!L$10,$D822,0)</f>
        <v>946.98</v>
      </c>
      <c r="W822" s="210" t="str">
        <f ca="1">OFFSET('배치점수 계산기'!M$10,$D822,0)</f>
        <v>표점/만점</v>
      </c>
      <c r="X822" s="208" t="str">
        <f ca="1">OFFSET('배치점수 계산기'!N$10,$D822,0)</f>
        <v>백분위</v>
      </c>
      <c r="Y822" s="212">
        <f ca="1">OFFSET(환산공식!FG$15,$F822,0)</f>
        <v>0.21</v>
      </c>
      <c r="Z822" s="35">
        <f ca="1">OFFSET(환산공식!FH$15,$F822,0)</f>
        <v>0.36</v>
      </c>
      <c r="AA822" s="203">
        <f ca="1">OFFSET(환산공식!FI$15,$F822,0)</f>
        <v>0.43</v>
      </c>
      <c r="AB822" s="5"/>
      <c r="AD822">
        <f t="shared" ca="1" si="25"/>
        <v>6</v>
      </c>
    </row>
    <row r="823" spans="1:30">
      <c r="A823" s="222"/>
      <c r="B823" s="222"/>
      <c r="C823" s="222" t="s">
        <v>3209</v>
      </c>
      <c r="D823" s="219">
        <v>1751</v>
      </c>
      <c r="E823" s="219">
        <v>204</v>
      </c>
      <c r="F823" s="219">
        <v>204</v>
      </c>
      <c r="G823" s="264">
        <v>816</v>
      </c>
      <c r="H823" s="221" t="s">
        <v>129</v>
      </c>
      <c r="I823" s="219" t="s">
        <v>327</v>
      </c>
      <c r="J823" s="267" t="s">
        <v>1414</v>
      </c>
      <c r="K823" s="219" t="s">
        <v>83</v>
      </c>
      <c r="L823" s="35" t="str">
        <f ca="1">IF(OFFSET(환산공식!$DU$15,$F823,0)=1,"O","X")</f>
        <v>X</v>
      </c>
      <c r="M823" s="212">
        <f ca="1">IFERROR(OFFSET(환산공식!DA$15,$F823,0),"")</f>
        <v>200</v>
      </c>
      <c r="N823" s="35" t="str">
        <f ca="1">IFERROR(CONCATENATE(ROUND(OFFSET(환산공식!DB$15,$F823,0),1),"%"),"")</f>
        <v>100%</v>
      </c>
      <c r="O823" s="35">
        <f ca="1">IFERROR(OFFSET(환산공식!DC$15,$F823,0),"")</f>
        <v>10</v>
      </c>
      <c r="P823" s="212" t="str">
        <f t="shared" ca="1" si="24"/>
        <v>3% 이하</v>
      </c>
      <c r="Q823" s="218">
        <f ca="1">IFERROR(ROUND(OFFSET(환산공식!$EX$15,$F823,0),3),"")</f>
        <v>0</v>
      </c>
      <c r="R823" s="218">
        <f ca="1">OFFSET('배치점수 계산기'!H$10,$D823,0)</f>
        <v>974.471</v>
      </c>
      <c r="S823" s="218">
        <f ca="1">OFFSET('배치점수 계산기'!I$10,$D823,0)</f>
        <v>973.92499999999995</v>
      </c>
      <c r="T823" s="218">
        <f ca="1">OFFSET('배치점수 계산기'!J$10,$D823,0)</f>
        <v>973.06700000000001</v>
      </c>
      <c r="U823" s="218">
        <f ca="1">OFFSET('배치점수 계산기'!K$10,$D823,0)</f>
        <v>968.68100000000004</v>
      </c>
      <c r="V823" s="218">
        <f ca="1">OFFSET('배치점수 계산기'!L$10,$D823,0)</f>
        <v>961.86</v>
      </c>
      <c r="W823" s="210" t="str">
        <f ca="1">OFFSET('배치점수 계산기'!M$10,$D823,0)</f>
        <v>표점/만점</v>
      </c>
      <c r="X823" s="208" t="str">
        <f ca="1">OFFSET('배치점수 계산기'!N$10,$D823,0)</f>
        <v>표점/만점</v>
      </c>
      <c r="Y823" s="212">
        <f ca="1">OFFSET(환산공식!FG$15,$F823,0)</f>
        <v>0.3</v>
      </c>
      <c r="Z823" s="35">
        <f ca="1">OFFSET(환산공식!FH$15,$F823,0)</f>
        <v>0.4</v>
      </c>
      <c r="AA823" s="203">
        <f ca="1">OFFSET(환산공식!FI$15,$F823,0)</f>
        <v>0.3</v>
      </c>
      <c r="AB823" s="5"/>
      <c r="AD823">
        <f t="shared" ca="1" si="25"/>
        <v>6</v>
      </c>
    </row>
    <row r="824" spans="1:30">
      <c r="A824" s="222"/>
      <c r="B824" s="222"/>
      <c r="C824" s="222" t="s">
        <v>3210</v>
      </c>
      <c r="D824" s="219">
        <v>1752</v>
      </c>
      <c r="E824" s="219">
        <v>204</v>
      </c>
      <c r="F824" s="219">
        <v>204</v>
      </c>
      <c r="G824" s="264">
        <v>817</v>
      </c>
      <c r="H824" s="221" t="s">
        <v>129</v>
      </c>
      <c r="I824" s="219" t="s">
        <v>327</v>
      </c>
      <c r="J824" s="267" t="s">
        <v>1415</v>
      </c>
      <c r="K824" s="219" t="s">
        <v>83</v>
      </c>
      <c r="L824" s="35" t="str">
        <f ca="1">IF(OFFSET(환산공식!$DU$15,$F824,0)=1,"O","X")</f>
        <v>X</v>
      </c>
      <c r="M824" s="212">
        <f ca="1">IFERROR(OFFSET(환산공식!DA$15,$F824,0),"")</f>
        <v>200</v>
      </c>
      <c r="N824" s="35" t="str">
        <f ca="1">IFERROR(CONCATENATE(ROUND(OFFSET(환산공식!DB$15,$F824,0),1),"%"),"")</f>
        <v>100%</v>
      </c>
      <c r="O824" s="35">
        <f ca="1">IFERROR(OFFSET(환산공식!DC$15,$F824,0),"")</f>
        <v>10</v>
      </c>
      <c r="P824" s="212" t="str">
        <f t="shared" ca="1" si="24"/>
        <v>3% 이하</v>
      </c>
      <c r="Q824" s="218">
        <f ca="1">IFERROR(ROUND(OFFSET(환산공식!$EX$15,$F824,0),3),"")</f>
        <v>0</v>
      </c>
      <c r="R824" s="218">
        <f ca="1">OFFSET('배치점수 계산기'!H$10,$D824,0)</f>
        <v>974.471</v>
      </c>
      <c r="S824" s="218">
        <f ca="1">OFFSET('배치점수 계산기'!I$10,$D824,0)</f>
        <v>973.92499999999995</v>
      </c>
      <c r="T824" s="218">
        <f ca="1">OFFSET('배치점수 계산기'!J$10,$D824,0)</f>
        <v>973.06700000000001</v>
      </c>
      <c r="U824" s="218">
        <f ca="1">OFFSET('배치점수 계산기'!K$10,$D824,0)</f>
        <v>968.68100000000004</v>
      </c>
      <c r="V824" s="218">
        <f ca="1">OFFSET('배치점수 계산기'!L$10,$D824,0)</f>
        <v>961.86</v>
      </c>
      <c r="W824" s="210" t="str">
        <f ca="1">OFFSET('배치점수 계산기'!M$10,$D824,0)</f>
        <v>표점/만점</v>
      </c>
      <c r="X824" s="208" t="str">
        <f ca="1">OFFSET('배치점수 계산기'!N$10,$D824,0)</f>
        <v>표점/만점</v>
      </c>
      <c r="Y824" s="212">
        <f ca="1">OFFSET(환산공식!FG$15,$F824,0)</f>
        <v>0.3</v>
      </c>
      <c r="Z824" s="35">
        <f ca="1">OFFSET(환산공식!FH$15,$F824,0)</f>
        <v>0.4</v>
      </c>
      <c r="AA824" s="203">
        <f ca="1">OFFSET(환산공식!FI$15,$F824,0)</f>
        <v>0.3</v>
      </c>
      <c r="AB824" s="5"/>
      <c r="AD824">
        <f t="shared" ca="1" si="25"/>
        <v>6</v>
      </c>
    </row>
    <row r="825" spans="1:30">
      <c r="A825" s="222"/>
      <c r="B825" s="222"/>
      <c r="C825" s="222" t="s">
        <v>3211</v>
      </c>
      <c r="D825" s="219">
        <v>1753</v>
      </c>
      <c r="E825" s="219">
        <v>173</v>
      </c>
      <c r="F825" s="219">
        <v>173</v>
      </c>
      <c r="G825" s="264">
        <v>818</v>
      </c>
      <c r="H825" s="221" t="s">
        <v>129</v>
      </c>
      <c r="I825" s="219" t="s">
        <v>316</v>
      </c>
      <c r="J825" s="267" t="s">
        <v>896</v>
      </c>
      <c r="K825" s="219" t="s">
        <v>83</v>
      </c>
      <c r="L825" s="35" t="str">
        <f ca="1">IF(OFFSET(환산공식!$DU$15,$F825,0)=1,"O","X")</f>
        <v>X</v>
      </c>
      <c r="M825" s="212">
        <f ca="1">IFERROR(OFFSET(환산공식!DA$15,$F825,0),"")</f>
        <v>100</v>
      </c>
      <c r="N825" s="35" t="str">
        <f ca="1">IFERROR(CONCATENATE(ROUND(OFFSET(환산공식!DB$15,$F825,0),1),"%"),"")</f>
        <v>100%</v>
      </c>
      <c r="O825" s="35">
        <f ca="1">IFERROR(OFFSET(환산공식!DC$15,$F825,0),"")</f>
        <v>5</v>
      </c>
      <c r="P825" s="212" t="str">
        <f t="shared" ca="1" si="24"/>
        <v>3% 이하</v>
      </c>
      <c r="Q825" s="218">
        <f ca="1">IFERROR(ROUND(OFFSET(환산공식!$EX$15,$F825,0),3),"")</f>
        <v>0</v>
      </c>
      <c r="R825" s="218">
        <f ca="1">OFFSET('배치점수 계산기'!H$10,$D825,0)</f>
        <v>505.3</v>
      </c>
      <c r="S825" s="218">
        <f ca="1">OFFSET('배치점수 계산기'!I$10,$D825,0)</f>
        <v>504.6</v>
      </c>
      <c r="T825" s="218">
        <f ca="1">OFFSET('배치점수 계산기'!J$10,$D825,0)</f>
        <v>503.8</v>
      </c>
      <c r="U825" s="218">
        <f ca="1">OFFSET('배치점수 계산기'!K$10,$D825,0)</f>
        <v>502.8</v>
      </c>
      <c r="V825" s="218">
        <f ca="1">OFFSET('배치점수 계산기'!L$10,$D825,0)</f>
        <v>501</v>
      </c>
      <c r="W825" s="210" t="str">
        <f ca="1">OFFSET('배치점수 계산기'!M$10,$D825,0)</f>
        <v>표점</v>
      </c>
      <c r="X825" s="208" t="str">
        <f ca="1">OFFSET('배치점수 계산기'!N$10,$D825,0)</f>
        <v>표점</v>
      </c>
      <c r="Y825" s="212">
        <f ca="1">OFFSET(환산공식!FG$15,$F825,0)</f>
        <v>0.33</v>
      </c>
      <c r="Z825" s="35">
        <f ca="1">OFFSET(환산공식!FH$15,$F825,0)</f>
        <v>0.33</v>
      </c>
      <c r="AA825" s="203">
        <f ca="1">OFFSET(환산공식!FI$15,$F825,0)</f>
        <v>0.33</v>
      </c>
      <c r="AB825" s="5"/>
      <c r="AD825">
        <f t="shared" ca="1" si="25"/>
        <v>6</v>
      </c>
    </row>
    <row r="826" spans="1:30">
      <c r="A826" s="222"/>
      <c r="B826" s="222"/>
      <c r="C826" s="222" t="s">
        <v>3212</v>
      </c>
      <c r="D826" s="219">
        <v>1754</v>
      </c>
      <c r="E826" s="219">
        <v>174</v>
      </c>
      <c r="F826" s="219">
        <v>174</v>
      </c>
      <c r="G826" s="264">
        <v>819</v>
      </c>
      <c r="H826" s="221" t="s">
        <v>129</v>
      </c>
      <c r="I826" s="219" t="s">
        <v>316</v>
      </c>
      <c r="J826" s="267" t="s">
        <v>897</v>
      </c>
      <c r="K826" s="219" t="s">
        <v>128</v>
      </c>
      <c r="L826" s="35" t="str">
        <f ca="1">IF(OFFSET(환산공식!$DU$15,$F826,0)=1,"O","X")</f>
        <v>X</v>
      </c>
      <c r="M826" s="212">
        <f ca="1">IFERROR(OFFSET(환산공식!DA$15,$F826,0),"")</f>
        <v>100</v>
      </c>
      <c r="N826" s="35" t="str">
        <f ca="1">IFERROR(CONCATENATE(ROUND(OFFSET(환산공식!DB$15,$F826,0),1),"%"),"")</f>
        <v>100%</v>
      </c>
      <c r="O826" s="35">
        <f ca="1">IFERROR(OFFSET(환산공식!DC$15,$F826,0),"")</f>
        <v>5</v>
      </c>
      <c r="P826" s="212" t="str">
        <f t="shared" ca="1" si="24"/>
        <v>3% 이하</v>
      </c>
      <c r="Q826" s="218">
        <f ca="1">IFERROR(ROUND(OFFSET(환산공식!$EX$15,$F826,0),3),"")</f>
        <v>0</v>
      </c>
      <c r="R826" s="218">
        <f ca="1">OFFSET('배치점수 계산기'!H$10,$D826,0)</f>
        <v>502.4</v>
      </c>
      <c r="S826" s="218">
        <f ca="1">OFFSET('배치점수 계산기'!I$10,$D826,0)</f>
        <v>501.4</v>
      </c>
      <c r="T826" s="218">
        <f ca="1">OFFSET('배치점수 계산기'!J$10,$D826,0)</f>
        <v>500</v>
      </c>
      <c r="U826" s="218">
        <f ca="1">OFFSET('배치점수 계산기'!K$10,$D826,0)</f>
        <v>499</v>
      </c>
      <c r="V826" s="218">
        <f ca="1">OFFSET('배치점수 계산기'!L$10,$D826,0)</f>
        <v>497.8</v>
      </c>
      <c r="W826" s="210" t="str">
        <f ca="1">OFFSET('배치점수 계산기'!M$10,$D826,0)</f>
        <v>표점</v>
      </c>
      <c r="X826" s="208" t="str">
        <f ca="1">OFFSET('배치점수 계산기'!N$10,$D826,0)</f>
        <v>표점</v>
      </c>
      <c r="Y826" s="212">
        <f ca="1">OFFSET(환산공식!FG$15,$F826,0)</f>
        <v>0.33</v>
      </c>
      <c r="Z826" s="35">
        <f ca="1">OFFSET(환산공식!FH$15,$F826,0)</f>
        <v>0.33</v>
      </c>
      <c r="AA826" s="203">
        <f ca="1">OFFSET(환산공식!FI$15,$F826,0)</f>
        <v>0.33</v>
      </c>
      <c r="AB826" s="5"/>
      <c r="AD826">
        <f t="shared" ca="1" si="25"/>
        <v>6</v>
      </c>
    </row>
    <row r="827" spans="1:30">
      <c r="A827" s="222"/>
      <c r="B827" s="222"/>
      <c r="C827" s="222" t="s">
        <v>3213</v>
      </c>
      <c r="D827" s="219">
        <v>1755</v>
      </c>
      <c r="E827" s="219">
        <v>2</v>
      </c>
      <c r="F827" s="219">
        <v>2</v>
      </c>
      <c r="G827" s="264">
        <v>820</v>
      </c>
      <c r="H827" s="221" t="s">
        <v>129</v>
      </c>
      <c r="I827" s="219" t="s">
        <v>309</v>
      </c>
      <c r="J827" s="267" t="s">
        <v>311</v>
      </c>
      <c r="K827" s="219" t="s">
        <v>83</v>
      </c>
      <c r="L827" s="35" t="str">
        <f ca="1">IF(OFFSET(환산공식!$DU$15,$F827,0)=1,"O","X")</f>
        <v>X</v>
      </c>
      <c r="M827" s="212">
        <f ca="1">IFERROR(OFFSET(환산공식!DA$15,$F827,0),"")</f>
        <v>0</v>
      </c>
      <c r="N827" s="35" t="str">
        <f ca="1">IFERROR(CONCATENATE(ROUND(OFFSET(환산공식!DB$15,$F827,0),1),"%"),"")</f>
        <v/>
      </c>
      <c r="O827" s="35">
        <f ca="1">IFERROR(OFFSET(환산공식!DC$15,$F827,0),"")</f>
        <v>0</v>
      </c>
      <c r="P827" s="212" t="str">
        <f t="shared" ca="1" si="24"/>
        <v>3% 이하</v>
      </c>
      <c r="Q827" s="218">
        <f ca="1">IFERROR(ROUND(OFFSET(환산공식!$EX$15,$F827,0),3),"")</f>
        <v>0</v>
      </c>
      <c r="R827" s="218">
        <f ca="1">OFFSET('배치점수 계산기'!H$10,$D827,0)</f>
        <v>408.8</v>
      </c>
      <c r="S827" s="218">
        <f ca="1">OFFSET('배치점수 계산기'!I$10,$D827,0)</f>
        <v>407.4</v>
      </c>
      <c r="T827" s="218">
        <f ca="1">OFFSET('배치점수 계산기'!J$10,$D827,0)</f>
        <v>406.48</v>
      </c>
      <c r="U827" s="218">
        <f ca="1">OFFSET('배치점수 계산기'!K$10,$D827,0)</f>
        <v>404.7</v>
      </c>
      <c r="V827" s="218">
        <f ca="1">OFFSET('배치점수 계산기'!L$10,$D827,0)</f>
        <v>402.09</v>
      </c>
      <c r="W827" s="210" t="str">
        <f ca="1">OFFSET('배치점수 계산기'!M$10,$D827,0)</f>
        <v>표점</v>
      </c>
      <c r="X827" s="208" t="str">
        <f ca="1">OFFSET('배치점수 계산기'!N$10,$D827,0)</f>
        <v>표점</v>
      </c>
      <c r="Y827" s="212">
        <f ca="1">OFFSET(환산공식!FG$15,$F827,0)</f>
        <v>0.33</v>
      </c>
      <c r="Z827" s="35">
        <f ca="1">OFFSET(환산공식!FH$15,$F827,0)</f>
        <v>0.4</v>
      </c>
      <c r="AA827" s="203">
        <f ca="1">OFFSET(환산공식!FI$15,$F827,0)</f>
        <v>0.27</v>
      </c>
      <c r="AB827" s="5"/>
      <c r="AD827">
        <f t="shared" ca="1" si="25"/>
        <v>6</v>
      </c>
    </row>
    <row r="828" spans="1:30">
      <c r="A828" s="222"/>
      <c r="B828" s="222"/>
      <c r="C828" s="222" t="s">
        <v>3214</v>
      </c>
      <c r="D828" s="219">
        <v>1756</v>
      </c>
      <c r="E828" s="219">
        <v>31</v>
      </c>
      <c r="F828" s="219">
        <v>31</v>
      </c>
      <c r="G828" s="264">
        <v>821</v>
      </c>
      <c r="H828" s="221" t="s">
        <v>129</v>
      </c>
      <c r="I828" s="219" t="s">
        <v>150</v>
      </c>
      <c r="J828" s="267" t="s">
        <v>311</v>
      </c>
      <c r="K828" s="219" t="s">
        <v>83</v>
      </c>
      <c r="L828" s="35" t="str">
        <f ca="1">IF(OFFSET(환산공식!$DU$15,$F828,0)=1,"O","X")</f>
        <v>X</v>
      </c>
      <c r="M828" s="212">
        <f ca="1">IFERROR(OFFSET(환산공식!DA$15,$F828,0),"")</f>
        <v>120</v>
      </c>
      <c r="N828" s="35" t="str">
        <f ca="1">IFERROR(CONCATENATE(ROUND(OFFSET(환산공식!DB$15,$F828,0),1),"%"),"")</f>
        <v>100%</v>
      </c>
      <c r="O828" s="35">
        <f ca="1">IFERROR(OFFSET(환산공식!DC$15,$F828,0),"")</f>
        <v>0</v>
      </c>
      <c r="P828" s="212" t="str">
        <f t="shared" ca="1" si="24"/>
        <v>3% 이하</v>
      </c>
      <c r="Q828" s="218">
        <f ca="1">IFERROR(ROUND(OFFSET(환산공식!$EX$15,$F828,0),3),"")</f>
        <v>0</v>
      </c>
      <c r="R828" s="218">
        <f ca="1">OFFSET('배치점수 계산기'!H$10,$D828,0)</f>
        <v>583.78899999999999</v>
      </c>
      <c r="S828" s="218">
        <f ca="1">OFFSET('배치점수 계산기'!I$10,$D828,0)</f>
        <v>582.755</v>
      </c>
      <c r="T828" s="218">
        <f ca="1">OFFSET('배치점수 계산기'!J$10,$D828,0)</f>
        <v>582.02300000000002</v>
      </c>
      <c r="U828" s="218">
        <f ca="1">OFFSET('배치점수 계산기'!K$10,$D828,0)</f>
        <v>580.97699999999998</v>
      </c>
      <c r="V828" s="218">
        <f ca="1">OFFSET('배치점수 계산기'!L$10,$D828,0)</f>
        <v>579.60699999999997</v>
      </c>
      <c r="W828" s="210" t="str">
        <f ca="1">OFFSET('배치점수 계산기'!M$10,$D828,0)</f>
        <v>표점</v>
      </c>
      <c r="X828" s="208" t="str">
        <f ca="1">OFFSET('배치점수 계산기'!N$10,$D828,0)</f>
        <v>변표</v>
      </c>
      <c r="Y828" s="212">
        <f ca="1">OFFSET(환산공식!FG$15,$F828,0)</f>
        <v>0.24</v>
      </c>
      <c r="Z828" s="35">
        <f ca="1">OFFSET(환산공식!FH$15,$F828,0)</f>
        <v>0.41</v>
      </c>
      <c r="AA828" s="203">
        <f ca="1">OFFSET(환산공식!FI$15,$F828,0)</f>
        <v>0.35</v>
      </c>
      <c r="AB828" s="5"/>
      <c r="AD828">
        <f t="shared" ca="1" si="25"/>
        <v>6</v>
      </c>
    </row>
    <row r="829" spans="1:30">
      <c r="A829" s="222"/>
      <c r="B829" s="222"/>
      <c r="C829" s="222" t="s">
        <v>3215</v>
      </c>
      <c r="D829" s="219">
        <v>1757</v>
      </c>
      <c r="E829" s="219">
        <v>51</v>
      </c>
      <c r="F829" s="219">
        <v>51</v>
      </c>
      <c r="G829" s="264">
        <v>822</v>
      </c>
      <c r="H829" s="221" t="s">
        <v>129</v>
      </c>
      <c r="I829" s="219" t="s">
        <v>381</v>
      </c>
      <c r="J829" s="267" t="s">
        <v>311</v>
      </c>
      <c r="K829" s="219" t="s">
        <v>83</v>
      </c>
      <c r="L829" s="35" t="str">
        <f ca="1">IF(OFFSET(환산공식!$DU$15,$F829,0)=1,"O","X")</f>
        <v>X</v>
      </c>
      <c r="M829" s="212">
        <f ca="1">IFERROR(OFFSET(환산공식!DA$15,$F829,0),"")</f>
        <v>150</v>
      </c>
      <c r="N829" s="35" t="str">
        <f ca="1">IFERROR(CONCATENATE(ROUND(OFFSET(환산공식!DB$15,$F829,0),1),"%"),"")</f>
        <v>100%</v>
      </c>
      <c r="O829" s="35">
        <f ca="1">IFERROR(OFFSET(환산공식!DC$15,$F829,0),"")</f>
        <v>0</v>
      </c>
      <c r="P829" s="212" t="str">
        <f t="shared" ca="1" si="24"/>
        <v>3% 이하</v>
      </c>
      <c r="Q829" s="218">
        <f ca="1">IFERROR(ROUND(OFFSET(환산공식!$EX$15,$F829,0),3),"")</f>
        <v>0</v>
      </c>
      <c r="R829" s="218">
        <f ca="1">OFFSET('배치점수 계산기'!H$10,$D829,0)</f>
        <v>733.29700000000003</v>
      </c>
      <c r="S829" s="218">
        <f ca="1">OFFSET('배치점수 계산기'!I$10,$D829,0)</f>
        <v>732.548</v>
      </c>
      <c r="T829" s="218">
        <f ca="1">OFFSET('배치점수 계산기'!J$10,$D829,0)</f>
        <v>731.48900000000003</v>
      </c>
      <c r="U829" s="218">
        <f ca="1">OFFSET('배치점수 계산기'!K$10,$D829,0)</f>
        <v>730.71500000000003</v>
      </c>
      <c r="V829" s="218">
        <f ca="1">OFFSET('배치점수 계산기'!L$10,$D829,0)</f>
        <v>726.745</v>
      </c>
      <c r="W829" s="210" t="str">
        <f ca="1">OFFSET('배치점수 계산기'!M$10,$D829,0)</f>
        <v>표점</v>
      </c>
      <c r="X829" s="208" t="str">
        <f ca="1">OFFSET('배치점수 계산기'!N$10,$D829,0)</f>
        <v>변표</v>
      </c>
      <c r="Y829" s="212">
        <f ca="1">OFFSET(환산공식!FG$15,$F829,0)</f>
        <v>0.28999999999999998</v>
      </c>
      <c r="Z829" s="35">
        <f ca="1">OFFSET(환산공식!FH$15,$F829,0)</f>
        <v>0.41</v>
      </c>
      <c r="AA829" s="203">
        <f ca="1">OFFSET(환산공식!FI$15,$F829,0)</f>
        <v>0.28999999999999998</v>
      </c>
      <c r="AB829" s="5"/>
      <c r="AD829">
        <f t="shared" ca="1" si="25"/>
        <v>6</v>
      </c>
    </row>
    <row r="830" spans="1:30">
      <c r="A830" s="222"/>
      <c r="B830" s="222"/>
      <c r="C830" s="222" t="s">
        <v>3216</v>
      </c>
      <c r="D830" s="219">
        <v>1758</v>
      </c>
      <c r="E830" s="219">
        <v>124</v>
      </c>
      <c r="F830" s="219">
        <v>124</v>
      </c>
      <c r="G830" s="264">
        <v>823</v>
      </c>
      <c r="H830" s="221" t="s">
        <v>129</v>
      </c>
      <c r="I830" s="219" t="s">
        <v>1207</v>
      </c>
      <c r="J830" s="267" t="s">
        <v>311</v>
      </c>
      <c r="K830" s="219" t="s">
        <v>83</v>
      </c>
      <c r="L830" s="35" t="str">
        <f ca="1">IF(OFFSET(환산공식!$DU$15,$F830,0)=1,"O","X")</f>
        <v>X</v>
      </c>
      <c r="M830" s="212">
        <f ca="1">IFERROR(OFFSET(환산공식!DA$15,$F830,0),"")</f>
        <v>150</v>
      </c>
      <c r="N830" s="35" t="str">
        <f ca="1">IFERROR(CONCATENATE(ROUND(OFFSET(환산공식!DB$15,$F830,0),1),"%"),"")</f>
        <v>100%</v>
      </c>
      <c r="O830" s="35">
        <f ca="1">IFERROR(OFFSET(환산공식!DC$15,$F830,0),"")</f>
        <v>10</v>
      </c>
      <c r="P830" s="212" t="str">
        <f t="shared" ca="1" si="24"/>
        <v>3% 이하</v>
      </c>
      <c r="Q830" s="218">
        <f ca="1">IFERROR(ROUND(OFFSET(환산공식!$EX$15,$F830,0),3),"")</f>
        <v>0</v>
      </c>
      <c r="R830" s="218">
        <f ca="1">OFFSET('배치점수 계산기'!H$10,$D830,0)</f>
        <v>978.16600000000005</v>
      </c>
      <c r="S830" s="218">
        <f ca="1">OFFSET('배치점수 계산기'!I$10,$D830,0)</f>
        <v>977.75699999999995</v>
      </c>
      <c r="T830" s="218">
        <f ca="1">OFFSET('배치점수 계산기'!J$10,$D830,0)</f>
        <v>976.27800000000002</v>
      </c>
      <c r="U830" s="218">
        <f ca="1">OFFSET('배치점수 계산기'!K$10,$D830,0)</f>
        <v>975.51900000000001</v>
      </c>
      <c r="V830" s="218">
        <f ca="1">OFFSET('배치점수 계산기'!L$10,$D830,0)</f>
        <v>974.84799999999996</v>
      </c>
      <c r="W830" s="210" t="str">
        <f ca="1">OFFSET('배치점수 계산기'!M$10,$D830,0)</f>
        <v>표점/만점</v>
      </c>
      <c r="X830" s="208" t="str">
        <f ca="1">OFFSET('배치점수 계산기'!N$10,$D830,0)</f>
        <v>변표/만점</v>
      </c>
      <c r="Y830" s="212">
        <f ca="1">OFFSET(환산공식!FG$15,$F830,0)</f>
        <v>0.3</v>
      </c>
      <c r="Z830" s="35">
        <f ca="1">OFFSET(환산공식!FH$15,$F830,0)</f>
        <v>0.41</v>
      </c>
      <c r="AA830" s="203">
        <f ca="1">OFFSET(환산공식!FI$15,$F830,0)</f>
        <v>0.28999999999999998</v>
      </c>
      <c r="AB830" s="5"/>
      <c r="AD830">
        <f t="shared" ca="1" si="25"/>
        <v>6</v>
      </c>
    </row>
    <row r="831" spans="1:30">
      <c r="A831" s="222"/>
      <c r="B831" s="222"/>
      <c r="C831" s="222" t="s">
        <v>3217</v>
      </c>
      <c r="D831" s="219">
        <v>1759</v>
      </c>
      <c r="E831" s="219">
        <v>86</v>
      </c>
      <c r="F831" s="219">
        <v>86</v>
      </c>
      <c r="G831" s="264">
        <v>824</v>
      </c>
      <c r="H831" s="221" t="s">
        <v>129</v>
      </c>
      <c r="I831" s="219" t="s">
        <v>341</v>
      </c>
      <c r="J831" s="267" t="s">
        <v>311</v>
      </c>
      <c r="K831" s="219" t="s">
        <v>83</v>
      </c>
      <c r="L831" s="35" t="str">
        <f ca="1">IF(OFFSET(환산공식!$DU$15,$F831,0)=1,"O","X")</f>
        <v>X</v>
      </c>
      <c r="M831" s="212">
        <f ca="1">IFERROR(OFFSET(환산공식!DA$15,$F831,0),"")</f>
        <v>200</v>
      </c>
      <c r="N831" s="35" t="str">
        <f ca="1">IFERROR(CONCATENATE(ROUND(OFFSET(환산공식!DB$15,$F831,0),1),"%"),"")</f>
        <v>100%</v>
      </c>
      <c r="O831" s="35">
        <f ca="1">IFERROR(OFFSET(환산공식!DC$15,$F831,0),"")</f>
        <v>10</v>
      </c>
      <c r="P831" s="212" t="str">
        <f t="shared" ca="1" si="24"/>
        <v>3% 이하</v>
      </c>
      <c r="Q831" s="218">
        <f ca="1">IFERROR(ROUND(OFFSET(환산공식!$EX$15,$F831,0),3),"")</f>
        <v>0</v>
      </c>
      <c r="R831" s="218">
        <f ca="1">OFFSET('배치점수 계산기'!H$10,$D831,0)</f>
        <v>981.28099999999995</v>
      </c>
      <c r="S831" s="218">
        <f ca="1">OFFSET('배치점수 계산기'!I$10,$D831,0)</f>
        <v>977.94799999999998</v>
      </c>
      <c r="T831" s="218">
        <f ca="1">OFFSET('배치점수 계산기'!J$10,$D831,0)</f>
        <v>976.02499999999998</v>
      </c>
      <c r="U831" s="218">
        <f ca="1">OFFSET('배치점수 계산기'!K$10,$D831,0)</f>
        <v>974.47699999999998</v>
      </c>
      <c r="V831" s="218">
        <f ca="1">OFFSET('배치점수 계산기'!L$10,$D831,0)</f>
        <v>972.74699999999996</v>
      </c>
      <c r="W831" s="210" t="str">
        <f ca="1">OFFSET('배치점수 계산기'!M$10,$D831,0)</f>
        <v>표점/만점</v>
      </c>
      <c r="X831" s="208" t="str">
        <f ca="1">OFFSET('배치점수 계산기'!N$10,$D831,0)</f>
        <v>변표/만점</v>
      </c>
      <c r="Y831" s="212">
        <f ca="1">OFFSET(환산공식!FG$15,$F831,0)</f>
        <v>0.32</v>
      </c>
      <c r="Z831" s="35">
        <f ca="1">OFFSET(환산공식!FH$15,$F831,0)</f>
        <v>0.38</v>
      </c>
      <c r="AA831" s="203">
        <f ca="1">OFFSET(환산공식!FI$15,$F831,0)</f>
        <v>0.31</v>
      </c>
      <c r="AB831" s="5"/>
      <c r="AD831">
        <f t="shared" ca="1" si="25"/>
        <v>6</v>
      </c>
    </row>
    <row r="832" spans="1:30">
      <c r="A832" s="222"/>
      <c r="B832" s="222"/>
      <c r="C832" s="222" t="s">
        <v>3218</v>
      </c>
      <c r="D832" s="219">
        <v>1760</v>
      </c>
      <c r="E832" s="219">
        <v>88</v>
      </c>
      <c r="F832" s="219">
        <v>88</v>
      </c>
      <c r="G832" s="264">
        <v>825</v>
      </c>
      <c r="H832" s="221" t="s">
        <v>129</v>
      </c>
      <c r="I832" s="219" t="s">
        <v>341</v>
      </c>
      <c r="J832" s="267" t="s">
        <v>340</v>
      </c>
      <c r="K832" s="219" t="s">
        <v>84</v>
      </c>
      <c r="L832" s="35" t="str">
        <f ca="1">IF(OFFSET(환산공식!$DU$15,$F832,0)=1,"O","X")</f>
        <v>X</v>
      </c>
      <c r="M832" s="212">
        <f ca="1">IFERROR(OFFSET(환산공식!DA$15,$F832,0),"")</f>
        <v>200</v>
      </c>
      <c r="N832" s="35" t="str">
        <f ca="1">IFERROR(CONCATENATE(ROUND(OFFSET(환산공식!DB$15,$F832,0),1),"%"),"")</f>
        <v>100%</v>
      </c>
      <c r="O832" s="35">
        <f ca="1">IFERROR(OFFSET(환산공식!DC$15,$F832,0),"")</f>
        <v>10</v>
      </c>
      <c r="P832" s="212" t="str">
        <f t="shared" ca="1" si="24"/>
        <v>3% 이하</v>
      </c>
      <c r="Q832" s="218">
        <f ca="1">IFERROR(ROUND(OFFSET(환산공식!$EX$15,$F832,0),3),"")</f>
        <v>0</v>
      </c>
      <c r="R832" s="218">
        <f ca="1">OFFSET('배치점수 계산기'!H$10,$D832,0)</f>
        <v>984.995</v>
      </c>
      <c r="S832" s="218">
        <f ca="1">OFFSET('배치점수 계산기'!I$10,$D832,0)</f>
        <v>982.97900000000004</v>
      </c>
      <c r="T832" s="218">
        <f ca="1">OFFSET('배치점수 계산기'!J$10,$D832,0)</f>
        <v>980.7</v>
      </c>
      <c r="U832" s="218">
        <f ca="1">OFFSET('배치점수 계산기'!K$10,$D832,0)</f>
        <v>977.55499999999995</v>
      </c>
      <c r="V832" s="218">
        <f ca="1">OFFSET('배치점수 계산기'!L$10,$D832,0)</f>
        <v>975.62199999999996</v>
      </c>
      <c r="W832" s="210" t="str">
        <f ca="1">OFFSET('배치점수 계산기'!M$10,$D832,0)</f>
        <v>표점/만점</v>
      </c>
      <c r="X832" s="208" t="str">
        <f ca="1">OFFSET('배치점수 계산기'!N$10,$D832,0)</f>
        <v>변표/만점</v>
      </c>
      <c r="Y832" s="212">
        <f ca="1">OFFSET(환산공식!FG$15,$F832,0)</f>
        <v>0.38</v>
      </c>
      <c r="Z832" s="35">
        <f ca="1">OFFSET(환산공식!FH$15,$F832,0)</f>
        <v>0.38</v>
      </c>
      <c r="AA832" s="203">
        <f ca="1">OFFSET(환산공식!FI$15,$F832,0)</f>
        <v>0.24</v>
      </c>
      <c r="AB832" s="5"/>
      <c r="AD832">
        <f t="shared" ca="1" si="25"/>
        <v>6</v>
      </c>
    </row>
    <row r="833" spans="1:30">
      <c r="A833" s="222"/>
      <c r="B833" s="222"/>
      <c r="C833" s="222" t="s">
        <v>3219</v>
      </c>
      <c r="D833" s="219">
        <v>1761</v>
      </c>
      <c r="E833" s="219">
        <v>109</v>
      </c>
      <c r="F833" s="219">
        <v>109</v>
      </c>
      <c r="G833" s="264">
        <v>826</v>
      </c>
      <c r="H833" s="221" t="s">
        <v>129</v>
      </c>
      <c r="I833" s="219" t="s">
        <v>337</v>
      </c>
      <c r="J833" s="267" t="s">
        <v>311</v>
      </c>
      <c r="K833" s="219" t="s">
        <v>83</v>
      </c>
      <c r="L833" s="35" t="str">
        <f ca="1">IF(OFFSET(환산공식!$DU$15,$F833,0)=1,"O","X")</f>
        <v>X</v>
      </c>
      <c r="M833" s="212">
        <f ca="1">IFERROR(OFFSET(환산공식!DA$15,$F833,0),"")</f>
        <v>150</v>
      </c>
      <c r="N833" s="35" t="str">
        <f ca="1">IFERROR(CONCATENATE(ROUND(OFFSET(환산공식!DB$15,$F833,0),1),"%"),"")</f>
        <v>100%</v>
      </c>
      <c r="O833" s="35">
        <f ca="1">IFERROR(OFFSET(환산공식!DC$15,$F833,0),"")</f>
        <v>0</v>
      </c>
      <c r="P833" s="212" t="str">
        <f t="shared" ca="1" si="24"/>
        <v>3% 이하</v>
      </c>
      <c r="Q833" s="218">
        <f ca="1">IFERROR(ROUND(OFFSET(환산공식!$EX$15,$F833,0),3),"")</f>
        <v>0</v>
      </c>
      <c r="R833" s="218">
        <f ca="1">OFFSET('배치점수 계산기'!H$10,$D833,0)</f>
        <v>974.73500000000001</v>
      </c>
      <c r="S833" s="218">
        <f ca="1">OFFSET('배치점수 계산기'!I$10,$D833,0)</f>
        <v>973.13300000000004</v>
      </c>
      <c r="T833" s="218">
        <f ca="1">OFFSET('배치점수 계산기'!J$10,$D833,0)</f>
        <v>969.16800000000001</v>
      </c>
      <c r="U833" s="218">
        <f ca="1">OFFSET('배치점수 계산기'!K$10,$D833,0)</f>
        <v>967.93</v>
      </c>
      <c r="V833" s="218">
        <f ca="1">OFFSET('배치점수 계산기'!L$10,$D833,0)</f>
        <v>966.61</v>
      </c>
      <c r="W833" s="210" t="str">
        <f ca="1">OFFSET('배치점수 계산기'!M$10,$D833,0)</f>
        <v>표점/만점</v>
      </c>
      <c r="X833" s="208" t="str">
        <f ca="1">OFFSET('배치점수 계산기'!N$10,$D833,0)</f>
        <v>변표/만점</v>
      </c>
      <c r="Y833" s="212">
        <f ca="1">OFFSET(환산공식!FG$15,$F833,0)</f>
        <v>0.24</v>
      </c>
      <c r="Z833" s="35">
        <f ca="1">OFFSET(환산공식!FH$15,$F833,0)</f>
        <v>0.41</v>
      </c>
      <c r="AA833" s="203">
        <f ca="1">OFFSET(환산공식!FI$15,$F833,0)</f>
        <v>0.35</v>
      </c>
      <c r="AB833" s="5"/>
      <c r="AD833">
        <f t="shared" ca="1" si="25"/>
        <v>6</v>
      </c>
    </row>
    <row r="834" spans="1:30">
      <c r="A834" s="222"/>
      <c r="B834" s="222"/>
      <c r="C834" s="222" t="s">
        <v>3220</v>
      </c>
      <c r="D834" s="219">
        <v>1762</v>
      </c>
      <c r="E834" s="219">
        <v>197</v>
      </c>
      <c r="F834" s="219">
        <v>197</v>
      </c>
      <c r="G834" s="264">
        <v>827</v>
      </c>
      <c r="H834" s="221" t="s">
        <v>129</v>
      </c>
      <c r="I834" s="219" t="s">
        <v>324</v>
      </c>
      <c r="J834" s="267" t="s">
        <v>311</v>
      </c>
      <c r="K834" s="219" t="s">
        <v>83</v>
      </c>
      <c r="L834" s="35" t="str">
        <f ca="1">IF(OFFSET(환산공식!$DU$15,$F834,0)=1,"O","X")</f>
        <v>X</v>
      </c>
      <c r="M834" s="212">
        <f ca="1">IFERROR(OFFSET(환산공식!DA$15,$F834,0),"")</f>
        <v>200</v>
      </c>
      <c r="N834" s="35" t="str">
        <f ca="1">IFERROR(CONCATENATE(ROUND(OFFSET(환산공식!DB$15,$F834,0),1),"%"),"")</f>
        <v>100%</v>
      </c>
      <c r="O834" s="35">
        <f ca="1">IFERROR(OFFSET(환산공식!DC$15,$F834,0),"")</f>
        <v>10</v>
      </c>
      <c r="P834" s="212" t="str">
        <f t="shared" ca="1" si="24"/>
        <v>3% 이하</v>
      </c>
      <c r="Q834" s="218">
        <f ca="1">IFERROR(ROUND(OFFSET(환산공식!$EX$15,$F834,0),3),"")</f>
        <v>0</v>
      </c>
      <c r="R834" s="218">
        <f ca="1">OFFSET('배치점수 계산기'!H$10,$D834,0)</f>
        <v>739.32</v>
      </c>
      <c r="S834" s="218">
        <f ca="1">OFFSET('배치점수 계산기'!I$10,$D834,0)</f>
        <v>738.89700000000005</v>
      </c>
      <c r="T834" s="218">
        <f ca="1">OFFSET('배치점수 계산기'!J$10,$D834,0)</f>
        <v>738.14</v>
      </c>
      <c r="U834" s="218">
        <f ca="1">OFFSET('배치점수 계산기'!K$10,$D834,0)</f>
        <v>737.6</v>
      </c>
      <c r="V834" s="218">
        <f ca="1">OFFSET('배치점수 계산기'!L$10,$D834,0)</f>
        <v>734.98</v>
      </c>
      <c r="W834" s="210" t="str">
        <f ca="1">OFFSET('배치점수 계산기'!M$10,$D834,0)</f>
        <v>표점</v>
      </c>
      <c r="X834" s="208" t="str">
        <f ca="1">OFFSET('배치점수 계산기'!N$10,$D834,0)</f>
        <v>표점</v>
      </c>
      <c r="Y834" s="212">
        <f ca="1">OFFSET(환산공식!FG$15,$F834,0)</f>
        <v>0.25</v>
      </c>
      <c r="Z834" s="35">
        <f ca="1">OFFSET(환산공식!FH$15,$F834,0)</f>
        <v>0.38</v>
      </c>
      <c r="AA834" s="203">
        <f ca="1">OFFSET(환산공식!FI$15,$F834,0)</f>
        <v>0.38</v>
      </c>
      <c r="AB834" s="5"/>
      <c r="AD834">
        <f t="shared" ca="1" si="25"/>
        <v>6</v>
      </c>
    </row>
    <row r="835" spans="1:30">
      <c r="A835" s="222"/>
      <c r="B835" s="222"/>
      <c r="C835" s="222" t="s">
        <v>3221</v>
      </c>
      <c r="D835" s="219">
        <v>1763</v>
      </c>
      <c r="E835" s="219">
        <v>197</v>
      </c>
      <c r="F835" s="219">
        <v>197</v>
      </c>
      <c r="G835" s="264">
        <v>828</v>
      </c>
      <c r="H835" s="221" t="s">
        <v>129</v>
      </c>
      <c r="I835" s="219" t="s">
        <v>324</v>
      </c>
      <c r="J835" s="267" t="s">
        <v>899</v>
      </c>
      <c r="K835" s="219" t="s">
        <v>83</v>
      </c>
      <c r="L835" s="35" t="str">
        <f ca="1">IF(OFFSET(환산공식!$DU$15,$F835,0)=1,"O","X")</f>
        <v>X</v>
      </c>
      <c r="M835" s="212">
        <f ca="1">IFERROR(OFFSET(환산공식!DA$15,$F835,0),"")</f>
        <v>200</v>
      </c>
      <c r="N835" s="35" t="str">
        <f ca="1">IFERROR(CONCATENATE(ROUND(OFFSET(환산공식!DB$15,$F835,0),1),"%"),"")</f>
        <v>100%</v>
      </c>
      <c r="O835" s="35">
        <f ca="1">IFERROR(OFFSET(환산공식!DC$15,$F835,0),"")</f>
        <v>10</v>
      </c>
      <c r="P835" s="212" t="str">
        <f t="shared" ca="1" si="24"/>
        <v>3% 이하</v>
      </c>
      <c r="Q835" s="218">
        <f ca="1">IFERROR(ROUND(OFFSET(환산공식!$EX$15,$F835,0),3),"")</f>
        <v>0</v>
      </c>
      <c r="R835" s="218">
        <f ca="1">OFFSET('배치점수 계산기'!H$10,$D835,0)</f>
        <v>735.32</v>
      </c>
      <c r="S835" s="218">
        <f ca="1">OFFSET('배치점수 계산기'!I$10,$D835,0)</f>
        <v>734.73</v>
      </c>
      <c r="T835" s="218">
        <f ca="1">OFFSET('배치점수 계산기'!J$10,$D835,0)</f>
        <v>734.1</v>
      </c>
      <c r="U835" s="218">
        <f ca="1">OFFSET('배치점수 계산기'!K$10,$D835,0)</f>
        <v>733.56</v>
      </c>
      <c r="V835" s="218">
        <f ca="1">OFFSET('배치점수 계산기'!L$10,$D835,0)</f>
        <v>731.73299999999995</v>
      </c>
      <c r="W835" s="210" t="str">
        <f ca="1">OFFSET('배치점수 계산기'!M$10,$D835,0)</f>
        <v>표점</v>
      </c>
      <c r="X835" s="208" t="str">
        <f ca="1">OFFSET('배치점수 계산기'!N$10,$D835,0)</f>
        <v>표점</v>
      </c>
      <c r="Y835" s="212">
        <f ca="1">OFFSET(환산공식!FG$15,$F835,0)</f>
        <v>0.25</v>
      </c>
      <c r="Z835" s="35">
        <f ca="1">OFFSET(환산공식!FH$15,$F835,0)</f>
        <v>0.38</v>
      </c>
      <c r="AA835" s="203">
        <f ca="1">OFFSET(환산공식!FI$15,$F835,0)</f>
        <v>0.38</v>
      </c>
      <c r="AB835" s="5"/>
      <c r="AD835">
        <f t="shared" ca="1" si="25"/>
        <v>6</v>
      </c>
    </row>
    <row r="836" spans="1:30">
      <c r="A836" s="222"/>
      <c r="B836" s="222"/>
      <c r="C836" s="222" t="s">
        <v>3222</v>
      </c>
      <c r="D836" s="219">
        <v>1764</v>
      </c>
      <c r="E836" s="219">
        <v>223</v>
      </c>
      <c r="F836" s="219">
        <v>223</v>
      </c>
      <c r="G836" s="264">
        <v>829</v>
      </c>
      <c r="H836" s="221" t="s">
        <v>129</v>
      </c>
      <c r="I836" s="219" t="s">
        <v>332</v>
      </c>
      <c r="J836" s="267" t="s">
        <v>311</v>
      </c>
      <c r="K836" s="219" t="s">
        <v>83</v>
      </c>
      <c r="L836" s="35" t="str">
        <f ca="1">IF(OFFSET(환산공식!$DU$15,$F836,0)=1,"O","X")</f>
        <v>X</v>
      </c>
      <c r="M836" s="212">
        <f ca="1">IFERROR(OFFSET(환산공식!DA$15,$F836,0),"")</f>
        <v>0</v>
      </c>
      <c r="N836" s="35" t="str">
        <f ca="1">IFERROR(CONCATENATE(ROUND(OFFSET(환산공식!DB$15,$F836,0),1),"%"),"")</f>
        <v/>
      </c>
      <c r="O836" s="35">
        <f ca="1">IFERROR(OFFSET(환산공식!DC$15,$F836,0),"")</f>
        <v>0</v>
      </c>
      <c r="P836" s="212" t="str">
        <f t="shared" ca="1" si="24"/>
        <v>3% 이하</v>
      </c>
      <c r="Q836" s="218">
        <f ca="1">IFERROR(ROUND(OFFSET(환산공식!$EX$15,$F836,0),3),"")</f>
        <v>0</v>
      </c>
      <c r="R836" s="218">
        <f ca="1">OFFSET('배치점수 계산기'!H$10,$D836,0)</f>
        <v>199.13</v>
      </c>
      <c r="S836" s="218">
        <f ca="1">OFFSET('배치점수 계산기'!I$10,$D836,0)</f>
        <v>198.56</v>
      </c>
      <c r="T836" s="218">
        <f ca="1">OFFSET('배치점수 계산기'!J$10,$D836,0)</f>
        <v>197.57</v>
      </c>
      <c r="U836" s="218">
        <f ca="1">OFFSET('배치점수 계산기'!K$10,$D836,0)</f>
        <v>197.22499999999999</v>
      </c>
      <c r="V836" s="218">
        <f ca="1">OFFSET('배치점수 계산기'!L$10,$D836,0)</f>
        <v>196.97300000000001</v>
      </c>
      <c r="W836" s="210" t="str">
        <f ca="1">OFFSET('배치점수 계산기'!M$10,$D836,0)</f>
        <v>표점</v>
      </c>
      <c r="X836" s="208" t="str">
        <f ca="1">OFFSET('배치점수 계산기'!N$10,$D836,0)</f>
        <v>표점</v>
      </c>
      <c r="Y836" s="212">
        <f ca="1">OFFSET(환산공식!FG$15,$F836,0)</f>
        <v>0.25</v>
      </c>
      <c r="Z836" s="35">
        <f ca="1">OFFSET(환산공식!FH$15,$F836,0)</f>
        <v>0.45</v>
      </c>
      <c r="AA836" s="203">
        <f ca="1">OFFSET(환산공식!FI$15,$F836,0)</f>
        <v>0.3</v>
      </c>
      <c r="AB836" s="5"/>
      <c r="AD836">
        <f t="shared" ca="1" si="25"/>
        <v>6</v>
      </c>
    </row>
    <row r="837" spans="1:30">
      <c r="A837" s="222"/>
      <c r="B837" s="222"/>
      <c r="C837" s="222" t="s">
        <v>3223</v>
      </c>
      <c r="D837" s="219">
        <v>1765</v>
      </c>
      <c r="E837" s="219">
        <v>223</v>
      </c>
      <c r="F837" s="219">
        <v>223</v>
      </c>
      <c r="G837" s="264">
        <v>830</v>
      </c>
      <c r="H837" s="221" t="s">
        <v>129</v>
      </c>
      <c r="I837" s="219" t="s">
        <v>332</v>
      </c>
      <c r="J837" s="267" t="s">
        <v>899</v>
      </c>
      <c r="K837" s="219" t="s">
        <v>83</v>
      </c>
      <c r="L837" s="35" t="str">
        <f ca="1">IF(OFFSET(환산공식!$DU$15,$F837,0)=1,"O","X")</f>
        <v>X</v>
      </c>
      <c r="M837" s="212">
        <f ca="1">IFERROR(OFFSET(환산공식!DA$15,$F837,0),"")</f>
        <v>0</v>
      </c>
      <c r="N837" s="35" t="str">
        <f ca="1">IFERROR(CONCATENATE(ROUND(OFFSET(환산공식!DB$15,$F837,0),1),"%"),"")</f>
        <v/>
      </c>
      <c r="O837" s="35">
        <f ca="1">IFERROR(OFFSET(환산공식!DC$15,$F837,0),"")</f>
        <v>0</v>
      </c>
      <c r="P837" s="212" t="str">
        <f t="shared" ca="1" si="24"/>
        <v>3% 이하</v>
      </c>
      <c r="Q837" s="218">
        <f ca="1">IFERROR(ROUND(OFFSET(환산공식!$EX$15,$F837,0),3),"")</f>
        <v>0</v>
      </c>
      <c r="R837" s="218">
        <f ca="1">OFFSET('배치점수 계산기'!H$10,$D837,0)</f>
        <v>197.57</v>
      </c>
      <c r="S837" s="218">
        <f ca="1">OFFSET('배치점수 계산기'!I$10,$D837,0)</f>
        <v>197.30799999999999</v>
      </c>
      <c r="T837" s="218">
        <f ca="1">OFFSET('배치점수 계산기'!J$10,$D837,0)</f>
        <v>197.1</v>
      </c>
      <c r="U837" s="218">
        <f ca="1">OFFSET('배치점수 계산기'!K$10,$D837,0)</f>
        <v>196.36</v>
      </c>
      <c r="V837" s="218">
        <f ca="1">OFFSET('배치점수 계산기'!L$10,$D837,0)</f>
        <v>194.935</v>
      </c>
      <c r="W837" s="210" t="str">
        <f ca="1">OFFSET('배치점수 계산기'!M$10,$D837,0)</f>
        <v>표점</v>
      </c>
      <c r="X837" s="208" t="str">
        <f ca="1">OFFSET('배치점수 계산기'!N$10,$D837,0)</f>
        <v>표점</v>
      </c>
      <c r="Y837" s="212">
        <f ca="1">OFFSET(환산공식!FG$15,$F837,0)</f>
        <v>0.25</v>
      </c>
      <c r="Z837" s="35">
        <f ca="1">OFFSET(환산공식!FH$15,$F837,0)</f>
        <v>0.45</v>
      </c>
      <c r="AA837" s="203">
        <f ca="1">OFFSET(환산공식!FI$15,$F837,0)</f>
        <v>0.3</v>
      </c>
      <c r="AB837" s="5"/>
      <c r="AD837">
        <f t="shared" ca="1" si="25"/>
        <v>6</v>
      </c>
    </row>
    <row r="838" spans="1:30">
      <c r="A838" s="222"/>
      <c r="B838" s="222"/>
      <c r="C838" s="222" t="s">
        <v>3224</v>
      </c>
      <c r="D838" s="219">
        <v>1766</v>
      </c>
      <c r="E838" s="219">
        <v>229</v>
      </c>
      <c r="F838" s="219">
        <v>229</v>
      </c>
      <c r="G838" s="264">
        <v>831</v>
      </c>
      <c r="H838" s="221" t="s">
        <v>129</v>
      </c>
      <c r="I838" s="219" t="s">
        <v>330</v>
      </c>
      <c r="J838" s="267" t="s">
        <v>898</v>
      </c>
      <c r="K838" s="219" t="s">
        <v>83</v>
      </c>
      <c r="L838" s="35" t="str">
        <f ca="1">IF(OFFSET(환산공식!$DU$15,$F838,0)=1,"O","X")</f>
        <v>X</v>
      </c>
      <c r="M838" s="212">
        <f ca="1">IFERROR(OFFSET(환산공식!DA$15,$F838,0),"")</f>
        <v>40</v>
      </c>
      <c r="N838" s="35" t="str">
        <f ca="1">IFERROR(CONCATENATE(ROUND(OFFSET(환산공식!DB$15,$F838,0),1),"%"),"")</f>
        <v>100%</v>
      </c>
      <c r="O838" s="35">
        <f ca="1">IFERROR(OFFSET(환산공식!DC$15,$F838,0),"")</f>
        <v>0</v>
      </c>
      <c r="P838" s="212" t="str">
        <f t="shared" ca="1" si="24"/>
        <v>3% 이하</v>
      </c>
      <c r="Q838" s="218">
        <f ca="1">IFERROR(ROUND(OFFSET(환산공식!$EX$15,$F838,0),3),"")</f>
        <v>800</v>
      </c>
      <c r="R838" s="218">
        <f ca="1">OFFSET('배치점수 계산기'!H$10,$D838,0)</f>
        <v>991.29600000000005</v>
      </c>
      <c r="S838" s="218">
        <f ca="1">OFFSET('배치점수 계산기'!I$10,$D838,0)</f>
        <v>990.43899999999996</v>
      </c>
      <c r="T838" s="218">
        <f ca="1">OFFSET('배치점수 계산기'!J$10,$D838,0)</f>
        <v>990.03200000000004</v>
      </c>
      <c r="U838" s="218">
        <f ca="1">OFFSET('배치점수 계산기'!K$10,$D838,0)</f>
        <v>989.72199999999998</v>
      </c>
      <c r="V838" s="218">
        <f ca="1">OFFSET('배치점수 계산기'!L$10,$D838,0)</f>
        <v>989.42200000000003</v>
      </c>
      <c r="W838" s="210" t="str">
        <f ca="1">OFFSET('배치점수 계산기'!M$10,$D838,0)</f>
        <v>표점/만점</v>
      </c>
      <c r="X838" s="208" t="str">
        <f ca="1">OFFSET('배치점수 계산기'!N$10,$D838,0)</f>
        <v>표점/만점</v>
      </c>
      <c r="Y838" s="212">
        <f ca="1">OFFSET(환산공식!FG$15,$F838,0)</f>
        <v>0.25</v>
      </c>
      <c r="Z838" s="35">
        <f ca="1">OFFSET(환산공식!FH$15,$F838,0)</f>
        <v>0.37</v>
      </c>
      <c r="AA838" s="203">
        <f ca="1">OFFSET(환산공식!FI$15,$F838,0)</f>
        <v>0.37</v>
      </c>
      <c r="AB838" s="5"/>
      <c r="AD838">
        <f t="shared" ca="1" si="25"/>
        <v>6</v>
      </c>
    </row>
    <row r="839" spans="1:30">
      <c r="A839" s="222"/>
      <c r="B839" s="222"/>
      <c r="C839" s="222" t="s">
        <v>3225</v>
      </c>
      <c r="D839" s="219">
        <v>1767</v>
      </c>
      <c r="E839" s="219">
        <v>229</v>
      </c>
      <c r="F839" s="219">
        <v>229</v>
      </c>
      <c r="G839" s="264">
        <v>832</v>
      </c>
      <c r="H839" s="221" t="s">
        <v>129</v>
      </c>
      <c r="I839" s="219" t="s">
        <v>330</v>
      </c>
      <c r="J839" s="267" t="s">
        <v>1473</v>
      </c>
      <c r="K839" s="219" t="s">
        <v>83</v>
      </c>
      <c r="L839" s="35" t="str">
        <f ca="1">IF(OFFSET(환산공식!$DU$15,$F839,0)=1,"O","X")</f>
        <v>X</v>
      </c>
      <c r="M839" s="212">
        <f ca="1">IFERROR(OFFSET(환산공식!DA$15,$F839,0),"")</f>
        <v>40</v>
      </c>
      <c r="N839" s="35" t="str">
        <f ca="1">IFERROR(CONCATENATE(ROUND(OFFSET(환산공식!DB$15,$F839,0),1),"%"),"")</f>
        <v>100%</v>
      </c>
      <c r="O839" s="35">
        <f ca="1">IFERROR(OFFSET(환산공식!DC$15,$F839,0),"")</f>
        <v>0</v>
      </c>
      <c r="P839" s="212" t="str">
        <f t="shared" ca="1" si="24"/>
        <v>3% 이하</v>
      </c>
      <c r="Q839" s="218">
        <f ca="1">IFERROR(ROUND(OFFSET(환산공식!$EX$15,$F839,0),3),"")</f>
        <v>800</v>
      </c>
      <c r="R839" s="218">
        <f ca="1">OFFSET('배치점수 계산기'!H$10,$D839,0)</f>
        <v>990.43899999999996</v>
      </c>
      <c r="S839" s="218">
        <f ca="1">OFFSET('배치점수 계산기'!I$10,$D839,0)</f>
        <v>989.96</v>
      </c>
      <c r="T839" s="218">
        <f ca="1">OFFSET('배치점수 계산기'!J$10,$D839,0)</f>
        <v>989.67899999999997</v>
      </c>
      <c r="U839" s="218">
        <f ca="1">OFFSET('배치점수 계산기'!K$10,$D839,0)</f>
        <v>989.42200000000003</v>
      </c>
      <c r="V839" s="218">
        <f ca="1">OFFSET('배치점수 계산기'!L$10,$D839,0)</f>
        <v>989.01700000000005</v>
      </c>
      <c r="W839" s="210" t="str">
        <f ca="1">OFFSET('배치점수 계산기'!M$10,$D839,0)</f>
        <v>표점/만점</v>
      </c>
      <c r="X839" s="208" t="str">
        <f ca="1">OFFSET('배치점수 계산기'!N$10,$D839,0)</f>
        <v>표점/만점</v>
      </c>
      <c r="Y839" s="212">
        <f ca="1">OFFSET(환산공식!FG$15,$F839,0)</f>
        <v>0.25</v>
      </c>
      <c r="Z839" s="35">
        <f ca="1">OFFSET(환산공식!FH$15,$F839,0)</f>
        <v>0.37</v>
      </c>
      <c r="AA839" s="203">
        <f ca="1">OFFSET(환산공식!FI$15,$F839,0)</f>
        <v>0.37</v>
      </c>
      <c r="AB839" s="5"/>
      <c r="AD839">
        <f t="shared" ca="1" si="25"/>
        <v>6</v>
      </c>
    </row>
    <row r="840" spans="1:30">
      <c r="A840" s="222"/>
      <c r="B840" s="222"/>
      <c r="C840" s="222" t="s">
        <v>3226</v>
      </c>
      <c r="D840" s="219">
        <v>1768</v>
      </c>
      <c r="E840" s="219">
        <v>229</v>
      </c>
      <c r="F840" s="219">
        <v>229</v>
      </c>
      <c r="G840" s="264">
        <v>833</v>
      </c>
      <c r="H840" s="221" t="s">
        <v>129</v>
      </c>
      <c r="I840" s="219" t="s">
        <v>330</v>
      </c>
      <c r="J840" s="267" t="s">
        <v>311</v>
      </c>
      <c r="K840" s="219" t="s">
        <v>83</v>
      </c>
      <c r="L840" s="35" t="str">
        <f ca="1">IF(OFFSET(환산공식!$DU$15,$F840,0)=1,"O","X")</f>
        <v>X</v>
      </c>
      <c r="M840" s="212">
        <f ca="1">IFERROR(OFFSET(환산공식!DA$15,$F840,0),"")</f>
        <v>40</v>
      </c>
      <c r="N840" s="35" t="str">
        <f ca="1">IFERROR(CONCATENATE(ROUND(OFFSET(환산공식!DB$15,$F840,0),1),"%"),"")</f>
        <v>100%</v>
      </c>
      <c r="O840" s="35">
        <f ca="1">IFERROR(OFFSET(환산공식!DC$15,$F840,0),"")</f>
        <v>0</v>
      </c>
      <c r="P840" s="212" t="str">
        <f t="shared" ca="1" si="24"/>
        <v>3% 이하</v>
      </c>
      <c r="Q840" s="218">
        <f ca="1">IFERROR(ROUND(OFFSET(환산공식!$EX$15,$F840,0),3),"")</f>
        <v>800</v>
      </c>
      <c r="R840" s="218">
        <f ca="1">OFFSET('배치점수 계산기'!H$10,$D840,0)</f>
        <v>989.82899999999995</v>
      </c>
      <c r="S840" s="218">
        <f ca="1">OFFSET('배치점수 계산기'!I$10,$D840,0)</f>
        <v>989.67899999999997</v>
      </c>
      <c r="T840" s="218">
        <f ca="1">OFFSET('배치점수 계산기'!J$10,$D840,0)</f>
        <v>989.45100000000002</v>
      </c>
      <c r="U840" s="218">
        <f ca="1">OFFSET('배치점수 계산기'!K$10,$D840,0)</f>
        <v>989.16300000000001</v>
      </c>
      <c r="V840" s="218">
        <f ca="1">OFFSET('배치점수 계산기'!L$10,$D840,0)</f>
        <v>988.55399999999997</v>
      </c>
      <c r="W840" s="210" t="str">
        <f ca="1">OFFSET('배치점수 계산기'!M$10,$D840,0)</f>
        <v>표점/만점</v>
      </c>
      <c r="X840" s="208" t="str">
        <f ca="1">OFFSET('배치점수 계산기'!N$10,$D840,0)</f>
        <v>표점/만점</v>
      </c>
      <c r="Y840" s="212">
        <f ca="1">OFFSET(환산공식!FG$15,$F840,0)</f>
        <v>0.25</v>
      </c>
      <c r="Z840" s="35">
        <f ca="1">OFFSET(환산공식!FH$15,$F840,0)</f>
        <v>0.37</v>
      </c>
      <c r="AA840" s="203">
        <f ca="1">OFFSET(환산공식!FI$15,$F840,0)</f>
        <v>0.37</v>
      </c>
      <c r="AB840" s="5"/>
      <c r="AD840">
        <f t="shared" ca="1" si="25"/>
        <v>6</v>
      </c>
    </row>
    <row r="841" spans="1:30">
      <c r="A841" s="222"/>
      <c r="B841" s="222"/>
      <c r="C841" s="222" t="s">
        <v>3227</v>
      </c>
      <c r="D841" s="219">
        <v>1769</v>
      </c>
      <c r="E841" s="219">
        <v>229</v>
      </c>
      <c r="F841" s="219">
        <v>229</v>
      </c>
      <c r="G841" s="264">
        <v>834</v>
      </c>
      <c r="H841" s="221" t="s">
        <v>129</v>
      </c>
      <c r="I841" s="219" t="s">
        <v>330</v>
      </c>
      <c r="J841" s="267" t="s">
        <v>899</v>
      </c>
      <c r="K841" s="219" t="s">
        <v>83</v>
      </c>
      <c r="L841" s="35" t="str">
        <f ca="1">IF(OFFSET(환산공식!$DU$15,$F841,0)=1,"O","X")</f>
        <v>X</v>
      </c>
      <c r="M841" s="212">
        <f ca="1">IFERROR(OFFSET(환산공식!DA$15,$F841,0),"")</f>
        <v>40</v>
      </c>
      <c r="N841" s="35" t="str">
        <f ca="1">IFERROR(CONCATENATE(ROUND(OFFSET(환산공식!DB$15,$F841,0),1),"%"),"")</f>
        <v>100%</v>
      </c>
      <c r="O841" s="35">
        <f ca="1">IFERROR(OFFSET(환산공식!DC$15,$F841,0),"")</f>
        <v>0</v>
      </c>
      <c r="P841" s="212" t="str">
        <f t="shared" ref="P841:P887" ca="1" si="26">IF(E841="","",IF(Q841&gt;R841,"90% 이상",IF(Q841&gt;S841,CONCATENATE(ROUND(((Q841-S841)/(R841-S841))*20+70,0),"%"),IF(Q841&gt;T841,CONCATENATE(ROUND(((Q841-T841)/(S841-T841))*30+40,0),"%"),IF(Q841&gt;U841,CONCATENATE(ROUND(((Q841-U841)/(T841-U841))*30+10,0),"%"),IF(Q841&gt;V841,CONCATENATE(ROUND(((Q841-V841)/(U841-V841))*7+3,0),"%"),"3% 이하"))))))</f>
        <v>3% 이하</v>
      </c>
      <c r="Q841" s="218">
        <f ca="1">IFERROR(ROUND(OFFSET(환산공식!$EX$15,$F841,0),3),"")</f>
        <v>800</v>
      </c>
      <c r="R841" s="218">
        <f ca="1">OFFSET('배치점수 계산기'!H$10,$D841,0)</f>
        <v>989.72199999999998</v>
      </c>
      <c r="S841" s="218">
        <f ca="1">OFFSET('배치점수 계산기'!I$10,$D841,0)</f>
        <v>989.56799999999998</v>
      </c>
      <c r="T841" s="218">
        <f ca="1">OFFSET('배치점수 계산기'!J$10,$D841,0)</f>
        <v>989.45100000000002</v>
      </c>
      <c r="U841" s="218">
        <f ca="1">OFFSET('배치점수 계산기'!K$10,$D841,0)</f>
        <v>988.85799999999995</v>
      </c>
      <c r="V841" s="218">
        <f ca="1">OFFSET('배치점수 계산기'!L$10,$D841,0)</f>
        <v>987.64200000000005</v>
      </c>
      <c r="W841" s="210" t="str">
        <f ca="1">OFFSET('배치점수 계산기'!M$10,$D841,0)</f>
        <v>표점/만점</v>
      </c>
      <c r="X841" s="208" t="str">
        <f ca="1">OFFSET('배치점수 계산기'!N$10,$D841,0)</f>
        <v>표점/만점</v>
      </c>
      <c r="Y841" s="212">
        <f ca="1">OFFSET(환산공식!FG$15,$F841,0)</f>
        <v>0.25</v>
      </c>
      <c r="Z841" s="35">
        <f ca="1">OFFSET(환산공식!FH$15,$F841,0)</f>
        <v>0.37</v>
      </c>
      <c r="AA841" s="203">
        <f ca="1">OFFSET(환산공식!FI$15,$F841,0)</f>
        <v>0.37</v>
      </c>
      <c r="AB841" s="5"/>
      <c r="AD841">
        <f t="shared" ref="AD841:AD887" ca="1" si="27">IF(L841="X",6,IF(Q841&gt;R841,1,IF(Q841&gt;S841,2,IF(Q841&gt;T841,3,IF(Q841&gt;U841,4,IF(Q841&gt;=V841,5,IF(Q841&lt;V841,6,"")))))))</f>
        <v>6</v>
      </c>
    </row>
    <row r="842" spans="1:30">
      <c r="A842" s="222"/>
      <c r="B842" s="222"/>
      <c r="C842" s="222" t="s">
        <v>3228</v>
      </c>
      <c r="D842" s="219">
        <v>1770</v>
      </c>
      <c r="E842" s="219">
        <v>58</v>
      </c>
      <c r="F842" s="219">
        <v>58</v>
      </c>
      <c r="G842" s="264">
        <v>835</v>
      </c>
      <c r="H842" s="221" t="s">
        <v>129</v>
      </c>
      <c r="I842" s="219" t="s">
        <v>421</v>
      </c>
      <c r="J842" s="267" t="s">
        <v>311</v>
      </c>
      <c r="K842" s="219" t="s">
        <v>83</v>
      </c>
      <c r="L842" s="35" t="str">
        <f ca="1">IF(OFFSET(환산공식!$DU$15,$F842,0)=1,"O","X")</f>
        <v>X</v>
      </c>
      <c r="M842" s="212">
        <f ca="1">IFERROR(OFFSET(환산공식!DA$15,$F842,0),"")</f>
        <v>200</v>
      </c>
      <c r="N842" s="35" t="str">
        <f ca="1">IFERROR(CONCATENATE(ROUND(OFFSET(환산공식!DB$15,$F842,0),1),"%"),"")</f>
        <v>100%</v>
      </c>
      <c r="O842" s="35">
        <f ca="1">IFERROR(OFFSET(환산공식!DC$15,$F842,0),"")</f>
        <v>3</v>
      </c>
      <c r="P842" s="212" t="str">
        <f t="shared" ca="1" si="26"/>
        <v>3% 이하</v>
      </c>
      <c r="Q842" s="218">
        <f ca="1">IFERROR(ROUND(OFFSET(환산공식!$EX$15,$F842,0),3),"")</f>
        <v>0</v>
      </c>
      <c r="R842" s="218">
        <f ca="1">OFFSET('배치점수 계산기'!H$10,$D842,0)</f>
        <v>962.94200000000001</v>
      </c>
      <c r="S842" s="218">
        <f ca="1">OFFSET('배치점수 계산기'!I$10,$D842,0)</f>
        <v>962.10799999999995</v>
      </c>
      <c r="T842" s="218">
        <f ca="1">OFFSET('배치점수 계산기'!J$10,$D842,0)</f>
        <v>960.85500000000002</v>
      </c>
      <c r="U842" s="218">
        <f ca="1">OFFSET('배치점수 계산기'!K$10,$D842,0)</f>
        <v>959.83500000000004</v>
      </c>
      <c r="V842" s="218">
        <f ca="1">OFFSET('배치점수 계산기'!L$10,$D842,0)</f>
        <v>957.43899999999996</v>
      </c>
      <c r="W842" s="210" t="str">
        <f ca="1">OFFSET('배치점수 계산기'!M$10,$D842,0)</f>
        <v>표점/만점</v>
      </c>
      <c r="X842" s="208" t="str">
        <f ca="1">OFFSET('배치점수 계산기'!N$10,$D842,0)</f>
        <v>변표/만점</v>
      </c>
      <c r="Y842" s="212">
        <f ca="1">OFFSET(환산공식!FG$15,$F842,0)</f>
        <v>0.31</v>
      </c>
      <c r="Z842" s="35">
        <f ca="1">OFFSET(환산공식!FH$15,$F842,0)</f>
        <v>0.44</v>
      </c>
      <c r="AA842" s="203">
        <f ca="1">OFFSET(환산공식!FI$15,$F842,0)</f>
        <v>0.25</v>
      </c>
      <c r="AB842" s="5"/>
      <c r="AD842">
        <f t="shared" ca="1" si="27"/>
        <v>6</v>
      </c>
    </row>
    <row r="843" spans="1:30">
      <c r="A843" s="222"/>
      <c r="B843" s="222"/>
      <c r="C843" s="222" t="s">
        <v>3229</v>
      </c>
      <c r="D843" s="219">
        <v>1771</v>
      </c>
      <c r="E843" s="219">
        <v>204</v>
      </c>
      <c r="F843" s="219">
        <v>204</v>
      </c>
      <c r="G843" s="264">
        <v>836</v>
      </c>
      <c r="H843" s="221" t="s">
        <v>129</v>
      </c>
      <c r="I843" s="219" t="s">
        <v>327</v>
      </c>
      <c r="J843" s="267" t="s">
        <v>311</v>
      </c>
      <c r="K843" s="219" t="s">
        <v>83</v>
      </c>
      <c r="L843" s="35" t="str">
        <f ca="1">IF(OFFSET(환산공식!$DU$15,$F843,0)=1,"O","X")</f>
        <v>X</v>
      </c>
      <c r="M843" s="212">
        <f ca="1">IFERROR(OFFSET(환산공식!DA$15,$F843,0),"")</f>
        <v>200</v>
      </c>
      <c r="N843" s="35" t="str">
        <f ca="1">IFERROR(CONCATENATE(ROUND(OFFSET(환산공식!DB$15,$F843,0),1),"%"),"")</f>
        <v>100%</v>
      </c>
      <c r="O843" s="35">
        <f ca="1">IFERROR(OFFSET(환산공식!DC$15,$F843,0),"")</f>
        <v>10</v>
      </c>
      <c r="P843" s="212" t="str">
        <f t="shared" ca="1" si="26"/>
        <v>3% 이하</v>
      </c>
      <c r="Q843" s="218">
        <f ca="1">IFERROR(ROUND(OFFSET(환산공식!$EX$15,$F843,0),3),"")</f>
        <v>0</v>
      </c>
      <c r="R843" s="218">
        <f ca="1">OFFSET('배치점수 계산기'!H$10,$D843,0)</f>
        <v>966.58100000000002</v>
      </c>
      <c r="S843" s="218">
        <f ca="1">OFFSET('배치점수 계산기'!I$10,$D843,0)</f>
        <v>963.73099999999999</v>
      </c>
      <c r="T843" s="218">
        <f ca="1">OFFSET('배치점수 계산기'!J$10,$D843,0)</f>
        <v>961.86</v>
      </c>
      <c r="U843" s="218">
        <f ca="1">OFFSET('배치점수 계산기'!K$10,$D843,0)</f>
        <v>960.77099999999996</v>
      </c>
      <c r="V843" s="218">
        <f ca="1">OFFSET('배치점수 계산기'!L$10,$D843,0)</f>
        <v>959.53</v>
      </c>
      <c r="W843" s="210" t="str">
        <f ca="1">OFFSET('배치점수 계산기'!M$10,$D843,0)</f>
        <v>표점/만점</v>
      </c>
      <c r="X843" s="208" t="str">
        <f ca="1">OFFSET('배치점수 계산기'!N$10,$D843,0)</f>
        <v>표점/만점</v>
      </c>
      <c r="Y843" s="212">
        <f ca="1">OFFSET(환산공식!FG$15,$F843,0)</f>
        <v>0.3</v>
      </c>
      <c r="Z843" s="35">
        <f ca="1">OFFSET(환산공식!FH$15,$F843,0)</f>
        <v>0.4</v>
      </c>
      <c r="AA843" s="203">
        <f ca="1">OFFSET(환산공식!FI$15,$F843,0)</f>
        <v>0.3</v>
      </c>
      <c r="AB843" s="5"/>
      <c r="AD843">
        <f t="shared" ca="1" si="27"/>
        <v>6</v>
      </c>
    </row>
    <row r="844" spans="1:30">
      <c r="A844" s="222"/>
      <c r="B844" s="222"/>
      <c r="C844" s="222" t="s">
        <v>3230</v>
      </c>
      <c r="D844" s="219">
        <v>1772</v>
      </c>
      <c r="E844" s="219">
        <v>204</v>
      </c>
      <c r="F844" s="219">
        <v>204</v>
      </c>
      <c r="G844" s="264">
        <v>837</v>
      </c>
      <c r="H844" s="221" t="s">
        <v>129</v>
      </c>
      <c r="I844" s="219" t="s">
        <v>327</v>
      </c>
      <c r="J844" s="267" t="s">
        <v>899</v>
      </c>
      <c r="K844" s="219" t="s">
        <v>83</v>
      </c>
      <c r="L844" s="35" t="str">
        <f ca="1">IF(OFFSET(환산공식!$DU$15,$F844,0)=1,"O","X")</f>
        <v>X</v>
      </c>
      <c r="M844" s="212">
        <f ca="1">IFERROR(OFFSET(환산공식!DA$15,$F844,0),"")</f>
        <v>200</v>
      </c>
      <c r="N844" s="35" t="str">
        <f ca="1">IFERROR(CONCATENATE(ROUND(OFFSET(환산공식!DB$15,$F844,0),1),"%"),"")</f>
        <v>100%</v>
      </c>
      <c r="O844" s="35">
        <f ca="1">IFERROR(OFFSET(환산공식!DC$15,$F844,0),"")</f>
        <v>10</v>
      </c>
      <c r="P844" s="212" t="str">
        <f t="shared" ca="1" si="26"/>
        <v>3% 이하</v>
      </c>
      <c r="Q844" s="218">
        <f ca="1">IFERROR(ROUND(OFFSET(환산공식!$EX$15,$F844,0),3),"")</f>
        <v>0</v>
      </c>
      <c r="R844" s="218">
        <f ca="1">OFFSET('배치점수 계산기'!H$10,$D844,0)</f>
        <v>961.33600000000001</v>
      </c>
      <c r="S844" s="218">
        <f ca="1">OFFSET('배치점수 계산기'!I$10,$D844,0)</f>
        <v>961.14400000000001</v>
      </c>
      <c r="T844" s="218">
        <f ca="1">OFFSET('배치점수 계산기'!J$10,$D844,0)</f>
        <v>960.6</v>
      </c>
      <c r="U844" s="218">
        <f ca="1">OFFSET('배치점수 계산기'!K$10,$D844,0)</f>
        <v>956.69299999999998</v>
      </c>
      <c r="V844" s="218">
        <f ca="1">OFFSET('배치점수 계산기'!L$10,$D844,0)</f>
        <v>950.32399999999996</v>
      </c>
      <c r="W844" s="210" t="str">
        <f ca="1">OFFSET('배치점수 계산기'!M$10,$D844,0)</f>
        <v>표점/만점</v>
      </c>
      <c r="X844" s="208" t="str">
        <f ca="1">OFFSET('배치점수 계산기'!N$10,$D844,0)</f>
        <v>표점/만점</v>
      </c>
      <c r="Y844" s="212">
        <f ca="1">OFFSET(환산공식!FG$15,$F844,0)</f>
        <v>0.3</v>
      </c>
      <c r="Z844" s="35">
        <f ca="1">OFFSET(환산공식!FH$15,$F844,0)</f>
        <v>0.4</v>
      </c>
      <c r="AA844" s="203">
        <f ca="1">OFFSET(환산공식!FI$15,$F844,0)</f>
        <v>0.3</v>
      </c>
      <c r="AB844" s="5"/>
      <c r="AD844">
        <f t="shared" ca="1" si="27"/>
        <v>6</v>
      </c>
    </row>
    <row r="845" spans="1:30">
      <c r="A845" s="222"/>
      <c r="B845" s="222"/>
      <c r="C845" s="222" t="s">
        <v>3231</v>
      </c>
      <c r="D845" s="219">
        <v>1773</v>
      </c>
      <c r="E845" s="219">
        <v>208</v>
      </c>
      <c r="F845" s="219">
        <v>208</v>
      </c>
      <c r="G845" s="264">
        <v>838</v>
      </c>
      <c r="H845" s="221" t="s">
        <v>129</v>
      </c>
      <c r="I845" s="219" t="s">
        <v>326</v>
      </c>
      <c r="J845" s="267" t="s">
        <v>311</v>
      </c>
      <c r="K845" s="219" t="s">
        <v>83</v>
      </c>
      <c r="L845" s="35" t="str">
        <f ca="1">IF(OFFSET(환산공식!$DU$15,$F845,0)=1,"O","X")</f>
        <v>X</v>
      </c>
      <c r="M845" s="212">
        <f ca="1">IFERROR(OFFSET(환산공식!DA$15,$F845,0),"")</f>
        <v>30</v>
      </c>
      <c r="N845" s="35" t="str">
        <f ca="1">IFERROR(CONCATENATE(ROUND(OFFSET(환산공식!DB$15,$F845,0),1),"%"),"")</f>
        <v>100%</v>
      </c>
      <c r="O845" s="35">
        <f ca="1">IFERROR(OFFSET(환산공식!DC$15,$F845,0),"")</f>
        <v>5</v>
      </c>
      <c r="P845" s="212" t="str">
        <f t="shared" ca="1" si="26"/>
        <v>3% 이하</v>
      </c>
      <c r="Q845" s="218">
        <f ca="1">IFERROR(ROUND(OFFSET(환산공식!$EX$15,$F845,0),3),"")</f>
        <v>0</v>
      </c>
      <c r="R845" s="218">
        <f ca="1">OFFSET('배치점수 계산기'!H$10,$D845,0)</f>
        <v>366.02699999999999</v>
      </c>
      <c r="S845" s="218">
        <f ca="1">OFFSET('배치점수 계산기'!I$10,$D845,0)</f>
        <v>365.15499999999997</v>
      </c>
      <c r="T845" s="218">
        <f ca="1">OFFSET('배치점수 계산기'!J$10,$D845,0)</f>
        <v>364.83499999999998</v>
      </c>
      <c r="U845" s="218">
        <f ca="1">OFFSET('배치점수 계산기'!K$10,$D845,0)</f>
        <v>364.49799999999999</v>
      </c>
      <c r="V845" s="218">
        <f ca="1">OFFSET('배치점수 계산기'!L$10,$D845,0)</f>
        <v>361.08300000000003</v>
      </c>
      <c r="W845" s="210" t="str">
        <f ca="1">OFFSET('배치점수 계산기'!M$10,$D845,0)</f>
        <v>표점</v>
      </c>
      <c r="X845" s="208" t="str">
        <f ca="1">OFFSET('배치점수 계산기'!N$10,$D845,0)</f>
        <v>변표</v>
      </c>
      <c r="Y845" s="212">
        <f ca="1">OFFSET(환산공식!FG$15,$F845,0)</f>
        <v>0.3</v>
      </c>
      <c r="Z845" s="35">
        <f ca="1">OFFSET(환산공식!FH$15,$F845,0)</f>
        <v>0.4</v>
      </c>
      <c r="AA845" s="203">
        <f ca="1">OFFSET(환산공식!FI$15,$F845,0)</f>
        <v>0.3</v>
      </c>
      <c r="AB845" s="5"/>
      <c r="AD845">
        <f t="shared" ca="1" si="27"/>
        <v>6</v>
      </c>
    </row>
    <row r="846" spans="1:30">
      <c r="A846" s="222"/>
      <c r="B846" s="222"/>
      <c r="C846" s="222" t="s">
        <v>3232</v>
      </c>
      <c r="D846" s="219">
        <v>1774</v>
      </c>
      <c r="E846" s="219">
        <v>180</v>
      </c>
      <c r="F846" s="219">
        <v>180</v>
      </c>
      <c r="G846" s="264">
        <v>839</v>
      </c>
      <c r="H846" s="221" t="s">
        <v>129</v>
      </c>
      <c r="I846" s="219" t="s">
        <v>343</v>
      </c>
      <c r="J846" s="267" t="s">
        <v>311</v>
      </c>
      <c r="K846" s="219" t="s">
        <v>83</v>
      </c>
      <c r="L846" s="35" t="str">
        <f ca="1">IF(OFFSET(환산공식!$DU$15,$F846,0)=1,"O","X")</f>
        <v>X</v>
      </c>
      <c r="M846" s="212">
        <f ca="1">IFERROR(OFFSET(환산공식!DA$15,$F846,0),"")</f>
        <v>20</v>
      </c>
      <c r="N846" s="35" t="str">
        <f ca="1">IFERROR(CONCATENATE(ROUND(OFFSET(환산공식!DB$15,$F846,0),1),"%"),"")</f>
        <v>100%</v>
      </c>
      <c r="O846" s="35">
        <f ca="1">IFERROR(OFFSET(환산공식!DC$15,$F846,0),"")</f>
        <v>0</v>
      </c>
      <c r="P846" s="212" t="str">
        <f t="shared" ca="1" si="26"/>
        <v>3% 이하</v>
      </c>
      <c r="Q846" s="218">
        <f ca="1">IFERROR(ROUND(OFFSET(환산공식!$EX$15,$F846,0),3),"")</f>
        <v>0</v>
      </c>
      <c r="R846" s="218">
        <f ca="1">OFFSET('배치점수 계산기'!H$10,$D846,0)</f>
        <v>94.751000000000005</v>
      </c>
      <c r="S846" s="218">
        <f ca="1">OFFSET('배치점수 계산기'!I$10,$D846,0)</f>
        <v>94.584999999999994</v>
      </c>
      <c r="T846" s="218">
        <f ca="1">OFFSET('배치점수 계산기'!J$10,$D846,0)</f>
        <v>94.451999999999998</v>
      </c>
      <c r="U846" s="218">
        <f ca="1">OFFSET('배치점수 계산기'!K$10,$D846,0)</f>
        <v>94.284000000000006</v>
      </c>
      <c r="V846" s="218">
        <f ca="1">OFFSET('배치점수 계산기'!L$10,$D846,0)</f>
        <v>93.828999999999994</v>
      </c>
      <c r="W846" s="210" t="str">
        <f ca="1">OFFSET('배치점수 계산기'!M$10,$D846,0)</f>
        <v>표점/만점</v>
      </c>
      <c r="X846" s="208" t="str">
        <f ca="1">OFFSET('배치점수 계산기'!N$10,$D846,0)</f>
        <v>변표/만점</v>
      </c>
      <c r="Y846" s="212">
        <f ca="1">OFFSET(환산공식!FG$15,$F846,0)</f>
        <v>0.25</v>
      </c>
      <c r="Z846" s="35">
        <f ca="1">OFFSET(환산공식!FH$15,$F846,0)</f>
        <v>0.38</v>
      </c>
      <c r="AA846" s="203">
        <f ca="1">OFFSET(환산공식!FI$15,$F846,0)</f>
        <v>0.37</v>
      </c>
      <c r="AB846" s="5"/>
      <c r="AD846">
        <f t="shared" ca="1" si="27"/>
        <v>6</v>
      </c>
    </row>
    <row r="847" spans="1:30">
      <c r="A847" s="222"/>
      <c r="B847" s="222"/>
      <c r="C847" s="222" t="s">
        <v>3233</v>
      </c>
      <c r="D847" s="219">
        <v>1775</v>
      </c>
      <c r="E847" s="219">
        <v>169</v>
      </c>
      <c r="F847" s="219">
        <v>169</v>
      </c>
      <c r="G847" s="264">
        <v>840</v>
      </c>
      <c r="H847" s="221" t="s">
        <v>129</v>
      </c>
      <c r="I847" s="219" t="s">
        <v>339</v>
      </c>
      <c r="J847" s="267" t="s">
        <v>311</v>
      </c>
      <c r="K847" s="219" t="s">
        <v>83</v>
      </c>
      <c r="L847" s="35" t="str">
        <f ca="1">IF(OFFSET(환산공식!$DU$15,$F847,0)=1,"O","X")</f>
        <v>X</v>
      </c>
      <c r="M847" s="212">
        <f ca="1">IFERROR(OFFSET(환산공식!DA$15,$F847,0),"")</f>
        <v>80</v>
      </c>
      <c r="N847" s="35" t="str">
        <f ca="1">IFERROR(CONCATENATE(ROUND(OFFSET(환산공식!DB$15,$F847,0),1),"%"),"")</f>
        <v>100%</v>
      </c>
      <c r="O847" s="35">
        <f ca="1">IFERROR(OFFSET(환산공식!DC$15,$F847,0),"")</f>
        <v>10</v>
      </c>
      <c r="P847" s="212" t="str">
        <f t="shared" ca="1" si="26"/>
        <v>3% 이하</v>
      </c>
      <c r="Q847" s="218">
        <f ca="1">IFERROR(ROUND(OFFSET(환산공식!$EX$15,$F847,0),3),"")</f>
        <v>0</v>
      </c>
      <c r="R847" s="218">
        <f ca="1">OFFSET('배치점수 계산기'!H$10,$D847,0)</f>
        <v>781.48800000000006</v>
      </c>
      <c r="S847" s="218">
        <f ca="1">OFFSET('배치점수 계산기'!I$10,$D847,0)</f>
        <v>779.96799999999996</v>
      </c>
      <c r="T847" s="218">
        <f ca="1">OFFSET('배치점수 계산기'!J$10,$D847,0)</f>
        <v>778.024</v>
      </c>
      <c r="U847" s="218">
        <f ca="1">OFFSET('배치점수 계산기'!K$10,$D847,0)</f>
        <v>777.54399999999998</v>
      </c>
      <c r="V847" s="218">
        <f ca="1">OFFSET('배치점수 계산기'!L$10,$D847,0)</f>
        <v>775.94399999999996</v>
      </c>
      <c r="W847" s="210" t="str">
        <f ca="1">OFFSET('배치점수 계산기'!M$10,$D847,0)</f>
        <v>백분위</v>
      </c>
      <c r="X847" s="208" t="str">
        <f ca="1">OFFSET('배치점수 계산기'!N$10,$D847,0)</f>
        <v>백분위</v>
      </c>
      <c r="Y847" s="212">
        <f ca="1">OFFSET(환산공식!FG$15,$F847,0)</f>
        <v>0.28000000000000003</v>
      </c>
      <c r="Z847" s="35">
        <f ca="1">OFFSET(환산공식!FH$15,$F847,0)</f>
        <v>0.39</v>
      </c>
      <c r="AA847" s="203">
        <f ca="1">OFFSET(환산공식!FI$15,$F847,0)</f>
        <v>0.33</v>
      </c>
      <c r="AB847" s="5"/>
      <c r="AD847">
        <f t="shared" ca="1" si="27"/>
        <v>6</v>
      </c>
    </row>
    <row r="848" spans="1:30">
      <c r="A848" s="222"/>
      <c r="B848" s="222"/>
      <c r="C848" s="222" t="s">
        <v>3234</v>
      </c>
      <c r="D848" s="219">
        <v>1776</v>
      </c>
      <c r="E848" s="219">
        <v>169</v>
      </c>
      <c r="F848" s="219">
        <v>169</v>
      </c>
      <c r="G848" s="264">
        <v>841</v>
      </c>
      <c r="H848" s="221" t="s">
        <v>129</v>
      </c>
      <c r="I848" s="219" t="s">
        <v>339</v>
      </c>
      <c r="J848" s="267" t="s">
        <v>899</v>
      </c>
      <c r="K848" s="219" t="s">
        <v>83</v>
      </c>
      <c r="L848" s="35" t="str">
        <f ca="1">IF(OFFSET(환산공식!$DU$15,$F848,0)=1,"O","X")</f>
        <v>X</v>
      </c>
      <c r="M848" s="212">
        <f ca="1">IFERROR(OFFSET(환산공식!DA$15,$F848,0),"")</f>
        <v>80</v>
      </c>
      <c r="N848" s="35" t="str">
        <f ca="1">IFERROR(CONCATENATE(ROUND(OFFSET(환산공식!DB$15,$F848,0),1),"%"),"")</f>
        <v>100%</v>
      </c>
      <c r="O848" s="35">
        <f ca="1">IFERROR(OFFSET(환산공식!DC$15,$F848,0),"")</f>
        <v>10</v>
      </c>
      <c r="P848" s="212" t="str">
        <f t="shared" ca="1" si="26"/>
        <v>3% 이하</v>
      </c>
      <c r="Q848" s="218">
        <f ca="1">IFERROR(ROUND(OFFSET(환산공식!$EX$15,$F848,0),3),"")</f>
        <v>0</v>
      </c>
      <c r="R848" s="218">
        <f ca="1">OFFSET('배치점수 계산기'!H$10,$D848,0)</f>
        <v>779.96799999999996</v>
      </c>
      <c r="S848" s="218">
        <f ca="1">OFFSET('배치점수 계산기'!I$10,$D848,0)</f>
        <v>778.94399999999996</v>
      </c>
      <c r="T848" s="218">
        <f ca="1">OFFSET('배치점수 계산기'!J$10,$D848,0)</f>
        <v>778.024</v>
      </c>
      <c r="U848" s="218">
        <f ca="1">OFFSET('배치점수 계산기'!K$10,$D848,0)</f>
        <v>774.70399999999995</v>
      </c>
      <c r="V848" s="218">
        <f ca="1">OFFSET('배치점수 계산기'!L$10,$D848,0)</f>
        <v>767.77599999999995</v>
      </c>
      <c r="W848" s="210" t="str">
        <f ca="1">OFFSET('배치점수 계산기'!M$10,$D848,0)</f>
        <v>백분위</v>
      </c>
      <c r="X848" s="208" t="str">
        <f ca="1">OFFSET('배치점수 계산기'!N$10,$D848,0)</f>
        <v>백분위</v>
      </c>
      <c r="Y848" s="212">
        <f ca="1">OFFSET(환산공식!FG$15,$F848,0)</f>
        <v>0.28000000000000003</v>
      </c>
      <c r="Z848" s="35">
        <f ca="1">OFFSET(환산공식!FH$15,$F848,0)</f>
        <v>0.39</v>
      </c>
      <c r="AA848" s="203">
        <f ca="1">OFFSET(환산공식!FI$15,$F848,0)</f>
        <v>0.33</v>
      </c>
      <c r="AB848" s="5"/>
      <c r="AD848">
        <f t="shared" ca="1" si="27"/>
        <v>6</v>
      </c>
    </row>
    <row r="849" spans="1:30">
      <c r="A849" s="222"/>
      <c r="B849" s="222"/>
      <c r="C849" s="222" t="s">
        <v>3235</v>
      </c>
      <c r="D849" s="219">
        <v>1777</v>
      </c>
      <c r="E849" s="219">
        <v>173</v>
      </c>
      <c r="F849" s="219">
        <v>173</v>
      </c>
      <c r="G849" s="264">
        <v>842</v>
      </c>
      <c r="H849" s="221" t="s">
        <v>129</v>
      </c>
      <c r="I849" s="219" t="s">
        <v>316</v>
      </c>
      <c r="J849" s="267" t="s">
        <v>311</v>
      </c>
      <c r="K849" s="219" t="s">
        <v>83</v>
      </c>
      <c r="L849" s="35" t="str">
        <f ca="1">IF(OFFSET(환산공식!$DU$15,$F849,0)=1,"O","X")</f>
        <v>X</v>
      </c>
      <c r="M849" s="212">
        <f ca="1">IFERROR(OFFSET(환산공식!DA$15,$F849,0),"")</f>
        <v>100</v>
      </c>
      <c r="N849" s="35" t="str">
        <f ca="1">IFERROR(CONCATENATE(ROUND(OFFSET(환산공식!DB$15,$F849,0),1),"%"),"")</f>
        <v>100%</v>
      </c>
      <c r="O849" s="35">
        <f ca="1">IFERROR(OFFSET(환산공식!DC$15,$F849,0),"")</f>
        <v>5</v>
      </c>
      <c r="P849" s="212" t="str">
        <f t="shared" ca="1" si="26"/>
        <v>3% 이하</v>
      </c>
      <c r="Q849" s="218">
        <f ca="1">IFERROR(ROUND(OFFSET(환산공식!$EX$15,$F849,0),3),"")</f>
        <v>0</v>
      </c>
      <c r="R849" s="218">
        <f ca="1">OFFSET('배치점수 계산기'!H$10,$D849,0)</f>
        <v>499.9</v>
      </c>
      <c r="S849" s="218">
        <f ca="1">OFFSET('배치점수 계산기'!I$10,$D849,0)</f>
        <v>498.3</v>
      </c>
      <c r="T849" s="218">
        <f ca="1">OFFSET('배치점수 계산기'!J$10,$D849,0)</f>
        <v>497.8</v>
      </c>
      <c r="U849" s="218">
        <f ca="1">OFFSET('배치점수 계산기'!K$10,$D849,0)</f>
        <v>497.2</v>
      </c>
      <c r="V849" s="218">
        <f ca="1">OFFSET('배치점수 계산기'!L$10,$D849,0)</f>
        <v>496.3</v>
      </c>
      <c r="W849" s="210" t="str">
        <f ca="1">OFFSET('배치점수 계산기'!M$10,$D849,0)</f>
        <v>표점</v>
      </c>
      <c r="X849" s="208" t="str">
        <f ca="1">OFFSET('배치점수 계산기'!N$10,$D849,0)</f>
        <v>표점</v>
      </c>
      <c r="Y849" s="212">
        <f ca="1">OFFSET(환산공식!FG$15,$F849,0)</f>
        <v>0.33</v>
      </c>
      <c r="Z849" s="35">
        <f ca="1">OFFSET(환산공식!FH$15,$F849,0)</f>
        <v>0.33</v>
      </c>
      <c r="AA849" s="203">
        <f ca="1">OFFSET(환산공식!FI$15,$F849,0)</f>
        <v>0.33</v>
      </c>
      <c r="AB849" s="5"/>
      <c r="AD849">
        <f t="shared" ca="1" si="27"/>
        <v>6</v>
      </c>
    </row>
    <row r="850" spans="1:30">
      <c r="A850" s="222"/>
      <c r="B850" s="222"/>
      <c r="C850" s="222" t="s">
        <v>3236</v>
      </c>
      <c r="D850" s="219">
        <v>1778</v>
      </c>
      <c r="E850" s="219">
        <v>156</v>
      </c>
      <c r="F850" s="219">
        <v>156</v>
      </c>
      <c r="G850" s="264">
        <v>843</v>
      </c>
      <c r="H850" s="221" t="s">
        <v>129</v>
      </c>
      <c r="I850" s="219" t="s">
        <v>342</v>
      </c>
      <c r="J850" s="267" t="s">
        <v>311</v>
      </c>
      <c r="K850" s="219" t="s">
        <v>83</v>
      </c>
      <c r="L850" s="35" t="str">
        <f ca="1">IF(OFFSET(환산공식!$DU$15,$F850,0)=1,"O","X")</f>
        <v>X</v>
      </c>
      <c r="M850" s="212">
        <f ca="1">IFERROR(OFFSET(환산공식!DA$15,$F850,0),"")</f>
        <v>250</v>
      </c>
      <c r="N850" s="35" t="str">
        <f ca="1">IFERROR(CONCATENATE(ROUND(OFFSET(환산공식!DB$15,$F850,0),1),"%"),"")</f>
        <v>100%</v>
      </c>
      <c r="O850" s="35">
        <f ca="1">IFERROR(OFFSET(환산공식!DC$15,$F850,0),"")</f>
        <v>3</v>
      </c>
      <c r="P850" s="212" t="str">
        <f t="shared" ca="1" si="26"/>
        <v>3% 이하</v>
      </c>
      <c r="Q850" s="218">
        <f ca="1">IFERROR(ROUND(OFFSET(환산공식!$EX$15,$F850,0),3),"")</f>
        <v>0</v>
      </c>
      <c r="R850" s="218">
        <f ca="1">OFFSET('배치점수 계산기'!H$10,$D850,0)</f>
        <v>969.84</v>
      </c>
      <c r="S850" s="218">
        <f ca="1">OFFSET('배치점수 계산기'!I$10,$D850,0)</f>
        <v>967.69</v>
      </c>
      <c r="T850" s="218">
        <f ca="1">OFFSET('배치점수 계산기'!J$10,$D850,0)</f>
        <v>964.4</v>
      </c>
      <c r="U850" s="218">
        <f ca="1">OFFSET('배치점수 계산기'!K$10,$D850,0)</f>
        <v>959.35</v>
      </c>
      <c r="V850" s="218">
        <f ca="1">OFFSET('배치점수 계산기'!L$10,$D850,0)</f>
        <v>955.41</v>
      </c>
      <c r="W850" s="210" t="str">
        <f ca="1">OFFSET('배치점수 계산기'!M$10,$D850,0)</f>
        <v>백분위</v>
      </c>
      <c r="X850" s="208" t="str">
        <f ca="1">OFFSET('배치점수 계산기'!N$10,$D850,0)</f>
        <v>백분위</v>
      </c>
      <c r="Y850" s="212">
        <f ca="1">OFFSET(환산공식!FG$15,$F850,0)</f>
        <v>0.33</v>
      </c>
      <c r="Z850" s="35">
        <f ca="1">OFFSET(환산공식!FH$15,$F850,0)</f>
        <v>0.4</v>
      </c>
      <c r="AA850" s="203">
        <f ca="1">OFFSET(환산공식!FI$15,$F850,0)</f>
        <v>0.27</v>
      </c>
      <c r="AB850" s="5"/>
      <c r="AD850">
        <f t="shared" ca="1" si="27"/>
        <v>6</v>
      </c>
    </row>
    <row r="851" spans="1:30">
      <c r="A851" s="222"/>
      <c r="B851" s="222"/>
      <c r="C851" s="222" t="s">
        <v>3237</v>
      </c>
      <c r="D851" s="219">
        <v>1779</v>
      </c>
      <c r="E851" s="219">
        <v>149</v>
      </c>
      <c r="F851" s="219">
        <v>149</v>
      </c>
      <c r="G851" s="264">
        <v>844</v>
      </c>
      <c r="H851" s="221" t="s">
        <v>129</v>
      </c>
      <c r="I851" s="219" t="s">
        <v>338</v>
      </c>
      <c r="J851" s="267" t="s">
        <v>311</v>
      </c>
      <c r="K851" s="219" t="s">
        <v>83</v>
      </c>
      <c r="L851" s="35" t="str">
        <f ca="1">IF(OFFSET(환산공식!$DU$15,$F851,0)=1,"O","X")</f>
        <v>X</v>
      </c>
      <c r="M851" s="212">
        <f ca="1">IFERROR(OFFSET(환산공식!DA$15,$F851,0),"")</f>
        <v>160</v>
      </c>
      <c r="N851" s="35" t="str">
        <f ca="1">IFERROR(CONCATENATE(ROUND(OFFSET(환산공식!DB$15,$F851,0),1),"%"),"")</f>
        <v>100%</v>
      </c>
      <c r="O851" s="35">
        <f ca="1">IFERROR(OFFSET(환산공식!DC$15,$F851,0),"")</f>
        <v>6</v>
      </c>
      <c r="P851" s="212" t="str">
        <f t="shared" ca="1" si="26"/>
        <v>3% 이하</v>
      </c>
      <c r="Q851" s="218">
        <f ca="1">IFERROR(ROUND(OFFSET(환산공식!$EX$15,$F851,0),3),"")</f>
        <v>0</v>
      </c>
      <c r="R851" s="218">
        <f ca="1">OFFSET('배치점수 계산기'!H$10,$D851,0)</f>
        <v>546.26</v>
      </c>
      <c r="S851" s="218">
        <f ca="1">OFFSET('배치점수 계산기'!I$10,$D851,0)</f>
        <v>542.17600000000004</v>
      </c>
      <c r="T851" s="218">
        <f ca="1">OFFSET('배치점수 계산기'!J$10,$D851,0)</f>
        <v>537.88900000000001</v>
      </c>
      <c r="U851" s="218">
        <f ca="1">OFFSET('배치점수 계산기'!K$10,$D851,0)</f>
        <v>536.44100000000003</v>
      </c>
      <c r="V851" s="218">
        <f ca="1">OFFSET('배치점수 계산기'!L$10,$D851,0)</f>
        <v>533.48099999999999</v>
      </c>
      <c r="W851" s="210" t="str">
        <f ca="1">OFFSET('배치점수 계산기'!M$10,$D851,0)</f>
        <v>표점</v>
      </c>
      <c r="X851" s="208" t="str">
        <f ca="1">OFFSET('배치점수 계산기'!N$10,$D851,0)</f>
        <v>표점/만점</v>
      </c>
      <c r="Y851" s="212">
        <f ca="1">OFFSET(환산공식!FG$15,$F851,0)</f>
        <v>0.28000000000000003</v>
      </c>
      <c r="Z851" s="35">
        <f ca="1">OFFSET(환산공식!FH$15,$F851,0)</f>
        <v>0.42</v>
      </c>
      <c r="AA851" s="203">
        <f ca="1">OFFSET(환산공식!FI$15,$F851,0)</f>
        <v>0.3</v>
      </c>
      <c r="AB851" s="5"/>
      <c r="AD851">
        <f t="shared" ca="1" si="27"/>
        <v>6</v>
      </c>
    </row>
    <row r="852" spans="1:30">
      <c r="A852" s="222"/>
      <c r="B852" s="222"/>
      <c r="C852" s="222" t="s">
        <v>3238</v>
      </c>
      <c r="D852" s="219">
        <v>1780</v>
      </c>
      <c r="E852" s="219">
        <v>170</v>
      </c>
      <c r="F852" s="219">
        <v>170</v>
      </c>
      <c r="G852" s="264">
        <v>845</v>
      </c>
      <c r="H852" s="221" t="s">
        <v>129</v>
      </c>
      <c r="I852" s="219" t="s">
        <v>321</v>
      </c>
      <c r="J852" s="267" t="s">
        <v>311</v>
      </c>
      <c r="K852" s="219" t="s">
        <v>83</v>
      </c>
      <c r="L852" s="35" t="str">
        <f ca="1">IF(OFFSET(환산공식!$DU$15,$F852,0)=1,"O","X")</f>
        <v>X</v>
      </c>
      <c r="M852" s="212">
        <f ca="1">IFERROR(OFFSET(환산공식!DA$15,$F852,0),"")</f>
        <v>80</v>
      </c>
      <c r="N852" s="35" t="str">
        <f ca="1">IFERROR(CONCATENATE(ROUND(OFFSET(환산공식!DB$15,$F852,0),1),"%"),"")</f>
        <v>100%</v>
      </c>
      <c r="O852" s="35">
        <f ca="1">IFERROR(OFFSET(환산공식!DC$15,$F852,0),"")</f>
        <v>5</v>
      </c>
      <c r="P852" s="212" t="str">
        <f t="shared" ca="1" si="26"/>
        <v>3% 이하</v>
      </c>
      <c r="Q852" s="218">
        <f ca="1">IFERROR(ROUND(OFFSET(환산공식!$EX$15,$F852,0),3),"")</f>
        <v>0</v>
      </c>
      <c r="R852" s="218">
        <f ca="1">OFFSET('배치점수 계산기'!H$10,$D852,0)</f>
        <v>399.31400000000002</v>
      </c>
      <c r="S852" s="218">
        <f ca="1">OFFSET('배치점수 계산기'!I$10,$D852,0)</f>
        <v>398.61799999999999</v>
      </c>
      <c r="T852" s="218">
        <f ca="1">OFFSET('배치점수 계산기'!J$10,$D852,0)</f>
        <v>397.16800000000001</v>
      </c>
      <c r="U852" s="218">
        <f ca="1">OFFSET('배치점수 계산기'!K$10,$D852,0)</f>
        <v>396.14</v>
      </c>
      <c r="V852" s="218">
        <f ca="1">OFFSET('배치점수 계산기'!L$10,$D852,0)</f>
        <v>394.73</v>
      </c>
      <c r="W852" s="210" t="str">
        <f ca="1">OFFSET('배치점수 계산기'!M$10,$D852,0)</f>
        <v>백분위</v>
      </c>
      <c r="X852" s="208" t="str">
        <f ca="1">OFFSET('배치점수 계산기'!N$10,$D852,0)</f>
        <v>백분위</v>
      </c>
      <c r="Y852" s="212">
        <f ca="1">OFFSET(환산공식!FG$15,$F852,0)</f>
        <v>0.25</v>
      </c>
      <c r="Z852" s="35">
        <f ca="1">OFFSET(환산공식!FH$15,$F852,0)</f>
        <v>0.38</v>
      </c>
      <c r="AA852" s="203">
        <f ca="1">OFFSET(환산공식!FI$15,$F852,0)</f>
        <v>0.38</v>
      </c>
      <c r="AB852" s="5"/>
      <c r="AD852">
        <f t="shared" ca="1" si="27"/>
        <v>6</v>
      </c>
    </row>
    <row r="853" spans="1:30">
      <c r="A853" s="222"/>
      <c r="B853" s="222"/>
      <c r="C853" s="222" t="s">
        <v>3239</v>
      </c>
      <c r="D853" s="219">
        <v>1781</v>
      </c>
      <c r="E853" s="219">
        <v>31</v>
      </c>
      <c r="F853" s="219">
        <v>31</v>
      </c>
      <c r="G853" s="264">
        <v>846</v>
      </c>
      <c r="H853" s="221" t="s">
        <v>129</v>
      </c>
      <c r="I853" s="219" t="s">
        <v>150</v>
      </c>
      <c r="J853" s="267" t="s">
        <v>900</v>
      </c>
      <c r="K853" s="219" t="s">
        <v>83</v>
      </c>
      <c r="L853" s="35" t="str">
        <f ca="1">IF(OFFSET(환산공식!$DU$15,$F853,0)=1,"O","X")</f>
        <v>X</v>
      </c>
      <c r="M853" s="212">
        <f ca="1">IFERROR(OFFSET(환산공식!DA$15,$F853,0),"")</f>
        <v>120</v>
      </c>
      <c r="N853" s="35" t="str">
        <f ca="1">IFERROR(CONCATENATE(ROUND(OFFSET(환산공식!DB$15,$F853,0),1),"%"),"")</f>
        <v>100%</v>
      </c>
      <c r="O853" s="35">
        <f ca="1">IFERROR(OFFSET(환산공식!DC$15,$F853,0),"")</f>
        <v>0</v>
      </c>
      <c r="P853" s="212" t="str">
        <f t="shared" ca="1" si="26"/>
        <v>3% 이하</v>
      </c>
      <c r="Q853" s="218">
        <f ca="1">IFERROR(ROUND(OFFSET(환산공식!$EX$15,$F853,0),3),"")</f>
        <v>0</v>
      </c>
      <c r="R853" s="218">
        <f ca="1">OFFSET('배치점수 계산기'!H$10,$D853,0)</f>
        <v>584.524</v>
      </c>
      <c r="S853" s="218">
        <f ca="1">OFFSET('배치점수 계산기'!I$10,$D853,0)</f>
        <v>583.78899999999999</v>
      </c>
      <c r="T853" s="218">
        <f ca="1">OFFSET('배치점수 계산기'!J$10,$D853,0)</f>
        <v>583.47400000000005</v>
      </c>
      <c r="U853" s="218">
        <f ca="1">OFFSET('배치점수 계산기'!K$10,$D853,0)</f>
        <v>580.97699999999998</v>
      </c>
      <c r="V853" s="218">
        <f ca="1">OFFSET('배치점수 계산기'!L$10,$D853,0)</f>
        <v>578.09</v>
      </c>
      <c r="W853" s="210" t="str">
        <f ca="1">OFFSET('배치점수 계산기'!M$10,$D853,0)</f>
        <v>표점</v>
      </c>
      <c r="X853" s="208" t="str">
        <f ca="1">OFFSET('배치점수 계산기'!N$10,$D853,0)</f>
        <v>변표</v>
      </c>
      <c r="Y853" s="212">
        <f ca="1">OFFSET(환산공식!FG$15,$F853,0)</f>
        <v>0.24</v>
      </c>
      <c r="Z853" s="35">
        <f ca="1">OFFSET(환산공식!FH$15,$F853,0)</f>
        <v>0.41</v>
      </c>
      <c r="AA853" s="203">
        <f ca="1">OFFSET(환산공식!FI$15,$F853,0)</f>
        <v>0.35</v>
      </c>
      <c r="AB853" s="5"/>
      <c r="AD853">
        <f t="shared" ca="1" si="27"/>
        <v>6</v>
      </c>
    </row>
    <row r="854" spans="1:30">
      <c r="A854" s="222"/>
      <c r="B854" s="222"/>
      <c r="C854" s="222" t="s">
        <v>3240</v>
      </c>
      <c r="D854" s="219">
        <v>1782</v>
      </c>
      <c r="E854" s="219">
        <v>150</v>
      </c>
      <c r="F854" s="219">
        <v>150</v>
      </c>
      <c r="G854" s="264">
        <v>847</v>
      </c>
      <c r="H854" s="221" t="s">
        <v>129</v>
      </c>
      <c r="I854" s="219" t="s">
        <v>313</v>
      </c>
      <c r="J854" s="267" t="s">
        <v>900</v>
      </c>
      <c r="K854" s="219" t="s">
        <v>83</v>
      </c>
      <c r="L854" s="35" t="str">
        <f ca="1">IF(OFFSET(환산공식!$DU$15,$F854,0)=1,"O","X")</f>
        <v>X</v>
      </c>
      <c r="M854" s="212">
        <f ca="1">IFERROR(OFFSET(환산공식!DA$15,$F854,0),"")</f>
        <v>100</v>
      </c>
      <c r="N854" s="35" t="str">
        <f ca="1">IFERROR(CONCATENATE(ROUND(OFFSET(환산공식!DB$15,$F854,0),1),"%"),"")</f>
        <v>100%</v>
      </c>
      <c r="O854" s="35">
        <f ca="1">IFERROR(OFFSET(환산공식!DC$15,$F854,0),"")</f>
        <v>10</v>
      </c>
      <c r="P854" s="212" t="str">
        <f t="shared" ca="1" si="26"/>
        <v>3% 이하</v>
      </c>
      <c r="Q854" s="218">
        <f ca="1">IFERROR(ROUND(OFFSET(환산공식!$EX$15,$F854,0),3),"")</f>
        <v>600</v>
      </c>
      <c r="R854" s="218">
        <f ca="1">OFFSET('배치점수 계산기'!H$10,$D854,0)</f>
        <v>1000.2</v>
      </c>
      <c r="S854" s="218">
        <f ca="1">OFFSET('배치점수 계산기'!I$10,$D854,0)</f>
        <v>999.42</v>
      </c>
      <c r="T854" s="218">
        <f ca="1">OFFSET('배치점수 계산기'!J$10,$D854,0)</f>
        <v>998.71</v>
      </c>
      <c r="U854" s="218">
        <f ca="1">OFFSET('배치점수 계산기'!K$10,$D854,0)</f>
        <v>998.3</v>
      </c>
      <c r="V854" s="218">
        <f ca="1">OFFSET('배치점수 계산기'!L$10,$D854,0)</f>
        <v>996.98</v>
      </c>
      <c r="W854" s="210" t="str">
        <f ca="1">OFFSET('배치점수 계산기'!M$10,$D854,0)</f>
        <v>백분위</v>
      </c>
      <c r="X854" s="208" t="str">
        <f ca="1">OFFSET('배치점수 계산기'!N$10,$D854,0)</f>
        <v>백분위</v>
      </c>
      <c r="Y854" s="212">
        <f ca="1">OFFSET(환산공식!FG$15,$F854,0)</f>
        <v>0.33</v>
      </c>
      <c r="Z854" s="35">
        <f ca="1">OFFSET(환산공식!FH$15,$F854,0)</f>
        <v>0.33</v>
      </c>
      <c r="AA854" s="203">
        <f ca="1">OFFSET(환산공식!FI$15,$F854,0)</f>
        <v>0.33</v>
      </c>
      <c r="AB854" s="5"/>
      <c r="AD854">
        <f t="shared" ca="1" si="27"/>
        <v>6</v>
      </c>
    </row>
    <row r="855" spans="1:30">
      <c r="A855" s="222"/>
      <c r="B855" s="222"/>
      <c r="C855" s="222" t="s">
        <v>3241</v>
      </c>
      <c r="D855" s="219">
        <v>1783</v>
      </c>
      <c r="E855" s="219">
        <v>151</v>
      </c>
      <c r="F855" s="219">
        <v>151</v>
      </c>
      <c r="G855" s="264">
        <v>848</v>
      </c>
      <c r="H855" s="221" t="s">
        <v>129</v>
      </c>
      <c r="I855" s="219" t="s">
        <v>313</v>
      </c>
      <c r="J855" s="267" t="s">
        <v>312</v>
      </c>
      <c r="K855" s="219" t="s">
        <v>128</v>
      </c>
      <c r="L855" s="35" t="str">
        <f ca="1">IF(OFFSET(환산공식!$DU$15,$F855,0)=1,"O","X")</f>
        <v>X</v>
      </c>
      <c r="M855" s="212">
        <f ca="1">IFERROR(OFFSET(환산공식!DA$15,$F855,0),"")</f>
        <v>100</v>
      </c>
      <c r="N855" s="35" t="str">
        <f ca="1">IFERROR(CONCATENATE(ROUND(OFFSET(환산공식!DB$15,$F855,0),1),"%"),"")</f>
        <v>100%</v>
      </c>
      <c r="O855" s="35">
        <f ca="1">IFERROR(OFFSET(환산공식!DC$15,$F855,0),"")</f>
        <v>10</v>
      </c>
      <c r="P855" s="212" t="str">
        <f t="shared" ca="1" si="26"/>
        <v>3% 이하</v>
      </c>
      <c r="Q855" s="218">
        <f ca="1">IFERROR(ROUND(OFFSET(환산공식!$EX$15,$F855,0),3),"")</f>
        <v>600</v>
      </c>
      <c r="R855" s="218">
        <f ca="1">OFFSET('배치점수 계산기'!H$10,$D855,0)</f>
        <v>1003.01</v>
      </c>
      <c r="S855" s="218">
        <f ca="1">OFFSET('배치점수 계산기'!I$10,$D855,0)</f>
        <v>1002.28</v>
      </c>
      <c r="T855" s="218">
        <f ca="1">OFFSET('배치점수 계산기'!J$10,$D855,0)</f>
        <v>1001.01</v>
      </c>
      <c r="U855" s="218">
        <f ca="1">OFFSET('배치점수 계산기'!K$10,$D855,0)</f>
        <v>1000.77</v>
      </c>
      <c r="V855" s="218">
        <f ca="1">OFFSET('배치점수 계산기'!L$10,$D855,0)</f>
        <v>998.63</v>
      </c>
      <c r="W855" s="210" t="str">
        <f ca="1">OFFSET('배치점수 계산기'!M$10,$D855,0)</f>
        <v>백분위</v>
      </c>
      <c r="X855" s="208" t="str">
        <f ca="1">OFFSET('배치점수 계산기'!N$10,$D855,0)</f>
        <v>백분위</v>
      </c>
      <c r="Y855" s="212">
        <f ca="1">OFFSET(환산공식!FG$15,$F855,0)</f>
        <v>0.4</v>
      </c>
      <c r="Z855" s="35">
        <f ca="1">OFFSET(환산공식!FH$15,$F855,0)</f>
        <v>0.4</v>
      </c>
      <c r="AA855" s="203">
        <f ca="1">OFFSET(환산공식!FI$15,$F855,0)</f>
        <v>0.2</v>
      </c>
      <c r="AB855" s="5"/>
      <c r="AD855">
        <f t="shared" ca="1" si="27"/>
        <v>6</v>
      </c>
    </row>
    <row r="856" spans="1:30">
      <c r="A856" s="222"/>
      <c r="B856" s="222"/>
      <c r="C856" s="222" t="s">
        <v>3242</v>
      </c>
      <c r="D856" s="219">
        <v>1784</v>
      </c>
      <c r="E856" s="219">
        <v>159</v>
      </c>
      <c r="F856" s="219">
        <v>159</v>
      </c>
      <c r="G856" s="264">
        <v>849</v>
      </c>
      <c r="H856" s="221" t="s">
        <v>129</v>
      </c>
      <c r="I856" s="219" t="s">
        <v>314</v>
      </c>
      <c r="J856" s="267" t="s">
        <v>900</v>
      </c>
      <c r="K856" s="219" t="s">
        <v>83</v>
      </c>
      <c r="L856" s="35" t="str">
        <f ca="1">IF(OFFSET(환산공식!$DU$15,$F856,0)=1,"O","X")</f>
        <v>X</v>
      </c>
      <c r="M856" s="212">
        <f ca="1">IFERROR(OFFSET(환산공식!DA$15,$F856,0),"")</f>
        <v>139</v>
      </c>
      <c r="N856" s="35" t="str">
        <f ca="1">IFERROR(CONCATENATE(ROUND(OFFSET(환산공식!DB$15,$F856,0),1),"%"),"")</f>
        <v>100%</v>
      </c>
      <c r="O856" s="35">
        <f ca="1">IFERROR(OFFSET(환산공식!DC$15,$F856,0),"")</f>
        <v>0</v>
      </c>
      <c r="P856" s="212" t="str">
        <f t="shared" ca="1" si="26"/>
        <v>3% 이하</v>
      </c>
      <c r="Q856" s="218">
        <f ca="1">IFERROR(ROUND(OFFSET(환산공식!$EX$15,$F856,0),3),"")</f>
        <v>0</v>
      </c>
      <c r="R856" s="218">
        <f ca="1">OFFSET('배치점수 계산기'!H$10,$D856,0)</f>
        <v>535.35400000000004</v>
      </c>
      <c r="S856" s="218">
        <f ca="1">OFFSET('배치점수 계산기'!I$10,$D856,0)</f>
        <v>534.63699999999994</v>
      </c>
      <c r="T856" s="218">
        <f ca="1">OFFSET('배치점수 계산기'!J$10,$D856,0)</f>
        <v>532.66200000000003</v>
      </c>
      <c r="U856" s="218">
        <f ca="1">OFFSET('배치점수 계산기'!K$10,$D856,0)</f>
        <v>531.721</v>
      </c>
      <c r="V856" s="218">
        <f ca="1">OFFSET('배치점수 계산기'!L$10,$D856,0)</f>
        <v>530.78700000000003</v>
      </c>
      <c r="W856" s="210" t="str">
        <f ca="1">OFFSET('배치점수 계산기'!M$10,$D856,0)</f>
        <v>표점</v>
      </c>
      <c r="X856" s="208" t="str">
        <f ca="1">OFFSET('배치점수 계산기'!N$10,$D856,0)</f>
        <v>변표</v>
      </c>
      <c r="Y856" s="212">
        <f ca="1">OFFSET(환산공식!FG$15,$F856,0)</f>
        <v>0.33</v>
      </c>
      <c r="Z856" s="35">
        <f ca="1">OFFSET(환산공식!FH$15,$F856,0)</f>
        <v>0.33</v>
      </c>
      <c r="AA856" s="203">
        <f ca="1">OFFSET(환산공식!FI$15,$F856,0)</f>
        <v>0.33</v>
      </c>
      <c r="AB856" s="5"/>
      <c r="AD856">
        <f t="shared" ca="1" si="27"/>
        <v>6</v>
      </c>
    </row>
    <row r="857" spans="1:30">
      <c r="A857" s="222"/>
      <c r="B857" s="222"/>
      <c r="C857" s="222" t="s">
        <v>3243</v>
      </c>
      <c r="D857" s="219">
        <v>1785</v>
      </c>
      <c r="E857" s="219">
        <v>160</v>
      </c>
      <c r="F857" s="219">
        <v>160</v>
      </c>
      <c r="G857" s="264">
        <v>850</v>
      </c>
      <c r="H857" s="221" t="s">
        <v>129</v>
      </c>
      <c r="I857" s="219" t="s">
        <v>314</v>
      </c>
      <c r="J857" s="267" t="s">
        <v>312</v>
      </c>
      <c r="K857" s="219" t="s">
        <v>128</v>
      </c>
      <c r="L857" s="35" t="str">
        <f ca="1">IF(OFFSET(환산공식!$DU$15,$F857,0)=1,"O","X")</f>
        <v>X</v>
      </c>
      <c r="M857" s="212">
        <f ca="1">IFERROR(OFFSET(환산공식!DA$15,$F857,0),"")</f>
        <v>139</v>
      </c>
      <c r="N857" s="35" t="str">
        <f ca="1">IFERROR(CONCATENATE(ROUND(OFFSET(환산공식!DB$15,$F857,0),1),"%"),"")</f>
        <v>100%</v>
      </c>
      <c r="O857" s="35">
        <f ca="1">IFERROR(OFFSET(환산공식!DC$15,$F857,0),"")</f>
        <v>0</v>
      </c>
      <c r="P857" s="212" t="str">
        <f t="shared" ca="1" si="26"/>
        <v>3% 이하</v>
      </c>
      <c r="Q857" s="218">
        <f ca="1">IFERROR(ROUND(OFFSET(환산공식!$EX$15,$F857,0),3),"")</f>
        <v>0</v>
      </c>
      <c r="R857" s="218">
        <f ca="1">OFFSET('배치점수 계산기'!H$10,$D857,0)</f>
        <v>537.61400000000003</v>
      </c>
      <c r="S857" s="218">
        <f ca="1">OFFSET('배치점수 계산기'!I$10,$D857,0)</f>
        <v>536.63699999999994</v>
      </c>
      <c r="T857" s="218">
        <f ca="1">OFFSET('배치점수 계산기'!J$10,$D857,0)</f>
        <v>535.93100000000004</v>
      </c>
      <c r="U857" s="218">
        <f ca="1">OFFSET('배치점수 계산기'!K$10,$D857,0)</f>
        <v>534.10599999999999</v>
      </c>
      <c r="V857" s="218">
        <f ca="1">OFFSET('배치점수 계산기'!L$10,$D857,0)</f>
        <v>532.245</v>
      </c>
      <c r="W857" s="210" t="str">
        <f ca="1">OFFSET('배치점수 계산기'!M$10,$D857,0)</f>
        <v>표점</v>
      </c>
      <c r="X857" s="208" t="str">
        <f ca="1">OFFSET('배치점수 계산기'!N$10,$D857,0)</f>
        <v>변표</v>
      </c>
      <c r="Y857" s="212">
        <f ca="1">OFFSET(환산공식!FG$15,$F857,0)</f>
        <v>0.33</v>
      </c>
      <c r="Z857" s="35">
        <f ca="1">OFFSET(환산공식!FH$15,$F857,0)</f>
        <v>0.33</v>
      </c>
      <c r="AA857" s="203">
        <f ca="1">OFFSET(환산공식!FI$15,$F857,0)</f>
        <v>0.33</v>
      </c>
      <c r="AB857" s="5"/>
      <c r="AD857">
        <f t="shared" ca="1" si="27"/>
        <v>6</v>
      </c>
    </row>
    <row r="858" spans="1:30">
      <c r="A858" s="222"/>
      <c r="B858" s="222"/>
      <c r="C858" s="222" t="s">
        <v>3244</v>
      </c>
      <c r="D858" s="219">
        <v>1786</v>
      </c>
      <c r="E858" s="219">
        <v>165</v>
      </c>
      <c r="F858" s="219">
        <v>165</v>
      </c>
      <c r="G858" s="264">
        <v>851</v>
      </c>
      <c r="H858" s="221" t="s">
        <v>129</v>
      </c>
      <c r="I858" s="219" t="s">
        <v>323</v>
      </c>
      <c r="J858" s="267" t="s">
        <v>320</v>
      </c>
      <c r="K858" s="219" t="s">
        <v>83</v>
      </c>
      <c r="L858" s="35" t="str">
        <f ca="1">IF(OFFSET(환산공식!$DU$15,$F858,0)=1,"O","X")</f>
        <v>X</v>
      </c>
      <c r="M858" s="212">
        <f ca="1">IFERROR(OFFSET(환산공식!DA$15,$F858,0),"")</f>
        <v>100</v>
      </c>
      <c r="N858" s="35" t="str">
        <f ca="1">IFERROR(CONCATENATE(ROUND(OFFSET(환산공식!DB$15,$F858,0),1),"%"),"")</f>
        <v>100%</v>
      </c>
      <c r="O858" s="35">
        <f ca="1">IFERROR(OFFSET(환산공식!DC$15,$F858,0),"")</f>
        <v>0</v>
      </c>
      <c r="P858" s="212" t="str">
        <f t="shared" ca="1" si="26"/>
        <v>3% 이하</v>
      </c>
      <c r="Q858" s="218">
        <f ca="1">IFERROR(ROUND(OFFSET(환산공식!$EX$15,$F858,0),3),"")</f>
        <v>0</v>
      </c>
      <c r="R858" s="218">
        <f ca="1">OFFSET('배치점수 계산기'!H$10,$D858,0)</f>
        <v>996.31</v>
      </c>
      <c r="S858" s="218">
        <f ca="1">OFFSET('배치점수 계산기'!I$10,$D858,0)</f>
        <v>994.28300000000002</v>
      </c>
      <c r="T858" s="218">
        <f ca="1">OFFSET('배치점수 계산기'!J$10,$D858,0)</f>
        <v>991.03</v>
      </c>
      <c r="U858" s="218">
        <f ca="1">OFFSET('배치점수 계산기'!K$10,$D858,0)</f>
        <v>988.93899999999996</v>
      </c>
      <c r="V858" s="218">
        <f ca="1">OFFSET('배치점수 계산기'!L$10,$D858,0)</f>
        <v>977.76</v>
      </c>
      <c r="W858" s="210" t="str">
        <f ca="1">OFFSET('배치점수 계산기'!M$10,$D858,0)</f>
        <v>백분위</v>
      </c>
      <c r="X858" s="208" t="str">
        <f ca="1">OFFSET('배치점수 계산기'!N$10,$D858,0)</f>
        <v>백분위</v>
      </c>
      <c r="Y858" s="212">
        <f ca="1">OFFSET(환산공식!FG$15,$F858,0)</f>
        <v>0.33</v>
      </c>
      <c r="Z858" s="35">
        <f ca="1">OFFSET(환산공식!FH$15,$F858,0)</f>
        <v>0.33</v>
      </c>
      <c r="AA858" s="203">
        <f ca="1">OFFSET(환산공식!FI$15,$F858,0)</f>
        <v>0.33</v>
      </c>
      <c r="AB858" s="5"/>
      <c r="AD858">
        <f t="shared" ca="1" si="27"/>
        <v>6</v>
      </c>
    </row>
    <row r="859" spans="1:30">
      <c r="A859" s="222"/>
      <c r="B859" s="222"/>
      <c r="C859" s="222" t="s">
        <v>3245</v>
      </c>
      <c r="D859" s="219">
        <v>1787</v>
      </c>
      <c r="E859" s="219">
        <v>171</v>
      </c>
      <c r="F859" s="219">
        <v>171</v>
      </c>
      <c r="G859" s="264">
        <v>852</v>
      </c>
      <c r="H859" s="221" t="s">
        <v>129</v>
      </c>
      <c r="I859" s="219" t="s">
        <v>321</v>
      </c>
      <c r="J859" s="267" t="s">
        <v>320</v>
      </c>
      <c r="K859" s="219" t="s">
        <v>83</v>
      </c>
      <c r="L859" s="35" t="str">
        <f ca="1">IF(OFFSET(환산공식!$DU$15,$F859,0)=1,"O","X")</f>
        <v>X</v>
      </c>
      <c r="M859" s="212">
        <f ca="1">IFERROR(OFFSET(환산공식!DA$15,$F859,0),"")</f>
        <v>80</v>
      </c>
      <c r="N859" s="35" t="str">
        <f ca="1">IFERROR(CONCATENATE(ROUND(OFFSET(환산공식!DB$15,$F859,0),1),"%"),"")</f>
        <v>100%</v>
      </c>
      <c r="O859" s="35">
        <f ca="1">IFERROR(OFFSET(환산공식!DC$15,$F859,0),"")</f>
        <v>5</v>
      </c>
      <c r="P859" s="212" t="str">
        <f t="shared" ca="1" si="26"/>
        <v>3% 이하</v>
      </c>
      <c r="Q859" s="218">
        <f ca="1">IFERROR(ROUND(OFFSET(환산공식!$EX$15,$F859,0),3),"")</f>
        <v>0</v>
      </c>
      <c r="R859" s="218">
        <f ca="1">OFFSET('배치점수 계산기'!H$10,$D859,0)</f>
        <v>403.27800000000002</v>
      </c>
      <c r="S859" s="218">
        <f ca="1">OFFSET('배치점수 계산기'!I$10,$D859,0)</f>
        <v>402.60399999999998</v>
      </c>
      <c r="T859" s="218">
        <f ca="1">OFFSET('배치점수 계산기'!J$10,$D859,0)</f>
        <v>401.43799999999999</v>
      </c>
      <c r="U859" s="218">
        <f ca="1">OFFSET('배치점수 계산기'!K$10,$D859,0)</f>
        <v>400.93200000000002</v>
      </c>
      <c r="V859" s="218">
        <f ca="1">OFFSET('배치점수 계산기'!L$10,$D859,0)</f>
        <v>396.45400000000001</v>
      </c>
      <c r="W859" s="210" t="str">
        <f ca="1">OFFSET('배치점수 계산기'!M$10,$D859,0)</f>
        <v>백분위</v>
      </c>
      <c r="X859" s="208" t="str">
        <f ca="1">OFFSET('배치점수 계산기'!N$10,$D859,0)</f>
        <v>백분위</v>
      </c>
      <c r="Y859" s="212">
        <f ca="1">OFFSET(환산공식!FG$15,$F859,0)</f>
        <v>0.25</v>
      </c>
      <c r="Z859" s="35">
        <f ca="1">OFFSET(환산공식!FH$15,$F859,0)</f>
        <v>0.38</v>
      </c>
      <c r="AA859" s="203">
        <f ca="1">OFFSET(환산공식!FI$15,$F859,0)</f>
        <v>0.38</v>
      </c>
      <c r="AB859" s="5"/>
      <c r="AD859">
        <f t="shared" ca="1" si="27"/>
        <v>6</v>
      </c>
    </row>
    <row r="860" spans="1:30">
      <c r="A860" s="222"/>
      <c r="B860" s="222"/>
      <c r="C860" s="222" t="s">
        <v>3246</v>
      </c>
      <c r="D860" s="219">
        <v>1788</v>
      </c>
      <c r="E860" s="219">
        <v>173</v>
      </c>
      <c r="F860" s="219">
        <v>173</v>
      </c>
      <c r="G860" s="264">
        <v>853</v>
      </c>
      <c r="H860" s="221" t="s">
        <v>129</v>
      </c>
      <c r="I860" s="219" t="s">
        <v>316</v>
      </c>
      <c r="J860" s="267" t="s">
        <v>900</v>
      </c>
      <c r="K860" s="219" t="s">
        <v>83</v>
      </c>
      <c r="L860" s="35" t="str">
        <f ca="1">IF(OFFSET(환산공식!$DU$15,$F860,0)=1,"O","X")</f>
        <v>X</v>
      </c>
      <c r="M860" s="212">
        <f ca="1">IFERROR(OFFSET(환산공식!DA$15,$F860,0),"")</f>
        <v>100</v>
      </c>
      <c r="N860" s="35" t="str">
        <f ca="1">IFERROR(CONCATENATE(ROUND(OFFSET(환산공식!DB$15,$F860,0),1),"%"),"")</f>
        <v>100%</v>
      </c>
      <c r="O860" s="35">
        <f ca="1">IFERROR(OFFSET(환산공식!DC$15,$F860,0),"")</f>
        <v>5</v>
      </c>
      <c r="P860" s="212" t="str">
        <f t="shared" ca="1" si="26"/>
        <v>3% 이하</v>
      </c>
      <c r="Q860" s="218">
        <f ca="1">IFERROR(ROUND(OFFSET(환산공식!$EX$15,$F860,0),3),"")</f>
        <v>0</v>
      </c>
      <c r="R860" s="218">
        <f ca="1">OFFSET('배치점수 계산기'!H$10,$D860,0)</f>
        <v>501.7</v>
      </c>
      <c r="S860" s="218">
        <f ca="1">OFFSET('배치점수 계산기'!I$10,$D860,0)</f>
        <v>501</v>
      </c>
      <c r="T860" s="218">
        <f ca="1">OFFSET('배치점수 계산기'!J$10,$D860,0)</f>
        <v>498.9</v>
      </c>
      <c r="U860" s="218">
        <f ca="1">OFFSET('배치점수 계산기'!K$10,$D860,0)</f>
        <v>498.1</v>
      </c>
      <c r="V860" s="218">
        <f ca="1">OFFSET('배치점수 계산기'!L$10,$D860,0)</f>
        <v>495.5</v>
      </c>
      <c r="W860" s="210" t="str">
        <f ca="1">OFFSET('배치점수 계산기'!M$10,$D860,0)</f>
        <v>표점</v>
      </c>
      <c r="X860" s="208" t="str">
        <f ca="1">OFFSET('배치점수 계산기'!N$10,$D860,0)</f>
        <v>표점</v>
      </c>
      <c r="Y860" s="212">
        <f ca="1">OFFSET(환산공식!FG$15,$F860,0)</f>
        <v>0.33</v>
      </c>
      <c r="Z860" s="35">
        <f ca="1">OFFSET(환산공식!FH$15,$F860,0)</f>
        <v>0.33</v>
      </c>
      <c r="AA860" s="203">
        <f ca="1">OFFSET(환산공식!FI$15,$F860,0)</f>
        <v>0.33</v>
      </c>
      <c r="AB860" s="5"/>
      <c r="AD860">
        <f t="shared" ca="1" si="27"/>
        <v>6</v>
      </c>
    </row>
    <row r="861" spans="1:30">
      <c r="A861" s="222"/>
      <c r="B861" s="222"/>
      <c r="C861" s="222" t="s">
        <v>3247</v>
      </c>
      <c r="D861" s="219">
        <v>1789</v>
      </c>
      <c r="E861" s="219">
        <v>174</v>
      </c>
      <c r="F861" s="219">
        <v>174</v>
      </c>
      <c r="G861" s="264">
        <v>854</v>
      </c>
      <c r="H861" s="221" t="s">
        <v>129</v>
      </c>
      <c r="I861" s="219" t="s">
        <v>316</v>
      </c>
      <c r="J861" s="267" t="s">
        <v>312</v>
      </c>
      <c r="K861" s="219" t="s">
        <v>128</v>
      </c>
      <c r="L861" s="35" t="str">
        <f ca="1">IF(OFFSET(환산공식!$DU$15,$F861,0)=1,"O","X")</f>
        <v>X</v>
      </c>
      <c r="M861" s="212">
        <f ca="1">IFERROR(OFFSET(환산공식!DA$15,$F861,0),"")</f>
        <v>100</v>
      </c>
      <c r="N861" s="35" t="str">
        <f ca="1">IFERROR(CONCATENATE(ROUND(OFFSET(환산공식!DB$15,$F861,0),1),"%"),"")</f>
        <v>100%</v>
      </c>
      <c r="O861" s="35">
        <f ca="1">IFERROR(OFFSET(환산공식!DC$15,$F861,0),"")</f>
        <v>5</v>
      </c>
      <c r="P861" s="212" t="str">
        <f t="shared" ca="1" si="26"/>
        <v>3% 이하</v>
      </c>
      <c r="Q861" s="218">
        <f ca="1">IFERROR(ROUND(OFFSET(환산공식!$EX$15,$F861,0),3),"")</f>
        <v>0</v>
      </c>
      <c r="R861" s="218">
        <f ca="1">OFFSET('배치점수 계산기'!H$10,$D861,0)</f>
        <v>502.4</v>
      </c>
      <c r="S861" s="218">
        <f ca="1">OFFSET('배치점수 계산기'!I$10,$D861,0)</f>
        <v>501.4</v>
      </c>
      <c r="T861" s="218">
        <f ca="1">OFFSET('배치점수 계산기'!J$10,$D861,0)</f>
        <v>500.6</v>
      </c>
      <c r="U861" s="218">
        <f ca="1">OFFSET('배치점수 계산기'!K$10,$D861,0)</f>
        <v>500</v>
      </c>
      <c r="V861" s="218">
        <f ca="1">OFFSET('배치점수 계산기'!L$10,$D861,0)</f>
        <v>499.4</v>
      </c>
      <c r="W861" s="210" t="str">
        <f ca="1">OFFSET('배치점수 계산기'!M$10,$D861,0)</f>
        <v>표점</v>
      </c>
      <c r="X861" s="208" t="str">
        <f ca="1">OFFSET('배치점수 계산기'!N$10,$D861,0)</f>
        <v>표점</v>
      </c>
      <c r="Y861" s="212">
        <f ca="1">OFFSET(환산공식!FG$15,$F861,0)</f>
        <v>0.33</v>
      </c>
      <c r="Z861" s="35">
        <f ca="1">OFFSET(환산공식!FH$15,$F861,0)</f>
        <v>0.33</v>
      </c>
      <c r="AA861" s="203">
        <f ca="1">OFFSET(환산공식!FI$15,$F861,0)</f>
        <v>0.33</v>
      </c>
      <c r="AB861" s="5"/>
      <c r="AD861">
        <f t="shared" ca="1" si="27"/>
        <v>6</v>
      </c>
    </row>
    <row r="862" spans="1:30">
      <c r="A862" s="222"/>
      <c r="B862" s="222"/>
      <c r="C862" s="222" t="s">
        <v>3248</v>
      </c>
      <c r="D862" s="219">
        <v>1790</v>
      </c>
      <c r="E862" s="219">
        <v>2</v>
      </c>
      <c r="F862" s="219">
        <v>2</v>
      </c>
      <c r="G862" s="264">
        <v>855</v>
      </c>
      <c r="H862" s="221" t="s">
        <v>129</v>
      </c>
      <c r="I862" s="219" t="s">
        <v>309</v>
      </c>
      <c r="J862" s="267" t="s">
        <v>325</v>
      </c>
      <c r="K862" s="219" t="s">
        <v>83</v>
      </c>
      <c r="L862" s="35" t="str">
        <f ca="1">IF(OFFSET(환산공식!$DU$15,$F862,0)=1,"O","X")</f>
        <v>X</v>
      </c>
      <c r="M862" s="212">
        <f ca="1">IFERROR(OFFSET(환산공식!DA$15,$F862,0),"")</f>
        <v>0</v>
      </c>
      <c r="N862" s="35" t="str">
        <f ca="1">IFERROR(CONCATENATE(ROUND(OFFSET(환산공식!DB$15,$F862,0),1),"%"),"")</f>
        <v/>
      </c>
      <c r="O862" s="35">
        <f ca="1">IFERROR(OFFSET(환산공식!DC$15,$F862,0),"")</f>
        <v>0</v>
      </c>
      <c r="P862" s="212" t="str">
        <f t="shared" ca="1" si="26"/>
        <v>3% 이하</v>
      </c>
      <c r="Q862" s="218">
        <f ca="1">IFERROR(ROUND(OFFSET(환산공식!$EX$15,$F862,0),3),"")</f>
        <v>0</v>
      </c>
      <c r="R862" s="218">
        <f ca="1">OFFSET('배치점수 계산기'!H$10,$D862,0)</f>
        <v>405.88</v>
      </c>
      <c r="S862" s="218">
        <f ca="1">OFFSET('배치점수 계산기'!I$10,$D862,0)</f>
        <v>404.44</v>
      </c>
      <c r="T862" s="218">
        <f ca="1">OFFSET('배치점수 계산기'!J$10,$D862,0)</f>
        <v>403.46</v>
      </c>
      <c r="U862" s="218">
        <f ca="1">OFFSET('배치점수 계산기'!K$10,$D862,0)</f>
        <v>400.43</v>
      </c>
      <c r="V862" s="218">
        <f ca="1">OFFSET('배치점수 계산기'!L$10,$D862,0)</f>
        <v>397.49</v>
      </c>
      <c r="W862" s="210" t="str">
        <f ca="1">OFFSET('배치점수 계산기'!M$10,$D862,0)</f>
        <v>표점</v>
      </c>
      <c r="X862" s="208" t="str">
        <f ca="1">OFFSET('배치점수 계산기'!N$10,$D862,0)</f>
        <v>표점</v>
      </c>
      <c r="Y862" s="212">
        <f ca="1">OFFSET(환산공식!FG$15,$F862,0)</f>
        <v>0.33</v>
      </c>
      <c r="Z862" s="35">
        <f ca="1">OFFSET(환산공식!FH$15,$F862,0)</f>
        <v>0.4</v>
      </c>
      <c r="AA862" s="203">
        <f ca="1">OFFSET(환산공식!FI$15,$F862,0)</f>
        <v>0.27</v>
      </c>
      <c r="AB862" s="5"/>
      <c r="AD862">
        <f t="shared" ca="1" si="27"/>
        <v>6</v>
      </c>
    </row>
    <row r="863" spans="1:30">
      <c r="A863" s="222"/>
      <c r="B863" s="222"/>
      <c r="C863" s="222" t="s">
        <v>3249</v>
      </c>
      <c r="D863" s="219">
        <v>1791</v>
      </c>
      <c r="E863" s="219">
        <v>194</v>
      </c>
      <c r="F863" s="219">
        <v>194</v>
      </c>
      <c r="G863" s="264">
        <v>856</v>
      </c>
      <c r="H863" s="221" t="s">
        <v>129</v>
      </c>
      <c r="I863" s="219" t="s">
        <v>331</v>
      </c>
      <c r="J863" s="267" t="s">
        <v>325</v>
      </c>
      <c r="K863" s="219" t="s">
        <v>83</v>
      </c>
      <c r="L863" s="35" t="str">
        <f ca="1">IF(OFFSET(환산공식!$DU$15,$F863,0)=1,"O","X")</f>
        <v>X</v>
      </c>
      <c r="M863" s="212">
        <f ca="1">IFERROR(OFFSET(환산공식!DA$15,$F863,0),"")</f>
        <v>125</v>
      </c>
      <c r="N863" s="35" t="str">
        <f ca="1">IFERROR(CONCATENATE(ROUND(OFFSET(환산공식!DB$15,$F863,0),1),"%"),"")</f>
        <v>100%</v>
      </c>
      <c r="O863" s="35">
        <f ca="1">IFERROR(OFFSET(환산공식!DC$15,$F863,0),"")</f>
        <v>10</v>
      </c>
      <c r="P863" s="212" t="str">
        <f t="shared" ca="1" si="26"/>
        <v>3% 이하</v>
      </c>
      <c r="Q863" s="218">
        <f ca="1">IFERROR(ROUND(OFFSET(환산공식!$EX$15,$F863,0),3),"")</f>
        <v>0</v>
      </c>
      <c r="R863" s="218">
        <f ca="1">OFFSET('배치점수 계산기'!H$10,$D863,0)</f>
        <v>717.87099999999998</v>
      </c>
      <c r="S863" s="218">
        <f ca="1">OFFSET('배치점수 계산기'!I$10,$D863,0)</f>
        <v>713.69100000000003</v>
      </c>
      <c r="T863" s="218">
        <f ca="1">OFFSET('배치점수 계산기'!J$10,$D863,0)</f>
        <v>713.17499999999995</v>
      </c>
      <c r="U863" s="218">
        <f ca="1">OFFSET('배치점수 계산기'!K$10,$D863,0)</f>
        <v>712.64</v>
      </c>
      <c r="V863" s="218">
        <f ca="1">OFFSET('배치점수 계산기'!L$10,$D863,0)</f>
        <v>710.71</v>
      </c>
      <c r="W863" s="210" t="str">
        <f ca="1">OFFSET('배치점수 계산기'!M$10,$D863,0)</f>
        <v>표점</v>
      </c>
      <c r="X863" s="208" t="str">
        <f ca="1">OFFSET('배치점수 계산기'!N$10,$D863,0)</f>
        <v>변표</v>
      </c>
      <c r="Y863" s="212">
        <f ca="1">OFFSET(환산공식!FG$15,$F863,0)</f>
        <v>0.28999999999999998</v>
      </c>
      <c r="Z863" s="35">
        <f ca="1">OFFSET(환산공식!FH$15,$F863,0)</f>
        <v>0.43</v>
      </c>
      <c r="AA863" s="203">
        <f ca="1">OFFSET(환산공식!FI$15,$F863,0)</f>
        <v>0.28999999999999998</v>
      </c>
      <c r="AB863" s="5"/>
      <c r="AD863">
        <f t="shared" ca="1" si="27"/>
        <v>6</v>
      </c>
    </row>
    <row r="864" spans="1:30">
      <c r="A864" s="222"/>
      <c r="B864" s="222"/>
      <c r="C864" s="222" t="s">
        <v>3250</v>
      </c>
      <c r="D864" s="219">
        <v>1792</v>
      </c>
      <c r="E864" s="219">
        <v>204</v>
      </c>
      <c r="F864" s="219">
        <v>204</v>
      </c>
      <c r="G864" s="264">
        <v>857</v>
      </c>
      <c r="H864" s="221" t="s">
        <v>129</v>
      </c>
      <c r="I864" s="219" t="s">
        <v>327</v>
      </c>
      <c r="J864" s="267" t="s">
        <v>325</v>
      </c>
      <c r="K864" s="219" t="s">
        <v>83</v>
      </c>
      <c r="L864" s="35" t="str">
        <f ca="1">IF(OFFSET(환산공식!$DU$15,$F864,0)=1,"O","X")</f>
        <v>X</v>
      </c>
      <c r="M864" s="212">
        <f ca="1">IFERROR(OFFSET(환산공식!DA$15,$F864,0),"")</f>
        <v>200</v>
      </c>
      <c r="N864" s="35" t="str">
        <f ca="1">IFERROR(CONCATENATE(ROUND(OFFSET(환산공식!DB$15,$F864,0),1),"%"),"")</f>
        <v>100%</v>
      </c>
      <c r="O864" s="35">
        <f ca="1">IFERROR(OFFSET(환산공식!DC$15,$F864,0),"")</f>
        <v>10</v>
      </c>
      <c r="P864" s="212" t="str">
        <f t="shared" ca="1" si="26"/>
        <v>3% 이하</v>
      </c>
      <c r="Q864" s="218">
        <f ca="1">IFERROR(ROUND(OFFSET(환산공식!$EX$15,$F864,0),3),"")</f>
        <v>0</v>
      </c>
      <c r="R864" s="218">
        <f ca="1">OFFSET('배치점수 계산기'!H$10,$D864,0)</f>
        <v>961.33600000000001</v>
      </c>
      <c r="S864" s="218">
        <f ca="1">OFFSET('배치점수 계산기'!I$10,$D864,0)</f>
        <v>960.6</v>
      </c>
      <c r="T864" s="218">
        <f ca="1">OFFSET('배치점수 계산기'!J$10,$D864,0)</f>
        <v>958.56500000000005</v>
      </c>
      <c r="U864" s="218">
        <f ca="1">OFFSET('배치점수 계산기'!K$10,$D864,0)</f>
        <v>955.95699999999999</v>
      </c>
      <c r="V864" s="218">
        <f ca="1">OFFSET('배치점수 계산기'!L$10,$D864,0)</f>
        <v>953.12</v>
      </c>
      <c r="W864" s="210" t="str">
        <f ca="1">OFFSET('배치점수 계산기'!M$10,$D864,0)</f>
        <v>표점/만점</v>
      </c>
      <c r="X864" s="208" t="str">
        <f ca="1">OFFSET('배치점수 계산기'!N$10,$D864,0)</f>
        <v>표점/만점</v>
      </c>
      <c r="Y864" s="212">
        <f ca="1">OFFSET(환산공식!FG$15,$F864,0)</f>
        <v>0.3</v>
      </c>
      <c r="Z864" s="35">
        <f ca="1">OFFSET(환산공식!FH$15,$F864,0)</f>
        <v>0.4</v>
      </c>
      <c r="AA864" s="203">
        <f ca="1">OFFSET(환산공식!FI$15,$F864,0)</f>
        <v>0.3</v>
      </c>
      <c r="AB864" s="5"/>
      <c r="AD864">
        <f t="shared" ca="1" si="27"/>
        <v>6</v>
      </c>
    </row>
    <row r="865" spans="1:30">
      <c r="A865" s="222"/>
      <c r="B865" s="222"/>
      <c r="C865" s="222" t="s">
        <v>3251</v>
      </c>
      <c r="D865" s="219">
        <v>1793</v>
      </c>
      <c r="E865" s="219">
        <v>208</v>
      </c>
      <c r="F865" s="219">
        <v>208</v>
      </c>
      <c r="G865" s="264">
        <v>858</v>
      </c>
      <c r="H865" s="221" t="s">
        <v>129</v>
      </c>
      <c r="I865" s="219" t="s">
        <v>326</v>
      </c>
      <c r="J865" s="267" t="s">
        <v>325</v>
      </c>
      <c r="K865" s="219" t="s">
        <v>83</v>
      </c>
      <c r="L865" s="35" t="str">
        <f ca="1">IF(OFFSET(환산공식!$DU$15,$F865,0)=1,"O","X")</f>
        <v>X</v>
      </c>
      <c r="M865" s="212">
        <f ca="1">IFERROR(OFFSET(환산공식!DA$15,$F865,0),"")</f>
        <v>30</v>
      </c>
      <c r="N865" s="35" t="str">
        <f ca="1">IFERROR(CONCATENATE(ROUND(OFFSET(환산공식!DB$15,$F865,0),1),"%"),"")</f>
        <v>100%</v>
      </c>
      <c r="O865" s="35">
        <f ca="1">IFERROR(OFFSET(환산공식!DC$15,$F865,0),"")</f>
        <v>5</v>
      </c>
      <c r="P865" s="212" t="str">
        <f t="shared" ca="1" si="26"/>
        <v>3% 이하</v>
      </c>
      <c r="Q865" s="218">
        <f ca="1">IFERROR(ROUND(OFFSET(환산공식!$EX$15,$F865,0),3),"")</f>
        <v>0</v>
      </c>
      <c r="R865" s="218">
        <f ca="1">OFFSET('배치점수 계산기'!H$10,$D865,0)</f>
        <v>366.02699999999999</v>
      </c>
      <c r="S865" s="218">
        <f ca="1">OFFSET('배치점수 계산기'!I$10,$D865,0)</f>
        <v>365.15499999999997</v>
      </c>
      <c r="T865" s="218">
        <f ca="1">OFFSET('배치점수 계산기'!J$10,$D865,0)</f>
        <v>364.49799999999999</v>
      </c>
      <c r="U865" s="218">
        <f ca="1">OFFSET('배치점수 계산기'!K$10,$D865,0)</f>
        <v>363.03100000000001</v>
      </c>
      <c r="V865" s="218">
        <f ca="1">OFFSET('배치점수 계산기'!L$10,$D865,0)</f>
        <v>360.29399999999998</v>
      </c>
      <c r="W865" s="210" t="str">
        <f ca="1">OFFSET('배치점수 계산기'!M$10,$D865,0)</f>
        <v>표점</v>
      </c>
      <c r="X865" s="208" t="str">
        <f ca="1">OFFSET('배치점수 계산기'!N$10,$D865,0)</f>
        <v>변표</v>
      </c>
      <c r="Y865" s="212">
        <f ca="1">OFFSET(환산공식!FG$15,$F865,0)</f>
        <v>0.3</v>
      </c>
      <c r="Z865" s="35">
        <f ca="1">OFFSET(환산공식!FH$15,$F865,0)</f>
        <v>0.4</v>
      </c>
      <c r="AA865" s="203">
        <f ca="1">OFFSET(환산공식!FI$15,$F865,0)</f>
        <v>0.3</v>
      </c>
      <c r="AB865" s="5"/>
      <c r="AD865">
        <f t="shared" ca="1" si="27"/>
        <v>6</v>
      </c>
    </row>
    <row r="866" spans="1:30">
      <c r="A866" s="222"/>
      <c r="B866" s="222"/>
      <c r="C866" s="222" t="s">
        <v>3252</v>
      </c>
      <c r="D866" s="219">
        <v>1794</v>
      </c>
      <c r="E866" s="219">
        <v>217</v>
      </c>
      <c r="F866" s="219">
        <v>217</v>
      </c>
      <c r="G866" s="264">
        <v>859</v>
      </c>
      <c r="H866" s="221" t="s">
        <v>129</v>
      </c>
      <c r="I866" s="219" t="s">
        <v>328</v>
      </c>
      <c r="J866" s="267" t="s">
        <v>1106</v>
      </c>
      <c r="K866" s="219" t="s">
        <v>84</v>
      </c>
      <c r="L866" s="35" t="str">
        <f ca="1">IF(OFFSET(환산공식!$DU$15,$F866,0)=1,"O","X")</f>
        <v>X</v>
      </c>
      <c r="M866" s="212">
        <f ca="1">IFERROR(OFFSET(환산공식!DA$15,$F866,0),"")</f>
        <v>200</v>
      </c>
      <c r="N866" s="35" t="str">
        <f ca="1">IFERROR(CONCATENATE(ROUND(OFFSET(환산공식!DB$15,$F866,0),1),"%"),"")</f>
        <v>100%</v>
      </c>
      <c r="O866" s="35">
        <f ca="1">IFERROR(OFFSET(환산공식!DC$15,$F866,0),"")</f>
        <v>10</v>
      </c>
      <c r="P866" s="212" t="str">
        <f t="shared" ca="1" si="26"/>
        <v>3% 이하</v>
      </c>
      <c r="Q866" s="218">
        <f ca="1">IFERROR(ROUND(OFFSET(환산공식!$EX$15,$F866,0),3),"")</f>
        <v>0</v>
      </c>
      <c r="R866" s="218">
        <f ca="1">OFFSET('배치점수 계산기'!H$10,$D866,0)</f>
        <v>799.39499999999998</v>
      </c>
      <c r="S866" s="218">
        <f ca="1">OFFSET('배치점수 계산기'!I$10,$D866,0)</f>
        <v>794.51599999999996</v>
      </c>
      <c r="T866" s="218">
        <f ca="1">OFFSET('배치점수 계산기'!J$10,$D866,0)</f>
        <v>785.16</v>
      </c>
      <c r="U866" s="218">
        <f ca="1">OFFSET('배치점수 계산기'!K$10,$D866,0)</f>
        <v>775.94399999999996</v>
      </c>
      <c r="V866" s="218">
        <f ca="1">OFFSET('배치점수 계산기'!L$10,$D866,0)</f>
        <v>768.59</v>
      </c>
      <c r="W866" s="210" t="str">
        <f ca="1">OFFSET('배치점수 계산기'!M$10,$D866,0)</f>
        <v>백분위</v>
      </c>
      <c r="X866" s="208" t="str">
        <f ca="1">OFFSET('배치점수 계산기'!N$10,$D866,0)</f>
        <v>백분위</v>
      </c>
      <c r="Y866" s="212">
        <f ca="1">OFFSET(환산공식!FG$15,$F866,0)</f>
        <v>0.38</v>
      </c>
      <c r="Z866" s="35">
        <f ca="1">OFFSET(환산공식!FH$15,$F866,0)</f>
        <v>0.25</v>
      </c>
      <c r="AA866" s="203">
        <f ca="1">OFFSET(환산공식!FI$15,$F866,0)</f>
        <v>0.38</v>
      </c>
      <c r="AB866" s="5"/>
      <c r="AD866">
        <f t="shared" ca="1" si="27"/>
        <v>6</v>
      </c>
    </row>
    <row r="867" spans="1:30">
      <c r="A867" s="222"/>
      <c r="B867" s="222"/>
      <c r="C867" s="222" t="s">
        <v>3253</v>
      </c>
      <c r="D867" s="219">
        <v>1795</v>
      </c>
      <c r="E867" s="219">
        <v>230</v>
      </c>
      <c r="F867" s="219">
        <v>230</v>
      </c>
      <c r="G867" s="264">
        <v>860</v>
      </c>
      <c r="H867" s="221" t="s">
        <v>129</v>
      </c>
      <c r="I867" s="219" t="s">
        <v>622</v>
      </c>
      <c r="J867" s="267" t="s">
        <v>1097</v>
      </c>
      <c r="K867" s="219" t="s">
        <v>84</v>
      </c>
      <c r="L867" s="35" t="str">
        <f ca="1">IF(OFFSET(환산공식!$DU$15,$F867,0)=1,"O","X")</f>
        <v>X</v>
      </c>
      <c r="M867" s="212">
        <f ca="1">IFERROR(OFFSET(환산공식!DA$15,$F867,0),"")</f>
        <v>250</v>
      </c>
      <c r="N867" s="35" t="str">
        <f ca="1">IFERROR(CONCATENATE(ROUND(OFFSET(환산공식!DB$15,$F867,0),1),"%"),"")</f>
        <v>100%</v>
      </c>
      <c r="O867" s="35">
        <f ca="1">IFERROR(OFFSET(환산공식!DC$15,$F867,0),"")</f>
        <v>0</v>
      </c>
      <c r="P867" s="212" t="str">
        <f t="shared" ca="1" si="26"/>
        <v>3% 이하</v>
      </c>
      <c r="Q867" s="218">
        <f ca="1">IFERROR(ROUND(OFFSET(환산공식!$EX$15,$F867,0),3),"")</f>
        <v>0</v>
      </c>
      <c r="R867" s="218">
        <f ca="1">OFFSET('배치점수 계산기'!H$10,$D867,0)</f>
        <v>885.375</v>
      </c>
      <c r="S867" s="218">
        <f ca="1">OFFSET('배치점수 계산기'!I$10,$D867,0)</f>
        <v>865.375</v>
      </c>
      <c r="T867" s="218">
        <f ca="1">OFFSET('배치점수 계산기'!J$10,$D867,0)</f>
        <v>857.625</v>
      </c>
      <c r="U867" s="218">
        <f ca="1">OFFSET('배치점수 계산기'!K$10,$D867,0)</f>
        <v>841.75</v>
      </c>
      <c r="V867" s="218">
        <f ca="1">OFFSET('배치점수 계산기'!L$10,$D867,0)</f>
        <v>818.75</v>
      </c>
      <c r="W867" s="210" t="str">
        <f ca="1">OFFSET('배치점수 계산기'!M$10,$D867,0)</f>
        <v>백분위</v>
      </c>
      <c r="X867" s="208" t="str">
        <f ca="1">OFFSET('배치점수 계산기'!N$10,$D867,0)</f>
        <v>백분위</v>
      </c>
      <c r="Y867" s="212">
        <f ca="1">OFFSET(환산공식!FG$15,$F867,0)</f>
        <v>0.33</v>
      </c>
      <c r="Z867" s="35">
        <f ca="1">OFFSET(환산공식!FH$15,$F867,0)</f>
        <v>0.33</v>
      </c>
      <c r="AA867" s="203">
        <f ca="1">OFFSET(환산공식!FI$15,$F867,0)</f>
        <v>0.33</v>
      </c>
      <c r="AB867" s="5"/>
      <c r="AD867">
        <f t="shared" ca="1" si="27"/>
        <v>6</v>
      </c>
    </row>
    <row r="868" spans="1:30">
      <c r="A868" s="222"/>
      <c r="B868" s="222"/>
      <c r="C868" s="222" t="s">
        <v>3254</v>
      </c>
      <c r="D868" s="219">
        <v>1796</v>
      </c>
      <c r="E868" s="219">
        <v>230</v>
      </c>
      <c r="F868" s="219">
        <v>230</v>
      </c>
      <c r="G868" s="264">
        <v>861</v>
      </c>
      <c r="H868" s="221" t="s">
        <v>129</v>
      </c>
      <c r="I868" s="219" t="s">
        <v>622</v>
      </c>
      <c r="J868" s="267" t="s">
        <v>1098</v>
      </c>
      <c r="K868" s="219" t="s">
        <v>84</v>
      </c>
      <c r="L868" s="35" t="str">
        <f ca="1">IF(OFFSET(환산공식!$DU$15,$F868,0)=1,"O","X")</f>
        <v>X</v>
      </c>
      <c r="M868" s="212">
        <f ca="1">IFERROR(OFFSET(환산공식!DA$15,$F868,0),"")</f>
        <v>250</v>
      </c>
      <c r="N868" s="35" t="str">
        <f ca="1">IFERROR(CONCATENATE(ROUND(OFFSET(환산공식!DB$15,$F868,0),1),"%"),"")</f>
        <v>100%</v>
      </c>
      <c r="O868" s="35">
        <f ca="1">IFERROR(OFFSET(환산공식!DC$15,$F868,0),"")</f>
        <v>0</v>
      </c>
      <c r="P868" s="212" t="str">
        <f t="shared" ca="1" si="26"/>
        <v>3% 이하</v>
      </c>
      <c r="Q868" s="218">
        <f ca="1">IFERROR(ROUND(OFFSET(환산공식!$EX$15,$F868,0),3),"")</f>
        <v>0</v>
      </c>
      <c r="R868" s="218">
        <f ca="1">OFFSET('배치점수 계산기'!H$10,$D868,0)</f>
        <v>863.5</v>
      </c>
      <c r="S868" s="218">
        <f ca="1">OFFSET('배치점수 계산기'!I$10,$D868,0)</f>
        <v>849.75</v>
      </c>
      <c r="T868" s="218">
        <f ca="1">OFFSET('배치점수 계산기'!J$10,$D868,0)</f>
        <v>836.5</v>
      </c>
      <c r="U868" s="218">
        <f ca="1">OFFSET('배치점수 계산기'!K$10,$D868,0)</f>
        <v>820.625</v>
      </c>
      <c r="V868" s="218">
        <f ca="1">OFFSET('배치점수 계산기'!L$10,$D868,0)</f>
        <v>806.75</v>
      </c>
      <c r="W868" s="210" t="str">
        <f ca="1">OFFSET('배치점수 계산기'!M$10,$D868,0)</f>
        <v>백분위</v>
      </c>
      <c r="X868" s="208" t="str">
        <f ca="1">OFFSET('배치점수 계산기'!N$10,$D868,0)</f>
        <v>백분위</v>
      </c>
      <c r="Y868" s="212">
        <f ca="1">OFFSET(환산공식!FG$15,$F868,0)</f>
        <v>0.33</v>
      </c>
      <c r="Z868" s="35">
        <f ca="1">OFFSET(환산공식!FH$15,$F868,0)</f>
        <v>0.33</v>
      </c>
      <c r="AA868" s="203">
        <f ca="1">OFFSET(환산공식!FI$15,$F868,0)</f>
        <v>0.33</v>
      </c>
      <c r="AB868" s="5"/>
      <c r="AD868">
        <f t="shared" ca="1" si="27"/>
        <v>6</v>
      </c>
    </row>
    <row r="869" spans="1:30">
      <c r="A869" s="222"/>
      <c r="B869" s="222"/>
      <c r="C869" s="222" t="s">
        <v>3255</v>
      </c>
      <c r="D869" s="219">
        <v>1797</v>
      </c>
      <c r="E869" s="219">
        <v>231</v>
      </c>
      <c r="F869" s="219">
        <v>231</v>
      </c>
      <c r="G869" s="264">
        <v>862</v>
      </c>
      <c r="H869" s="221" t="s">
        <v>129</v>
      </c>
      <c r="I869" s="219" t="s">
        <v>622</v>
      </c>
      <c r="J869" s="267" t="s">
        <v>1099</v>
      </c>
      <c r="K869" s="219" t="s">
        <v>84</v>
      </c>
      <c r="L869" s="35" t="str">
        <f ca="1">IF(OFFSET(환산공식!$DU$15,$F869,0)=1,"O","X")</f>
        <v>X</v>
      </c>
      <c r="M869" s="212">
        <f ca="1">IFERROR(OFFSET(환산공식!DA$15,$F869,0),"")</f>
        <v>250</v>
      </c>
      <c r="N869" s="35" t="str">
        <f ca="1">IFERROR(CONCATENATE(ROUND(OFFSET(환산공식!DB$15,$F869,0),1),"%"),"")</f>
        <v>100%</v>
      </c>
      <c r="O869" s="35">
        <f ca="1">IFERROR(OFFSET(환산공식!DC$15,$F869,0),"")</f>
        <v>0</v>
      </c>
      <c r="P869" s="212" t="str">
        <f t="shared" ca="1" si="26"/>
        <v>3% 이하</v>
      </c>
      <c r="Q869" s="218">
        <f ca="1">IFERROR(ROUND(OFFSET(환산공식!$EX$15,$F869,0),3),"")</f>
        <v>0</v>
      </c>
      <c r="R869" s="218">
        <f ca="1">OFFSET('배치점수 계산기'!H$10,$D869,0)</f>
        <v>751.625</v>
      </c>
      <c r="S869" s="218">
        <f ca="1">OFFSET('배치점수 계산기'!I$10,$D869,0)</f>
        <v>740</v>
      </c>
      <c r="T869" s="218">
        <f ca="1">OFFSET('배치점수 계산기'!J$10,$D869,0)</f>
        <v>727.875</v>
      </c>
      <c r="U869" s="218">
        <f ca="1">OFFSET('배치점수 계산기'!K$10,$D869,0)</f>
        <v>704.75</v>
      </c>
      <c r="V869" s="218">
        <f ca="1">OFFSET('배치점수 계산기'!L$10,$D869,0)</f>
        <v>678</v>
      </c>
      <c r="W869" s="210" t="str">
        <f ca="1">OFFSET('배치점수 계산기'!M$10,$D869,0)</f>
        <v>백분위</v>
      </c>
      <c r="X869" s="208" t="str">
        <f ca="1">OFFSET('배치점수 계산기'!N$10,$D869,0)</f>
        <v>백분위</v>
      </c>
      <c r="Y869" s="212">
        <f ca="1">OFFSET(환산공식!FG$15,$F869,0)</f>
        <v>0.33</v>
      </c>
      <c r="Z869" s="35">
        <f ca="1">OFFSET(환산공식!FH$15,$F869,0)</f>
        <v>0.33</v>
      </c>
      <c r="AA869" s="203">
        <f ca="1">OFFSET(환산공식!FI$15,$F869,0)</f>
        <v>0.33</v>
      </c>
      <c r="AB869" s="5"/>
      <c r="AD869">
        <f t="shared" ca="1" si="27"/>
        <v>6</v>
      </c>
    </row>
    <row r="870" spans="1:30">
      <c r="A870" s="222"/>
      <c r="B870" s="222"/>
      <c r="C870" s="222" t="s">
        <v>3256</v>
      </c>
      <c r="D870" s="219">
        <v>1798</v>
      </c>
      <c r="E870" s="219">
        <v>232</v>
      </c>
      <c r="F870" s="219">
        <v>232</v>
      </c>
      <c r="G870" s="264">
        <v>863</v>
      </c>
      <c r="H870" s="221" t="s">
        <v>129</v>
      </c>
      <c r="I870" s="219" t="s">
        <v>623</v>
      </c>
      <c r="J870" s="267" t="s">
        <v>1097</v>
      </c>
      <c r="K870" s="219" t="s">
        <v>84</v>
      </c>
      <c r="L870" s="35" t="str">
        <f ca="1">IF(OFFSET(환산공식!$DU$15,$F870,0)=1,"O","X")</f>
        <v>X</v>
      </c>
      <c r="M870" s="212">
        <f ca="1">IFERROR(OFFSET(환산공식!DA$15,$F870,0),"")</f>
        <v>125</v>
      </c>
      <c r="N870" s="35" t="str">
        <f ca="1">IFERROR(CONCATENATE(ROUND(OFFSET(환산공식!DB$15,$F870,0),1),"%"),"")</f>
        <v>100%</v>
      </c>
      <c r="O870" s="35">
        <f ca="1">IFERROR(OFFSET(환산공식!DC$15,$F870,0),"")</f>
        <v>2</v>
      </c>
      <c r="P870" s="212" t="str">
        <f t="shared" ca="1" si="26"/>
        <v>3% 이하</v>
      </c>
      <c r="Q870" s="218">
        <f ca="1">IFERROR(ROUND(OFFSET(환산공식!$EX$15,$F870,0),3),"")</f>
        <v>0</v>
      </c>
      <c r="R870" s="218">
        <f ca="1">OFFSET('배치점수 계산기'!H$10,$D870,0)</f>
        <v>337.375</v>
      </c>
      <c r="S870" s="218">
        <f ca="1">OFFSET('배치점수 계산기'!I$10,$D870,0)</f>
        <v>335.93799999999999</v>
      </c>
      <c r="T870" s="218">
        <f ca="1">OFFSET('배치점수 계산기'!J$10,$D870,0)</f>
        <v>334.93799999999999</v>
      </c>
      <c r="U870" s="218">
        <f ca="1">OFFSET('배치점수 계산기'!K$10,$D870,0)</f>
        <v>333.5</v>
      </c>
      <c r="V870" s="218">
        <f ca="1">OFFSET('배치점수 계산기'!L$10,$D870,0)</f>
        <v>331.81299999999999</v>
      </c>
      <c r="W870" s="210" t="str">
        <f ca="1">OFFSET('배치점수 계산기'!M$10,$D870,0)</f>
        <v>표점</v>
      </c>
      <c r="X870" s="208" t="str">
        <f ca="1">OFFSET('배치점수 계산기'!N$10,$D870,0)</f>
        <v>표점</v>
      </c>
      <c r="Y870" s="212">
        <f ca="1">OFFSET(환산공식!FG$15,$F870,0)</f>
        <v>0.33</v>
      </c>
      <c r="Z870" s="35">
        <f ca="1">OFFSET(환산공식!FH$15,$F870,0)</f>
        <v>0.33</v>
      </c>
      <c r="AA870" s="203">
        <f ca="1">OFFSET(환산공식!FI$15,$F870,0)</f>
        <v>0.33</v>
      </c>
      <c r="AB870" s="5"/>
      <c r="AD870">
        <f t="shared" ca="1" si="27"/>
        <v>6</v>
      </c>
    </row>
    <row r="871" spans="1:30">
      <c r="A871" s="222"/>
      <c r="B871" s="222"/>
      <c r="C871" s="222" t="s">
        <v>3257</v>
      </c>
      <c r="D871" s="219">
        <v>1799</v>
      </c>
      <c r="E871" s="219">
        <v>232</v>
      </c>
      <c r="F871" s="219">
        <v>232</v>
      </c>
      <c r="G871" s="264">
        <v>864</v>
      </c>
      <c r="H871" s="221" t="s">
        <v>129</v>
      </c>
      <c r="I871" s="219" t="s">
        <v>623</v>
      </c>
      <c r="J871" s="267" t="s">
        <v>1100</v>
      </c>
      <c r="K871" s="219" t="s">
        <v>84</v>
      </c>
      <c r="L871" s="35" t="str">
        <f ca="1">IF(OFFSET(환산공식!$DU$15,$F871,0)=1,"O","X")</f>
        <v>X</v>
      </c>
      <c r="M871" s="212">
        <f ca="1">IFERROR(OFFSET(환산공식!DA$15,$F871,0),"")</f>
        <v>125</v>
      </c>
      <c r="N871" s="35" t="str">
        <f ca="1">IFERROR(CONCATENATE(ROUND(OFFSET(환산공식!DB$15,$F871,0),1),"%"),"")</f>
        <v>100%</v>
      </c>
      <c r="O871" s="35">
        <f ca="1">IFERROR(OFFSET(환산공식!DC$15,$F871,0),"")</f>
        <v>2</v>
      </c>
      <c r="P871" s="212" t="str">
        <f t="shared" ca="1" si="26"/>
        <v>3% 이하</v>
      </c>
      <c r="Q871" s="218">
        <f ca="1">IFERROR(ROUND(OFFSET(환산공식!$EX$15,$F871,0),3),"")</f>
        <v>0</v>
      </c>
      <c r="R871" s="218">
        <f ca="1">OFFSET('배치점수 계산기'!H$10,$D871,0)</f>
        <v>333.81299999999999</v>
      </c>
      <c r="S871" s="218">
        <f ca="1">OFFSET('배치점수 계산기'!I$10,$D871,0)</f>
        <v>332.56299999999999</v>
      </c>
      <c r="T871" s="218">
        <f ca="1">OFFSET('배치점수 계산기'!J$10,$D871,0)</f>
        <v>331.31299999999999</v>
      </c>
      <c r="U871" s="218">
        <f ca="1">OFFSET('배치점수 계산기'!K$10,$D871,0)</f>
        <v>329.31299999999999</v>
      </c>
      <c r="V871" s="218">
        <f ca="1">OFFSET('배치점수 계산기'!L$10,$D871,0)</f>
        <v>327.31299999999999</v>
      </c>
      <c r="W871" s="210" t="str">
        <f ca="1">OFFSET('배치점수 계산기'!M$10,$D871,0)</f>
        <v>표점</v>
      </c>
      <c r="X871" s="208" t="str">
        <f ca="1">OFFSET('배치점수 계산기'!N$10,$D871,0)</f>
        <v>표점</v>
      </c>
      <c r="Y871" s="212">
        <f ca="1">OFFSET(환산공식!FG$15,$F871,0)</f>
        <v>0.33</v>
      </c>
      <c r="Z871" s="35">
        <f ca="1">OFFSET(환산공식!FH$15,$F871,0)</f>
        <v>0.33</v>
      </c>
      <c r="AA871" s="203">
        <f ca="1">OFFSET(환산공식!FI$15,$F871,0)</f>
        <v>0.33</v>
      </c>
      <c r="AB871" s="5"/>
      <c r="AD871">
        <f t="shared" ca="1" si="27"/>
        <v>6</v>
      </c>
    </row>
    <row r="872" spans="1:30">
      <c r="A872" s="222"/>
      <c r="B872" s="222"/>
      <c r="C872" s="222" t="s">
        <v>3258</v>
      </c>
      <c r="D872" s="219">
        <v>1800</v>
      </c>
      <c r="E872" s="219">
        <v>232</v>
      </c>
      <c r="F872" s="219">
        <v>232</v>
      </c>
      <c r="G872" s="264">
        <v>865</v>
      </c>
      <c r="H872" s="221" t="s">
        <v>129</v>
      </c>
      <c r="I872" s="219" t="s">
        <v>623</v>
      </c>
      <c r="J872" s="267" t="s">
        <v>1101</v>
      </c>
      <c r="K872" s="219" t="s">
        <v>84</v>
      </c>
      <c r="L872" s="35" t="str">
        <f ca="1">IF(OFFSET(환산공식!$DU$15,$F872,0)=1,"O","X")</f>
        <v>X</v>
      </c>
      <c r="M872" s="212">
        <f ca="1">IFERROR(OFFSET(환산공식!DA$15,$F872,0),"")</f>
        <v>125</v>
      </c>
      <c r="N872" s="35" t="str">
        <f ca="1">IFERROR(CONCATENATE(ROUND(OFFSET(환산공식!DB$15,$F872,0),1),"%"),"")</f>
        <v>100%</v>
      </c>
      <c r="O872" s="35">
        <f ca="1">IFERROR(OFFSET(환산공식!DC$15,$F872,0),"")</f>
        <v>2</v>
      </c>
      <c r="P872" s="212" t="str">
        <f t="shared" ca="1" si="26"/>
        <v>3% 이하</v>
      </c>
      <c r="Q872" s="218">
        <f ca="1">IFERROR(ROUND(OFFSET(환산공식!$EX$15,$F872,0),3),"")</f>
        <v>0</v>
      </c>
      <c r="R872" s="218">
        <f ca="1">OFFSET('배치점수 계산기'!H$10,$D872,0)</f>
        <v>317.5</v>
      </c>
      <c r="S872" s="218">
        <f ca="1">OFFSET('배치점수 계산기'!I$10,$D872,0)</f>
        <v>315.93799999999999</v>
      </c>
      <c r="T872" s="218">
        <f ca="1">OFFSET('배치점수 계산기'!J$10,$D872,0)</f>
        <v>314.25</v>
      </c>
      <c r="U872" s="218">
        <f ca="1">OFFSET('배치점수 계산기'!K$10,$D872,0)</f>
        <v>308.81299999999999</v>
      </c>
      <c r="V872" s="218">
        <f ca="1">OFFSET('배치점수 계산기'!L$10,$D872,0)</f>
        <v>304.125</v>
      </c>
      <c r="W872" s="210" t="str">
        <f ca="1">OFFSET('배치점수 계산기'!M$10,$D872,0)</f>
        <v>표점</v>
      </c>
      <c r="X872" s="208" t="str">
        <f ca="1">OFFSET('배치점수 계산기'!N$10,$D872,0)</f>
        <v>표점</v>
      </c>
      <c r="Y872" s="212">
        <f ca="1">OFFSET(환산공식!FG$15,$F872,0)</f>
        <v>0.33</v>
      </c>
      <c r="Z872" s="35">
        <f ca="1">OFFSET(환산공식!FH$15,$F872,0)</f>
        <v>0.33</v>
      </c>
      <c r="AA872" s="203">
        <f ca="1">OFFSET(환산공식!FI$15,$F872,0)</f>
        <v>0.33</v>
      </c>
      <c r="AB872" s="5"/>
      <c r="AD872">
        <f t="shared" ca="1" si="27"/>
        <v>6</v>
      </c>
    </row>
    <row r="873" spans="1:30">
      <c r="A873" s="222"/>
      <c r="B873" s="222"/>
      <c r="C873" s="222" t="s">
        <v>3259</v>
      </c>
      <c r="D873" s="219">
        <v>1801</v>
      </c>
      <c r="E873" s="219">
        <v>233</v>
      </c>
      <c r="F873" s="219">
        <v>233</v>
      </c>
      <c r="G873" s="264">
        <v>866</v>
      </c>
      <c r="H873" s="221" t="s">
        <v>129</v>
      </c>
      <c r="I873" s="219" t="s">
        <v>624</v>
      </c>
      <c r="J873" s="267" t="s">
        <v>1097</v>
      </c>
      <c r="K873" s="219" t="s">
        <v>84</v>
      </c>
      <c r="L873" s="35" t="str">
        <f ca="1">IF(OFFSET(환산공식!$DU$15,$F873,0)=1,"O","X")</f>
        <v>X</v>
      </c>
      <c r="M873" s="212">
        <f ca="1">IFERROR(OFFSET(환산공식!DA$15,$F873,0),"")</f>
        <v>250</v>
      </c>
      <c r="N873" s="35" t="str">
        <f ca="1">IFERROR(CONCATENATE(ROUND(OFFSET(환산공식!DB$15,$F873,0),1),"%"),"")</f>
        <v>100%</v>
      </c>
      <c r="O873" s="35">
        <f ca="1">IFERROR(OFFSET(환산공식!DC$15,$F873,0),"")</f>
        <v>2</v>
      </c>
      <c r="P873" s="212" t="str">
        <f t="shared" ca="1" si="26"/>
        <v>3% 이하</v>
      </c>
      <c r="Q873" s="218">
        <f ca="1">IFERROR(ROUND(OFFSET(환산공식!$EX$15,$F873,0),3),"")</f>
        <v>0</v>
      </c>
      <c r="R873" s="218">
        <f ca="1">OFFSET('배치점수 계산기'!H$10,$D873,0)</f>
        <v>806.3</v>
      </c>
      <c r="S873" s="218">
        <f ca="1">OFFSET('배치점수 계산기'!I$10,$D873,0)</f>
        <v>798.07500000000005</v>
      </c>
      <c r="T873" s="218">
        <f ca="1">OFFSET('배치점수 계산기'!J$10,$D873,0)</f>
        <v>793.125</v>
      </c>
      <c r="U873" s="218">
        <f ca="1">OFFSET('배치점수 계산기'!K$10,$D873,0)</f>
        <v>784.15</v>
      </c>
      <c r="V873" s="218">
        <f ca="1">OFFSET('배치점수 계산기'!L$10,$D873,0)</f>
        <v>773.42499999999995</v>
      </c>
      <c r="W873" s="210" t="str">
        <f ca="1">OFFSET('배치점수 계산기'!M$10,$D873,0)</f>
        <v>백분위</v>
      </c>
      <c r="X873" s="208" t="str">
        <f ca="1">OFFSET('배치점수 계산기'!N$10,$D873,0)</f>
        <v>백분위</v>
      </c>
      <c r="Y873" s="212">
        <f ca="1">OFFSET(환산공식!FG$15,$F873,0)</f>
        <v>0.33</v>
      </c>
      <c r="Z873" s="35">
        <f ca="1">OFFSET(환산공식!FH$15,$F873,0)</f>
        <v>0.33</v>
      </c>
      <c r="AA873" s="203">
        <f ca="1">OFFSET(환산공식!FI$15,$F873,0)</f>
        <v>0.33</v>
      </c>
      <c r="AB873" s="5"/>
      <c r="AD873">
        <f t="shared" ca="1" si="27"/>
        <v>6</v>
      </c>
    </row>
    <row r="874" spans="1:30">
      <c r="A874" s="222"/>
      <c r="B874" s="222"/>
      <c r="C874" s="222" t="s">
        <v>3260</v>
      </c>
      <c r="D874" s="219">
        <v>1802</v>
      </c>
      <c r="E874" s="219">
        <v>233</v>
      </c>
      <c r="F874" s="219">
        <v>233</v>
      </c>
      <c r="G874" s="264">
        <v>867</v>
      </c>
      <c r="H874" s="221" t="s">
        <v>129</v>
      </c>
      <c r="I874" s="219" t="s">
        <v>624</v>
      </c>
      <c r="J874" s="267" t="s">
        <v>1100</v>
      </c>
      <c r="K874" s="219" t="s">
        <v>84</v>
      </c>
      <c r="L874" s="35" t="str">
        <f ca="1">IF(OFFSET(환산공식!$DU$15,$F874,0)=1,"O","X")</f>
        <v>X</v>
      </c>
      <c r="M874" s="212">
        <f ca="1">IFERROR(OFFSET(환산공식!DA$15,$F874,0),"")</f>
        <v>250</v>
      </c>
      <c r="N874" s="35" t="str">
        <f ca="1">IFERROR(CONCATENATE(ROUND(OFFSET(환산공식!DB$15,$F874,0),1),"%"),"")</f>
        <v>100%</v>
      </c>
      <c r="O874" s="35">
        <f ca="1">IFERROR(OFFSET(환산공식!DC$15,$F874,0),"")</f>
        <v>2</v>
      </c>
      <c r="P874" s="212" t="str">
        <f t="shared" ca="1" si="26"/>
        <v>3% 이하</v>
      </c>
      <c r="Q874" s="218">
        <f ca="1">IFERROR(ROUND(OFFSET(환산공식!$EX$15,$F874,0),3),"")</f>
        <v>0</v>
      </c>
      <c r="R874" s="218">
        <f ca="1">OFFSET('배치점수 계산기'!H$10,$D874,0)</f>
        <v>797.57500000000005</v>
      </c>
      <c r="S874" s="218">
        <f ca="1">OFFSET('배치점수 계산기'!I$10,$D874,0)</f>
        <v>791.05</v>
      </c>
      <c r="T874" s="218">
        <f ca="1">OFFSET('배치점수 계산기'!J$10,$D874,0)</f>
        <v>783.65</v>
      </c>
      <c r="U874" s="218">
        <f ca="1">OFFSET('배치점수 계산기'!K$10,$D874,0)</f>
        <v>772.55</v>
      </c>
      <c r="V874" s="218">
        <f ca="1">OFFSET('배치점수 계산기'!L$10,$D874,0)</f>
        <v>760.2</v>
      </c>
      <c r="W874" s="210" t="str">
        <f ca="1">OFFSET('배치점수 계산기'!M$10,$D874,0)</f>
        <v>백분위</v>
      </c>
      <c r="X874" s="208" t="str">
        <f ca="1">OFFSET('배치점수 계산기'!N$10,$D874,0)</f>
        <v>백분위</v>
      </c>
      <c r="Y874" s="212">
        <f ca="1">OFFSET(환산공식!FG$15,$F874,0)</f>
        <v>0.33</v>
      </c>
      <c r="Z874" s="35">
        <f ca="1">OFFSET(환산공식!FH$15,$F874,0)</f>
        <v>0.33</v>
      </c>
      <c r="AA874" s="203">
        <f ca="1">OFFSET(환산공식!FI$15,$F874,0)</f>
        <v>0.33</v>
      </c>
      <c r="AB874" s="5"/>
      <c r="AD874">
        <f t="shared" ca="1" si="27"/>
        <v>6</v>
      </c>
    </row>
    <row r="875" spans="1:30">
      <c r="A875" s="222"/>
      <c r="B875" s="222"/>
      <c r="C875" s="222" t="s">
        <v>3261</v>
      </c>
      <c r="D875" s="219">
        <v>1803</v>
      </c>
      <c r="E875" s="219">
        <v>233</v>
      </c>
      <c r="F875" s="219">
        <v>233</v>
      </c>
      <c r="G875" s="264">
        <v>868</v>
      </c>
      <c r="H875" s="221" t="s">
        <v>129</v>
      </c>
      <c r="I875" s="219" t="s">
        <v>624</v>
      </c>
      <c r="J875" s="267" t="s">
        <v>1102</v>
      </c>
      <c r="K875" s="219" t="s">
        <v>84</v>
      </c>
      <c r="L875" s="35" t="str">
        <f ca="1">IF(OFFSET(환산공식!$DU$15,$F875,0)=1,"O","X")</f>
        <v>X</v>
      </c>
      <c r="M875" s="212">
        <f ca="1">IFERROR(OFFSET(환산공식!DA$15,$F875,0),"")</f>
        <v>250</v>
      </c>
      <c r="N875" s="35" t="str">
        <f ca="1">IFERROR(CONCATENATE(ROUND(OFFSET(환산공식!DB$15,$F875,0),1),"%"),"")</f>
        <v>100%</v>
      </c>
      <c r="O875" s="35">
        <f ca="1">IFERROR(OFFSET(환산공식!DC$15,$F875,0),"")</f>
        <v>2</v>
      </c>
      <c r="P875" s="212" t="str">
        <f t="shared" ca="1" si="26"/>
        <v>3% 이하</v>
      </c>
      <c r="Q875" s="218">
        <f ca="1">IFERROR(ROUND(OFFSET(환산공식!$EX$15,$F875,0),3),"")</f>
        <v>0</v>
      </c>
      <c r="R875" s="218">
        <f ca="1">OFFSET('배치점수 계산기'!H$10,$D875,0)</f>
        <v>752.1</v>
      </c>
      <c r="S875" s="218">
        <f ca="1">OFFSET('배치점수 계산기'!I$10,$D875,0)</f>
        <v>741.125</v>
      </c>
      <c r="T875" s="218">
        <f ca="1">OFFSET('배치점수 계산기'!J$10,$D875,0)</f>
        <v>729.77499999999998</v>
      </c>
      <c r="U875" s="218">
        <f ca="1">OFFSET('배치점수 계산기'!K$10,$D875,0)</f>
        <v>707.7</v>
      </c>
      <c r="V875" s="218">
        <f ca="1">OFFSET('배치점수 계산기'!L$10,$D875,0)</f>
        <v>683.05</v>
      </c>
      <c r="W875" s="210" t="str">
        <f ca="1">OFFSET('배치점수 계산기'!M$10,$D875,0)</f>
        <v>백분위</v>
      </c>
      <c r="X875" s="208" t="str">
        <f ca="1">OFFSET('배치점수 계산기'!N$10,$D875,0)</f>
        <v>백분위</v>
      </c>
      <c r="Y875" s="212">
        <f ca="1">OFFSET(환산공식!FG$15,$F875,0)</f>
        <v>0.33</v>
      </c>
      <c r="Z875" s="35">
        <f ca="1">OFFSET(환산공식!FH$15,$F875,0)</f>
        <v>0.33</v>
      </c>
      <c r="AA875" s="203">
        <f ca="1">OFFSET(환산공식!FI$15,$F875,0)</f>
        <v>0.33</v>
      </c>
      <c r="AB875" s="5"/>
      <c r="AD875">
        <f t="shared" ca="1" si="27"/>
        <v>6</v>
      </c>
    </row>
    <row r="876" spans="1:30">
      <c r="A876" s="222"/>
      <c r="B876" s="222"/>
      <c r="C876" s="222" t="s">
        <v>3262</v>
      </c>
      <c r="D876" s="219">
        <v>1804</v>
      </c>
      <c r="E876" s="219">
        <v>234</v>
      </c>
      <c r="F876" s="219">
        <v>234</v>
      </c>
      <c r="G876" s="264">
        <v>869</v>
      </c>
      <c r="H876" s="221" t="s">
        <v>129</v>
      </c>
      <c r="I876" s="219" t="s">
        <v>625</v>
      </c>
      <c r="J876" s="267" t="s">
        <v>1100</v>
      </c>
      <c r="K876" s="219" t="s">
        <v>84</v>
      </c>
      <c r="L876" s="35" t="str">
        <f ca="1">IF(OFFSET(환산공식!$DU$15,$F876,0)=1,"O","X")</f>
        <v>X</v>
      </c>
      <c r="M876" s="212">
        <f ca="1">IFERROR(OFFSET(환산공식!DA$15,$F876,0),"")</f>
        <v>200</v>
      </c>
      <c r="N876" s="35" t="str">
        <f ca="1">IFERROR(CONCATENATE(ROUND(OFFSET(환산공식!DB$15,$F876,0),1),"%"),"")</f>
        <v>100%</v>
      </c>
      <c r="O876" s="35">
        <f ca="1">IFERROR(OFFSET(환산공식!DC$15,$F876,0),"")</f>
        <v>0</v>
      </c>
      <c r="P876" s="212" t="str">
        <f t="shared" ca="1" si="26"/>
        <v>3% 이하</v>
      </c>
      <c r="Q876" s="218">
        <f ca="1">IFERROR(ROUND(OFFSET(환산공식!$EX$15,$F876,0),3),"")</f>
        <v>0</v>
      </c>
      <c r="R876" s="218">
        <f ca="1">OFFSET('배치점수 계산기'!H$10,$D876,0)</f>
        <v>893.07899999999995</v>
      </c>
      <c r="S876" s="218">
        <f ca="1">OFFSET('배치점수 계산기'!I$10,$D876,0)</f>
        <v>888.23099999999999</v>
      </c>
      <c r="T876" s="218">
        <f ca="1">OFFSET('배치점수 계산기'!J$10,$D876,0)</f>
        <v>884.71699999999998</v>
      </c>
      <c r="U876" s="218">
        <f ca="1">OFFSET('배치점수 계산기'!K$10,$D876,0)</f>
        <v>879.98199999999997</v>
      </c>
      <c r="V876" s="218">
        <f ca="1">OFFSET('배치점수 계산기'!L$10,$D876,0)</f>
        <v>873.16800000000001</v>
      </c>
      <c r="W876" s="210" t="str">
        <f ca="1">OFFSET('배치점수 계산기'!M$10,$D876,0)</f>
        <v>표점/만점</v>
      </c>
      <c r="X876" s="208" t="str">
        <f ca="1">OFFSET('배치점수 계산기'!N$10,$D876,0)</f>
        <v>표점/만점</v>
      </c>
      <c r="Y876" s="212">
        <f ca="1">OFFSET(환산공식!FG$15,$F876,0)</f>
        <v>0.38</v>
      </c>
      <c r="Z876" s="35">
        <f ca="1">OFFSET(환산공식!FH$15,$F876,0)</f>
        <v>0.38</v>
      </c>
      <c r="AA876" s="203">
        <f ca="1">OFFSET(환산공식!FI$15,$F876,0)</f>
        <v>0.25</v>
      </c>
      <c r="AB876" s="5"/>
      <c r="AD876">
        <f t="shared" ca="1" si="27"/>
        <v>6</v>
      </c>
    </row>
    <row r="877" spans="1:30">
      <c r="A877" s="222"/>
      <c r="B877" s="222"/>
      <c r="C877" s="222" t="s">
        <v>3263</v>
      </c>
      <c r="D877" s="219">
        <v>1805</v>
      </c>
      <c r="E877" s="219">
        <v>234</v>
      </c>
      <c r="F877" s="219">
        <v>234</v>
      </c>
      <c r="G877" s="264">
        <v>870</v>
      </c>
      <c r="H877" s="221" t="s">
        <v>129</v>
      </c>
      <c r="I877" s="219" t="s">
        <v>625</v>
      </c>
      <c r="J877" s="267" t="s">
        <v>1097</v>
      </c>
      <c r="K877" s="219" t="s">
        <v>84</v>
      </c>
      <c r="L877" s="35" t="str">
        <f ca="1">IF(OFFSET(환산공식!$DU$15,$F877,0)=1,"O","X")</f>
        <v>X</v>
      </c>
      <c r="M877" s="212">
        <f ca="1">IFERROR(OFFSET(환산공식!DA$15,$F877,0),"")</f>
        <v>200</v>
      </c>
      <c r="N877" s="35" t="str">
        <f ca="1">IFERROR(CONCATENATE(ROUND(OFFSET(환산공식!DB$15,$F877,0),1),"%"),"")</f>
        <v>100%</v>
      </c>
      <c r="O877" s="35">
        <f ca="1">IFERROR(OFFSET(환산공식!DC$15,$F877,0),"")</f>
        <v>0</v>
      </c>
      <c r="P877" s="212" t="str">
        <f t="shared" ca="1" si="26"/>
        <v>3% 이하</v>
      </c>
      <c r="Q877" s="218">
        <f ca="1">IFERROR(ROUND(OFFSET(환산공식!$EX$15,$F877,0),3),"")</f>
        <v>0</v>
      </c>
      <c r="R877" s="218">
        <f ca="1">OFFSET('배치점수 계산기'!H$10,$D877,0)</f>
        <v>859.46199999999999</v>
      </c>
      <c r="S877" s="218">
        <f ca="1">OFFSET('배치점수 계산기'!I$10,$D877,0)</f>
        <v>855.95299999999997</v>
      </c>
      <c r="T877" s="218">
        <f ca="1">OFFSET('배치점수 계산기'!J$10,$D877,0)</f>
        <v>853.27499999999998</v>
      </c>
      <c r="U877" s="218">
        <f ca="1">OFFSET('배치점수 계산기'!K$10,$D877,0)</f>
        <v>850.91300000000001</v>
      </c>
      <c r="V877" s="218">
        <f ca="1">OFFSET('배치점수 계산기'!L$10,$D877,0)</f>
        <v>847.82799999999997</v>
      </c>
      <c r="W877" s="210" t="str">
        <f ca="1">OFFSET('배치점수 계산기'!M$10,$D877,0)</f>
        <v>표점/만점</v>
      </c>
      <c r="X877" s="208" t="str">
        <f ca="1">OFFSET('배치점수 계산기'!N$10,$D877,0)</f>
        <v>표점/만점</v>
      </c>
      <c r="Y877" s="212">
        <f ca="1">OFFSET(환산공식!FG$15,$F877,0)</f>
        <v>0.38</v>
      </c>
      <c r="Z877" s="35">
        <f ca="1">OFFSET(환산공식!FH$15,$F877,0)</f>
        <v>0.38</v>
      </c>
      <c r="AA877" s="203">
        <f ca="1">OFFSET(환산공식!FI$15,$F877,0)</f>
        <v>0.25</v>
      </c>
      <c r="AB877" s="5"/>
      <c r="AD877">
        <f t="shared" ca="1" si="27"/>
        <v>6</v>
      </c>
    </row>
    <row r="878" spans="1:30">
      <c r="A878" s="222"/>
      <c r="B878" s="222"/>
      <c r="C878" s="222" t="s">
        <v>3264</v>
      </c>
      <c r="D878" s="219">
        <v>1806</v>
      </c>
      <c r="E878" s="219">
        <v>234</v>
      </c>
      <c r="F878" s="219">
        <v>234</v>
      </c>
      <c r="G878" s="264">
        <v>871</v>
      </c>
      <c r="H878" s="221" t="s">
        <v>129</v>
      </c>
      <c r="I878" s="219" t="s">
        <v>625</v>
      </c>
      <c r="J878" s="267" t="s">
        <v>1102</v>
      </c>
      <c r="K878" s="219" t="s">
        <v>84</v>
      </c>
      <c r="L878" s="35" t="str">
        <f ca="1">IF(OFFSET(환산공식!$DU$15,$F878,0)=1,"O","X")</f>
        <v>X</v>
      </c>
      <c r="M878" s="212">
        <f ca="1">IFERROR(OFFSET(환산공식!DA$15,$F878,0),"")</f>
        <v>200</v>
      </c>
      <c r="N878" s="35" t="str">
        <f ca="1">IFERROR(CONCATENATE(ROUND(OFFSET(환산공식!DB$15,$F878,0),1),"%"),"")</f>
        <v>100%</v>
      </c>
      <c r="O878" s="35">
        <f ca="1">IFERROR(OFFSET(환산공식!DC$15,$F878,0),"")</f>
        <v>0</v>
      </c>
      <c r="P878" s="212" t="str">
        <f t="shared" ca="1" si="26"/>
        <v>3% 이하</v>
      </c>
      <c r="Q878" s="218">
        <f ca="1">IFERROR(ROUND(OFFSET(환산공식!$EX$15,$F878,0),3),"")</f>
        <v>0</v>
      </c>
      <c r="R878" s="218">
        <f ca="1">OFFSET('배치점수 계산기'!H$10,$D878,0)</f>
        <v>842.24300000000005</v>
      </c>
      <c r="S878" s="218">
        <f ca="1">OFFSET('배치점수 계산기'!I$10,$D878,0)</f>
        <v>837.11</v>
      </c>
      <c r="T878" s="218">
        <f ca="1">OFFSET('배치점수 계산기'!J$10,$D878,0)</f>
        <v>831.76199999999994</v>
      </c>
      <c r="U878" s="218">
        <f ca="1">OFFSET('배치점수 계산기'!K$10,$D878,0)</f>
        <v>821.30600000000004</v>
      </c>
      <c r="V878" s="218">
        <f ca="1">OFFSET('배치점수 계산기'!L$10,$D878,0)</f>
        <v>809.05499999999995</v>
      </c>
      <c r="W878" s="210" t="str">
        <f ca="1">OFFSET('배치점수 계산기'!M$10,$D878,0)</f>
        <v>표점/만점</v>
      </c>
      <c r="X878" s="208" t="str">
        <f ca="1">OFFSET('배치점수 계산기'!N$10,$D878,0)</f>
        <v>표점/만점</v>
      </c>
      <c r="Y878" s="212">
        <f ca="1">OFFSET(환산공식!FG$15,$F878,0)</f>
        <v>0.38</v>
      </c>
      <c r="Z878" s="35">
        <f ca="1">OFFSET(환산공식!FH$15,$F878,0)</f>
        <v>0.38</v>
      </c>
      <c r="AA878" s="203">
        <f ca="1">OFFSET(환산공식!FI$15,$F878,0)</f>
        <v>0.25</v>
      </c>
      <c r="AB878" s="5"/>
      <c r="AD878">
        <f t="shared" ca="1" si="27"/>
        <v>6</v>
      </c>
    </row>
    <row r="879" spans="1:30">
      <c r="A879" s="222"/>
      <c r="B879" s="222"/>
      <c r="C879" s="222" t="s">
        <v>3265</v>
      </c>
      <c r="D879" s="219">
        <v>1807</v>
      </c>
      <c r="E879" s="219">
        <v>235</v>
      </c>
      <c r="F879" s="219">
        <v>235</v>
      </c>
      <c r="G879" s="264">
        <v>872</v>
      </c>
      <c r="H879" s="221" t="s">
        <v>129</v>
      </c>
      <c r="I879" s="219" t="s">
        <v>626</v>
      </c>
      <c r="J879" s="267" t="s">
        <v>1097</v>
      </c>
      <c r="K879" s="219" t="s">
        <v>84</v>
      </c>
      <c r="L879" s="35" t="str">
        <f ca="1">IF(OFFSET(환산공식!$DU$15,$F879,0)=1,"O","X")</f>
        <v>X</v>
      </c>
      <c r="M879" s="212">
        <f ca="1">IFERROR(OFFSET(환산공식!DA$15,$F879,0),"")</f>
        <v>200</v>
      </c>
      <c r="N879" s="35" t="str">
        <f ca="1">IFERROR(CONCATENATE(ROUND(OFFSET(환산공식!DB$15,$F879,0),1),"%"),"")</f>
        <v>100%</v>
      </c>
      <c r="O879" s="35">
        <f ca="1">IFERROR(OFFSET(환산공식!DC$15,$F879,0),"")</f>
        <v>0</v>
      </c>
      <c r="P879" s="212" t="str">
        <f t="shared" ca="1" si="26"/>
        <v>3% 이하</v>
      </c>
      <c r="Q879" s="218">
        <f ca="1">IFERROR(ROUND(OFFSET(환산공식!$EX$15,$F879,0),3),"")</f>
        <v>0</v>
      </c>
      <c r="R879" s="218">
        <f ca="1">OFFSET('배치점수 계산기'!H$10,$D879,0)</f>
        <v>676.54</v>
      </c>
      <c r="S879" s="218">
        <f ca="1">OFFSET('배치점수 계산기'!I$10,$D879,0)</f>
        <v>669.4</v>
      </c>
      <c r="T879" s="218">
        <f ca="1">OFFSET('배치점수 계산기'!J$10,$D879,0)</f>
        <v>663.16</v>
      </c>
      <c r="U879" s="218">
        <f ca="1">OFFSET('배치점수 계산기'!K$10,$D879,0)</f>
        <v>650.74</v>
      </c>
      <c r="V879" s="218">
        <f ca="1">OFFSET('배치점수 계산기'!L$10,$D879,0)</f>
        <v>640.72</v>
      </c>
      <c r="W879" s="210" t="str">
        <f ca="1">OFFSET('배치점수 계산기'!M$10,$D879,0)</f>
        <v>백분위</v>
      </c>
      <c r="X879" s="208" t="str">
        <f ca="1">OFFSET('배치점수 계산기'!N$10,$D879,0)</f>
        <v>백분위</v>
      </c>
      <c r="Y879" s="212">
        <f ca="1">OFFSET(환산공식!FG$15,$F879,0)</f>
        <v>0.33</v>
      </c>
      <c r="Z879" s="35">
        <f ca="1">OFFSET(환산공식!FH$15,$F879,0)</f>
        <v>0.33</v>
      </c>
      <c r="AA879" s="203">
        <f ca="1">OFFSET(환산공식!FI$15,$F879,0)</f>
        <v>0.33</v>
      </c>
      <c r="AB879" s="5"/>
      <c r="AD879">
        <f t="shared" ca="1" si="27"/>
        <v>6</v>
      </c>
    </row>
    <row r="880" spans="1:30">
      <c r="A880" s="222"/>
      <c r="B880" s="222"/>
      <c r="C880" s="222" t="s">
        <v>3266</v>
      </c>
      <c r="D880" s="219">
        <v>1808</v>
      </c>
      <c r="E880" s="219">
        <v>235</v>
      </c>
      <c r="F880" s="219">
        <v>235</v>
      </c>
      <c r="G880" s="264">
        <v>873</v>
      </c>
      <c r="H880" s="221" t="s">
        <v>129</v>
      </c>
      <c r="I880" s="219" t="s">
        <v>626</v>
      </c>
      <c r="J880" s="267" t="s">
        <v>1100</v>
      </c>
      <c r="K880" s="219" t="s">
        <v>84</v>
      </c>
      <c r="L880" s="35" t="str">
        <f ca="1">IF(OFFSET(환산공식!$DU$15,$F880,0)=1,"O","X")</f>
        <v>X</v>
      </c>
      <c r="M880" s="212">
        <f ca="1">IFERROR(OFFSET(환산공식!DA$15,$F880,0),"")</f>
        <v>200</v>
      </c>
      <c r="N880" s="35" t="str">
        <f ca="1">IFERROR(CONCATENATE(ROUND(OFFSET(환산공식!DB$15,$F880,0),1),"%"),"")</f>
        <v>100%</v>
      </c>
      <c r="O880" s="35">
        <f ca="1">IFERROR(OFFSET(환산공식!DC$15,$F880,0),"")</f>
        <v>0</v>
      </c>
      <c r="P880" s="212" t="str">
        <f t="shared" ca="1" si="26"/>
        <v>3% 이하</v>
      </c>
      <c r="Q880" s="218">
        <f ca="1">IFERROR(ROUND(OFFSET(환산공식!$EX$15,$F880,0),3),"")</f>
        <v>0</v>
      </c>
      <c r="R880" s="218">
        <f ca="1">OFFSET('배치점수 계산기'!H$10,$D880,0)</f>
        <v>651.04</v>
      </c>
      <c r="S880" s="218">
        <f ca="1">OFFSET('배치점수 계산기'!I$10,$D880,0)</f>
        <v>644.48</v>
      </c>
      <c r="T880" s="218">
        <f ca="1">OFFSET('배치점수 계산기'!J$10,$D880,0)</f>
        <v>635.84</v>
      </c>
      <c r="U880" s="218">
        <f ca="1">OFFSET('배치점수 계산기'!K$10,$D880,0)</f>
        <v>625.91999999999996</v>
      </c>
      <c r="V880" s="218">
        <f ca="1">OFFSET('배치점수 계산기'!L$10,$D880,0)</f>
        <v>616.08000000000004</v>
      </c>
      <c r="W880" s="210" t="str">
        <f ca="1">OFFSET('배치점수 계산기'!M$10,$D880,0)</f>
        <v>백분위</v>
      </c>
      <c r="X880" s="208" t="str">
        <f ca="1">OFFSET('배치점수 계산기'!N$10,$D880,0)</f>
        <v>백분위</v>
      </c>
      <c r="Y880" s="212">
        <f ca="1">OFFSET(환산공식!FG$15,$F880,0)</f>
        <v>0.33</v>
      </c>
      <c r="Z880" s="35">
        <f ca="1">OFFSET(환산공식!FH$15,$F880,0)</f>
        <v>0.33</v>
      </c>
      <c r="AA880" s="203">
        <f ca="1">OFFSET(환산공식!FI$15,$F880,0)</f>
        <v>0.33</v>
      </c>
      <c r="AB880" s="5"/>
      <c r="AD880">
        <f t="shared" ca="1" si="27"/>
        <v>6</v>
      </c>
    </row>
    <row r="881" spans="1:30">
      <c r="A881" s="222"/>
      <c r="B881" s="222"/>
      <c r="C881" s="222" t="s">
        <v>3267</v>
      </c>
      <c r="D881" s="219">
        <v>1809</v>
      </c>
      <c r="E881" s="219">
        <v>235</v>
      </c>
      <c r="F881" s="219">
        <v>235</v>
      </c>
      <c r="G881" s="264">
        <v>874</v>
      </c>
      <c r="H881" s="221" t="s">
        <v>129</v>
      </c>
      <c r="I881" s="219" t="s">
        <v>626</v>
      </c>
      <c r="J881" s="267" t="s">
        <v>1099</v>
      </c>
      <c r="K881" s="219" t="s">
        <v>84</v>
      </c>
      <c r="L881" s="35" t="str">
        <f ca="1">IF(OFFSET(환산공식!$DU$15,$F881,0)=1,"O","X")</f>
        <v>X</v>
      </c>
      <c r="M881" s="212">
        <f ca="1">IFERROR(OFFSET(환산공식!DA$15,$F881,0),"")</f>
        <v>200</v>
      </c>
      <c r="N881" s="35" t="str">
        <f ca="1">IFERROR(CONCATENATE(ROUND(OFFSET(환산공식!DB$15,$F881,0),1),"%"),"")</f>
        <v>100%</v>
      </c>
      <c r="O881" s="35">
        <f ca="1">IFERROR(OFFSET(환산공식!DC$15,$F881,0),"")</f>
        <v>0</v>
      </c>
      <c r="P881" s="212" t="str">
        <f t="shared" ca="1" si="26"/>
        <v>3% 이하</v>
      </c>
      <c r="Q881" s="218">
        <f ca="1">IFERROR(ROUND(OFFSET(환산공식!$EX$15,$F881,0),3),"")</f>
        <v>0</v>
      </c>
      <c r="R881" s="218">
        <f ca="1">OFFSET('배치점수 계산기'!H$10,$D881,0)</f>
        <v>588.76</v>
      </c>
      <c r="S881" s="218">
        <f ca="1">OFFSET('배치점수 계산기'!I$10,$D881,0)</f>
        <v>578.82000000000005</v>
      </c>
      <c r="T881" s="218">
        <f ca="1">OFFSET('배치점수 계산기'!J$10,$D881,0)</f>
        <v>568.98</v>
      </c>
      <c r="U881" s="218">
        <f ca="1">OFFSET('배치점수 계산기'!K$10,$D881,0)</f>
        <v>550.29999999999995</v>
      </c>
      <c r="V881" s="218">
        <f ca="1">OFFSET('배치점수 계산기'!L$10,$D881,0)</f>
        <v>528.64</v>
      </c>
      <c r="W881" s="210" t="str">
        <f ca="1">OFFSET('배치점수 계산기'!M$10,$D881,0)</f>
        <v>백분위</v>
      </c>
      <c r="X881" s="208" t="str">
        <f ca="1">OFFSET('배치점수 계산기'!N$10,$D881,0)</f>
        <v>백분위</v>
      </c>
      <c r="Y881" s="212">
        <f ca="1">OFFSET(환산공식!FG$15,$F881,0)</f>
        <v>0.33</v>
      </c>
      <c r="Z881" s="35">
        <f ca="1">OFFSET(환산공식!FH$15,$F881,0)</f>
        <v>0.33</v>
      </c>
      <c r="AA881" s="203">
        <f ca="1">OFFSET(환산공식!FI$15,$F881,0)</f>
        <v>0.33</v>
      </c>
      <c r="AB881" s="5"/>
      <c r="AD881">
        <f t="shared" ca="1" si="27"/>
        <v>6</v>
      </c>
    </row>
    <row r="882" spans="1:30">
      <c r="A882" s="222"/>
      <c r="B882" s="222"/>
      <c r="C882" s="222" t="s">
        <v>3268</v>
      </c>
      <c r="D882" s="219">
        <v>1810</v>
      </c>
      <c r="E882" s="219">
        <v>236</v>
      </c>
      <c r="F882" s="219">
        <v>236</v>
      </c>
      <c r="G882" s="264">
        <v>875</v>
      </c>
      <c r="H882" s="221" t="s">
        <v>129</v>
      </c>
      <c r="I882" s="219" t="s">
        <v>627</v>
      </c>
      <c r="J882" s="267" t="s">
        <v>1103</v>
      </c>
      <c r="K882" s="219" t="s">
        <v>84</v>
      </c>
      <c r="L882" s="35" t="str">
        <f ca="1">IF(OFFSET(환산공식!$DU$15,$F882,0)=1,"O","X")</f>
        <v>X</v>
      </c>
      <c r="M882" s="212">
        <f ca="1">IFERROR(OFFSET(환산공식!DA$15,$F882,0),"")</f>
        <v>0</v>
      </c>
      <c r="N882" s="35" t="str">
        <f ca="1">IFERROR(CONCATENATE(ROUND(OFFSET(환산공식!DB$15,$F882,0),1),"%"),"")</f>
        <v/>
      </c>
      <c r="O882" s="35">
        <f ca="1">IFERROR(OFFSET(환산공식!DC$15,$F882,0),"")</f>
        <v>0</v>
      </c>
      <c r="P882" s="212" t="str">
        <f t="shared" ca="1" si="26"/>
        <v>3% 이하</v>
      </c>
      <c r="Q882" s="218">
        <f ca="1">IFERROR(ROUND(OFFSET(환산공식!$EX$15,$F882,0),3),"")</f>
        <v>0</v>
      </c>
      <c r="R882" s="218">
        <f ca="1">OFFSET('배치점수 계산기'!H$10,$D882,0)</f>
        <v>622.91099999999994</v>
      </c>
      <c r="S882" s="218">
        <f ca="1">OFFSET('배치점수 계산기'!I$10,$D882,0)</f>
        <v>619.077</v>
      </c>
      <c r="T882" s="218">
        <f ca="1">OFFSET('배치점수 계산기'!J$10,$D882,0)</f>
        <v>616.24400000000003</v>
      </c>
      <c r="U882" s="218">
        <f ca="1">OFFSET('배치점수 계산기'!K$10,$D882,0)</f>
        <v>612.077</v>
      </c>
      <c r="V882" s="218">
        <f ca="1">OFFSET('배치점수 계산기'!L$10,$D882,0)</f>
        <v>607.57600000000002</v>
      </c>
      <c r="W882" s="210" t="str">
        <f ca="1">OFFSET('배치점수 계산기'!M$10,$D882,0)</f>
        <v>표점</v>
      </c>
      <c r="X882" s="208" t="str">
        <f ca="1">OFFSET('배치점수 계산기'!N$10,$D882,0)</f>
        <v>표점</v>
      </c>
      <c r="Y882" s="212">
        <f ca="1">OFFSET(환산공식!FG$15,$F882,0)</f>
        <v>0.33</v>
      </c>
      <c r="Z882" s="35">
        <f ca="1">OFFSET(환산공식!FH$15,$F882,0)</f>
        <v>0.33</v>
      </c>
      <c r="AA882" s="203">
        <f ca="1">OFFSET(환산공식!FI$15,$F882,0)</f>
        <v>0.33</v>
      </c>
      <c r="AB882" s="5"/>
      <c r="AD882">
        <f t="shared" ca="1" si="27"/>
        <v>6</v>
      </c>
    </row>
    <row r="883" spans="1:30">
      <c r="A883" s="222"/>
      <c r="B883" s="222"/>
      <c r="C883" s="222" t="s">
        <v>3269</v>
      </c>
      <c r="D883" s="219">
        <v>1811</v>
      </c>
      <c r="E883" s="219">
        <v>236</v>
      </c>
      <c r="F883" s="219">
        <v>236</v>
      </c>
      <c r="G883" s="264">
        <v>876</v>
      </c>
      <c r="H883" s="221" t="s">
        <v>129</v>
      </c>
      <c r="I883" s="219" t="s">
        <v>627</v>
      </c>
      <c r="J883" s="267" t="s">
        <v>1474</v>
      </c>
      <c r="K883" s="219" t="s">
        <v>84</v>
      </c>
      <c r="L883" s="35" t="str">
        <f ca="1">IF(OFFSET(환산공식!$DU$15,$F883,0)=1,"O","X")</f>
        <v>X</v>
      </c>
      <c r="M883" s="212">
        <f ca="1">IFERROR(OFFSET(환산공식!DA$15,$F883,0),"")</f>
        <v>0</v>
      </c>
      <c r="N883" s="35" t="str">
        <f ca="1">IFERROR(CONCATENATE(ROUND(OFFSET(환산공식!DB$15,$F883,0),1),"%"),"")</f>
        <v/>
      </c>
      <c r="O883" s="35">
        <f ca="1">IFERROR(OFFSET(환산공식!DC$15,$F883,0),"")</f>
        <v>0</v>
      </c>
      <c r="P883" s="212" t="str">
        <f t="shared" ca="1" si="26"/>
        <v>3% 이하</v>
      </c>
      <c r="Q883" s="218">
        <f ca="1">IFERROR(ROUND(OFFSET(환산공식!$EX$15,$F883,0),3),"")</f>
        <v>0</v>
      </c>
      <c r="R883" s="218">
        <f ca="1">OFFSET('배치점수 계산기'!H$10,$D883,0)</f>
        <v>564.57100000000003</v>
      </c>
      <c r="S883" s="218">
        <f ca="1">OFFSET('배치점수 계산기'!I$10,$D883,0)</f>
        <v>559.90300000000002</v>
      </c>
      <c r="T883" s="218">
        <f ca="1">OFFSET('배치점수 계산기'!J$10,$D883,0)</f>
        <v>515.56899999999996</v>
      </c>
      <c r="U883" s="218">
        <f ca="1">OFFSET('배치점수 계산기'!K$10,$D883,0)</f>
        <v>447.40199999999999</v>
      </c>
      <c r="V883" s="218">
        <f ca="1">OFFSET('배치점수 계산기'!L$10,$D883,0)</f>
        <v>378.56700000000001</v>
      </c>
      <c r="W883" s="210" t="str">
        <f ca="1">OFFSET('배치점수 계산기'!M$10,$D883,0)</f>
        <v>표점</v>
      </c>
      <c r="X883" s="208" t="str">
        <f ca="1">OFFSET('배치점수 계산기'!N$10,$D883,0)</f>
        <v>표점</v>
      </c>
      <c r="Y883" s="212">
        <f ca="1">OFFSET(환산공식!FG$15,$F883,0)</f>
        <v>0.33</v>
      </c>
      <c r="Z883" s="35">
        <f ca="1">OFFSET(환산공식!FH$15,$F883,0)</f>
        <v>0.33</v>
      </c>
      <c r="AA883" s="203">
        <f ca="1">OFFSET(환산공식!FI$15,$F883,0)</f>
        <v>0.33</v>
      </c>
      <c r="AB883" s="5"/>
      <c r="AD883">
        <f t="shared" ca="1" si="27"/>
        <v>6</v>
      </c>
    </row>
    <row r="884" spans="1:30">
      <c r="A884" s="222"/>
      <c r="B884" s="222"/>
      <c r="C884" s="222" t="s">
        <v>3270</v>
      </c>
      <c r="D884" s="219">
        <v>1812</v>
      </c>
      <c r="E884" s="219">
        <v>237</v>
      </c>
      <c r="F884" s="219">
        <v>237</v>
      </c>
      <c r="G884" s="264">
        <v>877</v>
      </c>
      <c r="H884" s="221" t="s">
        <v>129</v>
      </c>
      <c r="I884" s="219" t="s">
        <v>628</v>
      </c>
      <c r="J884" s="267" t="s">
        <v>1097</v>
      </c>
      <c r="K884" s="219" t="s">
        <v>84</v>
      </c>
      <c r="L884" s="35" t="str">
        <f ca="1">IF(OFFSET(환산공식!$DU$15,$F884,0)=1,"O","X")</f>
        <v>X</v>
      </c>
      <c r="M884" s="212">
        <f ca="1">IFERROR(OFFSET(환산공식!DA$15,$F884,0),"")</f>
        <v>225</v>
      </c>
      <c r="N884" s="35" t="str">
        <f ca="1">IFERROR(CONCATENATE(ROUND(OFFSET(환산공식!DB$15,$F884,0),1),"%"),"")</f>
        <v>100%</v>
      </c>
      <c r="O884" s="35">
        <f ca="1">IFERROR(OFFSET(환산공식!DC$15,$F884,0),"")</f>
        <v>0</v>
      </c>
      <c r="P884" s="212" t="str">
        <f t="shared" ca="1" si="26"/>
        <v>3% 이하</v>
      </c>
      <c r="Q884" s="218">
        <f ca="1">IFERROR(ROUND(OFFSET(환산공식!$EX$15,$F884,0),3),"")</f>
        <v>0</v>
      </c>
      <c r="R884" s="218">
        <f ca="1">OFFSET('배치점수 계산기'!H$10,$D884,0)</f>
        <v>682.42499999999995</v>
      </c>
      <c r="S884" s="218">
        <f ca="1">OFFSET('배치점수 계산기'!I$10,$D884,0)</f>
        <v>675.9</v>
      </c>
      <c r="T884" s="218">
        <f ca="1">OFFSET('배치점수 계산기'!J$10,$D884,0)</f>
        <v>669.26300000000003</v>
      </c>
      <c r="U884" s="218">
        <f ca="1">OFFSET('배치점수 계산기'!K$10,$D884,0)</f>
        <v>659.25</v>
      </c>
      <c r="V884" s="218">
        <f ca="1">OFFSET('배치점수 계산기'!L$10,$D884,0)</f>
        <v>648.33799999999997</v>
      </c>
      <c r="W884" s="210" t="str">
        <f ca="1">OFFSET('배치점수 계산기'!M$10,$D884,0)</f>
        <v>백분위</v>
      </c>
      <c r="X884" s="208" t="str">
        <f ca="1">OFFSET('배치점수 계산기'!N$10,$D884,0)</f>
        <v>백분위</v>
      </c>
      <c r="Y884" s="212">
        <f ca="1">OFFSET(환산공식!FG$15,$F884,0)</f>
        <v>0.33</v>
      </c>
      <c r="Z884" s="35">
        <f ca="1">OFFSET(환산공식!FH$15,$F884,0)</f>
        <v>0.33</v>
      </c>
      <c r="AA884" s="203">
        <f ca="1">OFFSET(환산공식!FI$15,$F884,0)</f>
        <v>0.33</v>
      </c>
      <c r="AB884" s="5"/>
      <c r="AD884">
        <f t="shared" ca="1" si="27"/>
        <v>6</v>
      </c>
    </row>
    <row r="885" spans="1:30">
      <c r="A885" s="222"/>
      <c r="B885" s="222"/>
      <c r="C885" s="222" t="s">
        <v>3271</v>
      </c>
      <c r="D885" s="219">
        <v>1813</v>
      </c>
      <c r="E885" s="219">
        <v>237</v>
      </c>
      <c r="F885" s="219">
        <v>237</v>
      </c>
      <c r="G885" s="264">
        <v>878</v>
      </c>
      <c r="H885" s="221" t="s">
        <v>129</v>
      </c>
      <c r="I885" s="219" t="s">
        <v>628</v>
      </c>
      <c r="J885" s="267" t="s">
        <v>1100</v>
      </c>
      <c r="K885" s="219" t="s">
        <v>84</v>
      </c>
      <c r="L885" s="35" t="str">
        <f ca="1">IF(OFFSET(환산공식!$DU$15,$F885,0)=1,"O","X")</f>
        <v>X</v>
      </c>
      <c r="M885" s="212">
        <f ca="1">IFERROR(OFFSET(환산공식!DA$15,$F885,0),"")</f>
        <v>225</v>
      </c>
      <c r="N885" s="35" t="str">
        <f ca="1">IFERROR(CONCATENATE(ROUND(OFFSET(환산공식!DB$15,$F885,0),1),"%"),"")</f>
        <v>100%</v>
      </c>
      <c r="O885" s="35">
        <f ca="1">IFERROR(OFFSET(환산공식!DC$15,$F885,0),"")</f>
        <v>0</v>
      </c>
      <c r="P885" s="212" t="str">
        <f t="shared" ca="1" si="26"/>
        <v>3% 이하</v>
      </c>
      <c r="Q885" s="218">
        <f ca="1">IFERROR(ROUND(OFFSET(환산공식!$EX$15,$F885,0),3),"")</f>
        <v>0</v>
      </c>
      <c r="R885" s="218">
        <f ca="1">OFFSET('배치점수 계산기'!H$10,$D885,0)</f>
        <v>613.35</v>
      </c>
      <c r="S885" s="218">
        <f ca="1">OFFSET('배치점수 계산기'!I$10,$D885,0)</f>
        <v>606.48800000000006</v>
      </c>
      <c r="T885" s="218">
        <f ca="1">OFFSET('배치점수 계산기'!J$10,$D885,0)</f>
        <v>600.97500000000002</v>
      </c>
      <c r="U885" s="218">
        <f ca="1">OFFSET('배치점수 계산기'!K$10,$D885,0)</f>
        <v>592.31299999999999</v>
      </c>
      <c r="V885" s="218">
        <f ca="1">OFFSET('배치점수 계산기'!L$10,$D885,0)</f>
        <v>583.53800000000001</v>
      </c>
      <c r="W885" s="210" t="str">
        <f ca="1">OFFSET('배치점수 계산기'!M$10,$D885,0)</f>
        <v>백분위</v>
      </c>
      <c r="X885" s="208" t="str">
        <f ca="1">OFFSET('배치점수 계산기'!N$10,$D885,0)</f>
        <v>백분위</v>
      </c>
      <c r="Y885" s="212">
        <f ca="1">OFFSET(환산공식!FG$15,$F885,0)</f>
        <v>0.33</v>
      </c>
      <c r="Z885" s="35">
        <f ca="1">OFFSET(환산공식!FH$15,$F885,0)</f>
        <v>0.33</v>
      </c>
      <c r="AA885" s="203">
        <f ca="1">OFFSET(환산공식!FI$15,$F885,0)</f>
        <v>0.33</v>
      </c>
      <c r="AB885" s="5"/>
      <c r="AD885">
        <f t="shared" ca="1" si="27"/>
        <v>6</v>
      </c>
    </row>
    <row r="886" spans="1:30">
      <c r="A886" s="222"/>
      <c r="B886" s="222"/>
      <c r="C886" s="222" t="s">
        <v>3272</v>
      </c>
      <c r="D886" s="219">
        <v>1814</v>
      </c>
      <c r="E886" s="219">
        <v>237</v>
      </c>
      <c r="F886" s="219">
        <v>237</v>
      </c>
      <c r="G886" s="264">
        <v>879</v>
      </c>
      <c r="H886" s="221" t="s">
        <v>129</v>
      </c>
      <c r="I886" s="219" t="s">
        <v>628</v>
      </c>
      <c r="J886" s="267" t="s">
        <v>1101</v>
      </c>
      <c r="K886" s="219" t="s">
        <v>84</v>
      </c>
      <c r="L886" s="35" t="str">
        <f ca="1">IF(OFFSET(환산공식!$DU$15,$F886,0)=1,"O","X")</f>
        <v>X</v>
      </c>
      <c r="M886" s="212">
        <f ca="1">IFERROR(OFFSET(환산공식!DA$15,$F886,0),"")</f>
        <v>225</v>
      </c>
      <c r="N886" s="35" t="str">
        <f ca="1">IFERROR(CONCATENATE(ROUND(OFFSET(환산공식!DB$15,$F886,0),1),"%"),"")</f>
        <v>100%</v>
      </c>
      <c r="O886" s="35">
        <f ca="1">IFERROR(OFFSET(환산공식!DC$15,$F886,0),"")</f>
        <v>0</v>
      </c>
      <c r="P886" s="212" t="str">
        <f t="shared" ca="1" si="26"/>
        <v>3% 이하</v>
      </c>
      <c r="Q886" s="218">
        <f ca="1">IFERROR(ROUND(OFFSET(환산공식!$EX$15,$F886,0),3),"")</f>
        <v>0</v>
      </c>
      <c r="R886" s="218">
        <f ca="1">OFFSET('배치점수 계산기'!H$10,$D886,0)</f>
        <v>601.31299999999999</v>
      </c>
      <c r="S886" s="218">
        <f ca="1">OFFSET('배치점수 계산기'!I$10,$D886,0)</f>
        <v>595.125</v>
      </c>
      <c r="T886" s="218">
        <f ca="1">OFFSET('배치점수 계산기'!J$10,$D886,0)</f>
        <v>585.56299999999999</v>
      </c>
      <c r="U886" s="218">
        <f ca="1">OFFSET('배치점수 계산기'!K$10,$D886,0)</f>
        <v>561.375</v>
      </c>
      <c r="V886" s="218">
        <f ca="1">OFFSET('배치점수 계산기'!L$10,$D886,0)</f>
        <v>538.42499999999995</v>
      </c>
      <c r="W886" s="210" t="str">
        <f ca="1">OFFSET('배치점수 계산기'!M$10,$D886,0)</f>
        <v>백분위</v>
      </c>
      <c r="X886" s="208" t="str">
        <f ca="1">OFFSET('배치점수 계산기'!N$10,$D886,0)</f>
        <v>백분위</v>
      </c>
      <c r="Y886" s="212">
        <f ca="1">OFFSET(환산공식!FG$15,$F886,0)</f>
        <v>0.33</v>
      </c>
      <c r="Z886" s="35">
        <f ca="1">OFFSET(환산공식!FH$15,$F886,0)</f>
        <v>0.33</v>
      </c>
      <c r="AA886" s="203">
        <f ca="1">OFFSET(환산공식!FI$15,$F886,0)</f>
        <v>0.33</v>
      </c>
      <c r="AB886" s="5"/>
      <c r="AD886">
        <f t="shared" ca="1" si="27"/>
        <v>6</v>
      </c>
    </row>
    <row r="887" spans="1:30">
      <c r="A887" s="222"/>
      <c r="B887" s="222"/>
      <c r="C887" s="222" t="s">
        <v>18826</v>
      </c>
      <c r="D887" s="219">
        <v>1815</v>
      </c>
      <c r="E887" s="219">
        <v>238</v>
      </c>
      <c r="F887" s="219">
        <v>238</v>
      </c>
      <c r="G887" s="264">
        <v>880</v>
      </c>
      <c r="H887" s="221" t="s">
        <v>129</v>
      </c>
      <c r="I887" s="219" t="s">
        <v>629</v>
      </c>
      <c r="J887" s="267" t="s">
        <v>1100</v>
      </c>
      <c r="K887" s="219" t="s">
        <v>84</v>
      </c>
      <c r="L887" s="35" t="str">
        <f ca="1">IF(OFFSET(환산공식!$DU$15,$F887,0)=1,"O","X")</f>
        <v>X</v>
      </c>
      <c r="M887" s="212">
        <f ca="1">IFERROR(OFFSET(환산공식!DA$15,$F887,0),"")</f>
        <v>200</v>
      </c>
      <c r="N887" s="35" t="str">
        <f ca="1">IFERROR(CONCATENATE(ROUND(OFFSET(환산공식!DB$15,$F887,0),1),"%"),"")</f>
        <v>100%</v>
      </c>
      <c r="O887" s="35">
        <f ca="1">IFERROR(OFFSET(환산공식!DC$15,$F887,0),"")</f>
        <v>0</v>
      </c>
      <c r="P887" s="212" t="str">
        <f t="shared" ca="1" si="26"/>
        <v>3% 이하</v>
      </c>
      <c r="Q887" s="218">
        <f ca="1">IFERROR(ROUND(OFFSET(환산공식!$EX$15,$F887,0),3),"")</f>
        <v>0</v>
      </c>
      <c r="R887" s="218">
        <f ca="1">OFFSET('배치점수 계산기'!H$10,$D887,0)</f>
        <v>653.70000000000005</v>
      </c>
      <c r="S887" s="218">
        <f ca="1">OFFSET('배치점수 계산기'!I$10,$D887,0)</f>
        <v>643.6</v>
      </c>
      <c r="T887" s="218">
        <f ca="1">OFFSET('배치점수 계산기'!J$10,$D887,0)</f>
        <v>635.1</v>
      </c>
      <c r="U887" s="218">
        <f ca="1">OFFSET('배치점수 계산기'!K$10,$D887,0)</f>
        <v>625.4</v>
      </c>
      <c r="V887" s="218">
        <f ca="1">OFFSET('배치점수 계산기'!L$10,$D887,0)</f>
        <v>613.5</v>
      </c>
      <c r="W887" s="210" t="str">
        <f ca="1">OFFSET('배치점수 계산기'!M$10,$D887,0)</f>
        <v>백분위</v>
      </c>
      <c r="X887" s="208" t="str">
        <f ca="1">OFFSET('배치점수 계산기'!N$10,$D887,0)</f>
        <v>백분위</v>
      </c>
      <c r="Y887" s="212">
        <f ca="1">OFFSET(환산공식!FG$15,$F887,0)</f>
        <v>0.33</v>
      </c>
      <c r="Z887" s="35">
        <f ca="1">OFFSET(환산공식!FH$15,$F887,0)</f>
        <v>0.33</v>
      </c>
      <c r="AA887" s="203">
        <f ca="1">OFFSET(환산공식!FI$15,$F887,0)</f>
        <v>0.33</v>
      </c>
      <c r="AB887" s="5"/>
      <c r="AD887">
        <f t="shared" ca="1" si="27"/>
        <v>6</v>
      </c>
    </row>
    <row r="888" spans="1:30">
      <c r="A888" s="222"/>
      <c r="B888" s="222"/>
      <c r="C888" s="222" t="s">
        <v>18827</v>
      </c>
      <c r="D888" s="219">
        <v>1816</v>
      </c>
      <c r="E888" s="219">
        <v>238</v>
      </c>
      <c r="F888" s="219">
        <v>238</v>
      </c>
      <c r="G888" s="264">
        <v>881</v>
      </c>
      <c r="H888" s="221" t="s">
        <v>129</v>
      </c>
      <c r="I888" s="219" t="s">
        <v>629</v>
      </c>
      <c r="J888" s="267" t="s">
        <v>1097</v>
      </c>
      <c r="K888" s="219" t="s">
        <v>84</v>
      </c>
      <c r="L888" s="35" t="str">
        <f ca="1">IF(OFFSET(환산공식!$DU$15,$F888,0)=1,"O","X")</f>
        <v>X</v>
      </c>
      <c r="M888" s="212">
        <f ca="1">IFERROR(OFFSET(환산공식!DA$15,$F888,0),"")</f>
        <v>200</v>
      </c>
      <c r="N888" s="35" t="str">
        <f ca="1">IFERROR(CONCATENATE(ROUND(OFFSET(환산공식!DB$15,$F888,0),1),"%"),"")</f>
        <v>100%</v>
      </c>
      <c r="O888" s="35">
        <f ca="1">IFERROR(OFFSET(환산공식!DC$15,$F888,0),"")</f>
        <v>0</v>
      </c>
      <c r="P888" s="212" t="str">
        <f ca="1">IF(E888="","",IF(Q888&gt;R888,"90% 이상",IF(Q888&gt;S888,CONCATENATE(ROUND(((Q888-S888)/(R888-S888))*20+70,0),"%"),IF(Q888&gt;T888,CONCATENATE(ROUND(((Q888-T888)/(S888-T888))*30+40,0),"%"),IF(Q888&gt;U888,CONCATENATE(ROUND(((Q888-U888)/(T888-U888))*30+10,0),"%"),IF(Q888&gt;V888,CONCATENATE(ROUND(((Q888-V888)/(U888-V888))*7+3,0),"%"),"3% 이하"))))))</f>
        <v>3% 이하</v>
      </c>
      <c r="Q888" s="218">
        <f ca="1">IFERROR(ROUND(OFFSET(환산공식!$EX$15,$F888,0),3),"")</f>
        <v>0</v>
      </c>
      <c r="R888" s="218">
        <f ca="1">OFFSET('배치점수 계산기'!H$10,$D888,0)</f>
        <v>647.4</v>
      </c>
      <c r="S888" s="218">
        <f ca="1">OFFSET('배치점수 계산기'!I$10,$D888,0)</f>
        <v>639.6</v>
      </c>
      <c r="T888" s="218">
        <f ca="1">OFFSET('배치점수 계산기'!J$10,$D888,0)</f>
        <v>631.70000000000005</v>
      </c>
      <c r="U888" s="218">
        <f ca="1">OFFSET('배치점수 계산기'!K$10,$D888,0)</f>
        <v>621.9</v>
      </c>
      <c r="V888" s="218">
        <f ca="1">OFFSET('배치점수 계산기'!L$10,$D888,0)</f>
        <v>611.79999999999995</v>
      </c>
      <c r="W888" s="210" t="str">
        <f ca="1">OFFSET('배치점수 계산기'!M$10,$D888,0)</f>
        <v>백분위</v>
      </c>
      <c r="X888" s="208" t="str">
        <f ca="1">OFFSET('배치점수 계산기'!N$10,$D888,0)</f>
        <v>백분위</v>
      </c>
      <c r="Y888" s="212">
        <f ca="1">OFFSET(환산공식!FG$15,$F888,0)</f>
        <v>0.33</v>
      </c>
      <c r="Z888" s="35">
        <f ca="1">OFFSET(환산공식!FH$15,$F888,0)</f>
        <v>0.33</v>
      </c>
      <c r="AA888" s="203">
        <f ca="1">OFFSET(환산공식!FI$15,$F888,0)</f>
        <v>0.33</v>
      </c>
      <c r="AB888" s="5"/>
      <c r="AD888">
        <f ca="1">IF(L888="X",6,IF(Q888&gt;R888,1,IF(Q888&gt;S888,2,IF(Q888&gt;T888,3,IF(Q888&gt;U888,4,IF(Q888&gt;=V888,5,IF(Q888&lt;V888,6,"")))))))</f>
        <v>6</v>
      </c>
    </row>
    <row r="889" spans="1:30">
      <c r="A889" s="222"/>
      <c r="B889" s="222"/>
      <c r="C889" s="222" t="s">
        <v>18828</v>
      </c>
      <c r="D889" s="219">
        <v>1817</v>
      </c>
      <c r="E889" s="219">
        <v>238</v>
      </c>
      <c r="F889" s="219">
        <v>238</v>
      </c>
      <c r="G889" s="264">
        <v>882</v>
      </c>
      <c r="H889" s="221" t="s">
        <v>129</v>
      </c>
      <c r="I889" s="219" t="s">
        <v>629</v>
      </c>
      <c r="J889" s="267" t="s">
        <v>1101</v>
      </c>
      <c r="K889" s="219" t="s">
        <v>84</v>
      </c>
      <c r="L889" s="35" t="str">
        <f ca="1">IF(OFFSET(환산공식!$DU$15,$F889,0)=1,"O","X")</f>
        <v>X</v>
      </c>
      <c r="M889" s="212">
        <f ca="1">IFERROR(OFFSET(환산공식!DA$15,$F889,0),"")</f>
        <v>200</v>
      </c>
      <c r="N889" s="35" t="str">
        <f ca="1">IFERROR(CONCATENATE(ROUND(OFFSET(환산공식!DB$15,$F889,0),1),"%"),"")</f>
        <v>100%</v>
      </c>
      <c r="O889" s="35">
        <f ca="1">IFERROR(OFFSET(환산공식!DC$15,$F889,0),"")</f>
        <v>0</v>
      </c>
      <c r="P889" s="212" t="str">
        <f t="shared" ref="P889:P891" ca="1" si="28">IF(E889="","",IF(Q889&gt;R889,"90% 이상",IF(Q889&gt;S889,CONCATENATE(ROUND(((Q889-S889)/(R889-S889))*20+70,0),"%"),IF(Q889&gt;T889,CONCATENATE(ROUND(((Q889-T889)/(S889-T889))*30+40,0),"%"),IF(Q889&gt;U889,CONCATENATE(ROUND(((Q889-U889)/(T889-U889))*30+10,0),"%"),IF(Q889&gt;V889,CONCATENATE(ROUND(((Q889-V889)/(U889-V889))*7+3,0),"%"),"3% 이하"))))))</f>
        <v>3% 이하</v>
      </c>
      <c r="Q889" s="218">
        <f ca="1">IFERROR(ROUND(OFFSET(환산공식!$EX$15,$F889,0),3),"")</f>
        <v>0</v>
      </c>
      <c r="R889" s="218">
        <f ca="1">OFFSET('배치점수 계산기'!H$10,$D889,0)</f>
        <v>588.6</v>
      </c>
      <c r="S889" s="218">
        <f ca="1">OFFSET('배치점수 계산기'!I$10,$D889,0)</f>
        <v>579.70000000000005</v>
      </c>
      <c r="T889" s="218">
        <f ca="1">OFFSET('배치점수 계산기'!J$10,$D889,0)</f>
        <v>570.4</v>
      </c>
      <c r="U889" s="218">
        <f ca="1">OFFSET('배치점수 계산기'!K$10,$D889,0)</f>
        <v>551.70000000000005</v>
      </c>
      <c r="V889" s="218">
        <f ca="1">OFFSET('배치점수 계산기'!L$10,$D889,0)</f>
        <v>529.79999999999995</v>
      </c>
      <c r="W889" s="210" t="str">
        <f ca="1">OFFSET('배치점수 계산기'!M$10,$D889,0)</f>
        <v>백분위</v>
      </c>
      <c r="X889" s="208" t="str">
        <f ca="1">OFFSET('배치점수 계산기'!N$10,$D889,0)</f>
        <v>백분위</v>
      </c>
      <c r="Y889" s="212">
        <f ca="1">OFFSET(환산공식!FG$15,$F889,0)</f>
        <v>0.33</v>
      </c>
      <c r="Z889" s="35">
        <f ca="1">OFFSET(환산공식!FH$15,$F889,0)</f>
        <v>0.33</v>
      </c>
      <c r="AA889" s="203">
        <f ca="1">OFFSET(환산공식!FI$15,$F889,0)</f>
        <v>0.33</v>
      </c>
      <c r="AB889" s="5"/>
      <c r="AD889">
        <f t="shared" ref="AD889:AD891" ca="1" si="29">IF(L889="X",6,IF(Q889&gt;R889,1,IF(Q889&gt;S889,2,IF(Q889&gt;T889,3,IF(Q889&gt;U889,4,IF(Q889&gt;=V889,5,IF(Q889&lt;V889,6,"")))))))</f>
        <v>6</v>
      </c>
    </row>
    <row r="890" spans="1:30">
      <c r="A890" s="222"/>
      <c r="B890" s="222"/>
      <c r="C890" s="222" t="s">
        <v>18829</v>
      </c>
      <c r="D890" s="219">
        <v>1818</v>
      </c>
      <c r="E890" s="219">
        <v>239</v>
      </c>
      <c r="F890" s="219">
        <v>239</v>
      </c>
      <c r="G890" s="264">
        <v>883</v>
      </c>
      <c r="H890" s="221" t="s">
        <v>129</v>
      </c>
      <c r="I890" s="219" t="s">
        <v>630</v>
      </c>
      <c r="J890" s="267" t="s">
        <v>1097</v>
      </c>
      <c r="K890" s="219" t="s">
        <v>84</v>
      </c>
      <c r="L890" s="35" t="str">
        <f ca="1">IF(OFFSET(환산공식!$DU$15,$F890,0)=1,"O","X")</f>
        <v>X</v>
      </c>
      <c r="M890" s="212">
        <f ca="1">IFERROR(OFFSET(환산공식!DA$15,$F890,0),"")</f>
        <v>200</v>
      </c>
      <c r="N890" s="35" t="str">
        <f ca="1">IFERROR(CONCATENATE(ROUND(OFFSET(환산공식!DB$15,$F890,0),1),"%"),"")</f>
        <v>100%</v>
      </c>
      <c r="O890" s="35">
        <f ca="1">IFERROR(OFFSET(환산공식!DC$15,$F890,0),"")</f>
        <v>0</v>
      </c>
      <c r="P890" s="212" t="str">
        <f t="shared" ca="1" si="28"/>
        <v>3% 이하</v>
      </c>
      <c r="Q890" s="218">
        <f ca="1">IFERROR(ROUND(OFFSET(환산공식!$EX$15,$F890,0),3),"")</f>
        <v>0</v>
      </c>
      <c r="R890" s="218">
        <f ca="1">OFFSET('배치점수 계산기'!H$10,$D890,0)</f>
        <v>539.79999999999995</v>
      </c>
      <c r="S890" s="218">
        <f ca="1">OFFSET('배치점수 계산기'!I$10,$D890,0)</f>
        <v>537.84</v>
      </c>
      <c r="T890" s="218">
        <f ca="1">OFFSET('배치점수 계산기'!J$10,$D890,0)</f>
        <v>535.67999999999995</v>
      </c>
      <c r="U890" s="218">
        <f ca="1">OFFSET('배치점수 계산기'!K$10,$D890,0)</f>
        <v>533.52</v>
      </c>
      <c r="V890" s="218">
        <f ca="1">OFFSET('배치점수 계산기'!L$10,$D890,0)</f>
        <v>531.36</v>
      </c>
      <c r="W890" s="210" t="str">
        <f ca="1">OFFSET('배치점수 계산기'!M$10,$D890,0)</f>
        <v>표점</v>
      </c>
      <c r="X890" s="208" t="str">
        <f ca="1">OFFSET('배치점수 계산기'!N$10,$D890,0)</f>
        <v>표점</v>
      </c>
      <c r="Y890" s="212">
        <f ca="1">OFFSET(환산공식!FG$15,$F890,0)</f>
        <v>0.33</v>
      </c>
      <c r="Z890" s="35">
        <f ca="1">OFFSET(환산공식!FH$15,$F890,0)</f>
        <v>0.33</v>
      </c>
      <c r="AA890" s="203">
        <f ca="1">OFFSET(환산공식!FI$15,$F890,0)</f>
        <v>0.33</v>
      </c>
      <c r="AB890" s="5"/>
      <c r="AD890">
        <f t="shared" ca="1" si="29"/>
        <v>6</v>
      </c>
    </row>
    <row r="891" spans="1:30">
      <c r="A891" s="222"/>
      <c r="B891" s="222"/>
      <c r="C891" s="222" t="s">
        <v>18830</v>
      </c>
      <c r="D891" s="219">
        <v>1819</v>
      </c>
      <c r="E891" s="219">
        <v>239</v>
      </c>
      <c r="F891" s="219">
        <v>239</v>
      </c>
      <c r="G891" s="264">
        <v>884</v>
      </c>
      <c r="H891" s="221" t="s">
        <v>129</v>
      </c>
      <c r="I891" s="219" t="s">
        <v>630</v>
      </c>
      <c r="J891" s="267" t="s">
        <v>1100</v>
      </c>
      <c r="K891" s="219" t="s">
        <v>84</v>
      </c>
      <c r="L891" s="35" t="str">
        <f ca="1">IF(OFFSET(환산공식!$DU$15,$F891,0)=1,"O","X")</f>
        <v>X</v>
      </c>
      <c r="M891" s="212">
        <f ca="1">IFERROR(OFFSET(환산공식!DA$15,$F891,0),"")</f>
        <v>200</v>
      </c>
      <c r="N891" s="35" t="str">
        <f ca="1">IFERROR(CONCATENATE(ROUND(OFFSET(환산공식!DB$15,$F891,0),1),"%"),"")</f>
        <v>100%</v>
      </c>
      <c r="O891" s="35">
        <f ca="1">IFERROR(OFFSET(환산공식!DC$15,$F891,0),"")</f>
        <v>0</v>
      </c>
      <c r="P891" s="212" t="str">
        <f t="shared" ca="1" si="28"/>
        <v>3% 이하</v>
      </c>
      <c r="Q891" s="218">
        <f ca="1">IFERROR(ROUND(OFFSET(환산공식!$EX$15,$F891,0),3),"")</f>
        <v>0</v>
      </c>
      <c r="R891" s="218">
        <f ca="1">OFFSET('배치점수 계산기'!H$10,$D891,0)</f>
        <v>507.5</v>
      </c>
      <c r="S891" s="218">
        <f ca="1">OFFSET('배치점수 계산기'!I$10,$D891,0)</f>
        <v>505.14</v>
      </c>
      <c r="T891" s="218">
        <f ca="1">OFFSET('배치점수 계산기'!J$10,$D891,0)</f>
        <v>503.56</v>
      </c>
      <c r="U891" s="218">
        <f ca="1">OFFSET('배치점수 계산기'!K$10,$D891,0)</f>
        <v>501.4</v>
      </c>
      <c r="V891" s="218">
        <f ca="1">OFFSET('배치점수 계산기'!L$10,$D891,0)</f>
        <v>498.94</v>
      </c>
      <c r="W891" s="210" t="str">
        <f ca="1">OFFSET('배치점수 계산기'!M$10,$D891,0)</f>
        <v>표점</v>
      </c>
      <c r="X891" s="208" t="str">
        <f ca="1">OFFSET('배치점수 계산기'!N$10,$D891,0)</f>
        <v>표점</v>
      </c>
      <c r="Y891" s="212">
        <f ca="1">OFFSET(환산공식!FG$15,$F891,0)</f>
        <v>0.33</v>
      </c>
      <c r="Z891" s="35">
        <f ca="1">OFFSET(환산공식!FH$15,$F891,0)</f>
        <v>0.33</v>
      </c>
      <c r="AA891" s="203">
        <f ca="1">OFFSET(환산공식!FI$15,$F891,0)</f>
        <v>0.33</v>
      </c>
      <c r="AB891" s="5"/>
      <c r="AD891">
        <f t="shared" ca="1" si="29"/>
        <v>6</v>
      </c>
    </row>
    <row r="892" spans="1:30">
      <c r="A892" s="222"/>
      <c r="B892" s="222"/>
      <c r="C892" s="222" t="s">
        <v>18831</v>
      </c>
      <c r="D892" s="219">
        <v>1820</v>
      </c>
      <c r="E892" s="219">
        <v>239</v>
      </c>
      <c r="F892" s="219">
        <v>239</v>
      </c>
      <c r="G892" s="264">
        <v>885</v>
      </c>
      <c r="H892" s="221" t="s">
        <v>129</v>
      </c>
      <c r="I892" s="219" t="s">
        <v>630</v>
      </c>
      <c r="J892" s="267" t="s">
        <v>1101</v>
      </c>
      <c r="K892" s="219" t="s">
        <v>84</v>
      </c>
      <c r="L892" s="35" t="str">
        <f ca="1">IF(OFFSET(환산공식!$DU$15,$F892,0)=1,"O","X")</f>
        <v>X</v>
      </c>
      <c r="M892" s="212">
        <f ca="1">IFERROR(OFFSET(환산공식!DA$15,$F892,0),"")</f>
        <v>200</v>
      </c>
      <c r="N892" s="35" t="str">
        <f ca="1">IFERROR(CONCATENATE(ROUND(OFFSET(환산공식!DB$15,$F892,0),1),"%"),"")</f>
        <v>100%</v>
      </c>
      <c r="O892" s="35">
        <f ca="1">IFERROR(OFFSET(환산공식!DC$15,$F892,0),"")</f>
        <v>0</v>
      </c>
      <c r="P892" s="212" t="str">
        <f ca="1">IF(E892="","",IF(Q892&gt;R892,"90% 이상",IF(Q892&gt;S892,CONCATENATE(ROUND(((Q892-S892)/(R892-S892))*20+70,0),"%"),IF(Q892&gt;T892,CONCATENATE(ROUND(((Q892-T892)/(S892-T892))*30+40,0),"%"),IF(Q892&gt;U892,CONCATENATE(ROUND(((Q892-U892)/(T892-U892))*30+10,0),"%"),IF(Q892&gt;V892,CONCATENATE(ROUND(((Q892-V892)/(U892-V892))*7+3,0),"%"),"3% 이하"))))))</f>
        <v>3% 이하</v>
      </c>
      <c r="Q892" s="218">
        <f ca="1">IFERROR(ROUND(OFFSET(환산공식!$EX$15,$F892,0),3),"")</f>
        <v>0</v>
      </c>
      <c r="R892" s="218">
        <f ca="1">OFFSET('배치점수 계산기'!H$10,$D892,0)</f>
        <v>493.72</v>
      </c>
      <c r="S892" s="218">
        <f ca="1">OFFSET('배치점수 계산기'!I$10,$D892,0)</f>
        <v>491.56</v>
      </c>
      <c r="T892" s="218">
        <f ca="1">OFFSET('배치점수 계산기'!J$10,$D892,0)</f>
        <v>485.02</v>
      </c>
      <c r="U892" s="218">
        <f ca="1">OFFSET('배치점수 계산기'!K$10,$D892,0)</f>
        <v>477.16</v>
      </c>
      <c r="V892" s="218">
        <f ca="1">OFFSET('배치점수 계산기'!L$10,$D892,0)</f>
        <v>470.96</v>
      </c>
      <c r="W892" s="210" t="str">
        <f ca="1">OFFSET('배치점수 계산기'!M$10,$D892,0)</f>
        <v>표점</v>
      </c>
      <c r="X892" s="208" t="str">
        <f ca="1">OFFSET('배치점수 계산기'!N$10,$D892,0)</f>
        <v>표점</v>
      </c>
      <c r="Y892" s="212">
        <f ca="1">OFFSET(환산공식!FG$15,$F892,0)</f>
        <v>0.33</v>
      </c>
      <c r="Z892" s="35">
        <f ca="1">OFFSET(환산공식!FH$15,$F892,0)</f>
        <v>0.33</v>
      </c>
      <c r="AA892" s="203">
        <f ca="1">OFFSET(환산공식!FI$15,$F892,0)</f>
        <v>0.33</v>
      </c>
      <c r="AB892" s="5"/>
      <c r="AD892">
        <f ca="1">IF(L892="X",6,IF(Q892&gt;R892,1,IF(Q892&gt;S892,2,IF(Q892&gt;T892,3,IF(Q892&gt;U892,4,IF(Q892&gt;=V892,5,IF(Q892&lt;V892,6,"")))))))</f>
        <v>6</v>
      </c>
    </row>
    <row r="893" spans="1:30">
      <c r="A893" s="222"/>
      <c r="B893" s="222"/>
      <c r="C893" s="222" t="s">
        <v>18832</v>
      </c>
      <c r="D893" s="219">
        <v>1821</v>
      </c>
      <c r="E893" s="219">
        <v>240</v>
      </c>
      <c r="F893" s="219">
        <v>240</v>
      </c>
      <c r="G893" s="264">
        <v>886</v>
      </c>
      <c r="H893" s="221" t="s">
        <v>129</v>
      </c>
      <c r="I893" s="219" t="s">
        <v>631</v>
      </c>
      <c r="J893" s="267" t="s">
        <v>1097</v>
      </c>
      <c r="K893" s="219" t="s">
        <v>84</v>
      </c>
      <c r="L893" s="35" t="str">
        <f ca="1">IF(OFFSET(환산공식!$DU$15,$F893,0)=1,"O","X")</f>
        <v>X</v>
      </c>
      <c r="M893" s="212">
        <f ca="1">IFERROR(OFFSET(환산공식!DA$15,$F893,0),"")</f>
        <v>100</v>
      </c>
      <c r="N893" s="35" t="str">
        <f ca="1">IFERROR(CONCATENATE(ROUND(OFFSET(환산공식!DB$15,$F893,0),1),"%"),"")</f>
        <v>100%</v>
      </c>
      <c r="O893" s="35">
        <f ca="1">IFERROR(OFFSET(환산공식!DC$15,$F893,0),"")</f>
        <v>0</v>
      </c>
      <c r="P893" s="212" t="str">
        <f t="shared" ref="P893:P895" ca="1" si="30">IF(E893="","",IF(Q893&gt;R893,"90% 이상",IF(Q893&gt;S893,CONCATENATE(ROUND(((Q893-S893)/(R893-S893))*20+70,0),"%"),IF(Q893&gt;T893,CONCATENATE(ROUND(((Q893-T893)/(S893-T893))*30+40,0),"%"),IF(Q893&gt;U893,CONCATENATE(ROUND(((Q893-U893)/(T893-U893))*30+10,0),"%"),IF(Q893&gt;V893,CONCATENATE(ROUND(((Q893-V893)/(U893-V893))*7+3,0),"%"),"3% 이하"))))))</f>
        <v>3% 이하</v>
      </c>
      <c r="Q893" s="218">
        <f ca="1">IFERROR(ROUND(OFFSET(환산공식!$EX$15,$F893,0),3),"")</f>
        <v>0</v>
      </c>
      <c r="R893" s="218">
        <f ca="1">OFFSET('배치점수 계산기'!H$10,$D893,0)</f>
        <v>460.22</v>
      </c>
      <c r="S893" s="218">
        <f ca="1">OFFSET('배치점수 계산기'!I$10,$D893,0)</f>
        <v>457.46</v>
      </c>
      <c r="T893" s="218">
        <f ca="1">OFFSET('배치점수 계산기'!J$10,$D893,0)</f>
        <v>455.24</v>
      </c>
      <c r="U893" s="218">
        <f ca="1">OFFSET('배치점수 계산기'!K$10,$D893,0)</f>
        <v>452.82</v>
      </c>
      <c r="V893" s="218">
        <f ca="1">OFFSET('배치점수 계산기'!L$10,$D893,0)</f>
        <v>449.12</v>
      </c>
      <c r="W893" s="210" t="str">
        <f ca="1">OFFSET('배치점수 계산기'!M$10,$D893,0)</f>
        <v>표점</v>
      </c>
      <c r="X893" s="208" t="str">
        <f ca="1">OFFSET('배치점수 계산기'!N$10,$D893,0)</f>
        <v>표점</v>
      </c>
      <c r="Y893" s="212">
        <f ca="1">OFFSET(환산공식!FG$15,$F893,0)</f>
        <v>0.33</v>
      </c>
      <c r="Z893" s="35">
        <f ca="1">OFFSET(환산공식!FH$15,$F893,0)</f>
        <v>0.33</v>
      </c>
      <c r="AA893" s="203">
        <f ca="1">OFFSET(환산공식!FI$15,$F893,0)</f>
        <v>0.33</v>
      </c>
      <c r="AB893" s="5"/>
      <c r="AD893">
        <f t="shared" ref="AD893:AD895" ca="1" si="31">IF(L893="X",6,IF(Q893&gt;R893,1,IF(Q893&gt;S893,2,IF(Q893&gt;T893,3,IF(Q893&gt;U893,4,IF(Q893&gt;=V893,5,IF(Q893&lt;V893,6,"")))))))</f>
        <v>6</v>
      </c>
    </row>
    <row r="894" spans="1:30">
      <c r="A894" s="222"/>
      <c r="B894" s="222"/>
      <c r="C894" s="222" t="s">
        <v>18833</v>
      </c>
      <c r="D894" s="219">
        <v>1822</v>
      </c>
      <c r="E894" s="219">
        <v>240</v>
      </c>
      <c r="F894" s="219">
        <v>240</v>
      </c>
      <c r="G894" s="264">
        <v>887</v>
      </c>
      <c r="H894" s="221" t="s">
        <v>129</v>
      </c>
      <c r="I894" s="219" t="s">
        <v>631</v>
      </c>
      <c r="J894" s="267" t="s">
        <v>1104</v>
      </c>
      <c r="K894" s="219" t="s">
        <v>84</v>
      </c>
      <c r="L894" s="35" t="str">
        <f ca="1">IF(OFFSET(환산공식!$DU$15,$F894,0)=1,"O","X")</f>
        <v>X</v>
      </c>
      <c r="M894" s="212">
        <f ca="1">IFERROR(OFFSET(환산공식!DA$15,$F894,0),"")</f>
        <v>100</v>
      </c>
      <c r="N894" s="35" t="str">
        <f ca="1">IFERROR(CONCATENATE(ROUND(OFFSET(환산공식!DB$15,$F894,0),1),"%"),"")</f>
        <v>100%</v>
      </c>
      <c r="O894" s="35">
        <f ca="1">IFERROR(OFFSET(환산공식!DC$15,$F894,0),"")</f>
        <v>0</v>
      </c>
      <c r="P894" s="212" t="str">
        <f t="shared" ca="1" si="30"/>
        <v>3% 이하</v>
      </c>
      <c r="Q894" s="218">
        <f ca="1">IFERROR(ROUND(OFFSET(환산공식!$EX$15,$F894,0),3),"")</f>
        <v>0</v>
      </c>
      <c r="R894" s="218">
        <f ca="1">OFFSET('배치점수 계산기'!H$10,$D894,0)</f>
        <v>441.16</v>
      </c>
      <c r="S894" s="218">
        <f ca="1">OFFSET('배치점수 계산기'!I$10,$D894,0)</f>
        <v>439.18</v>
      </c>
      <c r="T894" s="218">
        <f ca="1">OFFSET('배치점수 계산기'!J$10,$D894,0)</f>
        <v>437.2</v>
      </c>
      <c r="U894" s="218">
        <f ca="1">OFFSET('배치점수 계산기'!K$10,$D894,0)</f>
        <v>434.24</v>
      </c>
      <c r="V894" s="218">
        <f ca="1">OFFSET('배치점수 계산기'!L$10,$D894,0)</f>
        <v>431.12</v>
      </c>
      <c r="W894" s="210" t="str">
        <f ca="1">OFFSET('배치점수 계산기'!M$10,$D894,0)</f>
        <v>표점</v>
      </c>
      <c r="X894" s="208" t="str">
        <f ca="1">OFFSET('배치점수 계산기'!N$10,$D894,0)</f>
        <v>표점</v>
      </c>
      <c r="Y894" s="212">
        <f ca="1">OFFSET(환산공식!FG$15,$F894,0)</f>
        <v>0.33</v>
      </c>
      <c r="Z894" s="35">
        <f ca="1">OFFSET(환산공식!FH$15,$F894,0)</f>
        <v>0.33</v>
      </c>
      <c r="AA894" s="203">
        <f ca="1">OFFSET(환산공식!FI$15,$F894,0)</f>
        <v>0.33</v>
      </c>
      <c r="AB894" s="5"/>
      <c r="AD894">
        <f t="shared" ca="1" si="31"/>
        <v>6</v>
      </c>
    </row>
    <row r="895" spans="1:30">
      <c r="A895" s="222"/>
      <c r="B895" s="222"/>
      <c r="C895" s="222" t="s">
        <v>18834</v>
      </c>
      <c r="D895" s="219">
        <v>1823</v>
      </c>
      <c r="E895" s="219">
        <v>240</v>
      </c>
      <c r="F895" s="219">
        <v>240</v>
      </c>
      <c r="G895" s="264">
        <v>888</v>
      </c>
      <c r="H895" s="221" t="s">
        <v>129</v>
      </c>
      <c r="I895" s="219" t="s">
        <v>631</v>
      </c>
      <c r="J895" s="267" t="s">
        <v>1105</v>
      </c>
      <c r="K895" s="219" t="s">
        <v>84</v>
      </c>
      <c r="L895" s="35" t="str">
        <f ca="1">IF(OFFSET(환산공식!$DU$15,$F895,0)=1,"O","X")</f>
        <v>X</v>
      </c>
      <c r="M895" s="212">
        <f ca="1">IFERROR(OFFSET(환산공식!DA$15,$F895,0),"")</f>
        <v>100</v>
      </c>
      <c r="N895" s="35" t="str">
        <f ca="1">IFERROR(CONCATENATE(ROUND(OFFSET(환산공식!DB$15,$F895,0),1),"%"),"")</f>
        <v>100%</v>
      </c>
      <c r="O895" s="35">
        <f ca="1">IFERROR(OFFSET(환산공식!DC$15,$F895,0),"")</f>
        <v>0</v>
      </c>
      <c r="P895" s="212" t="str">
        <f t="shared" ca="1" si="30"/>
        <v>3% 이하</v>
      </c>
      <c r="Q895" s="218">
        <f ca="1">IFERROR(ROUND(OFFSET(환산공식!$EX$15,$F895,0),3),"")</f>
        <v>0</v>
      </c>
      <c r="R895" s="218">
        <f ca="1">OFFSET('배치점수 계산기'!H$10,$D895,0)</f>
        <v>405.18</v>
      </c>
      <c r="S895" s="218">
        <f ca="1">OFFSET('배치점수 계산기'!I$10,$D895,0)</f>
        <v>399.04</v>
      </c>
      <c r="T895" s="218">
        <f ca="1">OFFSET('배치점수 계산기'!J$10,$D895,0)</f>
        <v>396.32</v>
      </c>
      <c r="U895" s="218">
        <f ca="1">OFFSET('배치점수 계산기'!K$10,$D895,0)</f>
        <v>390.28</v>
      </c>
      <c r="V895" s="218">
        <f ca="1">OFFSET('배치점수 계산기'!L$10,$D895,0)</f>
        <v>378.03</v>
      </c>
      <c r="W895" s="210" t="str">
        <f ca="1">OFFSET('배치점수 계산기'!M$10,$D895,0)</f>
        <v>표점</v>
      </c>
      <c r="X895" s="208" t="str">
        <f ca="1">OFFSET('배치점수 계산기'!N$10,$D895,0)</f>
        <v>표점</v>
      </c>
      <c r="Y895" s="212">
        <f ca="1">OFFSET(환산공식!FG$15,$F895,0)</f>
        <v>0.33</v>
      </c>
      <c r="Z895" s="35">
        <f ca="1">OFFSET(환산공식!FH$15,$F895,0)</f>
        <v>0.33</v>
      </c>
      <c r="AA895" s="203">
        <f ca="1">OFFSET(환산공식!FI$15,$F895,0)</f>
        <v>0.33</v>
      </c>
      <c r="AB895" s="5"/>
      <c r="AD895">
        <f t="shared" ca="1" si="31"/>
        <v>6</v>
      </c>
    </row>
    <row r="896" spans="1:30">
      <c r="A896" s="14"/>
      <c r="H896" s="546"/>
      <c r="I896" s="546"/>
      <c r="J896" s="546"/>
      <c r="K896" s="546"/>
      <c r="L896" s="546"/>
      <c r="M896" s="547"/>
      <c r="N896" s="546"/>
      <c r="O896" s="546"/>
      <c r="P896" s="547"/>
      <c r="Q896" s="546"/>
      <c r="R896" s="546"/>
      <c r="S896" s="546"/>
      <c r="T896" s="546"/>
      <c r="U896" s="546"/>
      <c r="V896" s="546"/>
      <c r="W896" s="547"/>
      <c r="X896" s="546"/>
      <c r="Y896" s="547"/>
      <c r="Z896" s="546"/>
      <c r="AA896" s="548"/>
    </row>
  </sheetData>
  <sheetProtection algorithmName="SHA-512" hashValue="c0l6Kiv+qvXU65T4TwMfqaQn+fZrlZbF/+xGeB8QUa0a814IcaQNHqk1VOSvyzlIpkWMFCO1CGh+5iapGBj7jw==" saltValue="qWllsg/2VkKj6VbFakLoXA==" spinCount="100000" sheet="1" sort="0" autoFilter="0"/>
  <autoFilter ref="C7:K7" xr:uid="{B03DDE09-7565-46C0-9595-F7237D3E14A7}"/>
  <mergeCells count="7">
    <mergeCell ref="Y6:AA6"/>
    <mergeCell ref="I1:Q3"/>
    <mergeCell ref="R5:V5"/>
    <mergeCell ref="M6:O6"/>
    <mergeCell ref="P6:Q6"/>
    <mergeCell ref="W6:X6"/>
    <mergeCell ref="R2:V3"/>
  </mergeCells>
  <phoneticPr fontId="2" type="noConversion"/>
  <conditionalFormatting sqref="H8:Q895">
    <cfRule type="expression" dxfId="32" priority="1">
      <formula>$AD8=6</formula>
    </cfRule>
    <cfRule type="expression" dxfId="31" priority="2">
      <formula>$AD8=5</formula>
    </cfRule>
    <cfRule type="expression" dxfId="30" priority="3">
      <formula>$AD8=4</formula>
    </cfRule>
    <cfRule type="expression" dxfId="29" priority="4">
      <formula>$AD8=3</formula>
    </cfRule>
    <cfRule type="expression" dxfId="28" priority="5">
      <formula>$AD8=2</formula>
    </cfRule>
    <cfRule type="expression" dxfId="27" priority="6">
      <formula>$AD8=1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14A7-ADE3-404A-B8F8-89774669E398}">
  <dimension ref="A1:AH331"/>
  <sheetViews>
    <sheetView workbookViewId="0">
      <pane ySplit="7" topLeftCell="A8" activePane="bottomLeft" state="frozen"/>
      <selection pane="bottomLeft"/>
    </sheetView>
  </sheetViews>
  <sheetFormatPr defaultRowHeight="17"/>
  <cols>
    <col min="1" max="1" width="17.08203125" customWidth="1"/>
    <col min="2" max="6" width="9.25" hidden="1" customWidth="1"/>
    <col min="7" max="7" width="9" hidden="1" customWidth="1"/>
    <col min="8" max="8" width="9.25" customWidth="1"/>
    <col min="9" max="9" width="12.5" customWidth="1"/>
    <col min="10" max="10" width="16.25" customWidth="1"/>
    <col min="11" max="11" width="7" customWidth="1"/>
    <col min="12" max="12" width="8.58203125" customWidth="1"/>
    <col min="13" max="13" width="10.58203125" customWidth="1"/>
    <col min="14" max="14" width="12.08203125" customWidth="1"/>
    <col min="15" max="15" width="10.58203125" customWidth="1"/>
    <col min="16" max="16" width="13.83203125" customWidth="1"/>
    <col min="17" max="24" width="9.08203125" customWidth="1"/>
    <col min="25" max="27" width="5" customWidth="1"/>
    <col min="28" max="29" width="9" customWidth="1"/>
    <col min="30" max="30" width="9" hidden="1" customWidth="1"/>
    <col min="32" max="34" width="9" customWidth="1"/>
  </cols>
  <sheetData>
    <row r="1" spans="1:31" s="5" customFormat="1" ht="16.5" customHeight="1">
      <c r="A1" s="5" t="s">
        <v>1323</v>
      </c>
      <c r="B1" s="5" t="s">
        <v>85</v>
      </c>
      <c r="C1" s="35" t="s">
        <v>129</v>
      </c>
      <c r="D1" s="35" t="s">
        <v>149</v>
      </c>
      <c r="E1" s="35" t="s">
        <v>1324</v>
      </c>
      <c r="F1" s="35"/>
      <c r="G1" s="35"/>
      <c r="H1" s="35"/>
      <c r="I1" s="630" t="s">
        <v>18896</v>
      </c>
      <c r="J1" s="631"/>
      <c r="K1" s="631"/>
      <c r="L1" s="631"/>
      <c r="M1" s="631"/>
      <c r="N1" s="631"/>
      <c r="O1" s="631"/>
      <c r="P1" s="631"/>
      <c r="Q1" s="631"/>
      <c r="R1" s="35"/>
      <c r="S1" s="35"/>
      <c r="T1" s="35"/>
      <c r="U1" s="35"/>
      <c r="V1" s="35"/>
      <c r="W1" s="208"/>
      <c r="X1" s="208"/>
      <c r="Y1" s="35"/>
      <c r="Z1" s="35"/>
      <c r="AA1" s="35"/>
      <c r="AC1"/>
      <c r="AD1"/>
      <c r="AE1"/>
    </row>
    <row r="2" spans="1:31" s="5" customFormat="1">
      <c r="B2" s="5">
        <v>1</v>
      </c>
      <c r="C2" s="35">
        <v>2</v>
      </c>
      <c r="D2" s="35">
        <v>3</v>
      </c>
      <c r="E2" s="35">
        <v>4</v>
      </c>
      <c r="F2" s="35"/>
      <c r="G2" s="35"/>
      <c r="H2" s="35"/>
      <c r="I2" s="631"/>
      <c r="J2" s="631"/>
      <c r="K2" s="631"/>
      <c r="L2" s="631"/>
      <c r="M2" s="631"/>
      <c r="N2" s="631"/>
      <c r="O2" s="631"/>
      <c r="P2" s="631"/>
      <c r="Q2" s="631"/>
      <c r="R2" s="635" t="s">
        <v>1325</v>
      </c>
      <c r="S2" s="635"/>
      <c r="T2" s="635"/>
      <c r="U2" s="635"/>
      <c r="V2" s="635"/>
      <c r="W2" s="208"/>
      <c r="X2" s="208"/>
      <c r="Y2" s="35"/>
      <c r="Z2" s="35"/>
      <c r="AA2" s="35"/>
      <c r="AC2"/>
      <c r="AD2"/>
      <c r="AE2"/>
    </row>
    <row r="3" spans="1:31" s="5" customFormat="1">
      <c r="A3" s="5" t="s">
        <v>1323</v>
      </c>
      <c r="B3" s="269" t="s">
        <v>1326</v>
      </c>
      <c r="C3" s="124"/>
      <c r="D3" s="35"/>
      <c r="E3" s="35"/>
      <c r="F3" s="35"/>
      <c r="G3" s="35"/>
      <c r="H3" s="35"/>
      <c r="I3" s="631"/>
      <c r="J3" s="631"/>
      <c r="K3" s="631"/>
      <c r="L3" s="631"/>
      <c r="M3" s="631"/>
      <c r="N3" s="631"/>
      <c r="O3" s="631"/>
      <c r="P3" s="631"/>
      <c r="Q3" s="631"/>
      <c r="R3" s="635"/>
      <c r="S3" s="635"/>
      <c r="T3" s="635"/>
      <c r="U3" s="635"/>
      <c r="V3" s="635"/>
      <c r="W3" s="208"/>
      <c r="X3" s="208"/>
      <c r="Y3" s="35"/>
      <c r="Z3" s="35"/>
      <c r="AA3" s="35"/>
      <c r="AC3"/>
      <c r="AD3"/>
      <c r="AE3"/>
    </row>
    <row r="4" spans="1:31" s="5" customFormat="1">
      <c r="B4" s="270">
        <v>3</v>
      </c>
      <c r="C4" s="127" t="str">
        <f>IF($B$4=1,CONCATENATE($B$1,AE4),IF($B$4=2,CONCATENATE($C$1,AE4),IF($B$4=3,CONCATENATE($D$1,AE4),IF($B$4=4,CONCATENATE($E$1,AE4)))))</f>
        <v>다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224"/>
      <c r="X4" s="208"/>
      <c r="Y4" s="35"/>
      <c r="Z4" s="35"/>
      <c r="AA4" s="35"/>
      <c r="AC4"/>
      <c r="AD4"/>
      <c r="AE4"/>
    </row>
    <row r="5" spans="1:31" s="5" customFormat="1" ht="17.5" thickBot="1">
      <c r="C5" s="271">
        <f>IFERROR(INDEX('배치점수 계산기'!A9:C9,MATCH(C4,'배치점수 계산기'!A7:C7,0)),)</f>
        <v>1822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209"/>
      <c r="P5" s="35"/>
      <c r="Q5" s="35"/>
      <c r="R5" s="627" t="s">
        <v>1327</v>
      </c>
      <c r="S5" s="628"/>
      <c r="T5" s="628"/>
      <c r="U5" s="628"/>
      <c r="V5" s="629"/>
      <c r="W5" s="223"/>
      <c r="X5" s="208"/>
      <c r="Y5" s="35"/>
      <c r="Z5" s="35"/>
      <c r="AA5" s="35"/>
      <c r="AC5"/>
      <c r="AD5"/>
      <c r="AE5"/>
    </row>
    <row r="6" spans="1:31" s="5" customFormat="1">
      <c r="D6" s="35"/>
      <c r="E6" s="35"/>
      <c r="F6" s="35"/>
      <c r="G6" s="35"/>
      <c r="H6" s="200"/>
      <c r="I6" s="211"/>
      <c r="J6" s="211"/>
      <c r="K6" s="211"/>
      <c r="L6" s="201"/>
      <c r="M6" s="627" t="s">
        <v>1328</v>
      </c>
      <c r="N6" s="628"/>
      <c r="O6" s="629"/>
      <c r="P6" s="632" t="s">
        <v>1329</v>
      </c>
      <c r="Q6" s="633"/>
      <c r="R6" s="202" t="s">
        <v>1330</v>
      </c>
      <c r="S6" s="201" t="s">
        <v>1331</v>
      </c>
      <c r="T6" s="201" t="s">
        <v>1332</v>
      </c>
      <c r="U6" s="201" t="s">
        <v>1333</v>
      </c>
      <c r="V6" s="203"/>
      <c r="W6" s="627" t="s">
        <v>1334</v>
      </c>
      <c r="X6" s="634"/>
      <c r="Y6" s="627" t="s">
        <v>1335</v>
      </c>
      <c r="Z6" s="628"/>
      <c r="AA6" s="629"/>
      <c r="AC6"/>
      <c r="AD6"/>
      <c r="AE6"/>
    </row>
    <row r="7" spans="1:31" s="5" customFormat="1">
      <c r="A7" s="222"/>
      <c r="B7" s="222"/>
      <c r="C7" s="222"/>
      <c r="D7" s="219"/>
      <c r="E7" s="219" t="s">
        <v>1336</v>
      </c>
      <c r="F7" s="219"/>
      <c r="G7" s="219"/>
      <c r="H7" s="266" t="s">
        <v>1365</v>
      </c>
      <c r="I7" s="220" t="s">
        <v>636</v>
      </c>
      <c r="J7" s="220" t="s">
        <v>637</v>
      </c>
      <c r="K7" s="265" t="s">
        <v>1364</v>
      </c>
      <c r="L7" s="214" t="s">
        <v>1337</v>
      </c>
      <c r="M7" s="213" t="s">
        <v>1338</v>
      </c>
      <c r="N7" s="215" t="s">
        <v>1339</v>
      </c>
      <c r="O7" s="215" t="s">
        <v>1340</v>
      </c>
      <c r="P7" s="213" t="s">
        <v>1341</v>
      </c>
      <c r="Q7" s="214" t="s">
        <v>1342</v>
      </c>
      <c r="R7" s="204">
        <v>0.9</v>
      </c>
      <c r="S7" s="205">
        <v>0.7</v>
      </c>
      <c r="T7" s="233">
        <v>0.4</v>
      </c>
      <c r="U7" s="206">
        <v>0.1</v>
      </c>
      <c r="V7" s="207">
        <v>0.03</v>
      </c>
      <c r="W7" s="216" t="s">
        <v>1343</v>
      </c>
      <c r="X7" s="217" t="s">
        <v>468</v>
      </c>
      <c r="Y7" s="200" t="s">
        <v>1344</v>
      </c>
      <c r="Z7" s="211" t="s">
        <v>1345</v>
      </c>
      <c r="AA7" s="201" t="s">
        <v>1346</v>
      </c>
      <c r="AC7"/>
      <c r="AD7" t="s">
        <v>1347</v>
      </c>
      <c r="AE7"/>
    </row>
    <row r="8" spans="1:31" s="5" customFormat="1">
      <c r="A8" s="222"/>
      <c r="B8" s="222"/>
      <c r="C8" s="222" t="str">
        <f>_xlfn.CONCAT($C$4,G8)</f>
        <v>다1</v>
      </c>
      <c r="D8" s="260">
        <f>MATCH($C8,'배치점수 계산기'!$O$11:$O$3001,0)</f>
        <v>1824</v>
      </c>
      <c r="E8" s="219">
        <f ca="1">OFFSET('배치점수 계산기'!A$10,D8,0)</f>
        <v>20</v>
      </c>
      <c r="F8" s="219">
        <f ca="1">MATCH(E8,환산공식!$A$16:$A$301,0)</f>
        <v>20</v>
      </c>
      <c r="G8" s="264">
        <v>1</v>
      </c>
      <c r="H8" s="221" t="str">
        <f>IFERROR(INDEX('배치점수 계산기'!C$11:C$3001,MATCH($C8,'배치점수 계산기'!$O$11:$O$3001,0)),"")</f>
        <v>다</v>
      </c>
      <c r="I8" s="219" t="str">
        <f>IFERROR(INDEX('배치점수 계산기'!D$11:D$3001,MATCH($C8,'배치점수 계산기'!$O$11:$O$3001,0)),"")</f>
        <v>성균관대</v>
      </c>
      <c r="J8" s="267" t="str">
        <f>IFERROR(INDEX('배치점수 계산기'!E$11:E$3001,MATCH($C8,'배치점수 계산기'!$O$11:$O$3001,0)),"")</f>
        <v>반도체융합</v>
      </c>
      <c r="K8" s="219" t="str">
        <f>IFERROR(INDEX('배치점수 계산기'!F$11:F$3001,MATCH($C8,'배치점수 계산기'!$O$11:$O$3001,0)),"")</f>
        <v>자연</v>
      </c>
      <c r="L8" s="35" t="str">
        <f ca="1">IF(OFFSET(환산공식!$DU$15,$F8,0)=1,"O","X")</f>
        <v>X</v>
      </c>
      <c r="M8" s="212">
        <f ca="1">IFERROR(OFFSET(환산공식!DA$15,$F8,0),"")</f>
        <v>66</v>
      </c>
      <c r="N8" s="35" t="str">
        <f ca="1">IFERROR(CONCATENATE(ROUND(OFFSET(환산공식!DB$15,$F8,0),1),"%"),"")</f>
        <v>100%</v>
      </c>
      <c r="O8" s="35">
        <f ca="1">IFERROR(OFFSET(환산공식!DC$15,$F8,0),"")</f>
        <v>0</v>
      </c>
      <c r="P8" s="212" t="str">
        <f ca="1">IF(E8="","",IF(Q8&gt;R8,"90% 이상",IF(Q8&gt;S8,CONCATENATE(ROUND(((Q8-S8)/(R8-S8))*20+70,0),"%"),IF(Q8&gt;T8,CONCATENATE(ROUND(((Q8-T8)/(S8-T8))*30+40,0),"%"),IF(Q8&gt;U8,CONCATENATE(ROUND(((Q8-U8)/(T8-U8))*30+10,0),"%"),IF(Q8&gt;V8,CONCATENATE(ROUND(((Q8-V8)/(U8-V8))*7+3,0),"%"),"3% 이하"))))))</f>
        <v>3% 이하</v>
      </c>
      <c r="Q8" s="218">
        <f ca="1">IFERROR(ROUND(OFFSET(환산공식!$EX$15,$F8,0),3),"")</f>
        <v>0</v>
      </c>
      <c r="R8" s="218">
        <f ca="1">OFFSET('배치점수 계산기'!H$10,$D8,0)</f>
        <v>677.04600000000005</v>
      </c>
      <c r="S8" s="218">
        <f ca="1">OFFSET('배치점수 계산기'!I$10,$D8,0)</f>
        <v>676.03</v>
      </c>
      <c r="T8" s="218">
        <f ca="1">OFFSET('배치점수 계산기'!J$10,$D8,0)</f>
        <v>674.99699999999996</v>
      </c>
      <c r="U8" s="218">
        <f ca="1">OFFSET('배치점수 계산기'!K$10,$D8,0)</f>
        <v>674.01300000000003</v>
      </c>
      <c r="V8" s="218">
        <f ca="1">OFFSET('배치점수 계산기'!L$10,$D8,0)</f>
        <v>672.41300000000001</v>
      </c>
      <c r="W8" s="210" t="str">
        <f ca="1">OFFSET('배치점수 계산기'!M$10,$D8,0)</f>
        <v>표점</v>
      </c>
      <c r="X8" s="208" t="str">
        <f ca="1">OFFSET('배치점수 계산기'!N$10,$D8,0)</f>
        <v>변표</v>
      </c>
      <c r="Y8" s="212">
        <f ca="1">OFFSET(환산공식!FG$15,$F8,0)</f>
        <v>0.17</v>
      </c>
      <c r="Z8" s="35">
        <f ca="1">OFFSET(환산공식!FH$15,$F8,0)</f>
        <v>0.33</v>
      </c>
      <c r="AA8" s="203">
        <f ca="1">OFFSET(환산공식!FI$15,$F8,0)</f>
        <v>0.5</v>
      </c>
      <c r="AC8"/>
      <c r="AD8">
        <f ca="1">IF(L8="X",6,IF(Q8&gt;R8,1,IF(Q8&gt;S8,2,IF(Q8&gt;T8,3,IF(Q8&gt;U8,4,IF(Q8&gt;=V8,5,IF(Q8&lt;V8,6,"")))))))</f>
        <v>6</v>
      </c>
      <c r="AE8"/>
    </row>
    <row r="9" spans="1:31" s="5" customFormat="1">
      <c r="A9" s="222"/>
      <c r="B9" s="222"/>
      <c r="C9" s="222" t="s">
        <v>3274</v>
      </c>
      <c r="D9" s="260">
        <v>1825</v>
      </c>
      <c r="E9" s="219">
        <v>20</v>
      </c>
      <c r="F9" s="219">
        <v>20</v>
      </c>
      <c r="G9" s="264">
        <v>2</v>
      </c>
      <c r="H9" s="221" t="s">
        <v>149</v>
      </c>
      <c r="I9" s="219" t="s">
        <v>127</v>
      </c>
      <c r="J9" s="267" t="s">
        <v>18866</v>
      </c>
      <c r="K9" s="219" t="s">
        <v>83</v>
      </c>
      <c r="L9" s="35" t="str">
        <f ca="1">IF(OFFSET(환산공식!$DU$15,$F9,0)=1,"O","X")</f>
        <v>X</v>
      </c>
      <c r="M9" s="212">
        <f ca="1">IFERROR(OFFSET(환산공식!DA$15,$F9,0),"")</f>
        <v>66</v>
      </c>
      <c r="N9" s="35" t="str">
        <f ca="1">IFERROR(CONCATENATE(ROUND(OFFSET(환산공식!DB$15,$F9,0),1),"%"),"")</f>
        <v>100%</v>
      </c>
      <c r="O9" s="35">
        <f ca="1">IFERROR(OFFSET(환산공식!DC$15,$F9,0),"")</f>
        <v>0</v>
      </c>
      <c r="P9" s="212" t="str">
        <f t="shared" ref="P9:P72" ca="1" si="0">IF(E9="","",IF(Q9&gt;R9,"90% 이상",IF(Q9&gt;S9,CONCATENATE(ROUND(((Q9-S9)/(R9-S9))*20+70,0),"%"),IF(Q9&gt;T9,CONCATENATE(ROUND(((Q9-T9)/(S9-T9))*30+40,0),"%"),IF(Q9&gt;U9,CONCATENATE(ROUND(((Q9-U9)/(T9-U9))*30+10,0),"%"),IF(Q9&gt;V9,CONCATENATE(ROUND(((Q9-V9)/(U9-V9))*7+3,0),"%"),"3% 이하"))))))</f>
        <v>3% 이하</v>
      </c>
      <c r="Q9" s="218">
        <f ca="1">IFERROR(ROUND(OFFSET(환산공식!$EX$15,$F9,0),3),"")</f>
        <v>0</v>
      </c>
      <c r="R9" s="218">
        <f ca="1">OFFSET('배치점수 계산기'!H$10,$D9,0)</f>
        <v>673.51099999999997</v>
      </c>
      <c r="S9" s="218">
        <f ca="1">OFFSET('배치점수 계산기'!I$10,$D9,0)</f>
        <v>672.41499999999996</v>
      </c>
      <c r="T9" s="218">
        <f ca="1">OFFSET('배치점수 계산기'!J$10,$D9,0)</f>
        <v>670.52300000000002</v>
      </c>
      <c r="U9" s="218">
        <f ca="1">OFFSET('배치점수 계산기'!K$10,$D9,0)</f>
        <v>669.125</v>
      </c>
      <c r="V9" s="218">
        <f ca="1">OFFSET('배치점수 계산기'!L$10,$D9,0)</f>
        <v>666.69799999999998</v>
      </c>
      <c r="W9" s="210" t="str">
        <f ca="1">OFFSET('배치점수 계산기'!M$10,$D9,0)</f>
        <v>표점</v>
      </c>
      <c r="X9" s="208" t="str">
        <f ca="1">OFFSET('배치점수 계산기'!N$10,$D9,0)</f>
        <v>변표</v>
      </c>
      <c r="Y9" s="212">
        <f ca="1">OFFSET(환산공식!FG$15,$F9,0)</f>
        <v>0.17</v>
      </c>
      <c r="Z9" s="35">
        <f ca="1">OFFSET(환산공식!FH$15,$F9,0)</f>
        <v>0.33</v>
      </c>
      <c r="AA9" s="203">
        <f ca="1">OFFSET(환산공식!FI$15,$F9,0)</f>
        <v>0.5</v>
      </c>
      <c r="AC9"/>
      <c r="AD9">
        <f t="shared" ref="AD9:AD72" ca="1" si="1">IF(L9="X",6,IF(Q9&gt;R9,1,IF(Q9&gt;S9,2,IF(Q9&gt;T9,3,IF(Q9&gt;U9,4,IF(Q9&gt;=V9,5,IF(Q9&lt;V9,6,"")))))))</f>
        <v>6</v>
      </c>
      <c r="AE9"/>
    </row>
    <row r="10" spans="1:31" s="5" customFormat="1">
      <c r="A10" s="222"/>
      <c r="B10" s="222"/>
      <c r="C10" s="222" t="s">
        <v>3275</v>
      </c>
      <c r="D10" s="260">
        <v>1826</v>
      </c>
      <c r="E10" s="219">
        <v>20</v>
      </c>
      <c r="F10" s="219">
        <v>20</v>
      </c>
      <c r="G10" s="264">
        <v>3</v>
      </c>
      <c r="H10" s="221" t="s">
        <v>149</v>
      </c>
      <c r="I10" s="219" t="s">
        <v>127</v>
      </c>
      <c r="J10" s="267" t="s">
        <v>18504</v>
      </c>
      <c r="K10" s="219" t="s">
        <v>83</v>
      </c>
      <c r="L10" s="35" t="str">
        <f ca="1">IF(OFFSET(환산공식!$DU$15,$F10,0)=1,"O","X")</f>
        <v>X</v>
      </c>
      <c r="M10" s="212">
        <f ca="1">IFERROR(OFFSET(환산공식!DA$15,$F10,0),"")</f>
        <v>66</v>
      </c>
      <c r="N10" s="35" t="str">
        <f ca="1">IFERROR(CONCATENATE(ROUND(OFFSET(환산공식!DB$15,$F10,0),1),"%"),"")</f>
        <v>100%</v>
      </c>
      <c r="O10" s="35">
        <f ca="1">IFERROR(OFFSET(환산공식!DC$15,$F10,0),"")</f>
        <v>0</v>
      </c>
      <c r="P10" s="212" t="str">
        <f t="shared" ca="1" si="0"/>
        <v>3% 이하</v>
      </c>
      <c r="Q10" s="218">
        <f ca="1">IFERROR(ROUND(OFFSET(환산공식!$EX$15,$F10,0),3),"")</f>
        <v>0</v>
      </c>
      <c r="R10" s="218">
        <f ca="1">OFFSET('배치점수 계산기'!H$10,$D10,0)</f>
        <v>672.91499999999996</v>
      </c>
      <c r="S10" s="218">
        <f ca="1">OFFSET('배치점수 계산기'!I$10,$D10,0)</f>
        <v>671.81299999999999</v>
      </c>
      <c r="T10" s="218">
        <f ca="1">OFFSET('배치점수 계산기'!J$10,$D10,0)</f>
        <v>670.12599999999998</v>
      </c>
      <c r="U10" s="218">
        <f ca="1">OFFSET('배치점수 계산기'!K$10,$D10,0)</f>
        <v>669.125</v>
      </c>
      <c r="V10" s="218">
        <f ca="1">OFFSET('배치점수 계산기'!L$10,$D10,0)</f>
        <v>666.798</v>
      </c>
      <c r="W10" s="210" t="str">
        <f ca="1">OFFSET('배치점수 계산기'!M$10,$D10,0)</f>
        <v>표점</v>
      </c>
      <c r="X10" s="208" t="str">
        <f ca="1">OFFSET('배치점수 계산기'!N$10,$D10,0)</f>
        <v>변표</v>
      </c>
      <c r="Y10" s="212">
        <f ca="1">OFFSET(환산공식!FG$15,$F10,0)</f>
        <v>0.17</v>
      </c>
      <c r="Z10" s="35">
        <f ca="1">OFFSET(환산공식!FH$15,$F10,0)</f>
        <v>0.33</v>
      </c>
      <c r="AA10" s="203">
        <f ca="1">OFFSET(환산공식!FI$15,$F10,0)</f>
        <v>0.5</v>
      </c>
      <c r="AC10"/>
      <c r="AD10">
        <f t="shared" ca="1" si="1"/>
        <v>6</v>
      </c>
      <c r="AE10"/>
    </row>
    <row r="11" spans="1:31" s="5" customFormat="1">
      <c r="A11" s="222"/>
      <c r="B11" s="222"/>
      <c r="C11" s="222" t="s">
        <v>3276</v>
      </c>
      <c r="D11" s="260">
        <v>1827</v>
      </c>
      <c r="E11" s="219">
        <v>20</v>
      </c>
      <c r="F11" s="219">
        <v>20</v>
      </c>
      <c r="G11" s="264">
        <v>4</v>
      </c>
      <c r="H11" s="221" t="s">
        <v>149</v>
      </c>
      <c r="I11" s="219" t="s">
        <v>127</v>
      </c>
      <c r="J11" s="267" t="s">
        <v>138</v>
      </c>
      <c r="K11" s="219" t="s">
        <v>83</v>
      </c>
      <c r="L11" s="35" t="str">
        <f ca="1">IF(OFFSET(환산공식!$DU$15,$F11,0)=1,"O","X")</f>
        <v>X</v>
      </c>
      <c r="M11" s="212">
        <f ca="1">IFERROR(OFFSET(환산공식!DA$15,$F11,0),"")</f>
        <v>66</v>
      </c>
      <c r="N11" s="35" t="str">
        <f ca="1">IFERROR(CONCATENATE(ROUND(OFFSET(환산공식!DB$15,$F11,0),1),"%"),"")</f>
        <v>100%</v>
      </c>
      <c r="O11" s="35">
        <f ca="1">IFERROR(OFFSET(환산공식!DC$15,$F11,0),"")</f>
        <v>0</v>
      </c>
      <c r="P11" s="212" t="str">
        <f t="shared" ca="1" si="0"/>
        <v>3% 이하</v>
      </c>
      <c r="Q11" s="218">
        <f ca="1">IFERROR(ROUND(OFFSET(환산공식!$EX$15,$F11,0),3),"")</f>
        <v>0</v>
      </c>
      <c r="R11" s="218">
        <f ca="1">OFFSET('배치점수 계산기'!H$10,$D11,0)</f>
        <v>672.91499999999996</v>
      </c>
      <c r="S11" s="218">
        <f ca="1">OFFSET('배치점수 계산기'!I$10,$D11,0)</f>
        <v>671.81299999999999</v>
      </c>
      <c r="T11" s="218">
        <f ca="1">OFFSET('배치점수 계산기'!J$10,$D11,0)</f>
        <v>670.12599999999998</v>
      </c>
      <c r="U11" s="218">
        <f ca="1">OFFSET('배치점수 계산기'!K$10,$D11,0)</f>
        <v>669.125</v>
      </c>
      <c r="V11" s="218">
        <f ca="1">OFFSET('배치점수 계산기'!L$10,$D11,0)</f>
        <v>666.798</v>
      </c>
      <c r="W11" s="210" t="str">
        <f ca="1">OFFSET('배치점수 계산기'!M$10,$D11,0)</f>
        <v>표점</v>
      </c>
      <c r="X11" s="208" t="str">
        <f ca="1">OFFSET('배치점수 계산기'!N$10,$D11,0)</f>
        <v>변표</v>
      </c>
      <c r="Y11" s="212">
        <f ca="1">OFFSET(환산공식!FG$15,$F11,0)</f>
        <v>0.17</v>
      </c>
      <c r="Z11" s="35">
        <f ca="1">OFFSET(환산공식!FH$15,$F11,0)</f>
        <v>0.33</v>
      </c>
      <c r="AA11" s="203">
        <f ca="1">OFFSET(환산공식!FI$15,$F11,0)</f>
        <v>0.5</v>
      </c>
      <c r="AC11"/>
      <c r="AD11">
        <f t="shared" ca="1" si="1"/>
        <v>6</v>
      </c>
      <c r="AE11"/>
    </row>
    <row r="12" spans="1:31" s="5" customFormat="1">
      <c r="A12" s="222"/>
      <c r="B12" s="222"/>
      <c r="C12" s="222" t="s">
        <v>3277</v>
      </c>
      <c r="D12" s="260">
        <v>1828</v>
      </c>
      <c r="E12" s="219">
        <v>21</v>
      </c>
      <c r="F12" s="219">
        <v>21</v>
      </c>
      <c r="G12" s="264">
        <v>5</v>
      </c>
      <c r="H12" s="221" t="s">
        <v>149</v>
      </c>
      <c r="I12" s="219" t="s">
        <v>127</v>
      </c>
      <c r="J12" s="267" t="s">
        <v>680</v>
      </c>
      <c r="K12" s="219" t="s">
        <v>84</v>
      </c>
      <c r="L12" s="35" t="str">
        <f ca="1">IF(OFFSET(환산공식!$DU$15,$F12,0)=1,"O","X")</f>
        <v>X</v>
      </c>
      <c r="M12" s="212">
        <f ca="1">IFERROR(OFFSET(환산공식!DA$15,$F12,0),"")</f>
        <v>66</v>
      </c>
      <c r="N12" s="35" t="str">
        <f ca="1">IFERROR(CONCATENATE(ROUND(OFFSET(환산공식!DB$15,$F12,0),1),"%"),"")</f>
        <v>100%</v>
      </c>
      <c r="O12" s="35">
        <f ca="1">IFERROR(OFFSET(환산공식!DC$15,$F12,0),"")</f>
        <v>0</v>
      </c>
      <c r="P12" s="212" t="str">
        <f t="shared" ca="1" si="0"/>
        <v>3% 이하</v>
      </c>
      <c r="Q12" s="218">
        <f ca="1">IFERROR(ROUND(OFFSET(환산공식!$EX$15,$F12,0),3),"")</f>
        <v>0</v>
      </c>
      <c r="R12" s="218">
        <f ca="1">OFFSET('배치점수 계산기'!H$10,$D12,0)</f>
        <v>658.17100000000005</v>
      </c>
      <c r="S12" s="218">
        <f ca="1">OFFSET('배치점수 계산기'!I$10,$D12,0)</f>
        <v>657.32600000000002</v>
      </c>
      <c r="T12" s="218">
        <f ca="1">OFFSET('배치점수 계산기'!J$10,$D12,0)</f>
        <v>656.577</v>
      </c>
      <c r="U12" s="218">
        <f ca="1">OFFSET('배치점수 계산기'!K$10,$D12,0)</f>
        <v>652.78599999999994</v>
      </c>
      <c r="V12" s="218">
        <f ca="1">OFFSET('배치점수 계산기'!L$10,$D12,0)</f>
        <v>650.41800000000001</v>
      </c>
      <c r="W12" s="210" t="str">
        <f ca="1">OFFSET('배치점수 계산기'!M$10,$D12,0)</f>
        <v>표점</v>
      </c>
      <c r="X12" s="208" t="str">
        <f ca="1">OFFSET('배치점수 계산기'!N$10,$D12,0)</f>
        <v>변표</v>
      </c>
      <c r="Y12" s="212">
        <f ca="1">OFFSET(환산공식!FG$15,$F12,0)</f>
        <v>0.28999999999999998</v>
      </c>
      <c r="Z12" s="35">
        <f ca="1">OFFSET(환산공식!FH$15,$F12,0)</f>
        <v>0.21</v>
      </c>
      <c r="AA12" s="203">
        <f ca="1">OFFSET(환산공식!FI$15,$F12,0)</f>
        <v>0.5</v>
      </c>
      <c r="AC12"/>
      <c r="AD12">
        <f t="shared" ca="1" si="1"/>
        <v>6</v>
      </c>
      <c r="AE12"/>
    </row>
    <row r="13" spans="1:31" s="5" customFormat="1">
      <c r="A13" s="222"/>
      <c r="B13" s="222"/>
      <c r="C13" s="222" t="s">
        <v>3278</v>
      </c>
      <c r="D13" s="260">
        <v>1829</v>
      </c>
      <c r="E13" s="219">
        <v>27</v>
      </c>
      <c r="F13" s="219">
        <v>27</v>
      </c>
      <c r="G13" s="264">
        <v>6</v>
      </c>
      <c r="H13" s="221" t="s">
        <v>149</v>
      </c>
      <c r="I13" s="219" t="s">
        <v>137</v>
      </c>
      <c r="J13" s="267" t="s">
        <v>18505</v>
      </c>
      <c r="K13" s="219" t="s">
        <v>83</v>
      </c>
      <c r="L13" s="35" t="str">
        <f ca="1">IF(OFFSET(환산공식!$DU$15,$F13,0)=1,"O","X")</f>
        <v>X</v>
      </c>
      <c r="M13" s="212">
        <f ca="1">IFERROR(OFFSET(환산공식!DA$15,$F13,0),"")</f>
        <v>100</v>
      </c>
      <c r="N13" s="35" t="str">
        <f ca="1">IFERROR(CONCATENATE(ROUND(OFFSET(환산공식!DB$15,$F13,0),1),"%"),"")</f>
        <v>100%</v>
      </c>
      <c r="O13" s="35">
        <f ca="1">IFERROR(OFFSET(환산공식!DC$15,$F13,0),"")</f>
        <v>0</v>
      </c>
      <c r="P13" s="212" t="str">
        <f t="shared" ca="1" si="0"/>
        <v>3% 이하</v>
      </c>
      <c r="Q13" s="218">
        <f ca="1">IFERROR(ROUND(OFFSET(환산공식!$EX$15,$F13,0),3),"")</f>
        <v>0</v>
      </c>
      <c r="R13" s="218">
        <f ca="1">OFFSET('배치점수 계산기'!H$10,$D13,0)</f>
        <v>943.08500000000004</v>
      </c>
      <c r="S13" s="218">
        <f ca="1">OFFSET('배치점수 계산기'!I$10,$D13,0)</f>
        <v>940.49</v>
      </c>
      <c r="T13" s="218">
        <f ca="1">OFFSET('배치점수 계산기'!J$10,$D13,0)</f>
        <v>937.96199999999999</v>
      </c>
      <c r="U13" s="218">
        <f ca="1">OFFSET('배치점수 계산기'!K$10,$D13,0)</f>
        <v>936.10199999999998</v>
      </c>
      <c r="V13" s="218">
        <f ca="1">OFFSET('배치점수 계산기'!L$10,$D13,0)</f>
        <v>934.80700000000002</v>
      </c>
      <c r="W13" s="210" t="str">
        <f ca="1">OFFSET('배치점수 계산기'!M$10,$D13,0)</f>
        <v>표점/만점</v>
      </c>
      <c r="X13" s="208" t="str">
        <f ca="1">OFFSET('배치점수 계산기'!N$10,$D13,0)</f>
        <v>변표/만점</v>
      </c>
      <c r="Y13" s="212">
        <f ca="1">OFFSET(환산공식!FG$15,$F13,0)</f>
        <v>0.39</v>
      </c>
      <c r="Z13" s="35">
        <f ca="1">OFFSET(환산공식!FH$15,$F13,0)</f>
        <v>0.39</v>
      </c>
      <c r="AA13" s="203">
        <f ca="1">OFFSET(환산공식!FI$15,$F13,0)</f>
        <v>0.23</v>
      </c>
      <c r="AC13"/>
      <c r="AD13">
        <f t="shared" ca="1" si="1"/>
        <v>6</v>
      </c>
      <c r="AE13"/>
    </row>
    <row r="14" spans="1:31" s="5" customFormat="1">
      <c r="A14" s="222"/>
      <c r="B14" s="222"/>
      <c r="C14" s="222" t="s">
        <v>3279</v>
      </c>
      <c r="D14" s="260">
        <v>1830</v>
      </c>
      <c r="E14" s="219">
        <v>28</v>
      </c>
      <c r="F14" s="219">
        <v>28</v>
      </c>
      <c r="G14" s="264">
        <v>7</v>
      </c>
      <c r="H14" s="221" t="s">
        <v>149</v>
      </c>
      <c r="I14" s="219" t="s">
        <v>350</v>
      </c>
      <c r="J14" s="267" t="s">
        <v>136</v>
      </c>
      <c r="K14" s="219" t="s">
        <v>83</v>
      </c>
      <c r="L14" s="35" t="str">
        <f ca="1">IF(OFFSET(환산공식!$DU$15,$F14,0)=1,"O","X")</f>
        <v>X</v>
      </c>
      <c r="M14" s="212">
        <f ca="1">IFERROR(OFFSET(환산공식!DA$15,$F14,0),"")</f>
        <v>100</v>
      </c>
      <c r="N14" s="35" t="str">
        <f ca="1">IFERROR(CONCATENATE(ROUND(OFFSET(환산공식!DB$15,$F14,0),1),"%"),"")</f>
        <v>100%</v>
      </c>
      <c r="O14" s="35">
        <f ca="1">IFERROR(OFFSET(환산공식!DC$15,$F14,0),"")</f>
        <v>10</v>
      </c>
      <c r="P14" s="212" t="str">
        <f t="shared" ca="1" si="0"/>
        <v>3% 이하</v>
      </c>
      <c r="Q14" s="218">
        <f ca="1">IFERROR(ROUND(OFFSET(환산공식!$EX$15,$F14,0),3),"")</f>
        <v>0</v>
      </c>
      <c r="R14" s="218">
        <f ca="1">OFFSET('배치점수 계산기'!H$10,$D14,0)</f>
        <v>767.44</v>
      </c>
      <c r="S14" s="218">
        <f ca="1">OFFSET('배치점수 계산기'!I$10,$D14,0)</f>
        <v>765.31100000000004</v>
      </c>
      <c r="T14" s="218">
        <f ca="1">OFFSET('배치점수 계산기'!J$10,$D14,0)</f>
        <v>764.18499999999995</v>
      </c>
      <c r="U14" s="218">
        <f ca="1">OFFSET('배치점수 계산기'!K$10,$D14,0)</f>
        <v>763.08199999999999</v>
      </c>
      <c r="V14" s="218">
        <f ca="1">OFFSET('배치점수 계산기'!L$10,$D14,0)</f>
        <v>761.55</v>
      </c>
      <c r="W14" s="210" t="str">
        <f ca="1">OFFSET('배치점수 계산기'!M$10,$D14,0)</f>
        <v>표점</v>
      </c>
      <c r="X14" s="208" t="str">
        <f ca="1">OFFSET('배치점수 계산기'!N$10,$D14,0)</f>
        <v>변표</v>
      </c>
      <c r="Y14" s="212">
        <f ca="1">OFFSET(환산공식!FG$15,$F14,0)</f>
        <v>0.25</v>
      </c>
      <c r="Z14" s="35">
        <f ca="1">OFFSET(환산공식!FH$15,$F14,0)</f>
        <v>0.4</v>
      </c>
      <c r="AA14" s="203">
        <f ca="1">OFFSET(환산공식!FI$15,$F14,0)</f>
        <v>0.35</v>
      </c>
      <c r="AC14"/>
      <c r="AD14">
        <f t="shared" ca="1" si="1"/>
        <v>6</v>
      </c>
      <c r="AE14"/>
    </row>
    <row r="15" spans="1:31" s="5" customFormat="1">
      <c r="A15" s="222"/>
      <c r="B15" s="222"/>
      <c r="C15" s="222" t="s">
        <v>3280</v>
      </c>
      <c r="D15" s="260">
        <v>1831</v>
      </c>
      <c r="E15" s="219">
        <v>28</v>
      </c>
      <c r="F15" s="219">
        <v>28</v>
      </c>
      <c r="G15" s="264">
        <v>8</v>
      </c>
      <c r="H15" s="221" t="s">
        <v>149</v>
      </c>
      <c r="I15" s="219" t="s">
        <v>350</v>
      </c>
      <c r="J15" s="267" t="s">
        <v>134</v>
      </c>
      <c r="K15" s="219" t="s">
        <v>83</v>
      </c>
      <c r="L15" s="35" t="str">
        <f ca="1">IF(OFFSET(환산공식!$DU$15,$F15,0)=1,"O","X")</f>
        <v>X</v>
      </c>
      <c r="M15" s="212">
        <f ca="1">IFERROR(OFFSET(환산공식!DA$15,$F15,0),"")</f>
        <v>100</v>
      </c>
      <c r="N15" s="35" t="str">
        <f ca="1">IFERROR(CONCATENATE(ROUND(OFFSET(환산공식!DB$15,$F15,0),1),"%"),"")</f>
        <v>100%</v>
      </c>
      <c r="O15" s="35">
        <f ca="1">IFERROR(OFFSET(환산공식!DC$15,$F15,0),"")</f>
        <v>10</v>
      </c>
      <c r="P15" s="212" t="str">
        <f t="shared" ca="1" si="0"/>
        <v>3% 이하</v>
      </c>
      <c r="Q15" s="218">
        <f ca="1">IFERROR(ROUND(OFFSET(환산공식!$EX$15,$F15,0),3),"")</f>
        <v>0</v>
      </c>
      <c r="R15" s="218">
        <f ca="1">OFFSET('배치점수 계산기'!H$10,$D15,0)</f>
        <v>764.92899999999997</v>
      </c>
      <c r="S15" s="218">
        <f ca="1">OFFSET('배치점수 계산기'!I$10,$D15,0)</f>
        <v>764.49400000000003</v>
      </c>
      <c r="T15" s="218">
        <f ca="1">OFFSET('배치점수 계산기'!J$10,$D15,0)</f>
        <v>763.77</v>
      </c>
      <c r="U15" s="218">
        <f ca="1">OFFSET('배치점수 계산기'!K$10,$D15,0)</f>
        <v>762.84699999999998</v>
      </c>
      <c r="V15" s="218">
        <f ca="1">OFFSET('배치점수 계산기'!L$10,$D15,0)</f>
        <v>760.33299999999997</v>
      </c>
      <c r="W15" s="210" t="str">
        <f ca="1">OFFSET('배치점수 계산기'!M$10,$D15,0)</f>
        <v>표점</v>
      </c>
      <c r="X15" s="208" t="str">
        <f ca="1">OFFSET('배치점수 계산기'!N$10,$D15,0)</f>
        <v>변표</v>
      </c>
      <c r="Y15" s="212">
        <f ca="1">OFFSET(환산공식!FG$15,$F15,0)</f>
        <v>0.25</v>
      </c>
      <c r="Z15" s="35">
        <f ca="1">OFFSET(환산공식!FH$15,$F15,0)</f>
        <v>0.4</v>
      </c>
      <c r="AA15" s="203">
        <f ca="1">OFFSET(환산공식!FI$15,$F15,0)</f>
        <v>0.35</v>
      </c>
      <c r="AC15"/>
      <c r="AD15">
        <f t="shared" ca="1" si="1"/>
        <v>6</v>
      </c>
      <c r="AE15"/>
    </row>
    <row r="16" spans="1:31" s="5" customFormat="1">
      <c r="A16" s="222"/>
      <c r="B16" s="222"/>
      <c r="C16" s="222" t="s">
        <v>3281</v>
      </c>
      <c r="D16" s="260">
        <v>1832</v>
      </c>
      <c r="E16" s="219">
        <v>30</v>
      </c>
      <c r="F16" s="219">
        <v>30</v>
      </c>
      <c r="G16" s="264">
        <v>9</v>
      </c>
      <c r="H16" s="221" t="s">
        <v>149</v>
      </c>
      <c r="I16" s="219" t="s">
        <v>350</v>
      </c>
      <c r="J16" s="267" t="s">
        <v>76</v>
      </c>
      <c r="K16" s="219" t="s">
        <v>84</v>
      </c>
      <c r="L16" s="35" t="str">
        <f ca="1">IF(OFFSET(환산공식!$DU$15,$F16,0)=1,"O","X")</f>
        <v>X</v>
      </c>
      <c r="M16" s="212">
        <f ca="1">IFERROR(OFFSET(환산공식!DA$15,$F16,0),"")</f>
        <v>100</v>
      </c>
      <c r="N16" s="35" t="str">
        <f ca="1">IFERROR(CONCATENATE(ROUND(OFFSET(환산공식!DB$15,$F16,0),1),"%"),"")</f>
        <v>100%</v>
      </c>
      <c r="O16" s="35">
        <f ca="1">IFERROR(OFFSET(환산공식!DC$15,$F16,0),"")</f>
        <v>10</v>
      </c>
      <c r="P16" s="212" t="str">
        <f t="shared" ca="1" si="0"/>
        <v>3% 이하</v>
      </c>
      <c r="Q16" s="218">
        <f ca="1">IFERROR(ROUND(OFFSET(환산공식!$EX$15,$F16,0),3),"")</f>
        <v>0</v>
      </c>
      <c r="R16" s="218">
        <f ca="1">OFFSET('배치점수 계산기'!H$10,$D16,0)</f>
        <v>753.50300000000004</v>
      </c>
      <c r="S16" s="218">
        <f ca="1">OFFSET('배치점수 계산기'!I$10,$D16,0)</f>
        <v>752.14300000000003</v>
      </c>
      <c r="T16" s="218">
        <f ca="1">OFFSET('배치점수 계산기'!J$10,$D16,0)</f>
        <v>750.41800000000001</v>
      </c>
      <c r="U16" s="218">
        <f ca="1">OFFSET('배치점수 계산기'!K$10,$D16,0)</f>
        <v>749.07299999999998</v>
      </c>
      <c r="V16" s="218">
        <f ca="1">OFFSET('배치점수 계산기'!L$10,$D16,0)</f>
        <v>748.62300000000005</v>
      </c>
      <c r="W16" s="210" t="str">
        <f ca="1">OFFSET('배치점수 계산기'!M$10,$D16,0)</f>
        <v>표점</v>
      </c>
      <c r="X16" s="208" t="str">
        <f ca="1">OFFSET('배치점수 계산기'!N$10,$D16,0)</f>
        <v>변표</v>
      </c>
      <c r="Y16" s="212">
        <f ca="1">OFFSET(환산공식!FG$15,$F16,0)</f>
        <v>0.35</v>
      </c>
      <c r="Z16" s="35">
        <f ca="1">OFFSET(환산공식!FH$15,$F16,0)</f>
        <v>0.45</v>
      </c>
      <c r="AA16" s="203">
        <f ca="1">OFFSET(환산공식!FI$15,$F16,0)</f>
        <v>0.2</v>
      </c>
      <c r="AC16"/>
      <c r="AD16">
        <f t="shared" ca="1" si="1"/>
        <v>6</v>
      </c>
      <c r="AE16"/>
    </row>
    <row r="17" spans="1:31" s="5" customFormat="1">
      <c r="A17" s="222"/>
      <c r="B17" s="222"/>
      <c r="C17" s="222" t="s">
        <v>3282</v>
      </c>
      <c r="D17" s="260">
        <v>1833</v>
      </c>
      <c r="E17" s="219">
        <v>86</v>
      </c>
      <c r="F17" s="219">
        <v>86</v>
      </c>
      <c r="G17" s="264">
        <v>10</v>
      </c>
      <c r="H17" s="221" t="s">
        <v>149</v>
      </c>
      <c r="I17" s="219" t="s">
        <v>341</v>
      </c>
      <c r="J17" s="267" t="s">
        <v>18512</v>
      </c>
      <c r="K17" s="219" t="s">
        <v>83</v>
      </c>
      <c r="L17" s="35" t="str">
        <f ca="1">IF(OFFSET(환산공식!$DU$15,$F17,0)=1,"O","X")</f>
        <v>X</v>
      </c>
      <c r="M17" s="212">
        <f ca="1">IFERROR(OFFSET(환산공식!DA$15,$F17,0),"")</f>
        <v>200</v>
      </c>
      <c r="N17" s="35" t="str">
        <f ca="1">IFERROR(CONCATENATE(ROUND(OFFSET(환산공식!DB$15,$F17,0),1),"%"),"")</f>
        <v>100%</v>
      </c>
      <c r="O17" s="35">
        <f ca="1">IFERROR(OFFSET(환산공식!DC$15,$F17,0),"")</f>
        <v>10</v>
      </c>
      <c r="P17" s="212" t="str">
        <f t="shared" ca="1" si="0"/>
        <v>3% 이하</v>
      </c>
      <c r="Q17" s="218">
        <f ca="1">IFERROR(ROUND(OFFSET(환산공식!$EX$15,$F17,0),3),"")</f>
        <v>0</v>
      </c>
      <c r="R17" s="218">
        <f ca="1">OFFSET('배치점수 계산기'!H$10,$D17,0)</f>
        <v>945.89</v>
      </c>
      <c r="S17" s="218">
        <f ca="1">OFFSET('배치점수 계산기'!I$10,$D17,0)</f>
        <v>944.44399999999996</v>
      </c>
      <c r="T17" s="218">
        <f ca="1">OFFSET('배치점수 계산기'!J$10,$D17,0)</f>
        <v>943.03599999999994</v>
      </c>
      <c r="U17" s="218">
        <f ca="1">OFFSET('배치점수 계산기'!K$10,$D17,0)</f>
        <v>937.98400000000004</v>
      </c>
      <c r="V17" s="218">
        <f ca="1">OFFSET('배치점수 계산기'!L$10,$D17,0)</f>
        <v>931.55899999999997</v>
      </c>
      <c r="W17" s="210" t="str">
        <f ca="1">OFFSET('배치점수 계산기'!M$10,$D17,0)</f>
        <v>표점/만점</v>
      </c>
      <c r="X17" s="208" t="str">
        <f ca="1">OFFSET('배치점수 계산기'!N$10,$D17,0)</f>
        <v>변표/만점</v>
      </c>
      <c r="Y17" s="212">
        <f ca="1">OFFSET(환산공식!FG$15,$F17,0)</f>
        <v>0.32</v>
      </c>
      <c r="Z17" s="35">
        <f ca="1">OFFSET(환산공식!FH$15,$F17,0)</f>
        <v>0.38</v>
      </c>
      <c r="AA17" s="203">
        <f ca="1">OFFSET(환산공식!FI$15,$F17,0)</f>
        <v>0.31</v>
      </c>
      <c r="AC17"/>
      <c r="AD17">
        <f t="shared" ca="1" si="1"/>
        <v>6</v>
      </c>
      <c r="AE17"/>
    </row>
    <row r="18" spans="1:31" s="5" customFormat="1">
      <c r="A18" s="222"/>
      <c r="B18" s="222"/>
      <c r="C18" s="222" t="s">
        <v>3283</v>
      </c>
      <c r="D18" s="260">
        <v>1834</v>
      </c>
      <c r="E18" s="219">
        <v>87</v>
      </c>
      <c r="F18" s="219">
        <v>87</v>
      </c>
      <c r="G18" s="264">
        <v>11</v>
      </c>
      <c r="H18" s="221" t="s">
        <v>149</v>
      </c>
      <c r="I18" s="219" t="s">
        <v>341</v>
      </c>
      <c r="J18" s="267" t="s">
        <v>18513</v>
      </c>
      <c r="K18" s="219" t="s">
        <v>84</v>
      </c>
      <c r="L18" s="35" t="str">
        <f ca="1">IF(OFFSET(환산공식!$DU$15,$F18,0)=1,"O","X")</f>
        <v>X</v>
      </c>
      <c r="M18" s="212">
        <f ca="1">IFERROR(OFFSET(환산공식!DA$15,$F18,0),"")</f>
        <v>200</v>
      </c>
      <c r="N18" s="35" t="str">
        <f ca="1">IFERROR(CONCATENATE(ROUND(OFFSET(환산공식!DB$15,$F18,0),1),"%"),"")</f>
        <v>100%</v>
      </c>
      <c r="O18" s="35">
        <f ca="1">IFERROR(OFFSET(환산공식!DC$15,$F18,0),"")</f>
        <v>10</v>
      </c>
      <c r="P18" s="212" t="str">
        <f t="shared" ca="1" si="0"/>
        <v>3% 이하</v>
      </c>
      <c r="Q18" s="218">
        <f ca="1">IFERROR(ROUND(OFFSET(환산공식!$EX$15,$F18,0),3),"")</f>
        <v>0</v>
      </c>
      <c r="R18" s="218">
        <f ca="1">OFFSET('배치점수 계산기'!H$10,$D18,0)</f>
        <v>940.86699999999996</v>
      </c>
      <c r="S18" s="218">
        <f ca="1">OFFSET('배치점수 계산기'!I$10,$D18,0)</f>
        <v>939.71500000000003</v>
      </c>
      <c r="T18" s="218">
        <f ca="1">OFFSET('배치점수 계산기'!J$10,$D18,0)</f>
        <v>938.23</v>
      </c>
      <c r="U18" s="218">
        <f ca="1">OFFSET('배치점수 계산기'!K$10,$D18,0)</f>
        <v>935.71500000000003</v>
      </c>
      <c r="V18" s="218">
        <f ca="1">OFFSET('배치점수 계산기'!L$10,$D18,0)</f>
        <v>930.89700000000005</v>
      </c>
      <c r="W18" s="210" t="str">
        <f ca="1">OFFSET('배치점수 계산기'!M$10,$D18,0)</f>
        <v>표점/만점</v>
      </c>
      <c r="X18" s="208" t="str">
        <f ca="1">OFFSET('배치점수 계산기'!N$10,$D18,0)</f>
        <v>변표/만점</v>
      </c>
      <c r="Y18" s="212">
        <f ca="1">OFFSET(환산공식!FG$15,$F18,0)</f>
        <v>0.37</v>
      </c>
      <c r="Z18" s="35">
        <f ca="1">OFFSET(환산공식!FH$15,$F18,0)</f>
        <v>0.37</v>
      </c>
      <c r="AA18" s="203">
        <f ca="1">OFFSET(환산공식!FI$15,$F18,0)</f>
        <v>0.26</v>
      </c>
      <c r="AC18"/>
      <c r="AD18">
        <f t="shared" ca="1" si="1"/>
        <v>6</v>
      </c>
      <c r="AE18"/>
    </row>
    <row r="19" spans="1:31" s="5" customFormat="1">
      <c r="A19" s="222"/>
      <c r="B19" s="222"/>
      <c r="C19" s="222" t="s">
        <v>3284</v>
      </c>
      <c r="D19" s="260">
        <v>1835</v>
      </c>
      <c r="E19" s="219">
        <v>38</v>
      </c>
      <c r="F19" s="219">
        <v>38</v>
      </c>
      <c r="G19" s="264">
        <v>12</v>
      </c>
      <c r="H19" s="221" t="s">
        <v>149</v>
      </c>
      <c r="I19" s="219" t="s">
        <v>357</v>
      </c>
      <c r="J19" s="267" t="s">
        <v>727</v>
      </c>
      <c r="K19" s="219" t="s">
        <v>83</v>
      </c>
      <c r="L19" s="35" t="str">
        <f ca="1">IF(OFFSET(환산공식!$DU$15,$F19,0)=1,"O","X")</f>
        <v>X</v>
      </c>
      <c r="M19" s="212">
        <f ca="1">IFERROR(OFFSET(환산공식!DA$15,$F19,0),"")</f>
        <v>105</v>
      </c>
      <c r="N19" s="35" t="str">
        <f ca="1">IFERROR(CONCATENATE(ROUND(OFFSET(환산공식!DB$15,$F19,0),1),"%"),"")</f>
        <v>100%</v>
      </c>
      <c r="O19" s="35">
        <f ca="1">IFERROR(OFFSET(환산공식!DC$15,$F19,0),"")</f>
        <v>0</v>
      </c>
      <c r="P19" s="212" t="str">
        <f t="shared" ca="1" si="0"/>
        <v>3% 이하</v>
      </c>
      <c r="Q19" s="218">
        <f ca="1">IFERROR(ROUND(OFFSET(환산공식!$EX$15,$F19,0),3),"")</f>
        <v>0</v>
      </c>
      <c r="R19" s="218">
        <f ca="1">OFFSET('배치점수 계산기'!H$10,$D19,0)</f>
        <v>653.53200000000004</v>
      </c>
      <c r="S19" s="218">
        <f ca="1">OFFSET('배치점수 계산기'!I$10,$D19,0)</f>
        <v>651.21</v>
      </c>
      <c r="T19" s="218">
        <f ca="1">OFFSET('배치점수 계산기'!J$10,$D19,0)</f>
        <v>648.08199999999999</v>
      </c>
      <c r="U19" s="218">
        <f ca="1">OFFSET('배치점수 계산기'!K$10,$D19,0)</f>
        <v>641.798</v>
      </c>
      <c r="V19" s="218">
        <f ca="1">OFFSET('배치점수 계산기'!L$10,$D19,0)</f>
        <v>638.43700000000001</v>
      </c>
      <c r="W19" s="210" t="str">
        <f ca="1">OFFSET('배치점수 계산기'!M$10,$D19,0)</f>
        <v>표점/만점</v>
      </c>
      <c r="X19" s="208" t="str">
        <f ca="1">OFFSET('배치점수 계산기'!N$10,$D19,0)</f>
        <v>변표/만점</v>
      </c>
      <c r="Y19" s="212">
        <f ca="1">OFFSET(환산공식!FG$15,$F19,0)</f>
        <v>0.24</v>
      </c>
      <c r="Z19" s="35">
        <f ca="1">OFFSET(환산공식!FH$15,$F19,0)</f>
        <v>0.41</v>
      </c>
      <c r="AA19" s="203">
        <f ca="1">OFFSET(환산공식!FI$15,$F19,0)</f>
        <v>0.35</v>
      </c>
      <c r="AC19"/>
      <c r="AD19">
        <f t="shared" ca="1" si="1"/>
        <v>6</v>
      </c>
      <c r="AE19"/>
    </row>
    <row r="20" spans="1:31" s="5" customFormat="1">
      <c r="A20" s="222"/>
      <c r="B20" s="222"/>
      <c r="C20" s="222" t="s">
        <v>3285</v>
      </c>
      <c r="D20" s="260">
        <v>1836</v>
      </c>
      <c r="E20" s="219">
        <v>38</v>
      </c>
      <c r="F20" s="219">
        <v>38</v>
      </c>
      <c r="G20" s="264">
        <v>13</v>
      </c>
      <c r="H20" s="221" t="s">
        <v>149</v>
      </c>
      <c r="I20" s="219" t="s">
        <v>357</v>
      </c>
      <c r="J20" s="267" t="s">
        <v>71</v>
      </c>
      <c r="K20" s="219" t="s">
        <v>83</v>
      </c>
      <c r="L20" s="35" t="str">
        <f ca="1">IF(OFFSET(환산공식!$DU$15,$F20,0)=1,"O","X")</f>
        <v>X</v>
      </c>
      <c r="M20" s="212">
        <f ca="1">IFERROR(OFFSET(환산공식!DA$15,$F20,0),"")</f>
        <v>105</v>
      </c>
      <c r="N20" s="35" t="str">
        <f ca="1">IFERROR(CONCATENATE(ROUND(OFFSET(환산공식!DB$15,$F20,0),1),"%"),"")</f>
        <v>100%</v>
      </c>
      <c r="O20" s="35">
        <f ca="1">IFERROR(OFFSET(환산공식!DC$15,$F20,0),"")</f>
        <v>0</v>
      </c>
      <c r="P20" s="212" t="str">
        <f t="shared" ca="1" si="0"/>
        <v>3% 이하</v>
      </c>
      <c r="Q20" s="218">
        <f ca="1">IFERROR(ROUND(OFFSET(환산공식!$EX$15,$F20,0),3),"")</f>
        <v>0</v>
      </c>
      <c r="R20" s="218">
        <f ca="1">OFFSET('배치점수 계산기'!H$10,$D20,0)</f>
        <v>613.30700000000002</v>
      </c>
      <c r="S20" s="218">
        <f ca="1">OFFSET('배치점수 계산기'!I$10,$D20,0)</f>
        <v>611.66399999999999</v>
      </c>
      <c r="T20" s="218">
        <f ca="1">OFFSET('배치점수 계산기'!J$10,$D20,0)</f>
        <v>609.60599999999999</v>
      </c>
      <c r="U20" s="218">
        <f ca="1">OFFSET('배치점수 계산기'!K$10,$D20,0)</f>
        <v>608.32399999999996</v>
      </c>
      <c r="V20" s="218">
        <f ca="1">OFFSET('배치점수 계산기'!L$10,$D20,0)</f>
        <v>605.46100000000001</v>
      </c>
      <c r="W20" s="210" t="str">
        <f ca="1">OFFSET('배치점수 계산기'!M$10,$D20,0)</f>
        <v>표점/만점</v>
      </c>
      <c r="X20" s="208" t="str">
        <f ca="1">OFFSET('배치점수 계산기'!N$10,$D20,0)</f>
        <v>변표/만점</v>
      </c>
      <c r="Y20" s="212">
        <f ca="1">OFFSET(환산공식!FG$15,$F20,0)</f>
        <v>0.24</v>
      </c>
      <c r="Z20" s="35">
        <f ca="1">OFFSET(환산공식!FH$15,$F20,0)</f>
        <v>0.41</v>
      </c>
      <c r="AA20" s="203">
        <f ca="1">OFFSET(환산공식!FI$15,$F20,0)</f>
        <v>0.35</v>
      </c>
      <c r="AC20"/>
      <c r="AD20">
        <f t="shared" ca="1" si="1"/>
        <v>6</v>
      </c>
      <c r="AE20"/>
    </row>
    <row r="21" spans="1:31" s="5" customFormat="1">
      <c r="A21" s="222"/>
      <c r="B21" s="222"/>
      <c r="C21" s="222" t="s">
        <v>3286</v>
      </c>
      <c r="D21" s="260">
        <v>1837</v>
      </c>
      <c r="E21" s="219">
        <v>38</v>
      </c>
      <c r="F21" s="219">
        <v>38</v>
      </c>
      <c r="G21" s="264">
        <v>14</v>
      </c>
      <c r="H21" s="221" t="s">
        <v>149</v>
      </c>
      <c r="I21" s="219" t="s">
        <v>357</v>
      </c>
      <c r="J21" s="267" t="s">
        <v>97</v>
      </c>
      <c r="K21" s="219" t="s">
        <v>83</v>
      </c>
      <c r="L21" s="35" t="str">
        <f ca="1">IF(OFFSET(환산공식!$DU$15,$F21,0)=1,"O","X")</f>
        <v>X</v>
      </c>
      <c r="M21" s="212">
        <f ca="1">IFERROR(OFFSET(환산공식!DA$15,$F21,0),"")</f>
        <v>105</v>
      </c>
      <c r="N21" s="35" t="str">
        <f ca="1">IFERROR(CONCATENATE(ROUND(OFFSET(환산공식!DB$15,$F21,0),1),"%"),"")</f>
        <v>100%</v>
      </c>
      <c r="O21" s="35">
        <f ca="1">IFERROR(OFFSET(환산공식!DC$15,$F21,0),"")</f>
        <v>0</v>
      </c>
      <c r="P21" s="212" t="str">
        <f t="shared" ca="1" si="0"/>
        <v>3% 이하</v>
      </c>
      <c r="Q21" s="218">
        <f ca="1">IFERROR(ROUND(OFFSET(환산공식!$EX$15,$F21,0),3),"")</f>
        <v>0</v>
      </c>
      <c r="R21" s="218">
        <f ca="1">OFFSET('배치점수 계산기'!H$10,$D21,0)</f>
        <v>607.71199999999999</v>
      </c>
      <c r="S21" s="218">
        <f ca="1">OFFSET('배치점수 계산기'!I$10,$D21,0)</f>
        <v>606.41099999999994</v>
      </c>
      <c r="T21" s="218">
        <f ca="1">OFFSET('배치점수 계산기'!J$10,$D21,0)</f>
        <v>605.08500000000004</v>
      </c>
      <c r="U21" s="218">
        <f ca="1">OFFSET('배치점수 계산기'!K$10,$D21,0)</f>
        <v>603.49300000000005</v>
      </c>
      <c r="V21" s="218">
        <f ca="1">OFFSET('배치점수 계산기'!L$10,$D21,0)</f>
        <v>600.69100000000003</v>
      </c>
      <c r="W21" s="210" t="str">
        <f ca="1">OFFSET('배치점수 계산기'!M$10,$D21,0)</f>
        <v>표점/만점</v>
      </c>
      <c r="X21" s="208" t="str">
        <f ca="1">OFFSET('배치점수 계산기'!N$10,$D21,0)</f>
        <v>변표/만점</v>
      </c>
      <c r="Y21" s="212">
        <f ca="1">OFFSET(환산공식!FG$15,$F21,0)</f>
        <v>0.24</v>
      </c>
      <c r="Z21" s="35">
        <f ca="1">OFFSET(환산공식!FH$15,$F21,0)</f>
        <v>0.41</v>
      </c>
      <c r="AA21" s="203">
        <f ca="1">OFFSET(환산공식!FI$15,$F21,0)</f>
        <v>0.35</v>
      </c>
      <c r="AC21"/>
      <c r="AD21">
        <f t="shared" ca="1" si="1"/>
        <v>6</v>
      </c>
      <c r="AE21"/>
    </row>
    <row r="22" spans="1:31" s="5" customFormat="1">
      <c r="A22" s="222"/>
      <c r="B22" s="222"/>
      <c r="C22" s="222" t="s">
        <v>3287</v>
      </c>
      <c r="D22" s="260">
        <v>1838</v>
      </c>
      <c r="E22" s="219">
        <v>38</v>
      </c>
      <c r="F22" s="219">
        <v>38</v>
      </c>
      <c r="G22" s="264">
        <v>15</v>
      </c>
      <c r="H22" s="221" t="s">
        <v>149</v>
      </c>
      <c r="I22" s="219" t="s">
        <v>357</v>
      </c>
      <c r="J22" s="267" t="s">
        <v>729</v>
      </c>
      <c r="K22" s="219" t="s">
        <v>83</v>
      </c>
      <c r="L22" s="35" t="str">
        <f ca="1">IF(OFFSET(환산공식!$DU$15,$F22,0)=1,"O","X")</f>
        <v>X</v>
      </c>
      <c r="M22" s="212">
        <f ca="1">IFERROR(OFFSET(환산공식!DA$15,$F22,0),"")</f>
        <v>105</v>
      </c>
      <c r="N22" s="35" t="str">
        <f ca="1">IFERROR(CONCATENATE(ROUND(OFFSET(환산공식!DB$15,$F22,0),1),"%"),"")</f>
        <v>100%</v>
      </c>
      <c r="O22" s="35">
        <f ca="1">IFERROR(OFFSET(환산공식!DC$15,$F22,0),"")</f>
        <v>0</v>
      </c>
      <c r="P22" s="212" t="str">
        <f t="shared" ca="1" si="0"/>
        <v>3% 이하</v>
      </c>
      <c r="Q22" s="218">
        <f ca="1">IFERROR(ROUND(OFFSET(환산공식!$EX$15,$F22,0),3),"")</f>
        <v>0</v>
      </c>
      <c r="R22" s="218">
        <f ca="1">OFFSET('배치점수 계산기'!H$10,$D22,0)</f>
        <v>606.41099999999994</v>
      </c>
      <c r="S22" s="218">
        <f ca="1">OFFSET('배치점수 계산기'!I$10,$D22,0)</f>
        <v>605.08500000000004</v>
      </c>
      <c r="T22" s="218">
        <f ca="1">OFFSET('배치점수 계산기'!J$10,$D22,0)</f>
        <v>603.49300000000005</v>
      </c>
      <c r="U22" s="218">
        <f ca="1">OFFSET('배치점수 계산기'!K$10,$D22,0)</f>
        <v>602.19899999999996</v>
      </c>
      <c r="V22" s="218">
        <f ca="1">OFFSET('배치점수 계산기'!L$10,$D22,0)</f>
        <v>599.00599999999997</v>
      </c>
      <c r="W22" s="210" t="str">
        <f ca="1">OFFSET('배치점수 계산기'!M$10,$D22,0)</f>
        <v>표점/만점</v>
      </c>
      <c r="X22" s="208" t="str">
        <f ca="1">OFFSET('배치점수 계산기'!N$10,$D22,0)</f>
        <v>변표/만점</v>
      </c>
      <c r="Y22" s="212">
        <f ca="1">OFFSET(환산공식!FG$15,$F22,0)</f>
        <v>0.24</v>
      </c>
      <c r="Z22" s="35">
        <f ca="1">OFFSET(환산공식!FH$15,$F22,0)</f>
        <v>0.41</v>
      </c>
      <c r="AA22" s="203">
        <f ca="1">OFFSET(환산공식!FI$15,$F22,0)</f>
        <v>0.35</v>
      </c>
      <c r="AC22"/>
      <c r="AD22">
        <f t="shared" ca="1" si="1"/>
        <v>6</v>
      </c>
      <c r="AE22"/>
    </row>
    <row r="23" spans="1:31" s="5" customFormat="1">
      <c r="A23" s="222"/>
      <c r="B23" s="222"/>
      <c r="C23" s="222" t="s">
        <v>3288</v>
      </c>
      <c r="D23" s="260">
        <v>1839</v>
      </c>
      <c r="E23" s="219">
        <v>38</v>
      </c>
      <c r="F23" s="219">
        <v>38</v>
      </c>
      <c r="G23" s="264">
        <v>16</v>
      </c>
      <c r="H23" s="221" t="s">
        <v>149</v>
      </c>
      <c r="I23" s="219" t="s">
        <v>357</v>
      </c>
      <c r="J23" s="267" t="s">
        <v>728</v>
      </c>
      <c r="K23" s="219" t="s">
        <v>83</v>
      </c>
      <c r="L23" s="35" t="str">
        <f ca="1">IF(OFFSET(환산공식!$DU$15,$F23,0)=1,"O","X")</f>
        <v>X</v>
      </c>
      <c r="M23" s="212">
        <f ca="1">IFERROR(OFFSET(환산공식!DA$15,$F23,0),"")</f>
        <v>105</v>
      </c>
      <c r="N23" s="35" t="str">
        <f ca="1">IFERROR(CONCATENATE(ROUND(OFFSET(환산공식!DB$15,$F23,0),1),"%"),"")</f>
        <v>100%</v>
      </c>
      <c r="O23" s="35">
        <f ca="1">IFERROR(OFFSET(환산공식!DC$15,$F23,0),"")</f>
        <v>0</v>
      </c>
      <c r="P23" s="212" t="str">
        <f t="shared" ca="1" si="0"/>
        <v>3% 이하</v>
      </c>
      <c r="Q23" s="218">
        <f ca="1">IFERROR(ROUND(OFFSET(환산공식!$EX$15,$F23,0),3),"")</f>
        <v>0</v>
      </c>
      <c r="R23" s="218">
        <f ca="1">OFFSET('배치점수 계산기'!H$10,$D23,0)</f>
        <v>605.26</v>
      </c>
      <c r="S23" s="218">
        <f ca="1">OFFSET('배치점수 계산기'!I$10,$D23,0)</f>
        <v>603.81799999999998</v>
      </c>
      <c r="T23" s="218">
        <f ca="1">OFFSET('배치점수 계산기'!J$10,$D23,0)</f>
        <v>602.399</v>
      </c>
      <c r="U23" s="218">
        <f ca="1">OFFSET('배치점수 계산기'!K$10,$D23,0)</f>
        <v>600.87800000000004</v>
      </c>
      <c r="V23" s="218">
        <f ca="1">OFFSET('배치점수 계산기'!L$10,$D23,0)</f>
        <v>597.76</v>
      </c>
      <c r="W23" s="210" t="str">
        <f ca="1">OFFSET('배치점수 계산기'!M$10,$D23,0)</f>
        <v>표점/만점</v>
      </c>
      <c r="X23" s="208" t="str">
        <f ca="1">OFFSET('배치점수 계산기'!N$10,$D23,0)</f>
        <v>변표/만점</v>
      </c>
      <c r="Y23" s="212">
        <f ca="1">OFFSET(환산공식!FG$15,$F23,0)</f>
        <v>0.24</v>
      </c>
      <c r="Z23" s="35">
        <f ca="1">OFFSET(환산공식!FH$15,$F23,0)</f>
        <v>0.41</v>
      </c>
      <c r="AA23" s="203">
        <f ca="1">OFFSET(환산공식!FI$15,$F23,0)</f>
        <v>0.35</v>
      </c>
      <c r="AC23"/>
      <c r="AD23">
        <f t="shared" ca="1" si="1"/>
        <v>6</v>
      </c>
      <c r="AE23"/>
    </row>
    <row r="24" spans="1:31" s="5" customFormat="1">
      <c r="A24" s="222"/>
      <c r="B24" s="222"/>
      <c r="C24" s="222" t="s">
        <v>3289</v>
      </c>
      <c r="D24" s="260">
        <v>1840</v>
      </c>
      <c r="E24" s="219">
        <v>38</v>
      </c>
      <c r="F24" s="219">
        <v>38</v>
      </c>
      <c r="G24" s="264">
        <v>17</v>
      </c>
      <c r="H24" s="221" t="s">
        <v>149</v>
      </c>
      <c r="I24" s="219" t="s">
        <v>357</v>
      </c>
      <c r="J24" s="267" t="s">
        <v>72</v>
      </c>
      <c r="K24" s="219" t="s">
        <v>83</v>
      </c>
      <c r="L24" s="35" t="str">
        <f ca="1">IF(OFFSET(환산공식!$DU$15,$F24,0)=1,"O","X")</f>
        <v>X</v>
      </c>
      <c r="M24" s="212">
        <f ca="1">IFERROR(OFFSET(환산공식!DA$15,$F24,0),"")</f>
        <v>105</v>
      </c>
      <c r="N24" s="35" t="str">
        <f ca="1">IFERROR(CONCATENATE(ROUND(OFFSET(환산공식!DB$15,$F24,0),1),"%"),"")</f>
        <v>100%</v>
      </c>
      <c r="O24" s="35">
        <f ca="1">IFERROR(OFFSET(환산공식!DC$15,$F24,0),"")</f>
        <v>0</v>
      </c>
      <c r="P24" s="212" t="str">
        <f t="shared" ca="1" si="0"/>
        <v>3% 이하</v>
      </c>
      <c r="Q24" s="218">
        <f ca="1">IFERROR(ROUND(OFFSET(환산공식!$EX$15,$F24,0),3),"")</f>
        <v>0</v>
      </c>
      <c r="R24" s="218">
        <f ca="1">OFFSET('배치점수 계산기'!H$10,$D24,0)</f>
        <v>605.26</v>
      </c>
      <c r="S24" s="218">
        <f ca="1">OFFSET('배치점수 계산기'!I$10,$D24,0)</f>
        <v>603.81799999999998</v>
      </c>
      <c r="T24" s="218">
        <f ca="1">OFFSET('배치점수 계산기'!J$10,$D24,0)</f>
        <v>602.399</v>
      </c>
      <c r="U24" s="218">
        <f ca="1">OFFSET('배치점수 계산기'!K$10,$D24,0)</f>
        <v>600.87800000000004</v>
      </c>
      <c r="V24" s="218">
        <f ca="1">OFFSET('배치점수 계산기'!L$10,$D24,0)</f>
        <v>597.76</v>
      </c>
      <c r="W24" s="210" t="str">
        <f ca="1">OFFSET('배치점수 계산기'!M$10,$D24,0)</f>
        <v>표점/만점</v>
      </c>
      <c r="X24" s="208" t="str">
        <f ca="1">OFFSET('배치점수 계산기'!N$10,$D24,0)</f>
        <v>변표/만점</v>
      </c>
      <c r="Y24" s="212">
        <f ca="1">OFFSET(환산공식!FG$15,$F24,0)</f>
        <v>0.24</v>
      </c>
      <c r="Z24" s="35">
        <f ca="1">OFFSET(환산공식!FH$15,$F24,0)</f>
        <v>0.41</v>
      </c>
      <c r="AA24" s="203">
        <f ca="1">OFFSET(환산공식!FI$15,$F24,0)</f>
        <v>0.35</v>
      </c>
      <c r="AC24"/>
      <c r="AD24">
        <f t="shared" ca="1" si="1"/>
        <v>6</v>
      </c>
      <c r="AE24"/>
    </row>
    <row r="25" spans="1:31" s="5" customFormat="1">
      <c r="A25" s="222"/>
      <c r="B25" s="222"/>
      <c r="C25" s="222" t="s">
        <v>3290</v>
      </c>
      <c r="D25" s="260">
        <v>1841</v>
      </c>
      <c r="E25" s="219">
        <v>38</v>
      </c>
      <c r="F25" s="219">
        <v>38</v>
      </c>
      <c r="G25" s="264">
        <v>18</v>
      </c>
      <c r="H25" s="221" t="s">
        <v>149</v>
      </c>
      <c r="I25" s="219" t="s">
        <v>357</v>
      </c>
      <c r="J25" s="267" t="s">
        <v>101</v>
      </c>
      <c r="K25" s="219" t="s">
        <v>83</v>
      </c>
      <c r="L25" s="35" t="str">
        <f ca="1">IF(OFFSET(환산공식!$DU$15,$F25,0)=1,"O","X")</f>
        <v>X</v>
      </c>
      <c r="M25" s="212">
        <f ca="1">IFERROR(OFFSET(환산공식!DA$15,$F25,0),"")</f>
        <v>105</v>
      </c>
      <c r="N25" s="35" t="str">
        <f ca="1">IFERROR(CONCATENATE(ROUND(OFFSET(환산공식!DB$15,$F25,0),1),"%"),"")</f>
        <v>100%</v>
      </c>
      <c r="O25" s="35">
        <f ca="1">IFERROR(OFFSET(환산공식!DC$15,$F25,0),"")</f>
        <v>0</v>
      </c>
      <c r="P25" s="212" t="str">
        <f t="shared" ca="1" si="0"/>
        <v>3% 이하</v>
      </c>
      <c r="Q25" s="218">
        <f ca="1">IFERROR(ROUND(OFFSET(환산공식!$EX$15,$F25,0),3),"")</f>
        <v>0</v>
      </c>
      <c r="R25" s="218">
        <f ca="1">OFFSET('배치점수 계산기'!H$10,$D25,0)</f>
        <v>604.18700000000001</v>
      </c>
      <c r="S25" s="218">
        <f ca="1">OFFSET('배치점수 계산기'!I$10,$D25,0)</f>
        <v>603.11400000000003</v>
      </c>
      <c r="T25" s="218">
        <f ca="1">OFFSET('배치점수 계산기'!J$10,$D25,0)</f>
        <v>601.755</v>
      </c>
      <c r="U25" s="218">
        <f ca="1">OFFSET('배치점수 계산기'!K$10,$D25,0)</f>
        <v>600.15899999999999</v>
      </c>
      <c r="V25" s="218">
        <f ca="1">OFFSET('배치점수 계산기'!L$10,$D25,0)</f>
        <v>596.89800000000002</v>
      </c>
      <c r="W25" s="210" t="str">
        <f ca="1">OFFSET('배치점수 계산기'!M$10,$D25,0)</f>
        <v>표점/만점</v>
      </c>
      <c r="X25" s="208" t="str">
        <f ca="1">OFFSET('배치점수 계산기'!N$10,$D25,0)</f>
        <v>변표/만점</v>
      </c>
      <c r="Y25" s="212">
        <f ca="1">OFFSET(환산공식!FG$15,$F25,0)</f>
        <v>0.24</v>
      </c>
      <c r="Z25" s="35">
        <f ca="1">OFFSET(환산공식!FH$15,$F25,0)</f>
        <v>0.41</v>
      </c>
      <c r="AA25" s="203">
        <f ca="1">OFFSET(환산공식!FI$15,$F25,0)</f>
        <v>0.35</v>
      </c>
      <c r="AC25"/>
      <c r="AD25">
        <f t="shared" ca="1" si="1"/>
        <v>6</v>
      </c>
      <c r="AE25"/>
    </row>
    <row r="26" spans="1:31" s="5" customFormat="1">
      <c r="A26" s="222"/>
      <c r="B26" s="222"/>
      <c r="C26" s="222" t="s">
        <v>3291</v>
      </c>
      <c r="D26" s="260">
        <v>1842</v>
      </c>
      <c r="E26" s="219">
        <v>37</v>
      </c>
      <c r="F26" s="219">
        <v>37</v>
      </c>
      <c r="G26" s="264">
        <v>19</v>
      </c>
      <c r="H26" s="221" t="s">
        <v>149</v>
      </c>
      <c r="I26" s="219" t="s">
        <v>357</v>
      </c>
      <c r="J26" s="267" t="s">
        <v>76</v>
      </c>
      <c r="K26" s="219" t="s">
        <v>84</v>
      </c>
      <c r="L26" s="35" t="str">
        <f ca="1">IF(OFFSET(환산공식!$DU$15,$F26,0)=1,"O","X")</f>
        <v>X</v>
      </c>
      <c r="M26" s="212">
        <f ca="1">IFERROR(OFFSET(환산공식!DA$15,$F26,0),"")</f>
        <v>105</v>
      </c>
      <c r="N26" s="35" t="str">
        <f ca="1">IFERROR(CONCATENATE(ROUND(OFFSET(환산공식!DB$15,$F26,0),1),"%"),"")</f>
        <v>100%</v>
      </c>
      <c r="O26" s="35">
        <f ca="1">IFERROR(OFFSET(환산공식!DC$15,$F26,0),"")</f>
        <v>10</v>
      </c>
      <c r="P26" s="212" t="str">
        <f t="shared" ca="1" si="0"/>
        <v>3% 이하</v>
      </c>
      <c r="Q26" s="218">
        <f ca="1">IFERROR(ROUND(OFFSET(환산공식!$EX$15,$F26,0),3),"")</f>
        <v>0</v>
      </c>
      <c r="R26" s="218">
        <f ca="1">OFFSET('배치점수 계산기'!H$10,$D26,0)</f>
        <v>660.62199999999996</v>
      </c>
      <c r="S26" s="218">
        <f ca="1">OFFSET('배치점수 계산기'!I$10,$D26,0)</f>
        <v>658.13300000000004</v>
      </c>
      <c r="T26" s="218">
        <f ca="1">OFFSET('배치점수 계산기'!J$10,$D26,0)</f>
        <v>654.39499999999998</v>
      </c>
      <c r="U26" s="218">
        <f ca="1">OFFSET('배치점수 계산기'!K$10,$D26,0)</f>
        <v>650.53899999999999</v>
      </c>
      <c r="V26" s="218">
        <f ca="1">OFFSET('배치점수 계산기'!L$10,$D26,0)</f>
        <v>647.452</v>
      </c>
      <c r="W26" s="210" t="str">
        <f ca="1">OFFSET('배치점수 계산기'!M$10,$D26,0)</f>
        <v>표점/만점</v>
      </c>
      <c r="X26" s="208" t="str">
        <f ca="1">OFFSET('배치점수 계산기'!N$10,$D26,0)</f>
        <v>변표/만점</v>
      </c>
      <c r="Y26" s="212">
        <f ca="1">OFFSET(환산공식!FG$15,$F26,0)</f>
        <v>0.35</v>
      </c>
      <c r="Z26" s="35">
        <f ca="1">OFFSET(환산공식!FH$15,$F26,0)</f>
        <v>0.41</v>
      </c>
      <c r="AA26" s="203">
        <f ca="1">OFFSET(환산공식!FI$15,$F26,0)</f>
        <v>0.24</v>
      </c>
      <c r="AC26"/>
      <c r="AD26">
        <f t="shared" ca="1" si="1"/>
        <v>6</v>
      </c>
      <c r="AE26"/>
    </row>
    <row r="27" spans="1:31" s="5" customFormat="1">
      <c r="A27" s="222"/>
      <c r="B27" s="222"/>
      <c r="C27" s="222" t="s">
        <v>3292</v>
      </c>
      <c r="D27" s="260">
        <v>1843</v>
      </c>
      <c r="E27" s="219">
        <v>36</v>
      </c>
      <c r="F27" s="219">
        <v>36</v>
      </c>
      <c r="G27" s="264">
        <v>20</v>
      </c>
      <c r="H27" s="221" t="s">
        <v>149</v>
      </c>
      <c r="I27" s="219" t="s">
        <v>357</v>
      </c>
      <c r="J27" s="267" t="s">
        <v>745</v>
      </c>
      <c r="K27" s="219" t="s">
        <v>84</v>
      </c>
      <c r="L27" s="35" t="str">
        <f ca="1">IF(OFFSET(환산공식!$DU$15,$F27,0)=1,"O","X")</f>
        <v>X</v>
      </c>
      <c r="M27" s="212">
        <f ca="1">IFERROR(OFFSET(환산공식!DA$15,$F27,0),"")</f>
        <v>140</v>
      </c>
      <c r="N27" s="35" t="str">
        <f ca="1">IFERROR(CONCATENATE(ROUND(OFFSET(환산공식!DB$15,$F27,0),1),"%"),"")</f>
        <v>100%</v>
      </c>
      <c r="O27" s="35">
        <f ca="1">IFERROR(OFFSET(환산공식!DC$15,$F27,0),"")</f>
        <v>10</v>
      </c>
      <c r="P27" s="212" t="str">
        <f t="shared" ca="1" si="0"/>
        <v>3% 이하</v>
      </c>
      <c r="Q27" s="218">
        <f ca="1">IFERROR(ROUND(OFFSET(환산공식!$EX$15,$F27,0),3),"")</f>
        <v>0</v>
      </c>
      <c r="R27" s="218">
        <f ca="1">OFFSET('배치점수 계산기'!H$10,$D27,0)</f>
        <v>651.34900000000005</v>
      </c>
      <c r="S27" s="218">
        <f ca="1">OFFSET('배치점수 계산기'!I$10,$D27,0)</f>
        <v>649.99300000000005</v>
      </c>
      <c r="T27" s="218">
        <f ca="1">OFFSET('배치점수 계산기'!J$10,$D27,0)</f>
        <v>647.31600000000003</v>
      </c>
      <c r="U27" s="218">
        <f ca="1">OFFSET('배치점수 계산기'!K$10,$D27,0)</f>
        <v>645.52300000000002</v>
      </c>
      <c r="V27" s="218">
        <f ca="1">OFFSET('배치점수 계산기'!L$10,$D27,0)</f>
        <v>643.70100000000002</v>
      </c>
      <c r="W27" s="210" t="str">
        <f ca="1">OFFSET('배치점수 계산기'!M$10,$D27,0)</f>
        <v>표점/만점</v>
      </c>
      <c r="X27" s="208" t="str">
        <f ca="1">OFFSET('배치점수 계산기'!N$10,$D27,0)</f>
        <v>변표/만점</v>
      </c>
      <c r="Y27" s="212">
        <f ca="1">OFFSET(환산공식!FG$15,$F27,0)</f>
        <v>0.38</v>
      </c>
      <c r="Z27" s="35">
        <f ca="1">OFFSET(환산공식!FH$15,$F27,0)</f>
        <v>0.37</v>
      </c>
      <c r="AA27" s="203">
        <f ca="1">OFFSET(환산공식!FI$15,$F27,0)</f>
        <v>0.25</v>
      </c>
      <c r="AC27"/>
      <c r="AD27">
        <f t="shared" ca="1" si="1"/>
        <v>6</v>
      </c>
      <c r="AE27"/>
    </row>
    <row r="28" spans="1:31" s="5" customFormat="1">
      <c r="A28" s="222"/>
      <c r="B28" s="222"/>
      <c r="C28" s="222" t="s">
        <v>3293</v>
      </c>
      <c r="D28" s="260">
        <v>1844</v>
      </c>
      <c r="E28" s="219">
        <v>37</v>
      </c>
      <c r="F28" s="219">
        <v>37</v>
      </c>
      <c r="G28" s="264">
        <v>21</v>
      </c>
      <c r="H28" s="221" t="s">
        <v>149</v>
      </c>
      <c r="I28" s="219" t="s">
        <v>357</v>
      </c>
      <c r="J28" s="267" t="s">
        <v>760</v>
      </c>
      <c r="K28" s="219" t="s">
        <v>84</v>
      </c>
      <c r="L28" s="35" t="str">
        <f ca="1">IF(OFFSET(환산공식!$DU$15,$F28,0)=1,"O","X")</f>
        <v>X</v>
      </c>
      <c r="M28" s="212">
        <f ca="1">IFERROR(OFFSET(환산공식!DA$15,$F28,0),"")</f>
        <v>105</v>
      </c>
      <c r="N28" s="35" t="str">
        <f ca="1">IFERROR(CONCATENATE(ROUND(OFFSET(환산공식!DB$15,$F28,0),1),"%"),"")</f>
        <v>100%</v>
      </c>
      <c r="O28" s="35">
        <f ca="1">IFERROR(OFFSET(환산공식!DC$15,$F28,0),"")</f>
        <v>10</v>
      </c>
      <c r="P28" s="212" t="str">
        <f t="shared" ca="1" si="0"/>
        <v>3% 이하</v>
      </c>
      <c r="Q28" s="218">
        <f ca="1">IFERROR(ROUND(OFFSET(환산공식!$EX$15,$F28,0),3),"")</f>
        <v>0</v>
      </c>
      <c r="R28" s="218">
        <f ca="1">OFFSET('배치점수 계산기'!H$10,$D28,0)</f>
        <v>631.40499999999997</v>
      </c>
      <c r="S28" s="218">
        <f ca="1">OFFSET('배치점수 계산기'!I$10,$D28,0)</f>
        <v>630.35</v>
      </c>
      <c r="T28" s="218">
        <f ca="1">OFFSET('배치점수 계산기'!J$10,$D28,0)</f>
        <v>628.85400000000004</v>
      </c>
      <c r="U28" s="218">
        <f ca="1">OFFSET('배치점수 계산기'!K$10,$D28,0)</f>
        <v>626.15800000000002</v>
      </c>
      <c r="V28" s="218">
        <f ca="1">OFFSET('배치점수 계산기'!L$10,$D28,0)</f>
        <v>623.25800000000004</v>
      </c>
      <c r="W28" s="210" t="str">
        <f ca="1">OFFSET('배치점수 계산기'!M$10,$D28,0)</f>
        <v>표점/만점</v>
      </c>
      <c r="X28" s="208" t="str">
        <f ca="1">OFFSET('배치점수 계산기'!N$10,$D28,0)</f>
        <v>변표/만점</v>
      </c>
      <c r="Y28" s="212">
        <f ca="1">OFFSET(환산공식!FG$15,$F28,0)</f>
        <v>0.35</v>
      </c>
      <c r="Z28" s="35">
        <f ca="1">OFFSET(환산공식!FH$15,$F28,0)</f>
        <v>0.41</v>
      </c>
      <c r="AA28" s="203">
        <f ca="1">OFFSET(환산공식!FI$15,$F28,0)</f>
        <v>0.24</v>
      </c>
      <c r="AC28"/>
      <c r="AD28">
        <f t="shared" ca="1" si="1"/>
        <v>6</v>
      </c>
      <c r="AE28"/>
    </row>
    <row r="29" spans="1:31" s="5" customFormat="1">
      <c r="A29" s="222"/>
      <c r="B29" s="222"/>
      <c r="C29" s="222" t="s">
        <v>3294</v>
      </c>
      <c r="D29" s="260">
        <v>1845</v>
      </c>
      <c r="E29" s="219">
        <v>37</v>
      </c>
      <c r="F29" s="219">
        <v>37</v>
      </c>
      <c r="G29" s="264">
        <v>22</v>
      </c>
      <c r="H29" s="221" t="s">
        <v>149</v>
      </c>
      <c r="I29" s="219" t="s">
        <v>357</v>
      </c>
      <c r="J29" s="267" t="s">
        <v>757</v>
      </c>
      <c r="K29" s="219" t="s">
        <v>84</v>
      </c>
      <c r="L29" s="35" t="str">
        <f ca="1">IF(OFFSET(환산공식!$DU$15,$F29,0)=1,"O","X")</f>
        <v>X</v>
      </c>
      <c r="M29" s="212">
        <f ca="1">IFERROR(OFFSET(환산공식!DA$15,$F29,0),"")</f>
        <v>105</v>
      </c>
      <c r="N29" s="35" t="str">
        <f ca="1">IFERROR(CONCATENATE(ROUND(OFFSET(환산공식!DB$15,$F29,0),1),"%"),"")</f>
        <v>100%</v>
      </c>
      <c r="O29" s="35">
        <f ca="1">IFERROR(OFFSET(환산공식!DC$15,$F29,0),"")</f>
        <v>10</v>
      </c>
      <c r="P29" s="212" t="str">
        <f t="shared" ca="1" si="0"/>
        <v>3% 이하</v>
      </c>
      <c r="Q29" s="218">
        <f ca="1">IFERROR(ROUND(OFFSET(환산공식!$EX$15,$F29,0),3),"")</f>
        <v>0</v>
      </c>
      <c r="R29" s="218">
        <f ca="1">OFFSET('배치점수 계산기'!H$10,$D29,0)</f>
        <v>629.50599999999997</v>
      </c>
      <c r="S29" s="218">
        <f ca="1">OFFSET('배치점수 계산기'!I$10,$D29,0)</f>
        <v>628.548</v>
      </c>
      <c r="T29" s="218">
        <f ca="1">OFFSET('배치점수 계산기'!J$10,$D29,0)</f>
        <v>626.54399999999998</v>
      </c>
      <c r="U29" s="218">
        <f ca="1">OFFSET('배치점수 계산기'!K$10,$D29,0)</f>
        <v>623.78499999999997</v>
      </c>
      <c r="V29" s="218">
        <f ca="1">OFFSET('배치점수 계산기'!L$10,$D29,0)</f>
        <v>621.17399999999998</v>
      </c>
      <c r="W29" s="210" t="str">
        <f ca="1">OFFSET('배치점수 계산기'!M$10,$D29,0)</f>
        <v>표점/만점</v>
      </c>
      <c r="X29" s="208" t="str">
        <f ca="1">OFFSET('배치점수 계산기'!N$10,$D29,0)</f>
        <v>변표/만점</v>
      </c>
      <c r="Y29" s="212">
        <f ca="1">OFFSET(환산공식!FG$15,$F29,0)</f>
        <v>0.35</v>
      </c>
      <c r="Z29" s="35">
        <f ca="1">OFFSET(환산공식!FH$15,$F29,0)</f>
        <v>0.41</v>
      </c>
      <c r="AA29" s="203">
        <f ca="1">OFFSET(환산공식!FI$15,$F29,0)</f>
        <v>0.24</v>
      </c>
      <c r="AC29"/>
      <c r="AD29">
        <f t="shared" ca="1" si="1"/>
        <v>6</v>
      </c>
      <c r="AE29"/>
    </row>
    <row r="30" spans="1:31" s="5" customFormat="1">
      <c r="A30" s="222"/>
      <c r="B30" s="222"/>
      <c r="C30" s="222" t="s">
        <v>3295</v>
      </c>
      <c r="D30" s="260">
        <v>1846</v>
      </c>
      <c r="E30" s="219">
        <v>37</v>
      </c>
      <c r="F30" s="219">
        <v>37</v>
      </c>
      <c r="G30" s="264">
        <v>23</v>
      </c>
      <c r="H30" s="221" t="s">
        <v>149</v>
      </c>
      <c r="I30" s="219" t="s">
        <v>357</v>
      </c>
      <c r="J30" s="267" t="s">
        <v>756</v>
      </c>
      <c r="K30" s="219" t="s">
        <v>84</v>
      </c>
      <c r="L30" s="35" t="str">
        <f ca="1">IF(OFFSET(환산공식!$DU$15,$F30,0)=1,"O","X")</f>
        <v>X</v>
      </c>
      <c r="M30" s="212">
        <f ca="1">IFERROR(OFFSET(환산공식!DA$15,$F30,0),"")</f>
        <v>105</v>
      </c>
      <c r="N30" s="35" t="str">
        <f ca="1">IFERROR(CONCATENATE(ROUND(OFFSET(환산공식!DB$15,$F30,0),1),"%"),"")</f>
        <v>100%</v>
      </c>
      <c r="O30" s="35">
        <f ca="1">IFERROR(OFFSET(환산공식!DC$15,$F30,0),"")</f>
        <v>10</v>
      </c>
      <c r="P30" s="212" t="str">
        <f t="shared" ca="1" si="0"/>
        <v>3% 이하</v>
      </c>
      <c r="Q30" s="218">
        <f ca="1">IFERROR(ROUND(OFFSET(환산공식!$EX$15,$F30,0),3),"")</f>
        <v>0</v>
      </c>
      <c r="R30" s="218">
        <f ca="1">OFFSET('배치점수 계산기'!H$10,$D30,0)</f>
        <v>622.50300000000004</v>
      </c>
      <c r="S30" s="218">
        <f ca="1">OFFSET('배치점수 계산기'!I$10,$D30,0)</f>
        <v>621.28300000000002</v>
      </c>
      <c r="T30" s="218">
        <f ca="1">OFFSET('배치점수 계산기'!J$10,$D30,0)</f>
        <v>620.01800000000003</v>
      </c>
      <c r="U30" s="218">
        <f ca="1">OFFSET('배치점수 계산기'!K$10,$D30,0)</f>
        <v>617.76</v>
      </c>
      <c r="V30" s="218">
        <f ca="1">OFFSET('배치점수 계산기'!L$10,$D30,0)</f>
        <v>615.56399999999996</v>
      </c>
      <c r="W30" s="210" t="str">
        <f ca="1">OFFSET('배치점수 계산기'!M$10,$D30,0)</f>
        <v>표점/만점</v>
      </c>
      <c r="X30" s="208" t="str">
        <f ca="1">OFFSET('배치점수 계산기'!N$10,$D30,0)</f>
        <v>변표/만점</v>
      </c>
      <c r="Y30" s="212">
        <f ca="1">OFFSET(환산공식!FG$15,$F30,0)</f>
        <v>0.35</v>
      </c>
      <c r="Z30" s="35">
        <f ca="1">OFFSET(환산공식!FH$15,$F30,0)</f>
        <v>0.41</v>
      </c>
      <c r="AA30" s="203">
        <f ca="1">OFFSET(환산공식!FI$15,$F30,0)</f>
        <v>0.24</v>
      </c>
      <c r="AC30"/>
      <c r="AD30">
        <f t="shared" ca="1" si="1"/>
        <v>6</v>
      </c>
      <c r="AE30"/>
    </row>
    <row r="31" spans="1:31" s="5" customFormat="1">
      <c r="A31" s="222"/>
      <c r="B31" s="222"/>
      <c r="C31" s="222" t="s">
        <v>3296</v>
      </c>
      <c r="D31" s="260">
        <v>1847</v>
      </c>
      <c r="E31" s="219">
        <v>37</v>
      </c>
      <c r="F31" s="219">
        <v>37</v>
      </c>
      <c r="G31" s="264">
        <v>24</v>
      </c>
      <c r="H31" s="221" t="s">
        <v>149</v>
      </c>
      <c r="I31" s="219" t="s">
        <v>357</v>
      </c>
      <c r="J31" s="267" t="s">
        <v>376</v>
      </c>
      <c r="K31" s="219" t="s">
        <v>84</v>
      </c>
      <c r="L31" s="35" t="str">
        <f ca="1">IF(OFFSET(환산공식!$DU$15,$F31,0)=1,"O","X")</f>
        <v>X</v>
      </c>
      <c r="M31" s="212">
        <f ca="1">IFERROR(OFFSET(환산공식!DA$15,$F31,0),"")</f>
        <v>105</v>
      </c>
      <c r="N31" s="35" t="str">
        <f ca="1">IFERROR(CONCATENATE(ROUND(OFFSET(환산공식!DB$15,$F31,0),1),"%"),"")</f>
        <v>100%</v>
      </c>
      <c r="O31" s="35">
        <f ca="1">IFERROR(OFFSET(환산공식!DC$15,$F31,0),"")</f>
        <v>10</v>
      </c>
      <c r="P31" s="212" t="str">
        <f t="shared" ca="1" si="0"/>
        <v>3% 이하</v>
      </c>
      <c r="Q31" s="218">
        <f ca="1">IFERROR(ROUND(OFFSET(환산공식!$EX$15,$F31,0),3),"")</f>
        <v>0</v>
      </c>
      <c r="R31" s="218">
        <f ca="1">OFFSET('배치점수 계산기'!H$10,$D31,0)</f>
        <v>622.32799999999997</v>
      </c>
      <c r="S31" s="218">
        <f ca="1">OFFSET('배치점수 계산기'!I$10,$D31,0)</f>
        <v>621.17399999999998</v>
      </c>
      <c r="T31" s="218">
        <f ca="1">OFFSET('배치점수 계산기'!J$10,$D31,0)</f>
        <v>619.84900000000005</v>
      </c>
      <c r="U31" s="218">
        <f ca="1">OFFSET('배치점수 계산기'!K$10,$D31,0)</f>
        <v>617.76</v>
      </c>
      <c r="V31" s="218">
        <f ca="1">OFFSET('배치점수 계산기'!L$10,$D31,0)</f>
        <v>615.52200000000005</v>
      </c>
      <c r="W31" s="210" t="str">
        <f ca="1">OFFSET('배치점수 계산기'!M$10,$D31,0)</f>
        <v>표점/만점</v>
      </c>
      <c r="X31" s="208" t="str">
        <f ca="1">OFFSET('배치점수 계산기'!N$10,$D31,0)</f>
        <v>변표/만점</v>
      </c>
      <c r="Y31" s="212">
        <f ca="1">OFFSET(환산공식!FG$15,$F31,0)</f>
        <v>0.35</v>
      </c>
      <c r="Z31" s="35">
        <f ca="1">OFFSET(환산공식!FH$15,$F31,0)</f>
        <v>0.41</v>
      </c>
      <c r="AA31" s="203">
        <f ca="1">OFFSET(환산공식!FI$15,$F31,0)</f>
        <v>0.24</v>
      </c>
      <c r="AC31"/>
      <c r="AD31">
        <f t="shared" ca="1" si="1"/>
        <v>6</v>
      </c>
      <c r="AE31"/>
    </row>
    <row r="32" spans="1:31" s="5" customFormat="1">
      <c r="A32" s="222"/>
      <c r="B32" s="222"/>
      <c r="C32" s="222" t="s">
        <v>3297</v>
      </c>
      <c r="D32" s="260">
        <v>1848</v>
      </c>
      <c r="E32" s="219">
        <v>36</v>
      </c>
      <c r="F32" s="219">
        <v>36</v>
      </c>
      <c r="G32" s="264">
        <v>25</v>
      </c>
      <c r="H32" s="221" t="s">
        <v>149</v>
      </c>
      <c r="I32" s="219" t="s">
        <v>357</v>
      </c>
      <c r="J32" s="267" t="s">
        <v>1475</v>
      </c>
      <c r="K32" s="219" t="s">
        <v>84</v>
      </c>
      <c r="L32" s="35" t="str">
        <f ca="1">IF(OFFSET(환산공식!$DU$15,$F32,0)=1,"O","X")</f>
        <v>X</v>
      </c>
      <c r="M32" s="212">
        <f ca="1">IFERROR(OFFSET(환산공식!DA$15,$F32,0),"")</f>
        <v>140</v>
      </c>
      <c r="N32" s="35" t="str">
        <f ca="1">IFERROR(CONCATENATE(ROUND(OFFSET(환산공식!DB$15,$F32,0),1),"%"),"")</f>
        <v>100%</v>
      </c>
      <c r="O32" s="35">
        <f ca="1">IFERROR(OFFSET(환산공식!DC$15,$F32,0),"")</f>
        <v>10</v>
      </c>
      <c r="P32" s="212" t="str">
        <f t="shared" ca="1" si="0"/>
        <v>3% 이하</v>
      </c>
      <c r="Q32" s="218">
        <f ca="1">IFERROR(ROUND(OFFSET(환산공식!$EX$15,$F32,0),3),"")</f>
        <v>0</v>
      </c>
      <c r="R32" s="218">
        <f ca="1">OFFSET('배치점수 계산기'!H$10,$D32,0)</f>
        <v>626.47400000000005</v>
      </c>
      <c r="S32" s="218">
        <f ca="1">OFFSET('배치점수 계산기'!I$10,$D32,0)</f>
        <v>625.36800000000005</v>
      </c>
      <c r="T32" s="218">
        <f ca="1">OFFSET('배치점수 계산기'!J$10,$D32,0)</f>
        <v>623.91300000000001</v>
      </c>
      <c r="U32" s="218">
        <f ca="1">OFFSET('배치점수 계산기'!K$10,$D32,0)</f>
        <v>621.548</v>
      </c>
      <c r="V32" s="218">
        <f ca="1">OFFSET('배치점수 계산기'!L$10,$D32,0)</f>
        <v>619.51900000000001</v>
      </c>
      <c r="W32" s="210" t="str">
        <f ca="1">OFFSET('배치점수 계산기'!M$10,$D32,0)</f>
        <v>표점/만점</v>
      </c>
      <c r="X32" s="208" t="str">
        <f ca="1">OFFSET('배치점수 계산기'!N$10,$D32,0)</f>
        <v>변표/만점</v>
      </c>
      <c r="Y32" s="212">
        <f ca="1">OFFSET(환산공식!FG$15,$F32,0)</f>
        <v>0.38</v>
      </c>
      <c r="Z32" s="35">
        <f ca="1">OFFSET(환산공식!FH$15,$F32,0)</f>
        <v>0.37</v>
      </c>
      <c r="AA32" s="203">
        <f ca="1">OFFSET(환산공식!FI$15,$F32,0)</f>
        <v>0.25</v>
      </c>
      <c r="AC32"/>
      <c r="AD32">
        <f t="shared" ca="1" si="1"/>
        <v>6</v>
      </c>
      <c r="AE32"/>
    </row>
    <row r="33" spans="1:34" s="5" customFormat="1">
      <c r="A33" s="222"/>
      <c r="B33" s="222"/>
      <c r="C33" s="222" t="s">
        <v>3298</v>
      </c>
      <c r="D33" s="260">
        <v>1849</v>
      </c>
      <c r="E33" s="219">
        <v>36</v>
      </c>
      <c r="F33" s="219">
        <v>36</v>
      </c>
      <c r="G33" s="264">
        <v>26</v>
      </c>
      <c r="H33" s="221" t="s">
        <v>149</v>
      </c>
      <c r="I33" s="219" t="s">
        <v>357</v>
      </c>
      <c r="J33" s="267" t="s">
        <v>761</v>
      </c>
      <c r="K33" s="219" t="s">
        <v>84</v>
      </c>
      <c r="L33" s="35" t="str">
        <f ca="1">IF(OFFSET(환산공식!$DU$15,$F33,0)=1,"O","X")</f>
        <v>X</v>
      </c>
      <c r="M33" s="212">
        <f ca="1">IFERROR(OFFSET(환산공식!DA$15,$F33,0),"")</f>
        <v>140</v>
      </c>
      <c r="N33" s="35" t="str">
        <f ca="1">IFERROR(CONCATENATE(ROUND(OFFSET(환산공식!DB$15,$F33,0),1),"%"),"")</f>
        <v>100%</v>
      </c>
      <c r="O33" s="35">
        <f ca="1">IFERROR(OFFSET(환산공식!DC$15,$F33,0),"")</f>
        <v>10</v>
      </c>
      <c r="P33" s="212" t="str">
        <f t="shared" ca="1" si="0"/>
        <v>3% 이하</v>
      </c>
      <c r="Q33" s="218">
        <f ca="1">IFERROR(ROUND(OFFSET(환산공식!$EX$15,$F33,0),3),"")</f>
        <v>0</v>
      </c>
      <c r="R33" s="218">
        <f ca="1">OFFSET('배치점수 계산기'!H$10,$D33,0)</f>
        <v>624.61699999999996</v>
      </c>
      <c r="S33" s="218">
        <f ca="1">OFFSET('배치점수 계산기'!I$10,$D33,0)</f>
        <v>623.66300000000001</v>
      </c>
      <c r="T33" s="218">
        <f ca="1">OFFSET('배치점수 계산기'!J$10,$D33,0)</f>
        <v>621.90200000000004</v>
      </c>
      <c r="U33" s="218">
        <f ca="1">OFFSET('배치점수 계산기'!K$10,$D33,0)</f>
        <v>619.89</v>
      </c>
      <c r="V33" s="218">
        <f ca="1">OFFSET('배치점수 계산기'!L$10,$D33,0)</f>
        <v>617.81600000000003</v>
      </c>
      <c r="W33" s="210" t="str">
        <f ca="1">OFFSET('배치점수 계산기'!M$10,$D33,0)</f>
        <v>표점/만점</v>
      </c>
      <c r="X33" s="208" t="str">
        <f ca="1">OFFSET('배치점수 계산기'!N$10,$D33,0)</f>
        <v>변표/만점</v>
      </c>
      <c r="Y33" s="212">
        <f ca="1">OFFSET(환산공식!FG$15,$F33,0)</f>
        <v>0.38</v>
      </c>
      <c r="Z33" s="35">
        <f ca="1">OFFSET(환산공식!FH$15,$F33,0)</f>
        <v>0.37</v>
      </c>
      <c r="AA33" s="203">
        <f ca="1">OFFSET(환산공식!FI$15,$F33,0)</f>
        <v>0.25</v>
      </c>
      <c r="AC33"/>
      <c r="AD33">
        <f t="shared" ca="1" si="1"/>
        <v>6</v>
      </c>
      <c r="AE33"/>
    </row>
    <row r="34" spans="1:34" s="5" customFormat="1">
      <c r="A34" s="222"/>
      <c r="B34" s="222"/>
      <c r="C34" s="222" t="s">
        <v>3299</v>
      </c>
      <c r="D34" s="260">
        <v>1850</v>
      </c>
      <c r="E34" s="219">
        <v>36</v>
      </c>
      <c r="F34" s="219">
        <v>36</v>
      </c>
      <c r="G34" s="264">
        <v>27</v>
      </c>
      <c r="H34" s="221" t="s">
        <v>149</v>
      </c>
      <c r="I34" s="219" t="s">
        <v>357</v>
      </c>
      <c r="J34" s="267" t="s">
        <v>759</v>
      </c>
      <c r="K34" s="219" t="s">
        <v>84</v>
      </c>
      <c r="L34" s="35" t="str">
        <f ca="1">IF(OFFSET(환산공식!$DU$15,$F34,0)=1,"O","X")</f>
        <v>X</v>
      </c>
      <c r="M34" s="212">
        <f ca="1">IFERROR(OFFSET(환산공식!DA$15,$F34,0),"")</f>
        <v>140</v>
      </c>
      <c r="N34" s="35" t="str">
        <f ca="1">IFERROR(CONCATENATE(ROUND(OFFSET(환산공식!DB$15,$F34,0),1),"%"),"")</f>
        <v>100%</v>
      </c>
      <c r="O34" s="35">
        <f ca="1">IFERROR(OFFSET(환산공식!DC$15,$F34,0),"")</f>
        <v>10</v>
      </c>
      <c r="P34" s="212" t="str">
        <f t="shared" ca="1" si="0"/>
        <v>3% 이하</v>
      </c>
      <c r="Q34" s="218">
        <f ca="1">IFERROR(ROUND(OFFSET(환산공식!$EX$15,$F34,0),3),"")</f>
        <v>0</v>
      </c>
      <c r="R34" s="218">
        <f ca="1">OFFSET('배치점수 계산기'!H$10,$D34,0)</f>
        <v>623.96299999999997</v>
      </c>
      <c r="S34" s="218">
        <f ca="1">OFFSET('배치점수 계산기'!I$10,$D34,0)</f>
        <v>622.82799999999997</v>
      </c>
      <c r="T34" s="218">
        <f ca="1">OFFSET('배치점수 계산기'!J$10,$D34,0)</f>
        <v>621.17700000000002</v>
      </c>
      <c r="U34" s="218">
        <f ca="1">OFFSET('배치점수 계산기'!K$10,$D34,0)</f>
        <v>619.16499999999996</v>
      </c>
      <c r="V34" s="218">
        <f ca="1">OFFSET('배치점수 계산기'!L$10,$D34,0)</f>
        <v>617.07600000000002</v>
      </c>
      <c r="W34" s="210" t="str">
        <f ca="1">OFFSET('배치점수 계산기'!M$10,$D34,0)</f>
        <v>표점/만점</v>
      </c>
      <c r="X34" s="208" t="str">
        <f ca="1">OFFSET('배치점수 계산기'!N$10,$D34,0)</f>
        <v>변표/만점</v>
      </c>
      <c r="Y34" s="212">
        <f ca="1">OFFSET(환산공식!FG$15,$F34,0)</f>
        <v>0.38</v>
      </c>
      <c r="Z34" s="35">
        <f ca="1">OFFSET(환산공식!FH$15,$F34,0)</f>
        <v>0.37</v>
      </c>
      <c r="AA34" s="203">
        <f ca="1">OFFSET(환산공식!FI$15,$F34,0)</f>
        <v>0.25</v>
      </c>
      <c r="AC34"/>
      <c r="AD34">
        <f t="shared" ca="1" si="1"/>
        <v>6</v>
      </c>
      <c r="AE34"/>
    </row>
    <row r="35" spans="1:34" s="5" customFormat="1">
      <c r="A35" s="222"/>
      <c r="B35" s="222"/>
      <c r="C35" s="222" t="s">
        <v>3300</v>
      </c>
      <c r="D35" s="260">
        <v>1851</v>
      </c>
      <c r="E35" s="219">
        <v>45</v>
      </c>
      <c r="F35" s="219">
        <v>45</v>
      </c>
      <c r="G35" s="264">
        <v>28</v>
      </c>
      <c r="H35" s="221" t="s">
        <v>149</v>
      </c>
      <c r="I35" s="219" t="s">
        <v>333</v>
      </c>
      <c r="J35" s="267" t="s">
        <v>18518</v>
      </c>
      <c r="K35" s="219" t="s">
        <v>83</v>
      </c>
      <c r="L35" s="35" t="str">
        <f ca="1">IF(OFFSET(환산공식!$DU$15,$F35,0)=1,"O","X")</f>
        <v>X</v>
      </c>
      <c r="M35" s="212">
        <f ca="1">IFERROR(OFFSET(환산공식!DA$15,$F35,0),"")</f>
        <v>100</v>
      </c>
      <c r="N35" s="35" t="str">
        <f ca="1">IFERROR(CONCATENATE(ROUND(OFFSET(환산공식!DB$15,$F35,0),1),"%"),"")</f>
        <v>100%</v>
      </c>
      <c r="O35" s="35">
        <f ca="1">IFERROR(OFFSET(환산공식!DC$15,$F35,0),"")</f>
        <v>0</v>
      </c>
      <c r="P35" s="212" t="str">
        <f t="shared" ca="1" si="0"/>
        <v>3% 이하</v>
      </c>
      <c r="Q35" s="218">
        <f ca="1">IFERROR(ROUND(OFFSET(환산공식!$EX$15,$F35,0),3),"")</f>
        <v>0</v>
      </c>
      <c r="R35" s="218">
        <f ca="1">OFFSET('배치점수 계산기'!H$10,$D35,0)</f>
        <v>675.76400000000001</v>
      </c>
      <c r="S35" s="218">
        <f ca="1">OFFSET('배치점수 계산기'!I$10,$D35,0)</f>
        <v>672.91800000000001</v>
      </c>
      <c r="T35" s="218">
        <f ca="1">OFFSET('배치점수 계산기'!J$10,$D35,0)</f>
        <v>667.45799999999997</v>
      </c>
      <c r="U35" s="218">
        <f ca="1">OFFSET('배치점수 계산기'!K$10,$D35,0)</f>
        <v>664.65599999999995</v>
      </c>
      <c r="V35" s="218">
        <f ca="1">OFFSET('배치점수 계산기'!L$10,$D35,0)</f>
        <v>660.61800000000005</v>
      </c>
      <c r="W35" s="210" t="str">
        <f ca="1">OFFSET('배치점수 계산기'!M$10,$D35,0)</f>
        <v>표점</v>
      </c>
      <c r="X35" s="208" t="str">
        <f ca="1">OFFSET('배치점수 계산기'!N$10,$D35,0)</f>
        <v>변표</v>
      </c>
      <c r="Y35" s="212">
        <f ca="1">OFFSET(환산공식!FG$15,$F35,0)</f>
        <v>0.33</v>
      </c>
      <c r="Z35" s="35">
        <f ca="1">OFFSET(환산공식!FH$15,$F35,0)</f>
        <v>0.44</v>
      </c>
      <c r="AA35" s="203">
        <f ca="1">OFFSET(환산공식!FI$15,$F35,0)</f>
        <v>0.22</v>
      </c>
      <c r="AC35"/>
      <c r="AD35">
        <f t="shared" ca="1" si="1"/>
        <v>6</v>
      </c>
      <c r="AE35"/>
    </row>
    <row r="36" spans="1:34" s="5" customFormat="1">
      <c r="A36" s="222"/>
      <c r="B36" s="222"/>
      <c r="C36" s="222" t="s">
        <v>3301</v>
      </c>
      <c r="D36" s="260">
        <v>1852</v>
      </c>
      <c r="E36" s="219">
        <v>47</v>
      </c>
      <c r="F36" s="219">
        <v>47</v>
      </c>
      <c r="G36" s="264">
        <v>29</v>
      </c>
      <c r="H36" s="221" t="s">
        <v>149</v>
      </c>
      <c r="I36" s="219" t="s">
        <v>333</v>
      </c>
      <c r="J36" s="267" t="s">
        <v>121</v>
      </c>
      <c r="K36" s="219" t="s">
        <v>84</v>
      </c>
      <c r="L36" s="35" t="str">
        <f ca="1">IF(OFFSET(환산공식!$DU$15,$F36,0)=1,"O","X")</f>
        <v>X</v>
      </c>
      <c r="M36" s="212">
        <f ca="1">IFERROR(OFFSET(환산공식!DA$15,$F36,0),"")</f>
        <v>100</v>
      </c>
      <c r="N36" s="35" t="str">
        <f ca="1">IFERROR(CONCATENATE(ROUND(OFFSET(환산공식!DB$15,$F36,0),1),"%"),"")</f>
        <v>100%</v>
      </c>
      <c r="O36" s="35">
        <f ca="1">IFERROR(OFFSET(환산공식!DC$15,$F36,0),"")</f>
        <v>0</v>
      </c>
      <c r="P36" s="212" t="str">
        <f t="shared" ca="1" si="0"/>
        <v>3% 이하</v>
      </c>
      <c r="Q36" s="218">
        <f ca="1">IFERROR(ROUND(OFFSET(환산공식!$EX$15,$F36,0),3),"")</f>
        <v>0</v>
      </c>
      <c r="R36" s="218">
        <f ca="1">OFFSET('배치점수 계산기'!H$10,$D36,0)</f>
        <v>672.81399999999996</v>
      </c>
      <c r="S36" s="218">
        <f ca="1">OFFSET('배치점수 계산기'!I$10,$D36,0)</f>
        <v>669.96400000000006</v>
      </c>
      <c r="T36" s="218">
        <f ca="1">OFFSET('배치점수 계산기'!J$10,$D36,0)</f>
        <v>666.154</v>
      </c>
      <c r="U36" s="218">
        <f ca="1">OFFSET('배치점수 계산기'!K$10,$D36,0)</f>
        <v>662.83</v>
      </c>
      <c r="V36" s="218">
        <f ca="1">OFFSET('배치점수 계산기'!L$10,$D36,0)</f>
        <v>659.05200000000002</v>
      </c>
      <c r="W36" s="210" t="str">
        <f ca="1">OFFSET('배치점수 계산기'!M$10,$D36,0)</f>
        <v>표점</v>
      </c>
      <c r="X36" s="208" t="str">
        <f ca="1">OFFSET('배치점수 계산기'!N$10,$D36,0)</f>
        <v>변표</v>
      </c>
      <c r="Y36" s="212">
        <f ca="1">OFFSET(환산공식!FG$15,$F36,0)</f>
        <v>0.44</v>
      </c>
      <c r="Z36" s="35">
        <f ca="1">OFFSET(환산공식!FH$15,$F36,0)</f>
        <v>0.33</v>
      </c>
      <c r="AA36" s="203">
        <f ca="1">OFFSET(환산공식!FI$15,$F36,0)</f>
        <v>0.22</v>
      </c>
      <c r="AC36"/>
      <c r="AD36">
        <f t="shared" ca="1" si="1"/>
        <v>6</v>
      </c>
      <c r="AE36"/>
    </row>
    <row r="37" spans="1:34" s="5" customFormat="1">
      <c r="A37" s="222"/>
      <c r="B37" s="222"/>
      <c r="C37" s="222" t="s">
        <v>3302</v>
      </c>
      <c r="D37" s="260">
        <v>1853</v>
      </c>
      <c r="E37" s="219">
        <v>51</v>
      </c>
      <c r="F37" s="219">
        <v>51</v>
      </c>
      <c r="G37" s="264">
        <v>30</v>
      </c>
      <c r="H37" s="221" t="s">
        <v>149</v>
      </c>
      <c r="I37" s="219" t="s">
        <v>381</v>
      </c>
      <c r="J37" s="267" t="s">
        <v>18528</v>
      </c>
      <c r="K37" s="219" t="s">
        <v>83</v>
      </c>
      <c r="L37" s="35" t="str">
        <f ca="1">IF(OFFSET(환산공식!$DU$15,$F37,0)=1,"O","X")</f>
        <v>X</v>
      </c>
      <c r="M37" s="212">
        <f ca="1">IFERROR(OFFSET(환산공식!DA$15,$F37,0),"")</f>
        <v>150</v>
      </c>
      <c r="N37" s="35" t="str">
        <f ca="1">IFERROR(CONCATENATE(ROUND(OFFSET(환산공식!DB$15,$F37,0),1),"%"),"")</f>
        <v>100%</v>
      </c>
      <c r="O37" s="35">
        <f ca="1">IFERROR(OFFSET(환산공식!DC$15,$F37,0),"")</f>
        <v>0</v>
      </c>
      <c r="P37" s="212" t="str">
        <f t="shared" ca="1" si="0"/>
        <v>3% 이하</v>
      </c>
      <c r="Q37" s="218">
        <f ca="1">IFERROR(ROUND(OFFSET(환산공식!$EX$15,$F37,0),3),"")</f>
        <v>0</v>
      </c>
      <c r="R37" s="218">
        <f ca="1">OFFSET('배치점수 계산기'!H$10,$D37,0)</f>
        <v>701.19799999999998</v>
      </c>
      <c r="S37" s="218">
        <f ca="1">OFFSET('배치점수 계산기'!I$10,$D37,0)</f>
        <v>696.649</v>
      </c>
      <c r="T37" s="218">
        <f ca="1">OFFSET('배치점수 계산기'!J$10,$D37,0)</f>
        <v>692.40499999999997</v>
      </c>
      <c r="U37" s="218">
        <f ca="1">OFFSET('배치점수 계산기'!K$10,$D37,0)</f>
        <v>689.64599999999996</v>
      </c>
      <c r="V37" s="218">
        <f ca="1">OFFSET('배치점수 계산기'!L$10,$D37,0)</f>
        <v>685.11400000000003</v>
      </c>
      <c r="W37" s="210" t="str">
        <f ca="1">OFFSET('배치점수 계산기'!M$10,$D37,0)</f>
        <v>표점</v>
      </c>
      <c r="X37" s="208" t="str">
        <f ca="1">OFFSET('배치점수 계산기'!N$10,$D37,0)</f>
        <v>변표</v>
      </c>
      <c r="Y37" s="212">
        <f ca="1">OFFSET(환산공식!FG$15,$F37,0)</f>
        <v>0.28999999999999998</v>
      </c>
      <c r="Z37" s="35">
        <f ca="1">OFFSET(환산공식!FH$15,$F37,0)</f>
        <v>0.41</v>
      </c>
      <c r="AA37" s="203">
        <f ca="1">OFFSET(환산공식!FI$15,$F37,0)</f>
        <v>0.28999999999999998</v>
      </c>
      <c r="AC37"/>
      <c r="AD37">
        <f t="shared" ca="1" si="1"/>
        <v>6</v>
      </c>
      <c r="AE37"/>
    </row>
    <row r="38" spans="1:34" s="5" customFormat="1">
      <c r="A38" s="222"/>
      <c r="B38" s="222"/>
      <c r="C38" s="222" t="s">
        <v>3303</v>
      </c>
      <c r="D38" s="260">
        <v>1854</v>
      </c>
      <c r="E38" s="219">
        <v>51</v>
      </c>
      <c r="F38" s="219">
        <v>51</v>
      </c>
      <c r="G38" s="264">
        <v>31</v>
      </c>
      <c r="H38" s="221" t="s">
        <v>149</v>
      </c>
      <c r="I38" s="219" t="s">
        <v>381</v>
      </c>
      <c r="J38" s="267" t="s">
        <v>781</v>
      </c>
      <c r="K38" s="219" t="s">
        <v>83</v>
      </c>
      <c r="L38" s="35" t="str">
        <f ca="1">IF(OFFSET(환산공식!$DU$15,$F38,0)=1,"O","X")</f>
        <v>X</v>
      </c>
      <c r="M38" s="212">
        <f ca="1">IFERROR(OFFSET(환산공식!DA$15,$F38,0),"")</f>
        <v>150</v>
      </c>
      <c r="N38" s="35" t="str">
        <f ca="1">IFERROR(CONCATENATE(ROUND(OFFSET(환산공식!DB$15,$F38,0),1),"%"),"")</f>
        <v>100%</v>
      </c>
      <c r="O38" s="35">
        <f ca="1">IFERROR(OFFSET(환산공식!DC$15,$F38,0),"")</f>
        <v>0</v>
      </c>
      <c r="P38" s="212" t="str">
        <f t="shared" ca="1" si="0"/>
        <v>3% 이하</v>
      </c>
      <c r="Q38" s="218">
        <f ca="1">IFERROR(ROUND(OFFSET(환산공식!$EX$15,$F38,0),3),"")</f>
        <v>0</v>
      </c>
      <c r="R38" s="218">
        <f ca="1">OFFSET('배치점수 계산기'!H$10,$D38,0)</f>
        <v>694.37900000000002</v>
      </c>
      <c r="S38" s="218">
        <f ca="1">OFFSET('배치점수 계산기'!I$10,$D38,0)</f>
        <v>693.18</v>
      </c>
      <c r="T38" s="218">
        <f ca="1">OFFSET('배치점수 계산기'!J$10,$D38,0)</f>
        <v>690.78300000000002</v>
      </c>
      <c r="U38" s="218">
        <f ca="1">OFFSET('배치점수 계산기'!K$10,$D38,0)</f>
        <v>689.02499999999998</v>
      </c>
      <c r="V38" s="218">
        <f ca="1">OFFSET('배치점수 계산기'!L$10,$D38,0)</f>
        <v>687.38400000000001</v>
      </c>
      <c r="W38" s="210" t="str">
        <f ca="1">OFFSET('배치점수 계산기'!M$10,$D38,0)</f>
        <v>표점</v>
      </c>
      <c r="X38" s="208" t="str">
        <f ca="1">OFFSET('배치점수 계산기'!N$10,$D38,0)</f>
        <v>변표</v>
      </c>
      <c r="Y38" s="212">
        <f ca="1">OFFSET(환산공식!FG$15,$F38,0)</f>
        <v>0.28999999999999998</v>
      </c>
      <c r="Z38" s="35">
        <f ca="1">OFFSET(환산공식!FH$15,$F38,0)</f>
        <v>0.41</v>
      </c>
      <c r="AA38" s="203">
        <f ca="1">OFFSET(환산공식!FI$15,$F38,0)</f>
        <v>0.28999999999999998</v>
      </c>
      <c r="AC38"/>
      <c r="AD38">
        <f t="shared" ca="1" si="1"/>
        <v>6</v>
      </c>
      <c r="AE38"/>
    </row>
    <row r="39" spans="1:34" s="5" customFormat="1">
      <c r="A39" s="222"/>
      <c r="B39" s="222"/>
      <c r="C39" s="222" t="s">
        <v>3304</v>
      </c>
      <c r="D39" s="260">
        <v>1855</v>
      </c>
      <c r="E39" s="219">
        <v>51</v>
      </c>
      <c r="F39" s="219">
        <v>51</v>
      </c>
      <c r="G39" s="264">
        <v>32</v>
      </c>
      <c r="H39" s="221" t="s">
        <v>149</v>
      </c>
      <c r="I39" s="219" t="s">
        <v>381</v>
      </c>
      <c r="J39" s="267" t="s">
        <v>18529</v>
      </c>
      <c r="K39" s="219" t="s">
        <v>83</v>
      </c>
      <c r="L39" s="35" t="str">
        <f ca="1">IF(OFFSET(환산공식!$DU$15,$F39,0)=1,"O","X")</f>
        <v>X</v>
      </c>
      <c r="M39" s="212">
        <f ca="1">IFERROR(OFFSET(환산공식!DA$15,$F39,0),"")</f>
        <v>150</v>
      </c>
      <c r="N39" s="35" t="str">
        <f ca="1">IFERROR(CONCATENATE(ROUND(OFFSET(환산공식!DB$15,$F39,0),1),"%"),"")</f>
        <v>100%</v>
      </c>
      <c r="O39" s="35">
        <f ca="1">IFERROR(OFFSET(환산공식!DC$15,$F39,0),"")</f>
        <v>0</v>
      </c>
      <c r="P39" s="212" t="str">
        <f t="shared" ca="1" si="0"/>
        <v>3% 이하</v>
      </c>
      <c r="Q39" s="218">
        <f ca="1">IFERROR(ROUND(OFFSET(환산공식!$EX$15,$F39,0),3),"")</f>
        <v>0</v>
      </c>
      <c r="R39" s="218">
        <f ca="1">OFFSET('배치점수 계산기'!H$10,$D39,0)</f>
        <v>694.37900000000002</v>
      </c>
      <c r="S39" s="218">
        <f ca="1">OFFSET('배치점수 계산기'!I$10,$D39,0)</f>
        <v>691.02599999999995</v>
      </c>
      <c r="T39" s="218">
        <f ca="1">OFFSET('배치점수 계산기'!J$10,$D39,0)</f>
        <v>687.14099999999996</v>
      </c>
      <c r="U39" s="218">
        <f ca="1">OFFSET('배치점수 계산기'!K$10,$D39,0)</f>
        <v>684.37199999999996</v>
      </c>
      <c r="V39" s="218">
        <f ca="1">OFFSET('배치점수 계산기'!L$10,$D39,0)</f>
        <v>678.97900000000004</v>
      </c>
      <c r="W39" s="210" t="str">
        <f ca="1">OFFSET('배치점수 계산기'!M$10,$D39,0)</f>
        <v>표점</v>
      </c>
      <c r="X39" s="208" t="str">
        <f ca="1">OFFSET('배치점수 계산기'!N$10,$D39,0)</f>
        <v>변표</v>
      </c>
      <c r="Y39" s="212">
        <f ca="1">OFFSET(환산공식!FG$15,$F39,0)</f>
        <v>0.28999999999999998</v>
      </c>
      <c r="Z39" s="35">
        <f ca="1">OFFSET(환산공식!FH$15,$F39,0)</f>
        <v>0.41</v>
      </c>
      <c r="AA39" s="203">
        <f ca="1">OFFSET(환산공식!FI$15,$F39,0)</f>
        <v>0.28999999999999998</v>
      </c>
      <c r="AC39"/>
      <c r="AD39">
        <f t="shared" ca="1" si="1"/>
        <v>6</v>
      </c>
      <c r="AE39"/>
    </row>
    <row r="40" spans="1:34" s="5" customFormat="1">
      <c r="A40" s="222"/>
      <c r="B40" s="222"/>
      <c r="C40" s="222" t="s">
        <v>3305</v>
      </c>
      <c r="D40" s="260">
        <v>1856</v>
      </c>
      <c r="E40" s="219">
        <v>52</v>
      </c>
      <c r="F40" s="219">
        <v>52</v>
      </c>
      <c r="G40" s="264">
        <v>33</v>
      </c>
      <c r="H40" s="221" t="s">
        <v>149</v>
      </c>
      <c r="I40" s="219" t="s">
        <v>381</v>
      </c>
      <c r="J40" s="267" t="s">
        <v>387</v>
      </c>
      <c r="K40" s="219" t="s">
        <v>84</v>
      </c>
      <c r="L40" s="35" t="str">
        <f ca="1">IF(OFFSET(환산공식!$DU$15,$F40,0)=1,"O","X")</f>
        <v>X</v>
      </c>
      <c r="M40" s="212">
        <f ca="1">IFERROR(OFFSET(환산공식!DA$15,$F40,0),"")</f>
        <v>150</v>
      </c>
      <c r="N40" s="35" t="str">
        <f ca="1">IFERROR(CONCATENATE(ROUND(OFFSET(환산공식!DB$15,$F40,0),1),"%"),"")</f>
        <v>100%</v>
      </c>
      <c r="O40" s="35">
        <f ca="1">IFERROR(OFFSET(환산공식!DC$15,$F40,0),"")</f>
        <v>0</v>
      </c>
      <c r="P40" s="212" t="str">
        <f t="shared" ca="1" si="0"/>
        <v>3% 이하</v>
      </c>
      <c r="Q40" s="218">
        <f ca="1">IFERROR(ROUND(OFFSET(환산공식!$EX$15,$F40,0),3),"")</f>
        <v>0</v>
      </c>
      <c r="R40" s="218">
        <f ca="1">OFFSET('배치점수 계산기'!H$10,$D40,0)</f>
        <v>691.75099999999998</v>
      </c>
      <c r="S40" s="218">
        <f ca="1">OFFSET('배치점수 계산기'!I$10,$D40,0)</f>
        <v>690.71</v>
      </c>
      <c r="T40" s="218">
        <f ca="1">OFFSET('배치점수 계산기'!J$10,$D40,0)</f>
        <v>688.50400000000002</v>
      </c>
      <c r="U40" s="218">
        <f ca="1">OFFSET('배치점수 계산기'!K$10,$D40,0)</f>
        <v>685.53</v>
      </c>
      <c r="V40" s="218">
        <f ca="1">OFFSET('배치점수 계산기'!L$10,$D40,0)</f>
        <v>678.91200000000003</v>
      </c>
      <c r="W40" s="210" t="str">
        <f ca="1">OFFSET('배치점수 계산기'!M$10,$D40,0)</f>
        <v>표점</v>
      </c>
      <c r="X40" s="208" t="str">
        <f ca="1">OFFSET('배치점수 계산기'!N$10,$D40,0)</f>
        <v>변표</v>
      </c>
      <c r="Y40" s="212">
        <f ca="1">OFFSET(환산공식!FG$15,$F40,0)</f>
        <v>0.41</v>
      </c>
      <c r="Z40" s="35">
        <f ca="1">OFFSET(환산공식!FH$15,$F40,0)</f>
        <v>0.28999999999999998</v>
      </c>
      <c r="AA40" s="203">
        <f ca="1">OFFSET(환산공식!FI$15,$F40,0)</f>
        <v>0.28999999999999998</v>
      </c>
      <c r="AC40"/>
      <c r="AD40">
        <f t="shared" ca="1" si="1"/>
        <v>6</v>
      </c>
      <c r="AE40"/>
    </row>
    <row r="41" spans="1:34" s="5" customFormat="1">
      <c r="A41" s="222"/>
      <c r="B41" s="222"/>
      <c r="C41" s="222" t="s">
        <v>3306</v>
      </c>
      <c r="D41" s="260">
        <v>1857</v>
      </c>
      <c r="E41" s="219">
        <v>52</v>
      </c>
      <c r="F41" s="219">
        <v>52</v>
      </c>
      <c r="G41" s="264">
        <v>34</v>
      </c>
      <c r="H41" s="221" t="s">
        <v>149</v>
      </c>
      <c r="I41" s="219" t="s">
        <v>381</v>
      </c>
      <c r="J41" s="267" t="s">
        <v>18531</v>
      </c>
      <c r="K41" s="219" t="s">
        <v>84</v>
      </c>
      <c r="L41" s="35" t="str">
        <f ca="1">IF(OFFSET(환산공식!$DU$15,$F41,0)=1,"O","X")</f>
        <v>X</v>
      </c>
      <c r="M41" s="212">
        <f ca="1">IFERROR(OFFSET(환산공식!DA$15,$F41,0),"")</f>
        <v>150</v>
      </c>
      <c r="N41" s="35" t="str">
        <f ca="1">IFERROR(CONCATENATE(ROUND(OFFSET(환산공식!DB$15,$F41,0),1),"%"),"")</f>
        <v>100%</v>
      </c>
      <c r="O41" s="35">
        <f ca="1">IFERROR(OFFSET(환산공식!DC$15,$F41,0),"")</f>
        <v>0</v>
      </c>
      <c r="P41" s="212" t="str">
        <f t="shared" ca="1" si="0"/>
        <v>3% 이하</v>
      </c>
      <c r="Q41" s="218">
        <f ca="1">IFERROR(ROUND(OFFSET(환산공식!$EX$15,$F41,0),3),"")</f>
        <v>0</v>
      </c>
      <c r="R41" s="218">
        <f ca="1">OFFSET('배치점수 계산기'!H$10,$D41,0)</f>
        <v>686.255</v>
      </c>
      <c r="S41" s="218">
        <f ca="1">OFFSET('배치점수 계산기'!I$10,$D41,0)</f>
        <v>683.32</v>
      </c>
      <c r="T41" s="218">
        <f ca="1">OFFSET('배치점수 계산기'!J$10,$D41,0)</f>
        <v>679.94799999999998</v>
      </c>
      <c r="U41" s="218">
        <f ca="1">OFFSET('배치점수 계산기'!K$10,$D41,0)</f>
        <v>677.83600000000001</v>
      </c>
      <c r="V41" s="218">
        <f ca="1">OFFSET('배치점수 계산기'!L$10,$D41,0)</f>
        <v>674.13400000000001</v>
      </c>
      <c r="W41" s="210" t="str">
        <f ca="1">OFFSET('배치점수 계산기'!M$10,$D41,0)</f>
        <v>표점</v>
      </c>
      <c r="X41" s="208" t="str">
        <f ca="1">OFFSET('배치점수 계산기'!N$10,$D41,0)</f>
        <v>변표</v>
      </c>
      <c r="Y41" s="212">
        <f ca="1">OFFSET(환산공식!FG$15,$F41,0)</f>
        <v>0.41</v>
      </c>
      <c r="Z41" s="35">
        <f ca="1">OFFSET(환산공식!FH$15,$F41,0)</f>
        <v>0.28999999999999998</v>
      </c>
      <c r="AA41" s="203">
        <f ca="1">OFFSET(환산공식!FI$15,$F41,0)</f>
        <v>0.28999999999999998</v>
      </c>
      <c r="AC41"/>
      <c r="AD41">
        <f t="shared" ca="1" si="1"/>
        <v>6</v>
      </c>
      <c r="AE41"/>
    </row>
    <row r="42" spans="1:34" s="5" customFormat="1">
      <c r="A42" s="222"/>
      <c r="B42" s="222"/>
      <c r="C42" s="222" t="s">
        <v>3307</v>
      </c>
      <c r="D42" s="260">
        <v>1858</v>
      </c>
      <c r="E42" s="219">
        <v>54</v>
      </c>
      <c r="F42" s="219">
        <v>54</v>
      </c>
      <c r="G42" s="264">
        <v>35</v>
      </c>
      <c r="H42" s="221" t="s">
        <v>149</v>
      </c>
      <c r="I42" s="219" t="s">
        <v>801</v>
      </c>
      <c r="J42" s="267" t="s">
        <v>179</v>
      </c>
      <c r="K42" s="219" t="s">
        <v>83</v>
      </c>
      <c r="L42" s="35" t="str">
        <f ca="1">IF(OFFSET(환산공식!$DU$15,$F42,0)=1,"O","X")</f>
        <v>X</v>
      </c>
      <c r="M42" s="212">
        <f ca="1">IFERROR(OFFSET(환산공식!DA$15,$F42,0),"")</f>
        <v>15</v>
      </c>
      <c r="N42" s="35" t="str">
        <f ca="1">IFERROR(CONCATENATE(ROUND(OFFSET(환산공식!DB$15,$F42,0),1),"%"),"")</f>
        <v>100%</v>
      </c>
      <c r="O42" s="35">
        <f ca="1">IFERROR(OFFSET(환산공식!DC$15,$F42,0),"")</f>
        <v>10</v>
      </c>
      <c r="P42" s="212" t="str">
        <f t="shared" ca="1" si="0"/>
        <v>3% 이하</v>
      </c>
      <c r="Q42" s="218">
        <f ca="1">IFERROR(ROUND(OFFSET(환산공식!$EX$15,$F42,0),3),"")</f>
        <v>0</v>
      </c>
      <c r="R42" s="218">
        <f ca="1">OFFSET('배치점수 계산기'!H$10,$D42,0)</f>
        <v>132.34</v>
      </c>
      <c r="S42" s="218">
        <f ca="1">OFFSET('배치점수 계산기'!I$10,$D42,0)</f>
        <v>132.08000000000001</v>
      </c>
      <c r="T42" s="218">
        <f ca="1">OFFSET('배치점수 계산기'!J$10,$D42,0)</f>
        <v>131.5</v>
      </c>
      <c r="U42" s="218">
        <f ca="1">OFFSET('배치점수 계산기'!K$10,$D42,0)</f>
        <v>130.91999999999999</v>
      </c>
      <c r="V42" s="218">
        <f ca="1">OFFSET('배치점수 계산기'!L$10,$D42,0)</f>
        <v>129.73500000000001</v>
      </c>
      <c r="W42" s="210" t="str">
        <f ca="1">OFFSET('배치점수 계산기'!M$10,$D42,0)</f>
        <v>표점</v>
      </c>
      <c r="X42" s="208" t="str">
        <f ca="1">OFFSET('배치점수 계산기'!N$10,$D42,0)</f>
        <v>표점</v>
      </c>
      <c r="Y42" s="212">
        <f ca="1">OFFSET(환산공식!FG$15,$F42,0)</f>
        <v>0.24</v>
      </c>
      <c r="Z42" s="35">
        <f ca="1">OFFSET(환산공식!FH$15,$F42,0)</f>
        <v>0.41</v>
      </c>
      <c r="AA42" s="203">
        <f ca="1">OFFSET(환산공식!FI$15,$F42,0)</f>
        <v>0.35</v>
      </c>
      <c r="AC42"/>
      <c r="AD42">
        <f t="shared" ca="1" si="1"/>
        <v>6</v>
      </c>
      <c r="AE42"/>
    </row>
    <row r="43" spans="1:34" s="5" customFormat="1">
      <c r="A43" s="222"/>
      <c r="B43" s="222"/>
      <c r="C43" s="222" t="s">
        <v>3308</v>
      </c>
      <c r="D43" s="260">
        <v>1859</v>
      </c>
      <c r="E43" s="219">
        <v>54</v>
      </c>
      <c r="F43" s="219">
        <v>54</v>
      </c>
      <c r="G43" s="264">
        <v>36</v>
      </c>
      <c r="H43" s="221" t="s">
        <v>149</v>
      </c>
      <c r="I43" s="219" t="s">
        <v>801</v>
      </c>
      <c r="J43" s="267" t="s">
        <v>383</v>
      </c>
      <c r="K43" s="219" t="s">
        <v>83</v>
      </c>
      <c r="L43" s="35" t="str">
        <f ca="1">IF(OFFSET(환산공식!$DU$15,$F43,0)=1,"O","X")</f>
        <v>X</v>
      </c>
      <c r="M43" s="212">
        <f ca="1">IFERROR(OFFSET(환산공식!DA$15,$F43,0),"")</f>
        <v>15</v>
      </c>
      <c r="N43" s="35" t="str">
        <f ca="1">IFERROR(CONCATENATE(ROUND(OFFSET(환산공식!DB$15,$F43,0),1),"%"),"")</f>
        <v>100%</v>
      </c>
      <c r="O43" s="35">
        <f ca="1">IFERROR(OFFSET(환산공식!DC$15,$F43,0),"")</f>
        <v>10</v>
      </c>
      <c r="P43" s="212" t="str">
        <f t="shared" ca="1" si="0"/>
        <v>3% 이하</v>
      </c>
      <c r="Q43" s="218">
        <f ca="1">IFERROR(ROUND(OFFSET(환산공식!$EX$15,$F43,0),3),"")</f>
        <v>0</v>
      </c>
      <c r="R43" s="218">
        <f ca="1">OFFSET('배치점수 계산기'!H$10,$D43,0)</f>
        <v>130.69499999999999</v>
      </c>
      <c r="S43" s="218">
        <f ca="1">OFFSET('배치점수 계산기'!I$10,$D43,0)</f>
        <v>130.40299999999999</v>
      </c>
      <c r="T43" s="218">
        <f ca="1">OFFSET('배치점수 계산기'!J$10,$D43,0)</f>
        <v>130.13999999999999</v>
      </c>
      <c r="U43" s="218">
        <f ca="1">OFFSET('배치점수 계산기'!K$10,$D43,0)</f>
        <v>129.53700000000001</v>
      </c>
      <c r="V43" s="218">
        <f ca="1">OFFSET('배치점수 계산기'!L$10,$D43,0)</f>
        <v>128.285</v>
      </c>
      <c r="W43" s="210" t="str">
        <f ca="1">OFFSET('배치점수 계산기'!M$10,$D43,0)</f>
        <v>표점</v>
      </c>
      <c r="X43" s="208" t="str">
        <f ca="1">OFFSET('배치점수 계산기'!N$10,$D43,0)</f>
        <v>표점</v>
      </c>
      <c r="Y43" s="212">
        <f ca="1">OFFSET(환산공식!FG$15,$F43,0)</f>
        <v>0.24</v>
      </c>
      <c r="Z43" s="35">
        <f ca="1">OFFSET(환산공식!FH$15,$F43,0)</f>
        <v>0.41</v>
      </c>
      <c r="AA43" s="203">
        <f ca="1">OFFSET(환산공식!FI$15,$F43,0)</f>
        <v>0.35</v>
      </c>
      <c r="AC43"/>
      <c r="AD43">
        <f t="shared" ca="1" si="1"/>
        <v>6</v>
      </c>
      <c r="AE43"/>
    </row>
    <row r="44" spans="1:34" s="5" customFormat="1">
      <c r="A44" s="222"/>
      <c r="B44" s="222"/>
      <c r="C44" s="222" t="s">
        <v>3309</v>
      </c>
      <c r="D44" s="260">
        <v>1860</v>
      </c>
      <c r="E44" s="219">
        <v>54</v>
      </c>
      <c r="F44" s="219">
        <v>54</v>
      </c>
      <c r="G44" s="264">
        <v>37</v>
      </c>
      <c r="H44" s="221" t="s">
        <v>149</v>
      </c>
      <c r="I44" s="219" t="s">
        <v>801</v>
      </c>
      <c r="J44" s="267" t="s">
        <v>802</v>
      </c>
      <c r="K44" s="219" t="s">
        <v>83</v>
      </c>
      <c r="L44" s="35" t="str">
        <f ca="1">IF(OFFSET(환산공식!$DU$15,$F44,0)=1,"O","X")</f>
        <v>X</v>
      </c>
      <c r="M44" s="212">
        <f ca="1">IFERROR(OFFSET(환산공식!DA$15,$F44,0),"")</f>
        <v>15</v>
      </c>
      <c r="N44" s="35" t="str">
        <f ca="1">IFERROR(CONCATENATE(ROUND(OFFSET(환산공식!DB$15,$F44,0),1),"%"),"")</f>
        <v>100%</v>
      </c>
      <c r="O44" s="35">
        <f ca="1">IFERROR(OFFSET(환산공식!DC$15,$F44,0),"")</f>
        <v>10</v>
      </c>
      <c r="P44" s="212" t="str">
        <f t="shared" ca="1" si="0"/>
        <v>3% 이하</v>
      </c>
      <c r="Q44" s="218">
        <f ca="1">IFERROR(ROUND(OFFSET(환산공식!$EX$15,$F44,0),3),"")</f>
        <v>0</v>
      </c>
      <c r="R44" s="218">
        <f ca="1">OFFSET('배치점수 계산기'!H$10,$D44,0)</f>
        <v>130.26</v>
      </c>
      <c r="S44" s="218">
        <f ca="1">OFFSET('배치점수 계산기'!I$10,$D44,0)</f>
        <v>129.84800000000001</v>
      </c>
      <c r="T44" s="218">
        <f ca="1">OFFSET('배치점수 계산기'!J$10,$D44,0)</f>
        <v>129.51</v>
      </c>
      <c r="U44" s="218">
        <f ca="1">OFFSET('배치점수 계산기'!K$10,$D44,0)</f>
        <v>128.86000000000001</v>
      </c>
      <c r="V44" s="218">
        <f ca="1">OFFSET('배치점수 계산기'!L$10,$D44,0)</f>
        <v>127.62</v>
      </c>
      <c r="W44" s="210" t="str">
        <f ca="1">OFFSET('배치점수 계산기'!M$10,$D44,0)</f>
        <v>표점</v>
      </c>
      <c r="X44" s="208" t="str">
        <f ca="1">OFFSET('배치점수 계산기'!N$10,$D44,0)</f>
        <v>표점</v>
      </c>
      <c r="Y44" s="212">
        <f ca="1">OFFSET(환산공식!FG$15,$F44,0)</f>
        <v>0.24</v>
      </c>
      <c r="Z44" s="35">
        <f ca="1">OFFSET(환산공식!FH$15,$F44,0)</f>
        <v>0.41</v>
      </c>
      <c r="AA44" s="203">
        <f ca="1">OFFSET(환산공식!FI$15,$F44,0)</f>
        <v>0.35</v>
      </c>
      <c r="AC44"/>
      <c r="AD44">
        <f t="shared" ca="1" si="1"/>
        <v>6</v>
      </c>
      <c r="AE44"/>
    </row>
    <row r="45" spans="1:34">
      <c r="A45" s="222"/>
      <c r="B45" s="222"/>
      <c r="C45" s="222" t="s">
        <v>3310</v>
      </c>
      <c r="D45" s="260">
        <v>1861</v>
      </c>
      <c r="E45" s="219">
        <v>54</v>
      </c>
      <c r="F45" s="219">
        <v>54</v>
      </c>
      <c r="G45" s="264">
        <v>38</v>
      </c>
      <c r="H45" s="221" t="s">
        <v>149</v>
      </c>
      <c r="I45" s="219" t="s">
        <v>801</v>
      </c>
      <c r="J45" s="267" t="s">
        <v>804</v>
      </c>
      <c r="K45" s="219" t="s">
        <v>83</v>
      </c>
      <c r="L45" s="35" t="str">
        <f ca="1">IF(OFFSET(환산공식!$DU$15,$F45,0)=1,"O","X")</f>
        <v>X</v>
      </c>
      <c r="M45" s="212">
        <f ca="1">IFERROR(OFFSET(환산공식!DA$15,$F45,0),"")</f>
        <v>15</v>
      </c>
      <c r="N45" s="35" t="str">
        <f ca="1">IFERROR(CONCATENATE(ROUND(OFFSET(환산공식!DB$15,$F45,0),1),"%"),"")</f>
        <v>100%</v>
      </c>
      <c r="O45" s="35">
        <f ca="1">IFERROR(OFFSET(환산공식!DC$15,$F45,0),"")</f>
        <v>10</v>
      </c>
      <c r="P45" s="212" t="str">
        <f t="shared" ca="1" si="0"/>
        <v>3% 이하</v>
      </c>
      <c r="Q45" s="218">
        <f ca="1">IFERROR(ROUND(OFFSET(환산공식!$EX$15,$F45,0),3),"")</f>
        <v>0</v>
      </c>
      <c r="R45" s="218">
        <f ca="1">OFFSET('배치점수 계산기'!H$10,$D45,0)</f>
        <v>129.89699999999999</v>
      </c>
      <c r="S45" s="218">
        <f ca="1">OFFSET('배치점수 계산기'!I$10,$D45,0)</f>
        <v>129.643</v>
      </c>
      <c r="T45" s="218">
        <f ca="1">OFFSET('배치점수 계산기'!J$10,$D45,0)</f>
        <v>129.42500000000001</v>
      </c>
      <c r="U45" s="218">
        <f ca="1">OFFSET('배치점수 계산기'!K$10,$D45,0)</f>
        <v>128.76</v>
      </c>
      <c r="V45" s="218">
        <f ca="1">OFFSET('배치점수 계산기'!L$10,$D45,0)</f>
        <v>127.54300000000001</v>
      </c>
      <c r="W45" s="210" t="str">
        <f ca="1">OFFSET('배치점수 계산기'!M$10,$D45,0)</f>
        <v>표점</v>
      </c>
      <c r="X45" s="208" t="str">
        <f ca="1">OFFSET('배치점수 계산기'!N$10,$D45,0)</f>
        <v>표점</v>
      </c>
      <c r="Y45" s="212">
        <f ca="1">OFFSET(환산공식!FG$15,$F45,0)</f>
        <v>0.24</v>
      </c>
      <c r="Z45" s="35">
        <f ca="1">OFFSET(환산공식!FH$15,$F45,0)</f>
        <v>0.41</v>
      </c>
      <c r="AA45" s="203">
        <f ca="1">OFFSET(환산공식!FI$15,$F45,0)</f>
        <v>0.35</v>
      </c>
      <c r="AB45" s="5"/>
      <c r="AD45">
        <f t="shared" ca="1" si="1"/>
        <v>6</v>
      </c>
      <c r="AF45" s="5"/>
      <c r="AG45" s="5"/>
      <c r="AH45" s="5"/>
    </row>
    <row r="46" spans="1:34">
      <c r="A46" s="222"/>
      <c r="B46" s="222"/>
      <c r="C46" s="222" t="s">
        <v>3311</v>
      </c>
      <c r="D46" s="260">
        <v>1862</v>
      </c>
      <c r="E46" s="219">
        <v>54</v>
      </c>
      <c r="F46" s="219">
        <v>54</v>
      </c>
      <c r="G46" s="264">
        <v>39</v>
      </c>
      <c r="H46" s="221" t="s">
        <v>149</v>
      </c>
      <c r="I46" s="219" t="s">
        <v>801</v>
      </c>
      <c r="J46" s="267" t="s">
        <v>803</v>
      </c>
      <c r="K46" s="219" t="s">
        <v>83</v>
      </c>
      <c r="L46" s="35" t="str">
        <f ca="1">IF(OFFSET(환산공식!$DU$15,$F46,0)=1,"O","X")</f>
        <v>X</v>
      </c>
      <c r="M46" s="212">
        <f ca="1">IFERROR(OFFSET(환산공식!DA$15,$F46,0),"")</f>
        <v>15</v>
      </c>
      <c r="N46" s="35" t="str">
        <f ca="1">IFERROR(CONCATENATE(ROUND(OFFSET(환산공식!DB$15,$F46,0),1),"%"),"")</f>
        <v>100%</v>
      </c>
      <c r="O46" s="35">
        <f ca="1">IFERROR(OFFSET(환산공식!DC$15,$F46,0),"")</f>
        <v>10</v>
      </c>
      <c r="P46" s="212" t="str">
        <f t="shared" ca="1" si="0"/>
        <v>3% 이하</v>
      </c>
      <c r="Q46" s="218">
        <f ca="1">IFERROR(ROUND(OFFSET(환산공식!$EX$15,$F46,0),3),"")</f>
        <v>0</v>
      </c>
      <c r="R46" s="218">
        <f ca="1">OFFSET('배치점수 계산기'!H$10,$D46,0)</f>
        <v>129.84800000000001</v>
      </c>
      <c r="S46" s="218">
        <f ca="1">OFFSET('배치점수 계산기'!I$10,$D46,0)</f>
        <v>129.59299999999999</v>
      </c>
      <c r="T46" s="218">
        <f ca="1">OFFSET('배치점수 계산기'!J$10,$D46,0)</f>
        <v>129.34</v>
      </c>
      <c r="U46" s="218">
        <f ca="1">OFFSET('배치점수 계산기'!K$10,$D46,0)</f>
        <v>128.66800000000001</v>
      </c>
      <c r="V46" s="218">
        <f ca="1">OFFSET('배치점수 계산기'!L$10,$D46,0)</f>
        <v>127.45699999999999</v>
      </c>
      <c r="W46" s="210" t="str">
        <f ca="1">OFFSET('배치점수 계산기'!M$10,$D46,0)</f>
        <v>표점</v>
      </c>
      <c r="X46" s="208" t="str">
        <f ca="1">OFFSET('배치점수 계산기'!N$10,$D46,0)</f>
        <v>표점</v>
      </c>
      <c r="Y46" s="212">
        <f ca="1">OFFSET(환산공식!FG$15,$F46,0)</f>
        <v>0.24</v>
      </c>
      <c r="Z46" s="35">
        <f ca="1">OFFSET(환산공식!FH$15,$F46,0)</f>
        <v>0.41</v>
      </c>
      <c r="AA46" s="203">
        <f ca="1">OFFSET(환산공식!FI$15,$F46,0)</f>
        <v>0.35</v>
      </c>
      <c r="AB46" s="5"/>
      <c r="AD46">
        <f t="shared" ca="1" si="1"/>
        <v>6</v>
      </c>
      <c r="AF46" s="5"/>
      <c r="AG46" s="5"/>
      <c r="AH46" s="5"/>
    </row>
    <row r="47" spans="1:34">
      <c r="A47" s="222"/>
      <c r="B47" s="222"/>
      <c r="C47" s="222" t="s">
        <v>3312</v>
      </c>
      <c r="D47" s="260">
        <v>1863</v>
      </c>
      <c r="E47" s="219">
        <v>54</v>
      </c>
      <c r="F47" s="219">
        <v>54</v>
      </c>
      <c r="G47" s="264">
        <v>40</v>
      </c>
      <c r="H47" s="221" t="s">
        <v>149</v>
      </c>
      <c r="I47" s="219" t="s">
        <v>801</v>
      </c>
      <c r="J47" s="267" t="s">
        <v>805</v>
      </c>
      <c r="K47" s="219" t="s">
        <v>83</v>
      </c>
      <c r="L47" s="35" t="str">
        <f ca="1">IF(OFFSET(환산공식!$DU$15,$F47,0)=1,"O","X")</f>
        <v>X</v>
      </c>
      <c r="M47" s="212">
        <f ca="1">IFERROR(OFFSET(환산공식!DA$15,$F47,0),"")</f>
        <v>15</v>
      </c>
      <c r="N47" s="35" t="str">
        <f ca="1">IFERROR(CONCATENATE(ROUND(OFFSET(환산공식!DB$15,$F47,0),1),"%"),"")</f>
        <v>100%</v>
      </c>
      <c r="O47" s="35">
        <f ca="1">IFERROR(OFFSET(환산공식!DC$15,$F47,0),"")</f>
        <v>10</v>
      </c>
      <c r="P47" s="212" t="str">
        <f t="shared" ca="1" si="0"/>
        <v>3% 이하</v>
      </c>
      <c r="Q47" s="218">
        <f ca="1">IFERROR(ROUND(OFFSET(환산공식!$EX$15,$F47,0),3),"")</f>
        <v>0</v>
      </c>
      <c r="R47" s="218">
        <f ca="1">OFFSET('배치점수 계산기'!H$10,$D47,0)</f>
        <v>129.84800000000001</v>
      </c>
      <c r="S47" s="218">
        <f ca="1">OFFSET('배치점수 계산기'!I$10,$D47,0)</f>
        <v>129.59299999999999</v>
      </c>
      <c r="T47" s="218">
        <f ca="1">OFFSET('배치점수 계산기'!J$10,$D47,0)</f>
        <v>129.34</v>
      </c>
      <c r="U47" s="218">
        <f ca="1">OFFSET('배치점수 계산기'!K$10,$D47,0)</f>
        <v>128.66800000000001</v>
      </c>
      <c r="V47" s="218">
        <f ca="1">OFFSET('배치점수 계산기'!L$10,$D47,0)</f>
        <v>127.45699999999999</v>
      </c>
      <c r="W47" s="210" t="str">
        <f ca="1">OFFSET('배치점수 계산기'!M$10,$D47,0)</f>
        <v>표점</v>
      </c>
      <c r="X47" s="208" t="str">
        <f ca="1">OFFSET('배치점수 계산기'!N$10,$D47,0)</f>
        <v>표점</v>
      </c>
      <c r="Y47" s="212">
        <f ca="1">OFFSET(환산공식!FG$15,$F47,0)</f>
        <v>0.24</v>
      </c>
      <c r="Z47" s="35">
        <f ca="1">OFFSET(환산공식!FH$15,$F47,0)</f>
        <v>0.41</v>
      </c>
      <c r="AA47" s="203">
        <f ca="1">OFFSET(환산공식!FI$15,$F47,0)</f>
        <v>0.35</v>
      </c>
      <c r="AB47" s="5"/>
      <c r="AD47">
        <f t="shared" ca="1" si="1"/>
        <v>6</v>
      </c>
      <c r="AF47" s="5"/>
      <c r="AG47" s="5"/>
      <c r="AH47" s="5"/>
    </row>
    <row r="48" spans="1:34">
      <c r="A48" s="222"/>
      <c r="B48" s="222"/>
      <c r="C48" s="222" t="s">
        <v>3313</v>
      </c>
      <c r="D48" s="260">
        <v>1864</v>
      </c>
      <c r="E48" s="219">
        <v>54</v>
      </c>
      <c r="F48" s="219">
        <v>54</v>
      </c>
      <c r="G48" s="264">
        <v>41</v>
      </c>
      <c r="H48" s="221" t="s">
        <v>149</v>
      </c>
      <c r="I48" s="219" t="s">
        <v>801</v>
      </c>
      <c r="J48" s="267" t="s">
        <v>98</v>
      </c>
      <c r="K48" s="219" t="s">
        <v>83</v>
      </c>
      <c r="L48" s="35" t="str">
        <f ca="1">IF(OFFSET(환산공식!$DU$15,$F48,0)=1,"O","X")</f>
        <v>X</v>
      </c>
      <c r="M48" s="212">
        <f ca="1">IFERROR(OFFSET(환산공식!DA$15,$F48,0),"")</f>
        <v>15</v>
      </c>
      <c r="N48" s="35" t="str">
        <f ca="1">IFERROR(CONCATENATE(ROUND(OFFSET(환산공식!DB$15,$F48,0),1),"%"),"")</f>
        <v>100%</v>
      </c>
      <c r="O48" s="35">
        <f ca="1">IFERROR(OFFSET(환산공식!DC$15,$F48,0),"")</f>
        <v>10</v>
      </c>
      <c r="P48" s="212" t="str">
        <f t="shared" ca="1" si="0"/>
        <v>3% 이하</v>
      </c>
      <c r="Q48" s="218">
        <f ca="1">IFERROR(ROUND(OFFSET(환산공식!$EX$15,$F48,0),3),"")</f>
        <v>0</v>
      </c>
      <c r="R48" s="218">
        <f ca="1">OFFSET('배치점수 계산기'!H$10,$D48,0)</f>
        <v>129.643</v>
      </c>
      <c r="S48" s="218">
        <f ca="1">OFFSET('배치점수 계산기'!I$10,$D48,0)</f>
        <v>129.42500000000001</v>
      </c>
      <c r="T48" s="218">
        <f ca="1">OFFSET('배치점수 계산기'!J$10,$D48,0)</f>
        <v>129.12</v>
      </c>
      <c r="U48" s="218">
        <f ca="1">OFFSET('배치점수 계산기'!K$10,$D48,0)</f>
        <v>128.435</v>
      </c>
      <c r="V48" s="218">
        <f ca="1">OFFSET('배치점수 계산기'!L$10,$D48,0)</f>
        <v>127.322</v>
      </c>
      <c r="W48" s="210" t="str">
        <f ca="1">OFFSET('배치점수 계산기'!M$10,$D48,0)</f>
        <v>표점</v>
      </c>
      <c r="X48" s="208" t="str">
        <f ca="1">OFFSET('배치점수 계산기'!N$10,$D48,0)</f>
        <v>표점</v>
      </c>
      <c r="Y48" s="212">
        <f ca="1">OFFSET(환산공식!FG$15,$F48,0)</f>
        <v>0.24</v>
      </c>
      <c r="Z48" s="35">
        <f ca="1">OFFSET(환산공식!FH$15,$F48,0)</f>
        <v>0.41</v>
      </c>
      <c r="AA48" s="203">
        <f ca="1">OFFSET(환산공식!FI$15,$F48,0)</f>
        <v>0.35</v>
      </c>
      <c r="AB48" s="5"/>
      <c r="AD48">
        <f t="shared" ca="1" si="1"/>
        <v>6</v>
      </c>
      <c r="AF48" s="5"/>
      <c r="AG48" s="5"/>
      <c r="AH48" s="5"/>
    </row>
    <row r="49" spans="1:34">
      <c r="A49" s="222"/>
      <c r="B49" s="222"/>
      <c r="C49" s="222" t="s">
        <v>3314</v>
      </c>
      <c r="D49" s="260">
        <v>1865</v>
      </c>
      <c r="E49" s="219">
        <v>54</v>
      </c>
      <c r="F49" s="219">
        <v>54</v>
      </c>
      <c r="G49" s="264">
        <v>42</v>
      </c>
      <c r="H49" s="221" t="s">
        <v>149</v>
      </c>
      <c r="I49" s="219" t="s">
        <v>801</v>
      </c>
      <c r="J49" s="267" t="s">
        <v>643</v>
      </c>
      <c r="K49" s="219" t="s">
        <v>83</v>
      </c>
      <c r="L49" s="35" t="str">
        <f ca="1">IF(OFFSET(환산공식!$DU$15,$F49,0)=1,"O","X")</f>
        <v>X</v>
      </c>
      <c r="M49" s="212">
        <f ca="1">IFERROR(OFFSET(환산공식!DA$15,$F49,0),"")</f>
        <v>15</v>
      </c>
      <c r="N49" s="35" t="str">
        <f ca="1">IFERROR(CONCATENATE(ROUND(OFFSET(환산공식!DB$15,$F49,0),1),"%"),"")</f>
        <v>100%</v>
      </c>
      <c r="O49" s="35">
        <f ca="1">IFERROR(OFFSET(환산공식!DC$15,$F49,0),"")</f>
        <v>10</v>
      </c>
      <c r="P49" s="212" t="str">
        <f t="shared" ca="1" si="0"/>
        <v>3% 이하</v>
      </c>
      <c r="Q49" s="218">
        <f ca="1">IFERROR(ROUND(OFFSET(환산공식!$EX$15,$F49,0),3),"")</f>
        <v>0</v>
      </c>
      <c r="R49" s="218">
        <f ca="1">OFFSET('배치점수 계산기'!H$10,$D49,0)</f>
        <v>129.59299999999999</v>
      </c>
      <c r="S49" s="218">
        <f ca="1">OFFSET('배치점수 계산기'!I$10,$D49,0)</f>
        <v>129.34</v>
      </c>
      <c r="T49" s="218">
        <f ca="1">OFFSET('배치점수 계산기'!J$10,$D49,0)</f>
        <v>129.05500000000001</v>
      </c>
      <c r="U49" s="218">
        <f ca="1">OFFSET('배치점수 계산기'!K$10,$D49,0)</f>
        <v>128.38499999999999</v>
      </c>
      <c r="V49" s="218">
        <f ca="1">OFFSET('배치점수 계산기'!L$10,$D49,0)</f>
        <v>127.246</v>
      </c>
      <c r="W49" s="210" t="str">
        <f ca="1">OFFSET('배치점수 계산기'!M$10,$D49,0)</f>
        <v>표점</v>
      </c>
      <c r="X49" s="208" t="str">
        <f ca="1">OFFSET('배치점수 계산기'!N$10,$D49,0)</f>
        <v>표점</v>
      </c>
      <c r="Y49" s="212">
        <f ca="1">OFFSET(환산공식!FG$15,$F49,0)</f>
        <v>0.24</v>
      </c>
      <c r="Z49" s="35">
        <f ca="1">OFFSET(환산공식!FH$15,$F49,0)</f>
        <v>0.41</v>
      </c>
      <c r="AA49" s="203">
        <f ca="1">OFFSET(환산공식!FI$15,$F49,0)</f>
        <v>0.35</v>
      </c>
      <c r="AB49" s="5"/>
      <c r="AD49">
        <f t="shared" ca="1" si="1"/>
        <v>6</v>
      </c>
      <c r="AF49" s="5"/>
      <c r="AG49" s="5"/>
      <c r="AH49" s="5"/>
    </row>
    <row r="50" spans="1:34">
      <c r="A50" s="222"/>
      <c r="B50" s="222"/>
      <c r="C50" s="222" t="s">
        <v>3315</v>
      </c>
      <c r="D50" s="260">
        <v>1866</v>
      </c>
      <c r="E50" s="219">
        <v>54</v>
      </c>
      <c r="F50" s="219">
        <v>54</v>
      </c>
      <c r="G50" s="264">
        <v>43</v>
      </c>
      <c r="H50" s="221" t="s">
        <v>149</v>
      </c>
      <c r="I50" s="219" t="s">
        <v>801</v>
      </c>
      <c r="J50" s="267" t="s">
        <v>365</v>
      </c>
      <c r="K50" s="219" t="s">
        <v>83</v>
      </c>
      <c r="L50" s="35" t="str">
        <f ca="1">IF(OFFSET(환산공식!$DU$15,$F50,0)=1,"O","X")</f>
        <v>X</v>
      </c>
      <c r="M50" s="212">
        <f ca="1">IFERROR(OFFSET(환산공식!DA$15,$F50,0),"")</f>
        <v>15</v>
      </c>
      <c r="N50" s="35" t="str">
        <f ca="1">IFERROR(CONCATENATE(ROUND(OFFSET(환산공식!DB$15,$F50,0),1),"%"),"")</f>
        <v>100%</v>
      </c>
      <c r="O50" s="35">
        <f ca="1">IFERROR(OFFSET(환산공식!DC$15,$F50,0),"")</f>
        <v>10</v>
      </c>
      <c r="P50" s="212" t="str">
        <f t="shared" ca="1" si="0"/>
        <v>3% 이하</v>
      </c>
      <c r="Q50" s="218">
        <f ca="1">IFERROR(ROUND(OFFSET(환산공식!$EX$15,$F50,0),3),"")</f>
        <v>0</v>
      </c>
      <c r="R50" s="218">
        <f ca="1">OFFSET('배치점수 계산기'!H$10,$D50,0)</f>
        <v>129.42500000000001</v>
      </c>
      <c r="S50" s="218">
        <f ca="1">OFFSET('배치점수 계산기'!I$10,$D50,0)</f>
        <v>129.12</v>
      </c>
      <c r="T50" s="218">
        <f ca="1">OFFSET('배치점수 계산기'!J$10,$D50,0)</f>
        <v>128.815</v>
      </c>
      <c r="U50" s="218">
        <f ca="1">OFFSET('배치점수 계산기'!K$10,$D50,0)</f>
        <v>128.172</v>
      </c>
      <c r="V50" s="218">
        <f ca="1">OFFSET('배치점수 계산기'!L$10,$D50,0)</f>
        <v>127.111</v>
      </c>
      <c r="W50" s="210" t="str">
        <f ca="1">OFFSET('배치점수 계산기'!M$10,$D50,0)</f>
        <v>표점</v>
      </c>
      <c r="X50" s="208" t="str">
        <f ca="1">OFFSET('배치점수 계산기'!N$10,$D50,0)</f>
        <v>표점</v>
      </c>
      <c r="Y50" s="212">
        <f ca="1">OFFSET(환산공식!FG$15,$F50,0)</f>
        <v>0.24</v>
      </c>
      <c r="Z50" s="35">
        <f ca="1">OFFSET(환산공식!FH$15,$F50,0)</f>
        <v>0.41</v>
      </c>
      <c r="AA50" s="203">
        <f ca="1">OFFSET(환산공식!FI$15,$F50,0)</f>
        <v>0.35</v>
      </c>
      <c r="AB50" s="5"/>
      <c r="AD50">
        <f t="shared" ca="1" si="1"/>
        <v>6</v>
      </c>
      <c r="AF50" s="5"/>
      <c r="AG50" s="5"/>
      <c r="AH50" s="5"/>
    </row>
    <row r="51" spans="1:34">
      <c r="A51" s="222"/>
      <c r="B51" s="222"/>
      <c r="C51" s="222" t="s">
        <v>3316</v>
      </c>
      <c r="D51" s="260">
        <v>1867</v>
      </c>
      <c r="E51" s="219">
        <v>54</v>
      </c>
      <c r="F51" s="219">
        <v>54</v>
      </c>
      <c r="G51" s="264">
        <v>44</v>
      </c>
      <c r="H51" s="221" t="s">
        <v>149</v>
      </c>
      <c r="I51" s="219" t="s">
        <v>801</v>
      </c>
      <c r="J51" s="267" t="s">
        <v>384</v>
      </c>
      <c r="K51" s="219" t="s">
        <v>83</v>
      </c>
      <c r="L51" s="35" t="str">
        <f ca="1">IF(OFFSET(환산공식!$DU$15,$F51,0)=1,"O","X")</f>
        <v>X</v>
      </c>
      <c r="M51" s="212">
        <f ca="1">IFERROR(OFFSET(환산공식!DA$15,$F51,0),"")</f>
        <v>15</v>
      </c>
      <c r="N51" s="35" t="str">
        <f ca="1">IFERROR(CONCATENATE(ROUND(OFFSET(환산공식!DB$15,$F51,0),1),"%"),"")</f>
        <v>100%</v>
      </c>
      <c r="O51" s="35">
        <f ca="1">IFERROR(OFFSET(환산공식!DC$15,$F51,0),"")</f>
        <v>10</v>
      </c>
      <c r="P51" s="212" t="str">
        <f t="shared" ca="1" si="0"/>
        <v>3% 이하</v>
      </c>
      <c r="Q51" s="218">
        <f ca="1">IFERROR(ROUND(OFFSET(환산공식!$EX$15,$F51,0),3),"")</f>
        <v>0</v>
      </c>
      <c r="R51" s="218">
        <f ca="1">OFFSET('배치점수 계산기'!H$10,$D51,0)</f>
        <v>129.42500000000001</v>
      </c>
      <c r="S51" s="218">
        <f ca="1">OFFSET('배치점수 계산기'!I$10,$D51,0)</f>
        <v>129.12</v>
      </c>
      <c r="T51" s="218">
        <f ca="1">OFFSET('배치점수 계산기'!J$10,$D51,0)</f>
        <v>128.815</v>
      </c>
      <c r="U51" s="218">
        <f ca="1">OFFSET('배치점수 계산기'!K$10,$D51,0)</f>
        <v>128.172</v>
      </c>
      <c r="V51" s="218">
        <f ca="1">OFFSET('배치점수 계산기'!L$10,$D51,0)</f>
        <v>127.111</v>
      </c>
      <c r="W51" s="210" t="str">
        <f ca="1">OFFSET('배치점수 계산기'!M$10,$D51,0)</f>
        <v>표점</v>
      </c>
      <c r="X51" s="208" t="str">
        <f ca="1">OFFSET('배치점수 계산기'!N$10,$D51,0)</f>
        <v>표점</v>
      </c>
      <c r="Y51" s="212">
        <f ca="1">OFFSET(환산공식!FG$15,$F51,0)</f>
        <v>0.24</v>
      </c>
      <c r="Z51" s="35">
        <f ca="1">OFFSET(환산공식!FH$15,$F51,0)</f>
        <v>0.41</v>
      </c>
      <c r="AA51" s="203">
        <f ca="1">OFFSET(환산공식!FI$15,$F51,0)</f>
        <v>0.35</v>
      </c>
      <c r="AB51" s="5"/>
      <c r="AD51">
        <f t="shared" ca="1" si="1"/>
        <v>6</v>
      </c>
      <c r="AF51" s="5"/>
      <c r="AG51" s="5"/>
      <c r="AH51" s="5"/>
    </row>
    <row r="52" spans="1:34">
      <c r="A52" s="222"/>
      <c r="B52" s="222"/>
      <c r="C52" s="222" t="s">
        <v>3317</v>
      </c>
      <c r="D52" s="260">
        <v>1868</v>
      </c>
      <c r="E52" s="219">
        <v>54</v>
      </c>
      <c r="F52" s="219">
        <v>54</v>
      </c>
      <c r="G52" s="264">
        <v>45</v>
      </c>
      <c r="H52" s="221" t="s">
        <v>149</v>
      </c>
      <c r="I52" s="219" t="s">
        <v>801</v>
      </c>
      <c r="J52" s="267" t="s">
        <v>471</v>
      </c>
      <c r="K52" s="219" t="s">
        <v>83</v>
      </c>
      <c r="L52" s="35" t="str">
        <f ca="1">IF(OFFSET(환산공식!$DU$15,$F52,0)=1,"O","X")</f>
        <v>X</v>
      </c>
      <c r="M52" s="212">
        <f ca="1">IFERROR(OFFSET(환산공식!DA$15,$F52,0),"")</f>
        <v>15</v>
      </c>
      <c r="N52" s="35" t="str">
        <f ca="1">IFERROR(CONCATENATE(ROUND(OFFSET(환산공식!DB$15,$F52,0),1),"%"),"")</f>
        <v>100%</v>
      </c>
      <c r="O52" s="35">
        <f ca="1">IFERROR(OFFSET(환산공식!DC$15,$F52,0),"")</f>
        <v>10</v>
      </c>
      <c r="P52" s="212" t="str">
        <f t="shared" ca="1" si="0"/>
        <v>3% 이하</v>
      </c>
      <c r="Q52" s="218">
        <f ca="1">IFERROR(ROUND(OFFSET(환산공식!$EX$15,$F52,0),3),"")</f>
        <v>0</v>
      </c>
      <c r="R52" s="218">
        <f ca="1">OFFSET('배치점수 계산기'!H$10,$D52,0)</f>
        <v>128.86000000000001</v>
      </c>
      <c r="S52" s="218">
        <f ca="1">OFFSET('배치점수 계산기'!I$10,$D52,0)</f>
        <v>128.51</v>
      </c>
      <c r="T52" s="218">
        <f ca="1">OFFSET('배치점수 계산기'!J$10,$D52,0)</f>
        <v>128.25700000000001</v>
      </c>
      <c r="U52" s="218">
        <f ca="1">OFFSET('배치점수 계산기'!K$10,$D52,0)</f>
        <v>127.648</v>
      </c>
      <c r="V52" s="218">
        <f ca="1">OFFSET('배치점수 계산기'!L$10,$D52,0)</f>
        <v>126.77200000000001</v>
      </c>
      <c r="W52" s="210" t="str">
        <f ca="1">OFFSET('배치점수 계산기'!M$10,$D52,0)</f>
        <v>표점</v>
      </c>
      <c r="X52" s="208" t="str">
        <f ca="1">OFFSET('배치점수 계산기'!N$10,$D52,0)</f>
        <v>표점</v>
      </c>
      <c r="Y52" s="212">
        <f ca="1">OFFSET(환산공식!FG$15,$F52,0)</f>
        <v>0.24</v>
      </c>
      <c r="Z52" s="35">
        <f ca="1">OFFSET(환산공식!FH$15,$F52,0)</f>
        <v>0.41</v>
      </c>
      <c r="AA52" s="203">
        <f ca="1">OFFSET(환산공식!FI$15,$F52,0)</f>
        <v>0.35</v>
      </c>
      <c r="AB52" s="5"/>
      <c r="AD52">
        <f t="shared" ca="1" si="1"/>
        <v>6</v>
      </c>
      <c r="AF52" s="5"/>
      <c r="AG52" s="5"/>
      <c r="AH52" s="5"/>
    </row>
    <row r="53" spans="1:34">
      <c r="A53" s="222"/>
      <c r="B53" s="222"/>
      <c r="C53" s="222" t="s">
        <v>3318</v>
      </c>
      <c r="D53" s="260">
        <v>1869</v>
      </c>
      <c r="E53" s="219">
        <v>55</v>
      </c>
      <c r="F53" s="219">
        <v>55</v>
      </c>
      <c r="G53" s="264">
        <v>46</v>
      </c>
      <c r="H53" s="221" t="s">
        <v>149</v>
      </c>
      <c r="I53" s="219" t="s">
        <v>801</v>
      </c>
      <c r="J53" s="267" t="s">
        <v>806</v>
      </c>
      <c r="K53" s="219" t="s">
        <v>84</v>
      </c>
      <c r="L53" s="35" t="str">
        <f ca="1">IF(OFFSET(환산공식!$DU$15,$F53,0)=1,"O","X")</f>
        <v>X</v>
      </c>
      <c r="M53" s="212">
        <f ca="1">IFERROR(OFFSET(환산공식!DA$15,$F53,0),"")</f>
        <v>15</v>
      </c>
      <c r="N53" s="35" t="str">
        <f ca="1">IFERROR(CONCATENATE(ROUND(OFFSET(환산공식!DB$15,$F53,0),1),"%"),"")</f>
        <v>100%</v>
      </c>
      <c r="O53" s="35">
        <f ca="1">IFERROR(OFFSET(환산공식!DC$15,$F53,0),"")</f>
        <v>10</v>
      </c>
      <c r="P53" s="212" t="str">
        <f t="shared" ca="1" si="0"/>
        <v>3% 이하</v>
      </c>
      <c r="Q53" s="218">
        <f ca="1">IFERROR(ROUND(OFFSET(환산공식!$EX$15,$F53,0),3),"")</f>
        <v>0</v>
      </c>
      <c r="R53" s="218">
        <f ca="1">OFFSET('배치점수 계산기'!H$10,$D53,0)</f>
        <v>131.352</v>
      </c>
      <c r="S53" s="218">
        <f ca="1">OFFSET('배치점수 계산기'!I$10,$D53,0)</f>
        <v>130.93</v>
      </c>
      <c r="T53" s="218">
        <f ca="1">OFFSET('배치점수 계산기'!J$10,$D53,0)</f>
        <v>130.483</v>
      </c>
      <c r="U53" s="218">
        <f ca="1">OFFSET('배치점수 계산기'!K$10,$D53,0)</f>
        <v>129.9</v>
      </c>
      <c r="V53" s="218">
        <f ca="1">OFFSET('배치점수 계산기'!L$10,$D53,0)</f>
        <v>128.86500000000001</v>
      </c>
      <c r="W53" s="210" t="str">
        <f ca="1">OFFSET('배치점수 계산기'!M$10,$D53,0)</f>
        <v>표점</v>
      </c>
      <c r="X53" s="208" t="str">
        <f ca="1">OFFSET('배치점수 계산기'!N$10,$D53,0)</f>
        <v>표점</v>
      </c>
      <c r="Y53" s="212">
        <f ca="1">OFFSET(환산공식!FG$15,$F53,0)</f>
        <v>0.35</v>
      </c>
      <c r="Z53" s="35">
        <f ca="1">OFFSET(환산공식!FH$15,$F53,0)</f>
        <v>0.35</v>
      </c>
      <c r="AA53" s="203">
        <f ca="1">OFFSET(환산공식!FI$15,$F53,0)</f>
        <v>0.28999999999999998</v>
      </c>
      <c r="AB53" s="5"/>
      <c r="AD53">
        <f t="shared" ca="1" si="1"/>
        <v>6</v>
      </c>
      <c r="AF53" s="5"/>
      <c r="AG53" s="5"/>
      <c r="AH53" s="5"/>
    </row>
    <row r="54" spans="1:34">
      <c r="A54" s="222"/>
      <c r="B54" s="222"/>
      <c r="C54" s="222" t="s">
        <v>3319</v>
      </c>
      <c r="D54" s="260">
        <v>1870</v>
      </c>
      <c r="E54" s="219">
        <v>55</v>
      </c>
      <c r="F54" s="219">
        <v>55</v>
      </c>
      <c r="G54" s="264">
        <v>47</v>
      </c>
      <c r="H54" s="221" t="s">
        <v>149</v>
      </c>
      <c r="I54" s="219" t="s">
        <v>801</v>
      </c>
      <c r="J54" s="267" t="s">
        <v>102</v>
      </c>
      <c r="K54" s="219" t="s">
        <v>84</v>
      </c>
      <c r="L54" s="35" t="str">
        <f ca="1">IF(OFFSET(환산공식!$DU$15,$F54,0)=1,"O","X")</f>
        <v>X</v>
      </c>
      <c r="M54" s="212">
        <f ca="1">IFERROR(OFFSET(환산공식!DA$15,$F54,0),"")</f>
        <v>15</v>
      </c>
      <c r="N54" s="35" t="str">
        <f ca="1">IFERROR(CONCATENATE(ROUND(OFFSET(환산공식!DB$15,$F54,0),1),"%"),"")</f>
        <v>100%</v>
      </c>
      <c r="O54" s="35">
        <f ca="1">IFERROR(OFFSET(환산공식!DC$15,$F54,0),"")</f>
        <v>10</v>
      </c>
      <c r="P54" s="212" t="str">
        <f t="shared" ca="1" si="0"/>
        <v>3% 이하</v>
      </c>
      <c r="Q54" s="218">
        <f ca="1">IFERROR(ROUND(OFFSET(환산공식!$EX$15,$F54,0),3),"")</f>
        <v>0</v>
      </c>
      <c r="R54" s="218">
        <f ca="1">OFFSET('배치점수 계산기'!H$10,$D54,0)</f>
        <v>129.34700000000001</v>
      </c>
      <c r="S54" s="218">
        <f ca="1">OFFSET('배치점수 계산기'!I$10,$D54,0)</f>
        <v>129.22</v>
      </c>
      <c r="T54" s="218">
        <f ca="1">OFFSET('배치점수 계산기'!J$10,$D54,0)</f>
        <v>129.03700000000001</v>
      </c>
      <c r="U54" s="218">
        <f ca="1">OFFSET('배치점수 계산기'!K$10,$D54,0)</f>
        <v>128.49299999999999</v>
      </c>
      <c r="V54" s="218">
        <f ca="1">OFFSET('배치점수 계산기'!L$10,$D54,0)</f>
        <v>127.43600000000001</v>
      </c>
      <c r="W54" s="210" t="str">
        <f ca="1">OFFSET('배치점수 계산기'!M$10,$D54,0)</f>
        <v>표점</v>
      </c>
      <c r="X54" s="208" t="str">
        <f ca="1">OFFSET('배치점수 계산기'!N$10,$D54,0)</f>
        <v>표점</v>
      </c>
      <c r="Y54" s="212">
        <f ca="1">OFFSET(환산공식!FG$15,$F54,0)</f>
        <v>0.35</v>
      </c>
      <c r="Z54" s="35">
        <f ca="1">OFFSET(환산공식!FH$15,$F54,0)</f>
        <v>0.35</v>
      </c>
      <c r="AA54" s="203">
        <f ca="1">OFFSET(환산공식!FI$15,$F54,0)</f>
        <v>0.28999999999999998</v>
      </c>
      <c r="AB54" s="5"/>
      <c r="AD54">
        <f t="shared" ca="1" si="1"/>
        <v>6</v>
      </c>
      <c r="AF54" s="5"/>
      <c r="AG54" s="5"/>
      <c r="AH54" s="5"/>
    </row>
    <row r="55" spans="1:34">
      <c r="A55" s="222"/>
      <c r="B55" s="222"/>
      <c r="C55" s="222" t="s">
        <v>3320</v>
      </c>
      <c r="D55" s="260">
        <v>1871</v>
      </c>
      <c r="E55" s="219">
        <v>55</v>
      </c>
      <c r="F55" s="219">
        <v>55</v>
      </c>
      <c r="G55" s="264">
        <v>48</v>
      </c>
      <c r="H55" s="221" t="s">
        <v>149</v>
      </c>
      <c r="I55" s="219" t="s">
        <v>801</v>
      </c>
      <c r="J55" s="267" t="s">
        <v>76</v>
      </c>
      <c r="K55" s="219" t="s">
        <v>84</v>
      </c>
      <c r="L55" s="35" t="str">
        <f ca="1">IF(OFFSET(환산공식!$DU$15,$F55,0)=1,"O","X")</f>
        <v>X</v>
      </c>
      <c r="M55" s="212">
        <f ca="1">IFERROR(OFFSET(환산공식!DA$15,$F55,0),"")</f>
        <v>15</v>
      </c>
      <c r="N55" s="35" t="str">
        <f ca="1">IFERROR(CONCATENATE(ROUND(OFFSET(환산공식!DB$15,$F55,0),1),"%"),"")</f>
        <v>100%</v>
      </c>
      <c r="O55" s="35">
        <f ca="1">IFERROR(OFFSET(환산공식!DC$15,$F55,0),"")</f>
        <v>10</v>
      </c>
      <c r="P55" s="212" t="str">
        <f t="shared" ca="1" si="0"/>
        <v>3% 이하</v>
      </c>
      <c r="Q55" s="218">
        <f ca="1">IFERROR(ROUND(OFFSET(환산공식!$EX$15,$F55,0),3),"")</f>
        <v>0</v>
      </c>
      <c r="R55" s="218">
        <f ca="1">OFFSET('배치점수 계산기'!H$10,$D55,0)</f>
        <v>129.345</v>
      </c>
      <c r="S55" s="218">
        <f ca="1">OFFSET('배치점수 계산기'!I$10,$D55,0)</f>
        <v>129.16200000000001</v>
      </c>
      <c r="T55" s="218">
        <f ca="1">OFFSET('배치점수 계산기'!J$10,$D55,0)</f>
        <v>129.00700000000001</v>
      </c>
      <c r="U55" s="218">
        <f ca="1">OFFSET('배치점수 계산기'!K$10,$D55,0)</f>
        <v>128.465</v>
      </c>
      <c r="V55" s="218">
        <f ca="1">OFFSET('배치점수 계산기'!L$10,$D55,0)</f>
        <v>127.38500000000001</v>
      </c>
      <c r="W55" s="210" t="str">
        <f ca="1">OFFSET('배치점수 계산기'!M$10,$D55,0)</f>
        <v>표점</v>
      </c>
      <c r="X55" s="208" t="str">
        <f ca="1">OFFSET('배치점수 계산기'!N$10,$D55,0)</f>
        <v>표점</v>
      </c>
      <c r="Y55" s="212">
        <f ca="1">OFFSET(환산공식!FG$15,$F55,0)</f>
        <v>0.35</v>
      </c>
      <c r="Z55" s="35">
        <f ca="1">OFFSET(환산공식!FH$15,$F55,0)</f>
        <v>0.35</v>
      </c>
      <c r="AA55" s="203">
        <f ca="1">OFFSET(환산공식!FI$15,$F55,0)</f>
        <v>0.28999999999999998</v>
      </c>
      <c r="AB55" s="5"/>
      <c r="AD55">
        <f t="shared" ca="1" si="1"/>
        <v>6</v>
      </c>
      <c r="AF55" s="5"/>
      <c r="AG55" s="5"/>
      <c r="AH55" s="5"/>
    </row>
    <row r="56" spans="1:34">
      <c r="A56" s="222"/>
      <c r="B56" s="222"/>
      <c r="C56" s="222" t="s">
        <v>3321</v>
      </c>
      <c r="D56" s="260">
        <v>1872</v>
      </c>
      <c r="E56" s="219">
        <v>55</v>
      </c>
      <c r="F56" s="219">
        <v>55</v>
      </c>
      <c r="G56" s="264">
        <v>49</v>
      </c>
      <c r="H56" s="221" t="s">
        <v>149</v>
      </c>
      <c r="I56" s="219" t="s">
        <v>801</v>
      </c>
      <c r="J56" s="267" t="s">
        <v>396</v>
      </c>
      <c r="K56" s="219" t="s">
        <v>84</v>
      </c>
      <c r="L56" s="35" t="str">
        <f ca="1">IF(OFFSET(환산공식!$DU$15,$F56,0)=1,"O","X")</f>
        <v>X</v>
      </c>
      <c r="M56" s="212">
        <f ca="1">IFERROR(OFFSET(환산공식!DA$15,$F56,0),"")</f>
        <v>15</v>
      </c>
      <c r="N56" s="35" t="str">
        <f ca="1">IFERROR(CONCATENATE(ROUND(OFFSET(환산공식!DB$15,$F56,0),1),"%"),"")</f>
        <v>100%</v>
      </c>
      <c r="O56" s="35">
        <f ca="1">IFERROR(OFFSET(환산공식!DC$15,$F56,0),"")</f>
        <v>10</v>
      </c>
      <c r="P56" s="212" t="str">
        <f t="shared" ca="1" si="0"/>
        <v>3% 이하</v>
      </c>
      <c r="Q56" s="218">
        <f ca="1">IFERROR(ROUND(OFFSET(환산공식!$EX$15,$F56,0),3),"")</f>
        <v>0</v>
      </c>
      <c r="R56" s="218">
        <f ca="1">OFFSET('배치점수 계산기'!H$10,$D56,0)</f>
        <v>129.29300000000001</v>
      </c>
      <c r="S56" s="218">
        <f ca="1">OFFSET('배치점수 계산기'!I$10,$D56,0)</f>
        <v>129.13800000000001</v>
      </c>
      <c r="T56" s="218">
        <f ca="1">OFFSET('배치점수 계산기'!J$10,$D56,0)</f>
        <v>128.977</v>
      </c>
      <c r="U56" s="218">
        <f ca="1">OFFSET('배치점수 계산기'!K$10,$D56,0)</f>
        <v>128.392</v>
      </c>
      <c r="V56" s="218">
        <f ca="1">OFFSET('배치점수 계산기'!L$10,$D56,0)</f>
        <v>127.38500000000001</v>
      </c>
      <c r="W56" s="210" t="str">
        <f ca="1">OFFSET('배치점수 계산기'!M$10,$D56,0)</f>
        <v>표점</v>
      </c>
      <c r="X56" s="208" t="str">
        <f ca="1">OFFSET('배치점수 계산기'!N$10,$D56,0)</f>
        <v>표점</v>
      </c>
      <c r="Y56" s="212">
        <f ca="1">OFFSET(환산공식!FG$15,$F56,0)</f>
        <v>0.35</v>
      </c>
      <c r="Z56" s="35">
        <f ca="1">OFFSET(환산공식!FH$15,$F56,0)</f>
        <v>0.35</v>
      </c>
      <c r="AA56" s="203">
        <f ca="1">OFFSET(환산공식!FI$15,$F56,0)</f>
        <v>0.28999999999999998</v>
      </c>
      <c r="AB56" s="5"/>
      <c r="AD56">
        <f t="shared" ca="1" si="1"/>
        <v>6</v>
      </c>
      <c r="AF56" s="5"/>
      <c r="AG56" s="5"/>
      <c r="AH56" s="5"/>
    </row>
    <row r="57" spans="1:34">
      <c r="A57" s="222"/>
      <c r="B57" s="222"/>
      <c r="C57" s="222" t="s">
        <v>3322</v>
      </c>
      <c r="D57" s="260">
        <v>1873</v>
      </c>
      <c r="E57" s="219">
        <v>55</v>
      </c>
      <c r="F57" s="219">
        <v>55</v>
      </c>
      <c r="G57" s="264">
        <v>50</v>
      </c>
      <c r="H57" s="221" t="s">
        <v>149</v>
      </c>
      <c r="I57" s="219" t="s">
        <v>801</v>
      </c>
      <c r="J57" s="267" t="s">
        <v>108</v>
      </c>
      <c r="K57" s="219" t="s">
        <v>84</v>
      </c>
      <c r="L57" s="35" t="str">
        <f ca="1">IF(OFFSET(환산공식!$DU$15,$F57,0)=1,"O","X")</f>
        <v>X</v>
      </c>
      <c r="M57" s="212">
        <f ca="1">IFERROR(OFFSET(환산공식!DA$15,$F57,0),"")</f>
        <v>15</v>
      </c>
      <c r="N57" s="35" t="str">
        <f ca="1">IFERROR(CONCATENATE(ROUND(OFFSET(환산공식!DB$15,$F57,0),1),"%"),"")</f>
        <v>100%</v>
      </c>
      <c r="O57" s="35">
        <f ca="1">IFERROR(OFFSET(환산공식!DC$15,$F57,0),"")</f>
        <v>10</v>
      </c>
      <c r="P57" s="212" t="str">
        <f t="shared" ca="1" si="0"/>
        <v>3% 이하</v>
      </c>
      <c r="Q57" s="218">
        <f ca="1">IFERROR(ROUND(OFFSET(환산공식!$EX$15,$F57,0),3),"")</f>
        <v>0</v>
      </c>
      <c r="R57" s="218">
        <f ca="1">OFFSET('배치점수 계산기'!H$10,$D57,0)</f>
        <v>129.29300000000001</v>
      </c>
      <c r="S57" s="218">
        <f ca="1">OFFSET('배치점수 계산기'!I$10,$D57,0)</f>
        <v>129.13800000000001</v>
      </c>
      <c r="T57" s="218">
        <f ca="1">OFFSET('배치점수 계산기'!J$10,$D57,0)</f>
        <v>128.977</v>
      </c>
      <c r="U57" s="218">
        <f ca="1">OFFSET('배치점수 계산기'!K$10,$D57,0)</f>
        <v>128.392</v>
      </c>
      <c r="V57" s="218">
        <f ca="1">OFFSET('배치점수 계산기'!L$10,$D57,0)</f>
        <v>127.38500000000001</v>
      </c>
      <c r="W57" s="210" t="str">
        <f ca="1">OFFSET('배치점수 계산기'!M$10,$D57,0)</f>
        <v>표점</v>
      </c>
      <c r="X57" s="208" t="str">
        <f ca="1">OFFSET('배치점수 계산기'!N$10,$D57,0)</f>
        <v>표점</v>
      </c>
      <c r="Y57" s="212">
        <f ca="1">OFFSET(환산공식!FG$15,$F57,0)</f>
        <v>0.35</v>
      </c>
      <c r="Z57" s="35">
        <f ca="1">OFFSET(환산공식!FH$15,$F57,0)</f>
        <v>0.35</v>
      </c>
      <c r="AA57" s="203">
        <f ca="1">OFFSET(환산공식!FI$15,$F57,0)</f>
        <v>0.28999999999999998</v>
      </c>
      <c r="AB57" s="5"/>
      <c r="AD57">
        <f t="shared" ca="1" si="1"/>
        <v>6</v>
      </c>
      <c r="AF57" s="5"/>
      <c r="AG57" s="5"/>
      <c r="AH57" s="5"/>
    </row>
    <row r="58" spans="1:34">
      <c r="A58" s="222"/>
      <c r="B58" s="222"/>
      <c r="C58" s="222" t="s">
        <v>3323</v>
      </c>
      <c r="D58" s="260">
        <v>1874</v>
      </c>
      <c r="E58" s="219">
        <v>55</v>
      </c>
      <c r="F58" s="219">
        <v>55</v>
      </c>
      <c r="G58" s="264">
        <v>51</v>
      </c>
      <c r="H58" s="221" t="s">
        <v>149</v>
      </c>
      <c r="I58" s="219" t="s">
        <v>801</v>
      </c>
      <c r="J58" s="267" t="s">
        <v>675</v>
      </c>
      <c r="K58" s="219" t="s">
        <v>84</v>
      </c>
      <c r="L58" s="35" t="str">
        <f ca="1">IF(OFFSET(환산공식!$DU$15,$F58,0)=1,"O","X")</f>
        <v>X</v>
      </c>
      <c r="M58" s="212">
        <f ca="1">IFERROR(OFFSET(환산공식!DA$15,$F58,0),"")</f>
        <v>15</v>
      </c>
      <c r="N58" s="35" t="str">
        <f ca="1">IFERROR(CONCATENATE(ROUND(OFFSET(환산공식!DB$15,$F58,0),1),"%"),"")</f>
        <v>100%</v>
      </c>
      <c r="O58" s="35">
        <f ca="1">IFERROR(OFFSET(환산공식!DC$15,$F58,0),"")</f>
        <v>10</v>
      </c>
      <c r="P58" s="212" t="str">
        <f t="shared" ca="1" si="0"/>
        <v>3% 이하</v>
      </c>
      <c r="Q58" s="218">
        <f ca="1">IFERROR(ROUND(OFFSET(환산공식!$EX$15,$F58,0),3),"")</f>
        <v>0</v>
      </c>
      <c r="R58" s="218">
        <f ca="1">OFFSET('배치점수 계산기'!H$10,$D58,0)</f>
        <v>129.26499999999999</v>
      </c>
      <c r="S58" s="218">
        <f ca="1">OFFSET('배치점수 계산기'!I$10,$D58,0)</f>
        <v>129.108</v>
      </c>
      <c r="T58" s="218">
        <f ca="1">OFFSET('배치점수 계산기'!J$10,$D58,0)</f>
        <v>128.92500000000001</v>
      </c>
      <c r="U58" s="218">
        <f ca="1">OFFSET('배치점수 계산기'!K$10,$D58,0)</f>
        <v>128.36799999999999</v>
      </c>
      <c r="V58" s="218">
        <f ca="1">OFFSET('배치점수 계산기'!L$10,$D58,0)</f>
        <v>127.355</v>
      </c>
      <c r="W58" s="210" t="str">
        <f ca="1">OFFSET('배치점수 계산기'!M$10,$D58,0)</f>
        <v>표점</v>
      </c>
      <c r="X58" s="208" t="str">
        <f ca="1">OFFSET('배치점수 계산기'!N$10,$D58,0)</f>
        <v>표점</v>
      </c>
      <c r="Y58" s="212">
        <f ca="1">OFFSET(환산공식!FG$15,$F58,0)</f>
        <v>0.35</v>
      </c>
      <c r="Z58" s="35">
        <f ca="1">OFFSET(환산공식!FH$15,$F58,0)</f>
        <v>0.35</v>
      </c>
      <c r="AA58" s="203">
        <f ca="1">OFFSET(환산공식!FI$15,$F58,0)</f>
        <v>0.28999999999999998</v>
      </c>
      <c r="AB58" s="5"/>
      <c r="AD58">
        <f t="shared" ca="1" si="1"/>
        <v>6</v>
      </c>
      <c r="AF58" s="5"/>
      <c r="AG58" s="5"/>
      <c r="AH58" s="5"/>
    </row>
    <row r="59" spans="1:34">
      <c r="A59" s="222"/>
      <c r="B59" s="222"/>
      <c r="C59" s="222" t="s">
        <v>3324</v>
      </c>
      <c r="D59" s="260">
        <v>1875</v>
      </c>
      <c r="E59" s="219">
        <v>55</v>
      </c>
      <c r="F59" s="219">
        <v>55</v>
      </c>
      <c r="G59" s="264">
        <v>52</v>
      </c>
      <c r="H59" s="221" t="s">
        <v>149</v>
      </c>
      <c r="I59" s="219" t="s">
        <v>801</v>
      </c>
      <c r="J59" s="267" t="s">
        <v>105</v>
      </c>
      <c r="K59" s="219" t="s">
        <v>84</v>
      </c>
      <c r="L59" s="35" t="str">
        <f ca="1">IF(OFFSET(환산공식!$DU$15,$F59,0)=1,"O","X")</f>
        <v>X</v>
      </c>
      <c r="M59" s="212">
        <f ca="1">IFERROR(OFFSET(환산공식!DA$15,$F59,0),"")</f>
        <v>15</v>
      </c>
      <c r="N59" s="35" t="str">
        <f ca="1">IFERROR(CONCATENATE(ROUND(OFFSET(환산공식!DB$15,$F59,0),1),"%"),"")</f>
        <v>100%</v>
      </c>
      <c r="O59" s="35">
        <f ca="1">IFERROR(OFFSET(환산공식!DC$15,$F59,0),"")</f>
        <v>10</v>
      </c>
      <c r="P59" s="212" t="str">
        <f t="shared" ca="1" si="0"/>
        <v>3% 이하</v>
      </c>
      <c r="Q59" s="218">
        <f ca="1">IFERROR(ROUND(OFFSET(환산공식!$EX$15,$F59,0),3),"")</f>
        <v>0</v>
      </c>
      <c r="R59" s="218">
        <f ca="1">OFFSET('배치점수 계산기'!H$10,$D59,0)</f>
        <v>129.26499999999999</v>
      </c>
      <c r="S59" s="218">
        <f ca="1">OFFSET('배치점수 계산기'!I$10,$D59,0)</f>
        <v>129.108</v>
      </c>
      <c r="T59" s="218">
        <f ca="1">OFFSET('배치점수 계산기'!J$10,$D59,0)</f>
        <v>128.92500000000001</v>
      </c>
      <c r="U59" s="218">
        <f ca="1">OFFSET('배치점수 계산기'!K$10,$D59,0)</f>
        <v>128.36799999999999</v>
      </c>
      <c r="V59" s="218">
        <f ca="1">OFFSET('배치점수 계산기'!L$10,$D59,0)</f>
        <v>127.355</v>
      </c>
      <c r="W59" s="210" t="str">
        <f ca="1">OFFSET('배치점수 계산기'!M$10,$D59,0)</f>
        <v>표점</v>
      </c>
      <c r="X59" s="208" t="str">
        <f ca="1">OFFSET('배치점수 계산기'!N$10,$D59,0)</f>
        <v>표점</v>
      </c>
      <c r="Y59" s="212">
        <f ca="1">OFFSET(환산공식!FG$15,$F59,0)</f>
        <v>0.35</v>
      </c>
      <c r="Z59" s="35">
        <f ca="1">OFFSET(환산공식!FH$15,$F59,0)</f>
        <v>0.35</v>
      </c>
      <c r="AA59" s="203">
        <f ca="1">OFFSET(환산공식!FI$15,$F59,0)</f>
        <v>0.28999999999999998</v>
      </c>
      <c r="AB59" s="5"/>
      <c r="AD59">
        <f t="shared" ca="1" si="1"/>
        <v>6</v>
      </c>
      <c r="AF59" s="5"/>
      <c r="AG59" s="5"/>
      <c r="AH59" s="5"/>
    </row>
    <row r="60" spans="1:34">
      <c r="A60" s="222"/>
      <c r="B60" s="222"/>
      <c r="C60" s="222" t="s">
        <v>3325</v>
      </c>
      <c r="D60" s="260">
        <v>1876</v>
      </c>
      <c r="E60" s="219">
        <v>55</v>
      </c>
      <c r="F60" s="219">
        <v>55</v>
      </c>
      <c r="G60" s="264">
        <v>53</v>
      </c>
      <c r="H60" s="221" t="s">
        <v>149</v>
      </c>
      <c r="I60" s="219" t="s">
        <v>801</v>
      </c>
      <c r="J60" s="267" t="s">
        <v>112</v>
      </c>
      <c r="K60" s="219" t="s">
        <v>84</v>
      </c>
      <c r="L60" s="35" t="str">
        <f ca="1">IF(OFFSET(환산공식!$DU$15,$F60,0)=1,"O","X")</f>
        <v>X</v>
      </c>
      <c r="M60" s="212">
        <f ca="1">IFERROR(OFFSET(환산공식!DA$15,$F60,0),"")</f>
        <v>15</v>
      </c>
      <c r="N60" s="35" t="str">
        <f ca="1">IFERROR(CONCATENATE(ROUND(OFFSET(환산공식!DB$15,$F60,0),1),"%"),"")</f>
        <v>100%</v>
      </c>
      <c r="O60" s="35">
        <f ca="1">IFERROR(OFFSET(환산공식!DC$15,$F60,0),"")</f>
        <v>10</v>
      </c>
      <c r="P60" s="212" t="str">
        <f t="shared" ca="1" si="0"/>
        <v>3% 이하</v>
      </c>
      <c r="Q60" s="218">
        <f ca="1">IFERROR(ROUND(OFFSET(환산공식!$EX$15,$F60,0),3),"")</f>
        <v>0</v>
      </c>
      <c r="R60" s="218">
        <f ca="1">OFFSET('배치점수 계산기'!H$10,$D60,0)</f>
        <v>129.16200000000001</v>
      </c>
      <c r="S60" s="218">
        <f ca="1">OFFSET('배치점수 계산기'!I$10,$D60,0)</f>
        <v>129.00700000000001</v>
      </c>
      <c r="T60" s="218">
        <f ca="1">OFFSET('배치점수 계산기'!J$10,$D60,0)</f>
        <v>128.82</v>
      </c>
      <c r="U60" s="218">
        <f ca="1">OFFSET('배치점수 계산기'!K$10,$D60,0)</f>
        <v>128.22200000000001</v>
      </c>
      <c r="V60" s="218">
        <f ca="1">OFFSET('배치점수 계산기'!L$10,$D60,0)</f>
        <v>127.273</v>
      </c>
      <c r="W60" s="210" t="str">
        <f ca="1">OFFSET('배치점수 계산기'!M$10,$D60,0)</f>
        <v>표점</v>
      </c>
      <c r="X60" s="208" t="str">
        <f ca="1">OFFSET('배치점수 계산기'!N$10,$D60,0)</f>
        <v>표점</v>
      </c>
      <c r="Y60" s="212">
        <f ca="1">OFFSET(환산공식!FG$15,$F60,0)</f>
        <v>0.35</v>
      </c>
      <c r="Z60" s="35">
        <f ca="1">OFFSET(환산공식!FH$15,$F60,0)</f>
        <v>0.35</v>
      </c>
      <c r="AA60" s="203">
        <f ca="1">OFFSET(환산공식!FI$15,$F60,0)</f>
        <v>0.28999999999999998</v>
      </c>
      <c r="AB60" s="5"/>
      <c r="AD60">
        <f t="shared" ca="1" si="1"/>
        <v>6</v>
      </c>
      <c r="AF60" s="5"/>
      <c r="AG60" s="5"/>
      <c r="AH60" s="5"/>
    </row>
    <row r="61" spans="1:34">
      <c r="A61" s="222"/>
      <c r="B61" s="222"/>
      <c r="C61" s="222" t="s">
        <v>3326</v>
      </c>
      <c r="D61" s="260">
        <v>1877</v>
      </c>
      <c r="E61" s="219">
        <v>55</v>
      </c>
      <c r="F61" s="219">
        <v>55</v>
      </c>
      <c r="G61" s="264">
        <v>54</v>
      </c>
      <c r="H61" s="221" t="s">
        <v>149</v>
      </c>
      <c r="I61" s="219" t="s">
        <v>801</v>
      </c>
      <c r="J61" s="267" t="s">
        <v>390</v>
      </c>
      <c r="K61" s="219" t="s">
        <v>84</v>
      </c>
      <c r="L61" s="35" t="str">
        <f ca="1">IF(OFFSET(환산공식!$DU$15,$F61,0)=1,"O","X")</f>
        <v>X</v>
      </c>
      <c r="M61" s="212">
        <f ca="1">IFERROR(OFFSET(환산공식!DA$15,$F61,0),"")</f>
        <v>15</v>
      </c>
      <c r="N61" s="35" t="str">
        <f ca="1">IFERROR(CONCATENATE(ROUND(OFFSET(환산공식!DB$15,$F61,0),1),"%"),"")</f>
        <v>100%</v>
      </c>
      <c r="O61" s="35">
        <f ca="1">IFERROR(OFFSET(환산공식!DC$15,$F61,0),"")</f>
        <v>10</v>
      </c>
      <c r="P61" s="212" t="str">
        <f t="shared" ca="1" si="0"/>
        <v>3% 이하</v>
      </c>
      <c r="Q61" s="218">
        <f ca="1">IFERROR(ROUND(OFFSET(환산공식!$EX$15,$F61,0),3),"")</f>
        <v>0</v>
      </c>
      <c r="R61" s="218">
        <f ca="1">OFFSET('배치점수 계산기'!H$10,$D61,0)</f>
        <v>129.16200000000001</v>
      </c>
      <c r="S61" s="218">
        <f ca="1">OFFSET('배치점수 계산기'!I$10,$D61,0)</f>
        <v>129.00700000000001</v>
      </c>
      <c r="T61" s="218">
        <f ca="1">OFFSET('배치점수 계산기'!J$10,$D61,0)</f>
        <v>128.82</v>
      </c>
      <c r="U61" s="218">
        <f ca="1">OFFSET('배치점수 계산기'!K$10,$D61,0)</f>
        <v>128.22200000000001</v>
      </c>
      <c r="V61" s="218">
        <f ca="1">OFFSET('배치점수 계산기'!L$10,$D61,0)</f>
        <v>127.273</v>
      </c>
      <c r="W61" s="210" t="str">
        <f ca="1">OFFSET('배치점수 계산기'!M$10,$D61,0)</f>
        <v>표점</v>
      </c>
      <c r="X61" s="208" t="str">
        <f ca="1">OFFSET('배치점수 계산기'!N$10,$D61,0)</f>
        <v>표점</v>
      </c>
      <c r="Y61" s="212">
        <f ca="1">OFFSET(환산공식!FG$15,$F61,0)</f>
        <v>0.35</v>
      </c>
      <c r="Z61" s="35">
        <f ca="1">OFFSET(환산공식!FH$15,$F61,0)</f>
        <v>0.35</v>
      </c>
      <c r="AA61" s="203">
        <f ca="1">OFFSET(환산공식!FI$15,$F61,0)</f>
        <v>0.28999999999999998</v>
      </c>
      <c r="AB61" s="5"/>
      <c r="AD61">
        <f t="shared" ca="1" si="1"/>
        <v>6</v>
      </c>
      <c r="AF61" s="5"/>
      <c r="AG61" s="5"/>
      <c r="AH61" s="5"/>
    </row>
    <row r="62" spans="1:34">
      <c r="A62" s="222"/>
      <c r="B62" s="222"/>
      <c r="C62" s="222" t="s">
        <v>3327</v>
      </c>
      <c r="D62" s="260">
        <v>1878</v>
      </c>
      <c r="E62" s="219">
        <v>55</v>
      </c>
      <c r="F62" s="219">
        <v>55</v>
      </c>
      <c r="G62" s="264">
        <v>55</v>
      </c>
      <c r="H62" s="221" t="s">
        <v>149</v>
      </c>
      <c r="I62" s="219" t="s">
        <v>801</v>
      </c>
      <c r="J62" s="267" t="s">
        <v>75</v>
      </c>
      <c r="K62" s="219" t="s">
        <v>84</v>
      </c>
      <c r="L62" s="35" t="str">
        <f ca="1">IF(OFFSET(환산공식!$DU$15,$F62,0)=1,"O","X")</f>
        <v>X</v>
      </c>
      <c r="M62" s="212">
        <f ca="1">IFERROR(OFFSET(환산공식!DA$15,$F62,0),"")</f>
        <v>15</v>
      </c>
      <c r="N62" s="35" t="str">
        <f ca="1">IFERROR(CONCATENATE(ROUND(OFFSET(환산공식!DB$15,$F62,0),1),"%"),"")</f>
        <v>100%</v>
      </c>
      <c r="O62" s="35">
        <f ca="1">IFERROR(OFFSET(환산공식!DC$15,$F62,0),"")</f>
        <v>10</v>
      </c>
      <c r="P62" s="212" t="str">
        <f t="shared" ca="1" si="0"/>
        <v>3% 이하</v>
      </c>
      <c r="Q62" s="218">
        <f ca="1">IFERROR(ROUND(OFFSET(환산공식!$EX$15,$F62,0),3),"")</f>
        <v>0</v>
      </c>
      <c r="R62" s="218">
        <f ca="1">OFFSET('배치점수 계산기'!H$10,$D62,0)</f>
        <v>129.16200000000001</v>
      </c>
      <c r="S62" s="218">
        <f ca="1">OFFSET('배치점수 계산기'!I$10,$D62,0)</f>
        <v>129.00700000000001</v>
      </c>
      <c r="T62" s="218">
        <f ca="1">OFFSET('배치점수 계산기'!J$10,$D62,0)</f>
        <v>128.82</v>
      </c>
      <c r="U62" s="218">
        <f ca="1">OFFSET('배치점수 계산기'!K$10,$D62,0)</f>
        <v>128.28</v>
      </c>
      <c r="V62" s="218">
        <f ca="1">OFFSET('배치점수 계산기'!L$10,$D62,0)</f>
        <v>127.548</v>
      </c>
      <c r="W62" s="210" t="str">
        <f ca="1">OFFSET('배치점수 계산기'!M$10,$D62,0)</f>
        <v>표점</v>
      </c>
      <c r="X62" s="208" t="str">
        <f ca="1">OFFSET('배치점수 계산기'!N$10,$D62,0)</f>
        <v>표점</v>
      </c>
      <c r="Y62" s="212">
        <f ca="1">OFFSET(환산공식!FG$15,$F62,0)</f>
        <v>0.35</v>
      </c>
      <c r="Z62" s="35">
        <f ca="1">OFFSET(환산공식!FH$15,$F62,0)</f>
        <v>0.35</v>
      </c>
      <c r="AA62" s="203">
        <f ca="1">OFFSET(환산공식!FI$15,$F62,0)</f>
        <v>0.28999999999999998</v>
      </c>
      <c r="AB62" s="5"/>
      <c r="AD62">
        <f t="shared" ca="1" si="1"/>
        <v>6</v>
      </c>
      <c r="AF62" s="5"/>
      <c r="AG62" s="5"/>
      <c r="AH62" s="5"/>
    </row>
    <row r="63" spans="1:34">
      <c r="A63" s="222"/>
      <c r="B63" s="222"/>
      <c r="C63" s="222" t="s">
        <v>3328</v>
      </c>
      <c r="D63" s="260">
        <v>1879</v>
      </c>
      <c r="E63" s="219">
        <v>55</v>
      </c>
      <c r="F63" s="219">
        <v>55</v>
      </c>
      <c r="G63" s="264">
        <v>56</v>
      </c>
      <c r="H63" s="221" t="s">
        <v>149</v>
      </c>
      <c r="I63" s="219" t="s">
        <v>801</v>
      </c>
      <c r="J63" s="267" t="s">
        <v>395</v>
      </c>
      <c r="K63" s="219" t="s">
        <v>84</v>
      </c>
      <c r="L63" s="35" t="str">
        <f ca="1">IF(OFFSET(환산공식!$DU$15,$F63,0)=1,"O","X")</f>
        <v>X</v>
      </c>
      <c r="M63" s="212">
        <f ca="1">IFERROR(OFFSET(환산공식!DA$15,$F63,0),"")</f>
        <v>15</v>
      </c>
      <c r="N63" s="35" t="str">
        <f ca="1">IFERROR(CONCATENATE(ROUND(OFFSET(환산공식!DB$15,$F63,0),1),"%"),"")</f>
        <v>100%</v>
      </c>
      <c r="O63" s="35">
        <f ca="1">IFERROR(OFFSET(환산공식!DC$15,$F63,0),"")</f>
        <v>10</v>
      </c>
      <c r="P63" s="212" t="str">
        <f t="shared" ca="1" si="0"/>
        <v>3% 이하</v>
      </c>
      <c r="Q63" s="218">
        <f ca="1">IFERROR(ROUND(OFFSET(환산공식!$EX$15,$F63,0),3),"")</f>
        <v>0</v>
      </c>
      <c r="R63" s="218">
        <f ca="1">OFFSET('배치점수 계산기'!H$10,$D63,0)</f>
        <v>129.00700000000001</v>
      </c>
      <c r="S63" s="218">
        <f ca="1">OFFSET('배치점수 계산기'!I$10,$D63,0)</f>
        <v>128.82</v>
      </c>
      <c r="T63" s="218">
        <f ca="1">OFFSET('배치점수 계산기'!J$10,$D63,0)</f>
        <v>128.63499999999999</v>
      </c>
      <c r="U63" s="218">
        <f ca="1">OFFSET('배치점수 계산기'!K$10,$D63,0)</f>
        <v>128.001</v>
      </c>
      <c r="V63" s="218">
        <f ca="1">OFFSET('배치점수 계산기'!L$10,$D63,0)</f>
        <v>127.142</v>
      </c>
      <c r="W63" s="210" t="str">
        <f ca="1">OFFSET('배치점수 계산기'!M$10,$D63,0)</f>
        <v>표점</v>
      </c>
      <c r="X63" s="208" t="str">
        <f ca="1">OFFSET('배치점수 계산기'!N$10,$D63,0)</f>
        <v>표점</v>
      </c>
      <c r="Y63" s="212">
        <f ca="1">OFFSET(환산공식!FG$15,$F63,0)</f>
        <v>0.35</v>
      </c>
      <c r="Z63" s="35">
        <f ca="1">OFFSET(환산공식!FH$15,$F63,0)</f>
        <v>0.35</v>
      </c>
      <c r="AA63" s="203">
        <f ca="1">OFFSET(환산공식!FI$15,$F63,0)</f>
        <v>0.28999999999999998</v>
      </c>
      <c r="AB63" s="5"/>
      <c r="AD63">
        <f t="shared" ca="1" si="1"/>
        <v>6</v>
      </c>
      <c r="AF63" s="5"/>
      <c r="AG63" s="5"/>
      <c r="AH63" s="5"/>
    </row>
    <row r="64" spans="1:34">
      <c r="A64" s="222"/>
      <c r="B64" s="222"/>
      <c r="C64" s="222" t="s">
        <v>3329</v>
      </c>
      <c r="D64" s="260">
        <v>1880</v>
      </c>
      <c r="E64" s="219">
        <v>55</v>
      </c>
      <c r="F64" s="219">
        <v>55</v>
      </c>
      <c r="G64" s="264">
        <v>57</v>
      </c>
      <c r="H64" s="221" t="s">
        <v>149</v>
      </c>
      <c r="I64" s="219" t="s">
        <v>801</v>
      </c>
      <c r="J64" s="267" t="s">
        <v>807</v>
      </c>
      <c r="K64" s="219" t="s">
        <v>84</v>
      </c>
      <c r="L64" s="35" t="str">
        <f ca="1">IF(OFFSET(환산공식!$DU$15,$F64,0)=1,"O","X")</f>
        <v>X</v>
      </c>
      <c r="M64" s="212">
        <f ca="1">IFERROR(OFFSET(환산공식!DA$15,$F64,0),"")</f>
        <v>15</v>
      </c>
      <c r="N64" s="35" t="str">
        <f ca="1">IFERROR(CONCATENATE(ROUND(OFFSET(환산공식!DB$15,$F64,0),1),"%"),"")</f>
        <v>100%</v>
      </c>
      <c r="O64" s="35">
        <f ca="1">IFERROR(OFFSET(환산공식!DC$15,$F64,0),"")</f>
        <v>10</v>
      </c>
      <c r="P64" s="212" t="str">
        <f t="shared" ca="1" si="0"/>
        <v>3% 이하</v>
      </c>
      <c r="Q64" s="218">
        <f ca="1">IFERROR(ROUND(OFFSET(환산공식!$EX$15,$F64,0),3),"")</f>
        <v>0</v>
      </c>
      <c r="R64" s="218">
        <f ca="1">OFFSET('배치점수 계산기'!H$10,$D64,0)</f>
        <v>128.86500000000001</v>
      </c>
      <c r="S64" s="218">
        <f ca="1">OFFSET('배치점수 계산기'!I$10,$D64,0)</f>
        <v>128.68199999999999</v>
      </c>
      <c r="T64" s="218">
        <f ca="1">OFFSET('배치점수 계산기'!J$10,$D64,0)</f>
        <v>128.49299999999999</v>
      </c>
      <c r="U64" s="218">
        <f ca="1">OFFSET('배치점수 계산기'!K$10,$D64,0)</f>
        <v>127.84</v>
      </c>
      <c r="V64" s="218">
        <f ca="1">OFFSET('배치점수 계산기'!L$10,$D64,0)</f>
        <v>127.054</v>
      </c>
      <c r="W64" s="210" t="str">
        <f ca="1">OFFSET('배치점수 계산기'!M$10,$D64,0)</f>
        <v>표점</v>
      </c>
      <c r="X64" s="208" t="str">
        <f ca="1">OFFSET('배치점수 계산기'!N$10,$D64,0)</f>
        <v>표점</v>
      </c>
      <c r="Y64" s="212">
        <f ca="1">OFFSET(환산공식!FG$15,$F64,0)</f>
        <v>0.35</v>
      </c>
      <c r="Z64" s="35">
        <f ca="1">OFFSET(환산공식!FH$15,$F64,0)</f>
        <v>0.35</v>
      </c>
      <c r="AA64" s="203">
        <f ca="1">OFFSET(환산공식!FI$15,$F64,0)</f>
        <v>0.28999999999999998</v>
      </c>
      <c r="AB64" s="5"/>
      <c r="AD64">
        <f t="shared" ca="1" si="1"/>
        <v>6</v>
      </c>
      <c r="AF64" s="5"/>
      <c r="AG64" s="5"/>
      <c r="AH64" s="5"/>
    </row>
    <row r="65" spans="1:34">
      <c r="A65" s="222"/>
      <c r="B65" s="222"/>
      <c r="C65" s="222" t="s">
        <v>3330</v>
      </c>
      <c r="D65" s="260">
        <v>1881</v>
      </c>
      <c r="E65" s="219">
        <v>65</v>
      </c>
      <c r="F65" s="219">
        <v>65</v>
      </c>
      <c r="G65" s="264">
        <v>58</v>
      </c>
      <c r="H65" s="221" t="s">
        <v>149</v>
      </c>
      <c r="I65" s="219" t="s">
        <v>402</v>
      </c>
      <c r="J65" s="267" t="s">
        <v>158</v>
      </c>
      <c r="K65" s="219" t="s">
        <v>83</v>
      </c>
      <c r="L65" s="35" t="str">
        <f ca="1">IF(OFFSET(환산공식!$DU$15,$F65,0)=1,"O","X")</f>
        <v>X</v>
      </c>
      <c r="M65" s="212">
        <f ca="1">IFERROR(OFFSET(환산공식!DA$15,$F65,0),"")</f>
        <v>200</v>
      </c>
      <c r="N65" s="35" t="str">
        <f ca="1">IFERROR(CONCATENATE(ROUND(OFFSET(환산공식!DB$15,$F65,0),1),"%"),"")</f>
        <v>100%</v>
      </c>
      <c r="O65" s="35">
        <f ca="1">IFERROR(OFFSET(환산공식!DC$15,$F65,0),"")</f>
        <v>0</v>
      </c>
      <c r="P65" s="212" t="str">
        <f t="shared" ca="1" si="0"/>
        <v>3% 이하</v>
      </c>
      <c r="Q65" s="218">
        <f ca="1">IFERROR(ROUND(OFFSET(환산공식!$EX$15,$F65,0),3),"")</f>
        <v>0</v>
      </c>
      <c r="R65" s="218">
        <f ca="1">OFFSET('배치점수 계산기'!H$10,$D65,0)</f>
        <v>698.33699999999999</v>
      </c>
      <c r="S65" s="218">
        <f ca="1">OFFSET('배치점수 계산기'!I$10,$D65,0)</f>
        <v>695.52300000000002</v>
      </c>
      <c r="T65" s="218">
        <f ca="1">OFFSET('배치점수 계산기'!J$10,$D65,0)</f>
        <v>693.178</v>
      </c>
      <c r="U65" s="218">
        <f ca="1">OFFSET('배치점수 계산기'!K$10,$D65,0)</f>
        <v>690.51900000000001</v>
      </c>
      <c r="V65" s="218">
        <f ca="1">OFFSET('배치점수 계산기'!L$10,$D65,0)</f>
        <v>687.26800000000003</v>
      </c>
      <c r="W65" s="210" t="str">
        <f ca="1">OFFSET('배치점수 계산기'!M$10,$D65,0)</f>
        <v>표점</v>
      </c>
      <c r="X65" s="208" t="str">
        <f ca="1">OFFSET('배치점수 계산기'!N$10,$D65,0)</f>
        <v>표점</v>
      </c>
      <c r="Y65" s="212">
        <f ca="1">OFFSET(환산공식!FG$15,$F65,0)</f>
        <v>0.25</v>
      </c>
      <c r="Z65" s="35">
        <f ca="1">OFFSET(환산공식!FH$15,$F65,0)</f>
        <v>0.38</v>
      </c>
      <c r="AA65" s="203">
        <f ca="1">OFFSET(환산공식!FI$15,$F65,0)</f>
        <v>0.38</v>
      </c>
      <c r="AB65" s="5"/>
      <c r="AD65">
        <f t="shared" ca="1" si="1"/>
        <v>6</v>
      </c>
      <c r="AF65" s="5"/>
      <c r="AG65" s="5"/>
      <c r="AH65" s="5"/>
    </row>
    <row r="66" spans="1:34">
      <c r="A66" s="222"/>
      <c r="B66" s="222"/>
      <c r="C66" s="222" t="s">
        <v>3331</v>
      </c>
      <c r="D66" s="260">
        <v>1882</v>
      </c>
      <c r="E66" s="219">
        <v>65</v>
      </c>
      <c r="F66" s="219">
        <v>65</v>
      </c>
      <c r="G66" s="264">
        <v>59</v>
      </c>
      <c r="H66" s="221" t="s">
        <v>149</v>
      </c>
      <c r="I66" s="219" t="s">
        <v>402</v>
      </c>
      <c r="J66" s="267" t="s">
        <v>813</v>
      </c>
      <c r="K66" s="219" t="s">
        <v>83</v>
      </c>
      <c r="L66" s="35" t="str">
        <f ca="1">IF(OFFSET(환산공식!$DU$15,$F66,0)=1,"O","X")</f>
        <v>X</v>
      </c>
      <c r="M66" s="212">
        <f ca="1">IFERROR(OFFSET(환산공식!DA$15,$F66,0),"")</f>
        <v>200</v>
      </c>
      <c r="N66" s="35" t="str">
        <f ca="1">IFERROR(CONCATENATE(ROUND(OFFSET(환산공식!DB$15,$F66,0),1),"%"),"")</f>
        <v>100%</v>
      </c>
      <c r="O66" s="35">
        <f ca="1">IFERROR(OFFSET(환산공식!DC$15,$F66,0),"")</f>
        <v>0</v>
      </c>
      <c r="P66" s="212" t="str">
        <f t="shared" ca="1" si="0"/>
        <v>3% 이하</v>
      </c>
      <c r="Q66" s="218">
        <f ca="1">IFERROR(ROUND(OFFSET(환산공식!$EX$15,$F66,0),3),"")</f>
        <v>0</v>
      </c>
      <c r="R66" s="218">
        <f ca="1">OFFSET('배치점수 계산기'!H$10,$D66,0)</f>
        <v>695.77800000000002</v>
      </c>
      <c r="S66" s="218">
        <f ca="1">OFFSET('배치점수 계산기'!I$10,$D66,0)</f>
        <v>693.178</v>
      </c>
      <c r="T66" s="218">
        <f ca="1">OFFSET('배치점수 계산기'!J$10,$D66,0)</f>
        <v>691.048</v>
      </c>
      <c r="U66" s="218">
        <f ca="1">OFFSET('배치점수 계산기'!K$10,$D66,0)</f>
        <v>688.85199999999998</v>
      </c>
      <c r="V66" s="218">
        <f ca="1">OFFSET('배치점수 계산기'!L$10,$D66,0)</f>
        <v>685.54600000000005</v>
      </c>
      <c r="W66" s="210" t="str">
        <f ca="1">OFFSET('배치점수 계산기'!M$10,$D66,0)</f>
        <v>표점</v>
      </c>
      <c r="X66" s="208" t="str">
        <f ca="1">OFFSET('배치점수 계산기'!N$10,$D66,0)</f>
        <v>표점</v>
      </c>
      <c r="Y66" s="212">
        <f ca="1">OFFSET(환산공식!FG$15,$F66,0)</f>
        <v>0.25</v>
      </c>
      <c r="Z66" s="35">
        <f ca="1">OFFSET(환산공식!FH$15,$F66,0)</f>
        <v>0.38</v>
      </c>
      <c r="AA66" s="203">
        <f ca="1">OFFSET(환산공식!FI$15,$F66,0)</f>
        <v>0.38</v>
      </c>
      <c r="AB66" s="5"/>
      <c r="AD66">
        <f t="shared" ca="1" si="1"/>
        <v>6</v>
      </c>
      <c r="AF66" s="5"/>
      <c r="AG66" s="5"/>
      <c r="AH66" s="5"/>
    </row>
    <row r="67" spans="1:34">
      <c r="A67" s="222"/>
      <c r="B67" s="222"/>
      <c r="C67" s="222" t="s">
        <v>3332</v>
      </c>
      <c r="D67" s="260">
        <v>1883</v>
      </c>
      <c r="E67" s="219">
        <v>65</v>
      </c>
      <c r="F67" s="219">
        <v>65</v>
      </c>
      <c r="G67" s="264">
        <v>60</v>
      </c>
      <c r="H67" s="221" t="s">
        <v>149</v>
      </c>
      <c r="I67" s="219" t="s">
        <v>402</v>
      </c>
      <c r="J67" s="267" t="s">
        <v>500</v>
      </c>
      <c r="K67" s="219" t="s">
        <v>83</v>
      </c>
      <c r="L67" s="35" t="str">
        <f ca="1">IF(OFFSET(환산공식!$DU$15,$F67,0)=1,"O","X")</f>
        <v>X</v>
      </c>
      <c r="M67" s="212">
        <f ca="1">IFERROR(OFFSET(환산공식!DA$15,$F67,0),"")</f>
        <v>200</v>
      </c>
      <c r="N67" s="35" t="str">
        <f ca="1">IFERROR(CONCATENATE(ROUND(OFFSET(환산공식!DB$15,$F67,0),1),"%"),"")</f>
        <v>100%</v>
      </c>
      <c r="O67" s="35">
        <f ca="1">IFERROR(OFFSET(환산공식!DC$15,$F67,0),"")</f>
        <v>0</v>
      </c>
      <c r="P67" s="212" t="str">
        <f t="shared" ca="1" si="0"/>
        <v>3% 이하</v>
      </c>
      <c r="Q67" s="218">
        <f ca="1">IFERROR(ROUND(OFFSET(환산공식!$EX$15,$F67,0),3),"")</f>
        <v>0</v>
      </c>
      <c r="R67" s="218">
        <f ca="1">OFFSET('배치점수 계산기'!H$10,$D67,0)</f>
        <v>691.202</v>
      </c>
      <c r="S67" s="218">
        <f ca="1">OFFSET('배치점수 계산기'!I$10,$D67,0)</f>
        <v>689.226</v>
      </c>
      <c r="T67" s="218">
        <f ca="1">OFFSET('배치점수 계산기'!J$10,$D67,0)</f>
        <v>687.52200000000005</v>
      </c>
      <c r="U67" s="218">
        <f ca="1">OFFSET('배치점수 계산기'!K$10,$D67,0)</f>
        <v>685.54600000000005</v>
      </c>
      <c r="V67" s="218">
        <f ca="1">OFFSET('배치점수 계산기'!L$10,$D67,0)</f>
        <v>681.79700000000003</v>
      </c>
      <c r="W67" s="210" t="str">
        <f ca="1">OFFSET('배치점수 계산기'!M$10,$D67,0)</f>
        <v>표점</v>
      </c>
      <c r="X67" s="208" t="str">
        <f ca="1">OFFSET('배치점수 계산기'!N$10,$D67,0)</f>
        <v>표점</v>
      </c>
      <c r="Y67" s="212">
        <f ca="1">OFFSET(환산공식!FG$15,$F67,0)</f>
        <v>0.25</v>
      </c>
      <c r="Z67" s="35">
        <f ca="1">OFFSET(환산공식!FH$15,$F67,0)</f>
        <v>0.38</v>
      </c>
      <c r="AA67" s="203">
        <f ca="1">OFFSET(환산공식!FI$15,$F67,0)</f>
        <v>0.38</v>
      </c>
      <c r="AB67" s="5"/>
      <c r="AD67">
        <f t="shared" ca="1" si="1"/>
        <v>6</v>
      </c>
      <c r="AF67" s="5"/>
      <c r="AG67" s="5"/>
      <c r="AH67" s="5"/>
    </row>
    <row r="68" spans="1:34">
      <c r="A68" s="222"/>
      <c r="B68" s="222"/>
      <c r="C68" s="222" t="s">
        <v>3333</v>
      </c>
      <c r="D68" s="260">
        <v>1884</v>
      </c>
      <c r="E68" s="219">
        <v>65</v>
      </c>
      <c r="F68" s="219">
        <v>65</v>
      </c>
      <c r="G68" s="264">
        <v>61</v>
      </c>
      <c r="H68" s="221" t="s">
        <v>149</v>
      </c>
      <c r="I68" s="219" t="s">
        <v>402</v>
      </c>
      <c r="J68" s="267" t="s">
        <v>499</v>
      </c>
      <c r="K68" s="219" t="s">
        <v>83</v>
      </c>
      <c r="L68" s="35" t="str">
        <f ca="1">IF(OFFSET(환산공식!$DU$15,$F68,0)=1,"O","X")</f>
        <v>X</v>
      </c>
      <c r="M68" s="212">
        <f ca="1">IFERROR(OFFSET(환산공식!DA$15,$F68,0),"")</f>
        <v>200</v>
      </c>
      <c r="N68" s="35" t="str">
        <f ca="1">IFERROR(CONCATENATE(ROUND(OFFSET(환산공식!DB$15,$F68,0),1),"%"),"")</f>
        <v>100%</v>
      </c>
      <c r="O68" s="35">
        <f ca="1">IFERROR(OFFSET(환산공식!DC$15,$F68,0),"")</f>
        <v>0</v>
      </c>
      <c r="P68" s="212" t="str">
        <f t="shared" ca="1" si="0"/>
        <v>3% 이하</v>
      </c>
      <c r="Q68" s="218">
        <f ca="1">IFERROR(ROUND(OFFSET(환산공식!$EX$15,$F68,0),3),"")</f>
        <v>0</v>
      </c>
      <c r="R68" s="218">
        <f ca="1">OFFSET('배치점수 계산기'!H$10,$D68,0)</f>
        <v>689.49800000000005</v>
      </c>
      <c r="S68" s="218">
        <f ca="1">OFFSET('배치점수 계산기'!I$10,$D68,0)</f>
        <v>687.52200000000005</v>
      </c>
      <c r="T68" s="218">
        <f ca="1">OFFSET('배치점수 계산기'!J$10,$D68,0)</f>
        <v>685.93799999999999</v>
      </c>
      <c r="U68" s="218">
        <f ca="1">OFFSET('배치점수 계산기'!K$10,$D68,0)</f>
        <v>683.57</v>
      </c>
      <c r="V68" s="218">
        <f ca="1">OFFSET('배치점수 계산기'!L$10,$D68,0)</f>
        <v>680.23</v>
      </c>
      <c r="W68" s="210" t="str">
        <f ca="1">OFFSET('배치점수 계산기'!M$10,$D68,0)</f>
        <v>표점</v>
      </c>
      <c r="X68" s="208" t="str">
        <f ca="1">OFFSET('배치점수 계산기'!N$10,$D68,0)</f>
        <v>표점</v>
      </c>
      <c r="Y68" s="212">
        <f ca="1">OFFSET(환산공식!FG$15,$F68,0)</f>
        <v>0.25</v>
      </c>
      <c r="Z68" s="35">
        <f ca="1">OFFSET(환산공식!FH$15,$F68,0)</f>
        <v>0.38</v>
      </c>
      <c r="AA68" s="203">
        <f ca="1">OFFSET(환산공식!FI$15,$F68,0)</f>
        <v>0.38</v>
      </c>
      <c r="AB68" s="5"/>
      <c r="AD68">
        <f t="shared" ca="1" si="1"/>
        <v>6</v>
      </c>
      <c r="AF68" s="5"/>
      <c r="AG68" s="5"/>
      <c r="AH68" s="5"/>
    </row>
    <row r="69" spans="1:34">
      <c r="A69" s="222"/>
      <c r="B69" s="222"/>
      <c r="C69" s="222" t="s">
        <v>3334</v>
      </c>
      <c r="D69" s="260">
        <v>1885</v>
      </c>
      <c r="E69" s="219">
        <v>65</v>
      </c>
      <c r="F69" s="219">
        <v>65</v>
      </c>
      <c r="G69" s="264">
        <v>62</v>
      </c>
      <c r="H69" s="221" t="s">
        <v>149</v>
      </c>
      <c r="I69" s="219" t="s">
        <v>402</v>
      </c>
      <c r="J69" s="267" t="s">
        <v>815</v>
      </c>
      <c r="K69" s="219" t="s">
        <v>83</v>
      </c>
      <c r="L69" s="35" t="str">
        <f ca="1">IF(OFFSET(환산공식!$DU$15,$F69,0)=1,"O","X")</f>
        <v>X</v>
      </c>
      <c r="M69" s="212">
        <f ca="1">IFERROR(OFFSET(환산공식!DA$15,$F69,0),"")</f>
        <v>200</v>
      </c>
      <c r="N69" s="35" t="str">
        <f ca="1">IFERROR(CONCATENATE(ROUND(OFFSET(환산공식!DB$15,$F69,0),1),"%"),"")</f>
        <v>100%</v>
      </c>
      <c r="O69" s="35">
        <f ca="1">IFERROR(OFFSET(환산공식!DC$15,$F69,0),"")</f>
        <v>0</v>
      </c>
      <c r="P69" s="212" t="str">
        <f t="shared" ca="1" si="0"/>
        <v>3% 이하</v>
      </c>
      <c r="Q69" s="218">
        <f ca="1">IFERROR(ROUND(OFFSET(환산공식!$EX$15,$F69,0),3),"")</f>
        <v>0</v>
      </c>
      <c r="R69" s="218">
        <f ca="1">OFFSET('배치점수 계산기'!H$10,$D69,0)</f>
        <v>687.52200000000005</v>
      </c>
      <c r="S69" s="218">
        <f ca="1">OFFSET('배치점수 계산기'!I$10,$D69,0)</f>
        <v>685.56399999999996</v>
      </c>
      <c r="T69" s="218">
        <f ca="1">OFFSET('배치점수 계산기'!J$10,$D69,0)</f>
        <v>683.96400000000006</v>
      </c>
      <c r="U69" s="218">
        <f ca="1">OFFSET('배치점수 계산기'!K$10,$D69,0)</f>
        <v>681.66</v>
      </c>
      <c r="V69" s="218">
        <f ca="1">OFFSET('배치점수 계산기'!L$10,$D69,0)</f>
        <v>678.66300000000001</v>
      </c>
      <c r="W69" s="210" t="str">
        <f ca="1">OFFSET('배치점수 계산기'!M$10,$D69,0)</f>
        <v>표점</v>
      </c>
      <c r="X69" s="208" t="str">
        <f ca="1">OFFSET('배치점수 계산기'!N$10,$D69,0)</f>
        <v>표점</v>
      </c>
      <c r="Y69" s="212">
        <f ca="1">OFFSET(환산공식!FG$15,$F69,0)</f>
        <v>0.25</v>
      </c>
      <c r="Z69" s="35">
        <f ca="1">OFFSET(환산공식!FH$15,$F69,0)</f>
        <v>0.38</v>
      </c>
      <c r="AA69" s="203">
        <f ca="1">OFFSET(환산공식!FI$15,$F69,0)</f>
        <v>0.38</v>
      </c>
      <c r="AB69" s="5"/>
      <c r="AD69">
        <f t="shared" ca="1" si="1"/>
        <v>6</v>
      </c>
      <c r="AF69" s="5"/>
      <c r="AG69" s="5"/>
      <c r="AH69" s="5"/>
    </row>
    <row r="70" spans="1:34">
      <c r="A70" s="222"/>
      <c r="B70" s="222"/>
      <c r="C70" s="222" t="s">
        <v>3335</v>
      </c>
      <c r="D70" s="260">
        <v>1886</v>
      </c>
      <c r="E70" s="219">
        <v>66</v>
      </c>
      <c r="F70" s="219">
        <v>66</v>
      </c>
      <c r="G70" s="264">
        <v>63</v>
      </c>
      <c r="H70" s="221" t="s">
        <v>149</v>
      </c>
      <c r="I70" s="219" t="s">
        <v>402</v>
      </c>
      <c r="J70" s="267" t="s">
        <v>498</v>
      </c>
      <c r="K70" s="219" t="s">
        <v>84</v>
      </c>
      <c r="L70" s="35" t="str">
        <f ca="1">IF(OFFSET(환산공식!$DU$15,$F70,0)=1,"O","X")</f>
        <v>X</v>
      </c>
      <c r="M70" s="212">
        <f ca="1">IFERROR(OFFSET(환산공식!DA$15,$F70,0),"")</f>
        <v>200</v>
      </c>
      <c r="N70" s="35" t="str">
        <f ca="1">IFERROR(CONCATENATE(ROUND(OFFSET(환산공식!DB$15,$F70,0),1),"%"),"")</f>
        <v>100%</v>
      </c>
      <c r="O70" s="35">
        <f ca="1">IFERROR(OFFSET(환산공식!DC$15,$F70,0),"")</f>
        <v>0</v>
      </c>
      <c r="P70" s="212" t="str">
        <f t="shared" ca="1" si="0"/>
        <v>3% 이하</v>
      </c>
      <c r="Q70" s="218">
        <f ca="1">IFERROR(ROUND(OFFSET(환산공식!$EX$15,$F70,0),3),"")</f>
        <v>0</v>
      </c>
      <c r="R70" s="218">
        <f ca="1">OFFSET('배치점수 계산기'!H$10,$D70,0)</f>
        <v>692.91</v>
      </c>
      <c r="S70" s="218">
        <f ca="1">OFFSET('배치점수 계산기'!I$10,$D70,0)</f>
        <v>690.78399999999999</v>
      </c>
      <c r="T70" s="218">
        <f ca="1">OFFSET('배치점수 계산기'!J$10,$D70,0)</f>
        <v>688.17600000000004</v>
      </c>
      <c r="U70" s="218">
        <f ca="1">OFFSET('배치점수 계산기'!K$10,$D70,0)</f>
        <v>685.95</v>
      </c>
      <c r="V70" s="218">
        <f ca="1">OFFSET('배치점수 계산기'!L$10,$D70,0)</f>
        <v>682.43600000000004</v>
      </c>
      <c r="W70" s="210" t="str">
        <f ca="1">OFFSET('배치점수 계산기'!M$10,$D70,0)</f>
        <v>표점</v>
      </c>
      <c r="X70" s="208" t="str">
        <f ca="1">OFFSET('배치점수 계산기'!N$10,$D70,0)</f>
        <v>표점</v>
      </c>
      <c r="Y70" s="212">
        <f ca="1">OFFSET(환산공식!FG$15,$F70,0)</f>
        <v>0.38</v>
      </c>
      <c r="Z70" s="35">
        <f ca="1">OFFSET(환산공식!FH$15,$F70,0)</f>
        <v>0.38</v>
      </c>
      <c r="AA70" s="203">
        <f ca="1">OFFSET(환산공식!FI$15,$F70,0)</f>
        <v>0.25</v>
      </c>
      <c r="AB70" s="5"/>
      <c r="AD70">
        <f t="shared" ca="1" si="1"/>
        <v>6</v>
      </c>
      <c r="AF70" s="5"/>
      <c r="AG70" s="5"/>
      <c r="AH70" s="5"/>
    </row>
    <row r="71" spans="1:34">
      <c r="A71" s="222"/>
      <c r="B71" s="222"/>
      <c r="C71" s="222" t="s">
        <v>3336</v>
      </c>
      <c r="D71" s="260">
        <v>1887</v>
      </c>
      <c r="E71" s="219">
        <v>66</v>
      </c>
      <c r="F71" s="219">
        <v>66</v>
      </c>
      <c r="G71" s="264">
        <v>64</v>
      </c>
      <c r="H71" s="221" t="s">
        <v>149</v>
      </c>
      <c r="I71" s="219" t="s">
        <v>402</v>
      </c>
      <c r="J71" s="267" t="s">
        <v>819</v>
      </c>
      <c r="K71" s="219" t="s">
        <v>84</v>
      </c>
      <c r="L71" s="35" t="str">
        <f ca="1">IF(OFFSET(환산공식!$DU$15,$F71,0)=1,"O","X")</f>
        <v>X</v>
      </c>
      <c r="M71" s="212">
        <f ca="1">IFERROR(OFFSET(환산공식!DA$15,$F71,0),"")</f>
        <v>200</v>
      </c>
      <c r="N71" s="35" t="str">
        <f ca="1">IFERROR(CONCATENATE(ROUND(OFFSET(환산공식!DB$15,$F71,0),1),"%"),"")</f>
        <v>100%</v>
      </c>
      <c r="O71" s="35">
        <f ca="1">IFERROR(OFFSET(환산공식!DC$15,$F71,0),"")</f>
        <v>0</v>
      </c>
      <c r="P71" s="212" t="str">
        <f t="shared" ca="1" si="0"/>
        <v>3% 이하</v>
      </c>
      <c r="Q71" s="218">
        <f ca="1">IFERROR(ROUND(OFFSET(환산공식!$EX$15,$F71,0),3),"")</f>
        <v>0</v>
      </c>
      <c r="R71" s="218">
        <f ca="1">OFFSET('배치점수 계산기'!H$10,$D71,0)</f>
        <v>690.63400000000001</v>
      </c>
      <c r="S71" s="218">
        <f ca="1">OFFSET('배치점수 계산기'!I$10,$D71,0)</f>
        <v>688.17600000000004</v>
      </c>
      <c r="T71" s="218">
        <f ca="1">OFFSET('배치점수 계산기'!J$10,$D71,0)</f>
        <v>685.95</v>
      </c>
      <c r="U71" s="218">
        <f ca="1">OFFSET('배치점수 계산기'!K$10,$D71,0)</f>
        <v>683.19</v>
      </c>
      <c r="V71" s="218">
        <f ca="1">OFFSET('배치점수 계산기'!L$10,$D71,0)</f>
        <v>680.08</v>
      </c>
      <c r="W71" s="210" t="str">
        <f ca="1">OFFSET('배치점수 계산기'!M$10,$D71,0)</f>
        <v>표점</v>
      </c>
      <c r="X71" s="208" t="str">
        <f ca="1">OFFSET('배치점수 계산기'!N$10,$D71,0)</f>
        <v>표점</v>
      </c>
      <c r="Y71" s="212">
        <f ca="1">OFFSET(환산공식!FG$15,$F71,0)</f>
        <v>0.38</v>
      </c>
      <c r="Z71" s="35">
        <f ca="1">OFFSET(환산공식!FH$15,$F71,0)</f>
        <v>0.38</v>
      </c>
      <c r="AA71" s="203">
        <f ca="1">OFFSET(환산공식!FI$15,$F71,0)</f>
        <v>0.25</v>
      </c>
      <c r="AB71" s="5"/>
      <c r="AD71">
        <f t="shared" ca="1" si="1"/>
        <v>6</v>
      </c>
      <c r="AF71" s="5"/>
      <c r="AG71" s="5"/>
      <c r="AH71" s="5"/>
    </row>
    <row r="72" spans="1:34">
      <c r="A72" s="222"/>
      <c r="B72" s="222"/>
      <c r="C72" s="222" t="s">
        <v>3337</v>
      </c>
      <c r="D72" s="260">
        <v>1888</v>
      </c>
      <c r="E72" s="219">
        <v>66</v>
      </c>
      <c r="F72" s="219">
        <v>66</v>
      </c>
      <c r="G72" s="264">
        <v>65</v>
      </c>
      <c r="H72" s="221" t="s">
        <v>149</v>
      </c>
      <c r="I72" s="219" t="s">
        <v>402</v>
      </c>
      <c r="J72" s="267" t="s">
        <v>390</v>
      </c>
      <c r="K72" s="219" t="s">
        <v>84</v>
      </c>
      <c r="L72" s="35" t="str">
        <f ca="1">IF(OFFSET(환산공식!$DU$15,$F72,0)=1,"O","X")</f>
        <v>X</v>
      </c>
      <c r="M72" s="212">
        <f ca="1">IFERROR(OFFSET(환산공식!DA$15,$F72,0),"")</f>
        <v>200</v>
      </c>
      <c r="N72" s="35" t="str">
        <f ca="1">IFERROR(CONCATENATE(ROUND(OFFSET(환산공식!DB$15,$F72,0),1),"%"),"")</f>
        <v>100%</v>
      </c>
      <c r="O72" s="35">
        <f ca="1">IFERROR(OFFSET(환산공식!DC$15,$F72,0),"")</f>
        <v>0</v>
      </c>
      <c r="P72" s="212" t="str">
        <f t="shared" ca="1" si="0"/>
        <v>3% 이하</v>
      </c>
      <c r="Q72" s="218">
        <f ca="1">IFERROR(ROUND(OFFSET(환산공식!$EX$15,$F72,0),3),"")</f>
        <v>0</v>
      </c>
      <c r="R72" s="218">
        <f ca="1">OFFSET('배치점수 계산기'!H$10,$D72,0)</f>
        <v>686.23400000000004</v>
      </c>
      <c r="S72" s="218">
        <f ca="1">OFFSET('배치점수 계산기'!I$10,$D72,0)</f>
        <v>683.67600000000004</v>
      </c>
      <c r="T72" s="218">
        <f ca="1">OFFSET('배치점수 계산기'!J$10,$D72,0)</f>
        <v>681.65</v>
      </c>
      <c r="U72" s="218">
        <f ca="1">OFFSET('배치점수 계산기'!K$10,$D72,0)</f>
        <v>680.096</v>
      </c>
      <c r="V72" s="218">
        <f ca="1">OFFSET('배치점수 계산기'!L$10,$D72,0)</f>
        <v>677.62</v>
      </c>
      <c r="W72" s="210" t="str">
        <f ca="1">OFFSET('배치점수 계산기'!M$10,$D72,0)</f>
        <v>표점</v>
      </c>
      <c r="X72" s="208" t="str">
        <f ca="1">OFFSET('배치점수 계산기'!N$10,$D72,0)</f>
        <v>표점</v>
      </c>
      <c r="Y72" s="212">
        <f ca="1">OFFSET(환산공식!FG$15,$F72,0)</f>
        <v>0.38</v>
      </c>
      <c r="Z72" s="35">
        <f ca="1">OFFSET(환산공식!FH$15,$F72,0)</f>
        <v>0.38</v>
      </c>
      <c r="AA72" s="203">
        <f ca="1">OFFSET(환산공식!FI$15,$F72,0)</f>
        <v>0.25</v>
      </c>
      <c r="AB72" s="5"/>
      <c r="AD72">
        <f t="shared" ca="1" si="1"/>
        <v>6</v>
      </c>
      <c r="AF72" s="5"/>
      <c r="AG72" s="5"/>
      <c r="AH72" s="5"/>
    </row>
    <row r="73" spans="1:34">
      <c r="A73" s="222"/>
      <c r="B73" s="222"/>
      <c r="C73" s="222" t="s">
        <v>3338</v>
      </c>
      <c r="D73" s="260">
        <v>1889</v>
      </c>
      <c r="E73" s="219">
        <v>66</v>
      </c>
      <c r="F73" s="219">
        <v>66</v>
      </c>
      <c r="G73" s="264">
        <v>66</v>
      </c>
      <c r="H73" s="221" t="s">
        <v>149</v>
      </c>
      <c r="I73" s="219" t="s">
        <v>402</v>
      </c>
      <c r="J73" s="267" t="s">
        <v>105</v>
      </c>
      <c r="K73" s="219" t="s">
        <v>84</v>
      </c>
      <c r="L73" s="35" t="str">
        <f ca="1">IF(OFFSET(환산공식!$DU$15,$F73,0)=1,"O","X")</f>
        <v>X</v>
      </c>
      <c r="M73" s="212">
        <f ca="1">IFERROR(OFFSET(환산공식!DA$15,$F73,0),"")</f>
        <v>200</v>
      </c>
      <c r="N73" s="35" t="str">
        <f ca="1">IFERROR(CONCATENATE(ROUND(OFFSET(환산공식!DB$15,$F73,0),1),"%"),"")</f>
        <v>100%</v>
      </c>
      <c r="O73" s="35">
        <f ca="1">IFERROR(OFFSET(환산공식!DC$15,$F73,0),"")</f>
        <v>0</v>
      </c>
      <c r="P73" s="212" t="str">
        <f t="shared" ref="P73:P136" ca="1" si="2">IF(E73="","",IF(Q73&gt;R73,"90% 이상",IF(Q73&gt;S73,CONCATENATE(ROUND(((Q73-S73)/(R73-S73))*20+70,0),"%"),IF(Q73&gt;T73,CONCATENATE(ROUND(((Q73-T73)/(S73-T73))*30+40,0),"%"),IF(Q73&gt;U73,CONCATENATE(ROUND(((Q73-U73)/(T73-U73))*30+10,0),"%"),IF(Q73&gt;V73,CONCATENATE(ROUND(((Q73-V73)/(U73-V73))*7+3,0),"%"),"3% 이하"))))))</f>
        <v>3% 이하</v>
      </c>
      <c r="Q73" s="218">
        <f ca="1">IFERROR(ROUND(OFFSET(환산공식!$EX$15,$F73,0),3),"")</f>
        <v>0</v>
      </c>
      <c r="R73" s="218">
        <f ca="1">OFFSET('배치점수 계산기'!H$10,$D73,0)</f>
        <v>682.07</v>
      </c>
      <c r="S73" s="218">
        <f ca="1">OFFSET('배치점수 계산기'!I$10,$D73,0)</f>
        <v>680.51400000000001</v>
      </c>
      <c r="T73" s="218">
        <f ca="1">OFFSET('배치점수 계산기'!J$10,$D73,0)</f>
        <v>678.39</v>
      </c>
      <c r="U73" s="218">
        <f ca="1">OFFSET('배치점수 계산기'!K$10,$D73,0)</f>
        <v>676.98400000000004</v>
      </c>
      <c r="V73" s="218">
        <f ca="1">OFFSET('배치점수 계산기'!L$10,$D73,0)</f>
        <v>674.79399999999998</v>
      </c>
      <c r="W73" s="210" t="str">
        <f ca="1">OFFSET('배치점수 계산기'!M$10,$D73,0)</f>
        <v>표점</v>
      </c>
      <c r="X73" s="208" t="str">
        <f ca="1">OFFSET('배치점수 계산기'!N$10,$D73,0)</f>
        <v>표점</v>
      </c>
      <c r="Y73" s="212">
        <f ca="1">OFFSET(환산공식!FG$15,$F73,0)</f>
        <v>0.38</v>
      </c>
      <c r="Z73" s="35">
        <f ca="1">OFFSET(환산공식!FH$15,$F73,0)</f>
        <v>0.38</v>
      </c>
      <c r="AA73" s="203">
        <f ca="1">OFFSET(환산공식!FI$15,$F73,0)</f>
        <v>0.25</v>
      </c>
      <c r="AB73" s="5"/>
      <c r="AD73">
        <f t="shared" ref="AD73:AD136" ca="1" si="3">IF(L73="X",6,IF(Q73&gt;R73,1,IF(Q73&gt;S73,2,IF(Q73&gt;T73,3,IF(Q73&gt;U73,4,IF(Q73&gt;=V73,5,IF(Q73&lt;V73,6,"")))))))</f>
        <v>6</v>
      </c>
      <c r="AF73" s="5"/>
      <c r="AG73" s="5"/>
      <c r="AH73" s="5"/>
    </row>
    <row r="74" spans="1:34">
      <c r="A74" s="222"/>
      <c r="B74" s="222"/>
      <c r="C74" s="222" t="s">
        <v>3339</v>
      </c>
      <c r="D74" s="260">
        <v>1890</v>
      </c>
      <c r="E74" s="219">
        <v>66</v>
      </c>
      <c r="F74" s="219">
        <v>66</v>
      </c>
      <c r="G74" s="264">
        <v>67</v>
      </c>
      <c r="H74" s="221" t="s">
        <v>149</v>
      </c>
      <c r="I74" s="219" t="s">
        <v>402</v>
      </c>
      <c r="J74" s="267" t="s">
        <v>818</v>
      </c>
      <c r="K74" s="219" t="s">
        <v>84</v>
      </c>
      <c r="L74" s="35" t="str">
        <f ca="1">IF(OFFSET(환산공식!$DU$15,$F74,0)=1,"O","X")</f>
        <v>X</v>
      </c>
      <c r="M74" s="212">
        <f ca="1">IFERROR(OFFSET(환산공식!DA$15,$F74,0),"")</f>
        <v>200</v>
      </c>
      <c r="N74" s="35" t="str">
        <f ca="1">IFERROR(CONCATENATE(ROUND(OFFSET(환산공식!DB$15,$F74,0),1),"%"),"")</f>
        <v>100%</v>
      </c>
      <c r="O74" s="35">
        <f ca="1">IFERROR(OFFSET(환산공식!DC$15,$F74,0),"")</f>
        <v>0</v>
      </c>
      <c r="P74" s="212" t="str">
        <f t="shared" ca="1" si="2"/>
        <v>3% 이하</v>
      </c>
      <c r="Q74" s="218">
        <f ca="1">IFERROR(ROUND(OFFSET(환산공식!$EX$15,$F74,0),3),"")</f>
        <v>0</v>
      </c>
      <c r="R74" s="218">
        <f ca="1">OFFSET('배치점수 계산기'!H$10,$D74,0)</f>
        <v>682.07</v>
      </c>
      <c r="S74" s="218">
        <f ca="1">OFFSET('배치점수 계산기'!I$10,$D74,0)</f>
        <v>680.51400000000001</v>
      </c>
      <c r="T74" s="218">
        <f ca="1">OFFSET('배치점수 계산기'!J$10,$D74,0)</f>
        <v>678.39</v>
      </c>
      <c r="U74" s="218">
        <f ca="1">OFFSET('배치점수 계산기'!K$10,$D74,0)</f>
        <v>676.98400000000004</v>
      </c>
      <c r="V74" s="218">
        <f ca="1">OFFSET('배치점수 계산기'!L$10,$D74,0)</f>
        <v>674.79399999999998</v>
      </c>
      <c r="W74" s="210" t="str">
        <f ca="1">OFFSET('배치점수 계산기'!M$10,$D74,0)</f>
        <v>표점</v>
      </c>
      <c r="X74" s="208" t="str">
        <f ca="1">OFFSET('배치점수 계산기'!N$10,$D74,0)</f>
        <v>표점</v>
      </c>
      <c r="Y74" s="212">
        <f ca="1">OFFSET(환산공식!FG$15,$F74,0)</f>
        <v>0.38</v>
      </c>
      <c r="Z74" s="35">
        <f ca="1">OFFSET(환산공식!FH$15,$F74,0)</f>
        <v>0.38</v>
      </c>
      <c r="AA74" s="203">
        <f ca="1">OFFSET(환산공식!FI$15,$F74,0)</f>
        <v>0.25</v>
      </c>
      <c r="AB74" s="5"/>
      <c r="AD74">
        <f t="shared" ca="1" si="3"/>
        <v>6</v>
      </c>
      <c r="AF74" s="5"/>
      <c r="AG74" s="5"/>
      <c r="AH74" s="5"/>
    </row>
    <row r="75" spans="1:34">
      <c r="A75" s="222"/>
      <c r="B75" s="222"/>
      <c r="C75" s="222" t="s">
        <v>3340</v>
      </c>
      <c r="D75" s="260">
        <v>1891</v>
      </c>
      <c r="E75" s="219">
        <v>66</v>
      </c>
      <c r="F75" s="219">
        <v>66</v>
      </c>
      <c r="G75" s="264">
        <v>68</v>
      </c>
      <c r="H75" s="221" t="s">
        <v>149</v>
      </c>
      <c r="I75" s="219" t="s">
        <v>402</v>
      </c>
      <c r="J75" s="267" t="s">
        <v>102</v>
      </c>
      <c r="K75" s="219" t="s">
        <v>84</v>
      </c>
      <c r="L75" s="35" t="str">
        <f ca="1">IF(OFFSET(환산공식!$DU$15,$F75,0)=1,"O","X")</f>
        <v>X</v>
      </c>
      <c r="M75" s="212">
        <f ca="1">IFERROR(OFFSET(환산공식!DA$15,$F75,0),"")</f>
        <v>200</v>
      </c>
      <c r="N75" s="35" t="str">
        <f ca="1">IFERROR(CONCATENATE(ROUND(OFFSET(환산공식!DB$15,$F75,0),1),"%"),"")</f>
        <v>100%</v>
      </c>
      <c r="O75" s="35">
        <f ca="1">IFERROR(OFFSET(환산공식!DC$15,$F75,0),"")</f>
        <v>0</v>
      </c>
      <c r="P75" s="212" t="str">
        <f t="shared" ca="1" si="2"/>
        <v>3% 이하</v>
      </c>
      <c r="Q75" s="218">
        <f ca="1">IFERROR(ROUND(OFFSET(환산공식!$EX$15,$F75,0),3),"")</f>
        <v>0</v>
      </c>
      <c r="R75" s="218">
        <f ca="1">OFFSET('배치점수 계산기'!H$10,$D75,0)</f>
        <v>681.13400000000001</v>
      </c>
      <c r="S75" s="218">
        <f ca="1">OFFSET('배치점수 계산기'!I$10,$D75,0)</f>
        <v>679.59400000000005</v>
      </c>
      <c r="T75" s="218">
        <f ca="1">OFFSET('배치점수 계산기'!J$10,$D75,0)</f>
        <v>677.62</v>
      </c>
      <c r="U75" s="218">
        <f ca="1">OFFSET('배치점수 계산기'!K$10,$D75,0)</f>
        <v>676.08</v>
      </c>
      <c r="V75" s="218">
        <f ca="1">OFFSET('배치점수 계산기'!L$10,$D75,0)</f>
        <v>674.024</v>
      </c>
      <c r="W75" s="210" t="str">
        <f ca="1">OFFSET('배치점수 계산기'!M$10,$D75,0)</f>
        <v>표점</v>
      </c>
      <c r="X75" s="208" t="str">
        <f ca="1">OFFSET('배치점수 계산기'!N$10,$D75,0)</f>
        <v>표점</v>
      </c>
      <c r="Y75" s="212">
        <f ca="1">OFFSET(환산공식!FG$15,$F75,0)</f>
        <v>0.38</v>
      </c>
      <c r="Z75" s="35">
        <f ca="1">OFFSET(환산공식!FH$15,$F75,0)</f>
        <v>0.38</v>
      </c>
      <c r="AA75" s="203">
        <f ca="1">OFFSET(환산공식!FI$15,$F75,0)</f>
        <v>0.25</v>
      </c>
      <c r="AB75" s="5"/>
      <c r="AD75">
        <f t="shared" ca="1" si="3"/>
        <v>6</v>
      </c>
      <c r="AF75" s="5"/>
      <c r="AG75" s="5"/>
      <c r="AH75" s="5"/>
    </row>
    <row r="76" spans="1:34">
      <c r="A76" s="222"/>
      <c r="B76" s="222"/>
      <c r="C76" s="222" t="s">
        <v>3341</v>
      </c>
      <c r="D76" s="260">
        <v>1892</v>
      </c>
      <c r="E76" s="219">
        <v>66</v>
      </c>
      <c r="F76" s="219">
        <v>66</v>
      </c>
      <c r="G76" s="264">
        <v>69</v>
      </c>
      <c r="H76" s="221" t="s">
        <v>149</v>
      </c>
      <c r="I76" s="219" t="s">
        <v>402</v>
      </c>
      <c r="J76" s="267" t="s">
        <v>111</v>
      </c>
      <c r="K76" s="219" t="s">
        <v>84</v>
      </c>
      <c r="L76" s="35" t="str">
        <f ca="1">IF(OFFSET(환산공식!$DU$15,$F76,0)=1,"O","X")</f>
        <v>X</v>
      </c>
      <c r="M76" s="212">
        <f ca="1">IFERROR(OFFSET(환산공식!DA$15,$F76,0),"")</f>
        <v>200</v>
      </c>
      <c r="N76" s="35" t="str">
        <f ca="1">IFERROR(CONCATENATE(ROUND(OFFSET(환산공식!DB$15,$F76,0),1),"%"),"")</f>
        <v>100%</v>
      </c>
      <c r="O76" s="35">
        <f ca="1">IFERROR(OFFSET(환산공식!DC$15,$F76,0),"")</f>
        <v>0</v>
      </c>
      <c r="P76" s="212" t="str">
        <f t="shared" ca="1" si="2"/>
        <v>3% 이하</v>
      </c>
      <c r="Q76" s="218">
        <f ca="1">IFERROR(ROUND(OFFSET(환산공식!$EX$15,$F76,0),3),"")</f>
        <v>0</v>
      </c>
      <c r="R76" s="218">
        <f ca="1">OFFSET('배치점수 계산기'!H$10,$D76,0)</f>
        <v>680.36400000000003</v>
      </c>
      <c r="S76" s="218">
        <f ca="1">OFFSET('배치점수 계산기'!I$10,$D76,0)</f>
        <v>678.67399999999998</v>
      </c>
      <c r="T76" s="218">
        <f ca="1">OFFSET('배치점수 계산기'!J$10,$D76,0)</f>
        <v>676.71600000000001</v>
      </c>
      <c r="U76" s="218">
        <f ca="1">OFFSET('배치점수 계산기'!K$10,$D76,0)</f>
        <v>675.29399999999998</v>
      </c>
      <c r="V76" s="218">
        <f ca="1">OFFSET('배치점수 계산기'!L$10,$D76,0)</f>
        <v>673.053</v>
      </c>
      <c r="W76" s="210" t="str">
        <f ca="1">OFFSET('배치점수 계산기'!M$10,$D76,0)</f>
        <v>표점</v>
      </c>
      <c r="X76" s="208" t="str">
        <f ca="1">OFFSET('배치점수 계산기'!N$10,$D76,0)</f>
        <v>표점</v>
      </c>
      <c r="Y76" s="212">
        <f ca="1">OFFSET(환산공식!FG$15,$F76,0)</f>
        <v>0.38</v>
      </c>
      <c r="Z76" s="35">
        <f ca="1">OFFSET(환산공식!FH$15,$F76,0)</f>
        <v>0.38</v>
      </c>
      <c r="AA76" s="203">
        <f ca="1">OFFSET(환산공식!FI$15,$F76,0)</f>
        <v>0.25</v>
      </c>
      <c r="AB76" s="5"/>
      <c r="AD76">
        <f t="shared" ca="1" si="3"/>
        <v>6</v>
      </c>
      <c r="AF76" s="5"/>
      <c r="AG76" s="5"/>
      <c r="AH76" s="5"/>
    </row>
    <row r="77" spans="1:34">
      <c r="A77" s="222"/>
      <c r="B77" s="222"/>
      <c r="C77" s="222" t="s">
        <v>3342</v>
      </c>
      <c r="D77" s="260">
        <v>1893</v>
      </c>
      <c r="E77" s="219">
        <v>66</v>
      </c>
      <c r="F77" s="219">
        <v>66</v>
      </c>
      <c r="G77" s="264">
        <v>70</v>
      </c>
      <c r="H77" s="221" t="s">
        <v>149</v>
      </c>
      <c r="I77" s="219" t="s">
        <v>402</v>
      </c>
      <c r="J77" s="267" t="s">
        <v>497</v>
      </c>
      <c r="K77" s="219" t="s">
        <v>84</v>
      </c>
      <c r="L77" s="35" t="str">
        <f ca="1">IF(OFFSET(환산공식!$DU$15,$F77,0)=1,"O","X")</f>
        <v>X</v>
      </c>
      <c r="M77" s="212">
        <f ca="1">IFERROR(OFFSET(환산공식!DA$15,$F77,0),"")</f>
        <v>200</v>
      </c>
      <c r="N77" s="35" t="str">
        <f ca="1">IFERROR(CONCATENATE(ROUND(OFFSET(환산공식!DB$15,$F77,0),1),"%"),"")</f>
        <v>100%</v>
      </c>
      <c r="O77" s="35">
        <f ca="1">IFERROR(OFFSET(환산공식!DC$15,$F77,0),"")</f>
        <v>0</v>
      </c>
      <c r="P77" s="212" t="str">
        <f t="shared" ca="1" si="2"/>
        <v>3% 이하</v>
      </c>
      <c r="Q77" s="218">
        <f ca="1">IFERROR(ROUND(OFFSET(환산공식!$EX$15,$F77,0),3),"")</f>
        <v>0</v>
      </c>
      <c r="R77" s="218">
        <f ca="1">OFFSET('배치점수 계산기'!H$10,$D77,0)</f>
        <v>679.82600000000002</v>
      </c>
      <c r="S77" s="218">
        <f ca="1">OFFSET('배치점수 계산기'!I$10,$D77,0)</f>
        <v>678.39</v>
      </c>
      <c r="T77" s="218">
        <f ca="1">OFFSET('배치점수 계산기'!J$10,$D77,0)</f>
        <v>676.48400000000004</v>
      </c>
      <c r="U77" s="218">
        <f ca="1">OFFSET('배치점수 계산기'!K$10,$D77,0)</f>
        <v>674.87599999999998</v>
      </c>
      <c r="V77" s="218">
        <f ca="1">OFFSET('배치점수 계산기'!L$10,$D77,0)</f>
        <v>672.55</v>
      </c>
      <c r="W77" s="210" t="str">
        <f ca="1">OFFSET('배치점수 계산기'!M$10,$D77,0)</f>
        <v>표점</v>
      </c>
      <c r="X77" s="208" t="str">
        <f ca="1">OFFSET('배치점수 계산기'!N$10,$D77,0)</f>
        <v>표점</v>
      </c>
      <c r="Y77" s="212">
        <f ca="1">OFFSET(환산공식!FG$15,$F77,0)</f>
        <v>0.38</v>
      </c>
      <c r="Z77" s="35">
        <f ca="1">OFFSET(환산공식!FH$15,$F77,0)</f>
        <v>0.38</v>
      </c>
      <c r="AA77" s="203">
        <f ca="1">OFFSET(환산공식!FI$15,$F77,0)</f>
        <v>0.25</v>
      </c>
      <c r="AB77" s="5"/>
      <c r="AD77">
        <f t="shared" ca="1" si="3"/>
        <v>6</v>
      </c>
      <c r="AF77" s="5"/>
      <c r="AG77" s="5"/>
      <c r="AH77" s="5"/>
    </row>
    <row r="78" spans="1:34">
      <c r="A78" s="222"/>
      <c r="B78" s="222"/>
      <c r="C78" s="222" t="s">
        <v>3343</v>
      </c>
      <c r="D78" s="260">
        <v>1894</v>
      </c>
      <c r="E78" s="219">
        <v>83</v>
      </c>
      <c r="F78" s="219">
        <v>83</v>
      </c>
      <c r="G78" s="264">
        <v>71</v>
      </c>
      <c r="H78" s="221" t="s">
        <v>149</v>
      </c>
      <c r="I78" s="219" t="s">
        <v>1109</v>
      </c>
      <c r="J78" s="267" t="s">
        <v>18536</v>
      </c>
      <c r="K78" s="219" t="s">
        <v>83</v>
      </c>
      <c r="L78" s="35" t="str">
        <f ca="1">IF(OFFSET(환산공식!$DU$15,$F78,0)=1,"O","X")</f>
        <v>X</v>
      </c>
      <c r="M78" s="212">
        <f ca="1">IFERROR(OFFSET(환산공식!DA$15,$F78,0),"")</f>
        <v>200</v>
      </c>
      <c r="N78" s="35" t="str">
        <f ca="1">IFERROR(CONCATENATE(ROUND(OFFSET(환산공식!DB$15,$F78,0),1),"%"),"")</f>
        <v>100%</v>
      </c>
      <c r="O78" s="35">
        <f ca="1">IFERROR(OFFSET(환산공식!DC$15,$F78,0),"")</f>
        <v>0</v>
      </c>
      <c r="P78" s="212" t="str">
        <f t="shared" ca="1" si="2"/>
        <v>3% 이하</v>
      </c>
      <c r="Q78" s="218">
        <f ca="1">IFERROR(ROUND(OFFSET(환산공식!$EX$15,$F78,0),3),"")</f>
        <v>0</v>
      </c>
      <c r="R78" s="218">
        <f ca="1">OFFSET('배치점수 계산기'!H$10,$D78,0)</f>
        <v>921.846</v>
      </c>
      <c r="S78" s="218">
        <f ca="1">OFFSET('배치점수 계산기'!I$10,$D78,0)</f>
        <v>919.23</v>
      </c>
      <c r="T78" s="218">
        <f ca="1">OFFSET('배치점수 계산기'!J$10,$D78,0)</f>
        <v>915.28300000000002</v>
      </c>
      <c r="U78" s="218">
        <f ca="1">OFFSET('배치점수 계산기'!K$10,$D78,0)</f>
        <v>909.98099999999999</v>
      </c>
      <c r="V78" s="218">
        <f ca="1">OFFSET('배치점수 계산기'!L$10,$D78,0)</f>
        <v>902.83</v>
      </c>
      <c r="W78" s="210" t="str">
        <f ca="1">OFFSET('배치점수 계산기'!M$10,$D78,0)</f>
        <v>표점/만점</v>
      </c>
      <c r="X78" s="208" t="str">
        <f ca="1">OFFSET('배치점수 계산기'!N$10,$D78,0)</f>
        <v>표점/만점</v>
      </c>
      <c r="Y78" s="212">
        <f ca="1">OFFSET(환산공식!FG$15,$F78,0)</f>
        <v>0.25</v>
      </c>
      <c r="Z78" s="35">
        <f ca="1">OFFSET(환산공식!FH$15,$F78,0)</f>
        <v>0.44</v>
      </c>
      <c r="AA78" s="203">
        <f ca="1">OFFSET(환산공식!FI$15,$F78,0)</f>
        <v>0.31</v>
      </c>
      <c r="AB78" s="5"/>
      <c r="AD78">
        <f t="shared" ca="1" si="3"/>
        <v>6</v>
      </c>
      <c r="AF78" s="5"/>
      <c r="AG78" s="5"/>
      <c r="AH78" s="5"/>
    </row>
    <row r="79" spans="1:34">
      <c r="A79" s="222"/>
      <c r="B79" s="222"/>
      <c r="C79" s="222" t="s">
        <v>3344</v>
      </c>
      <c r="D79" s="260">
        <v>1895</v>
      </c>
      <c r="E79" s="219">
        <v>83</v>
      </c>
      <c r="F79" s="219">
        <v>83</v>
      </c>
      <c r="G79" s="264">
        <v>72</v>
      </c>
      <c r="H79" s="221" t="s">
        <v>149</v>
      </c>
      <c r="I79" s="219" t="s">
        <v>1109</v>
      </c>
      <c r="J79" s="267" t="s">
        <v>717</v>
      </c>
      <c r="K79" s="219" t="s">
        <v>83</v>
      </c>
      <c r="L79" s="35" t="str">
        <f ca="1">IF(OFFSET(환산공식!$DU$15,$F79,0)=1,"O","X")</f>
        <v>X</v>
      </c>
      <c r="M79" s="212">
        <f ca="1">IFERROR(OFFSET(환산공식!DA$15,$F79,0),"")</f>
        <v>200</v>
      </c>
      <c r="N79" s="35" t="str">
        <f ca="1">IFERROR(CONCATENATE(ROUND(OFFSET(환산공식!DB$15,$F79,0),1),"%"),"")</f>
        <v>100%</v>
      </c>
      <c r="O79" s="35">
        <f ca="1">IFERROR(OFFSET(환산공식!DC$15,$F79,0),"")</f>
        <v>0</v>
      </c>
      <c r="P79" s="212" t="str">
        <f t="shared" ca="1" si="2"/>
        <v>3% 이하</v>
      </c>
      <c r="Q79" s="218">
        <f ca="1">IFERROR(ROUND(OFFSET(환산공식!$EX$15,$F79,0),3),"")</f>
        <v>0</v>
      </c>
      <c r="R79" s="218">
        <f ca="1">OFFSET('배치점수 계산기'!H$10,$D79,0)</f>
        <v>917.577</v>
      </c>
      <c r="S79" s="218">
        <f ca="1">OFFSET('배치점수 계산기'!I$10,$D79,0)</f>
        <v>914.22199999999998</v>
      </c>
      <c r="T79" s="218">
        <f ca="1">OFFSET('배치점수 계산기'!J$10,$D79,0)</f>
        <v>911.07500000000005</v>
      </c>
      <c r="U79" s="218">
        <f ca="1">OFFSET('배치점수 계산기'!K$10,$D79,0)</f>
        <v>906.673</v>
      </c>
      <c r="V79" s="218">
        <f ca="1">OFFSET('배치점수 계산기'!L$10,$D79,0)</f>
        <v>901.20100000000002</v>
      </c>
      <c r="W79" s="210" t="str">
        <f ca="1">OFFSET('배치점수 계산기'!M$10,$D79,0)</f>
        <v>표점/만점</v>
      </c>
      <c r="X79" s="208" t="str">
        <f ca="1">OFFSET('배치점수 계산기'!N$10,$D79,0)</f>
        <v>표점/만점</v>
      </c>
      <c r="Y79" s="212">
        <f ca="1">OFFSET(환산공식!FG$15,$F79,0)</f>
        <v>0.25</v>
      </c>
      <c r="Z79" s="35">
        <f ca="1">OFFSET(환산공식!FH$15,$F79,0)</f>
        <v>0.44</v>
      </c>
      <c r="AA79" s="203">
        <f ca="1">OFFSET(환산공식!FI$15,$F79,0)</f>
        <v>0.31</v>
      </c>
      <c r="AB79" s="5"/>
      <c r="AD79">
        <f t="shared" ca="1" si="3"/>
        <v>6</v>
      </c>
      <c r="AF79" s="5"/>
      <c r="AG79" s="5"/>
      <c r="AH79" s="5"/>
    </row>
    <row r="80" spans="1:34">
      <c r="A80" s="222"/>
      <c r="B80" s="222"/>
      <c r="C80" s="222" t="s">
        <v>3345</v>
      </c>
      <c r="D80" s="260">
        <v>1896</v>
      </c>
      <c r="E80" s="219">
        <v>83</v>
      </c>
      <c r="F80" s="219">
        <v>83</v>
      </c>
      <c r="G80" s="264">
        <v>73</v>
      </c>
      <c r="H80" s="221" t="s">
        <v>149</v>
      </c>
      <c r="I80" s="219" t="s">
        <v>1109</v>
      </c>
      <c r="J80" s="267" t="s">
        <v>18537</v>
      </c>
      <c r="K80" s="219" t="s">
        <v>83</v>
      </c>
      <c r="L80" s="35" t="str">
        <f ca="1">IF(OFFSET(환산공식!$DU$15,$F80,0)=1,"O","X")</f>
        <v>X</v>
      </c>
      <c r="M80" s="212">
        <f ca="1">IFERROR(OFFSET(환산공식!DA$15,$F80,0),"")</f>
        <v>200</v>
      </c>
      <c r="N80" s="35" t="str">
        <f ca="1">IFERROR(CONCATENATE(ROUND(OFFSET(환산공식!DB$15,$F80,0),1),"%"),"")</f>
        <v>100%</v>
      </c>
      <c r="O80" s="35">
        <f ca="1">IFERROR(OFFSET(환산공식!DC$15,$F80,0),"")</f>
        <v>0</v>
      </c>
      <c r="P80" s="212" t="str">
        <f t="shared" ca="1" si="2"/>
        <v>3% 이하</v>
      </c>
      <c r="Q80" s="218">
        <f ca="1">IFERROR(ROUND(OFFSET(환산공식!$EX$15,$F80,0),3),"")</f>
        <v>0</v>
      </c>
      <c r="R80" s="218">
        <f ca="1">OFFSET('배치점수 계산기'!H$10,$D80,0)</f>
        <v>917.38499999999999</v>
      </c>
      <c r="S80" s="218">
        <f ca="1">OFFSET('배치점수 계산기'!I$10,$D80,0)</f>
        <v>914.07799999999997</v>
      </c>
      <c r="T80" s="218">
        <f ca="1">OFFSET('배치점수 계산기'!J$10,$D80,0)</f>
        <v>910.73699999999997</v>
      </c>
      <c r="U80" s="218">
        <f ca="1">OFFSET('배치점수 계산기'!K$10,$D80,0)</f>
        <v>905.88400000000001</v>
      </c>
      <c r="V80" s="218">
        <f ca="1">OFFSET('배치점수 계산기'!L$10,$D80,0)</f>
        <v>899.77200000000005</v>
      </c>
      <c r="W80" s="210" t="str">
        <f ca="1">OFFSET('배치점수 계산기'!M$10,$D80,0)</f>
        <v>표점/만점</v>
      </c>
      <c r="X80" s="208" t="str">
        <f ca="1">OFFSET('배치점수 계산기'!N$10,$D80,0)</f>
        <v>표점/만점</v>
      </c>
      <c r="Y80" s="212">
        <f ca="1">OFFSET(환산공식!FG$15,$F80,0)</f>
        <v>0.25</v>
      </c>
      <c r="Z80" s="35">
        <f ca="1">OFFSET(환산공식!FH$15,$F80,0)</f>
        <v>0.44</v>
      </c>
      <c r="AA80" s="203">
        <f ca="1">OFFSET(환산공식!FI$15,$F80,0)</f>
        <v>0.31</v>
      </c>
      <c r="AB80" s="5"/>
      <c r="AD80">
        <f t="shared" ca="1" si="3"/>
        <v>6</v>
      </c>
      <c r="AF80" s="5"/>
      <c r="AG80" s="5"/>
      <c r="AH80" s="5"/>
    </row>
    <row r="81" spans="1:34">
      <c r="A81" s="222"/>
      <c r="B81" s="222"/>
      <c r="C81" s="222" t="s">
        <v>3346</v>
      </c>
      <c r="D81" s="260">
        <v>1897</v>
      </c>
      <c r="E81" s="219">
        <v>83</v>
      </c>
      <c r="F81" s="219">
        <v>83</v>
      </c>
      <c r="G81" s="264">
        <v>74</v>
      </c>
      <c r="H81" s="221" t="s">
        <v>149</v>
      </c>
      <c r="I81" s="219" t="s">
        <v>1109</v>
      </c>
      <c r="J81" s="267" t="s">
        <v>94</v>
      </c>
      <c r="K81" s="219" t="s">
        <v>83</v>
      </c>
      <c r="L81" s="35" t="str">
        <f ca="1">IF(OFFSET(환산공식!$DU$15,$F81,0)=1,"O","X")</f>
        <v>X</v>
      </c>
      <c r="M81" s="212">
        <f ca="1">IFERROR(OFFSET(환산공식!DA$15,$F81,0),"")</f>
        <v>200</v>
      </c>
      <c r="N81" s="35" t="str">
        <f ca="1">IFERROR(CONCATENATE(ROUND(OFFSET(환산공식!DB$15,$F81,0),1),"%"),"")</f>
        <v>100%</v>
      </c>
      <c r="O81" s="35">
        <f ca="1">IFERROR(OFFSET(환산공식!DC$15,$F81,0),"")</f>
        <v>0</v>
      </c>
      <c r="P81" s="212" t="str">
        <f t="shared" ca="1" si="2"/>
        <v>3% 이하</v>
      </c>
      <c r="Q81" s="218">
        <f ca="1">IFERROR(ROUND(OFFSET(환산공식!$EX$15,$F81,0),3),"")</f>
        <v>0</v>
      </c>
      <c r="R81" s="218">
        <f ca="1">OFFSET('배치점수 계산기'!H$10,$D81,0)</f>
        <v>915.923</v>
      </c>
      <c r="S81" s="218">
        <f ca="1">OFFSET('배치점수 계산기'!I$10,$D81,0)</f>
        <v>912.81799999999998</v>
      </c>
      <c r="T81" s="218">
        <f ca="1">OFFSET('배치점수 계산기'!J$10,$D81,0)</f>
        <v>909.79</v>
      </c>
      <c r="U81" s="218">
        <f ca="1">OFFSET('배치점수 계산기'!K$10,$D81,0)</f>
        <v>905.63400000000001</v>
      </c>
      <c r="V81" s="218">
        <f ca="1">OFFSET('배치점수 계산기'!L$10,$D81,0)</f>
        <v>900.16099999999994</v>
      </c>
      <c r="W81" s="210" t="str">
        <f ca="1">OFFSET('배치점수 계산기'!M$10,$D81,0)</f>
        <v>표점/만점</v>
      </c>
      <c r="X81" s="208" t="str">
        <f ca="1">OFFSET('배치점수 계산기'!N$10,$D81,0)</f>
        <v>표점/만점</v>
      </c>
      <c r="Y81" s="212">
        <f ca="1">OFFSET(환산공식!FG$15,$F81,0)</f>
        <v>0.25</v>
      </c>
      <c r="Z81" s="35">
        <f ca="1">OFFSET(환산공식!FH$15,$F81,0)</f>
        <v>0.44</v>
      </c>
      <c r="AA81" s="203">
        <f ca="1">OFFSET(환산공식!FI$15,$F81,0)</f>
        <v>0.31</v>
      </c>
      <c r="AB81" s="5"/>
      <c r="AD81">
        <f t="shared" ca="1" si="3"/>
        <v>6</v>
      </c>
      <c r="AF81" s="5"/>
      <c r="AG81" s="5"/>
      <c r="AH81" s="5"/>
    </row>
    <row r="82" spans="1:34">
      <c r="A82" s="222"/>
      <c r="B82" s="222"/>
      <c r="C82" s="222" t="s">
        <v>3347</v>
      </c>
      <c r="D82" s="260">
        <v>1898</v>
      </c>
      <c r="E82" s="219">
        <v>83</v>
      </c>
      <c r="F82" s="219">
        <v>83</v>
      </c>
      <c r="G82" s="264">
        <v>75</v>
      </c>
      <c r="H82" s="221" t="s">
        <v>149</v>
      </c>
      <c r="I82" s="219" t="s">
        <v>1109</v>
      </c>
      <c r="J82" s="267" t="s">
        <v>18535</v>
      </c>
      <c r="K82" s="219" t="s">
        <v>83</v>
      </c>
      <c r="L82" s="35" t="str">
        <f ca="1">IF(OFFSET(환산공식!$DU$15,$F82,0)=1,"O","X")</f>
        <v>X</v>
      </c>
      <c r="M82" s="212">
        <f ca="1">IFERROR(OFFSET(환산공식!DA$15,$F82,0),"")</f>
        <v>200</v>
      </c>
      <c r="N82" s="35" t="str">
        <f ca="1">IFERROR(CONCATENATE(ROUND(OFFSET(환산공식!DB$15,$F82,0),1),"%"),"")</f>
        <v>100%</v>
      </c>
      <c r="O82" s="35">
        <f ca="1">IFERROR(OFFSET(환산공식!DC$15,$F82,0),"")</f>
        <v>0</v>
      </c>
      <c r="P82" s="212" t="str">
        <f t="shared" ca="1" si="2"/>
        <v>3% 이하</v>
      </c>
      <c r="Q82" s="218">
        <f ca="1">IFERROR(ROUND(OFFSET(환산공식!$EX$15,$F82,0),3),"")</f>
        <v>0</v>
      </c>
      <c r="R82" s="218">
        <f ca="1">OFFSET('배치점수 계산기'!H$10,$D82,0)</f>
        <v>911.07500000000005</v>
      </c>
      <c r="S82" s="218">
        <f ca="1">OFFSET('배치점수 계산기'!I$10,$D82,0)</f>
        <v>908.35599999999999</v>
      </c>
      <c r="T82" s="218">
        <f ca="1">OFFSET('배치점수 계산기'!J$10,$D82,0)</f>
        <v>905.44200000000001</v>
      </c>
      <c r="U82" s="218">
        <f ca="1">OFFSET('배치점수 계산기'!K$10,$D82,0)</f>
        <v>902.048</v>
      </c>
      <c r="V82" s="218">
        <f ca="1">OFFSET('배치점수 계산기'!L$10,$D82,0)</f>
        <v>895.17399999999998</v>
      </c>
      <c r="W82" s="210" t="str">
        <f ca="1">OFFSET('배치점수 계산기'!M$10,$D82,0)</f>
        <v>표점/만점</v>
      </c>
      <c r="X82" s="208" t="str">
        <f ca="1">OFFSET('배치점수 계산기'!N$10,$D82,0)</f>
        <v>표점/만점</v>
      </c>
      <c r="Y82" s="212">
        <f ca="1">OFFSET(환산공식!FG$15,$F82,0)</f>
        <v>0.25</v>
      </c>
      <c r="Z82" s="35">
        <f ca="1">OFFSET(환산공식!FH$15,$F82,0)</f>
        <v>0.44</v>
      </c>
      <c r="AA82" s="203">
        <f ca="1">OFFSET(환산공식!FI$15,$F82,0)</f>
        <v>0.31</v>
      </c>
      <c r="AB82" s="5"/>
      <c r="AD82">
        <f t="shared" ca="1" si="3"/>
        <v>6</v>
      </c>
      <c r="AF82" s="5"/>
      <c r="AG82" s="5"/>
      <c r="AH82" s="5"/>
    </row>
    <row r="83" spans="1:34">
      <c r="A83" s="222"/>
      <c r="B83" s="222"/>
      <c r="C83" s="222" t="s">
        <v>3348</v>
      </c>
      <c r="D83" s="260">
        <v>1899</v>
      </c>
      <c r="E83" s="219">
        <v>83</v>
      </c>
      <c r="F83" s="219">
        <v>83</v>
      </c>
      <c r="G83" s="264">
        <v>76</v>
      </c>
      <c r="H83" s="221" t="s">
        <v>149</v>
      </c>
      <c r="I83" s="219" t="s">
        <v>1109</v>
      </c>
      <c r="J83" s="267" t="s">
        <v>1113</v>
      </c>
      <c r="K83" s="219" t="s">
        <v>83</v>
      </c>
      <c r="L83" s="35" t="str">
        <f ca="1">IF(OFFSET(환산공식!$DU$15,$F83,0)=1,"O","X")</f>
        <v>X</v>
      </c>
      <c r="M83" s="212">
        <f ca="1">IFERROR(OFFSET(환산공식!DA$15,$F83,0),"")</f>
        <v>200</v>
      </c>
      <c r="N83" s="35" t="str">
        <f ca="1">IFERROR(CONCATENATE(ROUND(OFFSET(환산공식!DB$15,$F83,0),1),"%"),"")</f>
        <v>100%</v>
      </c>
      <c r="O83" s="35">
        <f ca="1">IFERROR(OFFSET(환산공식!DC$15,$F83,0),"")</f>
        <v>0</v>
      </c>
      <c r="P83" s="212" t="str">
        <f t="shared" ca="1" si="2"/>
        <v>3% 이하</v>
      </c>
      <c r="Q83" s="218">
        <f ca="1">IFERROR(ROUND(OFFSET(환산공식!$EX$15,$F83,0),3),"")</f>
        <v>0</v>
      </c>
      <c r="R83" s="218">
        <f ca="1">OFFSET('배치점수 계산기'!H$10,$D83,0)</f>
        <v>909.06</v>
      </c>
      <c r="S83" s="218">
        <f ca="1">OFFSET('배치점수 계산기'!I$10,$D83,0)</f>
        <v>906.48099999999999</v>
      </c>
      <c r="T83" s="218">
        <f ca="1">OFFSET('배치점수 계산기'!J$10,$D83,0)</f>
        <v>904.25900000000001</v>
      </c>
      <c r="U83" s="218">
        <f ca="1">OFFSET('배치점수 계산기'!K$10,$D83,0)</f>
        <v>901.20100000000002</v>
      </c>
      <c r="V83" s="218">
        <f ca="1">OFFSET('배치점수 계산기'!L$10,$D83,0)</f>
        <v>894.97799999999995</v>
      </c>
      <c r="W83" s="210" t="str">
        <f ca="1">OFFSET('배치점수 계산기'!M$10,$D83,0)</f>
        <v>표점/만점</v>
      </c>
      <c r="X83" s="208" t="str">
        <f ca="1">OFFSET('배치점수 계산기'!N$10,$D83,0)</f>
        <v>표점/만점</v>
      </c>
      <c r="Y83" s="212">
        <f ca="1">OFFSET(환산공식!FG$15,$F83,0)</f>
        <v>0.25</v>
      </c>
      <c r="Z83" s="35">
        <f ca="1">OFFSET(환산공식!FH$15,$F83,0)</f>
        <v>0.44</v>
      </c>
      <c r="AA83" s="203">
        <f ca="1">OFFSET(환산공식!FI$15,$F83,0)</f>
        <v>0.31</v>
      </c>
      <c r="AB83" s="5"/>
      <c r="AD83">
        <f t="shared" ca="1" si="3"/>
        <v>6</v>
      </c>
      <c r="AF83" s="5"/>
      <c r="AG83" s="5"/>
      <c r="AH83" s="5"/>
    </row>
    <row r="84" spans="1:34">
      <c r="A84" s="222"/>
      <c r="B84" s="222"/>
      <c r="C84" s="222" t="s">
        <v>3349</v>
      </c>
      <c r="D84" s="260">
        <v>1901</v>
      </c>
      <c r="E84" s="219">
        <v>83</v>
      </c>
      <c r="F84" s="219">
        <v>83</v>
      </c>
      <c r="G84" s="264">
        <v>77</v>
      </c>
      <c r="H84" s="221" t="s">
        <v>149</v>
      </c>
      <c r="I84" s="219" t="s">
        <v>1109</v>
      </c>
      <c r="J84" s="267" t="s">
        <v>18541</v>
      </c>
      <c r="K84" s="219" t="s">
        <v>84</v>
      </c>
      <c r="L84" s="35" t="str">
        <f ca="1">IF(OFFSET(환산공식!$DU$15,$F84,0)=1,"O","X")</f>
        <v>X</v>
      </c>
      <c r="M84" s="212">
        <f ca="1">IFERROR(OFFSET(환산공식!DA$15,$F84,0),"")</f>
        <v>200</v>
      </c>
      <c r="N84" s="35" t="str">
        <f ca="1">IFERROR(CONCATENATE(ROUND(OFFSET(환산공식!DB$15,$F84,0),1),"%"),"")</f>
        <v>100%</v>
      </c>
      <c r="O84" s="35">
        <f ca="1">IFERROR(OFFSET(환산공식!DC$15,$F84,0),"")</f>
        <v>0</v>
      </c>
      <c r="P84" s="212" t="str">
        <f t="shared" ca="1" si="2"/>
        <v>3% 이하</v>
      </c>
      <c r="Q84" s="218">
        <f ca="1">IFERROR(ROUND(OFFSET(환산공식!$EX$15,$F84,0),3),"")</f>
        <v>0</v>
      </c>
      <c r="R84" s="218">
        <f ca="1">OFFSET('배치점수 계산기'!H$10,$D84,0)</f>
        <v>920.49</v>
      </c>
      <c r="S84" s="218">
        <f ca="1">OFFSET('배치점수 계산기'!I$10,$D84,0)</f>
        <v>917.971</v>
      </c>
      <c r="T84" s="218">
        <f ca="1">OFFSET('배치점수 계산기'!J$10,$D84,0)</f>
        <v>914.22199999999998</v>
      </c>
      <c r="U84" s="218">
        <f ca="1">OFFSET('배치점수 계산기'!K$10,$D84,0)</f>
        <v>910.73699999999997</v>
      </c>
      <c r="V84" s="218">
        <f ca="1">OFFSET('배치점수 계산기'!L$10,$D84,0)</f>
        <v>905.10199999999998</v>
      </c>
      <c r="W84" s="210" t="str">
        <f ca="1">OFFSET('배치점수 계산기'!M$10,$D84,0)</f>
        <v>표점/만점</v>
      </c>
      <c r="X84" s="208" t="str">
        <f ca="1">OFFSET('배치점수 계산기'!N$10,$D84,0)</f>
        <v>표점/만점</v>
      </c>
      <c r="Y84" s="212">
        <f ca="1">OFFSET(환산공식!FG$15,$F84,0)</f>
        <v>0.25</v>
      </c>
      <c r="Z84" s="35">
        <f ca="1">OFFSET(환산공식!FH$15,$F84,0)</f>
        <v>0.44</v>
      </c>
      <c r="AA84" s="203">
        <f ca="1">OFFSET(환산공식!FI$15,$F84,0)</f>
        <v>0.31</v>
      </c>
      <c r="AB84" s="5"/>
      <c r="AD84">
        <f t="shared" ca="1" si="3"/>
        <v>6</v>
      </c>
      <c r="AF84" s="5"/>
      <c r="AG84" s="5"/>
      <c r="AH84" s="5"/>
    </row>
    <row r="85" spans="1:34">
      <c r="A85" s="222"/>
      <c r="B85" s="222"/>
      <c r="C85" s="222" t="s">
        <v>3350</v>
      </c>
      <c r="D85" s="260">
        <v>1902</v>
      </c>
      <c r="E85" s="219">
        <v>84</v>
      </c>
      <c r="F85" s="219">
        <v>84</v>
      </c>
      <c r="G85" s="264">
        <v>78</v>
      </c>
      <c r="H85" s="221" t="s">
        <v>149</v>
      </c>
      <c r="I85" s="219" t="s">
        <v>1109</v>
      </c>
      <c r="J85" s="267" t="s">
        <v>18540</v>
      </c>
      <c r="K85" s="219" t="s">
        <v>84</v>
      </c>
      <c r="L85" s="35" t="str">
        <f ca="1">IF(OFFSET(환산공식!$DU$15,$F85,0)=1,"O","X")</f>
        <v>X</v>
      </c>
      <c r="M85" s="212">
        <f ca="1">IFERROR(OFFSET(환산공식!DA$15,$F85,0),"")</f>
        <v>200</v>
      </c>
      <c r="N85" s="35" t="str">
        <f ca="1">IFERROR(CONCATENATE(ROUND(OFFSET(환산공식!DB$15,$F85,0),1),"%"),"")</f>
        <v>100%</v>
      </c>
      <c r="O85" s="35">
        <f ca="1">IFERROR(OFFSET(환산공식!DC$15,$F85,0),"")</f>
        <v>0</v>
      </c>
      <c r="P85" s="212" t="str">
        <f t="shared" ca="1" si="2"/>
        <v>3% 이하</v>
      </c>
      <c r="Q85" s="218">
        <f ca="1">IFERROR(ROUND(OFFSET(환산공식!$EX$15,$F85,0),3),"")</f>
        <v>0</v>
      </c>
      <c r="R85" s="218">
        <f ca="1">OFFSET('배치점수 계산기'!H$10,$D85,0)</f>
        <v>902.93100000000004</v>
      </c>
      <c r="S85" s="218">
        <f ca="1">OFFSET('배치점수 계산기'!I$10,$D85,0)</f>
        <v>899.94</v>
      </c>
      <c r="T85" s="218">
        <f ca="1">OFFSET('배치점수 계산기'!J$10,$D85,0)</f>
        <v>896.05399999999997</v>
      </c>
      <c r="U85" s="218">
        <f ca="1">OFFSET('배치점수 계산기'!K$10,$D85,0)</f>
        <v>890.99800000000005</v>
      </c>
      <c r="V85" s="218">
        <f ca="1">OFFSET('배치점수 계산기'!L$10,$D85,0)</f>
        <v>884.56299999999999</v>
      </c>
      <c r="W85" s="210" t="str">
        <f ca="1">OFFSET('배치점수 계산기'!M$10,$D85,0)</f>
        <v>표점/만점</v>
      </c>
      <c r="X85" s="208" t="str">
        <f ca="1">OFFSET('배치점수 계산기'!N$10,$D85,0)</f>
        <v>표점/만점</v>
      </c>
      <c r="Y85" s="212">
        <f ca="1">OFFSET(환산공식!FG$15,$F85,0)</f>
        <v>0.31</v>
      </c>
      <c r="Z85" s="35">
        <f ca="1">OFFSET(환산공식!FH$15,$F85,0)</f>
        <v>0.37</v>
      </c>
      <c r="AA85" s="203">
        <f ca="1">OFFSET(환산공식!FI$15,$F85,0)</f>
        <v>0.31</v>
      </c>
      <c r="AB85" s="5"/>
      <c r="AD85">
        <f t="shared" ca="1" si="3"/>
        <v>6</v>
      </c>
      <c r="AF85" s="5"/>
      <c r="AG85" s="5"/>
      <c r="AH85" s="5"/>
    </row>
    <row r="86" spans="1:34">
      <c r="A86" s="222"/>
      <c r="B86" s="222"/>
      <c r="C86" s="222" t="s">
        <v>3351</v>
      </c>
      <c r="D86" s="260">
        <v>1903</v>
      </c>
      <c r="E86" s="219">
        <v>82</v>
      </c>
      <c r="F86" s="219">
        <v>82</v>
      </c>
      <c r="G86" s="264">
        <v>79</v>
      </c>
      <c r="H86" s="221" t="s">
        <v>149</v>
      </c>
      <c r="I86" s="219" t="s">
        <v>1109</v>
      </c>
      <c r="J86" s="267" t="s">
        <v>18861</v>
      </c>
      <c r="K86" s="219" t="s">
        <v>84</v>
      </c>
      <c r="L86" s="35" t="str">
        <f ca="1">IF(OFFSET(환산공식!$DU$15,$F86,0)=1,"O","X")</f>
        <v>X</v>
      </c>
      <c r="M86" s="212">
        <f ca="1">IFERROR(OFFSET(환산공식!DA$15,$F86,0),"")</f>
        <v>200</v>
      </c>
      <c r="N86" s="35" t="str">
        <f ca="1">IFERROR(CONCATENATE(ROUND(OFFSET(환산공식!DB$15,$F86,0),1),"%"),"")</f>
        <v>100%</v>
      </c>
      <c r="O86" s="35">
        <f ca="1">IFERROR(OFFSET(환산공식!DC$15,$F86,0),"")</f>
        <v>0</v>
      </c>
      <c r="P86" s="212" t="str">
        <f t="shared" ca="1" si="2"/>
        <v>3% 이하</v>
      </c>
      <c r="Q86" s="218">
        <f ca="1">IFERROR(ROUND(OFFSET(환산공식!$EX$15,$F86,0),3),"")</f>
        <v>0</v>
      </c>
      <c r="R86" s="218">
        <f ca="1">OFFSET('배치점수 계산기'!H$10,$D86,0)</f>
        <v>898.56399999999996</v>
      </c>
      <c r="S86" s="218">
        <f ca="1">OFFSET('배치점수 계산기'!I$10,$D86,0)</f>
        <v>895.89599999999996</v>
      </c>
      <c r="T86" s="218">
        <f ca="1">OFFSET('배치점수 계산기'!J$10,$D86,0)</f>
        <v>892.23299999999995</v>
      </c>
      <c r="U86" s="218">
        <f ca="1">OFFSET('배치점수 계산기'!K$10,$D86,0)</f>
        <v>888.87400000000002</v>
      </c>
      <c r="V86" s="218">
        <f ca="1">OFFSET('배치점수 계산기'!L$10,$D86,0)</f>
        <v>882.904</v>
      </c>
      <c r="W86" s="210" t="str">
        <f ca="1">OFFSET('배치점수 계산기'!M$10,$D86,0)</f>
        <v>표점/만점</v>
      </c>
      <c r="X86" s="208" t="str">
        <f ca="1">OFFSET('배치점수 계산기'!N$10,$D86,0)</f>
        <v>표점/만점</v>
      </c>
      <c r="Y86" s="212">
        <f ca="1">OFFSET(환산공식!FG$15,$F86,0)</f>
        <v>0.38</v>
      </c>
      <c r="Z86" s="35">
        <f ca="1">OFFSET(환산공식!FH$15,$F86,0)</f>
        <v>0.31</v>
      </c>
      <c r="AA86" s="203">
        <f ca="1">OFFSET(환산공식!FI$15,$F86,0)</f>
        <v>0.31</v>
      </c>
      <c r="AB86" s="5"/>
      <c r="AD86">
        <f t="shared" ca="1" si="3"/>
        <v>6</v>
      </c>
      <c r="AF86" s="5"/>
      <c r="AG86" s="5"/>
      <c r="AH86" s="5"/>
    </row>
    <row r="87" spans="1:34">
      <c r="A87" s="222"/>
      <c r="B87" s="222"/>
      <c r="C87" s="222" t="s">
        <v>3352</v>
      </c>
      <c r="D87" s="260">
        <v>1904</v>
      </c>
      <c r="E87" s="219">
        <v>73</v>
      </c>
      <c r="F87" s="219">
        <v>73</v>
      </c>
      <c r="G87" s="264">
        <v>80</v>
      </c>
      <c r="H87" s="221" t="s">
        <v>149</v>
      </c>
      <c r="I87" s="219" t="s">
        <v>401</v>
      </c>
      <c r="J87" s="267" t="s">
        <v>18542</v>
      </c>
      <c r="K87" s="219" t="s">
        <v>83</v>
      </c>
      <c r="L87" s="35" t="str">
        <f ca="1">IF(OFFSET(환산공식!$DU$15,$F87,0)=1,"O","X")</f>
        <v>X</v>
      </c>
      <c r="M87" s="212">
        <f ca="1">IFERROR(OFFSET(환산공식!DA$15,$F87,0),"")</f>
        <v>200</v>
      </c>
      <c r="N87" s="35" t="str">
        <f ca="1">IFERROR(CONCATENATE(ROUND(OFFSET(환산공식!DB$15,$F87,0),1),"%"),"")</f>
        <v>100%</v>
      </c>
      <c r="O87" s="35">
        <f ca="1">IFERROR(OFFSET(환산공식!DC$15,$F87,0),"")</f>
        <v>4</v>
      </c>
      <c r="P87" s="212" t="str">
        <f t="shared" ca="1" si="2"/>
        <v>3% 이하</v>
      </c>
      <c r="Q87" s="218">
        <f ca="1">IFERROR(ROUND(OFFSET(환산공식!$EX$15,$F87,0),3),"")</f>
        <v>0</v>
      </c>
      <c r="R87" s="218">
        <f ca="1">OFFSET('배치점수 계산기'!H$10,$D87,0)</f>
        <v>952.13400000000001</v>
      </c>
      <c r="S87" s="218">
        <f ca="1">OFFSET('배치점수 계산기'!I$10,$D87,0)</f>
        <v>947.95500000000004</v>
      </c>
      <c r="T87" s="218">
        <f ca="1">OFFSET('배치점수 계산기'!J$10,$D87,0)</f>
        <v>944.05499999999995</v>
      </c>
      <c r="U87" s="218">
        <f ca="1">OFFSET('배치점수 계산기'!K$10,$D87,0)</f>
        <v>941.53099999999995</v>
      </c>
      <c r="V87" s="218">
        <f ca="1">OFFSET('배치점수 계산기'!L$10,$D87,0)</f>
        <v>933.95500000000004</v>
      </c>
      <c r="W87" s="210" t="str">
        <f ca="1">OFFSET('배치점수 계산기'!M$10,$D87,0)</f>
        <v>표점/만점</v>
      </c>
      <c r="X87" s="208" t="str">
        <f ca="1">OFFSET('배치점수 계산기'!N$10,$D87,0)</f>
        <v>변표/만점</v>
      </c>
      <c r="Y87" s="212">
        <f ca="1">OFFSET(환산공식!FG$15,$F87,0)</f>
        <v>0.25</v>
      </c>
      <c r="Z87" s="35">
        <f ca="1">OFFSET(환산공식!FH$15,$F87,0)</f>
        <v>0.44</v>
      </c>
      <c r="AA87" s="203">
        <f ca="1">OFFSET(환산공식!FI$15,$F87,0)</f>
        <v>0.31</v>
      </c>
      <c r="AB87" s="5"/>
      <c r="AD87">
        <f t="shared" ca="1" si="3"/>
        <v>6</v>
      </c>
      <c r="AF87" s="5"/>
      <c r="AG87" s="5"/>
      <c r="AH87" s="5"/>
    </row>
    <row r="88" spans="1:34">
      <c r="A88" s="222"/>
      <c r="B88" s="222"/>
      <c r="C88" s="222" t="s">
        <v>3353</v>
      </c>
      <c r="D88" s="260">
        <v>1905</v>
      </c>
      <c r="E88" s="219">
        <v>73</v>
      </c>
      <c r="F88" s="219">
        <v>73</v>
      </c>
      <c r="G88" s="264">
        <v>81</v>
      </c>
      <c r="H88" s="221" t="s">
        <v>149</v>
      </c>
      <c r="I88" s="219" t="s">
        <v>401</v>
      </c>
      <c r="J88" s="267" t="s">
        <v>87</v>
      </c>
      <c r="K88" s="219" t="s">
        <v>83</v>
      </c>
      <c r="L88" s="35" t="str">
        <f ca="1">IF(OFFSET(환산공식!$DU$15,$F88,0)=1,"O","X")</f>
        <v>X</v>
      </c>
      <c r="M88" s="212">
        <f ca="1">IFERROR(OFFSET(환산공식!DA$15,$F88,0),"")</f>
        <v>200</v>
      </c>
      <c r="N88" s="35" t="str">
        <f ca="1">IFERROR(CONCATENATE(ROUND(OFFSET(환산공식!DB$15,$F88,0),1),"%"),"")</f>
        <v>100%</v>
      </c>
      <c r="O88" s="35">
        <f ca="1">IFERROR(OFFSET(환산공식!DC$15,$F88,0),"")</f>
        <v>4</v>
      </c>
      <c r="P88" s="212" t="str">
        <f t="shared" ca="1" si="2"/>
        <v>3% 이하</v>
      </c>
      <c r="Q88" s="218">
        <f ca="1">IFERROR(ROUND(OFFSET(환산공식!$EX$15,$F88,0),3),"")</f>
        <v>0</v>
      </c>
      <c r="R88" s="218">
        <f ca="1">OFFSET('배치점수 계산기'!H$10,$D88,0)</f>
        <v>923.80799999999999</v>
      </c>
      <c r="S88" s="218">
        <f ca="1">OFFSET('배치점수 계산기'!I$10,$D88,0)</f>
        <v>921.51499999999999</v>
      </c>
      <c r="T88" s="218">
        <f ca="1">OFFSET('배치점수 계산기'!J$10,$D88,0)</f>
        <v>919.75300000000004</v>
      </c>
      <c r="U88" s="218">
        <f ca="1">OFFSET('배치점수 계산기'!K$10,$D88,0)</f>
        <v>917.11400000000003</v>
      </c>
      <c r="V88" s="218">
        <f ca="1">OFFSET('배치점수 계산기'!L$10,$D88,0)</f>
        <v>909.35299999999995</v>
      </c>
      <c r="W88" s="210" t="str">
        <f ca="1">OFFSET('배치점수 계산기'!M$10,$D88,0)</f>
        <v>표점/만점</v>
      </c>
      <c r="X88" s="208" t="str">
        <f ca="1">OFFSET('배치점수 계산기'!N$10,$D88,0)</f>
        <v>변표/만점</v>
      </c>
      <c r="Y88" s="212">
        <f ca="1">OFFSET(환산공식!FG$15,$F88,0)</f>
        <v>0.25</v>
      </c>
      <c r="Z88" s="35">
        <f ca="1">OFFSET(환산공식!FH$15,$F88,0)</f>
        <v>0.44</v>
      </c>
      <c r="AA88" s="203">
        <f ca="1">OFFSET(환산공식!FI$15,$F88,0)</f>
        <v>0.31</v>
      </c>
      <c r="AB88" s="5"/>
      <c r="AD88">
        <f t="shared" ca="1" si="3"/>
        <v>6</v>
      </c>
      <c r="AF88" s="5"/>
      <c r="AG88" s="5"/>
      <c r="AH88" s="5"/>
    </row>
    <row r="89" spans="1:34">
      <c r="A89" s="222"/>
      <c r="B89" s="222"/>
      <c r="C89" s="222" t="s">
        <v>3354</v>
      </c>
      <c r="D89" s="260">
        <v>1906</v>
      </c>
      <c r="E89" s="219">
        <v>73</v>
      </c>
      <c r="F89" s="219">
        <v>73</v>
      </c>
      <c r="G89" s="264">
        <v>82</v>
      </c>
      <c r="H89" s="221" t="s">
        <v>149</v>
      </c>
      <c r="I89" s="219" t="s">
        <v>401</v>
      </c>
      <c r="J89" s="267" t="s">
        <v>483</v>
      </c>
      <c r="K89" s="219" t="s">
        <v>83</v>
      </c>
      <c r="L89" s="35" t="str">
        <f ca="1">IF(OFFSET(환산공식!$DU$15,$F89,0)=1,"O","X")</f>
        <v>X</v>
      </c>
      <c r="M89" s="212">
        <f ca="1">IFERROR(OFFSET(환산공식!DA$15,$F89,0),"")</f>
        <v>200</v>
      </c>
      <c r="N89" s="35" t="str">
        <f ca="1">IFERROR(CONCATENATE(ROUND(OFFSET(환산공식!DB$15,$F89,0),1),"%"),"")</f>
        <v>100%</v>
      </c>
      <c r="O89" s="35">
        <f ca="1">IFERROR(OFFSET(환산공식!DC$15,$F89,0),"")</f>
        <v>4</v>
      </c>
      <c r="P89" s="212" t="str">
        <f t="shared" ca="1" si="2"/>
        <v>3% 이하</v>
      </c>
      <c r="Q89" s="218">
        <f ca="1">IFERROR(ROUND(OFFSET(환산공식!$EX$15,$F89,0),3),"")</f>
        <v>0</v>
      </c>
      <c r="R89" s="218">
        <f ca="1">OFFSET('배치점수 계산기'!H$10,$D89,0)</f>
        <v>919.75300000000004</v>
      </c>
      <c r="S89" s="218">
        <f ca="1">OFFSET('배치점수 계산기'!I$10,$D89,0)</f>
        <v>913.78099999999995</v>
      </c>
      <c r="T89" s="218">
        <f ca="1">OFFSET('배치점수 계산기'!J$10,$D89,0)</f>
        <v>909.09</v>
      </c>
      <c r="U89" s="218">
        <f ca="1">OFFSET('배치점수 계산기'!K$10,$D89,0)</f>
        <v>905.28</v>
      </c>
      <c r="V89" s="218">
        <f ca="1">OFFSET('배치점수 계산기'!L$10,$D89,0)</f>
        <v>901.40800000000002</v>
      </c>
      <c r="W89" s="210" t="str">
        <f ca="1">OFFSET('배치점수 계산기'!M$10,$D89,0)</f>
        <v>표점/만점</v>
      </c>
      <c r="X89" s="208" t="str">
        <f ca="1">OFFSET('배치점수 계산기'!N$10,$D89,0)</f>
        <v>변표/만점</v>
      </c>
      <c r="Y89" s="212">
        <f ca="1">OFFSET(환산공식!FG$15,$F89,0)</f>
        <v>0.25</v>
      </c>
      <c r="Z89" s="35">
        <f ca="1">OFFSET(환산공식!FH$15,$F89,0)</f>
        <v>0.44</v>
      </c>
      <c r="AA89" s="203">
        <f ca="1">OFFSET(환산공식!FI$15,$F89,0)</f>
        <v>0.31</v>
      </c>
      <c r="AB89" s="5"/>
      <c r="AD89">
        <f t="shared" ca="1" si="3"/>
        <v>6</v>
      </c>
      <c r="AF89" s="5"/>
      <c r="AG89" s="5"/>
      <c r="AH89" s="5"/>
    </row>
    <row r="90" spans="1:34">
      <c r="A90" s="222"/>
      <c r="B90" s="222"/>
      <c r="C90" s="222" t="s">
        <v>3355</v>
      </c>
      <c r="D90" s="260">
        <v>1907</v>
      </c>
      <c r="E90" s="219">
        <v>72</v>
      </c>
      <c r="F90" s="219">
        <v>72</v>
      </c>
      <c r="G90" s="264">
        <v>83</v>
      </c>
      <c r="H90" s="221" t="s">
        <v>149</v>
      </c>
      <c r="I90" s="219" t="s">
        <v>401</v>
      </c>
      <c r="J90" s="267" t="s">
        <v>509</v>
      </c>
      <c r="K90" s="219" t="s">
        <v>83</v>
      </c>
      <c r="L90" s="35" t="str">
        <f ca="1">IF(OFFSET(환산공식!$DU$15,$F90,0)=1,"O","X")</f>
        <v>X</v>
      </c>
      <c r="M90" s="212">
        <f ca="1">IFERROR(OFFSET(환산공식!DA$15,$F90,0),"")</f>
        <v>200</v>
      </c>
      <c r="N90" s="35" t="str">
        <f ca="1">IFERROR(CONCATENATE(ROUND(OFFSET(환산공식!DB$15,$F90,0),1),"%"),"")</f>
        <v>100%</v>
      </c>
      <c r="O90" s="35">
        <f ca="1">IFERROR(OFFSET(환산공식!DC$15,$F90,0),"")</f>
        <v>4</v>
      </c>
      <c r="P90" s="212" t="str">
        <f t="shared" ca="1" si="2"/>
        <v>3% 이하</v>
      </c>
      <c r="Q90" s="218">
        <f ca="1">IFERROR(ROUND(OFFSET(환산공식!$EX$15,$F90,0),3),"")</f>
        <v>0</v>
      </c>
      <c r="R90" s="218">
        <f ca="1">OFFSET('배치점수 계산기'!H$10,$D90,0)</f>
        <v>912.91600000000005</v>
      </c>
      <c r="S90" s="218">
        <f ca="1">OFFSET('배치점수 계산기'!I$10,$D90,0)</f>
        <v>906.74900000000002</v>
      </c>
      <c r="T90" s="218">
        <f ca="1">OFFSET('배치점수 계산기'!J$10,$D90,0)</f>
        <v>901.76400000000001</v>
      </c>
      <c r="U90" s="218">
        <f ca="1">OFFSET('배치점수 계산기'!K$10,$D90,0)</f>
        <v>897.86599999999999</v>
      </c>
      <c r="V90" s="218">
        <f ca="1">OFFSET('배치점수 계산기'!L$10,$D90,0)</f>
        <v>891.77200000000005</v>
      </c>
      <c r="W90" s="210" t="str">
        <f ca="1">OFFSET('배치점수 계산기'!M$10,$D90,0)</f>
        <v>표점/만점</v>
      </c>
      <c r="X90" s="208" t="str">
        <f ca="1">OFFSET('배치점수 계산기'!N$10,$D90,0)</f>
        <v>변표/만점</v>
      </c>
      <c r="Y90" s="212">
        <f ca="1">OFFSET(환산공식!FG$15,$F90,0)</f>
        <v>0.25</v>
      </c>
      <c r="Z90" s="35">
        <f ca="1">OFFSET(환산공식!FH$15,$F90,0)</f>
        <v>0.44</v>
      </c>
      <c r="AA90" s="203">
        <f ca="1">OFFSET(환산공식!FI$15,$F90,0)</f>
        <v>0.31</v>
      </c>
      <c r="AB90" s="5"/>
      <c r="AD90">
        <f t="shared" ca="1" si="3"/>
        <v>6</v>
      </c>
      <c r="AF90" s="5"/>
      <c r="AG90" s="5"/>
      <c r="AH90" s="5"/>
    </row>
    <row r="91" spans="1:34">
      <c r="A91" s="222"/>
      <c r="B91" s="222"/>
      <c r="C91" s="222" t="s">
        <v>3356</v>
      </c>
      <c r="D91" s="260">
        <v>1908</v>
      </c>
      <c r="E91" s="219">
        <v>72</v>
      </c>
      <c r="F91" s="219">
        <v>72</v>
      </c>
      <c r="G91" s="264">
        <v>84</v>
      </c>
      <c r="H91" s="221" t="s">
        <v>149</v>
      </c>
      <c r="I91" s="219" t="s">
        <v>401</v>
      </c>
      <c r="J91" s="267" t="s">
        <v>810</v>
      </c>
      <c r="K91" s="219" t="s">
        <v>83</v>
      </c>
      <c r="L91" s="35" t="str">
        <f ca="1">IF(OFFSET(환산공식!$DU$15,$F91,0)=1,"O","X")</f>
        <v>X</v>
      </c>
      <c r="M91" s="212">
        <f ca="1">IFERROR(OFFSET(환산공식!DA$15,$F91,0),"")</f>
        <v>200</v>
      </c>
      <c r="N91" s="35" t="str">
        <f ca="1">IFERROR(CONCATENATE(ROUND(OFFSET(환산공식!DB$15,$F91,0),1),"%"),"")</f>
        <v>100%</v>
      </c>
      <c r="O91" s="35">
        <f ca="1">IFERROR(OFFSET(환산공식!DC$15,$F91,0),"")</f>
        <v>4</v>
      </c>
      <c r="P91" s="212" t="str">
        <f t="shared" ca="1" si="2"/>
        <v>3% 이하</v>
      </c>
      <c r="Q91" s="218">
        <f ca="1">IFERROR(ROUND(OFFSET(환산공식!$EX$15,$F91,0),3),"")</f>
        <v>0</v>
      </c>
      <c r="R91" s="218">
        <f ca="1">OFFSET('배치점수 계산기'!H$10,$D91,0)</f>
        <v>910.85199999999998</v>
      </c>
      <c r="S91" s="218">
        <f ca="1">OFFSET('배치점수 계산기'!I$10,$D91,0)</f>
        <v>904.70699999999999</v>
      </c>
      <c r="T91" s="218">
        <f ca="1">OFFSET('배치점수 계산기'!J$10,$D91,0)</f>
        <v>899.649</v>
      </c>
      <c r="U91" s="218">
        <f ca="1">OFFSET('배치점수 계산기'!K$10,$D91,0)</f>
        <v>896.43799999999999</v>
      </c>
      <c r="V91" s="218">
        <f ca="1">OFFSET('배치점수 계산기'!L$10,$D91,0)</f>
        <v>890.38199999999995</v>
      </c>
      <c r="W91" s="210" t="str">
        <f ca="1">OFFSET('배치점수 계산기'!M$10,$D91,0)</f>
        <v>표점/만점</v>
      </c>
      <c r="X91" s="208" t="str">
        <f ca="1">OFFSET('배치점수 계산기'!N$10,$D91,0)</f>
        <v>변표/만점</v>
      </c>
      <c r="Y91" s="212">
        <f ca="1">OFFSET(환산공식!FG$15,$F91,0)</f>
        <v>0.25</v>
      </c>
      <c r="Z91" s="35">
        <f ca="1">OFFSET(환산공식!FH$15,$F91,0)</f>
        <v>0.44</v>
      </c>
      <c r="AA91" s="203">
        <f ca="1">OFFSET(환산공식!FI$15,$F91,0)</f>
        <v>0.31</v>
      </c>
      <c r="AB91" s="5"/>
      <c r="AD91">
        <f t="shared" ca="1" si="3"/>
        <v>6</v>
      </c>
      <c r="AF91" s="5"/>
      <c r="AG91" s="5"/>
      <c r="AH91" s="5"/>
    </row>
    <row r="92" spans="1:34">
      <c r="A92" s="222"/>
      <c r="B92" s="222"/>
      <c r="C92" s="222" t="s">
        <v>3357</v>
      </c>
      <c r="D92" s="260">
        <v>1909</v>
      </c>
      <c r="E92" s="219">
        <v>72</v>
      </c>
      <c r="F92" s="219">
        <v>72</v>
      </c>
      <c r="G92" s="264">
        <v>85</v>
      </c>
      <c r="H92" s="221" t="s">
        <v>149</v>
      </c>
      <c r="I92" s="219" t="s">
        <v>401</v>
      </c>
      <c r="J92" s="267" t="s">
        <v>503</v>
      </c>
      <c r="K92" s="219" t="s">
        <v>83</v>
      </c>
      <c r="L92" s="35" t="str">
        <f ca="1">IF(OFFSET(환산공식!$DU$15,$F92,0)=1,"O","X")</f>
        <v>X</v>
      </c>
      <c r="M92" s="212">
        <f ca="1">IFERROR(OFFSET(환산공식!DA$15,$F92,0),"")</f>
        <v>200</v>
      </c>
      <c r="N92" s="35" t="str">
        <f ca="1">IFERROR(CONCATENATE(ROUND(OFFSET(환산공식!DB$15,$F92,0),1),"%"),"")</f>
        <v>100%</v>
      </c>
      <c r="O92" s="35">
        <f ca="1">IFERROR(OFFSET(환산공식!DC$15,$F92,0),"")</f>
        <v>4</v>
      </c>
      <c r="P92" s="212" t="str">
        <f t="shared" ca="1" si="2"/>
        <v>3% 이하</v>
      </c>
      <c r="Q92" s="218">
        <f ca="1">IFERROR(ROUND(OFFSET(환산공식!$EX$15,$F92,0),3),"")</f>
        <v>0</v>
      </c>
      <c r="R92" s="218">
        <f ca="1">OFFSET('배치점수 계산기'!H$10,$D92,0)</f>
        <v>907.37699999999995</v>
      </c>
      <c r="S92" s="218">
        <f ca="1">OFFSET('배치점수 계산기'!I$10,$D92,0)</f>
        <v>901.62</v>
      </c>
      <c r="T92" s="218">
        <f ca="1">OFFSET('배치점수 계산기'!J$10,$D92,0)</f>
        <v>897.54</v>
      </c>
      <c r="U92" s="218">
        <f ca="1">OFFSET('배치점수 계산기'!K$10,$D92,0)</f>
        <v>894.54700000000003</v>
      </c>
      <c r="V92" s="218">
        <f ca="1">OFFSET('배치점수 계산기'!L$10,$D92,0)</f>
        <v>888.221</v>
      </c>
      <c r="W92" s="210" t="str">
        <f ca="1">OFFSET('배치점수 계산기'!M$10,$D92,0)</f>
        <v>표점/만점</v>
      </c>
      <c r="X92" s="208" t="str">
        <f ca="1">OFFSET('배치점수 계산기'!N$10,$D92,0)</f>
        <v>변표/만점</v>
      </c>
      <c r="Y92" s="212">
        <f ca="1">OFFSET(환산공식!FG$15,$F92,0)</f>
        <v>0.25</v>
      </c>
      <c r="Z92" s="35">
        <f ca="1">OFFSET(환산공식!FH$15,$F92,0)</f>
        <v>0.44</v>
      </c>
      <c r="AA92" s="203">
        <f ca="1">OFFSET(환산공식!FI$15,$F92,0)</f>
        <v>0.31</v>
      </c>
      <c r="AB92" s="5"/>
      <c r="AD92">
        <f t="shared" ca="1" si="3"/>
        <v>6</v>
      </c>
      <c r="AF92" s="5"/>
      <c r="AG92" s="5"/>
      <c r="AH92" s="5"/>
    </row>
    <row r="93" spans="1:34">
      <c r="A93" s="222"/>
      <c r="B93" s="222"/>
      <c r="C93" s="222" t="s">
        <v>3358</v>
      </c>
      <c r="D93" s="260">
        <v>1910</v>
      </c>
      <c r="E93" s="219">
        <v>72</v>
      </c>
      <c r="F93" s="219">
        <v>72</v>
      </c>
      <c r="G93" s="264">
        <v>86</v>
      </c>
      <c r="H93" s="221" t="s">
        <v>149</v>
      </c>
      <c r="I93" s="219" t="s">
        <v>401</v>
      </c>
      <c r="J93" s="267" t="s">
        <v>480</v>
      </c>
      <c r="K93" s="219" t="s">
        <v>83</v>
      </c>
      <c r="L93" s="35" t="str">
        <f ca="1">IF(OFFSET(환산공식!$DU$15,$F93,0)=1,"O","X")</f>
        <v>X</v>
      </c>
      <c r="M93" s="212">
        <f ca="1">IFERROR(OFFSET(환산공식!DA$15,$F93,0),"")</f>
        <v>200</v>
      </c>
      <c r="N93" s="35" t="str">
        <f ca="1">IFERROR(CONCATENATE(ROUND(OFFSET(환산공식!DB$15,$F93,0),1),"%"),"")</f>
        <v>100%</v>
      </c>
      <c r="O93" s="35">
        <f ca="1">IFERROR(OFFSET(환산공식!DC$15,$F93,0),"")</f>
        <v>4</v>
      </c>
      <c r="P93" s="212" t="str">
        <f t="shared" ca="1" si="2"/>
        <v>3% 이하</v>
      </c>
      <c r="Q93" s="218">
        <f ca="1">IFERROR(ROUND(OFFSET(환산공식!$EX$15,$F93,0),3),"")</f>
        <v>0</v>
      </c>
      <c r="R93" s="218">
        <f ca="1">OFFSET('배치점수 계산기'!H$10,$D93,0)</f>
        <v>906.60500000000002</v>
      </c>
      <c r="S93" s="218">
        <f ca="1">OFFSET('배치점수 계산기'!I$10,$D93,0)</f>
        <v>900.69600000000003</v>
      </c>
      <c r="T93" s="218">
        <f ca="1">OFFSET('배치점수 계산기'!J$10,$D93,0)</f>
        <v>896.87699999999995</v>
      </c>
      <c r="U93" s="218">
        <f ca="1">OFFSET('배치점수 계산기'!K$10,$D93,0)</f>
        <v>893.97400000000005</v>
      </c>
      <c r="V93" s="218">
        <f ca="1">OFFSET('배치점수 계산기'!L$10,$D93,0)</f>
        <v>887.25599999999997</v>
      </c>
      <c r="W93" s="210" t="str">
        <f ca="1">OFFSET('배치점수 계산기'!M$10,$D93,0)</f>
        <v>표점/만점</v>
      </c>
      <c r="X93" s="208" t="str">
        <f ca="1">OFFSET('배치점수 계산기'!N$10,$D93,0)</f>
        <v>변표/만점</v>
      </c>
      <c r="Y93" s="212">
        <f ca="1">OFFSET(환산공식!FG$15,$F93,0)</f>
        <v>0.25</v>
      </c>
      <c r="Z93" s="35">
        <f ca="1">OFFSET(환산공식!FH$15,$F93,0)</f>
        <v>0.44</v>
      </c>
      <c r="AA93" s="203">
        <f ca="1">OFFSET(환산공식!FI$15,$F93,0)</f>
        <v>0.31</v>
      </c>
      <c r="AB93" s="5"/>
      <c r="AD93">
        <f t="shared" ca="1" si="3"/>
        <v>6</v>
      </c>
      <c r="AF93" s="5"/>
      <c r="AG93" s="5"/>
      <c r="AH93" s="5"/>
    </row>
    <row r="94" spans="1:34">
      <c r="A94" s="222"/>
      <c r="B94" s="222"/>
      <c r="C94" s="222" t="s">
        <v>3359</v>
      </c>
      <c r="D94" s="260">
        <v>1911</v>
      </c>
      <c r="E94" s="219">
        <v>72</v>
      </c>
      <c r="F94" s="219">
        <v>72</v>
      </c>
      <c r="G94" s="264">
        <v>87</v>
      </c>
      <c r="H94" s="221" t="s">
        <v>149</v>
      </c>
      <c r="I94" s="219" t="s">
        <v>401</v>
      </c>
      <c r="J94" s="267" t="s">
        <v>688</v>
      </c>
      <c r="K94" s="219" t="s">
        <v>83</v>
      </c>
      <c r="L94" s="35" t="str">
        <f ca="1">IF(OFFSET(환산공식!$DU$15,$F94,0)=1,"O","X")</f>
        <v>X</v>
      </c>
      <c r="M94" s="212">
        <f ca="1">IFERROR(OFFSET(환산공식!DA$15,$F94,0),"")</f>
        <v>200</v>
      </c>
      <c r="N94" s="35" t="str">
        <f ca="1">IFERROR(CONCATENATE(ROUND(OFFSET(환산공식!DB$15,$F94,0),1),"%"),"")</f>
        <v>100%</v>
      </c>
      <c r="O94" s="35">
        <f ca="1">IFERROR(OFFSET(환산공식!DC$15,$F94,0),"")</f>
        <v>4</v>
      </c>
      <c r="P94" s="212" t="str">
        <f t="shared" ca="1" si="2"/>
        <v>3% 이하</v>
      </c>
      <c r="Q94" s="218">
        <f ca="1">IFERROR(ROUND(OFFSET(환산공식!$EX$15,$F94,0),3),"")</f>
        <v>0</v>
      </c>
      <c r="R94" s="218">
        <f ca="1">OFFSET('배치점수 계산기'!H$10,$D94,0)</f>
        <v>906.60500000000002</v>
      </c>
      <c r="S94" s="218">
        <f ca="1">OFFSET('배치점수 계산기'!I$10,$D94,0)</f>
        <v>900.69600000000003</v>
      </c>
      <c r="T94" s="218">
        <f ca="1">OFFSET('배치점수 계산기'!J$10,$D94,0)</f>
        <v>896.87699999999995</v>
      </c>
      <c r="U94" s="218">
        <f ca="1">OFFSET('배치점수 계산기'!K$10,$D94,0)</f>
        <v>893.97400000000005</v>
      </c>
      <c r="V94" s="218">
        <f ca="1">OFFSET('배치점수 계산기'!L$10,$D94,0)</f>
        <v>887.25599999999997</v>
      </c>
      <c r="W94" s="210" t="str">
        <f ca="1">OFFSET('배치점수 계산기'!M$10,$D94,0)</f>
        <v>표점/만점</v>
      </c>
      <c r="X94" s="208" t="str">
        <f ca="1">OFFSET('배치점수 계산기'!N$10,$D94,0)</f>
        <v>변표/만점</v>
      </c>
      <c r="Y94" s="212">
        <f ca="1">OFFSET(환산공식!FG$15,$F94,0)</f>
        <v>0.25</v>
      </c>
      <c r="Z94" s="35">
        <f ca="1">OFFSET(환산공식!FH$15,$F94,0)</f>
        <v>0.44</v>
      </c>
      <c r="AA94" s="203">
        <f ca="1">OFFSET(환산공식!FI$15,$F94,0)</f>
        <v>0.31</v>
      </c>
      <c r="AB94" s="5"/>
      <c r="AD94">
        <f t="shared" ca="1" si="3"/>
        <v>6</v>
      </c>
      <c r="AF94" s="5"/>
      <c r="AG94" s="5"/>
      <c r="AH94" s="5"/>
    </row>
    <row r="95" spans="1:34">
      <c r="A95" s="222"/>
      <c r="B95" s="222"/>
      <c r="C95" s="222" t="s">
        <v>3360</v>
      </c>
      <c r="D95" s="260">
        <v>1912</v>
      </c>
      <c r="E95" s="219">
        <v>72</v>
      </c>
      <c r="F95" s="219">
        <v>72</v>
      </c>
      <c r="G95" s="264">
        <v>88</v>
      </c>
      <c r="H95" s="221" t="s">
        <v>149</v>
      </c>
      <c r="I95" s="219" t="s">
        <v>401</v>
      </c>
      <c r="J95" s="267" t="s">
        <v>493</v>
      </c>
      <c r="K95" s="219" t="s">
        <v>83</v>
      </c>
      <c r="L95" s="35" t="str">
        <f ca="1">IF(OFFSET(환산공식!$DU$15,$F95,0)=1,"O","X")</f>
        <v>X</v>
      </c>
      <c r="M95" s="212">
        <f ca="1">IFERROR(OFFSET(환산공식!DA$15,$F95,0),"")</f>
        <v>200</v>
      </c>
      <c r="N95" s="35" t="str">
        <f ca="1">IFERROR(CONCATENATE(ROUND(OFFSET(환산공식!DB$15,$F95,0),1),"%"),"")</f>
        <v>100%</v>
      </c>
      <c r="O95" s="35">
        <f ca="1">IFERROR(OFFSET(환산공식!DC$15,$F95,0),"")</f>
        <v>4</v>
      </c>
      <c r="P95" s="212" t="str">
        <f t="shared" ca="1" si="2"/>
        <v>3% 이하</v>
      </c>
      <c r="Q95" s="218">
        <f ca="1">IFERROR(ROUND(OFFSET(환산공식!$EX$15,$F95,0),3),"")</f>
        <v>0</v>
      </c>
      <c r="R95" s="218">
        <f ca="1">OFFSET('배치점수 계산기'!H$10,$D95,0)</f>
        <v>904.94200000000001</v>
      </c>
      <c r="S95" s="218">
        <f ca="1">OFFSET('배치점수 계산기'!I$10,$D95,0)</f>
        <v>899.20899999999995</v>
      </c>
      <c r="T95" s="218">
        <f ca="1">OFFSET('배치점수 계산기'!J$10,$D95,0)</f>
        <v>895.85599999999999</v>
      </c>
      <c r="U95" s="218">
        <f ca="1">OFFSET('배치점수 계산기'!K$10,$D95,0)</f>
        <v>892.952</v>
      </c>
      <c r="V95" s="218">
        <f ca="1">OFFSET('배치점수 계산기'!L$10,$D95,0)</f>
        <v>886.06899999999996</v>
      </c>
      <c r="W95" s="210" t="str">
        <f ca="1">OFFSET('배치점수 계산기'!M$10,$D95,0)</f>
        <v>표점/만점</v>
      </c>
      <c r="X95" s="208" t="str">
        <f ca="1">OFFSET('배치점수 계산기'!N$10,$D95,0)</f>
        <v>변표/만점</v>
      </c>
      <c r="Y95" s="212">
        <f ca="1">OFFSET(환산공식!FG$15,$F95,0)</f>
        <v>0.25</v>
      </c>
      <c r="Z95" s="35">
        <f ca="1">OFFSET(환산공식!FH$15,$F95,0)</f>
        <v>0.44</v>
      </c>
      <c r="AA95" s="203">
        <f ca="1">OFFSET(환산공식!FI$15,$F95,0)</f>
        <v>0.31</v>
      </c>
      <c r="AB95" s="5"/>
      <c r="AD95">
        <f t="shared" ca="1" si="3"/>
        <v>6</v>
      </c>
      <c r="AF95" s="5"/>
      <c r="AG95" s="5"/>
      <c r="AH95" s="5"/>
    </row>
    <row r="96" spans="1:34">
      <c r="A96" s="222"/>
      <c r="B96" s="222"/>
      <c r="C96" s="222" t="s">
        <v>3361</v>
      </c>
      <c r="D96" s="260">
        <v>1913</v>
      </c>
      <c r="E96" s="219">
        <v>73</v>
      </c>
      <c r="F96" s="219">
        <v>73</v>
      </c>
      <c r="G96" s="264">
        <v>89</v>
      </c>
      <c r="H96" s="221" t="s">
        <v>149</v>
      </c>
      <c r="I96" s="219" t="s">
        <v>401</v>
      </c>
      <c r="J96" s="267" t="s">
        <v>482</v>
      </c>
      <c r="K96" s="219" t="s">
        <v>83</v>
      </c>
      <c r="L96" s="35" t="str">
        <f ca="1">IF(OFFSET(환산공식!$DU$15,$F96,0)=1,"O","X")</f>
        <v>X</v>
      </c>
      <c r="M96" s="212">
        <f ca="1">IFERROR(OFFSET(환산공식!DA$15,$F96,0),"")</f>
        <v>200</v>
      </c>
      <c r="N96" s="35" t="str">
        <f ca="1">IFERROR(CONCATENATE(ROUND(OFFSET(환산공식!DB$15,$F96,0),1),"%"),"")</f>
        <v>100%</v>
      </c>
      <c r="O96" s="35">
        <f ca="1">IFERROR(OFFSET(환산공식!DC$15,$F96,0),"")</f>
        <v>4</v>
      </c>
      <c r="P96" s="212" t="str">
        <f t="shared" ca="1" si="2"/>
        <v>3% 이하</v>
      </c>
      <c r="Q96" s="218">
        <f ca="1">IFERROR(ROUND(OFFSET(환산공식!$EX$15,$F96,0),3),"")</f>
        <v>0</v>
      </c>
      <c r="R96" s="218">
        <f ca="1">OFFSET('배치점수 계산기'!H$10,$D96,0)</f>
        <v>911.28300000000002</v>
      </c>
      <c r="S96" s="218">
        <f ca="1">OFFSET('배치점수 계산기'!I$10,$D96,0)</f>
        <v>905.78499999999997</v>
      </c>
      <c r="T96" s="218">
        <f ca="1">OFFSET('배치점수 계산기'!J$10,$D96,0)</f>
        <v>902.62900000000002</v>
      </c>
      <c r="U96" s="218">
        <f ca="1">OFFSET('배치점수 계산기'!K$10,$D96,0)</f>
        <v>899.92399999999998</v>
      </c>
      <c r="V96" s="218">
        <f ca="1">OFFSET('배치점수 계산기'!L$10,$D96,0)</f>
        <v>893.46199999999999</v>
      </c>
      <c r="W96" s="210" t="str">
        <f ca="1">OFFSET('배치점수 계산기'!M$10,$D96,0)</f>
        <v>표점/만점</v>
      </c>
      <c r="X96" s="208" t="str">
        <f ca="1">OFFSET('배치점수 계산기'!N$10,$D96,0)</f>
        <v>변표/만점</v>
      </c>
      <c r="Y96" s="212">
        <f ca="1">OFFSET(환산공식!FG$15,$F96,0)</f>
        <v>0.25</v>
      </c>
      <c r="Z96" s="35">
        <f ca="1">OFFSET(환산공식!FH$15,$F96,0)</f>
        <v>0.44</v>
      </c>
      <c r="AA96" s="203">
        <f ca="1">OFFSET(환산공식!FI$15,$F96,0)</f>
        <v>0.31</v>
      </c>
      <c r="AB96" s="5"/>
      <c r="AD96">
        <f t="shared" ca="1" si="3"/>
        <v>6</v>
      </c>
      <c r="AF96" s="5"/>
      <c r="AG96" s="5"/>
      <c r="AH96" s="5"/>
    </row>
    <row r="97" spans="1:34">
      <c r="A97" s="222"/>
      <c r="B97" s="222"/>
      <c r="C97" s="222" t="s">
        <v>3362</v>
      </c>
      <c r="D97" s="260">
        <v>1914</v>
      </c>
      <c r="E97" s="219">
        <v>73</v>
      </c>
      <c r="F97" s="219">
        <v>73</v>
      </c>
      <c r="G97" s="264">
        <v>90</v>
      </c>
      <c r="H97" s="221" t="s">
        <v>149</v>
      </c>
      <c r="I97" s="219" t="s">
        <v>401</v>
      </c>
      <c r="J97" s="267" t="s">
        <v>809</v>
      </c>
      <c r="K97" s="219" t="s">
        <v>83</v>
      </c>
      <c r="L97" s="35" t="str">
        <f ca="1">IF(OFFSET(환산공식!$DU$15,$F97,0)=1,"O","X")</f>
        <v>X</v>
      </c>
      <c r="M97" s="212">
        <f ca="1">IFERROR(OFFSET(환산공식!DA$15,$F97,0),"")</f>
        <v>200</v>
      </c>
      <c r="N97" s="35" t="str">
        <f ca="1">IFERROR(CONCATENATE(ROUND(OFFSET(환산공식!DB$15,$F97,0),1),"%"),"")</f>
        <v>100%</v>
      </c>
      <c r="O97" s="35">
        <f ca="1">IFERROR(OFFSET(환산공식!DC$15,$F97,0),"")</f>
        <v>4</v>
      </c>
      <c r="P97" s="212" t="str">
        <f t="shared" ca="1" si="2"/>
        <v>3% 이하</v>
      </c>
      <c r="Q97" s="218">
        <f ca="1">IFERROR(ROUND(OFFSET(환산공식!$EX$15,$F97,0),3),"")</f>
        <v>0</v>
      </c>
      <c r="R97" s="218">
        <f ca="1">OFFSET('배치점수 계산기'!H$10,$D97,0)</f>
        <v>911.01900000000001</v>
      </c>
      <c r="S97" s="218">
        <f ca="1">OFFSET('배치점수 계산기'!I$10,$D97,0)</f>
        <v>905.60400000000004</v>
      </c>
      <c r="T97" s="218">
        <f ca="1">OFFSET('배치점수 계산기'!J$10,$D97,0)</f>
        <v>902.48599999999999</v>
      </c>
      <c r="U97" s="218">
        <f ca="1">OFFSET('배치점수 계산기'!K$10,$D97,0)</f>
        <v>899.78099999999995</v>
      </c>
      <c r="V97" s="218">
        <f ca="1">OFFSET('배치점수 계산기'!L$10,$D97,0)</f>
        <v>892.91200000000003</v>
      </c>
      <c r="W97" s="210" t="str">
        <f ca="1">OFFSET('배치점수 계산기'!M$10,$D97,0)</f>
        <v>표점/만점</v>
      </c>
      <c r="X97" s="208" t="str">
        <f ca="1">OFFSET('배치점수 계산기'!N$10,$D97,0)</f>
        <v>변표/만점</v>
      </c>
      <c r="Y97" s="212">
        <f ca="1">OFFSET(환산공식!FG$15,$F97,0)</f>
        <v>0.25</v>
      </c>
      <c r="Z97" s="35">
        <f ca="1">OFFSET(환산공식!FH$15,$F97,0)</f>
        <v>0.44</v>
      </c>
      <c r="AA97" s="203">
        <f ca="1">OFFSET(환산공식!FI$15,$F97,0)</f>
        <v>0.31</v>
      </c>
      <c r="AB97" s="5"/>
      <c r="AD97">
        <f t="shared" ca="1" si="3"/>
        <v>6</v>
      </c>
      <c r="AF97" s="5"/>
      <c r="AG97" s="5"/>
      <c r="AH97" s="5"/>
    </row>
    <row r="98" spans="1:34">
      <c r="A98" s="222"/>
      <c r="B98" s="222"/>
      <c r="C98" s="222" t="s">
        <v>3363</v>
      </c>
      <c r="D98" s="260">
        <v>1915</v>
      </c>
      <c r="E98" s="219">
        <v>72</v>
      </c>
      <c r="F98" s="219">
        <v>72</v>
      </c>
      <c r="G98" s="264">
        <v>91</v>
      </c>
      <c r="H98" s="221" t="s">
        <v>149</v>
      </c>
      <c r="I98" s="219" t="s">
        <v>401</v>
      </c>
      <c r="J98" s="267" t="s">
        <v>97</v>
      </c>
      <c r="K98" s="219" t="s">
        <v>83</v>
      </c>
      <c r="L98" s="35" t="str">
        <f ca="1">IF(OFFSET(환산공식!$DU$15,$F98,0)=1,"O","X")</f>
        <v>X</v>
      </c>
      <c r="M98" s="212">
        <f ca="1">IFERROR(OFFSET(환산공식!DA$15,$F98,0),"")</f>
        <v>200</v>
      </c>
      <c r="N98" s="35" t="str">
        <f ca="1">IFERROR(CONCATENATE(ROUND(OFFSET(환산공식!DB$15,$F98,0),1),"%"),"")</f>
        <v>100%</v>
      </c>
      <c r="O98" s="35">
        <f ca="1">IFERROR(OFFSET(환산공식!DC$15,$F98,0),"")</f>
        <v>4</v>
      </c>
      <c r="P98" s="212" t="str">
        <f t="shared" ca="1" si="2"/>
        <v>3% 이하</v>
      </c>
      <c r="Q98" s="218">
        <f ca="1">IFERROR(ROUND(OFFSET(환산공식!$EX$15,$F98,0),3),"")</f>
        <v>0</v>
      </c>
      <c r="R98" s="218">
        <f ca="1">OFFSET('배치점수 계산기'!H$10,$D98,0)</f>
        <v>902.69399999999996</v>
      </c>
      <c r="S98" s="218">
        <f ca="1">OFFSET('배치점수 계산기'!I$10,$D98,0)</f>
        <v>897.67600000000004</v>
      </c>
      <c r="T98" s="218">
        <f ca="1">OFFSET('배치점수 계산기'!J$10,$D98,0)</f>
        <v>894.54700000000003</v>
      </c>
      <c r="U98" s="218">
        <f ca="1">OFFSET('배치점수 계산기'!K$10,$D98,0)</f>
        <v>891.29399999999998</v>
      </c>
      <c r="V98" s="218">
        <f ca="1">OFFSET('배치점수 계산기'!L$10,$D98,0)</f>
        <v>884.245</v>
      </c>
      <c r="W98" s="210" t="str">
        <f ca="1">OFFSET('배치점수 계산기'!M$10,$D98,0)</f>
        <v>표점/만점</v>
      </c>
      <c r="X98" s="208" t="str">
        <f ca="1">OFFSET('배치점수 계산기'!N$10,$D98,0)</f>
        <v>변표/만점</v>
      </c>
      <c r="Y98" s="212">
        <f ca="1">OFFSET(환산공식!FG$15,$F98,0)</f>
        <v>0.25</v>
      </c>
      <c r="Z98" s="35">
        <f ca="1">OFFSET(환산공식!FH$15,$F98,0)</f>
        <v>0.44</v>
      </c>
      <c r="AA98" s="203">
        <f ca="1">OFFSET(환산공식!FI$15,$F98,0)</f>
        <v>0.31</v>
      </c>
      <c r="AB98" s="5"/>
      <c r="AD98">
        <f t="shared" ca="1" si="3"/>
        <v>6</v>
      </c>
      <c r="AF98" s="5"/>
      <c r="AG98" s="5"/>
      <c r="AH98" s="5"/>
    </row>
    <row r="99" spans="1:34">
      <c r="A99" s="222"/>
      <c r="B99" s="222"/>
      <c r="C99" s="222" t="s">
        <v>3364</v>
      </c>
      <c r="D99" s="260">
        <v>1916</v>
      </c>
      <c r="E99" s="219">
        <v>72</v>
      </c>
      <c r="F99" s="219">
        <v>72</v>
      </c>
      <c r="G99" s="264">
        <v>92</v>
      </c>
      <c r="H99" s="221" t="s">
        <v>149</v>
      </c>
      <c r="I99" s="219" t="s">
        <v>401</v>
      </c>
      <c r="J99" s="267" t="s">
        <v>72</v>
      </c>
      <c r="K99" s="219" t="s">
        <v>83</v>
      </c>
      <c r="L99" s="35" t="str">
        <f ca="1">IF(OFFSET(환산공식!$DU$15,$F99,0)=1,"O","X")</f>
        <v>X</v>
      </c>
      <c r="M99" s="212">
        <f ca="1">IFERROR(OFFSET(환산공식!DA$15,$F99,0),"")</f>
        <v>200</v>
      </c>
      <c r="N99" s="35" t="str">
        <f ca="1">IFERROR(CONCATENATE(ROUND(OFFSET(환산공식!DB$15,$F99,0),1),"%"),"")</f>
        <v>100%</v>
      </c>
      <c r="O99" s="35">
        <f ca="1">IFERROR(OFFSET(환산공식!DC$15,$F99,0),"")</f>
        <v>4</v>
      </c>
      <c r="P99" s="212" t="str">
        <f t="shared" ca="1" si="2"/>
        <v>3% 이하</v>
      </c>
      <c r="Q99" s="218">
        <f ca="1">IFERROR(ROUND(OFFSET(환산공식!$EX$15,$F99,0),3),"")</f>
        <v>0</v>
      </c>
      <c r="R99" s="218">
        <f ca="1">OFFSET('배치점수 계산기'!H$10,$D99,0)</f>
        <v>902.39200000000005</v>
      </c>
      <c r="S99" s="218">
        <f ca="1">OFFSET('배치점수 계산기'!I$10,$D99,0)</f>
        <v>897.54</v>
      </c>
      <c r="T99" s="218">
        <f ca="1">OFFSET('배치점수 계산기'!J$10,$D99,0)</f>
        <v>894.42600000000004</v>
      </c>
      <c r="U99" s="218">
        <f ca="1">OFFSET('배치점수 계산기'!K$10,$D99,0)</f>
        <v>891.29399999999998</v>
      </c>
      <c r="V99" s="218">
        <f ca="1">OFFSET('배치점수 계산기'!L$10,$D99,0)</f>
        <v>884.245</v>
      </c>
      <c r="W99" s="210" t="str">
        <f ca="1">OFFSET('배치점수 계산기'!M$10,$D99,0)</f>
        <v>표점/만점</v>
      </c>
      <c r="X99" s="208" t="str">
        <f ca="1">OFFSET('배치점수 계산기'!N$10,$D99,0)</f>
        <v>변표/만점</v>
      </c>
      <c r="Y99" s="212">
        <f ca="1">OFFSET(환산공식!FG$15,$F99,0)</f>
        <v>0.25</v>
      </c>
      <c r="Z99" s="35">
        <f ca="1">OFFSET(환산공식!FH$15,$F99,0)</f>
        <v>0.44</v>
      </c>
      <c r="AA99" s="203">
        <f ca="1">OFFSET(환산공식!FI$15,$F99,0)</f>
        <v>0.31</v>
      </c>
      <c r="AB99" s="5"/>
      <c r="AD99">
        <f t="shared" ca="1" si="3"/>
        <v>6</v>
      </c>
      <c r="AF99" s="5"/>
      <c r="AG99" s="5"/>
      <c r="AH99" s="5"/>
    </row>
    <row r="100" spans="1:34">
      <c r="A100" s="222"/>
      <c r="B100" s="222"/>
      <c r="C100" s="222" t="s">
        <v>3365</v>
      </c>
      <c r="D100" s="260">
        <v>1917</v>
      </c>
      <c r="E100" s="219">
        <v>72</v>
      </c>
      <c r="F100" s="219">
        <v>72</v>
      </c>
      <c r="G100" s="264">
        <v>93</v>
      </c>
      <c r="H100" s="221" t="s">
        <v>149</v>
      </c>
      <c r="I100" s="219" t="s">
        <v>401</v>
      </c>
      <c r="J100" s="267" t="s">
        <v>68</v>
      </c>
      <c r="K100" s="219" t="s">
        <v>83</v>
      </c>
      <c r="L100" s="35" t="str">
        <f ca="1">IF(OFFSET(환산공식!$DU$15,$F100,0)=1,"O","X")</f>
        <v>X</v>
      </c>
      <c r="M100" s="212">
        <f ca="1">IFERROR(OFFSET(환산공식!DA$15,$F100,0),"")</f>
        <v>200</v>
      </c>
      <c r="N100" s="35" t="str">
        <f ca="1">IFERROR(CONCATENATE(ROUND(OFFSET(환산공식!DB$15,$F100,0),1),"%"),"")</f>
        <v>100%</v>
      </c>
      <c r="O100" s="35">
        <f ca="1">IFERROR(OFFSET(환산공식!DC$15,$F100,0),"")</f>
        <v>4</v>
      </c>
      <c r="P100" s="212" t="str">
        <f t="shared" ca="1" si="2"/>
        <v>3% 이하</v>
      </c>
      <c r="Q100" s="218">
        <f ca="1">IFERROR(ROUND(OFFSET(환산공식!$EX$15,$F100,0),3),"")</f>
        <v>0</v>
      </c>
      <c r="R100" s="218">
        <f ca="1">OFFSET('배치점수 계산기'!H$10,$D100,0)</f>
        <v>900.83199999999999</v>
      </c>
      <c r="S100" s="218">
        <f ca="1">OFFSET('배치점수 계산기'!I$10,$D100,0)</f>
        <v>896.43799999999999</v>
      </c>
      <c r="T100" s="218">
        <f ca="1">OFFSET('배치점수 계산기'!J$10,$D100,0)</f>
        <v>893.21699999999998</v>
      </c>
      <c r="U100" s="218">
        <f ca="1">OFFSET('배치점수 계산기'!K$10,$D100,0)</f>
        <v>890.26099999999997</v>
      </c>
      <c r="V100" s="218">
        <f ca="1">OFFSET('배치점수 계산기'!L$10,$D100,0)</f>
        <v>883.23800000000006</v>
      </c>
      <c r="W100" s="210" t="str">
        <f ca="1">OFFSET('배치점수 계산기'!M$10,$D100,0)</f>
        <v>표점/만점</v>
      </c>
      <c r="X100" s="208" t="str">
        <f ca="1">OFFSET('배치점수 계산기'!N$10,$D100,0)</f>
        <v>변표/만점</v>
      </c>
      <c r="Y100" s="212">
        <f ca="1">OFFSET(환산공식!FG$15,$F100,0)</f>
        <v>0.25</v>
      </c>
      <c r="Z100" s="35">
        <f ca="1">OFFSET(환산공식!FH$15,$F100,0)</f>
        <v>0.44</v>
      </c>
      <c r="AA100" s="203">
        <f ca="1">OFFSET(환산공식!FI$15,$F100,0)</f>
        <v>0.31</v>
      </c>
      <c r="AB100" s="5"/>
      <c r="AD100">
        <f t="shared" ca="1" si="3"/>
        <v>6</v>
      </c>
      <c r="AF100" s="5"/>
      <c r="AG100" s="5"/>
      <c r="AH100" s="5"/>
    </row>
    <row r="101" spans="1:34">
      <c r="A101" s="222"/>
      <c r="B101" s="222"/>
      <c r="C101" s="222" t="s">
        <v>3366</v>
      </c>
      <c r="D101" s="260">
        <v>1918</v>
      </c>
      <c r="E101" s="219">
        <v>74</v>
      </c>
      <c r="F101" s="219">
        <v>74</v>
      </c>
      <c r="G101" s="264">
        <v>94</v>
      </c>
      <c r="H101" s="221" t="s">
        <v>149</v>
      </c>
      <c r="I101" s="219" t="s">
        <v>401</v>
      </c>
      <c r="J101" s="267" t="s">
        <v>174</v>
      </c>
      <c r="K101" s="219" t="s">
        <v>84</v>
      </c>
      <c r="L101" s="35" t="str">
        <f ca="1">IF(OFFSET(환산공식!$DU$15,$F101,0)=1,"O","X")</f>
        <v>X</v>
      </c>
      <c r="M101" s="212">
        <f ca="1">IFERROR(OFFSET(환산공식!DA$15,$F101,0),"")</f>
        <v>200</v>
      </c>
      <c r="N101" s="35" t="str">
        <f ca="1">IFERROR(CONCATENATE(ROUND(OFFSET(환산공식!DB$15,$F101,0),1),"%"),"")</f>
        <v>100%</v>
      </c>
      <c r="O101" s="35">
        <f ca="1">IFERROR(OFFSET(환산공식!DC$15,$F101,0),"")</f>
        <v>4</v>
      </c>
      <c r="P101" s="212" t="str">
        <f t="shared" ca="1" si="2"/>
        <v>3% 이하</v>
      </c>
      <c r="Q101" s="218">
        <f ca="1">IFERROR(ROUND(OFFSET(환산공식!$EX$15,$F101,0),3),"")</f>
        <v>0</v>
      </c>
      <c r="R101" s="218">
        <f ca="1">OFFSET('배치점수 계산기'!H$10,$D101,0)</f>
        <v>907.13499999999999</v>
      </c>
      <c r="S101" s="218">
        <f ca="1">OFFSET('배치점수 계산기'!I$10,$D101,0)</f>
        <v>901.41700000000003</v>
      </c>
      <c r="T101" s="218">
        <f ca="1">OFFSET('배치점수 계산기'!J$10,$D101,0)</f>
        <v>898.94</v>
      </c>
      <c r="U101" s="218">
        <f ca="1">OFFSET('배치점수 계산기'!K$10,$D101,0)</f>
        <v>896.75099999999998</v>
      </c>
      <c r="V101" s="218">
        <f ca="1">OFFSET('배치점수 계산기'!L$10,$D101,0)</f>
        <v>890.72699999999998</v>
      </c>
      <c r="W101" s="210" t="str">
        <f ca="1">OFFSET('배치점수 계산기'!M$10,$D101,0)</f>
        <v>표점/만점</v>
      </c>
      <c r="X101" s="208" t="str">
        <f ca="1">OFFSET('배치점수 계산기'!N$10,$D101,0)</f>
        <v>변표/만점</v>
      </c>
      <c r="Y101" s="212">
        <f ca="1">OFFSET(환산공식!FG$15,$F101,0)</f>
        <v>0.44</v>
      </c>
      <c r="Z101" s="35">
        <f ca="1">OFFSET(환산공식!FH$15,$F101,0)</f>
        <v>0.31</v>
      </c>
      <c r="AA101" s="203">
        <f ca="1">OFFSET(환산공식!FI$15,$F101,0)</f>
        <v>0.25</v>
      </c>
      <c r="AB101" s="5"/>
      <c r="AD101">
        <f t="shared" ca="1" si="3"/>
        <v>6</v>
      </c>
      <c r="AF101" s="5"/>
      <c r="AG101" s="5"/>
      <c r="AH101" s="5"/>
    </row>
    <row r="102" spans="1:34">
      <c r="A102" s="222"/>
      <c r="B102" s="222"/>
      <c r="C102" s="222" t="s">
        <v>3367</v>
      </c>
      <c r="D102" s="260">
        <v>1919</v>
      </c>
      <c r="E102" s="219">
        <v>71</v>
      </c>
      <c r="F102" s="219">
        <v>71</v>
      </c>
      <c r="G102" s="264">
        <v>95</v>
      </c>
      <c r="H102" s="221" t="s">
        <v>149</v>
      </c>
      <c r="I102" s="219" t="s">
        <v>401</v>
      </c>
      <c r="J102" s="267" t="s">
        <v>18544</v>
      </c>
      <c r="K102" s="219" t="s">
        <v>84</v>
      </c>
      <c r="L102" s="35" t="str">
        <f ca="1">IF(OFFSET(환산공식!$DU$15,$F102,0)=1,"O","X")</f>
        <v>X</v>
      </c>
      <c r="M102" s="212">
        <f ca="1">IFERROR(OFFSET(환산공식!DA$15,$F102,0),"")</f>
        <v>200</v>
      </c>
      <c r="N102" s="35" t="str">
        <f ca="1">IFERROR(CONCATENATE(ROUND(OFFSET(환산공식!DB$15,$F102,0),1),"%"),"")</f>
        <v>100%</v>
      </c>
      <c r="O102" s="35">
        <f ca="1">IFERROR(OFFSET(환산공식!DC$15,$F102,0),"")</f>
        <v>4</v>
      </c>
      <c r="P102" s="212" t="str">
        <f t="shared" ca="1" si="2"/>
        <v>3% 이하</v>
      </c>
      <c r="Q102" s="218">
        <f ca="1">IFERROR(ROUND(OFFSET(환산공식!$EX$15,$F102,0),3),"")</f>
        <v>0</v>
      </c>
      <c r="R102" s="218">
        <f ca="1">OFFSET('배치점수 계산기'!H$10,$D102,0)</f>
        <v>687.76599999999996</v>
      </c>
      <c r="S102" s="218">
        <f ca="1">OFFSET('배치점수 계산기'!I$10,$D102,0)</f>
        <v>684.20100000000002</v>
      </c>
      <c r="T102" s="218">
        <f ca="1">OFFSET('배치점수 계산기'!J$10,$D102,0)</f>
        <v>682.55600000000004</v>
      </c>
      <c r="U102" s="218">
        <f ca="1">OFFSET('배치점수 계산기'!K$10,$D102,0)</f>
        <v>681.05499999999995</v>
      </c>
      <c r="V102" s="218">
        <f ca="1">OFFSET('배치점수 계산기'!L$10,$D102,0)</f>
        <v>676.76400000000001</v>
      </c>
      <c r="W102" s="210" t="str">
        <f ca="1">OFFSET('배치점수 계산기'!M$10,$D102,0)</f>
        <v>표점</v>
      </c>
      <c r="X102" s="208" t="str">
        <f ca="1">OFFSET('배치점수 계산기'!N$10,$D102,0)</f>
        <v>표점</v>
      </c>
      <c r="Y102" s="212">
        <f ca="1">OFFSET(환산공식!FG$15,$F102,0)</f>
        <v>0.38</v>
      </c>
      <c r="Z102" s="35">
        <f ca="1">OFFSET(환산공식!FH$15,$F102,0)</f>
        <v>0.31</v>
      </c>
      <c r="AA102" s="203">
        <f ca="1">OFFSET(환산공식!FI$15,$F102,0)</f>
        <v>0.31</v>
      </c>
      <c r="AB102" s="5"/>
      <c r="AD102">
        <f t="shared" ca="1" si="3"/>
        <v>6</v>
      </c>
      <c r="AF102" s="5"/>
      <c r="AG102" s="5"/>
      <c r="AH102" s="5"/>
    </row>
    <row r="103" spans="1:34">
      <c r="A103" s="222"/>
      <c r="B103" s="222"/>
      <c r="C103" s="222" t="s">
        <v>3368</v>
      </c>
      <c r="D103" s="260">
        <v>1920</v>
      </c>
      <c r="E103" s="219">
        <v>113</v>
      </c>
      <c r="F103" s="219">
        <v>113</v>
      </c>
      <c r="G103" s="264">
        <v>96</v>
      </c>
      <c r="H103" s="221" t="s">
        <v>149</v>
      </c>
      <c r="I103" s="219" t="s">
        <v>403</v>
      </c>
      <c r="J103" s="267" t="s">
        <v>849</v>
      </c>
      <c r="K103" s="219" t="s">
        <v>83</v>
      </c>
      <c r="L103" s="35" t="str">
        <f ca="1">IF(OFFSET(환산공식!$DU$15,$F103,0)=1,"O","X")</f>
        <v>X</v>
      </c>
      <c r="M103" s="212">
        <f ca="1">IFERROR(OFFSET(환산공식!DA$15,$F103,0),"")</f>
        <v>100</v>
      </c>
      <c r="N103" s="35" t="str">
        <f ca="1">IFERROR(CONCATENATE(ROUND(OFFSET(환산공식!DB$15,$F103,0),1),"%"),"")</f>
        <v>100%</v>
      </c>
      <c r="O103" s="35">
        <f ca="1">IFERROR(OFFSET(환산공식!DC$15,$F103,0),"")</f>
        <v>0</v>
      </c>
      <c r="P103" s="212" t="str">
        <f t="shared" ca="1" si="2"/>
        <v>3% 이하</v>
      </c>
      <c r="Q103" s="218">
        <f ca="1">IFERROR(ROUND(OFFSET(환산공식!$EX$15,$F103,0),3),"")</f>
        <v>0</v>
      </c>
      <c r="R103" s="218">
        <f ca="1">OFFSET('배치점수 계산기'!H$10,$D103,0)</f>
        <v>891.69399999999996</v>
      </c>
      <c r="S103" s="218">
        <f ca="1">OFFSET('배치점수 계산기'!I$10,$D103,0)</f>
        <v>888.30600000000004</v>
      </c>
      <c r="T103" s="218">
        <f ca="1">OFFSET('배치점수 계산기'!J$10,$D103,0)</f>
        <v>885.01</v>
      </c>
      <c r="U103" s="218">
        <f ca="1">OFFSET('배치점수 계산기'!K$10,$D103,0)</f>
        <v>880.12</v>
      </c>
      <c r="V103" s="218">
        <f ca="1">OFFSET('배치점수 계산기'!L$10,$D103,0)</f>
        <v>874.13900000000001</v>
      </c>
      <c r="W103" s="210" t="str">
        <f ca="1">OFFSET('배치점수 계산기'!M$10,$D103,0)</f>
        <v>표점/만점</v>
      </c>
      <c r="X103" s="208" t="str">
        <f ca="1">OFFSET('배치점수 계산기'!N$10,$D103,0)</f>
        <v>변표/만점</v>
      </c>
      <c r="Y103" s="212">
        <f ca="1">OFFSET(환산공식!FG$15,$F103,0)</f>
        <v>0.28000000000000003</v>
      </c>
      <c r="Z103" s="35">
        <f ca="1">OFFSET(환산공식!FH$15,$F103,0)</f>
        <v>0.39</v>
      </c>
      <c r="AA103" s="203">
        <f ca="1">OFFSET(환산공식!FI$15,$F103,0)</f>
        <v>0.33</v>
      </c>
      <c r="AB103" s="5"/>
      <c r="AD103">
        <f t="shared" ca="1" si="3"/>
        <v>6</v>
      </c>
      <c r="AF103" s="5"/>
      <c r="AG103" s="5"/>
      <c r="AH103" s="5"/>
    </row>
    <row r="104" spans="1:34">
      <c r="A104" s="222"/>
      <c r="B104" s="222"/>
      <c r="C104" s="222" t="s">
        <v>3369</v>
      </c>
      <c r="D104" s="260">
        <v>1921</v>
      </c>
      <c r="E104" s="219">
        <v>113</v>
      </c>
      <c r="F104" s="219">
        <v>113</v>
      </c>
      <c r="G104" s="264">
        <v>97</v>
      </c>
      <c r="H104" s="221" t="s">
        <v>149</v>
      </c>
      <c r="I104" s="219" t="s">
        <v>403</v>
      </c>
      <c r="J104" s="267" t="s">
        <v>18550</v>
      </c>
      <c r="K104" s="219" t="s">
        <v>83</v>
      </c>
      <c r="L104" s="35" t="str">
        <f ca="1">IF(OFFSET(환산공식!$DU$15,$F104,0)=1,"O","X")</f>
        <v>X</v>
      </c>
      <c r="M104" s="212">
        <f ca="1">IFERROR(OFFSET(환산공식!DA$15,$F104,0),"")</f>
        <v>100</v>
      </c>
      <c r="N104" s="35" t="str">
        <f ca="1">IFERROR(CONCATENATE(ROUND(OFFSET(환산공식!DB$15,$F104,0),1),"%"),"")</f>
        <v>100%</v>
      </c>
      <c r="O104" s="35">
        <f ca="1">IFERROR(OFFSET(환산공식!DC$15,$F104,0),"")</f>
        <v>0</v>
      </c>
      <c r="P104" s="212" t="str">
        <f t="shared" ca="1" si="2"/>
        <v>3% 이하</v>
      </c>
      <c r="Q104" s="218">
        <f ca="1">IFERROR(ROUND(OFFSET(환산공식!$EX$15,$F104,0),3),"")</f>
        <v>0</v>
      </c>
      <c r="R104" s="218">
        <f ca="1">OFFSET('배치점수 계산기'!H$10,$D104,0)</f>
        <v>885.41399999999999</v>
      </c>
      <c r="S104" s="218">
        <f ca="1">OFFSET('배치점수 계산기'!I$10,$D104,0)</f>
        <v>883.16700000000003</v>
      </c>
      <c r="T104" s="218">
        <f ca="1">OFFSET('배치점수 계산기'!J$10,$D104,0)</f>
        <v>881.41099999999994</v>
      </c>
      <c r="U104" s="218">
        <f ca="1">OFFSET('배치점수 계산기'!K$10,$D104,0)</f>
        <v>878.04499999999996</v>
      </c>
      <c r="V104" s="218">
        <f ca="1">OFFSET('배치점수 계산기'!L$10,$D104,0)</f>
        <v>872.00099999999998</v>
      </c>
      <c r="W104" s="210" t="str">
        <f ca="1">OFFSET('배치점수 계산기'!M$10,$D104,0)</f>
        <v>표점/만점</v>
      </c>
      <c r="X104" s="208" t="str">
        <f ca="1">OFFSET('배치점수 계산기'!N$10,$D104,0)</f>
        <v>변표/만점</v>
      </c>
      <c r="Y104" s="212">
        <f ca="1">OFFSET(환산공식!FG$15,$F104,0)</f>
        <v>0.28000000000000003</v>
      </c>
      <c r="Z104" s="35">
        <f ca="1">OFFSET(환산공식!FH$15,$F104,0)</f>
        <v>0.39</v>
      </c>
      <c r="AA104" s="203">
        <f ca="1">OFFSET(환산공식!FI$15,$F104,0)</f>
        <v>0.33</v>
      </c>
      <c r="AB104" s="5"/>
      <c r="AD104">
        <f t="shared" ca="1" si="3"/>
        <v>6</v>
      </c>
      <c r="AF104" s="5"/>
      <c r="AG104" s="5"/>
      <c r="AH104" s="5"/>
    </row>
    <row r="105" spans="1:34">
      <c r="A105" s="222"/>
      <c r="B105" s="222"/>
      <c r="C105" s="222" t="s">
        <v>3370</v>
      </c>
      <c r="D105" s="260">
        <v>1922</v>
      </c>
      <c r="E105" s="219">
        <v>113</v>
      </c>
      <c r="F105" s="219">
        <v>113</v>
      </c>
      <c r="G105" s="264">
        <v>98</v>
      </c>
      <c r="H105" s="221" t="s">
        <v>149</v>
      </c>
      <c r="I105" s="219" t="s">
        <v>403</v>
      </c>
      <c r="J105" s="267" t="s">
        <v>18873</v>
      </c>
      <c r="K105" s="219" t="s">
        <v>83</v>
      </c>
      <c r="L105" s="35" t="str">
        <f ca="1">IF(OFFSET(환산공식!$DU$15,$F105,0)=1,"O","X")</f>
        <v>X</v>
      </c>
      <c r="M105" s="212">
        <f ca="1">IFERROR(OFFSET(환산공식!DA$15,$F105,0),"")</f>
        <v>100</v>
      </c>
      <c r="N105" s="35" t="str">
        <f ca="1">IFERROR(CONCATENATE(ROUND(OFFSET(환산공식!DB$15,$F105,0),1),"%"),"")</f>
        <v>100%</v>
      </c>
      <c r="O105" s="35">
        <f ca="1">IFERROR(OFFSET(환산공식!DC$15,$F105,0),"")</f>
        <v>0</v>
      </c>
      <c r="P105" s="212" t="str">
        <f t="shared" ca="1" si="2"/>
        <v>3% 이하</v>
      </c>
      <c r="Q105" s="218">
        <f ca="1">IFERROR(ROUND(OFFSET(환산공식!$EX$15,$F105,0),3),"")</f>
        <v>0</v>
      </c>
      <c r="R105" s="218">
        <f ca="1">OFFSET('배치점수 계산기'!H$10,$D105,0)</f>
        <v>882.14700000000005</v>
      </c>
      <c r="S105" s="218">
        <f ca="1">OFFSET('배치점수 계산기'!I$10,$D105,0)</f>
        <v>880.12</v>
      </c>
      <c r="T105" s="218">
        <f ca="1">OFFSET('배치점수 계산기'!J$10,$D105,0)</f>
        <v>877.61300000000006</v>
      </c>
      <c r="U105" s="218">
        <f ca="1">OFFSET('배치점수 계산기'!K$10,$D105,0)</f>
        <v>874.13900000000001</v>
      </c>
      <c r="V105" s="218">
        <f ca="1">OFFSET('배치점수 계산기'!L$10,$D105,0)</f>
        <v>868.50900000000001</v>
      </c>
      <c r="W105" s="210" t="str">
        <f ca="1">OFFSET('배치점수 계산기'!M$10,$D105,0)</f>
        <v>표점/만점</v>
      </c>
      <c r="X105" s="208" t="str">
        <f ca="1">OFFSET('배치점수 계산기'!N$10,$D105,0)</f>
        <v>변표/만점</v>
      </c>
      <c r="Y105" s="212">
        <f ca="1">OFFSET(환산공식!FG$15,$F105,0)</f>
        <v>0.28000000000000003</v>
      </c>
      <c r="Z105" s="35">
        <f ca="1">OFFSET(환산공식!FH$15,$F105,0)</f>
        <v>0.39</v>
      </c>
      <c r="AA105" s="203">
        <f ca="1">OFFSET(환산공식!FI$15,$F105,0)</f>
        <v>0.33</v>
      </c>
      <c r="AB105" s="5"/>
      <c r="AD105">
        <f t="shared" ca="1" si="3"/>
        <v>6</v>
      </c>
      <c r="AF105" s="5"/>
      <c r="AG105" s="5"/>
      <c r="AH105" s="5"/>
    </row>
    <row r="106" spans="1:34">
      <c r="A106" s="222"/>
      <c r="B106" s="222"/>
      <c r="C106" s="222" t="s">
        <v>3371</v>
      </c>
      <c r="D106" s="260">
        <v>1923</v>
      </c>
      <c r="E106" s="219">
        <v>113</v>
      </c>
      <c r="F106" s="219">
        <v>113</v>
      </c>
      <c r="G106" s="264">
        <v>99</v>
      </c>
      <c r="H106" s="221" t="s">
        <v>149</v>
      </c>
      <c r="I106" s="219" t="s">
        <v>403</v>
      </c>
      <c r="J106" s="267" t="s">
        <v>503</v>
      </c>
      <c r="K106" s="219" t="s">
        <v>83</v>
      </c>
      <c r="L106" s="35" t="str">
        <f ca="1">IF(OFFSET(환산공식!$DU$15,$F106,0)=1,"O","X")</f>
        <v>X</v>
      </c>
      <c r="M106" s="212">
        <f ca="1">IFERROR(OFFSET(환산공식!DA$15,$F106,0),"")</f>
        <v>100</v>
      </c>
      <c r="N106" s="35" t="str">
        <f ca="1">IFERROR(CONCATENATE(ROUND(OFFSET(환산공식!DB$15,$F106,0),1),"%"),"")</f>
        <v>100%</v>
      </c>
      <c r="O106" s="35">
        <f ca="1">IFERROR(OFFSET(환산공식!DC$15,$F106,0),"")</f>
        <v>0</v>
      </c>
      <c r="P106" s="212" t="str">
        <f t="shared" ca="1" si="2"/>
        <v>3% 이하</v>
      </c>
      <c r="Q106" s="218">
        <f ca="1">IFERROR(ROUND(OFFSET(환산공식!$EX$15,$F106,0),3),"")</f>
        <v>0</v>
      </c>
      <c r="R106" s="218">
        <f ca="1">OFFSET('배치점수 계산기'!H$10,$D106,0)</f>
        <v>881.55899999999997</v>
      </c>
      <c r="S106" s="218">
        <f ca="1">OFFSET('배치점수 계산기'!I$10,$D106,0)</f>
        <v>879.37699999999995</v>
      </c>
      <c r="T106" s="218">
        <f ca="1">OFFSET('배치점수 계산기'!J$10,$D106,0)</f>
        <v>877.02800000000002</v>
      </c>
      <c r="U106" s="218">
        <f ca="1">OFFSET('배치점수 계산기'!K$10,$D106,0)</f>
        <v>873.197</v>
      </c>
      <c r="V106" s="218">
        <f ca="1">OFFSET('배치점수 계산기'!L$10,$D106,0)</f>
        <v>867.53099999999995</v>
      </c>
      <c r="W106" s="210" t="str">
        <f ca="1">OFFSET('배치점수 계산기'!M$10,$D106,0)</f>
        <v>표점/만점</v>
      </c>
      <c r="X106" s="208" t="str">
        <f ca="1">OFFSET('배치점수 계산기'!N$10,$D106,0)</f>
        <v>변표/만점</v>
      </c>
      <c r="Y106" s="212">
        <f ca="1">OFFSET(환산공식!FG$15,$F106,0)</f>
        <v>0.28000000000000003</v>
      </c>
      <c r="Z106" s="35">
        <f ca="1">OFFSET(환산공식!FH$15,$F106,0)</f>
        <v>0.39</v>
      </c>
      <c r="AA106" s="203">
        <f ca="1">OFFSET(환산공식!FI$15,$F106,0)</f>
        <v>0.33</v>
      </c>
      <c r="AB106" s="5"/>
      <c r="AD106">
        <f t="shared" ca="1" si="3"/>
        <v>6</v>
      </c>
      <c r="AF106" s="5"/>
      <c r="AG106" s="5"/>
      <c r="AH106" s="5"/>
    </row>
    <row r="107" spans="1:34">
      <c r="A107" s="222"/>
      <c r="B107" s="222"/>
      <c r="C107" s="222" t="s">
        <v>3372</v>
      </c>
      <c r="D107" s="260">
        <v>1924</v>
      </c>
      <c r="E107" s="219">
        <v>113</v>
      </c>
      <c r="F107" s="219">
        <v>113</v>
      </c>
      <c r="G107" s="264">
        <v>100</v>
      </c>
      <c r="H107" s="221" t="s">
        <v>149</v>
      </c>
      <c r="I107" s="219" t="s">
        <v>403</v>
      </c>
      <c r="J107" s="267" t="s">
        <v>715</v>
      </c>
      <c r="K107" s="219" t="s">
        <v>83</v>
      </c>
      <c r="L107" s="35" t="str">
        <f ca="1">IF(OFFSET(환산공식!$DU$15,$F107,0)=1,"O","X")</f>
        <v>X</v>
      </c>
      <c r="M107" s="212">
        <f ca="1">IFERROR(OFFSET(환산공식!DA$15,$F107,0),"")</f>
        <v>100</v>
      </c>
      <c r="N107" s="35" t="str">
        <f ca="1">IFERROR(CONCATENATE(ROUND(OFFSET(환산공식!DB$15,$F107,0),1),"%"),"")</f>
        <v>100%</v>
      </c>
      <c r="O107" s="35">
        <f ca="1">IFERROR(OFFSET(환산공식!DC$15,$F107,0),"")</f>
        <v>0</v>
      </c>
      <c r="P107" s="212" t="str">
        <f t="shared" ca="1" si="2"/>
        <v>3% 이하</v>
      </c>
      <c r="Q107" s="218">
        <f ca="1">IFERROR(ROUND(OFFSET(환산공식!$EX$15,$F107,0),3),"")</f>
        <v>0</v>
      </c>
      <c r="R107" s="218">
        <f ca="1">OFFSET('배치점수 계산기'!H$10,$D107,0)</f>
        <v>880.64400000000001</v>
      </c>
      <c r="S107" s="218">
        <f ca="1">OFFSET('배치점수 계산기'!I$10,$D107,0)</f>
        <v>878.15499999999997</v>
      </c>
      <c r="T107" s="218">
        <f ca="1">OFFSET('배치점수 계산기'!J$10,$D107,0)</f>
        <v>875.84400000000005</v>
      </c>
      <c r="U107" s="218">
        <f ca="1">OFFSET('배치점수 계산기'!K$10,$D107,0)</f>
        <v>871.85299999999995</v>
      </c>
      <c r="V107" s="218">
        <f ca="1">OFFSET('배치점수 계산기'!L$10,$D107,0)</f>
        <v>866.303</v>
      </c>
      <c r="W107" s="210" t="str">
        <f ca="1">OFFSET('배치점수 계산기'!M$10,$D107,0)</f>
        <v>표점/만점</v>
      </c>
      <c r="X107" s="208" t="str">
        <f ca="1">OFFSET('배치점수 계산기'!N$10,$D107,0)</f>
        <v>변표/만점</v>
      </c>
      <c r="Y107" s="212">
        <f ca="1">OFFSET(환산공식!FG$15,$F107,0)</f>
        <v>0.28000000000000003</v>
      </c>
      <c r="Z107" s="35">
        <f ca="1">OFFSET(환산공식!FH$15,$F107,0)</f>
        <v>0.39</v>
      </c>
      <c r="AA107" s="203">
        <f ca="1">OFFSET(환산공식!FI$15,$F107,0)</f>
        <v>0.33</v>
      </c>
      <c r="AB107" s="5"/>
      <c r="AD107">
        <f t="shared" ca="1" si="3"/>
        <v>6</v>
      </c>
      <c r="AF107" s="5"/>
      <c r="AG107" s="5"/>
      <c r="AH107" s="5"/>
    </row>
    <row r="108" spans="1:34">
      <c r="A108" s="222"/>
      <c r="B108" s="222"/>
      <c r="C108" s="222" t="s">
        <v>3373</v>
      </c>
      <c r="D108" s="260">
        <v>1925</v>
      </c>
      <c r="E108" s="219">
        <v>113</v>
      </c>
      <c r="F108" s="219">
        <v>113</v>
      </c>
      <c r="G108" s="264">
        <v>101</v>
      </c>
      <c r="H108" s="221" t="s">
        <v>149</v>
      </c>
      <c r="I108" s="219" t="s">
        <v>403</v>
      </c>
      <c r="J108" s="267" t="s">
        <v>71</v>
      </c>
      <c r="K108" s="219" t="s">
        <v>83</v>
      </c>
      <c r="L108" s="35" t="str">
        <f ca="1">IF(OFFSET(환산공식!$DU$15,$F108,0)=1,"O","X")</f>
        <v>X</v>
      </c>
      <c r="M108" s="212">
        <f ca="1">IFERROR(OFFSET(환산공식!DA$15,$F108,0),"")</f>
        <v>100</v>
      </c>
      <c r="N108" s="35" t="str">
        <f ca="1">IFERROR(CONCATENATE(ROUND(OFFSET(환산공식!DB$15,$F108,0),1),"%"),"")</f>
        <v>100%</v>
      </c>
      <c r="O108" s="35">
        <f ca="1">IFERROR(OFFSET(환산공식!DC$15,$F108,0),"")</f>
        <v>0</v>
      </c>
      <c r="P108" s="212" t="str">
        <f t="shared" ca="1" si="2"/>
        <v>3% 이하</v>
      </c>
      <c r="Q108" s="218">
        <f ca="1">IFERROR(ROUND(OFFSET(환산공식!$EX$15,$F108,0),3),"")</f>
        <v>0</v>
      </c>
      <c r="R108" s="218">
        <f ca="1">OFFSET('배치점수 계산기'!H$10,$D108,0)</f>
        <v>881.96699999999998</v>
      </c>
      <c r="S108" s="218">
        <f ca="1">OFFSET('배치점수 계산기'!I$10,$D108,0)</f>
        <v>878.75900000000001</v>
      </c>
      <c r="T108" s="218">
        <f ca="1">OFFSET('배치점수 계산기'!J$10,$D108,0)</f>
        <v>874.57600000000002</v>
      </c>
      <c r="U108" s="218">
        <f ca="1">OFFSET('배치점수 계산기'!K$10,$D108,0)</f>
        <v>870.79</v>
      </c>
      <c r="V108" s="218">
        <f ca="1">OFFSET('배치점수 계산기'!L$10,$D108,0)</f>
        <v>865.16099999999994</v>
      </c>
      <c r="W108" s="210" t="str">
        <f ca="1">OFFSET('배치점수 계산기'!M$10,$D108,0)</f>
        <v>표점/만점</v>
      </c>
      <c r="X108" s="208" t="str">
        <f ca="1">OFFSET('배치점수 계산기'!N$10,$D108,0)</f>
        <v>변표/만점</v>
      </c>
      <c r="Y108" s="212">
        <f ca="1">OFFSET(환산공식!FG$15,$F108,0)</f>
        <v>0.28000000000000003</v>
      </c>
      <c r="Z108" s="35">
        <f ca="1">OFFSET(환산공식!FH$15,$F108,0)</f>
        <v>0.39</v>
      </c>
      <c r="AA108" s="203">
        <f ca="1">OFFSET(환산공식!FI$15,$F108,0)</f>
        <v>0.33</v>
      </c>
      <c r="AB108" s="5"/>
      <c r="AD108">
        <f t="shared" ca="1" si="3"/>
        <v>6</v>
      </c>
      <c r="AF108" s="5"/>
      <c r="AG108" s="5"/>
      <c r="AH108" s="5"/>
    </row>
    <row r="109" spans="1:34">
      <c r="A109" s="222"/>
      <c r="B109" s="222"/>
      <c r="C109" s="222" t="s">
        <v>3374</v>
      </c>
      <c r="D109" s="260">
        <v>1926</v>
      </c>
      <c r="E109" s="219">
        <v>113</v>
      </c>
      <c r="F109" s="219">
        <v>113</v>
      </c>
      <c r="G109" s="264">
        <v>102</v>
      </c>
      <c r="H109" s="221" t="s">
        <v>149</v>
      </c>
      <c r="I109" s="219" t="s">
        <v>403</v>
      </c>
      <c r="J109" s="267" t="s">
        <v>141</v>
      </c>
      <c r="K109" s="219" t="s">
        <v>83</v>
      </c>
      <c r="L109" s="35" t="str">
        <f ca="1">IF(OFFSET(환산공식!$DU$15,$F109,0)=1,"O","X")</f>
        <v>X</v>
      </c>
      <c r="M109" s="212">
        <f ca="1">IFERROR(OFFSET(환산공식!DA$15,$F109,0),"")</f>
        <v>100</v>
      </c>
      <c r="N109" s="35" t="str">
        <f ca="1">IFERROR(CONCATENATE(ROUND(OFFSET(환산공식!DB$15,$F109,0),1),"%"),"")</f>
        <v>100%</v>
      </c>
      <c r="O109" s="35">
        <f ca="1">IFERROR(OFFSET(환산공식!DC$15,$F109,0),"")</f>
        <v>0</v>
      </c>
      <c r="P109" s="212" t="str">
        <f t="shared" ca="1" si="2"/>
        <v>3% 이하</v>
      </c>
      <c r="Q109" s="218">
        <f ca="1">IFERROR(ROUND(OFFSET(환산공식!$EX$15,$F109,0),3),"")</f>
        <v>0</v>
      </c>
      <c r="R109" s="218">
        <f ca="1">OFFSET('배치점수 계산기'!H$10,$D109,0)</f>
        <v>877.32399999999996</v>
      </c>
      <c r="S109" s="218">
        <f ca="1">OFFSET('배치점수 계산기'!I$10,$D109,0)</f>
        <v>874.57600000000002</v>
      </c>
      <c r="T109" s="218">
        <f ca="1">OFFSET('배치점수 계산기'!J$10,$D109,0)</f>
        <v>870.22</v>
      </c>
      <c r="U109" s="218">
        <f ca="1">OFFSET('배치점수 계산기'!K$10,$D109,0)</f>
        <v>866.49099999999999</v>
      </c>
      <c r="V109" s="218">
        <f ca="1">OFFSET('배치점수 계산기'!L$10,$D109,0)</f>
        <v>860.42399999999998</v>
      </c>
      <c r="W109" s="210" t="str">
        <f ca="1">OFFSET('배치점수 계산기'!M$10,$D109,0)</f>
        <v>표점/만점</v>
      </c>
      <c r="X109" s="208" t="str">
        <f ca="1">OFFSET('배치점수 계산기'!N$10,$D109,0)</f>
        <v>변표/만점</v>
      </c>
      <c r="Y109" s="212">
        <f ca="1">OFFSET(환산공식!FG$15,$F109,0)</f>
        <v>0.28000000000000003</v>
      </c>
      <c r="Z109" s="35">
        <f ca="1">OFFSET(환산공식!FH$15,$F109,0)</f>
        <v>0.39</v>
      </c>
      <c r="AA109" s="203">
        <f ca="1">OFFSET(환산공식!FI$15,$F109,0)</f>
        <v>0.33</v>
      </c>
      <c r="AB109" s="5"/>
      <c r="AD109">
        <f t="shared" ca="1" si="3"/>
        <v>6</v>
      </c>
      <c r="AF109" s="5"/>
      <c r="AG109" s="5"/>
      <c r="AH109" s="5"/>
    </row>
    <row r="110" spans="1:34">
      <c r="A110" s="222"/>
      <c r="B110" s="222"/>
      <c r="C110" s="222" t="s">
        <v>3375</v>
      </c>
      <c r="D110" s="260">
        <v>1927</v>
      </c>
      <c r="E110" s="219">
        <v>113</v>
      </c>
      <c r="F110" s="219">
        <v>113</v>
      </c>
      <c r="G110" s="264">
        <v>103</v>
      </c>
      <c r="H110" s="221" t="s">
        <v>149</v>
      </c>
      <c r="I110" s="219" t="s">
        <v>403</v>
      </c>
      <c r="J110" s="267" t="s">
        <v>68</v>
      </c>
      <c r="K110" s="219" t="s">
        <v>83</v>
      </c>
      <c r="L110" s="35" t="str">
        <f ca="1">IF(OFFSET(환산공식!$DU$15,$F110,0)=1,"O","X")</f>
        <v>X</v>
      </c>
      <c r="M110" s="212">
        <f ca="1">IFERROR(OFFSET(환산공식!DA$15,$F110,0),"")</f>
        <v>100</v>
      </c>
      <c r="N110" s="35" t="str">
        <f ca="1">IFERROR(CONCATENATE(ROUND(OFFSET(환산공식!DB$15,$F110,0),1),"%"),"")</f>
        <v>100%</v>
      </c>
      <c r="O110" s="35">
        <f ca="1">IFERROR(OFFSET(환산공식!DC$15,$F110,0),"")</f>
        <v>0</v>
      </c>
      <c r="P110" s="212" t="str">
        <f t="shared" ca="1" si="2"/>
        <v>3% 이하</v>
      </c>
      <c r="Q110" s="218">
        <f ca="1">IFERROR(ROUND(OFFSET(환산공식!$EX$15,$F110,0),3),"")</f>
        <v>0</v>
      </c>
      <c r="R110" s="218">
        <f ca="1">OFFSET('배치점수 계산기'!H$10,$D110,0)</f>
        <v>876.13400000000001</v>
      </c>
      <c r="S110" s="218">
        <f ca="1">OFFSET('배치점수 계산기'!I$10,$D110,0)</f>
        <v>872.76</v>
      </c>
      <c r="T110" s="218">
        <f ca="1">OFFSET('배치점수 계산기'!J$10,$D110,0)</f>
        <v>868.94600000000003</v>
      </c>
      <c r="U110" s="218">
        <f ca="1">OFFSET('배치점수 계산기'!K$10,$D110,0)</f>
        <v>865.41899999999998</v>
      </c>
      <c r="V110" s="218">
        <f ca="1">OFFSET('배치점수 계산기'!L$10,$D110,0)</f>
        <v>860.42399999999998</v>
      </c>
      <c r="W110" s="210" t="str">
        <f ca="1">OFFSET('배치점수 계산기'!M$10,$D110,0)</f>
        <v>표점/만점</v>
      </c>
      <c r="X110" s="208" t="str">
        <f ca="1">OFFSET('배치점수 계산기'!N$10,$D110,0)</f>
        <v>변표/만점</v>
      </c>
      <c r="Y110" s="212">
        <f ca="1">OFFSET(환산공식!FG$15,$F110,0)</f>
        <v>0.28000000000000003</v>
      </c>
      <c r="Z110" s="35">
        <f ca="1">OFFSET(환산공식!FH$15,$F110,0)</f>
        <v>0.39</v>
      </c>
      <c r="AA110" s="203">
        <f ca="1">OFFSET(환산공식!FI$15,$F110,0)</f>
        <v>0.33</v>
      </c>
      <c r="AB110" s="5"/>
      <c r="AD110">
        <f t="shared" ca="1" si="3"/>
        <v>6</v>
      </c>
      <c r="AF110" s="5"/>
      <c r="AG110" s="5"/>
      <c r="AH110" s="5"/>
    </row>
    <row r="111" spans="1:34">
      <c r="A111" s="222"/>
      <c r="B111" s="222"/>
      <c r="C111" s="222" t="s">
        <v>3376</v>
      </c>
      <c r="D111" s="260">
        <v>1928</v>
      </c>
      <c r="E111" s="219">
        <v>113</v>
      </c>
      <c r="F111" s="219">
        <v>113</v>
      </c>
      <c r="G111" s="264">
        <v>104</v>
      </c>
      <c r="H111" s="221" t="s">
        <v>149</v>
      </c>
      <c r="I111" s="219" t="s">
        <v>403</v>
      </c>
      <c r="J111" s="267" t="s">
        <v>996</v>
      </c>
      <c r="K111" s="219" t="s">
        <v>83</v>
      </c>
      <c r="L111" s="35" t="str">
        <f ca="1">IF(OFFSET(환산공식!$DU$15,$F111,0)=1,"O","X")</f>
        <v>X</v>
      </c>
      <c r="M111" s="212">
        <f ca="1">IFERROR(OFFSET(환산공식!DA$15,$F111,0),"")</f>
        <v>100</v>
      </c>
      <c r="N111" s="35" t="str">
        <f ca="1">IFERROR(CONCATENATE(ROUND(OFFSET(환산공식!DB$15,$F111,0),1),"%"),"")</f>
        <v>100%</v>
      </c>
      <c r="O111" s="35">
        <f ca="1">IFERROR(OFFSET(환산공식!DC$15,$F111,0),"")</f>
        <v>0</v>
      </c>
      <c r="P111" s="212" t="str">
        <f t="shared" ca="1" si="2"/>
        <v>3% 이하</v>
      </c>
      <c r="Q111" s="218">
        <f ca="1">IFERROR(ROUND(OFFSET(환산공식!$EX$15,$F111,0),3),"")</f>
        <v>0</v>
      </c>
      <c r="R111" s="218">
        <f ca="1">OFFSET('배치점수 계산기'!H$10,$D111,0)</f>
        <v>875.43899999999996</v>
      </c>
      <c r="S111" s="218">
        <f ca="1">OFFSET('배치점수 계산기'!I$10,$D111,0)</f>
        <v>871.85299999999995</v>
      </c>
      <c r="T111" s="218">
        <f ca="1">OFFSET('배치점수 계산기'!J$10,$D111,0)</f>
        <v>867.53099999999995</v>
      </c>
      <c r="U111" s="218">
        <f ca="1">OFFSET('배치점수 계산기'!K$10,$D111,0)</f>
        <v>863.40700000000004</v>
      </c>
      <c r="V111" s="218">
        <f ca="1">OFFSET('배치점수 계산기'!L$10,$D111,0)</f>
        <v>858.303</v>
      </c>
      <c r="W111" s="210" t="str">
        <f ca="1">OFFSET('배치점수 계산기'!M$10,$D111,0)</f>
        <v>표점/만점</v>
      </c>
      <c r="X111" s="208" t="str">
        <f ca="1">OFFSET('배치점수 계산기'!N$10,$D111,0)</f>
        <v>변표/만점</v>
      </c>
      <c r="Y111" s="212">
        <f ca="1">OFFSET(환산공식!FG$15,$F111,0)</f>
        <v>0.28000000000000003</v>
      </c>
      <c r="Z111" s="35">
        <f ca="1">OFFSET(환산공식!FH$15,$F111,0)</f>
        <v>0.39</v>
      </c>
      <c r="AA111" s="203">
        <f ca="1">OFFSET(환산공식!FI$15,$F111,0)</f>
        <v>0.33</v>
      </c>
      <c r="AB111" s="5"/>
      <c r="AD111">
        <f t="shared" ca="1" si="3"/>
        <v>6</v>
      </c>
      <c r="AF111" s="5"/>
      <c r="AG111" s="5"/>
      <c r="AH111" s="5"/>
    </row>
    <row r="112" spans="1:34">
      <c r="A112" s="222"/>
      <c r="B112" s="222"/>
      <c r="C112" s="222" t="s">
        <v>3377</v>
      </c>
      <c r="D112" s="260">
        <v>1929</v>
      </c>
      <c r="E112" s="219">
        <v>116</v>
      </c>
      <c r="F112" s="219">
        <v>116</v>
      </c>
      <c r="G112" s="264">
        <v>105</v>
      </c>
      <c r="H112" s="221" t="s">
        <v>149</v>
      </c>
      <c r="I112" s="219" t="s">
        <v>403</v>
      </c>
      <c r="J112" s="267" t="s">
        <v>349</v>
      </c>
      <c r="K112" s="219" t="s">
        <v>84</v>
      </c>
      <c r="L112" s="35" t="str">
        <f ca="1">IF(OFFSET(환산공식!$DU$15,$F112,0)=1,"O","X")</f>
        <v>X</v>
      </c>
      <c r="M112" s="212">
        <f ca="1">IFERROR(OFFSET(환산공식!DA$15,$F112,0),"")</f>
        <v>150</v>
      </c>
      <c r="N112" s="35" t="str">
        <f ca="1">IFERROR(CONCATENATE(ROUND(OFFSET(환산공식!DB$15,$F112,0),1),"%"),"")</f>
        <v>100%</v>
      </c>
      <c r="O112" s="35">
        <f ca="1">IFERROR(OFFSET(환산공식!DC$15,$F112,0),"")</f>
        <v>0</v>
      </c>
      <c r="P112" s="212" t="str">
        <f t="shared" ca="1" si="2"/>
        <v>3% 이하</v>
      </c>
      <c r="Q112" s="218">
        <f ca="1">IFERROR(ROUND(OFFSET(환산공식!$EX$15,$F112,0),3),"")</f>
        <v>0</v>
      </c>
      <c r="R112" s="218">
        <f ca="1">OFFSET('배치점수 계산기'!H$10,$D112,0)</f>
        <v>886.71</v>
      </c>
      <c r="S112" s="218">
        <f ca="1">OFFSET('배치점수 계산기'!I$10,$D112,0)</f>
        <v>884.22199999999998</v>
      </c>
      <c r="T112" s="218">
        <f ca="1">OFFSET('배치점수 계산기'!J$10,$D112,0)</f>
        <v>881.17100000000005</v>
      </c>
      <c r="U112" s="218">
        <f ca="1">OFFSET('배치점수 계산기'!K$10,$D112,0)</f>
        <v>876.90300000000002</v>
      </c>
      <c r="V112" s="218">
        <f ca="1">OFFSET('배치점수 계산기'!L$10,$D112,0)</f>
        <v>872.15700000000004</v>
      </c>
      <c r="W112" s="210" t="str">
        <f ca="1">OFFSET('배치점수 계산기'!M$10,$D112,0)</f>
        <v>표점/만점</v>
      </c>
      <c r="X112" s="208" t="str">
        <f ca="1">OFFSET('배치점수 계산기'!N$10,$D112,0)</f>
        <v>변표/만점</v>
      </c>
      <c r="Y112" s="212">
        <f ca="1">OFFSET(환산공식!FG$15,$F112,0)</f>
        <v>0.41</v>
      </c>
      <c r="Z112" s="35">
        <f ca="1">OFFSET(환산공식!FH$15,$F112,0)</f>
        <v>0.28999999999999998</v>
      </c>
      <c r="AA112" s="203">
        <f ca="1">OFFSET(환산공식!FI$15,$F112,0)</f>
        <v>0.28999999999999998</v>
      </c>
      <c r="AB112" s="5"/>
      <c r="AD112">
        <f t="shared" ca="1" si="3"/>
        <v>6</v>
      </c>
      <c r="AF112" s="5"/>
      <c r="AG112" s="5"/>
      <c r="AH112" s="5"/>
    </row>
    <row r="113" spans="1:34">
      <c r="A113" s="222"/>
      <c r="B113" s="222"/>
      <c r="C113" s="222" t="s">
        <v>3378</v>
      </c>
      <c r="D113" s="260">
        <v>1930</v>
      </c>
      <c r="E113" s="219">
        <v>116</v>
      </c>
      <c r="F113" s="219">
        <v>116</v>
      </c>
      <c r="G113" s="264">
        <v>106</v>
      </c>
      <c r="H113" s="221" t="s">
        <v>149</v>
      </c>
      <c r="I113" s="219" t="s">
        <v>403</v>
      </c>
      <c r="J113" s="267" t="s">
        <v>187</v>
      </c>
      <c r="K113" s="219" t="s">
        <v>84</v>
      </c>
      <c r="L113" s="35" t="str">
        <f ca="1">IF(OFFSET(환산공식!$DU$15,$F113,0)=1,"O","X")</f>
        <v>X</v>
      </c>
      <c r="M113" s="212">
        <f ca="1">IFERROR(OFFSET(환산공식!DA$15,$F113,0),"")</f>
        <v>150</v>
      </c>
      <c r="N113" s="35" t="str">
        <f ca="1">IFERROR(CONCATENATE(ROUND(OFFSET(환산공식!DB$15,$F113,0),1),"%"),"")</f>
        <v>100%</v>
      </c>
      <c r="O113" s="35">
        <f ca="1">IFERROR(OFFSET(환산공식!DC$15,$F113,0),"")</f>
        <v>0</v>
      </c>
      <c r="P113" s="212" t="str">
        <f t="shared" ca="1" si="2"/>
        <v>3% 이하</v>
      </c>
      <c r="Q113" s="218">
        <f ca="1">IFERROR(ROUND(OFFSET(환산공식!$EX$15,$F113,0),3),"")</f>
        <v>0</v>
      </c>
      <c r="R113" s="218">
        <f ca="1">OFFSET('배치점수 계산기'!H$10,$D113,0)</f>
        <v>884.51199999999994</v>
      </c>
      <c r="S113" s="218">
        <f ca="1">OFFSET('배치점수 계산기'!I$10,$D113,0)</f>
        <v>882.55200000000002</v>
      </c>
      <c r="T113" s="218">
        <f ca="1">OFFSET('배치점수 계산기'!J$10,$D113,0)</f>
        <v>880.28399999999999</v>
      </c>
      <c r="U113" s="218">
        <f ca="1">OFFSET('배치점수 계산기'!K$10,$D113,0)</f>
        <v>877.84400000000005</v>
      </c>
      <c r="V113" s="218">
        <f ca="1">OFFSET('배치점수 계산기'!L$10,$D113,0)</f>
        <v>873.14800000000002</v>
      </c>
      <c r="W113" s="210" t="str">
        <f ca="1">OFFSET('배치점수 계산기'!M$10,$D113,0)</f>
        <v>표점/만점</v>
      </c>
      <c r="X113" s="208" t="str">
        <f ca="1">OFFSET('배치점수 계산기'!N$10,$D113,0)</f>
        <v>변표/만점</v>
      </c>
      <c r="Y113" s="212">
        <f ca="1">OFFSET(환산공식!FG$15,$F113,0)</f>
        <v>0.41</v>
      </c>
      <c r="Z113" s="35">
        <f ca="1">OFFSET(환산공식!FH$15,$F113,0)</f>
        <v>0.28999999999999998</v>
      </c>
      <c r="AA113" s="203">
        <f ca="1">OFFSET(환산공식!FI$15,$F113,0)</f>
        <v>0.28999999999999998</v>
      </c>
      <c r="AB113" s="5"/>
      <c r="AD113">
        <f t="shared" ca="1" si="3"/>
        <v>6</v>
      </c>
      <c r="AF113" s="5"/>
      <c r="AG113" s="5"/>
      <c r="AH113" s="5"/>
    </row>
    <row r="114" spans="1:34">
      <c r="A114" s="222"/>
      <c r="B114" s="222"/>
      <c r="C114" s="222" t="s">
        <v>3379</v>
      </c>
      <c r="D114" s="260">
        <v>1931</v>
      </c>
      <c r="E114" s="219">
        <v>116</v>
      </c>
      <c r="F114" s="219">
        <v>116</v>
      </c>
      <c r="G114" s="264">
        <v>107</v>
      </c>
      <c r="H114" s="221" t="s">
        <v>149</v>
      </c>
      <c r="I114" s="219" t="s">
        <v>403</v>
      </c>
      <c r="J114" s="267" t="s">
        <v>103</v>
      </c>
      <c r="K114" s="219" t="s">
        <v>84</v>
      </c>
      <c r="L114" s="35" t="str">
        <f ca="1">IF(OFFSET(환산공식!$DU$15,$F114,0)=1,"O","X")</f>
        <v>X</v>
      </c>
      <c r="M114" s="212">
        <f ca="1">IFERROR(OFFSET(환산공식!DA$15,$F114,0),"")</f>
        <v>150</v>
      </c>
      <c r="N114" s="35" t="str">
        <f ca="1">IFERROR(CONCATENATE(ROUND(OFFSET(환산공식!DB$15,$F114,0),1),"%"),"")</f>
        <v>100%</v>
      </c>
      <c r="O114" s="35">
        <f ca="1">IFERROR(OFFSET(환산공식!DC$15,$F114,0),"")</f>
        <v>0</v>
      </c>
      <c r="P114" s="212" t="str">
        <f t="shared" ca="1" si="2"/>
        <v>3% 이하</v>
      </c>
      <c r="Q114" s="218">
        <f ca="1">IFERROR(ROUND(OFFSET(환산공식!$EX$15,$F114,0),3),"")</f>
        <v>0</v>
      </c>
      <c r="R114" s="218">
        <f ca="1">OFFSET('배치점수 계산기'!H$10,$D114,0)</f>
        <v>885.077</v>
      </c>
      <c r="S114" s="218">
        <f ca="1">OFFSET('배치점수 계산기'!I$10,$D114,0)</f>
        <v>882.322</v>
      </c>
      <c r="T114" s="218">
        <f ca="1">OFFSET('배치점수 계산기'!J$10,$D114,0)</f>
        <v>879.87</v>
      </c>
      <c r="U114" s="218">
        <f ca="1">OFFSET('배치점수 계산기'!K$10,$D114,0)</f>
        <v>876.38199999999995</v>
      </c>
      <c r="V114" s="218">
        <f ca="1">OFFSET('배치점수 계산기'!L$10,$D114,0)</f>
        <v>871.86699999999996</v>
      </c>
      <c r="W114" s="210" t="str">
        <f ca="1">OFFSET('배치점수 계산기'!M$10,$D114,0)</f>
        <v>표점/만점</v>
      </c>
      <c r="X114" s="208" t="str">
        <f ca="1">OFFSET('배치점수 계산기'!N$10,$D114,0)</f>
        <v>변표/만점</v>
      </c>
      <c r="Y114" s="212">
        <f ca="1">OFFSET(환산공식!FG$15,$F114,0)</f>
        <v>0.41</v>
      </c>
      <c r="Z114" s="35">
        <f ca="1">OFFSET(환산공식!FH$15,$F114,0)</f>
        <v>0.28999999999999998</v>
      </c>
      <c r="AA114" s="203">
        <f ca="1">OFFSET(환산공식!FI$15,$F114,0)</f>
        <v>0.28999999999999998</v>
      </c>
      <c r="AB114" s="5"/>
      <c r="AD114">
        <f t="shared" ca="1" si="3"/>
        <v>6</v>
      </c>
      <c r="AF114" s="5"/>
      <c r="AG114" s="5"/>
      <c r="AH114" s="5"/>
    </row>
    <row r="115" spans="1:34">
      <c r="A115" s="222"/>
      <c r="B115" s="222"/>
      <c r="C115" s="222" t="s">
        <v>3380</v>
      </c>
      <c r="D115" s="260">
        <v>1932</v>
      </c>
      <c r="E115" s="219">
        <v>116</v>
      </c>
      <c r="F115" s="219">
        <v>116</v>
      </c>
      <c r="G115" s="264">
        <v>108</v>
      </c>
      <c r="H115" s="221" t="s">
        <v>149</v>
      </c>
      <c r="I115" s="219" t="s">
        <v>403</v>
      </c>
      <c r="J115" s="267" t="s">
        <v>859</v>
      </c>
      <c r="K115" s="219" t="s">
        <v>84</v>
      </c>
      <c r="L115" s="35" t="str">
        <f ca="1">IF(OFFSET(환산공식!$DU$15,$F115,0)=1,"O","X")</f>
        <v>X</v>
      </c>
      <c r="M115" s="212">
        <f ca="1">IFERROR(OFFSET(환산공식!DA$15,$F115,0),"")</f>
        <v>150</v>
      </c>
      <c r="N115" s="35" t="str">
        <f ca="1">IFERROR(CONCATENATE(ROUND(OFFSET(환산공식!DB$15,$F115,0),1),"%"),"")</f>
        <v>100%</v>
      </c>
      <c r="O115" s="35">
        <f ca="1">IFERROR(OFFSET(환산공식!DC$15,$F115,0),"")</f>
        <v>0</v>
      </c>
      <c r="P115" s="212" t="str">
        <f t="shared" ca="1" si="2"/>
        <v>3% 이하</v>
      </c>
      <c r="Q115" s="218">
        <f ca="1">IFERROR(ROUND(OFFSET(환산공식!$EX$15,$F115,0),3),"")</f>
        <v>0</v>
      </c>
      <c r="R115" s="218">
        <f ca="1">OFFSET('배치점수 계산기'!H$10,$D115,0)</f>
        <v>882.55200000000002</v>
      </c>
      <c r="S115" s="218">
        <f ca="1">OFFSET('배치점수 계산기'!I$10,$D115,0)</f>
        <v>879.87</v>
      </c>
      <c r="T115" s="218">
        <f ca="1">OFFSET('배치점수 계산기'!J$10,$D115,0)</f>
        <v>876.90300000000002</v>
      </c>
      <c r="U115" s="218">
        <f ca="1">OFFSET('배치점수 계산기'!K$10,$D115,0)</f>
        <v>872.15700000000004</v>
      </c>
      <c r="V115" s="218">
        <f ca="1">OFFSET('배치점수 계산기'!L$10,$D115,0)</f>
        <v>867.97500000000002</v>
      </c>
      <c r="W115" s="210" t="str">
        <f ca="1">OFFSET('배치점수 계산기'!M$10,$D115,0)</f>
        <v>표점/만점</v>
      </c>
      <c r="X115" s="208" t="str">
        <f ca="1">OFFSET('배치점수 계산기'!N$10,$D115,0)</f>
        <v>변표/만점</v>
      </c>
      <c r="Y115" s="212">
        <f ca="1">OFFSET(환산공식!FG$15,$F115,0)</f>
        <v>0.41</v>
      </c>
      <c r="Z115" s="35">
        <f ca="1">OFFSET(환산공식!FH$15,$F115,0)</f>
        <v>0.28999999999999998</v>
      </c>
      <c r="AA115" s="203">
        <f ca="1">OFFSET(환산공식!FI$15,$F115,0)</f>
        <v>0.28999999999999998</v>
      </c>
      <c r="AB115" s="5"/>
      <c r="AD115">
        <f t="shared" ca="1" si="3"/>
        <v>6</v>
      </c>
      <c r="AF115" s="5"/>
      <c r="AG115" s="5"/>
      <c r="AH115" s="5"/>
    </row>
    <row r="116" spans="1:34">
      <c r="A116" s="222"/>
      <c r="B116" s="222"/>
      <c r="C116" s="222" t="s">
        <v>3381</v>
      </c>
      <c r="D116" s="260">
        <v>1933</v>
      </c>
      <c r="E116" s="219">
        <v>116</v>
      </c>
      <c r="F116" s="219">
        <v>116</v>
      </c>
      <c r="G116" s="264">
        <v>109</v>
      </c>
      <c r="H116" s="221" t="s">
        <v>149</v>
      </c>
      <c r="I116" s="219" t="s">
        <v>403</v>
      </c>
      <c r="J116" s="267" t="s">
        <v>858</v>
      </c>
      <c r="K116" s="219" t="s">
        <v>84</v>
      </c>
      <c r="L116" s="35" t="str">
        <f ca="1">IF(OFFSET(환산공식!$DU$15,$F116,0)=1,"O","X")</f>
        <v>X</v>
      </c>
      <c r="M116" s="212">
        <f ca="1">IFERROR(OFFSET(환산공식!DA$15,$F116,0),"")</f>
        <v>150</v>
      </c>
      <c r="N116" s="35" t="str">
        <f ca="1">IFERROR(CONCATENATE(ROUND(OFFSET(환산공식!DB$15,$F116,0),1),"%"),"")</f>
        <v>100%</v>
      </c>
      <c r="O116" s="35">
        <f ca="1">IFERROR(OFFSET(환산공식!DC$15,$F116,0),"")</f>
        <v>0</v>
      </c>
      <c r="P116" s="212" t="str">
        <f t="shared" ca="1" si="2"/>
        <v>3% 이하</v>
      </c>
      <c r="Q116" s="218">
        <f ca="1">IFERROR(ROUND(OFFSET(환산공식!$EX$15,$F116,0),3),"")</f>
        <v>0</v>
      </c>
      <c r="R116" s="218">
        <f ca="1">OFFSET('배치점수 계산기'!H$10,$D116,0)</f>
        <v>881.58</v>
      </c>
      <c r="S116" s="218">
        <f ca="1">OFFSET('배치점수 계산기'!I$10,$D116,0)</f>
        <v>879.04300000000001</v>
      </c>
      <c r="T116" s="218">
        <f ca="1">OFFSET('배치점수 계산기'!J$10,$D116,0)</f>
        <v>875.98500000000001</v>
      </c>
      <c r="U116" s="218">
        <f ca="1">OFFSET('배치점수 계산기'!K$10,$D116,0)</f>
        <v>871.62800000000004</v>
      </c>
      <c r="V116" s="218">
        <f ca="1">OFFSET('배치점수 계산기'!L$10,$D116,0)</f>
        <v>867.44</v>
      </c>
      <c r="W116" s="210" t="str">
        <f ca="1">OFFSET('배치점수 계산기'!M$10,$D116,0)</f>
        <v>표점/만점</v>
      </c>
      <c r="X116" s="208" t="str">
        <f ca="1">OFFSET('배치점수 계산기'!N$10,$D116,0)</f>
        <v>변표/만점</v>
      </c>
      <c r="Y116" s="212">
        <f ca="1">OFFSET(환산공식!FG$15,$F116,0)</f>
        <v>0.41</v>
      </c>
      <c r="Z116" s="35">
        <f ca="1">OFFSET(환산공식!FH$15,$F116,0)</f>
        <v>0.28999999999999998</v>
      </c>
      <c r="AA116" s="203">
        <f ca="1">OFFSET(환산공식!FI$15,$F116,0)</f>
        <v>0.28999999999999998</v>
      </c>
      <c r="AB116" s="5"/>
      <c r="AD116">
        <f t="shared" ca="1" si="3"/>
        <v>6</v>
      </c>
      <c r="AF116" s="5"/>
      <c r="AG116" s="5"/>
      <c r="AH116" s="5"/>
    </row>
    <row r="117" spans="1:34">
      <c r="A117" s="222"/>
      <c r="B117" s="222"/>
      <c r="C117" s="222" t="s">
        <v>3382</v>
      </c>
      <c r="D117" s="260">
        <v>1934</v>
      </c>
      <c r="E117" s="219">
        <v>109</v>
      </c>
      <c r="F117" s="219">
        <v>109</v>
      </c>
      <c r="G117" s="264">
        <v>110</v>
      </c>
      <c r="H117" s="221" t="s">
        <v>149</v>
      </c>
      <c r="I117" s="219" t="s">
        <v>337</v>
      </c>
      <c r="J117" s="267" t="s">
        <v>717</v>
      </c>
      <c r="K117" s="219" t="s">
        <v>83</v>
      </c>
      <c r="L117" s="35" t="str">
        <f ca="1">IF(OFFSET(환산공식!$DU$15,$F117,0)=1,"O","X")</f>
        <v>X</v>
      </c>
      <c r="M117" s="212">
        <f ca="1">IFERROR(OFFSET(환산공식!DA$15,$F117,0),"")</f>
        <v>150</v>
      </c>
      <c r="N117" s="35" t="str">
        <f ca="1">IFERROR(CONCATENATE(ROUND(OFFSET(환산공식!DB$15,$F117,0),1),"%"),"")</f>
        <v>100%</v>
      </c>
      <c r="O117" s="35">
        <f ca="1">IFERROR(OFFSET(환산공식!DC$15,$F117,0),"")</f>
        <v>0</v>
      </c>
      <c r="P117" s="212" t="str">
        <f t="shared" ca="1" si="2"/>
        <v>3% 이하</v>
      </c>
      <c r="Q117" s="218">
        <f ca="1">IFERROR(ROUND(OFFSET(환산공식!$EX$15,$F117,0),3),"")</f>
        <v>0</v>
      </c>
      <c r="R117" s="218">
        <f ca="1">OFFSET('배치점수 계산기'!H$10,$D117,0)</f>
        <v>914.94</v>
      </c>
      <c r="S117" s="218">
        <f ca="1">OFFSET('배치점수 계산기'!I$10,$D117,0)</f>
        <v>909.76199999999994</v>
      </c>
      <c r="T117" s="218">
        <f ca="1">OFFSET('배치점수 계산기'!J$10,$D117,0)</f>
        <v>903.73299999999995</v>
      </c>
      <c r="U117" s="218">
        <f ca="1">OFFSET('배치점수 계산기'!K$10,$D117,0)</f>
        <v>895.19100000000003</v>
      </c>
      <c r="V117" s="218">
        <f ca="1">OFFSET('배치점수 계산기'!L$10,$D117,0)</f>
        <v>887.03499999999997</v>
      </c>
      <c r="W117" s="210" t="str">
        <f ca="1">OFFSET('배치점수 계산기'!M$10,$D117,0)</f>
        <v>표점/만점</v>
      </c>
      <c r="X117" s="208" t="str">
        <f ca="1">OFFSET('배치점수 계산기'!N$10,$D117,0)</f>
        <v>변표/만점</v>
      </c>
      <c r="Y117" s="212">
        <f ca="1">OFFSET(환산공식!FG$15,$F117,0)</f>
        <v>0.24</v>
      </c>
      <c r="Z117" s="35">
        <f ca="1">OFFSET(환산공식!FH$15,$F117,0)</f>
        <v>0.41</v>
      </c>
      <c r="AA117" s="203">
        <f ca="1">OFFSET(환산공식!FI$15,$F117,0)</f>
        <v>0.35</v>
      </c>
      <c r="AB117" s="5"/>
      <c r="AD117">
        <f t="shared" ca="1" si="3"/>
        <v>6</v>
      </c>
      <c r="AF117" s="5"/>
      <c r="AG117" s="5"/>
      <c r="AH117" s="5"/>
    </row>
    <row r="118" spans="1:34">
      <c r="A118" s="222"/>
      <c r="B118" s="222"/>
      <c r="C118" s="222" t="s">
        <v>3383</v>
      </c>
      <c r="D118" s="260">
        <v>1935</v>
      </c>
      <c r="E118" s="219">
        <v>109</v>
      </c>
      <c r="F118" s="219">
        <v>109</v>
      </c>
      <c r="G118" s="264">
        <v>111</v>
      </c>
      <c r="H118" s="221" t="s">
        <v>149</v>
      </c>
      <c r="I118" s="219" t="s">
        <v>337</v>
      </c>
      <c r="J118" s="267" t="s">
        <v>74</v>
      </c>
      <c r="K118" s="219" t="s">
        <v>83</v>
      </c>
      <c r="L118" s="35" t="str">
        <f ca="1">IF(OFFSET(환산공식!$DU$15,$F118,0)=1,"O","X")</f>
        <v>X</v>
      </c>
      <c r="M118" s="212">
        <f ca="1">IFERROR(OFFSET(환산공식!DA$15,$F118,0),"")</f>
        <v>150</v>
      </c>
      <c r="N118" s="35" t="str">
        <f ca="1">IFERROR(CONCATENATE(ROUND(OFFSET(환산공식!DB$15,$F118,0),1),"%"),"")</f>
        <v>100%</v>
      </c>
      <c r="O118" s="35">
        <f ca="1">IFERROR(OFFSET(환산공식!DC$15,$F118,0),"")</f>
        <v>0</v>
      </c>
      <c r="P118" s="212" t="str">
        <f t="shared" ca="1" si="2"/>
        <v>3% 이하</v>
      </c>
      <c r="Q118" s="218">
        <f ca="1">IFERROR(ROUND(OFFSET(환산공식!$EX$15,$F118,0),3),"")</f>
        <v>0</v>
      </c>
      <c r="R118" s="218">
        <f ca="1">OFFSET('배치점수 계산기'!H$10,$D118,0)</f>
        <v>911.92200000000003</v>
      </c>
      <c r="S118" s="218">
        <f ca="1">OFFSET('배치점수 계산기'!I$10,$D118,0)</f>
        <v>907.41</v>
      </c>
      <c r="T118" s="218">
        <f ca="1">OFFSET('배치점수 계산기'!J$10,$D118,0)</f>
        <v>900.29899999999998</v>
      </c>
      <c r="U118" s="218">
        <f ca="1">OFFSET('배치점수 계산기'!K$10,$D118,0)</f>
        <v>895.68899999999996</v>
      </c>
      <c r="V118" s="218">
        <f ca="1">OFFSET('배치점수 계산기'!L$10,$D118,0)</f>
        <v>889.77700000000004</v>
      </c>
      <c r="W118" s="210" t="str">
        <f ca="1">OFFSET('배치점수 계산기'!M$10,$D118,0)</f>
        <v>표점/만점</v>
      </c>
      <c r="X118" s="208" t="str">
        <f ca="1">OFFSET('배치점수 계산기'!N$10,$D118,0)</f>
        <v>변표/만점</v>
      </c>
      <c r="Y118" s="212">
        <f ca="1">OFFSET(환산공식!FG$15,$F118,0)</f>
        <v>0.24</v>
      </c>
      <c r="Z118" s="35">
        <f ca="1">OFFSET(환산공식!FH$15,$F118,0)</f>
        <v>0.41</v>
      </c>
      <c r="AA118" s="203">
        <f ca="1">OFFSET(환산공식!FI$15,$F118,0)</f>
        <v>0.35</v>
      </c>
      <c r="AB118" s="5"/>
      <c r="AD118">
        <f t="shared" ca="1" si="3"/>
        <v>6</v>
      </c>
      <c r="AF118" s="5"/>
      <c r="AG118" s="5"/>
      <c r="AH118" s="5"/>
    </row>
    <row r="119" spans="1:34">
      <c r="A119" s="222"/>
      <c r="B119" s="222"/>
      <c r="C119" s="222" t="s">
        <v>3384</v>
      </c>
      <c r="D119" s="260">
        <v>1936</v>
      </c>
      <c r="E119" s="219">
        <v>109</v>
      </c>
      <c r="F119" s="219">
        <v>109</v>
      </c>
      <c r="G119" s="264">
        <v>112</v>
      </c>
      <c r="H119" s="221" t="s">
        <v>149</v>
      </c>
      <c r="I119" s="219" t="s">
        <v>337</v>
      </c>
      <c r="J119" s="267" t="s">
        <v>353</v>
      </c>
      <c r="K119" s="219" t="s">
        <v>83</v>
      </c>
      <c r="L119" s="35" t="str">
        <f ca="1">IF(OFFSET(환산공식!$DU$15,$F119,0)=1,"O","X")</f>
        <v>X</v>
      </c>
      <c r="M119" s="212">
        <f ca="1">IFERROR(OFFSET(환산공식!DA$15,$F119,0),"")</f>
        <v>150</v>
      </c>
      <c r="N119" s="35" t="str">
        <f ca="1">IFERROR(CONCATENATE(ROUND(OFFSET(환산공식!DB$15,$F119,0),1),"%"),"")</f>
        <v>100%</v>
      </c>
      <c r="O119" s="35">
        <f ca="1">IFERROR(OFFSET(환산공식!DC$15,$F119,0),"")</f>
        <v>0</v>
      </c>
      <c r="P119" s="212" t="str">
        <f t="shared" ca="1" si="2"/>
        <v>3% 이하</v>
      </c>
      <c r="Q119" s="218">
        <f ca="1">IFERROR(ROUND(OFFSET(환산공식!$EX$15,$F119,0),3),"")</f>
        <v>0</v>
      </c>
      <c r="R119" s="218">
        <f ca="1">OFFSET('배치점수 계산기'!H$10,$D119,0)</f>
        <v>909.09100000000001</v>
      </c>
      <c r="S119" s="218">
        <f ca="1">OFFSET('배치점수 계산기'!I$10,$D119,0)</f>
        <v>904.58199999999999</v>
      </c>
      <c r="T119" s="218">
        <f ca="1">OFFSET('배치점수 계산기'!J$10,$D119,0)</f>
        <v>897.56600000000003</v>
      </c>
      <c r="U119" s="218">
        <f ca="1">OFFSET('배치점수 계산기'!K$10,$D119,0)</f>
        <v>892.70399999999995</v>
      </c>
      <c r="V119" s="218">
        <f ca="1">OFFSET('배치점수 계산기'!L$10,$D119,0)</f>
        <v>888</v>
      </c>
      <c r="W119" s="210" t="str">
        <f ca="1">OFFSET('배치점수 계산기'!M$10,$D119,0)</f>
        <v>표점/만점</v>
      </c>
      <c r="X119" s="208" t="str">
        <f ca="1">OFFSET('배치점수 계산기'!N$10,$D119,0)</f>
        <v>변표/만점</v>
      </c>
      <c r="Y119" s="212">
        <f ca="1">OFFSET(환산공식!FG$15,$F119,0)</f>
        <v>0.24</v>
      </c>
      <c r="Z119" s="35">
        <f ca="1">OFFSET(환산공식!FH$15,$F119,0)</f>
        <v>0.41</v>
      </c>
      <c r="AA119" s="203">
        <f ca="1">OFFSET(환산공식!FI$15,$F119,0)</f>
        <v>0.35</v>
      </c>
      <c r="AB119" s="5"/>
      <c r="AD119">
        <f t="shared" ca="1" si="3"/>
        <v>6</v>
      </c>
      <c r="AF119" s="5"/>
      <c r="AG119" s="5"/>
      <c r="AH119" s="5"/>
    </row>
    <row r="120" spans="1:34">
      <c r="A120" s="222"/>
      <c r="B120" s="222"/>
      <c r="C120" s="222" t="s">
        <v>3385</v>
      </c>
      <c r="D120" s="260">
        <v>1937</v>
      </c>
      <c r="E120" s="219">
        <v>109</v>
      </c>
      <c r="F120" s="219">
        <v>109</v>
      </c>
      <c r="G120" s="264">
        <v>113</v>
      </c>
      <c r="H120" s="221" t="s">
        <v>149</v>
      </c>
      <c r="I120" s="219" t="s">
        <v>337</v>
      </c>
      <c r="J120" s="267" t="s">
        <v>509</v>
      </c>
      <c r="K120" s="219" t="s">
        <v>83</v>
      </c>
      <c r="L120" s="35" t="str">
        <f ca="1">IF(OFFSET(환산공식!$DU$15,$F120,0)=1,"O","X")</f>
        <v>X</v>
      </c>
      <c r="M120" s="212">
        <f ca="1">IFERROR(OFFSET(환산공식!DA$15,$F120,0),"")</f>
        <v>150</v>
      </c>
      <c r="N120" s="35" t="str">
        <f ca="1">IFERROR(CONCATENATE(ROUND(OFFSET(환산공식!DB$15,$F120,0),1),"%"),"")</f>
        <v>100%</v>
      </c>
      <c r="O120" s="35">
        <f ca="1">IFERROR(OFFSET(환산공식!DC$15,$F120,0),"")</f>
        <v>0</v>
      </c>
      <c r="P120" s="212" t="str">
        <f t="shared" ca="1" si="2"/>
        <v>3% 이하</v>
      </c>
      <c r="Q120" s="218">
        <f ca="1">IFERROR(ROUND(OFFSET(환산공식!$EX$15,$F120,0),3),"")</f>
        <v>0</v>
      </c>
      <c r="R120" s="218">
        <f ca="1">OFFSET('배치점수 계산기'!H$10,$D120,0)</f>
        <v>908.61400000000003</v>
      </c>
      <c r="S120" s="218">
        <f ca="1">OFFSET('배치점수 계산기'!I$10,$D120,0)</f>
        <v>904.13499999999999</v>
      </c>
      <c r="T120" s="218">
        <f ca="1">OFFSET('배치점수 계산기'!J$10,$D120,0)</f>
        <v>897.17200000000003</v>
      </c>
      <c r="U120" s="218">
        <f ca="1">OFFSET('배치점수 계산기'!K$10,$D120,0)</f>
        <v>889.77700000000004</v>
      </c>
      <c r="V120" s="218">
        <f ca="1">OFFSET('배치점수 계산기'!L$10,$D120,0)</f>
        <v>882.86099999999999</v>
      </c>
      <c r="W120" s="210" t="str">
        <f ca="1">OFFSET('배치점수 계산기'!M$10,$D120,0)</f>
        <v>표점/만점</v>
      </c>
      <c r="X120" s="208" t="str">
        <f ca="1">OFFSET('배치점수 계산기'!N$10,$D120,0)</f>
        <v>변표/만점</v>
      </c>
      <c r="Y120" s="212">
        <f ca="1">OFFSET(환산공식!FG$15,$F120,0)</f>
        <v>0.24</v>
      </c>
      <c r="Z120" s="35">
        <f ca="1">OFFSET(환산공식!FH$15,$F120,0)</f>
        <v>0.41</v>
      </c>
      <c r="AA120" s="203">
        <f ca="1">OFFSET(환산공식!FI$15,$F120,0)</f>
        <v>0.35</v>
      </c>
      <c r="AB120" s="5"/>
      <c r="AD120">
        <f t="shared" ca="1" si="3"/>
        <v>6</v>
      </c>
      <c r="AF120" s="5"/>
      <c r="AG120" s="5"/>
      <c r="AH120" s="5"/>
    </row>
    <row r="121" spans="1:34">
      <c r="A121" s="222"/>
      <c r="B121" s="222"/>
      <c r="C121" s="222" t="s">
        <v>3386</v>
      </c>
      <c r="D121" s="260">
        <v>1938</v>
      </c>
      <c r="E121" s="219">
        <v>109</v>
      </c>
      <c r="F121" s="219">
        <v>109</v>
      </c>
      <c r="G121" s="264">
        <v>114</v>
      </c>
      <c r="H121" s="221" t="s">
        <v>149</v>
      </c>
      <c r="I121" s="219" t="s">
        <v>337</v>
      </c>
      <c r="J121" s="267" t="s">
        <v>18557</v>
      </c>
      <c r="K121" s="219" t="s">
        <v>83</v>
      </c>
      <c r="L121" s="35" t="str">
        <f ca="1">IF(OFFSET(환산공식!$DU$15,$F121,0)=1,"O","X")</f>
        <v>X</v>
      </c>
      <c r="M121" s="212">
        <f ca="1">IFERROR(OFFSET(환산공식!DA$15,$F121,0),"")</f>
        <v>150</v>
      </c>
      <c r="N121" s="35" t="str">
        <f ca="1">IFERROR(CONCATENATE(ROUND(OFFSET(환산공식!DB$15,$F121,0),1),"%"),"")</f>
        <v>100%</v>
      </c>
      <c r="O121" s="35">
        <f ca="1">IFERROR(OFFSET(환산공식!DC$15,$F121,0),"")</f>
        <v>0</v>
      </c>
      <c r="P121" s="212" t="str">
        <f t="shared" ca="1" si="2"/>
        <v>3% 이하</v>
      </c>
      <c r="Q121" s="218">
        <f ca="1">IFERROR(ROUND(OFFSET(환산공식!$EX$15,$F121,0),3),"")</f>
        <v>0</v>
      </c>
      <c r="R121" s="218">
        <f ca="1">OFFSET('배치점수 계산기'!H$10,$D121,0)</f>
        <v>903.41399999999999</v>
      </c>
      <c r="S121" s="218">
        <f ca="1">OFFSET('배치점수 계산기'!I$10,$D121,0)</f>
        <v>899.37300000000005</v>
      </c>
      <c r="T121" s="218">
        <f ca="1">OFFSET('배치점수 계산기'!J$10,$D121,0)</f>
        <v>894.81299999999999</v>
      </c>
      <c r="U121" s="218">
        <f ca="1">OFFSET('배치점수 계산기'!K$10,$D121,0)</f>
        <v>890.89599999999996</v>
      </c>
      <c r="V121" s="218">
        <f ca="1">OFFSET('배치점수 계산기'!L$10,$D121,0)</f>
        <v>886.04200000000003</v>
      </c>
      <c r="W121" s="210" t="str">
        <f ca="1">OFFSET('배치점수 계산기'!M$10,$D121,0)</f>
        <v>표점/만점</v>
      </c>
      <c r="X121" s="208" t="str">
        <f ca="1">OFFSET('배치점수 계산기'!N$10,$D121,0)</f>
        <v>변표/만점</v>
      </c>
      <c r="Y121" s="212">
        <f ca="1">OFFSET(환산공식!FG$15,$F121,0)</f>
        <v>0.24</v>
      </c>
      <c r="Z121" s="35">
        <f ca="1">OFFSET(환산공식!FH$15,$F121,0)</f>
        <v>0.41</v>
      </c>
      <c r="AA121" s="203">
        <f ca="1">OFFSET(환산공식!FI$15,$F121,0)</f>
        <v>0.35</v>
      </c>
      <c r="AB121" s="5"/>
      <c r="AD121">
        <f t="shared" ca="1" si="3"/>
        <v>6</v>
      </c>
      <c r="AF121" s="5"/>
      <c r="AG121" s="5"/>
      <c r="AH121" s="5"/>
    </row>
    <row r="122" spans="1:34">
      <c r="A122" s="222"/>
      <c r="B122" s="222"/>
      <c r="C122" s="222" t="s">
        <v>3387</v>
      </c>
      <c r="D122" s="260">
        <v>1939</v>
      </c>
      <c r="E122" s="219">
        <v>109</v>
      </c>
      <c r="F122" s="219">
        <v>109</v>
      </c>
      <c r="G122" s="264">
        <v>115</v>
      </c>
      <c r="H122" s="221" t="s">
        <v>149</v>
      </c>
      <c r="I122" s="219" t="s">
        <v>337</v>
      </c>
      <c r="J122" s="267" t="s">
        <v>161</v>
      </c>
      <c r="K122" s="219" t="s">
        <v>83</v>
      </c>
      <c r="L122" s="35" t="str">
        <f ca="1">IF(OFFSET(환산공식!$DU$15,$F122,0)=1,"O","X")</f>
        <v>X</v>
      </c>
      <c r="M122" s="212">
        <f ca="1">IFERROR(OFFSET(환산공식!DA$15,$F122,0),"")</f>
        <v>150</v>
      </c>
      <c r="N122" s="35" t="str">
        <f ca="1">IFERROR(CONCATENATE(ROUND(OFFSET(환산공식!DB$15,$F122,0),1),"%"),"")</f>
        <v>100%</v>
      </c>
      <c r="O122" s="35">
        <f ca="1">IFERROR(OFFSET(환산공식!DC$15,$F122,0),"")</f>
        <v>0</v>
      </c>
      <c r="P122" s="212" t="str">
        <f t="shared" ca="1" si="2"/>
        <v>3% 이하</v>
      </c>
      <c r="Q122" s="218">
        <f ca="1">IFERROR(ROUND(OFFSET(환산공식!$EX$15,$F122,0),3),"")</f>
        <v>0</v>
      </c>
      <c r="R122" s="218">
        <f ca="1">OFFSET('배치점수 계산기'!H$10,$D122,0)</f>
        <v>905.47900000000004</v>
      </c>
      <c r="S122" s="218">
        <f ca="1">OFFSET('배치점수 계산기'!I$10,$D122,0)</f>
        <v>899.91800000000001</v>
      </c>
      <c r="T122" s="218">
        <f ca="1">OFFSET('배치점수 계산기'!J$10,$D122,0)</f>
        <v>893.63300000000004</v>
      </c>
      <c r="U122" s="218">
        <f ca="1">OFFSET('배치점수 계산기'!K$10,$D122,0)</f>
        <v>889.55</v>
      </c>
      <c r="V122" s="218">
        <f ca="1">OFFSET('배치점수 계산기'!L$10,$D122,0)</f>
        <v>883.12599999999998</v>
      </c>
      <c r="W122" s="210" t="str">
        <f ca="1">OFFSET('배치점수 계산기'!M$10,$D122,0)</f>
        <v>표점/만점</v>
      </c>
      <c r="X122" s="208" t="str">
        <f ca="1">OFFSET('배치점수 계산기'!N$10,$D122,0)</f>
        <v>변표/만점</v>
      </c>
      <c r="Y122" s="212">
        <f ca="1">OFFSET(환산공식!FG$15,$F122,0)</f>
        <v>0.24</v>
      </c>
      <c r="Z122" s="35">
        <f ca="1">OFFSET(환산공식!FH$15,$F122,0)</f>
        <v>0.41</v>
      </c>
      <c r="AA122" s="203">
        <f ca="1">OFFSET(환산공식!FI$15,$F122,0)</f>
        <v>0.35</v>
      </c>
      <c r="AB122" s="5"/>
      <c r="AD122">
        <f t="shared" ca="1" si="3"/>
        <v>6</v>
      </c>
      <c r="AF122" s="5"/>
      <c r="AG122" s="5"/>
      <c r="AH122" s="5"/>
    </row>
    <row r="123" spans="1:34">
      <c r="A123" s="222"/>
      <c r="B123" s="222"/>
      <c r="C123" s="222" t="s">
        <v>3388</v>
      </c>
      <c r="D123" s="260">
        <v>1940</v>
      </c>
      <c r="E123" s="219">
        <v>109</v>
      </c>
      <c r="F123" s="219">
        <v>109</v>
      </c>
      <c r="G123" s="264">
        <v>116</v>
      </c>
      <c r="H123" s="221" t="s">
        <v>149</v>
      </c>
      <c r="I123" s="219" t="s">
        <v>337</v>
      </c>
      <c r="J123" s="267" t="s">
        <v>840</v>
      </c>
      <c r="K123" s="219" t="s">
        <v>83</v>
      </c>
      <c r="L123" s="35" t="str">
        <f ca="1">IF(OFFSET(환산공식!$DU$15,$F123,0)=1,"O","X")</f>
        <v>X</v>
      </c>
      <c r="M123" s="212">
        <f ca="1">IFERROR(OFFSET(환산공식!DA$15,$F123,0),"")</f>
        <v>150</v>
      </c>
      <c r="N123" s="35" t="str">
        <f ca="1">IFERROR(CONCATENATE(ROUND(OFFSET(환산공식!DB$15,$F123,0),1),"%"),"")</f>
        <v>100%</v>
      </c>
      <c r="O123" s="35">
        <f ca="1">IFERROR(OFFSET(환산공식!DC$15,$F123,0),"")</f>
        <v>0</v>
      </c>
      <c r="P123" s="212" t="str">
        <f t="shared" ca="1" si="2"/>
        <v>3% 이하</v>
      </c>
      <c r="Q123" s="218">
        <f ca="1">IFERROR(ROUND(OFFSET(환산공식!$EX$15,$F123,0),3),"")</f>
        <v>0</v>
      </c>
      <c r="R123" s="218">
        <f ca="1">OFFSET('배치점수 계산기'!H$10,$D123,0)</f>
        <v>898.07299999999998</v>
      </c>
      <c r="S123" s="218">
        <f ca="1">OFFSET('배치점수 계산기'!I$10,$D123,0)</f>
        <v>894.81299999999999</v>
      </c>
      <c r="T123" s="218">
        <f ca="1">OFFSET('배치점수 계산기'!J$10,$D123,0)</f>
        <v>891.553</v>
      </c>
      <c r="U123" s="218">
        <f ca="1">OFFSET('배치점수 계산기'!K$10,$D123,0)</f>
        <v>886.29899999999998</v>
      </c>
      <c r="V123" s="218">
        <f ca="1">OFFSET('배치점수 계산기'!L$10,$D123,0)</f>
        <v>876.62699999999995</v>
      </c>
      <c r="W123" s="210" t="str">
        <f ca="1">OFFSET('배치점수 계산기'!M$10,$D123,0)</f>
        <v>표점/만점</v>
      </c>
      <c r="X123" s="208" t="str">
        <f ca="1">OFFSET('배치점수 계산기'!N$10,$D123,0)</f>
        <v>변표/만점</v>
      </c>
      <c r="Y123" s="212">
        <f ca="1">OFFSET(환산공식!FG$15,$F123,0)</f>
        <v>0.24</v>
      </c>
      <c r="Z123" s="35">
        <f ca="1">OFFSET(환산공식!FH$15,$F123,0)</f>
        <v>0.41</v>
      </c>
      <c r="AA123" s="203">
        <f ca="1">OFFSET(환산공식!FI$15,$F123,0)</f>
        <v>0.35</v>
      </c>
      <c r="AB123" s="5"/>
      <c r="AD123">
        <f t="shared" ca="1" si="3"/>
        <v>6</v>
      </c>
      <c r="AF123" s="5"/>
      <c r="AG123" s="5"/>
      <c r="AH123" s="5"/>
    </row>
    <row r="124" spans="1:34">
      <c r="A124" s="222"/>
      <c r="B124" s="222"/>
      <c r="C124" s="222" t="s">
        <v>3389</v>
      </c>
      <c r="D124" s="260">
        <v>1941</v>
      </c>
      <c r="E124" s="219">
        <v>109</v>
      </c>
      <c r="F124" s="219">
        <v>109</v>
      </c>
      <c r="G124" s="264">
        <v>117</v>
      </c>
      <c r="H124" s="221" t="s">
        <v>149</v>
      </c>
      <c r="I124" s="219" t="s">
        <v>337</v>
      </c>
      <c r="J124" s="267" t="s">
        <v>18874</v>
      </c>
      <c r="K124" s="219" t="s">
        <v>83</v>
      </c>
      <c r="L124" s="35" t="str">
        <f ca="1">IF(OFFSET(환산공식!$DU$15,$F124,0)=1,"O","X")</f>
        <v>X</v>
      </c>
      <c r="M124" s="212">
        <f ca="1">IFERROR(OFFSET(환산공식!DA$15,$F124,0),"")</f>
        <v>150</v>
      </c>
      <c r="N124" s="35" t="str">
        <f ca="1">IFERROR(CONCATENATE(ROUND(OFFSET(환산공식!DB$15,$F124,0),1),"%"),"")</f>
        <v>100%</v>
      </c>
      <c r="O124" s="35">
        <f ca="1">IFERROR(OFFSET(환산공식!DC$15,$F124,0),"")</f>
        <v>0</v>
      </c>
      <c r="P124" s="212" t="str">
        <f t="shared" ca="1" si="2"/>
        <v>3% 이하</v>
      </c>
      <c r="Q124" s="218">
        <f ca="1">IFERROR(ROUND(OFFSET(환산공식!$EX$15,$F124,0),3),"")</f>
        <v>0</v>
      </c>
      <c r="R124" s="218">
        <f ca="1">OFFSET('배치점수 계산기'!H$10,$D124,0)</f>
        <v>900.70100000000002</v>
      </c>
      <c r="S124" s="218">
        <f ca="1">OFFSET('배치점수 계산기'!I$10,$D124,0)</f>
        <v>895.95500000000004</v>
      </c>
      <c r="T124" s="218">
        <f ca="1">OFFSET('배치점수 계산기'!J$10,$D124,0)</f>
        <v>890.03399999999999</v>
      </c>
      <c r="U124" s="218">
        <f ca="1">OFFSET('배치점수 계산기'!K$10,$D124,0)</f>
        <v>884.62400000000002</v>
      </c>
      <c r="V124" s="218">
        <f ca="1">OFFSET('배치점수 계산기'!L$10,$D124,0)</f>
        <v>877.42899999999997</v>
      </c>
      <c r="W124" s="210" t="str">
        <f ca="1">OFFSET('배치점수 계산기'!M$10,$D124,0)</f>
        <v>표점/만점</v>
      </c>
      <c r="X124" s="208" t="str">
        <f ca="1">OFFSET('배치점수 계산기'!N$10,$D124,0)</f>
        <v>변표/만점</v>
      </c>
      <c r="Y124" s="212">
        <f ca="1">OFFSET(환산공식!FG$15,$F124,0)</f>
        <v>0.24</v>
      </c>
      <c r="Z124" s="35">
        <f ca="1">OFFSET(환산공식!FH$15,$F124,0)</f>
        <v>0.41</v>
      </c>
      <c r="AA124" s="203">
        <f ca="1">OFFSET(환산공식!FI$15,$F124,0)</f>
        <v>0.35</v>
      </c>
      <c r="AB124" s="5"/>
      <c r="AD124">
        <f t="shared" ca="1" si="3"/>
        <v>6</v>
      </c>
      <c r="AF124" s="5"/>
      <c r="AG124" s="5"/>
      <c r="AH124" s="5"/>
    </row>
    <row r="125" spans="1:34">
      <c r="A125" s="222"/>
      <c r="B125" s="222"/>
      <c r="C125" s="222" t="s">
        <v>3390</v>
      </c>
      <c r="D125" s="260">
        <v>1942</v>
      </c>
      <c r="E125" s="219">
        <v>109</v>
      </c>
      <c r="F125" s="219">
        <v>109</v>
      </c>
      <c r="G125" s="264">
        <v>118</v>
      </c>
      <c r="H125" s="221" t="s">
        <v>149</v>
      </c>
      <c r="I125" s="219" t="s">
        <v>337</v>
      </c>
      <c r="J125" s="267" t="s">
        <v>504</v>
      </c>
      <c r="K125" s="219" t="s">
        <v>83</v>
      </c>
      <c r="L125" s="35" t="str">
        <f ca="1">IF(OFFSET(환산공식!$DU$15,$F125,0)=1,"O","X")</f>
        <v>X</v>
      </c>
      <c r="M125" s="212">
        <f ca="1">IFERROR(OFFSET(환산공식!DA$15,$F125,0),"")</f>
        <v>150</v>
      </c>
      <c r="N125" s="35" t="str">
        <f ca="1">IFERROR(CONCATENATE(ROUND(OFFSET(환산공식!DB$15,$F125,0),1),"%"),"")</f>
        <v>100%</v>
      </c>
      <c r="O125" s="35">
        <f ca="1">IFERROR(OFFSET(환산공식!DC$15,$F125,0),"")</f>
        <v>0</v>
      </c>
      <c r="P125" s="212" t="str">
        <f t="shared" ca="1" si="2"/>
        <v>3% 이하</v>
      </c>
      <c r="Q125" s="218">
        <f ca="1">IFERROR(ROUND(OFFSET(환산공식!$EX$15,$F125,0),3),"")</f>
        <v>0</v>
      </c>
      <c r="R125" s="218">
        <f ca="1">OFFSET('배치점수 계산기'!H$10,$D125,0)</f>
        <v>899.101</v>
      </c>
      <c r="S125" s="218">
        <f ca="1">OFFSET('배치점수 계산기'!I$10,$D125,0)</f>
        <v>894.04899999999998</v>
      </c>
      <c r="T125" s="218">
        <f ca="1">OFFSET('배치점수 계산기'!J$10,$D125,0)</f>
        <v>888.96</v>
      </c>
      <c r="U125" s="218">
        <f ca="1">OFFSET('배치점수 계산기'!K$10,$D125,0)</f>
        <v>883.52499999999998</v>
      </c>
      <c r="V125" s="218">
        <f ca="1">OFFSET('배치점수 계산기'!L$10,$D125,0)</f>
        <v>875.78</v>
      </c>
      <c r="W125" s="210" t="str">
        <f ca="1">OFFSET('배치점수 계산기'!M$10,$D125,0)</f>
        <v>표점/만점</v>
      </c>
      <c r="X125" s="208" t="str">
        <f ca="1">OFFSET('배치점수 계산기'!N$10,$D125,0)</f>
        <v>변표/만점</v>
      </c>
      <c r="Y125" s="212">
        <f ca="1">OFFSET(환산공식!FG$15,$F125,0)</f>
        <v>0.24</v>
      </c>
      <c r="Z125" s="35">
        <f ca="1">OFFSET(환산공식!FH$15,$F125,0)</f>
        <v>0.41</v>
      </c>
      <c r="AA125" s="203">
        <f ca="1">OFFSET(환산공식!FI$15,$F125,0)</f>
        <v>0.35</v>
      </c>
      <c r="AB125" s="5"/>
      <c r="AD125">
        <f t="shared" ca="1" si="3"/>
        <v>6</v>
      </c>
      <c r="AF125" s="5"/>
      <c r="AG125" s="5"/>
      <c r="AH125" s="5"/>
    </row>
    <row r="126" spans="1:34">
      <c r="A126" s="222"/>
      <c r="B126" s="222"/>
      <c r="C126" s="222" t="s">
        <v>3391</v>
      </c>
      <c r="D126" s="260">
        <v>1943</v>
      </c>
      <c r="E126" s="219">
        <v>109</v>
      </c>
      <c r="F126" s="219">
        <v>109</v>
      </c>
      <c r="G126" s="264">
        <v>119</v>
      </c>
      <c r="H126" s="221" t="s">
        <v>149</v>
      </c>
      <c r="I126" s="219" t="s">
        <v>337</v>
      </c>
      <c r="J126" s="267" t="s">
        <v>688</v>
      </c>
      <c r="K126" s="219" t="s">
        <v>83</v>
      </c>
      <c r="L126" s="35" t="str">
        <f ca="1">IF(OFFSET(환산공식!$DU$15,$F126,0)=1,"O","X")</f>
        <v>X</v>
      </c>
      <c r="M126" s="212">
        <f ca="1">IFERROR(OFFSET(환산공식!DA$15,$F126,0),"")</f>
        <v>150</v>
      </c>
      <c r="N126" s="35" t="str">
        <f ca="1">IFERROR(CONCATENATE(ROUND(OFFSET(환산공식!DB$15,$F126,0),1),"%"),"")</f>
        <v>100%</v>
      </c>
      <c r="O126" s="35">
        <f ca="1">IFERROR(OFFSET(환산공식!DC$15,$F126,0),"")</f>
        <v>0</v>
      </c>
      <c r="P126" s="212" t="str">
        <f t="shared" ca="1" si="2"/>
        <v>3% 이하</v>
      </c>
      <c r="Q126" s="218">
        <f ca="1">IFERROR(ROUND(OFFSET(환산공식!$EX$15,$F126,0),3),"")</f>
        <v>0</v>
      </c>
      <c r="R126" s="218">
        <f ca="1">OFFSET('배치점수 계산기'!H$10,$D126,0)</f>
        <v>897.56600000000003</v>
      </c>
      <c r="S126" s="218">
        <f ca="1">OFFSET('배치점수 계산기'!I$10,$D126,0)</f>
        <v>892.70399999999995</v>
      </c>
      <c r="T126" s="218">
        <f ca="1">OFFSET('배치점수 계산기'!J$10,$D126,0)</f>
        <v>888</v>
      </c>
      <c r="U126" s="218">
        <f ca="1">OFFSET('배치점수 계산기'!K$10,$D126,0)</f>
        <v>882.58900000000006</v>
      </c>
      <c r="V126" s="218">
        <f ca="1">OFFSET('배치점수 계산기'!L$10,$D126,0)</f>
        <v>874.86500000000001</v>
      </c>
      <c r="W126" s="210" t="str">
        <f ca="1">OFFSET('배치점수 계산기'!M$10,$D126,0)</f>
        <v>표점/만점</v>
      </c>
      <c r="X126" s="208" t="str">
        <f ca="1">OFFSET('배치점수 계산기'!N$10,$D126,0)</f>
        <v>변표/만점</v>
      </c>
      <c r="Y126" s="212">
        <f ca="1">OFFSET(환산공식!FG$15,$F126,0)</f>
        <v>0.24</v>
      </c>
      <c r="Z126" s="35">
        <f ca="1">OFFSET(환산공식!FH$15,$F126,0)</f>
        <v>0.41</v>
      </c>
      <c r="AA126" s="203">
        <f ca="1">OFFSET(환산공식!FI$15,$F126,0)</f>
        <v>0.35</v>
      </c>
      <c r="AB126" s="5"/>
      <c r="AD126">
        <f t="shared" ca="1" si="3"/>
        <v>6</v>
      </c>
      <c r="AF126" s="5"/>
      <c r="AG126" s="5"/>
      <c r="AH126" s="5"/>
    </row>
    <row r="127" spans="1:34">
      <c r="A127" s="222"/>
      <c r="B127" s="222"/>
      <c r="C127" s="222" t="s">
        <v>3392</v>
      </c>
      <c r="D127" s="260">
        <v>1944</v>
      </c>
      <c r="E127" s="219">
        <v>109</v>
      </c>
      <c r="F127" s="219">
        <v>109</v>
      </c>
      <c r="G127" s="264">
        <v>120</v>
      </c>
      <c r="H127" s="221" t="s">
        <v>149</v>
      </c>
      <c r="I127" s="219" t="s">
        <v>337</v>
      </c>
      <c r="J127" s="267" t="s">
        <v>493</v>
      </c>
      <c r="K127" s="219" t="s">
        <v>83</v>
      </c>
      <c r="L127" s="35" t="str">
        <f ca="1">IF(OFFSET(환산공식!$DU$15,$F127,0)=1,"O","X")</f>
        <v>X</v>
      </c>
      <c r="M127" s="212">
        <f ca="1">IFERROR(OFFSET(환산공식!DA$15,$F127,0),"")</f>
        <v>150</v>
      </c>
      <c r="N127" s="35" t="str">
        <f ca="1">IFERROR(CONCATENATE(ROUND(OFFSET(환산공식!DB$15,$F127,0),1),"%"),"")</f>
        <v>100%</v>
      </c>
      <c r="O127" s="35">
        <f ca="1">IFERROR(OFFSET(환산공식!DC$15,$F127,0),"")</f>
        <v>0</v>
      </c>
      <c r="P127" s="212" t="str">
        <f t="shared" ca="1" si="2"/>
        <v>3% 이하</v>
      </c>
      <c r="Q127" s="218">
        <f ca="1">IFERROR(ROUND(OFFSET(환산공식!$EX$15,$F127,0),3),"")</f>
        <v>0</v>
      </c>
      <c r="R127" s="218">
        <f ca="1">OFFSET('배치점수 계산기'!H$10,$D127,0)</f>
        <v>897.17200000000003</v>
      </c>
      <c r="S127" s="218">
        <f ca="1">OFFSET('배치점수 계산기'!I$10,$D127,0)</f>
        <v>892.30200000000002</v>
      </c>
      <c r="T127" s="218">
        <f ca="1">OFFSET('배치점수 계산기'!J$10,$D127,0)</f>
        <v>887.63199999999995</v>
      </c>
      <c r="U127" s="218">
        <f ca="1">OFFSET('배치점수 계산기'!K$10,$D127,0)</f>
        <v>884.61599999999999</v>
      </c>
      <c r="V127" s="218">
        <f ca="1">OFFSET('배치점수 계산기'!L$10,$D127,0)</f>
        <v>877.42899999999997</v>
      </c>
      <c r="W127" s="210" t="str">
        <f ca="1">OFFSET('배치점수 계산기'!M$10,$D127,0)</f>
        <v>표점/만점</v>
      </c>
      <c r="X127" s="208" t="str">
        <f ca="1">OFFSET('배치점수 계산기'!N$10,$D127,0)</f>
        <v>변표/만점</v>
      </c>
      <c r="Y127" s="212">
        <f ca="1">OFFSET(환산공식!FG$15,$F127,0)</f>
        <v>0.24</v>
      </c>
      <c r="Z127" s="35">
        <f ca="1">OFFSET(환산공식!FH$15,$F127,0)</f>
        <v>0.41</v>
      </c>
      <c r="AA127" s="203">
        <f ca="1">OFFSET(환산공식!FI$15,$F127,0)</f>
        <v>0.35</v>
      </c>
      <c r="AB127" s="5"/>
      <c r="AD127">
        <f t="shared" ca="1" si="3"/>
        <v>6</v>
      </c>
      <c r="AF127" s="5"/>
      <c r="AG127" s="5"/>
      <c r="AH127" s="5"/>
    </row>
    <row r="128" spans="1:34">
      <c r="A128" s="222"/>
      <c r="B128" s="222"/>
      <c r="C128" s="222" t="s">
        <v>3393</v>
      </c>
      <c r="D128" s="260">
        <v>1945</v>
      </c>
      <c r="E128" s="219">
        <v>109</v>
      </c>
      <c r="F128" s="219">
        <v>109</v>
      </c>
      <c r="G128" s="264">
        <v>121</v>
      </c>
      <c r="H128" s="221" t="s">
        <v>149</v>
      </c>
      <c r="I128" s="219" t="s">
        <v>337</v>
      </c>
      <c r="J128" s="267" t="s">
        <v>502</v>
      </c>
      <c r="K128" s="219" t="s">
        <v>83</v>
      </c>
      <c r="L128" s="35" t="str">
        <f ca="1">IF(OFFSET(환산공식!$DU$15,$F128,0)=1,"O","X")</f>
        <v>X</v>
      </c>
      <c r="M128" s="212">
        <f ca="1">IFERROR(OFFSET(환산공식!DA$15,$F128,0),"")</f>
        <v>150</v>
      </c>
      <c r="N128" s="35" t="str">
        <f ca="1">IFERROR(CONCATENATE(ROUND(OFFSET(환산공식!DB$15,$F128,0),1),"%"),"")</f>
        <v>100%</v>
      </c>
      <c r="O128" s="35">
        <f ca="1">IFERROR(OFFSET(환산공식!DC$15,$F128,0),"")</f>
        <v>0</v>
      </c>
      <c r="P128" s="212" t="str">
        <f t="shared" ca="1" si="2"/>
        <v>3% 이하</v>
      </c>
      <c r="Q128" s="218">
        <f ca="1">IFERROR(ROUND(OFFSET(환산공식!$EX$15,$F128,0),3),"")</f>
        <v>0</v>
      </c>
      <c r="R128" s="218">
        <f ca="1">OFFSET('배치점수 계산기'!H$10,$D128,0)</f>
        <v>894.04899999999998</v>
      </c>
      <c r="S128" s="218">
        <f ca="1">OFFSET('배치점수 계산기'!I$10,$D128,0)</f>
        <v>890.03399999999999</v>
      </c>
      <c r="T128" s="218">
        <f ca="1">OFFSET('배치점수 계산기'!J$10,$D128,0)</f>
        <v>886.04200000000003</v>
      </c>
      <c r="U128" s="218">
        <f ca="1">OFFSET('배치점수 계산기'!K$10,$D128,0)</f>
        <v>882.58900000000006</v>
      </c>
      <c r="V128" s="218">
        <f ca="1">OFFSET('배치점수 계산기'!L$10,$D128,0)</f>
        <v>875.38699999999994</v>
      </c>
      <c r="W128" s="210" t="str">
        <f ca="1">OFFSET('배치점수 계산기'!M$10,$D128,0)</f>
        <v>표점/만점</v>
      </c>
      <c r="X128" s="208" t="str">
        <f ca="1">OFFSET('배치점수 계산기'!N$10,$D128,0)</f>
        <v>변표/만점</v>
      </c>
      <c r="Y128" s="212">
        <f ca="1">OFFSET(환산공식!FG$15,$F128,0)</f>
        <v>0.24</v>
      </c>
      <c r="Z128" s="35">
        <f ca="1">OFFSET(환산공식!FH$15,$F128,0)</f>
        <v>0.41</v>
      </c>
      <c r="AA128" s="203">
        <f ca="1">OFFSET(환산공식!FI$15,$F128,0)</f>
        <v>0.35</v>
      </c>
      <c r="AB128" s="5"/>
      <c r="AD128">
        <f t="shared" ca="1" si="3"/>
        <v>6</v>
      </c>
      <c r="AF128" s="5"/>
      <c r="AG128" s="5"/>
      <c r="AH128" s="5"/>
    </row>
    <row r="129" spans="1:34">
      <c r="A129" s="222"/>
      <c r="B129" s="222"/>
      <c r="C129" s="222" t="s">
        <v>3394</v>
      </c>
      <c r="D129" s="260">
        <v>1946</v>
      </c>
      <c r="E129" s="219">
        <v>109</v>
      </c>
      <c r="F129" s="219">
        <v>109</v>
      </c>
      <c r="G129" s="264">
        <v>122</v>
      </c>
      <c r="H129" s="221" t="s">
        <v>149</v>
      </c>
      <c r="I129" s="219" t="s">
        <v>337</v>
      </c>
      <c r="J129" s="267" t="s">
        <v>18558</v>
      </c>
      <c r="K129" s="219" t="s">
        <v>83</v>
      </c>
      <c r="L129" s="35" t="str">
        <f ca="1">IF(OFFSET(환산공식!$DU$15,$F129,0)=1,"O","X")</f>
        <v>X</v>
      </c>
      <c r="M129" s="212">
        <f ca="1">IFERROR(OFFSET(환산공식!DA$15,$F129,0),"")</f>
        <v>150</v>
      </c>
      <c r="N129" s="35" t="str">
        <f ca="1">IFERROR(CONCATENATE(ROUND(OFFSET(환산공식!DB$15,$F129,0),1),"%"),"")</f>
        <v>100%</v>
      </c>
      <c r="O129" s="35">
        <f ca="1">IFERROR(OFFSET(환산공식!DC$15,$F129,0),"")</f>
        <v>0</v>
      </c>
      <c r="P129" s="212" t="str">
        <f t="shared" ca="1" si="2"/>
        <v>3% 이하</v>
      </c>
      <c r="Q129" s="218">
        <f ca="1">IFERROR(ROUND(OFFSET(환산공식!$EX$15,$F129,0),3),"")</f>
        <v>0</v>
      </c>
      <c r="R129" s="218">
        <f ca="1">OFFSET('배치점수 계산기'!H$10,$D129,0)</f>
        <v>891.93100000000004</v>
      </c>
      <c r="S129" s="218">
        <f ca="1">OFFSET('배치점수 계산기'!I$10,$D129,0)</f>
        <v>889.41399999999999</v>
      </c>
      <c r="T129" s="218">
        <f ca="1">OFFSET('배치점수 계산기'!J$10,$D129,0)</f>
        <v>885.40599999999995</v>
      </c>
      <c r="U129" s="218">
        <f ca="1">OFFSET('배치점수 계산기'!K$10,$D129,0)</f>
        <v>881.41800000000001</v>
      </c>
      <c r="V129" s="218">
        <f ca="1">OFFSET('배치점수 계산기'!L$10,$D129,0)</f>
        <v>874.495</v>
      </c>
      <c r="W129" s="210" t="str">
        <f ca="1">OFFSET('배치점수 계산기'!M$10,$D129,0)</f>
        <v>표점/만점</v>
      </c>
      <c r="X129" s="208" t="str">
        <f ca="1">OFFSET('배치점수 계산기'!N$10,$D129,0)</f>
        <v>변표/만점</v>
      </c>
      <c r="Y129" s="212">
        <f ca="1">OFFSET(환산공식!FG$15,$F129,0)</f>
        <v>0.24</v>
      </c>
      <c r="Z129" s="35">
        <f ca="1">OFFSET(환산공식!FH$15,$F129,0)</f>
        <v>0.41</v>
      </c>
      <c r="AA129" s="203">
        <f ca="1">OFFSET(환산공식!FI$15,$F129,0)</f>
        <v>0.35</v>
      </c>
      <c r="AB129" s="5"/>
      <c r="AD129">
        <f t="shared" ca="1" si="3"/>
        <v>6</v>
      </c>
      <c r="AF129" s="5"/>
      <c r="AG129" s="5"/>
      <c r="AH129" s="5"/>
    </row>
    <row r="130" spans="1:34">
      <c r="A130" s="222"/>
      <c r="B130" s="222"/>
      <c r="C130" s="222" t="s">
        <v>3395</v>
      </c>
      <c r="D130" s="260">
        <v>1947</v>
      </c>
      <c r="E130" s="219">
        <v>109</v>
      </c>
      <c r="F130" s="219">
        <v>109</v>
      </c>
      <c r="G130" s="264">
        <v>123</v>
      </c>
      <c r="H130" s="221" t="s">
        <v>149</v>
      </c>
      <c r="I130" s="219" t="s">
        <v>337</v>
      </c>
      <c r="J130" s="267" t="s">
        <v>845</v>
      </c>
      <c r="K130" s="219" t="s">
        <v>83</v>
      </c>
      <c r="L130" s="35" t="str">
        <f ca="1">IF(OFFSET(환산공식!$DU$15,$F130,0)=1,"O","X")</f>
        <v>X</v>
      </c>
      <c r="M130" s="212">
        <f ca="1">IFERROR(OFFSET(환산공식!DA$15,$F130,0),"")</f>
        <v>150</v>
      </c>
      <c r="N130" s="35" t="str">
        <f ca="1">IFERROR(CONCATENATE(ROUND(OFFSET(환산공식!DB$15,$F130,0),1),"%"),"")</f>
        <v>100%</v>
      </c>
      <c r="O130" s="35">
        <f ca="1">IFERROR(OFFSET(환산공식!DC$15,$F130,0),"")</f>
        <v>0</v>
      </c>
      <c r="P130" s="212" t="str">
        <f t="shared" ca="1" si="2"/>
        <v>3% 이하</v>
      </c>
      <c r="Q130" s="218">
        <f ca="1">IFERROR(ROUND(OFFSET(환산공식!$EX$15,$F130,0),3),"")</f>
        <v>0</v>
      </c>
      <c r="R130" s="218">
        <f ca="1">OFFSET('배치점수 계산기'!H$10,$D130,0)</f>
        <v>891.93100000000004</v>
      </c>
      <c r="S130" s="218">
        <f ca="1">OFFSET('배치점수 계산기'!I$10,$D130,0)</f>
        <v>888.44600000000003</v>
      </c>
      <c r="T130" s="218">
        <f ca="1">OFFSET('배치점수 계산기'!J$10,$D130,0)</f>
        <v>884.48</v>
      </c>
      <c r="U130" s="218">
        <f ca="1">OFFSET('배치점수 계산기'!K$10,$D130,0)</f>
        <v>880.995</v>
      </c>
      <c r="V130" s="218">
        <f ca="1">OFFSET('배치점수 계산기'!L$10,$D130,0)</f>
        <v>874.09299999999996</v>
      </c>
      <c r="W130" s="210" t="str">
        <f ca="1">OFFSET('배치점수 계산기'!M$10,$D130,0)</f>
        <v>표점/만점</v>
      </c>
      <c r="X130" s="208" t="str">
        <f ca="1">OFFSET('배치점수 계산기'!N$10,$D130,0)</f>
        <v>변표/만점</v>
      </c>
      <c r="Y130" s="212">
        <f ca="1">OFFSET(환산공식!FG$15,$F130,0)</f>
        <v>0.24</v>
      </c>
      <c r="Z130" s="35">
        <f ca="1">OFFSET(환산공식!FH$15,$F130,0)</f>
        <v>0.41</v>
      </c>
      <c r="AA130" s="203">
        <f ca="1">OFFSET(환산공식!FI$15,$F130,0)</f>
        <v>0.35</v>
      </c>
      <c r="AB130" s="5"/>
      <c r="AD130">
        <f t="shared" ca="1" si="3"/>
        <v>6</v>
      </c>
      <c r="AF130" s="5"/>
      <c r="AG130" s="5"/>
      <c r="AH130" s="5"/>
    </row>
    <row r="131" spans="1:34">
      <c r="A131" s="222"/>
      <c r="B131" s="222"/>
      <c r="C131" s="222" t="s">
        <v>3396</v>
      </c>
      <c r="D131" s="260">
        <v>1948</v>
      </c>
      <c r="E131" s="219">
        <v>109</v>
      </c>
      <c r="F131" s="219">
        <v>109</v>
      </c>
      <c r="G131" s="264">
        <v>124</v>
      </c>
      <c r="H131" s="221" t="s">
        <v>149</v>
      </c>
      <c r="I131" s="219" t="s">
        <v>337</v>
      </c>
      <c r="J131" s="267" t="s">
        <v>1442</v>
      </c>
      <c r="K131" s="219" t="s">
        <v>83</v>
      </c>
      <c r="L131" s="35" t="str">
        <f ca="1">IF(OFFSET(환산공식!$DU$15,$F131,0)=1,"O","X")</f>
        <v>X</v>
      </c>
      <c r="M131" s="212">
        <f ca="1">IFERROR(OFFSET(환산공식!DA$15,$F131,0),"")</f>
        <v>150</v>
      </c>
      <c r="N131" s="35" t="str">
        <f ca="1">IFERROR(CONCATENATE(ROUND(OFFSET(환산공식!DB$15,$F131,0),1),"%"),"")</f>
        <v>100%</v>
      </c>
      <c r="O131" s="35">
        <f ca="1">IFERROR(OFFSET(환산공식!DC$15,$F131,0),"")</f>
        <v>0</v>
      </c>
      <c r="P131" s="212" t="str">
        <f t="shared" ca="1" si="2"/>
        <v>3% 이하</v>
      </c>
      <c r="Q131" s="218">
        <f ca="1">IFERROR(ROUND(OFFSET(환산공식!$EX$15,$F131,0),3),"")</f>
        <v>0</v>
      </c>
      <c r="R131" s="218">
        <f ca="1">OFFSET('배치점수 계산기'!H$10,$D131,0)</f>
        <v>889.27</v>
      </c>
      <c r="S131" s="218">
        <f ca="1">OFFSET('배치점수 계산기'!I$10,$D131,0)</f>
        <v>887.03499999999997</v>
      </c>
      <c r="T131" s="218">
        <f ca="1">OFFSET('배치점수 계산기'!J$10,$D131,0)</f>
        <v>883.64599999999996</v>
      </c>
      <c r="U131" s="218">
        <f ca="1">OFFSET('배치점수 계산기'!K$10,$D131,0)</f>
        <v>877.96600000000001</v>
      </c>
      <c r="V131" s="218">
        <f ca="1">OFFSET('배치점수 계산기'!L$10,$D131,0)</f>
        <v>870.69799999999998</v>
      </c>
      <c r="W131" s="210" t="str">
        <f ca="1">OFFSET('배치점수 계산기'!M$10,$D131,0)</f>
        <v>표점/만점</v>
      </c>
      <c r="X131" s="208" t="str">
        <f ca="1">OFFSET('배치점수 계산기'!N$10,$D131,0)</f>
        <v>변표/만점</v>
      </c>
      <c r="Y131" s="212">
        <f ca="1">OFFSET(환산공식!FG$15,$F131,0)</f>
        <v>0.24</v>
      </c>
      <c r="Z131" s="35">
        <f ca="1">OFFSET(환산공식!FH$15,$F131,0)</f>
        <v>0.41</v>
      </c>
      <c r="AA131" s="203">
        <f ca="1">OFFSET(환산공식!FI$15,$F131,0)</f>
        <v>0.35</v>
      </c>
      <c r="AB131" s="5"/>
      <c r="AD131">
        <f t="shared" ca="1" si="3"/>
        <v>6</v>
      </c>
      <c r="AF131" s="5"/>
      <c r="AG131" s="5"/>
      <c r="AH131" s="5"/>
    </row>
    <row r="132" spans="1:34">
      <c r="A132" s="222"/>
      <c r="B132" s="222"/>
      <c r="C132" s="222" t="s">
        <v>3397</v>
      </c>
      <c r="D132" s="260">
        <v>1949</v>
      </c>
      <c r="E132" s="219">
        <v>109</v>
      </c>
      <c r="F132" s="219">
        <v>109</v>
      </c>
      <c r="G132" s="264">
        <v>125</v>
      </c>
      <c r="H132" s="221" t="s">
        <v>149</v>
      </c>
      <c r="I132" s="219" t="s">
        <v>337</v>
      </c>
      <c r="J132" s="267" t="s">
        <v>97</v>
      </c>
      <c r="K132" s="219" t="s">
        <v>83</v>
      </c>
      <c r="L132" s="35" t="str">
        <f ca="1">IF(OFFSET(환산공식!$DU$15,$F132,0)=1,"O","X")</f>
        <v>X</v>
      </c>
      <c r="M132" s="212">
        <f ca="1">IFERROR(OFFSET(환산공식!DA$15,$F132,0),"")</f>
        <v>150</v>
      </c>
      <c r="N132" s="35" t="str">
        <f ca="1">IFERROR(CONCATENATE(ROUND(OFFSET(환산공식!DB$15,$F132,0),1),"%"),"")</f>
        <v>100%</v>
      </c>
      <c r="O132" s="35">
        <f ca="1">IFERROR(OFFSET(환산공식!DC$15,$F132,0),"")</f>
        <v>0</v>
      </c>
      <c r="P132" s="212" t="str">
        <f t="shared" ca="1" si="2"/>
        <v>3% 이하</v>
      </c>
      <c r="Q132" s="218">
        <f ca="1">IFERROR(ROUND(OFFSET(환산공식!$EX$15,$F132,0),3),"")</f>
        <v>0</v>
      </c>
      <c r="R132" s="218">
        <f ca="1">OFFSET('배치점수 계산기'!H$10,$D132,0)</f>
        <v>888.44600000000003</v>
      </c>
      <c r="S132" s="218">
        <f ca="1">OFFSET('배치점수 계산기'!I$10,$D132,0)</f>
        <v>885.40599999999995</v>
      </c>
      <c r="T132" s="218">
        <f ca="1">OFFSET('배치점수 계산기'!J$10,$D132,0)</f>
        <v>880.995</v>
      </c>
      <c r="U132" s="218">
        <f ca="1">OFFSET('배치점수 계산기'!K$10,$D132,0)</f>
        <v>877.42899999999997</v>
      </c>
      <c r="V132" s="218">
        <f ca="1">OFFSET('배치점수 계산기'!L$10,$D132,0)</f>
        <v>870.55399999999997</v>
      </c>
      <c r="W132" s="210" t="str">
        <f ca="1">OFFSET('배치점수 계산기'!M$10,$D132,0)</f>
        <v>표점/만점</v>
      </c>
      <c r="X132" s="208" t="str">
        <f ca="1">OFFSET('배치점수 계산기'!N$10,$D132,0)</f>
        <v>변표/만점</v>
      </c>
      <c r="Y132" s="212">
        <f ca="1">OFFSET(환산공식!FG$15,$F132,0)</f>
        <v>0.24</v>
      </c>
      <c r="Z132" s="35">
        <f ca="1">OFFSET(환산공식!FH$15,$F132,0)</f>
        <v>0.41</v>
      </c>
      <c r="AA132" s="203">
        <f ca="1">OFFSET(환산공식!FI$15,$F132,0)</f>
        <v>0.35</v>
      </c>
      <c r="AB132" s="5"/>
      <c r="AD132">
        <f t="shared" ca="1" si="3"/>
        <v>6</v>
      </c>
      <c r="AF132" s="5"/>
      <c r="AG132" s="5"/>
      <c r="AH132" s="5"/>
    </row>
    <row r="133" spans="1:34">
      <c r="A133" s="222"/>
      <c r="B133" s="222"/>
      <c r="C133" s="222" t="s">
        <v>3398</v>
      </c>
      <c r="D133" s="260">
        <v>1950</v>
      </c>
      <c r="E133" s="219">
        <v>109</v>
      </c>
      <c r="F133" s="219">
        <v>109</v>
      </c>
      <c r="G133" s="264">
        <v>126</v>
      </c>
      <c r="H133" s="221" t="s">
        <v>149</v>
      </c>
      <c r="I133" s="219" t="s">
        <v>337</v>
      </c>
      <c r="J133" s="267" t="s">
        <v>18559</v>
      </c>
      <c r="K133" s="219" t="s">
        <v>83</v>
      </c>
      <c r="L133" s="35" t="str">
        <f ca="1">IF(OFFSET(환산공식!$DU$15,$F133,0)=1,"O","X")</f>
        <v>X</v>
      </c>
      <c r="M133" s="212">
        <f ca="1">IFERROR(OFFSET(환산공식!DA$15,$F133,0),"")</f>
        <v>150</v>
      </c>
      <c r="N133" s="35" t="str">
        <f ca="1">IFERROR(CONCATENATE(ROUND(OFFSET(환산공식!DB$15,$F133,0),1),"%"),"")</f>
        <v>100%</v>
      </c>
      <c r="O133" s="35">
        <f ca="1">IFERROR(OFFSET(환산공식!DC$15,$F133,0),"")</f>
        <v>0</v>
      </c>
      <c r="P133" s="212" t="str">
        <f t="shared" ca="1" si="2"/>
        <v>3% 이하</v>
      </c>
      <c r="Q133" s="218">
        <f ca="1">IFERROR(ROUND(OFFSET(환산공식!$EX$15,$F133,0),3),"")</f>
        <v>0</v>
      </c>
      <c r="R133" s="218">
        <f ca="1">OFFSET('배치점수 계산기'!H$10,$D133,0)</f>
        <v>888.13599999999997</v>
      </c>
      <c r="S133" s="218">
        <f ca="1">OFFSET('배치점수 계산기'!I$10,$D133,0)</f>
        <v>884.88199999999995</v>
      </c>
      <c r="T133" s="218">
        <f ca="1">OFFSET('배치점수 계산기'!J$10,$D133,0)</f>
        <v>880.48199999999997</v>
      </c>
      <c r="U133" s="218">
        <f ca="1">OFFSET('배치점수 계산기'!K$10,$D133,0)</f>
        <v>876.90700000000004</v>
      </c>
      <c r="V133" s="218">
        <f ca="1">OFFSET('배치점수 계산기'!L$10,$D133,0)</f>
        <v>870.16200000000003</v>
      </c>
      <c r="W133" s="210" t="str">
        <f ca="1">OFFSET('배치점수 계산기'!M$10,$D133,0)</f>
        <v>표점/만점</v>
      </c>
      <c r="X133" s="208" t="str">
        <f ca="1">OFFSET('배치점수 계산기'!N$10,$D133,0)</f>
        <v>변표/만점</v>
      </c>
      <c r="Y133" s="212">
        <f ca="1">OFFSET(환산공식!FG$15,$F133,0)</f>
        <v>0.24</v>
      </c>
      <c r="Z133" s="35">
        <f ca="1">OFFSET(환산공식!FH$15,$F133,0)</f>
        <v>0.41</v>
      </c>
      <c r="AA133" s="203">
        <f ca="1">OFFSET(환산공식!FI$15,$F133,0)</f>
        <v>0.35</v>
      </c>
      <c r="AB133" s="5"/>
      <c r="AD133">
        <f t="shared" ca="1" si="3"/>
        <v>6</v>
      </c>
      <c r="AF133" s="5"/>
      <c r="AG133" s="5"/>
      <c r="AH133" s="5"/>
    </row>
    <row r="134" spans="1:34">
      <c r="A134" s="222"/>
      <c r="B134" s="222"/>
      <c r="C134" s="222" t="s">
        <v>3399</v>
      </c>
      <c r="D134" s="260">
        <v>1951</v>
      </c>
      <c r="E134" s="219">
        <v>109</v>
      </c>
      <c r="F134" s="219">
        <v>109</v>
      </c>
      <c r="G134" s="264">
        <v>127</v>
      </c>
      <c r="H134" s="221" t="s">
        <v>149</v>
      </c>
      <c r="I134" s="219" t="s">
        <v>337</v>
      </c>
      <c r="J134" s="267" t="s">
        <v>69</v>
      </c>
      <c r="K134" s="219" t="s">
        <v>83</v>
      </c>
      <c r="L134" s="35" t="str">
        <f ca="1">IF(OFFSET(환산공식!$DU$15,$F134,0)=1,"O","X")</f>
        <v>X</v>
      </c>
      <c r="M134" s="212">
        <f ca="1">IFERROR(OFFSET(환산공식!DA$15,$F134,0),"")</f>
        <v>150</v>
      </c>
      <c r="N134" s="35" t="str">
        <f ca="1">IFERROR(CONCATENATE(ROUND(OFFSET(환산공식!DB$15,$F134,0),1),"%"),"")</f>
        <v>100%</v>
      </c>
      <c r="O134" s="35">
        <f ca="1">IFERROR(OFFSET(환산공식!DC$15,$F134,0),"")</f>
        <v>0</v>
      </c>
      <c r="P134" s="212" t="str">
        <f t="shared" ca="1" si="2"/>
        <v>3% 이하</v>
      </c>
      <c r="Q134" s="218">
        <f ca="1">IFERROR(ROUND(OFFSET(환산공식!$EX$15,$F134,0),3),"")</f>
        <v>0</v>
      </c>
      <c r="R134" s="218">
        <f ca="1">OFFSET('배치점수 계산기'!H$10,$D134,0)</f>
        <v>888</v>
      </c>
      <c r="S134" s="218">
        <f ca="1">OFFSET('배치점수 계산기'!I$10,$D134,0)</f>
        <v>884.62400000000002</v>
      </c>
      <c r="T134" s="218">
        <f ca="1">OFFSET('배치점수 계산기'!J$10,$D134,0)</f>
        <v>880.33799999999997</v>
      </c>
      <c r="U134" s="218">
        <f ca="1">OFFSET('배치점수 계산기'!K$10,$D134,0)</f>
        <v>876.62699999999995</v>
      </c>
      <c r="V134" s="218">
        <f ca="1">OFFSET('배치점수 계산기'!L$10,$D134,0)</f>
        <v>869.93499999999995</v>
      </c>
      <c r="W134" s="210" t="str">
        <f ca="1">OFFSET('배치점수 계산기'!M$10,$D134,0)</f>
        <v>표점/만점</v>
      </c>
      <c r="X134" s="208" t="str">
        <f ca="1">OFFSET('배치점수 계산기'!N$10,$D134,0)</f>
        <v>변표/만점</v>
      </c>
      <c r="Y134" s="212">
        <f ca="1">OFFSET(환산공식!FG$15,$F134,0)</f>
        <v>0.24</v>
      </c>
      <c r="Z134" s="35">
        <f ca="1">OFFSET(환산공식!FH$15,$F134,0)</f>
        <v>0.41</v>
      </c>
      <c r="AA134" s="203">
        <f ca="1">OFFSET(환산공식!FI$15,$F134,0)</f>
        <v>0.35</v>
      </c>
      <c r="AB134" s="5"/>
      <c r="AD134">
        <f t="shared" ca="1" si="3"/>
        <v>6</v>
      </c>
      <c r="AF134" s="5"/>
      <c r="AG134" s="5"/>
      <c r="AH134" s="5"/>
    </row>
    <row r="135" spans="1:34">
      <c r="A135" s="222"/>
      <c r="B135" s="222"/>
      <c r="C135" s="222" t="s">
        <v>3400</v>
      </c>
      <c r="D135" s="260">
        <v>1952</v>
      </c>
      <c r="E135" s="219">
        <v>109</v>
      </c>
      <c r="F135" s="219">
        <v>109</v>
      </c>
      <c r="G135" s="264">
        <v>128</v>
      </c>
      <c r="H135" s="221" t="s">
        <v>149</v>
      </c>
      <c r="I135" s="219" t="s">
        <v>337</v>
      </c>
      <c r="J135" s="267" t="s">
        <v>846</v>
      </c>
      <c r="K135" s="219" t="s">
        <v>83</v>
      </c>
      <c r="L135" s="35" t="str">
        <f ca="1">IF(OFFSET(환산공식!$DU$15,$F135,0)=1,"O","X")</f>
        <v>X</v>
      </c>
      <c r="M135" s="212">
        <f ca="1">IFERROR(OFFSET(환산공식!DA$15,$F135,0),"")</f>
        <v>150</v>
      </c>
      <c r="N135" s="35" t="str">
        <f ca="1">IFERROR(CONCATENATE(ROUND(OFFSET(환산공식!DB$15,$F135,0),1),"%"),"")</f>
        <v>100%</v>
      </c>
      <c r="O135" s="35">
        <f ca="1">IFERROR(OFFSET(환산공식!DC$15,$F135,0),"")</f>
        <v>0</v>
      </c>
      <c r="P135" s="212" t="str">
        <f t="shared" ca="1" si="2"/>
        <v>3% 이하</v>
      </c>
      <c r="Q135" s="218">
        <f ca="1">IFERROR(ROUND(OFFSET(환산공식!$EX$15,$F135,0),3),"")</f>
        <v>0</v>
      </c>
      <c r="R135" s="218">
        <f ca="1">OFFSET('배치점수 계산기'!H$10,$D135,0)</f>
        <v>887.03499999999997</v>
      </c>
      <c r="S135" s="218">
        <f ca="1">OFFSET('배치점수 계산기'!I$10,$D135,0)</f>
        <v>883.64599999999996</v>
      </c>
      <c r="T135" s="218">
        <f ca="1">OFFSET('배치점수 계산기'!J$10,$D135,0)</f>
        <v>879.11900000000003</v>
      </c>
      <c r="U135" s="218">
        <f ca="1">OFFSET('배치점수 계산기'!K$10,$D135,0)</f>
        <v>875.52300000000002</v>
      </c>
      <c r="V135" s="218">
        <f ca="1">OFFSET('배치점수 계산기'!L$10,$D135,0)</f>
        <v>868.97500000000002</v>
      </c>
      <c r="W135" s="210" t="str">
        <f ca="1">OFFSET('배치점수 계산기'!M$10,$D135,0)</f>
        <v>표점/만점</v>
      </c>
      <c r="X135" s="208" t="str">
        <f ca="1">OFFSET('배치점수 계산기'!N$10,$D135,0)</f>
        <v>변표/만점</v>
      </c>
      <c r="Y135" s="212">
        <f ca="1">OFFSET(환산공식!FG$15,$F135,0)</f>
        <v>0.24</v>
      </c>
      <c r="Z135" s="35">
        <f ca="1">OFFSET(환산공식!FH$15,$F135,0)</f>
        <v>0.41</v>
      </c>
      <c r="AA135" s="203">
        <f ca="1">OFFSET(환산공식!FI$15,$F135,0)</f>
        <v>0.35</v>
      </c>
      <c r="AB135" s="5"/>
      <c r="AD135">
        <f t="shared" ca="1" si="3"/>
        <v>6</v>
      </c>
      <c r="AF135" s="5"/>
      <c r="AG135" s="5"/>
      <c r="AH135" s="5"/>
    </row>
    <row r="136" spans="1:34">
      <c r="A136" s="222"/>
      <c r="B136" s="222"/>
      <c r="C136" s="222" t="s">
        <v>3401</v>
      </c>
      <c r="D136" s="260">
        <v>1953</v>
      </c>
      <c r="E136" s="219">
        <v>111</v>
      </c>
      <c r="F136" s="219">
        <v>111</v>
      </c>
      <c r="G136" s="264">
        <v>129</v>
      </c>
      <c r="H136" s="221" t="s">
        <v>149</v>
      </c>
      <c r="I136" s="219" t="s">
        <v>337</v>
      </c>
      <c r="J136" s="267" t="s">
        <v>166</v>
      </c>
      <c r="K136" s="219" t="s">
        <v>84</v>
      </c>
      <c r="L136" s="35" t="str">
        <f ca="1">IF(OFFSET(환산공식!$DU$15,$F136,0)=1,"O","X")</f>
        <v>X</v>
      </c>
      <c r="M136" s="212">
        <f ca="1">IFERROR(OFFSET(환산공식!DA$15,$F136,0),"")</f>
        <v>150</v>
      </c>
      <c r="N136" s="35" t="str">
        <f ca="1">IFERROR(CONCATENATE(ROUND(OFFSET(환산공식!DB$15,$F136,0),1),"%"),"")</f>
        <v>100%</v>
      </c>
      <c r="O136" s="35">
        <f ca="1">IFERROR(OFFSET(환산공식!DC$15,$F136,0),"")</f>
        <v>0</v>
      </c>
      <c r="P136" s="212" t="str">
        <f t="shared" ca="1" si="2"/>
        <v>3% 이하</v>
      </c>
      <c r="Q136" s="218">
        <f ca="1">IFERROR(ROUND(OFFSET(환산공식!$EX$15,$F136,0),3),"")</f>
        <v>0</v>
      </c>
      <c r="R136" s="218">
        <f ca="1">OFFSET('배치점수 계산기'!H$10,$D136,0)</f>
        <v>900.952</v>
      </c>
      <c r="S136" s="218">
        <f ca="1">OFFSET('배치점수 계산기'!I$10,$D136,0)</f>
        <v>899.64200000000005</v>
      </c>
      <c r="T136" s="218">
        <f ca="1">OFFSET('배치점수 계산기'!J$10,$D136,0)</f>
        <v>898.45899999999995</v>
      </c>
      <c r="U136" s="218">
        <f ca="1">OFFSET('배치점수 계산기'!K$10,$D136,0)</f>
        <v>897.21199999999999</v>
      </c>
      <c r="V136" s="218">
        <f ca="1">OFFSET('배치점수 계산기'!L$10,$D136,0)</f>
        <v>894.53800000000001</v>
      </c>
      <c r="W136" s="210" t="str">
        <f ca="1">OFFSET('배치점수 계산기'!M$10,$D136,0)</f>
        <v>표점/만점</v>
      </c>
      <c r="X136" s="208" t="str">
        <f ca="1">OFFSET('배치점수 계산기'!N$10,$D136,0)</f>
        <v>변표/만점</v>
      </c>
      <c r="Y136" s="212">
        <f ca="1">OFFSET(환산공식!FG$15,$F136,0)</f>
        <v>0.28999999999999998</v>
      </c>
      <c r="Z136" s="35">
        <f ca="1">OFFSET(환산공식!FH$15,$F136,0)</f>
        <v>0.47</v>
      </c>
      <c r="AA136" s="203">
        <f ca="1">OFFSET(환산공식!FI$15,$F136,0)</f>
        <v>0.24</v>
      </c>
      <c r="AB136" s="5"/>
      <c r="AD136">
        <f t="shared" ca="1" si="3"/>
        <v>6</v>
      </c>
      <c r="AF136" s="5"/>
      <c r="AG136" s="5"/>
      <c r="AH136" s="5"/>
    </row>
    <row r="137" spans="1:34">
      <c r="A137" s="222"/>
      <c r="B137" s="222"/>
      <c r="C137" s="222" t="s">
        <v>3402</v>
      </c>
      <c r="D137" s="260">
        <v>1954</v>
      </c>
      <c r="E137" s="219">
        <v>111</v>
      </c>
      <c r="F137" s="219">
        <v>111</v>
      </c>
      <c r="G137" s="264">
        <v>130</v>
      </c>
      <c r="H137" s="221" t="s">
        <v>149</v>
      </c>
      <c r="I137" s="219" t="s">
        <v>337</v>
      </c>
      <c r="J137" s="267" t="s">
        <v>18561</v>
      </c>
      <c r="K137" s="219" t="s">
        <v>84</v>
      </c>
      <c r="L137" s="35" t="str">
        <f ca="1">IF(OFFSET(환산공식!$DU$15,$F137,0)=1,"O","X")</f>
        <v>X</v>
      </c>
      <c r="M137" s="212">
        <f ca="1">IFERROR(OFFSET(환산공식!DA$15,$F137,0),"")</f>
        <v>150</v>
      </c>
      <c r="N137" s="35" t="str">
        <f ca="1">IFERROR(CONCATENATE(ROUND(OFFSET(환산공식!DB$15,$F137,0),1),"%"),"")</f>
        <v>100%</v>
      </c>
      <c r="O137" s="35">
        <f ca="1">IFERROR(OFFSET(환산공식!DC$15,$F137,0),"")</f>
        <v>0</v>
      </c>
      <c r="P137" s="212" t="str">
        <f t="shared" ref="P137:P200" ca="1" si="4">IF(E137="","",IF(Q137&gt;R137,"90% 이상",IF(Q137&gt;S137,CONCATENATE(ROUND(((Q137-S137)/(R137-S137))*20+70,0),"%"),IF(Q137&gt;T137,CONCATENATE(ROUND(((Q137-T137)/(S137-T137))*30+40,0),"%"),IF(Q137&gt;U137,CONCATENATE(ROUND(((Q137-U137)/(T137-U137))*30+10,0),"%"),IF(Q137&gt;V137,CONCATENATE(ROUND(((Q137-V137)/(U137-V137))*7+3,0),"%"),"3% 이하"))))))</f>
        <v>3% 이하</v>
      </c>
      <c r="Q137" s="218">
        <f ca="1">IFERROR(ROUND(OFFSET(환산공식!$EX$15,$F137,0),3),"")</f>
        <v>0</v>
      </c>
      <c r="R137" s="218">
        <f ca="1">OFFSET('배치점수 계산기'!H$10,$D137,0)</f>
        <v>889.15</v>
      </c>
      <c r="S137" s="218">
        <f ca="1">OFFSET('배치점수 계산기'!I$10,$D137,0)</f>
        <v>886.92</v>
      </c>
      <c r="T137" s="218">
        <f ca="1">OFFSET('배치점수 계산기'!J$10,$D137,0)</f>
        <v>884.52499999999998</v>
      </c>
      <c r="U137" s="218">
        <f ca="1">OFFSET('배치점수 계산기'!K$10,$D137,0)</f>
        <v>881.65300000000002</v>
      </c>
      <c r="V137" s="218">
        <f ca="1">OFFSET('배치점수 계산기'!L$10,$D137,0)</f>
        <v>876.61300000000006</v>
      </c>
      <c r="W137" s="210" t="str">
        <f ca="1">OFFSET('배치점수 계산기'!M$10,$D137,0)</f>
        <v>표점/만점</v>
      </c>
      <c r="X137" s="208" t="str">
        <f ca="1">OFFSET('배치점수 계산기'!N$10,$D137,0)</f>
        <v>변표/만점</v>
      </c>
      <c r="Y137" s="212">
        <f ca="1">OFFSET(환산공식!FG$15,$F137,0)</f>
        <v>0.28999999999999998</v>
      </c>
      <c r="Z137" s="35">
        <f ca="1">OFFSET(환산공식!FH$15,$F137,0)</f>
        <v>0.47</v>
      </c>
      <c r="AA137" s="203">
        <f ca="1">OFFSET(환산공식!FI$15,$F137,0)</f>
        <v>0.24</v>
      </c>
      <c r="AB137" s="5"/>
      <c r="AD137">
        <f t="shared" ref="AD137:AD200" ca="1" si="5">IF(L137="X",6,IF(Q137&gt;R137,1,IF(Q137&gt;S137,2,IF(Q137&gt;T137,3,IF(Q137&gt;U137,4,IF(Q137&gt;=V137,5,IF(Q137&lt;V137,6,"")))))))</f>
        <v>6</v>
      </c>
      <c r="AF137" s="5"/>
      <c r="AG137" s="5"/>
      <c r="AH137" s="5"/>
    </row>
    <row r="138" spans="1:34">
      <c r="A138" s="222"/>
      <c r="B138" s="222"/>
      <c r="C138" s="222" t="s">
        <v>3403</v>
      </c>
      <c r="D138" s="260">
        <v>1955</v>
      </c>
      <c r="E138" s="219">
        <v>111</v>
      </c>
      <c r="F138" s="219">
        <v>111</v>
      </c>
      <c r="G138" s="264">
        <v>131</v>
      </c>
      <c r="H138" s="221" t="s">
        <v>149</v>
      </c>
      <c r="I138" s="219" t="s">
        <v>337</v>
      </c>
      <c r="J138" s="267" t="s">
        <v>505</v>
      </c>
      <c r="K138" s="219" t="s">
        <v>84</v>
      </c>
      <c r="L138" s="35" t="str">
        <f ca="1">IF(OFFSET(환산공식!$DU$15,$F138,0)=1,"O","X")</f>
        <v>X</v>
      </c>
      <c r="M138" s="212">
        <f ca="1">IFERROR(OFFSET(환산공식!DA$15,$F138,0),"")</f>
        <v>150</v>
      </c>
      <c r="N138" s="35" t="str">
        <f ca="1">IFERROR(CONCATENATE(ROUND(OFFSET(환산공식!DB$15,$F138,0),1),"%"),"")</f>
        <v>100%</v>
      </c>
      <c r="O138" s="35">
        <f ca="1">IFERROR(OFFSET(환산공식!DC$15,$F138,0),"")</f>
        <v>0</v>
      </c>
      <c r="P138" s="212" t="str">
        <f t="shared" ca="1" si="4"/>
        <v>3% 이하</v>
      </c>
      <c r="Q138" s="218">
        <f ca="1">IFERROR(ROUND(OFFSET(환산공식!$EX$15,$F138,0),3),"")</f>
        <v>0</v>
      </c>
      <c r="R138" s="218">
        <f ca="1">OFFSET('배치점수 계산기'!H$10,$D138,0)</f>
        <v>890.98400000000004</v>
      </c>
      <c r="S138" s="218">
        <f ca="1">OFFSET('배치점수 계산기'!I$10,$D138,0)</f>
        <v>886.92</v>
      </c>
      <c r="T138" s="218">
        <f ca="1">OFFSET('배치점수 계산기'!J$10,$D138,0)</f>
        <v>883.25599999999997</v>
      </c>
      <c r="U138" s="218">
        <f ca="1">OFFSET('배치점수 계산기'!K$10,$D138,0)</f>
        <v>878.298</v>
      </c>
      <c r="V138" s="218">
        <f ca="1">OFFSET('배치점수 계산기'!L$10,$D138,0)</f>
        <v>874.81600000000003</v>
      </c>
      <c r="W138" s="210" t="str">
        <f ca="1">OFFSET('배치점수 계산기'!M$10,$D138,0)</f>
        <v>표점/만점</v>
      </c>
      <c r="X138" s="208" t="str">
        <f ca="1">OFFSET('배치점수 계산기'!N$10,$D138,0)</f>
        <v>변표/만점</v>
      </c>
      <c r="Y138" s="212">
        <f ca="1">OFFSET(환산공식!FG$15,$F138,0)</f>
        <v>0.28999999999999998</v>
      </c>
      <c r="Z138" s="35">
        <f ca="1">OFFSET(환산공식!FH$15,$F138,0)</f>
        <v>0.47</v>
      </c>
      <c r="AA138" s="203">
        <f ca="1">OFFSET(환산공식!FI$15,$F138,0)</f>
        <v>0.24</v>
      </c>
      <c r="AB138" s="5"/>
      <c r="AD138">
        <f t="shared" ca="1" si="5"/>
        <v>6</v>
      </c>
      <c r="AF138" s="5"/>
      <c r="AG138" s="5"/>
      <c r="AH138" s="5"/>
    </row>
    <row r="139" spans="1:34">
      <c r="A139" s="222"/>
      <c r="B139" s="222"/>
      <c r="C139" s="222" t="s">
        <v>3404</v>
      </c>
      <c r="D139" s="260">
        <v>1956</v>
      </c>
      <c r="E139" s="219">
        <v>112</v>
      </c>
      <c r="F139" s="219">
        <v>112</v>
      </c>
      <c r="G139" s="264">
        <v>132</v>
      </c>
      <c r="H139" s="221" t="s">
        <v>149</v>
      </c>
      <c r="I139" s="219" t="s">
        <v>337</v>
      </c>
      <c r="J139" s="267" t="s">
        <v>79</v>
      </c>
      <c r="K139" s="219" t="s">
        <v>84</v>
      </c>
      <c r="L139" s="35" t="str">
        <f ca="1">IF(OFFSET(환산공식!$DU$15,$F139,0)=1,"O","X")</f>
        <v>X</v>
      </c>
      <c r="M139" s="212">
        <f ca="1">IFERROR(OFFSET(환산공식!DA$15,$F139,0),"")</f>
        <v>150</v>
      </c>
      <c r="N139" s="35" t="str">
        <f ca="1">IFERROR(CONCATENATE(ROUND(OFFSET(환산공식!DB$15,$F139,0),1),"%"),"")</f>
        <v>100%</v>
      </c>
      <c r="O139" s="35">
        <f ca="1">IFERROR(OFFSET(환산공식!DC$15,$F139,0),"")</f>
        <v>0</v>
      </c>
      <c r="P139" s="212" t="str">
        <f t="shared" ca="1" si="4"/>
        <v>3% 이하</v>
      </c>
      <c r="Q139" s="218">
        <f ca="1">IFERROR(ROUND(OFFSET(환산공식!$EX$15,$F139,0),3),"")</f>
        <v>0</v>
      </c>
      <c r="R139" s="218">
        <f ca="1">OFFSET('배치점수 계산기'!H$10,$D139,0)</f>
        <v>896.10299999999995</v>
      </c>
      <c r="S139" s="218">
        <f ca="1">OFFSET('배치점수 계산기'!I$10,$D139,0)</f>
        <v>891.63800000000003</v>
      </c>
      <c r="T139" s="218">
        <f ca="1">OFFSET('배치점수 계산기'!J$10,$D139,0)</f>
        <v>887.80700000000002</v>
      </c>
      <c r="U139" s="218">
        <f ca="1">OFFSET('배치점수 계산기'!K$10,$D139,0)</f>
        <v>885.02700000000004</v>
      </c>
      <c r="V139" s="218">
        <f ca="1">OFFSET('배치점수 계산기'!L$10,$D139,0)</f>
        <v>879.55600000000004</v>
      </c>
      <c r="W139" s="210" t="str">
        <f ca="1">OFFSET('배치점수 계산기'!M$10,$D139,0)</f>
        <v>표점/만점</v>
      </c>
      <c r="X139" s="208" t="str">
        <f ca="1">OFFSET('배치점수 계산기'!N$10,$D139,0)</f>
        <v>변표/만점</v>
      </c>
      <c r="Y139" s="212">
        <f ca="1">OFFSET(환산공식!FG$15,$F139,0)</f>
        <v>0.41</v>
      </c>
      <c r="Z139" s="35">
        <f ca="1">OFFSET(환산공식!FH$15,$F139,0)</f>
        <v>0.28999999999999998</v>
      </c>
      <c r="AA139" s="203">
        <f ca="1">OFFSET(환산공식!FI$15,$F139,0)</f>
        <v>0.3</v>
      </c>
      <c r="AB139" s="5"/>
      <c r="AD139">
        <f t="shared" ca="1" si="5"/>
        <v>6</v>
      </c>
      <c r="AF139" s="5"/>
      <c r="AG139" s="5"/>
      <c r="AH139" s="5"/>
    </row>
    <row r="140" spans="1:34">
      <c r="A140" s="222"/>
      <c r="B140" s="222"/>
      <c r="C140" s="222" t="s">
        <v>3405</v>
      </c>
      <c r="D140" s="260">
        <v>1957</v>
      </c>
      <c r="E140" s="219">
        <v>111</v>
      </c>
      <c r="F140" s="219">
        <v>111</v>
      </c>
      <c r="G140" s="264">
        <v>133</v>
      </c>
      <c r="H140" s="221" t="s">
        <v>149</v>
      </c>
      <c r="I140" s="219" t="s">
        <v>337</v>
      </c>
      <c r="J140" s="267" t="s">
        <v>76</v>
      </c>
      <c r="K140" s="219" t="s">
        <v>84</v>
      </c>
      <c r="L140" s="35" t="str">
        <f ca="1">IF(OFFSET(환산공식!$DU$15,$F140,0)=1,"O","X")</f>
        <v>X</v>
      </c>
      <c r="M140" s="212">
        <f ca="1">IFERROR(OFFSET(환산공식!DA$15,$F140,0),"")</f>
        <v>150</v>
      </c>
      <c r="N140" s="35" t="str">
        <f ca="1">IFERROR(CONCATENATE(ROUND(OFFSET(환산공식!DB$15,$F140,0),1),"%"),"")</f>
        <v>100%</v>
      </c>
      <c r="O140" s="35">
        <f ca="1">IFERROR(OFFSET(환산공식!DC$15,$F140,0),"")</f>
        <v>0</v>
      </c>
      <c r="P140" s="212" t="str">
        <f t="shared" ca="1" si="4"/>
        <v>3% 이하</v>
      </c>
      <c r="Q140" s="218">
        <f ca="1">IFERROR(ROUND(OFFSET(환산공식!$EX$15,$F140,0),3),"")</f>
        <v>0</v>
      </c>
      <c r="R140" s="218">
        <f ca="1">OFFSET('배치점수 계산기'!H$10,$D140,0)</f>
        <v>884.95600000000002</v>
      </c>
      <c r="S140" s="218">
        <f ca="1">OFFSET('배치점수 계산기'!I$10,$D140,0)</f>
        <v>883.25599999999997</v>
      </c>
      <c r="T140" s="218">
        <f ca="1">OFFSET('배치점수 계산기'!J$10,$D140,0)</f>
        <v>881.16200000000003</v>
      </c>
      <c r="U140" s="218">
        <f ca="1">OFFSET('배치점수 계산기'!K$10,$D140,0)</f>
        <v>878.30600000000004</v>
      </c>
      <c r="V140" s="218">
        <f ca="1">OFFSET('배치점수 계산기'!L$10,$D140,0)</f>
        <v>873.45299999999997</v>
      </c>
      <c r="W140" s="210" t="str">
        <f ca="1">OFFSET('배치점수 계산기'!M$10,$D140,0)</f>
        <v>표점/만점</v>
      </c>
      <c r="X140" s="208" t="str">
        <f ca="1">OFFSET('배치점수 계산기'!N$10,$D140,0)</f>
        <v>변표/만점</v>
      </c>
      <c r="Y140" s="212">
        <f ca="1">OFFSET(환산공식!FG$15,$F140,0)</f>
        <v>0.28999999999999998</v>
      </c>
      <c r="Z140" s="35">
        <f ca="1">OFFSET(환산공식!FH$15,$F140,0)</f>
        <v>0.47</v>
      </c>
      <c r="AA140" s="203">
        <f ca="1">OFFSET(환산공식!FI$15,$F140,0)</f>
        <v>0.24</v>
      </c>
      <c r="AB140" s="5"/>
      <c r="AD140">
        <f t="shared" ca="1" si="5"/>
        <v>6</v>
      </c>
      <c r="AF140" s="5"/>
      <c r="AG140" s="5"/>
      <c r="AH140" s="5"/>
    </row>
    <row r="141" spans="1:34">
      <c r="A141" s="222"/>
      <c r="B141" s="222"/>
      <c r="C141" s="222" t="s">
        <v>3406</v>
      </c>
      <c r="D141" s="260">
        <v>1958</v>
      </c>
      <c r="E141" s="219">
        <v>112</v>
      </c>
      <c r="F141" s="219">
        <v>112</v>
      </c>
      <c r="G141" s="264">
        <v>134</v>
      </c>
      <c r="H141" s="221" t="s">
        <v>149</v>
      </c>
      <c r="I141" s="219" t="s">
        <v>337</v>
      </c>
      <c r="J141" s="267" t="s">
        <v>18560</v>
      </c>
      <c r="K141" s="219" t="s">
        <v>84</v>
      </c>
      <c r="L141" s="35" t="str">
        <f ca="1">IF(OFFSET(환산공식!$DU$15,$F141,0)=1,"O","X")</f>
        <v>X</v>
      </c>
      <c r="M141" s="212">
        <f ca="1">IFERROR(OFFSET(환산공식!DA$15,$F141,0),"")</f>
        <v>150</v>
      </c>
      <c r="N141" s="35" t="str">
        <f ca="1">IFERROR(CONCATENATE(ROUND(OFFSET(환산공식!DB$15,$F141,0),1),"%"),"")</f>
        <v>100%</v>
      </c>
      <c r="O141" s="35">
        <f ca="1">IFERROR(OFFSET(환산공식!DC$15,$F141,0),"")</f>
        <v>0</v>
      </c>
      <c r="P141" s="212" t="str">
        <f t="shared" ca="1" si="4"/>
        <v>3% 이하</v>
      </c>
      <c r="Q141" s="218">
        <f ca="1">IFERROR(ROUND(OFFSET(환산공식!$EX$15,$F141,0),3),"")</f>
        <v>0</v>
      </c>
      <c r="R141" s="218">
        <f ca="1">OFFSET('배치점수 계산기'!H$10,$D141,0)</f>
        <v>889.73800000000006</v>
      </c>
      <c r="S141" s="218">
        <f ca="1">OFFSET('배치점수 계산기'!I$10,$D141,0)</f>
        <v>888.05899999999997</v>
      </c>
      <c r="T141" s="218">
        <f ca="1">OFFSET('배치점수 계산기'!J$10,$D141,0)</f>
        <v>885.65700000000004</v>
      </c>
      <c r="U141" s="218">
        <f ca="1">OFFSET('배치점수 계산기'!K$10,$D141,0)</f>
        <v>882.90800000000002</v>
      </c>
      <c r="V141" s="218">
        <f ca="1">OFFSET('배치점수 계산기'!L$10,$D141,0)</f>
        <v>877.39200000000005</v>
      </c>
      <c r="W141" s="210" t="str">
        <f ca="1">OFFSET('배치점수 계산기'!M$10,$D141,0)</f>
        <v>표점/만점</v>
      </c>
      <c r="X141" s="208" t="str">
        <f ca="1">OFFSET('배치점수 계산기'!N$10,$D141,0)</f>
        <v>변표/만점</v>
      </c>
      <c r="Y141" s="212">
        <f ca="1">OFFSET(환산공식!FG$15,$F141,0)</f>
        <v>0.41</v>
      </c>
      <c r="Z141" s="35">
        <f ca="1">OFFSET(환산공식!FH$15,$F141,0)</f>
        <v>0.28999999999999998</v>
      </c>
      <c r="AA141" s="203">
        <f ca="1">OFFSET(환산공식!FI$15,$F141,0)</f>
        <v>0.3</v>
      </c>
      <c r="AB141" s="5"/>
      <c r="AD141">
        <f t="shared" ca="1" si="5"/>
        <v>6</v>
      </c>
      <c r="AF141" s="5"/>
      <c r="AG141" s="5"/>
      <c r="AH141" s="5"/>
    </row>
    <row r="142" spans="1:34">
      <c r="A142" s="222"/>
      <c r="B142" s="222"/>
      <c r="C142" s="222" t="s">
        <v>3407</v>
      </c>
      <c r="D142" s="260">
        <v>1959</v>
      </c>
      <c r="E142" s="219">
        <v>112</v>
      </c>
      <c r="F142" s="219">
        <v>112</v>
      </c>
      <c r="G142" s="264">
        <v>135</v>
      </c>
      <c r="H142" s="221" t="s">
        <v>149</v>
      </c>
      <c r="I142" s="219" t="s">
        <v>337</v>
      </c>
      <c r="J142" s="267" t="s">
        <v>378</v>
      </c>
      <c r="K142" s="219" t="s">
        <v>84</v>
      </c>
      <c r="L142" s="35" t="str">
        <f ca="1">IF(OFFSET(환산공식!$DU$15,$F142,0)=1,"O","X")</f>
        <v>X</v>
      </c>
      <c r="M142" s="212">
        <f ca="1">IFERROR(OFFSET(환산공식!DA$15,$F142,0),"")</f>
        <v>150</v>
      </c>
      <c r="N142" s="35" t="str">
        <f ca="1">IFERROR(CONCATENATE(ROUND(OFFSET(환산공식!DB$15,$F142,0),1),"%"),"")</f>
        <v>100%</v>
      </c>
      <c r="O142" s="35">
        <f ca="1">IFERROR(OFFSET(환산공식!DC$15,$F142,0),"")</f>
        <v>0</v>
      </c>
      <c r="P142" s="212" t="str">
        <f t="shared" ca="1" si="4"/>
        <v>3% 이하</v>
      </c>
      <c r="Q142" s="218">
        <f ca="1">IFERROR(ROUND(OFFSET(환산공식!$EX$15,$F142,0),3),"")</f>
        <v>0</v>
      </c>
      <c r="R142" s="218">
        <f ca="1">OFFSET('배치점수 계산기'!H$10,$D142,0)</f>
        <v>889.73800000000006</v>
      </c>
      <c r="S142" s="218">
        <f ca="1">OFFSET('배치점수 계산기'!I$10,$D142,0)</f>
        <v>888.05899999999997</v>
      </c>
      <c r="T142" s="218">
        <f ca="1">OFFSET('배치점수 계산기'!J$10,$D142,0)</f>
        <v>885.65700000000004</v>
      </c>
      <c r="U142" s="218">
        <f ca="1">OFFSET('배치점수 계산기'!K$10,$D142,0)</f>
        <v>880.87199999999996</v>
      </c>
      <c r="V142" s="218">
        <f ca="1">OFFSET('배치점수 계산기'!L$10,$D142,0)</f>
        <v>873.56600000000003</v>
      </c>
      <c r="W142" s="210" t="str">
        <f ca="1">OFFSET('배치점수 계산기'!M$10,$D142,0)</f>
        <v>표점/만점</v>
      </c>
      <c r="X142" s="208" t="str">
        <f ca="1">OFFSET('배치점수 계산기'!N$10,$D142,0)</f>
        <v>변표/만점</v>
      </c>
      <c r="Y142" s="212">
        <f ca="1">OFFSET(환산공식!FG$15,$F142,0)</f>
        <v>0.41</v>
      </c>
      <c r="Z142" s="35">
        <f ca="1">OFFSET(환산공식!FH$15,$F142,0)</f>
        <v>0.28999999999999998</v>
      </c>
      <c r="AA142" s="203">
        <f ca="1">OFFSET(환산공식!FI$15,$F142,0)</f>
        <v>0.3</v>
      </c>
      <c r="AB142" s="5"/>
      <c r="AD142">
        <f t="shared" ca="1" si="5"/>
        <v>6</v>
      </c>
      <c r="AF142" s="5"/>
      <c r="AG142" s="5"/>
      <c r="AH142" s="5"/>
    </row>
    <row r="143" spans="1:34">
      <c r="A143" s="222"/>
      <c r="B143" s="222"/>
      <c r="C143" s="222" t="s">
        <v>3408</v>
      </c>
      <c r="D143" s="260">
        <v>1960</v>
      </c>
      <c r="E143" s="219">
        <v>112</v>
      </c>
      <c r="F143" s="219">
        <v>112</v>
      </c>
      <c r="G143" s="264">
        <v>136</v>
      </c>
      <c r="H143" s="221" t="s">
        <v>149</v>
      </c>
      <c r="I143" s="219" t="s">
        <v>337</v>
      </c>
      <c r="J143" s="267" t="s">
        <v>837</v>
      </c>
      <c r="K143" s="219" t="s">
        <v>84</v>
      </c>
      <c r="L143" s="35" t="str">
        <f ca="1">IF(OFFSET(환산공식!$DU$15,$F143,0)=1,"O","X")</f>
        <v>X</v>
      </c>
      <c r="M143" s="212">
        <f ca="1">IFERROR(OFFSET(환산공식!DA$15,$F143,0),"")</f>
        <v>150</v>
      </c>
      <c r="N143" s="35" t="str">
        <f ca="1">IFERROR(CONCATENATE(ROUND(OFFSET(환산공식!DB$15,$F143,0),1),"%"),"")</f>
        <v>100%</v>
      </c>
      <c r="O143" s="35">
        <f ca="1">IFERROR(OFFSET(환산공식!DC$15,$F143,0),"")</f>
        <v>0</v>
      </c>
      <c r="P143" s="212" t="str">
        <f t="shared" ca="1" si="4"/>
        <v>3% 이하</v>
      </c>
      <c r="Q143" s="218">
        <f ca="1">IFERROR(ROUND(OFFSET(환산공식!$EX$15,$F143,0),3),"")</f>
        <v>0</v>
      </c>
      <c r="R143" s="218">
        <f ca="1">OFFSET('배치점수 계산기'!H$10,$D143,0)</f>
        <v>890.74099999999999</v>
      </c>
      <c r="S143" s="218">
        <f ca="1">OFFSET('배치점수 계산기'!I$10,$D143,0)</f>
        <v>888.24400000000003</v>
      </c>
      <c r="T143" s="218">
        <f ca="1">OFFSET('배치점수 계산기'!J$10,$D143,0)</f>
        <v>885.02700000000004</v>
      </c>
      <c r="U143" s="218">
        <f ca="1">OFFSET('배치점수 계산기'!K$10,$D143,0)</f>
        <v>879.55600000000004</v>
      </c>
      <c r="V143" s="218">
        <f ca="1">OFFSET('배치점수 계산기'!L$10,$D143,0)</f>
        <v>874.36800000000005</v>
      </c>
      <c r="W143" s="210" t="str">
        <f ca="1">OFFSET('배치점수 계산기'!M$10,$D143,0)</f>
        <v>표점/만점</v>
      </c>
      <c r="X143" s="208" t="str">
        <f ca="1">OFFSET('배치점수 계산기'!N$10,$D143,0)</f>
        <v>변표/만점</v>
      </c>
      <c r="Y143" s="212">
        <f ca="1">OFFSET(환산공식!FG$15,$F143,0)</f>
        <v>0.41</v>
      </c>
      <c r="Z143" s="35">
        <f ca="1">OFFSET(환산공식!FH$15,$F143,0)</f>
        <v>0.28999999999999998</v>
      </c>
      <c r="AA143" s="203">
        <f ca="1">OFFSET(환산공식!FI$15,$F143,0)</f>
        <v>0.3</v>
      </c>
      <c r="AB143" s="5"/>
      <c r="AD143">
        <f t="shared" ca="1" si="5"/>
        <v>6</v>
      </c>
      <c r="AF143" s="5"/>
      <c r="AG143" s="5"/>
      <c r="AH143" s="5"/>
    </row>
    <row r="144" spans="1:34">
      <c r="A144" s="222"/>
      <c r="B144" s="222"/>
      <c r="C144" s="222" t="s">
        <v>3409</v>
      </c>
      <c r="D144" s="260">
        <v>1961</v>
      </c>
      <c r="E144" s="219">
        <v>112</v>
      </c>
      <c r="F144" s="219">
        <v>112</v>
      </c>
      <c r="G144" s="264">
        <v>137</v>
      </c>
      <c r="H144" s="221" t="s">
        <v>149</v>
      </c>
      <c r="I144" s="219" t="s">
        <v>337</v>
      </c>
      <c r="J144" s="267" t="s">
        <v>107</v>
      </c>
      <c r="K144" s="219" t="s">
        <v>84</v>
      </c>
      <c r="L144" s="35" t="str">
        <f ca="1">IF(OFFSET(환산공식!$DU$15,$F144,0)=1,"O","X")</f>
        <v>X</v>
      </c>
      <c r="M144" s="212">
        <f ca="1">IFERROR(OFFSET(환산공식!DA$15,$F144,0),"")</f>
        <v>150</v>
      </c>
      <c r="N144" s="35" t="str">
        <f ca="1">IFERROR(CONCATENATE(ROUND(OFFSET(환산공식!DB$15,$F144,0),1),"%"),"")</f>
        <v>100%</v>
      </c>
      <c r="O144" s="35">
        <f ca="1">IFERROR(OFFSET(환산공식!DC$15,$F144,0),"")</f>
        <v>0</v>
      </c>
      <c r="P144" s="212" t="str">
        <f t="shared" ca="1" si="4"/>
        <v>3% 이하</v>
      </c>
      <c r="Q144" s="218">
        <f ca="1">IFERROR(ROUND(OFFSET(환산공식!$EX$15,$F144,0),3),"")</f>
        <v>0</v>
      </c>
      <c r="R144" s="218">
        <f ca="1">OFFSET('배치점수 계산기'!H$10,$D144,0)</f>
        <v>887.80700000000002</v>
      </c>
      <c r="S144" s="218">
        <f ca="1">OFFSET('배치점수 계산기'!I$10,$D144,0)</f>
        <v>885.17200000000003</v>
      </c>
      <c r="T144" s="218">
        <f ca="1">OFFSET('배치점수 계산기'!J$10,$D144,0)</f>
        <v>882.226</v>
      </c>
      <c r="U144" s="218">
        <f ca="1">OFFSET('배치점수 계산기'!K$10,$D144,0)</f>
        <v>879.31200000000001</v>
      </c>
      <c r="V144" s="218">
        <f ca="1">OFFSET('배치점수 계산기'!L$10,$D144,0)</f>
        <v>874.08299999999997</v>
      </c>
      <c r="W144" s="210" t="str">
        <f ca="1">OFFSET('배치점수 계산기'!M$10,$D144,0)</f>
        <v>표점/만점</v>
      </c>
      <c r="X144" s="208" t="str">
        <f ca="1">OFFSET('배치점수 계산기'!N$10,$D144,0)</f>
        <v>변표/만점</v>
      </c>
      <c r="Y144" s="212">
        <f ca="1">OFFSET(환산공식!FG$15,$F144,0)</f>
        <v>0.41</v>
      </c>
      <c r="Z144" s="35">
        <f ca="1">OFFSET(환산공식!FH$15,$F144,0)</f>
        <v>0.28999999999999998</v>
      </c>
      <c r="AA144" s="203">
        <f ca="1">OFFSET(환산공식!FI$15,$F144,0)</f>
        <v>0.3</v>
      </c>
      <c r="AB144" s="5"/>
      <c r="AD144">
        <f t="shared" ca="1" si="5"/>
        <v>6</v>
      </c>
      <c r="AF144" s="5"/>
      <c r="AG144" s="5"/>
      <c r="AH144" s="5"/>
    </row>
    <row r="145" spans="1:34">
      <c r="A145" s="222"/>
      <c r="B145" s="222"/>
      <c r="C145" s="222" t="s">
        <v>3410</v>
      </c>
      <c r="D145" s="260">
        <v>1962</v>
      </c>
      <c r="E145" s="219">
        <v>112</v>
      </c>
      <c r="F145" s="219">
        <v>112</v>
      </c>
      <c r="G145" s="264">
        <v>138</v>
      </c>
      <c r="H145" s="221" t="s">
        <v>149</v>
      </c>
      <c r="I145" s="219" t="s">
        <v>337</v>
      </c>
      <c r="J145" s="267" t="s">
        <v>848</v>
      </c>
      <c r="K145" s="219" t="s">
        <v>84</v>
      </c>
      <c r="L145" s="35" t="str">
        <f ca="1">IF(OFFSET(환산공식!$DU$15,$F145,0)=1,"O","X")</f>
        <v>X</v>
      </c>
      <c r="M145" s="212">
        <f ca="1">IFERROR(OFFSET(환산공식!DA$15,$F145,0),"")</f>
        <v>150</v>
      </c>
      <c r="N145" s="35" t="str">
        <f ca="1">IFERROR(CONCATENATE(ROUND(OFFSET(환산공식!DB$15,$F145,0),1),"%"),"")</f>
        <v>100%</v>
      </c>
      <c r="O145" s="35">
        <f ca="1">IFERROR(OFFSET(환산공식!DC$15,$F145,0),"")</f>
        <v>0</v>
      </c>
      <c r="P145" s="212" t="str">
        <f t="shared" ca="1" si="4"/>
        <v>3% 이하</v>
      </c>
      <c r="Q145" s="218">
        <f ca="1">IFERROR(ROUND(OFFSET(환산공식!$EX$15,$F145,0),3),"")</f>
        <v>0</v>
      </c>
      <c r="R145" s="218">
        <f ca="1">OFFSET('배치점수 계산기'!H$10,$D145,0)</f>
        <v>886.173</v>
      </c>
      <c r="S145" s="218">
        <f ca="1">OFFSET('배치점수 계산기'!I$10,$D145,0)</f>
        <v>883.673</v>
      </c>
      <c r="T145" s="218">
        <f ca="1">OFFSET('배치점수 계산기'!J$10,$D145,0)</f>
        <v>880.649</v>
      </c>
      <c r="U145" s="218">
        <f ca="1">OFFSET('배치점수 계산기'!K$10,$D145,0)</f>
        <v>878.08699999999999</v>
      </c>
      <c r="V145" s="218">
        <f ca="1">OFFSET('배치점수 계산기'!L$10,$D145,0)</f>
        <v>872.64400000000001</v>
      </c>
      <c r="W145" s="210" t="str">
        <f ca="1">OFFSET('배치점수 계산기'!M$10,$D145,0)</f>
        <v>표점/만점</v>
      </c>
      <c r="X145" s="208" t="str">
        <f ca="1">OFFSET('배치점수 계산기'!N$10,$D145,0)</f>
        <v>변표/만점</v>
      </c>
      <c r="Y145" s="212">
        <f ca="1">OFFSET(환산공식!FG$15,$F145,0)</f>
        <v>0.41</v>
      </c>
      <c r="Z145" s="35">
        <f ca="1">OFFSET(환산공식!FH$15,$F145,0)</f>
        <v>0.28999999999999998</v>
      </c>
      <c r="AA145" s="203">
        <f ca="1">OFFSET(환산공식!FI$15,$F145,0)</f>
        <v>0.3</v>
      </c>
      <c r="AB145" s="5"/>
      <c r="AD145">
        <f t="shared" ca="1" si="5"/>
        <v>6</v>
      </c>
      <c r="AF145" s="5"/>
      <c r="AG145" s="5"/>
      <c r="AH145" s="5"/>
    </row>
    <row r="146" spans="1:34">
      <c r="A146" s="222"/>
      <c r="B146" s="222"/>
      <c r="C146" s="222" t="s">
        <v>3411</v>
      </c>
      <c r="D146" s="260">
        <v>1963</v>
      </c>
      <c r="E146" s="219">
        <v>112</v>
      </c>
      <c r="F146" s="219">
        <v>112</v>
      </c>
      <c r="G146" s="264">
        <v>139</v>
      </c>
      <c r="H146" s="221" t="s">
        <v>149</v>
      </c>
      <c r="I146" s="219" t="s">
        <v>337</v>
      </c>
      <c r="J146" s="267" t="s">
        <v>394</v>
      </c>
      <c r="K146" s="219" t="s">
        <v>84</v>
      </c>
      <c r="L146" s="35" t="str">
        <f ca="1">IF(OFFSET(환산공식!$DU$15,$F146,0)=1,"O","X")</f>
        <v>X</v>
      </c>
      <c r="M146" s="212">
        <f ca="1">IFERROR(OFFSET(환산공식!DA$15,$F146,0),"")</f>
        <v>150</v>
      </c>
      <c r="N146" s="35" t="str">
        <f ca="1">IFERROR(CONCATENATE(ROUND(OFFSET(환산공식!DB$15,$F146,0),1),"%"),"")</f>
        <v>100%</v>
      </c>
      <c r="O146" s="35">
        <f ca="1">IFERROR(OFFSET(환산공식!DC$15,$F146,0),"")</f>
        <v>0</v>
      </c>
      <c r="P146" s="212" t="str">
        <f t="shared" ca="1" si="4"/>
        <v>3% 이하</v>
      </c>
      <c r="Q146" s="218">
        <f ca="1">IFERROR(ROUND(OFFSET(환산공식!$EX$15,$F146,0),3),"")</f>
        <v>0</v>
      </c>
      <c r="R146" s="218">
        <f ca="1">OFFSET('배치점수 계산기'!H$10,$D146,0)</f>
        <v>886.173</v>
      </c>
      <c r="S146" s="218">
        <f ca="1">OFFSET('배치점수 계산기'!I$10,$D146,0)</f>
        <v>883.673</v>
      </c>
      <c r="T146" s="218">
        <f ca="1">OFFSET('배치점수 계산기'!J$10,$D146,0)</f>
        <v>880.649</v>
      </c>
      <c r="U146" s="218">
        <f ca="1">OFFSET('배치점수 계산기'!K$10,$D146,0)</f>
        <v>878.08699999999999</v>
      </c>
      <c r="V146" s="218">
        <f ca="1">OFFSET('배치점수 계산기'!L$10,$D146,0)</f>
        <v>872.64400000000001</v>
      </c>
      <c r="W146" s="210" t="str">
        <f ca="1">OFFSET('배치점수 계산기'!M$10,$D146,0)</f>
        <v>표점/만점</v>
      </c>
      <c r="X146" s="208" t="str">
        <f ca="1">OFFSET('배치점수 계산기'!N$10,$D146,0)</f>
        <v>변표/만점</v>
      </c>
      <c r="Y146" s="212">
        <f ca="1">OFFSET(환산공식!FG$15,$F146,0)</f>
        <v>0.41</v>
      </c>
      <c r="Z146" s="35">
        <f ca="1">OFFSET(환산공식!FH$15,$F146,0)</f>
        <v>0.28999999999999998</v>
      </c>
      <c r="AA146" s="203">
        <f ca="1">OFFSET(환산공식!FI$15,$F146,0)</f>
        <v>0.3</v>
      </c>
      <c r="AB146" s="5"/>
      <c r="AD146">
        <f t="shared" ca="1" si="5"/>
        <v>6</v>
      </c>
      <c r="AF146" s="5"/>
      <c r="AG146" s="5"/>
      <c r="AH146" s="5"/>
    </row>
    <row r="147" spans="1:34">
      <c r="A147" s="222"/>
      <c r="B147" s="222"/>
      <c r="C147" s="222" t="s">
        <v>3412</v>
      </c>
      <c r="D147" s="260">
        <v>1964</v>
      </c>
      <c r="E147" s="219">
        <v>112</v>
      </c>
      <c r="F147" s="219">
        <v>112</v>
      </c>
      <c r="G147" s="264">
        <v>140</v>
      </c>
      <c r="H147" s="221" t="s">
        <v>149</v>
      </c>
      <c r="I147" s="219" t="s">
        <v>337</v>
      </c>
      <c r="J147" s="267" t="s">
        <v>103</v>
      </c>
      <c r="K147" s="219" t="s">
        <v>84</v>
      </c>
      <c r="L147" s="35" t="str">
        <f ca="1">IF(OFFSET(환산공식!$DU$15,$F147,0)=1,"O","X")</f>
        <v>X</v>
      </c>
      <c r="M147" s="212">
        <f ca="1">IFERROR(OFFSET(환산공식!DA$15,$F147,0),"")</f>
        <v>150</v>
      </c>
      <c r="N147" s="35" t="str">
        <f ca="1">IFERROR(CONCATENATE(ROUND(OFFSET(환산공식!DB$15,$F147,0),1),"%"),"")</f>
        <v>100%</v>
      </c>
      <c r="O147" s="35">
        <f ca="1">IFERROR(OFFSET(환산공식!DC$15,$F147,0),"")</f>
        <v>0</v>
      </c>
      <c r="P147" s="212" t="str">
        <f t="shared" ca="1" si="4"/>
        <v>3% 이하</v>
      </c>
      <c r="Q147" s="218">
        <f ca="1">IFERROR(ROUND(OFFSET(환산공식!$EX$15,$F147,0),3),"")</f>
        <v>0</v>
      </c>
      <c r="R147" s="218">
        <f ca="1">OFFSET('배치점수 계산기'!H$10,$D147,0)</f>
        <v>880.87199999999996</v>
      </c>
      <c r="S147" s="218">
        <f ca="1">OFFSET('배치점수 계산기'!I$10,$D147,0)</f>
        <v>879.31200000000001</v>
      </c>
      <c r="T147" s="218">
        <f ca="1">OFFSET('배치점수 계산기'!J$10,$D147,0)</f>
        <v>877.14</v>
      </c>
      <c r="U147" s="218">
        <f ca="1">OFFSET('배치점수 계산기'!K$10,$D147,0)</f>
        <v>874.56899999999996</v>
      </c>
      <c r="V147" s="218">
        <f ca="1">OFFSET('배치점수 계산기'!L$10,$D147,0)</f>
        <v>868.61099999999999</v>
      </c>
      <c r="W147" s="210" t="str">
        <f ca="1">OFFSET('배치점수 계산기'!M$10,$D147,0)</f>
        <v>표점/만점</v>
      </c>
      <c r="X147" s="208" t="str">
        <f ca="1">OFFSET('배치점수 계산기'!N$10,$D147,0)</f>
        <v>변표/만점</v>
      </c>
      <c r="Y147" s="212">
        <f ca="1">OFFSET(환산공식!FG$15,$F147,0)</f>
        <v>0.41</v>
      </c>
      <c r="Z147" s="35">
        <f ca="1">OFFSET(환산공식!FH$15,$F147,0)</f>
        <v>0.28999999999999998</v>
      </c>
      <c r="AA147" s="203">
        <f ca="1">OFFSET(환산공식!FI$15,$F147,0)</f>
        <v>0.3</v>
      </c>
      <c r="AB147" s="5"/>
      <c r="AD147">
        <f t="shared" ca="1" si="5"/>
        <v>6</v>
      </c>
      <c r="AF147" s="5"/>
      <c r="AG147" s="5"/>
      <c r="AH147" s="5"/>
    </row>
    <row r="148" spans="1:34">
      <c r="A148" s="222"/>
      <c r="B148" s="222"/>
      <c r="C148" s="222" t="s">
        <v>3413</v>
      </c>
      <c r="D148" s="260">
        <v>1965</v>
      </c>
      <c r="E148" s="219">
        <v>94</v>
      </c>
      <c r="F148" s="219">
        <v>94</v>
      </c>
      <c r="G148" s="264">
        <v>141</v>
      </c>
      <c r="H148" s="221" t="s">
        <v>149</v>
      </c>
      <c r="I148" s="219" t="s">
        <v>862</v>
      </c>
      <c r="J148" s="267" t="s">
        <v>869</v>
      </c>
      <c r="K148" s="219" t="s">
        <v>83</v>
      </c>
      <c r="L148" s="35" t="str">
        <f ca="1">IF(OFFSET(환산공식!$DU$15,$F148,0)=1,"O","X")</f>
        <v>X</v>
      </c>
      <c r="M148" s="212">
        <f ca="1">IFERROR(OFFSET(환산공식!DA$15,$F148,0),"")</f>
        <v>200</v>
      </c>
      <c r="N148" s="35" t="str">
        <f ca="1">IFERROR(CONCATENATE(ROUND(OFFSET(환산공식!DB$15,$F148,0),1),"%"),"")</f>
        <v>100%</v>
      </c>
      <c r="O148" s="35">
        <f ca="1">IFERROR(OFFSET(환산공식!DC$15,$F148,0),"")</f>
        <v>10</v>
      </c>
      <c r="P148" s="212" t="str">
        <f t="shared" ca="1" si="4"/>
        <v>3% 이하</v>
      </c>
      <c r="Q148" s="218">
        <f ca="1">IFERROR(ROUND(OFFSET(환산공식!$EX$15,$F148,0),3),"")</f>
        <v>0</v>
      </c>
      <c r="R148" s="218">
        <f ca="1">OFFSET('배치점수 계산기'!H$10,$D148,0)</f>
        <v>691.11900000000003</v>
      </c>
      <c r="S148" s="218">
        <f ca="1">OFFSET('배치점수 계산기'!I$10,$D148,0)</f>
        <v>688.94799999999998</v>
      </c>
      <c r="T148" s="218">
        <f ca="1">OFFSET('배치점수 계산기'!J$10,$D148,0)</f>
        <v>686.78899999999999</v>
      </c>
      <c r="U148" s="218">
        <f ca="1">OFFSET('배치점수 계산기'!K$10,$D148,0)</f>
        <v>684.29499999999996</v>
      </c>
      <c r="V148" s="218">
        <f ca="1">OFFSET('배치점수 계산기'!L$10,$D148,0)</f>
        <v>681.26700000000005</v>
      </c>
      <c r="W148" s="210" t="str">
        <f ca="1">OFFSET('배치점수 계산기'!M$10,$D148,0)</f>
        <v>표점</v>
      </c>
      <c r="X148" s="208" t="str">
        <f ca="1">OFFSET('배치점수 계산기'!N$10,$D148,0)</f>
        <v>변표</v>
      </c>
      <c r="Y148" s="212">
        <f ca="1">OFFSET(환산공식!FG$15,$F148,0)</f>
        <v>0.25</v>
      </c>
      <c r="Z148" s="35">
        <f ca="1">OFFSET(환산공식!FH$15,$F148,0)</f>
        <v>0.44</v>
      </c>
      <c r="AA148" s="203">
        <f ca="1">OFFSET(환산공식!FI$15,$F148,0)</f>
        <v>0.31</v>
      </c>
      <c r="AB148" s="5"/>
      <c r="AD148">
        <f t="shared" ca="1" si="5"/>
        <v>6</v>
      </c>
      <c r="AF148" s="5"/>
      <c r="AG148" s="5"/>
      <c r="AH148" s="5"/>
    </row>
    <row r="149" spans="1:34">
      <c r="A149" s="222"/>
      <c r="B149" s="222"/>
      <c r="C149" s="222" t="s">
        <v>3414</v>
      </c>
      <c r="D149" s="260">
        <v>1966</v>
      </c>
      <c r="E149" s="219">
        <v>94</v>
      </c>
      <c r="F149" s="219">
        <v>94</v>
      </c>
      <c r="G149" s="264">
        <v>142</v>
      </c>
      <c r="H149" s="221" t="s">
        <v>149</v>
      </c>
      <c r="I149" s="219" t="s">
        <v>862</v>
      </c>
      <c r="J149" s="267" t="s">
        <v>868</v>
      </c>
      <c r="K149" s="219" t="s">
        <v>83</v>
      </c>
      <c r="L149" s="35" t="str">
        <f ca="1">IF(OFFSET(환산공식!$DU$15,$F149,0)=1,"O","X")</f>
        <v>X</v>
      </c>
      <c r="M149" s="212">
        <f ca="1">IFERROR(OFFSET(환산공식!DA$15,$F149,0),"")</f>
        <v>200</v>
      </c>
      <c r="N149" s="35" t="str">
        <f ca="1">IFERROR(CONCATENATE(ROUND(OFFSET(환산공식!DB$15,$F149,0),1),"%"),"")</f>
        <v>100%</v>
      </c>
      <c r="O149" s="35">
        <f ca="1">IFERROR(OFFSET(환산공식!DC$15,$F149,0),"")</f>
        <v>10</v>
      </c>
      <c r="P149" s="212" t="str">
        <f t="shared" ca="1" si="4"/>
        <v>3% 이하</v>
      </c>
      <c r="Q149" s="218">
        <f ca="1">IFERROR(ROUND(OFFSET(환산공식!$EX$15,$F149,0),3),"")</f>
        <v>0</v>
      </c>
      <c r="R149" s="218">
        <f ca="1">OFFSET('배치점수 계산기'!H$10,$D149,0)</f>
        <v>690.53099999999995</v>
      </c>
      <c r="S149" s="218">
        <f ca="1">OFFSET('배치점수 계산기'!I$10,$D149,0)</f>
        <v>688.35799999999995</v>
      </c>
      <c r="T149" s="218">
        <f ca="1">OFFSET('배치점수 계산기'!J$10,$D149,0)</f>
        <v>686.53899999999999</v>
      </c>
      <c r="U149" s="218">
        <f ca="1">OFFSET('배치점수 계산기'!K$10,$D149,0)</f>
        <v>683.73199999999997</v>
      </c>
      <c r="V149" s="218">
        <f ca="1">OFFSET('배치점수 계산기'!L$10,$D149,0)</f>
        <v>680.89099999999996</v>
      </c>
      <c r="W149" s="210" t="str">
        <f ca="1">OFFSET('배치점수 계산기'!M$10,$D149,0)</f>
        <v>표점</v>
      </c>
      <c r="X149" s="208" t="str">
        <f ca="1">OFFSET('배치점수 계산기'!N$10,$D149,0)</f>
        <v>변표</v>
      </c>
      <c r="Y149" s="212">
        <f ca="1">OFFSET(환산공식!FG$15,$F149,0)</f>
        <v>0.25</v>
      </c>
      <c r="Z149" s="35">
        <f ca="1">OFFSET(환산공식!FH$15,$F149,0)</f>
        <v>0.44</v>
      </c>
      <c r="AA149" s="203">
        <f ca="1">OFFSET(환산공식!FI$15,$F149,0)</f>
        <v>0.31</v>
      </c>
      <c r="AB149" s="5"/>
      <c r="AD149">
        <f t="shared" ca="1" si="5"/>
        <v>6</v>
      </c>
      <c r="AF149" s="5"/>
      <c r="AG149" s="5"/>
      <c r="AH149" s="5"/>
    </row>
    <row r="150" spans="1:34">
      <c r="A150" s="222"/>
      <c r="B150" s="222"/>
      <c r="C150" s="222" t="s">
        <v>3415</v>
      </c>
      <c r="D150" s="260">
        <v>1967</v>
      </c>
      <c r="E150" s="219">
        <v>94</v>
      </c>
      <c r="F150" s="219">
        <v>94</v>
      </c>
      <c r="G150" s="264">
        <v>143</v>
      </c>
      <c r="H150" s="221" t="s">
        <v>149</v>
      </c>
      <c r="I150" s="219" t="s">
        <v>862</v>
      </c>
      <c r="J150" s="267" t="s">
        <v>866</v>
      </c>
      <c r="K150" s="219" t="s">
        <v>83</v>
      </c>
      <c r="L150" s="35" t="str">
        <f ca="1">IF(OFFSET(환산공식!$DU$15,$F150,0)=1,"O","X")</f>
        <v>X</v>
      </c>
      <c r="M150" s="212">
        <f ca="1">IFERROR(OFFSET(환산공식!DA$15,$F150,0),"")</f>
        <v>200</v>
      </c>
      <c r="N150" s="35" t="str">
        <f ca="1">IFERROR(CONCATENATE(ROUND(OFFSET(환산공식!DB$15,$F150,0),1),"%"),"")</f>
        <v>100%</v>
      </c>
      <c r="O150" s="35">
        <f ca="1">IFERROR(OFFSET(환산공식!DC$15,$F150,0),"")</f>
        <v>10</v>
      </c>
      <c r="P150" s="212" t="str">
        <f t="shared" ca="1" si="4"/>
        <v>3% 이하</v>
      </c>
      <c r="Q150" s="218">
        <f ca="1">IFERROR(ROUND(OFFSET(환산공식!$EX$15,$F150,0),3),"")</f>
        <v>0</v>
      </c>
      <c r="R150" s="218">
        <f ca="1">OFFSET('배치점수 계산기'!H$10,$D150,0)</f>
        <v>690.19</v>
      </c>
      <c r="S150" s="218">
        <f ca="1">OFFSET('배치점수 계산기'!I$10,$D150,0)</f>
        <v>688.029</v>
      </c>
      <c r="T150" s="218">
        <f ca="1">OFFSET('배치점수 계산기'!J$10,$D150,0)</f>
        <v>686.35400000000004</v>
      </c>
      <c r="U150" s="218">
        <f ca="1">OFFSET('배치점수 계산기'!K$10,$D150,0)</f>
        <v>683.63699999999994</v>
      </c>
      <c r="V150" s="218">
        <f ca="1">OFFSET('배치점수 계산기'!L$10,$D150,0)</f>
        <v>680.70799999999997</v>
      </c>
      <c r="W150" s="210" t="str">
        <f ca="1">OFFSET('배치점수 계산기'!M$10,$D150,0)</f>
        <v>표점</v>
      </c>
      <c r="X150" s="208" t="str">
        <f ca="1">OFFSET('배치점수 계산기'!N$10,$D150,0)</f>
        <v>변표</v>
      </c>
      <c r="Y150" s="212">
        <f ca="1">OFFSET(환산공식!FG$15,$F150,0)</f>
        <v>0.25</v>
      </c>
      <c r="Z150" s="35">
        <f ca="1">OFFSET(환산공식!FH$15,$F150,0)</f>
        <v>0.44</v>
      </c>
      <c r="AA150" s="203">
        <f ca="1">OFFSET(환산공식!FI$15,$F150,0)</f>
        <v>0.31</v>
      </c>
      <c r="AB150" s="5"/>
      <c r="AD150">
        <f t="shared" ca="1" si="5"/>
        <v>6</v>
      </c>
      <c r="AF150" s="5"/>
      <c r="AG150" s="5"/>
      <c r="AH150" s="5"/>
    </row>
    <row r="151" spans="1:34">
      <c r="A151" s="222"/>
      <c r="B151" s="222"/>
      <c r="C151" s="222" t="s">
        <v>3416</v>
      </c>
      <c r="D151" s="260">
        <v>1968</v>
      </c>
      <c r="E151" s="219">
        <v>94</v>
      </c>
      <c r="F151" s="219">
        <v>94</v>
      </c>
      <c r="G151" s="264">
        <v>144</v>
      </c>
      <c r="H151" s="221" t="s">
        <v>149</v>
      </c>
      <c r="I151" s="219" t="s">
        <v>862</v>
      </c>
      <c r="J151" s="267" t="s">
        <v>385</v>
      </c>
      <c r="K151" s="219" t="s">
        <v>83</v>
      </c>
      <c r="L151" s="35" t="str">
        <f ca="1">IF(OFFSET(환산공식!$DU$15,$F151,0)=1,"O","X")</f>
        <v>X</v>
      </c>
      <c r="M151" s="212">
        <f ca="1">IFERROR(OFFSET(환산공식!DA$15,$F151,0),"")</f>
        <v>200</v>
      </c>
      <c r="N151" s="35" t="str">
        <f ca="1">IFERROR(CONCATENATE(ROUND(OFFSET(환산공식!DB$15,$F151,0),1),"%"),"")</f>
        <v>100%</v>
      </c>
      <c r="O151" s="35">
        <f ca="1">IFERROR(OFFSET(환산공식!DC$15,$F151,0),"")</f>
        <v>10</v>
      </c>
      <c r="P151" s="212" t="str">
        <f t="shared" ca="1" si="4"/>
        <v>3% 이하</v>
      </c>
      <c r="Q151" s="218">
        <f ca="1">IFERROR(ROUND(OFFSET(환산공식!$EX$15,$F151,0),3),"")</f>
        <v>0</v>
      </c>
      <c r="R151" s="218">
        <f ca="1">OFFSET('배치점수 계산기'!H$10,$D151,0)</f>
        <v>688.20899999999995</v>
      </c>
      <c r="S151" s="218">
        <f ca="1">OFFSET('배치점수 계산기'!I$10,$D151,0)</f>
        <v>686.43899999999996</v>
      </c>
      <c r="T151" s="218">
        <f ca="1">OFFSET('배치점수 계산기'!J$10,$D151,0)</f>
        <v>684.63</v>
      </c>
      <c r="U151" s="218">
        <f ca="1">OFFSET('배치점수 계산기'!K$10,$D151,0)</f>
        <v>681.54700000000003</v>
      </c>
      <c r="V151" s="218">
        <f ca="1">OFFSET('배치점수 계산기'!L$10,$D151,0)</f>
        <v>676.10400000000004</v>
      </c>
      <c r="W151" s="210" t="str">
        <f ca="1">OFFSET('배치점수 계산기'!M$10,$D151,0)</f>
        <v>표점</v>
      </c>
      <c r="X151" s="208" t="str">
        <f ca="1">OFFSET('배치점수 계산기'!N$10,$D151,0)</f>
        <v>변표</v>
      </c>
      <c r="Y151" s="212">
        <f ca="1">OFFSET(환산공식!FG$15,$F151,0)</f>
        <v>0.25</v>
      </c>
      <c r="Z151" s="35">
        <f ca="1">OFFSET(환산공식!FH$15,$F151,0)</f>
        <v>0.44</v>
      </c>
      <c r="AA151" s="203">
        <f ca="1">OFFSET(환산공식!FI$15,$F151,0)</f>
        <v>0.31</v>
      </c>
      <c r="AB151" s="5"/>
      <c r="AD151">
        <f t="shared" ca="1" si="5"/>
        <v>6</v>
      </c>
      <c r="AF151" s="5"/>
      <c r="AG151" s="5"/>
      <c r="AH151" s="5"/>
    </row>
    <row r="152" spans="1:34">
      <c r="A152" s="222"/>
      <c r="B152" s="222"/>
      <c r="C152" s="222" t="s">
        <v>3417</v>
      </c>
      <c r="D152" s="260">
        <v>1969</v>
      </c>
      <c r="E152" s="219">
        <v>94</v>
      </c>
      <c r="F152" s="219">
        <v>94</v>
      </c>
      <c r="G152" s="264">
        <v>145</v>
      </c>
      <c r="H152" s="221" t="s">
        <v>149</v>
      </c>
      <c r="I152" s="219" t="s">
        <v>862</v>
      </c>
      <c r="J152" s="267" t="s">
        <v>72</v>
      </c>
      <c r="K152" s="219" t="s">
        <v>83</v>
      </c>
      <c r="L152" s="35" t="str">
        <f ca="1">IF(OFFSET(환산공식!$DU$15,$F152,0)=1,"O","X")</f>
        <v>X</v>
      </c>
      <c r="M152" s="212">
        <f ca="1">IFERROR(OFFSET(환산공식!DA$15,$F152,0),"")</f>
        <v>200</v>
      </c>
      <c r="N152" s="35" t="str">
        <f ca="1">IFERROR(CONCATENATE(ROUND(OFFSET(환산공식!DB$15,$F152,0),1),"%"),"")</f>
        <v>100%</v>
      </c>
      <c r="O152" s="35">
        <f ca="1">IFERROR(OFFSET(환산공식!DC$15,$F152,0),"")</f>
        <v>10</v>
      </c>
      <c r="P152" s="212" t="str">
        <f t="shared" ca="1" si="4"/>
        <v>3% 이하</v>
      </c>
      <c r="Q152" s="218">
        <f ca="1">IFERROR(ROUND(OFFSET(환산공식!$EX$15,$F152,0),3),"")</f>
        <v>0</v>
      </c>
      <c r="R152" s="218">
        <f ca="1">OFFSET('배치점수 계산기'!H$10,$D152,0)</f>
        <v>687.93399999999997</v>
      </c>
      <c r="S152" s="218">
        <f ca="1">OFFSET('배치점수 계산기'!I$10,$D152,0)</f>
        <v>686.01800000000003</v>
      </c>
      <c r="T152" s="218">
        <f ca="1">OFFSET('배치점수 계산기'!J$10,$D152,0)</f>
        <v>684.29499999999996</v>
      </c>
      <c r="U152" s="218">
        <f ca="1">OFFSET('배치점수 계산기'!K$10,$D152,0)</f>
        <v>681.26700000000005</v>
      </c>
      <c r="V152" s="218">
        <f ca="1">OFFSET('배치점수 계산기'!L$10,$D152,0)</f>
        <v>678.197</v>
      </c>
      <c r="W152" s="210" t="str">
        <f ca="1">OFFSET('배치점수 계산기'!M$10,$D152,0)</f>
        <v>표점</v>
      </c>
      <c r="X152" s="208" t="str">
        <f ca="1">OFFSET('배치점수 계산기'!N$10,$D152,0)</f>
        <v>변표</v>
      </c>
      <c r="Y152" s="212">
        <f ca="1">OFFSET(환산공식!FG$15,$F152,0)</f>
        <v>0.25</v>
      </c>
      <c r="Z152" s="35">
        <f ca="1">OFFSET(환산공식!FH$15,$F152,0)</f>
        <v>0.44</v>
      </c>
      <c r="AA152" s="203">
        <f ca="1">OFFSET(환산공식!FI$15,$F152,0)</f>
        <v>0.31</v>
      </c>
      <c r="AB152" s="5"/>
      <c r="AD152">
        <f t="shared" ca="1" si="5"/>
        <v>6</v>
      </c>
      <c r="AF152" s="5"/>
      <c r="AG152" s="5"/>
      <c r="AH152" s="5"/>
    </row>
    <row r="153" spans="1:34">
      <c r="A153" s="222"/>
      <c r="B153" s="222"/>
      <c r="C153" s="222" t="s">
        <v>3418</v>
      </c>
      <c r="D153" s="260">
        <v>1970</v>
      </c>
      <c r="E153" s="219">
        <v>94</v>
      </c>
      <c r="F153" s="219">
        <v>94</v>
      </c>
      <c r="G153" s="264">
        <v>146</v>
      </c>
      <c r="H153" s="221" t="s">
        <v>149</v>
      </c>
      <c r="I153" s="219" t="s">
        <v>862</v>
      </c>
      <c r="J153" s="267" t="s">
        <v>865</v>
      </c>
      <c r="K153" s="219" t="s">
        <v>83</v>
      </c>
      <c r="L153" s="35" t="str">
        <f ca="1">IF(OFFSET(환산공식!$DU$15,$F153,0)=1,"O","X")</f>
        <v>X</v>
      </c>
      <c r="M153" s="212">
        <f ca="1">IFERROR(OFFSET(환산공식!DA$15,$F153,0),"")</f>
        <v>200</v>
      </c>
      <c r="N153" s="35" t="str">
        <f ca="1">IFERROR(CONCATENATE(ROUND(OFFSET(환산공식!DB$15,$F153,0),1),"%"),"")</f>
        <v>100%</v>
      </c>
      <c r="O153" s="35">
        <f ca="1">IFERROR(OFFSET(환산공식!DC$15,$F153,0),"")</f>
        <v>10</v>
      </c>
      <c r="P153" s="212" t="str">
        <f t="shared" ca="1" si="4"/>
        <v>3% 이하</v>
      </c>
      <c r="Q153" s="218">
        <f ca="1">IFERROR(ROUND(OFFSET(환산공식!$EX$15,$F153,0),3),"")</f>
        <v>0</v>
      </c>
      <c r="R153" s="218">
        <f ca="1">OFFSET('배치점수 계산기'!H$10,$D153,0)</f>
        <v>686.43899999999996</v>
      </c>
      <c r="S153" s="218">
        <f ca="1">OFFSET('배치점수 계산기'!I$10,$D153,0)</f>
        <v>684.83</v>
      </c>
      <c r="T153" s="218">
        <f ca="1">OFFSET('배치점수 계산기'!J$10,$D153,0)</f>
        <v>683.35699999999997</v>
      </c>
      <c r="U153" s="218">
        <f ca="1">OFFSET('배치점수 계산기'!K$10,$D153,0)</f>
        <v>680.09900000000005</v>
      </c>
      <c r="V153" s="218">
        <f ca="1">OFFSET('배치점수 계산기'!L$10,$D153,0)</f>
        <v>677.38</v>
      </c>
      <c r="W153" s="210" t="str">
        <f ca="1">OFFSET('배치점수 계산기'!M$10,$D153,0)</f>
        <v>표점</v>
      </c>
      <c r="X153" s="208" t="str">
        <f ca="1">OFFSET('배치점수 계산기'!N$10,$D153,0)</f>
        <v>변표</v>
      </c>
      <c r="Y153" s="212">
        <f ca="1">OFFSET(환산공식!FG$15,$F153,0)</f>
        <v>0.25</v>
      </c>
      <c r="Z153" s="35">
        <f ca="1">OFFSET(환산공식!FH$15,$F153,0)</f>
        <v>0.44</v>
      </c>
      <c r="AA153" s="203">
        <f ca="1">OFFSET(환산공식!FI$15,$F153,0)</f>
        <v>0.31</v>
      </c>
      <c r="AB153" s="5"/>
      <c r="AD153">
        <f t="shared" ca="1" si="5"/>
        <v>6</v>
      </c>
      <c r="AF153" s="5"/>
      <c r="AG153" s="5"/>
      <c r="AH153" s="5"/>
    </row>
    <row r="154" spans="1:34">
      <c r="A154" s="222"/>
      <c r="B154" s="222"/>
      <c r="C154" s="222" t="s">
        <v>3419</v>
      </c>
      <c r="D154" s="260">
        <v>1971</v>
      </c>
      <c r="E154" s="219">
        <v>94</v>
      </c>
      <c r="F154" s="219">
        <v>94</v>
      </c>
      <c r="G154" s="264">
        <v>147</v>
      </c>
      <c r="H154" s="221" t="s">
        <v>149</v>
      </c>
      <c r="I154" s="219" t="s">
        <v>862</v>
      </c>
      <c r="J154" s="267" t="s">
        <v>802</v>
      </c>
      <c r="K154" s="219" t="s">
        <v>83</v>
      </c>
      <c r="L154" s="35" t="str">
        <f ca="1">IF(OFFSET(환산공식!$DU$15,$F154,0)=1,"O","X")</f>
        <v>X</v>
      </c>
      <c r="M154" s="212">
        <f ca="1">IFERROR(OFFSET(환산공식!DA$15,$F154,0),"")</f>
        <v>200</v>
      </c>
      <c r="N154" s="35" t="str">
        <f ca="1">IFERROR(CONCATENATE(ROUND(OFFSET(환산공식!DB$15,$F154,0),1),"%"),"")</f>
        <v>100%</v>
      </c>
      <c r="O154" s="35">
        <f ca="1">IFERROR(OFFSET(환산공식!DC$15,$F154,0),"")</f>
        <v>10</v>
      </c>
      <c r="P154" s="212" t="str">
        <f t="shared" ca="1" si="4"/>
        <v>3% 이하</v>
      </c>
      <c r="Q154" s="218">
        <f ca="1">IFERROR(ROUND(OFFSET(환산공식!$EX$15,$F154,0),3),"")</f>
        <v>0</v>
      </c>
      <c r="R154" s="218">
        <f ca="1">OFFSET('배치점수 계산기'!H$10,$D154,0)</f>
        <v>685.19899999999996</v>
      </c>
      <c r="S154" s="218">
        <f ca="1">OFFSET('배치점수 계산기'!I$10,$D154,0)</f>
        <v>683.63699999999994</v>
      </c>
      <c r="T154" s="218">
        <f ca="1">OFFSET('배치점수 계산기'!J$10,$D154,0)</f>
        <v>681.79499999999996</v>
      </c>
      <c r="U154" s="218">
        <f ca="1">OFFSET('배치점수 계산기'!K$10,$D154,0)</f>
        <v>679.02099999999996</v>
      </c>
      <c r="V154" s="218">
        <f ca="1">OFFSET('배치점수 계산기'!L$10,$D154,0)</f>
        <v>676.46799999999996</v>
      </c>
      <c r="W154" s="210" t="str">
        <f ca="1">OFFSET('배치점수 계산기'!M$10,$D154,0)</f>
        <v>표점</v>
      </c>
      <c r="X154" s="208" t="str">
        <f ca="1">OFFSET('배치점수 계산기'!N$10,$D154,0)</f>
        <v>변표</v>
      </c>
      <c r="Y154" s="212">
        <f ca="1">OFFSET(환산공식!FG$15,$F154,0)</f>
        <v>0.25</v>
      </c>
      <c r="Z154" s="35">
        <f ca="1">OFFSET(환산공식!FH$15,$F154,0)</f>
        <v>0.44</v>
      </c>
      <c r="AA154" s="203">
        <f ca="1">OFFSET(환산공식!FI$15,$F154,0)</f>
        <v>0.31</v>
      </c>
      <c r="AB154" s="5"/>
      <c r="AD154">
        <f t="shared" ca="1" si="5"/>
        <v>6</v>
      </c>
      <c r="AF154" s="5"/>
      <c r="AG154" s="5"/>
      <c r="AH154" s="5"/>
    </row>
    <row r="155" spans="1:34">
      <c r="A155" s="222"/>
      <c r="B155" s="222"/>
      <c r="C155" s="222" t="s">
        <v>3420</v>
      </c>
      <c r="D155" s="260">
        <v>1972</v>
      </c>
      <c r="E155" s="219">
        <v>94</v>
      </c>
      <c r="F155" s="219">
        <v>94</v>
      </c>
      <c r="G155" s="264">
        <v>148</v>
      </c>
      <c r="H155" s="221" t="s">
        <v>149</v>
      </c>
      <c r="I155" s="219" t="s">
        <v>862</v>
      </c>
      <c r="J155" s="267" t="s">
        <v>182</v>
      </c>
      <c r="K155" s="219" t="s">
        <v>83</v>
      </c>
      <c r="L155" s="35" t="str">
        <f ca="1">IF(OFFSET(환산공식!$DU$15,$F155,0)=1,"O","X")</f>
        <v>X</v>
      </c>
      <c r="M155" s="212">
        <f ca="1">IFERROR(OFFSET(환산공식!DA$15,$F155,0),"")</f>
        <v>200</v>
      </c>
      <c r="N155" s="35" t="str">
        <f ca="1">IFERROR(CONCATENATE(ROUND(OFFSET(환산공식!DB$15,$F155,0),1),"%"),"")</f>
        <v>100%</v>
      </c>
      <c r="O155" s="35">
        <f ca="1">IFERROR(OFFSET(환산공식!DC$15,$F155,0),"")</f>
        <v>10</v>
      </c>
      <c r="P155" s="212" t="str">
        <f t="shared" ca="1" si="4"/>
        <v>3% 이하</v>
      </c>
      <c r="Q155" s="218">
        <f ca="1">IFERROR(ROUND(OFFSET(환산공식!$EX$15,$F155,0),3),"")</f>
        <v>0</v>
      </c>
      <c r="R155" s="218">
        <f ca="1">OFFSET('배치점수 계산기'!H$10,$D155,0)</f>
        <v>684.45</v>
      </c>
      <c r="S155" s="218">
        <f ca="1">OFFSET('배치점수 계산기'!I$10,$D155,0)</f>
        <v>682.54399999999998</v>
      </c>
      <c r="T155" s="218">
        <f ca="1">OFFSET('배치점수 계산기'!J$10,$D155,0)</f>
        <v>680.33900000000006</v>
      </c>
      <c r="U155" s="218">
        <f ca="1">OFFSET('배치점수 계산기'!K$10,$D155,0)</f>
        <v>677.47500000000002</v>
      </c>
      <c r="V155" s="218">
        <f ca="1">OFFSET('배치점수 계산기'!L$10,$D155,0)</f>
        <v>675.08699999999999</v>
      </c>
      <c r="W155" s="210" t="str">
        <f ca="1">OFFSET('배치점수 계산기'!M$10,$D155,0)</f>
        <v>표점</v>
      </c>
      <c r="X155" s="208" t="str">
        <f ca="1">OFFSET('배치점수 계산기'!N$10,$D155,0)</f>
        <v>변표</v>
      </c>
      <c r="Y155" s="212">
        <f ca="1">OFFSET(환산공식!FG$15,$F155,0)</f>
        <v>0.25</v>
      </c>
      <c r="Z155" s="35">
        <f ca="1">OFFSET(환산공식!FH$15,$F155,0)</f>
        <v>0.44</v>
      </c>
      <c r="AA155" s="203">
        <f ca="1">OFFSET(환산공식!FI$15,$F155,0)</f>
        <v>0.31</v>
      </c>
      <c r="AB155" s="5"/>
      <c r="AD155">
        <f t="shared" ca="1" si="5"/>
        <v>6</v>
      </c>
      <c r="AF155" s="5"/>
      <c r="AG155" s="5"/>
      <c r="AH155" s="5"/>
    </row>
    <row r="156" spans="1:34">
      <c r="A156" s="222"/>
      <c r="B156" s="222"/>
      <c r="C156" s="222" t="s">
        <v>3421</v>
      </c>
      <c r="D156" s="260">
        <v>1973</v>
      </c>
      <c r="E156" s="219">
        <v>94</v>
      </c>
      <c r="F156" s="219">
        <v>94</v>
      </c>
      <c r="G156" s="264">
        <v>149</v>
      </c>
      <c r="H156" s="221" t="s">
        <v>149</v>
      </c>
      <c r="I156" s="219" t="s">
        <v>862</v>
      </c>
      <c r="J156" s="267" t="s">
        <v>18563</v>
      </c>
      <c r="K156" s="219" t="s">
        <v>83</v>
      </c>
      <c r="L156" s="35" t="str">
        <f ca="1">IF(OFFSET(환산공식!$DU$15,$F156,0)=1,"O","X")</f>
        <v>X</v>
      </c>
      <c r="M156" s="212">
        <f ca="1">IFERROR(OFFSET(환산공식!DA$15,$F156,0),"")</f>
        <v>200</v>
      </c>
      <c r="N156" s="35" t="str">
        <f ca="1">IFERROR(CONCATENATE(ROUND(OFFSET(환산공식!DB$15,$F156,0),1),"%"),"")</f>
        <v>100%</v>
      </c>
      <c r="O156" s="35">
        <f ca="1">IFERROR(OFFSET(환산공식!DC$15,$F156,0),"")</f>
        <v>10</v>
      </c>
      <c r="P156" s="212" t="str">
        <f t="shared" ca="1" si="4"/>
        <v>3% 이하</v>
      </c>
      <c r="Q156" s="218">
        <f ca="1">IFERROR(ROUND(OFFSET(환산공식!$EX$15,$F156,0),3),"")</f>
        <v>0</v>
      </c>
      <c r="R156" s="218">
        <f ca="1">OFFSET('배치점수 계산기'!H$10,$D156,0)</f>
        <v>683.63699999999994</v>
      </c>
      <c r="S156" s="218">
        <f ca="1">OFFSET('배치점수 계산기'!I$10,$D156,0)</f>
        <v>682.08399999999995</v>
      </c>
      <c r="T156" s="218">
        <f ca="1">OFFSET('배치점수 계산기'!J$10,$D156,0)</f>
        <v>679.67700000000002</v>
      </c>
      <c r="U156" s="218">
        <f ca="1">OFFSET('배치점수 계산기'!K$10,$D156,0)</f>
        <v>677.18499999999995</v>
      </c>
      <c r="V156" s="218">
        <f ca="1">OFFSET('배치점수 계산기'!L$10,$D156,0)</f>
        <v>674.67700000000002</v>
      </c>
      <c r="W156" s="210" t="str">
        <f ca="1">OFFSET('배치점수 계산기'!M$10,$D156,0)</f>
        <v>표점</v>
      </c>
      <c r="X156" s="208" t="str">
        <f ca="1">OFFSET('배치점수 계산기'!N$10,$D156,0)</f>
        <v>변표</v>
      </c>
      <c r="Y156" s="212">
        <f ca="1">OFFSET(환산공식!FG$15,$F156,0)</f>
        <v>0.25</v>
      </c>
      <c r="Z156" s="35">
        <f ca="1">OFFSET(환산공식!FH$15,$F156,0)</f>
        <v>0.44</v>
      </c>
      <c r="AA156" s="203">
        <f ca="1">OFFSET(환산공식!FI$15,$F156,0)</f>
        <v>0.31</v>
      </c>
      <c r="AB156" s="5"/>
      <c r="AD156">
        <f t="shared" ca="1" si="5"/>
        <v>6</v>
      </c>
      <c r="AF156" s="5"/>
      <c r="AG156" s="5"/>
      <c r="AH156" s="5"/>
    </row>
    <row r="157" spans="1:34">
      <c r="A157" s="222"/>
      <c r="B157" s="222"/>
      <c r="C157" s="222" t="s">
        <v>3422</v>
      </c>
      <c r="D157" s="260">
        <v>1974</v>
      </c>
      <c r="E157" s="219">
        <v>94</v>
      </c>
      <c r="F157" s="219">
        <v>94</v>
      </c>
      <c r="G157" s="264">
        <v>150</v>
      </c>
      <c r="H157" s="221" t="s">
        <v>149</v>
      </c>
      <c r="I157" s="219" t="s">
        <v>862</v>
      </c>
      <c r="J157" s="267" t="s">
        <v>18570</v>
      </c>
      <c r="K157" s="219" t="s">
        <v>83</v>
      </c>
      <c r="L157" s="35" t="str">
        <f ca="1">IF(OFFSET(환산공식!$DU$15,$F157,0)=1,"O","X")</f>
        <v>X</v>
      </c>
      <c r="M157" s="212">
        <f ca="1">IFERROR(OFFSET(환산공식!DA$15,$F157,0),"")</f>
        <v>200</v>
      </c>
      <c r="N157" s="35" t="str">
        <f ca="1">IFERROR(CONCATENATE(ROUND(OFFSET(환산공식!DB$15,$F157,0),1),"%"),"")</f>
        <v>100%</v>
      </c>
      <c r="O157" s="35">
        <f ca="1">IFERROR(OFFSET(환산공식!DC$15,$F157,0),"")</f>
        <v>10</v>
      </c>
      <c r="P157" s="212" t="str">
        <f t="shared" ca="1" si="4"/>
        <v>3% 이하</v>
      </c>
      <c r="Q157" s="218">
        <f ca="1">IFERROR(ROUND(OFFSET(환산공식!$EX$15,$F157,0),3),"")</f>
        <v>0</v>
      </c>
      <c r="R157" s="218">
        <f ca="1">OFFSET('배치점수 계산기'!H$10,$D157,0)</f>
        <v>675.55700000000002</v>
      </c>
      <c r="S157" s="218">
        <f ca="1">OFFSET('배치점수 계산기'!I$10,$D157,0)</f>
        <v>674.16700000000003</v>
      </c>
      <c r="T157" s="218">
        <f ca="1">OFFSET('배치점수 계산기'!J$10,$D157,0)</f>
        <v>672.77800000000002</v>
      </c>
      <c r="U157" s="218">
        <f ca="1">OFFSET('배치점수 계산기'!K$10,$D157,0)</f>
        <v>670.72199999999998</v>
      </c>
      <c r="V157" s="218">
        <f ca="1">OFFSET('배치점수 계산기'!L$10,$D157,0)</f>
        <v>668.62</v>
      </c>
      <c r="W157" s="210" t="str">
        <f ca="1">OFFSET('배치점수 계산기'!M$10,$D157,0)</f>
        <v>표점</v>
      </c>
      <c r="X157" s="208" t="str">
        <f ca="1">OFFSET('배치점수 계산기'!N$10,$D157,0)</f>
        <v>변표</v>
      </c>
      <c r="Y157" s="212">
        <f ca="1">OFFSET(환산공식!FG$15,$F157,0)</f>
        <v>0.25</v>
      </c>
      <c r="Z157" s="35">
        <f ca="1">OFFSET(환산공식!FH$15,$F157,0)</f>
        <v>0.44</v>
      </c>
      <c r="AA157" s="203">
        <f ca="1">OFFSET(환산공식!FI$15,$F157,0)</f>
        <v>0.31</v>
      </c>
      <c r="AB157" s="5"/>
      <c r="AD157">
        <f t="shared" ca="1" si="5"/>
        <v>6</v>
      </c>
      <c r="AF157" s="5"/>
      <c r="AG157" s="5"/>
      <c r="AH157" s="5"/>
    </row>
    <row r="158" spans="1:34">
      <c r="A158" s="222"/>
      <c r="B158" s="222"/>
      <c r="C158" s="222" t="s">
        <v>3423</v>
      </c>
      <c r="D158" s="260">
        <v>1975</v>
      </c>
      <c r="E158" s="219">
        <v>94</v>
      </c>
      <c r="F158" s="219">
        <v>94</v>
      </c>
      <c r="G158" s="264">
        <v>151</v>
      </c>
      <c r="H158" s="221" t="s">
        <v>149</v>
      </c>
      <c r="I158" s="219" t="s">
        <v>862</v>
      </c>
      <c r="J158" s="267" t="s">
        <v>18574</v>
      </c>
      <c r="K158" s="219" t="s">
        <v>83</v>
      </c>
      <c r="L158" s="35" t="str">
        <f ca="1">IF(OFFSET(환산공식!$DU$15,$F158,0)=1,"O","X")</f>
        <v>X</v>
      </c>
      <c r="M158" s="212">
        <f ca="1">IFERROR(OFFSET(환산공식!DA$15,$F158,0),"")</f>
        <v>200</v>
      </c>
      <c r="N158" s="35" t="str">
        <f ca="1">IFERROR(CONCATENATE(ROUND(OFFSET(환산공식!DB$15,$F158,0),1),"%"),"")</f>
        <v>100%</v>
      </c>
      <c r="O158" s="35">
        <f ca="1">IFERROR(OFFSET(환산공식!DC$15,$F158,0),"")</f>
        <v>10</v>
      </c>
      <c r="P158" s="212" t="str">
        <f t="shared" ca="1" si="4"/>
        <v>3% 이하</v>
      </c>
      <c r="Q158" s="218">
        <f ca="1">IFERROR(ROUND(OFFSET(환산공식!$EX$15,$F158,0),3),"")</f>
        <v>0</v>
      </c>
      <c r="R158" s="218">
        <f ca="1">OFFSET('배치점수 계산기'!H$10,$D158,0)</f>
        <v>670.92499999999995</v>
      </c>
      <c r="S158" s="218">
        <f ca="1">OFFSET('배치점수 계산기'!I$10,$D158,0)</f>
        <v>669.779</v>
      </c>
      <c r="T158" s="218">
        <f ca="1">OFFSET('배치점수 계산기'!J$10,$D158,0)</f>
        <v>668.42100000000005</v>
      </c>
      <c r="U158" s="218">
        <f ca="1">OFFSET('배치점수 계산기'!K$10,$D158,0)</f>
        <v>666.26099999999997</v>
      </c>
      <c r="V158" s="218">
        <f ca="1">OFFSET('배치점수 계산기'!L$10,$D158,0)</f>
        <v>663.47900000000004</v>
      </c>
      <c r="W158" s="210" t="str">
        <f ca="1">OFFSET('배치점수 계산기'!M$10,$D158,0)</f>
        <v>표점</v>
      </c>
      <c r="X158" s="208" t="str">
        <f ca="1">OFFSET('배치점수 계산기'!N$10,$D158,0)</f>
        <v>변표</v>
      </c>
      <c r="Y158" s="212">
        <f ca="1">OFFSET(환산공식!FG$15,$F158,0)</f>
        <v>0.25</v>
      </c>
      <c r="Z158" s="35">
        <f ca="1">OFFSET(환산공식!FH$15,$F158,0)</f>
        <v>0.44</v>
      </c>
      <c r="AA158" s="203">
        <f ca="1">OFFSET(환산공식!FI$15,$F158,0)</f>
        <v>0.31</v>
      </c>
      <c r="AB158" s="5"/>
      <c r="AD158">
        <f t="shared" ca="1" si="5"/>
        <v>6</v>
      </c>
      <c r="AF158" s="5"/>
      <c r="AG158" s="5"/>
      <c r="AH158" s="5"/>
    </row>
    <row r="159" spans="1:34">
      <c r="A159" s="222"/>
      <c r="B159" s="222"/>
      <c r="C159" s="222" t="s">
        <v>3424</v>
      </c>
      <c r="D159" s="260">
        <v>1976</v>
      </c>
      <c r="E159" s="219">
        <v>94</v>
      </c>
      <c r="F159" s="219">
        <v>94</v>
      </c>
      <c r="G159" s="264">
        <v>152</v>
      </c>
      <c r="H159" s="221" t="s">
        <v>149</v>
      </c>
      <c r="I159" s="219" t="s">
        <v>862</v>
      </c>
      <c r="J159" s="267" t="s">
        <v>18573</v>
      </c>
      <c r="K159" s="219" t="s">
        <v>83</v>
      </c>
      <c r="L159" s="35" t="str">
        <f ca="1">IF(OFFSET(환산공식!$DU$15,$F159,0)=1,"O","X")</f>
        <v>X</v>
      </c>
      <c r="M159" s="212">
        <f ca="1">IFERROR(OFFSET(환산공식!DA$15,$F159,0),"")</f>
        <v>200</v>
      </c>
      <c r="N159" s="35" t="str">
        <f ca="1">IFERROR(CONCATENATE(ROUND(OFFSET(환산공식!DB$15,$F159,0),1),"%"),"")</f>
        <v>100%</v>
      </c>
      <c r="O159" s="35">
        <f ca="1">IFERROR(OFFSET(환산공식!DC$15,$F159,0),"")</f>
        <v>10</v>
      </c>
      <c r="P159" s="212" t="str">
        <f t="shared" ca="1" si="4"/>
        <v>3% 이하</v>
      </c>
      <c r="Q159" s="218">
        <f ca="1">IFERROR(ROUND(OFFSET(환산공식!$EX$15,$F159,0),3),"")</f>
        <v>0</v>
      </c>
      <c r="R159" s="218">
        <f ca="1">OFFSET('배치점수 계산기'!H$10,$D159,0)</f>
        <v>670.12900000000002</v>
      </c>
      <c r="S159" s="218">
        <f ca="1">OFFSET('배치점수 계산기'!I$10,$D159,0)</f>
        <v>668.83</v>
      </c>
      <c r="T159" s="218">
        <f ca="1">OFFSET('배치점수 계산기'!J$10,$D159,0)</f>
        <v>667.572</v>
      </c>
      <c r="U159" s="218">
        <f ca="1">OFFSET('배치점수 계산기'!K$10,$D159,0)</f>
        <v>665.35699999999997</v>
      </c>
      <c r="V159" s="218">
        <f ca="1">OFFSET('배치점수 계산기'!L$10,$D159,0)</f>
        <v>662.91</v>
      </c>
      <c r="W159" s="210" t="str">
        <f ca="1">OFFSET('배치점수 계산기'!M$10,$D159,0)</f>
        <v>표점</v>
      </c>
      <c r="X159" s="208" t="str">
        <f ca="1">OFFSET('배치점수 계산기'!N$10,$D159,0)</f>
        <v>변표</v>
      </c>
      <c r="Y159" s="212">
        <f ca="1">OFFSET(환산공식!FG$15,$F159,0)</f>
        <v>0.25</v>
      </c>
      <c r="Z159" s="35">
        <f ca="1">OFFSET(환산공식!FH$15,$F159,0)</f>
        <v>0.44</v>
      </c>
      <c r="AA159" s="203">
        <f ca="1">OFFSET(환산공식!FI$15,$F159,0)</f>
        <v>0.31</v>
      </c>
      <c r="AB159" s="5"/>
      <c r="AD159">
        <f t="shared" ca="1" si="5"/>
        <v>6</v>
      </c>
      <c r="AF159" s="5"/>
      <c r="AG159" s="5"/>
      <c r="AH159" s="5"/>
    </row>
    <row r="160" spans="1:34">
      <c r="A160" s="222"/>
      <c r="B160" s="222"/>
      <c r="C160" s="222" t="s">
        <v>3425</v>
      </c>
      <c r="D160" s="260">
        <v>1977</v>
      </c>
      <c r="E160" s="219">
        <v>94</v>
      </c>
      <c r="F160" s="219">
        <v>94</v>
      </c>
      <c r="G160" s="264">
        <v>153</v>
      </c>
      <c r="H160" s="221" t="s">
        <v>149</v>
      </c>
      <c r="I160" s="219" t="s">
        <v>862</v>
      </c>
      <c r="J160" s="267" t="s">
        <v>18571</v>
      </c>
      <c r="K160" s="219" t="s">
        <v>83</v>
      </c>
      <c r="L160" s="35" t="str">
        <f ca="1">IF(OFFSET(환산공식!$DU$15,$F160,0)=1,"O","X")</f>
        <v>X</v>
      </c>
      <c r="M160" s="212">
        <f ca="1">IFERROR(OFFSET(환산공식!DA$15,$F160,0),"")</f>
        <v>200</v>
      </c>
      <c r="N160" s="35" t="str">
        <f ca="1">IFERROR(CONCATENATE(ROUND(OFFSET(환산공식!DB$15,$F160,0),1),"%"),"")</f>
        <v>100%</v>
      </c>
      <c r="O160" s="35">
        <f ca="1">IFERROR(OFFSET(환산공식!DC$15,$F160,0),"")</f>
        <v>10</v>
      </c>
      <c r="P160" s="212" t="str">
        <f t="shared" ca="1" si="4"/>
        <v>3% 이하</v>
      </c>
      <c r="Q160" s="218">
        <f ca="1">IFERROR(ROUND(OFFSET(환산공식!$EX$15,$F160,0),3),"")</f>
        <v>0</v>
      </c>
      <c r="R160" s="218">
        <f ca="1">OFFSET('배치점수 계산기'!H$10,$D160,0)</f>
        <v>667.17</v>
      </c>
      <c r="S160" s="218">
        <f ca="1">OFFSET('배치점수 계산기'!I$10,$D160,0)</f>
        <v>666.16099999999994</v>
      </c>
      <c r="T160" s="218">
        <f ca="1">OFFSET('배치점수 계산기'!J$10,$D160,0)</f>
        <v>664.21699999999998</v>
      </c>
      <c r="U160" s="218">
        <f ca="1">OFFSET('배치점수 계산기'!K$10,$D160,0)</f>
        <v>661.27099999999996</v>
      </c>
      <c r="V160" s="218">
        <f ca="1">OFFSET('배치점수 계산기'!L$10,$D160,0)</f>
        <v>658.71500000000003</v>
      </c>
      <c r="W160" s="210" t="str">
        <f ca="1">OFFSET('배치점수 계산기'!M$10,$D160,0)</f>
        <v>표점</v>
      </c>
      <c r="X160" s="208" t="str">
        <f ca="1">OFFSET('배치점수 계산기'!N$10,$D160,0)</f>
        <v>변표</v>
      </c>
      <c r="Y160" s="212">
        <f ca="1">OFFSET(환산공식!FG$15,$F160,0)</f>
        <v>0.25</v>
      </c>
      <c r="Z160" s="35">
        <f ca="1">OFFSET(환산공식!FH$15,$F160,0)</f>
        <v>0.44</v>
      </c>
      <c r="AA160" s="203">
        <f ca="1">OFFSET(환산공식!FI$15,$F160,0)</f>
        <v>0.31</v>
      </c>
      <c r="AB160" s="5"/>
      <c r="AD160">
        <f t="shared" ca="1" si="5"/>
        <v>6</v>
      </c>
      <c r="AF160" s="5"/>
      <c r="AG160" s="5"/>
      <c r="AH160" s="5"/>
    </row>
    <row r="161" spans="1:34">
      <c r="A161" s="222"/>
      <c r="B161" s="222"/>
      <c r="C161" s="222" t="s">
        <v>3426</v>
      </c>
      <c r="D161" s="260">
        <v>1978</v>
      </c>
      <c r="E161" s="219">
        <v>94</v>
      </c>
      <c r="F161" s="219">
        <v>94</v>
      </c>
      <c r="G161" s="264">
        <v>154</v>
      </c>
      <c r="H161" s="221" t="s">
        <v>149</v>
      </c>
      <c r="I161" s="219" t="s">
        <v>862</v>
      </c>
      <c r="J161" s="267" t="s">
        <v>18568</v>
      </c>
      <c r="K161" s="219" t="s">
        <v>83</v>
      </c>
      <c r="L161" s="35" t="str">
        <f ca="1">IF(OFFSET(환산공식!$DU$15,$F161,0)=1,"O","X")</f>
        <v>X</v>
      </c>
      <c r="M161" s="212">
        <f ca="1">IFERROR(OFFSET(환산공식!DA$15,$F161,0),"")</f>
        <v>200</v>
      </c>
      <c r="N161" s="35" t="str">
        <f ca="1">IFERROR(CONCATENATE(ROUND(OFFSET(환산공식!DB$15,$F161,0),1),"%"),"")</f>
        <v>100%</v>
      </c>
      <c r="O161" s="35">
        <f ca="1">IFERROR(OFFSET(환산공식!DC$15,$F161,0),"")</f>
        <v>10</v>
      </c>
      <c r="P161" s="212" t="str">
        <f t="shared" ca="1" si="4"/>
        <v>3% 이하</v>
      </c>
      <c r="Q161" s="218">
        <f ca="1">IFERROR(ROUND(OFFSET(환산공식!$EX$15,$F161,0),3),"")</f>
        <v>0</v>
      </c>
      <c r="R161" s="218">
        <f ca="1">OFFSET('배치점수 계산기'!H$10,$D161,0)</f>
        <v>665.35699999999997</v>
      </c>
      <c r="S161" s="218">
        <f ca="1">OFFSET('배치점수 계산기'!I$10,$D161,0)</f>
        <v>663.798</v>
      </c>
      <c r="T161" s="218">
        <f ca="1">OFFSET('배치점수 계산기'!J$10,$D161,0)</f>
        <v>662.35699999999997</v>
      </c>
      <c r="U161" s="218">
        <f ca="1">OFFSET('배치점수 계산기'!K$10,$D161,0)</f>
        <v>660.17499999999995</v>
      </c>
      <c r="V161" s="218">
        <f ca="1">OFFSET('배치점수 계산기'!L$10,$D161,0)</f>
        <v>658.27200000000005</v>
      </c>
      <c r="W161" s="210" t="str">
        <f ca="1">OFFSET('배치점수 계산기'!M$10,$D161,0)</f>
        <v>표점</v>
      </c>
      <c r="X161" s="208" t="str">
        <f ca="1">OFFSET('배치점수 계산기'!N$10,$D161,0)</f>
        <v>변표</v>
      </c>
      <c r="Y161" s="212">
        <f ca="1">OFFSET(환산공식!FG$15,$F161,0)</f>
        <v>0.25</v>
      </c>
      <c r="Z161" s="35">
        <f ca="1">OFFSET(환산공식!FH$15,$F161,0)</f>
        <v>0.44</v>
      </c>
      <c r="AA161" s="203">
        <f ca="1">OFFSET(환산공식!FI$15,$F161,0)</f>
        <v>0.31</v>
      </c>
      <c r="AB161" s="5"/>
      <c r="AD161">
        <f t="shared" ca="1" si="5"/>
        <v>6</v>
      </c>
      <c r="AF161" s="5"/>
      <c r="AG161" s="5"/>
      <c r="AH161" s="5"/>
    </row>
    <row r="162" spans="1:34">
      <c r="A162" s="222"/>
      <c r="B162" s="222"/>
      <c r="C162" s="222" t="s">
        <v>3427</v>
      </c>
      <c r="D162" s="260">
        <v>1979</v>
      </c>
      <c r="E162" s="219">
        <v>97</v>
      </c>
      <c r="F162" s="219">
        <v>97</v>
      </c>
      <c r="G162" s="264">
        <v>155</v>
      </c>
      <c r="H162" s="221" t="s">
        <v>149</v>
      </c>
      <c r="I162" s="219" t="s">
        <v>862</v>
      </c>
      <c r="J162" s="267" t="s">
        <v>863</v>
      </c>
      <c r="K162" s="219" t="s">
        <v>83</v>
      </c>
      <c r="L162" s="35" t="str">
        <f ca="1">IF(OFFSET(환산공식!$DU$15,$F162,0)=1,"O","X")</f>
        <v>X</v>
      </c>
      <c r="M162" s="212">
        <f ca="1">IFERROR(OFFSET(환산공식!DA$15,$F162,0),"")</f>
        <v>200</v>
      </c>
      <c r="N162" s="35" t="str">
        <f ca="1">IFERROR(CONCATENATE(ROUND(OFFSET(환산공식!DB$15,$F162,0),1),"%"),"")</f>
        <v>100%</v>
      </c>
      <c r="O162" s="35">
        <f ca="1">IFERROR(OFFSET(환산공식!DC$15,$F162,0),"")</f>
        <v>10</v>
      </c>
      <c r="P162" s="212" t="str">
        <f t="shared" ca="1" si="4"/>
        <v>3% 이하</v>
      </c>
      <c r="Q162" s="218">
        <f ca="1">IFERROR(ROUND(OFFSET(환산공식!$EX$15,$F162,0),3),"")</f>
        <v>0</v>
      </c>
      <c r="R162" s="218">
        <f ca="1">OFFSET('배치점수 계산기'!H$10,$D162,0)</f>
        <v>652.495</v>
      </c>
      <c r="S162" s="218">
        <f ca="1">OFFSET('배치점수 계산기'!I$10,$D162,0)</f>
        <v>651.53599999999994</v>
      </c>
      <c r="T162" s="218">
        <f ca="1">OFFSET('배치점수 계산기'!J$10,$D162,0)</f>
        <v>650.23699999999997</v>
      </c>
      <c r="U162" s="218">
        <f ca="1">OFFSET('배치점수 계산기'!K$10,$D162,0)</f>
        <v>648.31100000000004</v>
      </c>
      <c r="V162" s="218">
        <f ca="1">OFFSET('배치점수 계산기'!L$10,$D162,0)</f>
        <v>646.52200000000005</v>
      </c>
      <c r="W162" s="210" t="str">
        <f ca="1">OFFSET('배치점수 계산기'!M$10,$D162,0)</f>
        <v>표점</v>
      </c>
      <c r="X162" s="208" t="str">
        <f ca="1">OFFSET('배치점수 계산기'!N$10,$D162,0)</f>
        <v>변표</v>
      </c>
      <c r="Y162" s="212">
        <f ca="1">OFFSET(환산공식!FG$15,$F162,0)</f>
        <v>0.25</v>
      </c>
      <c r="Z162" s="35">
        <f ca="1">OFFSET(환산공식!FH$15,$F162,0)</f>
        <v>0.44</v>
      </c>
      <c r="AA162" s="203">
        <f ca="1">OFFSET(환산공식!FI$15,$F162,0)</f>
        <v>0.31</v>
      </c>
      <c r="AB162" s="5"/>
      <c r="AD162">
        <f t="shared" ca="1" si="5"/>
        <v>6</v>
      </c>
      <c r="AF162" s="5"/>
      <c r="AG162" s="5"/>
      <c r="AH162" s="5"/>
    </row>
    <row r="163" spans="1:34">
      <c r="A163" s="222"/>
      <c r="B163" s="222"/>
      <c r="C163" s="222" t="s">
        <v>3428</v>
      </c>
      <c r="D163" s="260">
        <v>1980</v>
      </c>
      <c r="E163" s="219">
        <v>96</v>
      </c>
      <c r="F163" s="219">
        <v>96</v>
      </c>
      <c r="G163" s="264">
        <v>156</v>
      </c>
      <c r="H163" s="221" t="s">
        <v>149</v>
      </c>
      <c r="I163" s="219" t="s">
        <v>862</v>
      </c>
      <c r="J163" s="267" t="s">
        <v>187</v>
      </c>
      <c r="K163" s="219" t="s">
        <v>84</v>
      </c>
      <c r="L163" s="35" t="str">
        <f ca="1">IF(OFFSET(환산공식!$DU$15,$F163,0)=1,"O","X")</f>
        <v>X</v>
      </c>
      <c r="M163" s="212">
        <f ca="1">IFERROR(OFFSET(환산공식!DA$15,$F163,0),"")</f>
        <v>200</v>
      </c>
      <c r="N163" s="35" t="str">
        <f ca="1">IFERROR(CONCATENATE(ROUND(OFFSET(환산공식!DB$15,$F163,0),1),"%"),"")</f>
        <v>100%</v>
      </c>
      <c r="O163" s="35">
        <f ca="1">IFERROR(OFFSET(환산공식!DC$15,$F163,0),"")</f>
        <v>10</v>
      </c>
      <c r="P163" s="212" t="str">
        <f t="shared" ca="1" si="4"/>
        <v>3% 이하</v>
      </c>
      <c r="Q163" s="218">
        <f ca="1">IFERROR(ROUND(OFFSET(환산공식!$EX$15,$F163,0),3),"")</f>
        <v>0</v>
      </c>
      <c r="R163" s="218">
        <f ca="1">OFFSET('배치점수 계산기'!H$10,$D163,0)</f>
        <v>621.17399999999998</v>
      </c>
      <c r="S163" s="218">
        <f ca="1">OFFSET('배치점수 계산기'!I$10,$D163,0)</f>
        <v>620.26499999999999</v>
      </c>
      <c r="T163" s="218">
        <f ca="1">OFFSET('배치점수 계산기'!J$10,$D163,0)</f>
        <v>618.99400000000003</v>
      </c>
      <c r="U163" s="218">
        <f ca="1">OFFSET('배치점수 계산기'!K$10,$D163,0)</f>
        <v>616.85299999999995</v>
      </c>
      <c r="V163" s="218">
        <f ca="1">OFFSET('배치점수 계산기'!L$10,$D163,0)</f>
        <v>614.90700000000004</v>
      </c>
      <c r="W163" s="210" t="str">
        <f ca="1">OFFSET('배치점수 계산기'!M$10,$D163,0)</f>
        <v>표점</v>
      </c>
      <c r="X163" s="208" t="str">
        <f ca="1">OFFSET('배치점수 계산기'!N$10,$D163,0)</f>
        <v>변표</v>
      </c>
      <c r="Y163" s="212">
        <f ca="1">OFFSET(환산공식!FG$15,$F163,0)</f>
        <v>0.38</v>
      </c>
      <c r="Z163" s="35">
        <f ca="1">OFFSET(환산공식!FH$15,$F163,0)</f>
        <v>0.38</v>
      </c>
      <c r="AA163" s="203">
        <f ca="1">OFFSET(환산공식!FI$15,$F163,0)</f>
        <v>0.25</v>
      </c>
      <c r="AB163" s="5"/>
      <c r="AD163">
        <f t="shared" ca="1" si="5"/>
        <v>6</v>
      </c>
      <c r="AF163" s="5"/>
      <c r="AG163" s="5"/>
      <c r="AH163" s="5"/>
    </row>
    <row r="164" spans="1:34">
      <c r="A164" s="222"/>
      <c r="B164" s="222"/>
      <c r="C164" s="222" t="s">
        <v>3429</v>
      </c>
      <c r="D164" s="260">
        <v>1981</v>
      </c>
      <c r="E164" s="219">
        <v>95</v>
      </c>
      <c r="F164" s="219">
        <v>95</v>
      </c>
      <c r="G164" s="264">
        <v>157</v>
      </c>
      <c r="H164" s="221" t="s">
        <v>149</v>
      </c>
      <c r="I164" s="219" t="s">
        <v>862</v>
      </c>
      <c r="J164" s="267" t="s">
        <v>874</v>
      </c>
      <c r="K164" s="219" t="s">
        <v>84</v>
      </c>
      <c r="L164" s="35" t="str">
        <f ca="1">IF(OFFSET(환산공식!$DU$15,$F164,0)=1,"O","X")</f>
        <v>X</v>
      </c>
      <c r="M164" s="212">
        <f ca="1">IFERROR(OFFSET(환산공식!DA$15,$F164,0),"")</f>
        <v>200</v>
      </c>
      <c r="N164" s="35" t="str">
        <f ca="1">IFERROR(CONCATENATE(ROUND(OFFSET(환산공식!DB$15,$F164,0),1),"%"),"")</f>
        <v>100%</v>
      </c>
      <c r="O164" s="35">
        <f ca="1">IFERROR(OFFSET(환산공식!DC$15,$F164,0),"")</f>
        <v>10</v>
      </c>
      <c r="P164" s="212" t="str">
        <f t="shared" ca="1" si="4"/>
        <v>3% 이하</v>
      </c>
      <c r="Q164" s="218">
        <f ca="1">IFERROR(ROUND(OFFSET(환산공식!$EX$15,$F164,0),3),"")</f>
        <v>0</v>
      </c>
      <c r="R164" s="218">
        <f ca="1">OFFSET('배치점수 계산기'!H$10,$D164,0)</f>
        <v>680.13699999999994</v>
      </c>
      <c r="S164" s="218">
        <f ca="1">OFFSET('배치점수 계산기'!I$10,$D164,0)</f>
        <v>679.16700000000003</v>
      </c>
      <c r="T164" s="218">
        <f ca="1">OFFSET('배치점수 계산기'!J$10,$D164,0)</f>
        <v>677.72699999999998</v>
      </c>
      <c r="U164" s="218">
        <f ca="1">OFFSET('배치점수 계산기'!K$10,$D164,0)</f>
        <v>675.11500000000001</v>
      </c>
      <c r="V164" s="218">
        <f ca="1">OFFSET('배치점수 계산기'!L$10,$D164,0)</f>
        <v>672.827</v>
      </c>
      <c r="W164" s="210" t="str">
        <f ca="1">OFFSET('배치점수 계산기'!M$10,$D164,0)</f>
        <v>표점</v>
      </c>
      <c r="X164" s="208" t="str">
        <f ca="1">OFFSET('배치점수 계산기'!N$10,$D164,0)</f>
        <v>변표</v>
      </c>
      <c r="Y164" s="212">
        <f ca="1">OFFSET(환산공식!FG$15,$F164,0)</f>
        <v>0.38</v>
      </c>
      <c r="Z164" s="35">
        <f ca="1">OFFSET(환산공식!FH$15,$F164,0)</f>
        <v>0.31</v>
      </c>
      <c r="AA164" s="203">
        <f ca="1">OFFSET(환산공식!FI$15,$F164,0)</f>
        <v>0.31</v>
      </c>
      <c r="AB164" s="5"/>
      <c r="AD164">
        <f t="shared" ca="1" si="5"/>
        <v>6</v>
      </c>
      <c r="AF164" s="5"/>
      <c r="AG164" s="5"/>
      <c r="AH164" s="5"/>
    </row>
    <row r="165" spans="1:34">
      <c r="A165" s="222"/>
      <c r="B165" s="222"/>
      <c r="C165" s="222" t="s">
        <v>3430</v>
      </c>
      <c r="D165" s="260">
        <v>1982</v>
      </c>
      <c r="E165" s="219">
        <v>95</v>
      </c>
      <c r="F165" s="219">
        <v>95</v>
      </c>
      <c r="G165" s="264">
        <v>158</v>
      </c>
      <c r="H165" s="221" t="s">
        <v>149</v>
      </c>
      <c r="I165" s="219" t="s">
        <v>862</v>
      </c>
      <c r="J165" s="267" t="s">
        <v>103</v>
      </c>
      <c r="K165" s="219" t="s">
        <v>84</v>
      </c>
      <c r="L165" s="35" t="str">
        <f ca="1">IF(OFFSET(환산공식!$DU$15,$F165,0)=1,"O","X")</f>
        <v>X</v>
      </c>
      <c r="M165" s="212">
        <f ca="1">IFERROR(OFFSET(환산공식!DA$15,$F165,0),"")</f>
        <v>200</v>
      </c>
      <c r="N165" s="35" t="str">
        <f ca="1">IFERROR(CONCATENATE(ROUND(OFFSET(환산공식!DB$15,$F165,0),1),"%"),"")</f>
        <v>100%</v>
      </c>
      <c r="O165" s="35">
        <f ca="1">IFERROR(OFFSET(환산공식!DC$15,$F165,0),"")</f>
        <v>10</v>
      </c>
      <c r="P165" s="212" t="str">
        <f t="shared" ca="1" si="4"/>
        <v>3% 이하</v>
      </c>
      <c r="Q165" s="218">
        <f ca="1">IFERROR(ROUND(OFFSET(환산공식!$EX$15,$F165,0),3),"")</f>
        <v>0</v>
      </c>
      <c r="R165" s="218">
        <f ca="1">OFFSET('배치점수 계산기'!H$10,$D165,0)</f>
        <v>680.13699999999994</v>
      </c>
      <c r="S165" s="218">
        <f ca="1">OFFSET('배치점수 계산기'!I$10,$D165,0)</f>
        <v>679.16700000000003</v>
      </c>
      <c r="T165" s="218">
        <f ca="1">OFFSET('배치점수 계산기'!J$10,$D165,0)</f>
        <v>677.72699999999998</v>
      </c>
      <c r="U165" s="218">
        <f ca="1">OFFSET('배치점수 계산기'!K$10,$D165,0)</f>
        <v>675.11500000000001</v>
      </c>
      <c r="V165" s="218">
        <f ca="1">OFFSET('배치점수 계산기'!L$10,$D165,0)</f>
        <v>672.827</v>
      </c>
      <c r="W165" s="210" t="str">
        <f ca="1">OFFSET('배치점수 계산기'!M$10,$D165,0)</f>
        <v>표점</v>
      </c>
      <c r="X165" s="208" t="str">
        <f ca="1">OFFSET('배치점수 계산기'!N$10,$D165,0)</f>
        <v>변표</v>
      </c>
      <c r="Y165" s="212">
        <f ca="1">OFFSET(환산공식!FG$15,$F165,0)</f>
        <v>0.38</v>
      </c>
      <c r="Z165" s="35">
        <f ca="1">OFFSET(환산공식!FH$15,$F165,0)</f>
        <v>0.31</v>
      </c>
      <c r="AA165" s="203">
        <f ca="1">OFFSET(환산공식!FI$15,$F165,0)</f>
        <v>0.31</v>
      </c>
      <c r="AB165" s="5"/>
      <c r="AD165">
        <f t="shared" ca="1" si="5"/>
        <v>6</v>
      </c>
      <c r="AF165" s="5"/>
      <c r="AG165" s="5"/>
      <c r="AH165" s="5"/>
    </row>
    <row r="166" spans="1:34">
      <c r="A166" s="222"/>
      <c r="B166" s="222"/>
      <c r="C166" s="222" t="s">
        <v>3431</v>
      </c>
      <c r="D166" s="260">
        <v>1983</v>
      </c>
      <c r="E166" s="219">
        <v>95</v>
      </c>
      <c r="F166" s="219">
        <v>95</v>
      </c>
      <c r="G166" s="264">
        <v>159</v>
      </c>
      <c r="H166" s="221" t="s">
        <v>149</v>
      </c>
      <c r="I166" s="219" t="s">
        <v>862</v>
      </c>
      <c r="J166" s="267" t="s">
        <v>105</v>
      </c>
      <c r="K166" s="219" t="s">
        <v>84</v>
      </c>
      <c r="L166" s="35" t="str">
        <f ca="1">IF(OFFSET(환산공식!$DU$15,$F166,0)=1,"O","X")</f>
        <v>X</v>
      </c>
      <c r="M166" s="212">
        <f ca="1">IFERROR(OFFSET(환산공식!DA$15,$F166,0),"")</f>
        <v>200</v>
      </c>
      <c r="N166" s="35" t="str">
        <f ca="1">IFERROR(CONCATENATE(ROUND(OFFSET(환산공식!DB$15,$F166,0),1),"%"),"")</f>
        <v>100%</v>
      </c>
      <c r="O166" s="35">
        <f ca="1">IFERROR(OFFSET(환산공식!DC$15,$F166,0),"")</f>
        <v>10</v>
      </c>
      <c r="P166" s="212" t="str">
        <f t="shared" ca="1" si="4"/>
        <v>3% 이하</v>
      </c>
      <c r="Q166" s="218">
        <f ca="1">IFERROR(ROUND(OFFSET(환산공식!$EX$15,$F166,0),3),"")</f>
        <v>0</v>
      </c>
      <c r="R166" s="218">
        <f ca="1">OFFSET('배치점수 계산기'!H$10,$D166,0)</f>
        <v>679.92</v>
      </c>
      <c r="S166" s="218">
        <f ca="1">OFFSET('배치점수 계산기'!I$10,$D166,0)</f>
        <v>679.01700000000005</v>
      </c>
      <c r="T166" s="218">
        <f ca="1">OFFSET('배치점수 계산기'!J$10,$D166,0)</f>
        <v>677.36500000000001</v>
      </c>
      <c r="U166" s="218">
        <f ca="1">OFFSET('배치점수 계산기'!K$10,$D166,0)</f>
        <v>674.93299999999999</v>
      </c>
      <c r="V166" s="218">
        <f ca="1">OFFSET('배치점수 계산기'!L$10,$D166,0)</f>
        <v>672.702</v>
      </c>
      <c r="W166" s="210" t="str">
        <f ca="1">OFFSET('배치점수 계산기'!M$10,$D166,0)</f>
        <v>표점</v>
      </c>
      <c r="X166" s="208" t="str">
        <f ca="1">OFFSET('배치점수 계산기'!N$10,$D166,0)</f>
        <v>변표</v>
      </c>
      <c r="Y166" s="212">
        <f ca="1">OFFSET(환산공식!FG$15,$F166,0)</f>
        <v>0.38</v>
      </c>
      <c r="Z166" s="35">
        <f ca="1">OFFSET(환산공식!FH$15,$F166,0)</f>
        <v>0.31</v>
      </c>
      <c r="AA166" s="203">
        <f ca="1">OFFSET(환산공식!FI$15,$F166,0)</f>
        <v>0.31</v>
      </c>
      <c r="AB166" s="5"/>
      <c r="AD166">
        <f t="shared" ca="1" si="5"/>
        <v>6</v>
      </c>
      <c r="AF166" s="5"/>
      <c r="AG166" s="5"/>
      <c r="AH166" s="5"/>
    </row>
    <row r="167" spans="1:34">
      <c r="A167" s="222"/>
      <c r="B167" s="222"/>
      <c r="C167" s="222" t="s">
        <v>3432</v>
      </c>
      <c r="D167" s="260">
        <v>1984</v>
      </c>
      <c r="E167" s="219">
        <v>96</v>
      </c>
      <c r="F167" s="219">
        <v>96</v>
      </c>
      <c r="G167" s="264">
        <v>160</v>
      </c>
      <c r="H167" s="221" t="s">
        <v>149</v>
      </c>
      <c r="I167" s="219" t="s">
        <v>862</v>
      </c>
      <c r="J167" s="267" t="s">
        <v>154</v>
      </c>
      <c r="K167" s="219" t="s">
        <v>84</v>
      </c>
      <c r="L167" s="35" t="str">
        <f ca="1">IF(OFFSET(환산공식!$DU$15,$F167,0)=1,"O","X")</f>
        <v>X</v>
      </c>
      <c r="M167" s="212">
        <f ca="1">IFERROR(OFFSET(환산공식!DA$15,$F167,0),"")</f>
        <v>200</v>
      </c>
      <c r="N167" s="35" t="str">
        <f ca="1">IFERROR(CONCATENATE(ROUND(OFFSET(환산공식!DB$15,$F167,0),1),"%"),"")</f>
        <v>100%</v>
      </c>
      <c r="O167" s="35">
        <f ca="1">IFERROR(OFFSET(환산공식!DC$15,$F167,0),"")</f>
        <v>10</v>
      </c>
      <c r="P167" s="212" t="str">
        <f t="shared" ca="1" si="4"/>
        <v>3% 이하</v>
      </c>
      <c r="Q167" s="218">
        <f ca="1">IFERROR(ROUND(OFFSET(환산공식!$EX$15,$F167,0),3),"")</f>
        <v>0</v>
      </c>
      <c r="R167" s="218">
        <f ca="1">OFFSET('배치점수 계산기'!H$10,$D167,0)</f>
        <v>620.77300000000002</v>
      </c>
      <c r="S167" s="218">
        <f ca="1">OFFSET('배치점수 계산기'!I$10,$D167,0)</f>
        <v>619.83199999999999</v>
      </c>
      <c r="T167" s="218">
        <f ca="1">OFFSET('배치점수 계산기'!J$10,$D167,0)</f>
        <v>618.35199999999998</v>
      </c>
      <c r="U167" s="218">
        <f ca="1">OFFSET('배치점수 계산기'!K$10,$D167,0)</f>
        <v>616.29999999999995</v>
      </c>
      <c r="V167" s="218">
        <f ca="1">OFFSET('배치점수 계산기'!L$10,$D167,0)</f>
        <v>614.35599999999999</v>
      </c>
      <c r="W167" s="210" t="str">
        <f ca="1">OFFSET('배치점수 계산기'!M$10,$D167,0)</f>
        <v>표점</v>
      </c>
      <c r="X167" s="208" t="str">
        <f ca="1">OFFSET('배치점수 계산기'!N$10,$D167,0)</f>
        <v>변표</v>
      </c>
      <c r="Y167" s="212">
        <f ca="1">OFFSET(환산공식!FG$15,$F167,0)</f>
        <v>0.38</v>
      </c>
      <c r="Z167" s="35">
        <f ca="1">OFFSET(환산공식!FH$15,$F167,0)</f>
        <v>0.38</v>
      </c>
      <c r="AA167" s="203">
        <f ca="1">OFFSET(환산공식!FI$15,$F167,0)</f>
        <v>0.25</v>
      </c>
      <c r="AB167" s="5"/>
      <c r="AD167">
        <f t="shared" ca="1" si="5"/>
        <v>6</v>
      </c>
      <c r="AF167" s="5"/>
      <c r="AG167" s="5"/>
      <c r="AH167" s="5"/>
    </row>
    <row r="168" spans="1:34">
      <c r="A168" s="222"/>
      <c r="B168" s="222"/>
      <c r="C168" s="222" t="s">
        <v>3433</v>
      </c>
      <c r="D168" s="260">
        <v>1985</v>
      </c>
      <c r="E168" s="219">
        <v>95</v>
      </c>
      <c r="F168" s="219">
        <v>95</v>
      </c>
      <c r="G168" s="264">
        <v>161</v>
      </c>
      <c r="H168" s="221" t="s">
        <v>149</v>
      </c>
      <c r="I168" s="219" t="s">
        <v>862</v>
      </c>
      <c r="J168" s="267" t="s">
        <v>390</v>
      </c>
      <c r="K168" s="219" t="s">
        <v>84</v>
      </c>
      <c r="L168" s="35" t="str">
        <f ca="1">IF(OFFSET(환산공식!$DU$15,$F168,0)=1,"O","X")</f>
        <v>X</v>
      </c>
      <c r="M168" s="212">
        <f ca="1">IFERROR(OFFSET(환산공식!DA$15,$F168,0),"")</f>
        <v>200</v>
      </c>
      <c r="N168" s="35" t="str">
        <f ca="1">IFERROR(CONCATENATE(ROUND(OFFSET(환산공식!DB$15,$F168,0),1),"%"),"")</f>
        <v>100%</v>
      </c>
      <c r="O168" s="35">
        <f ca="1">IFERROR(OFFSET(환산공식!DC$15,$F168,0),"")</f>
        <v>10</v>
      </c>
      <c r="P168" s="212" t="str">
        <f t="shared" ca="1" si="4"/>
        <v>3% 이하</v>
      </c>
      <c r="Q168" s="218">
        <f ca="1">IFERROR(ROUND(OFFSET(환산공식!$EX$15,$F168,0),3),"")</f>
        <v>0</v>
      </c>
      <c r="R168" s="218">
        <f ca="1">OFFSET('배치점수 계산기'!H$10,$D168,0)</f>
        <v>679.67499999999995</v>
      </c>
      <c r="S168" s="218">
        <f ca="1">OFFSET('배치점수 계산기'!I$10,$D168,0)</f>
        <v>678.81</v>
      </c>
      <c r="T168" s="218">
        <f ca="1">OFFSET('배치점수 계산기'!J$10,$D168,0)</f>
        <v>677.21500000000003</v>
      </c>
      <c r="U168" s="218">
        <f ca="1">OFFSET('배치점수 계산기'!K$10,$D168,0)</f>
        <v>674.74699999999996</v>
      </c>
      <c r="V168" s="218">
        <f ca="1">OFFSET('배치점수 계산기'!L$10,$D168,0)</f>
        <v>672.55200000000002</v>
      </c>
      <c r="W168" s="210" t="str">
        <f ca="1">OFFSET('배치점수 계산기'!M$10,$D168,0)</f>
        <v>표점</v>
      </c>
      <c r="X168" s="208" t="str">
        <f ca="1">OFFSET('배치점수 계산기'!N$10,$D168,0)</f>
        <v>변표</v>
      </c>
      <c r="Y168" s="212">
        <f ca="1">OFFSET(환산공식!FG$15,$F168,0)</f>
        <v>0.38</v>
      </c>
      <c r="Z168" s="35">
        <f ca="1">OFFSET(환산공식!FH$15,$F168,0)</f>
        <v>0.31</v>
      </c>
      <c r="AA168" s="203">
        <f ca="1">OFFSET(환산공식!FI$15,$F168,0)</f>
        <v>0.31</v>
      </c>
      <c r="AB168" s="5"/>
      <c r="AD168">
        <f t="shared" ca="1" si="5"/>
        <v>6</v>
      </c>
      <c r="AF168" s="5"/>
      <c r="AG168" s="5"/>
      <c r="AH168" s="5"/>
    </row>
    <row r="169" spans="1:34">
      <c r="A169" s="222"/>
      <c r="B169" s="222"/>
      <c r="C169" s="222" t="s">
        <v>3434</v>
      </c>
      <c r="D169" s="260">
        <v>1986</v>
      </c>
      <c r="E169" s="219">
        <v>95</v>
      </c>
      <c r="F169" s="219">
        <v>95</v>
      </c>
      <c r="G169" s="264">
        <v>162</v>
      </c>
      <c r="H169" s="221" t="s">
        <v>149</v>
      </c>
      <c r="I169" s="219" t="s">
        <v>862</v>
      </c>
      <c r="J169" s="267" t="s">
        <v>806</v>
      </c>
      <c r="K169" s="219" t="s">
        <v>84</v>
      </c>
      <c r="L169" s="35" t="str">
        <f ca="1">IF(OFFSET(환산공식!$DU$15,$F169,0)=1,"O","X")</f>
        <v>X</v>
      </c>
      <c r="M169" s="212">
        <f ca="1">IFERROR(OFFSET(환산공식!DA$15,$F169,0),"")</f>
        <v>200</v>
      </c>
      <c r="N169" s="35" t="str">
        <f ca="1">IFERROR(CONCATENATE(ROUND(OFFSET(환산공식!DB$15,$F169,0),1),"%"),"")</f>
        <v>100%</v>
      </c>
      <c r="O169" s="35">
        <f ca="1">IFERROR(OFFSET(환산공식!DC$15,$F169,0),"")</f>
        <v>10</v>
      </c>
      <c r="P169" s="212" t="str">
        <f t="shared" ca="1" si="4"/>
        <v>3% 이하</v>
      </c>
      <c r="Q169" s="218">
        <f ca="1">IFERROR(ROUND(OFFSET(환산공식!$EX$15,$F169,0),3),"")</f>
        <v>0</v>
      </c>
      <c r="R169" s="218">
        <f ca="1">OFFSET('배치점수 계산기'!H$10,$D169,0)</f>
        <v>678.75</v>
      </c>
      <c r="S169" s="218">
        <f ca="1">OFFSET('배치점수 계산기'!I$10,$D169,0)</f>
        <v>677.30799999999999</v>
      </c>
      <c r="T169" s="218">
        <f ca="1">OFFSET('배치점수 계산기'!J$10,$D169,0)</f>
        <v>675.73500000000001</v>
      </c>
      <c r="U169" s="218">
        <f ca="1">OFFSET('배치점수 계산기'!K$10,$D169,0)</f>
        <v>673.43499999999995</v>
      </c>
      <c r="V169" s="218">
        <f ca="1">OFFSET('배치점수 계산기'!L$10,$D169,0)</f>
        <v>671.28499999999997</v>
      </c>
      <c r="W169" s="210" t="str">
        <f ca="1">OFFSET('배치점수 계산기'!M$10,$D169,0)</f>
        <v>표점</v>
      </c>
      <c r="X169" s="208" t="str">
        <f ca="1">OFFSET('배치점수 계산기'!N$10,$D169,0)</f>
        <v>변표</v>
      </c>
      <c r="Y169" s="212">
        <f ca="1">OFFSET(환산공식!FG$15,$F169,0)</f>
        <v>0.38</v>
      </c>
      <c r="Z169" s="35">
        <f ca="1">OFFSET(환산공식!FH$15,$F169,0)</f>
        <v>0.31</v>
      </c>
      <c r="AA169" s="203">
        <f ca="1">OFFSET(환산공식!FI$15,$F169,0)</f>
        <v>0.31</v>
      </c>
      <c r="AB169" s="5"/>
      <c r="AD169">
        <f t="shared" ca="1" si="5"/>
        <v>6</v>
      </c>
      <c r="AF169" s="5"/>
      <c r="AG169" s="5"/>
      <c r="AH169" s="5"/>
    </row>
    <row r="170" spans="1:34">
      <c r="A170" s="222"/>
      <c r="B170" s="222"/>
      <c r="C170" s="222" t="s">
        <v>3435</v>
      </c>
      <c r="D170" s="260">
        <v>1987</v>
      </c>
      <c r="E170" s="219">
        <v>95</v>
      </c>
      <c r="F170" s="219">
        <v>95</v>
      </c>
      <c r="G170" s="264">
        <v>163</v>
      </c>
      <c r="H170" s="221" t="s">
        <v>149</v>
      </c>
      <c r="I170" s="219" t="s">
        <v>862</v>
      </c>
      <c r="J170" s="267" t="s">
        <v>186</v>
      </c>
      <c r="K170" s="219" t="s">
        <v>84</v>
      </c>
      <c r="L170" s="35" t="str">
        <f ca="1">IF(OFFSET(환산공식!$DU$15,$F170,0)=1,"O","X")</f>
        <v>X</v>
      </c>
      <c r="M170" s="212">
        <f ca="1">IFERROR(OFFSET(환산공식!DA$15,$F170,0),"")</f>
        <v>200</v>
      </c>
      <c r="N170" s="35" t="str">
        <f ca="1">IFERROR(CONCATENATE(ROUND(OFFSET(환산공식!DB$15,$F170,0),1),"%"),"")</f>
        <v>100%</v>
      </c>
      <c r="O170" s="35">
        <f ca="1">IFERROR(OFFSET(환산공식!DC$15,$F170,0),"")</f>
        <v>10</v>
      </c>
      <c r="P170" s="212" t="str">
        <f t="shared" ca="1" si="4"/>
        <v>3% 이하</v>
      </c>
      <c r="Q170" s="218">
        <f ca="1">IFERROR(ROUND(OFFSET(환산공식!$EX$15,$F170,0),3),"")</f>
        <v>0</v>
      </c>
      <c r="R170" s="218">
        <f ca="1">OFFSET('배치점수 계산기'!H$10,$D170,0)</f>
        <v>677.36500000000001</v>
      </c>
      <c r="S170" s="218">
        <f ca="1">OFFSET('배치점수 계산기'!I$10,$D170,0)</f>
        <v>676.29499999999996</v>
      </c>
      <c r="T170" s="218">
        <f ca="1">OFFSET('배치점수 계산기'!J$10,$D170,0)</f>
        <v>674.93299999999999</v>
      </c>
      <c r="U170" s="218">
        <f ca="1">OFFSET('배치점수 계산기'!K$10,$D170,0)</f>
        <v>672.702</v>
      </c>
      <c r="V170" s="218">
        <f ca="1">OFFSET('배치점수 계산기'!L$10,$D170,0)</f>
        <v>670.54499999999996</v>
      </c>
      <c r="W170" s="210" t="str">
        <f ca="1">OFFSET('배치점수 계산기'!M$10,$D170,0)</f>
        <v>표점</v>
      </c>
      <c r="X170" s="208" t="str">
        <f ca="1">OFFSET('배치점수 계산기'!N$10,$D170,0)</f>
        <v>변표</v>
      </c>
      <c r="Y170" s="212">
        <f ca="1">OFFSET(환산공식!FG$15,$F170,0)</f>
        <v>0.38</v>
      </c>
      <c r="Z170" s="35">
        <f ca="1">OFFSET(환산공식!FH$15,$F170,0)</f>
        <v>0.31</v>
      </c>
      <c r="AA170" s="203">
        <f ca="1">OFFSET(환산공식!FI$15,$F170,0)</f>
        <v>0.31</v>
      </c>
      <c r="AB170" s="5"/>
      <c r="AD170">
        <f t="shared" ca="1" si="5"/>
        <v>6</v>
      </c>
      <c r="AF170" s="5"/>
      <c r="AG170" s="5"/>
      <c r="AH170" s="5"/>
    </row>
    <row r="171" spans="1:34">
      <c r="A171" s="222"/>
      <c r="B171" s="222"/>
      <c r="C171" s="222" t="s">
        <v>3436</v>
      </c>
      <c r="D171" s="260">
        <v>1988</v>
      </c>
      <c r="E171" s="219">
        <v>95</v>
      </c>
      <c r="F171" s="219">
        <v>95</v>
      </c>
      <c r="G171" s="264">
        <v>164</v>
      </c>
      <c r="H171" s="221" t="s">
        <v>149</v>
      </c>
      <c r="I171" s="219" t="s">
        <v>862</v>
      </c>
      <c r="J171" s="267" t="s">
        <v>873</v>
      </c>
      <c r="K171" s="219" t="s">
        <v>84</v>
      </c>
      <c r="L171" s="35" t="str">
        <f ca="1">IF(OFFSET(환산공식!$DU$15,$F171,0)=1,"O","X")</f>
        <v>X</v>
      </c>
      <c r="M171" s="212">
        <f ca="1">IFERROR(OFFSET(환산공식!DA$15,$F171,0),"")</f>
        <v>200</v>
      </c>
      <c r="N171" s="35" t="str">
        <f ca="1">IFERROR(CONCATENATE(ROUND(OFFSET(환산공식!DB$15,$F171,0),1),"%"),"")</f>
        <v>100%</v>
      </c>
      <c r="O171" s="35">
        <f ca="1">IFERROR(OFFSET(환산공식!DC$15,$F171,0),"")</f>
        <v>10</v>
      </c>
      <c r="P171" s="212" t="str">
        <f t="shared" ca="1" si="4"/>
        <v>3% 이하</v>
      </c>
      <c r="Q171" s="218">
        <f ca="1">IFERROR(ROUND(OFFSET(환산공식!$EX$15,$F171,0),3),"")</f>
        <v>0</v>
      </c>
      <c r="R171" s="218">
        <f ca="1">OFFSET('배치점수 계산기'!H$10,$D171,0)</f>
        <v>676.84699999999998</v>
      </c>
      <c r="S171" s="218">
        <f ca="1">OFFSET('배치점수 계산기'!I$10,$D171,0)</f>
        <v>675.79200000000003</v>
      </c>
      <c r="T171" s="218">
        <f ca="1">OFFSET('배치점수 계산기'!J$10,$D171,0)</f>
        <v>674.29200000000003</v>
      </c>
      <c r="U171" s="218">
        <f ca="1">OFFSET('배치점수 계산기'!K$10,$D171,0)</f>
        <v>672.05799999999999</v>
      </c>
      <c r="V171" s="218">
        <f ca="1">OFFSET('배치점수 계산기'!L$10,$D171,0)</f>
        <v>670.11699999999996</v>
      </c>
      <c r="W171" s="210" t="str">
        <f ca="1">OFFSET('배치점수 계산기'!M$10,$D171,0)</f>
        <v>표점</v>
      </c>
      <c r="X171" s="208" t="str">
        <f ca="1">OFFSET('배치점수 계산기'!N$10,$D171,0)</f>
        <v>변표</v>
      </c>
      <c r="Y171" s="212">
        <f ca="1">OFFSET(환산공식!FG$15,$F171,0)</f>
        <v>0.38</v>
      </c>
      <c r="Z171" s="35">
        <f ca="1">OFFSET(환산공식!FH$15,$F171,0)</f>
        <v>0.31</v>
      </c>
      <c r="AA171" s="203">
        <f ca="1">OFFSET(환산공식!FI$15,$F171,0)</f>
        <v>0.31</v>
      </c>
      <c r="AB171" s="5"/>
      <c r="AD171">
        <f t="shared" ca="1" si="5"/>
        <v>6</v>
      </c>
      <c r="AF171" s="5"/>
      <c r="AG171" s="5"/>
      <c r="AH171" s="5"/>
    </row>
    <row r="172" spans="1:34">
      <c r="A172" s="222"/>
      <c r="B172" s="222"/>
      <c r="C172" s="222" t="s">
        <v>3437</v>
      </c>
      <c r="D172" s="260">
        <v>1989</v>
      </c>
      <c r="E172" s="219">
        <v>95</v>
      </c>
      <c r="F172" s="219">
        <v>95</v>
      </c>
      <c r="G172" s="264">
        <v>165</v>
      </c>
      <c r="H172" s="221" t="s">
        <v>149</v>
      </c>
      <c r="I172" s="219" t="s">
        <v>862</v>
      </c>
      <c r="J172" s="267" t="s">
        <v>18586</v>
      </c>
      <c r="K172" s="219" t="s">
        <v>84</v>
      </c>
      <c r="L172" s="35" t="str">
        <f ca="1">IF(OFFSET(환산공식!$DU$15,$F172,0)=1,"O","X")</f>
        <v>X</v>
      </c>
      <c r="M172" s="212">
        <f ca="1">IFERROR(OFFSET(환산공식!DA$15,$F172,0),"")</f>
        <v>200</v>
      </c>
      <c r="N172" s="35" t="str">
        <f ca="1">IFERROR(CONCATENATE(ROUND(OFFSET(환산공식!DB$15,$F172,0),1),"%"),"")</f>
        <v>100%</v>
      </c>
      <c r="O172" s="35">
        <f ca="1">IFERROR(OFFSET(환산공식!DC$15,$F172,0),"")</f>
        <v>10</v>
      </c>
      <c r="P172" s="212" t="str">
        <f t="shared" ca="1" si="4"/>
        <v>3% 이하</v>
      </c>
      <c r="Q172" s="218">
        <f ca="1">IFERROR(ROUND(OFFSET(환산공식!$EX$15,$F172,0),3),"")</f>
        <v>0</v>
      </c>
      <c r="R172" s="218">
        <f ca="1">OFFSET('배치점수 계산기'!H$10,$D172,0)</f>
        <v>667.53700000000003</v>
      </c>
      <c r="S172" s="218">
        <f ca="1">OFFSET('배치점수 계산기'!I$10,$D172,0)</f>
        <v>666.13199999999995</v>
      </c>
      <c r="T172" s="218">
        <f ca="1">OFFSET('배치점수 계산기'!J$10,$D172,0)</f>
        <v>664.61500000000001</v>
      </c>
      <c r="U172" s="218">
        <f ca="1">OFFSET('배치점수 계산기'!K$10,$D172,0)</f>
        <v>662.32500000000005</v>
      </c>
      <c r="V172" s="218">
        <f ca="1">OFFSET('배치점수 계산기'!L$10,$D172,0)</f>
        <v>659.80700000000002</v>
      </c>
      <c r="W172" s="210" t="str">
        <f ca="1">OFFSET('배치점수 계산기'!M$10,$D172,0)</f>
        <v>표점</v>
      </c>
      <c r="X172" s="208" t="str">
        <f ca="1">OFFSET('배치점수 계산기'!N$10,$D172,0)</f>
        <v>변표</v>
      </c>
      <c r="Y172" s="212">
        <f ca="1">OFFSET(환산공식!FG$15,$F172,0)</f>
        <v>0.38</v>
      </c>
      <c r="Z172" s="35">
        <f ca="1">OFFSET(환산공식!FH$15,$F172,0)</f>
        <v>0.31</v>
      </c>
      <c r="AA172" s="203">
        <f ca="1">OFFSET(환산공식!FI$15,$F172,0)</f>
        <v>0.31</v>
      </c>
      <c r="AB172" s="5"/>
      <c r="AD172">
        <f t="shared" ca="1" si="5"/>
        <v>6</v>
      </c>
      <c r="AF172" s="5"/>
      <c r="AG172" s="5"/>
      <c r="AH172" s="5"/>
    </row>
    <row r="173" spans="1:34">
      <c r="A173" s="222"/>
      <c r="B173" s="222"/>
      <c r="C173" s="222" t="s">
        <v>3438</v>
      </c>
      <c r="D173" s="260">
        <v>1990</v>
      </c>
      <c r="E173" s="219">
        <v>95</v>
      </c>
      <c r="F173" s="219">
        <v>95</v>
      </c>
      <c r="G173" s="264">
        <v>166</v>
      </c>
      <c r="H173" s="221" t="s">
        <v>149</v>
      </c>
      <c r="I173" s="219" t="s">
        <v>862</v>
      </c>
      <c r="J173" s="267" t="s">
        <v>18584</v>
      </c>
      <c r="K173" s="219" t="s">
        <v>84</v>
      </c>
      <c r="L173" s="35" t="str">
        <f ca="1">IF(OFFSET(환산공식!$DU$15,$F173,0)=1,"O","X")</f>
        <v>X</v>
      </c>
      <c r="M173" s="212">
        <f ca="1">IFERROR(OFFSET(환산공식!DA$15,$F173,0),"")</f>
        <v>200</v>
      </c>
      <c r="N173" s="35" t="str">
        <f ca="1">IFERROR(CONCATENATE(ROUND(OFFSET(환산공식!DB$15,$F173,0),1),"%"),"")</f>
        <v>100%</v>
      </c>
      <c r="O173" s="35">
        <f ca="1">IFERROR(OFFSET(환산공식!DC$15,$F173,0),"")</f>
        <v>10</v>
      </c>
      <c r="P173" s="212" t="str">
        <f t="shared" ca="1" si="4"/>
        <v>3% 이하</v>
      </c>
      <c r="Q173" s="218">
        <f ca="1">IFERROR(ROUND(OFFSET(환산공식!$EX$15,$F173,0),3),"")</f>
        <v>0</v>
      </c>
      <c r="R173" s="218">
        <f ca="1">OFFSET('배치점수 계산기'!H$10,$D173,0)</f>
        <v>666.80499999999995</v>
      </c>
      <c r="S173" s="218">
        <f ca="1">OFFSET('배치점수 계산기'!I$10,$D173,0)</f>
        <v>666.00699999999995</v>
      </c>
      <c r="T173" s="218">
        <f ca="1">OFFSET('배치점수 계산기'!J$10,$D173,0)</f>
        <v>664.52200000000005</v>
      </c>
      <c r="U173" s="218">
        <f ca="1">OFFSET('배치점수 계산기'!K$10,$D173,0)</f>
        <v>662.2</v>
      </c>
      <c r="V173" s="218">
        <f ca="1">OFFSET('배치점수 계산기'!L$10,$D173,0)</f>
        <v>659.9</v>
      </c>
      <c r="W173" s="210" t="str">
        <f ca="1">OFFSET('배치점수 계산기'!M$10,$D173,0)</f>
        <v>표점</v>
      </c>
      <c r="X173" s="208" t="str">
        <f ca="1">OFFSET('배치점수 계산기'!N$10,$D173,0)</f>
        <v>변표</v>
      </c>
      <c r="Y173" s="212">
        <f ca="1">OFFSET(환산공식!FG$15,$F173,0)</f>
        <v>0.38</v>
      </c>
      <c r="Z173" s="35">
        <f ca="1">OFFSET(환산공식!FH$15,$F173,0)</f>
        <v>0.31</v>
      </c>
      <c r="AA173" s="203">
        <f ca="1">OFFSET(환산공식!FI$15,$F173,0)</f>
        <v>0.31</v>
      </c>
      <c r="AB173" s="5"/>
      <c r="AD173">
        <f t="shared" ca="1" si="5"/>
        <v>6</v>
      </c>
      <c r="AF173" s="5"/>
      <c r="AG173" s="5"/>
      <c r="AH173" s="5"/>
    </row>
    <row r="174" spans="1:34">
      <c r="A174" s="222"/>
      <c r="B174" s="222"/>
      <c r="C174" s="222" t="s">
        <v>3439</v>
      </c>
      <c r="D174" s="260">
        <v>1991</v>
      </c>
      <c r="E174" s="219">
        <v>95</v>
      </c>
      <c r="F174" s="219">
        <v>95</v>
      </c>
      <c r="G174" s="264">
        <v>167</v>
      </c>
      <c r="H174" s="221" t="s">
        <v>149</v>
      </c>
      <c r="I174" s="219" t="s">
        <v>862</v>
      </c>
      <c r="J174" s="267" t="s">
        <v>18585</v>
      </c>
      <c r="K174" s="219" t="s">
        <v>84</v>
      </c>
      <c r="L174" s="35" t="str">
        <f ca="1">IF(OFFSET(환산공식!$DU$15,$F174,0)=1,"O","X")</f>
        <v>X</v>
      </c>
      <c r="M174" s="212">
        <f ca="1">IFERROR(OFFSET(환산공식!DA$15,$F174,0),"")</f>
        <v>200</v>
      </c>
      <c r="N174" s="35" t="str">
        <f ca="1">IFERROR(CONCATENATE(ROUND(OFFSET(환산공식!DB$15,$F174,0),1),"%"),"")</f>
        <v>100%</v>
      </c>
      <c r="O174" s="35">
        <f ca="1">IFERROR(OFFSET(환산공식!DC$15,$F174,0),"")</f>
        <v>10</v>
      </c>
      <c r="P174" s="212" t="str">
        <f t="shared" ca="1" si="4"/>
        <v>3% 이하</v>
      </c>
      <c r="Q174" s="218">
        <f ca="1">IFERROR(ROUND(OFFSET(환산공식!$EX$15,$F174,0),3),"")</f>
        <v>0</v>
      </c>
      <c r="R174" s="218">
        <f ca="1">OFFSET('배치점수 계산기'!H$10,$D174,0)</f>
        <v>661.32299999999998</v>
      </c>
      <c r="S174" s="218">
        <f ca="1">OFFSET('배치점수 계산기'!I$10,$D174,0)</f>
        <v>660.322</v>
      </c>
      <c r="T174" s="218">
        <f ca="1">OFFSET('배치점수 계산기'!J$10,$D174,0)</f>
        <v>658.58500000000004</v>
      </c>
      <c r="U174" s="218">
        <f ca="1">OFFSET('배치점수 계산기'!K$10,$D174,0)</f>
        <v>656.21500000000003</v>
      </c>
      <c r="V174" s="218">
        <f ca="1">OFFSET('배치점수 계산기'!L$10,$D174,0)</f>
        <v>653.54700000000003</v>
      </c>
      <c r="W174" s="210" t="str">
        <f ca="1">OFFSET('배치점수 계산기'!M$10,$D174,0)</f>
        <v>표점</v>
      </c>
      <c r="X174" s="208" t="str">
        <f ca="1">OFFSET('배치점수 계산기'!N$10,$D174,0)</f>
        <v>변표</v>
      </c>
      <c r="Y174" s="212">
        <f ca="1">OFFSET(환산공식!FG$15,$F174,0)</f>
        <v>0.38</v>
      </c>
      <c r="Z174" s="35">
        <f ca="1">OFFSET(환산공식!FH$15,$F174,0)</f>
        <v>0.31</v>
      </c>
      <c r="AA174" s="203">
        <f ca="1">OFFSET(환산공식!FI$15,$F174,0)</f>
        <v>0.31</v>
      </c>
      <c r="AB174" s="5"/>
      <c r="AD174">
        <f t="shared" ca="1" si="5"/>
        <v>6</v>
      </c>
      <c r="AF174" s="5"/>
      <c r="AG174" s="5"/>
      <c r="AH174" s="5"/>
    </row>
    <row r="175" spans="1:34">
      <c r="A175" s="222"/>
      <c r="B175" s="222"/>
      <c r="C175" s="222" t="s">
        <v>3440</v>
      </c>
      <c r="D175" s="260">
        <v>1992</v>
      </c>
      <c r="E175" s="219">
        <v>95</v>
      </c>
      <c r="F175" s="219">
        <v>95</v>
      </c>
      <c r="G175" s="264">
        <v>168</v>
      </c>
      <c r="H175" s="221" t="s">
        <v>149</v>
      </c>
      <c r="I175" s="219" t="s">
        <v>862</v>
      </c>
      <c r="J175" s="267" t="s">
        <v>18583</v>
      </c>
      <c r="K175" s="219" t="s">
        <v>84</v>
      </c>
      <c r="L175" s="35" t="str">
        <f ca="1">IF(OFFSET(환산공식!$DU$15,$F175,0)=1,"O","X")</f>
        <v>X</v>
      </c>
      <c r="M175" s="212">
        <f ca="1">IFERROR(OFFSET(환산공식!DA$15,$F175,0),"")</f>
        <v>200</v>
      </c>
      <c r="N175" s="35" t="str">
        <f ca="1">IFERROR(CONCATENATE(ROUND(OFFSET(환산공식!DB$15,$F175,0),1),"%"),"")</f>
        <v>100%</v>
      </c>
      <c r="O175" s="35">
        <f ca="1">IFERROR(OFFSET(환산공식!DC$15,$F175,0),"")</f>
        <v>10</v>
      </c>
      <c r="P175" s="212" t="str">
        <f t="shared" ca="1" si="4"/>
        <v>3% 이하</v>
      </c>
      <c r="Q175" s="218">
        <f ca="1">IFERROR(ROUND(OFFSET(환산공식!$EX$15,$F175,0),3),"")</f>
        <v>0</v>
      </c>
      <c r="R175" s="218">
        <f ca="1">OFFSET('배치점수 계산기'!H$10,$D175,0)</f>
        <v>658.77</v>
      </c>
      <c r="S175" s="218">
        <f ca="1">OFFSET('배치점수 계산기'!I$10,$D175,0)</f>
        <v>657.58</v>
      </c>
      <c r="T175" s="218">
        <f ca="1">OFFSET('배치점수 계산기'!J$10,$D175,0)</f>
        <v>655.97199999999998</v>
      </c>
      <c r="U175" s="218">
        <f ca="1">OFFSET('배치점수 계산기'!K$10,$D175,0)</f>
        <v>653.45500000000004</v>
      </c>
      <c r="V175" s="218">
        <f ca="1">OFFSET('배치점수 계산기'!L$10,$D175,0)</f>
        <v>651.19000000000005</v>
      </c>
      <c r="W175" s="210" t="str">
        <f ca="1">OFFSET('배치점수 계산기'!M$10,$D175,0)</f>
        <v>표점</v>
      </c>
      <c r="X175" s="208" t="str">
        <f ca="1">OFFSET('배치점수 계산기'!N$10,$D175,0)</f>
        <v>변표</v>
      </c>
      <c r="Y175" s="212">
        <f ca="1">OFFSET(환산공식!FG$15,$F175,0)</f>
        <v>0.38</v>
      </c>
      <c r="Z175" s="35">
        <f ca="1">OFFSET(환산공식!FH$15,$F175,0)</f>
        <v>0.31</v>
      </c>
      <c r="AA175" s="203">
        <f ca="1">OFFSET(환산공식!FI$15,$F175,0)</f>
        <v>0.31</v>
      </c>
      <c r="AB175" s="5"/>
      <c r="AD175">
        <f t="shared" ca="1" si="5"/>
        <v>6</v>
      </c>
      <c r="AF175" s="5"/>
      <c r="AG175" s="5"/>
      <c r="AH175" s="5"/>
    </row>
    <row r="176" spans="1:34">
      <c r="A176" s="222"/>
      <c r="B176" s="222"/>
      <c r="C176" s="222" t="s">
        <v>3441</v>
      </c>
      <c r="D176" s="260">
        <v>1993</v>
      </c>
      <c r="E176" s="219">
        <v>95</v>
      </c>
      <c r="F176" s="219">
        <v>95</v>
      </c>
      <c r="G176" s="264">
        <v>169</v>
      </c>
      <c r="H176" s="221" t="s">
        <v>149</v>
      </c>
      <c r="I176" s="219" t="s">
        <v>862</v>
      </c>
      <c r="J176" s="267" t="s">
        <v>18578</v>
      </c>
      <c r="K176" s="219" t="s">
        <v>84</v>
      </c>
      <c r="L176" s="35" t="str">
        <f ca="1">IF(OFFSET(환산공식!$DU$15,$F176,0)=1,"O","X")</f>
        <v>X</v>
      </c>
      <c r="M176" s="212">
        <f ca="1">IFERROR(OFFSET(환산공식!DA$15,$F176,0),"")</f>
        <v>200</v>
      </c>
      <c r="N176" s="35" t="str">
        <f ca="1">IFERROR(CONCATENATE(ROUND(OFFSET(환산공식!DB$15,$F176,0),1),"%"),"")</f>
        <v>100%</v>
      </c>
      <c r="O176" s="35">
        <f ca="1">IFERROR(OFFSET(환산공식!DC$15,$F176,0),"")</f>
        <v>10</v>
      </c>
      <c r="P176" s="212" t="str">
        <f t="shared" ca="1" si="4"/>
        <v>3% 이하</v>
      </c>
      <c r="Q176" s="218">
        <f ca="1">IFERROR(ROUND(OFFSET(환산공식!$EX$15,$F176,0),3),"")</f>
        <v>0</v>
      </c>
      <c r="R176" s="218">
        <f ca="1">OFFSET('배치점수 계산기'!H$10,$D176,0)</f>
        <v>658.00699999999995</v>
      </c>
      <c r="S176" s="218">
        <f ca="1">OFFSET('배치점수 계산기'!I$10,$D176,0)</f>
        <v>656.73</v>
      </c>
      <c r="T176" s="218">
        <f ca="1">OFFSET('배치점수 계산기'!J$10,$D176,0)</f>
        <v>655.06299999999999</v>
      </c>
      <c r="U176" s="218">
        <f ca="1">OFFSET('배치점수 계산기'!K$10,$D176,0)</f>
        <v>652.65</v>
      </c>
      <c r="V176" s="218">
        <f ca="1">OFFSET('배치점수 계산기'!L$10,$D176,0)</f>
        <v>650.28499999999997</v>
      </c>
      <c r="W176" s="210" t="str">
        <f ca="1">OFFSET('배치점수 계산기'!M$10,$D176,0)</f>
        <v>표점</v>
      </c>
      <c r="X176" s="208" t="str">
        <f ca="1">OFFSET('배치점수 계산기'!N$10,$D176,0)</f>
        <v>변표</v>
      </c>
      <c r="Y176" s="212">
        <f ca="1">OFFSET(환산공식!FG$15,$F176,0)</f>
        <v>0.38</v>
      </c>
      <c r="Z176" s="35">
        <f ca="1">OFFSET(환산공식!FH$15,$F176,0)</f>
        <v>0.31</v>
      </c>
      <c r="AA176" s="203">
        <f ca="1">OFFSET(환산공식!FI$15,$F176,0)</f>
        <v>0.31</v>
      </c>
      <c r="AB176" s="5"/>
      <c r="AD176">
        <f t="shared" ca="1" si="5"/>
        <v>6</v>
      </c>
      <c r="AF176" s="5"/>
      <c r="AG176" s="5"/>
      <c r="AH176" s="5"/>
    </row>
    <row r="177" spans="1:34">
      <c r="A177" s="222"/>
      <c r="B177" s="222"/>
      <c r="C177" s="222" t="s">
        <v>3442</v>
      </c>
      <c r="D177" s="260">
        <v>1994</v>
      </c>
      <c r="E177" s="219">
        <v>95</v>
      </c>
      <c r="F177" s="219">
        <v>95</v>
      </c>
      <c r="G177" s="264">
        <v>170</v>
      </c>
      <c r="H177" s="221" t="s">
        <v>149</v>
      </c>
      <c r="I177" s="219" t="s">
        <v>862</v>
      </c>
      <c r="J177" s="267" t="s">
        <v>18580</v>
      </c>
      <c r="K177" s="219" t="s">
        <v>84</v>
      </c>
      <c r="L177" s="35" t="str">
        <f ca="1">IF(OFFSET(환산공식!$DU$15,$F177,0)=1,"O","X")</f>
        <v>X</v>
      </c>
      <c r="M177" s="212">
        <f ca="1">IFERROR(OFFSET(환산공식!DA$15,$F177,0),"")</f>
        <v>200</v>
      </c>
      <c r="N177" s="35" t="str">
        <f ca="1">IFERROR(CONCATENATE(ROUND(OFFSET(환산공식!DB$15,$F177,0),1),"%"),"")</f>
        <v>100%</v>
      </c>
      <c r="O177" s="35">
        <f ca="1">IFERROR(OFFSET(환산공식!DC$15,$F177,0),"")</f>
        <v>10</v>
      </c>
      <c r="P177" s="212" t="str">
        <f t="shared" ca="1" si="4"/>
        <v>3% 이하</v>
      </c>
      <c r="Q177" s="218">
        <f ca="1">IFERROR(ROUND(OFFSET(환산공식!$EX$15,$F177,0),3),"")</f>
        <v>0</v>
      </c>
      <c r="R177" s="218">
        <f ca="1">OFFSET('배치점수 계산기'!H$10,$D177,0)</f>
        <v>657.06500000000005</v>
      </c>
      <c r="S177" s="218">
        <f ca="1">OFFSET('배치점수 계산기'!I$10,$D177,0)</f>
        <v>655.97199999999998</v>
      </c>
      <c r="T177" s="218">
        <f ca="1">OFFSET('배치점수 계산기'!J$10,$D177,0)</f>
        <v>654.59500000000003</v>
      </c>
      <c r="U177" s="218">
        <f ca="1">OFFSET('배치점수 계산기'!K$10,$D177,0)</f>
        <v>652.65</v>
      </c>
      <c r="V177" s="218">
        <f ca="1">OFFSET('배치점수 계산기'!L$10,$D177,0)</f>
        <v>650.66</v>
      </c>
      <c r="W177" s="210" t="str">
        <f ca="1">OFFSET('배치점수 계산기'!M$10,$D177,0)</f>
        <v>표점</v>
      </c>
      <c r="X177" s="208" t="str">
        <f ca="1">OFFSET('배치점수 계산기'!N$10,$D177,0)</f>
        <v>변표</v>
      </c>
      <c r="Y177" s="212">
        <f ca="1">OFFSET(환산공식!FG$15,$F177,0)</f>
        <v>0.38</v>
      </c>
      <c r="Z177" s="35">
        <f ca="1">OFFSET(환산공식!FH$15,$F177,0)</f>
        <v>0.31</v>
      </c>
      <c r="AA177" s="203">
        <f ca="1">OFFSET(환산공식!FI$15,$F177,0)</f>
        <v>0.31</v>
      </c>
      <c r="AB177" s="5"/>
      <c r="AD177">
        <f t="shared" ca="1" si="5"/>
        <v>6</v>
      </c>
      <c r="AF177" s="5"/>
      <c r="AG177" s="5"/>
      <c r="AH177" s="5"/>
    </row>
    <row r="178" spans="1:34">
      <c r="A178" s="222"/>
      <c r="B178" s="222"/>
      <c r="C178" s="222" t="s">
        <v>3443</v>
      </c>
      <c r="D178" s="260">
        <v>1995</v>
      </c>
      <c r="E178" s="219">
        <v>95</v>
      </c>
      <c r="F178" s="219">
        <v>95</v>
      </c>
      <c r="G178" s="264">
        <v>171</v>
      </c>
      <c r="H178" s="221" t="s">
        <v>149</v>
      </c>
      <c r="I178" s="219" t="s">
        <v>862</v>
      </c>
      <c r="J178" s="267" t="s">
        <v>18576</v>
      </c>
      <c r="K178" s="219" t="s">
        <v>84</v>
      </c>
      <c r="L178" s="35" t="str">
        <f ca="1">IF(OFFSET(환산공식!$DU$15,$F178,0)=1,"O","X")</f>
        <v>X</v>
      </c>
      <c r="M178" s="212">
        <f ca="1">IFERROR(OFFSET(환산공식!DA$15,$F178,0),"")</f>
        <v>200</v>
      </c>
      <c r="N178" s="35" t="str">
        <f ca="1">IFERROR(CONCATENATE(ROUND(OFFSET(환산공식!DB$15,$F178,0),1),"%"),"")</f>
        <v>100%</v>
      </c>
      <c r="O178" s="35">
        <f ca="1">IFERROR(OFFSET(환산공식!DC$15,$F178,0),"")</f>
        <v>10</v>
      </c>
      <c r="P178" s="212" t="str">
        <f t="shared" ca="1" si="4"/>
        <v>3% 이하</v>
      </c>
      <c r="Q178" s="218">
        <f ca="1">IFERROR(ROUND(OFFSET(환산공식!$EX$15,$F178,0),3),"")</f>
        <v>0</v>
      </c>
      <c r="R178" s="218">
        <f ca="1">OFFSET('배치점수 계산기'!H$10,$D178,0)</f>
        <v>656.73</v>
      </c>
      <c r="S178" s="218">
        <f ca="1">OFFSET('배치점수 계산기'!I$10,$D178,0)</f>
        <v>655.49</v>
      </c>
      <c r="T178" s="218">
        <f ca="1">OFFSET('배치점수 계산기'!J$10,$D178,0)</f>
        <v>653.89</v>
      </c>
      <c r="U178" s="218">
        <f ca="1">OFFSET('배치점수 계산기'!K$10,$D178,0)</f>
        <v>651.69500000000005</v>
      </c>
      <c r="V178" s="218">
        <f ca="1">OFFSET('배치점수 계산기'!L$10,$D178,0)</f>
        <v>648.827</v>
      </c>
      <c r="W178" s="210" t="str">
        <f ca="1">OFFSET('배치점수 계산기'!M$10,$D178,0)</f>
        <v>표점</v>
      </c>
      <c r="X178" s="208" t="str">
        <f ca="1">OFFSET('배치점수 계산기'!N$10,$D178,0)</f>
        <v>변표</v>
      </c>
      <c r="Y178" s="212">
        <f ca="1">OFFSET(환산공식!FG$15,$F178,0)</f>
        <v>0.38</v>
      </c>
      <c r="Z178" s="35">
        <f ca="1">OFFSET(환산공식!FH$15,$F178,0)</f>
        <v>0.31</v>
      </c>
      <c r="AA178" s="203">
        <f ca="1">OFFSET(환산공식!FI$15,$F178,0)</f>
        <v>0.31</v>
      </c>
      <c r="AB178" s="5"/>
      <c r="AD178">
        <f t="shared" ca="1" si="5"/>
        <v>6</v>
      </c>
      <c r="AF178" s="5"/>
      <c r="AG178" s="5"/>
      <c r="AH178" s="5"/>
    </row>
    <row r="179" spans="1:34">
      <c r="A179" s="222"/>
      <c r="B179" s="222"/>
      <c r="C179" s="222" t="s">
        <v>3444</v>
      </c>
      <c r="D179" s="260">
        <v>1996</v>
      </c>
      <c r="E179" s="219">
        <v>95</v>
      </c>
      <c r="F179" s="219">
        <v>95</v>
      </c>
      <c r="G179" s="264">
        <v>172</v>
      </c>
      <c r="H179" s="221" t="s">
        <v>149</v>
      </c>
      <c r="I179" s="219" t="s">
        <v>862</v>
      </c>
      <c r="J179" s="267" t="s">
        <v>18581</v>
      </c>
      <c r="K179" s="219" t="s">
        <v>84</v>
      </c>
      <c r="L179" s="35" t="str">
        <f ca="1">IF(OFFSET(환산공식!$DU$15,$F179,0)=1,"O","X")</f>
        <v>X</v>
      </c>
      <c r="M179" s="212">
        <f ca="1">IFERROR(OFFSET(환산공식!DA$15,$F179,0),"")</f>
        <v>200</v>
      </c>
      <c r="N179" s="35" t="str">
        <f ca="1">IFERROR(CONCATENATE(ROUND(OFFSET(환산공식!DB$15,$F179,0),1),"%"),"")</f>
        <v>100%</v>
      </c>
      <c r="O179" s="35">
        <f ca="1">IFERROR(OFFSET(환산공식!DC$15,$F179,0),"")</f>
        <v>10</v>
      </c>
      <c r="P179" s="212" t="str">
        <f t="shared" ca="1" si="4"/>
        <v>3% 이하</v>
      </c>
      <c r="Q179" s="218">
        <f ca="1">IFERROR(ROUND(OFFSET(환산공식!$EX$15,$F179,0),3),"")</f>
        <v>0</v>
      </c>
      <c r="R179" s="218">
        <f ca="1">OFFSET('배치점수 계산기'!H$10,$D179,0)</f>
        <v>651.97</v>
      </c>
      <c r="S179" s="218">
        <f ca="1">OFFSET('배치점수 계산기'!I$10,$D179,0)</f>
        <v>650.75300000000004</v>
      </c>
      <c r="T179" s="218">
        <f ca="1">OFFSET('배치점수 계산기'!J$10,$D179,0)</f>
        <v>648.827</v>
      </c>
      <c r="U179" s="218">
        <f ca="1">OFFSET('배치점수 계산기'!K$10,$D179,0)</f>
        <v>646.05700000000002</v>
      </c>
      <c r="V179" s="218">
        <f ca="1">OFFSET('배치점수 계산기'!L$10,$D179,0)</f>
        <v>642.92700000000002</v>
      </c>
      <c r="W179" s="210" t="str">
        <f ca="1">OFFSET('배치점수 계산기'!M$10,$D179,0)</f>
        <v>표점</v>
      </c>
      <c r="X179" s="208" t="str">
        <f ca="1">OFFSET('배치점수 계산기'!N$10,$D179,0)</f>
        <v>변표</v>
      </c>
      <c r="Y179" s="212">
        <f ca="1">OFFSET(환산공식!FG$15,$F179,0)</f>
        <v>0.38</v>
      </c>
      <c r="Z179" s="35">
        <f ca="1">OFFSET(환산공식!FH$15,$F179,0)</f>
        <v>0.31</v>
      </c>
      <c r="AA179" s="203">
        <f ca="1">OFFSET(환산공식!FI$15,$F179,0)</f>
        <v>0.31</v>
      </c>
      <c r="AB179" s="5"/>
      <c r="AD179">
        <f t="shared" ca="1" si="5"/>
        <v>6</v>
      </c>
      <c r="AF179" s="5"/>
      <c r="AG179" s="5"/>
      <c r="AH179" s="5"/>
    </row>
    <row r="180" spans="1:34">
      <c r="A180" s="222"/>
      <c r="B180" s="222"/>
      <c r="C180" s="222" t="s">
        <v>3445</v>
      </c>
      <c r="D180" s="260">
        <v>1997</v>
      </c>
      <c r="E180" s="219">
        <v>95</v>
      </c>
      <c r="F180" s="219">
        <v>95</v>
      </c>
      <c r="G180" s="264">
        <v>173</v>
      </c>
      <c r="H180" s="221" t="s">
        <v>149</v>
      </c>
      <c r="I180" s="219" t="s">
        <v>862</v>
      </c>
      <c r="J180" s="267" t="s">
        <v>18582</v>
      </c>
      <c r="K180" s="219" t="s">
        <v>84</v>
      </c>
      <c r="L180" s="35" t="str">
        <f ca="1">IF(OFFSET(환산공식!$DU$15,$F180,0)=1,"O","X")</f>
        <v>X</v>
      </c>
      <c r="M180" s="212">
        <f ca="1">IFERROR(OFFSET(환산공식!DA$15,$F180,0),"")</f>
        <v>200</v>
      </c>
      <c r="N180" s="35" t="str">
        <f ca="1">IFERROR(CONCATENATE(ROUND(OFFSET(환산공식!DB$15,$F180,0),1),"%"),"")</f>
        <v>100%</v>
      </c>
      <c r="O180" s="35">
        <f ca="1">IFERROR(OFFSET(환산공식!DC$15,$F180,0),"")</f>
        <v>10</v>
      </c>
      <c r="P180" s="212" t="str">
        <f t="shared" ca="1" si="4"/>
        <v>3% 이하</v>
      </c>
      <c r="Q180" s="218">
        <f ca="1">IFERROR(ROUND(OFFSET(환산공식!$EX$15,$F180,0),3),"")</f>
        <v>0</v>
      </c>
      <c r="R180" s="218">
        <f ca="1">OFFSET('배치점수 계산기'!H$10,$D180,0)</f>
        <v>651.87699999999995</v>
      </c>
      <c r="S180" s="218">
        <f ca="1">OFFSET('배치점수 계산기'!I$10,$D180,0)</f>
        <v>650.66</v>
      </c>
      <c r="T180" s="218">
        <f ca="1">OFFSET('배치점수 계산기'!J$10,$D180,0)</f>
        <v>648.64499999999998</v>
      </c>
      <c r="U180" s="218">
        <f ca="1">OFFSET('배치점수 계산기'!K$10,$D180,0)</f>
        <v>645.83100000000002</v>
      </c>
      <c r="V180" s="218">
        <f ca="1">OFFSET('배치점수 계산기'!L$10,$D180,0)</f>
        <v>642.77700000000004</v>
      </c>
      <c r="W180" s="210" t="str">
        <f ca="1">OFFSET('배치점수 계산기'!M$10,$D180,0)</f>
        <v>표점</v>
      </c>
      <c r="X180" s="208" t="str">
        <f ca="1">OFFSET('배치점수 계산기'!N$10,$D180,0)</f>
        <v>변표</v>
      </c>
      <c r="Y180" s="212">
        <f ca="1">OFFSET(환산공식!FG$15,$F180,0)</f>
        <v>0.38</v>
      </c>
      <c r="Z180" s="35">
        <f ca="1">OFFSET(환산공식!FH$15,$F180,0)</f>
        <v>0.31</v>
      </c>
      <c r="AA180" s="203">
        <f ca="1">OFFSET(환산공식!FI$15,$F180,0)</f>
        <v>0.31</v>
      </c>
      <c r="AB180" s="5"/>
      <c r="AD180">
        <f t="shared" ca="1" si="5"/>
        <v>6</v>
      </c>
      <c r="AF180" s="5"/>
      <c r="AG180" s="5"/>
      <c r="AH180" s="5"/>
    </row>
    <row r="181" spans="1:34">
      <c r="A181" s="222"/>
      <c r="B181" s="222"/>
      <c r="C181" s="222" t="s">
        <v>3446</v>
      </c>
      <c r="D181" s="260">
        <v>1998</v>
      </c>
      <c r="E181" s="219">
        <v>89</v>
      </c>
      <c r="F181" s="219">
        <v>89</v>
      </c>
      <c r="G181" s="264">
        <v>174</v>
      </c>
      <c r="H181" s="221" t="s">
        <v>149</v>
      </c>
      <c r="I181" s="219" t="s">
        <v>827</v>
      </c>
      <c r="J181" s="267" t="s">
        <v>18588</v>
      </c>
      <c r="K181" s="219" t="s">
        <v>83</v>
      </c>
      <c r="L181" s="35" t="str">
        <f ca="1">IF(OFFSET(환산공식!$DU$15,$F181,0)=1,"O","X")</f>
        <v>X</v>
      </c>
      <c r="M181" s="212">
        <f ca="1">IFERROR(OFFSET(환산공식!DA$15,$F181,0),"")</f>
        <v>150</v>
      </c>
      <c r="N181" s="35" t="str">
        <f ca="1">IFERROR(CONCATENATE(ROUND(OFFSET(환산공식!DB$15,$F181,0),1),"%"),"")</f>
        <v>100%</v>
      </c>
      <c r="O181" s="35">
        <f ca="1">IFERROR(OFFSET(환산공식!DC$15,$F181,0),"")</f>
        <v>5</v>
      </c>
      <c r="P181" s="212" t="str">
        <f t="shared" ca="1" si="4"/>
        <v>3% 이하</v>
      </c>
      <c r="Q181" s="218">
        <f ca="1">IFERROR(ROUND(OFFSET(환산공식!$EX$15,$F181,0),3),"")</f>
        <v>0</v>
      </c>
      <c r="R181" s="218">
        <f ca="1">OFFSET('배치점수 계산기'!H$10,$D181,0)</f>
        <v>873.99300000000005</v>
      </c>
      <c r="S181" s="218">
        <f ca="1">OFFSET('배치점수 계산기'!I$10,$D181,0)</f>
        <v>868.55</v>
      </c>
      <c r="T181" s="218">
        <f ca="1">OFFSET('배치점수 계산기'!J$10,$D181,0)</f>
        <v>861.61900000000003</v>
      </c>
      <c r="U181" s="218">
        <f ca="1">OFFSET('배치점수 계산기'!K$10,$D181,0)</f>
        <v>856.52200000000005</v>
      </c>
      <c r="V181" s="218">
        <f ca="1">OFFSET('배치점수 계산기'!L$10,$D181,0)</f>
        <v>848.19399999999996</v>
      </c>
      <c r="W181" s="210" t="str">
        <f ca="1">OFFSET('배치점수 계산기'!M$10,$D181,0)</f>
        <v>백분위</v>
      </c>
      <c r="X181" s="208" t="str">
        <f ca="1">OFFSET('배치점수 계산기'!N$10,$D181,0)</f>
        <v>백분위</v>
      </c>
      <c r="Y181" s="212">
        <f ca="1">OFFSET(환산공식!FG$15,$F181,0)</f>
        <v>0.24</v>
      </c>
      <c r="Z181" s="35">
        <f ca="1">OFFSET(환산공식!FH$15,$F181,0)</f>
        <v>0.41</v>
      </c>
      <c r="AA181" s="203">
        <f ca="1">OFFSET(환산공식!FI$15,$F181,0)</f>
        <v>0.35</v>
      </c>
      <c r="AB181" s="5"/>
      <c r="AD181">
        <f t="shared" ca="1" si="5"/>
        <v>6</v>
      </c>
      <c r="AF181" s="5"/>
      <c r="AG181" s="5"/>
      <c r="AH181" s="5"/>
    </row>
    <row r="182" spans="1:34">
      <c r="A182" s="222"/>
      <c r="B182" s="222"/>
      <c r="C182" s="222" t="s">
        <v>3447</v>
      </c>
      <c r="D182" s="260">
        <v>1999</v>
      </c>
      <c r="E182" s="219">
        <v>89</v>
      </c>
      <c r="F182" s="219">
        <v>89</v>
      </c>
      <c r="G182" s="264">
        <v>175</v>
      </c>
      <c r="H182" s="221" t="s">
        <v>149</v>
      </c>
      <c r="I182" s="219" t="s">
        <v>827</v>
      </c>
      <c r="J182" s="267" t="s">
        <v>384</v>
      </c>
      <c r="K182" s="219" t="s">
        <v>83</v>
      </c>
      <c r="L182" s="35" t="str">
        <f ca="1">IF(OFFSET(환산공식!$DU$15,$F182,0)=1,"O","X")</f>
        <v>X</v>
      </c>
      <c r="M182" s="212">
        <f ca="1">IFERROR(OFFSET(환산공식!DA$15,$F182,0),"")</f>
        <v>150</v>
      </c>
      <c r="N182" s="35" t="str">
        <f ca="1">IFERROR(CONCATENATE(ROUND(OFFSET(환산공식!DB$15,$F182,0),1),"%"),"")</f>
        <v>100%</v>
      </c>
      <c r="O182" s="35">
        <f ca="1">IFERROR(OFFSET(환산공식!DC$15,$F182,0),"")</f>
        <v>5</v>
      </c>
      <c r="P182" s="212" t="str">
        <f t="shared" ca="1" si="4"/>
        <v>3% 이하</v>
      </c>
      <c r="Q182" s="218">
        <f ca="1">IFERROR(ROUND(OFFSET(환산공식!$EX$15,$F182,0),3),"")</f>
        <v>0</v>
      </c>
      <c r="R182" s="218">
        <f ca="1">OFFSET('배치점수 계산기'!H$10,$D182,0)</f>
        <v>871.30499999999995</v>
      </c>
      <c r="S182" s="218">
        <f ca="1">OFFSET('배치점수 계산기'!I$10,$D182,0)</f>
        <v>866.04100000000005</v>
      </c>
      <c r="T182" s="218">
        <f ca="1">OFFSET('배치점수 계산기'!J$10,$D182,0)</f>
        <v>856.72199999999998</v>
      </c>
      <c r="U182" s="218">
        <f ca="1">OFFSET('배치점수 계산기'!K$10,$D182,0)</f>
        <v>850.95</v>
      </c>
      <c r="V182" s="218">
        <f ca="1">OFFSET('배치점수 계산기'!L$10,$D182,0)</f>
        <v>840.92899999999997</v>
      </c>
      <c r="W182" s="210" t="str">
        <f ca="1">OFFSET('배치점수 계산기'!M$10,$D182,0)</f>
        <v>백분위</v>
      </c>
      <c r="X182" s="208" t="str">
        <f ca="1">OFFSET('배치점수 계산기'!N$10,$D182,0)</f>
        <v>백분위</v>
      </c>
      <c r="Y182" s="212">
        <f ca="1">OFFSET(환산공식!FG$15,$F182,0)</f>
        <v>0.24</v>
      </c>
      <c r="Z182" s="35">
        <f ca="1">OFFSET(환산공식!FH$15,$F182,0)</f>
        <v>0.41</v>
      </c>
      <c r="AA182" s="203">
        <f ca="1">OFFSET(환산공식!FI$15,$F182,0)</f>
        <v>0.35</v>
      </c>
      <c r="AB182" s="5"/>
      <c r="AD182">
        <f t="shared" ca="1" si="5"/>
        <v>6</v>
      </c>
      <c r="AF182" s="5"/>
      <c r="AG182" s="5"/>
      <c r="AH182" s="5"/>
    </row>
    <row r="183" spans="1:34">
      <c r="A183" s="222"/>
      <c r="B183" s="222"/>
      <c r="C183" s="222" t="s">
        <v>3448</v>
      </c>
      <c r="D183" s="260">
        <v>2000</v>
      </c>
      <c r="E183" s="219">
        <v>89</v>
      </c>
      <c r="F183" s="219">
        <v>89</v>
      </c>
      <c r="G183" s="264">
        <v>176</v>
      </c>
      <c r="H183" s="221" t="s">
        <v>149</v>
      </c>
      <c r="I183" s="219" t="s">
        <v>827</v>
      </c>
      <c r="J183" s="267" t="s">
        <v>365</v>
      </c>
      <c r="K183" s="219" t="s">
        <v>83</v>
      </c>
      <c r="L183" s="35" t="str">
        <f ca="1">IF(OFFSET(환산공식!$DU$15,$F183,0)=1,"O","X")</f>
        <v>X</v>
      </c>
      <c r="M183" s="212">
        <f ca="1">IFERROR(OFFSET(환산공식!DA$15,$F183,0),"")</f>
        <v>150</v>
      </c>
      <c r="N183" s="35" t="str">
        <f ca="1">IFERROR(CONCATENATE(ROUND(OFFSET(환산공식!DB$15,$F183,0),1),"%"),"")</f>
        <v>100%</v>
      </c>
      <c r="O183" s="35">
        <f ca="1">IFERROR(OFFSET(환산공식!DC$15,$F183,0),"")</f>
        <v>5</v>
      </c>
      <c r="P183" s="212" t="str">
        <f t="shared" ca="1" si="4"/>
        <v>3% 이하</v>
      </c>
      <c r="Q183" s="218">
        <f ca="1">IFERROR(ROUND(OFFSET(환산공식!$EX$15,$F183,0),3),"")</f>
        <v>0</v>
      </c>
      <c r="R183" s="218">
        <f ca="1">OFFSET('배치점수 계산기'!H$10,$D183,0)</f>
        <v>863.66899999999998</v>
      </c>
      <c r="S183" s="218">
        <f ca="1">OFFSET('배치점수 계산기'!I$10,$D183,0)</f>
        <v>859.59900000000005</v>
      </c>
      <c r="T183" s="218">
        <f ca="1">OFFSET('배치점수 계산기'!J$10,$D183,0)</f>
        <v>855.62099999999998</v>
      </c>
      <c r="U183" s="218">
        <f ca="1">OFFSET('배치점수 계산기'!K$10,$D183,0)</f>
        <v>848.89700000000005</v>
      </c>
      <c r="V183" s="218">
        <f ca="1">OFFSET('배치점수 계산기'!L$10,$D183,0)</f>
        <v>832.70100000000002</v>
      </c>
      <c r="W183" s="210" t="str">
        <f ca="1">OFFSET('배치점수 계산기'!M$10,$D183,0)</f>
        <v>백분위</v>
      </c>
      <c r="X183" s="208" t="str">
        <f ca="1">OFFSET('배치점수 계산기'!N$10,$D183,0)</f>
        <v>백분위</v>
      </c>
      <c r="Y183" s="212">
        <f ca="1">OFFSET(환산공식!FG$15,$F183,0)</f>
        <v>0.24</v>
      </c>
      <c r="Z183" s="35">
        <f ca="1">OFFSET(환산공식!FH$15,$F183,0)</f>
        <v>0.41</v>
      </c>
      <c r="AA183" s="203">
        <f ca="1">OFFSET(환산공식!FI$15,$F183,0)</f>
        <v>0.35</v>
      </c>
      <c r="AB183" s="5"/>
      <c r="AD183">
        <f t="shared" ca="1" si="5"/>
        <v>6</v>
      </c>
      <c r="AF183" s="5"/>
      <c r="AG183" s="5"/>
      <c r="AH183" s="5"/>
    </row>
    <row r="184" spans="1:34">
      <c r="A184" s="222"/>
      <c r="B184" s="222"/>
      <c r="C184" s="222" t="s">
        <v>3449</v>
      </c>
      <c r="D184" s="260">
        <v>2001</v>
      </c>
      <c r="E184" s="219">
        <v>89</v>
      </c>
      <c r="F184" s="219">
        <v>89</v>
      </c>
      <c r="G184" s="264">
        <v>177</v>
      </c>
      <c r="H184" s="221" t="s">
        <v>149</v>
      </c>
      <c r="I184" s="219" t="s">
        <v>827</v>
      </c>
      <c r="J184" s="267" t="s">
        <v>353</v>
      </c>
      <c r="K184" s="219" t="s">
        <v>83</v>
      </c>
      <c r="L184" s="35" t="str">
        <f ca="1">IF(OFFSET(환산공식!$DU$15,$F184,0)=1,"O","X")</f>
        <v>X</v>
      </c>
      <c r="M184" s="212">
        <f ca="1">IFERROR(OFFSET(환산공식!DA$15,$F184,0),"")</f>
        <v>150</v>
      </c>
      <c r="N184" s="35" t="str">
        <f ca="1">IFERROR(CONCATENATE(ROUND(OFFSET(환산공식!DB$15,$F184,0),1),"%"),"")</f>
        <v>100%</v>
      </c>
      <c r="O184" s="35">
        <f ca="1">IFERROR(OFFSET(환산공식!DC$15,$F184,0),"")</f>
        <v>5</v>
      </c>
      <c r="P184" s="212" t="str">
        <f t="shared" ca="1" si="4"/>
        <v>3% 이하</v>
      </c>
      <c r="Q184" s="218">
        <f ca="1">IFERROR(ROUND(OFFSET(환산공식!$EX$15,$F184,0),3),"")</f>
        <v>0</v>
      </c>
      <c r="R184" s="218">
        <f ca="1">OFFSET('배치점수 계산기'!H$10,$D184,0)</f>
        <v>863.66899999999998</v>
      </c>
      <c r="S184" s="218">
        <f ca="1">OFFSET('배치점수 계산기'!I$10,$D184,0)</f>
        <v>859.59900000000005</v>
      </c>
      <c r="T184" s="218">
        <f ca="1">OFFSET('배치점수 계산기'!J$10,$D184,0)</f>
        <v>855.62099999999998</v>
      </c>
      <c r="U184" s="218">
        <f ca="1">OFFSET('배치점수 계산기'!K$10,$D184,0)</f>
        <v>848.89700000000005</v>
      </c>
      <c r="V184" s="218">
        <f ca="1">OFFSET('배치점수 계산기'!L$10,$D184,0)</f>
        <v>832.70100000000002</v>
      </c>
      <c r="W184" s="210" t="str">
        <f ca="1">OFFSET('배치점수 계산기'!M$10,$D184,0)</f>
        <v>백분위</v>
      </c>
      <c r="X184" s="208" t="str">
        <f ca="1">OFFSET('배치점수 계산기'!N$10,$D184,0)</f>
        <v>백분위</v>
      </c>
      <c r="Y184" s="212">
        <f ca="1">OFFSET(환산공식!FG$15,$F184,0)</f>
        <v>0.24</v>
      </c>
      <c r="Z184" s="35">
        <f ca="1">OFFSET(환산공식!FH$15,$F184,0)</f>
        <v>0.41</v>
      </c>
      <c r="AA184" s="203">
        <f ca="1">OFFSET(환산공식!FI$15,$F184,0)</f>
        <v>0.35</v>
      </c>
      <c r="AB184" s="5"/>
      <c r="AD184">
        <f t="shared" ca="1" si="5"/>
        <v>6</v>
      </c>
      <c r="AF184" s="5"/>
      <c r="AG184" s="5"/>
      <c r="AH184" s="5"/>
    </row>
    <row r="185" spans="1:34">
      <c r="A185" s="222"/>
      <c r="B185" s="222"/>
      <c r="C185" s="222" t="s">
        <v>3450</v>
      </c>
      <c r="D185" s="260">
        <v>2002</v>
      </c>
      <c r="E185" s="219">
        <v>89</v>
      </c>
      <c r="F185" s="219">
        <v>89</v>
      </c>
      <c r="G185" s="264">
        <v>178</v>
      </c>
      <c r="H185" s="221" t="s">
        <v>149</v>
      </c>
      <c r="I185" s="219" t="s">
        <v>827</v>
      </c>
      <c r="J185" s="267" t="s">
        <v>828</v>
      </c>
      <c r="K185" s="219" t="s">
        <v>83</v>
      </c>
      <c r="L185" s="35" t="str">
        <f ca="1">IF(OFFSET(환산공식!$DU$15,$F185,0)=1,"O","X")</f>
        <v>X</v>
      </c>
      <c r="M185" s="212">
        <f ca="1">IFERROR(OFFSET(환산공식!DA$15,$F185,0),"")</f>
        <v>150</v>
      </c>
      <c r="N185" s="35" t="str">
        <f ca="1">IFERROR(CONCATENATE(ROUND(OFFSET(환산공식!DB$15,$F185,0),1),"%"),"")</f>
        <v>100%</v>
      </c>
      <c r="O185" s="35">
        <f ca="1">IFERROR(OFFSET(환산공식!DC$15,$F185,0),"")</f>
        <v>5</v>
      </c>
      <c r="P185" s="212" t="str">
        <f t="shared" ca="1" si="4"/>
        <v>3% 이하</v>
      </c>
      <c r="Q185" s="218">
        <f ca="1">IFERROR(ROUND(OFFSET(환산공식!$EX$15,$F185,0),3),"")</f>
        <v>0</v>
      </c>
      <c r="R185" s="218">
        <f ca="1">OFFSET('배치점수 계산기'!H$10,$D185,0)</f>
        <v>868.55</v>
      </c>
      <c r="S185" s="218">
        <f ca="1">OFFSET('배치점수 계산기'!I$10,$D185,0)</f>
        <v>863.62900000000002</v>
      </c>
      <c r="T185" s="218">
        <f ca="1">OFFSET('배치점수 계산기'!J$10,$D185,0)</f>
        <v>854.90099999999995</v>
      </c>
      <c r="U185" s="218">
        <f ca="1">OFFSET('배치점수 계산기'!K$10,$D185,0)</f>
        <v>849.18700000000001</v>
      </c>
      <c r="V185" s="218">
        <f ca="1">OFFSET('배치점수 계산기'!L$10,$D185,0)</f>
        <v>838.89400000000001</v>
      </c>
      <c r="W185" s="210" t="str">
        <f ca="1">OFFSET('배치점수 계산기'!M$10,$D185,0)</f>
        <v>백분위</v>
      </c>
      <c r="X185" s="208" t="str">
        <f ca="1">OFFSET('배치점수 계산기'!N$10,$D185,0)</f>
        <v>백분위</v>
      </c>
      <c r="Y185" s="212">
        <f ca="1">OFFSET(환산공식!FG$15,$F185,0)</f>
        <v>0.24</v>
      </c>
      <c r="Z185" s="35">
        <f ca="1">OFFSET(환산공식!FH$15,$F185,0)</f>
        <v>0.41</v>
      </c>
      <c r="AA185" s="203">
        <f ca="1">OFFSET(환산공식!FI$15,$F185,0)</f>
        <v>0.35</v>
      </c>
      <c r="AB185" s="5"/>
      <c r="AD185">
        <f t="shared" ca="1" si="5"/>
        <v>6</v>
      </c>
      <c r="AF185" s="5"/>
      <c r="AG185" s="5"/>
      <c r="AH185" s="5"/>
    </row>
    <row r="186" spans="1:34">
      <c r="A186" s="222"/>
      <c r="B186" s="222"/>
      <c r="C186" s="222" t="s">
        <v>3451</v>
      </c>
      <c r="D186" s="260">
        <v>2003</v>
      </c>
      <c r="E186" s="219">
        <v>89</v>
      </c>
      <c r="F186" s="219">
        <v>89</v>
      </c>
      <c r="G186" s="264">
        <v>179</v>
      </c>
      <c r="H186" s="221" t="s">
        <v>149</v>
      </c>
      <c r="I186" s="219" t="s">
        <v>827</v>
      </c>
      <c r="J186" s="267" t="s">
        <v>831</v>
      </c>
      <c r="K186" s="219" t="s">
        <v>83</v>
      </c>
      <c r="L186" s="35" t="str">
        <f ca="1">IF(OFFSET(환산공식!$DU$15,$F186,0)=1,"O","X")</f>
        <v>X</v>
      </c>
      <c r="M186" s="212">
        <f ca="1">IFERROR(OFFSET(환산공식!DA$15,$F186,0),"")</f>
        <v>150</v>
      </c>
      <c r="N186" s="35" t="str">
        <f ca="1">IFERROR(CONCATENATE(ROUND(OFFSET(환산공식!DB$15,$F186,0),1),"%"),"")</f>
        <v>100%</v>
      </c>
      <c r="O186" s="35">
        <f ca="1">IFERROR(OFFSET(환산공식!DC$15,$F186,0),"")</f>
        <v>5</v>
      </c>
      <c r="P186" s="212" t="str">
        <f t="shared" ca="1" si="4"/>
        <v>3% 이하</v>
      </c>
      <c r="Q186" s="218">
        <f ca="1">IFERROR(ROUND(OFFSET(환산공식!$EX$15,$F186,0),3),"")</f>
        <v>0</v>
      </c>
      <c r="R186" s="218">
        <f ca="1">OFFSET('배치점수 계산기'!H$10,$D186,0)</f>
        <v>868.91800000000001</v>
      </c>
      <c r="S186" s="218">
        <f ca="1">OFFSET('배치점수 계산기'!I$10,$D186,0)</f>
        <v>862.61</v>
      </c>
      <c r="T186" s="218">
        <f ca="1">OFFSET('배치점수 계산기'!J$10,$D186,0)</f>
        <v>854.33399999999995</v>
      </c>
      <c r="U186" s="218">
        <f ca="1">OFFSET('배치점수 계산기'!K$10,$D186,0)</f>
        <v>848.82399999999996</v>
      </c>
      <c r="V186" s="218">
        <f ca="1">OFFSET('배치점수 계산기'!L$10,$D186,0)</f>
        <v>837.87199999999996</v>
      </c>
      <c r="W186" s="210" t="str">
        <f ca="1">OFFSET('배치점수 계산기'!M$10,$D186,0)</f>
        <v>백분위</v>
      </c>
      <c r="X186" s="208" t="str">
        <f ca="1">OFFSET('배치점수 계산기'!N$10,$D186,0)</f>
        <v>백분위</v>
      </c>
      <c r="Y186" s="212">
        <f ca="1">OFFSET(환산공식!FG$15,$F186,0)</f>
        <v>0.24</v>
      </c>
      <c r="Z186" s="35">
        <f ca="1">OFFSET(환산공식!FH$15,$F186,0)</f>
        <v>0.41</v>
      </c>
      <c r="AA186" s="203">
        <f ca="1">OFFSET(환산공식!FI$15,$F186,0)</f>
        <v>0.35</v>
      </c>
      <c r="AB186" s="5"/>
      <c r="AD186">
        <f t="shared" ca="1" si="5"/>
        <v>6</v>
      </c>
      <c r="AF186" s="5"/>
      <c r="AG186" s="5"/>
      <c r="AH186" s="5"/>
    </row>
    <row r="187" spans="1:34">
      <c r="A187" s="222"/>
      <c r="B187" s="222"/>
      <c r="C187" s="222" t="s">
        <v>3452</v>
      </c>
      <c r="D187" s="260">
        <v>2004</v>
      </c>
      <c r="E187" s="219">
        <v>89</v>
      </c>
      <c r="F187" s="219">
        <v>89</v>
      </c>
      <c r="G187" s="264">
        <v>180</v>
      </c>
      <c r="H187" s="221" t="s">
        <v>149</v>
      </c>
      <c r="I187" s="219" t="s">
        <v>827</v>
      </c>
      <c r="J187" s="267" t="s">
        <v>832</v>
      </c>
      <c r="K187" s="219" t="s">
        <v>83</v>
      </c>
      <c r="L187" s="35" t="str">
        <f ca="1">IF(OFFSET(환산공식!$DU$15,$F187,0)=1,"O","X")</f>
        <v>X</v>
      </c>
      <c r="M187" s="212">
        <f ca="1">IFERROR(OFFSET(환산공식!DA$15,$F187,0),"")</f>
        <v>150</v>
      </c>
      <c r="N187" s="35" t="str">
        <f ca="1">IFERROR(CONCATENATE(ROUND(OFFSET(환산공식!DB$15,$F187,0),1),"%"),"")</f>
        <v>100%</v>
      </c>
      <c r="O187" s="35">
        <f ca="1">IFERROR(OFFSET(환산공식!DC$15,$F187,0),"")</f>
        <v>5</v>
      </c>
      <c r="P187" s="212" t="str">
        <f t="shared" ca="1" si="4"/>
        <v>3% 이하</v>
      </c>
      <c r="Q187" s="218">
        <f ca="1">IFERROR(ROUND(OFFSET(환산공식!$EX$15,$F187,0),3),"")</f>
        <v>0</v>
      </c>
      <c r="R187" s="218">
        <f ca="1">OFFSET('배치점수 계산기'!H$10,$D187,0)</f>
        <v>859.63900000000001</v>
      </c>
      <c r="S187" s="218">
        <f ca="1">OFFSET('배치점수 계산기'!I$10,$D187,0)</f>
        <v>856.72199999999998</v>
      </c>
      <c r="T187" s="218">
        <f ca="1">OFFSET('배치점수 계산기'!J$10,$D187,0)</f>
        <v>850.95</v>
      </c>
      <c r="U187" s="218">
        <f ca="1">OFFSET('배치점수 계산기'!K$10,$D187,0)</f>
        <v>842.48</v>
      </c>
      <c r="V187" s="218">
        <f ca="1">OFFSET('배치점수 계산기'!L$10,$D187,0)</f>
        <v>829.84100000000001</v>
      </c>
      <c r="W187" s="210" t="str">
        <f ca="1">OFFSET('배치점수 계산기'!M$10,$D187,0)</f>
        <v>백분위</v>
      </c>
      <c r="X187" s="208" t="str">
        <f ca="1">OFFSET('배치점수 계산기'!N$10,$D187,0)</f>
        <v>백분위</v>
      </c>
      <c r="Y187" s="212">
        <f ca="1">OFFSET(환산공식!FG$15,$F187,0)</f>
        <v>0.24</v>
      </c>
      <c r="Z187" s="35">
        <f ca="1">OFFSET(환산공식!FH$15,$F187,0)</f>
        <v>0.41</v>
      </c>
      <c r="AA187" s="203">
        <f ca="1">OFFSET(환산공식!FI$15,$F187,0)</f>
        <v>0.35</v>
      </c>
      <c r="AB187" s="5"/>
      <c r="AD187">
        <f t="shared" ca="1" si="5"/>
        <v>6</v>
      </c>
      <c r="AF187" s="5"/>
      <c r="AG187" s="5"/>
      <c r="AH187" s="5"/>
    </row>
    <row r="188" spans="1:34">
      <c r="A188" s="222"/>
      <c r="B188" s="222"/>
      <c r="C188" s="222" t="s">
        <v>3453</v>
      </c>
      <c r="D188" s="260">
        <v>2005</v>
      </c>
      <c r="E188" s="219">
        <v>89</v>
      </c>
      <c r="F188" s="219">
        <v>89</v>
      </c>
      <c r="G188" s="264">
        <v>181</v>
      </c>
      <c r="H188" s="221" t="s">
        <v>149</v>
      </c>
      <c r="I188" s="219" t="s">
        <v>827</v>
      </c>
      <c r="J188" s="267" t="s">
        <v>833</v>
      </c>
      <c r="K188" s="219" t="s">
        <v>83</v>
      </c>
      <c r="L188" s="35" t="str">
        <f ca="1">IF(OFFSET(환산공식!$DU$15,$F188,0)=1,"O","X")</f>
        <v>X</v>
      </c>
      <c r="M188" s="212">
        <f ca="1">IFERROR(OFFSET(환산공식!DA$15,$F188,0),"")</f>
        <v>150</v>
      </c>
      <c r="N188" s="35" t="str">
        <f ca="1">IFERROR(CONCATENATE(ROUND(OFFSET(환산공식!DB$15,$F188,0),1),"%"),"")</f>
        <v>100%</v>
      </c>
      <c r="O188" s="35">
        <f ca="1">IFERROR(OFFSET(환산공식!DC$15,$F188,0),"")</f>
        <v>5</v>
      </c>
      <c r="P188" s="212" t="str">
        <f t="shared" ca="1" si="4"/>
        <v>3% 이하</v>
      </c>
      <c r="Q188" s="218">
        <f ca="1">IFERROR(ROUND(OFFSET(환산공식!$EX$15,$F188,0),3),"")</f>
        <v>0</v>
      </c>
      <c r="R188" s="218">
        <f ca="1">OFFSET('배치점수 계산기'!H$10,$D188,0)</f>
        <v>859.63900000000001</v>
      </c>
      <c r="S188" s="218">
        <f ca="1">OFFSET('배치점수 계산기'!I$10,$D188,0)</f>
        <v>854.33399999999995</v>
      </c>
      <c r="T188" s="218">
        <f ca="1">OFFSET('배치점수 계산기'!J$10,$D188,0)</f>
        <v>849.84900000000005</v>
      </c>
      <c r="U188" s="218">
        <f ca="1">OFFSET('배치점수 계산기'!K$10,$D188,0)</f>
        <v>839.524</v>
      </c>
      <c r="V188" s="218">
        <f ca="1">OFFSET('배치점수 계산기'!L$10,$D188,0)</f>
        <v>829.84100000000001</v>
      </c>
      <c r="W188" s="210" t="str">
        <f ca="1">OFFSET('배치점수 계산기'!M$10,$D188,0)</f>
        <v>백분위</v>
      </c>
      <c r="X188" s="208" t="str">
        <f ca="1">OFFSET('배치점수 계산기'!N$10,$D188,0)</f>
        <v>백분위</v>
      </c>
      <c r="Y188" s="212">
        <f ca="1">OFFSET(환산공식!FG$15,$F188,0)</f>
        <v>0.24</v>
      </c>
      <c r="Z188" s="35">
        <f ca="1">OFFSET(환산공식!FH$15,$F188,0)</f>
        <v>0.41</v>
      </c>
      <c r="AA188" s="203">
        <f ca="1">OFFSET(환산공식!FI$15,$F188,0)</f>
        <v>0.35</v>
      </c>
      <c r="AB188" s="5"/>
      <c r="AD188">
        <f t="shared" ca="1" si="5"/>
        <v>6</v>
      </c>
      <c r="AF188" s="5"/>
      <c r="AG188" s="5"/>
      <c r="AH188" s="5"/>
    </row>
    <row r="189" spans="1:34">
      <c r="A189" s="222"/>
      <c r="B189" s="222"/>
      <c r="C189" s="222" t="s">
        <v>3454</v>
      </c>
      <c r="D189" s="260">
        <v>2006</v>
      </c>
      <c r="E189" s="219">
        <v>89</v>
      </c>
      <c r="F189" s="219">
        <v>89</v>
      </c>
      <c r="G189" s="264">
        <v>182</v>
      </c>
      <c r="H189" s="221" t="s">
        <v>149</v>
      </c>
      <c r="I189" s="219" t="s">
        <v>827</v>
      </c>
      <c r="J189" s="267" t="s">
        <v>96</v>
      </c>
      <c r="K189" s="219" t="s">
        <v>83</v>
      </c>
      <c r="L189" s="35" t="str">
        <f ca="1">IF(OFFSET(환산공식!$DU$15,$F189,0)=1,"O","X")</f>
        <v>X</v>
      </c>
      <c r="M189" s="212">
        <f ca="1">IFERROR(OFFSET(환산공식!DA$15,$F189,0),"")</f>
        <v>150</v>
      </c>
      <c r="N189" s="35" t="str">
        <f ca="1">IFERROR(CONCATENATE(ROUND(OFFSET(환산공식!DB$15,$F189,0),1),"%"),"")</f>
        <v>100%</v>
      </c>
      <c r="O189" s="35">
        <f ca="1">IFERROR(OFFSET(환산공식!DC$15,$F189,0),"")</f>
        <v>5</v>
      </c>
      <c r="P189" s="212" t="str">
        <f t="shared" ca="1" si="4"/>
        <v>3% 이하</v>
      </c>
      <c r="Q189" s="218">
        <f ca="1">IFERROR(ROUND(OFFSET(환산공식!$EX$15,$F189,0),3),"")</f>
        <v>0</v>
      </c>
      <c r="R189" s="218">
        <f ca="1">OFFSET('배치점수 계산기'!H$10,$D189,0)</f>
        <v>859.63900000000001</v>
      </c>
      <c r="S189" s="218">
        <f ca="1">OFFSET('배치점수 계산기'!I$10,$D189,0)</f>
        <v>854.33399999999995</v>
      </c>
      <c r="T189" s="218">
        <f ca="1">OFFSET('배치점수 계산기'!J$10,$D189,0)</f>
        <v>849.84900000000005</v>
      </c>
      <c r="U189" s="218">
        <f ca="1">OFFSET('배치점수 계산기'!K$10,$D189,0)</f>
        <v>839.524</v>
      </c>
      <c r="V189" s="218">
        <f ca="1">OFFSET('배치점수 계산기'!L$10,$D189,0)</f>
        <v>829.84100000000001</v>
      </c>
      <c r="W189" s="210" t="str">
        <f ca="1">OFFSET('배치점수 계산기'!M$10,$D189,0)</f>
        <v>백분위</v>
      </c>
      <c r="X189" s="208" t="str">
        <f ca="1">OFFSET('배치점수 계산기'!N$10,$D189,0)</f>
        <v>백분위</v>
      </c>
      <c r="Y189" s="212">
        <f ca="1">OFFSET(환산공식!FG$15,$F189,0)</f>
        <v>0.24</v>
      </c>
      <c r="Z189" s="35">
        <f ca="1">OFFSET(환산공식!FH$15,$F189,0)</f>
        <v>0.41</v>
      </c>
      <c r="AA189" s="203">
        <f ca="1">OFFSET(환산공식!FI$15,$F189,0)</f>
        <v>0.35</v>
      </c>
      <c r="AB189" s="5"/>
      <c r="AD189">
        <f t="shared" ca="1" si="5"/>
        <v>6</v>
      </c>
      <c r="AF189" s="5"/>
      <c r="AG189" s="5"/>
      <c r="AH189" s="5"/>
    </row>
    <row r="190" spans="1:34">
      <c r="A190" s="222"/>
      <c r="B190" s="222"/>
      <c r="C190" s="222" t="s">
        <v>3455</v>
      </c>
      <c r="D190" s="260">
        <v>2007</v>
      </c>
      <c r="E190" s="219">
        <v>89</v>
      </c>
      <c r="F190" s="219">
        <v>89</v>
      </c>
      <c r="G190" s="264">
        <v>183</v>
      </c>
      <c r="H190" s="221" t="s">
        <v>149</v>
      </c>
      <c r="I190" s="219" t="s">
        <v>827</v>
      </c>
      <c r="J190" s="267" t="s">
        <v>504</v>
      </c>
      <c r="K190" s="219" t="s">
        <v>83</v>
      </c>
      <c r="L190" s="35" t="str">
        <f ca="1">IF(OFFSET(환산공식!$DU$15,$F190,0)=1,"O","X")</f>
        <v>X</v>
      </c>
      <c r="M190" s="212">
        <f ca="1">IFERROR(OFFSET(환산공식!DA$15,$F190,0),"")</f>
        <v>150</v>
      </c>
      <c r="N190" s="35" t="str">
        <f ca="1">IFERROR(CONCATENATE(ROUND(OFFSET(환산공식!DB$15,$F190,0),1),"%"),"")</f>
        <v>100%</v>
      </c>
      <c r="O190" s="35">
        <f ca="1">IFERROR(OFFSET(환산공식!DC$15,$F190,0),"")</f>
        <v>5</v>
      </c>
      <c r="P190" s="212" t="str">
        <f t="shared" ca="1" si="4"/>
        <v>3% 이하</v>
      </c>
      <c r="Q190" s="218">
        <f ca="1">IFERROR(ROUND(OFFSET(환산공식!$EX$15,$F190,0),3),"")</f>
        <v>0</v>
      </c>
      <c r="R190" s="218">
        <f ca="1">OFFSET('배치점수 계산기'!H$10,$D190,0)</f>
        <v>863.62900000000002</v>
      </c>
      <c r="S190" s="218">
        <f ca="1">OFFSET('배치점수 계산기'!I$10,$D190,0)</f>
        <v>858.37400000000002</v>
      </c>
      <c r="T190" s="218">
        <f ca="1">OFFSET('배치점수 계산기'!J$10,$D190,0)</f>
        <v>849.18700000000001</v>
      </c>
      <c r="U190" s="218">
        <f ca="1">OFFSET('배치점수 계산기'!K$10,$D190,0)</f>
        <v>843.14099999999996</v>
      </c>
      <c r="V190" s="218">
        <f ca="1">OFFSET('배치점수 계산기'!L$10,$D190,0)</f>
        <v>833.69100000000003</v>
      </c>
      <c r="W190" s="210" t="str">
        <f ca="1">OFFSET('배치점수 계산기'!M$10,$D190,0)</f>
        <v>백분위</v>
      </c>
      <c r="X190" s="208" t="str">
        <f ca="1">OFFSET('배치점수 계산기'!N$10,$D190,0)</f>
        <v>백분위</v>
      </c>
      <c r="Y190" s="212">
        <f ca="1">OFFSET(환산공식!FG$15,$F190,0)</f>
        <v>0.24</v>
      </c>
      <c r="Z190" s="35">
        <f ca="1">OFFSET(환산공식!FH$15,$F190,0)</f>
        <v>0.41</v>
      </c>
      <c r="AA190" s="203">
        <f ca="1">OFFSET(환산공식!FI$15,$F190,0)</f>
        <v>0.35</v>
      </c>
      <c r="AB190" s="5"/>
      <c r="AD190">
        <f t="shared" ca="1" si="5"/>
        <v>6</v>
      </c>
      <c r="AF190" s="5"/>
      <c r="AG190" s="5"/>
      <c r="AH190" s="5"/>
    </row>
    <row r="191" spans="1:34">
      <c r="A191" s="222"/>
      <c r="B191" s="222"/>
      <c r="C191" s="222" t="s">
        <v>3456</v>
      </c>
      <c r="D191" s="260">
        <v>2008</v>
      </c>
      <c r="E191" s="219">
        <v>89</v>
      </c>
      <c r="F191" s="219">
        <v>89</v>
      </c>
      <c r="G191" s="264">
        <v>184</v>
      </c>
      <c r="H191" s="221" t="s">
        <v>149</v>
      </c>
      <c r="I191" s="219" t="s">
        <v>827</v>
      </c>
      <c r="J191" s="267" t="s">
        <v>18587</v>
      </c>
      <c r="K191" s="219" t="s">
        <v>83</v>
      </c>
      <c r="L191" s="35" t="str">
        <f ca="1">IF(OFFSET(환산공식!$DU$15,$F191,0)=1,"O","X")</f>
        <v>X</v>
      </c>
      <c r="M191" s="212">
        <f ca="1">IFERROR(OFFSET(환산공식!DA$15,$F191,0),"")</f>
        <v>150</v>
      </c>
      <c r="N191" s="35" t="str">
        <f ca="1">IFERROR(CONCATENATE(ROUND(OFFSET(환산공식!DB$15,$F191,0),1),"%"),"")</f>
        <v>100%</v>
      </c>
      <c r="O191" s="35">
        <f ca="1">IFERROR(OFFSET(환산공식!DC$15,$F191,0),"")</f>
        <v>5</v>
      </c>
      <c r="P191" s="212" t="str">
        <f t="shared" ca="1" si="4"/>
        <v>3% 이하</v>
      </c>
      <c r="Q191" s="218">
        <f ca="1">IFERROR(ROUND(OFFSET(환산공식!$EX$15,$F191,0),3),"")</f>
        <v>0</v>
      </c>
      <c r="R191" s="218">
        <f ca="1">OFFSET('배치점수 계산기'!H$10,$D191,0)</f>
        <v>862.41</v>
      </c>
      <c r="S191" s="218">
        <f ca="1">OFFSET('배치점수 계산기'!I$10,$D191,0)</f>
        <v>856.72199999999998</v>
      </c>
      <c r="T191" s="218">
        <f ca="1">OFFSET('배치점수 계산기'!J$10,$D191,0)</f>
        <v>849.18700000000001</v>
      </c>
      <c r="U191" s="218">
        <f ca="1">OFFSET('배치점수 계산기'!K$10,$D191,0)</f>
        <v>844.12900000000002</v>
      </c>
      <c r="V191" s="218">
        <f ca="1">OFFSET('배치점수 계산기'!L$10,$D191,0)</f>
        <v>834.84299999999996</v>
      </c>
      <c r="W191" s="210" t="str">
        <f ca="1">OFFSET('배치점수 계산기'!M$10,$D191,0)</f>
        <v>백분위</v>
      </c>
      <c r="X191" s="208" t="str">
        <f ca="1">OFFSET('배치점수 계산기'!N$10,$D191,0)</f>
        <v>백분위</v>
      </c>
      <c r="Y191" s="212">
        <f ca="1">OFFSET(환산공식!FG$15,$F191,0)</f>
        <v>0.24</v>
      </c>
      <c r="Z191" s="35">
        <f ca="1">OFFSET(환산공식!FH$15,$F191,0)</f>
        <v>0.41</v>
      </c>
      <c r="AA191" s="203">
        <f ca="1">OFFSET(환산공식!FI$15,$F191,0)</f>
        <v>0.35</v>
      </c>
      <c r="AB191" s="5"/>
      <c r="AD191">
        <f t="shared" ca="1" si="5"/>
        <v>6</v>
      </c>
      <c r="AF191" s="5"/>
      <c r="AG191" s="5"/>
      <c r="AH191" s="5"/>
    </row>
    <row r="192" spans="1:34">
      <c r="A192" s="222"/>
      <c r="B192" s="222"/>
      <c r="C192" s="222" t="s">
        <v>3457</v>
      </c>
      <c r="D192" s="260">
        <v>2009</v>
      </c>
      <c r="E192" s="219">
        <v>89</v>
      </c>
      <c r="F192" s="219">
        <v>89</v>
      </c>
      <c r="G192" s="264">
        <v>185</v>
      </c>
      <c r="H192" s="221" t="s">
        <v>149</v>
      </c>
      <c r="I192" s="219" t="s">
        <v>827</v>
      </c>
      <c r="J192" s="267" t="s">
        <v>721</v>
      </c>
      <c r="K192" s="219" t="s">
        <v>83</v>
      </c>
      <c r="L192" s="35" t="str">
        <f ca="1">IF(OFFSET(환산공식!$DU$15,$F192,0)=1,"O","X")</f>
        <v>X</v>
      </c>
      <c r="M192" s="212">
        <f ca="1">IFERROR(OFFSET(환산공식!DA$15,$F192,0),"")</f>
        <v>150</v>
      </c>
      <c r="N192" s="35" t="str">
        <f ca="1">IFERROR(CONCATENATE(ROUND(OFFSET(환산공식!DB$15,$F192,0),1),"%"),"")</f>
        <v>100%</v>
      </c>
      <c r="O192" s="35">
        <f ca="1">IFERROR(OFFSET(환산공식!DC$15,$F192,0),"")</f>
        <v>5</v>
      </c>
      <c r="P192" s="212" t="str">
        <f t="shared" ca="1" si="4"/>
        <v>3% 이하</v>
      </c>
      <c r="Q192" s="218">
        <f ca="1">IFERROR(ROUND(OFFSET(환산공식!$EX$15,$F192,0),3),"")</f>
        <v>0</v>
      </c>
      <c r="R192" s="218">
        <f ca="1">OFFSET('배치점수 계산기'!H$10,$D192,0)</f>
        <v>858.48699999999997</v>
      </c>
      <c r="S192" s="218">
        <f ca="1">OFFSET('배치점수 계산기'!I$10,$D192,0)</f>
        <v>854.22</v>
      </c>
      <c r="T192" s="218">
        <f ca="1">OFFSET('배치점수 계산기'!J$10,$D192,0)</f>
        <v>845.55399999999997</v>
      </c>
      <c r="U192" s="218">
        <f ca="1">OFFSET('배치점수 계산기'!K$10,$D192,0)</f>
        <v>839.524</v>
      </c>
      <c r="V192" s="218">
        <f ca="1">OFFSET('배치점수 계산기'!L$10,$D192,0)</f>
        <v>829.84100000000001</v>
      </c>
      <c r="W192" s="210" t="str">
        <f ca="1">OFFSET('배치점수 계산기'!M$10,$D192,0)</f>
        <v>백분위</v>
      </c>
      <c r="X192" s="208" t="str">
        <f ca="1">OFFSET('배치점수 계산기'!N$10,$D192,0)</f>
        <v>백분위</v>
      </c>
      <c r="Y192" s="212">
        <f ca="1">OFFSET(환산공식!FG$15,$F192,0)</f>
        <v>0.24</v>
      </c>
      <c r="Z192" s="35">
        <f ca="1">OFFSET(환산공식!FH$15,$F192,0)</f>
        <v>0.41</v>
      </c>
      <c r="AA192" s="203">
        <f ca="1">OFFSET(환산공식!FI$15,$F192,0)</f>
        <v>0.35</v>
      </c>
      <c r="AB192" s="5"/>
      <c r="AD192">
        <f t="shared" ca="1" si="5"/>
        <v>6</v>
      </c>
      <c r="AF192" s="5"/>
      <c r="AG192" s="5"/>
      <c r="AH192" s="5"/>
    </row>
    <row r="193" spans="1:34">
      <c r="A193" s="222"/>
      <c r="B193" s="222"/>
      <c r="C193" s="222" t="s">
        <v>3458</v>
      </c>
      <c r="D193" s="260">
        <v>2010</v>
      </c>
      <c r="E193" s="219">
        <v>91</v>
      </c>
      <c r="F193" s="219">
        <v>91</v>
      </c>
      <c r="G193" s="264">
        <v>186</v>
      </c>
      <c r="H193" s="221" t="s">
        <v>149</v>
      </c>
      <c r="I193" s="219" t="s">
        <v>827</v>
      </c>
      <c r="J193" s="267" t="s">
        <v>109</v>
      </c>
      <c r="K193" s="219" t="s">
        <v>84</v>
      </c>
      <c r="L193" s="35" t="str">
        <f ca="1">IF(OFFSET(환산공식!$DU$15,$F193,0)=1,"O","X")</f>
        <v>X</v>
      </c>
      <c r="M193" s="212">
        <f ca="1">IFERROR(OFFSET(환산공식!DA$15,$F193,0),"")</f>
        <v>200</v>
      </c>
      <c r="N193" s="35" t="str">
        <f ca="1">IFERROR(CONCATENATE(ROUND(OFFSET(환산공식!DB$15,$F193,0),1),"%"),"")</f>
        <v>100%</v>
      </c>
      <c r="O193" s="35">
        <f ca="1">IFERROR(OFFSET(환산공식!DC$15,$F193,0),"")</f>
        <v>5</v>
      </c>
      <c r="P193" s="212" t="str">
        <f t="shared" ca="1" si="4"/>
        <v>3% 이하</v>
      </c>
      <c r="Q193" s="218">
        <f ca="1">IFERROR(ROUND(OFFSET(환산공식!$EX$15,$F193,0),3),"")</f>
        <v>0</v>
      </c>
      <c r="R193" s="218">
        <f ca="1">OFFSET('배치점수 계산기'!H$10,$D193,0)</f>
        <v>869.17</v>
      </c>
      <c r="S193" s="218">
        <f ca="1">OFFSET('배치점수 계산기'!I$10,$D193,0)</f>
        <v>862.73</v>
      </c>
      <c r="T193" s="218">
        <f ca="1">OFFSET('배치점수 계산기'!J$10,$D193,0)</f>
        <v>854.77</v>
      </c>
      <c r="U193" s="218">
        <f ca="1">OFFSET('배치점수 계산기'!K$10,$D193,0)</f>
        <v>849.28</v>
      </c>
      <c r="V193" s="218">
        <f ca="1">OFFSET('배치점수 계산기'!L$10,$D193,0)</f>
        <v>840.04499999999996</v>
      </c>
      <c r="W193" s="210" t="str">
        <f ca="1">OFFSET('배치점수 계산기'!M$10,$D193,0)</f>
        <v>백분위</v>
      </c>
      <c r="X193" s="208" t="str">
        <f ca="1">OFFSET('배치점수 계산기'!N$10,$D193,0)</f>
        <v>백분위</v>
      </c>
      <c r="Y193" s="212">
        <f ca="1">OFFSET(환산공식!FG$15,$F193,0)</f>
        <v>0.44</v>
      </c>
      <c r="Z193" s="35">
        <f ca="1">OFFSET(환산공식!FH$15,$F193,0)</f>
        <v>0.31</v>
      </c>
      <c r="AA193" s="203">
        <f ca="1">OFFSET(환산공식!FI$15,$F193,0)</f>
        <v>0.25</v>
      </c>
      <c r="AB193" s="5"/>
      <c r="AD193">
        <f t="shared" ca="1" si="5"/>
        <v>6</v>
      </c>
      <c r="AF193" s="5"/>
      <c r="AG193" s="5"/>
      <c r="AH193" s="5"/>
    </row>
    <row r="194" spans="1:34">
      <c r="A194" s="222"/>
      <c r="B194" s="222"/>
      <c r="C194" s="222" t="s">
        <v>3459</v>
      </c>
      <c r="D194" s="260">
        <v>2011</v>
      </c>
      <c r="E194" s="219">
        <v>92</v>
      </c>
      <c r="F194" s="219">
        <v>92</v>
      </c>
      <c r="G194" s="264">
        <v>187</v>
      </c>
      <c r="H194" s="221" t="s">
        <v>149</v>
      </c>
      <c r="I194" s="219" t="s">
        <v>827</v>
      </c>
      <c r="J194" s="267" t="s">
        <v>76</v>
      </c>
      <c r="K194" s="219" t="s">
        <v>84</v>
      </c>
      <c r="L194" s="35" t="str">
        <f ca="1">IF(OFFSET(환산공식!$DU$15,$F194,0)=1,"O","X")</f>
        <v>X</v>
      </c>
      <c r="M194" s="212">
        <f ca="1">IFERROR(OFFSET(환산공식!DA$15,$F194,0),"")</f>
        <v>200</v>
      </c>
      <c r="N194" s="35" t="str">
        <f ca="1">IFERROR(CONCATENATE(ROUND(OFFSET(환산공식!DB$15,$F194,0),1),"%"),"")</f>
        <v>100%</v>
      </c>
      <c r="O194" s="35">
        <f ca="1">IFERROR(OFFSET(환산공식!DC$15,$F194,0),"")</f>
        <v>5</v>
      </c>
      <c r="P194" s="212" t="str">
        <f t="shared" ca="1" si="4"/>
        <v>3% 이하</v>
      </c>
      <c r="Q194" s="218">
        <f ca="1">IFERROR(ROUND(OFFSET(환산공식!$EX$15,$F194,0),3),"")</f>
        <v>0</v>
      </c>
      <c r="R194" s="218">
        <f ca="1">OFFSET('배치점수 계산기'!H$10,$D194,0)</f>
        <v>855.83</v>
      </c>
      <c r="S194" s="218">
        <f ca="1">OFFSET('배치점수 계산기'!I$10,$D194,0)</f>
        <v>851.63499999999999</v>
      </c>
      <c r="T194" s="218">
        <f ca="1">OFFSET('배치점수 계산기'!J$10,$D194,0)</f>
        <v>843.67499999999995</v>
      </c>
      <c r="U194" s="218">
        <f ca="1">OFFSET('배치점수 계산기'!K$10,$D194,0)</f>
        <v>838.96</v>
      </c>
      <c r="V194" s="218">
        <f ca="1">OFFSET('배치점수 계산기'!L$10,$D194,0)</f>
        <v>829.7</v>
      </c>
      <c r="W194" s="210" t="str">
        <f ca="1">OFFSET('배치점수 계산기'!M$10,$D194,0)</f>
        <v>백분위</v>
      </c>
      <c r="X194" s="208" t="str">
        <f ca="1">OFFSET('배치점수 계산기'!N$10,$D194,0)</f>
        <v>백분위</v>
      </c>
      <c r="Y194" s="212">
        <f ca="1">OFFSET(환산공식!FG$15,$F194,0)</f>
        <v>0.31</v>
      </c>
      <c r="Z194" s="35">
        <f ca="1">OFFSET(환산공식!FH$15,$F194,0)</f>
        <v>0.44</v>
      </c>
      <c r="AA194" s="203">
        <f ca="1">OFFSET(환산공식!FI$15,$F194,0)</f>
        <v>0.25</v>
      </c>
      <c r="AB194" s="5"/>
      <c r="AD194">
        <f t="shared" ca="1" si="5"/>
        <v>6</v>
      </c>
      <c r="AF194" s="5"/>
      <c r="AG194" s="5"/>
      <c r="AH194" s="5"/>
    </row>
    <row r="195" spans="1:34">
      <c r="A195" s="222"/>
      <c r="B195" s="222"/>
      <c r="C195" s="222" t="s">
        <v>3460</v>
      </c>
      <c r="D195" s="260">
        <v>2012</v>
      </c>
      <c r="E195" s="219">
        <v>91</v>
      </c>
      <c r="F195" s="219">
        <v>91</v>
      </c>
      <c r="G195" s="264">
        <v>188</v>
      </c>
      <c r="H195" s="221" t="s">
        <v>149</v>
      </c>
      <c r="I195" s="219" t="s">
        <v>827</v>
      </c>
      <c r="J195" s="267" t="s">
        <v>726</v>
      </c>
      <c r="K195" s="219" t="s">
        <v>84</v>
      </c>
      <c r="L195" s="35" t="str">
        <f ca="1">IF(OFFSET(환산공식!$DU$15,$F195,0)=1,"O","X")</f>
        <v>X</v>
      </c>
      <c r="M195" s="212">
        <f ca="1">IFERROR(OFFSET(환산공식!DA$15,$F195,0),"")</f>
        <v>200</v>
      </c>
      <c r="N195" s="35" t="str">
        <f ca="1">IFERROR(CONCATENATE(ROUND(OFFSET(환산공식!DB$15,$F195,0),1),"%"),"")</f>
        <v>100%</v>
      </c>
      <c r="O195" s="35">
        <f ca="1">IFERROR(OFFSET(환산공식!DC$15,$F195,0),"")</f>
        <v>5</v>
      </c>
      <c r="P195" s="212" t="str">
        <f t="shared" ca="1" si="4"/>
        <v>3% 이하</v>
      </c>
      <c r="Q195" s="218">
        <f ca="1">IFERROR(ROUND(OFFSET(환산공식!$EX$15,$F195,0),3),"")</f>
        <v>0</v>
      </c>
      <c r="R195" s="218">
        <f ca="1">OFFSET('배치점수 계산기'!H$10,$D195,0)</f>
        <v>849.28</v>
      </c>
      <c r="S195" s="218">
        <f ca="1">OFFSET('배치점수 계산기'!I$10,$D195,0)</f>
        <v>844.38499999999999</v>
      </c>
      <c r="T195" s="218">
        <f ca="1">OFFSET('배치점수 계산기'!J$10,$D195,0)</f>
        <v>834.8</v>
      </c>
      <c r="U195" s="218">
        <f ca="1">OFFSET('배치점수 계산기'!K$10,$D195,0)</f>
        <v>829.95500000000004</v>
      </c>
      <c r="V195" s="218">
        <f ca="1">OFFSET('배치점수 계산기'!L$10,$D195,0)</f>
        <v>822.19500000000005</v>
      </c>
      <c r="W195" s="210" t="str">
        <f ca="1">OFFSET('배치점수 계산기'!M$10,$D195,0)</f>
        <v>백분위</v>
      </c>
      <c r="X195" s="208" t="str">
        <f ca="1">OFFSET('배치점수 계산기'!N$10,$D195,0)</f>
        <v>백분위</v>
      </c>
      <c r="Y195" s="212">
        <f ca="1">OFFSET(환산공식!FG$15,$F195,0)</f>
        <v>0.44</v>
      </c>
      <c r="Z195" s="35">
        <f ca="1">OFFSET(환산공식!FH$15,$F195,0)</f>
        <v>0.31</v>
      </c>
      <c r="AA195" s="203">
        <f ca="1">OFFSET(환산공식!FI$15,$F195,0)</f>
        <v>0.25</v>
      </c>
      <c r="AB195" s="5"/>
      <c r="AD195">
        <f t="shared" ca="1" si="5"/>
        <v>6</v>
      </c>
      <c r="AF195" s="5"/>
      <c r="AG195" s="5"/>
      <c r="AH195" s="5"/>
    </row>
    <row r="196" spans="1:34">
      <c r="A196" s="222"/>
      <c r="B196" s="222"/>
      <c r="C196" s="222" t="s">
        <v>3461</v>
      </c>
      <c r="D196" s="260">
        <v>2013</v>
      </c>
      <c r="E196" s="219">
        <v>93</v>
      </c>
      <c r="F196" s="219">
        <v>93</v>
      </c>
      <c r="G196" s="264">
        <v>189</v>
      </c>
      <c r="H196" s="221" t="s">
        <v>149</v>
      </c>
      <c r="I196" s="219" t="s">
        <v>827</v>
      </c>
      <c r="J196" s="267" t="s">
        <v>18589</v>
      </c>
      <c r="K196" s="219" t="s">
        <v>84</v>
      </c>
      <c r="L196" s="35" t="str">
        <f ca="1">IF(OFFSET(환산공식!$DU$15,$F196,0)=1,"O","X")</f>
        <v>X</v>
      </c>
      <c r="M196" s="212">
        <f ca="1">IFERROR(OFFSET(환산공식!DA$15,$F196,0),"")</f>
        <v>200</v>
      </c>
      <c r="N196" s="35" t="str">
        <f ca="1">IFERROR(CONCATENATE(ROUND(OFFSET(환산공식!DB$15,$F196,0),1),"%"),"")</f>
        <v>100%</v>
      </c>
      <c r="O196" s="35">
        <f ca="1">IFERROR(OFFSET(환산공식!DC$15,$F196,0),"")</f>
        <v>5</v>
      </c>
      <c r="P196" s="212" t="str">
        <f t="shared" ca="1" si="4"/>
        <v>3% 이하</v>
      </c>
      <c r="Q196" s="218">
        <f ca="1">IFERROR(ROUND(OFFSET(환산공식!$EX$15,$F196,0),3),"")</f>
        <v>0</v>
      </c>
      <c r="R196" s="218">
        <f ca="1">OFFSET('배치점수 계산기'!H$10,$D196,0)</f>
        <v>845.13</v>
      </c>
      <c r="S196" s="218">
        <f ca="1">OFFSET('배치점수 계산기'!I$10,$D196,0)</f>
        <v>839.99</v>
      </c>
      <c r="T196" s="218">
        <f ca="1">OFFSET('배치점수 계산기'!J$10,$D196,0)</f>
        <v>830.8</v>
      </c>
      <c r="U196" s="218">
        <f ca="1">OFFSET('배치점수 계산기'!K$10,$D196,0)</f>
        <v>825.31</v>
      </c>
      <c r="V196" s="218">
        <f ca="1">OFFSET('배치점수 계산기'!L$10,$D196,0)</f>
        <v>817.52</v>
      </c>
      <c r="W196" s="210" t="str">
        <f ca="1">OFFSET('배치점수 계산기'!M$10,$D196,0)</f>
        <v>백분위</v>
      </c>
      <c r="X196" s="208" t="str">
        <f ca="1">OFFSET('배치점수 계산기'!N$10,$D196,0)</f>
        <v>백분위</v>
      </c>
      <c r="Y196" s="212">
        <f ca="1">OFFSET(환산공식!FG$15,$F196,0)</f>
        <v>0.38</v>
      </c>
      <c r="Z196" s="35">
        <f ca="1">OFFSET(환산공식!FH$15,$F196,0)</f>
        <v>0.38</v>
      </c>
      <c r="AA196" s="203">
        <f ca="1">OFFSET(환산공식!FI$15,$F196,0)</f>
        <v>0.25</v>
      </c>
      <c r="AB196" s="5"/>
      <c r="AD196">
        <f t="shared" ca="1" si="5"/>
        <v>6</v>
      </c>
      <c r="AF196" s="5"/>
      <c r="AG196" s="5"/>
      <c r="AH196" s="5"/>
    </row>
    <row r="197" spans="1:34">
      <c r="A197" s="222"/>
      <c r="B197" s="222"/>
      <c r="C197" s="222" t="s">
        <v>3462</v>
      </c>
      <c r="D197" s="260">
        <v>2014</v>
      </c>
      <c r="E197" s="219">
        <v>91</v>
      </c>
      <c r="F197" s="219">
        <v>91</v>
      </c>
      <c r="G197" s="264">
        <v>190</v>
      </c>
      <c r="H197" s="221" t="s">
        <v>149</v>
      </c>
      <c r="I197" s="219" t="s">
        <v>827</v>
      </c>
      <c r="J197" s="267" t="s">
        <v>107</v>
      </c>
      <c r="K197" s="219" t="s">
        <v>84</v>
      </c>
      <c r="L197" s="35" t="str">
        <f ca="1">IF(OFFSET(환산공식!$DU$15,$F197,0)=1,"O","X")</f>
        <v>X</v>
      </c>
      <c r="M197" s="212">
        <f ca="1">IFERROR(OFFSET(환산공식!DA$15,$F197,0),"")</f>
        <v>200</v>
      </c>
      <c r="N197" s="35" t="str">
        <f ca="1">IFERROR(CONCATENATE(ROUND(OFFSET(환산공식!DB$15,$F197,0),1),"%"),"")</f>
        <v>100%</v>
      </c>
      <c r="O197" s="35">
        <f ca="1">IFERROR(OFFSET(환산공식!DC$15,$F197,0),"")</f>
        <v>5</v>
      </c>
      <c r="P197" s="212" t="str">
        <f t="shared" ca="1" si="4"/>
        <v>3% 이하</v>
      </c>
      <c r="Q197" s="218">
        <f ca="1">IFERROR(ROUND(OFFSET(환산공식!$EX$15,$F197,0),3),"")</f>
        <v>0</v>
      </c>
      <c r="R197" s="218">
        <f ca="1">OFFSET('배치점수 계산기'!H$10,$D197,0)</f>
        <v>847.505</v>
      </c>
      <c r="S197" s="218">
        <f ca="1">OFFSET('배치점수 계산기'!I$10,$D197,0)</f>
        <v>841.49</v>
      </c>
      <c r="T197" s="218">
        <f ca="1">OFFSET('배치점수 계산기'!J$10,$D197,0)</f>
        <v>833.65499999999997</v>
      </c>
      <c r="U197" s="218">
        <f ca="1">OFFSET('배치점수 계산기'!K$10,$D197,0)</f>
        <v>828.41</v>
      </c>
      <c r="V197" s="218">
        <f ca="1">OFFSET('배치점수 계산기'!L$10,$D197,0)</f>
        <v>821.17</v>
      </c>
      <c r="W197" s="210" t="str">
        <f ca="1">OFFSET('배치점수 계산기'!M$10,$D197,0)</f>
        <v>백분위</v>
      </c>
      <c r="X197" s="208" t="str">
        <f ca="1">OFFSET('배치점수 계산기'!N$10,$D197,0)</f>
        <v>백분위</v>
      </c>
      <c r="Y197" s="212">
        <f ca="1">OFFSET(환산공식!FG$15,$F197,0)</f>
        <v>0.44</v>
      </c>
      <c r="Z197" s="35">
        <f ca="1">OFFSET(환산공식!FH$15,$F197,0)</f>
        <v>0.31</v>
      </c>
      <c r="AA197" s="203">
        <f ca="1">OFFSET(환산공식!FI$15,$F197,0)</f>
        <v>0.25</v>
      </c>
      <c r="AB197" s="5"/>
      <c r="AD197">
        <f t="shared" ca="1" si="5"/>
        <v>6</v>
      </c>
      <c r="AF197" s="5"/>
      <c r="AG197" s="5"/>
      <c r="AH197" s="5"/>
    </row>
    <row r="198" spans="1:34">
      <c r="A198" s="222"/>
      <c r="B198" s="222"/>
      <c r="C198" s="222" t="s">
        <v>3463</v>
      </c>
      <c r="D198" s="260">
        <v>2015</v>
      </c>
      <c r="E198" s="219">
        <v>93</v>
      </c>
      <c r="F198" s="219">
        <v>93</v>
      </c>
      <c r="G198" s="264">
        <v>191</v>
      </c>
      <c r="H198" s="221" t="s">
        <v>149</v>
      </c>
      <c r="I198" s="219" t="s">
        <v>827</v>
      </c>
      <c r="J198" s="267" t="s">
        <v>18590</v>
      </c>
      <c r="K198" s="219" t="s">
        <v>84</v>
      </c>
      <c r="L198" s="35" t="str">
        <f ca="1">IF(OFFSET(환산공식!$DU$15,$F198,0)=1,"O","X")</f>
        <v>X</v>
      </c>
      <c r="M198" s="212">
        <f ca="1">IFERROR(OFFSET(환산공식!DA$15,$F198,0),"")</f>
        <v>200</v>
      </c>
      <c r="N198" s="35" t="str">
        <f ca="1">IFERROR(CONCATENATE(ROUND(OFFSET(환산공식!DB$15,$F198,0),1),"%"),"")</f>
        <v>100%</v>
      </c>
      <c r="O198" s="35">
        <f ca="1">IFERROR(OFFSET(환산공식!DC$15,$F198,0),"")</f>
        <v>5</v>
      </c>
      <c r="P198" s="212" t="str">
        <f t="shared" ca="1" si="4"/>
        <v>3% 이하</v>
      </c>
      <c r="Q198" s="218">
        <f ca="1">IFERROR(ROUND(OFFSET(환산공식!$EX$15,$F198,0),3),"")</f>
        <v>0</v>
      </c>
      <c r="R198" s="218">
        <f ca="1">OFFSET('배치점수 계산기'!H$10,$D198,0)</f>
        <v>842.81</v>
      </c>
      <c r="S198" s="218">
        <f ca="1">OFFSET('배치점수 계산기'!I$10,$D198,0)</f>
        <v>837.09</v>
      </c>
      <c r="T198" s="218">
        <f ca="1">OFFSET('배치점수 계산기'!J$10,$D198,0)</f>
        <v>827.98</v>
      </c>
      <c r="U198" s="218">
        <f ca="1">OFFSET('배치점수 계산기'!K$10,$D198,0)</f>
        <v>823.61</v>
      </c>
      <c r="V198" s="218">
        <f ca="1">OFFSET('배치점수 계산기'!L$10,$D198,0)</f>
        <v>815.75</v>
      </c>
      <c r="W198" s="210" t="str">
        <f ca="1">OFFSET('배치점수 계산기'!M$10,$D198,0)</f>
        <v>백분위</v>
      </c>
      <c r="X198" s="208" t="str">
        <f ca="1">OFFSET('배치점수 계산기'!N$10,$D198,0)</f>
        <v>백분위</v>
      </c>
      <c r="Y198" s="212">
        <f ca="1">OFFSET(환산공식!FG$15,$F198,0)</f>
        <v>0.38</v>
      </c>
      <c r="Z198" s="35">
        <f ca="1">OFFSET(환산공식!FH$15,$F198,0)</f>
        <v>0.38</v>
      </c>
      <c r="AA198" s="203">
        <f ca="1">OFFSET(환산공식!FI$15,$F198,0)</f>
        <v>0.25</v>
      </c>
      <c r="AB198" s="5"/>
      <c r="AD198">
        <f t="shared" ca="1" si="5"/>
        <v>6</v>
      </c>
      <c r="AF198" s="5"/>
      <c r="AG198" s="5"/>
      <c r="AH198" s="5"/>
    </row>
    <row r="199" spans="1:34">
      <c r="A199" s="222"/>
      <c r="B199" s="222"/>
      <c r="C199" s="222" t="s">
        <v>3464</v>
      </c>
      <c r="D199" s="260">
        <v>2016</v>
      </c>
      <c r="E199" s="219">
        <v>91</v>
      </c>
      <c r="F199" s="219">
        <v>91</v>
      </c>
      <c r="G199" s="264">
        <v>192</v>
      </c>
      <c r="H199" s="221" t="s">
        <v>149</v>
      </c>
      <c r="I199" s="219" t="s">
        <v>827</v>
      </c>
      <c r="J199" s="267" t="s">
        <v>130</v>
      </c>
      <c r="K199" s="219" t="s">
        <v>84</v>
      </c>
      <c r="L199" s="35" t="str">
        <f ca="1">IF(OFFSET(환산공식!$DU$15,$F199,0)=1,"O","X")</f>
        <v>X</v>
      </c>
      <c r="M199" s="212">
        <f ca="1">IFERROR(OFFSET(환산공식!DA$15,$F199,0),"")</f>
        <v>200</v>
      </c>
      <c r="N199" s="35" t="str">
        <f ca="1">IFERROR(CONCATENATE(ROUND(OFFSET(환산공식!DB$15,$F199,0),1),"%"),"")</f>
        <v>100%</v>
      </c>
      <c r="O199" s="35">
        <f ca="1">IFERROR(OFFSET(환산공식!DC$15,$F199,0),"")</f>
        <v>5</v>
      </c>
      <c r="P199" s="212" t="str">
        <f t="shared" ca="1" si="4"/>
        <v>3% 이하</v>
      </c>
      <c r="Q199" s="218">
        <f ca="1">IFERROR(ROUND(OFFSET(환산공식!$EX$15,$F199,0),3),"")</f>
        <v>0</v>
      </c>
      <c r="R199" s="218">
        <f ca="1">OFFSET('배치점수 계산기'!H$10,$D199,0)</f>
        <v>843.71500000000003</v>
      </c>
      <c r="S199" s="218">
        <f ca="1">OFFSET('배치점수 계산기'!I$10,$D199,0)</f>
        <v>837.75</v>
      </c>
      <c r="T199" s="218">
        <f ca="1">OFFSET('배치점수 계산기'!J$10,$D199,0)</f>
        <v>829.36</v>
      </c>
      <c r="U199" s="218">
        <f ca="1">OFFSET('배치점수 계산기'!K$10,$D199,0)</f>
        <v>824.59</v>
      </c>
      <c r="V199" s="218">
        <f ca="1">OFFSET('배치점수 계산기'!L$10,$D199,0)</f>
        <v>817.15</v>
      </c>
      <c r="W199" s="210" t="str">
        <f ca="1">OFFSET('배치점수 계산기'!M$10,$D199,0)</f>
        <v>백분위</v>
      </c>
      <c r="X199" s="208" t="str">
        <f ca="1">OFFSET('배치점수 계산기'!N$10,$D199,0)</f>
        <v>백분위</v>
      </c>
      <c r="Y199" s="212">
        <f ca="1">OFFSET(환산공식!FG$15,$F199,0)</f>
        <v>0.44</v>
      </c>
      <c r="Z199" s="35">
        <f ca="1">OFFSET(환산공식!FH$15,$F199,0)</f>
        <v>0.31</v>
      </c>
      <c r="AA199" s="203">
        <f ca="1">OFFSET(환산공식!FI$15,$F199,0)</f>
        <v>0.25</v>
      </c>
      <c r="AB199" s="5"/>
      <c r="AD199">
        <f t="shared" ca="1" si="5"/>
        <v>6</v>
      </c>
      <c r="AF199" s="5"/>
      <c r="AG199" s="5"/>
      <c r="AH199" s="5"/>
    </row>
    <row r="200" spans="1:34">
      <c r="A200" s="222"/>
      <c r="B200" s="222"/>
      <c r="C200" s="222" t="s">
        <v>3465</v>
      </c>
      <c r="D200" s="260">
        <v>2017</v>
      </c>
      <c r="E200" s="219">
        <v>131</v>
      </c>
      <c r="F200" s="219">
        <v>131</v>
      </c>
      <c r="G200" s="264">
        <v>193</v>
      </c>
      <c r="H200" s="221" t="s">
        <v>149</v>
      </c>
      <c r="I200" s="219" t="s">
        <v>1138</v>
      </c>
      <c r="J200" s="267" t="s">
        <v>1140</v>
      </c>
      <c r="K200" s="219" t="s">
        <v>83</v>
      </c>
      <c r="L200" s="35" t="str">
        <f ca="1">IF(OFFSET(환산공식!$DU$15,$F200,0)=1,"O","X")</f>
        <v>X</v>
      </c>
      <c r="M200" s="212">
        <f ca="1">IFERROR(OFFSET(환산공식!DA$15,$F200,0),"")</f>
        <v>100</v>
      </c>
      <c r="N200" s="35" t="str">
        <f ca="1">IFERROR(CONCATENATE(ROUND(OFFSET(환산공식!DB$15,$F200,0),1),"%"),"")</f>
        <v>100%</v>
      </c>
      <c r="O200" s="35">
        <f ca="1">IFERROR(OFFSET(환산공식!DC$15,$F200,0),"")</f>
        <v>0</v>
      </c>
      <c r="P200" s="212" t="str">
        <f t="shared" ca="1" si="4"/>
        <v>3% 이하</v>
      </c>
      <c r="Q200" s="218">
        <f ca="1">IFERROR(ROUND(OFFSET(환산공식!$EX$15,$F200,0),3),"")</f>
        <v>0</v>
      </c>
      <c r="R200" s="218">
        <f ca="1">OFFSET('배치점수 계산기'!H$10,$D200,0)</f>
        <v>806.28</v>
      </c>
      <c r="S200" s="218">
        <f ca="1">OFFSET('배치점수 계산기'!I$10,$D200,0)</f>
        <v>797.21</v>
      </c>
      <c r="T200" s="218">
        <f ca="1">OFFSET('배치점수 계산기'!J$10,$D200,0)</f>
        <v>785.41</v>
      </c>
      <c r="U200" s="218">
        <f ca="1">OFFSET('배치점수 계산기'!K$10,$D200,0)</f>
        <v>776.96</v>
      </c>
      <c r="V200" s="218">
        <f ca="1">OFFSET('배치점수 계산기'!L$10,$D200,0)</f>
        <v>765.23</v>
      </c>
      <c r="W200" s="210" t="str">
        <f ca="1">OFFSET('배치점수 계산기'!M$10,$D200,0)</f>
        <v>백분위</v>
      </c>
      <c r="X200" s="208" t="str">
        <f ca="1">OFFSET('배치점수 계산기'!N$10,$D200,0)</f>
        <v>백분위</v>
      </c>
      <c r="Y200" s="212">
        <f ca="1">OFFSET(환산공식!FG$15,$F200,0)</f>
        <v>0.28000000000000003</v>
      </c>
      <c r="Z200" s="35">
        <f ca="1">OFFSET(환산공식!FH$15,$F200,0)</f>
        <v>0.39</v>
      </c>
      <c r="AA200" s="203">
        <f ca="1">OFFSET(환산공식!FI$15,$F200,0)</f>
        <v>0.33</v>
      </c>
      <c r="AB200" s="5"/>
      <c r="AD200">
        <f t="shared" ca="1" si="5"/>
        <v>6</v>
      </c>
      <c r="AF200" s="5"/>
      <c r="AG200" s="5"/>
      <c r="AH200" s="5"/>
    </row>
    <row r="201" spans="1:34">
      <c r="A201" s="222"/>
      <c r="B201" s="222"/>
      <c r="C201" s="222" t="s">
        <v>3466</v>
      </c>
      <c r="D201" s="260">
        <v>2018</v>
      </c>
      <c r="E201" s="219">
        <v>131</v>
      </c>
      <c r="F201" s="219">
        <v>131</v>
      </c>
      <c r="G201" s="264">
        <v>194</v>
      </c>
      <c r="H201" s="221" t="s">
        <v>149</v>
      </c>
      <c r="I201" s="219" t="s">
        <v>1138</v>
      </c>
      <c r="J201" s="267" t="s">
        <v>365</v>
      </c>
      <c r="K201" s="219" t="s">
        <v>83</v>
      </c>
      <c r="L201" s="35" t="str">
        <f ca="1">IF(OFFSET(환산공식!$DU$15,$F201,0)=1,"O","X")</f>
        <v>X</v>
      </c>
      <c r="M201" s="212">
        <f ca="1">IFERROR(OFFSET(환산공식!DA$15,$F201,0),"")</f>
        <v>100</v>
      </c>
      <c r="N201" s="35" t="str">
        <f ca="1">IFERROR(CONCATENATE(ROUND(OFFSET(환산공식!DB$15,$F201,0),1),"%"),"")</f>
        <v>100%</v>
      </c>
      <c r="O201" s="35">
        <f ca="1">IFERROR(OFFSET(환산공식!DC$15,$F201,0),"")</f>
        <v>0</v>
      </c>
      <c r="P201" s="212" t="str">
        <f t="shared" ref="P201:P264" ca="1" si="6">IF(E201="","",IF(Q201&gt;R201,"90% 이상",IF(Q201&gt;S201,CONCATENATE(ROUND(((Q201-S201)/(R201-S201))*20+70,0),"%"),IF(Q201&gt;T201,CONCATENATE(ROUND(((Q201-T201)/(S201-T201))*30+40,0),"%"),IF(Q201&gt;U201,CONCATENATE(ROUND(((Q201-U201)/(T201-U201))*30+10,0),"%"),IF(Q201&gt;V201,CONCATENATE(ROUND(((Q201-V201)/(U201-V201))*7+3,0),"%"),"3% 이하"))))))</f>
        <v>3% 이하</v>
      </c>
      <c r="Q201" s="218">
        <f ca="1">IFERROR(ROUND(OFFSET(환산공식!$EX$15,$F201,0),3),"")</f>
        <v>0</v>
      </c>
      <c r="R201" s="218">
        <f ca="1">OFFSET('배치점수 계산기'!H$10,$D201,0)</f>
        <v>804.85</v>
      </c>
      <c r="S201" s="218">
        <f ca="1">OFFSET('배치점수 계산기'!I$10,$D201,0)</f>
        <v>795.5</v>
      </c>
      <c r="T201" s="218">
        <f ca="1">OFFSET('배치점수 계산기'!J$10,$D201,0)</f>
        <v>785.36</v>
      </c>
      <c r="U201" s="218">
        <f ca="1">OFFSET('배치점수 계산기'!K$10,$D201,0)</f>
        <v>776.36</v>
      </c>
      <c r="V201" s="218">
        <f ca="1">OFFSET('배치점수 계산기'!L$10,$D201,0)</f>
        <v>765.18</v>
      </c>
      <c r="W201" s="210" t="str">
        <f ca="1">OFFSET('배치점수 계산기'!M$10,$D201,0)</f>
        <v>백분위</v>
      </c>
      <c r="X201" s="208" t="str">
        <f ca="1">OFFSET('배치점수 계산기'!N$10,$D201,0)</f>
        <v>백분위</v>
      </c>
      <c r="Y201" s="212">
        <f ca="1">OFFSET(환산공식!FG$15,$F201,0)</f>
        <v>0.28000000000000003</v>
      </c>
      <c r="Z201" s="35">
        <f ca="1">OFFSET(환산공식!FH$15,$F201,0)</f>
        <v>0.39</v>
      </c>
      <c r="AA201" s="203">
        <f ca="1">OFFSET(환산공식!FI$15,$F201,0)</f>
        <v>0.33</v>
      </c>
      <c r="AB201" s="5"/>
      <c r="AD201">
        <f t="shared" ref="AD201:AD264" ca="1" si="7">IF(L201="X",6,IF(Q201&gt;R201,1,IF(Q201&gt;S201,2,IF(Q201&gt;T201,3,IF(Q201&gt;U201,4,IF(Q201&gt;=V201,5,IF(Q201&lt;V201,6,"")))))))</f>
        <v>6</v>
      </c>
      <c r="AF201" s="5"/>
      <c r="AG201" s="5"/>
      <c r="AH201" s="5"/>
    </row>
    <row r="202" spans="1:34">
      <c r="A202" s="222"/>
      <c r="B202" s="222"/>
      <c r="C202" s="222" t="s">
        <v>3467</v>
      </c>
      <c r="D202" s="260">
        <v>2019</v>
      </c>
      <c r="E202" s="219">
        <v>131</v>
      </c>
      <c r="F202" s="219">
        <v>131</v>
      </c>
      <c r="G202" s="264">
        <v>195</v>
      </c>
      <c r="H202" s="221" t="s">
        <v>149</v>
      </c>
      <c r="I202" s="219" t="s">
        <v>1138</v>
      </c>
      <c r="J202" s="267" t="s">
        <v>382</v>
      </c>
      <c r="K202" s="219" t="s">
        <v>83</v>
      </c>
      <c r="L202" s="35" t="str">
        <f ca="1">IF(OFFSET(환산공식!$DU$15,$F202,0)=1,"O","X")</f>
        <v>X</v>
      </c>
      <c r="M202" s="212">
        <f ca="1">IFERROR(OFFSET(환산공식!DA$15,$F202,0),"")</f>
        <v>100</v>
      </c>
      <c r="N202" s="35" t="str">
        <f ca="1">IFERROR(CONCATENATE(ROUND(OFFSET(환산공식!DB$15,$F202,0),1),"%"),"")</f>
        <v>100%</v>
      </c>
      <c r="O202" s="35">
        <f ca="1">IFERROR(OFFSET(환산공식!DC$15,$F202,0),"")</f>
        <v>0</v>
      </c>
      <c r="P202" s="212" t="str">
        <f t="shared" ca="1" si="6"/>
        <v>3% 이하</v>
      </c>
      <c r="Q202" s="218">
        <f ca="1">IFERROR(ROUND(OFFSET(환산공식!$EX$15,$F202,0),3),"")</f>
        <v>0</v>
      </c>
      <c r="R202" s="218">
        <f ca="1">OFFSET('배치점수 계산기'!H$10,$D202,0)</f>
        <v>799.68</v>
      </c>
      <c r="S202" s="218">
        <f ca="1">OFFSET('배치점수 계산기'!I$10,$D202,0)</f>
        <v>790.84</v>
      </c>
      <c r="T202" s="218">
        <f ca="1">OFFSET('배치점수 계산기'!J$10,$D202,0)</f>
        <v>780.81</v>
      </c>
      <c r="U202" s="218">
        <f ca="1">OFFSET('배치점수 계산기'!K$10,$D202,0)</f>
        <v>771.81</v>
      </c>
      <c r="V202" s="218">
        <f ca="1">OFFSET('배치점수 계산기'!L$10,$D202,0)</f>
        <v>759.62</v>
      </c>
      <c r="W202" s="210" t="str">
        <f ca="1">OFFSET('배치점수 계산기'!M$10,$D202,0)</f>
        <v>백분위</v>
      </c>
      <c r="X202" s="208" t="str">
        <f ca="1">OFFSET('배치점수 계산기'!N$10,$D202,0)</f>
        <v>백분위</v>
      </c>
      <c r="Y202" s="212">
        <f ca="1">OFFSET(환산공식!FG$15,$F202,0)</f>
        <v>0.28000000000000003</v>
      </c>
      <c r="Z202" s="35">
        <f ca="1">OFFSET(환산공식!FH$15,$F202,0)</f>
        <v>0.39</v>
      </c>
      <c r="AA202" s="203">
        <f ca="1">OFFSET(환산공식!FI$15,$F202,0)</f>
        <v>0.33</v>
      </c>
      <c r="AB202" s="5"/>
      <c r="AD202">
        <f t="shared" ca="1" si="7"/>
        <v>6</v>
      </c>
      <c r="AF202" s="5"/>
      <c r="AG202" s="5"/>
      <c r="AH202" s="5"/>
    </row>
    <row r="203" spans="1:34">
      <c r="A203" s="222"/>
      <c r="B203" s="222"/>
      <c r="C203" s="222" t="s">
        <v>3468</v>
      </c>
      <c r="D203" s="260">
        <v>2020</v>
      </c>
      <c r="E203" s="219">
        <v>131</v>
      </c>
      <c r="F203" s="219">
        <v>131</v>
      </c>
      <c r="G203" s="264">
        <v>196</v>
      </c>
      <c r="H203" s="221" t="s">
        <v>149</v>
      </c>
      <c r="I203" s="219" t="s">
        <v>1138</v>
      </c>
      <c r="J203" s="267" t="s">
        <v>98</v>
      </c>
      <c r="K203" s="219" t="s">
        <v>83</v>
      </c>
      <c r="L203" s="35" t="str">
        <f ca="1">IF(OFFSET(환산공식!$DU$15,$F203,0)=1,"O","X")</f>
        <v>X</v>
      </c>
      <c r="M203" s="212">
        <f ca="1">IFERROR(OFFSET(환산공식!DA$15,$F203,0),"")</f>
        <v>100</v>
      </c>
      <c r="N203" s="35" t="str">
        <f ca="1">IFERROR(CONCATENATE(ROUND(OFFSET(환산공식!DB$15,$F203,0),1),"%"),"")</f>
        <v>100%</v>
      </c>
      <c r="O203" s="35">
        <f ca="1">IFERROR(OFFSET(환산공식!DC$15,$F203,0),"")</f>
        <v>0</v>
      </c>
      <c r="P203" s="212" t="str">
        <f t="shared" ca="1" si="6"/>
        <v>3% 이하</v>
      </c>
      <c r="Q203" s="218">
        <f ca="1">IFERROR(ROUND(OFFSET(환산공식!$EX$15,$F203,0),3),"")</f>
        <v>0</v>
      </c>
      <c r="R203" s="218">
        <f ca="1">OFFSET('배치점수 계산기'!H$10,$D203,0)</f>
        <v>789.49</v>
      </c>
      <c r="S203" s="218">
        <f ca="1">OFFSET('배치점수 계산기'!I$10,$D203,0)</f>
        <v>779.41</v>
      </c>
      <c r="T203" s="218">
        <f ca="1">OFFSET('배치점수 계산기'!J$10,$D203,0)</f>
        <v>769.63</v>
      </c>
      <c r="U203" s="218">
        <f ca="1">OFFSET('배치점수 계산기'!K$10,$D203,0)</f>
        <v>760.44</v>
      </c>
      <c r="V203" s="218">
        <f ca="1">OFFSET('배치점수 계산기'!L$10,$D203,0)</f>
        <v>750.64</v>
      </c>
      <c r="W203" s="210" t="str">
        <f ca="1">OFFSET('배치점수 계산기'!M$10,$D203,0)</f>
        <v>백분위</v>
      </c>
      <c r="X203" s="208" t="str">
        <f ca="1">OFFSET('배치점수 계산기'!N$10,$D203,0)</f>
        <v>백분위</v>
      </c>
      <c r="Y203" s="212">
        <f ca="1">OFFSET(환산공식!FG$15,$F203,0)</f>
        <v>0.28000000000000003</v>
      </c>
      <c r="Z203" s="35">
        <f ca="1">OFFSET(환산공식!FH$15,$F203,0)</f>
        <v>0.39</v>
      </c>
      <c r="AA203" s="203">
        <f ca="1">OFFSET(환산공식!FI$15,$F203,0)</f>
        <v>0.33</v>
      </c>
      <c r="AB203" s="5"/>
      <c r="AD203">
        <f t="shared" ca="1" si="7"/>
        <v>6</v>
      </c>
      <c r="AF203" s="5"/>
      <c r="AG203" s="5"/>
      <c r="AH203" s="5"/>
    </row>
    <row r="204" spans="1:34">
      <c r="A204" s="222"/>
      <c r="B204" s="222"/>
      <c r="C204" s="222" t="s">
        <v>3469</v>
      </c>
      <c r="D204" s="260">
        <v>2021</v>
      </c>
      <c r="E204" s="219">
        <v>131</v>
      </c>
      <c r="F204" s="219">
        <v>131</v>
      </c>
      <c r="G204" s="264">
        <v>197</v>
      </c>
      <c r="H204" s="221" t="s">
        <v>149</v>
      </c>
      <c r="I204" s="219" t="s">
        <v>1138</v>
      </c>
      <c r="J204" s="267" t="s">
        <v>72</v>
      </c>
      <c r="K204" s="219" t="s">
        <v>83</v>
      </c>
      <c r="L204" s="35" t="str">
        <f ca="1">IF(OFFSET(환산공식!$DU$15,$F204,0)=1,"O","X")</f>
        <v>X</v>
      </c>
      <c r="M204" s="212">
        <f ca="1">IFERROR(OFFSET(환산공식!DA$15,$F204,0),"")</f>
        <v>100</v>
      </c>
      <c r="N204" s="35" t="str">
        <f ca="1">IFERROR(CONCATENATE(ROUND(OFFSET(환산공식!DB$15,$F204,0),1),"%"),"")</f>
        <v>100%</v>
      </c>
      <c r="O204" s="35">
        <f ca="1">IFERROR(OFFSET(환산공식!DC$15,$F204,0),"")</f>
        <v>0</v>
      </c>
      <c r="P204" s="212" t="str">
        <f t="shared" ca="1" si="6"/>
        <v>3% 이하</v>
      </c>
      <c r="Q204" s="218">
        <f ca="1">IFERROR(ROUND(OFFSET(환산공식!$EX$15,$F204,0),3),"")</f>
        <v>0</v>
      </c>
      <c r="R204" s="218">
        <f ca="1">OFFSET('배치점수 계산기'!H$10,$D204,0)</f>
        <v>789.04</v>
      </c>
      <c r="S204" s="218">
        <f ca="1">OFFSET('배치점수 계산기'!I$10,$D204,0)</f>
        <v>778.68</v>
      </c>
      <c r="T204" s="218">
        <f ca="1">OFFSET('배치점수 계산기'!J$10,$D204,0)</f>
        <v>767.82</v>
      </c>
      <c r="U204" s="218">
        <f ca="1">OFFSET('배치점수 계산기'!K$10,$D204,0)</f>
        <v>759.62</v>
      </c>
      <c r="V204" s="218">
        <f ca="1">OFFSET('배치점수 계산기'!L$10,$D204,0)</f>
        <v>750.32</v>
      </c>
      <c r="W204" s="210" t="str">
        <f ca="1">OFFSET('배치점수 계산기'!M$10,$D204,0)</f>
        <v>백분위</v>
      </c>
      <c r="X204" s="208" t="str">
        <f ca="1">OFFSET('배치점수 계산기'!N$10,$D204,0)</f>
        <v>백분위</v>
      </c>
      <c r="Y204" s="212">
        <f ca="1">OFFSET(환산공식!FG$15,$F204,0)</f>
        <v>0.28000000000000003</v>
      </c>
      <c r="Z204" s="35">
        <f ca="1">OFFSET(환산공식!FH$15,$F204,0)</f>
        <v>0.39</v>
      </c>
      <c r="AA204" s="203">
        <f ca="1">OFFSET(환산공식!FI$15,$F204,0)</f>
        <v>0.33</v>
      </c>
      <c r="AB204" s="5"/>
      <c r="AD204">
        <f t="shared" ca="1" si="7"/>
        <v>6</v>
      </c>
      <c r="AF204" s="5"/>
      <c r="AG204" s="5"/>
      <c r="AH204" s="5"/>
    </row>
    <row r="205" spans="1:34">
      <c r="A205" s="222"/>
      <c r="B205" s="222"/>
      <c r="C205" s="222" t="s">
        <v>3470</v>
      </c>
      <c r="D205" s="260">
        <v>2022</v>
      </c>
      <c r="E205" s="219">
        <v>131</v>
      </c>
      <c r="F205" s="219">
        <v>131</v>
      </c>
      <c r="G205" s="264">
        <v>198</v>
      </c>
      <c r="H205" s="221" t="s">
        <v>149</v>
      </c>
      <c r="I205" s="219" t="s">
        <v>1138</v>
      </c>
      <c r="J205" s="267" t="s">
        <v>996</v>
      </c>
      <c r="K205" s="219" t="s">
        <v>83</v>
      </c>
      <c r="L205" s="35" t="str">
        <f ca="1">IF(OFFSET(환산공식!$DU$15,$F205,0)=1,"O","X")</f>
        <v>X</v>
      </c>
      <c r="M205" s="212">
        <f ca="1">IFERROR(OFFSET(환산공식!DA$15,$F205,0),"")</f>
        <v>100</v>
      </c>
      <c r="N205" s="35" t="str">
        <f ca="1">IFERROR(CONCATENATE(ROUND(OFFSET(환산공식!DB$15,$F205,0),1),"%"),"")</f>
        <v>100%</v>
      </c>
      <c r="O205" s="35">
        <f ca="1">IFERROR(OFFSET(환산공식!DC$15,$F205,0),"")</f>
        <v>0</v>
      </c>
      <c r="P205" s="212" t="str">
        <f t="shared" ca="1" si="6"/>
        <v>3% 이하</v>
      </c>
      <c r="Q205" s="218">
        <f ca="1">IFERROR(ROUND(OFFSET(환산공식!$EX$15,$F205,0),3),"")</f>
        <v>0</v>
      </c>
      <c r="R205" s="218">
        <f ca="1">OFFSET('배치점수 계산기'!H$10,$D205,0)</f>
        <v>784.21</v>
      </c>
      <c r="S205" s="218">
        <f ca="1">OFFSET('배치점수 계산기'!I$10,$D205,0)</f>
        <v>774.5</v>
      </c>
      <c r="T205" s="218">
        <f ca="1">OFFSET('배치점수 계산기'!J$10,$D205,0)</f>
        <v>764.66</v>
      </c>
      <c r="U205" s="218">
        <f ca="1">OFFSET('배치점수 계산기'!K$10,$D205,0)</f>
        <v>758.09</v>
      </c>
      <c r="V205" s="218">
        <f ca="1">OFFSET('배치점수 계산기'!L$10,$D205,0)</f>
        <v>752</v>
      </c>
      <c r="W205" s="210" t="str">
        <f ca="1">OFFSET('배치점수 계산기'!M$10,$D205,0)</f>
        <v>백분위</v>
      </c>
      <c r="X205" s="208" t="str">
        <f ca="1">OFFSET('배치점수 계산기'!N$10,$D205,0)</f>
        <v>백분위</v>
      </c>
      <c r="Y205" s="212">
        <f ca="1">OFFSET(환산공식!FG$15,$F205,0)</f>
        <v>0.28000000000000003</v>
      </c>
      <c r="Z205" s="35">
        <f ca="1">OFFSET(환산공식!FH$15,$F205,0)</f>
        <v>0.39</v>
      </c>
      <c r="AA205" s="203">
        <f ca="1">OFFSET(환산공식!FI$15,$F205,0)</f>
        <v>0.33</v>
      </c>
      <c r="AB205" s="5"/>
      <c r="AD205">
        <f t="shared" ca="1" si="7"/>
        <v>6</v>
      </c>
      <c r="AF205" s="5"/>
      <c r="AG205" s="5"/>
      <c r="AH205" s="5"/>
    </row>
    <row r="206" spans="1:34">
      <c r="A206" s="222"/>
      <c r="B206" s="222"/>
      <c r="C206" s="222" t="s">
        <v>3471</v>
      </c>
      <c r="D206" s="260">
        <v>2023</v>
      </c>
      <c r="E206" s="219">
        <v>131</v>
      </c>
      <c r="F206" s="219">
        <v>131</v>
      </c>
      <c r="G206" s="264">
        <v>199</v>
      </c>
      <c r="H206" s="221" t="s">
        <v>149</v>
      </c>
      <c r="I206" s="219" t="s">
        <v>1138</v>
      </c>
      <c r="J206" s="267" t="s">
        <v>97</v>
      </c>
      <c r="K206" s="219" t="s">
        <v>83</v>
      </c>
      <c r="L206" s="35" t="str">
        <f ca="1">IF(OFFSET(환산공식!$DU$15,$F206,0)=1,"O","X")</f>
        <v>X</v>
      </c>
      <c r="M206" s="212">
        <f ca="1">IFERROR(OFFSET(환산공식!DA$15,$F206,0),"")</f>
        <v>100</v>
      </c>
      <c r="N206" s="35" t="str">
        <f ca="1">IFERROR(CONCATENATE(ROUND(OFFSET(환산공식!DB$15,$F206,0),1),"%"),"")</f>
        <v>100%</v>
      </c>
      <c r="O206" s="35">
        <f ca="1">IFERROR(OFFSET(환산공식!DC$15,$F206,0),"")</f>
        <v>0</v>
      </c>
      <c r="P206" s="212" t="str">
        <f t="shared" ca="1" si="6"/>
        <v>3% 이하</v>
      </c>
      <c r="Q206" s="218">
        <f ca="1">IFERROR(ROUND(OFFSET(환산공식!$EX$15,$F206,0),3),"")</f>
        <v>0</v>
      </c>
      <c r="R206" s="218">
        <f ca="1">OFFSET('배치점수 계산기'!H$10,$D206,0)</f>
        <v>784.21</v>
      </c>
      <c r="S206" s="218">
        <f ca="1">OFFSET('배치점수 계산기'!I$10,$D206,0)</f>
        <v>773.33</v>
      </c>
      <c r="T206" s="218">
        <f ca="1">OFFSET('배치점수 계산기'!J$10,$D206,0)</f>
        <v>762.58</v>
      </c>
      <c r="U206" s="218">
        <f ca="1">OFFSET('배치점수 계산기'!K$10,$D206,0)</f>
        <v>755.46</v>
      </c>
      <c r="V206" s="218">
        <f ca="1">OFFSET('배치점수 계산기'!L$10,$D206,0)</f>
        <v>746.92</v>
      </c>
      <c r="W206" s="210" t="str">
        <f ca="1">OFFSET('배치점수 계산기'!M$10,$D206,0)</f>
        <v>백분위</v>
      </c>
      <c r="X206" s="208" t="str">
        <f ca="1">OFFSET('배치점수 계산기'!N$10,$D206,0)</f>
        <v>백분위</v>
      </c>
      <c r="Y206" s="212">
        <f ca="1">OFFSET(환산공식!FG$15,$F206,0)</f>
        <v>0.28000000000000003</v>
      </c>
      <c r="Z206" s="35">
        <f ca="1">OFFSET(환산공식!FH$15,$F206,0)</f>
        <v>0.39</v>
      </c>
      <c r="AA206" s="203">
        <f ca="1">OFFSET(환산공식!FI$15,$F206,0)</f>
        <v>0.33</v>
      </c>
      <c r="AB206" s="5"/>
      <c r="AD206">
        <f t="shared" ca="1" si="7"/>
        <v>6</v>
      </c>
      <c r="AF206" s="5"/>
      <c r="AG206" s="5"/>
      <c r="AH206" s="5"/>
    </row>
    <row r="207" spans="1:34">
      <c r="A207" s="222"/>
      <c r="B207" s="222"/>
      <c r="C207" s="222" t="s">
        <v>3472</v>
      </c>
      <c r="D207" s="260">
        <v>2024</v>
      </c>
      <c r="E207" s="219">
        <v>131</v>
      </c>
      <c r="F207" s="219">
        <v>131</v>
      </c>
      <c r="G207" s="264">
        <v>200</v>
      </c>
      <c r="H207" s="221" t="s">
        <v>149</v>
      </c>
      <c r="I207" s="219" t="s">
        <v>1138</v>
      </c>
      <c r="J207" s="267" t="s">
        <v>643</v>
      </c>
      <c r="K207" s="219" t="s">
        <v>83</v>
      </c>
      <c r="L207" s="35" t="str">
        <f ca="1">IF(OFFSET(환산공식!$DU$15,$F207,0)=1,"O","X")</f>
        <v>X</v>
      </c>
      <c r="M207" s="212">
        <f ca="1">IFERROR(OFFSET(환산공식!DA$15,$F207,0),"")</f>
        <v>100</v>
      </c>
      <c r="N207" s="35" t="str">
        <f ca="1">IFERROR(CONCATENATE(ROUND(OFFSET(환산공식!DB$15,$F207,0),1),"%"),"")</f>
        <v>100%</v>
      </c>
      <c r="O207" s="35">
        <f ca="1">IFERROR(OFFSET(환산공식!DC$15,$F207,0),"")</f>
        <v>0</v>
      </c>
      <c r="P207" s="212" t="str">
        <f t="shared" ca="1" si="6"/>
        <v>3% 이하</v>
      </c>
      <c r="Q207" s="218">
        <f ca="1">IFERROR(ROUND(OFFSET(환산공식!$EX$15,$F207,0),3),"")</f>
        <v>0</v>
      </c>
      <c r="R207" s="218">
        <f ca="1">OFFSET('배치점수 계산기'!H$10,$D207,0)</f>
        <v>784.21</v>
      </c>
      <c r="S207" s="218">
        <f ca="1">OFFSET('배치점수 계산기'!I$10,$D207,0)</f>
        <v>773.08</v>
      </c>
      <c r="T207" s="218">
        <f ca="1">OFFSET('배치점수 계산기'!J$10,$D207,0)</f>
        <v>762.58</v>
      </c>
      <c r="U207" s="218">
        <f ca="1">OFFSET('배치점수 계산기'!K$10,$D207,0)</f>
        <v>755.46</v>
      </c>
      <c r="V207" s="218">
        <f ca="1">OFFSET('배치점수 계산기'!L$10,$D207,0)</f>
        <v>746.92</v>
      </c>
      <c r="W207" s="210" t="str">
        <f ca="1">OFFSET('배치점수 계산기'!M$10,$D207,0)</f>
        <v>백분위</v>
      </c>
      <c r="X207" s="208" t="str">
        <f ca="1">OFFSET('배치점수 계산기'!N$10,$D207,0)</f>
        <v>백분위</v>
      </c>
      <c r="Y207" s="212">
        <f ca="1">OFFSET(환산공식!FG$15,$F207,0)</f>
        <v>0.28000000000000003</v>
      </c>
      <c r="Z207" s="35">
        <f ca="1">OFFSET(환산공식!FH$15,$F207,0)</f>
        <v>0.39</v>
      </c>
      <c r="AA207" s="203">
        <f ca="1">OFFSET(환산공식!FI$15,$F207,0)</f>
        <v>0.33</v>
      </c>
      <c r="AB207" s="5"/>
      <c r="AD207">
        <f t="shared" ca="1" si="7"/>
        <v>6</v>
      </c>
      <c r="AF207" s="5"/>
      <c r="AG207" s="5"/>
      <c r="AH207" s="5"/>
    </row>
    <row r="208" spans="1:34">
      <c r="A208" s="222"/>
      <c r="B208" s="222"/>
      <c r="C208" s="222" t="s">
        <v>3473</v>
      </c>
      <c r="D208" s="260">
        <v>2025</v>
      </c>
      <c r="E208" s="219">
        <v>131</v>
      </c>
      <c r="F208" s="219">
        <v>131</v>
      </c>
      <c r="G208" s="264">
        <v>201</v>
      </c>
      <c r="H208" s="221" t="s">
        <v>149</v>
      </c>
      <c r="I208" s="219" t="s">
        <v>1138</v>
      </c>
      <c r="J208" s="267" t="s">
        <v>1144</v>
      </c>
      <c r="K208" s="219" t="s">
        <v>83</v>
      </c>
      <c r="L208" s="35" t="str">
        <f ca="1">IF(OFFSET(환산공식!$DU$15,$F208,0)=1,"O","X")</f>
        <v>X</v>
      </c>
      <c r="M208" s="212">
        <f ca="1">IFERROR(OFFSET(환산공식!DA$15,$F208,0),"")</f>
        <v>100</v>
      </c>
      <c r="N208" s="35" t="str">
        <f ca="1">IFERROR(CONCATENATE(ROUND(OFFSET(환산공식!DB$15,$F208,0),1),"%"),"")</f>
        <v>100%</v>
      </c>
      <c r="O208" s="35">
        <f ca="1">IFERROR(OFFSET(환산공식!DC$15,$F208,0),"")</f>
        <v>0</v>
      </c>
      <c r="P208" s="212" t="str">
        <f t="shared" ca="1" si="6"/>
        <v>3% 이하</v>
      </c>
      <c r="Q208" s="218">
        <f ca="1">IFERROR(ROUND(OFFSET(환산공식!$EX$15,$F208,0),3),"")</f>
        <v>0</v>
      </c>
      <c r="R208" s="218">
        <f ca="1">OFFSET('배치점수 계산기'!H$10,$D208,0)</f>
        <v>781.21</v>
      </c>
      <c r="S208" s="218">
        <f ca="1">OFFSET('배치점수 계산기'!I$10,$D208,0)</f>
        <v>771.81</v>
      </c>
      <c r="T208" s="218">
        <f ca="1">OFFSET('배치점수 계산기'!J$10,$D208,0)</f>
        <v>760.44</v>
      </c>
      <c r="U208" s="218">
        <f ca="1">OFFSET('배치점수 계산기'!K$10,$D208,0)</f>
        <v>754.56</v>
      </c>
      <c r="V208" s="218">
        <f ca="1">OFFSET('배치점수 계산기'!L$10,$D208,0)</f>
        <v>747.83</v>
      </c>
      <c r="W208" s="210" t="str">
        <f ca="1">OFFSET('배치점수 계산기'!M$10,$D208,0)</f>
        <v>백분위</v>
      </c>
      <c r="X208" s="208" t="str">
        <f ca="1">OFFSET('배치점수 계산기'!N$10,$D208,0)</f>
        <v>백분위</v>
      </c>
      <c r="Y208" s="212">
        <f ca="1">OFFSET(환산공식!FG$15,$F208,0)</f>
        <v>0.28000000000000003</v>
      </c>
      <c r="Z208" s="35">
        <f ca="1">OFFSET(환산공식!FH$15,$F208,0)</f>
        <v>0.39</v>
      </c>
      <c r="AA208" s="203">
        <f ca="1">OFFSET(환산공식!FI$15,$F208,0)</f>
        <v>0.33</v>
      </c>
      <c r="AB208" s="5"/>
      <c r="AD208">
        <f t="shared" ca="1" si="7"/>
        <v>6</v>
      </c>
      <c r="AF208" s="5"/>
      <c r="AG208" s="5"/>
      <c r="AH208" s="5"/>
    </row>
    <row r="209" spans="1:34">
      <c r="A209" s="222"/>
      <c r="B209" s="222"/>
      <c r="C209" s="222" t="s">
        <v>3474</v>
      </c>
      <c r="D209" s="260">
        <v>2026</v>
      </c>
      <c r="E209" s="219">
        <v>131</v>
      </c>
      <c r="F209" s="219">
        <v>131</v>
      </c>
      <c r="G209" s="264">
        <v>202</v>
      </c>
      <c r="H209" s="221" t="s">
        <v>149</v>
      </c>
      <c r="I209" s="219" t="s">
        <v>1138</v>
      </c>
      <c r="J209" s="267" t="s">
        <v>68</v>
      </c>
      <c r="K209" s="219" t="s">
        <v>83</v>
      </c>
      <c r="L209" s="35" t="str">
        <f ca="1">IF(OFFSET(환산공식!$DU$15,$F209,0)=1,"O","X")</f>
        <v>X</v>
      </c>
      <c r="M209" s="212">
        <f ca="1">IFERROR(OFFSET(환산공식!DA$15,$F209,0),"")</f>
        <v>100</v>
      </c>
      <c r="N209" s="35" t="str">
        <f ca="1">IFERROR(CONCATENATE(ROUND(OFFSET(환산공식!DB$15,$F209,0),1),"%"),"")</f>
        <v>100%</v>
      </c>
      <c r="O209" s="35">
        <f ca="1">IFERROR(OFFSET(환산공식!DC$15,$F209,0),"")</f>
        <v>0</v>
      </c>
      <c r="P209" s="212" t="str">
        <f t="shared" ca="1" si="6"/>
        <v>3% 이하</v>
      </c>
      <c r="Q209" s="218">
        <f ca="1">IFERROR(ROUND(OFFSET(환산공식!$EX$15,$F209,0),3),"")</f>
        <v>0</v>
      </c>
      <c r="R209" s="218">
        <f ca="1">OFFSET('배치점수 계산기'!H$10,$D209,0)</f>
        <v>773.33</v>
      </c>
      <c r="S209" s="218">
        <f ca="1">OFFSET('배치점수 계산기'!I$10,$D209,0)</f>
        <v>764.59</v>
      </c>
      <c r="T209" s="218">
        <f ca="1">OFFSET('배치점수 계산기'!J$10,$D209,0)</f>
        <v>753.08</v>
      </c>
      <c r="U209" s="218">
        <f ca="1">OFFSET('배치점수 계산기'!K$10,$D209,0)</f>
        <v>748.14</v>
      </c>
      <c r="V209" s="218">
        <f ca="1">OFFSET('배치점수 계산기'!L$10,$D209,0)</f>
        <v>743.32</v>
      </c>
      <c r="W209" s="210" t="str">
        <f ca="1">OFFSET('배치점수 계산기'!M$10,$D209,0)</f>
        <v>백분위</v>
      </c>
      <c r="X209" s="208" t="str">
        <f ca="1">OFFSET('배치점수 계산기'!N$10,$D209,0)</f>
        <v>백분위</v>
      </c>
      <c r="Y209" s="212">
        <f ca="1">OFFSET(환산공식!FG$15,$F209,0)</f>
        <v>0.28000000000000003</v>
      </c>
      <c r="Z209" s="35">
        <f ca="1">OFFSET(환산공식!FH$15,$F209,0)</f>
        <v>0.39</v>
      </c>
      <c r="AA209" s="203">
        <f ca="1">OFFSET(환산공식!FI$15,$F209,0)</f>
        <v>0.33</v>
      </c>
      <c r="AB209" s="5"/>
      <c r="AD209">
        <f t="shared" ca="1" si="7"/>
        <v>6</v>
      </c>
      <c r="AF209" s="5"/>
      <c r="AG209" s="5"/>
      <c r="AH209" s="5"/>
    </row>
    <row r="210" spans="1:34">
      <c r="A210" s="222"/>
      <c r="B210" s="222"/>
      <c r="C210" s="222" t="s">
        <v>3475</v>
      </c>
      <c r="D210" s="260">
        <v>2027</v>
      </c>
      <c r="E210" s="219">
        <v>131</v>
      </c>
      <c r="F210" s="219">
        <v>131</v>
      </c>
      <c r="G210" s="264">
        <v>203</v>
      </c>
      <c r="H210" s="221" t="s">
        <v>149</v>
      </c>
      <c r="I210" s="219" t="s">
        <v>1138</v>
      </c>
      <c r="J210" s="267" t="s">
        <v>988</v>
      </c>
      <c r="K210" s="219" t="s">
        <v>83</v>
      </c>
      <c r="L210" s="35" t="str">
        <f ca="1">IF(OFFSET(환산공식!$DU$15,$F210,0)=1,"O","X")</f>
        <v>X</v>
      </c>
      <c r="M210" s="212">
        <f ca="1">IFERROR(OFFSET(환산공식!DA$15,$F210,0),"")</f>
        <v>100</v>
      </c>
      <c r="N210" s="35" t="str">
        <f ca="1">IFERROR(CONCATENATE(ROUND(OFFSET(환산공식!DB$15,$F210,0),1),"%"),"")</f>
        <v>100%</v>
      </c>
      <c r="O210" s="35">
        <f ca="1">IFERROR(OFFSET(환산공식!DC$15,$F210,0),"")</f>
        <v>0</v>
      </c>
      <c r="P210" s="212" t="str">
        <f t="shared" ca="1" si="6"/>
        <v>3% 이하</v>
      </c>
      <c r="Q210" s="218">
        <f ca="1">IFERROR(ROUND(OFFSET(환산공식!$EX$15,$F210,0),3),"")</f>
        <v>0</v>
      </c>
      <c r="R210" s="218">
        <f ca="1">OFFSET('배치점수 계산기'!H$10,$D210,0)</f>
        <v>742.82</v>
      </c>
      <c r="S210" s="218">
        <f ca="1">OFFSET('배치점수 계산기'!I$10,$D210,0)</f>
        <v>732.6</v>
      </c>
      <c r="T210" s="218">
        <f ca="1">OFFSET('배치점수 계산기'!J$10,$D210,0)</f>
        <v>722.24</v>
      </c>
      <c r="U210" s="218">
        <f ca="1">OFFSET('배치점수 계산기'!K$10,$D210,0)</f>
        <v>717.18</v>
      </c>
      <c r="V210" s="218">
        <f ca="1">OFFSET('배치점수 계산기'!L$10,$D210,0)</f>
        <v>711.25</v>
      </c>
      <c r="W210" s="210" t="str">
        <f ca="1">OFFSET('배치점수 계산기'!M$10,$D210,0)</f>
        <v>백분위</v>
      </c>
      <c r="X210" s="208" t="str">
        <f ca="1">OFFSET('배치점수 계산기'!N$10,$D210,0)</f>
        <v>백분위</v>
      </c>
      <c r="Y210" s="212">
        <f ca="1">OFFSET(환산공식!FG$15,$F210,0)</f>
        <v>0.28000000000000003</v>
      </c>
      <c r="Z210" s="35">
        <f ca="1">OFFSET(환산공식!FH$15,$F210,0)</f>
        <v>0.39</v>
      </c>
      <c r="AA210" s="203">
        <f ca="1">OFFSET(환산공식!FI$15,$F210,0)</f>
        <v>0.33</v>
      </c>
      <c r="AB210" s="5"/>
      <c r="AD210">
        <f t="shared" ca="1" si="7"/>
        <v>6</v>
      </c>
      <c r="AF210" s="5"/>
      <c r="AG210" s="5"/>
      <c r="AH210" s="5"/>
    </row>
    <row r="211" spans="1:34">
      <c r="A211" s="222"/>
      <c r="B211" s="222"/>
      <c r="C211" s="222" t="s">
        <v>3476</v>
      </c>
      <c r="D211" s="260">
        <v>2028</v>
      </c>
      <c r="E211" s="219">
        <v>129</v>
      </c>
      <c r="F211" s="219">
        <v>129</v>
      </c>
      <c r="G211" s="264">
        <v>204</v>
      </c>
      <c r="H211" s="221" t="s">
        <v>149</v>
      </c>
      <c r="I211" s="219" t="s">
        <v>1138</v>
      </c>
      <c r="J211" s="267" t="s">
        <v>1145</v>
      </c>
      <c r="K211" s="219" t="s">
        <v>84</v>
      </c>
      <c r="L211" s="35" t="str">
        <f ca="1">IF(OFFSET(환산공식!$DU$15,$F211,0)=1,"O","X")</f>
        <v>X</v>
      </c>
      <c r="M211" s="212">
        <f ca="1">IFERROR(OFFSET(환산공식!DA$15,$F211,0),"")</f>
        <v>100</v>
      </c>
      <c r="N211" s="35" t="str">
        <f ca="1">IFERROR(CONCATENATE(ROUND(OFFSET(환산공식!DB$15,$F211,0),1),"%"),"")</f>
        <v>100%</v>
      </c>
      <c r="O211" s="35">
        <f ca="1">IFERROR(OFFSET(환산공식!DC$15,$F211,0),"")</f>
        <v>0</v>
      </c>
      <c r="P211" s="212" t="str">
        <f t="shared" ca="1" si="6"/>
        <v>3% 이하</v>
      </c>
      <c r="Q211" s="218">
        <f ca="1">IFERROR(ROUND(OFFSET(환산공식!$EX$15,$F211,0),3),"")</f>
        <v>0</v>
      </c>
      <c r="R211" s="218">
        <f ca="1">OFFSET('배치점수 계산기'!H$10,$D211,0)</f>
        <v>834.9</v>
      </c>
      <c r="S211" s="218">
        <f ca="1">OFFSET('배치점수 계산기'!I$10,$D211,0)</f>
        <v>827.88</v>
      </c>
      <c r="T211" s="218">
        <f ca="1">OFFSET('배치점수 계산기'!J$10,$D211,0)</f>
        <v>821.61</v>
      </c>
      <c r="U211" s="218">
        <f ca="1">OFFSET('배치점수 계산기'!K$10,$D211,0)</f>
        <v>811.83</v>
      </c>
      <c r="V211" s="218">
        <f ca="1">OFFSET('배치점수 계산기'!L$10,$D211,0)</f>
        <v>801.1</v>
      </c>
      <c r="W211" s="210" t="str">
        <f ca="1">OFFSET('배치점수 계산기'!M$10,$D211,0)</f>
        <v>백분위</v>
      </c>
      <c r="X211" s="208" t="str">
        <f ca="1">OFFSET('배치점수 계산기'!N$10,$D211,0)</f>
        <v>백분위</v>
      </c>
      <c r="Y211" s="212">
        <f ca="1">OFFSET(환산공식!FG$15,$F211,0)</f>
        <v>0.28000000000000003</v>
      </c>
      <c r="Z211" s="35">
        <f ca="1">OFFSET(환산공식!FH$15,$F211,0)</f>
        <v>0.39</v>
      </c>
      <c r="AA211" s="203">
        <f ca="1">OFFSET(환산공식!FI$15,$F211,0)</f>
        <v>0.33</v>
      </c>
      <c r="AB211" s="5"/>
      <c r="AD211">
        <f t="shared" ca="1" si="7"/>
        <v>6</v>
      </c>
      <c r="AF211" s="5"/>
      <c r="AG211" s="5"/>
      <c r="AH211" s="5"/>
    </row>
    <row r="212" spans="1:34">
      <c r="A212" s="222"/>
      <c r="B212" s="222"/>
      <c r="C212" s="222" t="s">
        <v>3477</v>
      </c>
      <c r="D212" s="260">
        <v>2029</v>
      </c>
      <c r="E212" s="219">
        <v>129</v>
      </c>
      <c r="F212" s="219">
        <v>129</v>
      </c>
      <c r="G212" s="264">
        <v>205</v>
      </c>
      <c r="H212" s="221" t="s">
        <v>149</v>
      </c>
      <c r="I212" s="219" t="s">
        <v>1138</v>
      </c>
      <c r="J212" s="267" t="s">
        <v>1146</v>
      </c>
      <c r="K212" s="219" t="s">
        <v>84</v>
      </c>
      <c r="L212" s="35" t="str">
        <f ca="1">IF(OFFSET(환산공식!$DU$15,$F212,0)=1,"O","X")</f>
        <v>X</v>
      </c>
      <c r="M212" s="212">
        <f ca="1">IFERROR(OFFSET(환산공식!DA$15,$F212,0),"")</f>
        <v>100</v>
      </c>
      <c r="N212" s="35" t="str">
        <f ca="1">IFERROR(CONCATENATE(ROUND(OFFSET(환산공식!DB$15,$F212,0),1),"%"),"")</f>
        <v>100%</v>
      </c>
      <c r="O212" s="35">
        <f ca="1">IFERROR(OFFSET(환산공식!DC$15,$F212,0),"")</f>
        <v>0</v>
      </c>
      <c r="P212" s="212" t="str">
        <f t="shared" ca="1" si="6"/>
        <v>3% 이하</v>
      </c>
      <c r="Q212" s="218">
        <f ca="1">IFERROR(ROUND(OFFSET(환산공식!$EX$15,$F212,0),3),"")</f>
        <v>0</v>
      </c>
      <c r="R212" s="218">
        <f ca="1">OFFSET('배치점수 계산기'!H$10,$D212,0)</f>
        <v>813.88</v>
      </c>
      <c r="S212" s="218">
        <f ca="1">OFFSET('배치점수 계산기'!I$10,$D212,0)</f>
        <v>807.64499999999998</v>
      </c>
      <c r="T212" s="218">
        <f ca="1">OFFSET('배치점수 계산기'!J$10,$D212,0)</f>
        <v>800.32500000000005</v>
      </c>
      <c r="U212" s="218">
        <f ca="1">OFFSET('배치점수 계산기'!K$10,$D212,0)</f>
        <v>792.27</v>
      </c>
      <c r="V212" s="218">
        <f ca="1">OFFSET('배치점수 계산기'!L$10,$D212,0)</f>
        <v>784.05</v>
      </c>
      <c r="W212" s="210" t="str">
        <f ca="1">OFFSET('배치점수 계산기'!M$10,$D212,0)</f>
        <v>백분위</v>
      </c>
      <c r="X212" s="208" t="str">
        <f ca="1">OFFSET('배치점수 계산기'!N$10,$D212,0)</f>
        <v>백분위</v>
      </c>
      <c r="Y212" s="212">
        <f ca="1">OFFSET(환산공식!FG$15,$F212,0)</f>
        <v>0.28000000000000003</v>
      </c>
      <c r="Z212" s="35">
        <f ca="1">OFFSET(환산공식!FH$15,$F212,0)</f>
        <v>0.39</v>
      </c>
      <c r="AA212" s="203">
        <f ca="1">OFFSET(환산공식!FI$15,$F212,0)</f>
        <v>0.33</v>
      </c>
      <c r="AB212" s="5"/>
      <c r="AD212">
        <f t="shared" ca="1" si="7"/>
        <v>6</v>
      </c>
      <c r="AF212" s="5"/>
      <c r="AG212" s="5"/>
      <c r="AH212" s="5"/>
    </row>
    <row r="213" spans="1:34">
      <c r="A213" s="222"/>
      <c r="B213" s="222"/>
      <c r="C213" s="222" t="s">
        <v>3478</v>
      </c>
      <c r="D213" s="260">
        <v>2030</v>
      </c>
      <c r="E213" s="219">
        <v>128</v>
      </c>
      <c r="F213" s="219">
        <v>128</v>
      </c>
      <c r="G213" s="264">
        <v>206</v>
      </c>
      <c r="H213" s="221" t="s">
        <v>149</v>
      </c>
      <c r="I213" s="219" t="s">
        <v>1138</v>
      </c>
      <c r="J213" s="267" t="s">
        <v>75</v>
      </c>
      <c r="K213" s="219" t="s">
        <v>84</v>
      </c>
      <c r="L213" s="35" t="str">
        <f ca="1">IF(OFFSET(환산공식!$DU$15,$F213,0)=1,"O","X")</f>
        <v>X</v>
      </c>
      <c r="M213" s="212">
        <f ca="1">IFERROR(OFFSET(환산공식!DA$15,$F213,0),"")</f>
        <v>100</v>
      </c>
      <c r="N213" s="35" t="str">
        <f ca="1">IFERROR(CONCATENATE(ROUND(OFFSET(환산공식!DB$15,$F213,0),1),"%"),"")</f>
        <v>100%</v>
      </c>
      <c r="O213" s="35">
        <f ca="1">IFERROR(OFFSET(환산공식!DC$15,$F213,0),"")</f>
        <v>0</v>
      </c>
      <c r="P213" s="212" t="str">
        <f t="shared" ca="1" si="6"/>
        <v>3% 이하</v>
      </c>
      <c r="Q213" s="218">
        <f ca="1">IFERROR(ROUND(OFFSET(환산공식!$EX$15,$F213,0),3),"")</f>
        <v>0</v>
      </c>
      <c r="R213" s="218">
        <f ca="1">OFFSET('배치점수 계산기'!H$10,$D213,0)</f>
        <v>796.61</v>
      </c>
      <c r="S213" s="218">
        <f ca="1">OFFSET('배치점수 계산기'!I$10,$D213,0)</f>
        <v>791.95</v>
      </c>
      <c r="T213" s="218">
        <f ca="1">OFFSET('배치점수 계산기'!J$10,$D213,0)</f>
        <v>786.11500000000001</v>
      </c>
      <c r="U213" s="218">
        <f ca="1">OFFSET('배치점수 계산기'!K$10,$D213,0)</f>
        <v>777.69500000000005</v>
      </c>
      <c r="V213" s="218">
        <f ca="1">OFFSET('배치점수 계산기'!L$10,$D213,0)</f>
        <v>769.85</v>
      </c>
      <c r="W213" s="210" t="str">
        <f ca="1">OFFSET('배치점수 계산기'!M$10,$D213,0)</f>
        <v>백분위</v>
      </c>
      <c r="X213" s="208" t="str">
        <f ca="1">OFFSET('배치점수 계산기'!N$10,$D213,0)</f>
        <v>백분위</v>
      </c>
      <c r="Y213" s="212">
        <f ca="1">OFFSET(환산공식!FG$15,$F213,0)</f>
        <v>0.39</v>
      </c>
      <c r="Z213" s="35">
        <f ca="1">OFFSET(환산공식!FH$15,$F213,0)</f>
        <v>0.33</v>
      </c>
      <c r="AA213" s="203">
        <f ca="1">OFFSET(환산공식!FI$15,$F213,0)</f>
        <v>0.28000000000000003</v>
      </c>
      <c r="AB213" s="5"/>
      <c r="AD213">
        <f t="shared" ca="1" si="7"/>
        <v>6</v>
      </c>
      <c r="AF213" s="5"/>
      <c r="AG213" s="5"/>
      <c r="AH213" s="5"/>
    </row>
    <row r="214" spans="1:34">
      <c r="A214" s="222"/>
      <c r="B214" s="222"/>
      <c r="C214" s="222" t="s">
        <v>3479</v>
      </c>
      <c r="D214" s="260">
        <v>2031</v>
      </c>
      <c r="E214" s="219">
        <v>128</v>
      </c>
      <c r="F214" s="219">
        <v>128</v>
      </c>
      <c r="G214" s="264">
        <v>207</v>
      </c>
      <c r="H214" s="221" t="s">
        <v>149</v>
      </c>
      <c r="I214" s="219" t="s">
        <v>1138</v>
      </c>
      <c r="J214" s="267" t="s">
        <v>349</v>
      </c>
      <c r="K214" s="219" t="s">
        <v>84</v>
      </c>
      <c r="L214" s="35" t="str">
        <f ca="1">IF(OFFSET(환산공식!$DU$15,$F214,0)=1,"O","X")</f>
        <v>X</v>
      </c>
      <c r="M214" s="212">
        <f ca="1">IFERROR(OFFSET(환산공식!DA$15,$F214,0),"")</f>
        <v>100</v>
      </c>
      <c r="N214" s="35" t="str">
        <f ca="1">IFERROR(CONCATENATE(ROUND(OFFSET(환산공식!DB$15,$F214,0),1),"%"),"")</f>
        <v>100%</v>
      </c>
      <c r="O214" s="35">
        <f ca="1">IFERROR(OFFSET(환산공식!DC$15,$F214,0),"")</f>
        <v>0</v>
      </c>
      <c r="P214" s="212" t="str">
        <f t="shared" ca="1" si="6"/>
        <v>3% 이하</v>
      </c>
      <c r="Q214" s="218">
        <f ca="1">IFERROR(ROUND(OFFSET(환산공식!$EX$15,$F214,0),3),"")</f>
        <v>0</v>
      </c>
      <c r="R214" s="218">
        <f ca="1">OFFSET('배치점수 계산기'!H$10,$D214,0)</f>
        <v>796.61</v>
      </c>
      <c r="S214" s="218">
        <f ca="1">OFFSET('배치점수 계산기'!I$10,$D214,0)</f>
        <v>791.95</v>
      </c>
      <c r="T214" s="218">
        <f ca="1">OFFSET('배치점수 계산기'!J$10,$D214,0)</f>
        <v>786.11500000000001</v>
      </c>
      <c r="U214" s="218">
        <f ca="1">OFFSET('배치점수 계산기'!K$10,$D214,0)</f>
        <v>777.69500000000005</v>
      </c>
      <c r="V214" s="218">
        <f ca="1">OFFSET('배치점수 계산기'!L$10,$D214,0)</f>
        <v>769.85</v>
      </c>
      <c r="W214" s="210" t="str">
        <f ca="1">OFFSET('배치점수 계산기'!M$10,$D214,0)</f>
        <v>백분위</v>
      </c>
      <c r="X214" s="208" t="str">
        <f ca="1">OFFSET('배치점수 계산기'!N$10,$D214,0)</f>
        <v>백분위</v>
      </c>
      <c r="Y214" s="212">
        <f ca="1">OFFSET(환산공식!FG$15,$F214,0)</f>
        <v>0.39</v>
      </c>
      <c r="Z214" s="35">
        <f ca="1">OFFSET(환산공식!FH$15,$F214,0)</f>
        <v>0.33</v>
      </c>
      <c r="AA214" s="203">
        <f ca="1">OFFSET(환산공식!FI$15,$F214,0)</f>
        <v>0.28000000000000003</v>
      </c>
      <c r="AB214" s="5"/>
      <c r="AD214">
        <f t="shared" ca="1" si="7"/>
        <v>6</v>
      </c>
      <c r="AF214" s="5"/>
      <c r="AG214" s="5"/>
      <c r="AH214" s="5"/>
    </row>
    <row r="215" spans="1:34">
      <c r="A215" s="222"/>
      <c r="B215" s="222"/>
      <c r="C215" s="222" t="s">
        <v>3480</v>
      </c>
      <c r="D215" s="260">
        <v>2032</v>
      </c>
      <c r="E215" s="219">
        <v>128</v>
      </c>
      <c r="F215" s="219">
        <v>128</v>
      </c>
      <c r="G215" s="264">
        <v>208</v>
      </c>
      <c r="H215" s="221" t="s">
        <v>149</v>
      </c>
      <c r="I215" s="219" t="s">
        <v>1138</v>
      </c>
      <c r="J215" s="267" t="s">
        <v>390</v>
      </c>
      <c r="K215" s="219" t="s">
        <v>84</v>
      </c>
      <c r="L215" s="35" t="str">
        <f ca="1">IF(OFFSET(환산공식!$DU$15,$F215,0)=1,"O","X")</f>
        <v>X</v>
      </c>
      <c r="M215" s="212">
        <f ca="1">IFERROR(OFFSET(환산공식!DA$15,$F215,0),"")</f>
        <v>100</v>
      </c>
      <c r="N215" s="35" t="str">
        <f ca="1">IFERROR(CONCATENATE(ROUND(OFFSET(환산공식!DB$15,$F215,0),1),"%"),"")</f>
        <v>100%</v>
      </c>
      <c r="O215" s="35">
        <f ca="1">IFERROR(OFFSET(환산공식!DC$15,$F215,0),"")</f>
        <v>0</v>
      </c>
      <c r="P215" s="212" t="str">
        <f t="shared" ca="1" si="6"/>
        <v>3% 이하</v>
      </c>
      <c r="Q215" s="218">
        <f ca="1">IFERROR(ROUND(OFFSET(환산공식!$EX$15,$F215,0),3),"")</f>
        <v>0</v>
      </c>
      <c r="R215" s="218">
        <f ca="1">OFFSET('배치점수 계산기'!H$10,$D215,0)</f>
        <v>795.01</v>
      </c>
      <c r="S215" s="218">
        <f ca="1">OFFSET('배치점수 계산기'!I$10,$D215,0)</f>
        <v>790.35</v>
      </c>
      <c r="T215" s="218">
        <f ca="1">OFFSET('배치점수 계산기'!J$10,$D215,0)</f>
        <v>784.18</v>
      </c>
      <c r="U215" s="218">
        <f ca="1">OFFSET('배치점수 계산기'!K$10,$D215,0)</f>
        <v>775.78499999999997</v>
      </c>
      <c r="V215" s="218">
        <f ca="1">OFFSET('배치점수 계산기'!L$10,$D215,0)</f>
        <v>768.01499999999999</v>
      </c>
      <c r="W215" s="210" t="str">
        <f ca="1">OFFSET('배치점수 계산기'!M$10,$D215,0)</f>
        <v>백분위</v>
      </c>
      <c r="X215" s="208" t="str">
        <f ca="1">OFFSET('배치점수 계산기'!N$10,$D215,0)</f>
        <v>백분위</v>
      </c>
      <c r="Y215" s="212">
        <f ca="1">OFFSET(환산공식!FG$15,$F215,0)</f>
        <v>0.39</v>
      </c>
      <c r="Z215" s="35">
        <f ca="1">OFFSET(환산공식!FH$15,$F215,0)</f>
        <v>0.33</v>
      </c>
      <c r="AA215" s="203">
        <f ca="1">OFFSET(환산공식!FI$15,$F215,0)</f>
        <v>0.28000000000000003</v>
      </c>
      <c r="AB215" s="5"/>
      <c r="AD215">
        <f t="shared" ca="1" si="7"/>
        <v>6</v>
      </c>
      <c r="AF215" s="5"/>
      <c r="AG215" s="5"/>
      <c r="AH215" s="5"/>
    </row>
    <row r="216" spans="1:34">
      <c r="A216" s="222"/>
      <c r="B216" s="222"/>
      <c r="C216" s="222" t="s">
        <v>3481</v>
      </c>
      <c r="D216" s="260">
        <v>2033</v>
      </c>
      <c r="E216" s="219">
        <v>128</v>
      </c>
      <c r="F216" s="219">
        <v>128</v>
      </c>
      <c r="G216" s="264">
        <v>209</v>
      </c>
      <c r="H216" s="221" t="s">
        <v>149</v>
      </c>
      <c r="I216" s="219" t="s">
        <v>1138</v>
      </c>
      <c r="J216" s="267" t="s">
        <v>152</v>
      </c>
      <c r="K216" s="219" t="s">
        <v>84</v>
      </c>
      <c r="L216" s="35" t="str">
        <f ca="1">IF(OFFSET(환산공식!$DU$15,$F216,0)=1,"O","X")</f>
        <v>X</v>
      </c>
      <c r="M216" s="212">
        <f ca="1">IFERROR(OFFSET(환산공식!DA$15,$F216,0),"")</f>
        <v>100</v>
      </c>
      <c r="N216" s="35" t="str">
        <f ca="1">IFERROR(CONCATENATE(ROUND(OFFSET(환산공식!DB$15,$F216,0),1),"%"),"")</f>
        <v>100%</v>
      </c>
      <c r="O216" s="35">
        <f ca="1">IFERROR(OFFSET(환산공식!DC$15,$F216,0),"")</f>
        <v>0</v>
      </c>
      <c r="P216" s="212" t="str">
        <f t="shared" ca="1" si="6"/>
        <v>3% 이하</v>
      </c>
      <c r="Q216" s="218">
        <f ca="1">IFERROR(ROUND(OFFSET(환산공식!$EX$15,$F216,0),3),"")</f>
        <v>0</v>
      </c>
      <c r="R216" s="218">
        <f ca="1">OFFSET('배치점수 계산기'!H$10,$D216,0)</f>
        <v>794.36</v>
      </c>
      <c r="S216" s="218">
        <f ca="1">OFFSET('배치점수 계산기'!I$10,$D216,0)</f>
        <v>789.72500000000002</v>
      </c>
      <c r="T216" s="218">
        <f ca="1">OFFSET('배치점수 계산기'!J$10,$D216,0)</f>
        <v>783.505</v>
      </c>
      <c r="U216" s="218">
        <f ca="1">OFFSET('배치점수 계산기'!K$10,$D216,0)</f>
        <v>775.46</v>
      </c>
      <c r="V216" s="218">
        <f ca="1">OFFSET('배치점수 계산기'!L$10,$D216,0)</f>
        <v>767.51499999999999</v>
      </c>
      <c r="W216" s="210" t="str">
        <f ca="1">OFFSET('배치점수 계산기'!M$10,$D216,0)</f>
        <v>백분위</v>
      </c>
      <c r="X216" s="208" t="str">
        <f ca="1">OFFSET('배치점수 계산기'!N$10,$D216,0)</f>
        <v>백분위</v>
      </c>
      <c r="Y216" s="212">
        <f ca="1">OFFSET(환산공식!FG$15,$F216,0)</f>
        <v>0.39</v>
      </c>
      <c r="Z216" s="35">
        <f ca="1">OFFSET(환산공식!FH$15,$F216,0)</f>
        <v>0.33</v>
      </c>
      <c r="AA216" s="203">
        <f ca="1">OFFSET(환산공식!FI$15,$F216,0)</f>
        <v>0.28000000000000003</v>
      </c>
      <c r="AB216" s="5"/>
      <c r="AD216">
        <f t="shared" ca="1" si="7"/>
        <v>6</v>
      </c>
      <c r="AF216" s="5"/>
      <c r="AG216" s="5"/>
      <c r="AH216" s="5"/>
    </row>
    <row r="217" spans="1:34">
      <c r="A217" s="222"/>
      <c r="B217" s="222"/>
      <c r="C217" s="222" t="s">
        <v>3482</v>
      </c>
      <c r="D217" s="260">
        <v>2034</v>
      </c>
      <c r="E217" s="219">
        <v>128</v>
      </c>
      <c r="F217" s="219">
        <v>128</v>
      </c>
      <c r="G217" s="264">
        <v>210</v>
      </c>
      <c r="H217" s="221" t="s">
        <v>149</v>
      </c>
      <c r="I217" s="219" t="s">
        <v>1138</v>
      </c>
      <c r="J217" s="267" t="s">
        <v>195</v>
      </c>
      <c r="K217" s="219" t="s">
        <v>84</v>
      </c>
      <c r="L217" s="35" t="str">
        <f ca="1">IF(OFFSET(환산공식!$DU$15,$F217,0)=1,"O","X")</f>
        <v>X</v>
      </c>
      <c r="M217" s="212">
        <f ca="1">IFERROR(OFFSET(환산공식!DA$15,$F217,0),"")</f>
        <v>100</v>
      </c>
      <c r="N217" s="35" t="str">
        <f ca="1">IFERROR(CONCATENATE(ROUND(OFFSET(환산공식!DB$15,$F217,0),1),"%"),"")</f>
        <v>100%</v>
      </c>
      <c r="O217" s="35">
        <f ca="1">IFERROR(OFFSET(환산공식!DC$15,$F217,0),"")</f>
        <v>0</v>
      </c>
      <c r="P217" s="212" t="str">
        <f t="shared" ca="1" si="6"/>
        <v>3% 이하</v>
      </c>
      <c r="Q217" s="218">
        <f ca="1">IFERROR(ROUND(OFFSET(환산공식!$EX$15,$F217,0),3),"")</f>
        <v>0</v>
      </c>
      <c r="R217" s="218">
        <f ca="1">OFFSET('배치점수 계산기'!H$10,$D217,0)</f>
        <v>794.38499999999999</v>
      </c>
      <c r="S217" s="218">
        <f ca="1">OFFSET('배치점수 계산기'!I$10,$D217,0)</f>
        <v>789.57500000000005</v>
      </c>
      <c r="T217" s="218">
        <f ca="1">OFFSET('배치점수 계산기'!J$10,$D217,0)</f>
        <v>783.35500000000002</v>
      </c>
      <c r="U217" s="218">
        <f ca="1">OFFSET('배치점수 계산기'!K$10,$D217,0)</f>
        <v>775.11</v>
      </c>
      <c r="V217" s="218">
        <f ca="1">OFFSET('배치점수 계산기'!L$10,$D217,0)</f>
        <v>767.16499999999996</v>
      </c>
      <c r="W217" s="210" t="str">
        <f ca="1">OFFSET('배치점수 계산기'!M$10,$D217,0)</f>
        <v>백분위</v>
      </c>
      <c r="X217" s="208" t="str">
        <f ca="1">OFFSET('배치점수 계산기'!N$10,$D217,0)</f>
        <v>백분위</v>
      </c>
      <c r="Y217" s="212">
        <f ca="1">OFFSET(환산공식!FG$15,$F217,0)</f>
        <v>0.39</v>
      </c>
      <c r="Z217" s="35">
        <f ca="1">OFFSET(환산공식!FH$15,$F217,0)</f>
        <v>0.33</v>
      </c>
      <c r="AA217" s="203">
        <f ca="1">OFFSET(환산공식!FI$15,$F217,0)</f>
        <v>0.28000000000000003</v>
      </c>
      <c r="AB217" s="5"/>
      <c r="AD217">
        <f t="shared" ca="1" si="7"/>
        <v>6</v>
      </c>
      <c r="AF217" s="5"/>
      <c r="AG217" s="5"/>
      <c r="AH217" s="5"/>
    </row>
    <row r="218" spans="1:34">
      <c r="A218" s="222"/>
      <c r="B218" s="222"/>
      <c r="C218" s="222" t="s">
        <v>3483</v>
      </c>
      <c r="D218" s="260">
        <v>2035</v>
      </c>
      <c r="E218" s="219">
        <v>128</v>
      </c>
      <c r="F218" s="219">
        <v>128</v>
      </c>
      <c r="G218" s="264">
        <v>211</v>
      </c>
      <c r="H218" s="221" t="s">
        <v>149</v>
      </c>
      <c r="I218" s="219" t="s">
        <v>1138</v>
      </c>
      <c r="J218" s="267" t="s">
        <v>176</v>
      </c>
      <c r="K218" s="219" t="s">
        <v>84</v>
      </c>
      <c r="L218" s="35" t="str">
        <f ca="1">IF(OFFSET(환산공식!$DU$15,$F218,0)=1,"O","X")</f>
        <v>X</v>
      </c>
      <c r="M218" s="212">
        <f ca="1">IFERROR(OFFSET(환산공식!DA$15,$F218,0),"")</f>
        <v>100</v>
      </c>
      <c r="N218" s="35" t="str">
        <f ca="1">IFERROR(CONCATENATE(ROUND(OFFSET(환산공식!DB$15,$F218,0),1),"%"),"")</f>
        <v>100%</v>
      </c>
      <c r="O218" s="35">
        <f ca="1">IFERROR(OFFSET(환산공식!DC$15,$F218,0),"")</f>
        <v>0</v>
      </c>
      <c r="P218" s="212" t="str">
        <f t="shared" ca="1" si="6"/>
        <v>3% 이하</v>
      </c>
      <c r="Q218" s="218">
        <f ca="1">IFERROR(ROUND(OFFSET(환산공식!$EX$15,$F218,0),3),"")</f>
        <v>0</v>
      </c>
      <c r="R218" s="218">
        <f ca="1">OFFSET('배치점수 계산기'!H$10,$D218,0)</f>
        <v>793.13499999999999</v>
      </c>
      <c r="S218" s="218">
        <f ca="1">OFFSET('배치점수 계산기'!I$10,$D218,0)</f>
        <v>788.09</v>
      </c>
      <c r="T218" s="218">
        <f ca="1">OFFSET('배치점수 계산기'!J$10,$D218,0)</f>
        <v>781.83</v>
      </c>
      <c r="U218" s="218">
        <f ca="1">OFFSET('배치점수 계산기'!K$10,$D218,0)</f>
        <v>773.86</v>
      </c>
      <c r="V218" s="218">
        <f ca="1">OFFSET('배치점수 계산기'!L$10,$D218,0)</f>
        <v>766.84</v>
      </c>
      <c r="W218" s="210" t="str">
        <f ca="1">OFFSET('배치점수 계산기'!M$10,$D218,0)</f>
        <v>백분위</v>
      </c>
      <c r="X218" s="208" t="str">
        <f ca="1">OFFSET('배치점수 계산기'!N$10,$D218,0)</f>
        <v>백분위</v>
      </c>
      <c r="Y218" s="212">
        <f ca="1">OFFSET(환산공식!FG$15,$F218,0)</f>
        <v>0.39</v>
      </c>
      <c r="Z218" s="35">
        <f ca="1">OFFSET(환산공식!FH$15,$F218,0)</f>
        <v>0.33</v>
      </c>
      <c r="AA218" s="203">
        <f ca="1">OFFSET(환산공식!FI$15,$F218,0)</f>
        <v>0.28000000000000003</v>
      </c>
      <c r="AB218" s="5"/>
      <c r="AD218">
        <f t="shared" ca="1" si="7"/>
        <v>6</v>
      </c>
      <c r="AF218" s="5"/>
      <c r="AG218" s="5"/>
      <c r="AH218" s="5"/>
    </row>
    <row r="219" spans="1:34">
      <c r="A219" s="222"/>
      <c r="B219" s="222"/>
      <c r="C219" s="222" t="s">
        <v>3484</v>
      </c>
      <c r="D219" s="260">
        <v>2036</v>
      </c>
      <c r="E219" s="219">
        <v>128</v>
      </c>
      <c r="F219" s="219">
        <v>128</v>
      </c>
      <c r="G219" s="264">
        <v>212</v>
      </c>
      <c r="H219" s="221" t="s">
        <v>149</v>
      </c>
      <c r="I219" s="219" t="s">
        <v>1138</v>
      </c>
      <c r="J219" s="267" t="s">
        <v>103</v>
      </c>
      <c r="K219" s="219" t="s">
        <v>84</v>
      </c>
      <c r="L219" s="35" t="str">
        <f ca="1">IF(OFFSET(환산공식!$DU$15,$F219,0)=1,"O","X")</f>
        <v>X</v>
      </c>
      <c r="M219" s="212">
        <f ca="1">IFERROR(OFFSET(환산공식!DA$15,$F219,0),"")</f>
        <v>100</v>
      </c>
      <c r="N219" s="35" t="str">
        <f ca="1">IFERROR(CONCATENATE(ROUND(OFFSET(환산공식!DB$15,$F219,0),1),"%"),"")</f>
        <v>100%</v>
      </c>
      <c r="O219" s="35">
        <f ca="1">IFERROR(OFFSET(환산공식!DC$15,$F219,0),"")</f>
        <v>0</v>
      </c>
      <c r="P219" s="212" t="str">
        <f t="shared" ca="1" si="6"/>
        <v>3% 이하</v>
      </c>
      <c r="Q219" s="218">
        <f ca="1">IFERROR(ROUND(OFFSET(환산공식!$EX$15,$F219,0),3),"")</f>
        <v>0</v>
      </c>
      <c r="R219" s="218">
        <f ca="1">OFFSET('배치점수 계산기'!H$10,$D219,0)</f>
        <v>783.35500000000002</v>
      </c>
      <c r="S219" s="218">
        <f ca="1">OFFSET('배치점수 계산기'!I$10,$D219,0)</f>
        <v>777.87</v>
      </c>
      <c r="T219" s="218">
        <f ca="1">OFFSET('배치점수 계산기'!J$10,$D219,0)</f>
        <v>772.52499999999998</v>
      </c>
      <c r="U219" s="218">
        <f ca="1">OFFSET('배치점수 계산기'!K$10,$D219,0)</f>
        <v>764.93</v>
      </c>
      <c r="V219" s="218">
        <f ca="1">OFFSET('배치점수 계산기'!L$10,$D219,0)</f>
        <v>756.48500000000001</v>
      </c>
      <c r="W219" s="210" t="str">
        <f ca="1">OFFSET('배치점수 계산기'!M$10,$D219,0)</f>
        <v>백분위</v>
      </c>
      <c r="X219" s="208" t="str">
        <f ca="1">OFFSET('배치점수 계산기'!N$10,$D219,0)</f>
        <v>백분위</v>
      </c>
      <c r="Y219" s="212">
        <f ca="1">OFFSET(환산공식!FG$15,$F219,0)</f>
        <v>0.39</v>
      </c>
      <c r="Z219" s="35">
        <f ca="1">OFFSET(환산공식!FH$15,$F219,0)</f>
        <v>0.33</v>
      </c>
      <c r="AA219" s="203">
        <f ca="1">OFFSET(환산공식!FI$15,$F219,0)</f>
        <v>0.28000000000000003</v>
      </c>
      <c r="AB219" s="5"/>
      <c r="AD219">
        <f t="shared" ca="1" si="7"/>
        <v>6</v>
      </c>
      <c r="AF219" s="5"/>
      <c r="AG219" s="5"/>
      <c r="AH219" s="5"/>
    </row>
    <row r="220" spans="1:34">
      <c r="A220" s="222"/>
      <c r="B220" s="222"/>
      <c r="C220" s="222" t="s">
        <v>3485</v>
      </c>
      <c r="D220" s="260">
        <v>2037</v>
      </c>
      <c r="E220" s="219">
        <v>128</v>
      </c>
      <c r="F220" s="219">
        <v>128</v>
      </c>
      <c r="G220" s="264">
        <v>213</v>
      </c>
      <c r="H220" s="221" t="s">
        <v>149</v>
      </c>
      <c r="I220" s="219" t="s">
        <v>1138</v>
      </c>
      <c r="J220" s="267" t="s">
        <v>1151</v>
      </c>
      <c r="K220" s="219" t="s">
        <v>84</v>
      </c>
      <c r="L220" s="35" t="str">
        <f ca="1">IF(OFFSET(환산공식!$DU$15,$F220,0)=1,"O","X")</f>
        <v>X</v>
      </c>
      <c r="M220" s="212">
        <f ca="1">IFERROR(OFFSET(환산공식!DA$15,$F220,0),"")</f>
        <v>100</v>
      </c>
      <c r="N220" s="35" t="str">
        <f ca="1">IFERROR(CONCATENATE(ROUND(OFFSET(환산공식!DB$15,$F220,0),1),"%"),"")</f>
        <v>100%</v>
      </c>
      <c r="O220" s="35">
        <f ca="1">IFERROR(OFFSET(환산공식!DC$15,$F220,0),"")</f>
        <v>0</v>
      </c>
      <c r="P220" s="212" t="str">
        <f t="shared" ca="1" si="6"/>
        <v>3% 이하</v>
      </c>
      <c r="Q220" s="218">
        <f ca="1">IFERROR(ROUND(OFFSET(환산공식!$EX$15,$F220,0),3),"")</f>
        <v>0</v>
      </c>
      <c r="R220" s="218">
        <f ca="1">OFFSET('배치점수 계산기'!H$10,$D220,0)</f>
        <v>778.97</v>
      </c>
      <c r="S220" s="218">
        <f ca="1">OFFSET('배치점수 계산기'!I$10,$D220,0)</f>
        <v>774.21</v>
      </c>
      <c r="T220" s="218">
        <f ca="1">OFFSET('배치점수 계산기'!J$10,$D220,0)</f>
        <v>769.7</v>
      </c>
      <c r="U220" s="218">
        <f ca="1">OFFSET('배치점수 계산기'!K$10,$D220,0)</f>
        <v>761.73</v>
      </c>
      <c r="V220" s="218">
        <f ca="1">OFFSET('배치점수 계산기'!L$10,$D220,0)</f>
        <v>752.78499999999997</v>
      </c>
      <c r="W220" s="210" t="str">
        <f ca="1">OFFSET('배치점수 계산기'!M$10,$D220,0)</f>
        <v>백분위</v>
      </c>
      <c r="X220" s="208" t="str">
        <f ca="1">OFFSET('배치점수 계산기'!N$10,$D220,0)</f>
        <v>백분위</v>
      </c>
      <c r="Y220" s="212">
        <f ca="1">OFFSET(환산공식!FG$15,$F220,0)</f>
        <v>0.39</v>
      </c>
      <c r="Z220" s="35">
        <f ca="1">OFFSET(환산공식!FH$15,$F220,0)</f>
        <v>0.33</v>
      </c>
      <c r="AA220" s="203">
        <f ca="1">OFFSET(환산공식!FI$15,$F220,0)</f>
        <v>0.28000000000000003</v>
      </c>
      <c r="AB220" s="5"/>
      <c r="AD220">
        <f t="shared" ca="1" si="7"/>
        <v>6</v>
      </c>
      <c r="AF220" s="5"/>
      <c r="AG220" s="5"/>
      <c r="AH220" s="5"/>
    </row>
    <row r="221" spans="1:34">
      <c r="A221" s="222"/>
      <c r="B221" s="222"/>
      <c r="C221" s="222" t="s">
        <v>3486</v>
      </c>
      <c r="D221" s="260">
        <v>2038</v>
      </c>
      <c r="E221" s="219">
        <v>99</v>
      </c>
      <c r="F221" s="219">
        <v>99</v>
      </c>
      <c r="G221" s="264">
        <v>214</v>
      </c>
      <c r="H221" s="221" t="s">
        <v>149</v>
      </c>
      <c r="I221" s="219" t="s">
        <v>875</v>
      </c>
      <c r="J221" s="267" t="s">
        <v>802</v>
      </c>
      <c r="K221" s="219" t="s">
        <v>83</v>
      </c>
      <c r="L221" s="35" t="str">
        <f ca="1">IF(OFFSET(환산공식!$DU$15,$F221,0)=1,"O","X")</f>
        <v>X</v>
      </c>
      <c r="M221" s="212">
        <f ca="1">IFERROR(OFFSET(환산공식!DA$15,$F221,0),"")</f>
        <v>200</v>
      </c>
      <c r="N221" s="35" t="str">
        <f ca="1">IFERROR(CONCATENATE(ROUND(OFFSET(환산공식!DB$15,$F221,0),1),"%"),"")</f>
        <v>100%</v>
      </c>
      <c r="O221" s="35">
        <f ca="1">IFERROR(OFFSET(환산공식!DC$15,$F221,0),"")</f>
        <v>3</v>
      </c>
      <c r="P221" s="212" t="str">
        <f t="shared" ca="1" si="6"/>
        <v>3% 이하</v>
      </c>
      <c r="Q221" s="218">
        <f ca="1">IFERROR(ROUND(OFFSET(환산공식!$EX$15,$F221,0),3),"")</f>
        <v>0</v>
      </c>
      <c r="R221" s="218">
        <f ca="1">OFFSET('배치점수 계산기'!H$10,$D221,0)</f>
        <v>852.09</v>
      </c>
      <c r="S221" s="218">
        <f ca="1">OFFSET('배치점수 계산기'!I$10,$D221,0)</f>
        <v>847.81</v>
      </c>
      <c r="T221" s="218">
        <f ca="1">OFFSET('배치점수 계산기'!J$10,$D221,0)</f>
        <v>843.38</v>
      </c>
      <c r="U221" s="218">
        <f ca="1">OFFSET('배치점수 계산기'!K$10,$D221,0)</f>
        <v>834.11</v>
      </c>
      <c r="V221" s="218">
        <f ca="1">OFFSET('배치점수 계산기'!L$10,$D221,0)</f>
        <v>824.96</v>
      </c>
      <c r="W221" s="210" t="str">
        <f ca="1">OFFSET('배치점수 계산기'!M$10,$D221,0)</f>
        <v>백분위</v>
      </c>
      <c r="X221" s="208" t="str">
        <f ca="1">OFFSET('배치점수 계산기'!N$10,$D221,0)</f>
        <v>백분위</v>
      </c>
      <c r="Y221" s="212">
        <f ca="1">OFFSET(환산공식!FG$15,$F221,0)</f>
        <v>0.31</v>
      </c>
      <c r="Z221" s="35">
        <f ca="1">OFFSET(환산공식!FH$15,$F221,0)</f>
        <v>0.44</v>
      </c>
      <c r="AA221" s="203">
        <f ca="1">OFFSET(환산공식!FI$15,$F221,0)</f>
        <v>0.25</v>
      </c>
      <c r="AB221" s="5"/>
      <c r="AD221">
        <f t="shared" ca="1" si="7"/>
        <v>6</v>
      </c>
      <c r="AF221" s="5"/>
      <c r="AG221" s="5"/>
      <c r="AH221" s="5"/>
    </row>
    <row r="222" spans="1:34">
      <c r="A222" s="222"/>
      <c r="B222" s="222"/>
      <c r="C222" s="222" t="s">
        <v>3487</v>
      </c>
      <c r="D222" s="260">
        <v>2039</v>
      </c>
      <c r="E222" s="219">
        <v>99</v>
      </c>
      <c r="F222" s="219">
        <v>99</v>
      </c>
      <c r="G222" s="264">
        <v>215</v>
      </c>
      <c r="H222" s="221" t="s">
        <v>149</v>
      </c>
      <c r="I222" s="219" t="s">
        <v>875</v>
      </c>
      <c r="J222" s="267" t="s">
        <v>18602</v>
      </c>
      <c r="K222" s="219" t="s">
        <v>83</v>
      </c>
      <c r="L222" s="35" t="str">
        <f ca="1">IF(OFFSET(환산공식!$DU$15,$F222,0)=1,"O","X")</f>
        <v>X</v>
      </c>
      <c r="M222" s="212">
        <f ca="1">IFERROR(OFFSET(환산공식!DA$15,$F222,0),"")</f>
        <v>200</v>
      </c>
      <c r="N222" s="35" t="str">
        <f ca="1">IFERROR(CONCATENATE(ROUND(OFFSET(환산공식!DB$15,$F222,0),1),"%"),"")</f>
        <v>100%</v>
      </c>
      <c r="O222" s="35">
        <f ca="1">IFERROR(OFFSET(환산공식!DC$15,$F222,0),"")</f>
        <v>3</v>
      </c>
      <c r="P222" s="212" t="str">
        <f t="shared" ca="1" si="6"/>
        <v>3% 이하</v>
      </c>
      <c r="Q222" s="218">
        <f ca="1">IFERROR(ROUND(OFFSET(환산공식!$EX$15,$F222,0),3),"")</f>
        <v>0</v>
      </c>
      <c r="R222" s="218">
        <f ca="1">OFFSET('배치점수 계산기'!H$10,$D222,0)</f>
        <v>850.24</v>
      </c>
      <c r="S222" s="218">
        <f ca="1">OFFSET('배치점수 계산기'!I$10,$D222,0)</f>
        <v>846.78</v>
      </c>
      <c r="T222" s="218">
        <f ca="1">OFFSET('배치점수 계산기'!J$10,$D222,0)</f>
        <v>841.75</v>
      </c>
      <c r="U222" s="218">
        <f ca="1">OFFSET('배치점수 계산기'!K$10,$D222,0)</f>
        <v>832.96</v>
      </c>
      <c r="V222" s="218">
        <f ca="1">OFFSET('배치점수 계산기'!L$10,$D222,0)</f>
        <v>824.01</v>
      </c>
      <c r="W222" s="210" t="str">
        <f ca="1">OFFSET('배치점수 계산기'!M$10,$D222,0)</f>
        <v>백분위</v>
      </c>
      <c r="X222" s="208" t="str">
        <f ca="1">OFFSET('배치점수 계산기'!N$10,$D222,0)</f>
        <v>백분위</v>
      </c>
      <c r="Y222" s="212">
        <f ca="1">OFFSET(환산공식!FG$15,$F222,0)</f>
        <v>0.31</v>
      </c>
      <c r="Z222" s="35">
        <f ca="1">OFFSET(환산공식!FH$15,$F222,0)</f>
        <v>0.44</v>
      </c>
      <c r="AA222" s="203">
        <f ca="1">OFFSET(환산공식!FI$15,$F222,0)</f>
        <v>0.25</v>
      </c>
      <c r="AB222" s="5"/>
      <c r="AD222">
        <f t="shared" ca="1" si="7"/>
        <v>6</v>
      </c>
      <c r="AF222" s="5"/>
      <c r="AG222" s="5"/>
      <c r="AH222" s="5"/>
    </row>
    <row r="223" spans="1:34">
      <c r="A223" s="222"/>
      <c r="B223" s="222"/>
      <c r="C223" s="222" t="s">
        <v>3488</v>
      </c>
      <c r="D223" s="260">
        <v>2040</v>
      </c>
      <c r="E223" s="219">
        <v>98</v>
      </c>
      <c r="F223" s="219">
        <v>98</v>
      </c>
      <c r="G223" s="264">
        <v>216</v>
      </c>
      <c r="H223" s="221" t="s">
        <v>149</v>
      </c>
      <c r="I223" s="219" t="s">
        <v>875</v>
      </c>
      <c r="J223" s="267" t="s">
        <v>76</v>
      </c>
      <c r="K223" s="219" t="s">
        <v>84</v>
      </c>
      <c r="L223" s="35" t="str">
        <f ca="1">IF(OFFSET(환산공식!$DU$15,$F223,0)=1,"O","X")</f>
        <v>X</v>
      </c>
      <c r="M223" s="212">
        <f ca="1">IFERROR(OFFSET(환산공식!DA$15,$F223,0),"")</f>
        <v>200</v>
      </c>
      <c r="N223" s="35" t="str">
        <f ca="1">IFERROR(CONCATENATE(ROUND(OFFSET(환산공식!DB$15,$F223,0),1),"%"),"")</f>
        <v>100%</v>
      </c>
      <c r="O223" s="35">
        <f ca="1">IFERROR(OFFSET(환산공식!DC$15,$F223,0),"")</f>
        <v>3</v>
      </c>
      <c r="P223" s="212" t="str">
        <f t="shared" ca="1" si="6"/>
        <v>3% 이하</v>
      </c>
      <c r="Q223" s="218">
        <f ca="1">IFERROR(ROUND(OFFSET(환산공식!$EX$15,$F223,0),3),"")</f>
        <v>0</v>
      </c>
      <c r="R223" s="218">
        <f ca="1">OFFSET('배치점수 계산기'!H$10,$D223,0)</f>
        <v>842.43499999999995</v>
      </c>
      <c r="S223" s="218">
        <f ca="1">OFFSET('배치점수 계산기'!I$10,$D223,0)</f>
        <v>837.005</v>
      </c>
      <c r="T223" s="218">
        <f ca="1">OFFSET('배치점수 계산기'!J$10,$D223,0)</f>
        <v>831.27</v>
      </c>
      <c r="U223" s="218">
        <f ca="1">OFFSET('배치점수 계산기'!K$10,$D223,0)</f>
        <v>823.53499999999997</v>
      </c>
      <c r="V223" s="218">
        <f ca="1">OFFSET('배치점수 계산기'!L$10,$D223,0)</f>
        <v>816.17499999999995</v>
      </c>
      <c r="W223" s="210" t="str">
        <f ca="1">OFFSET('배치점수 계산기'!M$10,$D223,0)</f>
        <v>백분위</v>
      </c>
      <c r="X223" s="208" t="str">
        <f ca="1">OFFSET('배치점수 계산기'!N$10,$D223,0)</f>
        <v>백분위</v>
      </c>
      <c r="Y223" s="212">
        <f ca="1">OFFSET(환산공식!FG$15,$F223,0)</f>
        <v>0.44</v>
      </c>
      <c r="Z223" s="35">
        <f ca="1">OFFSET(환산공식!FH$15,$F223,0)</f>
        <v>0.31</v>
      </c>
      <c r="AA223" s="203">
        <f ca="1">OFFSET(환산공식!FI$15,$F223,0)</f>
        <v>0.25</v>
      </c>
      <c r="AB223" s="5"/>
      <c r="AD223">
        <f t="shared" ca="1" si="7"/>
        <v>6</v>
      </c>
      <c r="AF223" s="5"/>
      <c r="AG223" s="5"/>
      <c r="AH223" s="5"/>
    </row>
    <row r="224" spans="1:34">
      <c r="A224" s="222"/>
      <c r="B224" s="222"/>
      <c r="C224" s="222" t="s">
        <v>3489</v>
      </c>
      <c r="D224" s="260">
        <v>2041</v>
      </c>
      <c r="E224" s="219">
        <v>105</v>
      </c>
      <c r="F224" s="219">
        <v>105</v>
      </c>
      <c r="G224" s="264">
        <v>217</v>
      </c>
      <c r="H224" s="221" t="s">
        <v>149</v>
      </c>
      <c r="I224" s="219" t="s">
        <v>404</v>
      </c>
      <c r="J224" s="267" t="s">
        <v>18612</v>
      </c>
      <c r="K224" s="219" t="s">
        <v>83</v>
      </c>
      <c r="L224" s="35" t="str">
        <f ca="1">IF(OFFSET(환산공식!$DU$15,$F224,0)=1,"O","X")</f>
        <v>X</v>
      </c>
      <c r="M224" s="212">
        <f ca="1">IFERROR(OFFSET(환산공식!DA$15,$F224,0),"")</f>
        <v>0</v>
      </c>
      <c r="N224" s="35" t="str">
        <f ca="1">IFERROR(CONCATENATE(ROUND(OFFSET(환산공식!DB$15,$F224,0),1),"%"),"")</f>
        <v/>
      </c>
      <c r="O224" s="35">
        <f ca="1">IFERROR(OFFSET(환산공식!DC$15,$F224,0),"")</f>
        <v>0</v>
      </c>
      <c r="P224" s="212" t="str">
        <f t="shared" ca="1" si="6"/>
        <v>3% 이하</v>
      </c>
      <c r="Q224" s="218">
        <f ca="1">IFERROR(ROUND(OFFSET(환산공식!$EX$15,$F224,0),3),"")</f>
        <v>0</v>
      </c>
      <c r="R224" s="218">
        <f ca="1">OFFSET('배치점수 계산기'!H$10,$D224,0)</f>
        <v>858.82</v>
      </c>
      <c r="S224" s="218">
        <f ca="1">OFFSET('배치점수 계산기'!I$10,$D224,0)</f>
        <v>852.12</v>
      </c>
      <c r="T224" s="218">
        <f ca="1">OFFSET('배치점수 계산기'!J$10,$D224,0)</f>
        <v>844.54</v>
      </c>
      <c r="U224" s="218">
        <f ca="1">OFFSET('배치점수 계산기'!K$10,$D224,0)</f>
        <v>832.58</v>
      </c>
      <c r="V224" s="218">
        <f ca="1">OFFSET('배치점수 계산기'!L$10,$D224,0)</f>
        <v>820.02</v>
      </c>
      <c r="W224" s="210" t="str">
        <f ca="1">OFFSET('배치점수 계산기'!M$10,$D224,0)</f>
        <v>백분위</v>
      </c>
      <c r="X224" s="208" t="str">
        <f ca="1">OFFSET('배치점수 계산기'!N$10,$D224,0)</f>
        <v>백분위</v>
      </c>
      <c r="Y224" s="212">
        <f ca="1">OFFSET(환산공식!FG$15,$F224,0)</f>
        <v>0.5</v>
      </c>
      <c r="Z224" s="35">
        <f ca="1">OFFSET(환산공식!FH$15,$F224,0)</f>
        <v>0</v>
      </c>
      <c r="AA224" s="203">
        <f ca="1">OFFSET(환산공식!FI$15,$F224,0)</f>
        <v>0.5</v>
      </c>
      <c r="AB224" s="5"/>
      <c r="AD224">
        <f t="shared" ca="1" si="7"/>
        <v>6</v>
      </c>
      <c r="AF224" s="5"/>
      <c r="AG224" s="5"/>
      <c r="AH224" s="5"/>
    </row>
    <row r="225" spans="1:34">
      <c r="A225" s="222"/>
      <c r="B225" s="222"/>
      <c r="C225" s="222" t="s">
        <v>3490</v>
      </c>
      <c r="D225" s="260">
        <v>2042</v>
      </c>
      <c r="E225" s="219">
        <v>103</v>
      </c>
      <c r="F225" s="219">
        <v>103</v>
      </c>
      <c r="G225" s="264">
        <v>218</v>
      </c>
      <c r="H225" s="221" t="s">
        <v>149</v>
      </c>
      <c r="I225" s="219" t="s">
        <v>404</v>
      </c>
      <c r="J225" s="267" t="s">
        <v>18609</v>
      </c>
      <c r="K225" s="219" t="s">
        <v>83</v>
      </c>
      <c r="L225" s="35" t="str">
        <f ca="1">IF(OFFSET(환산공식!$DU$15,$F225,0)=1,"O","X")</f>
        <v>X</v>
      </c>
      <c r="M225" s="212">
        <f ca="1">IFERROR(OFFSET(환산공식!DA$15,$F225,0),"")</f>
        <v>200</v>
      </c>
      <c r="N225" s="35" t="str">
        <f ca="1">IFERROR(CONCATENATE(ROUND(OFFSET(환산공식!DB$15,$F225,0),1),"%"),"")</f>
        <v>100%</v>
      </c>
      <c r="O225" s="35">
        <f ca="1">IFERROR(OFFSET(환산공식!DC$15,$F225,0),"")</f>
        <v>10</v>
      </c>
      <c r="P225" s="212" t="str">
        <f t="shared" ca="1" si="6"/>
        <v>3% 이하</v>
      </c>
      <c r="Q225" s="218">
        <f ca="1">IFERROR(ROUND(OFFSET(환산공식!$EX$15,$F225,0),3),"")</f>
        <v>0</v>
      </c>
      <c r="R225" s="218">
        <f ca="1">OFFSET('배치점수 계산기'!H$10,$D225,0)</f>
        <v>848.19</v>
      </c>
      <c r="S225" s="218">
        <f ca="1">OFFSET('배치점수 계산기'!I$10,$D225,0)</f>
        <v>843.54</v>
      </c>
      <c r="T225" s="218">
        <f ca="1">OFFSET('배치점수 계산기'!J$10,$D225,0)</f>
        <v>838.77</v>
      </c>
      <c r="U225" s="218">
        <f ca="1">OFFSET('배치점수 계산기'!K$10,$D225,0)</f>
        <v>829.35</v>
      </c>
      <c r="V225" s="218">
        <f ca="1">OFFSET('배치점수 계산기'!L$10,$D225,0)</f>
        <v>819.28</v>
      </c>
      <c r="W225" s="210" t="str">
        <f ca="1">OFFSET('배치점수 계산기'!M$10,$D225,0)</f>
        <v>백분위</v>
      </c>
      <c r="X225" s="208" t="str">
        <f ca="1">OFFSET('배치점수 계산기'!N$10,$D225,0)</f>
        <v>백분위</v>
      </c>
      <c r="Y225" s="212">
        <f ca="1">OFFSET(환산공식!FG$15,$F225,0)</f>
        <v>0.31</v>
      </c>
      <c r="Z225" s="35">
        <f ca="1">OFFSET(환산공식!FH$15,$F225,0)</f>
        <v>0.44</v>
      </c>
      <c r="AA225" s="203">
        <f ca="1">OFFSET(환산공식!FI$15,$F225,0)</f>
        <v>0.25</v>
      </c>
      <c r="AB225" s="5"/>
      <c r="AD225">
        <f t="shared" ca="1" si="7"/>
        <v>6</v>
      </c>
      <c r="AF225" s="5"/>
      <c r="AG225" s="5"/>
      <c r="AH225" s="5"/>
    </row>
    <row r="226" spans="1:34">
      <c r="A226" s="222"/>
      <c r="B226" s="222"/>
      <c r="C226" s="222" t="s">
        <v>3491</v>
      </c>
      <c r="D226" s="260">
        <v>2043</v>
      </c>
      <c r="E226" s="219">
        <v>103</v>
      </c>
      <c r="F226" s="219">
        <v>103</v>
      </c>
      <c r="G226" s="264">
        <v>219</v>
      </c>
      <c r="H226" s="221" t="s">
        <v>149</v>
      </c>
      <c r="I226" s="219" t="s">
        <v>404</v>
      </c>
      <c r="J226" s="267" t="s">
        <v>1494</v>
      </c>
      <c r="K226" s="219" t="s">
        <v>83</v>
      </c>
      <c r="L226" s="35" t="str">
        <f ca="1">IF(OFFSET(환산공식!$DU$15,$F226,0)=1,"O","X")</f>
        <v>X</v>
      </c>
      <c r="M226" s="212">
        <f ca="1">IFERROR(OFFSET(환산공식!DA$15,$F226,0),"")</f>
        <v>200</v>
      </c>
      <c r="N226" s="35" t="str">
        <f ca="1">IFERROR(CONCATENATE(ROUND(OFFSET(환산공식!DB$15,$F226,0),1),"%"),"")</f>
        <v>100%</v>
      </c>
      <c r="O226" s="35">
        <f ca="1">IFERROR(OFFSET(환산공식!DC$15,$F226,0),"")</f>
        <v>10</v>
      </c>
      <c r="P226" s="212" t="str">
        <f t="shared" ca="1" si="6"/>
        <v>3% 이하</v>
      </c>
      <c r="Q226" s="218">
        <f ca="1">IFERROR(ROUND(OFFSET(환산공식!$EX$15,$F226,0),3),"")</f>
        <v>0</v>
      </c>
      <c r="R226" s="218">
        <f ca="1">OFFSET('배치점수 계산기'!H$10,$D226,0)</f>
        <v>846.32</v>
      </c>
      <c r="S226" s="218">
        <f ca="1">OFFSET('배치점수 계산기'!I$10,$D226,0)</f>
        <v>841.19</v>
      </c>
      <c r="T226" s="218">
        <f ca="1">OFFSET('배치점수 계산기'!J$10,$D226,0)</f>
        <v>835.64</v>
      </c>
      <c r="U226" s="218">
        <f ca="1">OFFSET('배치점수 계산기'!K$10,$D226,0)</f>
        <v>826.87</v>
      </c>
      <c r="V226" s="218">
        <f ca="1">OFFSET('배치점수 계산기'!L$10,$D226,0)</f>
        <v>819.21</v>
      </c>
      <c r="W226" s="210" t="str">
        <f ca="1">OFFSET('배치점수 계산기'!M$10,$D226,0)</f>
        <v>백분위</v>
      </c>
      <c r="X226" s="208" t="str">
        <f ca="1">OFFSET('배치점수 계산기'!N$10,$D226,0)</f>
        <v>백분위</v>
      </c>
      <c r="Y226" s="212">
        <f ca="1">OFFSET(환산공식!FG$15,$F226,0)</f>
        <v>0.31</v>
      </c>
      <c r="Z226" s="35">
        <f ca="1">OFFSET(환산공식!FH$15,$F226,0)</f>
        <v>0.44</v>
      </c>
      <c r="AA226" s="203">
        <f ca="1">OFFSET(환산공식!FI$15,$F226,0)</f>
        <v>0.25</v>
      </c>
      <c r="AB226" s="5"/>
      <c r="AD226">
        <f t="shared" ca="1" si="7"/>
        <v>6</v>
      </c>
      <c r="AF226" s="5"/>
      <c r="AG226" s="5"/>
      <c r="AH226" s="5"/>
    </row>
    <row r="227" spans="1:34">
      <c r="A227" s="222"/>
      <c r="B227" s="222"/>
      <c r="C227" s="222" t="s">
        <v>3492</v>
      </c>
      <c r="D227" s="260">
        <v>2044</v>
      </c>
      <c r="E227" s="219">
        <v>137</v>
      </c>
      <c r="F227" s="219">
        <v>137</v>
      </c>
      <c r="G227" s="264">
        <v>220</v>
      </c>
      <c r="H227" s="221" t="s">
        <v>149</v>
      </c>
      <c r="I227" s="219" t="s">
        <v>308</v>
      </c>
      <c r="J227" s="267" t="s">
        <v>18615</v>
      </c>
      <c r="K227" s="219" t="s">
        <v>83</v>
      </c>
      <c r="L227" s="35" t="str">
        <f ca="1">IF(OFFSET(환산공식!$DU$15,$F227,0)=1,"O","X")</f>
        <v>X</v>
      </c>
      <c r="M227" s="212">
        <f ca="1">IFERROR(OFFSET(환산공식!DA$15,$F227,0),"")</f>
        <v>19.600000000000001</v>
      </c>
      <c r="N227" s="35" t="str">
        <f ca="1">IFERROR(CONCATENATE(ROUND(OFFSET(환산공식!DB$15,$F227,0),1),"%"),"")</f>
        <v>100%</v>
      </c>
      <c r="O227" s="35">
        <f ca="1">IFERROR(OFFSET(환산공식!DC$15,$F227,0),"")</f>
        <v>0</v>
      </c>
      <c r="P227" s="212" t="str">
        <f t="shared" ca="1" si="6"/>
        <v>3% 이하</v>
      </c>
      <c r="Q227" s="218">
        <f ca="1">IFERROR(ROUND(OFFSET(환산공식!$EX$15,$F227,0),3),"")</f>
        <v>0</v>
      </c>
      <c r="R227" s="218">
        <f ca="1">OFFSET('배치점수 계산기'!H$10,$D227,0)</f>
        <v>91.403999999999996</v>
      </c>
      <c r="S227" s="218">
        <f ca="1">OFFSET('배치점수 계산기'!I$10,$D227,0)</f>
        <v>91.117000000000004</v>
      </c>
      <c r="T227" s="218">
        <f ca="1">OFFSET('배치점수 계산기'!J$10,$D227,0)</f>
        <v>90.548000000000002</v>
      </c>
      <c r="U227" s="218">
        <f ca="1">OFFSET('배치점수 계산기'!K$10,$D227,0)</f>
        <v>89.930999999999997</v>
      </c>
      <c r="V227" s="218">
        <f ca="1">OFFSET('배치점수 계산기'!L$10,$D227,0)</f>
        <v>88.929000000000002</v>
      </c>
      <c r="W227" s="210" t="str">
        <f ca="1">OFFSET('배치점수 계산기'!M$10,$D227,0)</f>
        <v>백분위</v>
      </c>
      <c r="X227" s="208" t="str">
        <f ca="1">OFFSET('배치점수 계산기'!N$10,$D227,0)</f>
        <v>백분위</v>
      </c>
      <c r="Y227" s="212">
        <f ca="1">OFFSET(환산공식!FG$15,$F227,0)</f>
        <v>0.31</v>
      </c>
      <c r="Z227" s="35">
        <f ca="1">OFFSET(환산공식!FH$15,$F227,0)</f>
        <v>0.38</v>
      </c>
      <c r="AA227" s="203">
        <f ca="1">OFFSET(환산공식!FI$15,$F227,0)</f>
        <v>0.31</v>
      </c>
      <c r="AB227" s="5"/>
      <c r="AD227">
        <f t="shared" ca="1" si="7"/>
        <v>6</v>
      </c>
      <c r="AF227" s="5"/>
      <c r="AG227" s="5"/>
      <c r="AH227" s="5"/>
    </row>
    <row r="228" spans="1:34">
      <c r="A228" s="222"/>
      <c r="B228" s="222"/>
      <c r="C228" s="222" t="s">
        <v>3493</v>
      </c>
      <c r="D228" s="260">
        <v>2045</v>
      </c>
      <c r="E228" s="219">
        <v>242</v>
      </c>
      <c r="F228" s="219">
        <v>242</v>
      </c>
      <c r="G228" s="264">
        <v>221</v>
      </c>
      <c r="H228" s="221" t="s">
        <v>149</v>
      </c>
      <c r="I228" s="219" t="s">
        <v>308</v>
      </c>
      <c r="J228" s="267" t="s">
        <v>1225</v>
      </c>
      <c r="K228" s="219" t="s">
        <v>83</v>
      </c>
      <c r="L228" s="35" t="str">
        <f ca="1">IF(OFFSET(환산공식!$DU$15,$F228,0)=1,"O","X")</f>
        <v>X</v>
      </c>
      <c r="M228" s="212">
        <f ca="1">IFERROR(OFFSET(환산공식!DA$15,$F228,0),"")</f>
        <v>19.600000000000001</v>
      </c>
      <c r="N228" s="35" t="str">
        <f ca="1">IFERROR(CONCATENATE(ROUND(OFFSET(환산공식!DB$15,$F228,0),1),"%"),"")</f>
        <v>100%</v>
      </c>
      <c r="O228" s="35">
        <f ca="1">IFERROR(OFFSET(환산공식!DC$15,$F228,0),"")</f>
        <v>0</v>
      </c>
      <c r="P228" s="212" t="str">
        <f t="shared" ca="1" si="6"/>
        <v>3% 이하</v>
      </c>
      <c r="Q228" s="218">
        <f ca="1">IFERROR(ROUND(OFFSET(환산공식!$EX$15,$F228,0),3),"")</f>
        <v>0</v>
      </c>
      <c r="R228" s="218">
        <f ca="1">OFFSET('배치점수 계산기'!H$10,$D228,0)</f>
        <v>86.039000000000001</v>
      </c>
      <c r="S228" s="218">
        <f ca="1">OFFSET('배치점수 계산기'!I$10,$D228,0)</f>
        <v>85.751999999999995</v>
      </c>
      <c r="T228" s="218">
        <f ca="1">OFFSET('배치점수 계산기'!J$10,$D228,0)</f>
        <v>85.025000000000006</v>
      </c>
      <c r="U228" s="218">
        <f ca="1">OFFSET('배치점수 계산기'!K$10,$D228,0)</f>
        <v>84.289000000000001</v>
      </c>
      <c r="V228" s="218">
        <f ca="1">OFFSET('배치점수 계산기'!L$10,$D228,0)</f>
        <v>83.739000000000004</v>
      </c>
      <c r="W228" s="210" t="str">
        <f ca="1">OFFSET('배치점수 계산기'!M$10,$D228,0)</f>
        <v>백분위</v>
      </c>
      <c r="X228" s="208" t="str">
        <f ca="1">OFFSET('배치점수 계산기'!N$10,$D228,0)</f>
        <v>백분위</v>
      </c>
      <c r="Y228" s="212">
        <f ca="1">OFFSET(환산공식!FG$15,$F228,0)</f>
        <v>0.31</v>
      </c>
      <c r="Z228" s="35">
        <f ca="1">OFFSET(환산공식!FH$15,$F228,0)</f>
        <v>0.44</v>
      </c>
      <c r="AA228" s="203">
        <f ca="1">OFFSET(환산공식!FI$15,$F228,0)</f>
        <v>0.25</v>
      </c>
      <c r="AB228" s="5"/>
      <c r="AD228">
        <f t="shared" ca="1" si="7"/>
        <v>6</v>
      </c>
      <c r="AF228" s="5"/>
      <c r="AG228" s="5"/>
      <c r="AH228" s="5"/>
    </row>
    <row r="229" spans="1:34">
      <c r="A229" s="222"/>
      <c r="B229" s="222"/>
      <c r="C229" s="222" t="s">
        <v>3494</v>
      </c>
      <c r="D229" s="260">
        <v>2046</v>
      </c>
      <c r="E229" s="219">
        <v>242</v>
      </c>
      <c r="F229" s="219">
        <v>242</v>
      </c>
      <c r="G229" s="264">
        <v>222</v>
      </c>
      <c r="H229" s="221" t="s">
        <v>149</v>
      </c>
      <c r="I229" s="219" t="s">
        <v>308</v>
      </c>
      <c r="J229" s="267" t="s">
        <v>1224</v>
      </c>
      <c r="K229" s="219" t="s">
        <v>83</v>
      </c>
      <c r="L229" s="35" t="str">
        <f ca="1">IF(OFFSET(환산공식!$DU$15,$F229,0)=1,"O","X")</f>
        <v>X</v>
      </c>
      <c r="M229" s="212">
        <f ca="1">IFERROR(OFFSET(환산공식!DA$15,$F229,0),"")</f>
        <v>19.600000000000001</v>
      </c>
      <c r="N229" s="35" t="str">
        <f ca="1">IFERROR(CONCATENATE(ROUND(OFFSET(환산공식!DB$15,$F229,0),1),"%"),"")</f>
        <v>100%</v>
      </c>
      <c r="O229" s="35">
        <f ca="1">IFERROR(OFFSET(환산공식!DC$15,$F229,0),"")</f>
        <v>0</v>
      </c>
      <c r="P229" s="212" t="str">
        <f t="shared" ca="1" si="6"/>
        <v>3% 이하</v>
      </c>
      <c r="Q229" s="218">
        <f ca="1">IFERROR(ROUND(OFFSET(환산공식!$EX$15,$F229,0),3),"")</f>
        <v>0</v>
      </c>
      <c r="R229" s="218">
        <f ca="1">OFFSET('배치점수 계산기'!H$10,$D229,0)</f>
        <v>85.262</v>
      </c>
      <c r="S229" s="218">
        <f ca="1">OFFSET('배치점수 계산기'!I$10,$D229,0)</f>
        <v>84.94</v>
      </c>
      <c r="T229" s="218">
        <f ca="1">OFFSET('배치점수 계산기'!J$10,$D229,0)</f>
        <v>84.293999999999997</v>
      </c>
      <c r="U229" s="218">
        <f ca="1">OFFSET('배치점수 계산기'!K$10,$D229,0)</f>
        <v>83.557000000000002</v>
      </c>
      <c r="V229" s="218">
        <f ca="1">OFFSET('배치점수 계산기'!L$10,$D229,0)</f>
        <v>83.138000000000005</v>
      </c>
      <c r="W229" s="210" t="str">
        <f ca="1">OFFSET('배치점수 계산기'!M$10,$D229,0)</f>
        <v>백분위</v>
      </c>
      <c r="X229" s="208" t="str">
        <f ca="1">OFFSET('배치점수 계산기'!N$10,$D229,0)</f>
        <v>백분위</v>
      </c>
      <c r="Y229" s="212">
        <f ca="1">OFFSET(환산공식!FG$15,$F229,0)</f>
        <v>0.31</v>
      </c>
      <c r="Z229" s="35">
        <f ca="1">OFFSET(환산공식!FH$15,$F229,0)</f>
        <v>0.44</v>
      </c>
      <c r="AA229" s="203">
        <f ca="1">OFFSET(환산공식!FI$15,$F229,0)</f>
        <v>0.25</v>
      </c>
      <c r="AB229" s="5"/>
      <c r="AD229">
        <f t="shared" ca="1" si="7"/>
        <v>6</v>
      </c>
      <c r="AF229" s="5"/>
      <c r="AG229" s="5"/>
      <c r="AH229" s="5"/>
    </row>
    <row r="230" spans="1:34">
      <c r="A230" s="222"/>
      <c r="B230" s="222"/>
      <c r="C230" s="222" t="s">
        <v>3495</v>
      </c>
      <c r="D230" s="260">
        <v>2047</v>
      </c>
      <c r="E230" s="219">
        <v>242</v>
      </c>
      <c r="F230" s="219">
        <v>242</v>
      </c>
      <c r="G230" s="264">
        <v>223</v>
      </c>
      <c r="H230" s="221" t="s">
        <v>149</v>
      </c>
      <c r="I230" s="219" t="s">
        <v>308</v>
      </c>
      <c r="J230" s="267" t="s">
        <v>18616</v>
      </c>
      <c r="K230" s="219" t="s">
        <v>83</v>
      </c>
      <c r="L230" s="35" t="str">
        <f ca="1">IF(OFFSET(환산공식!$DU$15,$F230,0)=1,"O","X")</f>
        <v>X</v>
      </c>
      <c r="M230" s="212">
        <f ca="1">IFERROR(OFFSET(환산공식!DA$15,$F230,0),"")</f>
        <v>19.600000000000001</v>
      </c>
      <c r="N230" s="35" t="str">
        <f ca="1">IFERROR(CONCATENATE(ROUND(OFFSET(환산공식!DB$15,$F230,0),1),"%"),"")</f>
        <v>100%</v>
      </c>
      <c r="O230" s="35">
        <f ca="1">IFERROR(OFFSET(환산공식!DC$15,$F230,0),"")</f>
        <v>0</v>
      </c>
      <c r="P230" s="212" t="str">
        <f t="shared" ca="1" si="6"/>
        <v>3% 이하</v>
      </c>
      <c r="Q230" s="218">
        <f ca="1">IFERROR(ROUND(OFFSET(환산공식!$EX$15,$F230,0),3),"")</f>
        <v>0</v>
      </c>
      <c r="R230" s="218">
        <f ca="1">OFFSET('배치점수 계산기'!H$10,$D230,0)</f>
        <v>85.165000000000006</v>
      </c>
      <c r="S230" s="218">
        <f ca="1">OFFSET('배치점수 계산기'!I$10,$D230,0)</f>
        <v>84.683000000000007</v>
      </c>
      <c r="T230" s="218">
        <f ca="1">OFFSET('배치점수 계산기'!J$10,$D230,0)</f>
        <v>84.072000000000003</v>
      </c>
      <c r="U230" s="218">
        <f ca="1">OFFSET('배치점수 계산기'!K$10,$D230,0)</f>
        <v>83.42</v>
      </c>
      <c r="V230" s="218">
        <f ca="1">OFFSET('배치점수 계산기'!L$10,$D230,0)</f>
        <v>82.573999999999998</v>
      </c>
      <c r="W230" s="210" t="str">
        <f ca="1">OFFSET('배치점수 계산기'!M$10,$D230,0)</f>
        <v>백분위</v>
      </c>
      <c r="X230" s="208" t="str">
        <f ca="1">OFFSET('배치점수 계산기'!N$10,$D230,0)</f>
        <v>백분위</v>
      </c>
      <c r="Y230" s="212">
        <f ca="1">OFFSET(환산공식!FG$15,$F230,0)</f>
        <v>0.31</v>
      </c>
      <c r="Z230" s="35">
        <f ca="1">OFFSET(환산공식!FH$15,$F230,0)</f>
        <v>0.44</v>
      </c>
      <c r="AA230" s="203">
        <f ca="1">OFFSET(환산공식!FI$15,$F230,0)</f>
        <v>0.25</v>
      </c>
      <c r="AB230" s="5"/>
      <c r="AD230">
        <f t="shared" ca="1" si="7"/>
        <v>6</v>
      </c>
      <c r="AF230" s="5"/>
      <c r="AG230" s="5"/>
      <c r="AH230" s="5"/>
    </row>
    <row r="231" spans="1:34">
      <c r="A231" s="222"/>
      <c r="B231" s="222"/>
      <c r="C231" s="222" t="s">
        <v>3496</v>
      </c>
      <c r="D231" s="260">
        <v>2048</v>
      </c>
      <c r="E231" s="219">
        <v>242</v>
      </c>
      <c r="F231" s="219">
        <v>242</v>
      </c>
      <c r="G231" s="264">
        <v>224</v>
      </c>
      <c r="H231" s="221" t="s">
        <v>149</v>
      </c>
      <c r="I231" s="219" t="s">
        <v>308</v>
      </c>
      <c r="J231" s="267" t="s">
        <v>94</v>
      </c>
      <c r="K231" s="219" t="s">
        <v>83</v>
      </c>
      <c r="L231" s="35" t="str">
        <f ca="1">IF(OFFSET(환산공식!$DU$15,$F231,0)=1,"O","X")</f>
        <v>X</v>
      </c>
      <c r="M231" s="212">
        <f ca="1">IFERROR(OFFSET(환산공식!DA$15,$F231,0),"")</f>
        <v>19.600000000000001</v>
      </c>
      <c r="N231" s="35" t="str">
        <f ca="1">IFERROR(CONCATENATE(ROUND(OFFSET(환산공식!DB$15,$F231,0),1),"%"),"")</f>
        <v>100%</v>
      </c>
      <c r="O231" s="35">
        <f ca="1">IFERROR(OFFSET(환산공식!DC$15,$F231,0),"")</f>
        <v>0</v>
      </c>
      <c r="P231" s="212" t="str">
        <f t="shared" ca="1" si="6"/>
        <v>3% 이하</v>
      </c>
      <c r="Q231" s="218">
        <f ca="1">IFERROR(ROUND(OFFSET(환산공식!$EX$15,$F231,0),3),"")</f>
        <v>0</v>
      </c>
      <c r="R231" s="218">
        <f ca="1">OFFSET('배치점수 계산기'!H$10,$D231,0)</f>
        <v>84.585999999999999</v>
      </c>
      <c r="S231" s="218">
        <f ca="1">OFFSET('배치점수 계산기'!I$10,$D231,0)</f>
        <v>84.072000000000003</v>
      </c>
      <c r="T231" s="218">
        <f ca="1">OFFSET('배치점수 계산기'!J$10,$D231,0)</f>
        <v>83.287000000000006</v>
      </c>
      <c r="U231" s="218">
        <f ca="1">OFFSET('배치점수 계산기'!K$10,$D231,0)</f>
        <v>82.573999999999998</v>
      </c>
      <c r="V231" s="218">
        <f ca="1">OFFSET('배치점수 계산기'!L$10,$D231,0)</f>
        <v>82.009</v>
      </c>
      <c r="W231" s="210" t="str">
        <f ca="1">OFFSET('배치점수 계산기'!M$10,$D231,0)</f>
        <v>백분위</v>
      </c>
      <c r="X231" s="208" t="str">
        <f ca="1">OFFSET('배치점수 계산기'!N$10,$D231,0)</f>
        <v>백분위</v>
      </c>
      <c r="Y231" s="212">
        <f ca="1">OFFSET(환산공식!FG$15,$F231,0)</f>
        <v>0.31</v>
      </c>
      <c r="Z231" s="35">
        <f ca="1">OFFSET(환산공식!FH$15,$F231,0)</f>
        <v>0.44</v>
      </c>
      <c r="AA231" s="203">
        <f ca="1">OFFSET(환산공식!FI$15,$F231,0)</f>
        <v>0.25</v>
      </c>
      <c r="AB231" s="5"/>
      <c r="AD231">
        <f t="shared" ca="1" si="7"/>
        <v>6</v>
      </c>
      <c r="AF231" s="5"/>
      <c r="AG231" s="5"/>
      <c r="AH231" s="5"/>
    </row>
    <row r="232" spans="1:34">
      <c r="A232" s="222"/>
      <c r="B232" s="222"/>
      <c r="C232" s="222" t="s">
        <v>3497</v>
      </c>
      <c r="D232" s="260">
        <v>2049</v>
      </c>
      <c r="E232" s="219">
        <v>242</v>
      </c>
      <c r="F232" s="219">
        <v>242</v>
      </c>
      <c r="G232" s="264">
        <v>225</v>
      </c>
      <c r="H232" s="221" t="s">
        <v>149</v>
      </c>
      <c r="I232" s="219" t="s">
        <v>308</v>
      </c>
      <c r="J232" s="267" t="s">
        <v>1226</v>
      </c>
      <c r="K232" s="219" t="s">
        <v>83</v>
      </c>
      <c r="L232" s="35" t="str">
        <f ca="1">IF(OFFSET(환산공식!$DU$15,$F232,0)=1,"O","X")</f>
        <v>X</v>
      </c>
      <c r="M232" s="212">
        <f ca="1">IFERROR(OFFSET(환산공식!DA$15,$F232,0),"")</f>
        <v>19.600000000000001</v>
      </c>
      <c r="N232" s="35" t="str">
        <f ca="1">IFERROR(CONCATENATE(ROUND(OFFSET(환산공식!DB$15,$F232,0),1),"%"),"")</f>
        <v>100%</v>
      </c>
      <c r="O232" s="35">
        <f ca="1">IFERROR(OFFSET(환산공식!DC$15,$F232,0),"")</f>
        <v>0</v>
      </c>
      <c r="P232" s="212" t="str">
        <f t="shared" ca="1" si="6"/>
        <v>3% 이하</v>
      </c>
      <c r="Q232" s="218">
        <f ca="1">IFERROR(ROUND(OFFSET(환산공식!$EX$15,$F232,0),3),"")</f>
        <v>0</v>
      </c>
      <c r="R232" s="218">
        <f ca="1">OFFSET('배치점수 계산기'!H$10,$D232,0)</f>
        <v>83.963999999999999</v>
      </c>
      <c r="S232" s="218">
        <f ca="1">OFFSET('배치점수 계산기'!I$10,$D232,0)</f>
        <v>83.42</v>
      </c>
      <c r="T232" s="218">
        <f ca="1">OFFSET('배치점수 계산기'!J$10,$D232,0)</f>
        <v>82.617999999999995</v>
      </c>
      <c r="U232" s="218">
        <f ca="1">OFFSET('배치점수 계산기'!K$10,$D232,0)</f>
        <v>81.92</v>
      </c>
      <c r="V232" s="218">
        <f ca="1">OFFSET('배치점수 계산기'!L$10,$D232,0)</f>
        <v>81.055999999999997</v>
      </c>
      <c r="W232" s="210" t="str">
        <f ca="1">OFFSET('배치점수 계산기'!M$10,$D232,0)</f>
        <v>백분위</v>
      </c>
      <c r="X232" s="208" t="str">
        <f ca="1">OFFSET('배치점수 계산기'!N$10,$D232,0)</f>
        <v>백분위</v>
      </c>
      <c r="Y232" s="212">
        <f ca="1">OFFSET(환산공식!FG$15,$F232,0)</f>
        <v>0.31</v>
      </c>
      <c r="Z232" s="35">
        <f ca="1">OFFSET(환산공식!FH$15,$F232,0)</f>
        <v>0.44</v>
      </c>
      <c r="AA232" s="203">
        <f ca="1">OFFSET(환산공식!FI$15,$F232,0)</f>
        <v>0.25</v>
      </c>
      <c r="AB232" s="5"/>
      <c r="AD232">
        <f t="shared" ca="1" si="7"/>
        <v>6</v>
      </c>
      <c r="AF232" s="5"/>
      <c r="AG232" s="5"/>
      <c r="AH232" s="5"/>
    </row>
    <row r="233" spans="1:34">
      <c r="A233" s="222"/>
      <c r="B233" s="222"/>
      <c r="C233" s="222" t="s">
        <v>3498</v>
      </c>
      <c r="D233" s="260">
        <v>2050</v>
      </c>
      <c r="E233" s="219">
        <v>242</v>
      </c>
      <c r="F233" s="219">
        <v>242</v>
      </c>
      <c r="G233" s="264">
        <v>226</v>
      </c>
      <c r="H233" s="221" t="s">
        <v>149</v>
      </c>
      <c r="I233" s="219" t="s">
        <v>308</v>
      </c>
      <c r="J233" s="267" t="s">
        <v>183</v>
      </c>
      <c r="K233" s="219" t="s">
        <v>83</v>
      </c>
      <c r="L233" s="35" t="str">
        <f ca="1">IF(OFFSET(환산공식!$DU$15,$F233,0)=1,"O","X")</f>
        <v>X</v>
      </c>
      <c r="M233" s="212">
        <f ca="1">IFERROR(OFFSET(환산공식!DA$15,$F233,0),"")</f>
        <v>19.600000000000001</v>
      </c>
      <c r="N233" s="35" t="str">
        <f ca="1">IFERROR(CONCATENATE(ROUND(OFFSET(환산공식!DB$15,$F233,0),1),"%"),"")</f>
        <v>100%</v>
      </c>
      <c r="O233" s="35">
        <f ca="1">IFERROR(OFFSET(환산공식!DC$15,$F233,0),"")</f>
        <v>0</v>
      </c>
      <c r="P233" s="212" t="str">
        <f t="shared" ca="1" si="6"/>
        <v>3% 이하</v>
      </c>
      <c r="Q233" s="218">
        <f ca="1">IFERROR(ROUND(OFFSET(환산공식!$EX$15,$F233,0),3),"")</f>
        <v>0</v>
      </c>
      <c r="R233" s="218">
        <f ca="1">OFFSET('배치점수 계산기'!H$10,$D233,0)</f>
        <v>83.831999999999994</v>
      </c>
      <c r="S233" s="218">
        <f ca="1">OFFSET('배치점수 계산기'!I$10,$D233,0)</f>
        <v>83.311999999999998</v>
      </c>
      <c r="T233" s="218">
        <f ca="1">OFFSET('배치점수 계산기'!J$10,$D233,0)</f>
        <v>82.573999999999998</v>
      </c>
      <c r="U233" s="218">
        <f ca="1">OFFSET('배치점수 계산기'!K$10,$D233,0)</f>
        <v>81.856999999999999</v>
      </c>
      <c r="V233" s="218">
        <f ca="1">OFFSET('배치점수 계산기'!L$10,$D233,0)</f>
        <v>81.055999999999997</v>
      </c>
      <c r="W233" s="210" t="str">
        <f ca="1">OFFSET('배치점수 계산기'!M$10,$D233,0)</f>
        <v>백분위</v>
      </c>
      <c r="X233" s="208" t="str">
        <f ca="1">OFFSET('배치점수 계산기'!N$10,$D233,0)</f>
        <v>백분위</v>
      </c>
      <c r="Y233" s="212">
        <f ca="1">OFFSET(환산공식!FG$15,$F233,0)</f>
        <v>0.31</v>
      </c>
      <c r="Z233" s="35">
        <f ca="1">OFFSET(환산공식!FH$15,$F233,0)</f>
        <v>0.44</v>
      </c>
      <c r="AA233" s="203">
        <f ca="1">OFFSET(환산공식!FI$15,$F233,0)</f>
        <v>0.25</v>
      </c>
      <c r="AB233" s="5"/>
      <c r="AD233">
        <f t="shared" ca="1" si="7"/>
        <v>6</v>
      </c>
      <c r="AF233" s="5"/>
      <c r="AG233" s="5"/>
      <c r="AH233" s="5"/>
    </row>
    <row r="234" spans="1:34">
      <c r="A234" s="222"/>
      <c r="B234" s="222"/>
      <c r="C234" s="222" t="s">
        <v>3499</v>
      </c>
      <c r="D234" s="260">
        <v>2051</v>
      </c>
      <c r="E234" s="219">
        <v>242</v>
      </c>
      <c r="F234" s="219">
        <v>242</v>
      </c>
      <c r="G234" s="264">
        <v>227</v>
      </c>
      <c r="H234" s="221" t="s">
        <v>149</v>
      </c>
      <c r="I234" s="219" t="s">
        <v>308</v>
      </c>
      <c r="J234" s="267" t="s">
        <v>672</v>
      </c>
      <c r="K234" s="219" t="s">
        <v>83</v>
      </c>
      <c r="L234" s="35" t="str">
        <f ca="1">IF(OFFSET(환산공식!$DU$15,$F234,0)=1,"O","X")</f>
        <v>X</v>
      </c>
      <c r="M234" s="212">
        <f ca="1">IFERROR(OFFSET(환산공식!DA$15,$F234,0),"")</f>
        <v>19.600000000000001</v>
      </c>
      <c r="N234" s="35" t="str">
        <f ca="1">IFERROR(CONCATENATE(ROUND(OFFSET(환산공식!DB$15,$F234,0),1),"%"),"")</f>
        <v>100%</v>
      </c>
      <c r="O234" s="35">
        <f ca="1">IFERROR(OFFSET(환산공식!DC$15,$F234,0),"")</f>
        <v>0</v>
      </c>
      <c r="P234" s="212" t="str">
        <f t="shared" ca="1" si="6"/>
        <v>3% 이하</v>
      </c>
      <c r="Q234" s="218">
        <f ca="1">IFERROR(ROUND(OFFSET(환산공식!$EX$15,$F234,0),3),"")</f>
        <v>0</v>
      </c>
      <c r="R234" s="218">
        <f ca="1">OFFSET('배치점수 계산기'!H$10,$D234,0)</f>
        <v>84.072000000000003</v>
      </c>
      <c r="S234" s="218">
        <f ca="1">OFFSET('배치점수 계산기'!I$10,$D234,0)</f>
        <v>83.311999999999998</v>
      </c>
      <c r="T234" s="218">
        <f ca="1">OFFSET('배치점수 계산기'!J$10,$D234,0)</f>
        <v>82.510999999999996</v>
      </c>
      <c r="U234" s="218">
        <f ca="1">OFFSET('배치점수 계산기'!K$10,$D234,0)</f>
        <v>81.965000000000003</v>
      </c>
      <c r="V234" s="218">
        <f ca="1">OFFSET('배치점수 계산기'!L$10,$D234,0)</f>
        <v>79.924999999999997</v>
      </c>
      <c r="W234" s="210" t="str">
        <f ca="1">OFFSET('배치점수 계산기'!M$10,$D234,0)</f>
        <v>백분위</v>
      </c>
      <c r="X234" s="208" t="str">
        <f ca="1">OFFSET('배치점수 계산기'!N$10,$D234,0)</f>
        <v>백분위</v>
      </c>
      <c r="Y234" s="212">
        <f ca="1">OFFSET(환산공식!FG$15,$F234,0)</f>
        <v>0.31</v>
      </c>
      <c r="Z234" s="35">
        <f ca="1">OFFSET(환산공식!FH$15,$F234,0)</f>
        <v>0.44</v>
      </c>
      <c r="AA234" s="203">
        <f ca="1">OFFSET(환산공식!FI$15,$F234,0)</f>
        <v>0.25</v>
      </c>
      <c r="AB234" s="5"/>
      <c r="AD234">
        <f t="shared" ca="1" si="7"/>
        <v>6</v>
      </c>
      <c r="AF234" s="5"/>
      <c r="AG234" s="5"/>
      <c r="AH234" s="5"/>
    </row>
    <row r="235" spans="1:34">
      <c r="A235" s="222"/>
      <c r="B235" s="222"/>
      <c r="C235" s="222" t="s">
        <v>3500</v>
      </c>
      <c r="D235" s="260">
        <v>2052</v>
      </c>
      <c r="E235" s="219">
        <v>242</v>
      </c>
      <c r="F235" s="219">
        <v>242</v>
      </c>
      <c r="G235" s="264">
        <v>228</v>
      </c>
      <c r="H235" s="221" t="s">
        <v>149</v>
      </c>
      <c r="I235" s="219" t="s">
        <v>308</v>
      </c>
      <c r="J235" s="267" t="s">
        <v>92</v>
      </c>
      <c r="K235" s="219" t="s">
        <v>83</v>
      </c>
      <c r="L235" s="35" t="str">
        <f ca="1">IF(OFFSET(환산공식!$DU$15,$F235,0)=1,"O","X")</f>
        <v>X</v>
      </c>
      <c r="M235" s="212">
        <f ca="1">IFERROR(OFFSET(환산공식!DA$15,$F235,0),"")</f>
        <v>19.600000000000001</v>
      </c>
      <c r="N235" s="35" t="str">
        <f ca="1">IFERROR(CONCATENATE(ROUND(OFFSET(환산공식!DB$15,$F235,0),1),"%"),"")</f>
        <v>100%</v>
      </c>
      <c r="O235" s="35">
        <f ca="1">IFERROR(OFFSET(환산공식!DC$15,$F235,0),"")</f>
        <v>0</v>
      </c>
      <c r="P235" s="212" t="str">
        <f t="shared" ca="1" si="6"/>
        <v>3% 이하</v>
      </c>
      <c r="Q235" s="218">
        <f ca="1">IFERROR(ROUND(OFFSET(환산공식!$EX$15,$F235,0),3),"")</f>
        <v>0</v>
      </c>
      <c r="R235" s="218">
        <f ca="1">OFFSET('배치점수 계산기'!H$10,$D235,0)</f>
        <v>83.727000000000004</v>
      </c>
      <c r="S235" s="218">
        <f ca="1">OFFSET('배치점수 계산기'!I$10,$D235,0)</f>
        <v>83.162999999999997</v>
      </c>
      <c r="T235" s="218">
        <f ca="1">OFFSET('배치점수 계산기'!J$10,$D235,0)</f>
        <v>82.406000000000006</v>
      </c>
      <c r="U235" s="218">
        <f ca="1">OFFSET('배치점수 계산기'!K$10,$D235,0)</f>
        <v>81.656999999999996</v>
      </c>
      <c r="V235" s="218">
        <f ca="1">OFFSET('배치점수 계산기'!L$10,$D235,0)</f>
        <v>79.924999999999997</v>
      </c>
      <c r="W235" s="210" t="str">
        <f ca="1">OFFSET('배치점수 계산기'!M$10,$D235,0)</f>
        <v>백분위</v>
      </c>
      <c r="X235" s="208" t="str">
        <f ca="1">OFFSET('배치점수 계산기'!N$10,$D235,0)</f>
        <v>백분위</v>
      </c>
      <c r="Y235" s="212">
        <f ca="1">OFFSET(환산공식!FG$15,$F235,0)</f>
        <v>0.31</v>
      </c>
      <c r="Z235" s="35">
        <f ca="1">OFFSET(환산공식!FH$15,$F235,0)</f>
        <v>0.44</v>
      </c>
      <c r="AA235" s="203">
        <f ca="1">OFFSET(환산공식!FI$15,$F235,0)</f>
        <v>0.25</v>
      </c>
      <c r="AB235" s="5"/>
      <c r="AD235">
        <f t="shared" ca="1" si="7"/>
        <v>6</v>
      </c>
      <c r="AF235" s="5"/>
      <c r="AG235" s="5"/>
      <c r="AH235" s="5"/>
    </row>
    <row r="236" spans="1:34">
      <c r="A236" s="222"/>
      <c r="B236" s="222"/>
      <c r="C236" s="222" t="s">
        <v>3501</v>
      </c>
      <c r="D236" s="260">
        <v>2053</v>
      </c>
      <c r="E236" s="219">
        <v>242</v>
      </c>
      <c r="F236" s="219">
        <v>242</v>
      </c>
      <c r="G236" s="264">
        <v>229</v>
      </c>
      <c r="H236" s="221" t="s">
        <v>149</v>
      </c>
      <c r="I236" s="219" t="s">
        <v>308</v>
      </c>
      <c r="J236" s="267" t="s">
        <v>493</v>
      </c>
      <c r="K236" s="219" t="s">
        <v>83</v>
      </c>
      <c r="L236" s="35" t="str">
        <f ca="1">IF(OFFSET(환산공식!$DU$15,$F236,0)=1,"O","X")</f>
        <v>X</v>
      </c>
      <c r="M236" s="212">
        <f ca="1">IFERROR(OFFSET(환산공식!DA$15,$F236,0),"")</f>
        <v>19.600000000000001</v>
      </c>
      <c r="N236" s="35" t="str">
        <f ca="1">IFERROR(CONCATENATE(ROUND(OFFSET(환산공식!DB$15,$F236,0),1),"%"),"")</f>
        <v>100%</v>
      </c>
      <c r="O236" s="35">
        <f ca="1">IFERROR(OFFSET(환산공식!DC$15,$F236,0),"")</f>
        <v>0</v>
      </c>
      <c r="P236" s="212" t="str">
        <f t="shared" ca="1" si="6"/>
        <v>3% 이하</v>
      </c>
      <c r="Q236" s="218">
        <f ca="1">IFERROR(ROUND(OFFSET(환산공식!$EX$15,$F236,0),3),"")</f>
        <v>0</v>
      </c>
      <c r="R236" s="218">
        <f ca="1">OFFSET('배치점수 계산기'!H$10,$D236,0)</f>
        <v>83.727000000000004</v>
      </c>
      <c r="S236" s="218">
        <f ca="1">OFFSET('배치점수 계산기'!I$10,$D236,0)</f>
        <v>83.162999999999997</v>
      </c>
      <c r="T236" s="218">
        <f ca="1">OFFSET('배치점수 계산기'!J$10,$D236,0)</f>
        <v>82.406000000000006</v>
      </c>
      <c r="U236" s="218">
        <f ca="1">OFFSET('배치점수 계산기'!K$10,$D236,0)</f>
        <v>81.656999999999996</v>
      </c>
      <c r="V236" s="218">
        <f ca="1">OFFSET('배치점수 계산기'!L$10,$D236,0)</f>
        <v>80.896000000000001</v>
      </c>
      <c r="W236" s="210" t="str">
        <f ca="1">OFFSET('배치점수 계산기'!M$10,$D236,0)</f>
        <v>백분위</v>
      </c>
      <c r="X236" s="208" t="str">
        <f ca="1">OFFSET('배치점수 계산기'!N$10,$D236,0)</f>
        <v>백분위</v>
      </c>
      <c r="Y236" s="212">
        <f ca="1">OFFSET(환산공식!FG$15,$F236,0)</f>
        <v>0.31</v>
      </c>
      <c r="Z236" s="35">
        <f ca="1">OFFSET(환산공식!FH$15,$F236,0)</f>
        <v>0.44</v>
      </c>
      <c r="AA236" s="203">
        <f ca="1">OFFSET(환산공식!FI$15,$F236,0)</f>
        <v>0.25</v>
      </c>
      <c r="AB236" s="5"/>
      <c r="AD236">
        <f t="shared" ca="1" si="7"/>
        <v>6</v>
      </c>
      <c r="AF236" s="5"/>
      <c r="AG236" s="5"/>
      <c r="AH236" s="5"/>
    </row>
    <row r="237" spans="1:34">
      <c r="A237" s="222"/>
      <c r="B237" s="222"/>
      <c r="C237" s="222" t="s">
        <v>3502</v>
      </c>
      <c r="D237" s="260">
        <v>2054</v>
      </c>
      <c r="E237" s="219">
        <v>242</v>
      </c>
      <c r="F237" s="219">
        <v>242</v>
      </c>
      <c r="G237" s="264">
        <v>230</v>
      </c>
      <c r="H237" s="221" t="s">
        <v>149</v>
      </c>
      <c r="I237" s="219" t="s">
        <v>308</v>
      </c>
      <c r="J237" s="267" t="s">
        <v>710</v>
      </c>
      <c r="K237" s="219" t="s">
        <v>83</v>
      </c>
      <c r="L237" s="35" t="str">
        <f ca="1">IF(OFFSET(환산공식!$DU$15,$F237,0)=1,"O","X")</f>
        <v>X</v>
      </c>
      <c r="M237" s="212">
        <f ca="1">IFERROR(OFFSET(환산공식!DA$15,$F237,0),"")</f>
        <v>19.600000000000001</v>
      </c>
      <c r="N237" s="35" t="str">
        <f ca="1">IFERROR(CONCATENATE(ROUND(OFFSET(환산공식!DB$15,$F237,0),1),"%"),"")</f>
        <v>100%</v>
      </c>
      <c r="O237" s="35">
        <f ca="1">IFERROR(OFFSET(환산공식!DC$15,$F237,0),"")</f>
        <v>0</v>
      </c>
      <c r="P237" s="212" t="str">
        <f t="shared" ca="1" si="6"/>
        <v>3% 이하</v>
      </c>
      <c r="Q237" s="218">
        <f ca="1">IFERROR(ROUND(OFFSET(환산공식!$EX$15,$F237,0),3),"")</f>
        <v>0</v>
      </c>
      <c r="R237" s="218">
        <f ca="1">OFFSET('배치점수 계산기'!H$10,$D237,0)</f>
        <v>83.557000000000002</v>
      </c>
      <c r="S237" s="218">
        <f ca="1">OFFSET('배치점수 계산기'!I$10,$D237,0)</f>
        <v>83.097999999999999</v>
      </c>
      <c r="T237" s="218">
        <f ca="1">OFFSET('배치점수 계산기'!J$10,$D237,0)</f>
        <v>82.361999999999995</v>
      </c>
      <c r="U237" s="218">
        <f ca="1">OFFSET('배치점수 계산기'!K$10,$D237,0)</f>
        <v>81.632999999999996</v>
      </c>
      <c r="V237" s="218">
        <f ca="1">OFFSET('배치점수 계산기'!L$10,$D237,0)</f>
        <v>80.012</v>
      </c>
      <c r="W237" s="210" t="str">
        <f ca="1">OFFSET('배치점수 계산기'!M$10,$D237,0)</f>
        <v>백분위</v>
      </c>
      <c r="X237" s="208" t="str">
        <f ca="1">OFFSET('배치점수 계산기'!N$10,$D237,0)</f>
        <v>백분위</v>
      </c>
      <c r="Y237" s="212">
        <f ca="1">OFFSET(환산공식!FG$15,$F237,0)</f>
        <v>0.31</v>
      </c>
      <c r="Z237" s="35">
        <f ca="1">OFFSET(환산공식!FH$15,$F237,0)</f>
        <v>0.44</v>
      </c>
      <c r="AA237" s="203">
        <f ca="1">OFFSET(환산공식!FI$15,$F237,0)</f>
        <v>0.25</v>
      </c>
      <c r="AB237" s="5"/>
      <c r="AD237">
        <f t="shared" ca="1" si="7"/>
        <v>6</v>
      </c>
      <c r="AF237" s="5"/>
      <c r="AG237" s="5"/>
      <c r="AH237" s="5"/>
    </row>
    <row r="238" spans="1:34">
      <c r="A238" s="222"/>
      <c r="B238" s="222"/>
      <c r="C238" s="222" t="s">
        <v>3503</v>
      </c>
      <c r="D238" s="260">
        <v>2055</v>
      </c>
      <c r="E238" s="219">
        <v>242</v>
      </c>
      <c r="F238" s="219">
        <v>242</v>
      </c>
      <c r="G238" s="264">
        <v>231</v>
      </c>
      <c r="H238" s="221" t="s">
        <v>149</v>
      </c>
      <c r="I238" s="219" t="s">
        <v>308</v>
      </c>
      <c r="J238" s="267" t="s">
        <v>347</v>
      </c>
      <c r="K238" s="219" t="s">
        <v>83</v>
      </c>
      <c r="L238" s="35" t="str">
        <f ca="1">IF(OFFSET(환산공식!$DU$15,$F238,0)=1,"O","X")</f>
        <v>X</v>
      </c>
      <c r="M238" s="212">
        <f ca="1">IFERROR(OFFSET(환산공식!DA$15,$F238,0),"")</f>
        <v>19.600000000000001</v>
      </c>
      <c r="N238" s="35" t="str">
        <f ca="1">IFERROR(CONCATENATE(ROUND(OFFSET(환산공식!DB$15,$F238,0),1),"%"),"")</f>
        <v>100%</v>
      </c>
      <c r="O238" s="35">
        <f ca="1">IFERROR(OFFSET(환산공식!DC$15,$F238,0),"")</f>
        <v>0</v>
      </c>
      <c r="P238" s="212" t="str">
        <f t="shared" ca="1" si="6"/>
        <v>3% 이하</v>
      </c>
      <c r="Q238" s="218">
        <f ca="1">IFERROR(ROUND(OFFSET(환산공식!$EX$15,$F238,0),3),"")</f>
        <v>0</v>
      </c>
      <c r="R238" s="218">
        <f ca="1">OFFSET('배치점수 계산기'!H$10,$D238,0)</f>
        <v>83.42</v>
      </c>
      <c r="S238" s="218">
        <f ca="1">OFFSET('배치점수 계산기'!I$10,$D238,0)</f>
        <v>82.923000000000002</v>
      </c>
      <c r="T238" s="218">
        <f ca="1">OFFSET('배치점수 계산기'!J$10,$D238,0)</f>
        <v>82.201999999999998</v>
      </c>
      <c r="U238" s="218">
        <f ca="1">OFFSET('배치점수 계산기'!K$10,$D238,0)</f>
        <v>81.272999999999996</v>
      </c>
      <c r="V238" s="218">
        <f ca="1">OFFSET('배치점수 계산기'!L$10,$D238,0)</f>
        <v>80.572000000000003</v>
      </c>
      <c r="W238" s="210" t="str">
        <f ca="1">OFFSET('배치점수 계산기'!M$10,$D238,0)</f>
        <v>백분위</v>
      </c>
      <c r="X238" s="208" t="str">
        <f ca="1">OFFSET('배치점수 계산기'!N$10,$D238,0)</f>
        <v>백분위</v>
      </c>
      <c r="Y238" s="212">
        <f ca="1">OFFSET(환산공식!FG$15,$F238,0)</f>
        <v>0.31</v>
      </c>
      <c r="Z238" s="35">
        <f ca="1">OFFSET(환산공식!FH$15,$F238,0)</f>
        <v>0.44</v>
      </c>
      <c r="AA238" s="203">
        <f ca="1">OFFSET(환산공식!FI$15,$F238,0)</f>
        <v>0.25</v>
      </c>
      <c r="AB238" s="5"/>
      <c r="AD238">
        <f t="shared" ca="1" si="7"/>
        <v>6</v>
      </c>
      <c r="AF238" s="5"/>
      <c r="AG238" s="5"/>
      <c r="AH238" s="5"/>
    </row>
    <row r="239" spans="1:34">
      <c r="A239" s="222"/>
      <c r="B239" s="222"/>
      <c r="C239" s="222" t="s">
        <v>3504</v>
      </c>
      <c r="D239" s="260">
        <v>2056</v>
      </c>
      <c r="E239" s="219">
        <v>242</v>
      </c>
      <c r="F239" s="219">
        <v>242</v>
      </c>
      <c r="G239" s="264">
        <v>232</v>
      </c>
      <c r="H239" s="221" t="s">
        <v>149</v>
      </c>
      <c r="I239" s="219" t="s">
        <v>308</v>
      </c>
      <c r="J239" s="267" t="s">
        <v>72</v>
      </c>
      <c r="K239" s="219" t="s">
        <v>83</v>
      </c>
      <c r="L239" s="35" t="str">
        <f ca="1">IF(OFFSET(환산공식!$DU$15,$F239,0)=1,"O","X")</f>
        <v>X</v>
      </c>
      <c r="M239" s="212">
        <f ca="1">IFERROR(OFFSET(환산공식!DA$15,$F239,0),"")</f>
        <v>19.600000000000001</v>
      </c>
      <c r="N239" s="35" t="str">
        <f ca="1">IFERROR(CONCATENATE(ROUND(OFFSET(환산공식!DB$15,$F239,0),1),"%"),"")</f>
        <v>100%</v>
      </c>
      <c r="O239" s="35">
        <f ca="1">IFERROR(OFFSET(환산공식!DC$15,$F239,0),"")</f>
        <v>0</v>
      </c>
      <c r="P239" s="212" t="str">
        <f t="shared" ca="1" si="6"/>
        <v>3% 이하</v>
      </c>
      <c r="Q239" s="218">
        <f ca="1">IFERROR(ROUND(OFFSET(환산공식!$EX$15,$F239,0),3),"")</f>
        <v>0</v>
      </c>
      <c r="R239" s="218">
        <f ca="1">OFFSET('배치점수 계산기'!H$10,$D239,0)</f>
        <v>83.287000000000006</v>
      </c>
      <c r="S239" s="218">
        <f ca="1">OFFSET('배치점수 계산기'!I$10,$D239,0)</f>
        <v>82.817999999999998</v>
      </c>
      <c r="T239" s="218">
        <f ca="1">OFFSET('배치점수 계산기'!J$10,$D239,0)</f>
        <v>82.009</v>
      </c>
      <c r="U239" s="218">
        <f ca="1">OFFSET('배치점수 계산기'!K$10,$D239,0)</f>
        <v>81.381</v>
      </c>
      <c r="V239" s="218">
        <f ca="1">OFFSET('배치점수 계산기'!L$10,$D239,0)</f>
        <v>80.680000000000007</v>
      </c>
      <c r="W239" s="210" t="str">
        <f ca="1">OFFSET('배치점수 계산기'!M$10,$D239,0)</f>
        <v>백분위</v>
      </c>
      <c r="X239" s="208" t="str">
        <f ca="1">OFFSET('배치점수 계산기'!N$10,$D239,0)</f>
        <v>백분위</v>
      </c>
      <c r="Y239" s="212">
        <f ca="1">OFFSET(환산공식!FG$15,$F239,0)</f>
        <v>0.31</v>
      </c>
      <c r="Z239" s="35">
        <f ca="1">OFFSET(환산공식!FH$15,$F239,0)</f>
        <v>0.44</v>
      </c>
      <c r="AA239" s="203">
        <f ca="1">OFFSET(환산공식!FI$15,$F239,0)</f>
        <v>0.25</v>
      </c>
      <c r="AB239" s="5"/>
      <c r="AD239">
        <f t="shared" ca="1" si="7"/>
        <v>6</v>
      </c>
      <c r="AF239" s="5"/>
      <c r="AG239" s="5"/>
      <c r="AH239" s="5"/>
    </row>
    <row r="240" spans="1:34">
      <c r="A240" s="222"/>
      <c r="B240" s="222"/>
      <c r="C240" s="222" t="s">
        <v>3505</v>
      </c>
      <c r="D240" s="260">
        <v>2057</v>
      </c>
      <c r="E240" s="219">
        <v>242</v>
      </c>
      <c r="F240" s="219">
        <v>242</v>
      </c>
      <c r="G240" s="264">
        <v>233</v>
      </c>
      <c r="H240" s="221" t="s">
        <v>149</v>
      </c>
      <c r="I240" s="219" t="s">
        <v>308</v>
      </c>
      <c r="J240" s="267" t="s">
        <v>808</v>
      </c>
      <c r="K240" s="219" t="s">
        <v>83</v>
      </c>
      <c r="L240" s="35" t="str">
        <f ca="1">IF(OFFSET(환산공식!$DU$15,$F240,0)=1,"O","X")</f>
        <v>X</v>
      </c>
      <c r="M240" s="212">
        <f ca="1">IFERROR(OFFSET(환산공식!DA$15,$F240,0),"")</f>
        <v>19.600000000000001</v>
      </c>
      <c r="N240" s="35" t="str">
        <f ca="1">IFERROR(CONCATENATE(ROUND(OFFSET(환산공식!DB$15,$F240,0),1),"%"),"")</f>
        <v>100%</v>
      </c>
      <c r="O240" s="35">
        <f ca="1">IFERROR(OFFSET(환산공식!DC$15,$F240,0),"")</f>
        <v>0</v>
      </c>
      <c r="P240" s="212" t="str">
        <f t="shared" ca="1" si="6"/>
        <v>3% 이하</v>
      </c>
      <c r="Q240" s="218">
        <f ca="1">IFERROR(ROUND(OFFSET(환산공식!$EX$15,$F240,0),3),"")</f>
        <v>0</v>
      </c>
      <c r="R240" s="218">
        <f ca="1">OFFSET('배치점수 계산기'!H$10,$D240,0)</f>
        <v>83.090999999999994</v>
      </c>
      <c r="S240" s="218">
        <f ca="1">OFFSET('배치점수 계산기'!I$10,$D240,0)</f>
        <v>82.573999999999998</v>
      </c>
      <c r="T240" s="218">
        <f ca="1">OFFSET('배치점수 계산기'!J$10,$D240,0)</f>
        <v>81.765000000000001</v>
      </c>
      <c r="U240" s="218">
        <f ca="1">OFFSET('배치점수 계산기'!K$10,$D240,0)</f>
        <v>81.055999999999997</v>
      </c>
      <c r="V240" s="218">
        <f ca="1">OFFSET('배치점수 계산기'!L$10,$D240,0)</f>
        <v>80.316000000000003</v>
      </c>
      <c r="W240" s="210" t="str">
        <f ca="1">OFFSET('배치점수 계산기'!M$10,$D240,0)</f>
        <v>백분위</v>
      </c>
      <c r="X240" s="208" t="str">
        <f ca="1">OFFSET('배치점수 계산기'!N$10,$D240,0)</f>
        <v>백분위</v>
      </c>
      <c r="Y240" s="212">
        <f ca="1">OFFSET(환산공식!FG$15,$F240,0)</f>
        <v>0.31</v>
      </c>
      <c r="Z240" s="35">
        <f ca="1">OFFSET(환산공식!FH$15,$F240,0)</f>
        <v>0.44</v>
      </c>
      <c r="AA240" s="203">
        <f ca="1">OFFSET(환산공식!FI$15,$F240,0)</f>
        <v>0.25</v>
      </c>
      <c r="AB240" s="5"/>
      <c r="AD240">
        <f t="shared" ca="1" si="7"/>
        <v>6</v>
      </c>
      <c r="AF240" s="5"/>
      <c r="AG240" s="5"/>
      <c r="AH240" s="5"/>
    </row>
    <row r="241" spans="1:34">
      <c r="A241" s="222"/>
      <c r="B241" s="222"/>
      <c r="C241" s="222" t="s">
        <v>3506</v>
      </c>
      <c r="D241" s="260">
        <v>2058</v>
      </c>
      <c r="E241" s="219">
        <v>242</v>
      </c>
      <c r="F241" s="219">
        <v>242</v>
      </c>
      <c r="G241" s="264">
        <v>234</v>
      </c>
      <c r="H241" s="221" t="s">
        <v>149</v>
      </c>
      <c r="I241" s="219" t="s">
        <v>308</v>
      </c>
      <c r="J241" s="267" t="s">
        <v>1229</v>
      </c>
      <c r="K241" s="219" t="s">
        <v>83</v>
      </c>
      <c r="L241" s="35" t="str">
        <f ca="1">IF(OFFSET(환산공식!$DU$15,$F241,0)=1,"O","X")</f>
        <v>X</v>
      </c>
      <c r="M241" s="212">
        <f ca="1">IFERROR(OFFSET(환산공식!DA$15,$F241,0),"")</f>
        <v>19.600000000000001</v>
      </c>
      <c r="N241" s="35" t="str">
        <f ca="1">IFERROR(CONCATENATE(ROUND(OFFSET(환산공식!DB$15,$F241,0),1),"%"),"")</f>
        <v>100%</v>
      </c>
      <c r="O241" s="35">
        <f ca="1">IFERROR(OFFSET(환산공식!DC$15,$F241,0),"")</f>
        <v>0</v>
      </c>
      <c r="P241" s="212" t="str">
        <f t="shared" ca="1" si="6"/>
        <v>3% 이하</v>
      </c>
      <c r="Q241" s="218">
        <f ca="1">IFERROR(ROUND(OFFSET(환산공식!$EX$15,$F241,0),3),"")</f>
        <v>0</v>
      </c>
      <c r="R241" s="218">
        <f ca="1">OFFSET('배치점수 계산기'!H$10,$D241,0)</f>
        <v>81.856999999999999</v>
      </c>
      <c r="S241" s="218">
        <f ca="1">OFFSET('배치점수 계산기'!I$10,$D241,0)</f>
        <v>81.268000000000001</v>
      </c>
      <c r="T241" s="218">
        <f ca="1">OFFSET('배치점수 계산기'!J$10,$D241,0)</f>
        <v>80.367999999999995</v>
      </c>
      <c r="U241" s="218">
        <f ca="1">OFFSET('배치점수 계산기'!K$10,$D241,0)</f>
        <v>79.620999999999995</v>
      </c>
      <c r="V241" s="218">
        <f ca="1">OFFSET('배치점수 계산기'!L$10,$D241,0)</f>
        <v>78.599000000000004</v>
      </c>
      <c r="W241" s="210" t="str">
        <f ca="1">OFFSET('배치점수 계산기'!M$10,$D241,0)</f>
        <v>백분위</v>
      </c>
      <c r="X241" s="208" t="str">
        <f ca="1">OFFSET('배치점수 계산기'!N$10,$D241,0)</f>
        <v>백분위</v>
      </c>
      <c r="Y241" s="212">
        <f ca="1">OFFSET(환산공식!FG$15,$F241,0)</f>
        <v>0.31</v>
      </c>
      <c r="Z241" s="35">
        <f ca="1">OFFSET(환산공식!FH$15,$F241,0)</f>
        <v>0.44</v>
      </c>
      <c r="AA241" s="203">
        <f ca="1">OFFSET(환산공식!FI$15,$F241,0)</f>
        <v>0.25</v>
      </c>
      <c r="AB241" s="5"/>
      <c r="AD241">
        <f t="shared" ca="1" si="7"/>
        <v>6</v>
      </c>
      <c r="AF241" s="5"/>
      <c r="AG241" s="5"/>
      <c r="AH241" s="5"/>
    </row>
    <row r="242" spans="1:34">
      <c r="A242" s="222"/>
      <c r="B242" s="222"/>
      <c r="C242" s="222" t="s">
        <v>3507</v>
      </c>
      <c r="D242" s="260">
        <v>2059</v>
      </c>
      <c r="E242" s="219">
        <v>242</v>
      </c>
      <c r="F242" s="219">
        <v>242</v>
      </c>
      <c r="G242" s="264">
        <v>235</v>
      </c>
      <c r="H242" s="221" t="s">
        <v>149</v>
      </c>
      <c r="I242" s="219" t="s">
        <v>308</v>
      </c>
      <c r="J242" s="267" t="s">
        <v>1231</v>
      </c>
      <c r="K242" s="219" t="s">
        <v>83</v>
      </c>
      <c r="L242" s="35" t="str">
        <f ca="1">IF(OFFSET(환산공식!$DU$15,$F242,0)=1,"O","X")</f>
        <v>X</v>
      </c>
      <c r="M242" s="212">
        <f ca="1">IFERROR(OFFSET(환산공식!DA$15,$F242,0),"")</f>
        <v>19.600000000000001</v>
      </c>
      <c r="N242" s="35" t="str">
        <f ca="1">IFERROR(CONCATENATE(ROUND(OFFSET(환산공식!DB$15,$F242,0),1),"%"),"")</f>
        <v>100%</v>
      </c>
      <c r="O242" s="35">
        <f ca="1">IFERROR(OFFSET(환산공식!DC$15,$F242,0),"")</f>
        <v>0</v>
      </c>
      <c r="P242" s="212" t="str">
        <f t="shared" ca="1" si="6"/>
        <v>3% 이하</v>
      </c>
      <c r="Q242" s="218">
        <f ca="1">IFERROR(ROUND(OFFSET(환산공식!$EX$15,$F242,0),3),"")</f>
        <v>0</v>
      </c>
      <c r="R242" s="218">
        <f ca="1">OFFSET('배치점수 계산기'!H$10,$D242,0)</f>
        <v>81.856999999999999</v>
      </c>
      <c r="S242" s="218">
        <f ca="1">OFFSET('배치점수 계산기'!I$10,$D242,0)</f>
        <v>81.268000000000001</v>
      </c>
      <c r="T242" s="218">
        <f ca="1">OFFSET('배치점수 계산기'!J$10,$D242,0)</f>
        <v>80.367999999999995</v>
      </c>
      <c r="U242" s="218">
        <f ca="1">OFFSET('배치점수 계산기'!K$10,$D242,0)</f>
        <v>79.620999999999995</v>
      </c>
      <c r="V242" s="218">
        <f ca="1">OFFSET('배치점수 계산기'!L$10,$D242,0)</f>
        <v>78.599000000000004</v>
      </c>
      <c r="W242" s="210" t="str">
        <f ca="1">OFFSET('배치점수 계산기'!M$10,$D242,0)</f>
        <v>백분위</v>
      </c>
      <c r="X242" s="208" t="str">
        <f ca="1">OFFSET('배치점수 계산기'!N$10,$D242,0)</f>
        <v>백분위</v>
      </c>
      <c r="Y242" s="212">
        <f ca="1">OFFSET(환산공식!FG$15,$F242,0)</f>
        <v>0.31</v>
      </c>
      <c r="Z242" s="35">
        <f ca="1">OFFSET(환산공식!FH$15,$F242,0)</f>
        <v>0.44</v>
      </c>
      <c r="AA242" s="203">
        <f ca="1">OFFSET(환산공식!FI$15,$F242,0)</f>
        <v>0.25</v>
      </c>
      <c r="AB242" s="5"/>
      <c r="AD242">
        <f t="shared" ca="1" si="7"/>
        <v>6</v>
      </c>
      <c r="AF242" s="5"/>
      <c r="AG242" s="5"/>
      <c r="AH242" s="5"/>
    </row>
    <row r="243" spans="1:34">
      <c r="A243" s="222"/>
      <c r="B243" s="222"/>
      <c r="C243" s="222" t="s">
        <v>3508</v>
      </c>
      <c r="D243" s="260">
        <v>2060</v>
      </c>
      <c r="E243" s="219">
        <v>242</v>
      </c>
      <c r="F243" s="219">
        <v>242</v>
      </c>
      <c r="G243" s="264">
        <v>236</v>
      </c>
      <c r="H243" s="221" t="s">
        <v>149</v>
      </c>
      <c r="I243" s="219" t="s">
        <v>308</v>
      </c>
      <c r="J243" s="267" t="s">
        <v>1230</v>
      </c>
      <c r="K243" s="219" t="s">
        <v>83</v>
      </c>
      <c r="L243" s="35" t="str">
        <f ca="1">IF(OFFSET(환산공식!$DU$15,$F243,0)=1,"O","X")</f>
        <v>X</v>
      </c>
      <c r="M243" s="212">
        <f ca="1">IFERROR(OFFSET(환산공식!DA$15,$F243,0),"")</f>
        <v>19.600000000000001</v>
      </c>
      <c r="N243" s="35" t="str">
        <f ca="1">IFERROR(CONCATENATE(ROUND(OFFSET(환산공식!DB$15,$F243,0),1),"%"),"")</f>
        <v>100%</v>
      </c>
      <c r="O243" s="35">
        <f ca="1">IFERROR(OFFSET(환산공식!DC$15,$F243,0),"")</f>
        <v>0</v>
      </c>
      <c r="P243" s="212" t="str">
        <f t="shared" ca="1" si="6"/>
        <v>3% 이하</v>
      </c>
      <c r="Q243" s="218">
        <f ca="1">IFERROR(ROUND(OFFSET(환산공식!$EX$15,$F243,0),3),"")</f>
        <v>0</v>
      </c>
      <c r="R243" s="218">
        <f ca="1">OFFSET('배치점수 계산기'!H$10,$D243,0)</f>
        <v>81.856999999999999</v>
      </c>
      <c r="S243" s="218">
        <f ca="1">OFFSET('배치점수 계산기'!I$10,$D243,0)</f>
        <v>81.268000000000001</v>
      </c>
      <c r="T243" s="218">
        <f ca="1">OFFSET('배치점수 계산기'!J$10,$D243,0)</f>
        <v>80.367999999999995</v>
      </c>
      <c r="U243" s="218">
        <f ca="1">OFFSET('배치점수 계산기'!K$10,$D243,0)</f>
        <v>79.620999999999995</v>
      </c>
      <c r="V243" s="218">
        <f ca="1">OFFSET('배치점수 계산기'!L$10,$D243,0)</f>
        <v>78.599000000000004</v>
      </c>
      <c r="W243" s="210" t="str">
        <f ca="1">OFFSET('배치점수 계산기'!M$10,$D243,0)</f>
        <v>백분위</v>
      </c>
      <c r="X243" s="208" t="str">
        <f ca="1">OFFSET('배치점수 계산기'!N$10,$D243,0)</f>
        <v>백분위</v>
      </c>
      <c r="Y243" s="212">
        <f ca="1">OFFSET(환산공식!FG$15,$F243,0)</f>
        <v>0.31</v>
      </c>
      <c r="Z243" s="35">
        <f ca="1">OFFSET(환산공식!FH$15,$F243,0)</f>
        <v>0.44</v>
      </c>
      <c r="AA243" s="203">
        <f ca="1">OFFSET(환산공식!FI$15,$F243,0)</f>
        <v>0.25</v>
      </c>
      <c r="AB243" s="5"/>
      <c r="AD243">
        <f t="shared" ca="1" si="7"/>
        <v>6</v>
      </c>
      <c r="AF243" s="5"/>
      <c r="AG243" s="5"/>
      <c r="AH243" s="5"/>
    </row>
    <row r="244" spans="1:34">
      <c r="A244" s="222"/>
      <c r="B244" s="222"/>
      <c r="C244" s="222" t="s">
        <v>3509</v>
      </c>
      <c r="D244" s="260">
        <v>2061</v>
      </c>
      <c r="E244" s="219">
        <v>243</v>
      </c>
      <c r="F244" s="219">
        <v>243</v>
      </c>
      <c r="G244" s="264">
        <v>237</v>
      </c>
      <c r="H244" s="221" t="s">
        <v>149</v>
      </c>
      <c r="I244" s="219" t="s">
        <v>308</v>
      </c>
      <c r="J244" s="267" t="s">
        <v>121</v>
      </c>
      <c r="K244" s="219" t="s">
        <v>84</v>
      </c>
      <c r="L244" s="35" t="str">
        <f ca="1">IF(OFFSET(환산공식!$DU$15,$F244,0)=1,"O","X")</f>
        <v>X</v>
      </c>
      <c r="M244" s="212">
        <f ca="1">IFERROR(OFFSET(환산공식!DA$15,$F244,0),"")</f>
        <v>19.600000000000001</v>
      </c>
      <c r="N244" s="35" t="str">
        <f ca="1">IFERROR(CONCATENATE(ROUND(OFFSET(환산공식!DB$15,$F244,0),1),"%"),"")</f>
        <v>100%</v>
      </c>
      <c r="O244" s="35">
        <f ca="1">IFERROR(OFFSET(환산공식!DC$15,$F244,0),"")</f>
        <v>0</v>
      </c>
      <c r="P244" s="212" t="str">
        <f t="shared" ca="1" si="6"/>
        <v>3% 이하</v>
      </c>
      <c r="Q244" s="218">
        <f ca="1">IFERROR(ROUND(OFFSET(환산공식!$EX$15,$F244,0),3),"")</f>
        <v>0</v>
      </c>
      <c r="R244" s="218">
        <f ca="1">OFFSET('배치점수 계산기'!H$10,$D244,0)</f>
        <v>83.912999999999997</v>
      </c>
      <c r="S244" s="218">
        <f ca="1">OFFSET('배치점수 계산기'!I$10,$D244,0)</f>
        <v>83.429000000000002</v>
      </c>
      <c r="T244" s="218">
        <f ca="1">OFFSET('배치점수 계산기'!J$10,$D244,0)</f>
        <v>82.623000000000005</v>
      </c>
      <c r="U244" s="218">
        <f ca="1">OFFSET('배치점수 계산기'!K$10,$D244,0)</f>
        <v>81.799000000000007</v>
      </c>
      <c r="V244" s="218">
        <f ca="1">OFFSET('배치점수 계산기'!L$10,$D244,0)</f>
        <v>81.418999999999997</v>
      </c>
      <c r="W244" s="210" t="str">
        <f ca="1">OFFSET('배치점수 계산기'!M$10,$D244,0)</f>
        <v>백분위</v>
      </c>
      <c r="X244" s="208" t="str">
        <f ca="1">OFFSET('배치점수 계산기'!N$10,$D244,0)</f>
        <v>백분위</v>
      </c>
      <c r="Y244" s="212">
        <f ca="1">OFFSET(환산공식!FG$15,$F244,0)</f>
        <v>0.31</v>
      </c>
      <c r="Z244" s="35">
        <f ca="1">OFFSET(환산공식!FH$15,$F244,0)</f>
        <v>0.44</v>
      </c>
      <c r="AA244" s="203">
        <f ca="1">OFFSET(환산공식!FI$15,$F244,0)</f>
        <v>0.25</v>
      </c>
      <c r="AB244" s="5"/>
      <c r="AD244">
        <f t="shared" ca="1" si="7"/>
        <v>6</v>
      </c>
      <c r="AF244" s="5"/>
      <c r="AG244" s="5"/>
      <c r="AH244" s="5"/>
    </row>
    <row r="245" spans="1:34">
      <c r="A245" s="222"/>
      <c r="B245" s="222"/>
      <c r="C245" s="222" t="s">
        <v>3510</v>
      </c>
      <c r="D245" s="260">
        <v>2062</v>
      </c>
      <c r="E245" s="219">
        <v>243</v>
      </c>
      <c r="F245" s="219">
        <v>243</v>
      </c>
      <c r="G245" s="264">
        <v>238</v>
      </c>
      <c r="H245" s="221" t="s">
        <v>149</v>
      </c>
      <c r="I245" s="219" t="s">
        <v>308</v>
      </c>
      <c r="J245" s="267" t="s">
        <v>1233</v>
      </c>
      <c r="K245" s="219" t="s">
        <v>84</v>
      </c>
      <c r="L245" s="35" t="str">
        <f ca="1">IF(OFFSET(환산공식!$DU$15,$F245,0)=1,"O","X")</f>
        <v>X</v>
      </c>
      <c r="M245" s="212">
        <f ca="1">IFERROR(OFFSET(환산공식!DA$15,$F245,0),"")</f>
        <v>19.600000000000001</v>
      </c>
      <c r="N245" s="35" t="str">
        <f ca="1">IFERROR(CONCATENATE(ROUND(OFFSET(환산공식!DB$15,$F245,0),1),"%"),"")</f>
        <v>100%</v>
      </c>
      <c r="O245" s="35">
        <f ca="1">IFERROR(OFFSET(환산공식!DC$15,$F245,0),"")</f>
        <v>0</v>
      </c>
      <c r="P245" s="212" t="str">
        <f t="shared" ca="1" si="6"/>
        <v>3% 이하</v>
      </c>
      <c r="Q245" s="218">
        <f ca="1">IFERROR(ROUND(OFFSET(환산공식!$EX$15,$F245,0),3),"")</f>
        <v>0</v>
      </c>
      <c r="R245" s="218">
        <f ca="1">OFFSET('배치점수 계산기'!H$10,$D245,0)</f>
        <v>83.84</v>
      </c>
      <c r="S245" s="218">
        <f ca="1">OFFSET('배치점수 계산기'!I$10,$D245,0)</f>
        <v>83.403999999999996</v>
      </c>
      <c r="T245" s="218">
        <f ca="1">OFFSET('배치점수 계산기'!J$10,$D245,0)</f>
        <v>82.35</v>
      </c>
      <c r="U245" s="218">
        <f ca="1">OFFSET('배치점수 계산기'!K$10,$D245,0)</f>
        <v>81.563999999999993</v>
      </c>
      <c r="V245" s="218">
        <f ca="1">OFFSET('배치점수 계산기'!L$10,$D245,0)</f>
        <v>81.106999999999999</v>
      </c>
      <c r="W245" s="210" t="str">
        <f ca="1">OFFSET('배치점수 계산기'!M$10,$D245,0)</f>
        <v>백분위</v>
      </c>
      <c r="X245" s="208" t="str">
        <f ca="1">OFFSET('배치점수 계산기'!N$10,$D245,0)</f>
        <v>백분위</v>
      </c>
      <c r="Y245" s="212">
        <f ca="1">OFFSET(환산공식!FG$15,$F245,0)</f>
        <v>0.31</v>
      </c>
      <c r="Z245" s="35">
        <f ca="1">OFFSET(환산공식!FH$15,$F245,0)</f>
        <v>0.44</v>
      </c>
      <c r="AA245" s="203">
        <f ca="1">OFFSET(환산공식!FI$15,$F245,0)</f>
        <v>0.25</v>
      </c>
      <c r="AB245" s="5"/>
      <c r="AD245">
        <f t="shared" ca="1" si="7"/>
        <v>6</v>
      </c>
      <c r="AF245" s="5"/>
      <c r="AG245" s="5"/>
      <c r="AH245" s="5"/>
    </row>
    <row r="246" spans="1:34">
      <c r="A246" s="222"/>
      <c r="B246" s="222"/>
      <c r="C246" s="222" t="s">
        <v>3511</v>
      </c>
      <c r="D246" s="260">
        <v>2063</v>
      </c>
      <c r="E246" s="219">
        <v>243</v>
      </c>
      <c r="F246" s="219">
        <v>243</v>
      </c>
      <c r="G246" s="264">
        <v>239</v>
      </c>
      <c r="H246" s="221" t="s">
        <v>149</v>
      </c>
      <c r="I246" s="219" t="s">
        <v>308</v>
      </c>
      <c r="J246" s="267" t="s">
        <v>76</v>
      </c>
      <c r="K246" s="219" t="s">
        <v>84</v>
      </c>
      <c r="L246" s="35" t="str">
        <f ca="1">IF(OFFSET(환산공식!$DU$15,$F246,0)=1,"O","X")</f>
        <v>X</v>
      </c>
      <c r="M246" s="212">
        <f ca="1">IFERROR(OFFSET(환산공식!DA$15,$F246,0),"")</f>
        <v>19.600000000000001</v>
      </c>
      <c r="N246" s="35" t="str">
        <f ca="1">IFERROR(CONCATENATE(ROUND(OFFSET(환산공식!DB$15,$F246,0),1),"%"),"")</f>
        <v>100%</v>
      </c>
      <c r="O246" s="35">
        <f ca="1">IFERROR(OFFSET(환산공식!DC$15,$F246,0),"")</f>
        <v>0</v>
      </c>
      <c r="P246" s="212" t="str">
        <f t="shared" ca="1" si="6"/>
        <v>3% 이하</v>
      </c>
      <c r="Q246" s="218">
        <f ca="1">IFERROR(ROUND(OFFSET(환산공식!$EX$15,$F246,0),3),"")</f>
        <v>0</v>
      </c>
      <c r="R246" s="218">
        <f ca="1">OFFSET('배치점수 계산기'!H$10,$D246,0)</f>
        <v>83.686000000000007</v>
      </c>
      <c r="S246" s="218">
        <f ca="1">OFFSET('배치점수 계산기'!I$10,$D246,0)</f>
        <v>83.218999999999994</v>
      </c>
      <c r="T246" s="218">
        <f ca="1">OFFSET('배치점수 계산기'!J$10,$D246,0)</f>
        <v>82.278000000000006</v>
      </c>
      <c r="U246" s="218">
        <f ca="1">OFFSET('배치점수 계산기'!K$10,$D246,0)</f>
        <v>81.694000000000003</v>
      </c>
      <c r="V246" s="218">
        <f ca="1">OFFSET('배치점수 계산기'!L$10,$D246,0)</f>
        <v>81.281999999999996</v>
      </c>
      <c r="W246" s="210" t="str">
        <f ca="1">OFFSET('배치점수 계산기'!M$10,$D246,0)</f>
        <v>백분위</v>
      </c>
      <c r="X246" s="208" t="str">
        <f ca="1">OFFSET('배치점수 계산기'!N$10,$D246,0)</f>
        <v>백분위</v>
      </c>
      <c r="Y246" s="212">
        <f ca="1">OFFSET(환산공식!FG$15,$F246,0)</f>
        <v>0.31</v>
      </c>
      <c r="Z246" s="35">
        <f ca="1">OFFSET(환산공식!FH$15,$F246,0)</f>
        <v>0.44</v>
      </c>
      <c r="AA246" s="203">
        <f ca="1">OFFSET(환산공식!FI$15,$F246,0)</f>
        <v>0.25</v>
      </c>
      <c r="AB246" s="5"/>
      <c r="AD246">
        <f t="shared" ca="1" si="7"/>
        <v>6</v>
      </c>
      <c r="AF246" s="5"/>
      <c r="AG246" s="5"/>
      <c r="AH246" s="5"/>
    </row>
    <row r="247" spans="1:34">
      <c r="A247" s="222"/>
      <c r="B247" s="222"/>
      <c r="C247" s="222" t="s">
        <v>3512</v>
      </c>
      <c r="D247" s="260">
        <v>2064</v>
      </c>
      <c r="E247" s="219">
        <v>243</v>
      </c>
      <c r="F247" s="219">
        <v>243</v>
      </c>
      <c r="G247" s="264">
        <v>240</v>
      </c>
      <c r="H247" s="221" t="s">
        <v>149</v>
      </c>
      <c r="I247" s="219" t="s">
        <v>308</v>
      </c>
      <c r="J247" s="267" t="s">
        <v>18621</v>
      </c>
      <c r="K247" s="219" t="s">
        <v>84</v>
      </c>
      <c r="L247" s="35" t="str">
        <f ca="1">IF(OFFSET(환산공식!$DU$15,$F247,0)=1,"O","X")</f>
        <v>X</v>
      </c>
      <c r="M247" s="212">
        <f ca="1">IFERROR(OFFSET(환산공식!DA$15,$F247,0),"")</f>
        <v>19.600000000000001</v>
      </c>
      <c r="N247" s="35" t="str">
        <f ca="1">IFERROR(CONCATENATE(ROUND(OFFSET(환산공식!DB$15,$F247,0),1),"%"),"")</f>
        <v>100%</v>
      </c>
      <c r="O247" s="35">
        <f ca="1">IFERROR(OFFSET(환산공식!DC$15,$F247,0),"")</f>
        <v>0</v>
      </c>
      <c r="P247" s="212" t="str">
        <f t="shared" ca="1" si="6"/>
        <v>3% 이하</v>
      </c>
      <c r="Q247" s="218">
        <f ca="1">IFERROR(ROUND(OFFSET(환산공식!$EX$15,$F247,0),3),"")</f>
        <v>0</v>
      </c>
      <c r="R247" s="218">
        <f ca="1">OFFSET('배치점수 계산기'!H$10,$D247,0)</f>
        <v>83.554000000000002</v>
      </c>
      <c r="S247" s="218">
        <f ca="1">OFFSET('배치점수 계산기'!I$10,$D247,0)</f>
        <v>83.019000000000005</v>
      </c>
      <c r="T247" s="218">
        <f ca="1">OFFSET('배치점수 계산기'!J$10,$D247,0)</f>
        <v>82.058000000000007</v>
      </c>
      <c r="U247" s="218">
        <f ca="1">OFFSET('배치점수 계산기'!K$10,$D247,0)</f>
        <v>81.418999999999997</v>
      </c>
      <c r="V247" s="218">
        <f ca="1">OFFSET('배치점수 계산기'!L$10,$D247,0)</f>
        <v>80.956999999999994</v>
      </c>
      <c r="W247" s="210" t="str">
        <f ca="1">OFFSET('배치점수 계산기'!M$10,$D247,0)</f>
        <v>백분위</v>
      </c>
      <c r="X247" s="208" t="str">
        <f ca="1">OFFSET('배치점수 계산기'!N$10,$D247,0)</f>
        <v>백분위</v>
      </c>
      <c r="Y247" s="212">
        <f ca="1">OFFSET(환산공식!FG$15,$F247,0)</f>
        <v>0.31</v>
      </c>
      <c r="Z247" s="35">
        <f ca="1">OFFSET(환산공식!FH$15,$F247,0)</f>
        <v>0.44</v>
      </c>
      <c r="AA247" s="203">
        <f ca="1">OFFSET(환산공식!FI$15,$F247,0)</f>
        <v>0.25</v>
      </c>
      <c r="AB247" s="5"/>
      <c r="AD247">
        <f t="shared" ca="1" si="7"/>
        <v>6</v>
      </c>
      <c r="AF247" s="5"/>
      <c r="AG247" s="5"/>
      <c r="AH247" s="5"/>
    </row>
    <row r="248" spans="1:34">
      <c r="A248" s="222"/>
      <c r="B248" s="222"/>
      <c r="C248" s="222" t="s">
        <v>3513</v>
      </c>
      <c r="D248" s="260">
        <v>2065</v>
      </c>
      <c r="E248" s="219">
        <v>257</v>
      </c>
      <c r="F248" s="219">
        <v>257</v>
      </c>
      <c r="G248" s="264">
        <v>241</v>
      </c>
      <c r="H248" s="221" t="s">
        <v>149</v>
      </c>
      <c r="I248" s="219" t="s">
        <v>342</v>
      </c>
      <c r="J248" s="267" t="s">
        <v>1236</v>
      </c>
      <c r="K248" s="219" t="s">
        <v>83</v>
      </c>
      <c r="L248" s="35" t="str">
        <f ca="1">IF(OFFSET(환산공식!$DU$15,$F248,0)=1,"O","X")</f>
        <v>X</v>
      </c>
      <c r="M248" s="212">
        <f ca="1">IFERROR(OFFSET(환산공식!DA$15,$F248,0),"")</f>
        <v>250</v>
      </c>
      <c r="N248" s="35" t="str">
        <f ca="1">IFERROR(CONCATENATE(ROUND(OFFSET(환산공식!DB$15,$F248,0),1),"%"),"")</f>
        <v>100%</v>
      </c>
      <c r="O248" s="35">
        <f ca="1">IFERROR(OFFSET(환산공식!DC$15,$F248,0),"")</f>
        <v>3</v>
      </c>
      <c r="P248" s="212" t="str">
        <f t="shared" ca="1" si="6"/>
        <v>3% 이하</v>
      </c>
      <c r="Q248" s="218">
        <f ca="1">IFERROR(ROUND(OFFSET(환산공식!$EX$15,$F248,0),3),"")</f>
        <v>0</v>
      </c>
      <c r="R248" s="218">
        <f ca="1">OFFSET('배치점수 계산기'!H$10,$D248,0)</f>
        <v>843.3</v>
      </c>
      <c r="S248" s="218">
        <f ca="1">OFFSET('배치점수 계산기'!I$10,$D248,0)</f>
        <v>837.08399999999995</v>
      </c>
      <c r="T248" s="218">
        <f ca="1">OFFSET('배치점수 계산기'!J$10,$D248,0)</f>
        <v>830.55600000000004</v>
      </c>
      <c r="U248" s="218">
        <f ca="1">OFFSET('배치점수 계산기'!K$10,$D248,0)</f>
        <v>823.78</v>
      </c>
      <c r="V248" s="218">
        <f ca="1">OFFSET('배치점수 계산기'!L$10,$D248,0)</f>
        <v>818.66600000000005</v>
      </c>
      <c r="W248" s="210" t="str">
        <f ca="1">OFFSET('배치점수 계산기'!M$10,$D248,0)</f>
        <v>백분위</v>
      </c>
      <c r="X248" s="208" t="str">
        <f ca="1">OFFSET('배치점수 계산기'!N$10,$D248,0)</f>
        <v>백분위</v>
      </c>
      <c r="Y248" s="212">
        <f ca="1">OFFSET(환산공식!FG$15,$F248,0)</f>
        <v>0.33</v>
      </c>
      <c r="Z248" s="35">
        <f ca="1">OFFSET(환산공식!FH$15,$F248,0)</f>
        <v>0.4</v>
      </c>
      <c r="AA248" s="203">
        <f ca="1">OFFSET(환산공식!FI$15,$F248,0)</f>
        <v>0.27</v>
      </c>
      <c r="AB248" s="5"/>
      <c r="AD248">
        <f t="shared" ca="1" si="7"/>
        <v>6</v>
      </c>
      <c r="AF248" s="5"/>
      <c r="AG248" s="5"/>
      <c r="AH248" s="5"/>
    </row>
    <row r="249" spans="1:34">
      <c r="A249" s="222"/>
      <c r="B249" s="222"/>
      <c r="C249" s="222" t="s">
        <v>3514</v>
      </c>
      <c r="D249" s="260">
        <v>2066</v>
      </c>
      <c r="E249" s="219">
        <v>257</v>
      </c>
      <c r="F249" s="219">
        <v>257</v>
      </c>
      <c r="G249" s="264">
        <v>242</v>
      </c>
      <c r="H249" s="221" t="s">
        <v>149</v>
      </c>
      <c r="I249" s="219" t="s">
        <v>342</v>
      </c>
      <c r="J249" s="267" t="s">
        <v>1241</v>
      </c>
      <c r="K249" s="219" t="s">
        <v>83</v>
      </c>
      <c r="L249" s="35" t="str">
        <f ca="1">IF(OFFSET(환산공식!$DU$15,$F249,0)=1,"O","X")</f>
        <v>X</v>
      </c>
      <c r="M249" s="212">
        <f ca="1">IFERROR(OFFSET(환산공식!DA$15,$F249,0),"")</f>
        <v>250</v>
      </c>
      <c r="N249" s="35" t="str">
        <f ca="1">IFERROR(CONCATENATE(ROUND(OFFSET(환산공식!DB$15,$F249,0),1),"%"),"")</f>
        <v>100%</v>
      </c>
      <c r="O249" s="35">
        <f ca="1">IFERROR(OFFSET(환산공식!DC$15,$F249,0),"")</f>
        <v>3</v>
      </c>
      <c r="P249" s="212" t="str">
        <f t="shared" ca="1" si="6"/>
        <v>3% 이하</v>
      </c>
      <c r="Q249" s="218">
        <f ca="1">IFERROR(ROUND(OFFSET(환산공식!$EX$15,$F249,0),3),"")</f>
        <v>0</v>
      </c>
      <c r="R249" s="218">
        <f ca="1">OFFSET('배치점수 계산기'!H$10,$D249,0)</f>
        <v>832.18600000000004</v>
      </c>
      <c r="S249" s="218">
        <f ca="1">OFFSET('배치점수 계산기'!I$10,$D249,0)</f>
        <v>827.08399999999995</v>
      </c>
      <c r="T249" s="218">
        <f ca="1">OFFSET('배치점수 계산기'!J$10,$D249,0)</f>
        <v>818.3</v>
      </c>
      <c r="U249" s="218">
        <f ca="1">OFFSET('배치점수 계산기'!K$10,$D249,0)</f>
        <v>810.30200000000002</v>
      </c>
      <c r="V249" s="218">
        <f ca="1">OFFSET('배치점수 계산기'!L$10,$D249,0)</f>
        <v>804.43</v>
      </c>
      <c r="W249" s="210" t="str">
        <f ca="1">OFFSET('배치점수 계산기'!M$10,$D249,0)</f>
        <v>백분위</v>
      </c>
      <c r="X249" s="208" t="str">
        <f ca="1">OFFSET('배치점수 계산기'!N$10,$D249,0)</f>
        <v>백분위</v>
      </c>
      <c r="Y249" s="212">
        <f ca="1">OFFSET(환산공식!FG$15,$F249,0)</f>
        <v>0.33</v>
      </c>
      <c r="Z249" s="35">
        <f ca="1">OFFSET(환산공식!FH$15,$F249,0)</f>
        <v>0.4</v>
      </c>
      <c r="AA249" s="203">
        <f ca="1">OFFSET(환산공식!FI$15,$F249,0)</f>
        <v>0.27</v>
      </c>
      <c r="AB249" s="5"/>
      <c r="AD249">
        <f t="shared" ca="1" si="7"/>
        <v>6</v>
      </c>
      <c r="AF249" s="5"/>
      <c r="AG249" s="5"/>
      <c r="AH249" s="5"/>
    </row>
    <row r="250" spans="1:34">
      <c r="A250" s="222"/>
      <c r="B250" s="222"/>
      <c r="C250" s="222" t="s">
        <v>3515</v>
      </c>
      <c r="D250" s="260">
        <v>2067</v>
      </c>
      <c r="E250" s="219">
        <v>257</v>
      </c>
      <c r="F250" s="219">
        <v>257</v>
      </c>
      <c r="G250" s="264">
        <v>243</v>
      </c>
      <c r="H250" s="221" t="s">
        <v>149</v>
      </c>
      <c r="I250" s="219" t="s">
        <v>342</v>
      </c>
      <c r="J250" s="267" t="s">
        <v>1240</v>
      </c>
      <c r="K250" s="219" t="s">
        <v>83</v>
      </c>
      <c r="L250" s="35" t="str">
        <f ca="1">IF(OFFSET(환산공식!$DU$15,$F250,0)=1,"O","X")</f>
        <v>X</v>
      </c>
      <c r="M250" s="212">
        <f ca="1">IFERROR(OFFSET(환산공식!DA$15,$F250,0),"")</f>
        <v>250</v>
      </c>
      <c r="N250" s="35" t="str">
        <f ca="1">IFERROR(CONCATENATE(ROUND(OFFSET(환산공식!DB$15,$F250,0),1),"%"),"")</f>
        <v>100%</v>
      </c>
      <c r="O250" s="35">
        <f ca="1">IFERROR(OFFSET(환산공식!DC$15,$F250,0),"")</f>
        <v>3</v>
      </c>
      <c r="P250" s="212" t="str">
        <f t="shared" ca="1" si="6"/>
        <v>3% 이하</v>
      </c>
      <c r="Q250" s="218">
        <f ca="1">IFERROR(ROUND(OFFSET(환산공식!$EX$15,$F250,0),3),"")</f>
        <v>0</v>
      </c>
      <c r="R250" s="218">
        <f ca="1">OFFSET('배치점수 계산기'!H$10,$D250,0)</f>
        <v>825.53800000000001</v>
      </c>
      <c r="S250" s="218">
        <f ca="1">OFFSET('배치점수 계산기'!I$10,$D250,0)</f>
        <v>819.97400000000005</v>
      </c>
      <c r="T250" s="218">
        <f ca="1">OFFSET('배치점수 계산기'!J$10,$D250,0)</f>
        <v>810.36800000000005</v>
      </c>
      <c r="U250" s="218">
        <f ca="1">OFFSET('배치점수 계산기'!K$10,$D250,0)</f>
        <v>802.94799999999998</v>
      </c>
      <c r="V250" s="218">
        <f ca="1">OFFSET('배치점수 계산기'!L$10,$D250,0)</f>
        <v>798.88400000000001</v>
      </c>
      <c r="W250" s="210" t="str">
        <f ca="1">OFFSET('배치점수 계산기'!M$10,$D250,0)</f>
        <v>백분위</v>
      </c>
      <c r="X250" s="208" t="str">
        <f ca="1">OFFSET('배치점수 계산기'!N$10,$D250,0)</f>
        <v>백분위</v>
      </c>
      <c r="Y250" s="212">
        <f ca="1">OFFSET(환산공식!FG$15,$F250,0)</f>
        <v>0.33</v>
      </c>
      <c r="Z250" s="35">
        <f ca="1">OFFSET(환산공식!FH$15,$F250,0)</f>
        <v>0.4</v>
      </c>
      <c r="AA250" s="203">
        <f ca="1">OFFSET(환산공식!FI$15,$F250,0)</f>
        <v>0.27</v>
      </c>
      <c r="AB250" s="5"/>
      <c r="AD250">
        <f t="shared" ca="1" si="7"/>
        <v>6</v>
      </c>
      <c r="AF250" s="5"/>
      <c r="AG250" s="5"/>
      <c r="AH250" s="5"/>
    </row>
    <row r="251" spans="1:34">
      <c r="A251" s="222"/>
      <c r="B251" s="222"/>
      <c r="C251" s="222" t="s">
        <v>3516</v>
      </c>
      <c r="D251" s="260">
        <v>2068</v>
      </c>
      <c r="E251" s="219">
        <v>257</v>
      </c>
      <c r="F251" s="219">
        <v>257</v>
      </c>
      <c r="G251" s="264">
        <v>244</v>
      </c>
      <c r="H251" s="221" t="s">
        <v>149</v>
      </c>
      <c r="I251" s="219" t="s">
        <v>342</v>
      </c>
      <c r="J251" s="267" t="s">
        <v>1237</v>
      </c>
      <c r="K251" s="219" t="s">
        <v>83</v>
      </c>
      <c r="L251" s="35" t="str">
        <f ca="1">IF(OFFSET(환산공식!$DU$15,$F251,0)=1,"O","X")</f>
        <v>X</v>
      </c>
      <c r="M251" s="212">
        <f ca="1">IFERROR(OFFSET(환산공식!DA$15,$F251,0),"")</f>
        <v>250</v>
      </c>
      <c r="N251" s="35" t="str">
        <f ca="1">IFERROR(CONCATENATE(ROUND(OFFSET(환산공식!DB$15,$F251,0),1),"%"),"")</f>
        <v>100%</v>
      </c>
      <c r="O251" s="35">
        <f ca="1">IFERROR(OFFSET(환산공식!DC$15,$F251,0),"")</f>
        <v>3</v>
      </c>
      <c r="P251" s="212" t="str">
        <f t="shared" ca="1" si="6"/>
        <v>3% 이하</v>
      </c>
      <c r="Q251" s="218">
        <f ca="1">IFERROR(ROUND(OFFSET(환산공식!$EX$15,$F251,0),3),"")</f>
        <v>0</v>
      </c>
      <c r="R251" s="218">
        <f ca="1">OFFSET('배치점수 계산기'!H$10,$D251,0)</f>
        <v>810.30200000000002</v>
      </c>
      <c r="S251" s="218">
        <f ca="1">OFFSET('배치점수 계산기'!I$10,$D251,0)</f>
        <v>805.83799999999997</v>
      </c>
      <c r="T251" s="218">
        <f ca="1">OFFSET('배치점수 계산기'!J$10,$D251,0)</f>
        <v>799.55</v>
      </c>
      <c r="U251" s="218">
        <f ca="1">OFFSET('배치점수 계산기'!K$10,$D251,0)</f>
        <v>792.57799999999997</v>
      </c>
      <c r="V251" s="218">
        <f ca="1">OFFSET('배치점수 계산기'!L$10,$D251,0)</f>
        <v>786.44799999999998</v>
      </c>
      <c r="W251" s="210" t="str">
        <f ca="1">OFFSET('배치점수 계산기'!M$10,$D251,0)</f>
        <v>백분위</v>
      </c>
      <c r="X251" s="208" t="str">
        <f ca="1">OFFSET('배치점수 계산기'!N$10,$D251,0)</f>
        <v>백분위</v>
      </c>
      <c r="Y251" s="212">
        <f ca="1">OFFSET(환산공식!FG$15,$F251,0)</f>
        <v>0.33</v>
      </c>
      <c r="Z251" s="35">
        <f ca="1">OFFSET(환산공식!FH$15,$F251,0)</f>
        <v>0.4</v>
      </c>
      <c r="AA251" s="203">
        <f ca="1">OFFSET(환산공식!FI$15,$F251,0)</f>
        <v>0.27</v>
      </c>
      <c r="AB251" s="5"/>
      <c r="AD251">
        <f t="shared" ca="1" si="7"/>
        <v>6</v>
      </c>
      <c r="AF251" s="5"/>
      <c r="AG251" s="5"/>
      <c r="AH251" s="5"/>
    </row>
    <row r="252" spans="1:34">
      <c r="A252" s="222"/>
      <c r="B252" s="222"/>
      <c r="C252" s="222" t="s">
        <v>3517</v>
      </c>
      <c r="D252" s="260">
        <v>2069</v>
      </c>
      <c r="E252" s="219">
        <v>257</v>
      </c>
      <c r="F252" s="219">
        <v>257</v>
      </c>
      <c r="G252" s="264">
        <v>245</v>
      </c>
      <c r="H252" s="221" t="s">
        <v>149</v>
      </c>
      <c r="I252" s="219" t="s">
        <v>342</v>
      </c>
      <c r="J252" s="267" t="s">
        <v>1064</v>
      </c>
      <c r="K252" s="219" t="s">
        <v>83</v>
      </c>
      <c r="L252" s="35" t="str">
        <f ca="1">IF(OFFSET(환산공식!$DU$15,$F252,0)=1,"O","X")</f>
        <v>X</v>
      </c>
      <c r="M252" s="212">
        <f ca="1">IFERROR(OFFSET(환산공식!DA$15,$F252,0),"")</f>
        <v>250</v>
      </c>
      <c r="N252" s="35" t="str">
        <f ca="1">IFERROR(CONCATENATE(ROUND(OFFSET(환산공식!DB$15,$F252,0),1),"%"),"")</f>
        <v>100%</v>
      </c>
      <c r="O252" s="35">
        <f ca="1">IFERROR(OFFSET(환산공식!DC$15,$F252,0),"")</f>
        <v>3</v>
      </c>
      <c r="P252" s="212" t="str">
        <f t="shared" ca="1" si="6"/>
        <v>3% 이하</v>
      </c>
      <c r="Q252" s="218">
        <f ca="1">IFERROR(ROUND(OFFSET(환산공식!$EX$15,$F252,0),3),"")</f>
        <v>0</v>
      </c>
      <c r="R252" s="218">
        <f ca="1">OFFSET('배치점수 계산기'!H$10,$D252,0)</f>
        <v>790.62</v>
      </c>
      <c r="S252" s="218">
        <f ca="1">OFFSET('배치점수 계산기'!I$10,$D252,0)</f>
        <v>786.44799999999998</v>
      </c>
      <c r="T252" s="218">
        <f ca="1">OFFSET('배치점수 계산기'!J$10,$D252,0)</f>
        <v>777.25</v>
      </c>
      <c r="U252" s="218">
        <f ca="1">OFFSET('배치점수 계산기'!K$10,$D252,0)</f>
        <v>769.68</v>
      </c>
      <c r="V252" s="218">
        <f ca="1">OFFSET('배치점수 계산기'!L$10,$D252,0)</f>
        <v>765.35</v>
      </c>
      <c r="W252" s="210" t="str">
        <f ca="1">OFFSET('배치점수 계산기'!M$10,$D252,0)</f>
        <v>백분위</v>
      </c>
      <c r="X252" s="208" t="str">
        <f ca="1">OFFSET('배치점수 계산기'!N$10,$D252,0)</f>
        <v>백분위</v>
      </c>
      <c r="Y252" s="212">
        <f ca="1">OFFSET(환산공식!FG$15,$F252,0)</f>
        <v>0.33</v>
      </c>
      <c r="Z252" s="35">
        <f ca="1">OFFSET(환산공식!FH$15,$F252,0)</f>
        <v>0.4</v>
      </c>
      <c r="AA252" s="203">
        <f ca="1">OFFSET(환산공식!FI$15,$F252,0)</f>
        <v>0.27</v>
      </c>
      <c r="AB252" s="5"/>
      <c r="AD252">
        <f t="shared" ca="1" si="7"/>
        <v>6</v>
      </c>
      <c r="AF252" s="5"/>
      <c r="AG252" s="5"/>
      <c r="AH252" s="5"/>
    </row>
    <row r="253" spans="1:34">
      <c r="A253" s="222"/>
      <c r="B253" s="222"/>
      <c r="C253" s="222" t="s">
        <v>3518</v>
      </c>
      <c r="D253" s="260">
        <v>2070</v>
      </c>
      <c r="E253" s="219">
        <v>258</v>
      </c>
      <c r="F253" s="219">
        <v>258</v>
      </c>
      <c r="G253" s="264">
        <v>246</v>
      </c>
      <c r="H253" s="221" t="s">
        <v>149</v>
      </c>
      <c r="I253" s="219" t="s">
        <v>342</v>
      </c>
      <c r="J253" s="267" t="s">
        <v>174</v>
      </c>
      <c r="K253" s="219" t="s">
        <v>84</v>
      </c>
      <c r="L253" s="35" t="str">
        <f ca="1">IF(OFFSET(환산공식!$DU$15,$F253,0)=1,"O","X")</f>
        <v>X</v>
      </c>
      <c r="M253" s="212">
        <f ca="1">IFERROR(OFFSET(환산공식!DA$15,$F253,0),"")</f>
        <v>300</v>
      </c>
      <c r="N253" s="35" t="str">
        <f ca="1">IFERROR(CONCATENATE(ROUND(OFFSET(환산공식!DB$15,$F253,0),1),"%"),"")</f>
        <v>100%</v>
      </c>
      <c r="O253" s="35">
        <f ca="1">IFERROR(OFFSET(환산공식!DC$15,$F253,0),"")</f>
        <v>3</v>
      </c>
      <c r="P253" s="212" t="str">
        <f t="shared" ca="1" si="6"/>
        <v>3% 이하</v>
      </c>
      <c r="Q253" s="218">
        <f ca="1">IFERROR(ROUND(OFFSET(환산공식!$EX$15,$F253,0),3),"")</f>
        <v>0</v>
      </c>
      <c r="R253" s="218">
        <f ca="1">OFFSET('배치점수 계산기'!H$10,$D253,0)</f>
        <v>845.35</v>
      </c>
      <c r="S253" s="218">
        <f ca="1">OFFSET('배치점수 계산기'!I$10,$D253,0)</f>
        <v>838.09</v>
      </c>
      <c r="T253" s="218">
        <f ca="1">OFFSET('배치점수 계산기'!J$10,$D253,0)</f>
        <v>831.17</v>
      </c>
      <c r="U253" s="218">
        <f ca="1">OFFSET('배치점수 계산기'!K$10,$D253,0)</f>
        <v>824.55</v>
      </c>
      <c r="V253" s="218">
        <f ca="1">OFFSET('배치점수 계산기'!L$10,$D253,0)</f>
        <v>819.58</v>
      </c>
      <c r="W253" s="210" t="str">
        <f ca="1">OFFSET('배치점수 계산기'!M$10,$D253,0)</f>
        <v>백분위</v>
      </c>
      <c r="X253" s="208" t="str">
        <f ca="1">OFFSET('배치점수 계산기'!N$10,$D253,0)</f>
        <v>백분위</v>
      </c>
      <c r="Y253" s="212">
        <f ca="1">OFFSET(환산공식!FG$15,$F253,0)</f>
        <v>0.43</v>
      </c>
      <c r="Z253" s="35">
        <f ca="1">OFFSET(환산공식!FH$15,$F253,0)</f>
        <v>0.28999999999999998</v>
      </c>
      <c r="AA253" s="203">
        <f ca="1">OFFSET(환산공식!FI$15,$F253,0)</f>
        <v>0.28999999999999998</v>
      </c>
      <c r="AB253" s="5"/>
      <c r="AD253">
        <f t="shared" ca="1" si="7"/>
        <v>6</v>
      </c>
      <c r="AF253" s="5"/>
      <c r="AG253" s="5"/>
      <c r="AH253" s="5"/>
    </row>
    <row r="254" spans="1:34">
      <c r="A254" s="222"/>
      <c r="B254" s="222"/>
      <c r="C254" s="222" t="s">
        <v>3519</v>
      </c>
      <c r="D254" s="260">
        <v>2071</v>
      </c>
      <c r="E254" s="219">
        <v>258</v>
      </c>
      <c r="F254" s="219">
        <v>258</v>
      </c>
      <c r="G254" s="264">
        <v>247</v>
      </c>
      <c r="H254" s="221" t="s">
        <v>149</v>
      </c>
      <c r="I254" s="219" t="s">
        <v>342</v>
      </c>
      <c r="J254" s="267" t="s">
        <v>663</v>
      </c>
      <c r="K254" s="219" t="s">
        <v>84</v>
      </c>
      <c r="L254" s="35" t="str">
        <f ca="1">IF(OFFSET(환산공식!$DU$15,$F254,0)=1,"O","X")</f>
        <v>X</v>
      </c>
      <c r="M254" s="212">
        <f ca="1">IFERROR(OFFSET(환산공식!DA$15,$F254,0),"")</f>
        <v>300</v>
      </c>
      <c r="N254" s="35" t="str">
        <f ca="1">IFERROR(CONCATENATE(ROUND(OFFSET(환산공식!DB$15,$F254,0),1),"%"),"")</f>
        <v>100%</v>
      </c>
      <c r="O254" s="35">
        <f ca="1">IFERROR(OFFSET(환산공식!DC$15,$F254,0),"")</f>
        <v>3</v>
      </c>
      <c r="P254" s="212" t="str">
        <f t="shared" ca="1" si="6"/>
        <v>3% 이하</v>
      </c>
      <c r="Q254" s="218">
        <f ca="1">IFERROR(ROUND(OFFSET(환산공식!$EX$15,$F254,0),3),"")</f>
        <v>0</v>
      </c>
      <c r="R254" s="218">
        <f ca="1">OFFSET('배치점수 계산기'!H$10,$D254,0)</f>
        <v>838.09</v>
      </c>
      <c r="S254" s="218">
        <f ca="1">OFFSET('배치점수 계산기'!I$10,$D254,0)</f>
        <v>833.78</v>
      </c>
      <c r="T254" s="218">
        <f ca="1">OFFSET('배치점수 계산기'!J$10,$D254,0)</f>
        <v>826.6</v>
      </c>
      <c r="U254" s="218">
        <f ca="1">OFFSET('배치점수 계산기'!K$10,$D254,0)</f>
        <v>819.03</v>
      </c>
      <c r="V254" s="218">
        <f ca="1">OFFSET('배치점수 계산기'!L$10,$D254,0)</f>
        <v>814.32</v>
      </c>
      <c r="W254" s="210" t="str">
        <f ca="1">OFFSET('배치점수 계산기'!M$10,$D254,0)</f>
        <v>백분위</v>
      </c>
      <c r="X254" s="208" t="str">
        <f ca="1">OFFSET('배치점수 계산기'!N$10,$D254,0)</f>
        <v>백분위</v>
      </c>
      <c r="Y254" s="212">
        <f ca="1">OFFSET(환산공식!FG$15,$F254,0)</f>
        <v>0.43</v>
      </c>
      <c r="Z254" s="35">
        <f ca="1">OFFSET(환산공식!FH$15,$F254,0)</f>
        <v>0.28999999999999998</v>
      </c>
      <c r="AA254" s="203">
        <f ca="1">OFFSET(환산공식!FI$15,$F254,0)</f>
        <v>0.28999999999999998</v>
      </c>
      <c r="AB254" s="5"/>
      <c r="AD254">
        <f t="shared" ca="1" si="7"/>
        <v>6</v>
      </c>
      <c r="AF254" s="5"/>
      <c r="AG254" s="5"/>
      <c r="AH254" s="5"/>
    </row>
    <row r="255" spans="1:34">
      <c r="A255" s="222"/>
      <c r="B255" s="222"/>
      <c r="C255" s="222" t="s">
        <v>3520</v>
      </c>
      <c r="D255" s="260">
        <v>2072</v>
      </c>
      <c r="E255" s="219">
        <v>258</v>
      </c>
      <c r="F255" s="219">
        <v>258</v>
      </c>
      <c r="G255" s="264">
        <v>248</v>
      </c>
      <c r="H255" s="221" t="s">
        <v>149</v>
      </c>
      <c r="I255" s="219" t="s">
        <v>342</v>
      </c>
      <c r="J255" s="267" t="s">
        <v>798</v>
      </c>
      <c r="K255" s="219" t="s">
        <v>84</v>
      </c>
      <c r="L255" s="35" t="str">
        <f ca="1">IF(OFFSET(환산공식!$DU$15,$F255,0)=1,"O","X")</f>
        <v>X</v>
      </c>
      <c r="M255" s="212">
        <f ca="1">IFERROR(OFFSET(환산공식!DA$15,$F255,0),"")</f>
        <v>300</v>
      </c>
      <c r="N255" s="35" t="str">
        <f ca="1">IFERROR(CONCATENATE(ROUND(OFFSET(환산공식!DB$15,$F255,0),1),"%"),"")</f>
        <v>100%</v>
      </c>
      <c r="O255" s="35">
        <f ca="1">IFERROR(OFFSET(환산공식!DC$15,$F255,0),"")</f>
        <v>3</v>
      </c>
      <c r="P255" s="212" t="str">
        <f t="shared" ca="1" si="6"/>
        <v>3% 이하</v>
      </c>
      <c r="Q255" s="218">
        <f ca="1">IFERROR(ROUND(OFFSET(환산공식!$EX$15,$F255,0),3),"")</f>
        <v>0</v>
      </c>
      <c r="R255" s="218">
        <f ca="1">OFFSET('배치점수 계산기'!H$10,$D255,0)</f>
        <v>831.72</v>
      </c>
      <c r="S255" s="218">
        <f ca="1">OFFSET('배치점수 계산기'!I$10,$D255,0)</f>
        <v>828.51</v>
      </c>
      <c r="T255" s="218">
        <f ca="1">OFFSET('배치점수 계산기'!J$10,$D255,0)</f>
        <v>821.49</v>
      </c>
      <c r="U255" s="218">
        <f ca="1">OFFSET('배치점수 계산기'!K$10,$D255,0)</f>
        <v>814.17</v>
      </c>
      <c r="V255" s="218">
        <f ca="1">OFFSET('배치점수 계산기'!L$10,$D255,0)</f>
        <v>808.55</v>
      </c>
      <c r="W255" s="210" t="str">
        <f ca="1">OFFSET('배치점수 계산기'!M$10,$D255,0)</f>
        <v>백분위</v>
      </c>
      <c r="X255" s="208" t="str">
        <f ca="1">OFFSET('배치점수 계산기'!N$10,$D255,0)</f>
        <v>백분위</v>
      </c>
      <c r="Y255" s="212">
        <f ca="1">OFFSET(환산공식!FG$15,$F255,0)</f>
        <v>0.43</v>
      </c>
      <c r="Z255" s="35">
        <f ca="1">OFFSET(환산공식!FH$15,$F255,0)</f>
        <v>0.28999999999999998</v>
      </c>
      <c r="AA255" s="203">
        <f ca="1">OFFSET(환산공식!FI$15,$F255,0)</f>
        <v>0.28999999999999998</v>
      </c>
      <c r="AB255" s="5"/>
      <c r="AD255">
        <f t="shared" ca="1" si="7"/>
        <v>6</v>
      </c>
      <c r="AF255" s="5"/>
      <c r="AG255" s="5"/>
      <c r="AH255" s="5"/>
    </row>
    <row r="256" spans="1:34">
      <c r="A256" s="222"/>
      <c r="B256" s="222"/>
      <c r="C256" s="222" t="s">
        <v>3521</v>
      </c>
      <c r="D256" s="260">
        <v>2073</v>
      </c>
      <c r="E256" s="219">
        <v>258</v>
      </c>
      <c r="F256" s="219">
        <v>258</v>
      </c>
      <c r="G256" s="264">
        <v>249</v>
      </c>
      <c r="H256" s="221" t="s">
        <v>149</v>
      </c>
      <c r="I256" s="219" t="s">
        <v>342</v>
      </c>
      <c r="J256" s="267" t="s">
        <v>1245</v>
      </c>
      <c r="K256" s="219" t="s">
        <v>84</v>
      </c>
      <c r="L256" s="35" t="str">
        <f ca="1">IF(OFFSET(환산공식!$DU$15,$F256,0)=1,"O","X")</f>
        <v>X</v>
      </c>
      <c r="M256" s="212">
        <f ca="1">IFERROR(OFFSET(환산공식!DA$15,$F256,0),"")</f>
        <v>300</v>
      </c>
      <c r="N256" s="35" t="str">
        <f ca="1">IFERROR(CONCATENATE(ROUND(OFFSET(환산공식!DB$15,$F256,0),1),"%"),"")</f>
        <v>100%</v>
      </c>
      <c r="O256" s="35">
        <f ca="1">IFERROR(OFFSET(환산공식!DC$15,$F256,0),"")</f>
        <v>3</v>
      </c>
      <c r="P256" s="212" t="str">
        <f t="shared" ca="1" si="6"/>
        <v>3% 이하</v>
      </c>
      <c r="Q256" s="218">
        <f ca="1">IFERROR(ROUND(OFFSET(환산공식!$EX$15,$F256,0),3),"")</f>
        <v>0</v>
      </c>
      <c r="R256" s="218">
        <f ca="1">OFFSET('배치점수 계산기'!H$10,$D256,0)</f>
        <v>828.86</v>
      </c>
      <c r="S256" s="218">
        <f ca="1">OFFSET('배치점수 계산기'!I$10,$D256,0)</f>
        <v>824.09</v>
      </c>
      <c r="T256" s="218">
        <f ca="1">OFFSET('배치점수 계산기'!J$10,$D256,0)</f>
        <v>815.82</v>
      </c>
      <c r="U256" s="218">
        <f ca="1">OFFSET('배치점수 계산기'!K$10,$D256,0)</f>
        <v>809.55</v>
      </c>
      <c r="V256" s="218">
        <f ca="1">OFFSET('배치점수 계산기'!L$10,$D256,0)</f>
        <v>805.49</v>
      </c>
      <c r="W256" s="210" t="str">
        <f ca="1">OFFSET('배치점수 계산기'!M$10,$D256,0)</f>
        <v>백분위</v>
      </c>
      <c r="X256" s="208" t="str">
        <f ca="1">OFFSET('배치점수 계산기'!N$10,$D256,0)</f>
        <v>백분위</v>
      </c>
      <c r="Y256" s="212">
        <f ca="1">OFFSET(환산공식!FG$15,$F256,0)</f>
        <v>0.43</v>
      </c>
      <c r="Z256" s="35">
        <f ca="1">OFFSET(환산공식!FH$15,$F256,0)</f>
        <v>0.28999999999999998</v>
      </c>
      <c r="AA256" s="203">
        <f ca="1">OFFSET(환산공식!FI$15,$F256,0)</f>
        <v>0.28999999999999998</v>
      </c>
      <c r="AB256" s="5"/>
      <c r="AD256">
        <f t="shared" ca="1" si="7"/>
        <v>6</v>
      </c>
      <c r="AF256" s="5"/>
      <c r="AG256" s="5"/>
      <c r="AH256" s="5"/>
    </row>
    <row r="257" spans="1:34">
      <c r="A257" s="222"/>
      <c r="B257" s="222"/>
      <c r="C257" s="222" t="s">
        <v>3522</v>
      </c>
      <c r="D257" s="260">
        <v>2074</v>
      </c>
      <c r="E257" s="219">
        <v>258</v>
      </c>
      <c r="F257" s="219">
        <v>258</v>
      </c>
      <c r="G257" s="264">
        <v>250</v>
      </c>
      <c r="H257" s="221" t="s">
        <v>149</v>
      </c>
      <c r="I257" s="219" t="s">
        <v>342</v>
      </c>
      <c r="J257" s="267" t="s">
        <v>1093</v>
      </c>
      <c r="K257" s="219" t="s">
        <v>84</v>
      </c>
      <c r="L257" s="35" t="str">
        <f ca="1">IF(OFFSET(환산공식!$DU$15,$F257,0)=1,"O","X")</f>
        <v>X</v>
      </c>
      <c r="M257" s="212">
        <f ca="1">IFERROR(OFFSET(환산공식!DA$15,$F257,0),"")</f>
        <v>300</v>
      </c>
      <c r="N257" s="35" t="str">
        <f ca="1">IFERROR(CONCATENATE(ROUND(OFFSET(환산공식!DB$15,$F257,0),1),"%"),"")</f>
        <v>100%</v>
      </c>
      <c r="O257" s="35">
        <f ca="1">IFERROR(OFFSET(환산공식!DC$15,$F257,0),"")</f>
        <v>3</v>
      </c>
      <c r="P257" s="212" t="str">
        <f t="shared" ca="1" si="6"/>
        <v>3% 이하</v>
      </c>
      <c r="Q257" s="218">
        <f ca="1">IFERROR(ROUND(OFFSET(환산공식!$EX$15,$F257,0),3),"")</f>
        <v>0</v>
      </c>
      <c r="R257" s="218">
        <f ca="1">OFFSET('배치점수 계산기'!H$10,$D257,0)</f>
        <v>826.6</v>
      </c>
      <c r="S257" s="218">
        <f ca="1">OFFSET('배치점수 계산기'!I$10,$D257,0)</f>
        <v>822.19</v>
      </c>
      <c r="T257" s="218">
        <f ca="1">OFFSET('배치점수 계산기'!J$10,$D257,0)</f>
        <v>815.67</v>
      </c>
      <c r="U257" s="218">
        <f ca="1">OFFSET('배치점수 계산기'!K$10,$D257,0)</f>
        <v>809.45</v>
      </c>
      <c r="V257" s="218">
        <f ca="1">OFFSET('배치점수 계산기'!L$10,$D257,0)</f>
        <v>804.99</v>
      </c>
      <c r="W257" s="210" t="str">
        <f ca="1">OFFSET('배치점수 계산기'!M$10,$D257,0)</f>
        <v>백분위</v>
      </c>
      <c r="X257" s="208" t="str">
        <f ca="1">OFFSET('배치점수 계산기'!N$10,$D257,0)</f>
        <v>백분위</v>
      </c>
      <c r="Y257" s="212">
        <f ca="1">OFFSET(환산공식!FG$15,$F257,0)</f>
        <v>0.43</v>
      </c>
      <c r="Z257" s="35">
        <f ca="1">OFFSET(환산공식!FH$15,$F257,0)</f>
        <v>0.28999999999999998</v>
      </c>
      <c r="AA257" s="203">
        <f ca="1">OFFSET(환산공식!FI$15,$F257,0)</f>
        <v>0.28999999999999998</v>
      </c>
      <c r="AB257" s="5"/>
      <c r="AD257">
        <f t="shared" ca="1" si="7"/>
        <v>6</v>
      </c>
      <c r="AF257" s="5"/>
      <c r="AG257" s="5"/>
      <c r="AH257" s="5"/>
    </row>
    <row r="258" spans="1:34">
      <c r="A258" s="222"/>
      <c r="B258" s="222"/>
      <c r="C258" s="222" t="s">
        <v>3523</v>
      </c>
      <c r="D258" s="260">
        <v>2075</v>
      </c>
      <c r="E258" s="219">
        <v>258</v>
      </c>
      <c r="F258" s="219">
        <v>258</v>
      </c>
      <c r="G258" s="264">
        <v>251</v>
      </c>
      <c r="H258" s="221" t="s">
        <v>149</v>
      </c>
      <c r="I258" s="219" t="s">
        <v>342</v>
      </c>
      <c r="J258" s="267" t="s">
        <v>75</v>
      </c>
      <c r="K258" s="219" t="s">
        <v>84</v>
      </c>
      <c r="L258" s="35" t="str">
        <f ca="1">IF(OFFSET(환산공식!$DU$15,$F258,0)=1,"O","X")</f>
        <v>X</v>
      </c>
      <c r="M258" s="212">
        <f ca="1">IFERROR(OFFSET(환산공식!DA$15,$F258,0),"")</f>
        <v>300</v>
      </c>
      <c r="N258" s="35" t="str">
        <f ca="1">IFERROR(CONCATENATE(ROUND(OFFSET(환산공식!DB$15,$F258,0),1),"%"),"")</f>
        <v>100%</v>
      </c>
      <c r="O258" s="35">
        <f ca="1">IFERROR(OFFSET(환산공식!DC$15,$F258,0),"")</f>
        <v>3</v>
      </c>
      <c r="P258" s="212" t="str">
        <f t="shared" ca="1" si="6"/>
        <v>3% 이하</v>
      </c>
      <c r="Q258" s="218">
        <f ca="1">IFERROR(ROUND(OFFSET(환산공식!$EX$15,$F258,0),3),"")</f>
        <v>0</v>
      </c>
      <c r="R258" s="218">
        <f ca="1">OFFSET('배치점수 계산기'!H$10,$D258,0)</f>
        <v>818.93</v>
      </c>
      <c r="S258" s="218">
        <f ca="1">OFFSET('배치점수 계산기'!I$10,$D258,0)</f>
        <v>814.72</v>
      </c>
      <c r="T258" s="218">
        <f ca="1">OFFSET('배치점수 계산기'!J$10,$D258,0)</f>
        <v>807.9</v>
      </c>
      <c r="U258" s="218">
        <f ca="1">OFFSET('배치점수 계산기'!K$10,$D258,0)</f>
        <v>800.93</v>
      </c>
      <c r="V258" s="218">
        <f ca="1">OFFSET('배치점수 계산기'!L$10,$D258,0)</f>
        <v>797.22</v>
      </c>
      <c r="W258" s="210" t="str">
        <f ca="1">OFFSET('배치점수 계산기'!M$10,$D258,0)</f>
        <v>백분위</v>
      </c>
      <c r="X258" s="208" t="str">
        <f ca="1">OFFSET('배치점수 계산기'!N$10,$D258,0)</f>
        <v>백분위</v>
      </c>
      <c r="Y258" s="212">
        <f ca="1">OFFSET(환산공식!FG$15,$F258,0)</f>
        <v>0.43</v>
      </c>
      <c r="Z258" s="35">
        <f ca="1">OFFSET(환산공식!FH$15,$F258,0)</f>
        <v>0.28999999999999998</v>
      </c>
      <c r="AA258" s="203">
        <f ca="1">OFFSET(환산공식!FI$15,$F258,0)</f>
        <v>0.28999999999999998</v>
      </c>
      <c r="AB258" s="5"/>
      <c r="AD258">
        <f t="shared" ca="1" si="7"/>
        <v>6</v>
      </c>
      <c r="AF258" s="5"/>
      <c r="AG258" s="5"/>
      <c r="AH258" s="5"/>
    </row>
    <row r="259" spans="1:34">
      <c r="A259" s="222"/>
      <c r="B259" s="222"/>
      <c r="C259" s="222" t="s">
        <v>3524</v>
      </c>
      <c r="D259" s="260">
        <v>2076</v>
      </c>
      <c r="E259" s="219">
        <v>258</v>
      </c>
      <c r="F259" s="219">
        <v>258</v>
      </c>
      <c r="G259" s="264">
        <v>252</v>
      </c>
      <c r="H259" s="221" t="s">
        <v>149</v>
      </c>
      <c r="I259" s="219" t="s">
        <v>342</v>
      </c>
      <c r="J259" s="267" t="s">
        <v>76</v>
      </c>
      <c r="K259" s="219" t="s">
        <v>84</v>
      </c>
      <c r="L259" s="35" t="str">
        <f ca="1">IF(OFFSET(환산공식!$DU$15,$F259,0)=1,"O","X")</f>
        <v>X</v>
      </c>
      <c r="M259" s="212">
        <f ca="1">IFERROR(OFFSET(환산공식!DA$15,$F259,0),"")</f>
        <v>300</v>
      </c>
      <c r="N259" s="35" t="str">
        <f ca="1">IFERROR(CONCATENATE(ROUND(OFFSET(환산공식!DB$15,$F259,0),1),"%"),"")</f>
        <v>100%</v>
      </c>
      <c r="O259" s="35">
        <f ca="1">IFERROR(OFFSET(환산공식!DC$15,$F259,0),"")</f>
        <v>3</v>
      </c>
      <c r="P259" s="212" t="str">
        <f t="shared" ca="1" si="6"/>
        <v>3% 이하</v>
      </c>
      <c r="Q259" s="218">
        <f ca="1">IFERROR(ROUND(OFFSET(환산공식!$EX$15,$F259,0),3),"")</f>
        <v>0</v>
      </c>
      <c r="R259" s="218">
        <f ca="1">OFFSET('배치점수 계산기'!H$10,$D259,0)</f>
        <v>816.78</v>
      </c>
      <c r="S259" s="218">
        <f ca="1">OFFSET('배치점수 계산기'!I$10,$D259,0)</f>
        <v>812.41</v>
      </c>
      <c r="T259" s="218">
        <f ca="1">OFFSET('배치점수 계산기'!J$10,$D259,0)</f>
        <v>807.5</v>
      </c>
      <c r="U259" s="218">
        <f ca="1">OFFSET('배치점수 계산기'!K$10,$D259,0)</f>
        <v>800.93</v>
      </c>
      <c r="V259" s="218">
        <f ca="1">OFFSET('배치점수 계산기'!L$10,$D259,0)</f>
        <v>796.32</v>
      </c>
      <c r="W259" s="210" t="str">
        <f ca="1">OFFSET('배치점수 계산기'!M$10,$D259,0)</f>
        <v>백분위</v>
      </c>
      <c r="X259" s="208" t="str">
        <f ca="1">OFFSET('배치점수 계산기'!N$10,$D259,0)</f>
        <v>백분위</v>
      </c>
      <c r="Y259" s="212">
        <f ca="1">OFFSET(환산공식!FG$15,$F259,0)</f>
        <v>0.43</v>
      </c>
      <c r="Z259" s="35">
        <f ca="1">OFFSET(환산공식!FH$15,$F259,0)</f>
        <v>0.28999999999999998</v>
      </c>
      <c r="AA259" s="203">
        <f ca="1">OFFSET(환산공식!FI$15,$F259,0)</f>
        <v>0.28999999999999998</v>
      </c>
      <c r="AB259" s="5"/>
      <c r="AD259">
        <f t="shared" ca="1" si="7"/>
        <v>6</v>
      </c>
      <c r="AF259" s="5"/>
      <c r="AG259" s="5"/>
      <c r="AH259" s="5"/>
    </row>
    <row r="260" spans="1:34">
      <c r="A260" s="222"/>
      <c r="B260" s="222"/>
      <c r="C260" s="222" t="s">
        <v>3525</v>
      </c>
      <c r="D260" s="260">
        <v>2077</v>
      </c>
      <c r="E260" s="219">
        <v>245</v>
      </c>
      <c r="F260" s="219">
        <v>245</v>
      </c>
      <c r="G260" s="264">
        <v>253</v>
      </c>
      <c r="H260" s="221" t="s">
        <v>149</v>
      </c>
      <c r="I260" s="219" t="s">
        <v>1247</v>
      </c>
      <c r="J260" s="267" t="s">
        <v>1256</v>
      </c>
      <c r="K260" s="219" t="s">
        <v>84</v>
      </c>
      <c r="L260" s="35" t="str">
        <f ca="1">IF(OFFSET(환산공식!$DU$15,$F260,0)=1,"O","X")</f>
        <v>X</v>
      </c>
      <c r="M260" s="212">
        <f ca="1">IFERROR(OFFSET(환산공식!DA$15,$F260,0),"")</f>
        <v>20</v>
      </c>
      <c r="N260" s="35" t="str">
        <f ca="1">IFERROR(CONCATENATE(ROUND(OFFSET(환산공식!DB$15,$F260,0),1),"%"),"")</f>
        <v>100%</v>
      </c>
      <c r="O260" s="35">
        <f ca="1">IFERROR(OFFSET(환산공식!DC$15,$F260,0),"")</f>
        <v>0</v>
      </c>
      <c r="P260" s="212" t="str">
        <f t="shared" ca="1" si="6"/>
        <v>3% 이하</v>
      </c>
      <c r="Q260" s="218">
        <f ca="1">IFERROR(ROUND(OFFSET(환산공식!$EX$15,$F260,0),3),"")</f>
        <v>0</v>
      </c>
      <c r="R260" s="218">
        <f ca="1">OFFSET('배치점수 계산기'!H$10,$D260,0)</f>
        <v>82.566000000000003</v>
      </c>
      <c r="S260" s="218">
        <f ca="1">OFFSET('배치점수 계산기'!I$10,$D260,0)</f>
        <v>82.052000000000007</v>
      </c>
      <c r="T260" s="218">
        <f ca="1">OFFSET('배치점수 계산기'!J$10,$D260,0)</f>
        <v>81.290000000000006</v>
      </c>
      <c r="U260" s="218">
        <f ca="1">OFFSET('배치점수 계산기'!K$10,$D260,0)</f>
        <v>80.545000000000002</v>
      </c>
      <c r="V260" s="218">
        <f ca="1">OFFSET('배치점수 계산기'!L$10,$D260,0)</f>
        <v>79.587000000000003</v>
      </c>
      <c r="W260" s="210" t="str">
        <f ca="1">OFFSET('배치점수 계산기'!M$10,$D260,0)</f>
        <v>백분위</v>
      </c>
      <c r="X260" s="208" t="str">
        <f ca="1">OFFSET('배치점수 계산기'!N$10,$D260,0)</f>
        <v>백분위</v>
      </c>
      <c r="Y260" s="212">
        <f ca="1">OFFSET(환산공식!FG$15,$F260,0)</f>
        <v>0.44</v>
      </c>
      <c r="Z260" s="35">
        <f ca="1">OFFSET(환산공식!FH$15,$F260,0)</f>
        <v>0.38</v>
      </c>
      <c r="AA260" s="203">
        <f ca="1">OFFSET(환산공식!FI$15,$F260,0)</f>
        <v>0.19</v>
      </c>
      <c r="AB260" s="5"/>
      <c r="AD260">
        <f t="shared" ca="1" si="7"/>
        <v>6</v>
      </c>
      <c r="AF260" s="5"/>
      <c r="AG260" s="5"/>
      <c r="AH260" s="5"/>
    </row>
    <row r="261" spans="1:34">
      <c r="A261" s="222"/>
      <c r="B261" s="222"/>
      <c r="C261" s="222" t="s">
        <v>3526</v>
      </c>
      <c r="D261" s="260">
        <v>2078</v>
      </c>
      <c r="E261" s="219">
        <v>245</v>
      </c>
      <c r="F261" s="219">
        <v>245</v>
      </c>
      <c r="G261" s="264">
        <v>254</v>
      </c>
      <c r="H261" s="221" t="s">
        <v>149</v>
      </c>
      <c r="I261" s="219" t="s">
        <v>1247</v>
      </c>
      <c r="J261" s="267" t="s">
        <v>1257</v>
      </c>
      <c r="K261" s="219" t="s">
        <v>84</v>
      </c>
      <c r="L261" s="35" t="str">
        <f ca="1">IF(OFFSET(환산공식!$DU$15,$F261,0)=1,"O","X")</f>
        <v>X</v>
      </c>
      <c r="M261" s="212">
        <f ca="1">IFERROR(OFFSET(환산공식!DA$15,$F261,0),"")</f>
        <v>20</v>
      </c>
      <c r="N261" s="35" t="str">
        <f ca="1">IFERROR(CONCATENATE(ROUND(OFFSET(환산공식!DB$15,$F261,0),1),"%"),"")</f>
        <v>100%</v>
      </c>
      <c r="O261" s="35">
        <f ca="1">IFERROR(OFFSET(환산공식!DC$15,$F261,0),"")</f>
        <v>0</v>
      </c>
      <c r="P261" s="212" t="str">
        <f t="shared" ca="1" si="6"/>
        <v>3% 이하</v>
      </c>
      <c r="Q261" s="218">
        <f ca="1">IFERROR(ROUND(OFFSET(환산공식!$EX$15,$F261,0),3),"")</f>
        <v>0</v>
      </c>
      <c r="R261" s="218">
        <f ca="1">OFFSET('배치점수 계산기'!H$10,$D261,0)</f>
        <v>81.912000000000006</v>
      </c>
      <c r="S261" s="218">
        <f ca="1">OFFSET('배치점수 계산기'!I$10,$D261,0)</f>
        <v>81.462999999999994</v>
      </c>
      <c r="T261" s="218">
        <f ca="1">OFFSET('배치점수 계산기'!J$10,$D261,0)</f>
        <v>80.644999999999996</v>
      </c>
      <c r="U261" s="218">
        <f ca="1">OFFSET('배치점수 계산기'!K$10,$D261,0)</f>
        <v>79.840999999999994</v>
      </c>
      <c r="V261" s="218">
        <f ca="1">OFFSET('배치점수 계산기'!L$10,$D261,0)</f>
        <v>78.819999999999993</v>
      </c>
      <c r="W261" s="210" t="str">
        <f ca="1">OFFSET('배치점수 계산기'!M$10,$D261,0)</f>
        <v>백분위</v>
      </c>
      <c r="X261" s="208" t="str">
        <f ca="1">OFFSET('배치점수 계산기'!N$10,$D261,0)</f>
        <v>백분위</v>
      </c>
      <c r="Y261" s="212">
        <f ca="1">OFFSET(환산공식!FG$15,$F261,0)</f>
        <v>0.44</v>
      </c>
      <c r="Z261" s="35">
        <f ca="1">OFFSET(환산공식!FH$15,$F261,0)</f>
        <v>0.38</v>
      </c>
      <c r="AA261" s="203">
        <f ca="1">OFFSET(환산공식!FI$15,$F261,0)</f>
        <v>0.19</v>
      </c>
      <c r="AB261" s="5"/>
      <c r="AD261">
        <f t="shared" ca="1" si="7"/>
        <v>6</v>
      </c>
      <c r="AF261" s="5"/>
      <c r="AG261" s="5"/>
      <c r="AH261" s="5"/>
    </row>
    <row r="262" spans="1:34">
      <c r="A262" s="222"/>
      <c r="B262" s="222"/>
      <c r="C262" s="222" t="s">
        <v>3527</v>
      </c>
      <c r="D262" s="260">
        <v>2079</v>
      </c>
      <c r="E262" s="219">
        <v>245</v>
      </c>
      <c r="F262" s="219">
        <v>245</v>
      </c>
      <c r="G262" s="264">
        <v>255</v>
      </c>
      <c r="H262" s="221" t="s">
        <v>149</v>
      </c>
      <c r="I262" s="219" t="s">
        <v>1247</v>
      </c>
      <c r="J262" s="267" t="s">
        <v>1258</v>
      </c>
      <c r="K262" s="219" t="s">
        <v>84</v>
      </c>
      <c r="L262" s="35" t="str">
        <f ca="1">IF(OFFSET(환산공식!$DU$15,$F262,0)=1,"O","X")</f>
        <v>X</v>
      </c>
      <c r="M262" s="212">
        <f ca="1">IFERROR(OFFSET(환산공식!DA$15,$F262,0),"")</f>
        <v>20</v>
      </c>
      <c r="N262" s="35" t="str">
        <f ca="1">IFERROR(CONCATENATE(ROUND(OFFSET(환산공식!DB$15,$F262,0),1),"%"),"")</f>
        <v>100%</v>
      </c>
      <c r="O262" s="35">
        <f ca="1">IFERROR(OFFSET(환산공식!DC$15,$F262,0),"")</f>
        <v>0</v>
      </c>
      <c r="P262" s="212" t="str">
        <f t="shared" ca="1" si="6"/>
        <v>3% 이하</v>
      </c>
      <c r="Q262" s="218">
        <f ca="1">IFERROR(ROUND(OFFSET(환산공식!$EX$15,$F262,0),3),"")</f>
        <v>0</v>
      </c>
      <c r="R262" s="218">
        <f ca="1">OFFSET('배치점수 계산기'!H$10,$D262,0)</f>
        <v>81.894000000000005</v>
      </c>
      <c r="S262" s="218">
        <f ca="1">OFFSET('배치점수 계산기'!I$10,$D262,0)</f>
        <v>81.462999999999994</v>
      </c>
      <c r="T262" s="218">
        <f ca="1">OFFSET('배치점수 계산기'!J$10,$D262,0)</f>
        <v>80.644999999999996</v>
      </c>
      <c r="U262" s="218">
        <f ca="1">OFFSET('배치점수 계산기'!K$10,$D262,0)</f>
        <v>79.840999999999994</v>
      </c>
      <c r="V262" s="218">
        <f ca="1">OFFSET('배치점수 계산기'!L$10,$D262,0)</f>
        <v>78.819999999999993</v>
      </c>
      <c r="W262" s="210" t="str">
        <f ca="1">OFFSET('배치점수 계산기'!M$10,$D262,0)</f>
        <v>백분위</v>
      </c>
      <c r="X262" s="208" t="str">
        <f ca="1">OFFSET('배치점수 계산기'!N$10,$D262,0)</f>
        <v>백분위</v>
      </c>
      <c r="Y262" s="212">
        <f ca="1">OFFSET(환산공식!FG$15,$F262,0)</f>
        <v>0.44</v>
      </c>
      <c r="Z262" s="35">
        <f ca="1">OFFSET(환산공식!FH$15,$F262,0)</f>
        <v>0.38</v>
      </c>
      <c r="AA262" s="203">
        <f ca="1">OFFSET(환산공식!FI$15,$F262,0)</f>
        <v>0.19</v>
      </c>
      <c r="AB262" s="5"/>
      <c r="AD262">
        <f t="shared" ca="1" si="7"/>
        <v>6</v>
      </c>
      <c r="AF262" s="5"/>
      <c r="AG262" s="5"/>
      <c r="AH262" s="5"/>
    </row>
    <row r="263" spans="1:34">
      <c r="A263" s="222"/>
      <c r="B263" s="222"/>
      <c r="C263" s="222" t="s">
        <v>3528</v>
      </c>
      <c r="D263" s="260">
        <v>2080</v>
      </c>
      <c r="E263" s="219">
        <v>245</v>
      </c>
      <c r="F263" s="219">
        <v>245</v>
      </c>
      <c r="G263" s="264">
        <v>256</v>
      </c>
      <c r="H263" s="221" t="s">
        <v>149</v>
      </c>
      <c r="I263" s="219" t="s">
        <v>1247</v>
      </c>
      <c r="J263" s="267" t="s">
        <v>1255</v>
      </c>
      <c r="K263" s="219" t="s">
        <v>84</v>
      </c>
      <c r="L263" s="35" t="str">
        <f ca="1">IF(OFFSET(환산공식!$DU$15,$F263,0)=1,"O","X")</f>
        <v>X</v>
      </c>
      <c r="M263" s="212">
        <f ca="1">IFERROR(OFFSET(환산공식!DA$15,$F263,0),"")</f>
        <v>20</v>
      </c>
      <c r="N263" s="35" t="str">
        <f ca="1">IFERROR(CONCATENATE(ROUND(OFFSET(환산공식!DB$15,$F263,0),1),"%"),"")</f>
        <v>100%</v>
      </c>
      <c r="O263" s="35">
        <f ca="1">IFERROR(OFFSET(환산공식!DC$15,$F263,0),"")</f>
        <v>0</v>
      </c>
      <c r="P263" s="212" t="str">
        <f t="shared" ca="1" si="6"/>
        <v>3% 이하</v>
      </c>
      <c r="Q263" s="218">
        <f ca="1">IFERROR(ROUND(OFFSET(환산공식!$EX$15,$F263,0),3),"")</f>
        <v>0</v>
      </c>
      <c r="R263" s="218">
        <f ca="1">OFFSET('배치점수 계산기'!H$10,$D263,0)</f>
        <v>81.879000000000005</v>
      </c>
      <c r="S263" s="218">
        <f ca="1">OFFSET('배치점수 계산기'!I$10,$D263,0)</f>
        <v>81.38</v>
      </c>
      <c r="T263" s="218">
        <f ca="1">OFFSET('배치점수 계산기'!J$10,$D263,0)</f>
        <v>80.56</v>
      </c>
      <c r="U263" s="218">
        <f ca="1">OFFSET('배치점수 계산기'!K$10,$D263,0)</f>
        <v>79.775999999999996</v>
      </c>
      <c r="V263" s="218">
        <f ca="1">OFFSET('배치점수 계산기'!L$10,$D263,0)</f>
        <v>78.727999999999994</v>
      </c>
      <c r="W263" s="210" t="str">
        <f ca="1">OFFSET('배치점수 계산기'!M$10,$D263,0)</f>
        <v>백분위</v>
      </c>
      <c r="X263" s="208" t="str">
        <f ca="1">OFFSET('배치점수 계산기'!N$10,$D263,0)</f>
        <v>백분위</v>
      </c>
      <c r="Y263" s="212">
        <f ca="1">OFFSET(환산공식!FG$15,$F263,0)</f>
        <v>0.44</v>
      </c>
      <c r="Z263" s="35">
        <f ca="1">OFFSET(환산공식!FH$15,$F263,0)</f>
        <v>0.38</v>
      </c>
      <c r="AA263" s="203">
        <f ca="1">OFFSET(환산공식!FI$15,$F263,0)</f>
        <v>0.19</v>
      </c>
      <c r="AB263" s="5"/>
      <c r="AD263">
        <f t="shared" ca="1" si="7"/>
        <v>6</v>
      </c>
      <c r="AF263" s="5"/>
      <c r="AG263" s="5"/>
      <c r="AH263" s="5"/>
    </row>
    <row r="264" spans="1:34">
      <c r="A264" s="222"/>
      <c r="B264" s="222"/>
      <c r="C264" s="222" t="s">
        <v>3529</v>
      </c>
      <c r="D264" s="260">
        <v>2081</v>
      </c>
      <c r="E264" s="219">
        <v>134</v>
      </c>
      <c r="F264" s="219">
        <v>134</v>
      </c>
      <c r="G264" s="264">
        <v>257</v>
      </c>
      <c r="H264" s="221" t="s">
        <v>149</v>
      </c>
      <c r="I264" s="219" t="s">
        <v>1265</v>
      </c>
      <c r="J264" s="267" t="s">
        <v>1015</v>
      </c>
      <c r="K264" s="219" t="s">
        <v>83</v>
      </c>
      <c r="L264" s="35" t="str">
        <f ca="1">IF(OFFSET(환산공식!$DU$15,$F264,0)=1,"O","X")</f>
        <v>X</v>
      </c>
      <c r="M264" s="212">
        <f ca="1">IFERROR(OFFSET(환산공식!DA$15,$F264,0),"")</f>
        <v>200</v>
      </c>
      <c r="N264" s="35" t="str">
        <f ca="1">IFERROR(CONCATENATE(ROUND(OFFSET(환산공식!DB$15,$F264,0),1),"%"),"")</f>
        <v>100%</v>
      </c>
      <c r="O264" s="35">
        <f ca="1">IFERROR(OFFSET(환산공식!DC$15,$F264,0),"")</f>
        <v>0</v>
      </c>
      <c r="P264" s="212" t="str">
        <f t="shared" ca="1" si="6"/>
        <v>3% 이하</v>
      </c>
      <c r="Q264" s="218">
        <f ca="1">IFERROR(ROUND(OFFSET(환산공식!$EX$15,$F264,0),3),"")</f>
        <v>0</v>
      </c>
      <c r="R264" s="218">
        <f ca="1">OFFSET('배치점수 계산기'!H$10,$D264,0)</f>
        <v>831.63</v>
      </c>
      <c r="S264" s="218">
        <f ca="1">OFFSET('배치점수 계산기'!I$10,$D264,0)</f>
        <v>828.91499999999996</v>
      </c>
      <c r="T264" s="218">
        <f ca="1">OFFSET('배치점수 계산기'!J$10,$D264,0)</f>
        <v>825.43700000000001</v>
      </c>
      <c r="U264" s="218">
        <f ca="1">OFFSET('배치점수 계산기'!K$10,$D264,0)</f>
        <v>822.42200000000003</v>
      </c>
      <c r="V264" s="218">
        <f ca="1">OFFSET('배치점수 계산기'!L$10,$D264,0)</f>
        <v>819.95299999999997</v>
      </c>
      <c r="W264" s="210" t="str">
        <f ca="1">OFFSET('배치점수 계산기'!M$10,$D264,0)</f>
        <v>표점/만점</v>
      </c>
      <c r="X264" s="208" t="str">
        <f ca="1">OFFSET('배치점수 계산기'!N$10,$D264,0)</f>
        <v>변표/만점</v>
      </c>
      <c r="Y264" s="212">
        <f ca="1">OFFSET(환산공식!FG$15,$F264,0)</f>
        <v>0.25</v>
      </c>
      <c r="Z264" s="35">
        <f ca="1">OFFSET(환산공식!FH$15,$F264,0)</f>
        <v>0.44</v>
      </c>
      <c r="AA264" s="203">
        <f ca="1">OFFSET(환산공식!FI$15,$F264,0)</f>
        <v>0.31</v>
      </c>
      <c r="AB264" s="5"/>
      <c r="AD264">
        <f t="shared" ca="1" si="7"/>
        <v>6</v>
      </c>
      <c r="AF264" s="5"/>
      <c r="AG264" s="5"/>
      <c r="AH264" s="5"/>
    </row>
    <row r="265" spans="1:34">
      <c r="A265" s="222"/>
      <c r="B265" s="222"/>
      <c r="C265" s="222" t="s">
        <v>3530</v>
      </c>
      <c r="D265" s="260">
        <v>2082</v>
      </c>
      <c r="E265" s="219">
        <v>132</v>
      </c>
      <c r="F265" s="219">
        <v>132</v>
      </c>
      <c r="G265" s="264">
        <v>258</v>
      </c>
      <c r="H265" s="221" t="s">
        <v>149</v>
      </c>
      <c r="I265" s="219" t="s">
        <v>1265</v>
      </c>
      <c r="J265" s="267" t="s">
        <v>1269</v>
      </c>
      <c r="K265" s="219" t="s">
        <v>83</v>
      </c>
      <c r="L265" s="35" t="str">
        <f ca="1">IF(OFFSET(환산공식!$DU$15,$F265,0)=1,"O","X")</f>
        <v>X</v>
      </c>
      <c r="M265" s="212">
        <f ca="1">IFERROR(OFFSET(환산공식!DA$15,$F265,0),"")</f>
        <v>200</v>
      </c>
      <c r="N265" s="35" t="str">
        <f ca="1">IFERROR(CONCATENATE(ROUND(OFFSET(환산공식!DB$15,$F265,0),1),"%"),"")</f>
        <v>100%</v>
      </c>
      <c r="O265" s="35">
        <f ca="1">IFERROR(OFFSET(환산공식!DC$15,$F265,0),"")</f>
        <v>0</v>
      </c>
      <c r="P265" s="212" t="str">
        <f t="shared" ref="P265:P312" ca="1" si="8">IF(E265="","",IF(Q265&gt;R265,"90% 이상",IF(Q265&gt;S265,CONCATENATE(ROUND(((Q265-S265)/(R265-S265))*20+70,0),"%"),IF(Q265&gt;T265,CONCATENATE(ROUND(((Q265-T265)/(S265-T265))*30+40,0),"%"),IF(Q265&gt;U265,CONCATENATE(ROUND(((Q265-U265)/(T265-U265))*30+10,0),"%"),IF(Q265&gt;V265,CONCATENATE(ROUND(((Q265-V265)/(U265-V265))*7+3,0),"%"),"3% 이하"))))))</f>
        <v>3% 이하</v>
      </c>
      <c r="Q265" s="218">
        <f ca="1">IFERROR(ROUND(OFFSET(환산공식!$EX$15,$F265,0),3),"")</f>
        <v>0</v>
      </c>
      <c r="R265" s="218">
        <f ca="1">OFFSET('배치점수 계산기'!H$10,$D265,0)</f>
        <v>819.56299999999999</v>
      </c>
      <c r="S265" s="218">
        <f ca="1">OFFSET('배치점수 계산기'!I$10,$D265,0)</f>
        <v>816.97400000000005</v>
      </c>
      <c r="T265" s="218">
        <f ca="1">OFFSET('배치점수 계산기'!J$10,$D265,0)</f>
        <v>813.08299999999997</v>
      </c>
      <c r="U265" s="218">
        <f ca="1">OFFSET('배치점수 계산기'!K$10,$D265,0)</f>
        <v>809.86500000000001</v>
      </c>
      <c r="V265" s="218">
        <f ca="1">OFFSET('배치점수 계산기'!L$10,$D265,0)</f>
        <v>807.87</v>
      </c>
      <c r="W265" s="210" t="str">
        <f ca="1">OFFSET('배치점수 계산기'!M$10,$D265,0)</f>
        <v>표점/만점</v>
      </c>
      <c r="X265" s="208" t="str">
        <f ca="1">OFFSET('배치점수 계산기'!N$10,$D265,0)</f>
        <v>변표/만점</v>
      </c>
      <c r="Y265" s="212">
        <f ca="1">OFFSET(환산공식!FG$15,$F265,0)</f>
        <v>0.25</v>
      </c>
      <c r="Z265" s="35">
        <f ca="1">OFFSET(환산공식!FH$15,$F265,0)</f>
        <v>0.44</v>
      </c>
      <c r="AA265" s="203">
        <f ca="1">OFFSET(환산공식!FI$15,$F265,0)</f>
        <v>0.31</v>
      </c>
      <c r="AB265" s="5"/>
      <c r="AD265">
        <f t="shared" ref="AD265:AD312" ca="1" si="9">IF(L265="X",6,IF(Q265&gt;R265,1,IF(Q265&gt;S265,2,IF(Q265&gt;T265,3,IF(Q265&gt;U265,4,IF(Q265&gt;=V265,5,IF(Q265&lt;V265,6,"")))))))</f>
        <v>6</v>
      </c>
      <c r="AF265" s="5"/>
      <c r="AG265" s="5"/>
      <c r="AH265" s="5"/>
    </row>
    <row r="266" spans="1:34">
      <c r="A266" s="222"/>
      <c r="B266" s="222"/>
      <c r="C266" s="222" t="s">
        <v>3531</v>
      </c>
      <c r="D266" s="260">
        <v>2083</v>
      </c>
      <c r="E266" s="219">
        <v>132</v>
      </c>
      <c r="F266" s="219">
        <v>132</v>
      </c>
      <c r="G266" s="264">
        <v>259</v>
      </c>
      <c r="H266" s="221" t="s">
        <v>149</v>
      </c>
      <c r="I266" s="219" t="s">
        <v>1265</v>
      </c>
      <c r="J266" s="267" t="s">
        <v>1266</v>
      </c>
      <c r="K266" s="219" t="s">
        <v>83</v>
      </c>
      <c r="L266" s="35" t="str">
        <f ca="1">IF(OFFSET(환산공식!$DU$15,$F266,0)=1,"O","X")</f>
        <v>X</v>
      </c>
      <c r="M266" s="212">
        <f ca="1">IFERROR(OFFSET(환산공식!DA$15,$F266,0),"")</f>
        <v>200</v>
      </c>
      <c r="N266" s="35" t="str">
        <f ca="1">IFERROR(CONCATENATE(ROUND(OFFSET(환산공식!DB$15,$F266,0),1),"%"),"")</f>
        <v>100%</v>
      </c>
      <c r="O266" s="35">
        <f ca="1">IFERROR(OFFSET(환산공식!DC$15,$F266,0),"")</f>
        <v>0</v>
      </c>
      <c r="P266" s="212" t="str">
        <f t="shared" ca="1" si="8"/>
        <v>3% 이하</v>
      </c>
      <c r="Q266" s="218">
        <f ca="1">IFERROR(ROUND(OFFSET(환산공식!$EX$15,$F266,0),3),"")</f>
        <v>0</v>
      </c>
      <c r="R266" s="218">
        <f ca="1">OFFSET('배치점수 계산기'!H$10,$D266,0)</f>
        <v>809.86500000000001</v>
      </c>
      <c r="S266" s="218">
        <f ca="1">OFFSET('배치점수 계산기'!I$10,$D266,0)</f>
        <v>808.03200000000004</v>
      </c>
      <c r="T266" s="218">
        <f ca="1">OFFSET('배치점수 계산기'!J$10,$D266,0)</f>
        <v>804.68200000000002</v>
      </c>
      <c r="U266" s="218">
        <f ca="1">OFFSET('배치점수 계산기'!K$10,$D266,0)</f>
        <v>802.16</v>
      </c>
      <c r="V266" s="218">
        <f ca="1">OFFSET('배치점수 계산기'!L$10,$D266,0)</f>
        <v>799.74400000000003</v>
      </c>
      <c r="W266" s="210" t="str">
        <f ca="1">OFFSET('배치점수 계산기'!M$10,$D266,0)</f>
        <v>표점/만점</v>
      </c>
      <c r="X266" s="208" t="str">
        <f ca="1">OFFSET('배치점수 계산기'!N$10,$D266,0)</f>
        <v>변표/만점</v>
      </c>
      <c r="Y266" s="212">
        <f ca="1">OFFSET(환산공식!FG$15,$F266,0)</f>
        <v>0.25</v>
      </c>
      <c r="Z266" s="35">
        <f ca="1">OFFSET(환산공식!FH$15,$F266,0)</f>
        <v>0.44</v>
      </c>
      <c r="AA266" s="203">
        <f ca="1">OFFSET(환산공식!FI$15,$F266,0)</f>
        <v>0.31</v>
      </c>
      <c r="AB266" s="5"/>
      <c r="AD266">
        <f t="shared" ca="1" si="9"/>
        <v>6</v>
      </c>
      <c r="AF266" s="5"/>
      <c r="AG266" s="5"/>
      <c r="AH266" s="5"/>
    </row>
    <row r="267" spans="1:34">
      <c r="A267" s="222"/>
      <c r="B267" s="222"/>
      <c r="C267" s="222" t="s">
        <v>3532</v>
      </c>
      <c r="D267" s="260">
        <v>2084</v>
      </c>
      <c r="E267" s="219">
        <v>132</v>
      </c>
      <c r="F267" s="219">
        <v>132</v>
      </c>
      <c r="G267" s="264">
        <v>260</v>
      </c>
      <c r="H267" s="221" t="s">
        <v>149</v>
      </c>
      <c r="I267" s="219" t="s">
        <v>1265</v>
      </c>
      <c r="J267" s="267" t="s">
        <v>1272</v>
      </c>
      <c r="K267" s="219" t="s">
        <v>83</v>
      </c>
      <c r="L267" s="35" t="str">
        <f ca="1">IF(OFFSET(환산공식!$DU$15,$F267,0)=1,"O","X")</f>
        <v>X</v>
      </c>
      <c r="M267" s="212">
        <f ca="1">IFERROR(OFFSET(환산공식!DA$15,$F267,0),"")</f>
        <v>200</v>
      </c>
      <c r="N267" s="35" t="str">
        <f ca="1">IFERROR(CONCATENATE(ROUND(OFFSET(환산공식!DB$15,$F267,0),1),"%"),"")</f>
        <v>100%</v>
      </c>
      <c r="O267" s="35">
        <f ca="1">IFERROR(OFFSET(환산공식!DC$15,$F267,0),"")</f>
        <v>0</v>
      </c>
      <c r="P267" s="212" t="str">
        <f t="shared" ca="1" si="8"/>
        <v>3% 이하</v>
      </c>
      <c r="Q267" s="218">
        <f ca="1">IFERROR(ROUND(OFFSET(환산공식!$EX$15,$F267,0),3),"")</f>
        <v>0</v>
      </c>
      <c r="R267" s="218">
        <f ca="1">OFFSET('배치점수 계산기'!H$10,$D267,0)</f>
        <v>809.86500000000001</v>
      </c>
      <c r="S267" s="218">
        <f ca="1">OFFSET('배치점수 계산기'!I$10,$D267,0)</f>
        <v>807.89700000000005</v>
      </c>
      <c r="T267" s="218">
        <f ca="1">OFFSET('배치점수 계산기'!J$10,$D267,0)</f>
        <v>804.24900000000002</v>
      </c>
      <c r="U267" s="218">
        <f ca="1">OFFSET('배치점수 계산기'!K$10,$D267,0)</f>
        <v>800.64800000000002</v>
      </c>
      <c r="V267" s="218">
        <f ca="1">OFFSET('배치점수 계산기'!L$10,$D267,0)</f>
        <v>798.26700000000005</v>
      </c>
      <c r="W267" s="210" t="str">
        <f ca="1">OFFSET('배치점수 계산기'!M$10,$D267,0)</f>
        <v>표점/만점</v>
      </c>
      <c r="X267" s="208" t="str">
        <f ca="1">OFFSET('배치점수 계산기'!N$10,$D267,0)</f>
        <v>변표/만점</v>
      </c>
      <c r="Y267" s="212">
        <f ca="1">OFFSET(환산공식!FG$15,$F267,0)</f>
        <v>0.25</v>
      </c>
      <c r="Z267" s="35">
        <f ca="1">OFFSET(환산공식!FH$15,$F267,0)</f>
        <v>0.44</v>
      </c>
      <c r="AA267" s="203">
        <f ca="1">OFFSET(환산공식!FI$15,$F267,0)</f>
        <v>0.31</v>
      </c>
      <c r="AB267" s="5"/>
      <c r="AD267">
        <f t="shared" ca="1" si="9"/>
        <v>6</v>
      </c>
      <c r="AF267" s="5"/>
      <c r="AG267" s="5"/>
      <c r="AH267" s="5"/>
    </row>
    <row r="268" spans="1:34">
      <c r="A268" s="222"/>
      <c r="B268" s="222"/>
      <c r="C268" s="222" t="s">
        <v>3533</v>
      </c>
      <c r="D268" s="260">
        <v>2085</v>
      </c>
      <c r="E268" s="219">
        <v>132</v>
      </c>
      <c r="F268" s="219">
        <v>132</v>
      </c>
      <c r="G268" s="264">
        <v>261</v>
      </c>
      <c r="H268" s="221" t="s">
        <v>149</v>
      </c>
      <c r="I268" s="219" t="s">
        <v>1265</v>
      </c>
      <c r="J268" s="267" t="s">
        <v>1268</v>
      </c>
      <c r="K268" s="219" t="s">
        <v>83</v>
      </c>
      <c r="L268" s="35" t="str">
        <f ca="1">IF(OFFSET(환산공식!$DU$15,$F268,0)=1,"O","X")</f>
        <v>X</v>
      </c>
      <c r="M268" s="212">
        <f ca="1">IFERROR(OFFSET(환산공식!DA$15,$F268,0),"")</f>
        <v>200</v>
      </c>
      <c r="N268" s="35" t="str">
        <f ca="1">IFERROR(CONCATENATE(ROUND(OFFSET(환산공식!DB$15,$F268,0),1),"%"),"")</f>
        <v>100%</v>
      </c>
      <c r="O268" s="35">
        <f ca="1">IFERROR(OFFSET(환산공식!DC$15,$F268,0),"")</f>
        <v>0</v>
      </c>
      <c r="P268" s="212" t="str">
        <f t="shared" ca="1" si="8"/>
        <v>3% 이하</v>
      </c>
      <c r="Q268" s="218">
        <f ca="1">IFERROR(ROUND(OFFSET(환산공식!$EX$15,$F268,0),3),"")</f>
        <v>0</v>
      </c>
      <c r="R268" s="218">
        <f ca="1">OFFSET('배치점수 계산기'!H$10,$D268,0)</f>
        <v>809.09299999999996</v>
      </c>
      <c r="S268" s="218">
        <f ca="1">OFFSET('배치점수 계산기'!I$10,$D268,0)</f>
        <v>807.17</v>
      </c>
      <c r="T268" s="218">
        <f ca="1">OFFSET('배치점수 계산기'!J$10,$D268,0)</f>
        <v>803.35500000000002</v>
      </c>
      <c r="U268" s="218">
        <f ca="1">OFFSET('배치점수 계산기'!K$10,$D268,0)</f>
        <v>800.63900000000001</v>
      </c>
      <c r="V268" s="218">
        <f ca="1">OFFSET('배치점수 계산기'!L$10,$D268,0)</f>
        <v>798.81100000000004</v>
      </c>
      <c r="W268" s="210" t="str">
        <f ca="1">OFFSET('배치점수 계산기'!M$10,$D268,0)</f>
        <v>표점/만점</v>
      </c>
      <c r="X268" s="208" t="str">
        <f ca="1">OFFSET('배치점수 계산기'!N$10,$D268,0)</f>
        <v>변표/만점</v>
      </c>
      <c r="Y268" s="212">
        <f ca="1">OFFSET(환산공식!FG$15,$F268,0)</f>
        <v>0.25</v>
      </c>
      <c r="Z268" s="35">
        <f ca="1">OFFSET(환산공식!FH$15,$F268,0)</f>
        <v>0.44</v>
      </c>
      <c r="AA268" s="203">
        <f ca="1">OFFSET(환산공식!FI$15,$F268,0)</f>
        <v>0.31</v>
      </c>
      <c r="AB268" s="5"/>
      <c r="AD268">
        <f t="shared" ca="1" si="9"/>
        <v>6</v>
      </c>
      <c r="AF268" s="5"/>
      <c r="AG268" s="5"/>
      <c r="AH268" s="5"/>
    </row>
    <row r="269" spans="1:34">
      <c r="A269" s="222"/>
      <c r="B269" s="222"/>
      <c r="C269" s="222" t="s">
        <v>3534</v>
      </c>
      <c r="D269" s="260">
        <v>2086</v>
      </c>
      <c r="E269" s="219">
        <v>132</v>
      </c>
      <c r="F269" s="219">
        <v>132</v>
      </c>
      <c r="G269" s="264">
        <v>262</v>
      </c>
      <c r="H269" s="221" t="s">
        <v>149</v>
      </c>
      <c r="I269" s="219" t="s">
        <v>1265</v>
      </c>
      <c r="J269" s="267" t="s">
        <v>1267</v>
      </c>
      <c r="K269" s="219" t="s">
        <v>83</v>
      </c>
      <c r="L269" s="35" t="str">
        <f ca="1">IF(OFFSET(환산공식!$DU$15,$F269,0)=1,"O","X")</f>
        <v>X</v>
      </c>
      <c r="M269" s="212">
        <f ca="1">IFERROR(OFFSET(환산공식!DA$15,$F269,0),"")</f>
        <v>200</v>
      </c>
      <c r="N269" s="35" t="str">
        <f ca="1">IFERROR(CONCATENATE(ROUND(OFFSET(환산공식!DB$15,$F269,0),1),"%"),"")</f>
        <v>100%</v>
      </c>
      <c r="O269" s="35">
        <f ca="1">IFERROR(OFFSET(환산공식!DC$15,$F269,0),"")</f>
        <v>0</v>
      </c>
      <c r="P269" s="212" t="str">
        <f t="shared" ca="1" si="8"/>
        <v>3% 이하</v>
      </c>
      <c r="Q269" s="218">
        <f ca="1">IFERROR(ROUND(OFFSET(환산공식!$EX$15,$F269,0),3),"")</f>
        <v>0</v>
      </c>
      <c r="R269" s="218">
        <f ca="1">OFFSET('배치점수 계산기'!H$10,$D269,0)</f>
        <v>808.16600000000005</v>
      </c>
      <c r="S269" s="218">
        <f ca="1">OFFSET('배치점수 계산기'!I$10,$D269,0)</f>
        <v>805.94399999999996</v>
      </c>
      <c r="T269" s="218">
        <f ca="1">OFFSET('배치점수 계산기'!J$10,$D269,0)</f>
        <v>802.69100000000003</v>
      </c>
      <c r="U269" s="218">
        <f ca="1">OFFSET('배치점수 계산기'!K$10,$D269,0)</f>
        <v>799.45699999999999</v>
      </c>
      <c r="V269" s="218">
        <f ca="1">OFFSET('배치점수 계산기'!L$10,$D269,0)</f>
        <v>797.44100000000003</v>
      </c>
      <c r="W269" s="210" t="str">
        <f ca="1">OFFSET('배치점수 계산기'!M$10,$D269,0)</f>
        <v>표점/만점</v>
      </c>
      <c r="X269" s="208" t="str">
        <f ca="1">OFFSET('배치점수 계산기'!N$10,$D269,0)</f>
        <v>변표/만점</v>
      </c>
      <c r="Y269" s="212">
        <f ca="1">OFFSET(환산공식!FG$15,$F269,0)</f>
        <v>0.25</v>
      </c>
      <c r="Z269" s="35">
        <f ca="1">OFFSET(환산공식!FH$15,$F269,0)</f>
        <v>0.44</v>
      </c>
      <c r="AA269" s="203">
        <f ca="1">OFFSET(환산공식!FI$15,$F269,0)</f>
        <v>0.31</v>
      </c>
      <c r="AB269" s="5"/>
      <c r="AD269">
        <f t="shared" ca="1" si="9"/>
        <v>6</v>
      </c>
      <c r="AF269" s="5"/>
      <c r="AG269" s="5"/>
      <c r="AH269" s="5"/>
    </row>
    <row r="270" spans="1:34">
      <c r="A270" s="222"/>
      <c r="B270" s="222"/>
      <c r="C270" s="222" t="s">
        <v>3535</v>
      </c>
      <c r="D270" s="260">
        <v>2087</v>
      </c>
      <c r="E270" s="219">
        <v>132</v>
      </c>
      <c r="F270" s="219">
        <v>132</v>
      </c>
      <c r="G270" s="264">
        <v>263</v>
      </c>
      <c r="H270" s="221" t="s">
        <v>149</v>
      </c>
      <c r="I270" s="219" t="s">
        <v>1265</v>
      </c>
      <c r="J270" s="267" t="s">
        <v>710</v>
      </c>
      <c r="K270" s="219" t="s">
        <v>83</v>
      </c>
      <c r="L270" s="35" t="str">
        <f ca="1">IF(OFFSET(환산공식!$DU$15,$F270,0)=1,"O","X")</f>
        <v>X</v>
      </c>
      <c r="M270" s="212">
        <f ca="1">IFERROR(OFFSET(환산공식!DA$15,$F270,0),"")</f>
        <v>200</v>
      </c>
      <c r="N270" s="35" t="str">
        <f ca="1">IFERROR(CONCATENATE(ROUND(OFFSET(환산공식!DB$15,$F270,0),1),"%"),"")</f>
        <v>100%</v>
      </c>
      <c r="O270" s="35">
        <f ca="1">IFERROR(OFFSET(환산공식!DC$15,$F270,0),"")</f>
        <v>0</v>
      </c>
      <c r="P270" s="212" t="str">
        <f t="shared" ca="1" si="8"/>
        <v>3% 이하</v>
      </c>
      <c r="Q270" s="218">
        <f ca="1">IFERROR(ROUND(OFFSET(환산공식!$EX$15,$F270,0),3),"")</f>
        <v>0</v>
      </c>
      <c r="R270" s="218">
        <f ca="1">OFFSET('배치점수 계산기'!H$10,$D270,0)</f>
        <v>800.81600000000003</v>
      </c>
      <c r="S270" s="218">
        <f ca="1">OFFSET('배치점수 계산기'!I$10,$D270,0)</f>
        <v>798.94600000000003</v>
      </c>
      <c r="T270" s="218">
        <f ca="1">OFFSET('배치점수 계산기'!J$10,$D270,0)</f>
        <v>795.61199999999997</v>
      </c>
      <c r="U270" s="218">
        <f ca="1">OFFSET('배치점수 계산기'!K$10,$D270,0)</f>
        <v>792.33399999999995</v>
      </c>
      <c r="V270" s="218">
        <f ca="1">OFFSET('배치점수 계산기'!L$10,$D270,0)</f>
        <v>790.24300000000005</v>
      </c>
      <c r="W270" s="210" t="str">
        <f ca="1">OFFSET('배치점수 계산기'!M$10,$D270,0)</f>
        <v>표점/만점</v>
      </c>
      <c r="X270" s="208" t="str">
        <f ca="1">OFFSET('배치점수 계산기'!N$10,$D270,0)</f>
        <v>변표/만점</v>
      </c>
      <c r="Y270" s="212">
        <f ca="1">OFFSET(환산공식!FG$15,$F270,0)</f>
        <v>0.25</v>
      </c>
      <c r="Z270" s="35">
        <f ca="1">OFFSET(환산공식!FH$15,$F270,0)</f>
        <v>0.44</v>
      </c>
      <c r="AA270" s="203">
        <f ca="1">OFFSET(환산공식!FI$15,$F270,0)</f>
        <v>0.31</v>
      </c>
      <c r="AB270" s="5"/>
      <c r="AD270">
        <f t="shared" ca="1" si="9"/>
        <v>6</v>
      </c>
      <c r="AF270" s="5"/>
      <c r="AG270" s="5"/>
      <c r="AH270" s="5"/>
    </row>
    <row r="271" spans="1:34">
      <c r="A271" s="222"/>
      <c r="B271" s="222"/>
      <c r="C271" s="222" t="s">
        <v>3536</v>
      </c>
      <c r="D271" s="260">
        <v>2088</v>
      </c>
      <c r="E271" s="219">
        <v>135</v>
      </c>
      <c r="F271" s="219">
        <v>135</v>
      </c>
      <c r="G271" s="264">
        <v>264</v>
      </c>
      <c r="H271" s="221" t="s">
        <v>149</v>
      </c>
      <c r="I271" s="219" t="s">
        <v>1265</v>
      </c>
      <c r="J271" s="267" t="s">
        <v>1274</v>
      </c>
      <c r="K271" s="219" t="s">
        <v>84</v>
      </c>
      <c r="L271" s="35" t="str">
        <f ca="1">IF(OFFSET(환산공식!$DU$15,$F271,0)=1,"O","X")</f>
        <v>X</v>
      </c>
      <c r="M271" s="212">
        <f ca="1">IFERROR(OFFSET(환산공식!DA$15,$F271,0),"")</f>
        <v>200</v>
      </c>
      <c r="N271" s="35" t="str">
        <f ca="1">IFERROR(CONCATENATE(ROUND(OFFSET(환산공식!DB$15,$F271,0),1),"%"),"")</f>
        <v>100%</v>
      </c>
      <c r="O271" s="35">
        <f ca="1">IFERROR(OFFSET(환산공식!DC$15,$F271,0),"")</f>
        <v>0</v>
      </c>
      <c r="P271" s="212" t="str">
        <f t="shared" ca="1" si="8"/>
        <v>3% 이하</v>
      </c>
      <c r="Q271" s="218">
        <f ca="1">IFERROR(ROUND(OFFSET(환산공식!$EX$15,$F271,0),3),"")</f>
        <v>0</v>
      </c>
      <c r="R271" s="218">
        <f ca="1">OFFSET('배치점수 계산기'!H$10,$D271,0)</f>
        <v>843.84900000000005</v>
      </c>
      <c r="S271" s="218">
        <f ca="1">OFFSET('배치점수 계산기'!I$10,$D271,0)</f>
        <v>841.74</v>
      </c>
      <c r="T271" s="218">
        <f ca="1">OFFSET('배치점수 계산기'!J$10,$D271,0)</f>
        <v>838.73400000000004</v>
      </c>
      <c r="U271" s="218">
        <f ca="1">OFFSET('배치점수 계산기'!K$10,$D271,0)</f>
        <v>835.76099999999997</v>
      </c>
      <c r="V271" s="218">
        <f ca="1">OFFSET('배치점수 계산기'!L$10,$D271,0)</f>
        <v>834.12699999999995</v>
      </c>
      <c r="W271" s="210" t="str">
        <f ca="1">OFFSET('배치점수 계산기'!M$10,$D271,0)</f>
        <v>표점/만점</v>
      </c>
      <c r="X271" s="208" t="str">
        <f ca="1">OFFSET('배치점수 계산기'!N$10,$D271,0)</f>
        <v>변표/만점</v>
      </c>
      <c r="Y271" s="212">
        <f ca="1">OFFSET(환산공식!FG$15,$F271,0)</f>
        <v>0.43</v>
      </c>
      <c r="Z271" s="35">
        <f ca="1">OFFSET(환산공식!FH$15,$F271,0)</f>
        <v>0.25</v>
      </c>
      <c r="AA271" s="203">
        <f ca="1">OFFSET(환산공식!FI$15,$F271,0)</f>
        <v>0.32</v>
      </c>
      <c r="AB271" s="5"/>
      <c r="AD271">
        <f t="shared" ca="1" si="9"/>
        <v>6</v>
      </c>
      <c r="AF271" s="5"/>
      <c r="AG271" s="5"/>
      <c r="AH271" s="5"/>
    </row>
    <row r="272" spans="1:34">
      <c r="A272" s="222"/>
      <c r="B272" s="222"/>
      <c r="C272" s="222" t="s">
        <v>3537</v>
      </c>
      <c r="D272" s="260">
        <v>2089</v>
      </c>
      <c r="E272" s="219">
        <v>135</v>
      </c>
      <c r="F272" s="219">
        <v>135</v>
      </c>
      <c r="G272" s="264">
        <v>265</v>
      </c>
      <c r="H272" s="221" t="s">
        <v>149</v>
      </c>
      <c r="I272" s="219" t="s">
        <v>1265</v>
      </c>
      <c r="J272" s="267" t="s">
        <v>1275</v>
      </c>
      <c r="K272" s="219" t="s">
        <v>84</v>
      </c>
      <c r="L272" s="35" t="str">
        <f ca="1">IF(OFFSET(환산공식!$DU$15,$F272,0)=1,"O","X")</f>
        <v>X</v>
      </c>
      <c r="M272" s="212">
        <f ca="1">IFERROR(OFFSET(환산공식!DA$15,$F272,0),"")</f>
        <v>200</v>
      </c>
      <c r="N272" s="35" t="str">
        <f ca="1">IFERROR(CONCATENATE(ROUND(OFFSET(환산공식!DB$15,$F272,0),1),"%"),"")</f>
        <v>100%</v>
      </c>
      <c r="O272" s="35">
        <f ca="1">IFERROR(OFFSET(환산공식!DC$15,$F272,0),"")</f>
        <v>0</v>
      </c>
      <c r="P272" s="212" t="str">
        <f t="shared" ca="1" si="8"/>
        <v>3% 이하</v>
      </c>
      <c r="Q272" s="218">
        <f ca="1">IFERROR(ROUND(OFFSET(환산공식!$EX$15,$F272,0),3),"")</f>
        <v>0</v>
      </c>
      <c r="R272" s="218">
        <f ca="1">OFFSET('배치점수 계산기'!H$10,$D272,0)</f>
        <v>837.23099999999999</v>
      </c>
      <c r="S272" s="218">
        <f ca="1">OFFSET('배치점수 계산기'!I$10,$D272,0)</f>
        <v>835.23299999999995</v>
      </c>
      <c r="T272" s="218">
        <f ca="1">OFFSET('배치점수 계산기'!J$10,$D272,0)</f>
        <v>831.93200000000002</v>
      </c>
      <c r="U272" s="218">
        <f ca="1">OFFSET('배치점수 계산기'!K$10,$D272,0)</f>
        <v>828.86800000000005</v>
      </c>
      <c r="V272" s="218">
        <f ca="1">OFFSET('배치점수 계산기'!L$10,$D272,0)</f>
        <v>826.93299999999999</v>
      </c>
      <c r="W272" s="210" t="str">
        <f ca="1">OFFSET('배치점수 계산기'!M$10,$D272,0)</f>
        <v>표점/만점</v>
      </c>
      <c r="X272" s="208" t="str">
        <f ca="1">OFFSET('배치점수 계산기'!N$10,$D272,0)</f>
        <v>변표/만점</v>
      </c>
      <c r="Y272" s="212">
        <f ca="1">OFFSET(환산공식!FG$15,$F272,0)</f>
        <v>0.43</v>
      </c>
      <c r="Z272" s="35">
        <f ca="1">OFFSET(환산공식!FH$15,$F272,0)</f>
        <v>0.25</v>
      </c>
      <c r="AA272" s="203">
        <f ca="1">OFFSET(환산공식!FI$15,$F272,0)</f>
        <v>0.32</v>
      </c>
      <c r="AB272" s="5"/>
      <c r="AD272">
        <f t="shared" ca="1" si="9"/>
        <v>6</v>
      </c>
      <c r="AF272" s="5"/>
      <c r="AG272" s="5"/>
      <c r="AH272" s="5"/>
    </row>
    <row r="273" spans="1:34">
      <c r="A273" s="222"/>
      <c r="B273" s="222"/>
      <c r="C273" s="222" t="s">
        <v>3538</v>
      </c>
      <c r="D273" s="260">
        <v>2090</v>
      </c>
      <c r="E273" s="219">
        <v>136</v>
      </c>
      <c r="F273" s="219">
        <v>136</v>
      </c>
      <c r="G273" s="264">
        <v>266</v>
      </c>
      <c r="H273" s="221" t="s">
        <v>149</v>
      </c>
      <c r="I273" s="219" t="s">
        <v>1265</v>
      </c>
      <c r="J273" s="267" t="s">
        <v>1280</v>
      </c>
      <c r="K273" s="219" t="s">
        <v>84</v>
      </c>
      <c r="L273" s="35" t="str">
        <f ca="1">IF(OFFSET(환산공식!$DU$15,$F273,0)=1,"O","X")</f>
        <v>X</v>
      </c>
      <c r="M273" s="212">
        <f ca="1">IFERROR(OFFSET(환산공식!DA$15,$F273,0),"")</f>
        <v>200</v>
      </c>
      <c r="N273" s="35" t="str">
        <f ca="1">IFERROR(CONCATENATE(ROUND(OFFSET(환산공식!DB$15,$F273,0),1),"%"),"")</f>
        <v>100%</v>
      </c>
      <c r="O273" s="35">
        <f ca="1">IFERROR(OFFSET(환산공식!DC$15,$F273,0),"")</f>
        <v>0</v>
      </c>
      <c r="P273" s="212" t="str">
        <f t="shared" ca="1" si="8"/>
        <v>3% 이하</v>
      </c>
      <c r="Q273" s="218">
        <f ca="1">IFERROR(ROUND(OFFSET(환산공식!$EX$15,$F273,0),3),"")</f>
        <v>0</v>
      </c>
      <c r="R273" s="218">
        <f ca="1">OFFSET('배치점수 계산기'!H$10,$D273,0)</f>
        <v>833.12199999999996</v>
      </c>
      <c r="S273" s="218">
        <f ca="1">OFFSET('배치점수 계산기'!I$10,$D273,0)</f>
        <v>830.84400000000005</v>
      </c>
      <c r="T273" s="218">
        <f ca="1">OFFSET('배치점수 계산기'!J$10,$D273,0)</f>
        <v>827.60900000000004</v>
      </c>
      <c r="U273" s="218">
        <f ca="1">OFFSET('배치점수 계산기'!K$10,$D273,0)</f>
        <v>824.39400000000001</v>
      </c>
      <c r="V273" s="218">
        <f ca="1">OFFSET('배치점수 계산기'!L$10,$D273,0)</f>
        <v>822.34900000000005</v>
      </c>
      <c r="W273" s="210" t="str">
        <f ca="1">OFFSET('배치점수 계산기'!M$10,$D273,0)</f>
        <v>표점/만점</v>
      </c>
      <c r="X273" s="208" t="str">
        <f ca="1">OFFSET('배치점수 계산기'!N$10,$D273,0)</f>
        <v>변표/만점</v>
      </c>
      <c r="Y273" s="212">
        <f ca="1">OFFSET(환산공식!FG$15,$F273,0)</f>
        <v>0.37</v>
      </c>
      <c r="Z273" s="35">
        <f ca="1">OFFSET(환산공식!FH$15,$F273,0)</f>
        <v>0.37</v>
      </c>
      <c r="AA273" s="203">
        <f ca="1">OFFSET(환산공식!FI$15,$F273,0)</f>
        <v>0.26</v>
      </c>
      <c r="AB273" s="5"/>
      <c r="AD273">
        <f t="shared" ca="1" si="9"/>
        <v>6</v>
      </c>
      <c r="AF273" s="5"/>
      <c r="AG273" s="5"/>
      <c r="AH273" s="5"/>
    </row>
    <row r="274" spans="1:34">
      <c r="A274" s="222"/>
      <c r="B274" s="222"/>
      <c r="C274" s="222" t="s">
        <v>3539</v>
      </c>
      <c r="D274" s="260">
        <v>2091</v>
      </c>
      <c r="E274" s="219">
        <v>136</v>
      </c>
      <c r="F274" s="219">
        <v>136</v>
      </c>
      <c r="G274" s="264">
        <v>267</v>
      </c>
      <c r="H274" s="221" t="s">
        <v>149</v>
      </c>
      <c r="I274" s="219" t="s">
        <v>1265</v>
      </c>
      <c r="J274" s="267" t="s">
        <v>1277</v>
      </c>
      <c r="K274" s="219" t="s">
        <v>84</v>
      </c>
      <c r="L274" s="35" t="str">
        <f ca="1">IF(OFFSET(환산공식!$DU$15,$F274,0)=1,"O","X")</f>
        <v>X</v>
      </c>
      <c r="M274" s="212">
        <f ca="1">IFERROR(OFFSET(환산공식!DA$15,$F274,0),"")</f>
        <v>200</v>
      </c>
      <c r="N274" s="35" t="str">
        <f ca="1">IFERROR(CONCATENATE(ROUND(OFFSET(환산공식!DB$15,$F274,0),1),"%"),"")</f>
        <v>100%</v>
      </c>
      <c r="O274" s="35">
        <f ca="1">IFERROR(OFFSET(환산공식!DC$15,$F274,0),"")</f>
        <v>0</v>
      </c>
      <c r="P274" s="212" t="str">
        <f t="shared" ca="1" si="8"/>
        <v>3% 이하</v>
      </c>
      <c r="Q274" s="218">
        <f ca="1">IFERROR(ROUND(OFFSET(환산공식!$EX$15,$F274,0),3),"")</f>
        <v>0</v>
      </c>
      <c r="R274" s="218">
        <f ca="1">OFFSET('배치점수 계산기'!H$10,$D274,0)</f>
        <v>831.65800000000002</v>
      </c>
      <c r="S274" s="218">
        <f ca="1">OFFSET('배치점수 계산기'!I$10,$D274,0)</f>
        <v>829.29200000000003</v>
      </c>
      <c r="T274" s="218">
        <f ca="1">OFFSET('배치점수 계산기'!J$10,$D274,0)</f>
        <v>826.15099999999995</v>
      </c>
      <c r="U274" s="218">
        <f ca="1">OFFSET('배치점수 계산기'!K$10,$D274,0)</f>
        <v>822.63800000000003</v>
      </c>
      <c r="V274" s="218">
        <f ca="1">OFFSET('배치점수 계산기'!L$10,$D274,0)</f>
        <v>820.36900000000003</v>
      </c>
      <c r="W274" s="210" t="str">
        <f ca="1">OFFSET('배치점수 계산기'!M$10,$D274,0)</f>
        <v>표점/만점</v>
      </c>
      <c r="X274" s="208" t="str">
        <f ca="1">OFFSET('배치점수 계산기'!N$10,$D274,0)</f>
        <v>변표/만점</v>
      </c>
      <c r="Y274" s="212">
        <f ca="1">OFFSET(환산공식!FG$15,$F274,0)</f>
        <v>0.37</v>
      </c>
      <c r="Z274" s="35">
        <f ca="1">OFFSET(환산공식!FH$15,$F274,0)</f>
        <v>0.37</v>
      </c>
      <c r="AA274" s="203">
        <f ca="1">OFFSET(환산공식!FI$15,$F274,0)</f>
        <v>0.26</v>
      </c>
      <c r="AB274" s="5"/>
      <c r="AD274">
        <f t="shared" ca="1" si="9"/>
        <v>6</v>
      </c>
      <c r="AF274" s="5"/>
      <c r="AG274" s="5"/>
      <c r="AH274" s="5"/>
    </row>
    <row r="275" spans="1:34">
      <c r="A275" s="222"/>
      <c r="B275" s="222"/>
      <c r="C275" s="222" t="s">
        <v>3540</v>
      </c>
      <c r="D275" s="260">
        <v>2092</v>
      </c>
      <c r="E275" s="219">
        <v>262</v>
      </c>
      <c r="F275" s="219">
        <v>262</v>
      </c>
      <c r="G275" s="264">
        <v>268</v>
      </c>
      <c r="H275" s="221" t="s">
        <v>149</v>
      </c>
      <c r="I275" s="219" t="s">
        <v>1288</v>
      </c>
      <c r="J275" s="267" t="s">
        <v>1298</v>
      </c>
      <c r="K275" s="219" t="s">
        <v>84</v>
      </c>
      <c r="L275" s="35" t="str">
        <f ca="1">IF(OFFSET(환산공식!$DU$15,$F275,0)=1,"O","X")</f>
        <v>X</v>
      </c>
      <c r="M275" s="212">
        <f ca="1">IFERROR(OFFSET(환산공식!DA$15,$F275,0),"")</f>
        <v>100</v>
      </c>
      <c r="N275" s="35" t="str">
        <f ca="1">IFERROR(CONCATENATE(ROUND(OFFSET(환산공식!DB$15,$F275,0),1),"%"),"")</f>
        <v>100%</v>
      </c>
      <c r="O275" s="35">
        <f ca="1">IFERROR(OFFSET(환산공식!DC$15,$F275,0),"")</f>
        <v>1.5</v>
      </c>
      <c r="P275" s="212" t="str">
        <f t="shared" ca="1" si="8"/>
        <v>3% 이하</v>
      </c>
      <c r="Q275" s="218">
        <f ca="1">IFERROR(ROUND(OFFSET(환산공식!$EX$15,$F275,0),3),"")</f>
        <v>0</v>
      </c>
      <c r="R275" s="218">
        <f ca="1">OFFSET('배치점수 계산기'!H$10,$D275,0)</f>
        <v>96.1</v>
      </c>
      <c r="S275" s="218">
        <f ca="1">OFFSET('배치점수 계산기'!I$10,$D275,0)</f>
        <v>95.8</v>
      </c>
      <c r="T275" s="218">
        <f ca="1">OFFSET('배치점수 계산기'!J$10,$D275,0)</f>
        <v>95.62</v>
      </c>
      <c r="U275" s="218">
        <f ca="1">OFFSET('배치점수 계산기'!K$10,$D275,0)</f>
        <v>95.26</v>
      </c>
      <c r="V275" s="218">
        <f ca="1">OFFSET('배치점수 계산기'!L$10,$D275,0)</f>
        <v>94.84</v>
      </c>
      <c r="W275" s="210" t="str">
        <f ca="1">OFFSET('배치점수 계산기'!M$10,$D275,0)</f>
        <v>백분위</v>
      </c>
      <c r="X275" s="208" t="str">
        <f ca="1">OFFSET('배치점수 계산기'!N$10,$D275,0)</f>
        <v>백분위</v>
      </c>
      <c r="Y275" s="212">
        <f ca="1">OFFSET(환산공식!FG$15,$F275,0)</f>
        <v>0.33</v>
      </c>
      <c r="Z275" s="35">
        <f ca="1">OFFSET(환산공식!FH$15,$F275,0)</f>
        <v>0.33</v>
      </c>
      <c r="AA275" s="203">
        <f ca="1">OFFSET(환산공식!FI$15,$F275,0)</f>
        <v>0.33</v>
      </c>
      <c r="AB275" s="5"/>
      <c r="AD275">
        <f t="shared" ca="1" si="9"/>
        <v>6</v>
      </c>
      <c r="AF275" s="5"/>
      <c r="AG275" s="5"/>
      <c r="AH275" s="5"/>
    </row>
    <row r="276" spans="1:34">
      <c r="A276" s="222"/>
      <c r="B276" s="222"/>
      <c r="C276" s="222" t="s">
        <v>3541</v>
      </c>
      <c r="D276" s="260">
        <v>2093</v>
      </c>
      <c r="E276" s="219">
        <v>262</v>
      </c>
      <c r="F276" s="219">
        <v>262</v>
      </c>
      <c r="G276" s="264">
        <v>269</v>
      </c>
      <c r="H276" s="221" t="s">
        <v>149</v>
      </c>
      <c r="I276" s="219" t="s">
        <v>1288</v>
      </c>
      <c r="J276" s="267" t="s">
        <v>1289</v>
      </c>
      <c r="K276" s="219" t="s">
        <v>84</v>
      </c>
      <c r="L276" s="35" t="str">
        <f ca="1">IF(OFFSET(환산공식!$DU$15,$F276,0)=1,"O","X")</f>
        <v>X</v>
      </c>
      <c r="M276" s="212">
        <f ca="1">IFERROR(OFFSET(환산공식!DA$15,$F276,0),"")</f>
        <v>100</v>
      </c>
      <c r="N276" s="35" t="str">
        <f ca="1">IFERROR(CONCATENATE(ROUND(OFFSET(환산공식!DB$15,$F276,0),1),"%"),"")</f>
        <v>100%</v>
      </c>
      <c r="O276" s="35">
        <f ca="1">IFERROR(OFFSET(환산공식!DC$15,$F276,0),"")</f>
        <v>1.5</v>
      </c>
      <c r="P276" s="212" t="str">
        <f t="shared" ca="1" si="8"/>
        <v>3% 이하</v>
      </c>
      <c r="Q276" s="218">
        <f ca="1">IFERROR(ROUND(OFFSET(환산공식!$EX$15,$F276,0),3),"")</f>
        <v>0</v>
      </c>
      <c r="R276" s="218">
        <f ca="1">OFFSET('배치점수 계산기'!H$10,$D276,0)</f>
        <v>95.92</v>
      </c>
      <c r="S276" s="218">
        <f ca="1">OFFSET('배치점수 계산기'!I$10,$D276,0)</f>
        <v>95.8</v>
      </c>
      <c r="T276" s="218">
        <f ca="1">OFFSET('배치점수 계산기'!J$10,$D276,0)</f>
        <v>95.56</v>
      </c>
      <c r="U276" s="218">
        <f ca="1">OFFSET('배치점수 계산기'!K$10,$D276,0)</f>
        <v>95.38</v>
      </c>
      <c r="V276" s="218">
        <f ca="1">OFFSET('배치점수 계산기'!L$10,$D276,0)</f>
        <v>94.96</v>
      </c>
      <c r="W276" s="210" t="str">
        <f ca="1">OFFSET('배치점수 계산기'!M$10,$D276,0)</f>
        <v>백분위</v>
      </c>
      <c r="X276" s="208" t="str">
        <f ca="1">OFFSET('배치점수 계산기'!N$10,$D276,0)</f>
        <v>백분위</v>
      </c>
      <c r="Y276" s="212">
        <f ca="1">OFFSET(환산공식!FG$15,$F276,0)</f>
        <v>0.33</v>
      </c>
      <c r="Z276" s="35">
        <f ca="1">OFFSET(환산공식!FH$15,$F276,0)</f>
        <v>0.33</v>
      </c>
      <c r="AA276" s="203">
        <f ca="1">OFFSET(환산공식!FI$15,$F276,0)</f>
        <v>0.33</v>
      </c>
      <c r="AB276" s="5"/>
      <c r="AD276">
        <f t="shared" ca="1" si="9"/>
        <v>6</v>
      </c>
      <c r="AF276" s="5"/>
      <c r="AG276" s="5"/>
      <c r="AH276" s="5"/>
    </row>
    <row r="277" spans="1:34">
      <c r="A277" s="222"/>
      <c r="B277" s="222"/>
      <c r="C277" s="222" t="s">
        <v>3542</v>
      </c>
      <c r="D277" s="260">
        <v>2094</v>
      </c>
      <c r="E277" s="219">
        <v>262</v>
      </c>
      <c r="F277" s="219">
        <v>262</v>
      </c>
      <c r="G277" s="264">
        <v>270</v>
      </c>
      <c r="H277" s="221" t="s">
        <v>149</v>
      </c>
      <c r="I277" s="219" t="s">
        <v>1288</v>
      </c>
      <c r="J277" s="267" t="s">
        <v>1297</v>
      </c>
      <c r="K277" s="219" t="s">
        <v>84</v>
      </c>
      <c r="L277" s="35" t="str">
        <f ca="1">IF(OFFSET(환산공식!$DU$15,$F277,0)=1,"O","X")</f>
        <v>X</v>
      </c>
      <c r="M277" s="212">
        <f ca="1">IFERROR(OFFSET(환산공식!DA$15,$F277,0),"")</f>
        <v>100</v>
      </c>
      <c r="N277" s="35" t="str">
        <f ca="1">IFERROR(CONCATENATE(ROUND(OFFSET(환산공식!DB$15,$F277,0),1),"%"),"")</f>
        <v>100%</v>
      </c>
      <c r="O277" s="35">
        <f ca="1">IFERROR(OFFSET(환산공식!DC$15,$F277,0),"")</f>
        <v>1.5</v>
      </c>
      <c r="P277" s="212" t="str">
        <f t="shared" ca="1" si="8"/>
        <v>3% 이하</v>
      </c>
      <c r="Q277" s="218">
        <f ca="1">IFERROR(ROUND(OFFSET(환산공식!$EX$15,$F277,0),3),"")</f>
        <v>0</v>
      </c>
      <c r="R277" s="218">
        <f ca="1">OFFSET('배치점수 계산기'!H$10,$D277,0)</f>
        <v>95.98</v>
      </c>
      <c r="S277" s="218">
        <f ca="1">OFFSET('배치점수 계산기'!I$10,$D277,0)</f>
        <v>95.74</v>
      </c>
      <c r="T277" s="218">
        <f ca="1">OFFSET('배치점수 계산기'!J$10,$D277,0)</f>
        <v>95.56</v>
      </c>
      <c r="U277" s="218">
        <f ca="1">OFFSET('배치점수 계산기'!K$10,$D277,0)</f>
        <v>95.14</v>
      </c>
      <c r="V277" s="218">
        <f ca="1">OFFSET('배치점수 계산기'!L$10,$D277,0)</f>
        <v>94.72</v>
      </c>
      <c r="W277" s="210" t="str">
        <f ca="1">OFFSET('배치점수 계산기'!M$10,$D277,0)</f>
        <v>백분위</v>
      </c>
      <c r="X277" s="208" t="str">
        <f ca="1">OFFSET('배치점수 계산기'!N$10,$D277,0)</f>
        <v>백분위</v>
      </c>
      <c r="Y277" s="212">
        <f ca="1">OFFSET(환산공식!FG$15,$F277,0)</f>
        <v>0.33</v>
      </c>
      <c r="Z277" s="35">
        <f ca="1">OFFSET(환산공식!FH$15,$F277,0)</f>
        <v>0.33</v>
      </c>
      <c r="AA277" s="203">
        <f ca="1">OFFSET(환산공식!FI$15,$F277,0)</f>
        <v>0.33</v>
      </c>
      <c r="AB277" s="5"/>
      <c r="AD277">
        <f t="shared" ca="1" si="9"/>
        <v>6</v>
      </c>
      <c r="AF277" s="5"/>
      <c r="AG277" s="5"/>
      <c r="AH277" s="5"/>
    </row>
    <row r="278" spans="1:34">
      <c r="A278" s="222"/>
      <c r="B278" s="222"/>
      <c r="C278" s="222" t="s">
        <v>3543</v>
      </c>
      <c r="D278" s="260">
        <v>2095</v>
      </c>
      <c r="E278" s="219">
        <v>262</v>
      </c>
      <c r="F278" s="219">
        <v>262</v>
      </c>
      <c r="G278" s="264">
        <v>271</v>
      </c>
      <c r="H278" s="221" t="s">
        <v>149</v>
      </c>
      <c r="I278" s="219" t="s">
        <v>1288</v>
      </c>
      <c r="J278" s="267" t="s">
        <v>1294</v>
      </c>
      <c r="K278" s="219" t="s">
        <v>84</v>
      </c>
      <c r="L278" s="35" t="str">
        <f ca="1">IF(OFFSET(환산공식!$DU$15,$F278,0)=1,"O","X")</f>
        <v>X</v>
      </c>
      <c r="M278" s="212">
        <f ca="1">IFERROR(OFFSET(환산공식!DA$15,$F278,0),"")</f>
        <v>100</v>
      </c>
      <c r="N278" s="35" t="str">
        <f ca="1">IFERROR(CONCATENATE(ROUND(OFFSET(환산공식!DB$15,$F278,0),1),"%"),"")</f>
        <v>100%</v>
      </c>
      <c r="O278" s="35">
        <f ca="1">IFERROR(OFFSET(환산공식!DC$15,$F278,0),"")</f>
        <v>1.5</v>
      </c>
      <c r="P278" s="212" t="str">
        <f t="shared" ca="1" si="8"/>
        <v>3% 이하</v>
      </c>
      <c r="Q278" s="218">
        <f ca="1">IFERROR(ROUND(OFFSET(환산공식!$EX$15,$F278,0),3),"")</f>
        <v>0</v>
      </c>
      <c r="R278" s="218">
        <f ca="1">OFFSET('배치점수 계산기'!H$10,$D278,0)</f>
        <v>95.8</v>
      </c>
      <c r="S278" s="218">
        <f ca="1">OFFSET('배치점수 계산기'!I$10,$D278,0)</f>
        <v>95.5</v>
      </c>
      <c r="T278" s="218">
        <f ca="1">OFFSET('배치점수 계산기'!J$10,$D278,0)</f>
        <v>95.32</v>
      </c>
      <c r="U278" s="218">
        <f ca="1">OFFSET('배치점수 계산기'!K$10,$D278,0)</f>
        <v>94.96</v>
      </c>
      <c r="V278" s="218">
        <f ca="1">OFFSET('배치점수 계산기'!L$10,$D278,0)</f>
        <v>94.6</v>
      </c>
      <c r="W278" s="210" t="str">
        <f ca="1">OFFSET('배치점수 계산기'!M$10,$D278,0)</f>
        <v>백분위</v>
      </c>
      <c r="X278" s="208" t="str">
        <f ca="1">OFFSET('배치점수 계산기'!N$10,$D278,0)</f>
        <v>백분위</v>
      </c>
      <c r="Y278" s="212">
        <f ca="1">OFFSET(환산공식!FG$15,$F278,0)</f>
        <v>0.33</v>
      </c>
      <c r="Z278" s="35">
        <f ca="1">OFFSET(환산공식!FH$15,$F278,0)</f>
        <v>0.33</v>
      </c>
      <c r="AA278" s="203">
        <f ca="1">OFFSET(환산공식!FI$15,$F278,0)</f>
        <v>0.33</v>
      </c>
      <c r="AB278" s="5"/>
      <c r="AD278">
        <f t="shared" ca="1" si="9"/>
        <v>6</v>
      </c>
      <c r="AF278" s="5"/>
      <c r="AG278" s="5"/>
      <c r="AH278" s="5"/>
    </row>
    <row r="279" spans="1:34">
      <c r="A279" s="222"/>
      <c r="B279" s="222"/>
      <c r="C279" s="222" t="s">
        <v>3544</v>
      </c>
      <c r="D279" s="260">
        <v>2096</v>
      </c>
      <c r="E279" s="219">
        <v>262</v>
      </c>
      <c r="F279" s="219">
        <v>262</v>
      </c>
      <c r="G279" s="264">
        <v>272</v>
      </c>
      <c r="H279" s="221" t="s">
        <v>149</v>
      </c>
      <c r="I279" s="219" t="s">
        <v>1288</v>
      </c>
      <c r="J279" s="267" t="s">
        <v>1290</v>
      </c>
      <c r="K279" s="219" t="s">
        <v>84</v>
      </c>
      <c r="L279" s="35" t="str">
        <f ca="1">IF(OFFSET(환산공식!$DU$15,$F279,0)=1,"O","X")</f>
        <v>X</v>
      </c>
      <c r="M279" s="212">
        <f ca="1">IFERROR(OFFSET(환산공식!DA$15,$F279,0),"")</f>
        <v>100</v>
      </c>
      <c r="N279" s="35" t="str">
        <f ca="1">IFERROR(CONCATENATE(ROUND(OFFSET(환산공식!DB$15,$F279,0),1),"%"),"")</f>
        <v>100%</v>
      </c>
      <c r="O279" s="35">
        <f ca="1">IFERROR(OFFSET(환산공식!DC$15,$F279,0),"")</f>
        <v>1.5</v>
      </c>
      <c r="P279" s="212" t="str">
        <f t="shared" ca="1" si="8"/>
        <v>3% 이하</v>
      </c>
      <c r="Q279" s="218">
        <f ca="1">IFERROR(ROUND(OFFSET(환산공식!$EX$15,$F279,0),3),"")</f>
        <v>0</v>
      </c>
      <c r="R279" s="218">
        <f ca="1">OFFSET('배치점수 계산기'!H$10,$D279,0)</f>
        <v>95.62</v>
      </c>
      <c r="S279" s="218">
        <f ca="1">OFFSET('배치점수 계산기'!I$10,$D279,0)</f>
        <v>95.44</v>
      </c>
      <c r="T279" s="218">
        <f ca="1">OFFSET('배치점수 계산기'!J$10,$D279,0)</f>
        <v>95.2</v>
      </c>
      <c r="U279" s="218">
        <f ca="1">OFFSET('배치점수 계산기'!K$10,$D279,0)</f>
        <v>94.96</v>
      </c>
      <c r="V279" s="218">
        <f ca="1">OFFSET('배치점수 계산기'!L$10,$D279,0)</f>
        <v>94.78</v>
      </c>
      <c r="W279" s="210" t="str">
        <f ca="1">OFFSET('배치점수 계산기'!M$10,$D279,0)</f>
        <v>백분위</v>
      </c>
      <c r="X279" s="208" t="str">
        <f ca="1">OFFSET('배치점수 계산기'!N$10,$D279,0)</f>
        <v>백분위</v>
      </c>
      <c r="Y279" s="212">
        <f ca="1">OFFSET(환산공식!FG$15,$F279,0)</f>
        <v>0.33</v>
      </c>
      <c r="Z279" s="35">
        <f ca="1">OFFSET(환산공식!FH$15,$F279,0)</f>
        <v>0.33</v>
      </c>
      <c r="AA279" s="203">
        <f ca="1">OFFSET(환산공식!FI$15,$F279,0)</f>
        <v>0.33</v>
      </c>
      <c r="AB279" s="5"/>
      <c r="AD279">
        <f t="shared" ca="1" si="9"/>
        <v>6</v>
      </c>
      <c r="AF279" s="5"/>
      <c r="AG279" s="5"/>
      <c r="AH279" s="5"/>
    </row>
    <row r="280" spans="1:34">
      <c r="A280" s="222"/>
      <c r="B280" s="222"/>
      <c r="C280" s="222" t="s">
        <v>3545</v>
      </c>
      <c r="D280" s="260">
        <v>2097</v>
      </c>
      <c r="E280" s="219">
        <v>262</v>
      </c>
      <c r="F280" s="219">
        <v>262</v>
      </c>
      <c r="G280" s="264">
        <v>273</v>
      </c>
      <c r="H280" s="221" t="s">
        <v>149</v>
      </c>
      <c r="I280" s="219" t="s">
        <v>1288</v>
      </c>
      <c r="J280" s="267" t="s">
        <v>1291</v>
      </c>
      <c r="K280" s="219" t="s">
        <v>84</v>
      </c>
      <c r="L280" s="35" t="str">
        <f ca="1">IF(OFFSET(환산공식!$DU$15,$F280,0)=1,"O","X")</f>
        <v>X</v>
      </c>
      <c r="M280" s="212">
        <f ca="1">IFERROR(OFFSET(환산공식!DA$15,$F280,0),"")</f>
        <v>100</v>
      </c>
      <c r="N280" s="35" t="str">
        <f ca="1">IFERROR(CONCATENATE(ROUND(OFFSET(환산공식!DB$15,$F280,0),1),"%"),"")</f>
        <v>100%</v>
      </c>
      <c r="O280" s="35">
        <f ca="1">IFERROR(OFFSET(환산공식!DC$15,$F280,0),"")</f>
        <v>1.5</v>
      </c>
      <c r="P280" s="212" t="str">
        <f t="shared" ca="1" si="8"/>
        <v>3% 이하</v>
      </c>
      <c r="Q280" s="218">
        <f ca="1">IFERROR(ROUND(OFFSET(환산공식!$EX$15,$F280,0),3),"")</f>
        <v>0</v>
      </c>
      <c r="R280" s="218">
        <f ca="1">OFFSET('배치점수 계산기'!H$10,$D280,0)</f>
        <v>95.26</v>
      </c>
      <c r="S280" s="218">
        <f ca="1">OFFSET('배치점수 계산기'!I$10,$D280,0)</f>
        <v>95.08</v>
      </c>
      <c r="T280" s="218">
        <f ca="1">OFFSET('배치점수 계산기'!J$10,$D280,0)</f>
        <v>94.84</v>
      </c>
      <c r="U280" s="218">
        <f ca="1">OFFSET('배치점수 계산기'!K$10,$D280,0)</f>
        <v>94.66</v>
      </c>
      <c r="V280" s="218">
        <f ca="1">OFFSET('배치점수 계산기'!L$10,$D280,0)</f>
        <v>94.54</v>
      </c>
      <c r="W280" s="210" t="str">
        <f ca="1">OFFSET('배치점수 계산기'!M$10,$D280,0)</f>
        <v>백분위</v>
      </c>
      <c r="X280" s="208" t="str">
        <f ca="1">OFFSET('배치점수 계산기'!N$10,$D280,0)</f>
        <v>백분위</v>
      </c>
      <c r="Y280" s="212">
        <f ca="1">OFFSET(환산공식!FG$15,$F280,0)</f>
        <v>0.33</v>
      </c>
      <c r="Z280" s="35">
        <f ca="1">OFFSET(환산공식!FH$15,$F280,0)</f>
        <v>0.33</v>
      </c>
      <c r="AA280" s="203">
        <f ca="1">OFFSET(환산공식!FI$15,$F280,0)</f>
        <v>0.33</v>
      </c>
      <c r="AB280" s="5"/>
      <c r="AD280">
        <f t="shared" ca="1" si="9"/>
        <v>6</v>
      </c>
      <c r="AF280" s="5"/>
      <c r="AG280" s="5"/>
      <c r="AH280" s="5"/>
    </row>
    <row r="281" spans="1:34">
      <c r="A281" s="222"/>
      <c r="B281" s="222"/>
      <c r="C281" s="222" t="s">
        <v>3546</v>
      </c>
      <c r="D281" s="260">
        <v>2098</v>
      </c>
      <c r="E281" s="219">
        <v>262</v>
      </c>
      <c r="F281" s="219">
        <v>262</v>
      </c>
      <c r="G281" s="264">
        <v>274</v>
      </c>
      <c r="H281" s="221" t="s">
        <v>149</v>
      </c>
      <c r="I281" s="219" t="s">
        <v>1288</v>
      </c>
      <c r="J281" s="267" t="s">
        <v>1300</v>
      </c>
      <c r="K281" s="219" t="s">
        <v>84</v>
      </c>
      <c r="L281" s="35" t="str">
        <f ca="1">IF(OFFSET(환산공식!$DU$15,$F281,0)=1,"O","X")</f>
        <v>X</v>
      </c>
      <c r="M281" s="212">
        <f ca="1">IFERROR(OFFSET(환산공식!DA$15,$F281,0),"")</f>
        <v>100</v>
      </c>
      <c r="N281" s="35" t="str">
        <f ca="1">IFERROR(CONCATENATE(ROUND(OFFSET(환산공식!DB$15,$F281,0),1),"%"),"")</f>
        <v>100%</v>
      </c>
      <c r="O281" s="35">
        <f ca="1">IFERROR(OFFSET(환산공식!DC$15,$F281,0),"")</f>
        <v>1.5</v>
      </c>
      <c r="P281" s="212" t="str">
        <f t="shared" ca="1" si="8"/>
        <v>3% 이하</v>
      </c>
      <c r="Q281" s="218">
        <f ca="1">IFERROR(ROUND(OFFSET(환산공식!$EX$15,$F281,0),3),"")</f>
        <v>0</v>
      </c>
      <c r="R281" s="218">
        <f ca="1">OFFSET('배치점수 계산기'!H$10,$D281,0)</f>
        <v>95.2</v>
      </c>
      <c r="S281" s="218">
        <f ca="1">OFFSET('배치점수 계산기'!I$10,$D281,0)</f>
        <v>94.96</v>
      </c>
      <c r="T281" s="218">
        <f ca="1">OFFSET('배치점수 계산기'!J$10,$D281,0)</f>
        <v>94.84</v>
      </c>
      <c r="U281" s="218">
        <f ca="1">OFFSET('배치점수 계산기'!K$10,$D281,0)</f>
        <v>94.48</v>
      </c>
      <c r="V281" s="218">
        <f ca="1">OFFSET('배치점수 계산기'!L$10,$D281,0)</f>
        <v>93.64</v>
      </c>
      <c r="W281" s="210" t="str">
        <f ca="1">OFFSET('배치점수 계산기'!M$10,$D281,0)</f>
        <v>백분위</v>
      </c>
      <c r="X281" s="208" t="str">
        <f ca="1">OFFSET('배치점수 계산기'!N$10,$D281,0)</f>
        <v>백분위</v>
      </c>
      <c r="Y281" s="212">
        <f ca="1">OFFSET(환산공식!FG$15,$F281,0)</f>
        <v>0.33</v>
      </c>
      <c r="Z281" s="35">
        <f ca="1">OFFSET(환산공식!FH$15,$F281,0)</f>
        <v>0.33</v>
      </c>
      <c r="AA281" s="203">
        <f ca="1">OFFSET(환산공식!FI$15,$F281,0)</f>
        <v>0.33</v>
      </c>
      <c r="AB281" s="5"/>
      <c r="AD281">
        <f t="shared" ca="1" si="9"/>
        <v>6</v>
      </c>
      <c r="AF281" s="5"/>
      <c r="AG281" s="5"/>
      <c r="AH281" s="5"/>
    </row>
    <row r="282" spans="1:34">
      <c r="A282" s="222"/>
      <c r="B282" s="222"/>
      <c r="C282" s="222" t="s">
        <v>3547</v>
      </c>
      <c r="D282" s="260">
        <v>2099</v>
      </c>
      <c r="E282" s="219">
        <v>262</v>
      </c>
      <c r="F282" s="219">
        <v>262</v>
      </c>
      <c r="G282" s="264">
        <v>275</v>
      </c>
      <c r="H282" s="221" t="s">
        <v>149</v>
      </c>
      <c r="I282" s="219" t="s">
        <v>1288</v>
      </c>
      <c r="J282" s="267" t="s">
        <v>503</v>
      </c>
      <c r="K282" s="219" t="s">
        <v>84</v>
      </c>
      <c r="L282" s="35" t="str">
        <f ca="1">IF(OFFSET(환산공식!$DU$15,$F282,0)=1,"O","X")</f>
        <v>X</v>
      </c>
      <c r="M282" s="212">
        <f ca="1">IFERROR(OFFSET(환산공식!DA$15,$F282,0),"")</f>
        <v>100</v>
      </c>
      <c r="N282" s="35" t="str">
        <f ca="1">IFERROR(CONCATENATE(ROUND(OFFSET(환산공식!DB$15,$F282,0),1),"%"),"")</f>
        <v>100%</v>
      </c>
      <c r="O282" s="35">
        <f ca="1">IFERROR(OFFSET(환산공식!DC$15,$F282,0),"")</f>
        <v>1.5</v>
      </c>
      <c r="P282" s="212" t="str">
        <f t="shared" ca="1" si="8"/>
        <v>3% 이하</v>
      </c>
      <c r="Q282" s="218">
        <f ca="1">IFERROR(ROUND(OFFSET(환산공식!$EX$15,$F282,0),3),"")</f>
        <v>0</v>
      </c>
      <c r="R282" s="218">
        <f ca="1">OFFSET('배치점수 계산기'!H$10,$D282,0)</f>
        <v>95.14</v>
      </c>
      <c r="S282" s="218">
        <f ca="1">OFFSET('배치점수 계산기'!I$10,$D282,0)</f>
        <v>94.96</v>
      </c>
      <c r="T282" s="218">
        <f ca="1">OFFSET('배치점수 계산기'!J$10,$D282,0)</f>
        <v>94.78</v>
      </c>
      <c r="U282" s="218">
        <f ca="1">OFFSET('배치점수 계산기'!K$10,$D282,0)</f>
        <v>94.54</v>
      </c>
      <c r="V282" s="218">
        <f ca="1">OFFSET('배치점수 계산기'!L$10,$D282,0)</f>
        <v>94</v>
      </c>
      <c r="W282" s="210" t="str">
        <f ca="1">OFFSET('배치점수 계산기'!M$10,$D282,0)</f>
        <v>백분위</v>
      </c>
      <c r="X282" s="208" t="str">
        <f ca="1">OFFSET('배치점수 계산기'!N$10,$D282,0)</f>
        <v>백분위</v>
      </c>
      <c r="Y282" s="212">
        <f ca="1">OFFSET(환산공식!FG$15,$F282,0)</f>
        <v>0.33</v>
      </c>
      <c r="Z282" s="35">
        <f ca="1">OFFSET(환산공식!FH$15,$F282,0)</f>
        <v>0.33</v>
      </c>
      <c r="AA282" s="203">
        <f ca="1">OFFSET(환산공식!FI$15,$F282,0)</f>
        <v>0.33</v>
      </c>
      <c r="AB282" s="5"/>
      <c r="AD282">
        <f t="shared" ca="1" si="9"/>
        <v>6</v>
      </c>
      <c r="AF282" s="5"/>
      <c r="AG282" s="5"/>
      <c r="AH282" s="5"/>
    </row>
    <row r="283" spans="1:34">
      <c r="A283" s="222"/>
      <c r="B283" s="222"/>
      <c r="C283" s="222" t="s">
        <v>3548</v>
      </c>
      <c r="D283" s="260">
        <v>2100</v>
      </c>
      <c r="E283" s="219">
        <v>262</v>
      </c>
      <c r="F283" s="219">
        <v>262</v>
      </c>
      <c r="G283" s="264">
        <v>276</v>
      </c>
      <c r="H283" s="221" t="s">
        <v>149</v>
      </c>
      <c r="I283" s="219" t="s">
        <v>1288</v>
      </c>
      <c r="J283" s="267" t="s">
        <v>1249</v>
      </c>
      <c r="K283" s="219" t="s">
        <v>84</v>
      </c>
      <c r="L283" s="35" t="str">
        <f ca="1">IF(OFFSET(환산공식!$DU$15,$F283,0)=1,"O","X")</f>
        <v>X</v>
      </c>
      <c r="M283" s="212">
        <f ca="1">IFERROR(OFFSET(환산공식!DA$15,$F283,0),"")</f>
        <v>100</v>
      </c>
      <c r="N283" s="35" t="str">
        <f ca="1">IFERROR(CONCATENATE(ROUND(OFFSET(환산공식!DB$15,$F283,0),1),"%"),"")</f>
        <v>100%</v>
      </c>
      <c r="O283" s="35">
        <f ca="1">IFERROR(OFFSET(환산공식!DC$15,$F283,0),"")</f>
        <v>1.5</v>
      </c>
      <c r="P283" s="212" t="str">
        <f t="shared" ca="1" si="8"/>
        <v>3% 이하</v>
      </c>
      <c r="Q283" s="218">
        <f ca="1">IFERROR(ROUND(OFFSET(환산공식!$EX$15,$F283,0),3),"")</f>
        <v>0</v>
      </c>
      <c r="R283" s="218">
        <f ca="1">OFFSET('배치점수 계산기'!H$10,$D283,0)</f>
        <v>94.96</v>
      </c>
      <c r="S283" s="218">
        <f ca="1">OFFSET('배치점수 계산기'!I$10,$D283,0)</f>
        <v>94.72</v>
      </c>
      <c r="T283" s="218">
        <f ca="1">OFFSET('배치점수 계산기'!J$10,$D283,0)</f>
        <v>94.6</v>
      </c>
      <c r="U283" s="218">
        <f ca="1">OFFSET('배치점수 계산기'!K$10,$D283,0)</f>
        <v>93.82</v>
      </c>
      <c r="V283" s="218">
        <f ca="1">OFFSET('배치점수 계산기'!L$10,$D283,0)</f>
        <v>93.34</v>
      </c>
      <c r="W283" s="210" t="str">
        <f ca="1">OFFSET('배치점수 계산기'!M$10,$D283,0)</f>
        <v>백분위</v>
      </c>
      <c r="X283" s="208" t="str">
        <f ca="1">OFFSET('배치점수 계산기'!N$10,$D283,0)</f>
        <v>백분위</v>
      </c>
      <c r="Y283" s="212">
        <f ca="1">OFFSET(환산공식!FG$15,$F283,0)</f>
        <v>0.33</v>
      </c>
      <c r="Z283" s="35">
        <f ca="1">OFFSET(환산공식!FH$15,$F283,0)</f>
        <v>0.33</v>
      </c>
      <c r="AA283" s="203">
        <f ca="1">OFFSET(환산공식!FI$15,$F283,0)</f>
        <v>0.33</v>
      </c>
      <c r="AB283" s="5"/>
      <c r="AD283">
        <f t="shared" ca="1" si="9"/>
        <v>6</v>
      </c>
      <c r="AF283" s="5"/>
      <c r="AG283" s="5"/>
      <c r="AH283" s="5"/>
    </row>
    <row r="284" spans="1:34">
      <c r="A284" s="222"/>
      <c r="B284" s="222"/>
      <c r="C284" s="222" t="s">
        <v>3549</v>
      </c>
      <c r="D284" s="260">
        <v>2101</v>
      </c>
      <c r="E284" s="219">
        <v>262</v>
      </c>
      <c r="F284" s="219">
        <v>262</v>
      </c>
      <c r="G284" s="264">
        <v>277</v>
      </c>
      <c r="H284" s="221" t="s">
        <v>149</v>
      </c>
      <c r="I284" s="219" t="s">
        <v>1288</v>
      </c>
      <c r="J284" s="267" t="s">
        <v>1296</v>
      </c>
      <c r="K284" s="219" t="s">
        <v>84</v>
      </c>
      <c r="L284" s="35" t="str">
        <f ca="1">IF(OFFSET(환산공식!$DU$15,$F284,0)=1,"O","X")</f>
        <v>X</v>
      </c>
      <c r="M284" s="212">
        <f ca="1">IFERROR(OFFSET(환산공식!DA$15,$F284,0),"")</f>
        <v>100</v>
      </c>
      <c r="N284" s="35" t="str">
        <f ca="1">IFERROR(CONCATENATE(ROUND(OFFSET(환산공식!DB$15,$F284,0),1),"%"),"")</f>
        <v>100%</v>
      </c>
      <c r="O284" s="35">
        <f ca="1">IFERROR(OFFSET(환산공식!DC$15,$F284,0),"")</f>
        <v>1.5</v>
      </c>
      <c r="P284" s="212" t="str">
        <f t="shared" ca="1" si="8"/>
        <v>3% 이하</v>
      </c>
      <c r="Q284" s="218">
        <f ca="1">IFERROR(ROUND(OFFSET(환산공식!$EX$15,$F284,0),3),"")</f>
        <v>0</v>
      </c>
      <c r="R284" s="218">
        <f ca="1">OFFSET('배치점수 계산기'!H$10,$D284,0)</f>
        <v>94.72</v>
      </c>
      <c r="S284" s="218">
        <f ca="1">OFFSET('배치점수 계산기'!I$10,$D284,0)</f>
        <v>94.54</v>
      </c>
      <c r="T284" s="218">
        <f ca="1">OFFSET('배치점수 계산기'!J$10,$D284,0)</f>
        <v>94.36</v>
      </c>
      <c r="U284" s="218">
        <f ca="1">OFFSET('배치점수 계산기'!K$10,$D284,0)</f>
        <v>93.58</v>
      </c>
      <c r="V284" s="218">
        <f ca="1">OFFSET('배치점수 계산기'!L$10,$D284,0)</f>
        <v>93.1</v>
      </c>
      <c r="W284" s="210" t="str">
        <f ca="1">OFFSET('배치점수 계산기'!M$10,$D284,0)</f>
        <v>백분위</v>
      </c>
      <c r="X284" s="208" t="str">
        <f ca="1">OFFSET('배치점수 계산기'!N$10,$D284,0)</f>
        <v>백분위</v>
      </c>
      <c r="Y284" s="212">
        <f ca="1">OFFSET(환산공식!FG$15,$F284,0)</f>
        <v>0.33</v>
      </c>
      <c r="Z284" s="35">
        <f ca="1">OFFSET(환산공식!FH$15,$F284,0)</f>
        <v>0.33</v>
      </c>
      <c r="AA284" s="203">
        <f ca="1">OFFSET(환산공식!FI$15,$F284,0)</f>
        <v>0.33</v>
      </c>
      <c r="AB284" s="5"/>
      <c r="AD284">
        <f t="shared" ca="1" si="9"/>
        <v>6</v>
      </c>
      <c r="AF284" s="5"/>
      <c r="AG284" s="5"/>
      <c r="AH284" s="5"/>
    </row>
    <row r="285" spans="1:34">
      <c r="A285" s="222"/>
      <c r="B285" s="222"/>
      <c r="C285" s="222" t="s">
        <v>3550</v>
      </c>
      <c r="D285" s="260">
        <v>2102</v>
      </c>
      <c r="E285" s="219">
        <v>262</v>
      </c>
      <c r="F285" s="219">
        <v>262</v>
      </c>
      <c r="G285" s="264">
        <v>278</v>
      </c>
      <c r="H285" s="221" t="s">
        <v>149</v>
      </c>
      <c r="I285" s="219" t="s">
        <v>1288</v>
      </c>
      <c r="J285" s="267" t="s">
        <v>1292</v>
      </c>
      <c r="K285" s="219" t="s">
        <v>84</v>
      </c>
      <c r="L285" s="35" t="str">
        <f ca="1">IF(OFFSET(환산공식!$DU$15,$F285,0)=1,"O","X")</f>
        <v>X</v>
      </c>
      <c r="M285" s="212">
        <f ca="1">IFERROR(OFFSET(환산공식!DA$15,$F285,0),"")</f>
        <v>100</v>
      </c>
      <c r="N285" s="35" t="str">
        <f ca="1">IFERROR(CONCATENATE(ROUND(OFFSET(환산공식!DB$15,$F285,0),1),"%"),"")</f>
        <v>100%</v>
      </c>
      <c r="O285" s="35">
        <f ca="1">IFERROR(OFFSET(환산공식!DC$15,$F285,0),"")</f>
        <v>1.5</v>
      </c>
      <c r="P285" s="212" t="str">
        <f t="shared" ca="1" si="8"/>
        <v>3% 이하</v>
      </c>
      <c r="Q285" s="218">
        <f ca="1">IFERROR(ROUND(OFFSET(환산공식!$EX$15,$F285,0),3),"")</f>
        <v>0</v>
      </c>
      <c r="R285" s="218">
        <f ca="1">OFFSET('배치점수 계산기'!H$10,$D285,0)</f>
        <v>94.48</v>
      </c>
      <c r="S285" s="218">
        <f ca="1">OFFSET('배치점수 계산기'!I$10,$D285,0)</f>
        <v>94</v>
      </c>
      <c r="T285" s="218">
        <f ca="1">OFFSET('배치점수 계산기'!J$10,$D285,0)</f>
        <v>93.64</v>
      </c>
      <c r="U285" s="218">
        <f ca="1">OFFSET('배치점수 계산기'!K$10,$D285,0)</f>
        <v>93.46</v>
      </c>
      <c r="V285" s="218">
        <f ca="1">OFFSET('배치점수 계산기'!L$10,$D285,0)</f>
        <v>93.34</v>
      </c>
      <c r="W285" s="210" t="str">
        <f ca="1">OFFSET('배치점수 계산기'!M$10,$D285,0)</f>
        <v>백분위</v>
      </c>
      <c r="X285" s="208" t="str">
        <f ca="1">OFFSET('배치점수 계산기'!N$10,$D285,0)</f>
        <v>백분위</v>
      </c>
      <c r="Y285" s="212">
        <f ca="1">OFFSET(환산공식!FG$15,$F285,0)</f>
        <v>0.33</v>
      </c>
      <c r="Z285" s="35">
        <f ca="1">OFFSET(환산공식!FH$15,$F285,0)</f>
        <v>0.33</v>
      </c>
      <c r="AA285" s="203">
        <f ca="1">OFFSET(환산공식!FI$15,$F285,0)</f>
        <v>0.33</v>
      </c>
      <c r="AB285" s="5"/>
      <c r="AD285">
        <f t="shared" ca="1" si="9"/>
        <v>6</v>
      </c>
      <c r="AF285" s="5"/>
      <c r="AG285" s="5"/>
      <c r="AH285" s="5"/>
    </row>
    <row r="286" spans="1:34">
      <c r="A286" s="222"/>
      <c r="B286" s="222"/>
      <c r="C286" s="222" t="s">
        <v>3551</v>
      </c>
      <c r="D286" s="260">
        <v>2103</v>
      </c>
      <c r="E286" s="219">
        <v>262</v>
      </c>
      <c r="F286" s="219">
        <v>262</v>
      </c>
      <c r="G286" s="264">
        <v>279</v>
      </c>
      <c r="H286" s="221" t="s">
        <v>149</v>
      </c>
      <c r="I286" s="219" t="s">
        <v>1288</v>
      </c>
      <c r="J286" s="267" t="s">
        <v>1299</v>
      </c>
      <c r="K286" s="219" t="s">
        <v>84</v>
      </c>
      <c r="L286" s="35" t="str">
        <f ca="1">IF(OFFSET(환산공식!$DU$15,$F286,0)=1,"O","X")</f>
        <v>X</v>
      </c>
      <c r="M286" s="212">
        <f ca="1">IFERROR(OFFSET(환산공식!DA$15,$F286,0),"")</f>
        <v>100</v>
      </c>
      <c r="N286" s="35" t="str">
        <f ca="1">IFERROR(CONCATENATE(ROUND(OFFSET(환산공식!DB$15,$F286,0),1),"%"),"")</f>
        <v>100%</v>
      </c>
      <c r="O286" s="35">
        <f ca="1">IFERROR(OFFSET(환산공식!DC$15,$F286,0),"")</f>
        <v>1.5</v>
      </c>
      <c r="P286" s="212" t="str">
        <f t="shared" ca="1" si="8"/>
        <v>3% 이하</v>
      </c>
      <c r="Q286" s="218">
        <f ca="1">IFERROR(ROUND(OFFSET(환산공식!$EX$15,$F286,0),3),"")</f>
        <v>0</v>
      </c>
      <c r="R286" s="218">
        <f ca="1">OFFSET('배치점수 계산기'!H$10,$D286,0)</f>
        <v>94.48</v>
      </c>
      <c r="S286" s="218">
        <f ca="1">OFFSET('배치점수 계산기'!I$10,$D286,0)</f>
        <v>93.76</v>
      </c>
      <c r="T286" s="218">
        <f ca="1">OFFSET('배치점수 계산기'!J$10,$D286,0)</f>
        <v>93.58</v>
      </c>
      <c r="U286" s="218">
        <f ca="1">OFFSET('배치점수 계산기'!K$10,$D286,0)</f>
        <v>93.22</v>
      </c>
      <c r="V286" s="218">
        <f ca="1">OFFSET('배치점수 계산기'!L$10,$D286,0)</f>
        <v>91.8</v>
      </c>
      <c r="W286" s="210" t="str">
        <f ca="1">OFFSET('배치점수 계산기'!M$10,$D286,0)</f>
        <v>백분위</v>
      </c>
      <c r="X286" s="208" t="str">
        <f ca="1">OFFSET('배치점수 계산기'!N$10,$D286,0)</f>
        <v>백분위</v>
      </c>
      <c r="Y286" s="212">
        <f ca="1">OFFSET(환산공식!FG$15,$F286,0)</f>
        <v>0.33</v>
      </c>
      <c r="Z286" s="35">
        <f ca="1">OFFSET(환산공식!FH$15,$F286,0)</f>
        <v>0.33</v>
      </c>
      <c r="AA286" s="203">
        <f ca="1">OFFSET(환산공식!FI$15,$F286,0)</f>
        <v>0.33</v>
      </c>
      <c r="AB286" s="5"/>
      <c r="AD286">
        <f t="shared" ca="1" si="9"/>
        <v>6</v>
      </c>
      <c r="AF286" s="5"/>
      <c r="AG286" s="5"/>
      <c r="AH286" s="5"/>
    </row>
    <row r="287" spans="1:34">
      <c r="A287" s="222"/>
      <c r="B287" s="222"/>
      <c r="C287" s="222" t="s">
        <v>3552</v>
      </c>
      <c r="D287" s="260">
        <v>2104</v>
      </c>
      <c r="E287" s="219">
        <v>262</v>
      </c>
      <c r="F287" s="219">
        <v>262</v>
      </c>
      <c r="G287" s="264">
        <v>280</v>
      </c>
      <c r="H287" s="221" t="s">
        <v>149</v>
      </c>
      <c r="I287" s="219" t="s">
        <v>1288</v>
      </c>
      <c r="J287" s="267" t="s">
        <v>1301</v>
      </c>
      <c r="K287" s="219" t="s">
        <v>84</v>
      </c>
      <c r="L287" s="35" t="str">
        <f ca="1">IF(OFFSET(환산공식!$DU$15,$F287,0)=1,"O","X")</f>
        <v>X</v>
      </c>
      <c r="M287" s="212">
        <f ca="1">IFERROR(OFFSET(환산공식!DA$15,$F287,0),"")</f>
        <v>100</v>
      </c>
      <c r="N287" s="35" t="str">
        <f ca="1">IFERROR(CONCATENATE(ROUND(OFFSET(환산공식!DB$15,$F287,0),1),"%"),"")</f>
        <v>100%</v>
      </c>
      <c r="O287" s="35">
        <f ca="1">IFERROR(OFFSET(환산공식!DC$15,$F287,0),"")</f>
        <v>1.5</v>
      </c>
      <c r="P287" s="212" t="str">
        <f t="shared" ca="1" si="8"/>
        <v>3% 이하</v>
      </c>
      <c r="Q287" s="218">
        <f ca="1">IFERROR(ROUND(OFFSET(환산공식!$EX$15,$F287,0),3),"")</f>
        <v>0</v>
      </c>
      <c r="R287" s="218">
        <f ca="1">OFFSET('배치점수 계산기'!H$10,$D287,0)</f>
        <v>94.42</v>
      </c>
      <c r="S287" s="218">
        <f ca="1">OFFSET('배치점수 계산기'!I$10,$D287,0)</f>
        <v>93.76</v>
      </c>
      <c r="T287" s="218">
        <f ca="1">OFFSET('배치점수 계산기'!J$10,$D287,0)</f>
        <v>93.58</v>
      </c>
      <c r="U287" s="218">
        <f ca="1">OFFSET('배치점수 계산기'!K$10,$D287,0)</f>
        <v>93.22</v>
      </c>
      <c r="V287" s="218">
        <f ca="1">OFFSET('배치점수 계산기'!L$10,$D287,0)</f>
        <v>91.5</v>
      </c>
      <c r="W287" s="210" t="str">
        <f ca="1">OFFSET('배치점수 계산기'!M$10,$D287,0)</f>
        <v>백분위</v>
      </c>
      <c r="X287" s="208" t="str">
        <f ca="1">OFFSET('배치점수 계산기'!N$10,$D287,0)</f>
        <v>백분위</v>
      </c>
      <c r="Y287" s="212">
        <f ca="1">OFFSET(환산공식!FG$15,$F287,0)</f>
        <v>0.33</v>
      </c>
      <c r="Z287" s="35">
        <f ca="1">OFFSET(환산공식!FH$15,$F287,0)</f>
        <v>0.33</v>
      </c>
      <c r="AA287" s="203">
        <f ca="1">OFFSET(환산공식!FI$15,$F287,0)</f>
        <v>0.33</v>
      </c>
      <c r="AB287" s="5"/>
      <c r="AD287">
        <f t="shared" ca="1" si="9"/>
        <v>6</v>
      </c>
      <c r="AF287" s="5"/>
      <c r="AG287" s="5"/>
      <c r="AH287" s="5"/>
    </row>
    <row r="288" spans="1:34">
      <c r="A288" s="222"/>
      <c r="B288" s="222"/>
      <c r="C288" s="222" t="s">
        <v>3553</v>
      </c>
      <c r="D288" s="260">
        <v>2106</v>
      </c>
      <c r="E288" s="219">
        <v>197</v>
      </c>
      <c r="F288" s="219">
        <v>197</v>
      </c>
      <c r="G288" s="264">
        <v>281</v>
      </c>
      <c r="H288" s="221" t="s">
        <v>149</v>
      </c>
      <c r="I288" s="219" t="s">
        <v>324</v>
      </c>
      <c r="J288" s="267" t="s">
        <v>18769</v>
      </c>
      <c r="K288" s="219" t="s">
        <v>83</v>
      </c>
      <c r="L288" s="35" t="str">
        <f ca="1">IF(OFFSET(환산공식!$DU$15,$F288,0)=1,"O","X")</f>
        <v>X</v>
      </c>
      <c r="M288" s="212">
        <f ca="1">IFERROR(OFFSET(환산공식!DA$15,$F288,0),"")</f>
        <v>200</v>
      </c>
      <c r="N288" s="35" t="str">
        <f ca="1">IFERROR(CONCATENATE(ROUND(OFFSET(환산공식!DB$15,$F288,0),1),"%"),"")</f>
        <v>100%</v>
      </c>
      <c r="O288" s="35">
        <f ca="1">IFERROR(OFFSET(환산공식!DC$15,$F288,0),"")</f>
        <v>10</v>
      </c>
      <c r="P288" s="212" t="str">
        <f t="shared" ca="1" si="8"/>
        <v>3% 이하</v>
      </c>
      <c r="Q288" s="218">
        <f ca="1">IFERROR(ROUND(OFFSET(환산공식!$EX$15,$F288,0),3),"")</f>
        <v>0</v>
      </c>
      <c r="R288" s="218">
        <f ca="1">OFFSET('배치점수 계산기'!H$10,$D288,0)</f>
        <v>707.93</v>
      </c>
      <c r="S288" s="218">
        <f ca="1">OFFSET('배치점수 계산기'!I$10,$D288,0)</f>
        <v>706.423</v>
      </c>
      <c r="T288" s="218">
        <f ca="1">OFFSET('배치점수 계산기'!J$10,$D288,0)</f>
        <v>704.08699999999999</v>
      </c>
      <c r="U288" s="218">
        <f ca="1">OFFSET('배치점수 계산기'!K$10,$D288,0)</f>
        <v>702.29</v>
      </c>
      <c r="V288" s="218">
        <f ca="1">OFFSET('배치점수 계산기'!L$10,$D288,0)</f>
        <v>698.17</v>
      </c>
      <c r="W288" s="210" t="str">
        <f ca="1">OFFSET('배치점수 계산기'!M$10,$D288,0)</f>
        <v>표점</v>
      </c>
      <c r="X288" s="208" t="str">
        <f ca="1">OFFSET('배치점수 계산기'!N$10,$D288,0)</f>
        <v>표점</v>
      </c>
      <c r="Y288" s="212">
        <f ca="1">OFFSET(환산공식!FG$15,$F288,0)</f>
        <v>0.25</v>
      </c>
      <c r="Z288" s="35">
        <f ca="1">OFFSET(환산공식!FH$15,$F288,0)</f>
        <v>0.38</v>
      </c>
      <c r="AA288" s="203">
        <f ca="1">OFFSET(환산공식!FI$15,$F288,0)</f>
        <v>0.38</v>
      </c>
      <c r="AB288" s="5"/>
      <c r="AD288">
        <f t="shared" ca="1" si="9"/>
        <v>6</v>
      </c>
      <c r="AF288" s="5"/>
      <c r="AG288" s="5"/>
      <c r="AH288" s="5"/>
    </row>
    <row r="289" spans="1:34">
      <c r="A289" s="222"/>
      <c r="B289" s="222"/>
      <c r="C289" s="222" t="s">
        <v>3554</v>
      </c>
      <c r="D289" s="260">
        <v>2107</v>
      </c>
      <c r="E289" s="219">
        <v>198</v>
      </c>
      <c r="F289" s="219">
        <v>198</v>
      </c>
      <c r="G289" s="264">
        <v>282</v>
      </c>
      <c r="H289" s="221" t="s">
        <v>149</v>
      </c>
      <c r="I289" s="219" t="s">
        <v>324</v>
      </c>
      <c r="J289" s="267" t="s">
        <v>18770</v>
      </c>
      <c r="K289" s="219" t="s">
        <v>83</v>
      </c>
      <c r="L289" s="35" t="str">
        <f ca="1">IF(OFFSET(환산공식!$DU$15,$F289,0)=1,"O","X")</f>
        <v>X</v>
      </c>
      <c r="M289" s="212">
        <f ca="1">IFERROR(OFFSET(환산공식!DA$15,$F289,0),"")</f>
        <v>200</v>
      </c>
      <c r="N289" s="35" t="str">
        <f ca="1">IFERROR(CONCATENATE(ROUND(OFFSET(환산공식!DB$15,$F289,0),1),"%"),"")</f>
        <v>100%</v>
      </c>
      <c r="O289" s="35">
        <f ca="1">IFERROR(OFFSET(환산공식!DC$15,$F289,0),"")</f>
        <v>10</v>
      </c>
      <c r="P289" s="212" t="str">
        <f t="shared" ca="1" si="8"/>
        <v>3% 이하</v>
      </c>
      <c r="Q289" s="218">
        <f ca="1">IFERROR(ROUND(OFFSET(환산공식!$EX$15,$F289,0),3),"")</f>
        <v>0</v>
      </c>
      <c r="R289" s="218">
        <f ca="1">OFFSET('배치점수 계산기'!H$10,$D289,0)</f>
        <v>706.70699999999999</v>
      </c>
      <c r="S289" s="218">
        <f ca="1">OFFSET('배치점수 계산기'!I$10,$D289,0)</f>
        <v>705.31</v>
      </c>
      <c r="T289" s="218">
        <f ca="1">OFFSET('배치점수 계산기'!J$10,$D289,0)</f>
        <v>702.78</v>
      </c>
      <c r="U289" s="218">
        <f ca="1">OFFSET('배치점수 계산기'!K$10,$D289,0)</f>
        <v>700.8</v>
      </c>
      <c r="V289" s="218">
        <f ca="1">OFFSET('배치점수 계산기'!L$10,$D289,0)</f>
        <v>696.79</v>
      </c>
      <c r="W289" s="210" t="str">
        <f ca="1">OFFSET('배치점수 계산기'!M$10,$D289,0)</f>
        <v>표점</v>
      </c>
      <c r="X289" s="208" t="str">
        <f ca="1">OFFSET('배치점수 계산기'!N$10,$D289,0)</f>
        <v>표점</v>
      </c>
      <c r="Y289" s="212">
        <f ca="1">OFFSET(환산공식!FG$15,$F289,0)</f>
        <v>0.25</v>
      </c>
      <c r="Z289" s="35">
        <f ca="1">OFFSET(환산공식!FH$15,$F289,0)</f>
        <v>0.38</v>
      </c>
      <c r="AA289" s="203">
        <f ca="1">OFFSET(환산공식!FI$15,$F289,0)</f>
        <v>0.38</v>
      </c>
      <c r="AB289" s="5"/>
      <c r="AD289">
        <f t="shared" ca="1" si="9"/>
        <v>6</v>
      </c>
      <c r="AF289" s="5"/>
      <c r="AG289" s="5"/>
      <c r="AH289" s="5"/>
    </row>
    <row r="290" spans="1:34">
      <c r="A290" s="222"/>
      <c r="B290" s="222"/>
      <c r="C290" s="222" t="s">
        <v>3555</v>
      </c>
      <c r="D290" s="260">
        <v>2108</v>
      </c>
      <c r="E290" s="219">
        <v>197</v>
      </c>
      <c r="F290" s="219">
        <v>197</v>
      </c>
      <c r="G290" s="264">
        <v>283</v>
      </c>
      <c r="H290" s="221" t="s">
        <v>149</v>
      </c>
      <c r="I290" s="219" t="s">
        <v>324</v>
      </c>
      <c r="J290" s="267" t="s">
        <v>18771</v>
      </c>
      <c r="K290" s="219" t="s">
        <v>83</v>
      </c>
      <c r="L290" s="35" t="str">
        <f ca="1">IF(OFFSET(환산공식!$DU$15,$F290,0)=1,"O","X")</f>
        <v>X</v>
      </c>
      <c r="M290" s="212">
        <f ca="1">IFERROR(OFFSET(환산공식!DA$15,$F290,0),"")</f>
        <v>200</v>
      </c>
      <c r="N290" s="35" t="str">
        <f ca="1">IFERROR(CONCATENATE(ROUND(OFFSET(환산공식!DB$15,$F290,0),1),"%"),"")</f>
        <v>100%</v>
      </c>
      <c r="O290" s="35">
        <f ca="1">IFERROR(OFFSET(환산공식!DC$15,$F290,0),"")</f>
        <v>10</v>
      </c>
      <c r="P290" s="212" t="str">
        <f t="shared" ca="1" si="8"/>
        <v>3% 이하</v>
      </c>
      <c r="Q290" s="218">
        <f ca="1">IFERROR(ROUND(OFFSET(환산공식!$EX$15,$F290,0),3),"")</f>
        <v>0</v>
      </c>
      <c r="R290" s="218">
        <f ca="1">OFFSET('배치점수 계산기'!H$10,$D290,0)</f>
        <v>688.89599999999996</v>
      </c>
      <c r="S290" s="218">
        <f ca="1">OFFSET('배치점수 계산기'!I$10,$D290,0)</f>
        <v>687.24300000000005</v>
      </c>
      <c r="T290" s="218">
        <f ca="1">OFFSET('배치점수 계산기'!J$10,$D290,0)</f>
        <v>684.19600000000003</v>
      </c>
      <c r="U290" s="218">
        <f ca="1">OFFSET('배치점수 계산기'!K$10,$D290,0)</f>
        <v>681.91</v>
      </c>
      <c r="V290" s="218">
        <f ca="1">OFFSET('배치점수 계산기'!L$10,$D290,0)</f>
        <v>678.51</v>
      </c>
      <c r="W290" s="210" t="str">
        <f ca="1">OFFSET('배치점수 계산기'!M$10,$D290,0)</f>
        <v>표점</v>
      </c>
      <c r="X290" s="208" t="str">
        <f ca="1">OFFSET('배치점수 계산기'!N$10,$D290,0)</f>
        <v>표점</v>
      </c>
      <c r="Y290" s="212">
        <f ca="1">OFFSET(환산공식!FG$15,$F290,0)</f>
        <v>0.25</v>
      </c>
      <c r="Z290" s="35">
        <f ca="1">OFFSET(환산공식!FH$15,$F290,0)</f>
        <v>0.38</v>
      </c>
      <c r="AA290" s="203">
        <f ca="1">OFFSET(환산공식!FI$15,$F290,0)</f>
        <v>0.38</v>
      </c>
      <c r="AB290" s="5"/>
      <c r="AD290">
        <f t="shared" ca="1" si="9"/>
        <v>6</v>
      </c>
      <c r="AF290" s="5"/>
      <c r="AG290" s="5"/>
      <c r="AH290" s="5"/>
    </row>
    <row r="291" spans="1:34">
      <c r="A291" s="222"/>
      <c r="B291" s="222"/>
      <c r="C291" s="222" t="s">
        <v>3556</v>
      </c>
      <c r="D291" s="260">
        <v>2109</v>
      </c>
      <c r="E291" s="219">
        <v>211</v>
      </c>
      <c r="F291" s="219">
        <v>211</v>
      </c>
      <c r="G291" s="264">
        <v>284</v>
      </c>
      <c r="H291" s="221" t="s">
        <v>149</v>
      </c>
      <c r="I291" s="219" t="s">
        <v>328</v>
      </c>
      <c r="J291" s="267" t="s">
        <v>146</v>
      </c>
      <c r="K291" s="219" t="s">
        <v>83</v>
      </c>
      <c r="L291" s="35" t="str">
        <f ca="1">IF(OFFSET(환산공식!$DU$15,$F291,0)=1,"O","X")</f>
        <v>X</v>
      </c>
      <c r="M291" s="212">
        <f ca="1">IFERROR(OFFSET(환산공식!DA$15,$F291,0),"")</f>
        <v>200</v>
      </c>
      <c r="N291" s="35" t="str">
        <f ca="1">IFERROR(CONCATENATE(ROUND(OFFSET(환산공식!DB$15,$F291,0),1),"%"),"")</f>
        <v>100%</v>
      </c>
      <c r="O291" s="35">
        <f ca="1">IFERROR(OFFSET(환산공식!DC$15,$F291,0),"")</f>
        <v>10</v>
      </c>
      <c r="P291" s="212" t="str">
        <f t="shared" ca="1" si="8"/>
        <v>3% 이하</v>
      </c>
      <c r="Q291" s="218">
        <f ca="1">IFERROR(ROUND(OFFSET(환산공식!$EX$15,$F291,0),3),"")</f>
        <v>0</v>
      </c>
      <c r="R291" s="218">
        <f ca="1">OFFSET('배치점수 계산기'!H$10,$D291,0)</f>
        <v>808.01800000000003</v>
      </c>
      <c r="S291" s="218">
        <f ca="1">OFFSET('배치점수 계산기'!I$10,$D291,0)</f>
        <v>802.87400000000002</v>
      </c>
      <c r="T291" s="218">
        <f ca="1">OFFSET('배치점수 계산기'!J$10,$D291,0)</f>
        <v>792.94299999999998</v>
      </c>
      <c r="U291" s="218">
        <f ca="1">OFFSET('배치점수 계산기'!K$10,$D291,0)</f>
        <v>775.58900000000006</v>
      </c>
      <c r="V291" s="218">
        <f ca="1">OFFSET('배치점수 계산기'!L$10,$D291,0)</f>
        <v>759.24800000000005</v>
      </c>
      <c r="W291" s="210" t="str">
        <f ca="1">OFFSET('배치점수 계산기'!M$10,$D291,0)</f>
        <v>백분위</v>
      </c>
      <c r="X291" s="208" t="str">
        <f ca="1">OFFSET('배치점수 계산기'!N$10,$D291,0)</f>
        <v>백분위</v>
      </c>
      <c r="Y291" s="212">
        <f ca="1">OFFSET(환산공식!FG$15,$F291,0)</f>
        <v>0.25</v>
      </c>
      <c r="Z291" s="35">
        <f ca="1">OFFSET(환산공식!FH$15,$F291,0)</f>
        <v>0.38</v>
      </c>
      <c r="AA291" s="203">
        <f ca="1">OFFSET(환산공식!FI$15,$F291,0)</f>
        <v>0.38</v>
      </c>
      <c r="AB291" s="5"/>
      <c r="AD291">
        <f t="shared" ca="1" si="9"/>
        <v>6</v>
      </c>
      <c r="AF291" s="5"/>
      <c r="AG291" s="5"/>
      <c r="AH291" s="5"/>
    </row>
    <row r="292" spans="1:34">
      <c r="A292" s="222"/>
      <c r="B292" s="222"/>
      <c r="C292" s="222" t="s">
        <v>3557</v>
      </c>
      <c r="D292" s="260">
        <v>2110</v>
      </c>
      <c r="E292" s="219">
        <v>214</v>
      </c>
      <c r="F292" s="219">
        <v>214</v>
      </c>
      <c r="G292" s="264">
        <v>285</v>
      </c>
      <c r="H292" s="221" t="s">
        <v>149</v>
      </c>
      <c r="I292" s="219" t="s">
        <v>328</v>
      </c>
      <c r="J292" s="267" t="s">
        <v>384</v>
      </c>
      <c r="K292" s="219" t="s">
        <v>83</v>
      </c>
      <c r="L292" s="35" t="str">
        <f ca="1">IF(OFFSET(환산공식!$DU$15,$F292,0)=1,"O","X")</f>
        <v>X</v>
      </c>
      <c r="M292" s="212">
        <f ca="1">IFERROR(OFFSET(환산공식!DA$15,$F292,0),"")</f>
        <v>200</v>
      </c>
      <c r="N292" s="35" t="str">
        <f ca="1">IFERROR(CONCATENATE(ROUND(OFFSET(환산공식!DB$15,$F292,0),1),"%"),"")</f>
        <v>100%</v>
      </c>
      <c r="O292" s="35">
        <f ca="1">IFERROR(OFFSET(환산공식!DC$15,$F292,0),"")</f>
        <v>10</v>
      </c>
      <c r="P292" s="212" t="str">
        <f t="shared" ca="1" si="8"/>
        <v>3% 이하</v>
      </c>
      <c r="Q292" s="218">
        <f ca="1">IFERROR(ROUND(OFFSET(환산공식!$EX$15,$F292,0),3),"")</f>
        <v>0</v>
      </c>
      <c r="R292" s="218">
        <f ca="1">OFFSET('배치점수 계산기'!H$10,$D292,0)</f>
        <v>764.32</v>
      </c>
      <c r="S292" s="218">
        <f ca="1">OFFSET('배치점수 계산기'!I$10,$D292,0)</f>
        <v>758.98</v>
      </c>
      <c r="T292" s="218">
        <f ca="1">OFFSET('배치점수 계산기'!J$10,$D292,0)</f>
        <v>749.48500000000001</v>
      </c>
      <c r="U292" s="218">
        <f ca="1">OFFSET('배치점수 계산기'!K$10,$D292,0)</f>
        <v>737.255</v>
      </c>
      <c r="V292" s="218">
        <f ca="1">OFFSET('배치점수 계산기'!L$10,$D292,0)</f>
        <v>723.85</v>
      </c>
      <c r="W292" s="210" t="str">
        <f ca="1">OFFSET('배치점수 계산기'!M$10,$D292,0)</f>
        <v>백분위</v>
      </c>
      <c r="X292" s="208" t="str">
        <f ca="1">OFFSET('배치점수 계산기'!N$10,$D292,0)</f>
        <v>백분위</v>
      </c>
      <c r="Y292" s="212">
        <f ca="1">OFFSET(환산공식!FG$15,$F292,0)</f>
        <v>0.25</v>
      </c>
      <c r="Z292" s="35">
        <f ca="1">OFFSET(환산공식!FH$15,$F292,0)</f>
        <v>0.38</v>
      </c>
      <c r="AA292" s="203">
        <f ca="1">OFFSET(환산공식!FI$15,$F292,0)</f>
        <v>0.38</v>
      </c>
      <c r="AB292" s="5"/>
      <c r="AD292">
        <f t="shared" ca="1" si="9"/>
        <v>6</v>
      </c>
      <c r="AF292" s="5"/>
      <c r="AG292" s="5"/>
      <c r="AH292" s="5"/>
    </row>
    <row r="293" spans="1:34">
      <c r="A293" s="222"/>
      <c r="B293" s="222"/>
      <c r="C293" s="222" t="s">
        <v>3558</v>
      </c>
      <c r="D293" s="260">
        <v>2111</v>
      </c>
      <c r="E293" s="219">
        <v>212</v>
      </c>
      <c r="F293" s="219">
        <v>212</v>
      </c>
      <c r="G293" s="264">
        <v>286</v>
      </c>
      <c r="H293" s="221" t="s">
        <v>149</v>
      </c>
      <c r="I293" s="219" t="s">
        <v>328</v>
      </c>
      <c r="J293" s="267" t="s">
        <v>984</v>
      </c>
      <c r="K293" s="219" t="s">
        <v>83</v>
      </c>
      <c r="L293" s="35" t="str">
        <f ca="1">IF(OFFSET(환산공식!$DU$15,$F293,0)=1,"O","X")</f>
        <v>X</v>
      </c>
      <c r="M293" s="212">
        <f ca="1">IFERROR(OFFSET(환산공식!DA$15,$F293,0),"")</f>
        <v>200</v>
      </c>
      <c r="N293" s="35" t="str">
        <f ca="1">IFERROR(CONCATENATE(ROUND(OFFSET(환산공식!DB$15,$F293,0),1),"%"),"")</f>
        <v>100%</v>
      </c>
      <c r="O293" s="35">
        <f ca="1">IFERROR(OFFSET(환산공식!DC$15,$F293,0),"")</f>
        <v>10</v>
      </c>
      <c r="P293" s="212" t="str">
        <f t="shared" ca="1" si="8"/>
        <v>3% 이하</v>
      </c>
      <c r="Q293" s="218">
        <f ca="1">IFERROR(ROUND(OFFSET(환산공식!$EX$15,$F293,0),3),"")</f>
        <v>0</v>
      </c>
      <c r="R293" s="218">
        <f ca="1">OFFSET('배치점수 계산기'!H$10,$D293,0)</f>
        <v>798.80600000000004</v>
      </c>
      <c r="S293" s="218">
        <f ca="1">OFFSET('배치점수 계산기'!I$10,$D293,0)</f>
        <v>793.74099999999999</v>
      </c>
      <c r="T293" s="218">
        <f ca="1">OFFSET('배치점수 계산기'!J$10,$D293,0)</f>
        <v>783.75099999999998</v>
      </c>
      <c r="U293" s="218">
        <f ca="1">OFFSET('배치점수 계산기'!K$10,$D293,0)</f>
        <v>767.42899999999997</v>
      </c>
      <c r="V293" s="218">
        <f ca="1">OFFSET('배치점수 계산기'!L$10,$D293,0)</f>
        <v>754.08500000000004</v>
      </c>
      <c r="W293" s="210" t="str">
        <f ca="1">OFFSET('배치점수 계산기'!M$10,$D293,0)</f>
        <v>백분위</v>
      </c>
      <c r="X293" s="208" t="str">
        <f ca="1">OFFSET('배치점수 계산기'!N$10,$D293,0)</f>
        <v>백분위</v>
      </c>
      <c r="Y293" s="212">
        <f ca="1">OFFSET(환산공식!FG$15,$F293,0)</f>
        <v>0.25</v>
      </c>
      <c r="Z293" s="35">
        <f ca="1">OFFSET(환산공식!FH$15,$F293,0)</f>
        <v>0.38</v>
      </c>
      <c r="AA293" s="203">
        <f ca="1">OFFSET(환산공식!FI$15,$F293,0)</f>
        <v>0.38</v>
      </c>
      <c r="AB293" s="5"/>
      <c r="AD293">
        <f t="shared" ca="1" si="9"/>
        <v>6</v>
      </c>
      <c r="AF293" s="5"/>
      <c r="AG293" s="5"/>
      <c r="AH293" s="5"/>
    </row>
    <row r="294" spans="1:34">
      <c r="A294" s="222"/>
      <c r="B294" s="222"/>
      <c r="C294" s="222" t="s">
        <v>3559</v>
      </c>
      <c r="D294" s="260">
        <v>2112</v>
      </c>
      <c r="E294" s="219">
        <v>218</v>
      </c>
      <c r="F294" s="219">
        <v>218</v>
      </c>
      <c r="G294" s="264">
        <v>287</v>
      </c>
      <c r="H294" s="221" t="s">
        <v>149</v>
      </c>
      <c r="I294" s="219" t="s">
        <v>328</v>
      </c>
      <c r="J294" s="267" t="s">
        <v>183</v>
      </c>
      <c r="K294" s="219" t="s">
        <v>83</v>
      </c>
      <c r="L294" s="35" t="str">
        <f ca="1">IF(OFFSET(환산공식!$DU$15,$F294,0)=1,"O","X")</f>
        <v>X</v>
      </c>
      <c r="M294" s="212">
        <f ca="1">IFERROR(OFFSET(환산공식!DA$15,$F294,0),"")</f>
        <v>250</v>
      </c>
      <c r="N294" s="35" t="str">
        <f ca="1">IFERROR(CONCATENATE(ROUND(OFFSET(환산공식!DB$15,$F294,0),1),"%"),"")</f>
        <v>100%</v>
      </c>
      <c r="O294" s="35">
        <f ca="1">IFERROR(OFFSET(환산공식!DC$15,$F294,0),"")</f>
        <v>10</v>
      </c>
      <c r="P294" s="212" t="str">
        <f t="shared" ca="1" si="8"/>
        <v>3% 이하</v>
      </c>
      <c r="Q294" s="218">
        <f ca="1">IFERROR(ROUND(OFFSET(환산공식!$EX$15,$F294,0),3),"")</f>
        <v>0</v>
      </c>
      <c r="R294" s="218">
        <f ca="1">OFFSET('배치점수 계산기'!H$10,$D294,0)</f>
        <v>721.9</v>
      </c>
      <c r="S294" s="218">
        <f ca="1">OFFSET('배치점수 계산기'!I$10,$D294,0)</f>
        <v>717.7</v>
      </c>
      <c r="T294" s="218">
        <f ca="1">OFFSET('배치점수 계산기'!J$10,$D294,0)</f>
        <v>710.35</v>
      </c>
      <c r="U294" s="218">
        <f ca="1">OFFSET('배치점수 계산기'!K$10,$D294,0)</f>
        <v>698.55</v>
      </c>
      <c r="V294" s="218">
        <f ca="1">OFFSET('배치점수 계산기'!L$10,$D294,0)</f>
        <v>687.25</v>
      </c>
      <c r="W294" s="210" t="str">
        <f ca="1">OFFSET('배치점수 계산기'!M$10,$D294,0)</f>
        <v>백분위</v>
      </c>
      <c r="X294" s="208" t="str">
        <f ca="1">OFFSET('배치점수 계산기'!N$10,$D294,0)</f>
        <v>백분위</v>
      </c>
      <c r="Y294" s="212">
        <f ca="1">OFFSET(환산공식!FG$15,$F294,0)</f>
        <v>0.33</v>
      </c>
      <c r="Z294" s="35">
        <f ca="1">OFFSET(환산공식!FH$15,$F294,0)</f>
        <v>0.33</v>
      </c>
      <c r="AA294" s="203">
        <f ca="1">OFFSET(환산공식!FI$15,$F294,0)</f>
        <v>0.33</v>
      </c>
      <c r="AB294" s="5"/>
      <c r="AD294">
        <f t="shared" ca="1" si="9"/>
        <v>6</v>
      </c>
      <c r="AF294" s="5"/>
      <c r="AG294" s="5"/>
      <c r="AH294" s="5"/>
    </row>
    <row r="295" spans="1:34">
      <c r="A295" s="222"/>
      <c r="B295" s="222"/>
      <c r="C295" s="222" t="s">
        <v>3560</v>
      </c>
      <c r="D295" s="260">
        <v>2113</v>
      </c>
      <c r="E295" s="219">
        <v>211</v>
      </c>
      <c r="F295" s="219">
        <v>211</v>
      </c>
      <c r="G295" s="264">
        <v>288</v>
      </c>
      <c r="H295" s="221" t="s">
        <v>149</v>
      </c>
      <c r="I295" s="219" t="s">
        <v>328</v>
      </c>
      <c r="J295" s="267" t="s">
        <v>684</v>
      </c>
      <c r="K295" s="219" t="s">
        <v>83</v>
      </c>
      <c r="L295" s="35" t="str">
        <f ca="1">IF(OFFSET(환산공식!$DU$15,$F295,0)=1,"O","X")</f>
        <v>X</v>
      </c>
      <c r="M295" s="212">
        <f ca="1">IFERROR(OFFSET(환산공식!DA$15,$F295,0),"")</f>
        <v>200</v>
      </c>
      <c r="N295" s="35" t="str">
        <f ca="1">IFERROR(CONCATENATE(ROUND(OFFSET(환산공식!DB$15,$F295,0),1),"%"),"")</f>
        <v>100%</v>
      </c>
      <c r="O295" s="35">
        <f ca="1">IFERROR(OFFSET(환산공식!DC$15,$F295,0),"")</f>
        <v>10</v>
      </c>
      <c r="P295" s="212" t="str">
        <f t="shared" ca="1" si="8"/>
        <v>3% 이하</v>
      </c>
      <c r="Q295" s="218">
        <f ca="1">IFERROR(ROUND(OFFSET(환산공식!$EX$15,$F295,0),3),"")</f>
        <v>0</v>
      </c>
      <c r="R295" s="218">
        <f ca="1">OFFSET('배치점수 계산기'!H$10,$D295,0)</f>
        <v>720.96400000000006</v>
      </c>
      <c r="S295" s="218">
        <f ca="1">OFFSET('배치점수 계산기'!I$10,$D295,0)</f>
        <v>717.78300000000002</v>
      </c>
      <c r="T295" s="218">
        <f ca="1">OFFSET('배치점수 계산기'!J$10,$D295,0)</f>
        <v>709.35799999999995</v>
      </c>
      <c r="U295" s="218">
        <f ca="1">OFFSET('배치점수 계산기'!K$10,$D295,0)</f>
        <v>698.97299999999996</v>
      </c>
      <c r="V295" s="218">
        <f ca="1">OFFSET('배치점수 계산기'!L$10,$D295,0)</f>
        <v>685.57299999999998</v>
      </c>
      <c r="W295" s="210" t="str">
        <f ca="1">OFFSET('배치점수 계산기'!M$10,$D295,0)</f>
        <v>백분위</v>
      </c>
      <c r="X295" s="208" t="str">
        <f ca="1">OFFSET('배치점수 계산기'!N$10,$D295,0)</f>
        <v>백분위</v>
      </c>
      <c r="Y295" s="212">
        <f ca="1">OFFSET(환산공식!FG$15,$F295,0)</f>
        <v>0.25</v>
      </c>
      <c r="Z295" s="35">
        <f ca="1">OFFSET(환산공식!FH$15,$F295,0)</f>
        <v>0.38</v>
      </c>
      <c r="AA295" s="203">
        <f ca="1">OFFSET(환산공식!FI$15,$F295,0)</f>
        <v>0.38</v>
      </c>
      <c r="AB295" s="5"/>
      <c r="AD295">
        <f t="shared" ca="1" si="9"/>
        <v>6</v>
      </c>
      <c r="AF295" s="5"/>
      <c r="AG295" s="5"/>
      <c r="AH295" s="5"/>
    </row>
    <row r="296" spans="1:34">
      <c r="A296" s="222"/>
      <c r="B296" s="222"/>
      <c r="C296" s="222" t="s">
        <v>3561</v>
      </c>
      <c r="D296" s="260">
        <v>2114</v>
      </c>
      <c r="E296" s="219">
        <v>212</v>
      </c>
      <c r="F296" s="219">
        <v>212</v>
      </c>
      <c r="G296" s="264">
        <v>289</v>
      </c>
      <c r="H296" s="221" t="s">
        <v>149</v>
      </c>
      <c r="I296" s="219" t="s">
        <v>328</v>
      </c>
      <c r="J296" s="267" t="s">
        <v>509</v>
      </c>
      <c r="K296" s="219" t="s">
        <v>83</v>
      </c>
      <c r="L296" s="35" t="str">
        <f ca="1">IF(OFFSET(환산공식!$DU$15,$F296,0)=1,"O","X")</f>
        <v>X</v>
      </c>
      <c r="M296" s="212">
        <f ca="1">IFERROR(OFFSET(환산공식!DA$15,$F296,0),"")</f>
        <v>200</v>
      </c>
      <c r="N296" s="35" t="str">
        <f ca="1">IFERROR(CONCATENATE(ROUND(OFFSET(환산공식!DB$15,$F296,0),1),"%"),"")</f>
        <v>100%</v>
      </c>
      <c r="O296" s="35">
        <f ca="1">IFERROR(OFFSET(환산공식!DC$15,$F296,0),"")</f>
        <v>10</v>
      </c>
      <c r="P296" s="212" t="str">
        <f t="shared" ca="1" si="8"/>
        <v>3% 이하</v>
      </c>
      <c r="Q296" s="218">
        <f ca="1">IFERROR(ROUND(OFFSET(환산공식!$EX$15,$F296,0),3),"")</f>
        <v>0</v>
      </c>
      <c r="R296" s="218">
        <f ca="1">OFFSET('배치점수 계산기'!H$10,$D296,0)</f>
        <v>725.41200000000003</v>
      </c>
      <c r="S296" s="218">
        <f ca="1">OFFSET('배치점수 계산기'!I$10,$D296,0)</f>
        <v>720.46100000000001</v>
      </c>
      <c r="T296" s="218">
        <f ca="1">OFFSET('배치점수 계산기'!J$10,$D296,0)</f>
        <v>712.21600000000001</v>
      </c>
      <c r="U296" s="218">
        <f ca="1">OFFSET('배치점수 계산기'!K$10,$D296,0)</f>
        <v>698.56100000000004</v>
      </c>
      <c r="V296" s="218">
        <f ca="1">OFFSET('배치점수 계산기'!L$10,$D296,0)</f>
        <v>679.19</v>
      </c>
      <c r="W296" s="210" t="str">
        <f ca="1">OFFSET('배치점수 계산기'!M$10,$D296,0)</f>
        <v>백분위</v>
      </c>
      <c r="X296" s="208" t="str">
        <f ca="1">OFFSET('배치점수 계산기'!N$10,$D296,0)</f>
        <v>백분위</v>
      </c>
      <c r="Y296" s="212">
        <f ca="1">OFFSET(환산공식!FG$15,$F296,0)</f>
        <v>0.25</v>
      </c>
      <c r="Z296" s="35">
        <f ca="1">OFFSET(환산공식!FH$15,$F296,0)</f>
        <v>0.38</v>
      </c>
      <c r="AA296" s="203">
        <f ca="1">OFFSET(환산공식!FI$15,$F296,0)</f>
        <v>0.38</v>
      </c>
      <c r="AB296" s="5"/>
      <c r="AD296">
        <f t="shared" ca="1" si="9"/>
        <v>6</v>
      </c>
      <c r="AF296" s="5"/>
      <c r="AG296" s="5"/>
      <c r="AH296" s="5"/>
    </row>
    <row r="297" spans="1:34">
      <c r="A297" s="222"/>
      <c r="B297" s="222"/>
      <c r="C297" s="222" t="s">
        <v>3562</v>
      </c>
      <c r="D297" s="260">
        <v>2115</v>
      </c>
      <c r="E297" s="219">
        <v>211</v>
      </c>
      <c r="F297" s="219">
        <v>211</v>
      </c>
      <c r="G297" s="264">
        <v>290</v>
      </c>
      <c r="H297" s="221" t="s">
        <v>149</v>
      </c>
      <c r="I297" s="219" t="s">
        <v>328</v>
      </c>
      <c r="J297" s="267" t="s">
        <v>1302</v>
      </c>
      <c r="K297" s="219" t="s">
        <v>83</v>
      </c>
      <c r="L297" s="35" t="str">
        <f ca="1">IF(OFFSET(환산공식!$DU$15,$F297,0)=1,"O","X")</f>
        <v>X</v>
      </c>
      <c r="M297" s="212">
        <f ca="1">IFERROR(OFFSET(환산공식!DA$15,$F297,0),"")</f>
        <v>200</v>
      </c>
      <c r="N297" s="35" t="str">
        <f ca="1">IFERROR(CONCATENATE(ROUND(OFFSET(환산공식!DB$15,$F297,0),1),"%"),"")</f>
        <v>100%</v>
      </c>
      <c r="O297" s="35">
        <f ca="1">IFERROR(OFFSET(환산공식!DC$15,$F297,0),"")</f>
        <v>10</v>
      </c>
      <c r="P297" s="212" t="str">
        <f t="shared" ca="1" si="8"/>
        <v>3% 이하</v>
      </c>
      <c r="Q297" s="218">
        <f ca="1">IFERROR(ROUND(OFFSET(환산공식!$EX$15,$F297,0),3),"")</f>
        <v>0</v>
      </c>
      <c r="R297" s="218">
        <f ca="1">OFFSET('배치점수 계산기'!H$10,$D297,0)</f>
        <v>714.64800000000002</v>
      </c>
      <c r="S297" s="218">
        <f ca="1">OFFSET('배치점수 계산기'!I$10,$D297,0)</f>
        <v>706.51400000000001</v>
      </c>
      <c r="T297" s="218">
        <f ca="1">OFFSET('배치점수 계산기'!J$10,$D297,0)</f>
        <v>692.61800000000005</v>
      </c>
      <c r="U297" s="218">
        <f ca="1">OFFSET('배치점수 계산기'!K$10,$D297,0)</f>
        <v>668.80399999999997</v>
      </c>
      <c r="V297" s="218">
        <f ca="1">OFFSET('배치점수 계산기'!L$10,$D297,0)</f>
        <v>651.84799999999996</v>
      </c>
      <c r="W297" s="210" t="str">
        <f ca="1">OFFSET('배치점수 계산기'!M$10,$D297,0)</f>
        <v>백분위</v>
      </c>
      <c r="X297" s="208" t="str">
        <f ca="1">OFFSET('배치점수 계산기'!N$10,$D297,0)</f>
        <v>백분위</v>
      </c>
      <c r="Y297" s="212">
        <f ca="1">OFFSET(환산공식!FG$15,$F297,0)</f>
        <v>0.25</v>
      </c>
      <c r="Z297" s="35">
        <f ca="1">OFFSET(환산공식!FH$15,$F297,0)</f>
        <v>0.38</v>
      </c>
      <c r="AA297" s="203">
        <f ca="1">OFFSET(환산공식!FI$15,$F297,0)</f>
        <v>0.38</v>
      </c>
      <c r="AB297" s="5"/>
      <c r="AD297">
        <f t="shared" ca="1" si="9"/>
        <v>6</v>
      </c>
      <c r="AF297" s="5"/>
      <c r="AG297" s="5"/>
      <c r="AH297" s="5"/>
    </row>
    <row r="298" spans="1:34">
      <c r="A298" s="222"/>
      <c r="B298" s="222"/>
      <c r="C298" s="222" t="s">
        <v>3563</v>
      </c>
      <c r="D298" s="260">
        <v>2116</v>
      </c>
      <c r="E298" s="219">
        <v>212</v>
      </c>
      <c r="F298" s="219">
        <v>212</v>
      </c>
      <c r="G298" s="264">
        <v>291</v>
      </c>
      <c r="H298" s="221" t="s">
        <v>149</v>
      </c>
      <c r="I298" s="219" t="s">
        <v>328</v>
      </c>
      <c r="J298" s="267" t="s">
        <v>1303</v>
      </c>
      <c r="K298" s="219" t="s">
        <v>83</v>
      </c>
      <c r="L298" s="35" t="str">
        <f ca="1">IF(OFFSET(환산공식!$DU$15,$F298,0)=1,"O","X")</f>
        <v>X</v>
      </c>
      <c r="M298" s="212">
        <f ca="1">IFERROR(OFFSET(환산공식!DA$15,$F298,0),"")</f>
        <v>200</v>
      </c>
      <c r="N298" s="35" t="str">
        <f ca="1">IFERROR(CONCATENATE(ROUND(OFFSET(환산공식!DB$15,$F298,0),1),"%"),"")</f>
        <v>100%</v>
      </c>
      <c r="O298" s="35">
        <f ca="1">IFERROR(OFFSET(환산공식!DC$15,$F298,0),"")</f>
        <v>10</v>
      </c>
      <c r="P298" s="212" t="str">
        <f t="shared" ca="1" si="8"/>
        <v>3% 이하</v>
      </c>
      <c r="Q298" s="218">
        <f ca="1">IFERROR(ROUND(OFFSET(환산공식!$EX$15,$F298,0),3),"")</f>
        <v>0</v>
      </c>
      <c r="R298" s="218">
        <f ca="1">OFFSET('배치점수 계산기'!H$10,$D298,0)</f>
        <v>669.89300000000003</v>
      </c>
      <c r="S298" s="218">
        <f ca="1">OFFSET('배치점수 계산기'!I$10,$D298,0)</f>
        <v>664.26700000000005</v>
      </c>
      <c r="T298" s="218">
        <f ca="1">OFFSET('배치점수 계산기'!J$10,$D298,0)</f>
        <v>653.49199999999996</v>
      </c>
      <c r="U298" s="218">
        <f ca="1">OFFSET('배치점수 계산기'!K$10,$D298,0)</f>
        <v>631.65099999999995</v>
      </c>
      <c r="V298" s="218">
        <f ca="1">OFFSET('배치점수 계산기'!L$10,$D298,0)</f>
        <v>614.32899999999995</v>
      </c>
      <c r="W298" s="210" t="str">
        <f ca="1">OFFSET('배치점수 계산기'!M$10,$D298,0)</f>
        <v>백분위</v>
      </c>
      <c r="X298" s="208" t="str">
        <f ca="1">OFFSET('배치점수 계산기'!N$10,$D298,0)</f>
        <v>백분위</v>
      </c>
      <c r="Y298" s="212">
        <f ca="1">OFFSET(환산공식!FG$15,$F298,0)</f>
        <v>0.25</v>
      </c>
      <c r="Z298" s="35">
        <f ca="1">OFFSET(환산공식!FH$15,$F298,0)</f>
        <v>0.38</v>
      </c>
      <c r="AA298" s="203">
        <f ca="1">OFFSET(환산공식!FI$15,$F298,0)</f>
        <v>0.38</v>
      </c>
      <c r="AB298" s="5"/>
      <c r="AD298">
        <f t="shared" ca="1" si="9"/>
        <v>6</v>
      </c>
      <c r="AF298" s="5"/>
      <c r="AG298" s="5"/>
      <c r="AH298" s="5"/>
    </row>
    <row r="299" spans="1:34">
      <c r="A299" s="222"/>
      <c r="B299" s="222"/>
      <c r="C299" s="222" t="s">
        <v>3564</v>
      </c>
      <c r="D299" s="260">
        <v>2118</v>
      </c>
      <c r="E299" s="219">
        <v>212</v>
      </c>
      <c r="F299" s="219">
        <v>212</v>
      </c>
      <c r="G299" s="264">
        <v>292</v>
      </c>
      <c r="H299" s="221" t="s">
        <v>149</v>
      </c>
      <c r="I299" s="219" t="s">
        <v>328</v>
      </c>
      <c r="J299" s="267" t="s">
        <v>96</v>
      </c>
      <c r="K299" s="219" t="s">
        <v>83</v>
      </c>
      <c r="L299" s="35" t="str">
        <f ca="1">IF(OFFSET(환산공식!$DU$15,$F299,0)=1,"O","X")</f>
        <v>X</v>
      </c>
      <c r="M299" s="212">
        <f ca="1">IFERROR(OFFSET(환산공식!DA$15,$F299,0),"")</f>
        <v>200</v>
      </c>
      <c r="N299" s="35" t="str">
        <f ca="1">IFERROR(CONCATENATE(ROUND(OFFSET(환산공식!DB$15,$F299,0),1),"%"),"")</f>
        <v>100%</v>
      </c>
      <c r="O299" s="35">
        <f ca="1">IFERROR(OFFSET(환산공식!DC$15,$F299,0),"")</f>
        <v>10</v>
      </c>
      <c r="P299" s="212" t="str">
        <f t="shared" ca="1" si="8"/>
        <v>3% 이하</v>
      </c>
      <c r="Q299" s="218">
        <f ca="1">IFERROR(ROUND(OFFSET(환산공식!$EX$15,$F299,0),3),"")</f>
        <v>0</v>
      </c>
      <c r="R299" s="218">
        <f ca="1">OFFSET('배치점수 계산기'!H$10,$D299,0)</f>
        <v>663.30100000000004</v>
      </c>
      <c r="S299" s="218">
        <f ca="1">OFFSET('배치점수 계산기'!I$10,$D299,0)</f>
        <v>657.42399999999998</v>
      </c>
      <c r="T299" s="218">
        <f ca="1">OFFSET('배치점수 계산기'!J$10,$D299,0)</f>
        <v>644.99599999999998</v>
      </c>
      <c r="U299" s="218">
        <f ca="1">OFFSET('배치점수 계산기'!K$10,$D299,0)</f>
        <v>623.51700000000005</v>
      </c>
      <c r="V299" s="218">
        <f ca="1">OFFSET('배치점수 계산기'!L$10,$D299,0)</f>
        <v>605.99599999999998</v>
      </c>
      <c r="W299" s="210" t="str">
        <f ca="1">OFFSET('배치점수 계산기'!M$10,$D299,0)</f>
        <v>백분위</v>
      </c>
      <c r="X299" s="208" t="str">
        <f ca="1">OFFSET('배치점수 계산기'!N$10,$D299,0)</f>
        <v>백분위</v>
      </c>
      <c r="Y299" s="212">
        <f ca="1">OFFSET(환산공식!FG$15,$F299,0)</f>
        <v>0.25</v>
      </c>
      <c r="Z299" s="35">
        <f ca="1">OFFSET(환산공식!FH$15,$F299,0)</f>
        <v>0.38</v>
      </c>
      <c r="AA299" s="203">
        <f ca="1">OFFSET(환산공식!FI$15,$F299,0)</f>
        <v>0.38</v>
      </c>
      <c r="AB299" s="5"/>
      <c r="AD299">
        <f t="shared" ca="1" si="9"/>
        <v>6</v>
      </c>
      <c r="AF299" s="5"/>
      <c r="AG299" s="5"/>
      <c r="AH299" s="5"/>
    </row>
    <row r="300" spans="1:34">
      <c r="A300" s="222"/>
      <c r="B300" s="222"/>
      <c r="C300" s="222" t="s">
        <v>3565</v>
      </c>
      <c r="D300" s="260">
        <v>2120</v>
      </c>
      <c r="E300" s="219">
        <v>211</v>
      </c>
      <c r="F300" s="219">
        <v>211</v>
      </c>
      <c r="G300" s="264">
        <v>293</v>
      </c>
      <c r="H300" s="221" t="s">
        <v>149</v>
      </c>
      <c r="I300" s="219" t="s">
        <v>328</v>
      </c>
      <c r="J300" s="267" t="s">
        <v>710</v>
      </c>
      <c r="K300" s="219" t="s">
        <v>83</v>
      </c>
      <c r="L300" s="35" t="str">
        <f ca="1">IF(OFFSET(환산공식!$DU$15,$F300,0)=1,"O","X")</f>
        <v>X</v>
      </c>
      <c r="M300" s="212">
        <f ca="1">IFERROR(OFFSET(환산공식!DA$15,$F300,0),"")</f>
        <v>200</v>
      </c>
      <c r="N300" s="35" t="str">
        <f ca="1">IFERROR(CONCATENATE(ROUND(OFFSET(환산공식!DB$15,$F300,0),1),"%"),"")</f>
        <v>100%</v>
      </c>
      <c r="O300" s="35">
        <f ca="1">IFERROR(OFFSET(환산공식!DC$15,$F300,0),"")</f>
        <v>10</v>
      </c>
      <c r="P300" s="212" t="str">
        <f t="shared" ca="1" si="8"/>
        <v>3% 이하</v>
      </c>
      <c r="Q300" s="218">
        <f ca="1">IFERROR(ROUND(OFFSET(환산공식!$EX$15,$F300,0),3),"")</f>
        <v>0</v>
      </c>
      <c r="R300" s="218">
        <f ca="1">OFFSET('배치점수 계산기'!H$10,$D300,0)</f>
        <v>652.41800000000001</v>
      </c>
      <c r="S300" s="218">
        <f ca="1">OFFSET('배치점수 계산기'!I$10,$D300,0)</f>
        <v>647.27</v>
      </c>
      <c r="T300" s="218">
        <f ca="1">OFFSET('배치점수 계산기'!J$10,$D300,0)</f>
        <v>631.85599999999999</v>
      </c>
      <c r="U300" s="218">
        <f ca="1">OFFSET('배치점수 계산기'!K$10,$D300,0)</f>
        <v>622.49800000000005</v>
      </c>
      <c r="V300" s="218">
        <f ca="1">OFFSET('배치점수 계산기'!L$10,$D300,0)</f>
        <v>601.34500000000003</v>
      </c>
      <c r="W300" s="210" t="str">
        <f ca="1">OFFSET('배치점수 계산기'!M$10,$D300,0)</f>
        <v>백분위</v>
      </c>
      <c r="X300" s="208" t="str">
        <f ca="1">OFFSET('배치점수 계산기'!N$10,$D300,0)</f>
        <v>백분위</v>
      </c>
      <c r="Y300" s="212">
        <f ca="1">OFFSET(환산공식!FG$15,$F300,0)</f>
        <v>0.25</v>
      </c>
      <c r="Z300" s="35">
        <f ca="1">OFFSET(환산공식!FH$15,$F300,0)</f>
        <v>0.38</v>
      </c>
      <c r="AA300" s="203">
        <f ca="1">OFFSET(환산공식!FI$15,$F300,0)</f>
        <v>0.38</v>
      </c>
      <c r="AB300" s="5"/>
      <c r="AD300">
        <f t="shared" ca="1" si="9"/>
        <v>6</v>
      </c>
      <c r="AF300" s="5"/>
      <c r="AG300" s="5"/>
      <c r="AH300" s="5"/>
    </row>
    <row r="301" spans="1:34">
      <c r="A301" s="222"/>
      <c r="B301" s="222"/>
      <c r="C301" s="222" t="s">
        <v>3566</v>
      </c>
      <c r="D301" s="260">
        <v>2129</v>
      </c>
      <c r="E301" s="219">
        <v>210</v>
      </c>
      <c r="F301" s="219">
        <v>210</v>
      </c>
      <c r="G301" s="264">
        <v>294</v>
      </c>
      <c r="H301" s="221" t="s">
        <v>149</v>
      </c>
      <c r="I301" s="219" t="s">
        <v>328</v>
      </c>
      <c r="J301" s="267" t="s">
        <v>675</v>
      </c>
      <c r="K301" s="219" t="s">
        <v>84</v>
      </c>
      <c r="L301" s="35" t="str">
        <f ca="1">IF(OFFSET(환산공식!$DU$15,$F301,0)=1,"O","X")</f>
        <v>X</v>
      </c>
      <c r="M301" s="212">
        <f ca="1">IFERROR(OFFSET(환산공식!DA$15,$F301,0),"")</f>
        <v>200</v>
      </c>
      <c r="N301" s="35" t="str">
        <f ca="1">IFERROR(CONCATENATE(ROUND(OFFSET(환산공식!DB$15,$F301,0),1),"%"),"")</f>
        <v>100%</v>
      </c>
      <c r="O301" s="35">
        <f ca="1">IFERROR(OFFSET(환산공식!DC$15,$F301,0),"")</f>
        <v>10</v>
      </c>
      <c r="P301" s="212" t="str">
        <f t="shared" ca="1" si="8"/>
        <v>3% 이하</v>
      </c>
      <c r="Q301" s="218">
        <f ca="1">IFERROR(ROUND(OFFSET(환산공식!$EX$15,$F301,0),3),"")</f>
        <v>0</v>
      </c>
      <c r="R301" s="218">
        <f ca="1">OFFSET('배치점수 계산기'!H$10,$D301,0)</f>
        <v>845.95</v>
      </c>
      <c r="S301" s="218">
        <f ca="1">OFFSET('배치점수 계산기'!I$10,$D301,0)</f>
        <v>840.2</v>
      </c>
      <c r="T301" s="218">
        <f ca="1">OFFSET('배치점수 계산기'!J$10,$D301,0)</f>
        <v>826.95</v>
      </c>
      <c r="U301" s="218">
        <f ca="1">OFFSET('배치점수 계산기'!K$10,$D301,0)</f>
        <v>813.05</v>
      </c>
      <c r="V301" s="218">
        <f ca="1">OFFSET('배치점수 계산기'!L$10,$D301,0)</f>
        <v>795.65</v>
      </c>
      <c r="W301" s="210" t="str">
        <f ca="1">OFFSET('배치점수 계산기'!M$10,$D301,0)</f>
        <v>백분위</v>
      </c>
      <c r="X301" s="208" t="str">
        <f ca="1">OFFSET('배치점수 계산기'!N$10,$D301,0)</f>
        <v>백분위</v>
      </c>
      <c r="Y301" s="212">
        <f ca="1">OFFSET(환산공식!FG$15,$F301,0)</f>
        <v>0.38</v>
      </c>
      <c r="Z301" s="35">
        <f ca="1">OFFSET(환산공식!FH$15,$F301,0)</f>
        <v>0.25</v>
      </c>
      <c r="AA301" s="203">
        <f ca="1">OFFSET(환산공식!FI$15,$F301,0)</f>
        <v>0.38</v>
      </c>
      <c r="AB301" s="5"/>
      <c r="AD301">
        <f t="shared" ca="1" si="9"/>
        <v>6</v>
      </c>
      <c r="AF301" s="5"/>
      <c r="AG301" s="5"/>
      <c r="AH301" s="5"/>
    </row>
    <row r="302" spans="1:34">
      <c r="A302" s="222"/>
      <c r="B302" s="222"/>
      <c r="C302" s="222" t="s">
        <v>18733</v>
      </c>
      <c r="D302" s="260">
        <v>2130</v>
      </c>
      <c r="E302" s="219">
        <v>210</v>
      </c>
      <c r="F302" s="219">
        <v>210</v>
      </c>
      <c r="G302" s="264">
        <v>295</v>
      </c>
      <c r="H302" s="221" t="s">
        <v>149</v>
      </c>
      <c r="I302" s="219" t="s">
        <v>328</v>
      </c>
      <c r="J302" s="267" t="s">
        <v>475</v>
      </c>
      <c r="K302" s="219" t="s">
        <v>84</v>
      </c>
      <c r="L302" s="35" t="str">
        <f ca="1">IF(OFFSET(환산공식!$DU$15,$F302,0)=1,"O","X")</f>
        <v>X</v>
      </c>
      <c r="M302" s="212">
        <f ca="1">IFERROR(OFFSET(환산공식!DA$15,$F302,0),"")</f>
        <v>200</v>
      </c>
      <c r="N302" s="35" t="str">
        <f ca="1">IFERROR(CONCATENATE(ROUND(OFFSET(환산공식!DB$15,$F302,0),1),"%"),"")</f>
        <v>100%</v>
      </c>
      <c r="O302" s="35">
        <f ca="1">IFERROR(OFFSET(환산공식!DC$15,$F302,0),"")</f>
        <v>10</v>
      </c>
      <c r="P302" s="212" t="str">
        <f t="shared" ca="1" si="8"/>
        <v>3% 이하</v>
      </c>
      <c r="Q302" s="218">
        <f ca="1">IFERROR(ROUND(OFFSET(환산공식!$EX$15,$F302,0),3),"")</f>
        <v>0</v>
      </c>
      <c r="R302" s="218">
        <f ca="1">OFFSET('배치점수 계산기'!H$10,$D302,0)</f>
        <v>746.85</v>
      </c>
      <c r="S302" s="218">
        <f ca="1">OFFSET('배치점수 계산기'!I$10,$D302,0)</f>
        <v>743.3</v>
      </c>
      <c r="T302" s="218">
        <f ca="1">OFFSET('배치점수 계산기'!J$10,$D302,0)</f>
        <v>733.9</v>
      </c>
      <c r="U302" s="218">
        <f ca="1">OFFSET('배치점수 계산기'!K$10,$D302,0)</f>
        <v>719.95</v>
      </c>
      <c r="V302" s="218">
        <f ca="1">OFFSET('배치점수 계산기'!L$10,$D302,0)</f>
        <v>707.4</v>
      </c>
      <c r="W302" s="210" t="str">
        <f ca="1">OFFSET('배치점수 계산기'!M$10,$D302,0)</f>
        <v>백분위</v>
      </c>
      <c r="X302" s="208" t="str">
        <f ca="1">OFFSET('배치점수 계산기'!N$10,$D302,0)</f>
        <v>백분위</v>
      </c>
      <c r="Y302" s="212">
        <f ca="1">OFFSET(환산공식!FG$15,$F302,0)</f>
        <v>0.38</v>
      </c>
      <c r="Z302" s="35">
        <f ca="1">OFFSET(환산공식!FH$15,$F302,0)</f>
        <v>0.25</v>
      </c>
      <c r="AA302" s="203">
        <f ca="1">OFFSET(환산공식!FI$15,$F302,0)</f>
        <v>0.38</v>
      </c>
      <c r="AB302" s="5"/>
      <c r="AD302">
        <f t="shared" ca="1" si="9"/>
        <v>6</v>
      </c>
      <c r="AF302" s="5"/>
      <c r="AG302" s="5"/>
      <c r="AH302" s="5"/>
    </row>
    <row r="303" spans="1:34">
      <c r="A303" s="222"/>
      <c r="B303" s="222"/>
      <c r="C303" s="222" t="s">
        <v>18734</v>
      </c>
      <c r="D303" s="260">
        <v>2131</v>
      </c>
      <c r="E303" s="219">
        <v>210</v>
      </c>
      <c r="F303" s="219">
        <v>210</v>
      </c>
      <c r="G303" s="264">
        <v>296</v>
      </c>
      <c r="H303" s="221" t="s">
        <v>149</v>
      </c>
      <c r="I303" s="219" t="s">
        <v>328</v>
      </c>
      <c r="J303" s="267" t="s">
        <v>388</v>
      </c>
      <c r="K303" s="219" t="s">
        <v>84</v>
      </c>
      <c r="L303" s="35" t="str">
        <f ca="1">IF(OFFSET(환산공식!$DU$15,$F303,0)=1,"O","X")</f>
        <v>X</v>
      </c>
      <c r="M303" s="212">
        <f ca="1">IFERROR(OFFSET(환산공식!DA$15,$F303,0),"")</f>
        <v>200</v>
      </c>
      <c r="N303" s="35" t="str">
        <f ca="1">IFERROR(CONCATENATE(ROUND(OFFSET(환산공식!DB$15,$F303,0),1),"%"),"")</f>
        <v>100%</v>
      </c>
      <c r="O303" s="35">
        <f ca="1">IFERROR(OFFSET(환산공식!DC$15,$F303,0),"")</f>
        <v>10</v>
      </c>
      <c r="P303" s="212" t="str">
        <f t="shared" ca="1" si="8"/>
        <v>3% 이하</v>
      </c>
      <c r="Q303" s="218">
        <f ca="1">IFERROR(ROUND(OFFSET(환산공식!$EX$15,$F303,0),3),"")</f>
        <v>0</v>
      </c>
      <c r="R303" s="218">
        <f ca="1">OFFSET('배치점수 계산기'!H$10,$D303,0)</f>
        <v>724.4</v>
      </c>
      <c r="S303" s="218">
        <f ca="1">OFFSET('배치점수 계산기'!I$10,$D303,0)</f>
        <v>720.25</v>
      </c>
      <c r="T303" s="218">
        <f ca="1">OFFSET('배치점수 계산기'!J$10,$D303,0)</f>
        <v>712.6</v>
      </c>
      <c r="U303" s="218">
        <f ca="1">OFFSET('배치점수 계산기'!K$10,$D303,0)</f>
        <v>699.65</v>
      </c>
      <c r="V303" s="218">
        <f ca="1">OFFSET('배치점수 계산기'!L$10,$D303,0)</f>
        <v>688.5</v>
      </c>
      <c r="W303" s="210" t="str">
        <f ca="1">OFFSET('배치점수 계산기'!M$10,$D303,0)</f>
        <v>백분위</v>
      </c>
      <c r="X303" s="208" t="str">
        <f ca="1">OFFSET('배치점수 계산기'!N$10,$D303,0)</f>
        <v>백분위</v>
      </c>
      <c r="Y303" s="212">
        <f ca="1">OFFSET(환산공식!FG$15,$F303,0)</f>
        <v>0.38</v>
      </c>
      <c r="Z303" s="35">
        <f ca="1">OFFSET(환산공식!FH$15,$F303,0)</f>
        <v>0.25</v>
      </c>
      <c r="AA303" s="203">
        <f ca="1">OFFSET(환산공식!FI$15,$F303,0)</f>
        <v>0.38</v>
      </c>
      <c r="AB303" s="5"/>
      <c r="AD303">
        <f t="shared" ca="1" si="9"/>
        <v>6</v>
      </c>
    </row>
    <row r="304" spans="1:34">
      <c r="A304" s="222"/>
      <c r="B304" s="222"/>
      <c r="C304" s="222" t="s">
        <v>18735</v>
      </c>
      <c r="D304" s="260">
        <v>2132</v>
      </c>
      <c r="E304" s="219">
        <v>210</v>
      </c>
      <c r="F304" s="219">
        <v>210</v>
      </c>
      <c r="G304" s="264">
        <v>297</v>
      </c>
      <c r="H304" s="221" t="s">
        <v>149</v>
      </c>
      <c r="I304" s="219" t="s">
        <v>328</v>
      </c>
      <c r="J304" s="267" t="s">
        <v>81</v>
      </c>
      <c r="K304" s="219" t="s">
        <v>84</v>
      </c>
      <c r="L304" s="35" t="str">
        <f ca="1">IF(OFFSET(환산공식!$DU$15,$F304,0)=1,"O","X")</f>
        <v>X</v>
      </c>
      <c r="M304" s="212">
        <f ca="1">IFERROR(OFFSET(환산공식!DA$15,$F304,0),"")</f>
        <v>200</v>
      </c>
      <c r="N304" s="35" t="str">
        <f ca="1">IFERROR(CONCATENATE(ROUND(OFFSET(환산공식!DB$15,$F304,0),1),"%"),"")</f>
        <v>100%</v>
      </c>
      <c r="O304" s="35">
        <f ca="1">IFERROR(OFFSET(환산공식!DC$15,$F304,0),"")</f>
        <v>10</v>
      </c>
      <c r="P304" s="212" t="str">
        <f t="shared" ca="1" si="8"/>
        <v>3% 이하</v>
      </c>
      <c r="Q304" s="218">
        <f ca="1">IFERROR(ROUND(OFFSET(환산공식!$EX$15,$F304,0),3),"")</f>
        <v>0</v>
      </c>
      <c r="R304" s="218">
        <f ca="1">OFFSET('배치점수 계산기'!H$10,$D304,0)</f>
        <v>723.55</v>
      </c>
      <c r="S304" s="218">
        <f ca="1">OFFSET('배치점수 계산기'!I$10,$D304,0)</f>
        <v>719.85</v>
      </c>
      <c r="T304" s="218">
        <f ca="1">OFFSET('배치점수 계산기'!J$10,$D304,0)</f>
        <v>711.95</v>
      </c>
      <c r="U304" s="218">
        <f ca="1">OFFSET('배치점수 계산기'!K$10,$D304,0)</f>
        <v>700.35</v>
      </c>
      <c r="V304" s="218">
        <f ca="1">OFFSET('배치점수 계산기'!L$10,$D304,0)</f>
        <v>689.05</v>
      </c>
      <c r="W304" s="210" t="str">
        <f ca="1">OFFSET('배치점수 계산기'!M$10,$D304,0)</f>
        <v>백분위</v>
      </c>
      <c r="X304" s="208" t="str">
        <f ca="1">OFFSET('배치점수 계산기'!N$10,$D304,0)</f>
        <v>백분위</v>
      </c>
      <c r="Y304" s="212">
        <f ca="1">OFFSET(환산공식!FG$15,$F304,0)</f>
        <v>0.38</v>
      </c>
      <c r="Z304" s="35">
        <f ca="1">OFFSET(환산공식!FH$15,$F304,0)</f>
        <v>0.25</v>
      </c>
      <c r="AA304" s="203">
        <f ca="1">OFFSET(환산공식!FI$15,$F304,0)</f>
        <v>0.38</v>
      </c>
      <c r="AB304" s="5"/>
      <c r="AD304">
        <f t="shared" ca="1" si="9"/>
        <v>6</v>
      </c>
    </row>
    <row r="305" spans="1:30">
      <c r="A305" s="222"/>
      <c r="B305" s="222"/>
      <c r="C305" s="222" t="s">
        <v>18736</v>
      </c>
      <c r="D305" s="260">
        <v>2133</v>
      </c>
      <c r="E305" s="219">
        <v>210</v>
      </c>
      <c r="F305" s="219">
        <v>210</v>
      </c>
      <c r="G305" s="264">
        <v>298</v>
      </c>
      <c r="H305" s="221" t="s">
        <v>149</v>
      </c>
      <c r="I305" s="219" t="s">
        <v>328</v>
      </c>
      <c r="J305" s="267" t="s">
        <v>76</v>
      </c>
      <c r="K305" s="219" t="s">
        <v>84</v>
      </c>
      <c r="L305" s="35" t="str">
        <f ca="1">IF(OFFSET(환산공식!$DU$15,$F305,0)=1,"O","X")</f>
        <v>X</v>
      </c>
      <c r="M305" s="212">
        <f ca="1">IFERROR(OFFSET(환산공식!DA$15,$F305,0),"")</f>
        <v>200</v>
      </c>
      <c r="N305" s="35" t="str">
        <f ca="1">IFERROR(CONCATENATE(ROUND(OFFSET(환산공식!DB$15,$F305,0),1),"%"),"")</f>
        <v>100%</v>
      </c>
      <c r="O305" s="35">
        <f ca="1">IFERROR(OFFSET(환산공식!DC$15,$F305,0),"")</f>
        <v>10</v>
      </c>
      <c r="P305" s="212" t="str">
        <f t="shared" ca="1" si="8"/>
        <v>3% 이하</v>
      </c>
      <c r="Q305" s="218">
        <f ca="1">IFERROR(ROUND(OFFSET(환산공식!$EX$15,$F305,0),3),"")</f>
        <v>0</v>
      </c>
      <c r="R305" s="218">
        <f ca="1">OFFSET('배치점수 계산기'!H$10,$D305,0)</f>
        <v>700.35</v>
      </c>
      <c r="S305" s="218">
        <f ca="1">OFFSET('배치점수 계산기'!I$10,$D305,0)</f>
        <v>696.75</v>
      </c>
      <c r="T305" s="218">
        <f ca="1">OFFSET('배치점수 계산기'!J$10,$D305,0)</f>
        <v>689.85</v>
      </c>
      <c r="U305" s="218">
        <f ca="1">OFFSET('배치점수 계산기'!K$10,$D305,0)</f>
        <v>680.05</v>
      </c>
      <c r="V305" s="218">
        <f ca="1">OFFSET('배치점수 계산기'!L$10,$D305,0)</f>
        <v>668.5</v>
      </c>
      <c r="W305" s="210" t="str">
        <f ca="1">OFFSET('배치점수 계산기'!M$10,$D305,0)</f>
        <v>백분위</v>
      </c>
      <c r="X305" s="208" t="str">
        <f ca="1">OFFSET('배치점수 계산기'!N$10,$D305,0)</f>
        <v>백분위</v>
      </c>
      <c r="Y305" s="212">
        <f ca="1">OFFSET(환산공식!FG$15,$F305,0)</f>
        <v>0.38</v>
      </c>
      <c r="Z305" s="35">
        <f ca="1">OFFSET(환산공식!FH$15,$F305,0)</f>
        <v>0.25</v>
      </c>
      <c r="AA305" s="203">
        <f ca="1">OFFSET(환산공식!FI$15,$F305,0)</f>
        <v>0.38</v>
      </c>
      <c r="AB305" s="5"/>
      <c r="AD305">
        <f t="shared" ca="1" si="9"/>
        <v>6</v>
      </c>
    </row>
    <row r="306" spans="1:30">
      <c r="A306" s="222"/>
      <c r="B306" s="222"/>
      <c r="C306" s="222" t="s">
        <v>18737</v>
      </c>
      <c r="D306" s="260">
        <v>2134</v>
      </c>
      <c r="E306" s="219">
        <v>210</v>
      </c>
      <c r="F306" s="219">
        <v>210</v>
      </c>
      <c r="G306" s="264">
        <v>299</v>
      </c>
      <c r="H306" s="221" t="s">
        <v>149</v>
      </c>
      <c r="I306" s="219" t="s">
        <v>328</v>
      </c>
      <c r="J306" s="267" t="s">
        <v>725</v>
      </c>
      <c r="K306" s="219" t="s">
        <v>84</v>
      </c>
      <c r="L306" s="35" t="str">
        <f ca="1">IF(OFFSET(환산공식!$DU$15,$F306,0)=1,"O","X")</f>
        <v>X</v>
      </c>
      <c r="M306" s="212">
        <f ca="1">IFERROR(OFFSET(환산공식!DA$15,$F306,0),"")</f>
        <v>200</v>
      </c>
      <c r="N306" s="35" t="str">
        <f ca="1">IFERROR(CONCATENATE(ROUND(OFFSET(환산공식!DB$15,$F306,0),1),"%"),"")</f>
        <v>100%</v>
      </c>
      <c r="O306" s="35">
        <f ca="1">IFERROR(OFFSET(환산공식!DC$15,$F306,0),"")</f>
        <v>10</v>
      </c>
      <c r="P306" s="212" t="str">
        <f t="shared" ca="1" si="8"/>
        <v>3% 이하</v>
      </c>
      <c r="Q306" s="218">
        <f ca="1">IFERROR(ROUND(OFFSET(환산공식!$EX$15,$F306,0),3),"")</f>
        <v>0</v>
      </c>
      <c r="R306" s="218">
        <f ca="1">OFFSET('배치점수 계산기'!H$10,$D306,0)</f>
        <v>699.5</v>
      </c>
      <c r="S306" s="218">
        <f ca="1">OFFSET('배치점수 계산기'!I$10,$D306,0)</f>
        <v>695.8</v>
      </c>
      <c r="T306" s="218">
        <f ca="1">OFFSET('배치점수 계산기'!J$10,$D306,0)</f>
        <v>689.05</v>
      </c>
      <c r="U306" s="218">
        <f ca="1">OFFSET('배치점수 계산기'!K$10,$D306,0)</f>
        <v>679.15</v>
      </c>
      <c r="V306" s="218">
        <f ca="1">OFFSET('배치점수 계산기'!L$10,$D306,0)</f>
        <v>668.05</v>
      </c>
      <c r="W306" s="210" t="str">
        <f ca="1">OFFSET('배치점수 계산기'!M$10,$D306,0)</f>
        <v>백분위</v>
      </c>
      <c r="X306" s="208" t="str">
        <f ca="1">OFFSET('배치점수 계산기'!N$10,$D306,0)</f>
        <v>백분위</v>
      </c>
      <c r="Y306" s="212">
        <f ca="1">OFFSET(환산공식!FG$15,$F306,0)</f>
        <v>0.38</v>
      </c>
      <c r="Z306" s="35">
        <f ca="1">OFFSET(환산공식!FH$15,$F306,0)</f>
        <v>0.25</v>
      </c>
      <c r="AA306" s="203">
        <f ca="1">OFFSET(환산공식!FI$15,$F306,0)</f>
        <v>0.38</v>
      </c>
      <c r="AB306" s="5"/>
      <c r="AD306">
        <f t="shared" ca="1" si="9"/>
        <v>6</v>
      </c>
    </row>
    <row r="307" spans="1:30">
      <c r="A307" s="222"/>
      <c r="B307" s="222"/>
      <c r="C307" s="222" t="s">
        <v>18738</v>
      </c>
      <c r="D307" s="260">
        <v>2135</v>
      </c>
      <c r="E307" s="219">
        <v>210</v>
      </c>
      <c r="F307" s="219">
        <v>210</v>
      </c>
      <c r="G307" s="264">
        <v>300</v>
      </c>
      <c r="H307" s="221" t="s">
        <v>149</v>
      </c>
      <c r="I307" s="219" t="s">
        <v>328</v>
      </c>
      <c r="J307" s="267" t="s">
        <v>78</v>
      </c>
      <c r="K307" s="219" t="s">
        <v>84</v>
      </c>
      <c r="L307" s="35" t="str">
        <f ca="1">IF(OFFSET(환산공식!$DU$15,$F307,0)=1,"O","X")</f>
        <v>X</v>
      </c>
      <c r="M307" s="212">
        <f ca="1">IFERROR(OFFSET(환산공식!DA$15,$F307,0),"")</f>
        <v>200</v>
      </c>
      <c r="N307" s="35" t="str">
        <f ca="1">IFERROR(CONCATENATE(ROUND(OFFSET(환산공식!DB$15,$F307,0),1),"%"),"")</f>
        <v>100%</v>
      </c>
      <c r="O307" s="35">
        <f ca="1">IFERROR(OFFSET(환산공식!DC$15,$F307,0),"")</f>
        <v>10</v>
      </c>
      <c r="P307" s="212" t="str">
        <f t="shared" ca="1" si="8"/>
        <v>3% 이하</v>
      </c>
      <c r="Q307" s="218">
        <f ca="1">IFERROR(ROUND(OFFSET(환산공식!$EX$15,$F307,0),3),"")</f>
        <v>0</v>
      </c>
      <c r="R307" s="218">
        <f ca="1">OFFSET('배치점수 계산기'!H$10,$D307,0)</f>
        <v>702.4</v>
      </c>
      <c r="S307" s="218">
        <f ca="1">OFFSET('배치점수 계산기'!I$10,$D307,0)</f>
        <v>694.8</v>
      </c>
      <c r="T307" s="218">
        <f ca="1">OFFSET('배치점수 계산기'!J$10,$D307,0)</f>
        <v>684.05</v>
      </c>
      <c r="U307" s="218">
        <f ca="1">OFFSET('배치점수 계산기'!K$10,$D307,0)</f>
        <v>672.85</v>
      </c>
      <c r="V307" s="218">
        <f ca="1">OFFSET('배치점수 계산기'!L$10,$D307,0)</f>
        <v>663.95</v>
      </c>
      <c r="W307" s="210" t="str">
        <f ca="1">OFFSET('배치점수 계산기'!M$10,$D307,0)</f>
        <v>백분위</v>
      </c>
      <c r="X307" s="208" t="str">
        <f ca="1">OFFSET('배치점수 계산기'!N$10,$D307,0)</f>
        <v>백분위</v>
      </c>
      <c r="Y307" s="212">
        <f ca="1">OFFSET(환산공식!FG$15,$F307,0)</f>
        <v>0.38</v>
      </c>
      <c r="Z307" s="35">
        <f ca="1">OFFSET(환산공식!FH$15,$F307,0)</f>
        <v>0.25</v>
      </c>
      <c r="AA307" s="203">
        <f ca="1">OFFSET(환산공식!FI$15,$F307,0)</f>
        <v>0.38</v>
      </c>
      <c r="AB307" s="5"/>
      <c r="AD307">
        <f t="shared" ca="1" si="9"/>
        <v>6</v>
      </c>
    </row>
    <row r="308" spans="1:30">
      <c r="A308" s="222"/>
      <c r="B308" s="222"/>
      <c r="C308" s="222" t="s">
        <v>18739</v>
      </c>
      <c r="D308" s="260">
        <v>2143</v>
      </c>
      <c r="E308" s="219">
        <v>113</v>
      </c>
      <c r="F308" s="219">
        <v>113</v>
      </c>
      <c r="G308" s="264">
        <v>301</v>
      </c>
      <c r="H308" s="221" t="s">
        <v>149</v>
      </c>
      <c r="I308" s="219" t="s">
        <v>403</v>
      </c>
      <c r="J308" s="267" t="s">
        <v>405</v>
      </c>
      <c r="K308" s="219" t="s">
        <v>83</v>
      </c>
      <c r="L308" s="35" t="str">
        <f ca="1">IF(OFFSET(환산공식!$DU$15,$F308,0)=1,"O","X")</f>
        <v>X</v>
      </c>
      <c r="M308" s="212">
        <f ca="1">IFERROR(OFFSET(환산공식!DA$15,$F308,0),"")</f>
        <v>100</v>
      </c>
      <c r="N308" s="35" t="str">
        <f ca="1">IFERROR(CONCATENATE(ROUND(OFFSET(환산공식!DB$15,$F308,0),1),"%"),"")</f>
        <v>100%</v>
      </c>
      <c r="O308" s="35">
        <f ca="1">IFERROR(OFFSET(환산공식!DC$15,$F308,0),"")</f>
        <v>0</v>
      </c>
      <c r="P308" s="212" t="str">
        <f t="shared" ca="1" si="8"/>
        <v>3% 이하</v>
      </c>
      <c r="Q308" s="218">
        <f ca="1">IFERROR(ROUND(OFFSET(환산공식!$EX$15,$F308,0),3),"")</f>
        <v>0</v>
      </c>
      <c r="R308" s="218">
        <f ca="1">OFFSET('배치점수 계산기'!H$10,$D308,0)</f>
        <v>991.30799999999999</v>
      </c>
      <c r="S308" s="218">
        <f ca="1">OFFSET('배치점수 계산기'!I$10,$D308,0)</f>
        <v>990.43</v>
      </c>
      <c r="T308" s="218">
        <f ca="1">OFFSET('배치점수 계산기'!J$10,$D308,0)</f>
        <v>989.09900000000005</v>
      </c>
      <c r="U308" s="218">
        <f ca="1">OFFSET('배치점수 계산기'!K$10,$D308,0)</f>
        <v>987.91899999999998</v>
      </c>
      <c r="V308" s="218">
        <f ca="1">OFFSET('배치점수 계산기'!L$10,$D308,0)</f>
        <v>987.29</v>
      </c>
      <c r="W308" s="210" t="str">
        <f ca="1">OFFSET('배치점수 계산기'!M$10,$D308,0)</f>
        <v>표점/만점</v>
      </c>
      <c r="X308" s="208" t="str">
        <f ca="1">OFFSET('배치점수 계산기'!N$10,$D308,0)</f>
        <v>변표/만점</v>
      </c>
      <c r="Y308" s="212">
        <f ca="1">OFFSET(환산공식!FG$15,$F308,0)</f>
        <v>0.28000000000000003</v>
      </c>
      <c r="Z308" s="35">
        <f ca="1">OFFSET(환산공식!FH$15,$F308,0)</f>
        <v>0.39</v>
      </c>
      <c r="AA308" s="203">
        <f ca="1">OFFSET(환산공식!FI$15,$F308,0)</f>
        <v>0.33</v>
      </c>
      <c r="AB308" s="5"/>
      <c r="AD308">
        <f t="shared" ca="1" si="9"/>
        <v>6</v>
      </c>
    </row>
    <row r="309" spans="1:30">
      <c r="A309" s="222"/>
      <c r="B309" s="222"/>
      <c r="C309" s="222" t="s">
        <v>18740</v>
      </c>
      <c r="D309" s="260">
        <v>2144</v>
      </c>
      <c r="E309" s="219">
        <v>167</v>
      </c>
      <c r="F309" s="219">
        <v>167</v>
      </c>
      <c r="G309" s="264">
        <v>302</v>
      </c>
      <c r="H309" s="221" t="s">
        <v>149</v>
      </c>
      <c r="I309" s="219" t="s">
        <v>416</v>
      </c>
      <c r="J309" s="267" t="s">
        <v>405</v>
      </c>
      <c r="K309" s="219" t="s">
        <v>83</v>
      </c>
      <c r="L309" s="35" t="str">
        <f ca="1">IF(OFFSET(환산공식!$DU$15,$F309,0)=1,"O","X")</f>
        <v>X</v>
      </c>
      <c r="M309" s="212">
        <f ca="1">IFERROR(OFFSET(환산공식!DA$15,$F309,0),"")</f>
        <v>57.6</v>
      </c>
      <c r="N309" s="35" t="str">
        <f ca="1">IFERROR(CONCATENATE(ROUND(OFFSET(환산공식!DB$15,$F309,0),1),"%"),"")</f>
        <v>100%</v>
      </c>
      <c r="O309" s="35">
        <f ca="1">IFERROR(OFFSET(환산공식!DC$15,$F309,0),"")</f>
        <v>0</v>
      </c>
      <c r="P309" s="212" t="str">
        <f t="shared" ca="1" si="8"/>
        <v>3% 이하</v>
      </c>
      <c r="Q309" s="218">
        <f ca="1">IFERROR(ROUND(OFFSET(환산공식!$EX$15,$F309,0),3),"")</f>
        <v>800</v>
      </c>
      <c r="R309" s="218">
        <f ca="1">OFFSET('배치점수 계산기'!H$10,$D309,0)</f>
        <v>1005.5839999999999</v>
      </c>
      <c r="S309" s="218">
        <f ca="1">OFFSET('배치점수 계산기'!I$10,$D309,0)</f>
        <v>1005.282</v>
      </c>
      <c r="T309" s="218">
        <f ca="1">OFFSET('배치점수 계산기'!J$10,$D309,0)</f>
        <v>1005.12</v>
      </c>
      <c r="U309" s="218">
        <f ca="1">OFFSET('배치점수 계산기'!K$10,$D309,0)</f>
        <v>1004.81</v>
      </c>
      <c r="V309" s="218">
        <f ca="1">OFFSET('배치점수 계산기'!L$10,$D309,0)</f>
        <v>1004.554</v>
      </c>
      <c r="W309" s="210" t="str">
        <f ca="1">OFFSET('배치점수 계산기'!M$10,$D309,0)</f>
        <v>백분위</v>
      </c>
      <c r="X309" s="208" t="str">
        <f ca="1">OFFSET('배치점수 계산기'!N$10,$D309,0)</f>
        <v>백분위</v>
      </c>
      <c r="Y309" s="212">
        <f ca="1">OFFSET(환산공식!FG$15,$F309,0)</f>
        <v>0.28999999999999998</v>
      </c>
      <c r="Z309" s="35">
        <f ca="1">OFFSET(환산공식!FH$15,$F309,0)</f>
        <v>0.43</v>
      </c>
      <c r="AA309" s="203">
        <f ca="1">OFFSET(환산공식!FI$15,$F309,0)</f>
        <v>0.28999999999999998</v>
      </c>
      <c r="AB309" s="5"/>
      <c r="AD309">
        <f t="shared" ca="1" si="9"/>
        <v>6</v>
      </c>
    </row>
    <row r="310" spans="1:30">
      <c r="A310" s="222"/>
      <c r="B310" s="222"/>
      <c r="C310" s="222" t="s">
        <v>18741</v>
      </c>
      <c r="D310" s="260">
        <v>2145</v>
      </c>
      <c r="E310" s="219">
        <v>167</v>
      </c>
      <c r="F310" s="219">
        <v>167</v>
      </c>
      <c r="G310" s="264">
        <v>303</v>
      </c>
      <c r="H310" s="221" t="s">
        <v>149</v>
      </c>
      <c r="I310" s="219" t="s">
        <v>416</v>
      </c>
      <c r="J310" s="267" t="s">
        <v>1502</v>
      </c>
      <c r="K310" s="219" t="s">
        <v>83</v>
      </c>
      <c r="L310" s="35" t="str">
        <f ca="1">IF(OFFSET(환산공식!$DU$15,$F310,0)=1,"O","X")</f>
        <v>X</v>
      </c>
      <c r="M310" s="212">
        <f ca="1">IFERROR(OFFSET(환산공식!DA$15,$F310,0),"")</f>
        <v>57.6</v>
      </c>
      <c r="N310" s="35" t="str">
        <f ca="1">IFERROR(CONCATENATE(ROUND(OFFSET(환산공식!DB$15,$F310,0),1),"%"),"")</f>
        <v>100%</v>
      </c>
      <c r="O310" s="35">
        <f ca="1">IFERROR(OFFSET(환산공식!DC$15,$F310,0),"")</f>
        <v>0</v>
      </c>
      <c r="P310" s="212" t="str">
        <f t="shared" ca="1" si="8"/>
        <v>3% 이하</v>
      </c>
      <c r="Q310" s="218">
        <f ca="1">IFERROR(ROUND(OFFSET(환산공식!$EX$15,$F310,0),3),"")</f>
        <v>800</v>
      </c>
      <c r="R310" s="218">
        <f ca="1">OFFSET('배치점수 계산기'!H$10,$D310,0)</f>
        <v>989.90200000000004</v>
      </c>
      <c r="S310" s="218">
        <f ca="1">OFFSET('배치점수 계산기'!I$10,$D310,0)</f>
        <v>986.745</v>
      </c>
      <c r="T310" s="218">
        <f ca="1">OFFSET('배치점수 계산기'!J$10,$D310,0)</f>
        <v>984.29600000000005</v>
      </c>
      <c r="U310" s="218">
        <f ca="1">OFFSET('배치점수 계산기'!K$10,$D310,0)</f>
        <v>980.53399999999999</v>
      </c>
      <c r="V310" s="218">
        <f ca="1">OFFSET('배치점수 계산기'!L$10,$D310,0)</f>
        <v>974.14499999999998</v>
      </c>
      <c r="W310" s="210" t="str">
        <f ca="1">OFFSET('배치점수 계산기'!M$10,$D310,0)</f>
        <v>백분위</v>
      </c>
      <c r="X310" s="208" t="str">
        <f ca="1">OFFSET('배치점수 계산기'!N$10,$D310,0)</f>
        <v>백분위</v>
      </c>
      <c r="Y310" s="212">
        <f ca="1">OFFSET(환산공식!FG$15,$F310,0)</f>
        <v>0.28999999999999998</v>
      </c>
      <c r="Z310" s="35">
        <f ca="1">OFFSET(환산공식!FH$15,$F310,0)</f>
        <v>0.43</v>
      </c>
      <c r="AA310" s="203">
        <f ca="1">OFFSET(환산공식!FI$15,$F310,0)</f>
        <v>0.28999999999999998</v>
      </c>
      <c r="AB310" s="5"/>
      <c r="AD310">
        <f t="shared" ca="1" si="9"/>
        <v>6</v>
      </c>
    </row>
    <row r="311" spans="1:30">
      <c r="A311" s="222"/>
      <c r="B311" s="222"/>
      <c r="C311" s="222" t="s">
        <v>18835</v>
      </c>
      <c r="D311" s="260">
        <v>2146</v>
      </c>
      <c r="E311" s="219">
        <v>146</v>
      </c>
      <c r="F311" s="219">
        <v>146</v>
      </c>
      <c r="G311" s="264">
        <v>304</v>
      </c>
      <c r="H311" s="221" t="s">
        <v>149</v>
      </c>
      <c r="I311" s="219" t="s">
        <v>417</v>
      </c>
      <c r="J311" s="267" t="s">
        <v>405</v>
      </c>
      <c r="K311" s="219" t="s">
        <v>83</v>
      </c>
      <c r="L311" s="35" t="str">
        <f ca="1">IF(OFFSET(환산공식!$DU$15,$F311,0)=1,"O","X")</f>
        <v>X</v>
      </c>
      <c r="M311" s="212">
        <f ca="1">IFERROR(OFFSET(환산공식!DA$15,$F311,0),"")</f>
        <v>150</v>
      </c>
      <c r="N311" s="35" t="str">
        <f ca="1">IFERROR(CONCATENATE(ROUND(OFFSET(환산공식!DB$15,$F311,0),1),"%"),"")</f>
        <v>100%</v>
      </c>
      <c r="O311" s="35">
        <f ca="1">IFERROR(OFFSET(환산공식!DC$15,$F311,0),"")</f>
        <v>5</v>
      </c>
      <c r="P311" s="212" t="str">
        <f t="shared" ca="1" si="8"/>
        <v>3% 이하</v>
      </c>
      <c r="Q311" s="218">
        <f ca="1">IFERROR(ROUND(OFFSET(환산공식!$EX$15,$F311,0),3),"")</f>
        <v>0</v>
      </c>
      <c r="R311" s="218">
        <f ca="1">OFFSET('배치점수 계산기'!H$10,$D311,0)</f>
        <v>970.79899999999998</v>
      </c>
      <c r="S311" s="218">
        <f ca="1">OFFSET('배치점수 계산기'!I$10,$D311,0)</f>
        <v>967.84</v>
      </c>
      <c r="T311" s="218">
        <f ca="1">OFFSET('배치점수 계산기'!J$10,$D311,0)</f>
        <v>965.14099999999996</v>
      </c>
      <c r="U311" s="218">
        <f ca="1">OFFSET('배치점수 계산기'!K$10,$D311,0)</f>
        <v>963.02200000000005</v>
      </c>
      <c r="V311" s="218">
        <f ca="1">OFFSET('배치점수 계산기'!L$10,$D311,0)</f>
        <v>960.18399999999997</v>
      </c>
      <c r="W311" s="210" t="str">
        <f ca="1">OFFSET('배치점수 계산기'!M$10,$D311,0)</f>
        <v>표점/만점</v>
      </c>
      <c r="X311" s="208" t="str">
        <f ca="1">OFFSET('배치점수 계산기'!N$10,$D311,0)</f>
        <v>백분위</v>
      </c>
      <c r="Y311" s="212">
        <f ca="1">OFFSET(환산공식!FG$15,$F311,0)</f>
        <v>0.21</v>
      </c>
      <c r="Z311" s="35">
        <f ca="1">OFFSET(환산공식!FH$15,$F311,0)</f>
        <v>0.36</v>
      </c>
      <c r="AA311" s="203">
        <f ca="1">OFFSET(환산공식!FI$15,$F311,0)</f>
        <v>0.43</v>
      </c>
      <c r="AB311" s="5"/>
      <c r="AD311">
        <f t="shared" ca="1" si="9"/>
        <v>6</v>
      </c>
    </row>
    <row r="312" spans="1:30">
      <c r="A312" s="222"/>
      <c r="B312" s="222"/>
      <c r="C312" s="222" t="s">
        <v>18836</v>
      </c>
      <c r="D312" s="260">
        <v>2147</v>
      </c>
      <c r="E312" s="219">
        <v>153</v>
      </c>
      <c r="F312" s="219">
        <v>153</v>
      </c>
      <c r="G312" s="264">
        <v>305</v>
      </c>
      <c r="H312" s="221" t="s">
        <v>149</v>
      </c>
      <c r="I312" s="219" t="s">
        <v>319</v>
      </c>
      <c r="J312" s="267" t="s">
        <v>405</v>
      </c>
      <c r="K312" s="219" t="s">
        <v>83</v>
      </c>
      <c r="L312" s="35" t="str">
        <f ca="1">IF(OFFSET(환산공식!$DU$15,$F312,0)=1,"O","X")</f>
        <v>X</v>
      </c>
      <c r="M312" s="212">
        <f ca="1">IFERROR(OFFSET(환산공식!DA$15,$F312,0),"")</f>
        <v>200</v>
      </c>
      <c r="N312" s="35" t="str">
        <f ca="1">IFERROR(CONCATENATE(ROUND(OFFSET(환산공식!DB$15,$F312,0),1),"%"),"")</f>
        <v>100%</v>
      </c>
      <c r="O312" s="35">
        <f ca="1">IFERROR(OFFSET(환산공식!DC$15,$F312,0),"")</f>
        <v>10</v>
      </c>
      <c r="P312" s="212" t="str">
        <f t="shared" ca="1" si="8"/>
        <v>3% 이하</v>
      </c>
      <c r="Q312" s="218">
        <f ca="1">IFERROR(ROUND(OFFSET(환산공식!$EX$15,$F312,0),3),"")</f>
        <v>0</v>
      </c>
      <c r="R312" s="218">
        <f ca="1">OFFSET('배치점수 계산기'!H$10,$D312,0)</f>
        <v>989.79</v>
      </c>
      <c r="S312" s="218">
        <f ca="1">OFFSET('배치점수 계산기'!I$10,$D312,0)</f>
        <v>988.69</v>
      </c>
      <c r="T312" s="218">
        <f ca="1">OFFSET('배치점수 계산기'!J$10,$D312,0)</f>
        <v>987.32</v>
      </c>
      <c r="U312" s="218">
        <f ca="1">OFFSET('배치점수 계산기'!K$10,$D312,0)</f>
        <v>984.25</v>
      </c>
      <c r="V312" s="218">
        <f ca="1">OFFSET('배치점수 계산기'!L$10,$D312,0)</f>
        <v>981.73</v>
      </c>
      <c r="W312" s="210" t="str">
        <f ca="1">OFFSET('배치점수 계산기'!M$10,$D312,0)</f>
        <v>백분위</v>
      </c>
      <c r="X312" s="208" t="str">
        <f ca="1">OFFSET('배치점수 계산기'!N$10,$D312,0)</f>
        <v>백분위</v>
      </c>
      <c r="Y312" s="212">
        <f ca="1">OFFSET(환산공식!FG$15,$F312,0)</f>
        <v>0.31</v>
      </c>
      <c r="Z312" s="35">
        <f ca="1">OFFSET(환산공식!FH$15,$F312,0)</f>
        <v>0.44</v>
      </c>
      <c r="AA312" s="203">
        <f ca="1">OFFSET(환산공식!FI$15,$F312,0)</f>
        <v>0.25</v>
      </c>
      <c r="AB312" s="5"/>
      <c r="AD312">
        <f t="shared" ca="1" si="9"/>
        <v>6</v>
      </c>
    </row>
    <row r="313" spans="1:30">
      <c r="A313" s="222"/>
      <c r="B313" s="222"/>
      <c r="C313" s="222" t="s">
        <v>18837</v>
      </c>
      <c r="D313" s="260">
        <v>2148</v>
      </c>
      <c r="E313" s="219">
        <v>153</v>
      </c>
      <c r="F313" s="219">
        <v>153</v>
      </c>
      <c r="G313" s="264">
        <v>306</v>
      </c>
      <c r="H313" s="221" t="s">
        <v>149</v>
      </c>
      <c r="I313" s="219" t="s">
        <v>319</v>
      </c>
      <c r="J313" s="267" t="s">
        <v>893</v>
      </c>
      <c r="K313" s="219" t="s">
        <v>83</v>
      </c>
      <c r="L313" s="35" t="str">
        <f ca="1">IF(OFFSET(환산공식!$DU$15,$F313,0)=1,"O","X")</f>
        <v>X</v>
      </c>
      <c r="M313" s="212">
        <f ca="1">IFERROR(OFFSET(환산공식!DA$15,$F313,0),"")</f>
        <v>200</v>
      </c>
      <c r="N313" s="35" t="str">
        <f ca="1">IFERROR(CONCATENATE(ROUND(OFFSET(환산공식!DB$15,$F313,0),1),"%"),"")</f>
        <v>100%</v>
      </c>
      <c r="O313" s="35">
        <f ca="1">IFERROR(OFFSET(환산공식!DC$15,$F313,0),"")</f>
        <v>10</v>
      </c>
      <c r="P313" s="212" t="str">
        <f ca="1">IF(E313="","",IF(Q313&gt;R313,"90% 이상",IF(Q313&gt;S313,CONCATENATE(ROUND(((Q313-S313)/(R313-S313))*20+70,0),"%"),IF(Q313&gt;T313,CONCATENATE(ROUND(((Q313-T313)/(S313-T313))*30+40,0),"%"),IF(Q313&gt;U313,CONCATENATE(ROUND(((Q313-U313)/(T313-U313))*30+10,0),"%"),IF(Q313&gt;V313,CONCATENATE(ROUND(((Q313-V313)/(U313-V313))*7+3,0),"%"),"3% 이하"))))))</f>
        <v>3% 이하</v>
      </c>
      <c r="Q313" s="218">
        <f ca="1">IFERROR(ROUND(OFFSET(환산공식!$EX$15,$F313,0),3),"")</f>
        <v>0</v>
      </c>
      <c r="R313" s="218">
        <f ca="1">OFFSET('배치점수 계산기'!H$10,$D313,0)</f>
        <v>988.69</v>
      </c>
      <c r="S313" s="218">
        <f ca="1">OFFSET('배치점수 계산기'!I$10,$D313,0)</f>
        <v>987.32</v>
      </c>
      <c r="T313" s="218">
        <f ca="1">OFFSET('배치점수 계산기'!J$10,$D313,0)</f>
        <v>984.25</v>
      </c>
      <c r="U313" s="218">
        <f ca="1">OFFSET('배치점수 계산기'!K$10,$D313,0)</f>
        <v>981.08</v>
      </c>
      <c r="V313" s="218">
        <f ca="1">OFFSET('배치점수 계산기'!L$10,$D313,0)</f>
        <v>976.73</v>
      </c>
      <c r="W313" s="210" t="str">
        <f ca="1">OFFSET('배치점수 계산기'!M$10,$D313,0)</f>
        <v>백분위</v>
      </c>
      <c r="X313" s="208" t="str">
        <f ca="1">OFFSET('배치점수 계산기'!N$10,$D313,0)</f>
        <v>백분위</v>
      </c>
      <c r="Y313" s="212">
        <f ca="1">OFFSET(환산공식!FG$15,$F313,0)</f>
        <v>0.31</v>
      </c>
      <c r="Z313" s="35">
        <f ca="1">OFFSET(환산공식!FH$15,$F313,0)</f>
        <v>0.44</v>
      </c>
      <c r="AA313" s="203">
        <f ca="1">OFFSET(환산공식!FI$15,$F313,0)</f>
        <v>0.25</v>
      </c>
      <c r="AB313" s="5"/>
      <c r="AD313">
        <f ca="1">IF(L313="X",6,IF(Q313&gt;R313,1,IF(Q313&gt;S313,2,IF(Q313&gt;T313,3,IF(Q313&gt;U313,4,IF(Q313&gt;=V313,5,IF(Q313&lt;V313,6,"")))))))</f>
        <v>6</v>
      </c>
    </row>
    <row r="314" spans="1:30">
      <c r="A314" s="222"/>
      <c r="B314" s="222"/>
      <c r="C314" s="222" t="s">
        <v>18838</v>
      </c>
      <c r="D314" s="260">
        <v>2149</v>
      </c>
      <c r="E314" s="219">
        <v>143</v>
      </c>
      <c r="F314" s="219">
        <v>143</v>
      </c>
      <c r="G314" s="264">
        <v>307</v>
      </c>
      <c r="H314" s="221" t="s">
        <v>149</v>
      </c>
      <c r="I314" s="219" t="s">
        <v>335</v>
      </c>
      <c r="J314" s="267" t="s">
        <v>405</v>
      </c>
      <c r="K314" s="219" t="s">
        <v>83</v>
      </c>
      <c r="L314" s="35" t="str">
        <f ca="1">IF(OFFSET(환산공식!$DU$15,$F314,0)=1,"O","X")</f>
        <v>X</v>
      </c>
      <c r="M314" s="212">
        <f ca="1">IFERROR(OFFSET(환산공식!DA$15,$F314,0),"")</f>
        <v>100</v>
      </c>
      <c r="N314" s="35" t="str">
        <f ca="1">IFERROR(CONCATENATE(ROUND(OFFSET(환산공식!DB$15,$F314,0),1),"%"),"")</f>
        <v>100%</v>
      </c>
      <c r="O314" s="35">
        <f ca="1">IFERROR(OFFSET(환산공식!DC$15,$F314,0),"")</f>
        <v>5</v>
      </c>
      <c r="P314" s="212" t="str">
        <f t="shared" ref="P314:P318" ca="1" si="10">IF(E314="","",IF(Q314&gt;R314,"90% 이상",IF(Q314&gt;S314,CONCATENATE(ROUND(((Q314-S314)/(R314-S314))*20+70,0),"%"),IF(Q314&gt;T314,CONCATENATE(ROUND(((Q314-T314)/(S314-T314))*30+40,0),"%"),IF(Q314&gt;U314,CONCATENATE(ROUND(((Q314-U314)/(T314-U314))*30+10,0),"%"),IF(Q314&gt;V314,CONCATENATE(ROUND(((Q314-V314)/(U314-V314))*7+3,0),"%"),"3% 이하"))))))</f>
        <v>3% 이하</v>
      </c>
      <c r="Q314" s="218">
        <f ca="1">IFERROR(ROUND(OFFSET(환산공식!$EX$15,$F314,0),3),"")</f>
        <v>0</v>
      </c>
      <c r="R314" s="218">
        <f ca="1">OFFSET('배치점수 계산기'!H$10,$D314,0)</f>
        <v>397.64</v>
      </c>
      <c r="S314" s="218">
        <f ca="1">OFFSET('배치점수 계산기'!I$10,$D314,0)</f>
        <v>396.68</v>
      </c>
      <c r="T314" s="218">
        <f ca="1">OFFSET('배치점수 계산기'!J$10,$D314,0)</f>
        <v>396.44</v>
      </c>
      <c r="U314" s="218">
        <f ca="1">OFFSET('배치점수 계산기'!K$10,$D314,0)</f>
        <v>396.1</v>
      </c>
      <c r="V314" s="218">
        <f ca="1">OFFSET('배치점수 계산기'!L$10,$D314,0)</f>
        <v>395.56</v>
      </c>
      <c r="W314" s="210" t="str">
        <f ca="1">OFFSET('배치점수 계산기'!M$10,$D314,0)</f>
        <v>백분위</v>
      </c>
      <c r="X314" s="208" t="str">
        <f ca="1">OFFSET('배치점수 계산기'!N$10,$D314,0)</f>
        <v>백분위</v>
      </c>
      <c r="Y314" s="212">
        <f ca="1">OFFSET(환산공식!FG$15,$F314,0)</f>
        <v>0.33</v>
      </c>
      <c r="Z314" s="35">
        <f ca="1">OFFSET(환산공식!FH$15,$F314,0)</f>
        <v>0.33</v>
      </c>
      <c r="AA314" s="203">
        <f ca="1">OFFSET(환산공식!FI$15,$F314,0)</f>
        <v>0.33</v>
      </c>
      <c r="AB314" s="5"/>
      <c r="AD314">
        <f t="shared" ref="AD314:AD318" ca="1" si="11">IF(L314="X",6,IF(Q314&gt;R314,1,IF(Q314&gt;S314,2,IF(Q314&gt;T314,3,IF(Q314&gt;U314,4,IF(Q314&gt;=V314,5,IF(Q314&lt;V314,6,"")))))))</f>
        <v>6</v>
      </c>
    </row>
    <row r="315" spans="1:30">
      <c r="A315" s="222"/>
      <c r="B315" s="222"/>
      <c r="C315" s="222" t="s">
        <v>18839</v>
      </c>
      <c r="D315" s="260">
        <v>2150</v>
      </c>
      <c r="E315" s="219">
        <v>143</v>
      </c>
      <c r="F315" s="219">
        <v>143</v>
      </c>
      <c r="G315" s="264">
        <v>308</v>
      </c>
      <c r="H315" s="221" t="s">
        <v>149</v>
      </c>
      <c r="I315" s="219" t="s">
        <v>335</v>
      </c>
      <c r="J315" s="267" t="s">
        <v>893</v>
      </c>
      <c r="K315" s="219" t="s">
        <v>83</v>
      </c>
      <c r="L315" s="35" t="str">
        <f ca="1">IF(OFFSET(환산공식!$DU$15,$F315,0)=1,"O","X")</f>
        <v>X</v>
      </c>
      <c r="M315" s="212">
        <f ca="1">IFERROR(OFFSET(환산공식!DA$15,$F315,0),"")</f>
        <v>100</v>
      </c>
      <c r="N315" s="35" t="str">
        <f ca="1">IFERROR(CONCATENATE(ROUND(OFFSET(환산공식!DB$15,$F315,0),1),"%"),"")</f>
        <v>100%</v>
      </c>
      <c r="O315" s="35">
        <f ca="1">IFERROR(OFFSET(환산공식!DC$15,$F315,0),"")</f>
        <v>5</v>
      </c>
      <c r="P315" s="212" t="str">
        <f t="shared" ca="1" si="10"/>
        <v>3% 이하</v>
      </c>
      <c r="Q315" s="218">
        <f ca="1">IFERROR(ROUND(OFFSET(환산공식!$EX$15,$F315,0),3),"")</f>
        <v>0</v>
      </c>
      <c r="R315" s="218">
        <f ca="1">OFFSET('배치점수 계산기'!H$10,$D315,0)</f>
        <v>396.44</v>
      </c>
      <c r="S315" s="218">
        <f ca="1">OFFSET('배치점수 계산기'!I$10,$D315,0)</f>
        <v>395.68</v>
      </c>
      <c r="T315" s="218">
        <f ca="1">OFFSET('배치점수 계산기'!J$10,$D315,0)</f>
        <v>394.96</v>
      </c>
      <c r="U315" s="218">
        <f ca="1">OFFSET('배치점수 계산기'!K$10,$D315,0)</f>
        <v>394.36</v>
      </c>
      <c r="V315" s="218">
        <f ca="1">OFFSET('배치점수 계산기'!L$10,$D315,0)</f>
        <v>393.43</v>
      </c>
      <c r="W315" s="210" t="str">
        <f ca="1">OFFSET('배치점수 계산기'!M$10,$D315,0)</f>
        <v>백분위</v>
      </c>
      <c r="X315" s="208" t="str">
        <f ca="1">OFFSET('배치점수 계산기'!N$10,$D315,0)</f>
        <v>백분위</v>
      </c>
      <c r="Y315" s="212">
        <f ca="1">OFFSET(환산공식!FG$15,$F315,0)</f>
        <v>0.33</v>
      </c>
      <c r="Z315" s="35">
        <f ca="1">OFFSET(환산공식!FH$15,$F315,0)</f>
        <v>0.33</v>
      </c>
      <c r="AA315" s="203">
        <f ca="1">OFFSET(환산공식!FI$15,$F315,0)</f>
        <v>0.33</v>
      </c>
      <c r="AB315" s="5"/>
      <c r="AD315">
        <f t="shared" ca="1" si="11"/>
        <v>6</v>
      </c>
    </row>
    <row r="316" spans="1:30">
      <c r="A316" s="222"/>
      <c r="B316" s="222"/>
      <c r="C316" s="222" t="s">
        <v>18840</v>
      </c>
      <c r="D316" s="260">
        <v>2151</v>
      </c>
      <c r="E316" s="219">
        <v>144</v>
      </c>
      <c r="F316" s="219">
        <v>144</v>
      </c>
      <c r="G316" s="264">
        <v>309</v>
      </c>
      <c r="H316" s="221" t="s">
        <v>149</v>
      </c>
      <c r="I316" s="219" t="s">
        <v>418</v>
      </c>
      <c r="J316" s="267" t="s">
        <v>405</v>
      </c>
      <c r="K316" s="219" t="s">
        <v>83</v>
      </c>
      <c r="L316" s="35" t="str">
        <f ca="1">IF(OFFSET(환산공식!$DU$15,$F316,0)=1,"O","X")</f>
        <v>X</v>
      </c>
      <c r="M316" s="212">
        <f ca="1">IFERROR(OFFSET(환산공식!DA$15,$F316,0),"")</f>
        <v>202.5</v>
      </c>
      <c r="N316" s="35" t="str">
        <f ca="1">IFERROR(CONCATENATE(ROUND(OFFSET(환산공식!DB$15,$F316,0),1),"%"),"")</f>
        <v>100%</v>
      </c>
      <c r="O316" s="35">
        <f ca="1">IFERROR(OFFSET(환산공식!DC$15,$F316,0),"")</f>
        <v>0</v>
      </c>
      <c r="P316" s="212" t="str">
        <f t="shared" ca="1" si="10"/>
        <v>3% 이하</v>
      </c>
      <c r="Q316" s="218">
        <f ca="1">IFERROR(ROUND(OFFSET(환산공식!$EX$15,$F316,0),3),"")</f>
        <v>0</v>
      </c>
      <c r="R316" s="218">
        <f ca="1">OFFSET('배치점수 계산기'!H$10,$D316,0)</f>
        <v>673.65</v>
      </c>
      <c r="S316" s="218">
        <f ca="1">OFFSET('배치점수 계산기'!I$10,$D316,0)</f>
        <v>672.45</v>
      </c>
      <c r="T316" s="218">
        <f ca="1">OFFSET('배치점수 계산기'!J$10,$D316,0)</f>
        <v>671.58299999999997</v>
      </c>
      <c r="U316" s="218">
        <f ca="1">OFFSET('배치점수 계산기'!K$10,$D316,0)</f>
        <v>671.04</v>
      </c>
      <c r="V316" s="218">
        <f ca="1">OFFSET('배치점수 계산기'!L$10,$D316,0)</f>
        <v>670.06299999999999</v>
      </c>
      <c r="W316" s="210" t="str">
        <f ca="1">OFFSET('배치점수 계산기'!M$10,$D316,0)</f>
        <v>표점</v>
      </c>
      <c r="X316" s="208" t="str">
        <f ca="1">OFFSET('배치점수 계산기'!N$10,$D316,0)</f>
        <v>표점</v>
      </c>
      <c r="Y316" s="212">
        <f ca="1">OFFSET(환산공식!FG$15,$F316,0)</f>
        <v>0.28999999999999998</v>
      </c>
      <c r="Z316" s="35">
        <f ca="1">OFFSET(환산공식!FH$15,$F316,0)</f>
        <v>0.43</v>
      </c>
      <c r="AA316" s="203">
        <f ca="1">OFFSET(환산공식!FI$15,$F316,0)</f>
        <v>0.28999999999999998</v>
      </c>
      <c r="AB316" s="5"/>
      <c r="AD316">
        <f t="shared" ca="1" si="11"/>
        <v>6</v>
      </c>
    </row>
    <row r="317" spans="1:30">
      <c r="A317" s="222"/>
      <c r="B317" s="222"/>
      <c r="C317" s="222" t="s">
        <v>18841</v>
      </c>
      <c r="D317" s="260">
        <v>2152</v>
      </c>
      <c r="E317" s="219">
        <v>144</v>
      </c>
      <c r="F317" s="219">
        <v>144</v>
      </c>
      <c r="G317" s="264">
        <v>310</v>
      </c>
      <c r="H317" s="221" t="s">
        <v>149</v>
      </c>
      <c r="I317" s="219" t="s">
        <v>418</v>
      </c>
      <c r="J317" s="267" t="s">
        <v>893</v>
      </c>
      <c r="K317" s="219" t="s">
        <v>83</v>
      </c>
      <c r="L317" s="35" t="str">
        <f ca="1">IF(OFFSET(환산공식!$DU$15,$F317,0)=1,"O","X")</f>
        <v>X</v>
      </c>
      <c r="M317" s="212">
        <f ca="1">IFERROR(OFFSET(환산공식!DA$15,$F317,0),"")</f>
        <v>202.5</v>
      </c>
      <c r="N317" s="35" t="str">
        <f ca="1">IFERROR(CONCATENATE(ROUND(OFFSET(환산공식!DB$15,$F317,0),1),"%"),"")</f>
        <v>100%</v>
      </c>
      <c r="O317" s="35">
        <f ca="1">IFERROR(OFFSET(환산공식!DC$15,$F317,0),"")</f>
        <v>0</v>
      </c>
      <c r="P317" s="212" t="str">
        <f t="shared" ca="1" si="10"/>
        <v>3% 이하</v>
      </c>
      <c r="Q317" s="218">
        <f ca="1">IFERROR(ROUND(OFFSET(환산공식!$EX$15,$F317,0),3),"")</f>
        <v>0</v>
      </c>
      <c r="R317" s="218">
        <f ca="1">OFFSET('배치점수 계산기'!H$10,$D317,0)</f>
        <v>667.79</v>
      </c>
      <c r="S317" s="218">
        <f ca="1">OFFSET('배치점수 계산기'!I$10,$D317,0)</f>
        <v>667.33</v>
      </c>
      <c r="T317" s="218">
        <f ca="1">OFFSET('배치점수 계산기'!J$10,$D317,0)</f>
        <v>666.95299999999997</v>
      </c>
      <c r="U317" s="218">
        <f ca="1">OFFSET('배치점수 계산기'!K$10,$D317,0)</f>
        <v>665.8</v>
      </c>
      <c r="V317" s="218">
        <f ca="1">OFFSET('배치점수 계산기'!L$10,$D317,0)</f>
        <v>663.02</v>
      </c>
      <c r="W317" s="210" t="str">
        <f ca="1">OFFSET('배치점수 계산기'!M$10,$D317,0)</f>
        <v>표점</v>
      </c>
      <c r="X317" s="208" t="str">
        <f ca="1">OFFSET('배치점수 계산기'!N$10,$D317,0)</f>
        <v>표점</v>
      </c>
      <c r="Y317" s="212">
        <f ca="1">OFFSET(환산공식!FG$15,$F317,0)</f>
        <v>0.28999999999999998</v>
      </c>
      <c r="Z317" s="35">
        <f ca="1">OFFSET(환산공식!FH$15,$F317,0)</f>
        <v>0.43</v>
      </c>
      <c r="AA317" s="203">
        <f ca="1">OFFSET(환산공식!FI$15,$F317,0)</f>
        <v>0.28999999999999998</v>
      </c>
      <c r="AB317" s="5"/>
      <c r="AD317">
        <f t="shared" ca="1" si="11"/>
        <v>6</v>
      </c>
    </row>
    <row r="318" spans="1:30">
      <c r="A318" s="222"/>
      <c r="B318" s="222"/>
      <c r="C318" s="222" t="s">
        <v>18842</v>
      </c>
      <c r="D318" s="260">
        <v>2153</v>
      </c>
      <c r="E318" s="219">
        <v>148</v>
      </c>
      <c r="F318" s="219">
        <v>148</v>
      </c>
      <c r="G318" s="264">
        <v>311</v>
      </c>
      <c r="H318" s="221" t="s">
        <v>149</v>
      </c>
      <c r="I318" s="219" t="s">
        <v>338</v>
      </c>
      <c r="J318" s="267" t="s">
        <v>405</v>
      </c>
      <c r="K318" s="219" t="s">
        <v>83</v>
      </c>
      <c r="L318" s="35" t="str">
        <f ca="1">IF(OFFSET(환산공식!$DU$15,$F318,0)=1,"O","X")</f>
        <v>X</v>
      </c>
      <c r="M318" s="212">
        <f ca="1">IFERROR(OFFSET(환산공식!DA$15,$F318,0),"")</f>
        <v>120</v>
      </c>
      <c r="N318" s="35" t="str">
        <f ca="1">IFERROR(CONCATENATE(ROUND(OFFSET(환산공식!DB$15,$F318,0),1),"%"),"")</f>
        <v>100%</v>
      </c>
      <c r="O318" s="35">
        <f ca="1">IFERROR(OFFSET(환산공식!DC$15,$F318,0),"")</f>
        <v>5</v>
      </c>
      <c r="P318" s="212" t="str">
        <f t="shared" ca="1" si="10"/>
        <v>3% 이하</v>
      </c>
      <c r="Q318" s="218">
        <f ca="1">IFERROR(ROUND(OFFSET(환산공식!$EX$15,$F318,0),3),"")</f>
        <v>0</v>
      </c>
      <c r="R318" s="218">
        <f ca="1">OFFSET('배치점수 계산기'!H$10,$D318,0)</f>
        <v>544.68200000000002</v>
      </c>
      <c r="S318" s="218">
        <f ca="1">OFFSET('배치점수 계산기'!I$10,$D318,0)</f>
        <v>544.07500000000005</v>
      </c>
      <c r="T318" s="218">
        <f ca="1">OFFSET('배치점수 계산기'!J$10,$D318,0)</f>
        <v>543.15700000000004</v>
      </c>
      <c r="U318" s="218">
        <f ca="1">OFFSET('배치점수 계산기'!K$10,$D318,0)</f>
        <v>541.68600000000004</v>
      </c>
      <c r="V318" s="218">
        <f ca="1">OFFSET('배치점수 계산기'!L$10,$D318,0)</f>
        <v>539.6</v>
      </c>
      <c r="W318" s="210" t="str">
        <f ca="1">OFFSET('배치점수 계산기'!M$10,$D318,0)</f>
        <v>표점</v>
      </c>
      <c r="X318" s="208" t="str">
        <f ca="1">OFFSET('배치점수 계산기'!N$10,$D318,0)</f>
        <v>표점/만점</v>
      </c>
      <c r="Y318" s="212">
        <f ca="1">OFFSET(환산공식!FG$15,$F318,0)</f>
        <v>0.39</v>
      </c>
      <c r="Z318" s="35">
        <f ca="1">OFFSET(환산공식!FH$15,$F318,0)</f>
        <v>0.39</v>
      </c>
      <c r="AA318" s="203">
        <f ca="1">OFFSET(환산공식!FI$15,$F318,0)</f>
        <v>0.23</v>
      </c>
      <c r="AB318" s="5"/>
      <c r="AD318">
        <f t="shared" ca="1" si="11"/>
        <v>6</v>
      </c>
    </row>
    <row r="319" spans="1:30">
      <c r="A319" s="222"/>
      <c r="B319" s="222"/>
      <c r="C319" s="222" t="s">
        <v>18843</v>
      </c>
      <c r="D319" s="260">
        <v>2154</v>
      </c>
      <c r="E319" s="219">
        <v>145</v>
      </c>
      <c r="F319" s="219">
        <v>145</v>
      </c>
      <c r="G319" s="264">
        <v>312</v>
      </c>
      <c r="H319" s="221" t="s">
        <v>149</v>
      </c>
      <c r="I319" s="219" t="s">
        <v>415</v>
      </c>
      <c r="J319" s="267" t="s">
        <v>892</v>
      </c>
      <c r="K319" s="219" t="s">
        <v>83</v>
      </c>
      <c r="L319" s="35" t="str">
        <f ca="1">IF(OFFSET(환산공식!$DU$15,$F319,0)=1,"O","X")</f>
        <v>X</v>
      </c>
      <c r="M319" s="212">
        <f ca="1">IFERROR(OFFSET(환산공식!DA$15,$F319,0),"")</f>
        <v>200</v>
      </c>
      <c r="N319" s="35" t="str">
        <f ca="1">IFERROR(CONCATENATE(ROUND(OFFSET(환산공식!DB$15,$F319,0),1),"%"),"")</f>
        <v>100%</v>
      </c>
      <c r="O319" s="35">
        <f ca="1">IFERROR(OFFSET(환산공식!DC$15,$F319,0),"")</f>
        <v>10</v>
      </c>
      <c r="P319" s="212" t="str">
        <f ca="1">IF(E319="","",IF(Q319&gt;R319,"90% 이상",IF(Q319&gt;S319,CONCATENATE(ROUND(((Q319-S319)/(R319-S319))*20+70,0),"%"),IF(Q319&gt;T319,CONCATENATE(ROUND(((Q319-T319)/(S319-T319))*30+40,0),"%"),IF(Q319&gt;U319,CONCATENATE(ROUND(((Q319-U319)/(T319-U319))*30+10,0),"%"),IF(Q319&gt;V319,CONCATENATE(ROUND(((Q319-V319)/(U319-V319))*7+3,0),"%"),"3% 이하"))))))</f>
        <v>3% 이하</v>
      </c>
      <c r="Q319" s="218">
        <f ca="1">IFERROR(ROUND(OFFSET(환산공식!$EX$15,$F319,0),3),"")</f>
        <v>0</v>
      </c>
      <c r="R319" s="218">
        <f ca="1">OFFSET('배치점수 계산기'!H$10,$D319,0)</f>
        <v>1001.0549999999999</v>
      </c>
      <c r="S319" s="218">
        <f ca="1">OFFSET('배치점수 계산기'!I$10,$D319,0)</f>
        <v>999.505</v>
      </c>
      <c r="T319" s="218">
        <f ca="1">OFFSET('배치점수 계산기'!J$10,$D319,0)</f>
        <v>997.92</v>
      </c>
      <c r="U319" s="218">
        <f ca="1">OFFSET('배치점수 계산기'!K$10,$D319,0)</f>
        <v>994.4</v>
      </c>
      <c r="V319" s="218">
        <f ca="1">OFFSET('배치점수 계산기'!L$10,$D319,0)</f>
        <v>992.49300000000005</v>
      </c>
      <c r="W319" s="210" t="str">
        <f ca="1">OFFSET('배치점수 계산기'!M$10,$D319,0)</f>
        <v>백분위</v>
      </c>
      <c r="X319" s="208" t="str">
        <f ca="1">OFFSET('배치점수 계산기'!N$10,$D319,0)</f>
        <v>백분위</v>
      </c>
      <c r="Y319" s="212">
        <f ca="1">OFFSET(환산공식!FG$15,$F319,0)</f>
        <v>0.25</v>
      </c>
      <c r="Z319" s="35">
        <f ca="1">OFFSET(환산공식!FH$15,$F319,0)</f>
        <v>0.38</v>
      </c>
      <c r="AA319" s="203">
        <f ca="1">OFFSET(환산공식!FI$15,$F319,0)</f>
        <v>0.38</v>
      </c>
      <c r="AB319" s="5"/>
      <c r="AD319">
        <f ca="1">IF(L319="X",6,IF(Q319&gt;R319,1,IF(Q319&gt;S319,2,IF(Q319&gt;T319,3,IF(Q319&gt;U319,4,IF(Q319&gt;=V319,5,IF(Q319&lt;V319,6,"")))))))</f>
        <v>6</v>
      </c>
    </row>
    <row r="320" spans="1:30">
      <c r="A320" s="222"/>
      <c r="B320" s="222"/>
      <c r="C320" s="222" t="s">
        <v>18844</v>
      </c>
      <c r="D320" s="260">
        <v>2155</v>
      </c>
      <c r="E320" s="219">
        <v>139</v>
      </c>
      <c r="F320" s="219">
        <v>139</v>
      </c>
      <c r="G320" s="264">
        <v>313</v>
      </c>
      <c r="H320" s="221" t="s">
        <v>149</v>
      </c>
      <c r="I320" s="219" t="s">
        <v>420</v>
      </c>
      <c r="J320" s="267" t="s">
        <v>419</v>
      </c>
      <c r="K320" s="219" t="s">
        <v>83</v>
      </c>
      <c r="L320" s="35" t="str">
        <f ca="1">IF(OFFSET(환산공식!$DU$15,$F320,0)=1,"O","X")</f>
        <v>X</v>
      </c>
      <c r="M320" s="212">
        <f ca="1">IFERROR(OFFSET(환산공식!DA$15,$F320,0),"")</f>
        <v>200</v>
      </c>
      <c r="N320" s="35" t="str">
        <f ca="1">IFERROR(CONCATENATE(ROUND(OFFSET(환산공식!DB$15,$F320,0),1),"%"),"")</f>
        <v>100%</v>
      </c>
      <c r="O320" s="35">
        <f ca="1">IFERROR(OFFSET(환산공식!DC$15,$F320,0),"")</f>
        <v>50</v>
      </c>
      <c r="P320" s="212" t="str">
        <f t="shared" ref="P320:P326" ca="1" si="12">IF(E320="","",IF(Q320&gt;R320,"90% 이상",IF(Q320&gt;S320,CONCATENATE(ROUND(((Q320-S320)/(R320-S320))*20+70,0),"%"),IF(Q320&gt;T320,CONCATENATE(ROUND(((Q320-T320)/(S320-T320))*30+40,0),"%"),IF(Q320&gt;U320,CONCATENATE(ROUND(((Q320-U320)/(T320-U320))*30+10,0),"%"),IF(Q320&gt;V320,CONCATENATE(ROUND(((Q320-V320)/(U320-V320))*7+3,0),"%"),"3% 이하"))))))</f>
        <v>3% 이하</v>
      </c>
      <c r="Q320" s="218">
        <f ca="1">IFERROR(ROUND(OFFSET(환산공식!$EX$15,$F320,0),3),"")</f>
        <v>0</v>
      </c>
      <c r="R320" s="218">
        <f ca="1">OFFSET('배치점수 계산기'!H$10,$D320,0)</f>
        <v>979.84</v>
      </c>
      <c r="S320" s="218">
        <f ca="1">OFFSET('배치점수 계산기'!I$10,$D320,0)</f>
        <v>976.71</v>
      </c>
      <c r="T320" s="218">
        <f ca="1">OFFSET('배치점수 계산기'!J$10,$D320,0)</f>
        <v>975.82</v>
      </c>
      <c r="U320" s="218">
        <f ca="1">OFFSET('배치점수 계산기'!K$10,$D320,0)</f>
        <v>974.44</v>
      </c>
      <c r="V320" s="218">
        <f ca="1">OFFSET('배치점수 계산기'!L$10,$D320,0)</f>
        <v>969.31</v>
      </c>
      <c r="W320" s="210" t="str">
        <f ca="1">OFFSET('배치점수 계산기'!M$10,$D320,0)</f>
        <v>백분위</v>
      </c>
      <c r="X320" s="208" t="str">
        <f ca="1">OFFSET('배치점수 계산기'!N$10,$D320,0)</f>
        <v>백분위</v>
      </c>
      <c r="Y320" s="212">
        <f ca="1">OFFSET(환산공식!FG$15,$F320,0)</f>
        <v>0.27</v>
      </c>
      <c r="Z320" s="35">
        <f ca="1">OFFSET(환산공식!FH$15,$F320,0)</f>
        <v>0.33</v>
      </c>
      <c r="AA320" s="203">
        <f ca="1">OFFSET(환산공식!FI$15,$F320,0)</f>
        <v>0.4</v>
      </c>
      <c r="AB320" s="5"/>
      <c r="AD320">
        <f t="shared" ref="AD320:AD326" ca="1" si="13">IF(L320="X",6,IF(Q320&gt;R320,1,IF(Q320&gt;S320,2,IF(Q320&gt;T320,3,IF(Q320&gt;U320,4,IF(Q320&gt;=V320,5,IF(Q320&lt;V320,6,"")))))))</f>
        <v>6</v>
      </c>
    </row>
    <row r="321" spans="1:30">
      <c r="A321" s="222"/>
      <c r="B321" s="222"/>
      <c r="C321" s="222" t="s">
        <v>18845</v>
      </c>
      <c r="D321" s="260">
        <v>2156</v>
      </c>
      <c r="E321" s="219">
        <v>162</v>
      </c>
      <c r="F321" s="219">
        <v>162</v>
      </c>
      <c r="G321" s="264">
        <v>314</v>
      </c>
      <c r="H321" s="221" t="s">
        <v>149</v>
      </c>
      <c r="I321" s="219" t="s">
        <v>336</v>
      </c>
      <c r="J321" s="267" t="s">
        <v>311</v>
      </c>
      <c r="K321" s="219" t="s">
        <v>83</v>
      </c>
      <c r="L321" s="35" t="str">
        <f ca="1">IF(OFFSET(환산공식!$DU$15,$F321,0)=1,"O","X")</f>
        <v>X</v>
      </c>
      <c r="M321" s="212">
        <f ca="1">IFERROR(OFFSET(환산공식!DA$15,$F321,0),"")</f>
        <v>245</v>
      </c>
      <c r="N321" s="35" t="str">
        <f ca="1">IFERROR(CONCATENATE(ROUND(OFFSET(환산공식!DB$15,$F321,0),1),"%"),"")</f>
        <v>100%</v>
      </c>
      <c r="O321" s="35">
        <f ca="1">IFERROR(OFFSET(환산공식!DC$15,$F321,0),"")</f>
        <v>0</v>
      </c>
      <c r="P321" s="212" t="str">
        <f t="shared" ca="1" si="12"/>
        <v>3% 이하</v>
      </c>
      <c r="Q321" s="218">
        <f ca="1">IFERROR(ROUND(OFFSET(환산공식!$EX$15,$F321,0),3),"")</f>
        <v>0</v>
      </c>
      <c r="R321" s="218">
        <f ca="1">OFFSET('배치점수 계산기'!H$10,$D321,0)</f>
        <v>984.47699999999998</v>
      </c>
      <c r="S321" s="218">
        <f ca="1">OFFSET('배치점수 계산기'!I$10,$D321,0)</f>
        <v>983.40599999999995</v>
      </c>
      <c r="T321" s="218">
        <f ca="1">OFFSET('배치점수 계산기'!J$10,$D321,0)</f>
        <v>981.57600000000002</v>
      </c>
      <c r="U321" s="218">
        <f ca="1">OFFSET('배치점수 계산기'!K$10,$D321,0)</f>
        <v>980.19899999999996</v>
      </c>
      <c r="V321" s="218">
        <f ca="1">OFFSET('배치점수 계산기'!L$10,$D321,0)</f>
        <v>978.73099999999999</v>
      </c>
      <c r="W321" s="210" t="str">
        <f ca="1">OFFSET('배치점수 계산기'!M$10,$D321,0)</f>
        <v>백분위</v>
      </c>
      <c r="X321" s="208" t="str">
        <f ca="1">OFFSET('배치점수 계산기'!N$10,$D321,0)</f>
        <v>백분위</v>
      </c>
      <c r="Y321" s="212">
        <f ca="1">OFFSET(환산공식!FG$15,$F321,0)</f>
        <v>0.33</v>
      </c>
      <c r="Z321" s="35">
        <f ca="1">OFFSET(환산공식!FH$15,$F321,0)</f>
        <v>0.4</v>
      </c>
      <c r="AA321" s="203">
        <f ca="1">OFFSET(환산공식!FI$15,$F321,0)</f>
        <v>0.27</v>
      </c>
      <c r="AB321" s="5"/>
      <c r="AD321">
        <f t="shared" ca="1" si="13"/>
        <v>6</v>
      </c>
    </row>
    <row r="322" spans="1:30">
      <c r="A322" s="222"/>
      <c r="B322" s="222"/>
      <c r="C322" s="222" t="s">
        <v>18846</v>
      </c>
      <c r="D322" s="260">
        <v>2157</v>
      </c>
      <c r="E322" s="219">
        <v>143</v>
      </c>
      <c r="F322" s="219">
        <v>143</v>
      </c>
      <c r="G322" s="264">
        <v>315</v>
      </c>
      <c r="H322" s="221" t="s">
        <v>149</v>
      </c>
      <c r="I322" s="219" t="s">
        <v>335</v>
      </c>
      <c r="J322" s="267" t="s">
        <v>311</v>
      </c>
      <c r="K322" s="219" t="s">
        <v>83</v>
      </c>
      <c r="L322" s="35" t="str">
        <f ca="1">IF(OFFSET(환산공식!$DU$15,$F322,0)=1,"O","X")</f>
        <v>X</v>
      </c>
      <c r="M322" s="212">
        <f ca="1">IFERROR(OFFSET(환산공식!DA$15,$F322,0),"")</f>
        <v>100</v>
      </c>
      <c r="N322" s="35" t="str">
        <f ca="1">IFERROR(CONCATENATE(ROUND(OFFSET(환산공식!DB$15,$F322,0),1),"%"),"")</f>
        <v>100%</v>
      </c>
      <c r="O322" s="35">
        <f ca="1">IFERROR(OFFSET(환산공식!DC$15,$F322,0),"")</f>
        <v>5</v>
      </c>
      <c r="P322" s="212" t="str">
        <f t="shared" ca="1" si="12"/>
        <v>3% 이하</v>
      </c>
      <c r="Q322" s="218">
        <f ca="1">IFERROR(ROUND(OFFSET(환산공식!$EX$15,$F322,0),3),"")</f>
        <v>0</v>
      </c>
      <c r="R322" s="218">
        <f ca="1">OFFSET('배치점수 계산기'!H$10,$D322,0)</f>
        <v>392.76</v>
      </c>
      <c r="S322" s="218">
        <f ca="1">OFFSET('배치점수 계산기'!I$10,$D322,0)</f>
        <v>391.89</v>
      </c>
      <c r="T322" s="218">
        <f ca="1">OFFSET('배치점수 계산기'!J$10,$D322,0)</f>
        <v>390.78</v>
      </c>
      <c r="U322" s="218">
        <f ca="1">OFFSET('배치점수 계산기'!K$10,$D322,0)</f>
        <v>390.21</v>
      </c>
      <c r="V322" s="218">
        <f ca="1">OFFSET('배치점수 계산기'!L$10,$D322,0)</f>
        <v>389.31</v>
      </c>
      <c r="W322" s="210" t="str">
        <f ca="1">OFFSET('배치점수 계산기'!M$10,$D322,0)</f>
        <v>백분위</v>
      </c>
      <c r="X322" s="208" t="str">
        <f ca="1">OFFSET('배치점수 계산기'!N$10,$D322,0)</f>
        <v>백분위</v>
      </c>
      <c r="Y322" s="212">
        <f ca="1">OFFSET(환산공식!FG$15,$F322,0)</f>
        <v>0.33</v>
      </c>
      <c r="Z322" s="35">
        <f ca="1">OFFSET(환산공식!FH$15,$F322,0)</f>
        <v>0.33</v>
      </c>
      <c r="AA322" s="203">
        <f ca="1">OFFSET(환산공식!FI$15,$F322,0)</f>
        <v>0.33</v>
      </c>
      <c r="AB322" s="5"/>
      <c r="AD322">
        <f t="shared" ca="1" si="13"/>
        <v>6</v>
      </c>
    </row>
    <row r="323" spans="1:30">
      <c r="A323" s="222"/>
      <c r="B323" s="222"/>
      <c r="C323" s="222" t="s">
        <v>18847</v>
      </c>
      <c r="D323" s="260">
        <v>2158</v>
      </c>
      <c r="E323" s="219">
        <v>215</v>
      </c>
      <c r="F323" s="219">
        <v>215</v>
      </c>
      <c r="G323" s="264">
        <v>316</v>
      </c>
      <c r="H323" s="221" t="s">
        <v>149</v>
      </c>
      <c r="I323" s="219" t="s">
        <v>328</v>
      </c>
      <c r="J323" s="267" t="s">
        <v>311</v>
      </c>
      <c r="K323" s="219" t="s">
        <v>83</v>
      </c>
      <c r="L323" s="35" t="str">
        <f ca="1">IF(OFFSET(환산공식!$DU$15,$F323,0)=1,"O","X")</f>
        <v>X</v>
      </c>
      <c r="M323" s="212">
        <f ca="1">IFERROR(OFFSET(환산공식!DA$15,$F323,0),"")</f>
        <v>200</v>
      </c>
      <c r="N323" s="35" t="str">
        <f ca="1">IFERROR(CONCATENATE(ROUND(OFFSET(환산공식!DB$15,$F323,0),1),"%"),"")</f>
        <v>100%</v>
      </c>
      <c r="O323" s="35">
        <f ca="1">IFERROR(OFFSET(환산공식!DC$15,$F323,0),"")</f>
        <v>10</v>
      </c>
      <c r="P323" s="212" t="str">
        <f t="shared" ca="1" si="12"/>
        <v>3% 이하</v>
      </c>
      <c r="Q323" s="218">
        <f ca="1">IFERROR(ROUND(OFFSET(환산공식!$EX$15,$F323,0),3),"")</f>
        <v>0</v>
      </c>
      <c r="R323" s="218">
        <f ca="1">OFFSET('배치점수 계산기'!H$10,$D323,0)</f>
        <v>971.09</v>
      </c>
      <c r="S323" s="218">
        <f ca="1">OFFSET('배치점수 계산기'!I$10,$D323,0)</f>
        <v>969.55</v>
      </c>
      <c r="T323" s="218">
        <f ca="1">OFFSET('배치점수 계산기'!J$10,$D323,0)</f>
        <v>968.55</v>
      </c>
      <c r="U323" s="218">
        <f ca="1">OFFSET('배치점수 계산기'!K$10,$D323,0)</f>
        <v>967.05</v>
      </c>
      <c r="V323" s="218">
        <f ca="1">OFFSET('배치점수 계산기'!L$10,$D323,0)</f>
        <v>965.39</v>
      </c>
      <c r="W323" s="210" t="str">
        <f ca="1">OFFSET('배치점수 계산기'!M$10,$D323,0)</f>
        <v>백분위</v>
      </c>
      <c r="X323" s="208" t="str">
        <f ca="1">OFFSET('배치점수 계산기'!N$10,$D323,0)</f>
        <v>백분위</v>
      </c>
      <c r="Y323" s="212">
        <f ca="1">OFFSET(환산공식!FG$15,$F323,0)</f>
        <v>0.25</v>
      </c>
      <c r="Z323" s="35">
        <f ca="1">OFFSET(환산공식!FH$15,$F323,0)</f>
        <v>0.38</v>
      </c>
      <c r="AA323" s="203">
        <f ca="1">OFFSET(환산공식!FI$15,$F323,0)</f>
        <v>0.38</v>
      </c>
      <c r="AB323" s="5"/>
      <c r="AD323">
        <f t="shared" ca="1" si="13"/>
        <v>6</v>
      </c>
    </row>
    <row r="324" spans="1:30">
      <c r="A324" s="222"/>
      <c r="B324" s="222"/>
      <c r="C324" s="222" t="s">
        <v>18848</v>
      </c>
      <c r="D324" s="260">
        <v>2159</v>
      </c>
      <c r="E324" s="219">
        <v>166</v>
      </c>
      <c r="F324" s="219">
        <v>166</v>
      </c>
      <c r="G324" s="264">
        <v>317</v>
      </c>
      <c r="H324" s="221" t="s">
        <v>149</v>
      </c>
      <c r="I324" s="219" t="s">
        <v>334</v>
      </c>
      <c r="J324" s="267" t="s">
        <v>311</v>
      </c>
      <c r="K324" s="219" t="s">
        <v>83</v>
      </c>
      <c r="L324" s="35" t="str">
        <f ca="1">IF(OFFSET(환산공식!$DU$15,$F324,0)=1,"O","X")</f>
        <v>X</v>
      </c>
      <c r="M324" s="212">
        <f ca="1">IFERROR(OFFSET(환산공식!DA$15,$F324,0),"")</f>
        <v>100</v>
      </c>
      <c r="N324" s="35" t="str">
        <f ca="1">IFERROR(CONCATENATE(ROUND(OFFSET(환산공식!DB$15,$F324,0),1),"%"),"")</f>
        <v>100%</v>
      </c>
      <c r="O324" s="35">
        <f ca="1">IFERROR(OFFSET(환산공식!DC$15,$F324,0),"")</f>
        <v>0</v>
      </c>
      <c r="P324" s="212" t="str">
        <f t="shared" ca="1" si="12"/>
        <v>3% 이하</v>
      </c>
      <c r="Q324" s="218">
        <f ca="1">IFERROR(ROUND(OFFSET(환산공식!$EX$15,$F324,0),3),"")</f>
        <v>0</v>
      </c>
      <c r="R324" s="218">
        <f ca="1">OFFSET('배치점수 계산기'!H$10,$D324,0)</f>
        <v>306.70999999999998</v>
      </c>
      <c r="S324" s="218">
        <f ca="1">OFFSET('배치점수 계산기'!I$10,$D324,0)</f>
        <v>306.33999999999997</v>
      </c>
      <c r="T324" s="218">
        <f ca="1">OFFSET('배치점수 계산기'!J$10,$D324,0)</f>
        <v>305.56</v>
      </c>
      <c r="U324" s="218">
        <f ca="1">OFFSET('배치점수 계산기'!K$10,$D324,0)</f>
        <v>305</v>
      </c>
      <c r="V324" s="218">
        <f ca="1">OFFSET('배치점수 계산기'!L$10,$D324,0)</f>
        <v>304.60000000000002</v>
      </c>
      <c r="W324" s="210" t="str">
        <f ca="1">OFFSET('배치점수 계산기'!M$10,$D324,0)</f>
        <v>백분위</v>
      </c>
      <c r="X324" s="208" t="str">
        <f ca="1">OFFSET('배치점수 계산기'!N$10,$D324,0)</f>
        <v>백분위</v>
      </c>
      <c r="Y324" s="212">
        <f ca="1">OFFSET(환산공식!FG$15,$F324,0)</f>
        <v>0.33</v>
      </c>
      <c r="Z324" s="35">
        <f ca="1">OFFSET(환산공식!FH$15,$F324,0)</f>
        <v>0.33</v>
      </c>
      <c r="AA324" s="203">
        <f ca="1">OFFSET(환산공식!FI$15,$F324,0)</f>
        <v>0.33</v>
      </c>
      <c r="AB324" s="5"/>
      <c r="AD324">
        <f t="shared" ca="1" si="13"/>
        <v>6</v>
      </c>
    </row>
    <row r="325" spans="1:30">
      <c r="A325" s="222"/>
      <c r="B325" s="222"/>
      <c r="C325" s="222" t="s">
        <v>18849</v>
      </c>
      <c r="D325" s="260">
        <v>2160</v>
      </c>
      <c r="E325" s="219">
        <v>154</v>
      </c>
      <c r="F325" s="219">
        <v>154</v>
      </c>
      <c r="G325" s="264">
        <v>318</v>
      </c>
      <c r="H325" s="221" t="s">
        <v>149</v>
      </c>
      <c r="I325" s="219" t="s">
        <v>319</v>
      </c>
      <c r="J325" s="267" t="s">
        <v>900</v>
      </c>
      <c r="K325" s="219" t="s">
        <v>83</v>
      </c>
      <c r="L325" s="35" t="str">
        <f ca="1">IF(OFFSET(환산공식!$DU$15,$F325,0)=1,"O","X")</f>
        <v>X</v>
      </c>
      <c r="M325" s="212">
        <f ca="1">IFERROR(OFFSET(환산공식!DA$15,$F325,0),"")</f>
        <v>200</v>
      </c>
      <c r="N325" s="35" t="str">
        <f ca="1">IFERROR(CONCATENATE(ROUND(OFFSET(환산공식!DB$15,$F325,0),1),"%"),"")</f>
        <v>100%</v>
      </c>
      <c r="O325" s="35">
        <f ca="1">IFERROR(OFFSET(환산공식!DC$15,$F325,0),"")</f>
        <v>10</v>
      </c>
      <c r="P325" s="212" t="str">
        <f t="shared" ca="1" si="12"/>
        <v>3% 이하</v>
      </c>
      <c r="Q325" s="218">
        <f ca="1">IFERROR(ROUND(OFFSET(환산공식!$EX$15,$F325,0),3),"")</f>
        <v>0</v>
      </c>
      <c r="R325" s="218">
        <f ca="1">OFFSET('배치점수 계산기'!H$10,$D325,0)</f>
        <v>985.35</v>
      </c>
      <c r="S325" s="218">
        <f ca="1">OFFSET('배치점수 계산기'!I$10,$D325,0)</f>
        <v>983.95</v>
      </c>
      <c r="T325" s="218">
        <f ca="1">OFFSET('배치점수 계산기'!J$10,$D325,0)</f>
        <v>982.48</v>
      </c>
      <c r="U325" s="218">
        <f ca="1">OFFSET('배치점수 계산기'!K$10,$D325,0)</f>
        <v>981.01</v>
      </c>
      <c r="V325" s="218">
        <f ca="1">OFFSET('배치점수 계산기'!L$10,$D325,0)</f>
        <v>976.43</v>
      </c>
      <c r="W325" s="210" t="str">
        <f ca="1">OFFSET('배치점수 계산기'!M$10,$D325,0)</f>
        <v>백분위</v>
      </c>
      <c r="X325" s="208" t="str">
        <f ca="1">OFFSET('배치점수 계산기'!N$10,$D325,0)</f>
        <v>백분위</v>
      </c>
      <c r="Y325" s="212">
        <f ca="1">OFFSET(환산공식!FG$15,$F325,0)</f>
        <v>0.31</v>
      </c>
      <c r="Z325" s="35">
        <f ca="1">OFFSET(환산공식!FH$15,$F325,0)</f>
        <v>0.44</v>
      </c>
      <c r="AA325" s="203">
        <f ca="1">OFFSET(환산공식!FI$15,$F325,0)</f>
        <v>0.25</v>
      </c>
      <c r="AB325" s="5"/>
      <c r="AD325">
        <f t="shared" ca="1" si="13"/>
        <v>6</v>
      </c>
    </row>
    <row r="326" spans="1:30">
      <c r="A326" s="222"/>
      <c r="B326" s="222"/>
      <c r="C326" s="222" t="s">
        <v>18850</v>
      </c>
      <c r="D326" s="260">
        <v>2161</v>
      </c>
      <c r="E326" s="219">
        <v>155</v>
      </c>
      <c r="F326" s="219">
        <v>155</v>
      </c>
      <c r="G326" s="264">
        <v>319</v>
      </c>
      <c r="H326" s="221" t="s">
        <v>149</v>
      </c>
      <c r="I326" s="219" t="s">
        <v>319</v>
      </c>
      <c r="J326" s="267" t="s">
        <v>315</v>
      </c>
      <c r="K326" s="219" t="s">
        <v>84</v>
      </c>
      <c r="L326" s="35" t="str">
        <f ca="1">IF(OFFSET(환산공식!$DU$15,$F326,0)=1,"O","X")</f>
        <v>X</v>
      </c>
      <c r="M326" s="212">
        <f ca="1">IFERROR(OFFSET(환산공식!DA$15,$F326,0),"")</f>
        <v>200</v>
      </c>
      <c r="N326" s="35" t="str">
        <f ca="1">IFERROR(CONCATENATE(ROUND(OFFSET(환산공식!DB$15,$F326,0),1),"%"),"")</f>
        <v>100%</v>
      </c>
      <c r="O326" s="35">
        <f ca="1">IFERROR(OFFSET(환산공식!DC$15,$F326,0),"")</f>
        <v>10</v>
      </c>
      <c r="P326" s="212" t="str">
        <f t="shared" ca="1" si="12"/>
        <v>3% 이하</v>
      </c>
      <c r="Q326" s="218">
        <f ca="1">IFERROR(ROUND(OFFSET(환산공식!$EX$15,$F326,0),3),"")</f>
        <v>0</v>
      </c>
      <c r="R326" s="218">
        <f ca="1">OFFSET('배치점수 계산기'!H$10,$D326,0)</f>
        <v>985.35</v>
      </c>
      <c r="S326" s="218">
        <f ca="1">OFFSET('배치점수 계산기'!I$10,$D326,0)</f>
        <v>983.95</v>
      </c>
      <c r="T326" s="218">
        <f ca="1">OFFSET('배치점수 계산기'!J$10,$D326,0)</f>
        <v>982.48</v>
      </c>
      <c r="U326" s="218">
        <f ca="1">OFFSET('배치점수 계산기'!K$10,$D326,0)</f>
        <v>981.01</v>
      </c>
      <c r="V326" s="218">
        <f ca="1">OFFSET('배치점수 계산기'!L$10,$D326,0)</f>
        <v>976.43</v>
      </c>
      <c r="W326" s="210" t="str">
        <f ca="1">OFFSET('배치점수 계산기'!M$10,$D326,0)</f>
        <v>백분위</v>
      </c>
      <c r="X326" s="208" t="str">
        <f ca="1">OFFSET('배치점수 계산기'!N$10,$D326,0)</f>
        <v>백분위</v>
      </c>
      <c r="Y326" s="212">
        <f ca="1">OFFSET(환산공식!FG$15,$F326,0)</f>
        <v>0.31</v>
      </c>
      <c r="Z326" s="35">
        <f ca="1">OFFSET(환산공식!FH$15,$F326,0)</f>
        <v>0.44</v>
      </c>
      <c r="AA326" s="203">
        <f ca="1">OFFSET(환산공식!FI$15,$F326,0)</f>
        <v>0.25</v>
      </c>
      <c r="AB326" s="5"/>
      <c r="AD326">
        <f t="shared" ca="1" si="13"/>
        <v>6</v>
      </c>
    </row>
    <row r="327" spans="1:30">
      <c r="A327" s="222"/>
      <c r="B327" s="222"/>
      <c r="C327" s="222" t="s">
        <v>18851</v>
      </c>
      <c r="D327" s="260">
        <v>2162</v>
      </c>
      <c r="E327" s="219">
        <v>155</v>
      </c>
      <c r="F327" s="219">
        <v>155</v>
      </c>
      <c r="G327" s="264">
        <v>320</v>
      </c>
      <c r="H327" s="221" t="s">
        <v>149</v>
      </c>
      <c r="I327" s="219" t="s">
        <v>319</v>
      </c>
      <c r="J327" s="267" t="s">
        <v>18799</v>
      </c>
      <c r="K327" s="219" t="s">
        <v>84</v>
      </c>
      <c r="L327" s="35" t="str">
        <f ca="1">IF(OFFSET(환산공식!$DU$15,$F327,0)=1,"O","X")</f>
        <v>X</v>
      </c>
      <c r="M327" s="212">
        <f ca="1">IFERROR(OFFSET(환산공식!DA$15,$F327,0),"")</f>
        <v>200</v>
      </c>
      <c r="N327" s="35" t="str">
        <f ca="1">IFERROR(CONCATENATE(ROUND(OFFSET(환산공식!DB$15,$F327,0),1),"%"),"")</f>
        <v>100%</v>
      </c>
      <c r="O327" s="35">
        <f ca="1">IFERROR(OFFSET(환산공식!DC$15,$F327,0),"")</f>
        <v>10</v>
      </c>
      <c r="P327" s="212" t="str">
        <f ca="1">IF(E327="","",IF(Q327&gt;R327,"90% 이상",IF(Q327&gt;S327,CONCATENATE(ROUND(((Q327-S327)/(R327-S327))*20+70,0),"%"),IF(Q327&gt;T327,CONCATENATE(ROUND(((Q327-T327)/(S327-T327))*30+40,0),"%"),IF(Q327&gt;U327,CONCATENATE(ROUND(((Q327-U327)/(T327-U327))*30+10,0),"%"),IF(Q327&gt;V327,CONCATENATE(ROUND(((Q327-V327)/(U327-V327))*7+3,0),"%"),"3% 이하"))))))</f>
        <v>3% 이하</v>
      </c>
      <c r="Q327" s="218">
        <f ca="1">IFERROR(ROUND(OFFSET(환산공식!$EX$15,$F327,0),3),"")</f>
        <v>0</v>
      </c>
      <c r="R327" s="218">
        <f ca="1">OFFSET('배치점수 계산기'!H$10,$D327,0)</f>
        <v>985.35</v>
      </c>
      <c r="S327" s="218">
        <f ca="1">OFFSET('배치점수 계산기'!I$10,$D327,0)</f>
        <v>983.95</v>
      </c>
      <c r="T327" s="218">
        <f ca="1">OFFSET('배치점수 계산기'!J$10,$D327,0)</f>
        <v>982.48</v>
      </c>
      <c r="U327" s="218">
        <f ca="1">OFFSET('배치점수 계산기'!K$10,$D327,0)</f>
        <v>981.01</v>
      </c>
      <c r="V327" s="218">
        <f ca="1">OFFSET('배치점수 계산기'!L$10,$D327,0)</f>
        <v>976.43</v>
      </c>
      <c r="W327" s="210" t="str">
        <f ca="1">OFFSET('배치점수 계산기'!M$10,$D327,0)</f>
        <v>백분위</v>
      </c>
      <c r="X327" s="208" t="str">
        <f ca="1">OFFSET('배치점수 계산기'!N$10,$D327,0)</f>
        <v>백분위</v>
      </c>
      <c r="Y327" s="212">
        <f ca="1">OFFSET(환산공식!FG$15,$F327,0)</f>
        <v>0.31</v>
      </c>
      <c r="Z327" s="35">
        <f ca="1">OFFSET(환산공식!FH$15,$F327,0)</f>
        <v>0.44</v>
      </c>
      <c r="AA327" s="203">
        <f ca="1">OFFSET(환산공식!FI$15,$F327,0)</f>
        <v>0.25</v>
      </c>
      <c r="AB327" s="5"/>
      <c r="AD327">
        <f ca="1">IF(L327="X",6,IF(Q327&gt;R327,1,IF(Q327&gt;S327,2,IF(Q327&gt;T327,3,IF(Q327&gt;U327,4,IF(Q327&gt;=V327,5,IF(Q327&lt;V327,6,"")))))))</f>
        <v>6</v>
      </c>
    </row>
    <row r="328" spans="1:30">
      <c r="A328" s="222"/>
      <c r="B328" s="222"/>
      <c r="C328" s="222" t="s">
        <v>18852</v>
      </c>
      <c r="D328" s="260">
        <v>2163</v>
      </c>
      <c r="E328" s="219">
        <v>163</v>
      </c>
      <c r="F328" s="219">
        <v>163</v>
      </c>
      <c r="G328" s="264">
        <v>321</v>
      </c>
      <c r="H328" s="221" t="s">
        <v>149</v>
      </c>
      <c r="I328" s="219" t="s">
        <v>318</v>
      </c>
      <c r="J328" s="267" t="s">
        <v>900</v>
      </c>
      <c r="K328" s="219" t="s">
        <v>83</v>
      </c>
      <c r="L328" s="35" t="str">
        <f ca="1">IF(OFFSET(환산공식!$DU$15,$F328,0)=1,"O","X")</f>
        <v>X</v>
      </c>
      <c r="M328" s="212">
        <f ca="1">IFERROR(OFFSET(환산공식!DA$15,$F328,0),"")</f>
        <v>200</v>
      </c>
      <c r="N328" s="35" t="str">
        <f ca="1">IFERROR(CONCATENATE(ROUND(OFFSET(환산공식!DB$15,$F328,0),1),"%"),"")</f>
        <v>100%</v>
      </c>
      <c r="O328" s="35">
        <f ca="1">IFERROR(OFFSET(환산공식!DC$15,$F328,0),"")</f>
        <v>3</v>
      </c>
      <c r="P328" s="212" t="str">
        <f t="shared" ref="P328:P330" ca="1" si="14">IF(E328="","",IF(Q328&gt;R328,"90% 이상",IF(Q328&gt;S328,CONCATENATE(ROUND(((Q328-S328)/(R328-S328))*20+70,0),"%"),IF(Q328&gt;T328,CONCATENATE(ROUND(((Q328-T328)/(S328-T328))*30+40,0),"%"),IF(Q328&gt;U328,CONCATENATE(ROUND(((Q328-U328)/(T328-U328))*30+10,0),"%"),IF(Q328&gt;V328,CONCATENATE(ROUND(((Q328-V328)/(U328-V328))*7+3,0),"%"),"3% 이하"))))))</f>
        <v>3% 이하</v>
      </c>
      <c r="Q328" s="218">
        <f ca="1">IFERROR(ROUND(OFFSET(환산공식!$EX$15,$F328,0),3),"")</f>
        <v>0</v>
      </c>
      <c r="R328" s="218">
        <f ca="1">OFFSET('배치점수 계산기'!H$10,$D328,0)</f>
        <v>969.52</v>
      </c>
      <c r="S328" s="218">
        <f ca="1">OFFSET('배치점수 계산기'!I$10,$D328,0)</f>
        <v>968.42</v>
      </c>
      <c r="T328" s="218">
        <f ca="1">OFFSET('배치점수 계산기'!J$10,$D328,0)</f>
        <v>967.98</v>
      </c>
      <c r="U328" s="218">
        <f ca="1">OFFSET('배치점수 계산기'!K$10,$D328,0)</f>
        <v>962.62</v>
      </c>
      <c r="V328" s="218">
        <f ca="1">OFFSET('배치점수 계산기'!L$10,$D328,0)</f>
        <v>953.08</v>
      </c>
      <c r="W328" s="210" t="str">
        <f ca="1">OFFSET('배치점수 계산기'!M$10,$D328,0)</f>
        <v>백분위</v>
      </c>
      <c r="X328" s="208" t="str">
        <f ca="1">OFFSET('배치점수 계산기'!N$10,$D328,0)</f>
        <v>백분위</v>
      </c>
      <c r="Y328" s="212">
        <f ca="1">OFFSET(환산공식!FG$15,$F328,0)</f>
        <v>0.25</v>
      </c>
      <c r="Z328" s="35">
        <f ca="1">OFFSET(환산공식!FH$15,$F328,0)</f>
        <v>0.5</v>
      </c>
      <c r="AA328" s="203">
        <f ca="1">OFFSET(환산공식!FI$15,$F328,0)</f>
        <v>0.25</v>
      </c>
      <c r="AB328" s="5"/>
      <c r="AD328">
        <f t="shared" ref="AD328:AD330" ca="1" si="15">IF(L328="X",6,IF(Q328&gt;R328,1,IF(Q328&gt;S328,2,IF(Q328&gt;T328,3,IF(Q328&gt;U328,4,IF(Q328&gt;=V328,5,IF(Q328&lt;V328,6,"")))))))</f>
        <v>6</v>
      </c>
    </row>
    <row r="329" spans="1:30">
      <c r="A329" s="222"/>
      <c r="B329" s="222"/>
      <c r="C329" s="222" t="s">
        <v>18853</v>
      </c>
      <c r="D329" s="260">
        <v>2164</v>
      </c>
      <c r="E329" s="219">
        <v>164</v>
      </c>
      <c r="F329" s="219">
        <v>164</v>
      </c>
      <c r="G329" s="264">
        <v>322</v>
      </c>
      <c r="H329" s="221" t="s">
        <v>149</v>
      </c>
      <c r="I329" s="219" t="s">
        <v>318</v>
      </c>
      <c r="J329" s="267" t="s">
        <v>315</v>
      </c>
      <c r="K329" s="219" t="s">
        <v>84</v>
      </c>
      <c r="L329" s="35" t="str">
        <f ca="1">IF(OFFSET(환산공식!$DU$15,$F329,0)=1,"O","X")</f>
        <v>X</v>
      </c>
      <c r="M329" s="212">
        <f ca="1">IFERROR(OFFSET(환산공식!DA$15,$F329,0),"")</f>
        <v>200</v>
      </c>
      <c r="N329" s="35" t="str">
        <f ca="1">IFERROR(CONCATENATE(ROUND(OFFSET(환산공식!DB$15,$F329,0),1),"%"),"")</f>
        <v>100%</v>
      </c>
      <c r="O329" s="35">
        <f ca="1">IFERROR(OFFSET(환산공식!DC$15,$F329,0),"")</f>
        <v>3</v>
      </c>
      <c r="P329" s="212" t="str">
        <f t="shared" ca="1" si="14"/>
        <v>3% 이하</v>
      </c>
      <c r="Q329" s="218">
        <f ca="1">IFERROR(ROUND(OFFSET(환산공식!$EX$15,$F329,0),3),"")</f>
        <v>0</v>
      </c>
      <c r="R329" s="218">
        <f ca="1">OFFSET('배치점수 계산기'!H$10,$D329,0)</f>
        <v>971.24</v>
      </c>
      <c r="S329" s="218">
        <f ca="1">OFFSET('배치점수 계산기'!I$10,$D329,0)</f>
        <v>969.92</v>
      </c>
      <c r="T329" s="218">
        <f ca="1">OFFSET('배치점수 계산기'!J$10,$D329,0)</f>
        <v>969.52</v>
      </c>
      <c r="U329" s="218">
        <f ca="1">OFFSET('배치점수 계산기'!K$10,$D329,0)</f>
        <v>964.18</v>
      </c>
      <c r="V329" s="218">
        <f ca="1">OFFSET('배치점수 계산기'!L$10,$D329,0)</f>
        <v>954.78</v>
      </c>
      <c r="W329" s="210" t="str">
        <f ca="1">OFFSET('배치점수 계산기'!M$10,$D329,0)</f>
        <v>백분위</v>
      </c>
      <c r="X329" s="208" t="str">
        <f ca="1">OFFSET('배치점수 계산기'!N$10,$D329,0)</f>
        <v>백분위</v>
      </c>
      <c r="Y329" s="212">
        <f ca="1">OFFSET(환산공식!FG$15,$F329,0)</f>
        <v>0.25</v>
      </c>
      <c r="Z329" s="35">
        <f ca="1">OFFSET(환산공식!FH$15,$F329,0)</f>
        <v>0.5</v>
      </c>
      <c r="AA329" s="203">
        <f ca="1">OFFSET(환산공식!FI$15,$F329,0)</f>
        <v>0.25</v>
      </c>
      <c r="AB329" s="5"/>
      <c r="AD329">
        <f t="shared" ca="1" si="15"/>
        <v>6</v>
      </c>
    </row>
    <row r="330" spans="1:30">
      <c r="A330" s="222"/>
      <c r="B330" s="222"/>
      <c r="C330" s="222" t="s">
        <v>18854</v>
      </c>
      <c r="D330" s="260">
        <v>2165</v>
      </c>
      <c r="E330" s="219">
        <v>215</v>
      </c>
      <c r="F330" s="219">
        <v>215</v>
      </c>
      <c r="G330" s="264">
        <v>323</v>
      </c>
      <c r="H330" s="221" t="s">
        <v>149</v>
      </c>
      <c r="I330" s="219" t="s">
        <v>328</v>
      </c>
      <c r="J330" s="267" t="s">
        <v>325</v>
      </c>
      <c r="K330" s="219" t="s">
        <v>83</v>
      </c>
      <c r="L330" s="35" t="str">
        <f ca="1">IF(OFFSET(환산공식!$DU$15,$F330,0)=1,"O","X")</f>
        <v>X</v>
      </c>
      <c r="M330" s="212">
        <f ca="1">IFERROR(OFFSET(환산공식!DA$15,$F330,0),"")</f>
        <v>200</v>
      </c>
      <c r="N330" s="35" t="str">
        <f ca="1">IFERROR(CONCATENATE(ROUND(OFFSET(환산공식!DB$15,$F330,0),1),"%"),"")</f>
        <v>100%</v>
      </c>
      <c r="O330" s="35">
        <f ca="1">IFERROR(OFFSET(환산공식!DC$15,$F330,0),"")</f>
        <v>10</v>
      </c>
      <c r="P330" s="212" t="str">
        <f t="shared" ca="1" si="14"/>
        <v>3% 이하</v>
      </c>
      <c r="Q330" s="218">
        <f ca="1">IFERROR(ROUND(OFFSET(환산공식!$EX$15,$F330,0),3),"")</f>
        <v>0</v>
      </c>
      <c r="R330" s="218">
        <f ca="1">OFFSET('배치점수 계산기'!H$10,$D330,0)</f>
        <v>780.78</v>
      </c>
      <c r="S330" s="218">
        <f ca="1">OFFSET('배치점수 계산기'!I$10,$D330,0)</f>
        <v>778.49</v>
      </c>
      <c r="T330" s="218">
        <f ca="1">OFFSET('배치점수 계산기'!J$10,$D330,0)</f>
        <v>776.39</v>
      </c>
      <c r="U330" s="218">
        <f ca="1">OFFSET('배치점수 계산기'!K$10,$D330,0)</f>
        <v>773.69</v>
      </c>
      <c r="V330" s="218">
        <f ca="1">OFFSET('배치점수 계산기'!L$10,$D330,0)</f>
        <v>773.19</v>
      </c>
      <c r="W330" s="210" t="str">
        <f ca="1">OFFSET('배치점수 계산기'!M$10,$D330,0)</f>
        <v>백분위</v>
      </c>
      <c r="X330" s="208" t="str">
        <f ca="1">OFFSET('배치점수 계산기'!N$10,$D330,0)</f>
        <v>백분위</v>
      </c>
      <c r="Y330" s="212">
        <f ca="1">OFFSET(환산공식!FG$15,$F330,0)</f>
        <v>0.25</v>
      </c>
      <c r="Z330" s="35">
        <f ca="1">OFFSET(환산공식!FH$15,$F330,0)</f>
        <v>0.38</v>
      </c>
      <c r="AA330" s="203">
        <f ca="1">OFFSET(환산공식!FI$15,$F330,0)</f>
        <v>0.38</v>
      </c>
      <c r="AB330" s="5"/>
      <c r="AD330">
        <f t="shared" ca="1" si="15"/>
        <v>6</v>
      </c>
    </row>
    <row r="331" spans="1:30">
      <c r="H331" s="547"/>
      <c r="I331" s="546"/>
      <c r="J331" s="546"/>
      <c r="K331" s="546"/>
      <c r="L331" s="546"/>
      <c r="M331" s="547"/>
      <c r="N331" s="546"/>
      <c r="O331" s="546"/>
      <c r="P331" s="546"/>
      <c r="Q331" s="546"/>
      <c r="R331" s="547"/>
      <c r="S331" s="546"/>
      <c r="T331" s="546"/>
      <c r="U331" s="546"/>
      <c r="V331" s="548"/>
      <c r="W331" s="546"/>
      <c r="X331" s="546"/>
      <c r="Y331" s="547"/>
      <c r="Z331" s="546"/>
      <c r="AA331" s="548"/>
    </row>
  </sheetData>
  <sheetProtection algorithmName="SHA-512" hashValue="p7YA/xQF4SX0Ng5m0fidYRKgmPiPEv0DPLMkLLQVk/UAC/JxsmnUmGBYw8i9CH/Z1zyJ5//idMozgHrrF95JbA==" saltValue="F8gI5UMSl3UoQIw5d10SWw==" spinCount="100000" sheet="1" sort="0" autoFilter="0"/>
  <autoFilter ref="C7:K7" xr:uid="{E6F614A7-ADE3-404A-B8F8-89774669E398}"/>
  <mergeCells count="7">
    <mergeCell ref="Y6:AA6"/>
    <mergeCell ref="R2:V3"/>
    <mergeCell ref="I1:Q3"/>
    <mergeCell ref="R5:V5"/>
    <mergeCell ref="M6:O6"/>
    <mergeCell ref="P6:Q6"/>
    <mergeCell ref="W6:X6"/>
  </mergeCells>
  <phoneticPr fontId="2" type="noConversion"/>
  <conditionalFormatting sqref="H8:Q330">
    <cfRule type="expression" dxfId="26" priority="1">
      <formula>$AD8=6</formula>
    </cfRule>
    <cfRule type="expression" dxfId="25" priority="2">
      <formula>$AD8=5</formula>
    </cfRule>
    <cfRule type="expression" dxfId="24" priority="3">
      <formula>$AD8=4</formula>
    </cfRule>
    <cfRule type="expression" dxfId="23" priority="4">
      <formula>$AD8=3</formula>
    </cfRule>
    <cfRule type="expression" dxfId="22" priority="5">
      <formula>$AD8=2</formula>
    </cfRule>
    <cfRule type="expression" dxfId="21" priority="6">
      <formula>$AD8=1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8FB2-2949-4321-BADF-EED899528298}">
  <dimension ref="A1:FF19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7"/>
  <cols>
    <col min="1" max="1" width="13.75" customWidth="1"/>
    <col min="2" max="2" width="9.75" customWidth="1"/>
  </cols>
  <sheetData>
    <row r="1" spans="1:162">
      <c r="A1" s="190" t="s">
        <v>18888</v>
      </c>
    </row>
    <row r="2" spans="1:162" s="199" customFormat="1">
      <c r="A2" s="190" t="s">
        <v>18886</v>
      </c>
      <c r="B2"/>
      <c r="C2" s="199" t="s">
        <v>18887</v>
      </c>
      <c r="BM2" s="176"/>
    </row>
    <row r="3" spans="1:162">
      <c r="C3" s="191" t="s">
        <v>86</v>
      </c>
      <c r="D3" s="176"/>
      <c r="E3" s="192" t="s">
        <v>114</v>
      </c>
      <c r="G3" s="192" t="s">
        <v>533</v>
      </c>
      <c r="I3" s="192" t="s">
        <v>1165</v>
      </c>
      <c r="K3" s="192" t="s">
        <v>426</v>
      </c>
      <c r="M3" s="192" t="s">
        <v>1164</v>
      </c>
      <c r="O3" s="192" t="s">
        <v>427</v>
      </c>
      <c r="Q3" s="192" t="s">
        <v>428</v>
      </c>
      <c r="S3" s="192" t="s">
        <v>431</v>
      </c>
      <c r="U3" s="192" t="s">
        <v>430</v>
      </c>
      <c r="W3" s="192" t="s">
        <v>432</v>
      </c>
      <c r="Y3" s="192" t="s">
        <v>1166</v>
      </c>
      <c r="AA3" s="192" t="s">
        <v>1167</v>
      </c>
      <c r="AC3" s="192" t="s">
        <v>1168</v>
      </c>
      <c r="AE3" s="192" t="s">
        <v>1169</v>
      </c>
      <c r="AG3" s="192" t="s">
        <v>1170</v>
      </c>
      <c r="AI3" s="192" t="s">
        <v>433</v>
      </c>
      <c r="AK3" s="192" t="s">
        <v>1171</v>
      </c>
      <c r="AM3" s="192" t="s">
        <v>1172</v>
      </c>
      <c r="AO3" s="192" t="s">
        <v>465</v>
      </c>
      <c r="AQ3" s="192" t="s">
        <v>1173</v>
      </c>
      <c r="AS3" s="192" t="s">
        <v>538</v>
      </c>
      <c r="AU3" s="192" t="s">
        <v>1174</v>
      </c>
      <c r="AW3" s="192" t="s">
        <v>570</v>
      </c>
      <c r="AY3" s="192" t="s">
        <v>1322</v>
      </c>
      <c r="BA3" s="192" t="s">
        <v>577</v>
      </c>
      <c r="BC3" s="192" t="s">
        <v>578</v>
      </c>
      <c r="BE3" s="192" t="s">
        <v>1175</v>
      </c>
      <c r="BG3" s="192" t="s">
        <v>1176</v>
      </c>
      <c r="BI3" s="192" t="s">
        <v>1354</v>
      </c>
      <c r="BK3" s="192" t="s">
        <v>1355</v>
      </c>
      <c r="BM3" s="192" t="s">
        <v>1352</v>
      </c>
      <c r="BO3" s="192" t="s">
        <v>1353</v>
      </c>
      <c r="BQ3" s="192" t="s">
        <v>1177</v>
      </c>
      <c r="BS3" s="193" t="s">
        <v>1178</v>
      </c>
      <c r="BU3" s="193" t="s">
        <v>1179</v>
      </c>
      <c r="BW3" s="193" t="s">
        <v>1180</v>
      </c>
      <c r="BY3" s="193" t="s">
        <v>1181</v>
      </c>
      <c r="CA3" s="193" t="s">
        <v>1357</v>
      </c>
      <c r="CC3" s="193" t="s">
        <v>1358</v>
      </c>
    </row>
    <row r="4" spans="1:162">
      <c r="B4" t="s">
        <v>1182</v>
      </c>
      <c r="C4" s="175" t="s">
        <v>540</v>
      </c>
      <c r="D4" s="175" t="s">
        <v>539</v>
      </c>
      <c r="E4" s="175" t="s">
        <v>216</v>
      </c>
      <c r="F4" s="175" t="s">
        <v>215</v>
      </c>
      <c r="G4" s="175" t="s">
        <v>218</v>
      </c>
      <c r="H4" s="175" t="s">
        <v>217</v>
      </c>
      <c r="I4" s="175" t="s">
        <v>220</v>
      </c>
      <c r="J4" s="175" t="s">
        <v>219</v>
      </c>
      <c r="K4" s="175" t="s">
        <v>222</v>
      </c>
      <c r="L4" s="175" t="s">
        <v>221</v>
      </c>
      <c r="M4" s="175" t="s">
        <v>224</v>
      </c>
      <c r="N4" s="175" t="s">
        <v>223</v>
      </c>
      <c r="O4" s="175" t="s">
        <v>226</v>
      </c>
      <c r="P4" s="175" t="s">
        <v>225</v>
      </c>
      <c r="Q4" s="175" t="s">
        <v>228</v>
      </c>
      <c r="R4" s="175" t="s">
        <v>227</v>
      </c>
      <c r="S4" s="175" t="s">
        <v>230</v>
      </c>
      <c r="T4" s="175" t="s">
        <v>229</v>
      </c>
      <c r="U4" s="175" t="s">
        <v>232</v>
      </c>
      <c r="V4" s="175" t="s">
        <v>231</v>
      </c>
      <c r="W4" s="175" t="s">
        <v>234</v>
      </c>
      <c r="X4" s="175" t="s">
        <v>233</v>
      </c>
      <c r="Y4" s="175" t="s">
        <v>236</v>
      </c>
      <c r="Z4" s="175" t="s">
        <v>235</v>
      </c>
      <c r="AA4" s="175" t="s">
        <v>238</v>
      </c>
      <c r="AB4" s="175" t="s">
        <v>237</v>
      </c>
      <c r="AC4" s="175" t="s">
        <v>240</v>
      </c>
      <c r="AD4" s="175" t="s">
        <v>239</v>
      </c>
      <c r="AE4" s="175" t="s">
        <v>242</v>
      </c>
      <c r="AF4" s="175" t="s">
        <v>241</v>
      </c>
      <c r="AG4" s="175" t="s">
        <v>244</v>
      </c>
      <c r="AH4" s="175" t="s">
        <v>243</v>
      </c>
      <c r="AI4" s="175" t="s">
        <v>246</v>
      </c>
      <c r="AJ4" s="175" t="s">
        <v>245</v>
      </c>
      <c r="AK4" s="175" t="s">
        <v>248</v>
      </c>
      <c r="AL4" s="175" t="s">
        <v>247</v>
      </c>
      <c r="AM4" s="175" t="s">
        <v>250</v>
      </c>
      <c r="AN4" s="175" t="s">
        <v>249</v>
      </c>
      <c r="AO4" s="175" t="s">
        <v>252</v>
      </c>
      <c r="AP4" s="175" t="s">
        <v>251</v>
      </c>
      <c r="AQ4" s="175" t="s">
        <v>254</v>
      </c>
      <c r="AR4" s="175" t="s">
        <v>253</v>
      </c>
      <c r="AS4" s="175" t="s">
        <v>256</v>
      </c>
      <c r="AT4" s="175" t="s">
        <v>255</v>
      </c>
      <c r="AU4" s="175" t="s">
        <v>258</v>
      </c>
      <c r="AV4" s="175" t="s">
        <v>257</v>
      </c>
      <c r="AW4" s="175" t="s">
        <v>260</v>
      </c>
      <c r="AX4" s="175" t="s">
        <v>259</v>
      </c>
      <c r="AY4" s="175" t="s">
        <v>262</v>
      </c>
      <c r="AZ4" s="175" t="s">
        <v>261</v>
      </c>
      <c r="BA4" s="175" t="s">
        <v>264</v>
      </c>
      <c r="BB4" s="175" t="s">
        <v>263</v>
      </c>
      <c r="BC4" s="175" t="s">
        <v>266</v>
      </c>
      <c r="BD4" s="175" t="s">
        <v>265</v>
      </c>
      <c r="BE4" s="175" t="s">
        <v>268</v>
      </c>
      <c r="BF4" s="175" t="s">
        <v>267</v>
      </c>
      <c r="BG4" s="175" t="s">
        <v>270</v>
      </c>
      <c r="BH4" s="175" t="s">
        <v>269</v>
      </c>
      <c r="BI4" s="175" t="s">
        <v>272</v>
      </c>
      <c r="BJ4" s="175" t="s">
        <v>271</v>
      </c>
      <c r="BK4" s="175" t="s">
        <v>274</v>
      </c>
      <c r="BL4" s="175" t="s">
        <v>273</v>
      </c>
      <c r="BM4" s="175" t="s">
        <v>276</v>
      </c>
      <c r="BN4" s="175" t="s">
        <v>275</v>
      </c>
      <c r="BO4" s="175" t="s">
        <v>278</v>
      </c>
      <c r="BP4" s="175" t="s">
        <v>277</v>
      </c>
      <c r="BQ4" s="175" t="s">
        <v>280</v>
      </c>
      <c r="BR4" s="175" t="s">
        <v>279</v>
      </c>
      <c r="BS4" s="175" t="s">
        <v>282</v>
      </c>
      <c r="BT4" s="175" t="s">
        <v>281</v>
      </c>
      <c r="BU4" s="175" t="s">
        <v>18892</v>
      </c>
      <c r="BV4" s="175" t="s">
        <v>1359</v>
      </c>
      <c r="BW4" s="175" t="s">
        <v>284</v>
      </c>
      <c r="BX4" s="175" t="s">
        <v>283</v>
      </c>
      <c r="BY4" s="175" t="s">
        <v>286</v>
      </c>
      <c r="BZ4" s="175" t="s">
        <v>285</v>
      </c>
      <c r="CA4" s="175" t="s">
        <v>288</v>
      </c>
      <c r="CB4" s="175" t="s">
        <v>287</v>
      </c>
      <c r="CC4" s="175" t="s">
        <v>290</v>
      </c>
      <c r="CD4" s="175" t="s">
        <v>289</v>
      </c>
      <c r="CE4" s="194" t="s">
        <v>291</v>
      </c>
      <c r="CF4" s="194" t="s">
        <v>292</v>
      </c>
      <c r="CG4" s="194" t="s">
        <v>293</v>
      </c>
      <c r="CH4" s="194" t="s">
        <v>294</v>
      </c>
      <c r="CI4" s="194" t="s">
        <v>295</v>
      </c>
      <c r="CJ4" s="194" t="s">
        <v>296</v>
      </c>
      <c r="CK4" s="194" t="s">
        <v>297</v>
      </c>
      <c r="CL4" s="194" t="s">
        <v>298</v>
      </c>
      <c r="CM4" s="194" t="s">
        <v>299</v>
      </c>
      <c r="CN4" s="194" t="s">
        <v>300</v>
      </c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>
      <c r="B5">
        <v>100</v>
      </c>
      <c r="C5">
        <v>70</v>
      </c>
      <c r="D5">
        <v>70</v>
      </c>
      <c r="E5" s="195">
        <v>67.22</v>
      </c>
      <c r="F5">
        <v>71.75</v>
      </c>
      <c r="G5" s="195">
        <v>71</v>
      </c>
      <c r="H5">
        <v>71</v>
      </c>
      <c r="I5" s="195">
        <v>68.069999999999993</v>
      </c>
      <c r="J5">
        <v>68.069999999999993</v>
      </c>
      <c r="K5" s="195">
        <v>67.22</v>
      </c>
      <c r="L5">
        <v>71.75</v>
      </c>
      <c r="M5" s="195">
        <v>69.22</v>
      </c>
      <c r="N5">
        <v>70.75</v>
      </c>
      <c r="O5" s="195">
        <v>68.849999999999994</v>
      </c>
      <c r="P5">
        <v>68.849999999999994</v>
      </c>
      <c r="Q5">
        <v>68.03</v>
      </c>
      <c r="R5">
        <v>68.03</v>
      </c>
      <c r="S5" s="195">
        <v>71.75</v>
      </c>
      <c r="T5">
        <v>71.75</v>
      </c>
      <c r="U5" s="195">
        <v>70.86</v>
      </c>
      <c r="V5">
        <v>70.86</v>
      </c>
      <c r="W5" s="195">
        <v>71.5</v>
      </c>
      <c r="X5">
        <v>71.5</v>
      </c>
      <c r="Y5" s="195">
        <v>70.7</v>
      </c>
      <c r="Z5">
        <v>70.7</v>
      </c>
      <c r="AA5">
        <v>69.349999999999994</v>
      </c>
      <c r="AB5">
        <v>69.349999999999994</v>
      </c>
      <c r="AC5" s="195">
        <v>67.22</v>
      </c>
      <c r="AD5">
        <v>71.75</v>
      </c>
      <c r="AE5" s="195">
        <v>69.349999999999994</v>
      </c>
      <c r="AF5">
        <v>69.349999999999994</v>
      </c>
      <c r="AG5" s="195">
        <v>70.88</v>
      </c>
      <c r="AH5">
        <v>70.88</v>
      </c>
      <c r="AI5" s="195">
        <v>72.63</v>
      </c>
      <c r="AJ5">
        <v>72.63</v>
      </c>
      <c r="AK5" s="195">
        <v>70.33</v>
      </c>
      <c r="AL5">
        <v>72.63</v>
      </c>
      <c r="AM5" s="195">
        <v>69.349999999999994</v>
      </c>
      <c r="AN5">
        <v>69.349999999999994</v>
      </c>
      <c r="AO5" s="195">
        <v>71.75</v>
      </c>
      <c r="AP5">
        <v>71.75</v>
      </c>
      <c r="AQ5" s="195">
        <v>69.349999999999994</v>
      </c>
      <c r="AR5">
        <v>69.349999999999994</v>
      </c>
      <c r="AS5" s="195">
        <v>67.22</v>
      </c>
      <c r="AT5">
        <v>71.75</v>
      </c>
      <c r="AU5">
        <v>67.22</v>
      </c>
      <c r="AV5">
        <v>71.75</v>
      </c>
      <c r="AW5" s="195">
        <v>71.75</v>
      </c>
      <c r="AX5">
        <v>71.75</v>
      </c>
      <c r="AY5" s="195">
        <v>69.349999999999994</v>
      </c>
      <c r="AZ5">
        <v>69.349999999999994</v>
      </c>
      <c r="BA5" s="195">
        <v>71.75</v>
      </c>
      <c r="BB5">
        <v>71.75</v>
      </c>
      <c r="BC5" s="195"/>
      <c r="BE5" s="195">
        <v>69.349999999999994</v>
      </c>
      <c r="BF5">
        <v>69.349999999999994</v>
      </c>
      <c r="BG5" s="195">
        <v>67.22</v>
      </c>
      <c r="BH5">
        <v>71.540000000000006</v>
      </c>
      <c r="BI5" s="195">
        <v>69.959999999999994</v>
      </c>
      <c r="BJ5">
        <v>69.959999999999994</v>
      </c>
      <c r="BK5" s="195">
        <v>72.290000000000006</v>
      </c>
      <c r="BL5">
        <v>72.290000000000006</v>
      </c>
      <c r="BM5" s="195"/>
      <c r="BN5">
        <v>71.75</v>
      </c>
      <c r="BO5" s="195">
        <v>67.22</v>
      </c>
      <c r="BP5">
        <v>71.75</v>
      </c>
      <c r="BQ5" s="195">
        <v>69.349999999999994</v>
      </c>
      <c r="BR5">
        <v>69.349999999999994</v>
      </c>
      <c r="BS5" s="195">
        <v>67.22</v>
      </c>
      <c r="BT5">
        <v>71.75</v>
      </c>
      <c r="BU5" s="195">
        <v>71.75</v>
      </c>
      <c r="BV5">
        <v>71.75</v>
      </c>
      <c r="BW5" s="195">
        <v>67.22</v>
      </c>
      <c r="BX5">
        <v>71.75</v>
      </c>
      <c r="BY5" s="195">
        <v>67.221999999999994</v>
      </c>
      <c r="BZ5">
        <v>71.75</v>
      </c>
      <c r="CA5" s="195">
        <v>69.349999999999994</v>
      </c>
      <c r="CB5">
        <v>69.349999999999994</v>
      </c>
      <c r="CC5" s="195">
        <v>71.75</v>
      </c>
      <c r="CD5">
        <v>71.75</v>
      </c>
    </row>
    <row r="6" spans="1:162">
      <c r="B6">
        <v>99</v>
      </c>
      <c r="C6">
        <v>68.78</v>
      </c>
      <c r="D6">
        <v>68.78</v>
      </c>
      <c r="E6" s="195">
        <v>66.66</v>
      </c>
      <c r="F6">
        <v>71</v>
      </c>
      <c r="G6" s="195">
        <v>70.36</v>
      </c>
      <c r="H6">
        <v>70.36</v>
      </c>
      <c r="I6" s="195">
        <v>67.52</v>
      </c>
      <c r="J6">
        <v>67.52</v>
      </c>
      <c r="K6" s="195">
        <v>66.67</v>
      </c>
      <c r="L6">
        <v>71.75</v>
      </c>
      <c r="M6" s="195">
        <v>68.17</v>
      </c>
      <c r="N6">
        <v>70.75</v>
      </c>
      <c r="O6" s="195">
        <v>68.8</v>
      </c>
      <c r="P6">
        <v>68.8</v>
      </c>
      <c r="Q6">
        <v>67.73</v>
      </c>
      <c r="R6">
        <v>67.73</v>
      </c>
      <c r="S6" s="195">
        <v>71</v>
      </c>
      <c r="T6">
        <v>71</v>
      </c>
      <c r="U6" s="195">
        <v>70.33</v>
      </c>
      <c r="V6">
        <v>70.33</v>
      </c>
      <c r="W6" s="195">
        <v>69.62</v>
      </c>
      <c r="X6">
        <v>69.62</v>
      </c>
      <c r="Y6" s="195">
        <v>69.17</v>
      </c>
      <c r="Z6">
        <v>69.17</v>
      </c>
      <c r="AA6">
        <v>69.31</v>
      </c>
      <c r="AB6">
        <v>69.31</v>
      </c>
      <c r="AC6" s="195">
        <v>66.489999999999995</v>
      </c>
      <c r="AD6">
        <v>70.03</v>
      </c>
      <c r="AE6" s="195">
        <v>68.7</v>
      </c>
      <c r="AF6">
        <v>68.7</v>
      </c>
      <c r="AG6" s="195">
        <v>69.53</v>
      </c>
      <c r="AH6">
        <v>69.53</v>
      </c>
      <c r="AI6" s="195">
        <v>71.13</v>
      </c>
      <c r="AJ6">
        <v>71.13</v>
      </c>
      <c r="AK6" s="195">
        <v>69.11</v>
      </c>
      <c r="AL6">
        <v>71.13</v>
      </c>
      <c r="AM6" s="195">
        <v>68.7</v>
      </c>
      <c r="AN6">
        <v>68.7</v>
      </c>
      <c r="AO6" s="195">
        <v>71</v>
      </c>
      <c r="AP6">
        <v>71</v>
      </c>
      <c r="AQ6" s="195">
        <v>68.709999999999994</v>
      </c>
      <c r="AR6">
        <v>68.709999999999994</v>
      </c>
      <c r="AS6" s="195">
        <v>66.67</v>
      </c>
      <c r="AT6">
        <v>71</v>
      </c>
      <c r="AU6">
        <v>66.67</v>
      </c>
      <c r="AV6">
        <v>71</v>
      </c>
      <c r="AW6" s="195">
        <v>71</v>
      </c>
      <c r="AX6">
        <v>71</v>
      </c>
      <c r="AY6" s="195">
        <v>68.709999999999994</v>
      </c>
      <c r="AZ6">
        <v>68.709999999999994</v>
      </c>
      <c r="BA6" s="195">
        <v>71</v>
      </c>
      <c r="BB6">
        <v>71</v>
      </c>
      <c r="BC6" s="195"/>
      <c r="BE6" s="195">
        <v>68.709999999999994</v>
      </c>
      <c r="BF6">
        <v>68.709999999999994</v>
      </c>
      <c r="BG6" s="195">
        <v>66.56</v>
      </c>
      <c r="BH6">
        <v>70.94</v>
      </c>
      <c r="BI6" s="195">
        <v>68.819999999999993</v>
      </c>
      <c r="BJ6">
        <v>68.819999999999993</v>
      </c>
      <c r="BK6" s="195">
        <v>71</v>
      </c>
      <c r="BL6">
        <v>71</v>
      </c>
      <c r="BM6" s="195"/>
      <c r="BN6">
        <v>70.900000000000006</v>
      </c>
      <c r="BO6" s="195">
        <v>66.66</v>
      </c>
      <c r="BP6">
        <v>71</v>
      </c>
      <c r="BQ6" s="195">
        <v>68.709999999999994</v>
      </c>
      <c r="BR6">
        <v>68.709999999999994</v>
      </c>
      <c r="BS6" s="195">
        <v>66.7</v>
      </c>
      <c r="BT6">
        <v>70.25</v>
      </c>
      <c r="BU6" s="195">
        <v>71</v>
      </c>
      <c r="BV6">
        <v>71</v>
      </c>
      <c r="BW6" s="195">
        <v>66.67</v>
      </c>
      <c r="BX6">
        <v>71</v>
      </c>
      <c r="BY6" s="195">
        <v>66.667000000000002</v>
      </c>
      <c r="BZ6">
        <v>71</v>
      </c>
      <c r="CA6" s="195">
        <v>68.709999999999994</v>
      </c>
      <c r="CB6">
        <v>68.709999999999994</v>
      </c>
      <c r="CC6" s="195">
        <v>71</v>
      </c>
      <c r="CD6">
        <v>71</v>
      </c>
    </row>
    <row r="7" spans="1:162">
      <c r="B7">
        <v>98</v>
      </c>
      <c r="C7">
        <v>68.099999999999994</v>
      </c>
      <c r="D7">
        <v>68.099999999999994</v>
      </c>
      <c r="E7" s="195">
        <v>66.010000000000005</v>
      </c>
      <c r="F7">
        <v>69.75</v>
      </c>
      <c r="G7" s="195">
        <v>69.3</v>
      </c>
      <c r="H7">
        <v>69.3</v>
      </c>
      <c r="I7" s="195">
        <v>66.86</v>
      </c>
      <c r="J7">
        <v>66.86</v>
      </c>
      <c r="K7" s="195">
        <v>66.02</v>
      </c>
      <c r="L7">
        <v>70.400000000000006</v>
      </c>
      <c r="M7" s="195">
        <v>68.02</v>
      </c>
      <c r="N7">
        <v>69.5</v>
      </c>
      <c r="O7" s="195">
        <v>67.459999999999994</v>
      </c>
      <c r="P7">
        <v>67.459999999999994</v>
      </c>
      <c r="Q7">
        <v>66.739999999999995</v>
      </c>
      <c r="R7">
        <v>66.739999999999995</v>
      </c>
      <c r="S7" s="195">
        <v>69.75</v>
      </c>
      <c r="T7">
        <v>69.75</v>
      </c>
      <c r="U7" s="195">
        <v>69.400000000000006</v>
      </c>
      <c r="V7">
        <v>69.400000000000006</v>
      </c>
      <c r="W7" s="195">
        <v>67.81</v>
      </c>
      <c r="X7">
        <v>67.81</v>
      </c>
      <c r="Y7" s="195">
        <v>67.849999999999994</v>
      </c>
      <c r="Z7">
        <v>67.849999999999994</v>
      </c>
      <c r="AA7">
        <v>68.84</v>
      </c>
      <c r="AB7">
        <v>68.84</v>
      </c>
      <c r="AC7" s="195">
        <v>65.77</v>
      </c>
      <c r="AD7">
        <v>68.67</v>
      </c>
      <c r="AE7" s="195">
        <v>67.77</v>
      </c>
      <c r="AF7">
        <v>67.77</v>
      </c>
      <c r="AG7" s="195">
        <v>68.3</v>
      </c>
      <c r="AH7">
        <v>68.3</v>
      </c>
      <c r="AI7" s="195">
        <v>69.75</v>
      </c>
      <c r="AJ7">
        <v>69.75</v>
      </c>
      <c r="AK7" s="195">
        <v>68.02</v>
      </c>
      <c r="AL7">
        <v>69.75</v>
      </c>
      <c r="AM7" s="195">
        <v>67.77</v>
      </c>
      <c r="AN7">
        <v>67.77</v>
      </c>
      <c r="AO7" s="195">
        <v>69.75</v>
      </c>
      <c r="AP7">
        <v>69.75</v>
      </c>
      <c r="AQ7" s="195">
        <v>67.77</v>
      </c>
      <c r="AR7">
        <v>67.77</v>
      </c>
      <c r="AS7" s="195">
        <v>66.02</v>
      </c>
      <c r="AT7">
        <v>69.75</v>
      </c>
      <c r="AU7">
        <v>66.02</v>
      </c>
      <c r="AV7">
        <v>69.88</v>
      </c>
      <c r="AW7" s="195">
        <v>69.75</v>
      </c>
      <c r="AX7">
        <v>69.75</v>
      </c>
      <c r="AY7" s="195">
        <v>67.77</v>
      </c>
      <c r="AZ7">
        <v>67.77</v>
      </c>
      <c r="BA7" s="195">
        <v>69.75</v>
      </c>
      <c r="BB7">
        <v>69.75</v>
      </c>
      <c r="BC7" s="195"/>
      <c r="BE7" s="195">
        <v>67.77</v>
      </c>
      <c r="BF7">
        <v>67.77</v>
      </c>
      <c r="BG7" s="195">
        <v>66.02</v>
      </c>
      <c r="BH7">
        <v>69.69</v>
      </c>
      <c r="BI7" s="195">
        <v>67.89</v>
      </c>
      <c r="BJ7">
        <v>67.89</v>
      </c>
      <c r="BK7" s="195">
        <v>69.75</v>
      </c>
      <c r="BL7">
        <v>69.75</v>
      </c>
      <c r="BM7" s="195"/>
      <c r="BN7">
        <v>69.8</v>
      </c>
      <c r="BO7" s="195">
        <v>66.010000000000005</v>
      </c>
      <c r="BP7">
        <v>69.75</v>
      </c>
      <c r="BQ7" s="195">
        <v>67.77</v>
      </c>
      <c r="BR7">
        <v>67.77</v>
      </c>
      <c r="BS7" s="195">
        <v>66.25</v>
      </c>
      <c r="BT7">
        <v>69.53</v>
      </c>
      <c r="BU7" s="195">
        <v>69.75</v>
      </c>
      <c r="BV7">
        <v>69.75</v>
      </c>
      <c r="BW7" s="195">
        <v>66.02</v>
      </c>
      <c r="BX7">
        <v>69.75</v>
      </c>
      <c r="BY7" s="195">
        <v>66.019000000000005</v>
      </c>
      <c r="BZ7">
        <v>69.75</v>
      </c>
      <c r="CA7" s="195">
        <v>67.77</v>
      </c>
      <c r="CB7">
        <v>67.77</v>
      </c>
      <c r="CC7" s="195">
        <v>69.75</v>
      </c>
      <c r="CD7">
        <v>69.75</v>
      </c>
    </row>
    <row r="8" spans="1:162">
      <c r="B8">
        <v>97</v>
      </c>
      <c r="C8">
        <v>67.36</v>
      </c>
      <c r="D8">
        <v>67.36</v>
      </c>
      <c r="E8" s="195">
        <v>65.61</v>
      </c>
      <c r="F8">
        <v>68.680000000000007</v>
      </c>
      <c r="G8" s="195">
        <v>68.400000000000006</v>
      </c>
      <c r="H8">
        <v>68.400000000000006</v>
      </c>
      <c r="I8" s="195">
        <v>66.459999999999994</v>
      </c>
      <c r="J8">
        <v>66.459999999999994</v>
      </c>
      <c r="K8" s="195">
        <v>65.62</v>
      </c>
      <c r="L8">
        <v>69.73</v>
      </c>
      <c r="M8" s="195">
        <v>67.42</v>
      </c>
      <c r="N8">
        <v>69.12</v>
      </c>
      <c r="O8" s="195">
        <v>66.62</v>
      </c>
      <c r="P8">
        <v>66.62</v>
      </c>
      <c r="Q8">
        <v>66.12</v>
      </c>
      <c r="R8">
        <v>66.12</v>
      </c>
      <c r="S8" s="195">
        <v>68.69</v>
      </c>
      <c r="T8">
        <v>68.69</v>
      </c>
      <c r="U8" s="195">
        <v>68.63</v>
      </c>
      <c r="V8">
        <v>68.63</v>
      </c>
      <c r="W8" s="195">
        <v>66.97</v>
      </c>
      <c r="X8">
        <v>66.97</v>
      </c>
      <c r="Y8" s="195">
        <v>67.040000000000006</v>
      </c>
      <c r="Z8">
        <v>67.040000000000006</v>
      </c>
      <c r="AA8">
        <v>68.34</v>
      </c>
      <c r="AB8">
        <v>68.34</v>
      </c>
      <c r="AC8" s="195">
        <v>65.31</v>
      </c>
      <c r="AD8">
        <v>67.63</v>
      </c>
      <c r="AE8" s="195">
        <v>67.06</v>
      </c>
      <c r="AF8">
        <v>67.06</v>
      </c>
      <c r="AG8" s="195">
        <v>67.41</v>
      </c>
      <c r="AH8">
        <v>67.41</v>
      </c>
      <c r="AI8" s="195">
        <v>68.69</v>
      </c>
      <c r="AJ8">
        <v>68.69</v>
      </c>
      <c r="AK8" s="195">
        <v>67.28</v>
      </c>
      <c r="AL8">
        <v>68.69</v>
      </c>
      <c r="AM8" s="195">
        <v>67.06</v>
      </c>
      <c r="AN8">
        <v>67.06</v>
      </c>
      <c r="AO8" s="195">
        <v>68.69</v>
      </c>
      <c r="AP8">
        <v>68.69</v>
      </c>
      <c r="AQ8" s="195">
        <v>67.06</v>
      </c>
      <c r="AR8">
        <v>67.06</v>
      </c>
      <c r="AS8" s="195">
        <v>65.62</v>
      </c>
      <c r="AT8">
        <v>68.69</v>
      </c>
      <c r="AU8">
        <v>65.62</v>
      </c>
      <c r="AV8">
        <v>68.69</v>
      </c>
      <c r="AW8" s="195">
        <v>68.69</v>
      </c>
      <c r="AX8">
        <v>68.69</v>
      </c>
      <c r="AY8" s="195">
        <v>67.06</v>
      </c>
      <c r="AZ8">
        <v>67.06</v>
      </c>
      <c r="BA8" s="195">
        <v>68.69</v>
      </c>
      <c r="BB8">
        <v>68.69</v>
      </c>
      <c r="BC8" s="195"/>
      <c r="BE8" s="195">
        <v>67.06</v>
      </c>
      <c r="BF8">
        <v>67.06</v>
      </c>
      <c r="BG8" s="195">
        <v>65.62</v>
      </c>
      <c r="BH8">
        <v>68.63</v>
      </c>
      <c r="BI8" s="195">
        <v>67.13</v>
      </c>
      <c r="BJ8">
        <v>67.13</v>
      </c>
      <c r="BK8" s="195">
        <v>68.63</v>
      </c>
      <c r="BL8">
        <v>68.63</v>
      </c>
      <c r="BM8" s="195"/>
      <c r="BN8">
        <v>68.69</v>
      </c>
      <c r="BO8" s="195">
        <v>65.61</v>
      </c>
      <c r="BP8">
        <v>68.680000000000007</v>
      </c>
      <c r="BQ8" s="195">
        <v>67.06</v>
      </c>
      <c r="BR8">
        <v>67.06</v>
      </c>
      <c r="BS8" s="195">
        <v>65.87</v>
      </c>
      <c r="BT8">
        <v>68.67</v>
      </c>
      <c r="BU8" s="195">
        <v>68.680000000000007</v>
      </c>
      <c r="BV8">
        <v>68.680000000000007</v>
      </c>
      <c r="BW8" s="195">
        <v>65.62</v>
      </c>
      <c r="BX8">
        <v>68.69</v>
      </c>
      <c r="BY8" s="195">
        <v>65.616</v>
      </c>
      <c r="BZ8">
        <v>68.688000000000002</v>
      </c>
      <c r="CA8" s="195">
        <v>67.06</v>
      </c>
      <c r="CB8">
        <v>67.06</v>
      </c>
      <c r="CC8" s="195">
        <v>68.69</v>
      </c>
      <c r="CD8">
        <v>68.69</v>
      </c>
    </row>
    <row r="9" spans="1:162">
      <c r="B9">
        <v>96</v>
      </c>
      <c r="C9">
        <v>66.69</v>
      </c>
      <c r="D9">
        <v>66.69</v>
      </c>
      <c r="E9" s="195">
        <v>65.209999999999994</v>
      </c>
      <c r="F9">
        <v>68</v>
      </c>
      <c r="G9" s="195">
        <v>67.81</v>
      </c>
      <c r="H9">
        <v>67.81</v>
      </c>
      <c r="I9" s="195">
        <v>66.040000000000006</v>
      </c>
      <c r="J9">
        <v>66.040000000000006</v>
      </c>
      <c r="K9" s="195">
        <v>65.209999999999994</v>
      </c>
      <c r="L9">
        <v>69.03</v>
      </c>
      <c r="M9" s="195">
        <v>67.209999999999994</v>
      </c>
      <c r="N9">
        <v>68.5</v>
      </c>
      <c r="O9" s="195">
        <v>66.099999999999994</v>
      </c>
      <c r="P9">
        <v>66.099999999999994</v>
      </c>
      <c r="Q9">
        <v>65.650000000000006</v>
      </c>
      <c r="R9">
        <v>65.650000000000006</v>
      </c>
      <c r="S9" s="195">
        <v>68</v>
      </c>
      <c r="T9">
        <v>68</v>
      </c>
      <c r="U9" s="195">
        <v>68.13</v>
      </c>
      <c r="V9">
        <v>68.13</v>
      </c>
      <c r="W9" s="195">
        <v>66.37</v>
      </c>
      <c r="X9">
        <v>66.37</v>
      </c>
      <c r="Y9" s="195">
        <v>66.39</v>
      </c>
      <c r="Z9">
        <v>66.39</v>
      </c>
      <c r="AA9">
        <v>68.06</v>
      </c>
      <c r="AB9">
        <v>68.06</v>
      </c>
      <c r="AC9" s="195">
        <v>64.86</v>
      </c>
      <c r="AD9">
        <v>66.95</v>
      </c>
      <c r="AE9" s="195">
        <v>66.52</v>
      </c>
      <c r="AF9">
        <v>66.52</v>
      </c>
      <c r="AG9" s="195">
        <v>66.7</v>
      </c>
      <c r="AH9">
        <v>66.7</v>
      </c>
      <c r="AI9" s="195">
        <v>68</v>
      </c>
      <c r="AJ9">
        <v>68</v>
      </c>
      <c r="AK9" s="195">
        <v>66.55</v>
      </c>
      <c r="AL9">
        <v>68</v>
      </c>
      <c r="AM9" s="195">
        <v>66.52</v>
      </c>
      <c r="AN9">
        <v>66.52</v>
      </c>
      <c r="AO9" s="195">
        <v>68</v>
      </c>
      <c r="AP9">
        <v>68</v>
      </c>
      <c r="AQ9" s="195">
        <v>66.53</v>
      </c>
      <c r="AR9">
        <v>66.53</v>
      </c>
      <c r="AS9" s="195">
        <v>65.209999999999994</v>
      </c>
      <c r="AT9">
        <v>68</v>
      </c>
      <c r="AU9">
        <v>65.209999999999994</v>
      </c>
      <c r="AV9">
        <v>68</v>
      </c>
      <c r="AW9" s="195">
        <v>68</v>
      </c>
      <c r="AX9">
        <v>68</v>
      </c>
      <c r="AY9" s="195">
        <v>66.53</v>
      </c>
      <c r="AZ9">
        <v>66.53</v>
      </c>
      <c r="BA9" s="195">
        <v>68</v>
      </c>
      <c r="BB9">
        <v>68</v>
      </c>
      <c r="BC9" s="195"/>
      <c r="BE9" s="195">
        <v>66.53</v>
      </c>
      <c r="BF9">
        <v>66.53</v>
      </c>
      <c r="BG9" s="195">
        <v>65.209999999999994</v>
      </c>
      <c r="BH9">
        <v>67.97</v>
      </c>
      <c r="BI9" s="195">
        <v>66.63</v>
      </c>
      <c r="BJ9">
        <v>66.63</v>
      </c>
      <c r="BK9" s="195">
        <v>68.06</v>
      </c>
      <c r="BL9">
        <v>68.06</v>
      </c>
      <c r="BM9" s="195"/>
      <c r="BN9">
        <v>67.930000000000007</v>
      </c>
      <c r="BO9" s="195">
        <v>65.209999999999994</v>
      </c>
      <c r="BP9">
        <v>68</v>
      </c>
      <c r="BQ9" s="195">
        <v>66.53</v>
      </c>
      <c r="BR9">
        <v>66.53</v>
      </c>
      <c r="BS9" s="195">
        <v>65.38</v>
      </c>
      <c r="BT9">
        <v>68</v>
      </c>
      <c r="BU9" s="195">
        <v>68</v>
      </c>
      <c r="BV9">
        <v>68</v>
      </c>
      <c r="BW9" s="195">
        <v>65.209999999999994</v>
      </c>
      <c r="BX9">
        <v>68</v>
      </c>
      <c r="BY9" s="195">
        <v>65.213999999999999</v>
      </c>
      <c r="BZ9">
        <v>68</v>
      </c>
      <c r="CA9" s="195">
        <v>66.53</v>
      </c>
      <c r="CB9">
        <v>66.53</v>
      </c>
      <c r="CC9" s="195">
        <v>68</v>
      </c>
      <c r="CD9">
        <v>68</v>
      </c>
    </row>
    <row r="10" spans="1:162">
      <c r="B10">
        <v>95</v>
      </c>
      <c r="C10">
        <v>66.05</v>
      </c>
      <c r="D10">
        <v>66.05</v>
      </c>
      <c r="E10" s="195">
        <v>64.819999999999993</v>
      </c>
      <c r="F10">
        <v>67.31</v>
      </c>
      <c r="G10" s="195">
        <v>67.22</v>
      </c>
      <c r="H10">
        <v>67.22</v>
      </c>
      <c r="I10" s="195">
        <v>65.66</v>
      </c>
      <c r="J10">
        <v>65.66</v>
      </c>
      <c r="K10" s="195">
        <v>64.83</v>
      </c>
      <c r="L10">
        <v>68.599999999999994</v>
      </c>
      <c r="M10" s="195">
        <v>66.53</v>
      </c>
      <c r="N10">
        <v>68</v>
      </c>
      <c r="O10" s="195">
        <v>65.430000000000007</v>
      </c>
      <c r="P10">
        <v>65.430000000000007</v>
      </c>
      <c r="Q10">
        <v>65.13</v>
      </c>
      <c r="R10">
        <v>65.13</v>
      </c>
      <c r="S10" s="195">
        <v>67.31</v>
      </c>
      <c r="T10">
        <v>67.31</v>
      </c>
      <c r="U10" s="195">
        <v>67.61</v>
      </c>
      <c r="V10">
        <v>67.61</v>
      </c>
      <c r="W10" s="195">
        <v>65.7</v>
      </c>
      <c r="X10">
        <v>65.7</v>
      </c>
      <c r="Y10" s="195">
        <v>65.790000000000006</v>
      </c>
      <c r="Z10">
        <v>65.790000000000006</v>
      </c>
      <c r="AA10">
        <v>67.680000000000007</v>
      </c>
      <c r="AB10">
        <v>67.680000000000007</v>
      </c>
      <c r="AC10" s="195">
        <v>64.45</v>
      </c>
      <c r="AD10">
        <v>66.27</v>
      </c>
      <c r="AE10" s="195">
        <v>65.989999999999995</v>
      </c>
      <c r="AF10">
        <v>65.989999999999995</v>
      </c>
      <c r="AG10" s="195">
        <v>66.06</v>
      </c>
      <c r="AH10">
        <v>66.06</v>
      </c>
      <c r="AI10" s="195">
        <v>67.31</v>
      </c>
      <c r="AJ10">
        <v>67.31</v>
      </c>
      <c r="AK10" s="195">
        <v>65.94</v>
      </c>
      <c r="AL10">
        <v>67.31</v>
      </c>
      <c r="AM10" s="195">
        <v>65.989999999999995</v>
      </c>
      <c r="AN10">
        <v>65.989999999999995</v>
      </c>
      <c r="AO10" s="195">
        <v>67.31</v>
      </c>
      <c r="AP10">
        <v>67.31</v>
      </c>
      <c r="AQ10" s="195">
        <v>66</v>
      </c>
      <c r="AR10">
        <v>66</v>
      </c>
      <c r="AS10" s="195">
        <v>64.83</v>
      </c>
      <c r="AT10">
        <v>67.31</v>
      </c>
      <c r="AU10">
        <v>64.83</v>
      </c>
      <c r="AV10">
        <v>67.31</v>
      </c>
      <c r="AW10" s="195">
        <v>67.31</v>
      </c>
      <c r="AX10">
        <v>67.31</v>
      </c>
      <c r="AY10" s="195">
        <v>66</v>
      </c>
      <c r="AZ10">
        <v>66</v>
      </c>
      <c r="BA10" s="195">
        <v>67.31</v>
      </c>
      <c r="BB10">
        <v>67.31</v>
      </c>
      <c r="BC10" s="195"/>
      <c r="BE10" s="195">
        <v>66</v>
      </c>
      <c r="BF10">
        <v>66</v>
      </c>
      <c r="BG10" s="195">
        <v>64.83</v>
      </c>
      <c r="BH10">
        <v>67.31</v>
      </c>
      <c r="BI10" s="195">
        <v>66</v>
      </c>
      <c r="BJ10">
        <v>66</v>
      </c>
      <c r="BK10" s="195">
        <v>67.31</v>
      </c>
      <c r="BL10">
        <v>67.31</v>
      </c>
      <c r="BM10" s="195"/>
      <c r="BN10">
        <v>67.23</v>
      </c>
      <c r="BO10" s="195">
        <v>64.819999999999993</v>
      </c>
      <c r="BP10">
        <v>67.31</v>
      </c>
      <c r="BQ10" s="195">
        <v>66</v>
      </c>
      <c r="BR10">
        <v>66</v>
      </c>
      <c r="BS10" s="195">
        <v>64.900000000000006</v>
      </c>
      <c r="BT10">
        <v>67.31</v>
      </c>
      <c r="BU10" s="195">
        <v>67.31</v>
      </c>
      <c r="BV10">
        <v>67.31</v>
      </c>
      <c r="BW10" s="195">
        <v>64.83</v>
      </c>
      <c r="BX10">
        <v>67.31</v>
      </c>
      <c r="BY10" s="195">
        <v>64.826999999999998</v>
      </c>
      <c r="BZ10">
        <v>67.313000000000002</v>
      </c>
      <c r="CA10" s="195">
        <v>66</v>
      </c>
      <c r="CB10">
        <v>66</v>
      </c>
      <c r="CC10" s="195">
        <v>67.31</v>
      </c>
      <c r="CD10">
        <v>67.31</v>
      </c>
    </row>
    <row r="11" spans="1:162">
      <c r="B11">
        <v>94</v>
      </c>
      <c r="C11">
        <v>65.52</v>
      </c>
      <c r="D11">
        <v>65.52</v>
      </c>
      <c r="E11" s="195">
        <v>64.510000000000005</v>
      </c>
      <c r="F11">
        <v>66.62</v>
      </c>
      <c r="G11" s="195">
        <v>66.650000000000006</v>
      </c>
      <c r="H11">
        <v>66.650000000000006</v>
      </c>
      <c r="I11" s="195">
        <v>65.34</v>
      </c>
      <c r="J11">
        <v>65.34</v>
      </c>
      <c r="K11" s="195">
        <v>64.510000000000005</v>
      </c>
      <c r="L11">
        <v>67.78</v>
      </c>
      <c r="M11" s="195">
        <v>66.41</v>
      </c>
      <c r="N11">
        <v>67.87</v>
      </c>
      <c r="O11" s="195">
        <v>64.849999999999994</v>
      </c>
      <c r="P11">
        <v>64.849999999999994</v>
      </c>
      <c r="Q11">
        <v>64.680000000000007</v>
      </c>
      <c r="R11">
        <v>64.680000000000007</v>
      </c>
      <c r="S11" s="195">
        <v>66.63</v>
      </c>
      <c r="T11">
        <v>66.63</v>
      </c>
      <c r="U11" s="195">
        <v>67.12</v>
      </c>
      <c r="V11">
        <v>67.12</v>
      </c>
      <c r="W11" s="195">
        <v>65.22</v>
      </c>
      <c r="X11">
        <v>65.22</v>
      </c>
      <c r="Y11" s="195">
        <v>65.319999999999993</v>
      </c>
      <c r="Z11">
        <v>65.319999999999993</v>
      </c>
      <c r="AA11">
        <v>67.239999999999995</v>
      </c>
      <c r="AB11">
        <v>67.239999999999995</v>
      </c>
      <c r="AC11" s="195">
        <v>64.12</v>
      </c>
      <c r="AD11">
        <v>65.599999999999994</v>
      </c>
      <c r="AE11" s="195">
        <v>65.5</v>
      </c>
      <c r="AF11">
        <v>65.5</v>
      </c>
      <c r="AG11" s="195">
        <v>65.510000000000005</v>
      </c>
      <c r="AH11">
        <v>65.510000000000005</v>
      </c>
      <c r="AI11" s="195">
        <v>66.63</v>
      </c>
      <c r="AJ11">
        <v>66.63</v>
      </c>
      <c r="AK11" s="195">
        <v>65.510000000000005</v>
      </c>
      <c r="AL11">
        <v>66.63</v>
      </c>
      <c r="AM11" s="195">
        <v>65.5</v>
      </c>
      <c r="AN11">
        <v>65.5</v>
      </c>
      <c r="AO11" s="195">
        <v>66.63</v>
      </c>
      <c r="AP11">
        <v>66.63</v>
      </c>
      <c r="AQ11" s="195">
        <v>65.510000000000005</v>
      </c>
      <c r="AR11">
        <v>65.510000000000005</v>
      </c>
      <c r="AS11" s="195">
        <v>64.510000000000005</v>
      </c>
      <c r="AT11">
        <v>66.63</v>
      </c>
      <c r="AU11">
        <v>64.510000000000005</v>
      </c>
      <c r="AV11">
        <v>66.63</v>
      </c>
      <c r="AW11" s="195">
        <v>66.63</v>
      </c>
      <c r="AX11">
        <v>66.63</v>
      </c>
      <c r="AY11" s="195">
        <v>65.510000000000005</v>
      </c>
      <c r="AZ11">
        <v>65.510000000000005</v>
      </c>
      <c r="BA11" s="195">
        <v>66.63</v>
      </c>
      <c r="BB11">
        <v>66.63</v>
      </c>
      <c r="BC11" s="195"/>
      <c r="BE11" s="195">
        <v>65.510000000000005</v>
      </c>
      <c r="BF11">
        <v>65.510000000000005</v>
      </c>
      <c r="BG11" s="195">
        <v>64.510000000000005</v>
      </c>
      <c r="BH11">
        <v>66.59</v>
      </c>
      <c r="BI11" s="195">
        <v>65.510000000000005</v>
      </c>
      <c r="BJ11">
        <v>65.510000000000005</v>
      </c>
      <c r="BK11" s="195">
        <v>66.63</v>
      </c>
      <c r="BL11">
        <v>66.63</v>
      </c>
      <c r="BM11" s="195"/>
      <c r="BN11">
        <v>66.53</v>
      </c>
      <c r="BO11" s="195">
        <v>64.510000000000005</v>
      </c>
      <c r="BP11">
        <v>66.62</v>
      </c>
      <c r="BQ11" s="195">
        <v>65.510000000000005</v>
      </c>
      <c r="BR11">
        <v>65.510000000000005</v>
      </c>
      <c r="BS11" s="195">
        <v>64.510000000000005</v>
      </c>
      <c r="BT11">
        <v>66.63</v>
      </c>
      <c r="BU11" s="195">
        <v>66.62</v>
      </c>
      <c r="BV11">
        <v>66.62</v>
      </c>
      <c r="BW11" s="195">
        <v>64.510000000000005</v>
      </c>
      <c r="BX11">
        <v>66.62</v>
      </c>
      <c r="BY11" s="195">
        <v>64.513000000000005</v>
      </c>
      <c r="BZ11">
        <v>66.625</v>
      </c>
      <c r="CA11" s="195">
        <v>65.510000000000005</v>
      </c>
      <c r="CB11">
        <v>65.510000000000005</v>
      </c>
      <c r="CC11" s="195">
        <v>66.63</v>
      </c>
      <c r="CD11">
        <v>66.63</v>
      </c>
    </row>
    <row r="12" spans="1:162">
      <c r="B12">
        <v>93</v>
      </c>
      <c r="C12">
        <v>65.069999999999993</v>
      </c>
      <c r="D12">
        <v>65.069999999999993</v>
      </c>
      <c r="E12" s="195">
        <v>64.239999999999995</v>
      </c>
      <c r="F12">
        <v>66.06</v>
      </c>
      <c r="G12" s="195">
        <v>66.16</v>
      </c>
      <c r="H12">
        <v>66.16</v>
      </c>
      <c r="I12" s="195">
        <v>65.06</v>
      </c>
      <c r="J12">
        <v>65.06</v>
      </c>
      <c r="K12" s="195">
        <v>64.239999999999995</v>
      </c>
      <c r="L12">
        <v>67.48</v>
      </c>
      <c r="M12" s="195">
        <v>65.94</v>
      </c>
      <c r="N12">
        <v>67.56</v>
      </c>
      <c r="O12" s="195">
        <v>64.34</v>
      </c>
      <c r="P12">
        <v>64.34</v>
      </c>
      <c r="Q12">
        <v>64.290000000000006</v>
      </c>
      <c r="R12">
        <v>64.290000000000006</v>
      </c>
      <c r="S12" s="195">
        <v>66.06</v>
      </c>
      <c r="T12">
        <v>66.06</v>
      </c>
      <c r="U12" s="195">
        <v>66.69</v>
      </c>
      <c r="V12">
        <v>66.69</v>
      </c>
      <c r="W12" s="195">
        <v>64.790000000000006</v>
      </c>
      <c r="X12">
        <v>64.790000000000006</v>
      </c>
      <c r="Y12" s="195">
        <v>64.86</v>
      </c>
      <c r="Z12">
        <v>64.86</v>
      </c>
      <c r="AA12">
        <v>66.8</v>
      </c>
      <c r="AB12">
        <v>66.8</v>
      </c>
      <c r="AC12" s="195">
        <v>63.85</v>
      </c>
      <c r="AD12">
        <v>65.040000000000006</v>
      </c>
      <c r="AE12" s="195">
        <v>65.09</v>
      </c>
      <c r="AF12">
        <v>65.09</v>
      </c>
      <c r="AG12" s="195">
        <v>65.099999999999994</v>
      </c>
      <c r="AH12">
        <v>65.099999999999994</v>
      </c>
      <c r="AI12" s="195">
        <v>66.06</v>
      </c>
      <c r="AJ12">
        <v>66.06</v>
      </c>
      <c r="AK12" s="195">
        <v>65.239999999999995</v>
      </c>
      <c r="AL12">
        <v>66.06</v>
      </c>
      <c r="AM12" s="195">
        <v>65.09</v>
      </c>
      <c r="AN12">
        <v>65.09</v>
      </c>
      <c r="AO12" s="195">
        <v>66.06</v>
      </c>
      <c r="AP12">
        <v>66.06</v>
      </c>
      <c r="AQ12" s="195">
        <v>65.099999999999994</v>
      </c>
      <c r="AR12">
        <v>65.099999999999994</v>
      </c>
      <c r="AS12" s="195">
        <v>64.239999999999995</v>
      </c>
      <c r="AT12">
        <v>66.06</v>
      </c>
      <c r="AU12">
        <v>64.239999999999995</v>
      </c>
      <c r="AV12">
        <v>66.06</v>
      </c>
      <c r="AW12" s="195">
        <v>66.06</v>
      </c>
      <c r="AX12">
        <v>66.06</v>
      </c>
      <c r="AY12" s="195">
        <v>65.099999999999994</v>
      </c>
      <c r="AZ12">
        <v>65.099999999999994</v>
      </c>
      <c r="BA12" s="195">
        <v>66.06</v>
      </c>
      <c r="BB12">
        <v>66.06</v>
      </c>
      <c r="BC12" s="195"/>
      <c r="BE12" s="195">
        <v>65.099999999999994</v>
      </c>
      <c r="BF12">
        <v>65.099999999999994</v>
      </c>
      <c r="BG12" s="195">
        <v>64.239999999999995</v>
      </c>
      <c r="BH12">
        <v>66</v>
      </c>
      <c r="BI12" s="195">
        <v>65.19</v>
      </c>
      <c r="BJ12">
        <v>65.19</v>
      </c>
      <c r="BK12" s="195">
        <v>66.25</v>
      </c>
      <c r="BL12">
        <v>66.25</v>
      </c>
      <c r="BM12" s="195"/>
      <c r="BN12">
        <v>65.930000000000007</v>
      </c>
      <c r="BO12" s="195">
        <v>64.239999999999995</v>
      </c>
      <c r="BP12">
        <v>66.06</v>
      </c>
      <c r="BQ12" s="195">
        <v>65.099999999999994</v>
      </c>
      <c r="BR12">
        <v>65.099999999999994</v>
      </c>
      <c r="BS12" s="195">
        <v>64.239999999999995</v>
      </c>
      <c r="BT12">
        <v>66.06</v>
      </c>
      <c r="BU12" s="195">
        <v>66.06</v>
      </c>
      <c r="BV12">
        <v>66.06</v>
      </c>
      <c r="BW12" s="195">
        <v>64.239999999999995</v>
      </c>
      <c r="BX12">
        <v>66.06</v>
      </c>
      <c r="BY12" s="195">
        <v>64.239999999999995</v>
      </c>
      <c r="BZ12">
        <v>66.063000000000002</v>
      </c>
      <c r="CA12" s="195">
        <v>65.099999999999994</v>
      </c>
      <c r="CB12">
        <v>65.099999999999994</v>
      </c>
      <c r="CC12" s="195">
        <v>66.06</v>
      </c>
      <c r="CD12">
        <v>66.06</v>
      </c>
    </row>
    <row r="13" spans="1:162">
      <c r="B13">
        <v>92</v>
      </c>
      <c r="C13">
        <v>64.540000000000006</v>
      </c>
      <c r="D13">
        <v>64.540000000000006</v>
      </c>
      <c r="E13" s="195">
        <v>63.91</v>
      </c>
      <c r="F13">
        <v>65.349999999999994</v>
      </c>
      <c r="G13" s="195">
        <v>65.569999999999993</v>
      </c>
      <c r="H13">
        <v>65.569999999999993</v>
      </c>
      <c r="I13" s="195">
        <v>64.73</v>
      </c>
      <c r="J13">
        <v>64.73</v>
      </c>
      <c r="K13" s="195">
        <v>63.91</v>
      </c>
      <c r="L13">
        <v>66.86</v>
      </c>
      <c r="M13" s="195">
        <v>65.709999999999994</v>
      </c>
      <c r="N13">
        <v>67.31</v>
      </c>
      <c r="O13" s="195">
        <v>63.94</v>
      </c>
      <c r="P13">
        <v>63.94</v>
      </c>
      <c r="Q13">
        <v>63.92</v>
      </c>
      <c r="R13">
        <v>63.92</v>
      </c>
      <c r="S13" s="195">
        <v>65.349999999999994</v>
      </c>
      <c r="T13">
        <v>65.349999999999994</v>
      </c>
      <c r="U13" s="195">
        <v>66.11</v>
      </c>
      <c r="V13">
        <v>66.11</v>
      </c>
      <c r="W13" s="195">
        <v>64.349999999999994</v>
      </c>
      <c r="X13">
        <v>64.349999999999994</v>
      </c>
      <c r="Y13" s="195">
        <v>64.39</v>
      </c>
      <c r="Z13">
        <v>64.39</v>
      </c>
      <c r="AA13">
        <v>66.45</v>
      </c>
      <c r="AB13">
        <v>66.45</v>
      </c>
      <c r="AC13" s="195">
        <v>63.52</v>
      </c>
      <c r="AD13">
        <v>64.349999999999994</v>
      </c>
      <c r="AE13" s="195">
        <v>64.59</v>
      </c>
      <c r="AF13">
        <v>64.59</v>
      </c>
      <c r="AG13" s="195">
        <v>64.59</v>
      </c>
      <c r="AH13">
        <v>64.59</v>
      </c>
      <c r="AI13" s="195">
        <v>65.36</v>
      </c>
      <c r="AJ13">
        <v>65.36</v>
      </c>
      <c r="AK13" s="195">
        <v>64.91</v>
      </c>
      <c r="AL13">
        <v>65.36</v>
      </c>
      <c r="AM13" s="195">
        <v>64.59</v>
      </c>
      <c r="AN13">
        <v>64.59</v>
      </c>
      <c r="AO13" s="195">
        <v>65.36</v>
      </c>
      <c r="AP13">
        <v>65.36</v>
      </c>
      <c r="AQ13" s="195">
        <v>64.59</v>
      </c>
      <c r="AR13">
        <v>64.59</v>
      </c>
      <c r="AS13" s="195">
        <v>63.91</v>
      </c>
      <c r="AT13">
        <v>65.36</v>
      </c>
      <c r="AU13">
        <v>63.91</v>
      </c>
      <c r="AV13">
        <v>65.48</v>
      </c>
      <c r="AW13" s="195">
        <v>65.349999999999994</v>
      </c>
      <c r="AX13">
        <v>65.349999999999994</v>
      </c>
      <c r="AY13" s="195">
        <v>64.59</v>
      </c>
      <c r="AZ13">
        <v>64.59</v>
      </c>
      <c r="BA13" s="195">
        <v>65.36</v>
      </c>
      <c r="BB13">
        <v>65.36</v>
      </c>
      <c r="BC13" s="195"/>
      <c r="BE13" s="195">
        <v>64.59</v>
      </c>
      <c r="BF13">
        <v>64.59</v>
      </c>
      <c r="BG13" s="195">
        <v>63.91</v>
      </c>
      <c r="BH13">
        <v>65.349999999999994</v>
      </c>
      <c r="BI13" s="195">
        <v>64.59</v>
      </c>
      <c r="BJ13">
        <v>64.59</v>
      </c>
      <c r="BK13" s="195">
        <v>65.36</v>
      </c>
      <c r="BL13">
        <v>65.36</v>
      </c>
      <c r="BM13" s="195"/>
      <c r="BN13">
        <v>65.37</v>
      </c>
      <c r="BO13" s="195">
        <v>63.91</v>
      </c>
      <c r="BP13">
        <v>65.349999999999994</v>
      </c>
      <c r="BQ13" s="195">
        <v>64.59</v>
      </c>
      <c r="BR13">
        <v>64.59</v>
      </c>
      <c r="BS13" s="195">
        <v>63.91</v>
      </c>
      <c r="BT13">
        <v>65.36</v>
      </c>
      <c r="BU13" s="195">
        <v>65.349999999999994</v>
      </c>
      <c r="BV13">
        <v>65.349999999999994</v>
      </c>
      <c r="BW13" s="195">
        <v>63.91</v>
      </c>
      <c r="BX13">
        <v>65.349999999999994</v>
      </c>
      <c r="BY13" s="195">
        <v>63.911999999999999</v>
      </c>
      <c r="BZ13">
        <v>65.353999999999999</v>
      </c>
      <c r="CA13" s="195">
        <v>64.59</v>
      </c>
      <c r="CB13">
        <v>64.59</v>
      </c>
      <c r="CC13" s="195">
        <v>65.36</v>
      </c>
      <c r="CD13">
        <v>65.36</v>
      </c>
    </row>
    <row r="14" spans="1:162">
      <c r="B14">
        <v>91</v>
      </c>
      <c r="C14">
        <v>64.180000000000007</v>
      </c>
      <c r="D14">
        <v>64.180000000000007</v>
      </c>
      <c r="E14" s="195">
        <v>63.63</v>
      </c>
      <c r="F14">
        <v>64.790000000000006</v>
      </c>
      <c r="G14" s="195">
        <v>65.08</v>
      </c>
      <c r="H14">
        <v>65.08</v>
      </c>
      <c r="I14" s="195">
        <v>64.459999999999994</v>
      </c>
      <c r="J14">
        <v>64.459999999999994</v>
      </c>
      <c r="K14" s="195">
        <v>63.64</v>
      </c>
      <c r="L14">
        <v>66.319999999999993</v>
      </c>
      <c r="M14" s="195">
        <v>65.64</v>
      </c>
      <c r="N14">
        <v>67</v>
      </c>
      <c r="O14" s="195">
        <v>63.49</v>
      </c>
      <c r="P14">
        <v>63.49</v>
      </c>
      <c r="Q14">
        <v>63.56</v>
      </c>
      <c r="R14">
        <v>63.56</v>
      </c>
      <c r="S14" s="195">
        <v>64.790000000000006</v>
      </c>
      <c r="T14">
        <v>64.790000000000006</v>
      </c>
      <c r="U14" s="195">
        <v>65.900000000000006</v>
      </c>
      <c r="V14">
        <v>65.900000000000006</v>
      </c>
      <c r="W14" s="195">
        <v>63.79</v>
      </c>
      <c r="X14">
        <v>63.79</v>
      </c>
      <c r="Y14" s="195">
        <v>63.91</v>
      </c>
      <c r="Z14">
        <v>63.91</v>
      </c>
      <c r="AA14">
        <v>66.36</v>
      </c>
      <c r="AB14">
        <v>66.36</v>
      </c>
      <c r="AC14" s="195">
        <v>63.26</v>
      </c>
      <c r="AD14">
        <v>63.79</v>
      </c>
      <c r="AE14" s="195">
        <v>64.180000000000007</v>
      </c>
      <c r="AF14">
        <v>64.180000000000007</v>
      </c>
      <c r="AG14" s="195">
        <v>64.180000000000007</v>
      </c>
      <c r="AH14">
        <v>64.180000000000007</v>
      </c>
      <c r="AI14" s="195">
        <v>64.790000000000006</v>
      </c>
      <c r="AJ14">
        <v>64.790000000000006</v>
      </c>
      <c r="AK14" s="195">
        <v>64.64</v>
      </c>
      <c r="AL14">
        <v>64.790000000000006</v>
      </c>
      <c r="AM14" s="195">
        <v>64.180000000000007</v>
      </c>
      <c r="AN14">
        <v>64.180000000000007</v>
      </c>
      <c r="AO14" s="195">
        <v>64.790000000000006</v>
      </c>
      <c r="AP14">
        <v>64.790000000000006</v>
      </c>
      <c r="AQ14" s="195">
        <v>64.180000000000007</v>
      </c>
      <c r="AR14">
        <v>64.180000000000007</v>
      </c>
      <c r="AS14" s="195">
        <v>63.64</v>
      </c>
      <c r="AT14">
        <v>64.790000000000006</v>
      </c>
      <c r="AU14">
        <v>63.64</v>
      </c>
      <c r="AV14">
        <v>64.849999999999994</v>
      </c>
      <c r="AW14" s="195">
        <v>64.790000000000006</v>
      </c>
      <c r="AX14">
        <v>64.790000000000006</v>
      </c>
      <c r="AY14" s="195">
        <v>64.180000000000007</v>
      </c>
      <c r="AZ14">
        <v>64.180000000000007</v>
      </c>
      <c r="BA14" s="195">
        <v>64.790000000000006</v>
      </c>
      <c r="BB14">
        <v>64.790000000000006</v>
      </c>
      <c r="BC14" s="195"/>
      <c r="BE14" s="195">
        <v>64.180000000000007</v>
      </c>
      <c r="BF14">
        <v>64.180000000000007</v>
      </c>
      <c r="BG14" s="195">
        <v>63.64</v>
      </c>
      <c r="BH14">
        <v>64.790000000000006</v>
      </c>
      <c r="BI14" s="195">
        <v>64.180000000000007</v>
      </c>
      <c r="BJ14">
        <v>64.180000000000007</v>
      </c>
      <c r="BK14" s="195">
        <v>64.790000000000006</v>
      </c>
      <c r="BL14">
        <v>64.790000000000006</v>
      </c>
      <c r="BM14" s="195"/>
      <c r="BN14">
        <v>64.83</v>
      </c>
      <c r="BO14" s="195">
        <v>63.63</v>
      </c>
      <c r="BP14">
        <v>64.790000000000006</v>
      </c>
      <c r="BQ14" s="195">
        <v>64.180000000000007</v>
      </c>
      <c r="BR14">
        <v>64.180000000000007</v>
      </c>
      <c r="BS14" s="195">
        <v>63.64</v>
      </c>
      <c r="BT14">
        <v>64.790000000000006</v>
      </c>
      <c r="BU14" s="195">
        <v>64.790000000000006</v>
      </c>
      <c r="BV14">
        <v>64.790000000000006</v>
      </c>
      <c r="BW14" s="195">
        <v>63.64</v>
      </c>
      <c r="BX14">
        <v>64.790000000000006</v>
      </c>
      <c r="BY14" s="195">
        <v>63.639000000000003</v>
      </c>
      <c r="BZ14">
        <v>64.792000000000002</v>
      </c>
      <c r="CA14" s="195">
        <v>64.180000000000007</v>
      </c>
      <c r="CB14">
        <v>64.180000000000007</v>
      </c>
      <c r="CC14" s="195">
        <v>64.790000000000006</v>
      </c>
      <c r="CD14">
        <v>64.790000000000006</v>
      </c>
    </row>
    <row r="15" spans="1:162">
      <c r="B15">
        <v>90</v>
      </c>
      <c r="C15">
        <v>63.82</v>
      </c>
      <c r="D15">
        <v>63.82</v>
      </c>
      <c r="E15" s="195">
        <v>63.27</v>
      </c>
      <c r="F15">
        <v>64.33</v>
      </c>
      <c r="G15" s="195">
        <v>64.69</v>
      </c>
      <c r="H15">
        <v>64.69</v>
      </c>
      <c r="I15" s="195">
        <v>64.09</v>
      </c>
      <c r="J15">
        <v>64.09</v>
      </c>
      <c r="K15" s="195">
        <v>63.28</v>
      </c>
      <c r="L15">
        <v>66.180000000000007</v>
      </c>
      <c r="M15" s="195">
        <v>64.58</v>
      </c>
      <c r="N15">
        <v>66.86</v>
      </c>
      <c r="O15" s="195">
        <v>63.15</v>
      </c>
      <c r="P15">
        <v>63.15</v>
      </c>
      <c r="Q15">
        <v>63.21</v>
      </c>
      <c r="R15">
        <v>63.21</v>
      </c>
      <c r="S15" s="195">
        <v>64.33</v>
      </c>
      <c r="T15">
        <v>64.33</v>
      </c>
      <c r="U15" s="195">
        <v>65.41</v>
      </c>
      <c r="V15">
        <v>65.41</v>
      </c>
      <c r="W15" s="195">
        <v>63.37</v>
      </c>
      <c r="X15">
        <v>63.37</v>
      </c>
      <c r="Y15" s="195">
        <v>63.52</v>
      </c>
      <c r="Z15">
        <v>63.52</v>
      </c>
      <c r="AA15">
        <v>65.510000000000005</v>
      </c>
      <c r="AB15">
        <v>65.510000000000005</v>
      </c>
      <c r="AC15" s="195">
        <v>62.9</v>
      </c>
      <c r="AD15">
        <v>63.34</v>
      </c>
      <c r="AE15" s="195">
        <v>63.77</v>
      </c>
      <c r="AF15">
        <v>63.77</v>
      </c>
      <c r="AG15" s="195">
        <v>63.78</v>
      </c>
      <c r="AH15">
        <v>63.78</v>
      </c>
      <c r="AI15" s="195">
        <v>64.33</v>
      </c>
      <c r="AJ15">
        <v>64.33</v>
      </c>
      <c r="AK15" s="195">
        <v>64.28</v>
      </c>
      <c r="AL15">
        <v>64.33</v>
      </c>
      <c r="AM15" s="195">
        <v>63.77</v>
      </c>
      <c r="AN15">
        <v>63.77</v>
      </c>
      <c r="AO15" s="195">
        <v>64.33</v>
      </c>
      <c r="AP15">
        <v>64.33</v>
      </c>
      <c r="AQ15" s="195">
        <v>63.78</v>
      </c>
      <c r="AR15">
        <v>63.78</v>
      </c>
      <c r="AS15" s="195">
        <v>63.28</v>
      </c>
      <c r="AT15">
        <v>64.33</v>
      </c>
      <c r="AU15">
        <v>63.28</v>
      </c>
      <c r="AV15">
        <v>64.33</v>
      </c>
      <c r="AW15" s="195">
        <v>64.33</v>
      </c>
      <c r="AX15">
        <v>64.33</v>
      </c>
      <c r="AY15" s="195">
        <v>63.77</v>
      </c>
      <c r="AZ15">
        <v>63.77</v>
      </c>
      <c r="BA15" s="195">
        <v>64.33</v>
      </c>
      <c r="BB15">
        <v>64.33</v>
      </c>
      <c r="BC15" s="195"/>
      <c r="BE15" s="195">
        <v>63.78</v>
      </c>
      <c r="BF15">
        <v>63.78</v>
      </c>
      <c r="BG15" s="195">
        <v>63.28</v>
      </c>
      <c r="BH15">
        <v>64.33</v>
      </c>
      <c r="BI15" s="195">
        <v>63.78</v>
      </c>
      <c r="BJ15">
        <v>63.78</v>
      </c>
      <c r="BK15" s="195">
        <v>64.34</v>
      </c>
      <c r="BL15">
        <v>64.34</v>
      </c>
      <c r="BM15" s="195"/>
      <c r="BN15">
        <v>64.34</v>
      </c>
      <c r="BO15" s="195">
        <v>63.27</v>
      </c>
      <c r="BP15">
        <v>64.33</v>
      </c>
      <c r="BQ15" s="195">
        <v>63.77</v>
      </c>
      <c r="BR15">
        <v>63.77</v>
      </c>
      <c r="BS15" s="195">
        <v>63.28</v>
      </c>
      <c r="BT15">
        <v>64.33</v>
      </c>
      <c r="BU15" s="195">
        <v>64.33</v>
      </c>
      <c r="BV15">
        <v>64.33</v>
      </c>
      <c r="BW15" s="195">
        <v>63.28</v>
      </c>
      <c r="BX15">
        <v>64.33</v>
      </c>
      <c r="BY15" s="195">
        <v>63.277999999999999</v>
      </c>
      <c r="BZ15">
        <v>64.332999999999998</v>
      </c>
      <c r="CA15" s="195">
        <v>63.78</v>
      </c>
      <c r="CB15">
        <v>63.78</v>
      </c>
      <c r="CC15" s="195">
        <v>64.33</v>
      </c>
      <c r="CD15">
        <v>64.33</v>
      </c>
    </row>
    <row r="16" spans="1:162">
      <c r="B16">
        <v>89</v>
      </c>
      <c r="C16">
        <v>63.43</v>
      </c>
      <c r="D16">
        <v>63.43</v>
      </c>
      <c r="E16" s="195">
        <v>62.95</v>
      </c>
      <c r="F16">
        <v>63.88</v>
      </c>
      <c r="G16" s="195">
        <v>64.319999999999993</v>
      </c>
      <c r="H16">
        <v>64.319999999999993</v>
      </c>
      <c r="I16" s="195">
        <v>63.77</v>
      </c>
      <c r="J16">
        <v>63.77</v>
      </c>
      <c r="K16" s="195">
        <v>62.96</v>
      </c>
      <c r="L16">
        <v>65.42</v>
      </c>
      <c r="M16" s="195">
        <v>63.76</v>
      </c>
      <c r="N16">
        <v>66.23</v>
      </c>
      <c r="O16" s="195">
        <v>62.83</v>
      </c>
      <c r="P16">
        <v>62.83</v>
      </c>
      <c r="Q16">
        <v>62.89</v>
      </c>
      <c r="R16">
        <v>62.89</v>
      </c>
      <c r="S16" s="195">
        <v>63.89</v>
      </c>
      <c r="T16">
        <v>63.89</v>
      </c>
      <c r="U16" s="195">
        <v>64.92</v>
      </c>
      <c r="V16">
        <v>64.92</v>
      </c>
      <c r="W16" s="195">
        <v>62.95</v>
      </c>
      <c r="X16">
        <v>62.95</v>
      </c>
      <c r="Y16" s="195">
        <v>63.14</v>
      </c>
      <c r="Z16">
        <v>63.14</v>
      </c>
      <c r="AA16">
        <v>64.95</v>
      </c>
      <c r="AB16">
        <v>64.95</v>
      </c>
      <c r="AC16" s="195">
        <v>62.58</v>
      </c>
      <c r="AD16">
        <v>62.9</v>
      </c>
      <c r="AE16" s="195">
        <v>63.39</v>
      </c>
      <c r="AF16">
        <v>63.39</v>
      </c>
      <c r="AG16" s="195">
        <v>63.39</v>
      </c>
      <c r="AH16">
        <v>63.39</v>
      </c>
      <c r="AI16" s="195">
        <v>63.89</v>
      </c>
      <c r="AJ16">
        <v>63.89</v>
      </c>
      <c r="AK16" s="195">
        <v>63.96</v>
      </c>
      <c r="AL16">
        <v>63.89</v>
      </c>
      <c r="AM16" s="195">
        <v>63.39</v>
      </c>
      <c r="AN16">
        <v>63.39</v>
      </c>
      <c r="AO16" s="195">
        <v>63.89</v>
      </c>
      <c r="AP16">
        <v>63.89</v>
      </c>
      <c r="AQ16" s="195">
        <v>63.39</v>
      </c>
      <c r="AR16">
        <v>63.39</v>
      </c>
      <c r="AS16" s="195">
        <v>62.96</v>
      </c>
      <c r="AT16">
        <v>63.89</v>
      </c>
      <c r="AU16">
        <v>62.98</v>
      </c>
      <c r="AV16">
        <v>63.89</v>
      </c>
      <c r="AW16" s="195">
        <v>63.89</v>
      </c>
      <c r="AX16">
        <v>63.89</v>
      </c>
      <c r="AY16" s="195">
        <v>63.39</v>
      </c>
      <c r="AZ16">
        <v>63.39</v>
      </c>
      <c r="BA16" s="195">
        <v>63.89</v>
      </c>
      <c r="BB16">
        <v>63.89</v>
      </c>
      <c r="BC16" s="195"/>
      <c r="BE16" s="195">
        <v>63.39</v>
      </c>
      <c r="BF16">
        <v>63.39</v>
      </c>
      <c r="BG16" s="195">
        <v>62.96</v>
      </c>
      <c r="BH16">
        <v>63.89</v>
      </c>
      <c r="BI16" s="195">
        <v>63.4</v>
      </c>
      <c r="BJ16">
        <v>63.4</v>
      </c>
      <c r="BK16" s="195">
        <v>63.89</v>
      </c>
      <c r="BL16">
        <v>63.89</v>
      </c>
      <c r="BM16" s="195"/>
      <c r="BN16">
        <v>63.89</v>
      </c>
      <c r="BO16" s="195">
        <v>62.95</v>
      </c>
      <c r="BP16">
        <v>63.88</v>
      </c>
      <c r="BQ16" s="195">
        <v>63.39</v>
      </c>
      <c r="BR16">
        <v>63.39</v>
      </c>
      <c r="BS16" s="195">
        <v>62.96</v>
      </c>
      <c r="BT16">
        <v>63.89</v>
      </c>
      <c r="BU16" s="195">
        <v>63.88</v>
      </c>
      <c r="BV16">
        <v>63.88</v>
      </c>
      <c r="BW16" s="195">
        <v>62.96</v>
      </c>
      <c r="BX16">
        <v>63.89</v>
      </c>
      <c r="BY16" s="195">
        <v>62.957999999999998</v>
      </c>
      <c r="BZ16">
        <v>63.884999999999998</v>
      </c>
      <c r="CA16" s="195">
        <v>63.39</v>
      </c>
      <c r="CB16">
        <v>63.39</v>
      </c>
      <c r="CC16" s="195">
        <v>63.89</v>
      </c>
      <c r="CD16">
        <v>63.89</v>
      </c>
    </row>
    <row r="17" spans="2:82">
      <c r="B17">
        <v>88</v>
      </c>
      <c r="C17">
        <v>63.1</v>
      </c>
      <c r="D17">
        <v>63.1</v>
      </c>
      <c r="E17" s="195">
        <v>62.63</v>
      </c>
      <c r="F17">
        <v>63.41</v>
      </c>
      <c r="G17" s="195">
        <v>63.92</v>
      </c>
      <c r="H17">
        <v>63.92</v>
      </c>
      <c r="I17" s="195">
        <v>63.45</v>
      </c>
      <c r="J17">
        <v>63.45</v>
      </c>
      <c r="K17" s="195">
        <v>62.64</v>
      </c>
      <c r="L17">
        <v>65.16</v>
      </c>
      <c r="M17" s="195">
        <v>63.04</v>
      </c>
      <c r="N17">
        <v>65.989999999999995</v>
      </c>
      <c r="O17" s="195">
        <v>62.52</v>
      </c>
      <c r="P17">
        <v>62.52</v>
      </c>
      <c r="Q17">
        <v>62.58</v>
      </c>
      <c r="R17">
        <v>62.58</v>
      </c>
      <c r="S17" s="195">
        <v>63.42</v>
      </c>
      <c r="T17">
        <v>63.42</v>
      </c>
      <c r="U17" s="195">
        <v>64.599999999999994</v>
      </c>
      <c r="V17">
        <v>64.599999999999994</v>
      </c>
      <c r="W17" s="195">
        <v>62.52</v>
      </c>
      <c r="X17">
        <v>62.52</v>
      </c>
      <c r="Y17" s="195">
        <v>62.7</v>
      </c>
      <c r="Z17">
        <v>62.7</v>
      </c>
      <c r="AA17">
        <v>64.84</v>
      </c>
      <c r="AB17">
        <v>64.84</v>
      </c>
      <c r="AC17" s="195">
        <v>62.26</v>
      </c>
      <c r="AD17">
        <v>62.44</v>
      </c>
      <c r="AE17" s="195">
        <v>63</v>
      </c>
      <c r="AF17">
        <v>63</v>
      </c>
      <c r="AG17" s="195">
        <v>63</v>
      </c>
      <c r="AH17">
        <v>63</v>
      </c>
      <c r="AI17" s="195">
        <v>63.42</v>
      </c>
      <c r="AJ17">
        <v>63.42</v>
      </c>
      <c r="AK17" s="195">
        <v>63.64</v>
      </c>
      <c r="AL17">
        <v>63.42</v>
      </c>
      <c r="AM17" s="195">
        <v>63</v>
      </c>
      <c r="AN17">
        <v>63</v>
      </c>
      <c r="AO17" s="195">
        <v>63.42</v>
      </c>
      <c r="AP17">
        <v>63.42</v>
      </c>
      <c r="AQ17" s="195">
        <v>63</v>
      </c>
      <c r="AR17">
        <v>63</v>
      </c>
      <c r="AS17" s="195">
        <v>62.64</v>
      </c>
      <c r="AT17">
        <v>63.42</v>
      </c>
      <c r="AU17">
        <v>62.67</v>
      </c>
      <c r="AV17">
        <v>63.42</v>
      </c>
      <c r="AW17" s="195">
        <v>63.42</v>
      </c>
      <c r="AX17">
        <v>63.42</v>
      </c>
      <c r="AY17" s="195">
        <v>63</v>
      </c>
      <c r="AZ17">
        <v>63</v>
      </c>
      <c r="BA17" s="195">
        <v>63.42</v>
      </c>
      <c r="BB17">
        <v>63.42</v>
      </c>
      <c r="BC17" s="195"/>
      <c r="BE17" s="195">
        <v>63</v>
      </c>
      <c r="BF17">
        <v>63</v>
      </c>
      <c r="BG17" s="195">
        <v>62.64</v>
      </c>
      <c r="BH17">
        <v>63.42</v>
      </c>
      <c r="BI17" s="195">
        <v>63</v>
      </c>
      <c r="BJ17">
        <v>63</v>
      </c>
      <c r="BK17" s="195">
        <v>63.42</v>
      </c>
      <c r="BL17">
        <v>63.42</v>
      </c>
      <c r="BM17" s="195"/>
      <c r="BN17">
        <v>63.43</v>
      </c>
      <c r="BO17" s="195">
        <v>62.63</v>
      </c>
      <c r="BP17">
        <v>63.41</v>
      </c>
      <c r="BQ17" s="195">
        <v>63</v>
      </c>
      <c r="BR17">
        <v>63</v>
      </c>
      <c r="BS17" s="195">
        <v>62.64</v>
      </c>
      <c r="BT17">
        <v>63.42</v>
      </c>
      <c r="BU17" s="195">
        <v>63.41</v>
      </c>
      <c r="BV17">
        <v>63.41</v>
      </c>
      <c r="BW17" s="195">
        <v>62.64</v>
      </c>
      <c r="BX17">
        <v>63.42</v>
      </c>
      <c r="BY17" s="195">
        <v>62.637</v>
      </c>
      <c r="BZ17">
        <v>63.417000000000002</v>
      </c>
      <c r="CA17" s="195">
        <v>63</v>
      </c>
      <c r="CB17">
        <v>63</v>
      </c>
      <c r="CC17" s="195">
        <v>63.42</v>
      </c>
      <c r="CD17">
        <v>63.42</v>
      </c>
    </row>
    <row r="18" spans="2:82">
      <c r="B18">
        <v>87</v>
      </c>
      <c r="C18">
        <v>62.74</v>
      </c>
      <c r="D18">
        <v>62.74</v>
      </c>
      <c r="E18" s="195">
        <v>62.34</v>
      </c>
      <c r="F18">
        <v>62.95</v>
      </c>
      <c r="G18" s="195">
        <v>63.53</v>
      </c>
      <c r="H18">
        <v>63.53</v>
      </c>
      <c r="I18" s="195">
        <v>63.15</v>
      </c>
      <c r="J18">
        <v>63.15</v>
      </c>
      <c r="K18" s="195">
        <v>62.34</v>
      </c>
      <c r="L18">
        <v>64.87</v>
      </c>
      <c r="M18" s="195">
        <v>62.89</v>
      </c>
      <c r="N18">
        <v>65.709999999999994</v>
      </c>
      <c r="O18" s="195">
        <v>62.22</v>
      </c>
      <c r="P18">
        <v>62.22</v>
      </c>
      <c r="Q18">
        <v>62.28</v>
      </c>
      <c r="R18">
        <v>62.28</v>
      </c>
      <c r="S18" s="195">
        <v>62.96</v>
      </c>
      <c r="T18">
        <v>62.96</v>
      </c>
      <c r="U18" s="195">
        <v>64.290000000000006</v>
      </c>
      <c r="V18">
        <v>64.290000000000006</v>
      </c>
      <c r="W18" s="195">
        <v>62.17</v>
      </c>
      <c r="X18">
        <v>62.17</v>
      </c>
      <c r="Y18" s="195">
        <v>62.36</v>
      </c>
      <c r="Z18">
        <v>62.36</v>
      </c>
      <c r="AA18">
        <v>64.44</v>
      </c>
      <c r="AB18">
        <v>64.44</v>
      </c>
      <c r="AC18" s="195">
        <v>61.97</v>
      </c>
      <c r="AD18">
        <v>61.99</v>
      </c>
      <c r="AE18" s="195">
        <v>62.63</v>
      </c>
      <c r="AF18">
        <v>62.63</v>
      </c>
      <c r="AG18" s="195">
        <v>62.63</v>
      </c>
      <c r="AH18">
        <v>62.63</v>
      </c>
      <c r="AI18" s="195">
        <v>62.96</v>
      </c>
      <c r="AJ18">
        <v>62.96</v>
      </c>
      <c r="AK18" s="195">
        <v>63.35</v>
      </c>
      <c r="AL18">
        <v>62.96</v>
      </c>
      <c r="AM18" s="195">
        <v>62.63</v>
      </c>
      <c r="AN18">
        <v>62.63</v>
      </c>
      <c r="AO18" s="195">
        <v>62.96</v>
      </c>
      <c r="AP18">
        <v>62.96</v>
      </c>
      <c r="AQ18" s="195">
        <v>62.63</v>
      </c>
      <c r="AR18">
        <v>62.63</v>
      </c>
      <c r="AS18" s="195">
        <v>62.35</v>
      </c>
      <c r="AT18">
        <v>62.96</v>
      </c>
      <c r="AU18">
        <v>62.38</v>
      </c>
      <c r="AV18">
        <v>63.02</v>
      </c>
      <c r="AW18" s="195">
        <v>62.96</v>
      </c>
      <c r="AX18">
        <v>62.96</v>
      </c>
      <c r="AY18" s="195">
        <v>62.63</v>
      </c>
      <c r="AZ18">
        <v>62.63</v>
      </c>
      <c r="BA18" s="195">
        <v>62.96</v>
      </c>
      <c r="BB18">
        <v>62.96</v>
      </c>
      <c r="BC18" s="195"/>
      <c r="BE18" s="195">
        <v>62.63</v>
      </c>
      <c r="BF18">
        <v>62.63</v>
      </c>
      <c r="BG18" s="195">
        <v>62.34</v>
      </c>
      <c r="BH18">
        <v>62.96</v>
      </c>
      <c r="BI18" s="195">
        <v>62.63</v>
      </c>
      <c r="BJ18">
        <v>62.63</v>
      </c>
      <c r="BK18" s="195">
        <v>62.96</v>
      </c>
      <c r="BL18">
        <v>62.96</v>
      </c>
      <c r="BM18" s="195"/>
      <c r="BN18">
        <v>63.01</v>
      </c>
      <c r="BO18" s="195">
        <v>62.34</v>
      </c>
      <c r="BP18">
        <v>62.95</v>
      </c>
      <c r="BQ18" s="195">
        <v>62.63</v>
      </c>
      <c r="BR18">
        <v>62.63</v>
      </c>
      <c r="BS18" s="195">
        <v>62.35</v>
      </c>
      <c r="BT18">
        <v>62.96</v>
      </c>
      <c r="BU18" s="195">
        <v>62.95</v>
      </c>
      <c r="BV18">
        <v>62.95</v>
      </c>
      <c r="BW18" s="195">
        <v>62.34</v>
      </c>
      <c r="BX18">
        <v>62.96</v>
      </c>
      <c r="BY18" s="195">
        <v>62.344000000000001</v>
      </c>
      <c r="BZ18">
        <v>62.957999999999998</v>
      </c>
      <c r="CA18" s="195">
        <v>62.63</v>
      </c>
      <c r="CB18">
        <v>62.63</v>
      </c>
      <c r="CC18" s="195">
        <v>62.96</v>
      </c>
      <c r="CD18">
        <v>62.96</v>
      </c>
    </row>
    <row r="19" spans="2:82">
      <c r="B19">
        <v>86</v>
      </c>
      <c r="C19">
        <v>62.4</v>
      </c>
      <c r="D19">
        <v>62.4</v>
      </c>
      <c r="E19" s="195">
        <v>62.07</v>
      </c>
      <c r="F19">
        <v>62.56</v>
      </c>
      <c r="G19" s="195">
        <v>63.19</v>
      </c>
      <c r="H19">
        <v>63.19</v>
      </c>
      <c r="I19" s="195">
        <v>62.88</v>
      </c>
      <c r="J19">
        <v>62.88</v>
      </c>
      <c r="K19" s="195">
        <v>62.08</v>
      </c>
      <c r="L19">
        <v>63.88</v>
      </c>
      <c r="M19" s="195">
        <v>62.63</v>
      </c>
      <c r="N19">
        <v>65.13</v>
      </c>
      <c r="O19" s="195">
        <v>61.92</v>
      </c>
      <c r="P19">
        <v>61.92</v>
      </c>
      <c r="Q19">
        <v>62</v>
      </c>
      <c r="R19">
        <v>62</v>
      </c>
      <c r="S19" s="195">
        <v>62.56</v>
      </c>
      <c r="T19">
        <v>62.56</v>
      </c>
      <c r="U19" s="195">
        <v>63.87</v>
      </c>
      <c r="V19">
        <v>63.87</v>
      </c>
      <c r="W19" s="195">
        <v>61.85</v>
      </c>
      <c r="X19">
        <v>61.85</v>
      </c>
      <c r="Y19" s="195">
        <v>62.03</v>
      </c>
      <c r="Z19">
        <v>62.03</v>
      </c>
      <c r="AA19">
        <v>63.83</v>
      </c>
      <c r="AB19">
        <v>63.83</v>
      </c>
      <c r="AC19" s="195">
        <v>61.7</v>
      </c>
      <c r="AD19">
        <v>61.6</v>
      </c>
      <c r="AE19" s="195">
        <v>62.3</v>
      </c>
      <c r="AF19">
        <v>62.3</v>
      </c>
      <c r="AG19" s="195">
        <v>62.31</v>
      </c>
      <c r="AH19">
        <v>62.31</v>
      </c>
      <c r="AI19" s="195">
        <v>62.56</v>
      </c>
      <c r="AJ19">
        <v>62.56</v>
      </c>
      <c r="AK19" s="195">
        <v>63.08</v>
      </c>
      <c r="AL19">
        <v>62.56</v>
      </c>
      <c r="AM19" s="195">
        <v>62.3</v>
      </c>
      <c r="AN19">
        <v>62.3</v>
      </c>
      <c r="AO19" s="195">
        <v>62.56</v>
      </c>
      <c r="AP19">
        <v>62.56</v>
      </c>
      <c r="AQ19" s="195">
        <v>62.31</v>
      </c>
      <c r="AR19">
        <v>62.31</v>
      </c>
      <c r="AS19" s="195">
        <v>62.08</v>
      </c>
      <c r="AT19">
        <v>62.56</v>
      </c>
      <c r="AU19">
        <v>62.1</v>
      </c>
      <c r="AV19">
        <v>62.63</v>
      </c>
      <c r="AW19" s="195">
        <v>62.56</v>
      </c>
      <c r="AX19">
        <v>62.56</v>
      </c>
      <c r="AY19" s="195">
        <v>62.31</v>
      </c>
      <c r="AZ19">
        <v>62.31</v>
      </c>
      <c r="BA19" s="195">
        <v>62.56</v>
      </c>
      <c r="BB19">
        <v>62.56</v>
      </c>
      <c r="BC19" s="195"/>
      <c r="BE19" s="195">
        <v>62.31</v>
      </c>
      <c r="BF19">
        <v>62.31</v>
      </c>
      <c r="BG19" s="195">
        <v>62.08</v>
      </c>
      <c r="BH19">
        <v>62.56</v>
      </c>
      <c r="BI19" s="195">
        <v>62.31</v>
      </c>
      <c r="BJ19">
        <v>62.31</v>
      </c>
      <c r="BK19" s="195">
        <v>62.56</v>
      </c>
      <c r="BL19">
        <v>62.56</v>
      </c>
      <c r="BM19" s="195"/>
      <c r="BN19">
        <v>62.58</v>
      </c>
      <c r="BO19" s="195">
        <v>62.07</v>
      </c>
      <c r="BP19">
        <v>62.56</v>
      </c>
      <c r="BQ19" s="195">
        <v>62.31</v>
      </c>
      <c r="BR19">
        <v>62.31</v>
      </c>
      <c r="BS19" s="195">
        <v>62.08</v>
      </c>
      <c r="BT19">
        <v>62.56</v>
      </c>
      <c r="BU19" s="195">
        <v>62.56</v>
      </c>
      <c r="BV19">
        <v>62.56</v>
      </c>
      <c r="BW19" s="195">
        <v>62.08</v>
      </c>
      <c r="BX19">
        <v>62.56</v>
      </c>
      <c r="BY19" s="195">
        <v>62.079000000000001</v>
      </c>
      <c r="BZ19">
        <v>62.563000000000002</v>
      </c>
      <c r="CA19" s="195">
        <v>62.31</v>
      </c>
      <c r="CB19">
        <v>62.31</v>
      </c>
      <c r="CC19" s="195">
        <v>62.56</v>
      </c>
      <c r="CD19">
        <v>62.56</v>
      </c>
    </row>
    <row r="20" spans="2:82">
      <c r="B20">
        <v>85</v>
      </c>
      <c r="C20">
        <v>62.06</v>
      </c>
      <c r="D20">
        <v>62.06</v>
      </c>
      <c r="E20" s="195">
        <v>61.81</v>
      </c>
      <c r="F20">
        <v>62.07</v>
      </c>
      <c r="G20" s="195">
        <v>62.77</v>
      </c>
      <c r="H20">
        <v>62.77</v>
      </c>
      <c r="I20" s="195">
        <v>62.62</v>
      </c>
      <c r="J20">
        <v>62.62</v>
      </c>
      <c r="K20" s="195">
        <v>61.82</v>
      </c>
      <c r="L20">
        <v>63.02</v>
      </c>
      <c r="M20" s="195">
        <v>62.22</v>
      </c>
      <c r="N20">
        <v>64.760000000000005</v>
      </c>
      <c r="O20" s="195">
        <v>61.52</v>
      </c>
      <c r="P20">
        <v>61.52</v>
      </c>
      <c r="Q20">
        <v>61.67</v>
      </c>
      <c r="R20">
        <v>61.67</v>
      </c>
      <c r="S20" s="195">
        <v>62.07</v>
      </c>
      <c r="T20">
        <v>62.07</v>
      </c>
      <c r="U20" s="195">
        <v>63.46</v>
      </c>
      <c r="V20">
        <v>63.46</v>
      </c>
      <c r="W20" s="195">
        <v>61.53</v>
      </c>
      <c r="X20">
        <v>61.53</v>
      </c>
      <c r="Y20" s="195">
        <v>61.71</v>
      </c>
      <c r="Z20">
        <v>61.71</v>
      </c>
      <c r="AA20">
        <v>63.59</v>
      </c>
      <c r="AB20">
        <v>63.59</v>
      </c>
      <c r="AC20" s="195">
        <v>61.45</v>
      </c>
      <c r="AD20">
        <v>61.11</v>
      </c>
      <c r="AE20" s="195">
        <v>61.93</v>
      </c>
      <c r="AF20">
        <v>61.93</v>
      </c>
      <c r="AG20" s="195">
        <v>61.94</v>
      </c>
      <c r="AH20">
        <v>61.94</v>
      </c>
      <c r="AI20" s="195">
        <v>62.07</v>
      </c>
      <c r="AJ20">
        <v>62.07</v>
      </c>
      <c r="AK20" s="195">
        <v>62.82</v>
      </c>
      <c r="AL20">
        <v>62.07</v>
      </c>
      <c r="AM20" s="195">
        <v>61.93</v>
      </c>
      <c r="AN20">
        <v>61.93</v>
      </c>
      <c r="AO20" s="195">
        <v>62.07</v>
      </c>
      <c r="AP20">
        <v>62.07</v>
      </c>
      <c r="AQ20" s="195">
        <v>61.94</v>
      </c>
      <c r="AR20">
        <v>61.94</v>
      </c>
      <c r="AS20" s="195">
        <v>61.82</v>
      </c>
      <c r="AT20">
        <v>62.07</v>
      </c>
      <c r="AU20">
        <v>61.82</v>
      </c>
      <c r="AV20">
        <v>62.07</v>
      </c>
      <c r="AW20" s="195">
        <v>62.07</v>
      </c>
      <c r="AX20">
        <v>62.07</v>
      </c>
      <c r="AY20" s="195">
        <v>61.94</v>
      </c>
      <c r="AZ20">
        <v>61.94</v>
      </c>
      <c r="BA20" s="195">
        <v>62.07</v>
      </c>
      <c r="BB20">
        <v>62.07</v>
      </c>
      <c r="BC20" s="195"/>
      <c r="BE20" s="195">
        <v>61.94</v>
      </c>
      <c r="BF20">
        <v>61.94</v>
      </c>
      <c r="BG20" s="195">
        <v>61.82</v>
      </c>
      <c r="BH20">
        <v>62.07</v>
      </c>
      <c r="BI20" s="195">
        <v>61.94</v>
      </c>
      <c r="BJ20">
        <v>61.94</v>
      </c>
      <c r="BK20" s="195">
        <v>62.07</v>
      </c>
      <c r="BL20">
        <v>62.07</v>
      </c>
      <c r="BM20" s="195"/>
      <c r="BN20">
        <v>62.12</v>
      </c>
      <c r="BO20" s="195">
        <v>61.81</v>
      </c>
      <c r="BP20">
        <v>62.07</v>
      </c>
      <c r="BQ20" s="195">
        <v>61.94</v>
      </c>
      <c r="BR20">
        <v>61.94</v>
      </c>
      <c r="BS20" s="195">
        <v>61.82</v>
      </c>
      <c r="BT20">
        <v>62.07</v>
      </c>
      <c r="BU20" s="195">
        <v>62.07</v>
      </c>
      <c r="BV20">
        <v>62.07</v>
      </c>
      <c r="BW20" s="195">
        <v>61.82</v>
      </c>
      <c r="BX20">
        <v>62.07</v>
      </c>
      <c r="BY20" s="195">
        <v>61.819000000000003</v>
      </c>
      <c r="BZ20">
        <v>62.073</v>
      </c>
      <c r="CA20" s="195">
        <v>61.94</v>
      </c>
      <c r="CB20">
        <v>61.94</v>
      </c>
      <c r="CC20" s="195">
        <v>62.07</v>
      </c>
      <c r="CD20">
        <v>62.07</v>
      </c>
    </row>
    <row r="21" spans="2:82">
      <c r="B21">
        <v>84</v>
      </c>
      <c r="C21">
        <v>61.71</v>
      </c>
      <c r="D21">
        <v>61.71</v>
      </c>
      <c r="E21" s="195">
        <v>61.54</v>
      </c>
      <c r="F21">
        <v>61.56</v>
      </c>
      <c r="G21" s="195">
        <v>62.34</v>
      </c>
      <c r="H21">
        <v>62.34</v>
      </c>
      <c r="I21" s="195">
        <v>62.34</v>
      </c>
      <c r="J21">
        <v>62.34</v>
      </c>
      <c r="K21" s="195">
        <v>61.54</v>
      </c>
      <c r="L21">
        <v>62.88</v>
      </c>
      <c r="M21" s="195">
        <v>62.04</v>
      </c>
      <c r="N21">
        <v>64.55</v>
      </c>
      <c r="O21" s="195">
        <v>61.11</v>
      </c>
      <c r="P21">
        <v>61.11</v>
      </c>
      <c r="Q21">
        <v>61.32</v>
      </c>
      <c r="R21">
        <v>61.32</v>
      </c>
      <c r="S21" s="195">
        <v>61.56</v>
      </c>
      <c r="T21">
        <v>61.56</v>
      </c>
      <c r="U21" s="195">
        <v>63.31</v>
      </c>
      <c r="V21">
        <v>63.31</v>
      </c>
      <c r="W21" s="195">
        <v>61.23</v>
      </c>
      <c r="X21">
        <v>61.23</v>
      </c>
      <c r="Y21" s="195">
        <v>61.4</v>
      </c>
      <c r="Z21">
        <v>61.4</v>
      </c>
      <c r="AA21">
        <v>63.52</v>
      </c>
      <c r="AB21">
        <v>63.52</v>
      </c>
      <c r="AC21" s="195">
        <v>61.17</v>
      </c>
      <c r="AD21">
        <v>60.61</v>
      </c>
      <c r="AE21" s="195">
        <v>61.55</v>
      </c>
      <c r="AF21">
        <v>61.55</v>
      </c>
      <c r="AG21" s="195">
        <v>61.55</v>
      </c>
      <c r="AH21">
        <v>61.55</v>
      </c>
      <c r="AI21" s="195">
        <v>61.56</v>
      </c>
      <c r="AJ21">
        <v>61.56</v>
      </c>
      <c r="AK21" s="195">
        <v>62.54</v>
      </c>
      <c r="AL21">
        <v>61.56</v>
      </c>
      <c r="AM21" s="195">
        <v>61.55</v>
      </c>
      <c r="AN21">
        <v>61.55</v>
      </c>
      <c r="AO21" s="195">
        <v>61.56</v>
      </c>
      <c r="AP21">
        <v>61.56</v>
      </c>
      <c r="AQ21" s="195">
        <v>61.55</v>
      </c>
      <c r="AR21">
        <v>61.55</v>
      </c>
      <c r="AS21" s="195">
        <v>61.54</v>
      </c>
      <c r="AT21">
        <v>61.56</v>
      </c>
      <c r="AU21">
        <v>61.54</v>
      </c>
      <c r="AV21">
        <v>61.56</v>
      </c>
      <c r="AW21" s="195">
        <v>61.56</v>
      </c>
      <c r="AX21">
        <v>61.56</v>
      </c>
      <c r="AY21" s="195">
        <v>61.55</v>
      </c>
      <c r="AZ21">
        <v>61.55</v>
      </c>
      <c r="BA21" s="195">
        <v>61.56</v>
      </c>
      <c r="BB21">
        <v>61.56</v>
      </c>
      <c r="BC21" s="195"/>
      <c r="BE21" s="195">
        <v>61.55</v>
      </c>
      <c r="BF21">
        <v>61.55</v>
      </c>
      <c r="BG21" s="195">
        <v>61.54</v>
      </c>
      <c r="BH21">
        <v>61.56</v>
      </c>
      <c r="BI21" s="195">
        <v>61.55</v>
      </c>
      <c r="BJ21">
        <v>61.55</v>
      </c>
      <c r="BK21" s="195">
        <v>61.56</v>
      </c>
      <c r="BL21">
        <v>61.56</v>
      </c>
      <c r="BM21" s="195"/>
      <c r="BN21">
        <v>61.64</v>
      </c>
      <c r="BO21" s="195">
        <v>61.54</v>
      </c>
      <c r="BP21">
        <v>61.56</v>
      </c>
      <c r="BQ21" s="195">
        <v>61.55</v>
      </c>
      <c r="BR21">
        <v>61.55</v>
      </c>
      <c r="BS21" s="195">
        <v>61.54</v>
      </c>
      <c r="BT21">
        <v>61.56</v>
      </c>
      <c r="BU21" s="195">
        <v>61.56</v>
      </c>
      <c r="BV21">
        <v>61.56</v>
      </c>
      <c r="BW21" s="195">
        <v>61.54</v>
      </c>
      <c r="BX21">
        <v>61.56</v>
      </c>
      <c r="BY21" s="195">
        <v>61.54</v>
      </c>
      <c r="BZ21">
        <v>61.563000000000002</v>
      </c>
      <c r="CA21" s="195">
        <v>61.55</v>
      </c>
      <c r="CB21">
        <v>61.55</v>
      </c>
      <c r="CC21" s="195">
        <v>61.56</v>
      </c>
      <c r="CD21">
        <v>61.56</v>
      </c>
    </row>
    <row r="22" spans="2:82">
      <c r="B22">
        <v>83</v>
      </c>
      <c r="C22">
        <v>61.34</v>
      </c>
      <c r="D22">
        <v>61.34</v>
      </c>
      <c r="E22" s="195">
        <v>61.27</v>
      </c>
      <c r="F22">
        <v>60.97</v>
      </c>
      <c r="G22" s="195">
        <v>61.84</v>
      </c>
      <c r="H22">
        <v>61.84</v>
      </c>
      <c r="I22" s="195">
        <v>62.06</v>
      </c>
      <c r="J22">
        <v>62.06</v>
      </c>
      <c r="K22" s="195">
        <v>61.27</v>
      </c>
      <c r="L22">
        <v>61.71</v>
      </c>
      <c r="M22" s="195">
        <v>61.37</v>
      </c>
      <c r="N22">
        <v>64.13</v>
      </c>
      <c r="O22" s="195">
        <v>60.68</v>
      </c>
      <c r="P22">
        <v>60.68</v>
      </c>
      <c r="Q22">
        <v>60.97</v>
      </c>
      <c r="R22">
        <v>60.97</v>
      </c>
      <c r="S22" s="195">
        <v>60.98</v>
      </c>
      <c r="T22">
        <v>60.98</v>
      </c>
      <c r="U22" s="195">
        <v>62.66</v>
      </c>
      <c r="V22">
        <v>62.66</v>
      </c>
      <c r="W22" s="195">
        <v>60.93</v>
      </c>
      <c r="X22">
        <v>60.93</v>
      </c>
      <c r="Y22" s="195">
        <v>61.08</v>
      </c>
      <c r="Z22">
        <v>61.08</v>
      </c>
      <c r="AA22">
        <v>62.5</v>
      </c>
      <c r="AB22">
        <v>62.5</v>
      </c>
      <c r="AC22" s="195">
        <v>60.9</v>
      </c>
      <c r="AD22">
        <v>60.04</v>
      </c>
      <c r="AE22" s="195">
        <v>61.13</v>
      </c>
      <c r="AF22">
        <v>61.13</v>
      </c>
      <c r="AG22" s="195">
        <v>61.13</v>
      </c>
      <c r="AH22">
        <v>61.13</v>
      </c>
      <c r="AI22" s="195">
        <v>60.98</v>
      </c>
      <c r="AJ22">
        <v>60.98</v>
      </c>
      <c r="AK22" s="195">
        <v>62.27</v>
      </c>
      <c r="AL22">
        <v>60.98</v>
      </c>
      <c r="AM22" s="195">
        <v>61.13</v>
      </c>
      <c r="AN22">
        <v>61.13</v>
      </c>
      <c r="AO22" s="195">
        <v>60.98</v>
      </c>
      <c r="AP22">
        <v>60.98</v>
      </c>
      <c r="AQ22" s="195">
        <v>61.13</v>
      </c>
      <c r="AR22">
        <v>61.13</v>
      </c>
      <c r="AS22" s="195">
        <v>61.27</v>
      </c>
      <c r="AT22">
        <v>60.98</v>
      </c>
      <c r="AU22">
        <v>61.27</v>
      </c>
      <c r="AV22">
        <v>60.98</v>
      </c>
      <c r="AW22" s="195">
        <v>60.98</v>
      </c>
      <c r="AX22">
        <v>60.98</v>
      </c>
      <c r="AY22" s="195">
        <v>61.13</v>
      </c>
      <c r="AZ22">
        <v>61.13</v>
      </c>
      <c r="BA22" s="195">
        <v>60.98</v>
      </c>
      <c r="BB22">
        <v>60.98</v>
      </c>
      <c r="BC22" s="195"/>
      <c r="BE22" s="195">
        <v>61.13</v>
      </c>
      <c r="BF22">
        <v>61.13</v>
      </c>
      <c r="BG22" s="195">
        <v>61.27</v>
      </c>
      <c r="BH22">
        <v>60.98</v>
      </c>
      <c r="BI22" s="195">
        <v>61.13</v>
      </c>
      <c r="BJ22">
        <v>61.13</v>
      </c>
      <c r="BK22" s="195">
        <v>60.98</v>
      </c>
      <c r="BL22">
        <v>60.98</v>
      </c>
      <c r="BM22" s="195"/>
      <c r="BN22">
        <v>61.1</v>
      </c>
      <c r="BO22" s="195">
        <v>61.27</v>
      </c>
      <c r="BP22">
        <v>60.97</v>
      </c>
      <c r="BQ22" s="195">
        <v>61.13</v>
      </c>
      <c r="BR22">
        <v>61.13</v>
      </c>
      <c r="BS22" s="195">
        <v>61.27</v>
      </c>
      <c r="BT22">
        <v>60.98</v>
      </c>
      <c r="BU22" s="195">
        <v>60.97</v>
      </c>
      <c r="BV22">
        <v>60.97</v>
      </c>
      <c r="BW22" s="195">
        <v>61.27</v>
      </c>
      <c r="BX22">
        <v>60.98</v>
      </c>
      <c r="BY22" s="195">
        <v>61.271000000000001</v>
      </c>
      <c r="BZ22">
        <v>60.978999999999999</v>
      </c>
      <c r="CA22" s="195">
        <v>61.13</v>
      </c>
      <c r="CB22">
        <v>61.13</v>
      </c>
      <c r="CC22" s="195">
        <v>60.98</v>
      </c>
      <c r="CD22">
        <v>60.98</v>
      </c>
    </row>
    <row r="23" spans="2:82">
      <c r="B23">
        <v>82</v>
      </c>
      <c r="C23">
        <v>61.01</v>
      </c>
      <c r="D23">
        <v>61.01</v>
      </c>
      <c r="E23" s="195">
        <v>61.02</v>
      </c>
      <c r="F23">
        <v>60.42</v>
      </c>
      <c r="G23" s="195">
        <v>61.38</v>
      </c>
      <c r="H23">
        <v>61.38</v>
      </c>
      <c r="I23" s="195">
        <v>61.82</v>
      </c>
      <c r="J23">
        <v>61.82</v>
      </c>
      <c r="K23" s="195">
        <v>61.03</v>
      </c>
      <c r="L23">
        <v>61.35</v>
      </c>
      <c r="M23" s="195">
        <v>61.13</v>
      </c>
      <c r="N23">
        <v>63.85</v>
      </c>
      <c r="O23" s="195">
        <v>60.28</v>
      </c>
      <c r="P23">
        <v>60.28</v>
      </c>
      <c r="Q23">
        <v>60.65</v>
      </c>
      <c r="R23">
        <v>60.65</v>
      </c>
      <c r="S23" s="195">
        <v>60.43</v>
      </c>
      <c r="T23">
        <v>60.43</v>
      </c>
      <c r="U23" s="195">
        <v>62.31</v>
      </c>
      <c r="V23">
        <v>62.31</v>
      </c>
      <c r="W23" s="195">
        <v>60.61</v>
      </c>
      <c r="X23">
        <v>60.61</v>
      </c>
      <c r="Y23" s="195">
        <v>60.75</v>
      </c>
      <c r="Z23">
        <v>60.75</v>
      </c>
      <c r="AA23">
        <v>62.38</v>
      </c>
      <c r="AB23">
        <v>62.38</v>
      </c>
      <c r="AC23" s="195">
        <v>60.66</v>
      </c>
      <c r="AD23">
        <v>59.49</v>
      </c>
      <c r="AE23" s="195">
        <v>60.74</v>
      </c>
      <c r="AF23">
        <v>60.74</v>
      </c>
      <c r="AG23" s="195">
        <v>60.75</v>
      </c>
      <c r="AH23">
        <v>60.75</v>
      </c>
      <c r="AI23" s="195">
        <v>60.43</v>
      </c>
      <c r="AJ23">
        <v>60.43</v>
      </c>
      <c r="AK23" s="195">
        <v>62.03</v>
      </c>
      <c r="AL23">
        <v>60.43</v>
      </c>
      <c r="AM23" s="195">
        <v>60.74</v>
      </c>
      <c r="AN23">
        <v>60.74</v>
      </c>
      <c r="AO23" s="195">
        <v>60.43</v>
      </c>
      <c r="AP23">
        <v>60.43</v>
      </c>
      <c r="AQ23" s="195">
        <v>60.75</v>
      </c>
      <c r="AR23">
        <v>60.75</v>
      </c>
      <c r="AS23" s="195">
        <v>61.03</v>
      </c>
      <c r="AT23">
        <v>60.43</v>
      </c>
      <c r="AU23">
        <v>61.03</v>
      </c>
      <c r="AV23">
        <v>60.43</v>
      </c>
      <c r="AW23" s="195">
        <v>60.43</v>
      </c>
      <c r="AX23">
        <v>60.43</v>
      </c>
      <c r="AY23" s="195">
        <v>60.75</v>
      </c>
      <c r="AZ23">
        <v>60.75</v>
      </c>
      <c r="BA23" s="195">
        <v>60.43</v>
      </c>
      <c r="BB23">
        <v>60.43</v>
      </c>
      <c r="BC23" s="195"/>
      <c r="BE23" s="195">
        <v>60.75</v>
      </c>
      <c r="BF23">
        <v>60.75</v>
      </c>
      <c r="BG23" s="195">
        <v>61.03</v>
      </c>
      <c r="BH23">
        <v>60.43</v>
      </c>
      <c r="BI23" s="195">
        <v>60.75</v>
      </c>
      <c r="BJ23">
        <v>60.75</v>
      </c>
      <c r="BK23" s="195">
        <v>60.43</v>
      </c>
      <c r="BL23">
        <v>60.43</v>
      </c>
      <c r="BM23" s="195"/>
      <c r="BN23">
        <v>60.55</v>
      </c>
      <c r="BO23" s="195">
        <v>61.02</v>
      </c>
      <c r="BP23">
        <v>60.42</v>
      </c>
      <c r="BQ23" s="195">
        <v>60.75</v>
      </c>
      <c r="BR23">
        <v>60.75</v>
      </c>
      <c r="BS23" s="195">
        <v>61.03</v>
      </c>
      <c r="BT23">
        <v>60.43</v>
      </c>
      <c r="BU23" s="195">
        <v>60.42</v>
      </c>
      <c r="BV23">
        <v>60.42</v>
      </c>
      <c r="BW23" s="195">
        <v>61.03</v>
      </c>
      <c r="BX23">
        <v>60.43</v>
      </c>
      <c r="BY23" s="195">
        <v>61.029000000000003</v>
      </c>
      <c r="BZ23">
        <v>60.427</v>
      </c>
      <c r="CA23" s="195">
        <v>60.75</v>
      </c>
      <c r="CB23">
        <v>60.75</v>
      </c>
      <c r="CC23" s="195">
        <v>60.43</v>
      </c>
      <c r="CD23">
        <v>60.43</v>
      </c>
    </row>
    <row r="24" spans="2:82">
      <c r="B24">
        <v>81</v>
      </c>
      <c r="C24">
        <v>60.64</v>
      </c>
      <c r="D24">
        <v>60.64</v>
      </c>
      <c r="E24" s="195">
        <v>60.78</v>
      </c>
      <c r="F24">
        <v>60.03</v>
      </c>
      <c r="G24" s="195">
        <v>61.04</v>
      </c>
      <c r="H24">
        <v>61.04</v>
      </c>
      <c r="I24" s="195">
        <v>61.58</v>
      </c>
      <c r="J24">
        <v>61.58</v>
      </c>
      <c r="K24" s="195">
        <v>60.79</v>
      </c>
      <c r="L24">
        <v>61.06</v>
      </c>
      <c r="M24" s="195">
        <v>61.04</v>
      </c>
      <c r="N24">
        <v>63.66</v>
      </c>
      <c r="O24" s="195">
        <v>59.99</v>
      </c>
      <c r="P24">
        <v>59.99</v>
      </c>
      <c r="Q24">
        <v>60.39</v>
      </c>
      <c r="R24">
        <v>60.39</v>
      </c>
      <c r="S24" s="195">
        <v>60.03</v>
      </c>
      <c r="T24">
        <v>60.03</v>
      </c>
      <c r="U24" s="195">
        <v>62.07</v>
      </c>
      <c r="V24">
        <v>62.07</v>
      </c>
      <c r="W24" s="195">
        <v>60.28</v>
      </c>
      <c r="X24">
        <v>60.28</v>
      </c>
      <c r="Y24" s="195">
        <v>60.42</v>
      </c>
      <c r="Z24">
        <v>60.42</v>
      </c>
      <c r="AA24">
        <v>62.12</v>
      </c>
      <c r="AB24">
        <v>62.12</v>
      </c>
      <c r="AC24" s="195">
        <v>60.42</v>
      </c>
      <c r="AD24">
        <v>59.1</v>
      </c>
      <c r="AE24" s="195">
        <v>60.43</v>
      </c>
      <c r="AF24">
        <v>60.43</v>
      </c>
      <c r="AG24" s="195">
        <v>60.43</v>
      </c>
      <c r="AH24">
        <v>60.43</v>
      </c>
      <c r="AI24" s="195">
        <v>60.03</v>
      </c>
      <c r="AJ24">
        <v>60.03</v>
      </c>
      <c r="AK24" s="195">
        <v>61.79</v>
      </c>
      <c r="AL24">
        <v>60.03</v>
      </c>
      <c r="AM24" s="195">
        <v>60.43</v>
      </c>
      <c r="AN24">
        <v>60.43</v>
      </c>
      <c r="AO24" s="195">
        <v>60.03</v>
      </c>
      <c r="AP24">
        <v>60.03</v>
      </c>
      <c r="AQ24" s="195">
        <v>60.43</v>
      </c>
      <c r="AR24">
        <v>60.43</v>
      </c>
      <c r="AS24" s="195">
        <v>60.79</v>
      </c>
      <c r="AT24">
        <v>60.03</v>
      </c>
      <c r="AU24">
        <v>60.79</v>
      </c>
      <c r="AV24">
        <v>60.03</v>
      </c>
      <c r="AW24" s="195">
        <v>60.03</v>
      </c>
      <c r="AX24">
        <v>60.03</v>
      </c>
      <c r="AY24" s="195">
        <v>60.43</v>
      </c>
      <c r="AZ24">
        <v>60.43</v>
      </c>
      <c r="BA24" s="195">
        <v>60.03</v>
      </c>
      <c r="BB24">
        <v>60.03</v>
      </c>
      <c r="BC24" s="195"/>
      <c r="BE24" s="195">
        <v>60.43</v>
      </c>
      <c r="BF24">
        <v>60.43</v>
      </c>
      <c r="BG24" s="195">
        <v>60.79</v>
      </c>
      <c r="BH24">
        <v>60.03</v>
      </c>
      <c r="BI24" s="195">
        <v>60.43</v>
      </c>
      <c r="BJ24">
        <v>60.43</v>
      </c>
      <c r="BK24" s="195">
        <v>60.03</v>
      </c>
      <c r="BL24">
        <v>60.03</v>
      </c>
      <c r="BM24" s="195"/>
      <c r="BN24">
        <v>60.07</v>
      </c>
      <c r="BO24" s="195">
        <v>60.78</v>
      </c>
      <c r="BP24">
        <v>60.03</v>
      </c>
      <c r="BQ24" s="195">
        <v>60.43</v>
      </c>
      <c r="BR24">
        <v>60.43</v>
      </c>
      <c r="BS24" s="195">
        <v>60.79</v>
      </c>
      <c r="BT24">
        <v>60.03</v>
      </c>
      <c r="BU24" s="195">
        <v>60.03</v>
      </c>
      <c r="BV24">
        <v>60.03</v>
      </c>
      <c r="BW24" s="195">
        <v>60.79</v>
      </c>
      <c r="BX24">
        <v>60.03</v>
      </c>
      <c r="BY24" s="195">
        <v>60.786999999999999</v>
      </c>
      <c r="BZ24">
        <v>60.030999999999999</v>
      </c>
      <c r="CA24" s="195">
        <v>60.43</v>
      </c>
      <c r="CB24">
        <v>60.43</v>
      </c>
      <c r="CC24" s="195">
        <v>60.03</v>
      </c>
      <c r="CD24">
        <v>60.03</v>
      </c>
    </row>
    <row r="25" spans="2:82">
      <c r="B25">
        <v>80</v>
      </c>
      <c r="C25">
        <v>60.3</v>
      </c>
      <c r="D25">
        <v>60.3</v>
      </c>
      <c r="E25" s="195">
        <v>60.54</v>
      </c>
      <c r="F25">
        <v>59.65</v>
      </c>
      <c r="G25" s="195">
        <v>60.72</v>
      </c>
      <c r="H25">
        <v>60.72</v>
      </c>
      <c r="I25" s="195">
        <v>61.34</v>
      </c>
      <c r="J25">
        <v>61.34</v>
      </c>
      <c r="K25" s="195">
        <v>60.55</v>
      </c>
      <c r="L25">
        <v>60.37</v>
      </c>
      <c r="M25" s="195">
        <v>60.85</v>
      </c>
      <c r="N25">
        <v>63.42</v>
      </c>
      <c r="O25" s="195">
        <v>59.69</v>
      </c>
      <c r="P25">
        <v>59.69</v>
      </c>
      <c r="Q25">
        <v>60.12</v>
      </c>
      <c r="R25">
        <v>60.12</v>
      </c>
      <c r="S25" s="195">
        <v>59.66</v>
      </c>
      <c r="T25">
        <v>59.66</v>
      </c>
      <c r="U25" s="195">
        <v>61.7</v>
      </c>
      <c r="V25">
        <v>61.7</v>
      </c>
      <c r="W25" s="195">
        <v>59.89</v>
      </c>
      <c r="X25">
        <v>59.89</v>
      </c>
      <c r="Y25" s="195">
        <v>60.07</v>
      </c>
      <c r="Z25">
        <v>60.07</v>
      </c>
      <c r="AA25">
        <v>61.57</v>
      </c>
      <c r="AB25">
        <v>61.57</v>
      </c>
      <c r="AC25" s="195">
        <v>60.18</v>
      </c>
      <c r="AD25">
        <v>58.74</v>
      </c>
      <c r="AE25" s="195">
        <v>60.12</v>
      </c>
      <c r="AF25">
        <v>60.12</v>
      </c>
      <c r="AG25" s="195">
        <v>60.13</v>
      </c>
      <c r="AH25">
        <v>60.13</v>
      </c>
      <c r="AI25" s="195">
        <v>59.66</v>
      </c>
      <c r="AJ25">
        <v>59.66</v>
      </c>
      <c r="AK25" s="195">
        <v>61.55</v>
      </c>
      <c r="AL25">
        <v>59.66</v>
      </c>
      <c r="AM25" s="195">
        <v>60.12</v>
      </c>
      <c r="AN25">
        <v>60.12</v>
      </c>
      <c r="AO25" s="195">
        <v>59.66</v>
      </c>
      <c r="AP25">
        <v>59.66</v>
      </c>
      <c r="AQ25" s="195">
        <v>60.13</v>
      </c>
      <c r="AR25">
        <v>60.13</v>
      </c>
      <c r="AS25" s="195">
        <v>60.55</v>
      </c>
      <c r="AT25">
        <v>59.66</v>
      </c>
      <c r="AU25">
        <v>60.55</v>
      </c>
      <c r="AV25">
        <v>59.66</v>
      </c>
      <c r="AW25" s="195">
        <v>59.66</v>
      </c>
      <c r="AX25">
        <v>59.66</v>
      </c>
      <c r="AY25" s="195">
        <v>60.13</v>
      </c>
      <c r="AZ25">
        <v>60.13</v>
      </c>
      <c r="BA25" s="195">
        <v>59.66</v>
      </c>
      <c r="BB25">
        <v>59.66</v>
      </c>
      <c r="BC25" s="195"/>
      <c r="BE25" s="195">
        <v>60.13</v>
      </c>
      <c r="BF25">
        <v>60.13</v>
      </c>
      <c r="BG25" s="195">
        <v>60.55</v>
      </c>
      <c r="BH25">
        <v>59.66</v>
      </c>
      <c r="BI25" s="195">
        <v>60.13</v>
      </c>
      <c r="BJ25">
        <v>60.13</v>
      </c>
      <c r="BK25" s="195">
        <v>59.66</v>
      </c>
      <c r="BL25">
        <v>59.66</v>
      </c>
      <c r="BM25" s="195"/>
      <c r="BN25">
        <v>59.65</v>
      </c>
      <c r="BO25" s="195">
        <v>60.54</v>
      </c>
      <c r="BP25">
        <v>59.65</v>
      </c>
      <c r="BQ25" s="195">
        <v>60.13</v>
      </c>
      <c r="BR25">
        <v>60.13</v>
      </c>
      <c r="BS25" s="195">
        <v>60.55</v>
      </c>
      <c r="BT25">
        <v>59.66</v>
      </c>
      <c r="BU25" s="195">
        <v>59.65</v>
      </c>
      <c r="BV25">
        <v>59.65</v>
      </c>
      <c r="BW25" s="195">
        <v>60.55</v>
      </c>
      <c r="BX25">
        <v>59.66</v>
      </c>
      <c r="BY25" s="195">
        <v>60.545999999999999</v>
      </c>
      <c r="BZ25">
        <v>59.655999999999999</v>
      </c>
      <c r="CA25" s="195">
        <v>60.13</v>
      </c>
      <c r="CB25">
        <v>60.13</v>
      </c>
      <c r="CC25" s="195">
        <v>59.66</v>
      </c>
      <c r="CD25">
        <v>59.66</v>
      </c>
    </row>
    <row r="26" spans="2:82">
      <c r="B26">
        <v>79</v>
      </c>
      <c r="C26">
        <v>59.94</v>
      </c>
      <c r="D26">
        <v>59.94</v>
      </c>
      <c r="E26" s="195">
        <v>60.27</v>
      </c>
      <c r="F26">
        <v>59.23</v>
      </c>
      <c r="G26" s="195">
        <v>60.36</v>
      </c>
      <c r="H26">
        <v>60.36</v>
      </c>
      <c r="I26" s="195">
        <v>61.06</v>
      </c>
      <c r="J26">
        <v>61.06</v>
      </c>
      <c r="K26" s="195">
        <v>60.28</v>
      </c>
      <c r="L26">
        <v>59.88</v>
      </c>
      <c r="M26" s="195">
        <v>60.28</v>
      </c>
      <c r="N26">
        <v>63.27</v>
      </c>
      <c r="O26" s="195">
        <v>59.38</v>
      </c>
      <c r="P26">
        <v>59.38</v>
      </c>
      <c r="Q26">
        <v>59.83</v>
      </c>
      <c r="R26">
        <v>59.83</v>
      </c>
      <c r="S26" s="195">
        <v>59.24</v>
      </c>
      <c r="T26">
        <v>59.24</v>
      </c>
      <c r="U26" s="195">
        <v>61.23</v>
      </c>
      <c r="V26">
        <v>61.23</v>
      </c>
      <c r="W26" s="195">
        <v>59.5</v>
      </c>
      <c r="X26">
        <v>59.5</v>
      </c>
      <c r="Y26" s="195">
        <v>59.73</v>
      </c>
      <c r="Z26">
        <v>59.73</v>
      </c>
      <c r="AA26">
        <v>61.29</v>
      </c>
      <c r="AB26">
        <v>61.29</v>
      </c>
      <c r="AC26" s="195">
        <v>59.91</v>
      </c>
      <c r="AD26">
        <v>58.32</v>
      </c>
      <c r="AE26" s="195">
        <v>59.78</v>
      </c>
      <c r="AF26">
        <v>59.78</v>
      </c>
      <c r="AG26" s="195">
        <v>59.79</v>
      </c>
      <c r="AH26">
        <v>59.79</v>
      </c>
      <c r="AI26" s="195">
        <v>59.24</v>
      </c>
      <c r="AJ26">
        <v>59.24</v>
      </c>
      <c r="AK26" s="195">
        <v>61.28</v>
      </c>
      <c r="AL26">
        <v>59.24</v>
      </c>
      <c r="AM26" s="195">
        <v>59.78</v>
      </c>
      <c r="AN26">
        <v>59.78</v>
      </c>
      <c r="AO26" s="195">
        <v>59.24</v>
      </c>
      <c r="AP26">
        <v>59.24</v>
      </c>
      <c r="AQ26" s="195">
        <v>59.79</v>
      </c>
      <c r="AR26">
        <v>59.79</v>
      </c>
      <c r="AS26" s="195">
        <v>60.28</v>
      </c>
      <c r="AT26">
        <v>59.24</v>
      </c>
      <c r="AU26">
        <v>60.28</v>
      </c>
      <c r="AV26">
        <v>59.24</v>
      </c>
      <c r="AW26" s="195">
        <v>59.24</v>
      </c>
      <c r="AX26">
        <v>59.24</v>
      </c>
      <c r="AY26" s="195">
        <v>59.79</v>
      </c>
      <c r="AZ26">
        <v>59.79</v>
      </c>
      <c r="BA26" s="195">
        <v>59.24</v>
      </c>
      <c r="BB26">
        <v>59.24</v>
      </c>
      <c r="BC26" s="195"/>
      <c r="BE26" s="195">
        <v>59.79</v>
      </c>
      <c r="BF26">
        <v>59.79</v>
      </c>
      <c r="BG26" s="195">
        <v>60.28</v>
      </c>
      <c r="BH26">
        <v>59.24</v>
      </c>
      <c r="BI26" s="195">
        <v>59.79</v>
      </c>
      <c r="BJ26">
        <v>59.79</v>
      </c>
      <c r="BK26" s="195">
        <v>59.24</v>
      </c>
      <c r="BL26">
        <v>59.24</v>
      </c>
      <c r="BM26" s="195"/>
      <c r="BN26">
        <v>59.24</v>
      </c>
      <c r="BO26" s="195">
        <v>60.27</v>
      </c>
      <c r="BP26">
        <v>59.23</v>
      </c>
      <c r="BQ26" s="195">
        <v>59.79</v>
      </c>
      <c r="BR26">
        <v>59.79</v>
      </c>
      <c r="BS26" s="195">
        <v>60.28</v>
      </c>
      <c r="BT26">
        <v>59.24</v>
      </c>
      <c r="BU26" s="195">
        <v>59.23</v>
      </c>
      <c r="BV26">
        <v>59.23</v>
      </c>
      <c r="BW26" s="195">
        <v>60.28</v>
      </c>
      <c r="BX26">
        <v>59.24</v>
      </c>
      <c r="BY26" s="195">
        <v>60.277999999999999</v>
      </c>
      <c r="BZ26">
        <v>59.24</v>
      </c>
      <c r="CA26" s="195">
        <v>59.79</v>
      </c>
      <c r="CB26">
        <v>59.79</v>
      </c>
      <c r="CC26" s="195">
        <v>59.24</v>
      </c>
      <c r="CD26">
        <v>59.24</v>
      </c>
    </row>
    <row r="27" spans="2:82">
      <c r="B27">
        <v>78</v>
      </c>
      <c r="C27">
        <v>59.57</v>
      </c>
      <c r="D27">
        <v>59.57</v>
      </c>
      <c r="E27" s="195">
        <v>59.98</v>
      </c>
      <c r="F27">
        <v>58.82</v>
      </c>
      <c r="G27" s="195">
        <v>60.01</v>
      </c>
      <c r="H27">
        <v>60.01</v>
      </c>
      <c r="I27" s="195">
        <v>60.76</v>
      </c>
      <c r="J27">
        <v>60.76</v>
      </c>
      <c r="K27" s="195">
        <v>59.98</v>
      </c>
      <c r="L27">
        <v>59.59</v>
      </c>
      <c r="M27" s="195">
        <v>59.98</v>
      </c>
      <c r="N27">
        <v>62.99</v>
      </c>
      <c r="O27" s="195">
        <v>59.08</v>
      </c>
      <c r="P27">
        <v>59.08</v>
      </c>
      <c r="Q27">
        <v>59.53</v>
      </c>
      <c r="R27">
        <v>59.53</v>
      </c>
      <c r="S27" s="195">
        <v>58.82</v>
      </c>
      <c r="T27">
        <v>58.82</v>
      </c>
      <c r="U27" s="195">
        <v>60.92</v>
      </c>
      <c r="V27">
        <v>60.92</v>
      </c>
      <c r="W27" s="195">
        <v>59.2</v>
      </c>
      <c r="X27">
        <v>59.2</v>
      </c>
      <c r="Y27" s="195">
        <v>59.43</v>
      </c>
      <c r="Z27">
        <v>59.43</v>
      </c>
      <c r="AA27">
        <v>61.14</v>
      </c>
      <c r="AB27">
        <v>61.14</v>
      </c>
      <c r="AC27" s="195">
        <v>59.62</v>
      </c>
      <c r="AD27">
        <v>57.91</v>
      </c>
      <c r="AE27" s="195">
        <v>59.43</v>
      </c>
      <c r="AF27">
        <v>59.43</v>
      </c>
      <c r="AG27" s="195">
        <v>59.44</v>
      </c>
      <c r="AH27">
        <v>59.44</v>
      </c>
      <c r="AI27" s="195">
        <v>58.82</v>
      </c>
      <c r="AJ27">
        <v>58.82</v>
      </c>
      <c r="AK27" s="195">
        <v>60.98</v>
      </c>
      <c r="AL27">
        <v>58.82</v>
      </c>
      <c r="AM27" s="195">
        <v>59.43</v>
      </c>
      <c r="AN27">
        <v>59.43</v>
      </c>
      <c r="AO27" s="195">
        <v>58.82</v>
      </c>
      <c r="AP27">
        <v>58.82</v>
      </c>
      <c r="AQ27" s="195">
        <v>59.44</v>
      </c>
      <c r="AR27">
        <v>59.44</v>
      </c>
      <c r="AS27" s="195">
        <v>59.98</v>
      </c>
      <c r="AT27">
        <v>58.82</v>
      </c>
      <c r="AU27">
        <v>59.98</v>
      </c>
      <c r="AV27">
        <v>58.82</v>
      </c>
      <c r="AW27" s="195">
        <v>58.82</v>
      </c>
      <c r="AX27">
        <v>58.82</v>
      </c>
      <c r="AY27" s="195">
        <v>59.44</v>
      </c>
      <c r="AZ27">
        <v>59.44</v>
      </c>
      <c r="BA27" s="195">
        <v>58.82</v>
      </c>
      <c r="BB27">
        <v>58.82</v>
      </c>
      <c r="BC27" s="195"/>
      <c r="BE27" s="195">
        <v>59.44</v>
      </c>
      <c r="BF27">
        <v>59.44</v>
      </c>
      <c r="BG27" s="195">
        <v>59.98</v>
      </c>
      <c r="BH27">
        <v>58.82</v>
      </c>
      <c r="BI27" s="195">
        <v>59.44</v>
      </c>
      <c r="BJ27">
        <v>59.44</v>
      </c>
      <c r="BK27" s="195">
        <v>58.82</v>
      </c>
      <c r="BL27">
        <v>58.82</v>
      </c>
      <c r="BM27" s="195"/>
      <c r="BN27">
        <v>58.83</v>
      </c>
      <c r="BO27" s="195">
        <v>59.98</v>
      </c>
      <c r="BP27">
        <v>58.82</v>
      </c>
      <c r="BQ27" s="195">
        <v>59.44</v>
      </c>
      <c r="BR27">
        <v>59.44</v>
      </c>
      <c r="BS27" s="195">
        <v>59.98</v>
      </c>
      <c r="BT27">
        <v>58.82</v>
      </c>
      <c r="BU27" s="195">
        <v>58.82</v>
      </c>
      <c r="BV27">
        <v>58.82</v>
      </c>
      <c r="BW27" s="195">
        <v>59.98</v>
      </c>
      <c r="BX27">
        <v>58.82</v>
      </c>
      <c r="BY27" s="195">
        <v>59.981000000000002</v>
      </c>
      <c r="BZ27">
        <v>58.823</v>
      </c>
      <c r="CA27" s="195">
        <v>59.44</v>
      </c>
      <c r="CB27">
        <v>59.44</v>
      </c>
      <c r="CC27" s="195">
        <v>58.82</v>
      </c>
      <c r="CD27">
        <v>58.82</v>
      </c>
    </row>
    <row r="28" spans="2:82">
      <c r="B28">
        <v>77</v>
      </c>
      <c r="C28">
        <v>59.19</v>
      </c>
      <c r="D28">
        <v>59.19</v>
      </c>
      <c r="E28" s="195">
        <v>59.69</v>
      </c>
      <c r="F28">
        <v>58.46</v>
      </c>
      <c r="G28" s="195">
        <v>59.71</v>
      </c>
      <c r="H28">
        <v>59.71</v>
      </c>
      <c r="I28" s="195">
        <v>60.47</v>
      </c>
      <c r="J28">
        <v>60.47</v>
      </c>
      <c r="K28" s="195">
        <v>59.69</v>
      </c>
      <c r="L28">
        <v>58.9</v>
      </c>
      <c r="M28" s="195">
        <v>59.69</v>
      </c>
      <c r="N28">
        <v>61.9</v>
      </c>
      <c r="O28" s="195">
        <v>58.79</v>
      </c>
      <c r="P28">
        <v>58.79</v>
      </c>
      <c r="Q28">
        <v>59.24</v>
      </c>
      <c r="R28">
        <v>59.24</v>
      </c>
      <c r="S28" s="195">
        <v>58.47</v>
      </c>
      <c r="T28">
        <v>58.47</v>
      </c>
      <c r="U28" s="195">
        <v>60.48</v>
      </c>
      <c r="V28">
        <v>60.48</v>
      </c>
      <c r="W28" s="195">
        <v>58.94</v>
      </c>
      <c r="X28">
        <v>58.94</v>
      </c>
      <c r="Y28" s="195">
        <v>59.13</v>
      </c>
      <c r="Z28">
        <v>59.13</v>
      </c>
      <c r="AA28">
        <v>60.56</v>
      </c>
      <c r="AB28">
        <v>60.56</v>
      </c>
      <c r="AC28" s="195">
        <v>59.33</v>
      </c>
      <c r="AD28">
        <v>57.57</v>
      </c>
      <c r="AE28" s="195">
        <v>59.11</v>
      </c>
      <c r="AF28">
        <v>59.11</v>
      </c>
      <c r="AG28" s="195">
        <v>59.12</v>
      </c>
      <c r="AH28">
        <v>59.12</v>
      </c>
      <c r="AI28" s="195">
        <v>58.47</v>
      </c>
      <c r="AJ28">
        <v>58.47</v>
      </c>
      <c r="AK28" s="195">
        <v>60.69</v>
      </c>
      <c r="AL28">
        <v>58.47</v>
      </c>
      <c r="AM28" s="195">
        <v>59.11</v>
      </c>
      <c r="AN28">
        <v>59.11</v>
      </c>
      <c r="AO28" s="195">
        <v>58.47</v>
      </c>
      <c r="AP28">
        <v>58.47</v>
      </c>
      <c r="AQ28" s="195">
        <v>59.12</v>
      </c>
      <c r="AR28">
        <v>59.12</v>
      </c>
      <c r="AS28" s="195">
        <v>59.69</v>
      </c>
      <c r="AT28">
        <v>58.47</v>
      </c>
      <c r="AU28">
        <v>59.69</v>
      </c>
      <c r="AV28">
        <v>58.47</v>
      </c>
      <c r="AW28" s="195">
        <v>58.47</v>
      </c>
      <c r="AX28">
        <v>58.47</v>
      </c>
      <c r="AY28" s="195">
        <v>59.12</v>
      </c>
      <c r="AZ28">
        <v>59.12</v>
      </c>
      <c r="BA28" s="195">
        <v>58.47</v>
      </c>
      <c r="BB28">
        <v>58.47</v>
      </c>
      <c r="BC28" s="195"/>
      <c r="BE28" s="195">
        <v>59.12</v>
      </c>
      <c r="BF28">
        <v>59.12</v>
      </c>
      <c r="BG28" s="195">
        <v>59.69</v>
      </c>
      <c r="BH28">
        <v>58.47</v>
      </c>
      <c r="BI28" s="195">
        <v>59.12</v>
      </c>
      <c r="BJ28">
        <v>59.12</v>
      </c>
      <c r="BK28" s="195">
        <v>58.47</v>
      </c>
      <c r="BL28">
        <v>58.47</v>
      </c>
      <c r="BM28" s="195"/>
      <c r="BN28">
        <v>58.42</v>
      </c>
      <c r="BO28" s="195">
        <v>59.69</v>
      </c>
      <c r="BP28">
        <v>58.46</v>
      </c>
      <c r="BQ28" s="195">
        <v>59.12</v>
      </c>
      <c r="BR28">
        <v>59.12</v>
      </c>
      <c r="BS28" s="195">
        <v>59.69</v>
      </c>
      <c r="BT28">
        <v>58.47</v>
      </c>
      <c r="BU28" s="195">
        <v>58.46</v>
      </c>
      <c r="BV28">
        <v>58.46</v>
      </c>
      <c r="BW28" s="195">
        <v>59.69</v>
      </c>
      <c r="BX28">
        <v>58.47</v>
      </c>
      <c r="BY28" s="195">
        <v>59.694000000000003</v>
      </c>
      <c r="BZ28">
        <v>58.469000000000001</v>
      </c>
      <c r="CA28" s="195">
        <v>59.12</v>
      </c>
      <c r="CB28">
        <v>59.12</v>
      </c>
      <c r="CC28" s="195">
        <v>58.47</v>
      </c>
      <c r="CD28">
        <v>58.47</v>
      </c>
    </row>
    <row r="29" spans="2:82">
      <c r="B29">
        <v>76</v>
      </c>
      <c r="C29">
        <v>58.85</v>
      </c>
      <c r="D29">
        <v>58.85</v>
      </c>
      <c r="E29" s="195">
        <v>59.44</v>
      </c>
      <c r="F29">
        <v>58.03</v>
      </c>
      <c r="G29" s="195">
        <v>59.34</v>
      </c>
      <c r="H29">
        <v>59.34</v>
      </c>
      <c r="I29" s="195">
        <v>60.21</v>
      </c>
      <c r="J29">
        <v>60.21</v>
      </c>
      <c r="K29" s="195">
        <v>59.44</v>
      </c>
      <c r="L29">
        <v>58.6</v>
      </c>
      <c r="M29" s="195">
        <v>59.44</v>
      </c>
      <c r="N29">
        <v>61.3</v>
      </c>
      <c r="O29" s="195">
        <v>58.49</v>
      </c>
      <c r="P29">
        <v>58.49</v>
      </c>
      <c r="Q29">
        <v>58.96</v>
      </c>
      <c r="R29">
        <v>58.96</v>
      </c>
      <c r="S29" s="195">
        <v>58.03</v>
      </c>
      <c r="T29">
        <v>58.03</v>
      </c>
      <c r="U29" s="195">
        <v>59.9</v>
      </c>
      <c r="V29">
        <v>59.9</v>
      </c>
      <c r="W29" s="195">
        <v>58.67</v>
      </c>
      <c r="X29">
        <v>58.67</v>
      </c>
      <c r="Y29" s="195">
        <v>58.83</v>
      </c>
      <c r="Z29">
        <v>58.83</v>
      </c>
      <c r="AA29">
        <v>60.04</v>
      </c>
      <c r="AB29">
        <v>60.04</v>
      </c>
      <c r="AC29" s="195">
        <v>59.08</v>
      </c>
      <c r="AD29">
        <v>57.13</v>
      </c>
      <c r="AE29" s="195">
        <v>58.77</v>
      </c>
      <c r="AF29">
        <v>58.77</v>
      </c>
      <c r="AG29" s="195">
        <v>58.78</v>
      </c>
      <c r="AH29">
        <v>58.78</v>
      </c>
      <c r="AI29" s="195">
        <v>58.03</v>
      </c>
      <c r="AJ29">
        <v>58.03</v>
      </c>
      <c r="AK29" s="195">
        <v>60.44</v>
      </c>
      <c r="AL29">
        <v>58.03</v>
      </c>
      <c r="AM29" s="195">
        <v>58.77</v>
      </c>
      <c r="AN29">
        <v>58.77</v>
      </c>
      <c r="AO29" s="195">
        <v>58.03</v>
      </c>
      <c r="AP29">
        <v>58.03</v>
      </c>
      <c r="AQ29" s="195">
        <v>58.78</v>
      </c>
      <c r="AR29">
        <v>58.78</v>
      </c>
      <c r="AS29" s="195">
        <v>59.44</v>
      </c>
      <c r="AT29">
        <v>58.03</v>
      </c>
      <c r="AU29">
        <v>59.44</v>
      </c>
      <c r="AV29">
        <v>58.03</v>
      </c>
      <c r="AW29" s="195">
        <v>58.03</v>
      </c>
      <c r="AX29">
        <v>58.03</v>
      </c>
      <c r="AY29" s="195">
        <v>58.78</v>
      </c>
      <c r="AZ29">
        <v>58.78</v>
      </c>
      <c r="BA29" s="195">
        <v>58.03</v>
      </c>
      <c r="BB29">
        <v>58.03</v>
      </c>
      <c r="BC29" s="195"/>
      <c r="BE29" s="195">
        <v>58.78</v>
      </c>
      <c r="BF29">
        <v>58.78</v>
      </c>
      <c r="BG29" s="195">
        <v>59.44</v>
      </c>
      <c r="BH29">
        <v>58.03</v>
      </c>
      <c r="BI29" s="195">
        <v>58.78</v>
      </c>
      <c r="BJ29">
        <v>58.78</v>
      </c>
      <c r="BK29" s="195">
        <v>58.03</v>
      </c>
      <c r="BL29">
        <v>58.03</v>
      </c>
      <c r="BM29" s="195"/>
      <c r="BN29">
        <v>57.99</v>
      </c>
      <c r="BO29" s="195">
        <v>59.44</v>
      </c>
      <c r="BP29">
        <v>58.03</v>
      </c>
      <c r="BQ29" s="195">
        <v>58.78</v>
      </c>
      <c r="BR29">
        <v>58.78</v>
      </c>
      <c r="BS29" s="195">
        <v>59.44</v>
      </c>
      <c r="BT29">
        <v>58.03</v>
      </c>
      <c r="BU29" s="195">
        <v>58.03</v>
      </c>
      <c r="BV29">
        <v>58.03</v>
      </c>
      <c r="BW29" s="195">
        <v>59.44</v>
      </c>
      <c r="BX29">
        <v>58.03</v>
      </c>
      <c r="BY29" s="195">
        <v>59.441000000000003</v>
      </c>
      <c r="BZ29">
        <v>58.030999999999999</v>
      </c>
      <c r="CA29" s="195">
        <v>58.78</v>
      </c>
      <c r="CB29">
        <v>58.78</v>
      </c>
      <c r="CC29" s="195">
        <v>58.03</v>
      </c>
      <c r="CD29">
        <v>58.03</v>
      </c>
    </row>
    <row r="30" spans="2:82">
      <c r="B30">
        <v>75</v>
      </c>
      <c r="C30">
        <v>58.5</v>
      </c>
      <c r="D30">
        <v>58.5</v>
      </c>
      <c r="E30" s="195">
        <v>59.15</v>
      </c>
      <c r="F30">
        <v>57.65</v>
      </c>
      <c r="G30" s="195">
        <v>59.02</v>
      </c>
      <c r="H30">
        <v>59.02</v>
      </c>
      <c r="I30" s="195">
        <v>59.93</v>
      </c>
      <c r="J30">
        <v>59.93</v>
      </c>
      <c r="K30" s="195">
        <v>59.16</v>
      </c>
      <c r="L30">
        <v>58.31</v>
      </c>
      <c r="M30" s="195">
        <v>59.16</v>
      </c>
      <c r="N30">
        <v>60.71</v>
      </c>
      <c r="O30" s="195">
        <v>58.19</v>
      </c>
      <c r="P30">
        <v>58.19</v>
      </c>
      <c r="Q30">
        <v>58.67</v>
      </c>
      <c r="R30">
        <v>58.67</v>
      </c>
      <c r="S30" s="195">
        <v>57.66</v>
      </c>
      <c r="T30">
        <v>57.66</v>
      </c>
      <c r="U30" s="195">
        <v>59.61</v>
      </c>
      <c r="V30">
        <v>59.61</v>
      </c>
      <c r="W30" s="195">
        <v>58.36</v>
      </c>
      <c r="X30">
        <v>58.36</v>
      </c>
      <c r="Y30" s="195">
        <v>58.5</v>
      </c>
      <c r="Z30">
        <v>58.5</v>
      </c>
      <c r="AA30">
        <v>60</v>
      </c>
      <c r="AB30">
        <v>60</v>
      </c>
      <c r="AC30" s="195">
        <v>58.8</v>
      </c>
      <c r="AD30">
        <v>56.77</v>
      </c>
      <c r="AE30" s="195">
        <v>58.45</v>
      </c>
      <c r="AF30">
        <v>58.45</v>
      </c>
      <c r="AG30" s="195">
        <v>58.45</v>
      </c>
      <c r="AH30">
        <v>58.45</v>
      </c>
      <c r="AI30" s="195">
        <v>57.66</v>
      </c>
      <c r="AJ30">
        <v>57.66</v>
      </c>
      <c r="AK30" s="195">
        <v>60.16</v>
      </c>
      <c r="AL30">
        <v>57.66</v>
      </c>
      <c r="AM30" s="195">
        <v>58.45</v>
      </c>
      <c r="AN30">
        <v>58.45</v>
      </c>
      <c r="AO30" s="195">
        <v>57.66</v>
      </c>
      <c r="AP30">
        <v>57.66</v>
      </c>
      <c r="AQ30" s="195">
        <v>58.45</v>
      </c>
      <c r="AR30">
        <v>58.45</v>
      </c>
      <c r="AS30" s="195">
        <v>59.16</v>
      </c>
      <c r="AT30">
        <v>57.66</v>
      </c>
      <c r="AU30">
        <v>59.16</v>
      </c>
      <c r="AV30">
        <v>57.66</v>
      </c>
      <c r="AW30" s="195">
        <v>57.66</v>
      </c>
      <c r="AX30">
        <v>57.66</v>
      </c>
      <c r="AY30" s="195">
        <v>58.45</v>
      </c>
      <c r="AZ30">
        <v>58.45</v>
      </c>
      <c r="BA30" s="195">
        <v>57.66</v>
      </c>
      <c r="BB30">
        <v>57.66</v>
      </c>
      <c r="BC30" s="195"/>
      <c r="BE30" s="195">
        <v>58.45</v>
      </c>
      <c r="BF30">
        <v>58.45</v>
      </c>
      <c r="BG30" s="195">
        <v>59.16</v>
      </c>
      <c r="BH30">
        <v>57.66</v>
      </c>
      <c r="BI30" s="195">
        <v>58.45</v>
      </c>
      <c r="BJ30">
        <v>58.45</v>
      </c>
      <c r="BK30" s="195">
        <v>57.66</v>
      </c>
      <c r="BL30">
        <v>57.66</v>
      </c>
      <c r="BM30" s="195"/>
      <c r="BN30">
        <v>57.61</v>
      </c>
      <c r="BO30" s="195">
        <v>59.15</v>
      </c>
      <c r="BP30">
        <v>57.65</v>
      </c>
      <c r="BQ30" s="195">
        <v>58.45</v>
      </c>
      <c r="BR30">
        <v>58.45</v>
      </c>
      <c r="BS30" s="195">
        <v>59.16</v>
      </c>
      <c r="BT30">
        <v>57.66</v>
      </c>
      <c r="BU30" s="195">
        <v>57.65</v>
      </c>
      <c r="BV30">
        <v>57.65</v>
      </c>
      <c r="BW30" s="195">
        <v>59.16</v>
      </c>
      <c r="BX30">
        <v>57.66</v>
      </c>
      <c r="BY30" s="195">
        <v>59.158999999999999</v>
      </c>
      <c r="BZ30">
        <v>57.655999999999999</v>
      </c>
      <c r="CA30" s="195">
        <v>58.45</v>
      </c>
      <c r="CB30">
        <v>58.45</v>
      </c>
      <c r="CC30" s="195">
        <v>57.66</v>
      </c>
      <c r="CD30">
        <v>57.66</v>
      </c>
    </row>
    <row r="31" spans="2:82">
      <c r="B31">
        <v>74</v>
      </c>
      <c r="C31">
        <v>58.18</v>
      </c>
      <c r="D31">
        <v>58.18</v>
      </c>
      <c r="E31" s="195">
        <v>58.86</v>
      </c>
      <c r="F31">
        <v>57.23</v>
      </c>
      <c r="G31" s="195">
        <v>58.66</v>
      </c>
      <c r="H31">
        <v>58.66</v>
      </c>
      <c r="I31" s="195">
        <v>59.64</v>
      </c>
      <c r="J31">
        <v>59.64</v>
      </c>
      <c r="K31" s="195">
        <v>58.86</v>
      </c>
      <c r="L31">
        <v>57.94</v>
      </c>
      <c r="M31" s="195">
        <v>58.86</v>
      </c>
      <c r="N31">
        <v>60.04</v>
      </c>
      <c r="O31" s="195">
        <v>57.81</v>
      </c>
      <c r="P31">
        <v>57.81</v>
      </c>
      <c r="Q31">
        <v>58.34</v>
      </c>
      <c r="R31">
        <v>58.34</v>
      </c>
      <c r="S31" s="195">
        <v>57.24</v>
      </c>
      <c r="T31">
        <v>57.24</v>
      </c>
      <c r="U31" s="195">
        <v>59.14</v>
      </c>
      <c r="V31">
        <v>59.14</v>
      </c>
      <c r="W31" s="195">
        <v>58.05</v>
      </c>
      <c r="X31">
        <v>58.05</v>
      </c>
      <c r="Y31" s="195">
        <v>58.17</v>
      </c>
      <c r="Z31">
        <v>58.17</v>
      </c>
      <c r="AA31">
        <v>59.5</v>
      </c>
      <c r="AB31">
        <v>59.5</v>
      </c>
      <c r="AC31" s="195">
        <v>58.51</v>
      </c>
      <c r="AD31">
        <v>56.36</v>
      </c>
      <c r="AE31" s="195">
        <v>58.1</v>
      </c>
      <c r="AF31">
        <v>58.1</v>
      </c>
      <c r="AG31" s="195">
        <v>58.1</v>
      </c>
      <c r="AH31">
        <v>58.1</v>
      </c>
      <c r="AI31" s="195">
        <v>57.24</v>
      </c>
      <c r="AJ31">
        <v>57.24</v>
      </c>
      <c r="AK31" s="195">
        <v>59.87</v>
      </c>
      <c r="AL31">
        <v>57.24</v>
      </c>
      <c r="AM31" s="195">
        <v>58.1</v>
      </c>
      <c r="AN31">
        <v>58.1</v>
      </c>
      <c r="AO31" s="195">
        <v>57.24</v>
      </c>
      <c r="AP31">
        <v>57.24</v>
      </c>
      <c r="AQ31" s="195">
        <v>58.1</v>
      </c>
      <c r="AR31">
        <v>58.1</v>
      </c>
      <c r="AS31" s="195">
        <v>58.87</v>
      </c>
      <c r="AT31">
        <v>57.24</v>
      </c>
      <c r="AU31">
        <v>58.87</v>
      </c>
      <c r="AV31">
        <v>57.24</v>
      </c>
      <c r="AW31" s="195">
        <v>57.24</v>
      </c>
      <c r="AX31">
        <v>57.24</v>
      </c>
      <c r="AY31" s="195">
        <v>58.1</v>
      </c>
      <c r="AZ31">
        <v>58.1</v>
      </c>
      <c r="BA31" s="195">
        <v>57.24</v>
      </c>
      <c r="BB31">
        <v>57.24</v>
      </c>
      <c r="BC31" s="195"/>
      <c r="BE31" s="195">
        <v>58.1</v>
      </c>
      <c r="BF31">
        <v>58.1</v>
      </c>
      <c r="BG31" s="195">
        <v>58.86</v>
      </c>
      <c r="BH31">
        <v>57.24</v>
      </c>
      <c r="BI31" s="195">
        <v>58.1</v>
      </c>
      <c r="BJ31">
        <v>58.1</v>
      </c>
      <c r="BK31" s="195">
        <v>57.24</v>
      </c>
      <c r="BL31">
        <v>57.24</v>
      </c>
      <c r="BM31" s="195"/>
      <c r="BN31">
        <v>57.2</v>
      </c>
      <c r="BO31" s="195">
        <v>58.86</v>
      </c>
      <c r="BP31">
        <v>57.23</v>
      </c>
      <c r="BQ31" s="195">
        <v>58.1</v>
      </c>
      <c r="BR31">
        <v>58.1</v>
      </c>
      <c r="BS31" s="195">
        <v>58.87</v>
      </c>
      <c r="BT31">
        <v>57.24</v>
      </c>
      <c r="BU31" s="195">
        <v>57.23</v>
      </c>
      <c r="BV31">
        <v>57.23</v>
      </c>
      <c r="BW31" s="195">
        <v>58.86</v>
      </c>
      <c r="BX31">
        <v>57.24</v>
      </c>
      <c r="BY31" s="195">
        <v>58.865000000000002</v>
      </c>
      <c r="BZ31">
        <v>57.24</v>
      </c>
      <c r="CA31" s="195">
        <v>58.1</v>
      </c>
      <c r="CB31">
        <v>58.1</v>
      </c>
      <c r="CC31" s="195">
        <v>57.24</v>
      </c>
      <c r="CD31">
        <v>57.24</v>
      </c>
    </row>
    <row r="32" spans="2:82">
      <c r="B32">
        <v>73</v>
      </c>
      <c r="C32">
        <v>57.77</v>
      </c>
      <c r="D32">
        <v>57.77</v>
      </c>
      <c r="E32" s="195">
        <v>58.57</v>
      </c>
      <c r="F32">
        <v>56.76</v>
      </c>
      <c r="G32" s="195">
        <v>58.26</v>
      </c>
      <c r="H32">
        <v>58.26</v>
      </c>
      <c r="I32" s="195">
        <v>59.34</v>
      </c>
      <c r="J32">
        <v>59.34</v>
      </c>
      <c r="K32" s="195">
        <v>58.57</v>
      </c>
      <c r="L32">
        <v>57.56</v>
      </c>
      <c r="M32" s="195">
        <v>58.57</v>
      </c>
      <c r="N32">
        <v>59.36</v>
      </c>
      <c r="O32" s="195">
        <v>57.43</v>
      </c>
      <c r="P32">
        <v>57.43</v>
      </c>
      <c r="Q32">
        <v>58</v>
      </c>
      <c r="R32">
        <v>58</v>
      </c>
      <c r="S32" s="195">
        <v>56.76</v>
      </c>
      <c r="T32">
        <v>56.76</v>
      </c>
      <c r="U32" s="195">
        <v>58.68</v>
      </c>
      <c r="V32">
        <v>58.68</v>
      </c>
      <c r="W32" s="195">
        <v>57.76</v>
      </c>
      <c r="X32">
        <v>57.76</v>
      </c>
      <c r="Y32" s="195">
        <v>57.86</v>
      </c>
      <c r="Z32">
        <v>57.86</v>
      </c>
      <c r="AA32">
        <v>59.05</v>
      </c>
      <c r="AB32">
        <v>59.05</v>
      </c>
      <c r="AC32" s="195">
        <v>58.22</v>
      </c>
      <c r="AD32">
        <v>55.88</v>
      </c>
      <c r="AE32" s="195">
        <v>57.71</v>
      </c>
      <c r="AF32">
        <v>57.71</v>
      </c>
      <c r="AG32" s="195">
        <v>57.72</v>
      </c>
      <c r="AH32">
        <v>57.72</v>
      </c>
      <c r="AI32" s="195">
        <v>56.76</v>
      </c>
      <c r="AJ32">
        <v>56.76</v>
      </c>
      <c r="AK32" s="195">
        <v>59.57</v>
      </c>
      <c r="AL32">
        <v>56.76</v>
      </c>
      <c r="AM32" s="195">
        <v>57.71</v>
      </c>
      <c r="AN32">
        <v>57.71</v>
      </c>
      <c r="AO32" s="195">
        <v>56.76</v>
      </c>
      <c r="AP32">
        <v>56.76</v>
      </c>
      <c r="AQ32" s="195">
        <v>57.72</v>
      </c>
      <c r="AR32">
        <v>57.72</v>
      </c>
      <c r="AS32" s="195">
        <v>58.57</v>
      </c>
      <c r="AT32">
        <v>56.76</v>
      </c>
      <c r="AU32">
        <v>58.57</v>
      </c>
      <c r="AV32">
        <v>56.76</v>
      </c>
      <c r="AW32" s="195">
        <v>56.76</v>
      </c>
      <c r="AX32">
        <v>56.76</v>
      </c>
      <c r="AY32" s="195">
        <v>57.72</v>
      </c>
      <c r="AZ32">
        <v>57.72</v>
      </c>
      <c r="BA32" s="195">
        <v>56.76</v>
      </c>
      <c r="BB32">
        <v>56.76</v>
      </c>
      <c r="BC32" s="195"/>
      <c r="BE32" s="195">
        <v>57.72</v>
      </c>
      <c r="BF32">
        <v>57.72</v>
      </c>
      <c r="BG32" s="195">
        <v>58.57</v>
      </c>
      <c r="BH32">
        <v>56.76</v>
      </c>
      <c r="BI32" s="195">
        <v>57.72</v>
      </c>
      <c r="BJ32">
        <v>57.72</v>
      </c>
      <c r="BK32" s="195">
        <v>56.76</v>
      </c>
      <c r="BL32">
        <v>56.76</v>
      </c>
      <c r="BM32" s="195"/>
      <c r="BN32">
        <v>56.81</v>
      </c>
      <c r="BO32" s="195">
        <v>58.57</v>
      </c>
      <c r="BP32">
        <v>56.76</v>
      </c>
      <c r="BQ32" s="195">
        <v>57.72</v>
      </c>
      <c r="BR32">
        <v>57.72</v>
      </c>
      <c r="BS32" s="195">
        <v>58.57</v>
      </c>
      <c r="BT32">
        <v>56.76</v>
      </c>
      <c r="BU32" s="195">
        <v>56.76</v>
      </c>
      <c r="BV32">
        <v>56.76</v>
      </c>
      <c r="BW32" s="195">
        <v>58.57</v>
      </c>
      <c r="BX32">
        <v>56.76</v>
      </c>
      <c r="BY32" s="195">
        <v>58.57</v>
      </c>
      <c r="BZ32">
        <v>56.76</v>
      </c>
      <c r="CA32" s="195">
        <v>57.72</v>
      </c>
      <c r="CB32">
        <v>57.72</v>
      </c>
      <c r="CC32" s="195">
        <v>56.76</v>
      </c>
      <c r="CD32">
        <v>56.76</v>
      </c>
    </row>
    <row r="33" spans="2:82">
      <c r="B33">
        <v>72</v>
      </c>
      <c r="C33">
        <v>57.39</v>
      </c>
      <c r="D33">
        <v>57.39</v>
      </c>
      <c r="E33" s="195">
        <v>58.26</v>
      </c>
      <c r="F33">
        <v>56.39</v>
      </c>
      <c r="G33" s="195">
        <v>57.95</v>
      </c>
      <c r="H33">
        <v>57.95</v>
      </c>
      <c r="I33" s="195">
        <v>59.03</v>
      </c>
      <c r="J33">
        <v>59.03</v>
      </c>
      <c r="K33" s="195">
        <v>58.27</v>
      </c>
      <c r="L33">
        <v>57.29</v>
      </c>
      <c r="M33" s="195">
        <v>58.27</v>
      </c>
      <c r="N33">
        <v>58.79</v>
      </c>
      <c r="O33" s="195">
        <v>57.16</v>
      </c>
      <c r="P33">
        <v>57.16</v>
      </c>
      <c r="Q33">
        <v>57.71</v>
      </c>
      <c r="R33">
        <v>57.71</v>
      </c>
      <c r="S33" s="195">
        <v>56.4</v>
      </c>
      <c r="T33">
        <v>56.4</v>
      </c>
      <c r="U33" s="195">
        <v>58.25</v>
      </c>
      <c r="V33">
        <v>58.25</v>
      </c>
      <c r="W33" s="195">
        <v>57.47</v>
      </c>
      <c r="X33">
        <v>57.47</v>
      </c>
      <c r="Y33" s="195">
        <v>57.53</v>
      </c>
      <c r="Z33">
        <v>57.53</v>
      </c>
      <c r="AA33">
        <v>58.54</v>
      </c>
      <c r="AB33">
        <v>58.54</v>
      </c>
      <c r="AC33" s="195">
        <v>57.91</v>
      </c>
      <c r="AD33">
        <v>55.53</v>
      </c>
      <c r="AE33" s="195">
        <v>57.38</v>
      </c>
      <c r="AF33">
        <v>57.38</v>
      </c>
      <c r="AG33" s="195">
        <v>57.39</v>
      </c>
      <c r="AH33">
        <v>57.39</v>
      </c>
      <c r="AI33" s="195">
        <v>56.4</v>
      </c>
      <c r="AJ33">
        <v>56.4</v>
      </c>
      <c r="AK33" s="195">
        <v>59.27</v>
      </c>
      <c r="AL33">
        <v>56.4</v>
      </c>
      <c r="AM33" s="195">
        <v>57.38</v>
      </c>
      <c r="AN33">
        <v>57.38</v>
      </c>
      <c r="AO33" s="195">
        <v>56.4</v>
      </c>
      <c r="AP33">
        <v>56.4</v>
      </c>
      <c r="AQ33" s="195">
        <v>57.39</v>
      </c>
      <c r="AR33">
        <v>57.39</v>
      </c>
      <c r="AS33" s="195">
        <v>58.27</v>
      </c>
      <c r="AT33">
        <v>56.4</v>
      </c>
      <c r="AU33">
        <v>58.27</v>
      </c>
      <c r="AV33">
        <v>56.4</v>
      </c>
      <c r="AW33" s="195">
        <v>56.4</v>
      </c>
      <c r="AX33">
        <v>56.4</v>
      </c>
      <c r="AY33" s="195">
        <v>57.39</v>
      </c>
      <c r="AZ33">
        <v>57.39</v>
      </c>
      <c r="BA33" s="195">
        <v>56.4</v>
      </c>
      <c r="BB33">
        <v>56.4</v>
      </c>
      <c r="BC33" s="195"/>
      <c r="BE33" s="195">
        <v>57.39</v>
      </c>
      <c r="BF33">
        <v>57.39</v>
      </c>
      <c r="BG33" s="195">
        <v>58.27</v>
      </c>
      <c r="BH33">
        <v>56.4</v>
      </c>
      <c r="BI33" s="195">
        <v>57.39</v>
      </c>
      <c r="BJ33">
        <v>57.39</v>
      </c>
      <c r="BK33" s="195">
        <v>56.4</v>
      </c>
      <c r="BL33">
        <v>56.4</v>
      </c>
      <c r="BM33" s="195"/>
      <c r="BN33">
        <v>56.41</v>
      </c>
      <c r="BO33" s="195">
        <v>58.26</v>
      </c>
      <c r="BP33">
        <v>56.39</v>
      </c>
      <c r="BQ33" s="195">
        <v>57.39</v>
      </c>
      <c r="BR33">
        <v>57.39</v>
      </c>
      <c r="BS33" s="195">
        <v>58.27</v>
      </c>
      <c r="BT33">
        <v>56.4</v>
      </c>
      <c r="BU33" s="195">
        <v>56.39</v>
      </c>
      <c r="BV33">
        <v>56.39</v>
      </c>
      <c r="BW33" s="195">
        <v>58.27</v>
      </c>
      <c r="BX33">
        <v>56.4</v>
      </c>
      <c r="BY33" s="195">
        <v>58.267000000000003</v>
      </c>
      <c r="BZ33">
        <v>56.396000000000001</v>
      </c>
      <c r="CA33" s="195">
        <v>57.39</v>
      </c>
      <c r="CB33">
        <v>57.39</v>
      </c>
      <c r="CC33" s="195">
        <v>56.4</v>
      </c>
      <c r="CD33">
        <v>56.4</v>
      </c>
    </row>
    <row r="34" spans="2:82">
      <c r="B34">
        <v>71</v>
      </c>
      <c r="C34">
        <v>57.07</v>
      </c>
      <c r="D34">
        <v>57.07</v>
      </c>
      <c r="E34" s="195">
        <v>57.96</v>
      </c>
      <c r="F34">
        <v>56.01</v>
      </c>
      <c r="G34" s="195">
        <v>57.62</v>
      </c>
      <c r="H34">
        <v>57.62</v>
      </c>
      <c r="I34" s="195">
        <v>58.73</v>
      </c>
      <c r="J34">
        <v>58.73</v>
      </c>
      <c r="K34" s="195">
        <v>57.97</v>
      </c>
      <c r="L34">
        <v>57.02</v>
      </c>
      <c r="M34" s="195">
        <v>57.97</v>
      </c>
      <c r="N34">
        <v>58.22</v>
      </c>
      <c r="O34" s="195">
        <v>56.89</v>
      </c>
      <c r="P34">
        <v>56.89</v>
      </c>
      <c r="Q34">
        <v>57.43</v>
      </c>
      <c r="R34">
        <v>57.43</v>
      </c>
      <c r="S34" s="195">
        <v>56.01</v>
      </c>
      <c r="T34">
        <v>56.01</v>
      </c>
      <c r="U34" s="195">
        <v>57.71</v>
      </c>
      <c r="V34">
        <v>57.71</v>
      </c>
      <c r="W34" s="195">
        <v>57.18</v>
      </c>
      <c r="X34">
        <v>57.18</v>
      </c>
      <c r="Y34" s="195">
        <v>57.21</v>
      </c>
      <c r="Z34">
        <v>57.21</v>
      </c>
      <c r="AA34">
        <v>58.03</v>
      </c>
      <c r="AB34">
        <v>58.03</v>
      </c>
      <c r="AC34" s="195">
        <v>57.62</v>
      </c>
      <c r="AD34">
        <v>55.15</v>
      </c>
      <c r="AE34" s="195">
        <v>57.04</v>
      </c>
      <c r="AF34">
        <v>57.04</v>
      </c>
      <c r="AG34" s="195">
        <v>57.05</v>
      </c>
      <c r="AH34">
        <v>57.05</v>
      </c>
      <c r="AI34" s="195">
        <v>56.01</v>
      </c>
      <c r="AJ34">
        <v>56.01</v>
      </c>
      <c r="AK34" s="195">
        <v>58.97</v>
      </c>
      <c r="AL34">
        <v>56.01</v>
      </c>
      <c r="AM34" s="195">
        <v>57.04</v>
      </c>
      <c r="AN34">
        <v>57.04</v>
      </c>
      <c r="AO34" s="195">
        <v>56.01</v>
      </c>
      <c r="AP34">
        <v>56.01</v>
      </c>
      <c r="AQ34" s="195">
        <v>57.05</v>
      </c>
      <c r="AR34">
        <v>57.05</v>
      </c>
      <c r="AS34" s="195">
        <v>57.97</v>
      </c>
      <c r="AT34">
        <v>56.01</v>
      </c>
      <c r="AU34">
        <v>57.99</v>
      </c>
      <c r="AV34">
        <v>56.01</v>
      </c>
      <c r="AW34" s="195">
        <v>56.01</v>
      </c>
      <c r="AX34">
        <v>56.01</v>
      </c>
      <c r="AY34" s="195">
        <v>57.05</v>
      </c>
      <c r="AZ34">
        <v>57.05</v>
      </c>
      <c r="BA34" s="195">
        <v>56.01</v>
      </c>
      <c r="BB34">
        <v>56.01</v>
      </c>
      <c r="BC34" s="195"/>
      <c r="BE34" s="195">
        <v>57.05</v>
      </c>
      <c r="BF34">
        <v>57.05</v>
      </c>
      <c r="BG34" s="195">
        <v>57.97</v>
      </c>
      <c r="BH34">
        <v>56.01</v>
      </c>
      <c r="BI34" s="195">
        <v>57.05</v>
      </c>
      <c r="BJ34">
        <v>57.05</v>
      </c>
      <c r="BK34" s="195">
        <v>56.01</v>
      </c>
      <c r="BL34">
        <v>56.01</v>
      </c>
      <c r="BM34" s="195"/>
      <c r="BN34">
        <v>56</v>
      </c>
      <c r="BO34" s="195">
        <v>57.96</v>
      </c>
      <c r="BP34">
        <v>56.01</v>
      </c>
      <c r="BQ34" s="195">
        <v>57.05</v>
      </c>
      <c r="BR34">
        <v>57.05</v>
      </c>
      <c r="BS34" s="195">
        <v>57.97</v>
      </c>
      <c r="BT34">
        <v>56.01</v>
      </c>
      <c r="BU34" s="195">
        <v>56.01</v>
      </c>
      <c r="BV34">
        <v>56.01</v>
      </c>
      <c r="BW34" s="195">
        <v>57.97</v>
      </c>
      <c r="BX34">
        <v>56.01</v>
      </c>
      <c r="BY34" s="195">
        <v>57.966999999999999</v>
      </c>
      <c r="BZ34">
        <v>56.01</v>
      </c>
      <c r="CA34" s="195">
        <v>57.05</v>
      </c>
      <c r="CB34">
        <v>57.05</v>
      </c>
      <c r="CC34" s="195">
        <v>56.01</v>
      </c>
      <c r="CD34">
        <v>56.01</v>
      </c>
    </row>
    <row r="35" spans="2:82">
      <c r="B35">
        <v>70</v>
      </c>
      <c r="C35">
        <v>56.75</v>
      </c>
      <c r="D35">
        <v>56.75</v>
      </c>
      <c r="E35" s="195">
        <v>57.63</v>
      </c>
      <c r="F35">
        <v>55.64</v>
      </c>
      <c r="G35" s="195">
        <v>57.31</v>
      </c>
      <c r="H35">
        <v>57.31</v>
      </c>
      <c r="I35" s="195">
        <v>58.4</v>
      </c>
      <c r="J35">
        <v>58.4</v>
      </c>
      <c r="K35" s="195">
        <v>57.64</v>
      </c>
      <c r="L35">
        <v>56.75</v>
      </c>
      <c r="M35" s="195">
        <v>57.64</v>
      </c>
      <c r="N35">
        <v>57.65</v>
      </c>
      <c r="O35" s="195">
        <v>56.62</v>
      </c>
      <c r="P35">
        <v>56.62</v>
      </c>
      <c r="Q35">
        <v>57.13</v>
      </c>
      <c r="R35">
        <v>57.13</v>
      </c>
      <c r="S35" s="195">
        <v>55.65</v>
      </c>
      <c r="T35">
        <v>55.65</v>
      </c>
      <c r="U35" s="195">
        <v>57.37</v>
      </c>
      <c r="V35">
        <v>57.37</v>
      </c>
      <c r="W35" s="195">
        <v>56.85</v>
      </c>
      <c r="X35">
        <v>56.85</v>
      </c>
      <c r="Y35" s="195">
        <v>56.86</v>
      </c>
      <c r="Z35">
        <v>56.86</v>
      </c>
      <c r="AA35">
        <v>57.82</v>
      </c>
      <c r="AB35">
        <v>57.82</v>
      </c>
      <c r="AC35" s="195">
        <v>57.29</v>
      </c>
      <c r="AD35">
        <v>54.79</v>
      </c>
      <c r="AE35" s="195">
        <v>56.7</v>
      </c>
      <c r="AF35">
        <v>56.7</v>
      </c>
      <c r="AG35" s="195">
        <v>56.7</v>
      </c>
      <c r="AH35">
        <v>56.7</v>
      </c>
      <c r="AI35" s="195">
        <v>55.65</v>
      </c>
      <c r="AJ35">
        <v>55.65</v>
      </c>
      <c r="AK35" s="195">
        <v>58.64</v>
      </c>
      <c r="AL35">
        <v>55.65</v>
      </c>
      <c r="AM35" s="195">
        <v>56.7</v>
      </c>
      <c r="AN35">
        <v>56.7</v>
      </c>
      <c r="AO35" s="195">
        <v>55.65</v>
      </c>
      <c r="AP35">
        <v>55.65</v>
      </c>
      <c r="AQ35" s="195">
        <v>56.7</v>
      </c>
      <c r="AR35">
        <v>56.7</v>
      </c>
      <c r="AS35" s="195">
        <v>57.64</v>
      </c>
      <c r="AT35">
        <v>55.65</v>
      </c>
      <c r="AU35">
        <v>57.68</v>
      </c>
      <c r="AV35">
        <v>55.65</v>
      </c>
      <c r="AW35" s="195">
        <v>55.65</v>
      </c>
      <c r="AX35">
        <v>55.65</v>
      </c>
      <c r="AY35" s="195">
        <v>56.7</v>
      </c>
      <c r="AZ35">
        <v>56.7</v>
      </c>
      <c r="BA35" s="195">
        <v>55.65</v>
      </c>
      <c r="BB35">
        <v>55.65</v>
      </c>
      <c r="BC35" s="195"/>
      <c r="BE35" s="195">
        <v>56.7</v>
      </c>
      <c r="BF35">
        <v>56.7</v>
      </c>
      <c r="BG35" s="195">
        <v>57.64</v>
      </c>
      <c r="BH35">
        <v>55.65</v>
      </c>
      <c r="BI35" s="195">
        <v>56.7</v>
      </c>
      <c r="BJ35">
        <v>56.7</v>
      </c>
      <c r="BK35" s="195">
        <v>55.65</v>
      </c>
      <c r="BL35">
        <v>55.65</v>
      </c>
      <c r="BM35" s="195"/>
      <c r="BN35">
        <v>55.63</v>
      </c>
      <c r="BO35" s="195">
        <v>57.63</v>
      </c>
      <c r="BP35">
        <v>55.64</v>
      </c>
      <c r="BQ35" s="195">
        <v>56.7</v>
      </c>
      <c r="BR35">
        <v>56.7</v>
      </c>
      <c r="BS35" s="195">
        <v>57.64</v>
      </c>
      <c r="BT35">
        <v>55.65</v>
      </c>
      <c r="BU35" s="195">
        <v>55.64</v>
      </c>
      <c r="BV35">
        <v>55.64</v>
      </c>
      <c r="BW35" s="195">
        <v>57.64</v>
      </c>
      <c r="BX35">
        <v>55.65</v>
      </c>
      <c r="BY35" s="195">
        <v>57.639000000000003</v>
      </c>
      <c r="BZ35">
        <v>55.646000000000001</v>
      </c>
      <c r="CA35" s="195">
        <v>56.7</v>
      </c>
      <c r="CB35">
        <v>56.7</v>
      </c>
      <c r="CC35" s="195">
        <v>55.65</v>
      </c>
      <c r="CD35">
        <v>55.65</v>
      </c>
    </row>
    <row r="36" spans="2:82">
      <c r="B36">
        <v>69</v>
      </c>
      <c r="C36">
        <v>56.41</v>
      </c>
      <c r="D36">
        <v>56.41</v>
      </c>
      <c r="E36" s="195">
        <v>57.32</v>
      </c>
      <c r="F36">
        <v>55.29</v>
      </c>
      <c r="G36" s="195">
        <v>57.01</v>
      </c>
      <c r="H36">
        <v>57.01</v>
      </c>
      <c r="I36" s="195">
        <v>58.08</v>
      </c>
      <c r="J36">
        <v>58.08</v>
      </c>
      <c r="K36" s="195">
        <v>57.33</v>
      </c>
      <c r="L36">
        <v>56.46</v>
      </c>
      <c r="M36" s="195">
        <v>57.33</v>
      </c>
      <c r="N36">
        <v>56.46</v>
      </c>
      <c r="O36" s="195">
        <v>56.32</v>
      </c>
      <c r="P36">
        <v>56.32</v>
      </c>
      <c r="Q36">
        <v>56.82</v>
      </c>
      <c r="R36">
        <v>56.82</v>
      </c>
      <c r="S36" s="195">
        <v>55.29</v>
      </c>
      <c r="T36">
        <v>55.29</v>
      </c>
      <c r="U36" s="195">
        <v>56.85</v>
      </c>
      <c r="V36">
        <v>56.85</v>
      </c>
      <c r="W36" s="195">
        <v>56.52</v>
      </c>
      <c r="X36">
        <v>56.52</v>
      </c>
      <c r="Y36" s="195">
        <v>56.51</v>
      </c>
      <c r="Z36">
        <v>56.51</v>
      </c>
      <c r="AA36">
        <v>57.28</v>
      </c>
      <c r="AB36">
        <v>57.28</v>
      </c>
      <c r="AC36" s="195">
        <v>56.98</v>
      </c>
      <c r="AD36">
        <v>54.44</v>
      </c>
      <c r="AE36" s="195">
        <v>56.37</v>
      </c>
      <c r="AF36">
        <v>56.37</v>
      </c>
      <c r="AG36" s="195">
        <v>56.37</v>
      </c>
      <c r="AH36">
        <v>56.37</v>
      </c>
      <c r="AI36" s="195">
        <v>55.29</v>
      </c>
      <c r="AJ36">
        <v>55.29</v>
      </c>
      <c r="AK36" s="195">
        <v>58.33</v>
      </c>
      <c r="AL36">
        <v>55.29</v>
      </c>
      <c r="AM36" s="195">
        <v>56.37</v>
      </c>
      <c r="AN36">
        <v>56.37</v>
      </c>
      <c r="AO36" s="195">
        <v>55.29</v>
      </c>
      <c r="AP36">
        <v>55.29</v>
      </c>
      <c r="AQ36" s="195">
        <v>56.37</v>
      </c>
      <c r="AR36">
        <v>56.37</v>
      </c>
      <c r="AS36" s="195">
        <v>57.33</v>
      </c>
      <c r="AT36">
        <v>55.29</v>
      </c>
      <c r="AU36">
        <v>57.37</v>
      </c>
      <c r="AV36">
        <v>55.31</v>
      </c>
      <c r="AW36" s="195">
        <v>55.29</v>
      </c>
      <c r="AX36">
        <v>55.29</v>
      </c>
      <c r="AY36" s="195">
        <v>56.37</v>
      </c>
      <c r="AZ36">
        <v>56.37</v>
      </c>
      <c r="BA36" s="195">
        <v>55.29</v>
      </c>
      <c r="BB36">
        <v>55.29</v>
      </c>
      <c r="BC36" s="195"/>
      <c r="BE36" s="195">
        <v>56.37</v>
      </c>
      <c r="BF36">
        <v>56.37</v>
      </c>
      <c r="BG36" s="195">
        <v>57.33</v>
      </c>
      <c r="BH36">
        <v>55.29</v>
      </c>
      <c r="BI36" s="195">
        <v>56.37</v>
      </c>
      <c r="BJ36">
        <v>56.37</v>
      </c>
      <c r="BK36" s="195">
        <v>55.29</v>
      </c>
      <c r="BL36">
        <v>55.29</v>
      </c>
      <c r="BM36" s="195"/>
      <c r="BN36">
        <v>55.27</v>
      </c>
      <c r="BO36" s="195">
        <v>57.32</v>
      </c>
      <c r="BP36">
        <v>55.29</v>
      </c>
      <c r="BQ36" s="195">
        <v>56.37</v>
      </c>
      <c r="BR36">
        <v>56.37</v>
      </c>
      <c r="BS36" s="195">
        <v>57.33</v>
      </c>
      <c r="BT36">
        <v>55.29</v>
      </c>
      <c r="BU36" s="195">
        <v>55.29</v>
      </c>
      <c r="BV36">
        <v>55.29</v>
      </c>
      <c r="BW36" s="195">
        <v>57.33</v>
      </c>
      <c r="BX36">
        <v>55.29</v>
      </c>
      <c r="BY36" s="195">
        <v>57.33</v>
      </c>
      <c r="BZ36">
        <v>55.292000000000002</v>
      </c>
      <c r="CA36" s="195">
        <v>56.37</v>
      </c>
      <c r="CB36">
        <v>56.37</v>
      </c>
      <c r="CC36" s="195">
        <v>55.29</v>
      </c>
      <c r="CD36">
        <v>55.29</v>
      </c>
    </row>
    <row r="37" spans="2:82">
      <c r="B37">
        <v>68</v>
      </c>
      <c r="C37">
        <v>56.02</v>
      </c>
      <c r="D37">
        <v>56.02</v>
      </c>
      <c r="E37" s="195">
        <v>56.91</v>
      </c>
      <c r="F37">
        <v>54.92</v>
      </c>
      <c r="G37" s="195">
        <v>56.7</v>
      </c>
      <c r="H37">
        <v>56.7</v>
      </c>
      <c r="I37" s="195">
        <v>57.67</v>
      </c>
      <c r="J37">
        <v>57.67</v>
      </c>
      <c r="K37" s="195">
        <v>56.92</v>
      </c>
      <c r="L37">
        <v>56.15</v>
      </c>
      <c r="M37" s="195">
        <v>56.92</v>
      </c>
      <c r="N37">
        <v>56.15</v>
      </c>
      <c r="O37" s="195">
        <v>56</v>
      </c>
      <c r="P37">
        <v>56</v>
      </c>
      <c r="Q37">
        <v>56.46</v>
      </c>
      <c r="R37">
        <v>56.46</v>
      </c>
      <c r="S37" s="195">
        <v>54.93</v>
      </c>
      <c r="T37">
        <v>54.93</v>
      </c>
      <c r="U37" s="195">
        <v>56.37</v>
      </c>
      <c r="V37">
        <v>56.37</v>
      </c>
      <c r="W37" s="195">
        <v>56.16</v>
      </c>
      <c r="X37">
        <v>56.16</v>
      </c>
      <c r="Y37" s="195">
        <v>56.16</v>
      </c>
      <c r="Z37">
        <v>56.16</v>
      </c>
      <c r="AA37">
        <v>57.01</v>
      </c>
      <c r="AB37">
        <v>57.01</v>
      </c>
      <c r="AC37" s="195">
        <v>56.57</v>
      </c>
      <c r="AD37">
        <v>54.08</v>
      </c>
      <c r="AE37" s="195">
        <v>55.98</v>
      </c>
      <c r="AF37">
        <v>55.98</v>
      </c>
      <c r="AG37" s="195">
        <v>55.98</v>
      </c>
      <c r="AH37">
        <v>55.98</v>
      </c>
      <c r="AI37" s="195">
        <v>54.93</v>
      </c>
      <c r="AJ37">
        <v>54.93</v>
      </c>
      <c r="AK37" s="195">
        <v>57.92</v>
      </c>
      <c r="AL37">
        <v>54.93</v>
      </c>
      <c r="AM37" s="195">
        <v>55.98</v>
      </c>
      <c r="AN37">
        <v>55.98</v>
      </c>
      <c r="AO37" s="195">
        <v>54.93</v>
      </c>
      <c r="AP37">
        <v>54.93</v>
      </c>
      <c r="AQ37" s="195">
        <v>55.98</v>
      </c>
      <c r="AR37">
        <v>55.98</v>
      </c>
      <c r="AS37" s="195">
        <v>56.92</v>
      </c>
      <c r="AT37">
        <v>54.93</v>
      </c>
      <c r="AU37">
        <v>56.94</v>
      </c>
      <c r="AV37">
        <v>54.95</v>
      </c>
      <c r="AW37" s="195">
        <v>54.93</v>
      </c>
      <c r="AX37">
        <v>54.93</v>
      </c>
      <c r="AY37" s="195">
        <v>55.98</v>
      </c>
      <c r="AZ37">
        <v>55.98</v>
      </c>
      <c r="BA37" s="195">
        <v>54.93</v>
      </c>
      <c r="BB37">
        <v>54.93</v>
      </c>
      <c r="BC37" s="195"/>
      <c r="BE37" s="195">
        <v>55.98</v>
      </c>
      <c r="BF37">
        <v>55.98</v>
      </c>
      <c r="BG37" s="195">
        <v>56.92</v>
      </c>
      <c r="BH37">
        <v>54.93</v>
      </c>
      <c r="BI37" s="195">
        <v>55.98</v>
      </c>
      <c r="BJ37">
        <v>55.98</v>
      </c>
      <c r="BK37" s="195">
        <v>54.93</v>
      </c>
      <c r="BL37">
        <v>54.93</v>
      </c>
      <c r="BM37" s="195"/>
      <c r="BN37">
        <v>54.91</v>
      </c>
      <c r="BO37" s="195">
        <v>56.91</v>
      </c>
      <c r="BP37">
        <v>54.92</v>
      </c>
      <c r="BQ37" s="195">
        <v>55.98</v>
      </c>
      <c r="BR37">
        <v>55.98</v>
      </c>
      <c r="BS37" s="195">
        <v>56.92</v>
      </c>
      <c r="BT37">
        <v>54.93</v>
      </c>
      <c r="BU37" s="195">
        <v>54.92</v>
      </c>
      <c r="BV37">
        <v>54.92</v>
      </c>
      <c r="BW37" s="195">
        <v>56.92</v>
      </c>
      <c r="BX37">
        <v>54.93</v>
      </c>
      <c r="BY37" s="195">
        <v>56.917999999999999</v>
      </c>
      <c r="BZ37">
        <v>54.927</v>
      </c>
      <c r="CA37" s="195">
        <v>55.98</v>
      </c>
      <c r="CB37">
        <v>55.98</v>
      </c>
      <c r="CC37" s="195">
        <v>54.93</v>
      </c>
      <c r="CD37">
        <v>54.93</v>
      </c>
    </row>
    <row r="38" spans="2:82">
      <c r="B38">
        <v>67</v>
      </c>
      <c r="C38">
        <v>55.61</v>
      </c>
      <c r="D38">
        <v>55.61</v>
      </c>
      <c r="E38" s="195">
        <v>56.54</v>
      </c>
      <c r="F38">
        <v>54.58</v>
      </c>
      <c r="G38" s="195">
        <v>56.4</v>
      </c>
      <c r="H38">
        <v>56.4</v>
      </c>
      <c r="I38" s="195">
        <v>57.3</v>
      </c>
      <c r="J38">
        <v>57.3</v>
      </c>
      <c r="K38" s="195">
        <v>56.54</v>
      </c>
      <c r="L38">
        <v>55.83</v>
      </c>
      <c r="M38" s="195">
        <v>56.54</v>
      </c>
      <c r="N38">
        <v>55.83</v>
      </c>
      <c r="O38" s="195">
        <v>55.67</v>
      </c>
      <c r="P38">
        <v>55.67</v>
      </c>
      <c r="Q38">
        <v>56.11</v>
      </c>
      <c r="R38">
        <v>56.11</v>
      </c>
      <c r="S38" s="195">
        <v>54.58</v>
      </c>
      <c r="T38">
        <v>54.58</v>
      </c>
      <c r="U38" s="195">
        <v>56.02</v>
      </c>
      <c r="V38">
        <v>56.02</v>
      </c>
      <c r="W38" s="195">
        <v>55.82</v>
      </c>
      <c r="X38">
        <v>55.82</v>
      </c>
      <c r="Y38" s="195">
        <v>55.81</v>
      </c>
      <c r="Z38">
        <v>55.81</v>
      </c>
      <c r="AA38">
        <v>56.68</v>
      </c>
      <c r="AB38">
        <v>56.68</v>
      </c>
      <c r="AC38" s="195">
        <v>56.2</v>
      </c>
      <c r="AD38">
        <v>53.74</v>
      </c>
      <c r="AE38" s="195">
        <v>55.62</v>
      </c>
      <c r="AF38">
        <v>55.62</v>
      </c>
      <c r="AG38" s="195">
        <v>55.62</v>
      </c>
      <c r="AH38">
        <v>55.62</v>
      </c>
      <c r="AI38" s="195">
        <v>54.58</v>
      </c>
      <c r="AJ38">
        <v>54.58</v>
      </c>
      <c r="AK38" s="195">
        <v>57.55</v>
      </c>
      <c r="AL38">
        <v>54.58</v>
      </c>
      <c r="AM38" s="195">
        <v>55.62</v>
      </c>
      <c r="AN38">
        <v>55.62</v>
      </c>
      <c r="AO38" s="195">
        <v>54.58</v>
      </c>
      <c r="AP38">
        <v>54.58</v>
      </c>
      <c r="AQ38" s="195">
        <v>55.62</v>
      </c>
      <c r="AR38">
        <v>55.62</v>
      </c>
      <c r="AS38" s="195">
        <v>56.55</v>
      </c>
      <c r="AT38">
        <v>54.58</v>
      </c>
      <c r="AU38">
        <v>56.55</v>
      </c>
      <c r="AV38">
        <v>54.61</v>
      </c>
      <c r="AW38" s="195">
        <v>54.58</v>
      </c>
      <c r="AX38">
        <v>54.58</v>
      </c>
      <c r="AY38" s="195">
        <v>55.62</v>
      </c>
      <c r="AZ38">
        <v>55.62</v>
      </c>
      <c r="BA38" s="195">
        <v>54.58</v>
      </c>
      <c r="BB38">
        <v>54.58</v>
      </c>
      <c r="BC38" s="195"/>
      <c r="BE38" s="195">
        <v>55.62</v>
      </c>
      <c r="BF38">
        <v>55.62</v>
      </c>
      <c r="BG38" s="195">
        <v>56.54</v>
      </c>
      <c r="BH38">
        <v>54.58</v>
      </c>
      <c r="BI38" s="195">
        <v>55.62</v>
      </c>
      <c r="BJ38">
        <v>55.62</v>
      </c>
      <c r="BK38" s="195">
        <v>54.59</v>
      </c>
      <c r="BL38">
        <v>54.59</v>
      </c>
      <c r="BM38" s="195"/>
      <c r="BN38">
        <v>54.57</v>
      </c>
      <c r="BO38" s="195">
        <v>56.54</v>
      </c>
      <c r="BP38">
        <v>54.58</v>
      </c>
      <c r="BQ38" s="195">
        <v>55.62</v>
      </c>
      <c r="BR38">
        <v>55.62</v>
      </c>
      <c r="BS38" s="195">
        <v>56.55</v>
      </c>
      <c r="BT38">
        <v>54.58</v>
      </c>
      <c r="BU38" s="195">
        <v>54.58</v>
      </c>
      <c r="BV38">
        <v>54.58</v>
      </c>
      <c r="BW38" s="195">
        <v>56.54</v>
      </c>
      <c r="BX38">
        <v>54.58</v>
      </c>
      <c r="BY38" s="195">
        <v>56.545000000000002</v>
      </c>
      <c r="BZ38">
        <v>54.582999999999998</v>
      </c>
      <c r="CA38" s="195">
        <v>55.62</v>
      </c>
      <c r="CB38">
        <v>55.62</v>
      </c>
      <c r="CC38" s="195">
        <v>54.58</v>
      </c>
      <c r="CD38">
        <v>54.58</v>
      </c>
    </row>
    <row r="39" spans="2:82">
      <c r="B39">
        <v>66</v>
      </c>
      <c r="C39">
        <v>55.25</v>
      </c>
      <c r="D39">
        <v>55.25</v>
      </c>
      <c r="E39" s="195">
        <v>56.2</v>
      </c>
      <c r="F39">
        <v>54.16</v>
      </c>
      <c r="G39" s="195">
        <v>56.05</v>
      </c>
      <c r="H39">
        <v>56.05</v>
      </c>
      <c r="I39" s="195">
        <v>56.95</v>
      </c>
      <c r="J39">
        <v>56.95</v>
      </c>
      <c r="K39" s="195">
        <v>56.21</v>
      </c>
      <c r="L39">
        <v>55.5</v>
      </c>
      <c r="M39" s="195">
        <v>56.21</v>
      </c>
      <c r="N39">
        <v>55.5</v>
      </c>
      <c r="O39" s="195">
        <v>55.33</v>
      </c>
      <c r="P39">
        <v>55.33</v>
      </c>
      <c r="Q39">
        <v>55.77</v>
      </c>
      <c r="R39">
        <v>55.77</v>
      </c>
      <c r="S39" s="195">
        <v>54.17</v>
      </c>
      <c r="T39">
        <v>54.17</v>
      </c>
      <c r="U39" s="195">
        <v>55.45</v>
      </c>
      <c r="V39">
        <v>55.45</v>
      </c>
      <c r="W39" s="195">
        <v>55.5</v>
      </c>
      <c r="X39">
        <v>55.5</v>
      </c>
      <c r="Y39" s="195">
        <v>55.47</v>
      </c>
      <c r="Z39">
        <v>55.47</v>
      </c>
      <c r="AA39">
        <v>56.05</v>
      </c>
      <c r="AB39">
        <v>56.05</v>
      </c>
      <c r="AC39" s="195">
        <v>55.87</v>
      </c>
      <c r="AD39">
        <v>53.33</v>
      </c>
      <c r="AE39" s="195">
        <v>55.24</v>
      </c>
      <c r="AF39">
        <v>55.24</v>
      </c>
      <c r="AG39" s="195">
        <v>55.25</v>
      </c>
      <c r="AH39">
        <v>55.25</v>
      </c>
      <c r="AI39" s="195">
        <v>54.17</v>
      </c>
      <c r="AJ39">
        <v>54.17</v>
      </c>
      <c r="AK39" s="195">
        <v>57.21</v>
      </c>
      <c r="AL39">
        <v>54.17</v>
      </c>
      <c r="AM39" s="195">
        <v>55.24</v>
      </c>
      <c r="AN39">
        <v>55.24</v>
      </c>
      <c r="AO39" s="195">
        <v>54.17</v>
      </c>
      <c r="AP39">
        <v>54.17</v>
      </c>
      <c r="AQ39" s="195">
        <v>55.25</v>
      </c>
      <c r="AR39">
        <v>55.25</v>
      </c>
      <c r="AS39" s="195">
        <v>56.21</v>
      </c>
      <c r="AT39">
        <v>54.17</v>
      </c>
      <c r="AU39">
        <v>56.21</v>
      </c>
      <c r="AV39">
        <v>54.21</v>
      </c>
      <c r="AW39" s="195">
        <v>54.17</v>
      </c>
      <c r="AX39">
        <v>54.17</v>
      </c>
      <c r="AY39" s="195">
        <v>55.25</v>
      </c>
      <c r="AZ39">
        <v>55.25</v>
      </c>
      <c r="BA39" s="195">
        <v>54.17</v>
      </c>
      <c r="BB39">
        <v>54.17</v>
      </c>
      <c r="BC39" s="195"/>
      <c r="BE39" s="195">
        <v>55.25</v>
      </c>
      <c r="BF39">
        <v>55.25</v>
      </c>
      <c r="BG39" s="195">
        <v>56.21</v>
      </c>
      <c r="BH39">
        <v>54.17</v>
      </c>
      <c r="BI39" s="195">
        <v>55.25</v>
      </c>
      <c r="BJ39">
        <v>55.25</v>
      </c>
      <c r="BK39" s="195">
        <v>54.17</v>
      </c>
      <c r="BL39">
        <v>54.17</v>
      </c>
      <c r="BM39" s="195"/>
      <c r="BN39">
        <v>54.21</v>
      </c>
      <c r="BO39" s="195">
        <v>56.2</v>
      </c>
      <c r="BP39">
        <v>54.16</v>
      </c>
      <c r="BQ39" s="195">
        <v>55.25</v>
      </c>
      <c r="BR39">
        <v>55.25</v>
      </c>
      <c r="BS39" s="195">
        <v>56.21</v>
      </c>
      <c r="BT39">
        <v>54.17</v>
      </c>
      <c r="BU39" s="195">
        <v>54.16</v>
      </c>
      <c r="BV39">
        <v>54.16</v>
      </c>
      <c r="BW39" s="195">
        <v>56.21</v>
      </c>
      <c r="BX39">
        <v>54.17</v>
      </c>
      <c r="BY39" s="195">
        <v>56.207000000000001</v>
      </c>
      <c r="BZ39">
        <v>54.167000000000002</v>
      </c>
      <c r="CA39" s="195">
        <v>55.25</v>
      </c>
      <c r="CB39">
        <v>55.25</v>
      </c>
      <c r="CC39" s="195">
        <v>54.17</v>
      </c>
      <c r="CD39">
        <v>54.17</v>
      </c>
    </row>
    <row r="40" spans="2:82">
      <c r="B40">
        <v>65</v>
      </c>
      <c r="C40">
        <v>54.89</v>
      </c>
      <c r="D40">
        <v>54.89</v>
      </c>
      <c r="E40" s="195">
        <v>55.88</v>
      </c>
      <c r="F40">
        <v>53.84</v>
      </c>
      <c r="G40" s="195">
        <v>55.77</v>
      </c>
      <c r="H40">
        <v>55.77</v>
      </c>
      <c r="I40" s="195">
        <v>56.63</v>
      </c>
      <c r="J40">
        <v>56.63</v>
      </c>
      <c r="K40" s="195">
        <v>55.89</v>
      </c>
      <c r="L40">
        <v>55.17</v>
      </c>
      <c r="M40" s="195">
        <v>55.89</v>
      </c>
      <c r="N40">
        <v>55.17</v>
      </c>
      <c r="O40" s="195">
        <v>55</v>
      </c>
      <c r="P40">
        <v>55</v>
      </c>
      <c r="Q40">
        <v>55.44</v>
      </c>
      <c r="R40">
        <v>55.44</v>
      </c>
      <c r="S40" s="195">
        <v>53.84</v>
      </c>
      <c r="T40">
        <v>53.84</v>
      </c>
      <c r="U40" s="195">
        <v>55.12</v>
      </c>
      <c r="V40">
        <v>55.12</v>
      </c>
      <c r="W40" s="195">
        <v>55.14</v>
      </c>
      <c r="X40">
        <v>55.14</v>
      </c>
      <c r="Y40" s="195">
        <v>55.09</v>
      </c>
      <c r="Z40">
        <v>55.09</v>
      </c>
      <c r="AA40">
        <v>55.8</v>
      </c>
      <c r="AB40">
        <v>55.8</v>
      </c>
      <c r="AC40" s="195">
        <v>55.55</v>
      </c>
      <c r="AD40">
        <v>53.01</v>
      </c>
      <c r="AE40" s="195">
        <v>54.92</v>
      </c>
      <c r="AF40">
        <v>54.92</v>
      </c>
      <c r="AG40" s="195">
        <v>54.93</v>
      </c>
      <c r="AH40">
        <v>54.93</v>
      </c>
      <c r="AI40" s="195">
        <v>53.84</v>
      </c>
      <c r="AJ40">
        <v>53.84</v>
      </c>
      <c r="AK40" s="195">
        <v>56.89</v>
      </c>
      <c r="AL40">
        <v>53.84</v>
      </c>
      <c r="AM40" s="195">
        <v>54.92</v>
      </c>
      <c r="AN40">
        <v>54.92</v>
      </c>
      <c r="AO40" s="195">
        <v>53.84</v>
      </c>
      <c r="AP40">
        <v>53.84</v>
      </c>
      <c r="AQ40" s="195">
        <v>54.93</v>
      </c>
      <c r="AR40">
        <v>54.93</v>
      </c>
      <c r="AS40" s="195">
        <v>55.89</v>
      </c>
      <c r="AT40">
        <v>53.84</v>
      </c>
      <c r="AU40">
        <v>55.89</v>
      </c>
      <c r="AV40">
        <v>53.86</v>
      </c>
      <c r="AW40" s="195">
        <v>53.84</v>
      </c>
      <c r="AX40">
        <v>53.84</v>
      </c>
      <c r="AY40" s="195">
        <v>54.93</v>
      </c>
      <c r="AZ40">
        <v>54.93</v>
      </c>
      <c r="BA40" s="195">
        <v>53.84</v>
      </c>
      <c r="BB40">
        <v>53.84</v>
      </c>
      <c r="BC40" s="195"/>
      <c r="BE40" s="195">
        <v>54.93</v>
      </c>
      <c r="BF40">
        <v>54.93</v>
      </c>
      <c r="BG40" s="195">
        <v>55.89</v>
      </c>
      <c r="BH40">
        <v>53.84</v>
      </c>
      <c r="BI40" s="195">
        <v>54.93</v>
      </c>
      <c r="BJ40">
        <v>54.93</v>
      </c>
      <c r="BK40" s="195">
        <v>53.85</v>
      </c>
      <c r="BL40">
        <v>53.85</v>
      </c>
      <c r="BM40" s="195"/>
      <c r="BN40">
        <v>54</v>
      </c>
      <c r="BO40" s="195">
        <v>55.88</v>
      </c>
      <c r="BP40">
        <v>53.84</v>
      </c>
      <c r="BQ40" s="195">
        <v>54.93</v>
      </c>
      <c r="BR40">
        <v>54.93</v>
      </c>
      <c r="BS40" s="195">
        <v>55.89</v>
      </c>
      <c r="BT40">
        <v>53.84</v>
      </c>
      <c r="BU40" s="195">
        <v>53.84</v>
      </c>
      <c r="BV40">
        <v>53.84</v>
      </c>
      <c r="BW40" s="195">
        <v>55.89</v>
      </c>
      <c r="BX40">
        <v>53.84</v>
      </c>
      <c r="BY40" s="195">
        <v>55.889000000000003</v>
      </c>
      <c r="BZ40">
        <v>53.844000000000001</v>
      </c>
      <c r="CA40" s="195">
        <v>54.93</v>
      </c>
      <c r="CB40">
        <v>54.93</v>
      </c>
      <c r="CC40" s="195">
        <v>53.84</v>
      </c>
      <c r="CD40">
        <v>53.84</v>
      </c>
    </row>
    <row r="41" spans="2:82">
      <c r="B41">
        <v>64</v>
      </c>
      <c r="C41">
        <v>54.53</v>
      </c>
      <c r="D41">
        <v>54.53</v>
      </c>
      <c r="E41" s="195">
        <v>55.54</v>
      </c>
      <c r="F41">
        <v>53.53</v>
      </c>
      <c r="G41" s="195">
        <v>55.51</v>
      </c>
      <c r="H41">
        <v>55.51</v>
      </c>
      <c r="I41" s="195">
        <v>56.29</v>
      </c>
      <c r="J41">
        <v>56.29</v>
      </c>
      <c r="K41" s="195">
        <v>55.55</v>
      </c>
      <c r="L41">
        <v>54.83</v>
      </c>
      <c r="M41" s="195">
        <v>55.55</v>
      </c>
      <c r="N41">
        <v>54.83</v>
      </c>
      <c r="O41" s="195">
        <v>54.67</v>
      </c>
      <c r="P41">
        <v>54.67</v>
      </c>
      <c r="Q41">
        <v>55.11</v>
      </c>
      <c r="R41">
        <v>55.11</v>
      </c>
      <c r="S41" s="195">
        <v>53.53</v>
      </c>
      <c r="T41">
        <v>53.53</v>
      </c>
      <c r="U41" s="195">
        <v>54.7</v>
      </c>
      <c r="V41">
        <v>54.7</v>
      </c>
      <c r="W41" s="195">
        <v>54.8</v>
      </c>
      <c r="X41">
        <v>54.8</v>
      </c>
      <c r="Y41" s="195">
        <v>54.75</v>
      </c>
      <c r="Z41">
        <v>54.75</v>
      </c>
      <c r="AA41">
        <v>55.36</v>
      </c>
      <c r="AB41">
        <v>55.36</v>
      </c>
      <c r="AC41" s="195">
        <v>55.21</v>
      </c>
      <c r="AD41">
        <v>52.7</v>
      </c>
      <c r="AE41" s="195">
        <v>54.59</v>
      </c>
      <c r="AF41">
        <v>54.59</v>
      </c>
      <c r="AG41" s="195">
        <v>54.6</v>
      </c>
      <c r="AH41">
        <v>54.6</v>
      </c>
      <c r="AI41" s="195">
        <v>53.53</v>
      </c>
      <c r="AJ41">
        <v>53.53</v>
      </c>
      <c r="AK41" s="195">
        <v>56.55</v>
      </c>
      <c r="AL41">
        <v>53.53</v>
      </c>
      <c r="AM41" s="195">
        <v>54.59</v>
      </c>
      <c r="AN41">
        <v>54.59</v>
      </c>
      <c r="AO41" s="195">
        <v>53.53</v>
      </c>
      <c r="AP41">
        <v>53.53</v>
      </c>
      <c r="AQ41" s="195">
        <v>54.6</v>
      </c>
      <c r="AR41">
        <v>54.6</v>
      </c>
      <c r="AS41" s="195">
        <v>55.55</v>
      </c>
      <c r="AT41">
        <v>53.53</v>
      </c>
      <c r="AU41">
        <v>55.55</v>
      </c>
      <c r="AV41">
        <v>53.53</v>
      </c>
      <c r="AW41" s="195">
        <v>53.53</v>
      </c>
      <c r="AX41">
        <v>53.53</v>
      </c>
      <c r="AY41" s="195">
        <v>54.6</v>
      </c>
      <c r="AZ41">
        <v>54.6</v>
      </c>
      <c r="BA41" s="195">
        <v>53.53</v>
      </c>
      <c r="BB41">
        <v>53.53</v>
      </c>
      <c r="BC41" s="195"/>
      <c r="BE41" s="195">
        <v>54.6</v>
      </c>
      <c r="BF41">
        <v>54.6</v>
      </c>
      <c r="BG41" s="195">
        <v>55.55</v>
      </c>
      <c r="BH41">
        <v>53.53</v>
      </c>
      <c r="BI41" s="195">
        <v>54.6</v>
      </c>
      <c r="BJ41">
        <v>54.6</v>
      </c>
      <c r="BK41" s="195">
        <v>53.53</v>
      </c>
      <c r="BL41">
        <v>53.53</v>
      </c>
      <c r="BM41" s="195"/>
      <c r="BN41">
        <v>53.63</v>
      </c>
      <c r="BO41" s="195">
        <v>55.54</v>
      </c>
      <c r="BP41">
        <v>53.53</v>
      </c>
      <c r="BQ41" s="195">
        <v>54.6</v>
      </c>
      <c r="BR41">
        <v>54.6</v>
      </c>
      <c r="BS41" s="195">
        <v>55.55</v>
      </c>
      <c r="BT41">
        <v>53.53</v>
      </c>
      <c r="BU41" s="195">
        <v>53.53</v>
      </c>
      <c r="BV41">
        <v>53.53</v>
      </c>
      <c r="BW41" s="195">
        <v>55.55</v>
      </c>
      <c r="BX41">
        <v>53.53</v>
      </c>
      <c r="BY41" s="195">
        <v>55.545999999999999</v>
      </c>
      <c r="BZ41">
        <v>53.530999999999999</v>
      </c>
      <c r="CA41" s="195">
        <v>54.6</v>
      </c>
      <c r="CB41">
        <v>54.6</v>
      </c>
      <c r="CC41" s="195">
        <v>53.53</v>
      </c>
      <c r="CD41">
        <v>53.53</v>
      </c>
    </row>
    <row r="42" spans="2:82">
      <c r="B42">
        <v>63</v>
      </c>
      <c r="C42">
        <v>54.16</v>
      </c>
      <c r="D42">
        <v>54.16</v>
      </c>
      <c r="E42" s="195">
        <v>55.18</v>
      </c>
      <c r="F42">
        <v>53.22</v>
      </c>
      <c r="G42" s="195">
        <v>55.26</v>
      </c>
      <c r="H42">
        <v>55.26</v>
      </c>
      <c r="I42" s="195">
        <v>55.91</v>
      </c>
      <c r="J42">
        <v>55.91</v>
      </c>
      <c r="K42" s="195">
        <v>55.19</v>
      </c>
      <c r="L42">
        <v>54.52</v>
      </c>
      <c r="M42" s="195">
        <v>55.19</v>
      </c>
      <c r="N42">
        <v>54.52</v>
      </c>
      <c r="O42" s="195">
        <v>54.37</v>
      </c>
      <c r="P42">
        <v>54.37</v>
      </c>
      <c r="Q42">
        <v>54.77</v>
      </c>
      <c r="R42">
        <v>54.77</v>
      </c>
      <c r="S42" s="195">
        <v>53.23</v>
      </c>
      <c r="T42">
        <v>53.23</v>
      </c>
      <c r="U42" s="195">
        <v>54.36</v>
      </c>
      <c r="V42">
        <v>54.36</v>
      </c>
      <c r="W42" s="195">
        <v>54.46</v>
      </c>
      <c r="X42">
        <v>54.46</v>
      </c>
      <c r="Y42" s="195">
        <v>54.41</v>
      </c>
      <c r="Z42">
        <v>54.41</v>
      </c>
      <c r="AA42">
        <v>55.05</v>
      </c>
      <c r="AB42">
        <v>55.05</v>
      </c>
      <c r="AC42" s="195">
        <v>54.85</v>
      </c>
      <c r="AD42">
        <v>52.41</v>
      </c>
      <c r="AE42" s="195">
        <v>54.26</v>
      </c>
      <c r="AF42">
        <v>54.26</v>
      </c>
      <c r="AG42" s="195">
        <v>54.26</v>
      </c>
      <c r="AH42">
        <v>54.26</v>
      </c>
      <c r="AI42" s="195">
        <v>53.23</v>
      </c>
      <c r="AJ42">
        <v>53.23</v>
      </c>
      <c r="AK42" s="195">
        <v>56.18</v>
      </c>
      <c r="AL42">
        <v>53.23</v>
      </c>
      <c r="AM42" s="195">
        <v>54.26</v>
      </c>
      <c r="AN42">
        <v>54.26</v>
      </c>
      <c r="AO42" s="195">
        <v>53.23</v>
      </c>
      <c r="AP42">
        <v>53.23</v>
      </c>
      <c r="AQ42" s="195">
        <v>54.26</v>
      </c>
      <c r="AR42">
        <v>54.26</v>
      </c>
      <c r="AS42" s="195">
        <v>55.18</v>
      </c>
      <c r="AT42">
        <v>53.23</v>
      </c>
      <c r="AU42">
        <v>55.18</v>
      </c>
      <c r="AV42">
        <v>53.23</v>
      </c>
      <c r="AW42" s="195">
        <v>53.23</v>
      </c>
      <c r="AX42">
        <v>53.23</v>
      </c>
      <c r="AY42" s="195">
        <v>54.26</v>
      </c>
      <c r="AZ42">
        <v>54.26</v>
      </c>
      <c r="BA42" s="195">
        <v>53.23</v>
      </c>
      <c r="BB42">
        <v>53.23</v>
      </c>
      <c r="BC42" s="195"/>
      <c r="BE42" s="195">
        <v>54.26</v>
      </c>
      <c r="BF42">
        <v>54.26</v>
      </c>
      <c r="BG42" s="195">
        <v>55.19</v>
      </c>
      <c r="BH42">
        <v>53.23</v>
      </c>
      <c r="BI42" s="195">
        <v>54.27</v>
      </c>
      <c r="BJ42">
        <v>54.27</v>
      </c>
      <c r="BK42" s="195">
        <v>53.23</v>
      </c>
      <c r="BL42">
        <v>53.23</v>
      </c>
      <c r="BM42" s="195"/>
      <c r="BN42">
        <v>53.25</v>
      </c>
      <c r="BO42" s="195">
        <v>55.18</v>
      </c>
      <c r="BP42">
        <v>53.22</v>
      </c>
      <c r="BQ42" s="195">
        <v>54.26</v>
      </c>
      <c r="BR42">
        <v>54.26</v>
      </c>
      <c r="BS42" s="195">
        <v>55.18</v>
      </c>
      <c r="BT42">
        <v>53.23</v>
      </c>
      <c r="BU42" s="195">
        <v>53.22</v>
      </c>
      <c r="BV42">
        <v>53.22</v>
      </c>
      <c r="BW42" s="195">
        <v>55.19</v>
      </c>
      <c r="BX42">
        <v>53.23</v>
      </c>
      <c r="BY42" s="195">
        <v>55.185000000000002</v>
      </c>
      <c r="BZ42">
        <v>53.228999999999999</v>
      </c>
      <c r="CA42" s="195">
        <v>54.26</v>
      </c>
      <c r="CB42">
        <v>54.26</v>
      </c>
      <c r="CC42" s="195">
        <v>53.23</v>
      </c>
      <c r="CD42">
        <v>53.23</v>
      </c>
    </row>
    <row r="43" spans="2:82">
      <c r="B43">
        <v>62</v>
      </c>
      <c r="C43">
        <v>53.77</v>
      </c>
      <c r="D43">
        <v>53.77</v>
      </c>
      <c r="E43" s="195">
        <v>54.82</v>
      </c>
      <c r="F43">
        <v>52.94</v>
      </c>
      <c r="G43" s="195">
        <v>55.01</v>
      </c>
      <c r="H43">
        <v>55.01</v>
      </c>
      <c r="I43" s="195">
        <v>55.56</v>
      </c>
      <c r="J43">
        <v>55.56</v>
      </c>
      <c r="K43" s="195">
        <v>54.82</v>
      </c>
      <c r="L43">
        <v>54.24</v>
      </c>
      <c r="M43" s="195">
        <v>54.82</v>
      </c>
      <c r="N43">
        <v>54.24</v>
      </c>
      <c r="O43" s="195">
        <v>54.11</v>
      </c>
      <c r="P43">
        <v>54.11</v>
      </c>
      <c r="Q43">
        <v>54.47</v>
      </c>
      <c r="R43">
        <v>54.47</v>
      </c>
      <c r="S43" s="195">
        <v>52.94</v>
      </c>
      <c r="T43">
        <v>52.94</v>
      </c>
      <c r="U43" s="195">
        <v>53.95</v>
      </c>
      <c r="V43">
        <v>53.95</v>
      </c>
      <c r="W43" s="195">
        <v>54.14</v>
      </c>
      <c r="X43">
        <v>54.14</v>
      </c>
      <c r="Y43" s="195">
        <v>54.11</v>
      </c>
      <c r="Z43">
        <v>54.11</v>
      </c>
      <c r="AA43">
        <v>54.6</v>
      </c>
      <c r="AB43">
        <v>54.6</v>
      </c>
      <c r="AC43" s="195">
        <v>54.49</v>
      </c>
      <c r="AD43">
        <v>52.13</v>
      </c>
      <c r="AE43" s="195">
        <v>53.93</v>
      </c>
      <c r="AF43">
        <v>53.93</v>
      </c>
      <c r="AG43" s="195">
        <v>53.94</v>
      </c>
      <c r="AH43">
        <v>53.94</v>
      </c>
      <c r="AI43" s="195">
        <v>52.94</v>
      </c>
      <c r="AJ43">
        <v>52.94</v>
      </c>
      <c r="AK43" s="195">
        <v>55.83</v>
      </c>
      <c r="AL43">
        <v>52.94</v>
      </c>
      <c r="AM43" s="195">
        <v>53.93</v>
      </c>
      <c r="AN43">
        <v>53.93</v>
      </c>
      <c r="AO43" s="195">
        <v>52.94</v>
      </c>
      <c r="AP43">
        <v>52.94</v>
      </c>
      <c r="AQ43" s="195">
        <v>53.94</v>
      </c>
      <c r="AR43">
        <v>53.94</v>
      </c>
      <c r="AS43" s="195">
        <v>54.83</v>
      </c>
      <c r="AT43">
        <v>52.94</v>
      </c>
      <c r="AU43">
        <v>54.83</v>
      </c>
      <c r="AV43">
        <v>52.94</v>
      </c>
      <c r="AW43" s="195">
        <v>52.94</v>
      </c>
      <c r="AX43">
        <v>52.94</v>
      </c>
      <c r="AY43" s="195">
        <v>53.94</v>
      </c>
      <c r="AZ43">
        <v>53.94</v>
      </c>
      <c r="BA43" s="195">
        <v>52.94</v>
      </c>
      <c r="BB43">
        <v>52.94</v>
      </c>
      <c r="BC43" s="195"/>
      <c r="BE43" s="195">
        <v>53.94</v>
      </c>
      <c r="BF43">
        <v>53.94</v>
      </c>
      <c r="BG43" s="195">
        <v>54.82</v>
      </c>
      <c r="BH43">
        <v>52.94</v>
      </c>
      <c r="BI43" s="195">
        <v>53.94</v>
      </c>
      <c r="BJ43">
        <v>53.94</v>
      </c>
      <c r="BK43" s="195">
        <v>52.95</v>
      </c>
      <c r="BL43">
        <v>52.95</v>
      </c>
      <c r="BM43" s="195"/>
      <c r="BN43">
        <v>52.88</v>
      </c>
      <c r="BO43" s="195">
        <v>54.82</v>
      </c>
      <c r="BP43">
        <v>52.94</v>
      </c>
      <c r="BQ43" s="195">
        <v>53.94</v>
      </c>
      <c r="BR43">
        <v>53.94</v>
      </c>
      <c r="BS43" s="195">
        <v>54.83</v>
      </c>
      <c r="BT43">
        <v>52.94</v>
      </c>
      <c r="BU43" s="195">
        <v>52.94</v>
      </c>
      <c r="BV43">
        <v>52.94</v>
      </c>
      <c r="BW43" s="195">
        <v>54.82</v>
      </c>
      <c r="BX43">
        <v>52.94</v>
      </c>
      <c r="BY43" s="195">
        <v>54.823999999999998</v>
      </c>
      <c r="BZ43">
        <v>52.944000000000003</v>
      </c>
      <c r="CA43" s="195">
        <v>53.94</v>
      </c>
      <c r="CB43">
        <v>53.94</v>
      </c>
      <c r="CC43" s="195">
        <v>52.94</v>
      </c>
      <c r="CD43">
        <v>52.94</v>
      </c>
    </row>
    <row r="44" spans="2:82">
      <c r="B44">
        <v>61</v>
      </c>
      <c r="C44">
        <v>53.37</v>
      </c>
      <c r="D44">
        <v>53.37</v>
      </c>
      <c r="E44" s="195">
        <v>54.45</v>
      </c>
      <c r="F44">
        <v>52.62</v>
      </c>
      <c r="G44" s="195">
        <v>54.75</v>
      </c>
      <c r="H44">
        <v>54.75</v>
      </c>
      <c r="I44" s="195">
        <v>55.17</v>
      </c>
      <c r="J44">
        <v>55.17</v>
      </c>
      <c r="K44" s="195">
        <v>54.45</v>
      </c>
      <c r="L44">
        <v>53.96</v>
      </c>
      <c r="M44" s="195">
        <v>54.45</v>
      </c>
      <c r="N44">
        <v>53.96</v>
      </c>
      <c r="O44" s="195">
        <v>53.85</v>
      </c>
      <c r="P44">
        <v>53.85</v>
      </c>
      <c r="Q44">
        <v>54.15</v>
      </c>
      <c r="R44">
        <v>54.15</v>
      </c>
      <c r="S44" s="195">
        <v>52.63</v>
      </c>
      <c r="T44">
        <v>52.63</v>
      </c>
      <c r="U44" s="195">
        <v>53.64</v>
      </c>
      <c r="V44">
        <v>53.64</v>
      </c>
      <c r="W44" s="195">
        <v>53.82</v>
      </c>
      <c r="X44">
        <v>53.82</v>
      </c>
      <c r="Y44" s="195">
        <v>53.77</v>
      </c>
      <c r="Z44">
        <v>53.77</v>
      </c>
      <c r="AA44">
        <v>54.45</v>
      </c>
      <c r="AB44">
        <v>54.45</v>
      </c>
      <c r="AC44" s="195">
        <v>54.12</v>
      </c>
      <c r="AD44">
        <v>51.82</v>
      </c>
      <c r="AE44" s="195">
        <v>53.59</v>
      </c>
      <c r="AF44">
        <v>53.59</v>
      </c>
      <c r="AG44" s="195">
        <v>53.59</v>
      </c>
      <c r="AH44">
        <v>53.59</v>
      </c>
      <c r="AI44" s="195">
        <v>52.63</v>
      </c>
      <c r="AJ44">
        <v>52.63</v>
      </c>
      <c r="AK44" s="195">
        <v>55.45</v>
      </c>
      <c r="AL44">
        <v>52.63</v>
      </c>
      <c r="AM44" s="195">
        <v>53.59</v>
      </c>
      <c r="AN44">
        <v>53.59</v>
      </c>
      <c r="AO44" s="195">
        <v>52.63</v>
      </c>
      <c r="AP44">
        <v>52.63</v>
      </c>
      <c r="AQ44" s="195">
        <v>53.59</v>
      </c>
      <c r="AR44">
        <v>53.59</v>
      </c>
      <c r="AS44" s="195">
        <v>54.45</v>
      </c>
      <c r="AT44">
        <v>52.63</v>
      </c>
      <c r="AU44">
        <v>54.45</v>
      </c>
      <c r="AV44">
        <v>52.63</v>
      </c>
      <c r="AW44" s="195">
        <v>52.63</v>
      </c>
      <c r="AX44">
        <v>52.63</v>
      </c>
      <c r="AY44" s="195">
        <v>53.59</v>
      </c>
      <c r="AZ44">
        <v>53.59</v>
      </c>
      <c r="BA44" s="195">
        <v>52.63</v>
      </c>
      <c r="BB44">
        <v>52.63</v>
      </c>
      <c r="BC44" s="195"/>
      <c r="BE44" s="195">
        <v>53.59</v>
      </c>
      <c r="BF44">
        <v>53.59</v>
      </c>
      <c r="BG44" s="195">
        <v>54.45</v>
      </c>
      <c r="BH44">
        <v>52.63</v>
      </c>
      <c r="BI44" s="195">
        <v>53.6</v>
      </c>
      <c r="BJ44">
        <v>53.6</v>
      </c>
      <c r="BK44" s="195">
        <v>52.63</v>
      </c>
      <c r="BL44">
        <v>52.63</v>
      </c>
      <c r="BM44" s="195"/>
      <c r="BN44">
        <v>52.5</v>
      </c>
      <c r="BO44" s="195">
        <v>54.45</v>
      </c>
      <c r="BP44">
        <v>52.62</v>
      </c>
      <c r="BQ44" s="195">
        <v>53.59</v>
      </c>
      <c r="BR44">
        <v>53.59</v>
      </c>
      <c r="BS44" s="195">
        <v>54.45</v>
      </c>
      <c r="BT44">
        <v>52.63</v>
      </c>
      <c r="BU44" s="195">
        <v>52.62</v>
      </c>
      <c r="BV44">
        <v>52.62</v>
      </c>
      <c r="BW44" s="195">
        <v>54.45</v>
      </c>
      <c r="BX44">
        <v>52.63</v>
      </c>
      <c r="BY44" s="195">
        <v>54.454000000000001</v>
      </c>
      <c r="BZ44">
        <v>52.627000000000002</v>
      </c>
      <c r="CA44" s="195">
        <v>53.59</v>
      </c>
      <c r="CB44">
        <v>53.59</v>
      </c>
      <c r="CC44" s="195">
        <v>52.63</v>
      </c>
      <c r="CD44">
        <v>52.63</v>
      </c>
    </row>
    <row r="45" spans="2:82">
      <c r="B45">
        <v>60</v>
      </c>
      <c r="C45">
        <v>53</v>
      </c>
      <c r="D45">
        <v>53</v>
      </c>
      <c r="E45" s="195">
        <v>54.08</v>
      </c>
      <c r="F45">
        <v>52.26</v>
      </c>
      <c r="G45" s="195">
        <v>54.44</v>
      </c>
      <c r="H45">
        <v>54.44</v>
      </c>
      <c r="I45" s="195">
        <v>54.8</v>
      </c>
      <c r="J45">
        <v>54.8</v>
      </c>
      <c r="K45" s="195">
        <v>54.08</v>
      </c>
      <c r="L45">
        <v>53.7</v>
      </c>
      <c r="M45" s="195">
        <v>54.08</v>
      </c>
      <c r="N45">
        <v>53.7</v>
      </c>
      <c r="O45" s="195">
        <v>53.59</v>
      </c>
      <c r="P45">
        <v>53.59</v>
      </c>
      <c r="Q45">
        <v>53.83</v>
      </c>
      <c r="R45">
        <v>53.83</v>
      </c>
      <c r="S45" s="195">
        <v>52.27</v>
      </c>
      <c r="T45">
        <v>52.27</v>
      </c>
      <c r="U45" s="195">
        <v>53.23</v>
      </c>
      <c r="V45">
        <v>53.23</v>
      </c>
      <c r="W45" s="195">
        <v>53.48</v>
      </c>
      <c r="X45">
        <v>53.48</v>
      </c>
      <c r="Y45" s="195">
        <v>53.42</v>
      </c>
      <c r="Z45">
        <v>53.42</v>
      </c>
      <c r="AA45">
        <v>53.97</v>
      </c>
      <c r="AB45">
        <v>53.97</v>
      </c>
      <c r="AC45" s="195">
        <v>53.76</v>
      </c>
      <c r="AD45">
        <v>51.46</v>
      </c>
      <c r="AE45" s="195">
        <v>53.22</v>
      </c>
      <c r="AF45">
        <v>53.22</v>
      </c>
      <c r="AG45" s="195">
        <v>53.23</v>
      </c>
      <c r="AH45">
        <v>53.23</v>
      </c>
      <c r="AI45" s="195">
        <v>52.27</v>
      </c>
      <c r="AJ45">
        <v>52.27</v>
      </c>
      <c r="AK45" s="195">
        <v>55.08</v>
      </c>
      <c r="AL45">
        <v>52.27</v>
      </c>
      <c r="AM45" s="195">
        <v>53.22</v>
      </c>
      <c r="AN45">
        <v>53.22</v>
      </c>
      <c r="AO45" s="195">
        <v>52.27</v>
      </c>
      <c r="AP45">
        <v>52.27</v>
      </c>
      <c r="AQ45" s="195">
        <v>53.23</v>
      </c>
      <c r="AR45">
        <v>53.23</v>
      </c>
      <c r="AS45" s="195">
        <v>54.08</v>
      </c>
      <c r="AT45">
        <v>52.27</v>
      </c>
      <c r="AU45">
        <v>54.08</v>
      </c>
      <c r="AV45">
        <v>52.29</v>
      </c>
      <c r="AW45" s="195">
        <v>52.27</v>
      </c>
      <c r="AX45">
        <v>52.27</v>
      </c>
      <c r="AY45" s="195">
        <v>53.23</v>
      </c>
      <c r="AZ45">
        <v>53.23</v>
      </c>
      <c r="BA45" s="195">
        <v>52.27</v>
      </c>
      <c r="BB45">
        <v>52.27</v>
      </c>
      <c r="BC45" s="195"/>
      <c r="BE45" s="195">
        <v>53.23</v>
      </c>
      <c r="BF45">
        <v>53.23</v>
      </c>
      <c r="BG45" s="195">
        <v>54.08</v>
      </c>
      <c r="BH45">
        <v>52.27</v>
      </c>
      <c r="BI45" s="195">
        <v>53.23</v>
      </c>
      <c r="BJ45">
        <v>53.23</v>
      </c>
      <c r="BK45" s="195">
        <v>52.27</v>
      </c>
      <c r="BL45">
        <v>52.27</v>
      </c>
      <c r="BM45" s="195"/>
      <c r="BN45">
        <v>52.13</v>
      </c>
      <c r="BO45" s="195">
        <v>54.08</v>
      </c>
      <c r="BP45">
        <v>52.26</v>
      </c>
      <c r="BQ45" s="195">
        <v>53.23</v>
      </c>
      <c r="BR45">
        <v>53.23</v>
      </c>
      <c r="BS45" s="195">
        <v>54.08</v>
      </c>
      <c r="BT45">
        <v>52.27</v>
      </c>
      <c r="BU45" s="195">
        <v>52.26</v>
      </c>
      <c r="BV45">
        <v>52.26</v>
      </c>
      <c r="BW45" s="195">
        <v>54.08</v>
      </c>
      <c r="BX45">
        <v>52.27</v>
      </c>
      <c r="BY45" s="195">
        <v>54.082999999999998</v>
      </c>
      <c r="BZ45">
        <v>52.268999999999998</v>
      </c>
      <c r="CA45" s="195">
        <v>53.23</v>
      </c>
      <c r="CB45">
        <v>53.23</v>
      </c>
      <c r="CC45" s="195">
        <v>52.27</v>
      </c>
      <c r="CD45">
        <v>52.27</v>
      </c>
    </row>
    <row r="46" spans="2:82">
      <c r="B46">
        <v>59</v>
      </c>
      <c r="C46">
        <v>52.66</v>
      </c>
      <c r="D46">
        <v>52.66</v>
      </c>
      <c r="E46" s="195">
        <v>53.64</v>
      </c>
      <c r="F46">
        <v>51.93</v>
      </c>
      <c r="G46" s="195">
        <v>54.15</v>
      </c>
      <c r="H46">
        <v>54.15</v>
      </c>
      <c r="I46" s="195">
        <v>54.37</v>
      </c>
      <c r="J46">
        <v>54.37</v>
      </c>
      <c r="K46" s="195">
        <v>53.65</v>
      </c>
      <c r="L46">
        <v>53.45</v>
      </c>
      <c r="M46" s="195">
        <v>53.65</v>
      </c>
      <c r="N46">
        <v>53.45</v>
      </c>
      <c r="O46" s="195">
        <v>53.34</v>
      </c>
      <c r="P46">
        <v>53.34</v>
      </c>
      <c r="Q46">
        <v>53.49</v>
      </c>
      <c r="R46">
        <v>53.49</v>
      </c>
      <c r="S46" s="195">
        <v>51.93</v>
      </c>
      <c r="T46">
        <v>51.93</v>
      </c>
      <c r="U46" s="195">
        <v>52.84</v>
      </c>
      <c r="V46">
        <v>52.84</v>
      </c>
      <c r="W46" s="195">
        <v>53.17</v>
      </c>
      <c r="X46">
        <v>53.17</v>
      </c>
      <c r="Y46" s="195">
        <v>53.06</v>
      </c>
      <c r="Z46">
        <v>53.06</v>
      </c>
      <c r="AA46">
        <v>53.28</v>
      </c>
      <c r="AB46">
        <v>53.28</v>
      </c>
      <c r="AC46" s="195">
        <v>53.32</v>
      </c>
      <c r="AD46">
        <v>51.13</v>
      </c>
      <c r="AE46" s="195">
        <v>52.84</v>
      </c>
      <c r="AF46">
        <v>52.84</v>
      </c>
      <c r="AG46" s="195">
        <v>52.84</v>
      </c>
      <c r="AH46">
        <v>52.84</v>
      </c>
      <c r="AI46" s="195">
        <v>51.93</v>
      </c>
      <c r="AJ46">
        <v>51.93</v>
      </c>
      <c r="AK46" s="195">
        <v>54.65</v>
      </c>
      <c r="AL46">
        <v>51.93</v>
      </c>
      <c r="AM46" s="195">
        <v>52.84</v>
      </c>
      <c r="AN46">
        <v>52.84</v>
      </c>
      <c r="AO46" s="195">
        <v>51.93</v>
      </c>
      <c r="AP46">
        <v>51.93</v>
      </c>
      <c r="AQ46" s="195">
        <v>52.84</v>
      </c>
      <c r="AR46">
        <v>52.84</v>
      </c>
      <c r="AS46" s="195">
        <v>53.65</v>
      </c>
      <c r="AT46">
        <v>51.93</v>
      </c>
      <c r="AU46">
        <v>53.65</v>
      </c>
      <c r="AV46">
        <v>51.97</v>
      </c>
      <c r="AW46" s="195">
        <v>51.93</v>
      </c>
      <c r="AX46">
        <v>51.93</v>
      </c>
      <c r="AY46" s="195">
        <v>52.84</v>
      </c>
      <c r="AZ46">
        <v>52.84</v>
      </c>
      <c r="BA46" s="195">
        <v>51.93</v>
      </c>
      <c r="BB46">
        <v>51.93</v>
      </c>
      <c r="BC46" s="195"/>
      <c r="BE46" s="195">
        <v>52.84</v>
      </c>
      <c r="BF46">
        <v>52.84</v>
      </c>
      <c r="BG46" s="195">
        <v>53.65</v>
      </c>
      <c r="BH46">
        <v>51.93</v>
      </c>
      <c r="BI46" s="195">
        <v>52.84</v>
      </c>
      <c r="BJ46">
        <v>52.84</v>
      </c>
      <c r="BK46" s="195">
        <v>51.93</v>
      </c>
      <c r="BL46">
        <v>51.93</v>
      </c>
      <c r="BM46" s="195"/>
      <c r="BN46">
        <v>51.83</v>
      </c>
      <c r="BO46" s="195">
        <v>53.64</v>
      </c>
      <c r="BP46">
        <v>51.93</v>
      </c>
      <c r="BQ46" s="195">
        <v>52.84</v>
      </c>
      <c r="BR46">
        <v>52.84</v>
      </c>
      <c r="BS46" s="195">
        <v>53.65</v>
      </c>
      <c r="BT46">
        <v>51.93</v>
      </c>
      <c r="BU46" s="195">
        <v>51.93</v>
      </c>
      <c r="BV46">
        <v>51.93</v>
      </c>
      <c r="BW46" s="195">
        <v>53.65</v>
      </c>
      <c r="BX46">
        <v>51.93</v>
      </c>
      <c r="BY46" s="195">
        <v>53.648000000000003</v>
      </c>
      <c r="BZ46">
        <v>51.930999999999997</v>
      </c>
      <c r="CA46" s="195">
        <v>52.84</v>
      </c>
      <c r="CB46">
        <v>52.84</v>
      </c>
      <c r="CC46" s="195">
        <v>51.93</v>
      </c>
      <c r="CD46">
        <v>51.93</v>
      </c>
    </row>
    <row r="47" spans="2:82">
      <c r="B47">
        <v>58</v>
      </c>
      <c r="C47">
        <v>52.33</v>
      </c>
      <c r="D47">
        <v>52.33</v>
      </c>
      <c r="E47" s="195">
        <v>53.28</v>
      </c>
      <c r="F47">
        <v>51.62</v>
      </c>
      <c r="G47" s="195">
        <v>53.9</v>
      </c>
      <c r="H47">
        <v>53.9</v>
      </c>
      <c r="I47" s="195">
        <v>54</v>
      </c>
      <c r="J47">
        <v>54</v>
      </c>
      <c r="K47" s="195">
        <v>53.29</v>
      </c>
      <c r="L47">
        <v>53.19</v>
      </c>
      <c r="M47" s="195">
        <v>53.29</v>
      </c>
      <c r="N47">
        <v>53.19</v>
      </c>
      <c r="O47" s="195">
        <v>53.09</v>
      </c>
      <c r="P47">
        <v>53.09</v>
      </c>
      <c r="Q47">
        <v>53.19</v>
      </c>
      <c r="R47">
        <v>53.19</v>
      </c>
      <c r="S47" s="195">
        <v>51.63</v>
      </c>
      <c r="T47">
        <v>51.63</v>
      </c>
      <c r="U47" s="195">
        <v>52.5</v>
      </c>
      <c r="V47">
        <v>52.5</v>
      </c>
      <c r="W47" s="195">
        <v>52.86</v>
      </c>
      <c r="X47">
        <v>52.86</v>
      </c>
      <c r="Y47" s="195">
        <v>52.7</v>
      </c>
      <c r="Z47">
        <v>52.7</v>
      </c>
      <c r="AA47">
        <v>53.22</v>
      </c>
      <c r="AB47">
        <v>53.22</v>
      </c>
      <c r="AC47" s="195">
        <v>52.96</v>
      </c>
      <c r="AD47">
        <v>50.83</v>
      </c>
      <c r="AE47" s="195">
        <v>52.5</v>
      </c>
      <c r="AF47">
        <v>52.5</v>
      </c>
      <c r="AG47" s="195">
        <v>52.5</v>
      </c>
      <c r="AH47">
        <v>52.5</v>
      </c>
      <c r="AI47" s="195">
        <v>51.63</v>
      </c>
      <c r="AJ47">
        <v>51.63</v>
      </c>
      <c r="AK47" s="195">
        <v>54.29</v>
      </c>
      <c r="AL47">
        <v>51.63</v>
      </c>
      <c r="AM47" s="195">
        <v>52.5</v>
      </c>
      <c r="AN47">
        <v>52.5</v>
      </c>
      <c r="AO47" s="195">
        <v>51.63</v>
      </c>
      <c r="AP47">
        <v>51.63</v>
      </c>
      <c r="AQ47" s="195">
        <v>52.5</v>
      </c>
      <c r="AR47">
        <v>52.5</v>
      </c>
      <c r="AS47" s="195">
        <v>53.29</v>
      </c>
      <c r="AT47">
        <v>51.63</v>
      </c>
      <c r="AU47">
        <v>53.29</v>
      </c>
      <c r="AV47">
        <v>51.66</v>
      </c>
      <c r="AW47" s="195">
        <v>51.63</v>
      </c>
      <c r="AX47">
        <v>51.63</v>
      </c>
      <c r="AY47" s="195">
        <v>52.5</v>
      </c>
      <c r="AZ47">
        <v>52.5</v>
      </c>
      <c r="BA47" s="195">
        <v>51.63</v>
      </c>
      <c r="BB47">
        <v>51.63</v>
      </c>
      <c r="BC47" s="195"/>
      <c r="BE47" s="195">
        <v>52.5</v>
      </c>
      <c r="BF47">
        <v>52.5</v>
      </c>
      <c r="BG47" s="195">
        <v>53.29</v>
      </c>
      <c r="BH47">
        <v>51.63</v>
      </c>
      <c r="BI47" s="195">
        <v>52.51</v>
      </c>
      <c r="BJ47">
        <v>52.51</v>
      </c>
      <c r="BK47" s="195">
        <v>51.63</v>
      </c>
      <c r="BL47">
        <v>51.63</v>
      </c>
      <c r="BM47" s="195"/>
      <c r="BN47">
        <v>51.53</v>
      </c>
      <c r="BO47" s="195">
        <v>53.28</v>
      </c>
      <c r="BP47">
        <v>51.62</v>
      </c>
      <c r="BQ47" s="195">
        <v>52.5</v>
      </c>
      <c r="BR47">
        <v>52.5</v>
      </c>
      <c r="BS47" s="195">
        <v>53.29</v>
      </c>
      <c r="BT47">
        <v>51.63</v>
      </c>
      <c r="BU47" s="195">
        <v>51.62</v>
      </c>
      <c r="BV47">
        <v>51.62</v>
      </c>
      <c r="BW47" s="195">
        <v>53.29</v>
      </c>
      <c r="BX47">
        <v>51.62</v>
      </c>
      <c r="BY47" s="195">
        <v>53.286999999999999</v>
      </c>
      <c r="BZ47">
        <v>51.625</v>
      </c>
      <c r="CA47" s="195">
        <v>52.5</v>
      </c>
      <c r="CB47">
        <v>52.5</v>
      </c>
      <c r="CC47" s="195">
        <v>51.63</v>
      </c>
      <c r="CD47">
        <v>51.63</v>
      </c>
    </row>
    <row r="48" spans="2:82">
      <c r="B48">
        <v>57</v>
      </c>
      <c r="C48">
        <v>51.96</v>
      </c>
      <c r="D48">
        <v>51.96</v>
      </c>
      <c r="E48" s="195">
        <v>52.92</v>
      </c>
      <c r="F48">
        <v>51.31</v>
      </c>
      <c r="G48" s="195">
        <v>53.63</v>
      </c>
      <c r="H48">
        <v>53.63</v>
      </c>
      <c r="I48" s="195">
        <v>53.64</v>
      </c>
      <c r="J48">
        <v>53.64</v>
      </c>
      <c r="K48" s="195">
        <v>52.93</v>
      </c>
      <c r="L48">
        <v>52.93</v>
      </c>
      <c r="M48" s="195">
        <v>52.93</v>
      </c>
      <c r="N48">
        <v>52.93</v>
      </c>
      <c r="O48" s="195">
        <v>52.84</v>
      </c>
      <c r="P48">
        <v>52.84</v>
      </c>
      <c r="Q48">
        <v>52.88</v>
      </c>
      <c r="R48">
        <v>52.88</v>
      </c>
      <c r="S48" s="195">
        <v>51.32</v>
      </c>
      <c r="T48">
        <v>51.32</v>
      </c>
      <c r="U48" s="195">
        <v>52.17</v>
      </c>
      <c r="V48">
        <v>52.17</v>
      </c>
      <c r="W48" s="195">
        <v>52.54</v>
      </c>
      <c r="X48">
        <v>52.54</v>
      </c>
      <c r="Y48" s="195">
        <v>52.36</v>
      </c>
      <c r="Z48">
        <v>52.36</v>
      </c>
      <c r="AA48">
        <v>52.63</v>
      </c>
      <c r="AB48">
        <v>52.63</v>
      </c>
      <c r="AC48" s="195">
        <v>52.61</v>
      </c>
      <c r="AD48">
        <v>50.53</v>
      </c>
      <c r="AE48" s="195">
        <v>52.16</v>
      </c>
      <c r="AF48">
        <v>52.16</v>
      </c>
      <c r="AG48" s="195">
        <v>52.17</v>
      </c>
      <c r="AH48">
        <v>52.17</v>
      </c>
      <c r="AI48" s="195">
        <v>51.32</v>
      </c>
      <c r="AJ48">
        <v>51.32</v>
      </c>
      <c r="AK48" s="195">
        <v>53.93</v>
      </c>
      <c r="AL48">
        <v>51.32</v>
      </c>
      <c r="AM48" s="195">
        <v>52.16</v>
      </c>
      <c r="AN48">
        <v>52.16</v>
      </c>
      <c r="AO48" s="195">
        <v>51.32</v>
      </c>
      <c r="AP48">
        <v>51.32</v>
      </c>
      <c r="AQ48" s="195">
        <v>52.17</v>
      </c>
      <c r="AR48">
        <v>52.17</v>
      </c>
      <c r="AS48" s="195">
        <v>52.93</v>
      </c>
      <c r="AT48">
        <v>51.32</v>
      </c>
      <c r="AU48">
        <v>52.93</v>
      </c>
      <c r="AV48">
        <v>51.34</v>
      </c>
      <c r="AW48" s="195">
        <v>51.32</v>
      </c>
      <c r="AX48">
        <v>51.32</v>
      </c>
      <c r="AY48" s="195">
        <v>52.17</v>
      </c>
      <c r="AZ48">
        <v>52.17</v>
      </c>
      <c r="BA48" s="195">
        <v>51.32</v>
      </c>
      <c r="BB48">
        <v>51.32</v>
      </c>
      <c r="BC48" s="195"/>
      <c r="BE48" s="195">
        <v>52.17</v>
      </c>
      <c r="BF48">
        <v>52.17</v>
      </c>
      <c r="BG48" s="195">
        <v>52.93</v>
      </c>
      <c r="BH48">
        <v>51.32</v>
      </c>
      <c r="BI48" s="195">
        <v>52.17</v>
      </c>
      <c r="BJ48">
        <v>52.17</v>
      </c>
      <c r="BK48" s="195">
        <v>51.32</v>
      </c>
      <c r="BL48">
        <v>51.32</v>
      </c>
      <c r="BM48" s="195"/>
      <c r="BN48">
        <v>51.23</v>
      </c>
      <c r="BO48" s="195">
        <v>52.92</v>
      </c>
      <c r="BP48">
        <v>51.31</v>
      </c>
      <c r="BQ48" s="195">
        <v>52.17</v>
      </c>
      <c r="BR48">
        <v>52.17</v>
      </c>
      <c r="BS48" s="195">
        <v>52.93</v>
      </c>
      <c r="BT48">
        <v>51.32</v>
      </c>
      <c r="BU48" s="195">
        <v>51.31</v>
      </c>
      <c r="BV48">
        <v>51.31</v>
      </c>
      <c r="BW48" s="195">
        <v>52.93</v>
      </c>
      <c r="BX48">
        <v>51.32</v>
      </c>
      <c r="BY48" s="195">
        <v>52.926000000000002</v>
      </c>
      <c r="BZ48">
        <v>51.319000000000003</v>
      </c>
      <c r="CA48" s="195">
        <v>52.17</v>
      </c>
      <c r="CB48">
        <v>52.17</v>
      </c>
      <c r="CC48" s="195">
        <v>51.32</v>
      </c>
      <c r="CD48">
        <v>51.32</v>
      </c>
    </row>
    <row r="49" spans="2:82">
      <c r="B49">
        <v>56</v>
      </c>
      <c r="C49">
        <v>51.61</v>
      </c>
      <c r="D49">
        <v>51.61</v>
      </c>
      <c r="E49" s="195">
        <v>52.51</v>
      </c>
      <c r="F49">
        <v>51.05</v>
      </c>
      <c r="G49" s="195">
        <v>53.4</v>
      </c>
      <c r="H49">
        <v>53.4</v>
      </c>
      <c r="I49" s="195">
        <v>53.23</v>
      </c>
      <c r="J49">
        <v>53.23</v>
      </c>
      <c r="K49" s="195">
        <v>52.52</v>
      </c>
      <c r="L49">
        <v>52.67</v>
      </c>
      <c r="M49" s="195">
        <v>52.52</v>
      </c>
      <c r="N49">
        <v>52.67</v>
      </c>
      <c r="O49" s="195">
        <v>52.6</v>
      </c>
      <c r="P49">
        <v>52.6</v>
      </c>
      <c r="Q49">
        <v>52.56</v>
      </c>
      <c r="R49">
        <v>52.56</v>
      </c>
      <c r="S49" s="195">
        <v>51.05</v>
      </c>
      <c r="T49">
        <v>51.05</v>
      </c>
      <c r="U49" s="195">
        <v>51.83</v>
      </c>
      <c r="V49">
        <v>51.83</v>
      </c>
      <c r="W49" s="195">
        <v>52.13</v>
      </c>
      <c r="X49">
        <v>52.13</v>
      </c>
      <c r="Y49" s="195">
        <v>51.97</v>
      </c>
      <c r="Z49">
        <v>51.97</v>
      </c>
      <c r="AA49">
        <v>52.24</v>
      </c>
      <c r="AB49">
        <v>52.24</v>
      </c>
      <c r="AC49" s="195">
        <v>52.2</v>
      </c>
      <c r="AD49">
        <v>50.26</v>
      </c>
      <c r="AE49" s="195">
        <v>51.82</v>
      </c>
      <c r="AF49">
        <v>51.82</v>
      </c>
      <c r="AG49" s="195">
        <v>51.83</v>
      </c>
      <c r="AH49">
        <v>51.83</v>
      </c>
      <c r="AI49" s="195">
        <v>51.05</v>
      </c>
      <c r="AJ49">
        <v>51.05</v>
      </c>
      <c r="AK49" s="195">
        <v>53.52</v>
      </c>
      <c r="AL49">
        <v>51.05</v>
      </c>
      <c r="AM49" s="195">
        <v>51.82</v>
      </c>
      <c r="AN49">
        <v>51.82</v>
      </c>
      <c r="AO49" s="195">
        <v>51.05</v>
      </c>
      <c r="AP49">
        <v>51.05</v>
      </c>
      <c r="AQ49" s="195">
        <v>51.83</v>
      </c>
      <c r="AR49">
        <v>51.83</v>
      </c>
      <c r="AS49" s="195">
        <v>52.52</v>
      </c>
      <c r="AT49">
        <v>51.05</v>
      </c>
      <c r="AU49">
        <v>52.52</v>
      </c>
      <c r="AV49">
        <v>51.06</v>
      </c>
      <c r="AW49" s="195">
        <v>51.05</v>
      </c>
      <c r="AX49">
        <v>51.05</v>
      </c>
      <c r="AY49" s="195">
        <v>51.83</v>
      </c>
      <c r="AZ49">
        <v>51.83</v>
      </c>
      <c r="BA49" s="195">
        <v>51.05</v>
      </c>
      <c r="BB49">
        <v>51.05</v>
      </c>
      <c r="BC49" s="195"/>
      <c r="BE49" s="195">
        <v>51.83</v>
      </c>
      <c r="BF49">
        <v>51.83</v>
      </c>
      <c r="BG49" s="195">
        <v>52.52</v>
      </c>
      <c r="BH49">
        <v>51.05</v>
      </c>
      <c r="BI49" s="195">
        <v>51.83</v>
      </c>
      <c r="BJ49">
        <v>51.83</v>
      </c>
      <c r="BK49" s="195">
        <v>51.05</v>
      </c>
      <c r="BL49">
        <v>51.05</v>
      </c>
      <c r="BM49" s="195"/>
      <c r="BN49">
        <v>50.93</v>
      </c>
      <c r="BO49" s="195">
        <v>52.51</v>
      </c>
      <c r="BP49">
        <v>51.05</v>
      </c>
      <c r="BQ49" s="195">
        <v>51.83</v>
      </c>
      <c r="BR49">
        <v>51.83</v>
      </c>
      <c r="BS49" s="195">
        <v>52.52</v>
      </c>
      <c r="BT49">
        <v>51.05</v>
      </c>
      <c r="BU49" s="195">
        <v>51.05</v>
      </c>
      <c r="BV49">
        <v>51.05</v>
      </c>
      <c r="BW49" s="195">
        <v>52.52</v>
      </c>
      <c r="BX49">
        <v>51.05</v>
      </c>
      <c r="BY49" s="195">
        <v>52.518999999999998</v>
      </c>
      <c r="BZ49">
        <v>51.05</v>
      </c>
      <c r="CA49" s="195">
        <v>51.83</v>
      </c>
      <c r="CB49">
        <v>51.83</v>
      </c>
      <c r="CC49" s="195">
        <v>51.05</v>
      </c>
      <c r="CD49">
        <v>51.05</v>
      </c>
    </row>
    <row r="50" spans="2:82">
      <c r="B50">
        <v>55</v>
      </c>
      <c r="C50">
        <v>51.22</v>
      </c>
      <c r="D50">
        <v>51.22</v>
      </c>
      <c r="E50" s="195">
        <v>52.04</v>
      </c>
      <c r="F50">
        <v>50.76</v>
      </c>
      <c r="G50" s="195">
        <v>53.16</v>
      </c>
      <c r="H50">
        <v>53.16</v>
      </c>
      <c r="I50" s="195">
        <v>52.75</v>
      </c>
      <c r="J50">
        <v>52.75</v>
      </c>
      <c r="K50" s="195">
        <v>52.05</v>
      </c>
      <c r="L50">
        <v>52.35</v>
      </c>
      <c r="M50" s="195">
        <v>52.05</v>
      </c>
      <c r="N50">
        <v>52.35</v>
      </c>
      <c r="O50" s="195">
        <v>52.26</v>
      </c>
      <c r="P50">
        <v>52.26</v>
      </c>
      <c r="Q50">
        <v>52.15</v>
      </c>
      <c r="R50">
        <v>52.15</v>
      </c>
      <c r="S50" s="195">
        <v>50.76</v>
      </c>
      <c r="T50">
        <v>50.76</v>
      </c>
      <c r="U50" s="195">
        <v>51.44</v>
      </c>
      <c r="V50">
        <v>51.44</v>
      </c>
      <c r="W50" s="195">
        <v>51.83</v>
      </c>
      <c r="X50">
        <v>51.83</v>
      </c>
      <c r="Y50" s="195">
        <v>51.62</v>
      </c>
      <c r="Z50">
        <v>51.62</v>
      </c>
      <c r="AA50">
        <v>51.69</v>
      </c>
      <c r="AB50">
        <v>51.69</v>
      </c>
      <c r="AC50" s="195">
        <v>51.73</v>
      </c>
      <c r="AD50">
        <v>49.98</v>
      </c>
      <c r="AE50" s="195">
        <v>51.44</v>
      </c>
      <c r="AF50">
        <v>51.44</v>
      </c>
      <c r="AG50" s="195">
        <v>51.44</v>
      </c>
      <c r="AH50">
        <v>51.44</v>
      </c>
      <c r="AI50" s="195">
        <v>50.76</v>
      </c>
      <c r="AJ50">
        <v>50.76</v>
      </c>
      <c r="AK50" s="195">
        <v>53.05</v>
      </c>
      <c r="AL50">
        <v>50.76</v>
      </c>
      <c r="AM50" s="195">
        <v>51.44</v>
      </c>
      <c r="AN50">
        <v>51.44</v>
      </c>
      <c r="AO50" s="195">
        <v>50.76</v>
      </c>
      <c r="AP50">
        <v>50.76</v>
      </c>
      <c r="AQ50" s="195">
        <v>51.44</v>
      </c>
      <c r="AR50">
        <v>51.44</v>
      </c>
      <c r="AS50" s="195">
        <v>52.05</v>
      </c>
      <c r="AT50">
        <v>50.76</v>
      </c>
      <c r="AU50">
        <v>52.05</v>
      </c>
      <c r="AV50">
        <v>50.76</v>
      </c>
      <c r="AW50" s="195">
        <v>50.76</v>
      </c>
      <c r="AX50">
        <v>50.76</v>
      </c>
      <c r="AY50" s="195">
        <v>51.44</v>
      </c>
      <c r="AZ50">
        <v>51.44</v>
      </c>
      <c r="BA50" s="195">
        <v>50.76</v>
      </c>
      <c r="BB50">
        <v>50.76</v>
      </c>
      <c r="BC50" s="195"/>
      <c r="BE50" s="195">
        <v>51.44</v>
      </c>
      <c r="BF50">
        <v>51.44</v>
      </c>
      <c r="BG50" s="195">
        <v>52.05</v>
      </c>
      <c r="BH50">
        <v>50.76</v>
      </c>
      <c r="BI50" s="195">
        <v>51.44</v>
      </c>
      <c r="BJ50">
        <v>51.44</v>
      </c>
      <c r="BK50" s="195">
        <v>50.76</v>
      </c>
      <c r="BL50">
        <v>50.76</v>
      </c>
      <c r="BM50" s="195"/>
      <c r="BN50">
        <v>50.63</v>
      </c>
      <c r="BO50" s="195">
        <v>52.04</v>
      </c>
      <c r="BP50">
        <v>50.76</v>
      </c>
      <c r="BQ50" s="195">
        <v>51.44</v>
      </c>
      <c r="BR50">
        <v>51.44</v>
      </c>
      <c r="BS50" s="195">
        <v>52.05</v>
      </c>
      <c r="BT50">
        <v>50.76</v>
      </c>
      <c r="BU50" s="195">
        <v>50.76</v>
      </c>
      <c r="BV50">
        <v>50.76</v>
      </c>
      <c r="BW50" s="195">
        <v>52.05</v>
      </c>
      <c r="BX50">
        <v>50.76</v>
      </c>
      <c r="BY50" s="195">
        <v>52.045999999999999</v>
      </c>
      <c r="BZ50">
        <v>50.76</v>
      </c>
      <c r="CA50" s="195">
        <v>51.44</v>
      </c>
      <c r="CB50">
        <v>51.44</v>
      </c>
      <c r="CC50" s="195">
        <v>50.76</v>
      </c>
      <c r="CD50">
        <v>50.76</v>
      </c>
    </row>
    <row r="51" spans="2:82">
      <c r="B51">
        <v>54</v>
      </c>
      <c r="C51">
        <v>50.8</v>
      </c>
      <c r="D51">
        <v>50.8</v>
      </c>
      <c r="E51" s="195">
        <v>51.57</v>
      </c>
      <c r="F51">
        <v>50.43</v>
      </c>
      <c r="G51" s="195">
        <v>52.88</v>
      </c>
      <c r="H51">
        <v>52.88</v>
      </c>
      <c r="I51" s="195">
        <v>52.27</v>
      </c>
      <c r="J51">
        <v>52.27</v>
      </c>
      <c r="K51" s="195">
        <v>51.57</v>
      </c>
      <c r="L51">
        <v>51.99</v>
      </c>
      <c r="M51" s="195">
        <v>51.57</v>
      </c>
      <c r="N51">
        <v>51.99</v>
      </c>
      <c r="O51" s="195">
        <v>51.9</v>
      </c>
      <c r="P51">
        <v>51.9</v>
      </c>
      <c r="Q51">
        <v>51.73</v>
      </c>
      <c r="R51">
        <v>51.73</v>
      </c>
      <c r="S51" s="195">
        <v>50.44</v>
      </c>
      <c r="T51">
        <v>50.44</v>
      </c>
      <c r="U51" s="195">
        <v>51.04</v>
      </c>
      <c r="V51">
        <v>51.04</v>
      </c>
      <c r="W51" s="195">
        <v>51.45</v>
      </c>
      <c r="X51">
        <v>51.45</v>
      </c>
      <c r="Y51" s="195">
        <v>51.23</v>
      </c>
      <c r="Z51">
        <v>51.23</v>
      </c>
      <c r="AA51">
        <v>51.56</v>
      </c>
      <c r="AB51">
        <v>51.56</v>
      </c>
      <c r="AC51" s="195">
        <v>51.26</v>
      </c>
      <c r="AD51">
        <v>49.66</v>
      </c>
      <c r="AE51" s="195">
        <v>51.04</v>
      </c>
      <c r="AF51">
        <v>51.04</v>
      </c>
      <c r="AG51" s="195">
        <v>51.04</v>
      </c>
      <c r="AH51">
        <v>51.04</v>
      </c>
      <c r="AI51" s="195">
        <v>50.44</v>
      </c>
      <c r="AJ51">
        <v>50.44</v>
      </c>
      <c r="AK51" s="195">
        <v>52.57</v>
      </c>
      <c r="AL51">
        <v>50.44</v>
      </c>
      <c r="AM51" s="195">
        <v>51.04</v>
      </c>
      <c r="AN51">
        <v>51.04</v>
      </c>
      <c r="AO51" s="195">
        <v>50.44</v>
      </c>
      <c r="AP51">
        <v>50.44</v>
      </c>
      <c r="AQ51" s="195">
        <v>51.04</v>
      </c>
      <c r="AR51">
        <v>51.04</v>
      </c>
      <c r="AS51" s="195">
        <v>51.57</v>
      </c>
      <c r="AT51">
        <v>50.44</v>
      </c>
      <c r="AU51">
        <v>51.57</v>
      </c>
      <c r="AV51">
        <v>50.44</v>
      </c>
      <c r="AW51" s="195">
        <v>50.44</v>
      </c>
      <c r="AX51">
        <v>50.44</v>
      </c>
      <c r="AY51" s="195">
        <v>51.04</v>
      </c>
      <c r="AZ51">
        <v>51.04</v>
      </c>
      <c r="BA51" s="195">
        <v>50.44</v>
      </c>
      <c r="BB51">
        <v>50.44</v>
      </c>
      <c r="BC51" s="195"/>
      <c r="BE51" s="195">
        <v>51.04</v>
      </c>
      <c r="BF51">
        <v>51.04</v>
      </c>
      <c r="BG51" s="195">
        <v>51.57</v>
      </c>
      <c r="BH51">
        <v>50.44</v>
      </c>
      <c r="BI51" s="195">
        <v>51.04</v>
      </c>
      <c r="BJ51">
        <v>51.04</v>
      </c>
      <c r="BK51" s="195">
        <v>50.44</v>
      </c>
      <c r="BL51">
        <v>50.44</v>
      </c>
      <c r="BM51" s="195"/>
      <c r="BN51">
        <v>50.33</v>
      </c>
      <c r="BO51" s="195">
        <v>51.57</v>
      </c>
      <c r="BP51">
        <v>50.43</v>
      </c>
      <c r="BQ51" s="195">
        <v>51.04</v>
      </c>
      <c r="BR51">
        <v>51.04</v>
      </c>
      <c r="BS51" s="195">
        <v>51.57</v>
      </c>
      <c r="BT51">
        <v>50.44</v>
      </c>
      <c r="BU51" s="195">
        <v>50.43</v>
      </c>
      <c r="BV51">
        <v>50.43</v>
      </c>
      <c r="BW51" s="195">
        <v>51.57</v>
      </c>
      <c r="BX51">
        <v>50.44</v>
      </c>
      <c r="BY51" s="195">
        <v>51.573999999999998</v>
      </c>
      <c r="BZ51">
        <v>50.44</v>
      </c>
      <c r="CA51" s="195">
        <v>51.04</v>
      </c>
      <c r="CB51">
        <v>51.04</v>
      </c>
      <c r="CC51" s="195">
        <v>50.44</v>
      </c>
      <c r="CD51">
        <v>50.44</v>
      </c>
    </row>
    <row r="52" spans="2:82">
      <c r="B52">
        <v>53</v>
      </c>
      <c r="C52">
        <v>50.41</v>
      </c>
      <c r="D52">
        <v>50.41</v>
      </c>
      <c r="E52" s="195">
        <v>51.12</v>
      </c>
      <c r="F52">
        <v>50.13</v>
      </c>
      <c r="G52" s="195">
        <v>52.63</v>
      </c>
      <c r="H52">
        <v>52.63</v>
      </c>
      <c r="I52" s="195">
        <v>51.82</v>
      </c>
      <c r="J52">
        <v>51.82</v>
      </c>
      <c r="K52" s="195">
        <v>51.13</v>
      </c>
      <c r="L52">
        <v>51.67</v>
      </c>
      <c r="M52" s="195">
        <v>51.13</v>
      </c>
      <c r="N52">
        <v>51.67</v>
      </c>
      <c r="O52" s="195">
        <v>51.6</v>
      </c>
      <c r="P52">
        <v>51.6</v>
      </c>
      <c r="Q52">
        <v>51.36</v>
      </c>
      <c r="R52">
        <v>51.36</v>
      </c>
      <c r="S52" s="195">
        <v>50.14</v>
      </c>
      <c r="T52">
        <v>50.14</v>
      </c>
      <c r="U52" s="195">
        <v>50.66</v>
      </c>
      <c r="V52">
        <v>50.66</v>
      </c>
      <c r="W52" s="195">
        <v>51.12</v>
      </c>
      <c r="X52">
        <v>51.12</v>
      </c>
      <c r="Y52" s="195">
        <v>50.84</v>
      </c>
      <c r="Z52">
        <v>50.84</v>
      </c>
      <c r="AA52">
        <v>51.18</v>
      </c>
      <c r="AB52">
        <v>51.18</v>
      </c>
      <c r="AC52" s="195">
        <v>50.82</v>
      </c>
      <c r="AD52">
        <v>49.37</v>
      </c>
      <c r="AE52" s="195">
        <v>50.66</v>
      </c>
      <c r="AF52">
        <v>50.66</v>
      </c>
      <c r="AG52" s="195">
        <v>50.66</v>
      </c>
      <c r="AH52">
        <v>50.66</v>
      </c>
      <c r="AI52" s="195">
        <v>50.14</v>
      </c>
      <c r="AJ52">
        <v>50.14</v>
      </c>
      <c r="AK52" s="195">
        <v>52.13</v>
      </c>
      <c r="AL52">
        <v>50.14</v>
      </c>
      <c r="AM52" s="195">
        <v>50.66</v>
      </c>
      <c r="AN52">
        <v>50.66</v>
      </c>
      <c r="AO52" s="195">
        <v>50.14</v>
      </c>
      <c r="AP52">
        <v>50.14</v>
      </c>
      <c r="AQ52" s="195">
        <v>50.66</v>
      </c>
      <c r="AR52">
        <v>50.66</v>
      </c>
      <c r="AS52" s="195">
        <v>51.13</v>
      </c>
      <c r="AT52">
        <v>50.14</v>
      </c>
      <c r="AU52">
        <v>51.13</v>
      </c>
      <c r="AV52">
        <v>50.14</v>
      </c>
      <c r="AW52" s="195">
        <v>50.14</v>
      </c>
      <c r="AX52">
        <v>50.14</v>
      </c>
      <c r="AY52" s="195">
        <v>50.66</v>
      </c>
      <c r="AZ52">
        <v>50.66</v>
      </c>
      <c r="BA52" s="195">
        <v>50.14</v>
      </c>
      <c r="BB52">
        <v>50.14</v>
      </c>
      <c r="BC52" s="195"/>
      <c r="BE52" s="195">
        <v>50.66</v>
      </c>
      <c r="BF52">
        <v>50.66</v>
      </c>
      <c r="BG52" s="195">
        <v>51.13</v>
      </c>
      <c r="BH52">
        <v>50.14</v>
      </c>
      <c r="BI52" s="195">
        <v>50.66</v>
      </c>
      <c r="BJ52">
        <v>50.66</v>
      </c>
      <c r="BK52" s="195">
        <v>50.14</v>
      </c>
      <c r="BL52">
        <v>50.14</v>
      </c>
      <c r="BM52" s="195"/>
      <c r="BN52">
        <v>50.03</v>
      </c>
      <c r="BO52" s="195">
        <v>51.12</v>
      </c>
      <c r="BP52">
        <v>50.13</v>
      </c>
      <c r="BQ52" s="195">
        <v>50.66</v>
      </c>
      <c r="BR52">
        <v>50.66</v>
      </c>
      <c r="BS52" s="195">
        <v>51.13</v>
      </c>
      <c r="BT52">
        <v>50.14</v>
      </c>
      <c r="BU52" s="195">
        <v>50.13</v>
      </c>
      <c r="BV52">
        <v>50.13</v>
      </c>
      <c r="BW52" s="195">
        <v>51.13</v>
      </c>
      <c r="BX52">
        <v>50.14</v>
      </c>
      <c r="BY52" s="195">
        <v>51.13</v>
      </c>
      <c r="BZ52">
        <v>50.14</v>
      </c>
      <c r="CA52" s="195">
        <v>50.66</v>
      </c>
      <c r="CB52">
        <v>50.66</v>
      </c>
      <c r="CC52" s="195">
        <v>50.14</v>
      </c>
      <c r="CD52">
        <v>50.14</v>
      </c>
    </row>
    <row r="53" spans="2:82">
      <c r="B53">
        <v>52</v>
      </c>
      <c r="C53">
        <v>50.08</v>
      </c>
      <c r="D53">
        <v>50.08</v>
      </c>
      <c r="E53" s="195">
        <v>50.68</v>
      </c>
      <c r="F53">
        <v>49.79</v>
      </c>
      <c r="G53" s="195">
        <v>52.33</v>
      </c>
      <c r="H53">
        <v>52.33</v>
      </c>
      <c r="I53" s="195">
        <v>51.38</v>
      </c>
      <c r="J53">
        <v>51.38</v>
      </c>
      <c r="K53" s="195">
        <v>50.69</v>
      </c>
      <c r="L53">
        <v>51.25</v>
      </c>
      <c r="M53" s="195">
        <v>50.69</v>
      </c>
      <c r="N53">
        <v>51.25</v>
      </c>
      <c r="O53" s="195">
        <v>51.23</v>
      </c>
      <c r="P53">
        <v>51.23</v>
      </c>
      <c r="Q53">
        <v>50.96</v>
      </c>
      <c r="R53">
        <v>50.96</v>
      </c>
      <c r="S53" s="195">
        <v>49.79</v>
      </c>
      <c r="T53">
        <v>49.79</v>
      </c>
      <c r="U53" s="195">
        <v>50.26</v>
      </c>
      <c r="V53">
        <v>50.26</v>
      </c>
      <c r="W53" s="195">
        <v>50.76</v>
      </c>
      <c r="X53">
        <v>50.76</v>
      </c>
      <c r="Y53" s="195">
        <v>50.45</v>
      </c>
      <c r="Z53">
        <v>50.45</v>
      </c>
      <c r="AA53">
        <v>50.6</v>
      </c>
      <c r="AB53">
        <v>50.6</v>
      </c>
      <c r="AC53" s="195">
        <v>50.38</v>
      </c>
      <c r="AD53">
        <v>49.02</v>
      </c>
      <c r="AE53" s="195">
        <v>50.26</v>
      </c>
      <c r="AF53">
        <v>50.26</v>
      </c>
      <c r="AG53" s="195">
        <v>50.26</v>
      </c>
      <c r="AH53">
        <v>50.26</v>
      </c>
      <c r="AI53" s="195">
        <v>49.79</v>
      </c>
      <c r="AJ53">
        <v>49.79</v>
      </c>
      <c r="AK53" s="195">
        <v>51.69</v>
      </c>
      <c r="AL53">
        <v>49.79</v>
      </c>
      <c r="AM53" s="195">
        <v>50.26</v>
      </c>
      <c r="AN53">
        <v>50.26</v>
      </c>
      <c r="AO53" s="195">
        <v>49.79</v>
      </c>
      <c r="AP53">
        <v>49.79</v>
      </c>
      <c r="AQ53" s="195">
        <v>50.26</v>
      </c>
      <c r="AR53">
        <v>50.26</v>
      </c>
      <c r="AS53" s="195">
        <v>50.69</v>
      </c>
      <c r="AT53">
        <v>49.79</v>
      </c>
      <c r="AU53">
        <v>50.69</v>
      </c>
      <c r="AV53">
        <v>49.79</v>
      </c>
      <c r="AW53" s="195">
        <v>49.79</v>
      </c>
      <c r="AX53">
        <v>49.79</v>
      </c>
      <c r="AY53" s="195">
        <v>50.26</v>
      </c>
      <c r="AZ53">
        <v>50.26</v>
      </c>
      <c r="BA53" s="195">
        <v>49.79</v>
      </c>
      <c r="BB53">
        <v>49.79</v>
      </c>
      <c r="BC53" s="195"/>
      <c r="BE53" s="195">
        <v>50.26</v>
      </c>
      <c r="BF53">
        <v>50.26</v>
      </c>
      <c r="BG53" s="195">
        <v>50.69</v>
      </c>
      <c r="BH53">
        <v>49.79</v>
      </c>
      <c r="BI53" s="195">
        <v>50.27</v>
      </c>
      <c r="BJ53">
        <v>50.27</v>
      </c>
      <c r="BK53" s="195">
        <v>49.79</v>
      </c>
      <c r="BL53">
        <v>49.79</v>
      </c>
      <c r="BM53" s="195"/>
      <c r="BN53">
        <v>49.73</v>
      </c>
      <c r="BO53" s="195">
        <v>50.68</v>
      </c>
      <c r="BP53">
        <v>49.79</v>
      </c>
      <c r="BQ53" s="195">
        <v>50.26</v>
      </c>
      <c r="BR53">
        <v>50.26</v>
      </c>
      <c r="BS53" s="195">
        <v>50.69</v>
      </c>
      <c r="BT53">
        <v>49.79</v>
      </c>
      <c r="BU53" s="195">
        <v>49.79</v>
      </c>
      <c r="BV53">
        <v>49.79</v>
      </c>
      <c r="BW53" s="195">
        <v>50.69</v>
      </c>
      <c r="BX53">
        <v>49.79</v>
      </c>
      <c r="BY53" s="195">
        <v>50.685000000000002</v>
      </c>
      <c r="BZ53">
        <v>49.792000000000002</v>
      </c>
      <c r="CA53" s="195">
        <v>50.26</v>
      </c>
      <c r="CB53">
        <v>50.26</v>
      </c>
      <c r="CC53" s="195">
        <v>49.79</v>
      </c>
      <c r="CD53">
        <v>49.79</v>
      </c>
    </row>
    <row r="54" spans="2:82">
      <c r="B54">
        <v>51</v>
      </c>
      <c r="C54">
        <v>49.69</v>
      </c>
      <c r="D54">
        <v>49.69</v>
      </c>
      <c r="E54" s="195">
        <v>50.29</v>
      </c>
      <c r="F54">
        <v>49.46</v>
      </c>
      <c r="G54" s="195">
        <v>52.05</v>
      </c>
      <c r="H54">
        <v>52.05</v>
      </c>
      <c r="I54" s="195">
        <v>50.98</v>
      </c>
      <c r="J54">
        <v>50.98</v>
      </c>
      <c r="K54" s="195">
        <v>50.3</v>
      </c>
      <c r="L54">
        <v>50.83</v>
      </c>
      <c r="M54" s="195">
        <v>50.3</v>
      </c>
      <c r="N54">
        <v>50.83</v>
      </c>
      <c r="O54" s="195">
        <v>50.85</v>
      </c>
      <c r="P54">
        <v>50.85</v>
      </c>
      <c r="Q54">
        <v>50.57</v>
      </c>
      <c r="R54">
        <v>50.57</v>
      </c>
      <c r="S54" s="195">
        <v>49.46</v>
      </c>
      <c r="T54">
        <v>49.46</v>
      </c>
      <c r="U54" s="195">
        <v>49.9</v>
      </c>
      <c r="V54">
        <v>49.9</v>
      </c>
      <c r="W54" s="195">
        <v>50.41</v>
      </c>
      <c r="X54">
        <v>50.41</v>
      </c>
      <c r="Y54" s="195">
        <v>50.08</v>
      </c>
      <c r="Z54">
        <v>50.08</v>
      </c>
      <c r="AA54">
        <v>50.37</v>
      </c>
      <c r="AB54">
        <v>50.37</v>
      </c>
      <c r="AC54" s="195">
        <v>49.99</v>
      </c>
      <c r="AD54">
        <v>48.7</v>
      </c>
      <c r="AE54" s="195">
        <v>49.9</v>
      </c>
      <c r="AF54">
        <v>49.9</v>
      </c>
      <c r="AG54" s="195">
        <v>49.9</v>
      </c>
      <c r="AH54">
        <v>49.9</v>
      </c>
      <c r="AI54" s="195">
        <v>49.46</v>
      </c>
      <c r="AJ54">
        <v>49.46</v>
      </c>
      <c r="AK54" s="195">
        <v>51.3</v>
      </c>
      <c r="AL54">
        <v>49.46</v>
      </c>
      <c r="AM54" s="195">
        <v>49.9</v>
      </c>
      <c r="AN54">
        <v>49.9</v>
      </c>
      <c r="AO54" s="195">
        <v>49.46</v>
      </c>
      <c r="AP54">
        <v>49.46</v>
      </c>
      <c r="AQ54" s="195">
        <v>49.9</v>
      </c>
      <c r="AR54">
        <v>49.9</v>
      </c>
      <c r="AS54" s="195">
        <v>50.3</v>
      </c>
      <c r="AT54">
        <v>49.46</v>
      </c>
      <c r="AU54">
        <v>50.3</v>
      </c>
      <c r="AV54">
        <v>49.46</v>
      </c>
      <c r="AW54" s="195">
        <v>49.46</v>
      </c>
      <c r="AX54">
        <v>49.46</v>
      </c>
      <c r="AY54" s="195">
        <v>49.9</v>
      </c>
      <c r="AZ54">
        <v>49.9</v>
      </c>
      <c r="BA54" s="195">
        <v>49.46</v>
      </c>
      <c r="BB54">
        <v>49.46</v>
      </c>
      <c r="BC54" s="195"/>
      <c r="BE54" s="195">
        <v>49.9</v>
      </c>
      <c r="BF54">
        <v>49.9</v>
      </c>
      <c r="BG54" s="195">
        <v>50.3</v>
      </c>
      <c r="BH54">
        <v>49.46</v>
      </c>
      <c r="BI54" s="195">
        <v>49.9</v>
      </c>
      <c r="BJ54">
        <v>49.9</v>
      </c>
      <c r="BK54" s="195">
        <v>49.46</v>
      </c>
      <c r="BL54">
        <v>49.46</v>
      </c>
      <c r="BM54" s="195"/>
      <c r="BN54">
        <v>49.43</v>
      </c>
      <c r="BO54" s="195">
        <v>50.29</v>
      </c>
      <c r="BP54">
        <v>49.46</v>
      </c>
      <c r="BQ54" s="195">
        <v>49.9</v>
      </c>
      <c r="BR54">
        <v>49.9</v>
      </c>
      <c r="BS54" s="195">
        <v>50.3</v>
      </c>
      <c r="BT54">
        <v>49.46</v>
      </c>
      <c r="BU54" s="195">
        <v>49.46</v>
      </c>
      <c r="BV54">
        <v>49.46</v>
      </c>
      <c r="BW54" s="195">
        <v>50.3</v>
      </c>
      <c r="BX54">
        <v>49.46</v>
      </c>
      <c r="BY54" s="195">
        <v>50.295999999999999</v>
      </c>
      <c r="BZ54">
        <v>49.46</v>
      </c>
      <c r="CA54" s="195">
        <v>49.9</v>
      </c>
      <c r="CB54">
        <v>49.9</v>
      </c>
      <c r="CC54" s="195">
        <v>49.46</v>
      </c>
      <c r="CD54">
        <v>49.46</v>
      </c>
    </row>
    <row r="55" spans="2:82">
      <c r="B55">
        <v>50</v>
      </c>
      <c r="C55">
        <v>49.35</v>
      </c>
      <c r="D55">
        <v>49.35</v>
      </c>
      <c r="E55" s="195">
        <v>49.83</v>
      </c>
      <c r="F55">
        <v>49.15</v>
      </c>
      <c r="G55" s="195">
        <v>51.79</v>
      </c>
      <c r="H55">
        <v>51.79</v>
      </c>
      <c r="I55" s="195">
        <v>50.51</v>
      </c>
      <c r="J55">
        <v>50.51</v>
      </c>
      <c r="K55" s="195">
        <v>49.83</v>
      </c>
      <c r="L55">
        <v>50.46</v>
      </c>
      <c r="M55" s="195">
        <v>49.83</v>
      </c>
      <c r="N55">
        <v>50.46</v>
      </c>
      <c r="O55" s="195">
        <v>50.46</v>
      </c>
      <c r="P55">
        <v>50.46</v>
      </c>
      <c r="Q55">
        <v>50.14</v>
      </c>
      <c r="R55">
        <v>50.14</v>
      </c>
      <c r="S55" s="195">
        <v>49.15</v>
      </c>
      <c r="T55">
        <v>49.15</v>
      </c>
      <c r="U55" s="195">
        <v>49.51</v>
      </c>
      <c r="V55">
        <v>49.51</v>
      </c>
      <c r="W55" s="195">
        <v>50.07</v>
      </c>
      <c r="X55">
        <v>50.07</v>
      </c>
      <c r="Y55" s="195">
        <v>49.73</v>
      </c>
      <c r="Z55">
        <v>49.73</v>
      </c>
      <c r="AA55">
        <v>49.94</v>
      </c>
      <c r="AB55">
        <v>49.94</v>
      </c>
      <c r="AC55" s="195">
        <v>49.53</v>
      </c>
      <c r="AD55">
        <v>48.39</v>
      </c>
      <c r="AE55" s="195">
        <v>49.51</v>
      </c>
      <c r="AF55">
        <v>49.51</v>
      </c>
      <c r="AG55" s="195">
        <v>49.51</v>
      </c>
      <c r="AH55">
        <v>49.51</v>
      </c>
      <c r="AI55" s="195">
        <v>49.15</v>
      </c>
      <c r="AJ55">
        <v>49.15</v>
      </c>
      <c r="AK55" s="195">
        <v>50.83</v>
      </c>
      <c r="AL55">
        <v>49.15</v>
      </c>
      <c r="AM55" s="195">
        <v>49.51</v>
      </c>
      <c r="AN55">
        <v>49.51</v>
      </c>
      <c r="AO55" s="195">
        <v>49.15</v>
      </c>
      <c r="AP55">
        <v>49.15</v>
      </c>
      <c r="AQ55" s="195">
        <v>49.51</v>
      </c>
      <c r="AR55">
        <v>49.51</v>
      </c>
      <c r="AS55" s="195">
        <v>49.83</v>
      </c>
      <c r="AT55">
        <v>49.15</v>
      </c>
      <c r="AU55">
        <v>49.83</v>
      </c>
      <c r="AV55">
        <v>49.15</v>
      </c>
      <c r="AW55" s="195">
        <v>49.15</v>
      </c>
      <c r="AX55">
        <v>49.15</v>
      </c>
      <c r="AY55" s="195">
        <v>49.51</v>
      </c>
      <c r="AZ55">
        <v>49.51</v>
      </c>
      <c r="BA55" s="195">
        <v>49.15</v>
      </c>
      <c r="BB55">
        <v>49.15</v>
      </c>
      <c r="BC55" s="195"/>
      <c r="BE55" s="195">
        <v>49.51</v>
      </c>
      <c r="BF55">
        <v>49.51</v>
      </c>
      <c r="BG55" s="195">
        <v>49.83</v>
      </c>
      <c r="BH55">
        <v>49.15</v>
      </c>
      <c r="BI55" s="195">
        <v>49.51</v>
      </c>
      <c r="BJ55">
        <v>49.51</v>
      </c>
      <c r="BK55" s="195">
        <v>49.15</v>
      </c>
      <c r="BL55">
        <v>49.15</v>
      </c>
      <c r="BM55" s="195"/>
      <c r="BN55">
        <v>49.13</v>
      </c>
      <c r="BO55" s="195">
        <v>49.83</v>
      </c>
      <c r="BP55">
        <v>49.15</v>
      </c>
      <c r="BQ55" s="195">
        <v>49.51</v>
      </c>
      <c r="BR55">
        <v>49.51</v>
      </c>
      <c r="BS55" s="195">
        <v>49.83</v>
      </c>
      <c r="BT55">
        <v>49.15</v>
      </c>
      <c r="BU55" s="195">
        <v>49.15</v>
      </c>
      <c r="BV55">
        <v>49.15</v>
      </c>
      <c r="BW55" s="195">
        <v>49.83</v>
      </c>
      <c r="BX55">
        <v>49.15</v>
      </c>
      <c r="BY55" s="195">
        <v>49.832999999999998</v>
      </c>
      <c r="BZ55">
        <v>49.15</v>
      </c>
      <c r="CA55" s="195">
        <v>49.51</v>
      </c>
      <c r="CB55">
        <v>49.51</v>
      </c>
      <c r="CC55" s="195">
        <v>49.15</v>
      </c>
      <c r="CD55">
        <v>49.15</v>
      </c>
    </row>
    <row r="56" spans="2:82">
      <c r="B56">
        <v>49</v>
      </c>
      <c r="C56">
        <v>49.01</v>
      </c>
      <c r="D56">
        <v>49.01</v>
      </c>
      <c r="E56" s="195">
        <v>49.38</v>
      </c>
      <c r="F56">
        <v>48.83</v>
      </c>
      <c r="G56" s="195">
        <v>51.52</v>
      </c>
      <c r="H56">
        <v>51.52</v>
      </c>
      <c r="I56" s="195">
        <v>50.06</v>
      </c>
      <c r="J56">
        <v>50.06</v>
      </c>
      <c r="K56" s="195">
        <v>49.39</v>
      </c>
      <c r="L56">
        <v>50.08</v>
      </c>
      <c r="M56" s="195">
        <v>49.39</v>
      </c>
      <c r="N56">
        <v>50.08</v>
      </c>
      <c r="O56" s="195">
        <v>50.07</v>
      </c>
      <c r="P56">
        <v>50.07</v>
      </c>
      <c r="Q56">
        <v>49.73</v>
      </c>
      <c r="R56">
        <v>49.73</v>
      </c>
      <c r="S56" s="195">
        <v>48.84</v>
      </c>
      <c r="T56">
        <v>48.84</v>
      </c>
      <c r="U56" s="195">
        <v>49.13</v>
      </c>
      <c r="V56">
        <v>49.13</v>
      </c>
      <c r="W56" s="195">
        <v>49.64</v>
      </c>
      <c r="X56">
        <v>49.64</v>
      </c>
      <c r="Y56" s="195">
        <v>49.33</v>
      </c>
      <c r="Z56">
        <v>49.33</v>
      </c>
      <c r="AA56">
        <v>49.57</v>
      </c>
      <c r="AB56">
        <v>49.57</v>
      </c>
      <c r="AC56" s="195">
        <v>49.09</v>
      </c>
      <c r="AD56">
        <v>48.08</v>
      </c>
      <c r="AE56" s="195">
        <v>49.13</v>
      </c>
      <c r="AF56">
        <v>49.13</v>
      </c>
      <c r="AG56" s="195">
        <v>49.13</v>
      </c>
      <c r="AH56">
        <v>49.13</v>
      </c>
      <c r="AI56" s="195">
        <v>48.84</v>
      </c>
      <c r="AJ56">
        <v>48.84</v>
      </c>
      <c r="AK56" s="195">
        <v>50.39</v>
      </c>
      <c r="AL56">
        <v>48.84</v>
      </c>
      <c r="AM56" s="195">
        <v>49.13</v>
      </c>
      <c r="AN56">
        <v>49.13</v>
      </c>
      <c r="AO56" s="195">
        <v>48.84</v>
      </c>
      <c r="AP56">
        <v>48.84</v>
      </c>
      <c r="AQ56" s="195">
        <v>49.13</v>
      </c>
      <c r="AR56">
        <v>49.13</v>
      </c>
      <c r="AS56" s="195">
        <v>49.39</v>
      </c>
      <c r="AT56">
        <v>48.84</v>
      </c>
      <c r="AU56">
        <v>49.39</v>
      </c>
      <c r="AV56">
        <v>48.84</v>
      </c>
      <c r="AW56" s="195">
        <v>48.84</v>
      </c>
      <c r="AX56">
        <v>48.84</v>
      </c>
      <c r="AY56" s="195">
        <v>49.13</v>
      </c>
      <c r="AZ56">
        <v>49.13</v>
      </c>
      <c r="BA56" s="195">
        <v>48.84</v>
      </c>
      <c r="BB56">
        <v>48.84</v>
      </c>
      <c r="BC56" s="195"/>
      <c r="BE56" s="195">
        <v>49.13</v>
      </c>
      <c r="BF56">
        <v>49.13</v>
      </c>
      <c r="BG56" s="195">
        <v>49.39</v>
      </c>
      <c r="BH56">
        <v>48.84</v>
      </c>
      <c r="BI56" s="195">
        <v>49.13</v>
      </c>
      <c r="BJ56">
        <v>49.13</v>
      </c>
      <c r="BK56" s="195">
        <v>48.84</v>
      </c>
      <c r="BL56">
        <v>48.84</v>
      </c>
      <c r="BM56" s="195"/>
      <c r="BN56">
        <v>48.83</v>
      </c>
      <c r="BO56" s="195">
        <v>49.38</v>
      </c>
      <c r="BP56">
        <v>48.83</v>
      </c>
      <c r="BQ56" s="195">
        <v>49.13</v>
      </c>
      <c r="BR56">
        <v>49.13</v>
      </c>
      <c r="BS56" s="195">
        <v>49.39</v>
      </c>
      <c r="BT56">
        <v>48.84</v>
      </c>
      <c r="BU56" s="195">
        <v>48.83</v>
      </c>
      <c r="BV56">
        <v>48.83</v>
      </c>
      <c r="BW56" s="195">
        <v>49.39</v>
      </c>
      <c r="BX56">
        <v>48.84</v>
      </c>
      <c r="BY56" s="195">
        <v>49.389000000000003</v>
      </c>
      <c r="BZ56">
        <v>48.84</v>
      </c>
      <c r="CA56" s="195">
        <v>49.13</v>
      </c>
      <c r="CB56">
        <v>49.13</v>
      </c>
      <c r="CC56" s="195">
        <v>48.84</v>
      </c>
      <c r="CD56">
        <v>48.84</v>
      </c>
    </row>
    <row r="57" spans="2:82">
      <c r="B57">
        <v>48</v>
      </c>
      <c r="C57">
        <v>48.66</v>
      </c>
      <c r="D57">
        <v>48.66</v>
      </c>
      <c r="E57" s="195">
        <v>48.92</v>
      </c>
      <c r="F57">
        <v>48.56</v>
      </c>
      <c r="G57" s="195">
        <v>51.29</v>
      </c>
      <c r="H57">
        <v>51.29</v>
      </c>
      <c r="I57" s="195">
        <v>49.6</v>
      </c>
      <c r="J57">
        <v>49.6</v>
      </c>
      <c r="K57" s="195">
        <v>48.93</v>
      </c>
      <c r="L57">
        <v>49.77</v>
      </c>
      <c r="M57" s="195">
        <v>48.93</v>
      </c>
      <c r="N57">
        <v>49.77</v>
      </c>
      <c r="O57" s="195">
        <v>49.77</v>
      </c>
      <c r="P57">
        <v>49.77</v>
      </c>
      <c r="Q57">
        <v>49.35</v>
      </c>
      <c r="R57">
        <v>49.35</v>
      </c>
      <c r="S57" s="195">
        <v>48.56</v>
      </c>
      <c r="T57">
        <v>48.56</v>
      </c>
      <c r="U57" s="195">
        <v>48.75</v>
      </c>
      <c r="V57">
        <v>48.75</v>
      </c>
      <c r="W57" s="195">
        <v>49.3</v>
      </c>
      <c r="X57">
        <v>49.3</v>
      </c>
      <c r="Y57" s="195">
        <v>48.99</v>
      </c>
      <c r="Z57">
        <v>48.99</v>
      </c>
      <c r="AA57">
        <v>49.17</v>
      </c>
      <c r="AB57">
        <v>49.17</v>
      </c>
      <c r="AC57" s="195">
        <v>48.63</v>
      </c>
      <c r="AD57">
        <v>47.81</v>
      </c>
      <c r="AE57" s="195">
        <v>48.75</v>
      </c>
      <c r="AF57">
        <v>48.75</v>
      </c>
      <c r="AG57" s="195">
        <v>48.75</v>
      </c>
      <c r="AH57">
        <v>48.75</v>
      </c>
      <c r="AI57" s="195">
        <v>48.56</v>
      </c>
      <c r="AJ57">
        <v>48.56</v>
      </c>
      <c r="AK57" s="195">
        <v>49.93</v>
      </c>
      <c r="AL57">
        <v>48.56</v>
      </c>
      <c r="AM57" s="195">
        <v>48.75</v>
      </c>
      <c r="AN57">
        <v>48.75</v>
      </c>
      <c r="AO57" s="195">
        <v>48.56</v>
      </c>
      <c r="AP57">
        <v>48.56</v>
      </c>
      <c r="AQ57" s="195">
        <v>48.75</v>
      </c>
      <c r="AR57">
        <v>48.75</v>
      </c>
      <c r="AS57" s="195">
        <v>48.93</v>
      </c>
      <c r="AT57">
        <v>48.56</v>
      </c>
      <c r="AU57">
        <v>48.93</v>
      </c>
      <c r="AV57">
        <v>48.56</v>
      </c>
      <c r="AW57" s="195">
        <v>48.56</v>
      </c>
      <c r="AX57">
        <v>48.56</v>
      </c>
      <c r="AY57" s="195">
        <v>48.75</v>
      </c>
      <c r="AZ57">
        <v>48.75</v>
      </c>
      <c r="BA57" s="195">
        <v>48.56</v>
      </c>
      <c r="BB57">
        <v>48.56</v>
      </c>
      <c r="BC57" s="195"/>
      <c r="BE57" s="195">
        <v>48.75</v>
      </c>
      <c r="BF57">
        <v>48.75</v>
      </c>
      <c r="BG57" s="195">
        <v>48.93</v>
      </c>
      <c r="BH57">
        <v>48.56</v>
      </c>
      <c r="BI57" s="195">
        <v>48.75</v>
      </c>
      <c r="BJ57">
        <v>48.75</v>
      </c>
      <c r="BK57" s="195">
        <v>48.56</v>
      </c>
      <c r="BL57">
        <v>48.56</v>
      </c>
      <c r="BM57" s="195"/>
      <c r="BN57">
        <v>48.53</v>
      </c>
      <c r="BO57" s="195">
        <v>48.92</v>
      </c>
      <c r="BP57">
        <v>48.56</v>
      </c>
      <c r="BQ57" s="195">
        <v>48.75</v>
      </c>
      <c r="BR57">
        <v>48.75</v>
      </c>
      <c r="BS57" s="195">
        <v>48.93</v>
      </c>
      <c r="BT57">
        <v>48.56</v>
      </c>
      <c r="BU57" s="195">
        <v>48.56</v>
      </c>
      <c r="BV57">
        <v>48.56</v>
      </c>
      <c r="BW57" s="195">
        <v>48.93</v>
      </c>
      <c r="BX57">
        <v>48.56</v>
      </c>
      <c r="BY57" s="195">
        <v>48.926000000000002</v>
      </c>
      <c r="BZ57">
        <v>48.56</v>
      </c>
      <c r="CA57" s="195">
        <v>48.75</v>
      </c>
      <c r="CB57">
        <v>48.75</v>
      </c>
      <c r="CC57" s="195">
        <v>48.56</v>
      </c>
      <c r="CD57">
        <v>48.56</v>
      </c>
    </row>
    <row r="58" spans="2:82">
      <c r="B58">
        <v>47</v>
      </c>
      <c r="C58">
        <v>48.29</v>
      </c>
      <c r="D58">
        <v>48.29</v>
      </c>
      <c r="E58" s="195">
        <v>48.5</v>
      </c>
      <c r="F58">
        <v>48.23</v>
      </c>
      <c r="G58" s="195">
        <v>51.01</v>
      </c>
      <c r="H58">
        <v>51.01</v>
      </c>
      <c r="I58" s="195">
        <v>49.17</v>
      </c>
      <c r="J58">
        <v>49.17</v>
      </c>
      <c r="K58" s="195">
        <v>48.5</v>
      </c>
      <c r="L58">
        <v>49.38</v>
      </c>
      <c r="M58" s="195">
        <v>48.5</v>
      </c>
      <c r="N58">
        <v>49.38</v>
      </c>
      <c r="O58" s="195">
        <v>49.42</v>
      </c>
      <c r="P58">
        <v>49.42</v>
      </c>
      <c r="Q58">
        <v>48.96</v>
      </c>
      <c r="R58">
        <v>48.96</v>
      </c>
      <c r="S58" s="195">
        <v>48.24</v>
      </c>
      <c r="T58">
        <v>48.24</v>
      </c>
      <c r="U58" s="195">
        <v>48.38</v>
      </c>
      <c r="V58">
        <v>48.38</v>
      </c>
      <c r="W58" s="195">
        <v>48.93</v>
      </c>
      <c r="X58">
        <v>48.93</v>
      </c>
      <c r="Y58" s="195">
        <v>48.64</v>
      </c>
      <c r="Z58">
        <v>48.64</v>
      </c>
      <c r="AA58">
        <v>48.82</v>
      </c>
      <c r="AB58">
        <v>48.82</v>
      </c>
      <c r="AC58" s="195">
        <v>48.21</v>
      </c>
      <c r="AD58">
        <v>47.5</v>
      </c>
      <c r="AE58" s="195">
        <v>48.37</v>
      </c>
      <c r="AF58">
        <v>48.37</v>
      </c>
      <c r="AG58" s="195">
        <v>48.38</v>
      </c>
      <c r="AH58">
        <v>48.38</v>
      </c>
      <c r="AI58" s="195">
        <v>48.24</v>
      </c>
      <c r="AJ58">
        <v>48.24</v>
      </c>
      <c r="AK58" s="195">
        <v>49.5</v>
      </c>
      <c r="AL58">
        <v>48.24</v>
      </c>
      <c r="AM58" s="195">
        <v>48.37</v>
      </c>
      <c r="AN58">
        <v>48.37</v>
      </c>
      <c r="AO58" s="195">
        <v>48.24</v>
      </c>
      <c r="AP58">
        <v>48.24</v>
      </c>
      <c r="AQ58" s="195">
        <v>48.38</v>
      </c>
      <c r="AR58">
        <v>48.38</v>
      </c>
      <c r="AS58" s="195">
        <v>48.5</v>
      </c>
      <c r="AT58">
        <v>48.24</v>
      </c>
      <c r="AU58">
        <v>48.5</v>
      </c>
      <c r="AV58">
        <v>48.24</v>
      </c>
      <c r="AW58" s="195">
        <v>48.24</v>
      </c>
      <c r="AX58">
        <v>48.24</v>
      </c>
      <c r="AY58" s="195">
        <v>48.38</v>
      </c>
      <c r="AZ58">
        <v>48.38</v>
      </c>
      <c r="BA58" s="195">
        <v>48.24</v>
      </c>
      <c r="BB58">
        <v>48.24</v>
      </c>
      <c r="BC58" s="195"/>
      <c r="BE58" s="195">
        <v>48.38</v>
      </c>
      <c r="BF58">
        <v>48.38</v>
      </c>
      <c r="BG58" s="195">
        <v>48.5</v>
      </c>
      <c r="BH58">
        <v>48.24</v>
      </c>
      <c r="BI58" s="195">
        <v>48.38</v>
      </c>
      <c r="BJ58">
        <v>48.38</v>
      </c>
      <c r="BK58" s="195">
        <v>48.24</v>
      </c>
      <c r="BL58">
        <v>48.24</v>
      </c>
      <c r="BM58" s="195"/>
      <c r="BN58">
        <v>48.23</v>
      </c>
      <c r="BO58" s="195">
        <v>48.5</v>
      </c>
      <c r="BP58">
        <v>48.23</v>
      </c>
      <c r="BQ58" s="195">
        <v>48.38</v>
      </c>
      <c r="BR58">
        <v>48.38</v>
      </c>
      <c r="BS58" s="195">
        <v>48.5</v>
      </c>
      <c r="BT58">
        <v>48.24</v>
      </c>
      <c r="BU58" s="195">
        <v>48.23</v>
      </c>
      <c r="BV58">
        <v>48.23</v>
      </c>
      <c r="BW58" s="195">
        <v>48.5</v>
      </c>
      <c r="BX58">
        <v>48.24</v>
      </c>
      <c r="BY58" s="195">
        <v>48.5</v>
      </c>
      <c r="BZ58">
        <v>48.24</v>
      </c>
      <c r="CA58" s="195">
        <v>48.38</v>
      </c>
      <c r="CB58">
        <v>48.38</v>
      </c>
      <c r="CC58" s="195">
        <v>48.24</v>
      </c>
      <c r="CD58">
        <v>48.24</v>
      </c>
    </row>
    <row r="59" spans="2:82">
      <c r="B59">
        <v>46</v>
      </c>
      <c r="C59">
        <v>47.87</v>
      </c>
      <c r="D59">
        <v>47.87</v>
      </c>
      <c r="E59" s="195">
        <v>48.15</v>
      </c>
      <c r="F59">
        <v>47.9</v>
      </c>
      <c r="G59" s="195">
        <v>50.73</v>
      </c>
      <c r="H59">
        <v>50.73</v>
      </c>
      <c r="I59" s="195">
        <v>48.82</v>
      </c>
      <c r="J59">
        <v>48.82</v>
      </c>
      <c r="K59" s="195">
        <v>48.16</v>
      </c>
      <c r="L59">
        <v>48.98</v>
      </c>
      <c r="M59" s="195">
        <v>48.16</v>
      </c>
      <c r="N59">
        <v>48.98</v>
      </c>
      <c r="O59" s="195">
        <v>49.08</v>
      </c>
      <c r="P59">
        <v>49.08</v>
      </c>
      <c r="Q59">
        <v>48.62</v>
      </c>
      <c r="R59">
        <v>48.62</v>
      </c>
      <c r="S59" s="195">
        <v>47.91</v>
      </c>
      <c r="T59">
        <v>47.91</v>
      </c>
      <c r="U59" s="195">
        <v>48.04</v>
      </c>
      <c r="V59">
        <v>48.04</v>
      </c>
      <c r="W59" s="195">
        <v>48.57</v>
      </c>
      <c r="X59">
        <v>48.57</v>
      </c>
      <c r="Y59" s="195">
        <v>48.31</v>
      </c>
      <c r="Z59">
        <v>48.31</v>
      </c>
      <c r="AA59">
        <v>48.38</v>
      </c>
      <c r="AB59">
        <v>48.38</v>
      </c>
      <c r="AC59" s="195">
        <v>47.87</v>
      </c>
      <c r="AD59">
        <v>47.17</v>
      </c>
      <c r="AE59" s="195">
        <v>48.03</v>
      </c>
      <c r="AF59">
        <v>48.03</v>
      </c>
      <c r="AG59" s="195">
        <v>48.04</v>
      </c>
      <c r="AH59">
        <v>48.04</v>
      </c>
      <c r="AI59" s="195">
        <v>47.91</v>
      </c>
      <c r="AJ59">
        <v>47.91</v>
      </c>
      <c r="AK59" s="195">
        <v>49.16</v>
      </c>
      <c r="AL59">
        <v>47.91</v>
      </c>
      <c r="AM59" s="195">
        <v>48.03</v>
      </c>
      <c r="AN59">
        <v>48.03</v>
      </c>
      <c r="AO59" s="195">
        <v>47.91</v>
      </c>
      <c r="AP59">
        <v>47.91</v>
      </c>
      <c r="AQ59" s="195">
        <v>48.04</v>
      </c>
      <c r="AR59">
        <v>48.04</v>
      </c>
      <c r="AS59" s="195">
        <v>48.16</v>
      </c>
      <c r="AT59">
        <v>47.91</v>
      </c>
      <c r="AU59">
        <v>48.16</v>
      </c>
      <c r="AV59">
        <v>47.91</v>
      </c>
      <c r="AW59" s="195">
        <v>47.91</v>
      </c>
      <c r="AX59">
        <v>47.91</v>
      </c>
      <c r="AY59" s="195">
        <v>48.04</v>
      </c>
      <c r="AZ59">
        <v>48.04</v>
      </c>
      <c r="BA59" s="195">
        <v>47.91</v>
      </c>
      <c r="BB59">
        <v>47.91</v>
      </c>
      <c r="BC59" s="195"/>
      <c r="BE59" s="195">
        <v>48.04</v>
      </c>
      <c r="BF59">
        <v>48.04</v>
      </c>
      <c r="BG59" s="195">
        <v>48.16</v>
      </c>
      <c r="BH59">
        <v>47.91</v>
      </c>
      <c r="BI59" s="195">
        <v>48.04</v>
      </c>
      <c r="BJ59">
        <v>48.04</v>
      </c>
      <c r="BK59" s="195">
        <v>47.91</v>
      </c>
      <c r="BL59">
        <v>47.91</v>
      </c>
      <c r="BM59" s="195"/>
      <c r="BN59">
        <v>47.93</v>
      </c>
      <c r="BO59" s="195">
        <v>48.15</v>
      </c>
      <c r="BP59">
        <v>47.9</v>
      </c>
      <c r="BQ59" s="195">
        <v>48.04</v>
      </c>
      <c r="BR59">
        <v>48.04</v>
      </c>
      <c r="BS59" s="195">
        <v>48.16</v>
      </c>
      <c r="BT59">
        <v>47.91</v>
      </c>
      <c r="BU59" s="195">
        <v>47.9</v>
      </c>
      <c r="BV59">
        <v>47.9</v>
      </c>
      <c r="BW59" s="195">
        <v>48.16</v>
      </c>
      <c r="BX59">
        <v>47.91</v>
      </c>
      <c r="BY59" s="195">
        <v>48.156999999999996</v>
      </c>
      <c r="BZ59">
        <v>47.905999999999999</v>
      </c>
      <c r="CA59" s="195">
        <v>48.04</v>
      </c>
      <c r="CB59">
        <v>48.04</v>
      </c>
      <c r="CC59" s="195">
        <v>47.91</v>
      </c>
      <c r="CD59">
        <v>47.91</v>
      </c>
    </row>
    <row r="60" spans="2:82">
      <c r="B60">
        <v>45</v>
      </c>
      <c r="C60">
        <v>47.51</v>
      </c>
      <c r="D60">
        <v>47.51</v>
      </c>
      <c r="E60" s="195">
        <v>47.79</v>
      </c>
      <c r="F60">
        <v>47.59</v>
      </c>
      <c r="G60" s="195">
        <v>50.46</v>
      </c>
      <c r="H60">
        <v>50.46</v>
      </c>
      <c r="I60" s="195">
        <v>48.46</v>
      </c>
      <c r="J60">
        <v>48.46</v>
      </c>
      <c r="K60" s="195">
        <v>47.8</v>
      </c>
      <c r="L60">
        <v>48.63</v>
      </c>
      <c r="M60" s="195">
        <v>47.8</v>
      </c>
      <c r="N60">
        <v>48.63</v>
      </c>
      <c r="O60" s="195">
        <v>48.75</v>
      </c>
      <c r="P60">
        <v>48.75</v>
      </c>
      <c r="Q60">
        <v>48.27</v>
      </c>
      <c r="R60">
        <v>48.27</v>
      </c>
      <c r="S60" s="195">
        <v>47.59</v>
      </c>
      <c r="T60">
        <v>47.59</v>
      </c>
      <c r="U60" s="195">
        <v>47.7</v>
      </c>
      <c r="V60">
        <v>47.7</v>
      </c>
      <c r="W60" s="195">
        <v>48.18</v>
      </c>
      <c r="X60">
        <v>48.18</v>
      </c>
      <c r="Y60" s="195">
        <v>47.97</v>
      </c>
      <c r="Z60">
        <v>47.97</v>
      </c>
      <c r="AA60">
        <v>48.2</v>
      </c>
      <c r="AB60">
        <v>48.2</v>
      </c>
      <c r="AC60" s="195">
        <v>47.51</v>
      </c>
      <c r="AD60">
        <v>46.86</v>
      </c>
      <c r="AE60" s="195">
        <v>47.7</v>
      </c>
      <c r="AF60">
        <v>47.7</v>
      </c>
      <c r="AG60" s="195">
        <v>47.7</v>
      </c>
      <c r="AH60">
        <v>47.7</v>
      </c>
      <c r="AI60" s="195">
        <v>47.59</v>
      </c>
      <c r="AJ60">
        <v>47.59</v>
      </c>
      <c r="AK60" s="195">
        <v>48.8</v>
      </c>
      <c r="AL60">
        <v>47.59</v>
      </c>
      <c r="AM60" s="195">
        <v>47.7</v>
      </c>
      <c r="AN60">
        <v>47.7</v>
      </c>
      <c r="AO60" s="195">
        <v>47.59</v>
      </c>
      <c r="AP60">
        <v>47.59</v>
      </c>
      <c r="AQ60" s="195">
        <v>47.7</v>
      </c>
      <c r="AR60">
        <v>47.7</v>
      </c>
      <c r="AS60" s="195">
        <v>47.8</v>
      </c>
      <c r="AT60">
        <v>47.59</v>
      </c>
      <c r="AU60">
        <v>47.81</v>
      </c>
      <c r="AV60">
        <v>47.59</v>
      </c>
      <c r="AW60" s="195">
        <v>47.59</v>
      </c>
      <c r="AX60">
        <v>47.59</v>
      </c>
      <c r="AY60" s="195">
        <v>47.7</v>
      </c>
      <c r="AZ60">
        <v>47.7</v>
      </c>
      <c r="BA60" s="195">
        <v>47.59</v>
      </c>
      <c r="BB60">
        <v>47.59</v>
      </c>
      <c r="BC60" s="195"/>
      <c r="BE60" s="195">
        <v>47.7</v>
      </c>
      <c r="BF60">
        <v>47.7</v>
      </c>
      <c r="BG60" s="195">
        <v>47.8</v>
      </c>
      <c r="BH60">
        <v>47.59</v>
      </c>
      <c r="BI60" s="195">
        <v>47.7</v>
      </c>
      <c r="BJ60">
        <v>47.7</v>
      </c>
      <c r="BK60" s="195">
        <v>47.6</v>
      </c>
      <c r="BL60">
        <v>47.6</v>
      </c>
      <c r="BM60" s="195"/>
      <c r="BN60">
        <v>47.63</v>
      </c>
      <c r="BO60" s="195">
        <v>47.79</v>
      </c>
      <c r="BP60">
        <v>47.59</v>
      </c>
      <c r="BQ60" s="195">
        <v>47.7</v>
      </c>
      <c r="BR60">
        <v>47.7</v>
      </c>
      <c r="BS60" s="195">
        <v>47.8</v>
      </c>
      <c r="BT60">
        <v>47.59</v>
      </c>
      <c r="BU60" s="195">
        <v>47.59</v>
      </c>
      <c r="BV60">
        <v>47.59</v>
      </c>
      <c r="BW60" s="195">
        <v>47.8</v>
      </c>
      <c r="BX60">
        <v>47.59</v>
      </c>
      <c r="BY60" s="195">
        <v>47.795999999999999</v>
      </c>
      <c r="BZ60">
        <v>47.594000000000001</v>
      </c>
      <c r="CA60" s="195">
        <v>47.7</v>
      </c>
      <c r="CB60">
        <v>47.7</v>
      </c>
      <c r="CC60" s="195">
        <v>47.59</v>
      </c>
      <c r="CD60">
        <v>47.59</v>
      </c>
    </row>
    <row r="61" spans="2:82">
      <c r="B61">
        <v>44</v>
      </c>
      <c r="C61">
        <v>47.14</v>
      </c>
      <c r="D61">
        <v>47.14</v>
      </c>
      <c r="E61" s="195">
        <v>47.44</v>
      </c>
      <c r="F61">
        <v>47.29</v>
      </c>
      <c r="G61" s="195">
        <v>50.21</v>
      </c>
      <c r="H61">
        <v>50.21</v>
      </c>
      <c r="I61" s="195">
        <v>48.09</v>
      </c>
      <c r="J61">
        <v>48.09</v>
      </c>
      <c r="K61" s="195">
        <v>47.44</v>
      </c>
      <c r="L61">
        <v>48.25</v>
      </c>
      <c r="M61" s="195">
        <v>47.44</v>
      </c>
      <c r="N61">
        <v>48.25</v>
      </c>
      <c r="O61" s="195">
        <v>48.4</v>
      </c>
      <c r="P61">
        <v>48.4</v>
      </c>
      <c r="Q61">
        <v>47.92</v>
      </c>
      <c r="R61">
        <v>47.92</v>
      </c>
      <c r="S61" s="195">
        <v>47.29</v>
      </c>
      <c r="T61">
        <v>47.29</v>
      </c>
      <c r="U61" s="195">
        <v>47.37</v>
      </c>
      <c r="V61">
        <v>47.37</v>
      </c>
      <c r="W61" s="195">
        <v>47.81</v>
      </c>
      <c r="X61">
        <v>47.81</v>
      </c>
      <c r="Y61" s="195">
        <v>47.62</v>
      </c>
      <c r="Z61">
        <v>47.62</v>
      </c>
      <c r="AA61">
        <v>47.68</v>
      </c>
      <c r="AB61">
        <v>47.68</v>
      </c>
      <c r="AC61" s="195">
        <v>47.16</v>
      </c>
      <c r="AD61">
        <v>46.56</v>
      </c>
      <c r="AE61" s="195">
        <v>47.37</v>
      </c>
      <c r="AF61">
        <v>47.37</v>
      </c>
      <c r="AG61" s="195">
        <v>47.37</v>
      </c>
      <c r="AH61">
        <v>47.37</v>
      </c>
      <c r="AI61" s="195">
        <v>47.29</v>
      </c>
      <c r="AJ61">
        <v>47.29</v>
      </c>
      <c r="AK61" s="195">
        <v>48.44</v>
      </c>
      <c r="AL61">
        <v>47.29</v>
      </c>
      <c r="AM61" s="195">
        <v>47.37</v>
      </c>
      <c r="AN61">
        <v>47.37</v>
      </c>
      <c r="AO61" s="195">
        <v>47.29</v>
      </c>
      <c r="AP61">
        <v>47.29</v>
      </c>
      <c r="AQ61" s="195">
        <v>47.37</v>
      </c>
      <c r="AR61">
        <v>47.37</v>
      </c>
      <c r="AS61" s="195">
        <v>47.44</v>
      </c>
      <c r="AT61">
        <v>47.29</v>
      </c>
      <c r="AU61">
        <v>47.48</v>
      </c>
      <c r="AV61">
        <v>47.29</v>
      </c>
      <c r="AW61" s="195">
        <v>47.29</v>
      </c>
      <c r="AX61">
        <v>47.29</v>
      </c>
      <c r="AY61" s="195">
        <v>47.37</v>
      </c>
      <c r="AZ61">
        <v>47.37</v>
      </c>
      <c r="BA61" s="195">
        <v>47.29</v>
      </c>
      <c r="BB61">
        <v>47.29</v>
      </c>
      <c r="BC61" s="195"/>
      <c r="BE61" s="195">
        <v>47.37</v>
      </c>
      <c r="BF61">
        <v>47.37</v>
      </c>
      <c r="BG61" s="195">
        <v>47.44</v>
      </c>
      <c r="BH61">
        <v>47.29</v>
      </c>
      <c r="BI61" s="195">
        <v>47.37</v>
      </c>
      <c r="BJ61">
        <v>47.37</v>
      </c>
      <c r="BK61" s="195">
        <v>47.29</v>
      </c>
      <c r="BL61">
        <v>47.29</v>
      </c>
      <c r="BM61" s="195"/>
      <c r="BN61">
        <v>47.33</v>
      </c>
      <c r="BO61" s="195">
        <v>47.44</v>
      </c>
      <c r="BP61">
        <v>47.29</v>
      </c>
      <c r="BQ61" s="195">
        <v>47.37</v>
      </c>
      <c r="BR61">
        <v>47.37</v>
      </c>
      <c r="BS61" s="195">
        <v>47.44</v>
      </c>
      <c r="BT61">
        <v>47.29</v>
      </c>
      <c r="BU61" s="195">
        <v>47.29</v>
      </c>
      <c r="BV61">
        <v>47.29</v>
      </c>
      <c r="BW61" s="195">
        <v>47.44</v>
      </c>
      <c r="BX61">
        <v>47.29</v>
      </c>
      <c r="BY61" s="195">
        <v>47.444000000000003</v>
      </c>
      <c r="BZ61">
        <v>47.292000000000002</v>
      </c>
      <c r="CA61" s="195">
        <v>47.37</v>
      </c>
      <c r="CB61">
        <v>47.37</v>
      </c>
      <c r="CC61" s="195">
        <v>47.29</v>
      </c>
      <c r="CD61">
        <v>47.29</v>
      </c>
    </row>
    <row r="62" spans="2:82">
      <c r="B62">
        <v>43</v>
      </c>
      <c r="C62">
        <v>46.81</v>
      </c>
      <c r="D62">
        <v>46.81</v>
      </c>
      <c r="E62" s="195">
        <v>47.09</v>
      </c>
      <c r="F62">
        <v>47.01</v>
      </c>
      <c r="G62" s="195">
        <v>49.97</v>
      </c>
      <c r="H62">
        <v>49.97</v>
      </c>
      <c r="I62" s="195">
        <v>47.74</v>
      </c>
      <c r="J62">
        <v>47.74</v>
      </c>
      <c r="K62" s="195">
        <v>47.09</v>
      </c>
      <c r="L62">
        <v>47.92</v>
      </c>
      <c r="M62" s="195">
        <v>47.09</v>
      </c>
      <c r="N62">
        <v>47.92</v>
      </c>
      <c r="O62" s="195">
        <v>48.07</v>
      </c>
      <c r="P62">
        <v>48.07</v>
      </c>
      <c r="Q62">
        <v>47.58</v>
      </c>
      <c r="R62">
        <v>47.58</v>
      </c>
      <c r="S62" s="195">
        <v>47.01</v>
      </c>
      <c r="T62">
        <v>47.01</v>
      </c>
      <c r="U62" s="195">
        <v>47.05</v>
      </c>
      <c r="V62">
        <v>47.05</v>
      </c>
      <c r="W62" s="195">
        <v>47.46</v>
      </c>
      <c r="X62">
        <v>47.46</v>
      </c>
      <c r="Y62" s="195">
        <v>47.25</v>
      </c>
      <c r="Z62">
        <v>47.25</v>
      </c>
      <c r="AA62">
        <v>47.08</v>
      </c>
      <c r="AB62">
        <v>47.08</v>
      </c>
      <c r="AC62" s="195">
        <v>46.81</v>
      </c>
      <c r="AD62">
        <v>46.29</v>
      </c>
      <c r="AE62" s="195">
        <v>47.05</v>
      </c>
      <c r="AF62">
        <v>47.05</v>
      </c>
      <c r="AG62" s="195">
        <v>47.05</v>
      </c>
      <c r="AH62">
        <v>47.05</v>
      </c>
      <c r="AI62" s="195">
        <v>47.01</v>
      </c>
      <c r="AJ62">
        <v>47.01</v>
      </c>
      <c r="AK62" s="195">
        <v>48.09</v>
      </c>
      <c r="AL62">
        <v>47.01</v>
      </c>
      <c r="AM62" s="195">
        <v>47.05</v>
      </c>
      <c r="AN62">
        <v>47.05</v>
      </c>
      <c r="AO62" s="195">
        <v>47.01</v>
      </c>
      <c r="AP62">
        <v>47.01</v>
      </c>
      <c r="AQ62" s="195">
        <v>47.05</v>
      </c>
      <c r="AR62">
        <v>47.05</v>
      </c>
      <c r="AS62" s="195">
        <v>47.09</v>
      </c>
      <c r="AT62">
        <v>47.01</v>
      </c>
      <c r="AU62">
        <v>47.12</v>
      </c>
      <c r="AV62">
        <v>47.01</v>
      </c>
      <c r="AW62" s="195">
        <v>47.01</v>
      </c>
      <c r="AX62">
        <v>47.01</v>
      </c>
      <c r="AY62" s="195">
        <v>47.05</v>
      </c>
      <c r="AZ62">
        <v>47.05</v>
      </c>
      <c r="BA62" s="195">
        <v>47.01</v>
      </c>
      <c r="BB62">
        <v>47.01</v>
      </c>
      <c r="BC62" s="195"/>
      <c r="BE62" s="195">
        <v>47.05</v>
      </c>
      <c r="BF62">
        <v>47.05</v>
      </c>
      <c r="BG62" s="195">
        <v>47.09</v>
      </c>
      <c r="BH62">
        <v>47.01</v>
      </c>
      <c r="BI62" s="195">
        <v>47.05</v>
      </c>
      <c r="BJ62">
        <v>47.05</v>
      </c>
      <c r="BK62" s="195">
        <v>47.01</v>
      </c>
      <c r="BL62">
        <v>47.01</v>
      </c>
      <c r="BM62" s="195"/>
      <c r="BN62">
        <v>47.03</v>
      </c>
      <c r="BO62" s="195">
        <v>47.09</v>
      </c>
      <c r="BP62">
        <v>47.01</v>
      </c>
      <c r="BQ62" s="195">
        <v>47.05</v>
      </c>
      <c r="BR62">
        <v>47.05</v>
      </c>
      <c r="BS62" s="195">
        <v>47.09</v>
      </c>
      <c r="BT62">
        <v>47.01</v>
      </c>
      <c r="BU62" s="195">
        <v>47.01</v>
      </c>
      <c r="BV62">
        <v>47.01</v>
      </c>
      <c r="BW62" s="195">
        <v>47.09</v>
      </c>
      <c r="BX62">
        <v>47.01</v>
      </c>
      <c r="BY62" s="195">
        <v>47.093000000000004</v>
      </c>
      <c r="BZ62">
        <v>47.011000000000003</v>
      </c>
      <c r="CA62" s="195">
        <v>47.05</v>
      </c>
      <c r="CB62">
        <v>47.05</v>
      </c>
      <c r="CC62" s="195">
        <v>47.01</v>
      </c>
      <c r="CD62">
        <v>47.01</v>
      </c>
    </row>
    <row r="63" spans="2:82">
      <c r="B63">
        <v>42</v>
      </c>
      <c r="C63">
        <v>46.47</v>
      </c>
      <c r="D63">
        <v>46.47</v>
      </c>
      <c r="E63" s="195">
        <v>46.71</v>
      </c>
      <c r="F63">
        <v>46.72</v>
      </c>
      <c r="G63" s="195">
        <v>49.73</v>
      </c>
      <c r="H63">
        <v>49.73</v>
      </c>
      <c r="I63" s="195">
        <v>47.36</v>
      </c>
      <c r="J63">
        <v>47.36</v>
      </c>
      <c r="K63" s="195">
        <v>46.71</v>
      </c>
      <c r="L63">
        <v>47.6</v>
      </c>
      <c r="M63" s="195">
        <v>46.71</v>
      </c>
      <c r="N63">
        <v>47.6</v>
      </c>
      <c r="O63" s="195">
        <v>47.75</v>
      </c>
      <c r="P63">
        <v>47.75</v>
      </c>
      <c r="Q63">
        <v>47.23</v>
      </c>
      <c r="R63">
        <v>47.23</v>
      </c>
      <c r="S63" s="195">
        <v>46.73</v>
      </c>
      <c r="T63">
        <v>46.73</v>
      </c>
      <c r="U63" s="195">
        <v>46.72</v>
      </c>
      <c r="V63">
        <v>46.72</v>
      </c>
      <c r="W63" s="195">
        <v>47.03</v>
      </c>
      <c r="X63">
        <v>47.03</v>
      </c>
      <c r="Y63" s="195">
        <v>46.87</v>
      </c>
      <c r="Z63">
        <v>46.87</v>
      </c>
      <c r="AA63">
        <v>46.89</v>
      </c>
      <c r="AB63">
        <v>46.89</v>
      </c>
      <c r="AC63" s="195">
        <v>46.43</v>
      </c>
      <c r="AD63">
        <v>46.01</v>
      </c>
      <c r="AE63" s="195">
        <v>46.72</v>
      </c>
      <c r="AF63">
        <v>46.72</v>
      </c>
      <c r="AG63" s="195">
        <v>46.72</v>
      </c>
      <c r="AH63">
        <v>46.72</v>
      </c>
      <c r="AI63" s="195">
        <v>46.73</v>
      </c>
      <c r="AJ63">
        <v>46.73</v>
      </c>
      <c r="AK63" s="195">
        <v>47.71</v>
      </c>
      <c r="AL63">
        <v>46.73</v>
      </c>
      <c r="AM63" s="195">
        <v>46.72</v>
      </c>
      <c r="AN63">
        <v>46.72</v>
      </c>
      <c r="AO63" s="195">
        <v>46.73</v>
      </c>
      <c r="AP63">
        <v>46.73</v>
      </c>
      <c r="AQ63" s="195">
        <v>46.72</v>
      </c>
      <c r="AR63">
        <v>46.72</v>
      </c>
      <c r="AS63" s="195">
        <v>46.71</v>
      </c>
      <c r="AT63">
        <v>46.73</v>
      </c>
      <c r="AU63">
        <v>46.73</v>
      </c>
      <c r="AV63">
        <v>46.73</v>
      </c>
      <c r="AW63" s="195">
        <v>46.73</v>
      </c>
      <c r="AX63">
        <v>46.73</v>
      </c>
      <c r="AY63" s="195">
        <v>46.72</v>
      </c>
      <c r="AZ63">
        <v>46.72</v>
      </c>
      <c r="BA63" s="195">
        <v>46.73</v>
      </c>
      <c r="BB63">
        <v>46.73</v>
      </c>
      <c r="BC63" s="195"/>
      <c r="BE63" s="195">
        <v>46.72</v>
      </c>
      <c r="BF63">
        <v>46.72</v>
      </c>
      <c r="BG63" s="195">
        <v>46.71</v>
      </c>
      <c r="BH63">
        <v>46.73</v>
      </c>
      <c r="BI63" s="195">
        <v>46.72</v>
      </c>
      <c r="BJ63">
        <v>46.72</v>
      </c>
      <c r="BK63" s="195">
        <v>46.73</v>
      </c>
      <c r="BL63">
        <v>46.73</v>
      </c>
      <c r="BM63" s="195"/>
      <c r="BN63">
        <v>46.73</v>
      </c>
      <c r="BO63" s="195">
        <v>46.71</v>
      </c>
      <c r="BP63">
        <v>46.72</v>
      </c>
      <c r="BQ63" s="195">
        <v>46.72</v>
      </c>
      <c r="BR63">
        <v>46.72</v>
      </c>
      <c r="BS63" s="195">
        <v>46.71</v>
      </c>
      <c r="BT63">
        <v>46.73</v>
      </c>
      <c r="BU63" s="195">
        <v>46.72</v>
      </c>
      <c r="BV63">
        <v>46.72</v>
      </c>
      <c r="BW63" s="195">
        <v>46.71</v>
      </c>
      <c r="BX63">
        <v>46.73</v>
      </c>
      <c r="BY63" s="195">
        <v>46.713000000000001</v>
      </c>
      <c r="BZ63">
        <v>46.728999999999999</v>
      </c>
      <c r="CA63" s="195">
        <v>46.72</v>
      </c>
      <c r="CB63">
        <v>46.72</v>
      </c>
      <c r="CC63" s="195">
        <v>46.73</v>
      </c>
      <c r="CD63">
        <v>46.73</v>
      </c>
    </row>
    <row r="64" spans="2:82">
      <c r="B64">
        <v>41</v>
      </c>
      <c r="C64">
        <v>46.13</v>
      </c>
      <c r="D64">
        <v>46.13</v>
      </c>
      <c r="E64" s="195">
        <v>46.36</v>
      </c>
      <c r="F64">
        <v>46.42</v>
      </c>
      <c r="G64" s="195">
        <v>49.48</v>
      </c>
      <c r="H64">
        <v>49.48</v>
      </c>
      <c r="I64" s="195">
        <v>47</v>
      </c>
      <c r="J64">
        <v>47</v>
      </c>
      <c r="K64" s="195">
        <v>46.36</v>
      </c>
      <c r="L64">
        <v>47.25</v>
      </c>
      <c r="M64" s="195">
        <v>46.36</v>
      </c>
      <c r="N64">
        <v>47.25</v>
      </c>
      <c r="O64" s="195">
        <v>47.37</v>
      </c>
      <c r="P64">
        <v>47.37</v>
      </c>
      <c r="Q64">
        <v>46.86</v>
      </c>
      <c r="R64">
        <v>46.86</v>
      </c>
      <c r="S64" s="195">
        <v>46.43</v>
      </c>
      <c r="T64">
        <v>46.43</v>
      </c>
      <c r="U64" s="195">
        <v>46.39</v>
      </c>
      <c r="V64">
        <v>46.39</v>
      </c>
      <c r="W64" s="195">
        <v>46.7</v>
      </c>
      <c r="X64">
        <v>46.7</v>
      </c>
      <c r="Y64" s="195">
        <v>46.53</v>
      </c>
      <c r="Z64">
        <v>46.53</v>
      </c>
      <c r="AA64">
        <v>46.34</v>
      </c>
      <c r="AB64">
        <v>46.34</v>
      </c>
      <c r="AC64" s="195">
        <v>46.08</v>
      </c>
      <c r="AD64">
        <v>45.71</v>
      </c>
      <c r="AE64" s="195">
        <v>46.39</v>
      </c>
      <c r="AF64">
        <v>46.39</v>
      </c>
      <c r="AG64" s="195">
        <v>46.39</v>
      </c>
      <c r="AH64">
        <v>46.39</v>
      </c>
      <c r="AI64" s="195">
        <v>46.43</v>
      </c>
      <c r="AJ64">
        <v>46.43</v>
      </c>
      <c r="AK64" s="195">
        <v>47.36</v>
      </c>
      <c r="AL64">
        <v>46.43</v>
      </c>
      <c r="AM64" s="195">
        <v>46.39</v>
      </c>
      <c r="AN64">
        <v>46.39</v>
      </c>
      <c r="AO64" s="195">
        <v>46.43</v>
      </c>
      <c r="AP64">
        <v>46.43</v>
      </c>
      <c r="AQ64" s="195">
        <v>46.39</v>
      </c>
      <c r="AR64">
        <v>46.39</v>
      </c>
      <c r="AS64" s="195">
        <v>46.36</v>
      </c>
      <c r="AT64">
        <v>46.43</v>
      </c>
      <c r="AU64">
        <v>46.37</v>
      </c>
      <c r="AV64">
        <v>46.43</v>
      </c>
      <c r="AW64" s="195">
        <v>46.43</v>
      </c>
      <c r="AX64">
        <v>46.43</v>
      </c>
      <c r="AY64" s="195">
        <v>46.39</v>
      </c>
      <c r="AZ64">
        <v>46.39</v>
      </c>
      <c r="BA64" s="195">
        <v>46.43</v>
      </c>
      <c r="BB64">
        <v>46.43</v>
      </c>
      <c r="BC64" s="195"/>
      <c r="BE64" s="195">
        <v>46.39</v>
      </c>
      <c r="BF64">
        <v>46.39</v>
      </c>
      <c r="BG64" s="195">
        <v>46.36</v>
      </c>
      <c r="BH64">
        <v>46.43</v>
      </c>
      <c r="BI64" s="195">
        <v>46.39</v>
      </c>
      <c r="BJ64">
        <v>46.39</v>
      </c>
      <c r="BK64" s="195">
        <v>46.43</v>
      </c>
      <c r="BL64">
        <v>46.43</v>
      </c>
      <c r="BM64" s="195"/>
      <c r="BN64">
        <v>46.43</v>
      </c>
      <c r="BO64" s="195">
        <v>46.36</v>
      </c>
      <c r="BP64">
        <v>46.42</v>
      </c>
      <c r="BQ64" s="195">
        <v>46.39</v>
      </c>
      <c r="BR64">
        <v>46.39</v>
      </c>
      <c r="BS64" s="195">
        <v>46.36</v>
      </c>
      <c r="BT64">
        <v>46.43</v>
      </c>
      <c r="BU64" s="195">
        <v>46.42</v>
      </c>
      <c r="BV64">
        <v>46.42</v>
      </c>
      <c r="BW64" s="195">
        <v>46.36</v>
      </c>
      <c r="BX64">
        <v>46.43</v>
      </c>
      <c r="BY64" s="195">
        <v>46.360999999999997</v>
      </c>
      <c r="BZ64">
        <v>46.427</v>
      </c>
      <c r="CA64" s="195">
        <v>46.39</v>
      </c>
      <c r="CB64">
        <v>46.39</v>
      </c>
      <c r="CC64" s="195">
        <v>46.43</v>
      </c>
      <c r="CD64">
        <v>46.43</v>
      </c>
    </row>
    <row r="65" spans="2:82">
      <c r="B65">
        <v>40</v>
      </c>
      <c r="C65">
        <v>45.82</v>
      </c>
      <c r="D65">
        <v>45.82</v>
      </c>
      <c r="E65" s="195">
        <v>46.01</v>
      </c>
      <c r="F65">
        <v>46.1</v>
      </c>
      <c r="G65" s="195">
        <v>49.2</v>
      </c>
      <c r="H65">
        <v>49.2</v>
      </c>
      <c r="I65" s="195">
        <v>46.66</v>
      </c>
      <c r="J65">
        <v>46.66</v>
      </c>
      <c r="K65" s="195">
        <v>46.02</v>
      </c>
      <c r="L65">
        <v>46.85</v>
      </c>
      <c r="M65" s="195">
        <v>46.02</v>
      </c>
      <c r="N65">
        <v>46.85</v>
      </c>
      <c r="O65" s="195">
        <v>46.94</v>
      </c>
      <c r="P65">
        <v>46.94</v>
      </c>
      <c r="Q65">
        <v>46.48</v>
      </c>
      <c r="R65">
        <v>46.48</v>
      </c>
      <c r="S65" s="195">
        <v>46.1</v>
      </c>
      <c r="T65">
        <v>46.1</v>
      </c>
      <c r="U65" s="195">
        <v>46.06</v>
      </c>
      <c r="V65">
        <v>46.06</v>
      </c>
      <c r="W65" s="195">
        <v>46.35</v>
      </c>
      <c r="X65">
        <v>46.35</v>
      </c>
      <c r="Y65" s="195">
        <v>46.18</v>
      </c>
      <c r="Z65">
        <v>46.18</v>
      </c>
      <c r="AA65">
        <v>45.98</v>
      </c>
      <c r="AB65">
        <v>45.98</v>
      </c>
      <c r="AC65" s="195">
        <v>45.74</v>
      </c>
      <c r="AD65">
        <v>45.39</v>
      </c>
      <c r="AE65" s="195">
        <v>46.05</v>
      </c>
      <c r="AF65">
        <v>46.05</v>
      </c>
      <c r="AG65" s="195">
        <v>46.06</v>
      </c>
      <c r="AH65">
        <v>46.06</v>
      </c>
      <c r="AI65" s="195">
        <v>46.11</v>
      </c>
      <c r="AJ65">
        <v>46.11</v>
      </c>
      <c r="AK65" s="195">
        <v>47.02</v>
      </c>
      <c r="AL65">
        <v>46.11</v>
      </c>
      <c r="AM65" s="195">
        <v>46.05</v>
      </c>
      <c r="AN65">
        <v>46.05</v>
      </c>
      <c r="AO65" s="195">
        <v>46.11</v>
      </c>
      <c r="AP65">
        <v>46.11</v>
      </c>
      <c r="AQ65" s="195">
        <v>46.06</v>
      </c>
      <c r="AR65">
        <v>46.06</v>
      </c>
      <c r="AS65" s="195">
        <v>46.02</v>
      </c>
      <c r="AT65">
        <v>46.11</v>
      </c>
      <c r="AU65">
        <v>46.02</v>
      </c>
      <c r="AV65">
        <v>46.11</v>
      </c>
      <c r="AW65" s="195">
        <v>46.1</v>
      </c>
      <c r="AX65">
        <v>46.1</v>
      </c>
      <c r="AY65" s="195">
        <v>46.06</v>
      </c>
      <c r="AZ65">
        <v>46.06</v>
      </c>
      <c r="BA65" s="195">
        <v>46.11</v>
      </c>
      <c r="BB65">
        <v>46.11</v>
      </c>
      <c r="BC65" s="195"/>
      <c r="BE65" s="195">
        <v>46.06</v>
      </c>
      <c r="BF65">
        <v>46.06</v>
      </c>
      <c r="BG65" s="195">
        <v>46.02</v>
      </c>
      <c r="BH65">
        <v>46.1</v>
      </c>
      <c r="BI65" s="195">
        <v>46.06</v>
      </c>
      <c r="BJ65">
        <v>46.06</v>
      </c>
      <c r="BK65" s="195">
        <v>46.1</v>
      </c>
      <c r="BL65">
        <v>46.1</v>
      </c>
      <c r="BM65" s="195"/>
      <c r="BN65">
        <v>46.13</v>
      </c>
      <c r="BO65" s="195">
        <v>46.01</v>
      </c>
      <c r="BP65">
        <v>46.1</v>
      </c>
      <c r="BQ65" s="195">
        <v>46.06</v>
      </c>
      <c r="BR65">
        <v>46.06</v>
      </c>
      <c r="BS65" s="195">
        <v>46.02</v>
      </c>
      <c r="BT65">
        <v>46.11</v>
      </c>
      <c r="BU65" s="195">
        <v>46.1</v>
      </c>
      <c r="BV65">
        <v>46.1</v>
      </c>
      <c r="BW65" s="195">
        <v>46.02</v>
      </c>
      <c r="BX65">
        <v>46.1</v>
      </c>
      <c r="BY65" s="195">
        <v>46.018999999999998</v>
      </c>
      <c r="BZ65">
        <v>46.103999999999999</v>
      </c>
      <c r="CA65" s="195">
        <v>46.06</v>
      </c>
      <c r="CB65">
        <v>46.06</v>
      </c>
      <c r="CC65" s="195">
        <v>46.11</v>
      </c>
      <c r="CD65">
        <v>46.11</v>
      </c>
    </row>
    <row r="66" spans="2:82">
      <c r="B66">
        <v>39</v>
      </c>
      <c r="C66">
        <v>45.54</v>
      </c>
      <c r="D66">
        <v>45.54</v>
      </c>
      <c r="E66" s="195">
        <v>45.62</v>
      </c>
      <c r="F66">
        <v>45.8</v>
      </c>
      <c r="G66" s="195">
        <v>48.95</v>
      </c>
      <c r="H66">
        <v>48.95</v>
      </c>
      <c r="I66" s="195">
        <v>46.26</v>
      </c>
      <c r="J66">
        <v>46.26</v>
      </c>
      <c r="K66" s="195">
        <v>45.62</v>
      </c>
      <c r="L66">
        <v>46.5</v>
      </c>
      <c r="M66" s="195">
        <v>45.62</v>
      </c>
      <c r="N66">
        <v>46.5</v>
      </c>
      <c r="O66" s="195">
        <v>46.57</v>
      </c>
      <c r="P66">
        <v>46.57</v>
      </c>
      <c r="Q66">
        <v>46.09</v>
      </c>
      <c r="R66">
        <v>46.09</v>
      </c>
      <c r="S66" s="195">
        <v>45.81</v>
      </c>
      <c r="T66">
        <v>45.81</v>
      </c>
      <c r="U66" s="195">
        <v>45.71</v>
      </c>
      <c r="V66">
        <v>45.71</v>
      </c>
      <c r="W66" s="195">
        <v>45.98</v>
      </c>
      <c r="X66">
        <v>45.98</v>
      </c>
      <c r="Y66" s="195">
        <v>45.82</v>
      </c>
      <c r="Z66">
        <v>45.82</v>
      </c>
      <c r="AA66">
        <v>45.56</v>
      </c>
      <c r="AB66">
        <v>45.56</v>
      </c>
      <c r="AC66" s="195">
        <v>45.34</v>
      </c>
      <c r="AD66">
        <v>45.1</v>
      </c>
      <c r="AE66" s="195">
        <v>45.7</v>
      </c>
      <c r="AF66">
        <v>45.7</v>
      </c>
      <c r="AG66" s="195">
        <v>45.71</v>
      </c>
      <c r="AH66">
        <v>45.71</v>
      </c>
      <c r="AI66" s="195">
        <v>45.81</v>
      </c>
      <c r="AJ66">
        <v>45.81</v>
      </c>
      <c r="AK66" s="195">
        <v>46.62</v>
      </c>
      <c r="AL66">
        <v>45.81</v>
      </c>
      <c r="AM66" s="195">
        <v>45.7</v>
      </c>
      <c r="AN66">
        <v>45.7</v>
      </c>
      <c r="AO66" s="195">
        <v>45.81</v>
      </c>
      <c r="AP66">
        <v>45.81</v>
      </c>
      <c r="AQ66" s="195">
        <v>45.71</v>
      </c>
      <c r="AR66">
        <v>45.71</v>
      </c>
      <c r="AS66" s="195">
        <v>45.62</v>
      </c>
      <c r="AT66">
        <v>45.81</v>
      </c>
      <c r="AU66">
        <v>45.62</v>
      </c>
      <c r="AV66">
        <v>45.81</v>
      </c>
      <c r="AW66" s="195">
        <v>45.81</v>
      </c>
      <c r="AX66">
        <v>45.81</v>
      </c>
      <c r="AY66" s="195">
        <v>45.71</v>
      </c>
      <c r="AZ66">
        <v>45.71</v>
      </c>
      <c r="BA66" s="195">
        <v>45.81</v>
      </c>
      <c r="BB66">
        <v>45.81</v>
      </c>
      <c r="BC66" s="195"/>
      <c r="BE66" s="195">
        <v>45.71</v>
      </c>
      <c r="BF66">
        <v>45.71</v>
      </c>
      <c r="BG66" s="195">
        <v>45.62</v>
      </c>
      <c r="BH66">
        <v>45.81</v>
      </c>
      <c r="BI66" s="195">
        <v>45.71</v>
      </c>
      <c r="BJ66">
        <v>45.71</v>
      </c>
      <c r="BK66" s="195">
        <v>45.81</v>
      </c>
      <c r="BL66">
        <v>45.81</v>
      </c>
      <c r="BM66" s="195"/>
      <c r="BN66">
        <v>45.84</v>
      </c>
      <c r="BO66" s="195">
        <v>45.62</v>
      </c>
      <c r="BP66">
        <v>45.8</v>
      </c>
      <c r="BQ66" s="195">
        <v>45.71</v>
      </c>
      <c r="BR66">
        <v>45.71</v>
      </c>
      <c r="BS66" s="195">
        <v>45.62</v>
      </c>
      <c r="BT66">
        <v>45.81</v>
      </c>
      <c r="BU66" s="195">
        <v>45.8</v>
      </c>
      <c r="BV66">
        <v>45.8</v>
      </c>
      <c r="BW66" s="195">
        <v>45.62</v>
      </c>
      <c r="BX66">
        <v>45.81</v>
      </c>
      <c r="BY66" s="195">
        <v>45.62</v>
      </c>
      <c r="BZ66">
        <v>45.808</v>
      </c>
      <c r="CA66" s="195">
        <v>45.71</v>
      </c>
      <c r="CB66">
        <v>45.71</v>
      </c>
      <c r="CC66" s="195">
        <v>45.81</v>
      </c>
      <c r="CD66">
        <v>45.81</v>
      </c>
    </row>
    <row r="67" spans="2:82">
      <c r="B67">
        <v>38</v>
      </c>
      <c r="C67">
        <v>45.24</v>
      </c>
      <c r="D67">
        <v>45.24</v>
      </c>
      <c r="E67" s="195">
        <v>45.22</v>
      </c>
      <c r="F67">
        <v>45.5</v>
      </c>
      <c r="G67" s="195">
        <v>48.69</v>
      </c>
      <c r="H67">
        <v>48.69</v>
      </c>
      <c r="I67" s="195">
        <v>45.85</v>
      </c>
      <c r="J67">
        <v>45.85</v>
      </c>
      <c r="K67" s="195">
        <v>45.22</v>
      </c>
      <c r="L67">
        <v>46.13</v>
      </c>
      <c r="M67" s="195">
        <v>45.22</v>
      </c>
      <c r="N67">
        <v>46.13</v>
      </c>
      <c r="O67" s="195">
        <v>46.21</v>
      </c>
      <c r="P67">
        <v>46.21</v>
      </c>
      <c r="Q67">
        <v>45.71</v>
      </c>
      <c r="R67">
        <v>45.71</v>
      </c>
      <c r="S67" s="195">
        <v>45.5</v>
      </c>
      <c r="T67">
        <v>45.5</v>
      </c>
      <c r="U67" s="195">
        <v>45.35</v>
      </c>
      <c r="V67">
        <v>45.35</v>
      </c>
      <c r="W67" s="195">
        <v>45.67</v>
      </c>
      <c r="X67">
        <v>45.67</v>
      </c>
      <c r="Y67" s="195">
        <v>45.5</v>
      </c>
      <c r="Z67">
        <v>45.5</v>
      </c>
      <c r="AA67">
        <v>45.24</v>
      </c>
      <c r="AB67">
        <v>45.24</v>
      </c>
      <c r="AC67" s="195">
        <v>44.95</v>
      </c>
      <c r="AD67">
        <v>44.8</v>
      </c>
      <c r="AE67" s="195">
        <v>45.35</v>
      </c>
      <c r="AF67">
        <v>45.35</v>
      </c>
      <c r="AG67" s="195">
        <v>45.35</v>
      </c>
      <c r="AH67">
        <v>45.35</v>
      </c>
      <c r="AI67" s="195">
        <v>45.5</v>
      </c>
      <c r="AJ67">
        <v>45.5</v>
      </c>
      <c r="AK67" s="195">
        <v>46.22</v>
      </c>
      <c r="AL67">
        <v>45.5</v>
      </c>
      <c r="AM67" s="195">
        <v>45.35</v>
      </c>
      <c r="AN67">
        <v>45.35</v>
      </c>
      <c r="AO67" s="195">
        <v>45.5</v>
      </c>
      <c r="AP67">
        <v>45.5</v>
      </c>
      <c r="AQ67" s="195">
        <v>45.35</v>
      </c>
      <c r="AR67">
        <v>45.35</v>
      </c>
      <c r="AS67" s="195">
        <v>45.22</v>
      </c>
      <c r="AT67">
        <v>45.5</v>
      </c>
      <c r="AU67">
        <v>45.22</v>
      </c>
      <c r="AV67">
        <v>45.5</v>
      </c>
      <c r="AW67" s="195">
        <v>45.5</v>
      </c>
      <c r="AX67">
        <v>45.5</v>
      </c>
      <c r="AY67" s="195">
        <v>45.35</v>
      </c>
      <c r="AZ67">
        <v>45.35</v>
      </c>
      <c r="BA67" s="195">
        <v>45.5</v>
      </c>
      <c r="BB67">
        <v>45.5</v>
      </c>
      <c r="BC67" s="195"/>
      <c r="BE67" s="195">
        <v>45.35</v>
      </c>
      <c r="BF67">
        <v>45.35</v>
      </c>
      <c r="BG67" s="195">
        <v>45.22</v>
      </c>
      <c r="BH67">
        <v>45.5</v>
      </c>
      <c r="BI67" s="195">
        <v>45.36</v>
      </c>
      <c r="BJ67">
        <v>45.36</v>
      </c>
      <c r="BK67" s="195">
        <v>45.5</v>
      </c>
      <c r="BL67">
        <v>45.5</v>
      </c>
      <c r="BM67" s="195"/>
      <c r="BN67">
        <v>45.55</v>
      </c>
      <c r="BO67" s="195">
        <v>45.22</v>
      </c>
      <c r="BP67">
        <v>45.5</v>
      </c>
      <c r="BQ67" s="195">
        <v>45.35</v>
      </c>
      <c r="BR67">
        <v>45.35</v>
      </c>
      <c r="BS67" s="195">
        <v>45.22</v>
      </c>
      <c r="BT67">
        <v>45.5</v>
      </c>
      <c r="BU67" s="195">
        <v>45.5</v>
      </c>
      <c r="BV67">
        <v>45.5</v>
      </c>
      <c r="BW67" s="195">
        <v>45.22</v>
      </c>
      <c r="BX67">
        <v>45.5</v>
      </c>
      <c r="BY67" s="195">
        <v>45.222000000000001</v>
      </c>
      <c r="BZ67">
        <v>45.502000000000002</v>
      </c>
      <c r="CA67" s="195">
        <v>45.35</v>
      </c>
      <c r="CB67">
        <v>45.35</v>
      </c>
      <c r="CC67" s="195">
        <v>45.5</v>
      </c>
      <c r="CD67">
        <v>45.5</v>
      </c>
    </row>
    <row r="68" spans="2:82">
      <c r="B68">
        <v>37</v>
      </c>
      <c r="C68">
        <v>44.93</v>
      </c>
      <c r="D68">
        <v>44.93</v>
      </c>
      <c r="E68" s="195">
        <v>44.88</v>
      </c>
      <c r="F68">
        <v>45.17</v>
      </c>
      <c r="G68" s="195">
        <v>48.41</v>
      </c>
      <c r="H68">
        <v>48.41</v>
      </c>
      <c r="I68" s="195">
        <v>45.52</v>
      </c>
      <c r="J68">
        <v>45.52</v>
      </c>
      <c r="K68" s="195">
        <v>44.89</v>
      </c>
      <c r="L68">
        <v>45.71</v>
      </c>
      <c r="M68" s="195">
        <v>44.89</v>
      </c>
      <c r="N68">
        <v>45.71</v>
      </c>
      <c r="O68" s="195">
        <v>45.84</v>
      </c>
      <c r="P68">
        <v>45.84</v>
      </c>
      <c r="Q68">
        <v>45.36</v>
      </c>
      <c r="R68">
        <v>45.36</v>
      </c>
      <c r="S68" s="195">
        <v>45.18</v>
      </c>
      <c r="T68">
        <v>45.18</v>
      </c>
      <c r="U68" s="195">
        <v>45.02</v>
      </c>
      <c r="V68">
        <v>45.02</v>
      </c>
      <c r="W68" s="195">
        <v>45.36</v>
      </c>
      <c r="X68">
        <v>45.36</v>
      </c>
      <c r="Y68" s="195">
        <v>45.19</v>
      </c>
      <c r="Z68">
        <v>45.19</v>
      </c>
      <c r="AA68">
        <v>44.84</v>
      </c>
      <c r="AB68">
        <v>44.84</v>
      </c>
      <c r="AC68" s="195">
        <v>44.62</v>
      </c>
      <c r="AD68">
        <v>44.48</v>
      </c>
      <c r="AE68" s="195">
        <v>45.02</v>
      </c>
      <c r="AF68">
        <v>45.02</v>
      </c>
      <c r="AG68" s="195">
        <v>45.02</v>
      </c>
      <c r="AH68">
        <v>45.02</v>
      </c>
      <c r="AI68" s="195">
        <v>45.18</v>
      </c>
      <c r="AJ68">
        <v>45.18</v>
      </c>
      <c r="AK68" s="195">
        <v>45.89</v>
      </c>
      <c r="AL68">
        <v>45.18</v>
      </c>
      <c r="AM68" s="195">
        <v>45.02</v>
      </c>
      <c r="AN68">
        <v>45.02</v>
      </c>
      <c r="AO68" s="195">
        <v>45.18</v>
      </c>
      <c r="AP68">
        <v>45.18</v>
      </c>
      <c r="AQ68" s="195">
        <v>45.02</v>
      </c>
      <c r="AR68">
        <v>45.02</v>
      </c>
      <c r="AS68" s="195">
        <v>44.89</v>
      </c>
      <c r="AT68">
        <v>45.18</v>
      </c>
      <c r="AU68">
        <v>44.89</v>
      </c>
      <c r="AV68">
        <v>45.18</v>
      </c>
      <c r="AW68" s="195">
        <v>45.18</v>
      </c>
      <c r="AX68">
        <v>45.18</v>
      </c>
      <c r="AY68" s="195">
        <v>45.02</v>
      </c>
      <c r="AZ68">
        <v>45.02</v>
      </c>
      <c r="BA68" s="195">
        <v>45.18</v>
      </c>
      <c r="BB68">
        <v>45.18</v>
      </c>
      <c r="BC68" s="195"/>
      <c r="BE68" s="195">
        <v>45.02</v>
      </c>
      <c r="BF68">
        <v>45.02</v>
      </c>
      <c r="BG68" s="195">
        <v>44.89</v>
      </c>
      <c r="BH68">
        <v>45.18</v>
      </c>
      <c r="BI68" s="195">
        <v>45.02</v>
      </c>
      <c r="BJ68">
        <v>45.02</v>
      </c>
      <c r="BK68" s="195">
        <v>45.18</v>
      </c>
      <c r="BL68">
        <v>45.18</v>
      </c>
      <c r="BM68" s="195"/>
      <c r="BN68">
        <v>45.26</v>
      </c>
      <c r="BO68" s="195">
        <v>44.88</v>
      </c>
      <c r="BP68">
        <v>45.17</v>
      </c>
      <c r="BQ68" s="195">
        <v>45.02</v>
      </c>
      <c r="BR68">
        <v>45.02</v>
      </c>
      <c r="BS68" s="195">
        <v>44.89</v>
      </c>
      <c r="BT68">
        <v>45.18</v>
      </c>
      <c r="BU68" s="195">
        <v>45.17</v>
      </c>
      <c r="BV68">
        <v>45.17</v>
      </c>
      <c r="BW68" s="195">
        <v>44.89</v>
      </c>
      <c r="BX68">
        <v>45.18</v>
      </c>
      <c r="BY68" s="195">
        <v>44.889000000000003</v>
      </c>
      <c r="BZ68">
        <v>45.174999999999997</v>
      </c>
      <c r="CA68" s="195">
        <v>45.02</v>
      </c>
      <c r="CB68">
        <v>45.02</v>
      </c>
      <c r="CC68" s="195">
        <v>45.18</v>
      </c>
      <c r="CD68">
        <v>45.18</v>
      </c>
    </row>
    <row r="69" spans="2:82">
      <c r="B69">
        <v>36</v>
      </c>
      <c r="C69">
        <v>44.62</v>
      </c>
      <c r="D69">
        <v>44.62</v>
      </c>
      <c r="E69" s="195">
        <v>44.55</v>
      </c>
      <c r="F69">
        <v>44.84</v>
      </c>
      <c r="G69" s="195">
        <v>48.12</v>
      </c>
      <c r="H69">
        <v>48.12</v>
      </c>
      <c r="I69" s="195">
        <v>45.18</v>
      </c>
      <c r="J69">
        <v>45.18</v>
      </c>
      <c r="K69" s="195">
        <v>44.56</v>
      </c>
      <c r="L69">
        <v>45.25</v>
      </c>
      <c r="M69" s="195">
        <v>44.56</v>
      </c>
      <c r="N69">
        <v>45.25</v>
      </c>
      <c r="O69" s="195">
        <v>45.41</v>
      </c>
      <c r="P69">
        <v>45.41</v>
      </c>
      <c r="Q69">
        <v>44.98</v>
      </c>
      <c r="R69">
        <v>44.98</v>
      </c>
      <c r="S69" s="195">
        <v>44.84</v>
      </c>
      <c r="T69">
        <v>44.84</v>
      </c>
      <c r="U69" s="195">
        <v>44.69</v>
      </c>
      <c r="V69">
        <v>44.69</v>
      </c>
      <c r="W69" s="195">
        <v>45.03</v>
      </c>
      <c r="X69">
        <v>45.03</v>
      </c>
      <c r="Y69" s="195">
        <v>44.87</v>
      </c>
      <c r="Z69">
        <v>44.87</v>
      </c>
      <c r="AA69">
        <v>44.57</v>
      </c>
      <c r="AB69">
        <v>44.57</v>
      </c>
      <c r="AC69" s="195">
        <v>44.29</v>
      </c>
      <c r="AD69">
        <v>44.15</v>
      </c>
      <c r="AE69" s="195">
        <v>44.69</v>
      </c>
      <c r="AF69">
        <v>44.69</v>
      </c>
      <c r="AG69" s="195">
        <v>44.69</v>
      </c>
      <c r="AH69">
        <v>44.69</v>
      </c>
      <c r="AI69" s="195">
        <v>44.84</v>
      </c>
      <c r="AJ69">
        <v>44.84</v>
      </c>
      <c r="AK69" s="195">
        <v>45.55</v>
      </c>
      <c r="AL69">
        <v>44.84</v>
      </c>
      <c r="AM69" s="195">
        <v>44.69</v>
      </c>
      <c r="AN69">
        <v>44.69</v>
      </c>
      <c r="AO69" s="195">
        <v>44.84</v>
      </c>
      <c r="AP69">
        <v>44.84</v>
      </c>
      <c r="AQ69" s="195">
        <v>44.69</v>
      </c>
      <c r="AR69">
        <v>44.69</v>
      </c>
      <c r="AS69" s="195">
        <v>44.55</v>
      </c>
      <c r="AT69">
        <v>44.84</v>
      </c>
      <c r="AU69">
        <v>44.55</v>
      </c>
      <c r="AV69">
        <v>44.84</v>
      </c>
      <c r="AW69" s="195">
        <v>44.84</v>
      </c>
      <c r="AX69">
        <v>44.84</v>
      </c>
      <c r="AY69" s="195">
        <v>44.69</v>
      </c>
      <c r="AZ69">
        <v>44.69</v>
      </c>
      <c r="BA69" s="195">
        <v>44.84</v>
      </c>
      <c r="BB69">
        <v>44.84</v>
      </c>
      <c r="BC69" s="195"/>
      <c r="BE69" s="195">
        <v>44.69</v>
      </c>
      <c r="BF69">
        <v>44.69</v>
      </c>
      <c r="BG69" s="195">
        <v>44.56</v>
      </c>
      <c r="BH69">
        <v>44.84</v>
      </c>
      <c r="BI69" s="195">
        <v>44.69</v>
      </c>
      <c r="BJ69">
        <v>44.69</v>
      </c>
      <c r="BK69" s="195">
        <v>44.84</v>
      </c>
      <c r="BL69">
        <v>44.84</v>
      </c>
      <c r="BM69" s="195"/>
      <c r="BN69">
        <v>44.98</v>
      </c>
      <c r="BO69" s="195">
        <v>44.55</v>
      </c>
      <c r="BP69">
        <v>44.84</v>
      </c>
      <c r="BQ69" s="195">
        <v>44.69</v>
      </c>
      <c r="BR69">
        <v>44.69</v>
      </c>
      <c r="BS69" s="195">
        <v>44.55</v>
      </c>
      <c r="BT69">
        <v>44.84</v>
      </c>
      <c r="BU69" s="195">
        <v>44.84</v>
      </c>
      <c r="BV69">
        <v>44.84</v>
      </c>
      <c r="BW69" s="195">
        <v>44.56</v>
      </c>
      <c r="BX69">
        <v>44.84</v>
      </c>
      <c r="BY69" s="195">
        <v>44.555</v>
      </c>
      <c r="BZ69">
        <v>44.844000000000001</v>
      </c>
      <c r="CA69" s="195">
        <v>44.69</v>
      </c>
      <c r="CB69">
        <v>44.69</v>
      </c>
      <c r="CC69" s="195">
        <v>44.84</v>
      </c>
      <c r="CD69">
        <v>44.84</v>
      </c>
    </row>
    <row r="70" spans="2:82">
      <c r="B70">
        <v>35</v>
      </c>
      <c r="C70">
        <v>44.32</v>
      </c>
      <c r="D70">
        <v>44.32</v>
      </c>
      <c r="E70" s="195">
        <v>44.24</v>
      </c>
      <c r="F70">
        <v>44.54</v>
      </c>
      <c r="G70" s="195">
        <v>47.87</v>
      </c>
      <c r="H70">
        <v>47.87</v>
      </c>
      <c r="I70" s="195">
        <v>44.86</v>
      </c>
      <c r="J70">
        <v>44.86</v>
      </c>
      <c r="K70" s="195">
        <v>44.24</v>
      </c>
      <c r="L70">
        <v>44.85</v>
      </c>
      <c r="M70" s="195">
        <v>44.24</v>
      </c>
      <c r="N70">
        <v>44.85</v>
      </c>
      <c r="O70" s="195">
        <v>45.01</v>
      </c>
      <c r="P70">
        <v>45.01</v>
      </c>
      <c r="Q70">
        <v>44.62</v>
      </c>
      <c r="R70">
        <v>44.62</v>
      </c>
      <c r="S70" s="195">
        <v>44.54</v>
      </c>
      <c r="T70">
        <v>44.54</v>
      </c>
      <c r="U70" s="195">
        <v>44.38</v>
      </c>
      <c r="V70">
        <v>44.38</v>
      </c>
      <c r="W70" s="195">
        <v>44.68</v>
      </c>
      <c r="X70">
        <v>44.68</v>
      </c>
      <c r="Y70" s="195">
        <v>44.54</v>
      </c>
      <c r="Z70">
        <v>44.54</v>
      </c>
      <c r="AA70">
        <v>44.11</v>
      </c>
      <c r="AB70">
        <v>44.11</v>
      </c>
      <c r="AC70" s="195">
        <v>43.97</v>
      </c>
      <c r="AD70">
        <v>43.86</v>
      </c>
      <c r="AE70" s="195">
        <v>44.38</v>
      </c>
      <c r="AF70">
        <v>44.38</v>
      </c>
      <c r="AG70" s="195">
        <v>44.38</v>
      </c>
      <c r="AH70">
        <v>44.38</v>
      </c>
      <c r="AI70" s="195">
        <v>44.54</v>
      </c>
      <c r="AJ70">
        <v>44.54</v>
      </c>
      <c r="AK70" s="195">
        <v>45.24</v>
      </c>
      <c r="AL70">
        <v>44.54</v>
      </c>
      <c r="AM70" s="195">
        <v>44.38</v>
      </c>
      <c r="AN70">
        <v>44.38</v>
      </c>
      <c r="AO70" s="195">
        <v>44.54</v>
      </c>
      <c r="AP70">
        <v>44.54</v>
      </c>
      <c r="AQ70" s="195">
        <v>44.38</v>
      </c>
      <c r="AR70">
        <v>44.38</v>
      </c>
      <c r="AS70" s="195">
        <v>44.24</v>
      </c>
      <c r="AT70">
        <v>44.54</v>
      </c>
      <c r="AU70">
        <v>44.24</v>
      </c>
      <c r="AV70">
        <v>44.54</v>
      </c>
      <c r="AW70" s="195">
        <v>44.54</v>
      </c>
      <c r="AX70">
        <v>44.54</v>
      </c>
      <c r="AY70" s="195">
        <v>44.38</v>
      </c>
      <c r="AZ70">
        <v>44.38</v>
      </c>
      <c r="BA70" s="195">
        <v>44.54</v>
      </c>
      <c r="BB70">
        <v>44.54</v>
      </c>
      <c r="BC70" s="195"/>
      <c r="BE70" s="195">
        <v>44.38</v>
      </c>
      <c r="BF70">
        <v>44.38</v>
      </c>
      <c r="BG70" s="195">
        <v>44.24</v>
      </c>
      <c r="BH70">
        <v>44.54</v>
      </c>
      <c r="BI70" s="195">
        <v>44.38</v>
      </c>
      <c r="BJ70">
        <v>44.38</v>
      </c>
      <c r="BK70" s="195">
        <v>44.54</v>
      </c>
      <c r="BL70">
        <v>44.54</v>
      </c>
      <c r="BM70" s="195"/>
      <c r="BN70">
        <v>44.69</v>
      </c>
      <c r="BO70" s="195">
        <v>44.24</v>
      </c>
      <c r="BP70">
        <v>44.54</v>
      </c>
      <c r="BQ70" s="195">
        <v>44.38</v>
      </c>
      <c r="BR70">
        <v>44.38</v>
      </c>
      <c r="BS70" s="195">
        <v>44.24</v>
      </c>
      <c r="BT70">
        <v>44.54</v>
      </c>
      <c r="BU70" s="195">
        <v>44.54</v>
      </c>
      <c r="BV70">
        <v>44.54</v>
      </c>
      <c r="BW70" s="195">
        <v>44.24</v>
      </c>
      <c r="BX70">
        <v>44.54</v>
      </c>
      <c r="BY70" s="195">
        <v>44.241</v>
      </c>
      <c r="BZ70">
        <v>44.543999999999997</v>
      </c>
      <c r="CA70" s="195">
        <v>44.38</v>
      </c>
      <c r="CB70">
        <v>44.38</v>
      </c>
      <c r="CC70" s="195">
        <v>44.54</v>
      </c>
      <c r="CD70">
        <v>44.54</v>
      </c>
    </row>
    <row r="71" spans="2:82">
      <c r="B71">
        <v>34</v>
      </c>
      <c r="C71">
        <v>44.02</v>
      </c>
      <c r="D71">
        <v>44.02</v>
      </c>
      <c r="E71" s="195">
        <v>43.89</v>
      </c>
      <c r="F71">
        <v>44.27</v>
      </c>
      <c r="G71" s="195">
        <v>47.64</v>
      </c>
      <c r="H71">
        <v>47.64</v>
      </c>
      <c r="I71" s="195">
        <v>44.52</v>
      </c>
      <c r="J71">
        <v>44.52</v>
      </c>
      <c r="K71" s="195">
        <v>43.9</v>
      </c>
      <c r="L71">
        <v>44.5</v>
      </c>
      <c r="M71" s="195">
        <v>43.9</v>
      </c>
      <c r="N71">
        <v>44.5</v>
      </c>
      <c r="O71" s="195">
        <v>44.67</v>
      </c>
      <c r="P71">
        <v>44.67</v>
      </c>
      <c r="Q71">
        <v>44.28</v>
      </c>
      <c r="R71">
        <v>44.28</v>
      </c>
      <c r="S71" s="195">
        <v>44.27</v>
      </c>
      <c r="T71">
        <v>44.27</v>
      </c>
      <c r="U71" s="195">
        <v>44.07</v>
      </c>
      <c r="V71">
        <v>44.07</v>
      </c>
      <c r="W71" s="195">
        <v>44.33</v>
      </c>
      <c r="X71">
        <v>44.33</v>
      </c>
      <c r="Y71" s="195">
        <v>44.21</v>
      </c>
      <c r="Z71">
        <v>44.21</v>
      </c>
      <c r="AA71">
        <v>43.66</v>
      </c>
      <c r="AB71">
        <v>43.66</v>
      </c>
      <c r="AC71" s="195">
        <v>43.63</v>
      </c>
      <c r="AD71">
        <v>43.59</v>
      </c>
      <c r="AE71" s="195">
        <v>44.07</v>
      </c>
      <c r="AF71">
        <v>44.07</v>
      </c>
      <c r="AG71" s="195">
        <v>44.07</v>
      </c>
      <c r="AH71">
        <v>44.07</v>
      </c>
      <c r="AI71" s="195">
        <v>44.27</v>
      </c>
      <c r="AJ71">
        <v>44.27</v>
      </c>
      <c r="AK71" s="195">
        <v>44.9</v>
      </c>
      <c r="AL71">
        <v>44.27</v>
      </c>
      <c r="AM71" s="195">
        <v>44.07</v>
      </c>
      <c r="AN71">
        <v>44.07</v>
      </c>
      <c r="AO71" s="195">
        <v>44.27</v>
      </c>
      <c r="AP71">
        <v>44.27</v>
      </c>
      <c r="AQ71" s="195">
        <v>44.07</v>
      </c>
      <c r="AR71">
        <v>44.07</v>
      </c>
      <c r="AS71" s="195">
        <v>43.9</v>
      </c>
      <c r="AT71">
        <v>44.27</v>
      </c>
      <c r="AU71">
        <v>43.9</v>
      </c>
      <c r="AV71">
        <v>44.27</v>
      </c>
      <c r="AW71" s="195">
        <v>44.27</v>
      </c>
      <c r="AX71">
        <v>44.27</v>
      </c>
      <c r="AY71" s="195">
        <v>44.07</v>
      </c>
      <c r="AZ71">
        <v>44.07</v>
      </c>
      <c r="BA71" s="195">
        <v>44.27</v>
      </c>
      <c r="BB71">
        <v>44.27</v>
      </c>
      <c r="BC71" s="195"/>
      <c r="BE71" s="195">
        <v>44.07</v>
      </c>
      <c r="BF71">
        <v>44.07</v>
      </c>
      <c r="BG71" s="195">
        <v>43.9</v>
      </c>
      <c r="BH71">
        <v>44.27</v>
      </c>
      <c r="BI71" s="195">
        <v>44.07</v>
      </c>
      <c r="BJ71">
        <v>44.07</v>
      </c>
      <c r="BK71" s="195">
        <v>44.27</v>
      </c>
      <c r="BL71">
        <v>44.27</v>
      </c>
      <c r="BM71" s="195"/>
      <c r="BN71">
        <v>44.4</v>
      </c>
      <c r="BO71" s="195">
        <v>43.89</v>
      </c>
      <c r="BP71">
        <v>44.27</v>
      </c>
      <c r="BQ71" s="195">
        <v>44.07</v>
      </c>
      <c r="BR71">
        <v>44.07</v>
      </c>
      <c r="BS71" s="195">
        <v>43.9</v>
      </c>
      <c r="BT71">
        <v>44.27</v>
      </c>
      <c r="BU71" s="195">
        <v>44.27</v>
      </c>
      <c r="BV71">
        <v>44.27</v>
      </c>
      <c r="BW71" s="195">
        <v>43.9</v>
      </c>
      <c r="BX71">
        <v>44.27</v>
      </c>
      <c r="BY71" s="195">
        <v>43.898000000000003</v>
      </c>
      <c r="BZ71">
        <v>44.271999999999998</v>
      </c>
      <c r="CA71" s="195">
        <v>44.07</v>
      </c>
      <c r="CB71">
        <v>44.07</v>
      </c>
      <c r="CC71" s="195">
        <v>44.27</v>
      </c>
      <c r="CD71">
        <v>44.27</v>
      </c>
    </row>
    <row r="72" spans="2:82">
      <c r="B72">
        <v>33</v>
      </c>
      <c r="C72">
        <v>43.73</v>
      </c>
      <c r="D72">
        <v>43.73</v>
      </c>
      <c r="E72" s="195">
        <v>43.57</v>
      </c>
      <c r="F72">
        <v>43.99</v>
      </c>
      <c r="G72" s="195">
        <v>47.41</v>
      </c>
      <c r="H72">
        <v>47.41</v>
      </c>
      <c r="I72" s="195">
        <v>44.19</v>
      </c>
      <c r="J72">
        <v>44.19</v>
      </c>
      <c r="K72" s="195">
        <v>43.57</v>
      </c>
      <c r="L72">
        <v>44.15</v>
      </c>
      <c r="M72" s="195">
        <v>43.57</v>
      </c>
      <c r="N72">
        <v>44.15</v>
      </c>
      <c r="O72" s="195">
        <v>44.33</v>
      </c>
      <c r="P72">
        <v>44.33</v>
      </c>
      <c r="Q72">
        <v>43.95</v>
      </c>
      <c r="R72">
        <v>43.95</v>
      </c>
      <c r="S72" s="195">
        <v>44</v>
      </c>
      <c r="T72">
        <v>44</v>
      </c>
      <c r="U72" s="195">
        <v>43.77</v>
      </c>
      <c r="V72">
        <v>43.77</v>
      </c>
      <c r="W72" s="195">
        <v>43.98</v>
      </c>
      <c r="X72">
        <v>43.98</v>
      </c>
      <c r="Y72" s="195">
        <v>43.89</v>
      </c>
      <c r="Z72">
        <v>43.89</v>
      </c>
      <c r="AA72">
        <v>43.55</v>
      </c>
      <c r="AB72">
        <v>43.55</v>
      </c>
      <c r="AC72" s="195">
        <v>43.31</v>
      </c>
      <c r="AD72">
        <v>43.32</v>
      </c>
      <c r="AE72" s="195">
        <v>43.77</v>
      </c>
      <c r="AF72">
        <v>43.77</v>
      </c>
      <c r="AG72" s="195">
        <v>43.77</v>
      </c>
      <c r="AH72">
        <v>43.77</v>
      </c>
      <c r="AI72" s="195">
        <v>44</v>
      </c>
      <c r="AJ72">
        <v>44</v>
      </c>
      <c r="AK72" s="195">
        <v>44.57</v>
      </c>
      <c r="AL72">
        <v>44</v>
      </c>
      <c r="AM72" s="195">
        <v>43.77</v>
      </c>
      <c r="AN72">
        <v>43.77</v>
      </c>
      <c r="AO72" s="195">
        <v>44</v>
      </c>
      <c r="AP72">
        <v>44</v>
      </c>
      <c r="AQ72" s="195">
        <v>43.77</v>
      </c>
      <c r="AR72">
        <v>43.77</v>
      </c>
      <c r="AS72" s="195">
        <v>43.57</v>
      </c>
      <c r="AT72">
        <v>44</v>
      </c>
      <c r="AU72">
        <v>43.57</v>
      </c>
      <c r="AV72">
        <v>44</v>
      </c>
      <c r="AW72" s="195">
        <v>44</v>
      </c>
      <c r="AX72">
        <v>44</v>
      </c>
      <c r="AY72" s="195">
        <v>43.77</v>
      </c>
      <c r="AZ72">
        <v>43.77</v>
      </c>
      <c r="BA72" s="195">
        <v>44</v>
      </c>
      <c r="BB72">
        <v>44</v>
      </c>
      <c r="BC72" s="195"/>
      <c r="BE72" s="195">
        <v>43.77</v>
      </c>
      <c r="BF72">
        <v>43.77</v>
      </c>
      <c r="BG72" s="195">
        <v>43.57</v>
      </c>
      <c r="BH72">
        <v>44</v>
      </c>
      <c r="BI72" s="195">
        <v>43.77</v>
      </c>
      <c r="BJ72">
        <v>43.77</v>
      </c>
      <c r="BK72" s="195">
        <v>44</v>
      </c>
      <c r="BL72">
        <v>44</v>
      </c>
      <c r="BM72" s="195"/>
      <c r="BN72">
        <v>44.12</v>
      </c>
      <c r="BO72" s="195">
        <v>43.57</v>
      </c>
      <c r="BP72">
        <v>43.99</v>
      </c>
      <c r="BQ72" s="195">
        <v>43.77</v>
      </c>
      <c r="BR72">
        <v>43.77</v>
      </c>
      <c r="BS72" s="195">
        <v>43.57</v>
      </c>
      <c r="BT72">
        <v>44</v>
      </c>
      <c r="BU72" s="195">
        <v>43.99</v>
      </c>
      <c r="BV72">
        <v>43.99</v>
      </c>
      <c r="BW72" s="195">
        <v>43.57</v>
      </c>
      <c r="BX72">
        <v>44</v>
      </c>
      <c r="BY72" s="195">
        <v>43.57</v>
      </c>
      <c r="BZ72">
        <v>44</v>
      </c>
      <c r="CA72" s="195">
        <v>43.77</v>
      </c>
      <c r="CB72">
        <v>43.77</v>
      </c>
      <c r="CC72" s="195">
        <v>44</v>
      </c>
      <c r="CD72">
        <v>44</v>
      </c>
    </row>
    <row r="73" spans="2:82">
      <c r="B73">
        <v>32</v>
      </c>
      <c r="C73">
        <v>43.44</v>
      </c>
      <c r="D73">
        <v>43.44</v>
      </c>
      <c r="E73" s="195">
        <v>43.26</v>
      </c>
      <c r="F73">
        <v>43.73</v>
      </c>
      <c r="G73" s="195">
        <v>47.19</v>
      </c>
      <c r="H73">
        <v>47.19</v>
      </c>
      <c r="I73" s="195">
        <v>43.87</v>
      </c>
      <c r="J73">
        <v>43.87</v>
      </c>
      <c r="K73" s="195">
        <v>43.26</v>
      </c>
      <c r="L73">
        <v>43.83</v>
      </c>
      <c r="M73" s="195">
        <v>43.26</v>
      </c>
      <c r="N73">
        <v>43.83</v>
      </c>
      <c r="O73" s="195">
        <v>44.02</v>
      </c>
      <c r="P73">
        <v>44.02</v>
      </c>
      <c r="Q73">
        <v>43.64</v>
      </c>
      <c r="R73">
        <v>43.64</v>
      </c>
      <c r="S73" s="195">
        <v>43.74</v>
      </c>
      <c r="T73">
        <v>43.74</v>
      </c>
      <c r="U73" s="195">
        <v>43.49</v>
      </c>
      <c r="V73">
        <v>43.49</v>
      </c>
      <c r="W73" s="195">
        <v>43.66</v>
      </c>
      <c r="X73">
        <v>43.66</v>
      </c>
      <c r="Y73" s="195">
        <v>43.6</v>
      </c>
      <c r="Z73">
        <v>43.6</v>
      </c>
      <c r="AA73">
        <v>42.92</v>
      </c>
      <c r="AB73">
        <v>42.92</v>
      </c>
      <c r="AC73" s="195">
        <v>43</v>
      </c>
      <c r="AD73">
        <v>43.06</v>
      </c>
      <c r="AE73" s="195">
        <v>43.48</v>
      </c>
      <c r="AF73">
        <v>43.48</v>
      </c>
      <c r="AG73" s="195">
        <v>43.49</v>
      </c>
      <c r="AH73">
        <v>43.49</v>
      </c>
      <c r="AI73" s="195">
        <v>43.74</v>
      </c>
      <c r="AJ73">
        <v>43.74</v>
      </c>
      <c r="AK73" s="195">
        <v>44.26</v>
      </c>
      <c r="AL73">
        <v>43.74</v>
      </c>
      <c r="AM73" s="195">
        <v>43.48</v>
      </c>
      <c r="AN73">
        <v>43.48</v>
      </c>
      <c r="AO73" s="195">
        <v>43.74</v>
      </c>
      <c r="AP73">
        <v>43.74</v>
      </c>
      <c r="AQ73" s="195">
        <v>43.49</v>
      </c>
      <c r="AR73">
        <v>43.49</v>
      </c>
      <c r="AS73" s="195">
        <v>43.26</v>
      </c>
      <c r="AT73">
        <v>43.74</v>
      </c>
      <c r="AU73">
        <v>43.26</v>
      </c>
      <c r="AV73">
        <v>43.74</v>
      </c>
      <c r="AW73" s="195">
        <v>43.74</v>
      </c>
      <c r="AX73">
        <v>43.74</v>
      </c>
      <c r="AY73" s="195">
        <v>43.49</v>
      </c>
      <c r="AZ73">
        <v>43.49</v>
      </c>
      <c r="BA73" s="195">
        <v>43.74</v>
      </c>
      <c r="BB73">
        <v>43.74</v>
      </c>
      <c r="BC73" s="195"/>
      <c r="BE73" s="195">
        <v>43.49</v>
      </c>
      <c r="BF73">
        <v>43.49</v>
      </c>
      <c r="BG73" s="195">
        <v>43.26</v>
      </c>
      <c r="BH73">
        <v>43.74</v>
      </c>
      <c r="BI73" s="195">
        <v>43.49</v>
      </c>
      <c r="BJ73">
        <v>43.49</v>
      </c>
      <c r="BK73" s="195">
        <v>43.74</v>
      </c>
      <c r="BL73">
        <v>43.74</v>
      </c>
      <c r="BM73" s="195"/>
      <c r="BN73">
        <v>43.83</v>
      </c>
      <c r="BO73" s="195">
        <v>43.26</v>
      </c>
      <c r="BP73">
        <v>43.73</v>
      </c>
      <c r="BQ73" s="195">
        <v>43.49</v>
      </c>
      <c r="BR73">
        <v>43.49</v>
      </c>
      <c r="BS73" s="195">
        <v>43.26</v>
      </c>
      <c r="BT73">
        <v>43.74</v>
      </c>
      <c r="BU73" s="195">
        <v>43.73</v>
      </c>
      <c r="BV73">
        <v>43.73</v>
      </c>
      <c r="BW73" s="195">
        <v>43.26</v>
      </c>
      <c r="BX73">
        <v>43.74</v>
      </c>
      <c r="BY73" s="195">
        <v>43.261000000000003</v>
      </c>
      <c r="BZ73">
        <v>43.738</v>
      </c>
      <c r="CA73" s="195">
        <v>43.49</v>
      </c>
      <c r="CB73">
        <v>43.49</v>
      </c>
      <c r="CC73" s="195">
        <v>43.74</v>
      </c>
      <c r="CD73">
        <v>43.74</v>
      </c>
    </row>
    <row r="74" spans="2:82">
      <c r="B74">
        <v>31</v>
      </c>
      <c r="C74">
        <v>43.16</v>
      </c>
      <c r="D74">
        <v>43.16</v>
      </c>
      <c r="E74" s="195">
        <v>42.96</v>
      </c>
      <c r="F74">
        <v>43.47</v>
      </c>
      <c r="G74" s="195">
        <v>46.96</v>
      </c>
      <c r="H74">
        <v>46.96</v>
      </c>
      <c r="I74" s="195">
        <v>43.57</v>
      </c>
      <c r="J74">
        <v>43.57</v>
      </c>
      <c r="K74" s="195">
        <v>42.96</v>
      </c>
      <c r="L74">
        <v>43.52</v>
      </c>
      <c r="M74" s="195">
        <v>42.96</v>
      </c>
      <c r="N74">
        <v>43.52</v>
      </c>
      <c r="O74" s="195">
        <v>43.7</v>
      </c>
      <c r="P74">
        <v>43.7</v>
      </c>
      <c r="Q74">
        <v>43.33</v>
      </c>
      <c r="R74">
        <v>43.33</v>
      </c>
      <c r="S74" s="195">
        <v>43.47</v>
      </c>
      <c r="T74">
        <v>43.47</v>
      </c>
      <c r="U74" s="195">
        <v>43.2</v>
      </c>
      <c r="V74">
        <v>43.2</v>
      </c>
      <c r="W74" s="195">
        <v>43.3</v>
      </c>
      <c r="X74">
        <v>43.3</v>
      </c>
      <c r="Y74" s="195">
        <v>43.29</v>
      </c>
      <c r="Z74">
        <v>43.29</v>
      </c>
      <c r="AA74">
        <v>42.44</v>
      </c>
      <c r="AB74">
        <v>42.44</v>
      </c>
      <c r="AC74" s="195">
        <v>42.7</v>
      </c>
      <c r="AD74">
        <v>42.8</v>
      </c>
      <c r="AE74" s="195">
        <v>43.2</v>
      </c>
      <c r="AF74">
        <v>43.2</v>
      </c>
      <c r="AG74" s="195">
        <v>43.2</v>
      </c>
      <c r="AH74">
        <v>43.2</v>
      </c>
      <c r="AI74" s="195">
        <v>43.47</v>
      </c>
      <c r="AJ74">
        <v>43.47</v>
      </c>
      <c r="AK74" s="195">
        <v>43.96</v>
      </c>
      <c r="AL74">
        <v>43.47</v>
      </c>
      <c r="AM74" s="195">
        <v>43.2</v>
      </c>
      <c r="AN74">
        <v>43.2</v>
      </c>
      <c r="AO74" s="195">
        <v>43.47</v>
      </c>
      <c r="AP74">
        <v>43.47</v>
      </c>
      <c r="AQ74" s="195">
        <v>43.2</v>
      </c>
      <c r="AR74">
        <v>43.2</v>
      </c>
      <c r="AS74" s="195">
        <v>42.96</v>
      </c>
      <c r="AT74">
        <v>43.47</v>
      </c>
      <c r="AU74">
        <v>42.96</v>
      </c>
      <c r="AV74">
        <v>43.47</v>
      </c>
      <c r="AW74" s="195">
        <v>43.47</v>
      </c>
      <c r="AX74">
        <v>43.47</v>
      </c>
      <c r="AY74" s="195">
        <v>43.2</v>
      </c>
      <c r="AZ74">
        <v>43.2</v>
      </c>
      <c r="BA74" s="195">
        <v>43.47</v>
      </c>
      <c r="BB74">
        <v>43.47</v>
      </c>
      <c r="BC74" s="195"/>
      <c r="BE74" s="195">
        <v>43.2</v>
      </c>
      <c r="BF74">
        <v>43.2</v>
      </c>
      <c r="BG74" s="195">
        <v>42.96</v>
      </c>
      <c r="BH74">
        <v>43.47</v>
      </c>
      <c r="BI74" s="195">
        <v>43.2</v>
      </c>
      <c r="BJ74">
        <v>43.2</v>
      </c>
      <c r="BK74" s="195">
        <v>43.47</v>
      </c>
      <c r="BL74">
        <v>43.47</v>
      </c>
      <c r="BM74" s="195"/>
      <c r="BN74">
        <v>43.54</v>
      </c>
      <c r="BO74" s="195">
        <v>42.96</v>
      </c>
      <c r="BP74">
        <v>43.47</v>
      </c>
      <c r="BQ74" s="195">
        <v>43.2</v>
      </c>
      <c r="BR74">
        <v>43.2</v>
      </c>
      <c r="BS74" s="195">
        <v>42.96</v>
      </c>
      <c r="BT74">
        <v>43.47</v>
      </c>
      <c r="BU74" s="195">
        <v>43.47</v>
      </c>
      <c r="BV74">
        <v>43.47</v>
      </c>
      <c r="BW74" s="195">
        <v>42.96</v>
      </c>
      <c r="BX74">
        <v>43.47</v>
      </c>
      <c r="BY74" s="195">
        <v>42.960999999999999</v>
      </c>
      <c r="BZ74">
        <v>43.47</v>
      </c>
      <c r="CA74" s="195">
        <v>43.2</v>
      </c>
      <c r="CB74">
        <v>43.2</v>
      </c>
      <c r="CC74" s="195">
        <v>43.47</v>
      </c>
      <c r="CD74">
        <v>43.47</v>
      </c>
    </row>
    <row r="75" spans="2:82">
      <c r="B75">
        <v>30</v>
      </c>
      <c r="C75">
        <v>42.87</v>
      </c>
      <c r="D75">
        <v>42.87</v>
      </c>
      <c r="E75" s="195">
        <v>42.67</v>
      </c>
      <c r="F75">
        <v>43.21</v>
      </c>
      <c r="G75" s="195">
        <v>46.75</v>
      </c>
      <c r="H75">
        <v>46.75</v>
      </c>
      <c r="I75" s="195">
        <v>43.29</v>
      </c>
      <c r="J75">
        <v>43.29</v>
      </c>
      <c r="K75" s="195">
        <v>42.68</v>
      </c>
      <c r="L75">
        <v>43.21</v>
      </c>
      <c r="M75" s="195">
        <v>42.68</v>
      </c>
      <c r="N75">
        <v>43.21</v>
      </c>
      <c r="O75" s="195">
        <v>43.38</v>
      </c>
      <c r="P75">
        <v>43.38</v>
      </c>
      <c r="Q75">
        <v>43.03</v>
      </c>
      <c r="R75">
        <v>43.03</v>
      </c>
      <c r="S75" s="195">
        <v>43.22</v>
      </c>
      <c r="T75">
        <v>43.22</v>
      </c>
      <c r="U75" s="195">
        <v>42.93</v>
      </c>
      <c r="V75">
        <v>42.93</v>
      </c>
      <c r="W75" s="195">
        <v>42.93</v>
      </c>
      <c r="X75">
        <v>42.93</v>
      </c>
      <c r="Y75" s="195">
        <v>42.96</v>
      </c>
      <c r="Z75">
        <v>42.96</v>
      </c>
      <c r="AA75">
        <v>42.27</v>
      </c>
      <c r="AB75">
        <v>42.27</v>
      </c>
      <c r="AC75" s="195">
        <v>42.42</v>
      </c>
      <c r="AD75">
        <v>42.55</v>
      </c>
      <c r="AE75" s="195">
        <v>42.93</v>
      </c>
      <c r="AF75">
        <v>42.93</v>
      </c>
      <c r="AG75" s="195">
        <v>42.93</v>
      </c>
      <c r="AH75">
        <v>42.93</v>
      </c>
      <c r="AI75" s="195">
        <v>43.22</v>
      </c>
      <c r="AJ75">
        <v>43.22</v>
      </c>
      <c r="AK75" s="195">
        <v>43.68</v>
      </c>
      <c r="AL75">
        <v>43.22</v>
      </c>
      <c r="AM75" s="195">
        <v>42.93</v>
      </c>
      <c r="AN75">
        <v>42.93</v>
      </c>
      <c r="AO75" s="195">
        <v>43.22</v>
      </c>
      <c r="AP75">
        <v>43.22</v>
      </c>
      <c r="AQ75" s="195">
        <v>42.93</v>
      </c>
      <c r="AR75">
        <v>42.93</v>
      </c>
      <c r="AS75" s="195">
        <v>42.68</v>
      </c>
      <c r="AT75">
        <v>43.22</v>
      </c>
      <c r="AU75">
        <v>42.68</v>
      </c>
      <c r="AV75">
        <v>43.22</v>
      </c>
      <c r="AW75" s="195">
        <v>43.22</v>
      </c>
      <c r="AX75">
        <v>43.22</v>
      </c>
      <c r="AY75" s="195">
        <v>42.93</v>
      </c>
      <c r="AZ75">
        <v>42.93</v>
      </c>
      <c r="BA75" s="195">
        <v>43.22</v>
      </c>
      <c r="BB75">
        <v>43.22</v>
      </c>
      <c r="BC75" s="195"/>
      <c r="BE75" s="195">
        <v>42.93</v>
      </c>
      <c r="BF75">
        <v>42.93</v>
      </c>
      <c r="BG75" s="195">
        <v>42.68</v>
      </c>
      <c r="BH75">
        <v>43.22</v>
      </c>
      <c r="BI75" s="195">
        <v>42.93</v>
      </c>
      <c r="BJ75">
        <v>42.93</v>
      </c>
      <c r="BK75" s="195">
        <v>43.22</v>
      </c>
      <c r="BL75">
        <v>43.22</v>
      </c>
      <c r="BM75" s="195"/>
      <c r="BN75">
        <v>43.26</v>
      </c>
      <c r="BO75" s="195">
        <v>42.67</v>
      </c>
      <c r="BP75">
        <v>43.21</v>
      </c>
      <c r="BQ75" s="195">
        <v>42.93</v>
      </c>
      <c r="BR75">
        <v>42.93</v>
      </c>
      <c r="BS75" s="195">
        <v>42.68</v>
      </c>
      <c r="BT75">
        <v>43.22</v>
      </c>
      <c r="BU75" s="195">
        <v>43.21</v>
      </c>
      <c r="BV75">
        <v>43.21</v>
      </c>
      <c r="BW75" s="195">
        <v>42.68</v>
      </c>
      <c r="BX75">
        <v>43.22</v>
      </c>
      <c r="BY75" s="195">
        <v>42.68</v>
      </c>
      <c r="BZ75">
        <v>43.216000000000001</v>
      </c>
      <c r="CA75" s="195">
        <v>42.93</v>
      </c>
      <c r="CB75">
        <v>42.93</v>
      </c>
      <c r="CC75" s="195">
        <v>43.22</v>
      </c>
      <c r="CD75">
        <v>43.22</v>
      </c>
    </row>
    <row r="81" ht="19.5" customHeight="1"/>
    <row r="82" ht="19.5" customHeight="1"/>
    <row r="83" ht="19.5" hidden="1" customHeight="1"/>
    <row r="84" ht="19.5" hidden="1" customHeight="1"/>
    <row r="85" ht="19.5" hidden="1" customHeight="1"/>
    <row r="86" ht="19.5" hidden="1" customHeight="1"/>
    <row r="87" ht="19.5" hidden="1" customHeight="1"/>
    <row r="88" ht="19.5" hidden="1" customHeight="1"/>
    <row r="89" ht="19.5" hidden="1" customHeight="1"/>
    <row r="90" ht="19.5" hidden="1" customHeight="1"/>
    <row r="91" ht="19.5" hidden="1" customHeight="1"/>
    <row r="92" ht="19.5" hidden="1" customHeight="1"/>
    <row r="93" ht="19.5" hidden="1" customHeight="1"/>
    <row r="94" ht="19.5" hidden="1" customHeight="1"/>
    <row r="95" ht="19.5" hidden="1" customHeight="1"/>
    <row r="96" ht="19.5" hidden="1" customHeight="1"/>
    <row r="97" customFormat="1" ht="19.5" hidden="1" customHeight="1"/>
    <row r="98" customFormat="1" ht="19.5" hidden="1" customHeight="1"/>
    <row r="99" customFormat="1" ht="19.5" hidden="1" customHeight="1"/>
    <row r="100" customFormat="1" ht="19.5" hidden="1" customHeight="1"/>
    <row r="101" customFormat="1" ht="19.5" hidden="1" customHeight="1"/>
    <row r="102" customFormat="1" ht="19.5" hidden="1" customHeight="1"/>
    <row r="103" customFormat="1" ht="19.5" hidden="1" customHeight="1"/>
    <row r="104" customFormat="1" ht="19.5" hidden="1" customHeight="1"/>
    <row r="105" customFormat="1" ht="19.5" hidden="1" customHeight="1"/>
    <row r="106" customFormat="1" ht="19.5" hidden="1" customHeight="1"/>
    <row r="107" customFormat="1" ht="19.5" hidden="1" customHeight="1"/>
    <row r="108" customFormat="1" ht="19.5" hidden="1" customHeight="1"/>
    <row r="109" customFormat="1" ht="19.5" hidden="1" customHeight="1"/>
    <row r="110" customFormat="1" ht="19.5" hidden="1" customHeight="1"/>
    <row r="111" customFormat="1" ht="19.5" hidden="1" customHeight="1"/>
    <row r="112" customFormat="1" ht="19.5" hidden="1" customHeight="1"/>
    <row r="113" spans="2:13" ht="19.5" hidden="1" customHeight="1"/>
    <row r="114" spans="2:13" ht="19.5" hidden="1" customHeight="1">
      <c r="H114" s="11" t="s">
        <v>301</v>
      </c>
      <c r="I114" s="12"/>
      <c r="J114" s="12"/>
      <c r="K114" s="13"/>
    </row>
    <row r="115" spans="2:13" ht="19.5" hidden="1" customHeight="1">
      <c r="C115" s="2"/>
      <c r="H115" s="3" t="s">
        <v>206</v>
      </c>
      <c r="I115" t="s">
        <v>207</v>
      </c>
      <c r="J115" t="s">
        <v>208</v>
      </c>
      <c r="K115" s="14" t="s">
        <v>209</v>
      </c>
    </row>
    <row r="116" spans="2:13" ht="19.5" hidden="1" customHeight="1" thickBot="1">
      <c r="H116" s="3">
        <f>환산공식!DY6</f>
        <v>0</v>
      </c>
      <c r="I116">
        <f>환산공식!DZ6</f>
        <v>0</v>
      </c>
      <c r="J116">
        <f>환산공식!EA6</f>
        <v>0</v>
      </c>
      <c r="K116" s="14">
        <f>환산공식!EB6</f>
        <v>0</v>
      </c>
      <c r="L116" s="32"/>
      <c r="M116" s="9"/>
    </row>
    <row r="117" spans="2:13" ht="19.5" hidden="1" customHeight="1" thickBot="1">
      <c r="B117" s="15" t="s">
        <v>302</v>
      </c>
      <c r="C117" s="16"/>
      <c r="D117" s="17"/>
      <c r="E117" s="17"/>
      <c r="F117" s="19"/>
      <c r="G117" s="16"/>
      <c r="H117" s="16" t="s">
        <v>66</v>
      </c>
      <c r="I117" s="16" t="s">
        <v>66</v>
      </c>
      <c r="J117" s="16" t="s">
        <v>67</v>
      </c>
      <c r="K117" s="20" t="s">
        <v>67</v>
      </c>
      <c r="L117" t="s">
        <v>214</v>
      </c>
      <c r="M117" s="8"/>
    </row>
    <row r="118" spans="2:13" ht="19.5" hidden="1" customHeight="1">
      <c r="B118" s="21" t="s">
        <v>202</v>
      </c>
      <c r="C118" s="22"/>
      <c r="D118" s="23"/>
      <c r="E118" s="30" t="s">
        <v>203</v>
      </c>
      <c r="F118" s="31" t="s">
        <v>204</v>
      </c>
      <c r="G118" s="24" t="s">
        <v>205</v>
      </c>
      <c r="H118" s="25" t="s">
        <v>210</v>
      </c>
      <c r="I118" s="26" t="s">
        <v>211</v>
      </c>
      <c r="J118" s="26" t="s">
        <v>212</v>
      </c>
      <c r="K118" s="27" t="s">
        <v>213</v>
      </c>
      <c r="M118" s="4"/>
    </row>
    <row r="119" spans="2:13" ht="19.5" hidden="1" customHeight="1">
      <c r="B119" s="28">
        <v>1</v>
      </c>
      <c r="C119">
        <f>INDEX('2025학년도 변표'!$C$5:$FF$5,MATCH(L119,'2025학년도 변표'!$C$4:$FF$4,0))</f>
        <v>70</v>
      </c>
      <c r="D119">
        <f>INDEX('2025학년도 변표'!$C$5:$FF$5,MATCH(M119,'2025학년도 변표'!$C$4:$FF$4,0))</f>
        <v>70</v>
      </c>
      <c r="E119" t="s">
        <v>304</v>
      </c>
      <c r="F119" s="28">
        <f>LARGE(H119:K119,1)</f>
        <v>0</v>
      </c>
      <c r="G119" s="18">
        <f>LARGE(H119:K119,2)</f>
        <v>0</v>
      </c>
      <c r="H119">
        <f>IFERROR(INDEX('2025학년도 변표'!$C$5:$FF$75,MATCH(H$116,'2025학년도 변표'!$B$5:$B$75,0),MATCH(L119,'2025학년도 변표'!$C$4:$FF$4,0)),0)</f>
        <v>0</v>
      </c>
      <c r="I119">
        <f>IFERROR(INDEX('2025학년도 변표'!$C$5:$FF$75,MATCH(I$116,'2025학년도 변표'!$B$5:$B$75,0),MATCH(L119,'2025학년도 변표'!$C$4:$FF$4,0)),0)</f>
        <v>0</v>
      </c>
      <c r="J119">
        <f>IFERROR(INDEX('2025학년도 변표'!$C$5:$FF$75,MATCH(J$116,'2025학년도 변표'!$B$5:$B$75,0),MATCH(M119,'2025학년도 변표'!$C$4:$FF$4,0)),0)</f>
        <v>0</v>
      </c>
      <c r="K119" s="18">
        <f>IFERROR(INDEX('2025학년도 변표'!$C$5:$FF$75,MATCH(K$116,'2025학년도 변표'!$B$5:$B$75,0),MATCH(M119,'2025학년도 변표'!$C$4:$FF$4,0)),0)</f>
        <v>0</v>
      </c>
      <c r="L119" t="str">
        <f>CONCATENATE(B119,$H$117)</f>
        <v>1과</v>
      </c>
      <c r="M119" s="4" t="str">
        <f>CONCATENATE(B119,$J$117)</f>
        <v>1사</v>
      </c>
    </row>
    <row r="120" spans="2:13" ht="19.5" hidden="1" customHeight="1">
      <c r="B120" s="28">
        <v>2</v>
      </c>
      <c r="C120">
        <f>INDEX('2025학년도 변표'!$C$5:$FF$5,MATCH(L120,'2025학년도 변표'!$C$4:$FF$4,0))</f>
        <v>71.75</v>
      </c>
      <c r="D120">
        <f>INDEX('2025학년도 변표'!$C$5:$FF$5,MATCH(M120,'2025학년도 변표'!$C$4:$FF$4,0))</f>
        <v>67.22</v>
      </c>
      <c r="F120" s="28">
        <f t="shared" ref="F120:F183" si="0">LARGE(H120:K120,1)</f>
        <v>0</v>
      </c>
      <c r="G120" s="18">
        <f t="shared" ref="G120:G183" si="1">LARGE(H120:K120,2)</f>
        <v>0</v>
      </c>
      <c r="H120">
        <f>IFERROR(INDEX('2025학년도 변표'!$C$5:$FF$75,MATCH(H$116,'2025학년도 변표'!$B$5:$B$75,0),MATCH(L120,'2025학년도 변표'!$C$4:$FF$4,0)),0)</f>
        <v>0</v>
      </c>
      <c r="I120">
        <f>IFERROR(INDEX('2025학년도 변표'!$C$5:$FF$75,MATCH(I$116,'2025학년도 변표'!$B$5:$B$75,0),MATCH(L120,'2025학년도 변표'!$C$4:$FF$4,0)),0)</f>
        <v>0</v>
      </c>
      <c r="J120">
        <f>IFERROR(INDEX('2025학년도 변표'!$C$5:$FF$75,MATCH(J$116,'2025학년도 변표'!$B$5:$B$75,0),MATCH(M120,'2025학년도 변표'!$C$4:$FF$4,0)),0)</f>
        <v>0</v>
      </c>
      <c r="K120" s="18">
        <f>IFERROR(INDEX('2025학년도 변표'!$C$5:$FF$75,MATCH(K$116,'2025학년도 변표'!$B$5:$B$75,0),MATCH(M120,'2025학년도 변표'!$C$4:$FF$4,0)),0)</f>
        <v>0</v>
      </c>
      <c r="L120" t="str">
        <f t="shared" ref="L120:L129" si="2">CONCATENATE(B120,$H$117)</f>
        <v>2과</v>
      </c>
      <c r="M120" s="4" t="str">
        <f t="shared" ref="M120:M129" si="3">CONCATENATE(B120,$J$117)</f>
        <v>2사</v>
      </c>
    </row>
    <row r="121" spans="2:13" ht="19.5" hidden="1" customHeight="1">
      <c r="B121" s="28">
        <v>3</v>
      </c>
      <c r="C121">
        <f>INDEX('2025학년도 변표'!$C$5:$FF$5,MATCH(L121,'2025학년도 변표'!$C$4:$FF$4,0))</f>
        <v>71</v>
      </c>
      <c r="D121">
        <f>INDEX('2025학년도 변표'!$C$5:$FF$5,MATCH(M121,'2025학년도 변표'!$C$4:$FF$4,0))</f>
        <v>71</v>
      </c>
      <c r="F121" s="28">
        <f t="shared" si="0"/>
        <v>0</v>
      </c>
      <c r="G121" s="18">
        <f t="shared" si="1"/>
        <v>0</v>
      </c>
      <c r="H121">
        <f>IFERROR(INDEX('2025학년도 변표'!$C$5:$FF$75,MATCH(H$116,'2025학년도 변표'!$B$5:$B$75,0),MATCH(L121,'2025학년도 변표'!$C$4:$FF$4,0)),0)</f>
        <v>0</v>
      </c>
      <c r="I121">
        <f>IFERROR(INDEX('2025학년도 변표'!$C$5:$FF$75,MATCH(I$116,'2025학년도 변표'!$B$5:$B$75,0),MATCH(L121,'2025학년도 변표'!$C$4:$FF$4,0)),0)</f>
        <v>0</v>
      </c>
      <c r="J121">
        <f>IFERROR(INDEX('2025학년도 변표'!$C$5:$FF$75,MATCH(J$116,'2025학년도 변표'!$B$5:$B$75,0),MATCH(M121,'2025학년도 변표'!$C$4:$FF$4,0)),0)</f>
        <v>0</v>
      </c>
      <c r="K121" s="18">
        <f>IFERROR(INDEX('2025학년도 변표'!$C$5:$FF$75,MATCH(K$116,'2025학년도 변표'!$B$5:$B$75,0),MATCH(M121,'2025학년도 변표'!$C$4:$FF$4,0)),0)</f>
        <v>0</v>
      </c>
      <c r="L121" t="str">
        <f t="shared" si="2"/>
        <v>3과</v>
      </c>
      <c r="M121" s="4" t="str">
        <f t="shared" si="3"/>
        <v>3사</v>
      </c>
    </row>
    <row r="122" spans="2:13" ht="19.5" hidden="1" customHeight="1">
      <c r="B122" s="28">
        <v>4</v>
      </c>
      <c r="C122">
        <f>INDEX('2025학년도 변표'!$C$5:$FF$5,MATCH(L122,'2025학년도 변표'!$C$4:$FF$4,0))</f>
        <v>68.069999999999993</v>
      </c>
      <c r="D122">
        <f>INDEX('2025학년도 변표'!$C$5:$FF$5,MATCH(M122,'2025학년도 변표'!$C$4:$FF$4,0))</f>
        <v>68.069999999999993</v>
      </c>
      <c r="F122" s="28">
        <f t="shared" si="0"/>
        <v>0</v>
      </c>
      <c r="G122" s="18">
        <f t="shared" si="1"/>
        <v>0</v>
      </c>
      <c r="H122">
        <f>IFERROR(INDEX('2025학년도 변표'!$C$5:$FF$75,MATCH(H$116,'2025학년도 변표'!$B$5:$B$75,0),MATCH(L122,'2025학년도 변표'!$C$4:$FF$4,0)),0)</f>
        <v>0</v>
      </c>
      <c r="I122">
        <f>IFERROR(INDEX('2025학년도 변표'!$C$5:$FF$75,MATCH(I$116,'2025학년도 변표'!$B$5:$B$75,0),MATCH(L122,'2025학년도 변표'!$C$4:$FF$4,0)),0)</f>
        <v>0</v>
      </c>
      <c r="J122">
        <f>IFERROR(INDEX('2025학년도 변표'!$C$5:$FF$75,MATCH(J$116,'2025학년도 변표'!$B$5:$B$75,0),MATCH(M122,'2025학년도 변표'!$C$4:$FF$4,0)),0)</f>
        <v>0</v>
      </c>
      <c r="K122" s="18">
        <f>IFERROR(INDEX('2025학년도 변표'!$C$5:$FF$75,MATCH(K$116,'2025학년도 변표'!$B$5:$B$75,0),MATCH(M122,'2025학년도 변표'!$C$4:$FF$4,0)),0)</f>
        <v>0</v>
      </c>
      <c r="L122" t="str">
        <f t="shared" si="2"/>
        <v>4과</v>
      </c>
      <c r="M122" s="4" t="str">
        <f t="shared" si="3"/>
        <v>4사</v>
      </c>
    </row>
    <row r="123" spans="2:13" ht="19.5" hidden="1" customHeight="1">
      <c r="B123" s="28">
        <v>5</v>
      </c>
      <c r="C123">
        <f>INDEX('2025학년도 변표'!$C$5:$FF$5,MATCH(L123,'2025학년도 변표'!$C$4:$FF$4,0))</f>
        <v>71.75</v>
      </c>
      <c r="D123">
        <f>INDEX('2025학년도 변표'!$C$5:$FF$5,MATCH(M123,'2025학년도 변표'!$C$4:$FF$4,0))</f>
        <v>67.22</v>
      </c>
      <c r="F123" s="28">
        <f t="shared" si="0"/>
        <v>0</v>
      </c>
      <c r="G123" s="18">
        <f t="shared" si="1"/>
        <v>0</v>
      </c>
      <c r="H123">
        <f>IFERROR(INDEX('2025학년도 변표'!$C$5:$FF$75,MATCH(H$116,'2025학년도 변표'!$B$5:$B$75,0),MATCH(L123,'2025학년도 변표'!$C$4:$FF$4,0)),0)</f>
        <v>0</v>
      </c>
      <c r="I123">
        <f>IFERROR(INDEX('2025학년도 변표'!$C$5:$FF$75,MATCH(I$116,'2025학년도 변표'!$B$5:$B$75,0),MATCH(L123,'2025학년도 변표'!$C$4:$FF$4,0)),0)</f>
        <v>0</v>
      </c>
      <c r="J123">
        <f>IFERROR(INDEX('2025학년도 변표'!$C$5:$FF$75,MATCH(J$116,'2025학년도 변표'!$B$5:$B$75,0),MATCH(M123,'2025학년도 변표'!$C$4:$FF$4,0)),0)</f>
        <v>0</v>
      </c>
      <c r="K123" s="18">
        <f>IFERROR(INDEX('2025학년도 변표'!$C$5:$FF$75,MATCH(K$116,'2025학년도 변표'!$B$5:$B$75,0),MATCH(M123,'2025학년도 변표'!$C$4:$FF$4,0)),0)</f>
        <v>0</v>
      </c>
      <c r="L123" t="str">
        <f t="shared" si="2"/>
        <v>5과</v>
      </c>
      <c r="M123" s="4" t="str">
        <f t="shared" si="3"/>
        <v>5사</v>
      </c>
    </row>
    <row r="124" spans="2:13" ht="19.5" hidden="1" customHeight="1">
      <c r="B124" s="28">
        <v>6</v>
      </c>
      <c r="C124">
        <f>INDEX('2025학년도 변표'!$C$5:$FF$5,MATCH(L124,'2025학년도 변표'!$C$4:$FF$4,0))</f>
        <v>70.75</v>
      </c>
      <c r="D124">
        <f>INDEX('2025학년도 변표'!$C$5:$FF$5,MATCH(M124,'2025학년도 변표'!$C$4:$FF$4,0))</f>
        <v>69.22</v>
      </c>
      <c r="F124" s="28">
        <f t="shared" si="0"/>
        <v>0</v>
      </c>
      <c r="G124" s="18">
        <f t="shared" si="1"/>
        <v>0</v>
      </c>
      <c r="H124">
        <f>IFERROR(INDEX('2025학년도 변표'!$C$5:$FF$75,MATCH(H$116,'2025학년도 변표'!$B$5:$B$75,0),MATCH(L124,'2025학년도 변표'!$C$4:$FF$4,0)),0)</f>
        <v>0</v>
      </c>
      <c r="I124">
        <f>IFERROR(INDEX('2025학년도 변표'!$C$5:$FF$75,MATCH(I$116,'2025학년도 변표'!$B$5:$B$75,0),MATCH(L124,'2025학년도 변표'!$C$4:$FF$4,0)),0)</f>
        <v>0</v>
      </c>
      <c r="J124">
        <f>IFERROR(INDEX('2025학년도 변표'!$C$5:$FF$75,MATCH(J$116,'2025학년도 변표'!$B$5:$B$75,0),MATCH(M124,'2025학년도 변표'!$C$4:$FF$4,0)),0)</f>
        <v>0</v>
      </c>
      <c r="K124" s="18">
        <f>IFERROR(INDEX('2025학년도 변표'!$C$5:$FF$75,MATCH(K$116,'2025학년도 변표'!$B$5:$B$75,0),MATCH(M124,'2025학년도 변표'!$C$4:$FF$4,0)),0)</f>
        <v>0</v>
      </c>
      <c r="L124" t="str">
        <f t="shared" si="2"/>
        <v>6과</v>
      </c>
      <c r="M124" s="4" t="str">
        <f t="shared" si="3"/>
        <v>6사</v>
      </c>
    </row>
    <row r="125" spans="2:13" ht="19.5" hidden="1" customHeight="1">
      <c r="B125" s="28">
        <v>7</v>
      </c>
      <c r="C125">
        <f>INDEX('2025학년도 변표'!$C$5:$FF$5,MATCH(L125,'2025학년도 변표'!$C$4:$FF$4,0))</f>
        <v>68.849999999999994</v>
      </c>
      <c r="D125">
        <f>INDEX('2025학년도 변표'!$C$5:$FF$5,MATCH(M125,'2025학년도 변표'!$C$4:$FF$4,0))</f>
        <v>68.849999999999994</v>
      </c>
      <c r="F125" s="28">
        <f t="shared" si="0"/>
        <v>0</v>
      </c>
      <c r="G125" s="18">
        <f t="shared" si="1"/>
        <v>0</v>
      </c>
      <c r="H125">
        <f>IFERROR(INDEX('2025학년도 변표'!$C$5:$FF$75,MATCH(H$116,'2025학년도 변표'!$B$5:$B$75,0),MATCH(L125,'2025학년도 변표'!$C$4:$FF$4,0)),0)</f>
        <v>0</v>
      </c>
      <c r="I125">
        <f>IFERROR(INDEX('2025학년도 변표'!$C$5:$FF$75,MATCH(I$116,'2025학년도 변표'!$B$5:$B$75,0),MATCH(L125,'2025학년도 변표'!$C$4:$FF$4,0)),0)</f>
        <v>0</v>
      </c>
      <c r="J125">
        <f>IFERROR(INDEX('2025학년도 변표'!$C$5:$FF$75,MATCH(J$116,'2025학년도 변표'!$B$5:$B$75,0),MATCH(M125,'2025학년도 변표'!$C$4:$FF$4,0)),0)</f>
        <v>0</v>
      </c>
      <c r="K125" s="18">
        <f>IFERROR(INDEX('2025학년도 변표'!$C$5:$FF$75,MATCH(K$116,'2025학년도 변표'!$B$5:$B$75,0),MATCH(M125,'2025학년도 변표'!$C$4:$FF$4,0)),0)</f>
        <v>0</v>
      </c>
      <c r="L125" t="str">
        <f t="shared" si="2"/>
        <v>7과</v>
      </c>
      <c r="M125" s="4" t="str">
        <f t="shared" si="3"/>
        <v>7사</v>
      </c>
    </row>
    <row r="126" spans="2:13" ht="19.5" hidden="1" customHeight="1">
      <c r="B126" s="28">
        <v>8</v>
      </c>
      <c r="C126">
        <f>INDEX('2025학년도 변표'!$C$5:$FF$5,MATCH(L126,'2025학년도 변표'!$C$4:$FF$4,0))</f>
        <v>68.03</v>
      </c>
      <c r="D126">
        <f>INDEX('2025학년도 변표'!$C$5:$FF$5,MATCH(M126,'2025학년도 변표'!$C$4:$FF$4,0))</f>
        <v>68.03</v>
      </c>
      <c r="F126" s="28">
        <f t="shared" si="0"/>
        <v>0</v>
      </c>
      <c r="G126" s="18">
        <f t="shared" si="1"/>
        <v>0</v>
      </c>
      <c r="H126">
        <f>IFERROR(INDEX('2025학년도 변표'!$C$5:$FF$75,MATCH(H$116,'2025학년도 변표'!$B$5:$B$75,0),MATCH(L126,'2025학년도 변표'!$C$4:$FF$4,0)),0)</f>
        <v>0</v>
      </c>
      <c r="I126">
        <f>IFERROR(INDEX('2025학년도 변표'!$C$5:$FF$75,MATCH(I$116,'2025학년도 변표'!$B$5:$B$75,0),MATCH(L126,'2025학년도 변표'!$C$4:$FF$4,0)),0)</f>
        <v>0</v>
      </c>
      <c r="J126">
        <f>IFERROR(INDEX('2025학년도 변표'!$C$5:$FF$75,MATCH(J$116,'2025학년도 변표'!$B$5:$B$75,0),MATCH(M126,'2025학년도 변표'!$C$4:$FF$4,0)),0)</f>
        <v>0</v>
      </c>
      <c r="K126" s="18">
        <f>IFERROR(INDEX('2025학년도 변표'!$C$5:$FF$75,MATCH(K$116,'2025학년도 변표'!$B$5:$B$75,0),MATCH(M126,'2025학년도 변표'!$C$4:$FF$4,0)),0)</f>
        <v>0</v>
      </c>
      <c r="L126" t="str">
        <f t="shared" si="2"/>
        <v>8과</v>
      </c>
      <c r="M126" s="4" t="str">
        <f t="shared" si="3"/>
        <v>8사</v>
      </c>
    </row>
    <row r="127" spans="2:13" ht="19.5" hidden="1" customHeight="1">
      <c r="B127" s="28">
        <v>9</v>
      </c>
      <c r="C127">
        <f>INDEX('2025학년도 변표'!$C$5:$FF$5,MATCH(L127,'2025학년도 변표'!$C$4:$FF$4,0))</f>
        <v>71.75</v>
      </c>
      <c r="D127">
        <f>INDEX('2025학년도 변표'!$C$5:$FF$5,MATCH(M127,'2025학년도 변표'!$C$4:$FF$4,0))</f>
        <v>71.75</v>
      </c>
      <c r="F127" s="28">
        <f t="shared" si="0"/>
        <v>0</v>
      </c>
      <c r="G127" s="18">
        <f t="shared" si="1"/>
        <v>0</v>
      </c>
      <c r="H127">
        <f>IFERROR(INDEX('2025학년도 변표'!$C$5:$FF$75,MATCH(H$116,'2025학년도 변표'!$B$5:$B$75,0),MATCH(L127,'2025학년도 변표'!$C$4:$FF$4,0)),0)</f>
        <v>0</v>
      </c>
      <c r="I127">
        <f>IFERROR(INDEX('2025학년도 변표'!$C$5:$FF$75,MATCH(I$116,'2025학년도 변표'!$B$5:$B$75,0),MATCH(L127,'2025학년도 변표'!$C$4:$FF$4,0)),0)</f>
        <v>0</v>
      </c>
      <c r="J127">
        <f>IFERROR(INDEX('2025학년도 변표'!$C$5:$FF$75,MATCH(J$116,'2025학년도 변표'!$B$5:$B$75,0),MATCH(M127,'2025학년도 변표'!$C$4:$FF$4,0)),0)</f>
        <v>0</v>
      </c>
      <c r="K127" s="18">
        <f>IFERROR(INDEX('2025학년도 변표'!$C$5:$FF$75,MATCH(K$116,'2025학년도 변표'!$B$5:$B$75,0),MATCH(M127,'2025학년도 변표'!$C$4:$FF$4,0)),0)</f>
        <v>0</v>
      </c>
      <c r="L127" t="str">
        <f t="shared" si="2"/>
        <v>9과</v>
      </c>
      <c r="M127" s="4" t="str">
        <f t="shared" si="3"/>
        <v>9사</v>
      </c>
    </row>
    <row r="128" spans="2:13" ht="19.5" hidden="1" customHeight="1">
      <c r="B128" s="28">
        <v>10</v>
      </c>
      <c r="C128">
        <f>INDEX('2025학년도 변표'!$C$5:$FF$5,MATCH(L128,'2025학년도 변표'!$C$4:$FF$4,0))</f>
        <v>70.86</v>
      </c>
      <c r="D128">
        <f>INDEX('2025학년도 변표'!$C$5:$FF$5,MATCH(M128,'2025학년도 변표'!$C$4:$FF$4,0))</f>
        <v>70.86</v>
      </c>
      <c r="F128" s="28">
        <f t="shared" si="0"/>
        <v>0</v>
      </c>
      <c r="G128" s="18">
        <f t="shared" si="1"/>
        <v>0</v>
      </c>
      <c r="H128">
        <f>IFERROR(INDEX('2025학년도 변표'!$C$5:$FF$75,MATCH(H$116,'2025학년도 변표'!$B$5:$B$75,0),MATCH(L128,'2025학년도 변표'!$C$4:$FF$4,0)),0)</f>
        <v>0</v>
      </c>
      <c r="I128">
        <f>IFERROR(INDEX('2025학년도 변표'!$C$5:$FF$75,MATCH(I$116,'2025학년도 변표'!$B$5:$B$75,0),MATCH(L128,'2025학년도 변표'!$C$4:$FF$4,0)),0)</f>
        <v>0</v>
      </c>
      <c r="J128">
        <f>IFERROR(INDEX('2025학년도 변표'!$C$5:$FF$75,MATCH(J$116,'2025학년도 변표'!$B$5:$B$75,0),MATCH(M128,'2025학년도 변표'!$C$4:$FF$4,0)),0)</f>
        <v>0</v>
      </c>
      <c r="K128" s="18">
        <f>IFERROR(INDEX('2025학년도 변표'!$C$5:$FF$75,MATCH(K$116,'2025학년도 변표'!$B$5:$B$75,0),MATCH(M128,'2025학년도 변표'!$C$4:$FF$4,0)),0)</f>
        <v>0</v>
      </c>
      <c r="L128" t="str">
        <f t="shared" si="2"/>
        <v>10과</v>
      </c>
      <c r="M128" s="4" t="str">
        <f t="shared" si="3"/>
        <v>10사</v>
      </c>
    </row>
    <row r="129" spans="2:13" ht="19.5" hidden="1" customHeight="1">
      <c r="B129" s="28">
        <v>11</v>
      </c>
      <c r="C129">
        <f>INDEX('2025학년도 변표'!$C$5:$FF$5,MATCH(L129,'2025학년도 변표'!$C$4:$FF$4,0))</f>
        <v>71.5</v>
      </c>
      <c r="D129">
        <f>INDEX('2025학년도 변표'!$C$5:$FF$5,MATCH(M129,'2025학년도 변표'!$C$4:$FF$4,0))</f>
        <v>71.5</v>
      </c>
      <c r="F129" s="28">
        <f t="shared" si="0"/>
        <v>0</v>
      </c>
      <c r="G129" s="18">
        <f t="shared" si="1"/>
        <v>0</v>
      </c>
      <c r="H129">
        <f>IFERROR(INDEX('2025학년도 변표'!$C$5:$FF$75,MATCH(H$116,'2025학년도 변표'!$B$5:$B$75,0),MATCH(L129,'2025학년도 변표'!$C$4:$FF$4,0)),0)</f>
        <v>0</v>
      </c>
      <c r="I129">
        <f>IFERROR(INDEX('2025학년도 변표'!$C$5:$FF$75,MATCH(I$116,'2025학년도 변표'!$B$5:$B$75,0),MATCH(L129,'2025학년도 변표'!$C$4:$FF$4,0)),0)</f>
        <v>0</v>
      </c>
      <c r="J129">
        <f>IFERROR(INDEX('2025학년도 변표'!$C$5:$FF$75,MATCH(J$116,'2025학년도 변표'!$B$5:$B$75,0),MATCH(M129,'2025학년도 변표'!$C$4:$FF$4,0)),0)</f>
        <v>0</v>
      </c>
      <c r="K129" s="18">
        <f>IFERROR(INDEX('2025학년도 변표'!$C$5:$FF$75,MATCH(K$116,'2025학년도 변표'!$B$5:$B$75,0),MATCH(M129,'2025학년도 변표'!$C$4:$FF$4,0)),0)</f>
        <v>0</v>
      </c>
      <c r="L129" t="str">
        <f t="shared" si="2"/>
        <v>11과</v>
      </c>
      <c r="M129" s="4" t="str">
        <f t="shared" si="3"/>
        <v>11사</v>
      </c>
    </row>
    <row r="130" spans="2:13" ht="19.5" hidden="1" customHeight="1">
      <c r="B130" s="28">
        <v>12</v>
      </c>
      <c r="C130">
        <f>INDEX('2025학년도 변표'!$C$5:$FF$5,MATCH(L130,'2025학년도 변표'!$C$4:$FF$4,0))</f>
        <v>70.7</v>
      </c>
      <c r="D130">
        <f>INDEX('2025학년도 변표'!$C$5:$FF$5,MATCH(M130,'2025학년도 변표'!$C$4:$FF$4,0))</f>
        <v>70.7</v>
      </c>
      <c r="F130" s="28">
        <f t="shared" si="0"/>
        <v>0</v>
      </c>
      <c r="G130" s="18">
        <f t="shared" si="1"/>
        <v>0</v>
      </c>
      <c r="H130">
        <f>IFERROR(INDEX('2025학년도 변표'!$C$5:$FF$75,MATCH(H$116,'2025학년도 변표'!$B$5:$B$75,0),MATCH(L130,'2025학년도 변표'!$C$4:$FF$4,0)),0)</f>
        <v>0</v>
      </c>
      <c r="I130">
        <f>IFERROR(INDEX('2025학년도 변표'!$C$5:$FF$75,MATCH(I$116,'2025학년도 변표'!$B$5:$B$75,0),MATCH(L130,'2025학년도 변표'!$C$4:$FF$4,0)),0)</f>
        <v>0</v>
      </c>
      <c r="J130">
        <f>IFERROR(INDEX('2025학년도 변표'!$C$5:$FF$75,MATCH(J$116,'2025학년도 변표'!$B$5:$B$75,0),MATCH(M130,'2025학년도 변표'!$C$4:$FF$4,0)),0)</f>
        <v>0</v>
      </c>
      <c r="K130" s="18">
        <f>IFERROR(INDEX('2025학년도 변표'!$C$5:$FF$75,MATCH(K$116,'2025학년도 변표'!$B$5:$B$75,0),MATCH(M130,'2025학년도 변표'!$C$4:$FF$4,0)),0)</f>
        <v>0</v>
      </c>
      <c r="L130" t="str">
        <f t="shared" ref="L130:L193" si="4">CONCATENATE(B130,$H$117)</f>
        <v>12과</v>
      </c>
      <c r="M130" s="4" t="str">
        <f t="shared" ref="M130:M193" si="5">CONCATENATE(B130,$J$117)</f>
        <v>12사</v>
      </c>
    </row>
    <row r="131" spans="2:13" ht="19.5" hidden="1" customHeight="1">
      <c r="B131" s="28">
        <v>13</v>
      </c>
      <c r="C131">
        <f>INDEX('2025학년도 변표'!$C$5:$FF$5,MATCH(L131,'2025학년도 변표'!$C$4:$FF$4,0))</f>
        <v>69.349999999999994</v>
      </c>
      <c r="D131">
        <f>INDEX('2025학년도 변표'!$C$5:$FF$5,MATCH(M131,'2025학년도 변표'!$C$4:$FF$4,0))</f>
        <v>69.349999999999994</v>
      </c>
      <c r="F131" s="28">
        <f t="shared" si="0"/>
        <v>0</v>
      </c>
      <c r="G131" s="18">
        <f t="shared" si="1"/>
        <v>0</v>
      </c>
      <c r="H131">
        <f>IFERROR(INDEX('2025학년도 변표'!$C$5:$FF$75,MATCH(H$116,'2025학년도 변표'!$B$5:$B$75,0),MATCH(L131,'2025학년도 변표'!$C$4:$FF$4,0)),0)</f>
        <v>0</v>
      </c>
      <c r="I131">
        <f>IFERROR(INDEX('2025학년도 변표'!$C$5:$FF$75,MATCH(I$116,'2025학년도 변표'!$B$5:$B$75,0),MATCH(L131,'2025학년도 변표'!$C$4:$FF$4,0)),0)</f>
        <v>0</v>
      </c>
      <c r="J131">
        <f>IFERROR(INDEX('2025학년도 변표'!$C$5:$FF$75,MATCH(J$116,'2025학년도 변표'!$B$5:$B$75,0),MATCH(M131,'2025학년도 변표'!$C$4:$FF$4,0)),0)</f>
        <v>0</v>
      </c>
      <c r="K131" s="18">
        <f>IFERROR(INDEX('2025학년도 변표'!$C$5:$FF$75,MATCH(K$116,'2025학년도 변표'!$B$5:$B$75,0),MATCH(M131,'2025학년도 변표'!$C$4:$FF$4,0)),0)</f>
        <v>0</v>
      </c>
      <c r="L131" t="str">
        <f t="shared" si="4"/>
        <v>13과</v>
      </c>
      <c r="M131" s="4" t="str">
        <f t="shared" si="5"/>
        <v>13사</v>
      </c>
    </row>
    <row r="132" spans="2:13" ht="19.5" hidden="1" customHeight="1">
      <c r="B132" s="28">
        <v>14</v>
      </c>
      <c r="C132">
        <f>INDEX('2025학년도 변표'!$C$5:$FF$5,MATCH(L132,'2025학년도 변표'!$C$4:$FF$4,0))</f>
        <v>71.75</v>
      </c>
      <c r="D132">
        <f>INDEX('2025학년도 변표'!$C$5:$FF$5,MATCH(M132,'2025학년도 변표'!$C$4:$FF$4,0))</f>
        <v>67.22</v>
      </c>
      <c r="F132" s="28">
        <f t="shared" si="0"/>
        <v>0</v>
      </c>
      <c r="G132" s="18">
        <f t="shared" si="1"/>
        <v>0</v>
      </c>
      <c r="H132">
        <f>IFERROR(INDEX('2025학년도 변표'!$C$5:$FF$75,MATCH(H$116,'2025학년도 변표'!$B$5:$B$75,0),MATCH(L132,'2025학년도 변표'!$C$4:$FF$4,0)),0)</f>
        <v>0</v>
      </c>
      <c r="I132">
        <f>IFERROR(INDEX('2025학년도 변표'!$C$5:$FF$75,MATCH(I$116,'2025학년도 변표'!$B$5:$B$75,0),MATCH(L132,'2025학년도 변표'!$C$4:$FF$4,0)),0)</f>
        <v>0</v>
      </c>
      <c r="J132">
        <f>IFERROR(INDEX('2025학년도 변표'!$C$5:$FF$75,MATCH(J$116,'2025학년도 변표'!$B$5:$B$75,0),MATCH(M132,'2025학년도 변표'!$C$4:$FF$4,0)),0)</f>
        <v>0</v>
      </c>
      <c r="K132" s="18">
        <f>IFERROR(INDEX('2025학년도 변표'!$C$5:$FF$75,MATCH(K$116,'2025학년도 변표'!$B$5:$B$75,0),MATCH(M132,'2025학년도 변표'!$C$4:$FF$4,0)),0)</f>
        <v>0</v>
      </c>
      <c r="L132" t="str">
        <f t="shared" si="4"/>
        <v>14과</v>
      </c>
      <c r="M132" s="4" t="str">
        <f t="shared" si="5"/>
        <v>14사</v>
      </c>
    </row>
    <row r="133" spans="2:13" ht="19.5" hidden="1" customHeight="1">
      <c r="B133" s="28">
        <v>15</v>
      </c>
      <c r="C133">
        <f>INDEX('2025학년도 변표'!$C$5:$FF$5,MATCH(L133,'2025학년도 변표'!$C$4:$FF$4,0))</f>
        <v>69.349999999999994</v>
      </c>
      <c r="D133">
        <f>INDEX('2025학년도 변표'!$C$5:$FF$5,MATCH(M133,'2025학년도 변표'!$C$4:$FF$4,0))</f>
        <v>69.349999999999994</v>
      </c>
      <c r="F133" s="28">
        <f t="shared" si="0"/>
        <v>0</v>
      </c>
      <c r="G133" s="18">
        <f t="shared" si="1"/>
        <v>0</v>
      </c>
      <c r="H133">
        <f>IFERROR(INDEX('2025학년도 변표'!$C$5:$FF$75,MATCH(H$116,'2025학년도 변표'!$B$5:$B$75,0),MATCH(L133,'2025학년도 변표'!$C$4:$FF$4,0)),0)</f>
        <v>0</v>
      </c>
      <c r="I133">
        <f>IFERROR(INDEX('2025학년도 변표'!$C$5:$FF$75,MATCH(I$116,'2025학년도 변표'!$B$5:$B$75,0),MATCH(L133,'2025학년도 변표'!$C$4:$FF$4,0)),0)</f>
        <v>0</v>
      </c>
      <c r="J133">
        <f>IFERROR(INDEX('2025학년도 변표'!$C$5:$FF$75,MATCH(J$116,'2025학년도 변표'!$B$5:$B$75,0),MATCH(M133,'2025학년도 변표'!$C$4:$FF$4,0)),0)</f>
        <v>0</v>
      </c>
      <c r="K133" s="18">
        <f>IFERROR(INDEX('2025학년도 변표'!$C$5:$FF$75,MATCH(K$116,'2025학년도 변표'!$B$5:$B$75,0),MATCH(M133,'2025학년도 변표'!$C$4:$FF$4,0)),0)</f>
        <v>0</v>
      </c>
      <c r="L133" t="str">
        <f t="shared" si="4"/>
        <v>15과</v>
      </c>
      <c r="M133" s="4" t="str">
        <f t="shared" si="5"/>
        <v>15사</v>
      </c>
    </row>
    <row r="134" spans="2:13" ht="19.5" hidden="1" customHeight="1">
      <c r="B134" s="28">
        <v>16</v>
      </c>
      <c r="C134">
        <f>INDEX('2025학년도 변표'!$C$5:$FF$5,MATCH(L134,'2025학년도 변표'!$C$4:$FF$4,0))</f>
        <v>70.88</v>
      </c>
      <c r="D134">
        <f>INDEX('2025학년도 변표'!$C$5:$FF$5,MATCH(M134,'2025학년도 변표'!$C$4:$FF$4,0))</f>
        <v>70.88</v>
      </c>
      <c r="F134" s="28">
        <f t="shared" si="0"/>
        <v>0</v>
      </c>
      <c r="G134" s="18">
        <f t="shared" si="1"/>
        <v>0</v>
      </c>
      <c r="H134">
        <f>IFERROR(INDEX('2025학년도 변표'!$C$5:$FF$75,MATCH(H$116,'2025학년도 변표'!$B$5:$B$75,0),MATCH(L134,'2025학년도 변표'!$C$4:$FF$4,0)),0)</f>
        <v>0</v>
      </c>
      <c r="I134">
        <f>IFERROR(INDEX('2025학년도 변표'!$C$5:$FF$75,MATCH(I$116,'2025학년도 변표'!$B$5:$B$75,0),MATCH(L134,'2025학년도 변표'!$C$4:$FF$4,0)),0)</f>
        <v>0</v>
      </c>
      <c r="J134">
        <f>IFERROR(INDEX('2025학년도 변표'!$C$5:$FF$75,MATCH(J$116,'2025학년도 변표'!$B$5:$B$75,0),MATCH(M134,'2025학년도 변표'!$C$4:$FF$4,0)),0)</f>
        <v>0</v>
      </c>
      <c r="K134" s="18">
        <f>IFERROR(INDEX('2025학년도 변표'!$C$5:$FF$75,MATCH(K$116,'2025학년도 변표'!$B$5:$B$75,0),MATCH(M134,'2025학년도 변표'!$C$4:$FF$4,0)),0)</f>
        <v>0</v>
      </c>
      <c r="L134" t="str">
        <f t="shared" si="4"/>
        <v>16과</v>
      </c>
      <c r="M134" s="4" t="str">
        <f t="shared" si="5"/>
        <v>16사</v>
      </c>
    </row>
    <row r="135" spans="2:13" ht="19.5" hidden="1" customHeight="1">
      <c r="B135" s="28">
        <v>17</v>
      </c>
      <c r="C135">
        <f>INDEX('2025학년도 변표'!$C$5:$FF$5,MATCH(L135,'2025학년도 변표'!$C$4:$FF$4,0))</f>
        <v>72.63</v>
      </c>
      <c r="D135">
        <f>INDEX('2025학년도 변표'!$C$5:$FF$5,MATCH(M135,'2025학년도 변표'!$C$4:$FF$4,0))</f>
        <v>72.63</v>
      </c>
      <c r="F135" s="28">
        <f t="shared" si="0"/>
        <v>0</v>
      </c>
      <c r="G135" s="18">
        <f t="shared" si="1"/>
        <v>0</v>
      </c>
      <c r="H135">
        <f>IFERROR(INDEX('2025학년도 변표'!$C$5:$FF$75,MATCH(H$116,'2025학년도 변표'!$B$5:$B$75,0),MATCH(L135,'2025학년도 변표'!$C$4:$FF$4,0)),0)</f>
        <v>0</v>
      </c>
      <c r="I135">
        <f>IFERROR(INDEX('2025학년도 변표'!$C$5:$FF$75,MATCH(I$116,'2025학년도 변표'!$B$5:$B$75,0),MATCH(L135,'2025학년도 변표'!$C$4:$FF$4,0)),0)</f>
        <v>0</v>
      </c>
      <c r="J135">
        <f>IFERROR(INDEX('2025학년도 변표'!$C$5:$FF$75,MATCH(J$116,'2025학년도 변표'!$B$5:$B$75,0),MATCH(M135,'2025학년도 변표'!$C$4:$FF$4,0)),0)</f>
        <v>0</v>
      </c>
      <c r="K135" s="18">
        <f>IFERROR(INDEX('2025학년도 변표'!$C$5:$FF$75,MATCH(K$116,'2025학년도 변표'!$B$5:$B$75,0),MATCH(M135,'2025학년도 변표'!$C$4:$FF$4,0)),0)</f>
        <v>0</v>
      </c>
      <c r="L135" t="str">
        <f t="shared" si="4"/>
        <v>17과</v>
      </c>
      <c r="M135" s="4" t="str">
        <f t="shared" si="5"/>
        <v>17사</v>
      </c>
    </row>
    <row r="136" spans="2:13" ht="19.5" hidden="1" customHeight="1">
      <c r="B136" s="28">
        <v>18</v>
      </c>
      <c r="C136">
        <f>INDEX('2025학년도 변표'!$C$5:$FF$5,MATCH(L136,'2025학년도 변표'!$C$4:$FF$4,0))</f>
        <v>72.63</v>
      </c>
      <c r="D136">
        <f>INDEX('2025학년도 변표'!$C$5:$FF$5,MATCH(M136,'2025학년도 변표'!$C$4:$FF$4,0))</f>
        <v>70.33</v>
      </c>
      <c r="F136" s="28">
        <f t="shared" si="0"/>
        <v>0</v>
      </c>
      <c r="G136" s="18">
        <f t="shared" si="1"/>
        <v>0</v>
      </c>
      <c r="H136">
        <f>IFERROR(INDEX('2025학년도 변표'!$C$5:$FF$75,MATCH(H$116,'2025학년도 변표'!$B$5:$B$75,0),MATCH(L136,'2025학년도 변표'!$C$4:$FF$4,0)),0)</f>
        <v>0</v>
      </c>
      <c r="I136">
        <f>IFERROR(INDEX('2025학년도 변표'!$C$5:$FF$75,MATCH(I$116,'2025학년도 변표'!$B$5:$B$75,0),MATCH(L136,'2025학년도 변표'!$C$4:$FF$4,0)),0)</f>
        <v>0</v>
      </c>
      <c r="J136">
        <f>IFERROR(INDEX('2025학년도 변표'!$C$5:$FF$75,MATCH(J$116,'2025학년도 변표'!$B$5:$B$75,0),MATCH(M136,'2025학년도 변표'!$C$4:$FF$4,0)),0)</f>
        <v>0</v>
      </c>
      <c r="K136" s="18">
        <f>IFERROR(INDEX('2025학년도 변표'!$C$5:$FF$75,MATCH(K$116,'2025학년도 변표'!$B$5:$B$75,0),MATCH(M136,'2025학년도 변표'!$C$4:$FF$4,0)),0)</f>
        <v>0</v>
      </c>
      <c r="L136" t="str">
        <f t="shared" si="4"/>
        <v>18과</v>
      </c>
      <c r="M136" s="4" t="str">
        <f t="shared" si="5"/>
        <v>18사</v>
      </c>
    </row>
    <row r="137" spans="2:13" ht="19.5" hidden="1" customHeight="1">
      <c r="B137" s="28">
        <v>19</v>
      </c>
      <c r="C137">
        <f>INDEX('2025학년도 변표'!$C$5:$FF$5,MATCH(L137,'2025학년도 변표'!$C$4:$FF$4,0))</f>
        <v>69.349999999999994</v>
      </c>
      <c r="D137">
        <f>INDEX('2025학년도 변표'!$C$5:$FF$5,MATCH(M137,'2025학년도 변표'!$C$4:$FF$4,0))</f>
        <v>69.349999999999994</v>
      </c>
      <c r="F137" s="28">
        <f t="shared" si="0"/>
        <v>0</v>
      </c>
      <c r="G137" s="18">
        <f t="shared" si="1"/>
        <v>0</v>
      </c>
      <c r="H137">
        <f>IFERROR(INDEX('2025학년도 변표'!$C$5:$FF$75,MATCH(H$116,'2025학년도 변표'!$B$5:$B$75,0),MATCH(L137,'2025학년도 변표'!$C$4:$FF$4,0)),0)</f>
        <v>0</v>
      </c>
      <c r="I137">
        <f>IFERROR(INDEX('2025학년도 변표'!$C$5:$FF$75,MATCH(I$116,'2025학년도 변표'!$B$5:$B$75,0),MATCH(L137,'2025학년도 변표'!$C$4:$FF$4,0)),0)</f>
        <v>0</v>
      </c>
      <c r="J137">
        <f>IFERROR(INDEX('2025학년도 변표'!$C$5:$FF$75,MATCH(J$116,'2025학년도 변표'!$B$5:$B$75,0),MATCH(M137,'2025학년도 변표'!$C$4:$FF$4,0)),0)</f>
        <v>0</v>
      </c>
      <c r="K137" s="18">
        <f>IFERROR(INDEX('2025학년도 변표'!$C$5:$FF$75,MATCH(K$116,'2025학년도 변표'!$B$5:$B$75,0),MATCH(M137,'2025학년도 변표'!$C$4:$FF$4,0)),0)</f>
        <v>0</v>
      </c>
      <c r="L137" t="str">
        <f t="shared" si="4"/>
        <v>19과</v>
      </c>
      <c r="M137" s="4" t="str">
        <f t="shared" si="5"/>
        <v>19사</v>
      </c>
    </row>
    <row r="138" spans="2:13" ht="19.5" hidden="1" customHeight="1">
      <c r="B138" s="28">
        <v>20</v>
      </c>
      <c r="C138">
        <f>INDEX('2025학년도 변표'!$C$5:$FF$5,MATCH(L138,'2025학년도 변표'!$C$4:$FF$4,0))</f>
        <v>71.75</v>
      </c>
      <c r="D138">
        <f>INDEX('2025학년도 변표'!$C$5:$FF$5,MATCH(M138,'2025학년도 변표'!$C$4:$FF$4,0))</f>
        <v>71.75</v>
      </c>
      <c r="F138" s="28">
        <f t="shared" si="0"/>
        <v>0</v>
      </c>
      <c r="G138" s="18">
        <f t="shared" si="1"/>
        <v>0</v>
      </c>
      <c r="H138">
        <f>IFERROR(INDEX('2025학년도 변표'!$C$5:$FF$75,MATCH(H$116,'2025학년도 변표'!$B$5:$B$75,0),MATCH(L138,'2025학년도 변표'!$C$4:$FF$4,0)),0)</f>
        <v>0</v>
      </c>
      <c r="I138">
        <f>IFERROR(INDEX('2025학년도 변표'!$C$5:$FF$75,MATCH(I$116,'2025학년도 변표'!$B$5:$B$75,0),MATCH(L138,'2025학년도 변표'!$C$4:$FF$4,0)),0)</f>
        <v>0</v>
      </c>
      <c r="J138">
        <f>IFERROR(INDEX('2025학년도 변표'!$C$5:$FF$75,MATCH(J$116,'2025학년도 변표'!$B$5:$B$75,0),MATCH(M138,'2025학년도 변표'!$C$4:$FF$4,0)),0)</f>
        <v>0</v>
      </c>
      <c r="K138" s="18">
        <f>IFERROR(INDEX('2025학년도 변표'!$C$5:$FF$75,MATCH(K$116,'2025학년도 변표'!$B$5:$B$75,0),MATCH(M138,'2025학년도 변표'!$C$4:$FF$4,0)),0)</f>
        <v>0</v>
      </c>
      <c r="L138" t="str">
        <f t="shared" si="4"/>
        <v>20과</v>
      </c>
      <c r="M138" s="4" t="str">
        <f t="shared" si="5"/>
        <v>20사</v>
      </c>
    </row>
    <row r="139" spans="2:13" ht="19.5" hidden="1" customHeight="1">
      <c r="B139" s="28">
        <v>21</v>
      </c>
      <c r="C139">
        <f>INDEX('2025학년도 변표'!$C$5:$FF$5,MATCH(L139,'2025학년도 변표'!$C$4:$FF$4,0))</f>
        <v>69.349999999999994</v>
      </c>
      <c r="D139">
        <f>INDEX('2025학년도 변표'!$C$5:$FF$5,MATCH(M139,'2025학년도 변표'!$C$4:$FF$4,0))</f>
        <v>69.349999999999994</v>
      </c>
      <c r="F139" s="28">
        <f t="shared" si="0"/>
        <v>0</v>
      </c>
      <c r="G139" s="18">
        <f t="shared" si="1"/>
        <v>0</v>
      </c>
      <c r="H139">
        <f>IFERROR(INDEX('2025학년도 변표'!$C$5:$FF$75,MATCH(H$116,'2025학년도 변표'!$B$5:$B$75,0),MATCH(L139,'2025학년도 변표'!$C$4:$FF$4,0)),0)</f>
        <v>0</v>
      </c>
      <c r="I139">
        <f>IFERROR(INDEX('2025학년도 변표'!$C$5:$FF$75,MATCH(I$116,'2025학년도 변표'!$B$5:$B$75,0),MATCH(L139,'2025학년도 변표'!$C$4:$FF$4,0)),0)</f>
        <v>0</v>
      </c>
      <c r="J139">
        <f>IFERROR(INDEX('2025학년도 변표'!$C$5:$FF$75,MATCH(J$116,'2025학년도 변표'!$B$5:$B$75,0),MATCH(M139,'2025학년도 변표'!$C$4:$FF$4,0)),0)</f>
        <v>0</v>
      </c>
      <c r="K139" s="18">
        <f>IFERROR(INDEX('2025학년도 변표'!$C$5:$FF$75,MATCH(K$116,'2025학년도 변표'!$B$5:$B$75,0),MATCH(M139,'2025학년도 변표'!$C$4:$FF$4,0)),0)</f>
        <v>0</v>
      </c>
      <c r="L139" t="str">
        <f t="shared" si="4"/>
        <v>21과</v>
      </c>
      <c r="M139" s="4" t="str">
        <f t="shared" si="5"/>
        <v>21사</v>
      </c>
    </row>
    <row r="140" spans="2:13" ht="19.5" hidden="1" customHeight="1">
      <c r="B140" s="28">
        <v>22</v>
      </c>
      <c r="C140">
        <f>INDEX('2025학년도 변표'!$C$5:$FF$5,MATCH(L140,'2025학년도 변표'!$C$4:$FF$4,0))</f>
        <v>71.75</v>
      </c>
      <c r="D140">
        <f>INDEX('2025학년도 변표'!$C$5:$FF$5,MATCH(M140,'2025학년도 변표'!$C$4:$FF$4,0))</f>
        <v>67.22</v>
      </c>
      <c r="F140" s="28">
        <f t="shared" si="0"/>
        <v>0</v>
      </c>
      <c r="G140" s="18">
        <f t="shared" si="1"/>
        <v>0</v>
      </c>
      <c r="H140">
        <f>IFERROR(INDEX('2025학년도 변표'!$C$5:$FF$75,MATCH(H$116,'2025학년도 변표'!$B$5:$B$75,0),MATCH(L140,'2025학년도 변표'!$C$4:$FF$4,0)),0)</f>
        <v>0</v>
      </c>
      <c r="I140">
        <f>IFERROR(INDEX('2025학년도 변표'!$C$5:$FF$75,MATCH(I$116,'2025학년도 변표'!$B$5:$B$75,0),MATCH(L140,'2025학년도 변표'!$C$4:$FF$4,0)),0)</f>
        <v>0</v>
      </c>
      <c r="J140">
        <f>IFERROR(INDEX('2025학년도 변표'!$C$5:$FF$75,MATCH(J$116,'2025학년도 변표'!$B$5:$B$75,0),MATCH(M140,'2025학년도 변표'!$C$4:$FF$4,0)),0)</f>
        <v>0</v>
      </c>
      <c r="K140" s="18">
        <f>IFERROR(INDEX('2025학년도 변표'!$C$5:$FF$75,MATCH(K$116,'2025학년도 변표'!$B$5:$B$75,0),MATCH(M140,'2025학년도 변표'!$C$4:$FF$4,0)),0)</f>
        <v>0</v>
      </c>
      <c r="L140" t="str">
        <f t="shared" si="4"/>
        <v>22과</v>
      </c>
      <c r="M140" s="4" t="str">
        <f t="shared" si="5"/>
        <v>22사</v>
      </c>
    </row>
    <row r="141" spans="2:13" ht="19.5" hidden="1" customHeight="1">
      <c r="B141" s="28">
        <v>23</v>
      </c>
      <c r="C141">
        <f>INDEX('2025학년도 변표'!$C$5:$FF$5,MATCH(L141,'2025학년도 변표'!$C$4:$FF$4,0))</f>
        <v>71.75</v>
      </c>
      <c r="D141">
        <f>INDEX('2025학년도 변표'!$C$5:$FF$5,MATCH(M141,'2025학년도 변표'!$C$4:$FF$4,0))</f>
        <v>67.22</v>
      </c>
      <c r="F141" s="28">
        <f t="shared" si="0"/>
        <v>0</v>
      </c>
      <c r="G141" s="18">
        <f t="shared" si="1"/>
        <v>0</v>
      </c>
      <c r="H141">
        <f>IFERROR(INDEX('2025학년도 변표'!$C$5:$FF$75,MATCH(H$116,'2025학년도 변표'!$B$5:$B$75,0),MATCH(L141,'2025학년도 변표'!$C$4:$FF$4,0)),0)</f>
        <v>0</v>
      </c>
      <c r="I141">
        <f>IFERROR(INDEX('2025학년도 변표'!$C$5:$FF$75,MATCH(I$116,'2025학년도 변표'!$B$5:$B$75,0),MATCH(L141,'2025학년도 변표'!$C$4:$FF$4,0)),0)</f>
        <v>0</v>
      </c>
      <c r="J141">
        <f>IFERROR(INDEX('2025학년도 변표'!$C$5:$FF$75,MATCH(J$116,'2025학년도 변표'!$B$5:$B$75,0),MATCH(M141,'2025학년도 변표'!$C$4:$FF$4,0)),0)</f>
        <v>0</v>
      </c>
      <c r="K141" s="18">
        <f>IFERROR(INDEX('2025학년도 변표'!$C$5:$FF$75,MATCH(K$116,'2025학년도 변표'!$B$5:$B$75,0),MATCH(M141,'2025학년도 변표'!$C$4:$FF$4,0)),0)</f>
        <v>0</v>
      </c>
      <c r="L141" t="str">
        <f t="shared" si="4"/>
        <v>23과</v>
      </c>
      <c r="M141" s="4" t="str">
        <f t="shared" si="5"/>
        <v>23사</v>
      </c>
    </row>
    <row r="142" spans="2:13" ht="19.5" hidden="1" customHeight="1">
      <c r="B142" s="28">
        <v>24</v>
      </c>
      <c r="C142">
        <f>INDEX('2025학년도 변표'!$C$5:$FF$5,MATCH(L142,'2025학년도 변표'!$C$4:$FF$4,0))</f>
        <v>71.75</v>
      </c>
      <c r="D142">
        <f>INDEX('2025학년도 변표'!$C$5:$FF$5,MATCH(M142,'2025학년도 변표'!$C$4:$FF$4,0))</f>
        <v>71.75</v>
      </c>
      <c r="F142" s="28">
        <f t="shared" si="0"/>
        <v>0</v>
      </c>
      <c r="G142" s="18">
        <f t="shared" si="1"/>
        <v>0</v>
      </c>
      <c r="H142">
        <f>IFERROR(INDEX('2025학년도 변표'!$C$5:$FF$75,MATCH(H$116,'2025학년도 변표'!$B$5:$B$75,0),MATCH(L142,'2025학년도 변표'!$C$4:$FF$4,0)),0)</f>
        <v>0</v>
      </c>
      <c r="I142">
        <f>IFERROR(INDEX('2025학년도 변표'!$C$5:$FF$75,MATCH(I$116,'2025학년도 변표'!$B$5:$B$75,0),MATCH(L142,'2025학년도 변표'!$C$4:$FF$4,0)),0)</f>
        <v>0</v>
      </c>
      <c r="J142">
        <f>IFERROR(INDEX('2025학년도 변표'!$C$5:$FF$75,MATCH(J$116,'2025학년도 변표'!$B$5:$B$75,0),MATCH(M142,'2025학년도 변표'!$C$4:$FF$4,0)),0)</f>
        <v>0</v>
      </c>
      <c r="K142" s="18">
        <f>IFERROR(INDEX('2025학년도 변표'!$C$5:$FF$75,MATCH(K$116,'2025학년도 변표'!$B$5:$B$75,0),MATCH(M142,'2025학년도 변표'!$C$4:$FF$4,0)),0)</f>
        <v>0</v>
      </c>
      <c r="L142" t="str">
        <f t="shared" si="4"/>
        <v>24과</v>
      </c>
      <c r="M142" s="4" t="str">
        <f t="shared" si="5"/>
        <v>24사</v>
      </c>
    </row>
    <row r="143" spans="2:13" ht="19.5" hidden="1" customHeight="1">
      <c r="B143" s="28">
        <v>25</v>
      </c>
      <c r="C143">
        <f>INDEX('2025학년도 변표'!$C$5:$FF$5,MATCH(L143,'2025학년도 변표'!$C$4:$FF$4,0))</f>
        <v>69.349999999999994</v>
      </c>
      <c r="D143">
        <f>INDEX('2025학년도 변표'!$C$5:$FF$5,MATCH(M143,'2025학년도 변표'!$C$4:$FF$4,0))</f>
        <v>69.349999999999994</v>
      </c>
      <c r="F143" s="28">
        <f t="shared" si="0"/>
        <v>0</v>
      </c>
      <c r="G143" s="18">
        <f t="shared" si="1"/>
        <v>0</v>
      </c>
      <c r="H143">
        <f>IFERROR(INDEX('2025학년도 변표'!$C$5:$FF$75,MATCH(H$116,'2025학년도 변표'!$B$5:$B$75,0),MATCH(L143,'2025학년도 변표'!$C$4:$FF$4,0)),0)</f>
        <v>0</v>
      </c>
      <c r="I143">
        <f>IFERROR(INDEX('2025학년도 변표'!$C$5:$FF$75,MATCH(I$116,'2025학년도 변표'!$B$5:$B$75,0),MATCH(L143,'2025학년도 변표'!$C$4:$FF$4,0)),0)</f>
        <v>0</v>
      </c>
      <c r="J143">
        <f>IFERROR(INDEX('2025학년도 변표'!$C$5:$FF$75,MATCH(J$116,'2025학년도 변표'!$B$5:$B$75,0),MATCH(M143,'2025학년도 변표'!$C$4:$FF$4,0)),0)</f>
        <v>0</v>
      </c>
      <c r="K143" s="18">
        <f>IFERROR(INDEX('2025학년도 변표'!$C$5:$FF$75,MATCH(K$116,'2025학년도 변표'!$B$5:$B$75,0),MATCH(M143,'2025학년도 변표'!$C$4:$FF$4,0)),0)</f>
        <v>0</v>
      </c>
      <c r="L143" t="str">
        <f t="shared" si="4"/>
        <v>25과</v>
      </c>
      <c r="M143" s="4" t="str">
        <f t="shared" si="5"/>
        <v>25사</v>
      </c>
    </row>
    <row r="144" spans="2:13" ht="19.5" hidden="1" customHeight="1">
      <c r="B144" s="28">
        <v>26</v>
      </c>
      <c r="C144">
        <f>INDEX('2025학년도 변표'!$C$5:$FF$5,MATCH(L144,'2025학년도 변표'!$C$4:$FF$4,0))</f>
        <v>71.75</v>
      </c>
      <c r="D144">
        <f>INDEX('2025학년도 변표'!$C$5:$FF$5,MATCH(M144,'2025학년도 변표'!$C$4:$FF$4,0))</f>
        <v>71.75</v>
      </c>
      <c r="F144" s="28">
        <f t="shared" si="0"/>
        <v>0</v>
      </c>
      <c r="G144" s="18">
        <f t="shared" si="1"/>
        <v>0</v>
      </c>
      <c r="H144">
        <f>IFERROR(INDEX('2025학년도 변표'!$C$5:$FF$75,MATCH(H$116,'2025학년도 변표'!$B$5:$B$75,0),MATCH(L144,'2025학년도 변표'!$C$4:$FF$4,0)),0)</f>
        <v>0</v>
      </c>
      <c r="I144">
        <f>IFERROR(INDEX('2025학년도 변표'!$C$5:$FF$75,MATCH(I$116,'2025학년도 변표'!$B$5:$B$75,0),MATCH(L144,'2025학년도 변표'!$C$4:$FF$4,0)),0)</f>
        <v>0</v>
      </c>
      <c r="J144">
        <f>IFERROR(INDEX('2025학년도 변표'!$C$5:$FF$75,MATCH(J$116,'2025학년도 변표'!$B$5:$B$75,0),MATCH(M144,'2025학년도 변표'!$C$4:$FF$4,0)),0)</f>
        <v>0</v>
      </c>
      <c r="K144" s="18">
        <f>IFERROR(INDEX('2025학년도 변표'!$C$5:$FF$75,MATCH(K$116,'2025학년도 변표'!$B$5:$B$75,0),MATCH(M144,'2025학년도 변표'!$C$4:$FF$4,0)),0)</f>
        <v>0</v>
      </c>
      <c r="L144" t="str">
        <f t="shared" si="4"/>
        <v>26과</v>
      </c>
      <c r="M144" s="4" t="str">
        <f t="shared" si="5"/>
        <v>26사</v>
      </c>
    </row>
    <row r="145" spans="2:13" ht="19.5" hidden="1" customHeight="1">
      <c r="B145" s="28">
        <v>27</v>
      </c>
      <c r="C145">
        <f>INDEX('2025학년도 변표'!$C$5:$FF$5,MATCH(L145,'2025학년도 변표'!$C$4:$FF$4,0))</f>
        <v>0</v>
      </c>
      <c r="D145">
        <f>INDEX('2025학년도 변표'!$C$5:$FF$5,MATCH(M145,'2025학년도 변표'!$C$4:$FF$4,0))</f>
        <v>0</v>
      </c>
      <c r="F145" s="28">
        <f t="shared" si="0"/>
        <v>0</v>
      </c>
      <c r="G145" s="18">
        <f t="shared" si="1"/>
        <v>0</v>
      </c>
      <c r="H145">
        <f>IFERROR(INDEX('2025학년도 변표'!$C$5:$FF$75,MATCH(H$116,'2025학년도 변표'!$B$5:$B$75,0),MATCH(L145,'2025학년도 변표'!$C$4:$FF$4,0)),0)</f>
        <v>0</v>
      </c>
      <c r="I145">
        <f>IFERROR(INDEX('2025학년도 변표'!$C$5:$FF$75,MATCH(I$116,'2025학년도 변표'!$B$5:$B$75,0),MATCH(L145,'2025학년도 변표'!$C$4:$FF$4,0)),0)</f>
        <v>0</v>
      </c>
      <c r="J145">
        <f>IFERROR(INDEX('2025학년도 변표'!$C$5:$FF$75,MATCH(J$116,'2025학년도 변표'!$B$5:$B$75,0),MATCH(M145,'2025학년도 변표'!$C$4:$FF$4,0)),0)</f>
        <v>0</v>
      </c>
      <c r="K145" s="18">
        <f>IFERROR(INDEX('2025학년도 변표'!$C$5:$FF$75,MATCH(K$116,'2025학년도 변표'!$B$5:$B$75,0),MATCH(M145,'2025학년도 변표'!$C$4:$FF$4,0)),0)</f>
        <v>0</v>
      </c>
      <c r="L145" t="str">
        <f t="shared" si="4"/>
        <v>27과</v>
      </c>
      <c r="M145" s="4" t="str">
        <f t="shared" si="5"/>
        <v>27사</v>
      </c>
    </row>
    <row r="146" spans="2:13" ht="19.5" hidden="1" customHeight="1">
      <c r="B146" s="28">
        <v>28</v>
      </c>
      <c r="C146">
        <f>INDEX('2025학년도 변표'!$C$5:$FF$5,MATCH(L146,'2025학년도 변표'!$C$4:$FF$4,0))</f>
        <v>69.349999999999994</v>
      </c>
      <c r="D146">
        <f>INDEX('2025학년도 변표'!$C$5:$FF$5,MATCH(M146,'2025학년도 변표'!$C$4:$FF$4,0))</f>
        <v>69.349999999999994</v>
      </c>
      <c r="F146" s="28">
        <f t="shared" si="0"/>
        <v>0</v>
      </c>
      <c r="G146" s="18">
        <f t="shared" si="1"/>
        <v>0</v>
      </c>
      <c r="H146">
        <f>IFERROR(INDEX('2025학년도 변표'!$C$5:$FF$75,MATCH(H$116,'2025학년도 변표'!$B$5:$B$75,0),MATCH(L146,'2025학년도 변표'!$C$4:$FF$4,0)),0)</f>
        <v>0</v>
      </c>
      <c r="I146">
        <f>IFERROR(INDEX('2025학년도 변표'!$C$5:$FF$75,MATCH(I$116,'2025학년도 변표'!$B$5:$B$75,0),MATCH(L146,'2025학년도 변표'!$C$4:$FF$4,0)),0)</f>
        <v>0</v>
      </c>
      <c r="J146">
        <f>IFERROR(INDEX('2025학년도 변표'!$C$5:$FF$75,MATCH(J$116,'2025학년도 변표'!$B$5:$B$75,0),MATCH(M146,'2025학년도 변표'!$C$4:$FF$4,0)),0)</f>
        <v>0</v>
      </c>
      <c r="K146" s="18">
        <f>IFERROR(INDEX('2025학년도 변표'!$C$5:$FF$75,MATCH(K$116,'2025학년도 변표'!$B$5:$B$75,0),MATCH(M146,'2025학년도 변표'!$C$4:$FF$4,0)),0)</f>
        <v>0</v>
      </c>
      <c r="L146" t="str">
        <f t="shared" si="4"/>
        <v>28과</v>
      </c>
      <c r="M146" s="4" t="str">
        <f t="shared" si="5"/>
        <v>28사</v>
      </c>
    </row>
    <row r="147" spans="2:13" ht="19.5" hidden="1" customHeight="1">
      <c r="B147" s="28">
        <v>29</v>
      </c>
      <c r="C147">
        <f>INDEX('2025학년도 변표'!$C$5:$FF$5,MATCH(L147,'2025학년도 변표'!$C$4:$FF$4,0))</f>
        <v>71.540000000000006</v>
      </c>
      <c r="D147">
        <f>INDEX('2025학년도 변표'!$C$5:$FF$5,MATCH(M147,'2025학년도 변표'!$C$4:$FF$4,0))</f>
        <v>67.22</v>
      </c>
      <c r="F147" s="28">
        <f t="shared" si="0"/>
        <v>0</v>
      </c>
      <c r="G147" s="18">
        <f t="shared" si="1"/>
        <v>0</v>
      </c>
      <c r="H147">
        <f>IFERROR(INDEX('2025학년도 변표'!$C$5:$FF$75,MATCH(H$116,'2025학년도 변표'!$B$5:$B$75,0),MATCH(L147,'2025학년도 변표'!$C$4:$FF$4,0)),0)</f>
        <v>0</v>
      </c>
      <c r="I147">
        <f>IFERROR(INDEX('2025학년도 변표'!$C$5:$FF$75,MATCH(I$116,'2025학년도 변표'!$B$5:$B$75,0),MATCH(L147,'2025학년도 변표'!$C$4:$FF$4,0)),0)</f>
        <v>0</v>
      </c>
      <c r="J147">
        <f>IFERROR(INDEX('2025학년도 변표'!$C$5:$FF$75,MATCH(J$116,'2025학년도 변표'!$B$5:$B$75,0),MATCH(M147,'2025학년도 변표'!$C$4:$FF$4,0)),0)</f>
        <v>0</v>
      </c>
      <c r="K147" s="18">
        <f>IFERROR(INDEX('2025학년도 변표'!$C$5:$FF$75,MATCH(K$116,'2025학년도 변표'!$B$5:$B$75,0),MATCH(M147,'2025학년도 변표'!$C$4:$FF$4,0)),0)</f>
        <v>0</v>
      </c>
      <c r="L147" t="str">
        <f t="shared" si="4"/>
        <v>29과</v>
      </c>
      <c r="M147" s="4" t="str">
        <f t="shared" si="5"/>
        <v>29사</v>
      </c>
    </row>
    <row r="148" spans="2:13" ht="19.5" hidden="1" customHeight="1">
      <c r="B148" s="28">
        <v>30</v>
      </c>
      <c r="C148">
        <f>INDEX('2025학년도 변표'!$C$5:$FF$5,MATCH(L148,'2025학년도 변표'!$C$4:$FF$4,0))</f>
        <v>69.959999999999994</v>
      </c>
      <c r="D148">
        <f>INDEX('2025학년도 변표'!$C$5:$FF$5,MATCH(M148,'2025학년도 변표'!$C$4:$FF$4,0))</f>
        <v>69.959999999999994</v>
      </c>
      <c r="F148" s="28">
        <f t="shared" si="0"/>
        <v>0</v>
      </c>
      <c r="G148" s="18">
        <f t="shared" si="1"/>
        <v>0</v>
      </c>
      <c r="H148">
        <f>IFERROR(INDEX('2025학년도 변표'!$C$5:$FF$75,MATCH(H$116,'2025학년도 변표'!$B$5:$B$75,0),MATCH(L148,'2025학년도 변표'!$C$4:$FF$4,0)),0)</f>
        <v>0</v>
      </c>
      <c r="I148">
        <f>IFERROR(INDEX('2025학년도 변표'!$C$5:$FF$75,MATCH(I$116,'2025학년도 변표'!$B$5:$B$75,0),MATCH(L148,'2025학년도 변표'!$C$4:$FF$4,0)),0)</f>
        <v>0</v>
      </c>
      <c r="J148">
        <f>IFERROR(INDEX('2025학년도 변표'!$C$5:$FF$75,MATCH(J$116,'2025학년도 변표'!$B$5:$B$75,0),MATCH(M148,'2025학년도 변표'!$C$4:$FF$4,0)),0)</f>
        <v>0</v>
      </c>
      <c r="K148" s="18">
        <f>IFERROR(INDEX('2025학년도 변표'!$C$5:$FF$75,MATCH(K$116,'2025학년도 변표'!$B$5:$B$75,0),MATCH(M148,'2025학년도 변표'!$C$4:$FF$4,0)),0)</f>
        <v>0</v>
      </c>
      <c r="L148" t="str">
        <f t="shared" si="4"/>
        <v>30과</v>
      </c>
      <c r="M148" s="4" t="str">
        <f t="shared" si="5"/>
        <v>30사</v>
      </c>
    </row>
    <row r="149" spans="2:13" ht="19.5" hidden="1" customHeight="1">
      <c r="B149" s="28">
        <v>31</v>
      </c>
      <c r="C149">
        <f>INDEX('2025학년도 변표'!$C$5:$FF$5,MATCH(L149,'2025학년도 변표'!$C$4:$FF$4,0))</f>
        <v>72.290000000000006</v>
      </c>
      <c r="D149">
        <f>INDEX('2025학년도 변표'!$C$5:$FF$5,MATCH(M149,'2025학년도 변표'!$C$4:$FF$4,0))</f>
        <v>72.290000000000006</v>
      </c>
      <c r="F149" s="28">
        <f t="shared" si="0"/>
        <v>0</v>
      </c>
      <c r="G149" s="18">
        <f t="shared" si="1"/>
        <v>0</v>
      </c>
      <c r="H149">
        <f>IFERROR(INDEX('2025학년도 변표'!$C$5:$FF$75,MATCH(H$116,'2025학년도 변표'!$B$5:$B$75,0),MATCH(L149,'2025학년도 변표'!$C$4:$FF$4,0)),0)</f>
        <v>0</v>
      </c>
      <c r="I149">
        <f>IFERROR(INDEX('2025학년도 변표'!$C$5:$FF$75,MATCH(I$116,'2025학년도 변표'!$B$5:$B$75,0),MATCH(L149,'2025학년도 변표'!$C$4:$FF$4,0)),0)</f>
        <v>0</v>
      </c>
      <c r="J149">
        <f>IFERROR(INDEX('2025학년도 변표'!$C$5:$FF$75,MATCH(J$116,'2025학년도 변표'!$B$5:$B$75,0),MATCH(M149,'2025학년도 변표'!$C$4:$FF$4,0)),0)</f>
        <v>0</v>
      </c>
      <c r="K149" s="18">
        <f>IFERROR(INDEX('2025학년도 변표'!$C$5:$FF$75,MATCH(K$116,'2025학년도 변표'!$B$5:$B$75,0),MATCH(M149,'2025학년도 변표'!$C$4:$FF$4,0)),0)</f>
        <v>0</v>
      </c>
      <c r="L149" t="str">
        <f t="shared" si="4"/>
        <v>31과</v>
      </c>
      <c r="M149" s="4" t="str">
        <f t="shared" si="5"/>
        <v>31사</v>
      </c>
    </row>
    <row r="150" spans="2:13" ht="19.5" hidden="1" customHeight="1">
      <c r="B150" s="28">
        <v>32</v>
      </c>
      <c r="C150">
        <f>INDEX('2025학년도 변표'!$C$5:$FF$5,MATCH(L150,'2025학년도 변표'!$C$4:$FF$4,0))</f>
        <v>71.75</v>
      </c>
      <c r="D150">
        <f>INDEX('2025학년도 변표'!$C$5:$FF$5,MATCH(M150,'2025학년도 변표'!$C$4:$FF$4,0))</f>
        <v>0</v>
      </c>
      <c r="F150" s="28">
        <f t="shared" si="0"/>
        <v>0</v>
      </c>
      <c r="G150" s="18">
        <f t="shared" si="1"/>
        <v>0</v>
      </c>
      <c r="H150">
        <f>IFERROR(INDEX('2025학년도 변표'!$C$5:$FF$75,MATCH(H$116,'2025학년도 변표'!$B$5:$B$75,0),MATCH(L150,'2025학년도 변표'!$C$4:$FF$4,0)),0)</f>
        <v>0</v>
      </c>
      <c r="I150">
        <f>IFERROR(INDEX('2025학년도 변표'!$C$5:$FF$75,MATCH(I$116,'2025학년도 변표'!$B$5:$B$75,0),MATCH(L150,'2025학년도 변표'!$C$4:$FF$4,0)),0)</f>
        <v>0</v>
      </c>
      <c r="J150">
        <f>IFERROR(INDEX('2025학년도 변표'!$C$5:$FF$75,MATCH(J$116,'2025학년도 변표'!$B$5:$B$75,0),MATCH(M150,'2025학년도 변표'!$C$4:$FF$4,0)),0)</f>
        <v>0</v>
      </c>
      <c r="K150" s="18">
        <f>IFERROR(INDEX('2025학년도 변표'!$C$5:$FF$75,MATCH(K$116,'2025학년도 변표'!$B$5:$B$75,0),MATCH(M150,'2025학년도 변표'!$C$4:$FF$4,0)),0)</f>
        <v>0</v>
      </c>
      <c r="L150" t="str">
        <f t="shared" si="4"/>
        <v>32과</v>
      </c>
      <c r="M150" s="4" t="str">
        <f t="shared" si="5"/>
        <v>32사</v>
      </c>
    </row>
    <row r="151" spans="2:13" ht="19.5" hidden="1" customHeight="1">
      <c r="B151" s="28">
        <v>33</v>
      </c>
      <c r="C151">
        <f>INDEX('2025학년도 변표'!$C$5:$FF$5,MATCH(L151,'2025학년도 변표'!$C$4:$FF$4,0))</f>
        <v>71.75</v>
      </c>
      <c r="D151">
        <f>INDEX('2025학년도 변표'!$C$5:$FF$5,MATCH(M151,'2025학년도 변표'!$C$4:$FF$4,0))</f>
        <v>67.22</v>
      </c>
      <c r="F151" s="28">
        <f t="shared" si="0"/>
        <v>0</v>
      </c>
      <c r="G151" s="18">
        <f t="shared" si="1"/>
        <v>0</v>
      </c>
      <c r="H151">
        <f>IFERROR(INDEX('2025학년도 변표'!$C$5:$FF$75,MATCH(H$116,'2025학년도 변표'!$B$5:$B$75,0),MATCH(L151,'2025학년도 변표'!$C$4:$FF$4,0)),0)</f>
        <v>0</v>
      </c>
      <c r="I151">
        <f>IFERROR(INDEX('2025학년도 변표'!$C$5:$FF$75,MATCH(I$116,'2025학년도 변표'!$B$5:$B$75,0),MATCH(L151,'2025학년도 변표'!$C$4:$FF$4,0)),0)</f>
        <v>0</v>
      </c>
      <c r="J151">
        <f>IFERROR(INDEX('2025학년도 변표'!$C$5:$FF$75,MATCH(J$116,'2025학년도 변표'!$B$5:$B$75,0),MATCH(M151,'2025학년도 변표'!$C$4:$FF$4,0)),0)</f>
        <v>0</v>
      </c>
      <c r="K151" s="18">
        <f>IFERROR(INDEX('2025학년도 변표'!$C$5:$FF$75,MATCH(K$116,'2025학년도 변표'!$B$5:$B$75,0),MATCH(M151,'2025학년도 변표'!$C$4:$FF$4,0)),0)</f>
        <v>0</v>
      </c>
      <c r="L151" t="str">
        <f t="shared" si="4"/>
        <v>33과</v>
      </c>
      <c r="M151" s="4" t="str">
        <f t="shared" si="5"/>
        <v>33사</v>
      </c>
    </row>
    <row r="152" spans="2:13" ht="19.5" hidden="1" customHeight="1">
      <c r="B152" s="28">
        <v>34</v>
      </c>
      <c r="C152">
        <f>INDEX('2025학년도 변표'!$C$5:$FF$5,MATCH(L152,'2025학년도 변표'!$C$4:$FF$4,0))</f>
        <v>69.349999999999994</v>
      </c>
      <c r="D152">
        <f>INDEX('2025학년도 변표'!$C$5:$FF$5,MATCH(M152,'2025학년도 변표'!$C$4:$FF$4,0))</f>
        <v>69.349999999999994</v>
      </c>
      <c r="F152" s="28">
        <f t="shared" si="0"/>
        <v>0</v>
      </c>
      <c r="G152" s="18">
        <f t="shared" si="1"/>
        <v>0</v>
      </c>
      <c r="H152">
        <f>IFERROR(INDEX('2025학년도 변표'!$C$5:$FF$75,MATCH(H$116,'2025학년도 변표'!$B$5:$B$75,0),MATCH(L152,'2025학년도 변표'!$C$4:$FF$4,0)),0)</f>
        <v>0</v>
      </c>
      <c r="I152">
        <f>IFERROR(INDEX('2025학년도 변표'!$C$5:$FF$75,MATCH(I$116,'2025학년도 변표'!$B$5:$B$75,0),MATCH(L152,'2025학년도 변표'!$C$4:$FF$4,0)),0)</f>
        <v>0</v>
      </c>
      <c r="J152">
        <f>IFERROR(INDEX('2025학년도 변표'!$C$5:$FF$75,MATCH(J$116,'2025학년도 변표'!$B$5:$B$75,0),MATCH(M152,'2025학년도 변표'!$C$4:$FF$4,0)),0)</f>
        <v>0</v>
      </c>
      <c r="K152" s="18">
        <f>IFERROR(INDEX('2025학년도 변표'!$C$5:$FF$75,MATCH(K$116,'2025학년도 변표'!$B$5:$B$75,0),MATCH(M152,'2025학년도 변표'!$C$4:$FF$4,0)),0)</f>
        <v>0</v>
      </c>
      <c r="L152" t="str">
        <f t="shared" si="4"/>
        <v>34과</v>
      </c>
      <c r="M152" s="4" t="str">
        <f t="shared" si="5"/>
        <v>34사</v>
      </c>
    </row>
    <row r="153" spans="2:13" ht="19.5" hidden="1" customHeight="1">
      <c r="B153" s="28">
        <v>35</v>
      </c>
      <c r="C153">
        <f>INDEX('2025학년도 변표'!$C$5:$FF$5,MATCH(L153,'2025학년도 변표'!$C$4:$FF$4,0))</f>
        <v>71.75</v>
      </c>
      <c r="D153">
        <f>INDEX('2025학년도 변표'!$C$5:$FF$5,MATCH(M153,'2025학년도 변표'!$C$4:$FF$4,0))</f>
        <v>67.22</v>
      </c>
      <c r="F153" s="28">
        <f t="shared" si="0"/>
        <v>0</v>
      </c>
      <c r="G153" s="18">
        <f t="shared" si="1"/>
        <v>0</v>
      </c>
      <c r="H153">
        <f>IFERROR(INDEX('2025학년도 변표'!$C$5:$FF$75,MATCH(H$116,'2025학년도 변표'!$B$5:$B$75,0),MATCH(L153,'2025학년도 변표'!$C$4:$FF$4,0)),0)</f>
        <v>0</v>
      </c>
      <c r="I153">
        <f>IFERROR(INDEX('2025학년도 변표'!$C$5:$FF$75,MATCH(I$116,'2025학년도 변표'!$B$5:$B$75,0),MATCH(L153,'2025학년도 변표'!$C$4:$FF$4,0)),0)</f>
        <v>0</v>
      </c>
      <c r="J153">
        <f>IFERROR(INDEX('2025학년도 변표'!$C$5:$FF$75,MATCH(J$116,'2025학년도 변표'!$B$5:$B$75,0),MATCH(M153,'2025학년도 변표'!$C$4:$FF$4,0)),0)</f>
        <v>0</v>
      </c>
      <c r="K153" s="18">
        <f>IFERROR(INDEX('2025학년도 변표'!$C$5:$FF$75,MATCH(K$116,'2025학년도 변표'!$B$5:$B$75,0),MATCH(M153,'2025학년도 변표'!$C$4:$FF$4,0)),0)</f>
        <v>0</v>
      </c>
      <c r="L153" t="str">
        <f t="shared" si="4"/>
        <v>35과</v>
      </c>
      <c r="M153" s="4" t="str">
        <f t="shared" si="5"/>
        <v>35사</v>
      </c>
    </row>
    <row r="154" spans="2:13" ht="19.5" hidden="1" customHeight="1">
      <c r="B154" s="28">
        <v>36</v>
      </c>
      <c r="C154">
        <f>INDEX('2025학년도 변표'!$C$5:$FF$5,MATCH(L154,'2025학년도 변표'!$C$4:$FF$4,0))</f>
        <v>71.75</v>
      </c>
      <c r="D154">
        <f>INDEX('2025학년도 변표'!$C$5:$FF$5,MATCH(M154,'2025학년도 변표'!$C$4:$FF$4,0))</f>
        <v>71.75</v>
      </c>
      <c r="F154" s="28">
        <f t="shared" si="0"/>
        <v>0</v>
      </c>
      <c r="G154" s="18">
        <f t="shared" si="1"/>
        <v>0</v>
      </c>
      <c r="H154">
        <f>IFERROR(INDEX('2025학년도 변표'!$C$5:$FF$75,MATCH(H$116,'2025학년도 변표'!$B$5:$B$75,0),MATCH(L154,'2025학년도 변표'!$C$4:$FF$4,0)),0)</f>
        <v>0</v>
      </c>
      <c r="I154">
        <f>IFERROR(INDEX('2025학년도 변표'!$C$5:$FF$75,MATCH(I$116,'2025학년도 변표'!$B$5:$B$75,0),MATCH(L154,'2025학년도 변표'!$C$4:$FF$4,0)),0)</f>
        <v>0</v>
      </c>
      <c r="J154">
        <f>IFERROR(INDEX('2025학년도 변표'!$C$5:$FF$75,MATCH(J$116,'2025학년도 변표'!$B$5:$B$75,0),MATCH(M154,'2025학년도 변표'!$C$4:$FF$4,0)),0)</f>
        <v>0</v>
      </c>
      <c r="K154" s="18">
        <f>IFERROR(INDEX('2025학년도 변표'!$C$5:$FF$75,MATCH(K$116,'2025학년도 변표'!$B$5:$B$75,0),MATCH(M154,'2025학년도 변표'!$C$4:$FF$4,0)),0)</f>
        <v>0</v>
      </c>
      <c r="L154" t="str">
        <f t="shared" si="4"/>
        <v>36과</v>
      </c>
      <c r="M154" s="4" t="str">
        <f t="shared" si="5"/>
        <v>36사</v>
      </c>
    </row>
    <row r="155" spans="2:13" ht="19.5" hidden="1" customHeight="1">
      <c r="B155" s="28">
        <v>37</v>
      </c>
      <c r="C155">
        <f>INDEX('2025학년도 변표'!$C$5:$FF$5,MATCH(L155,'2025학년도 변표'!$C$4:$FF$4,0))</f>
        <v>71.75</v>
      </c>
      <c r="D155">
        <f>INDEX('2025학년도 변표'!$C$5:$FF$5,MATCH(M155,'2025학년도 변표'!$C$4:$FF$4,0))</f>
        <v>67.22</v>
      </c>
      <c r="F155" s="28">
        <f t="shared" si="0"/>
        <v>0</v>
      </c>
      <c r="G155" s="18">
        <f t="shared" si="1"/>
        <v>0</v>
      </c>
      <c r="H155">
        <f>IFERROR(INDEX('2025학년도 변표'!$C$5:$FF$75,MATCH(H$116,'2025학년도 변표'!$B$5:$B$75,0),MATCH(L155,'2025학년도 변표'!$C$4:$FF$4,0)),0)</f>
        <v>0</v>
      </c>
      <c r="I155">
        <f>IFERROR(INDEX('2025학년도 변표'!$C$5:$FF$75,MATCH(I$116,'2025학년도 변표'!$B$5:$B$75,0),MATCH(L155,'2025학년도 변표'!$C$4:$FF$4,0)),0)</f>
        <v>0</v>
      </c>
      <c r="J155">
        <f>IFERROR(INDEX('2025학년도 변표'!$C$5:$FF$75,MATCH(J$116,'2025학년도 변표'!$B$5:$B$75,0),MATCH(M155,'2025학년도 변표'!$C$4:$FF$4,0)),0)</f>
        <v>0</v>
      </c>
      <c r="K155" s="18">
        <f>IFERROR(INDEX('2025학년도 변표'!$C$5:$FF$75,MATCH(K$116,'2025학년도 변표'!$B$5:$B$75,0),MATCH(M155,'2025학년도 변표'!$C$4:$FF$4,0)),0)</f>
        <v>0</v>
      </c>
      <c r="L155" t="str">
        <f t="shared" si="4"/>
        <v>37과</v>
      </c>
      <c r="M155" s="4" t="str">
        <f t="shared" si="5"/>
        <v>37사</v>
      </c>
    </row>
    <row r="156" spans="2:13" ht="19.5" hidden="1" customHeight="1">
      <c r="B156" s="28">
        <v>38</v>
      </c>
      <c r="C156">
        <f>INDEX('2025학년도 변표'!$C$5:$FF$5,MATCH(L156,'2025학년도 변표'!$C$4:$FF$4,0))</f>
        <v>71.75</v>
      </c>
      <c r="D156">
        <f>INDEX('2025학년도 변표'!$C$5:$FF$5,MATCH(M156,'2025학년도 변표'!$C$4:$FF$4,0))</f>
        <v>67.221999999999994</v>
      </c>
      <c r="F156" s="28">
        <f t="shared" si="0"/>
        <v>0</v>
      </c>
      <c r="G156" s="18">
        <f t="shared" si="1"/>
        <v>0</v>
      </c>
      <c r="H156">
        <f>IFERROR(INDEX('2025학년도 변표'!$C$5:$FF$75,MATCH(H$116,'2025학년도 변표'!$B$5:$B$75,0),MATCH(L156,'2025학년도 변표'!$C$4:$FF$4,0)),0)</f>
        <v>0</v>
      </c>
      <c r="I156">
        <f>IFERROR(INDEX('2025학년도 변표'!$C$5:$FF$75,MATCH(I$116,'2025학년도 변표'!$B$5:$B$75,0),MATCH(L156,'2025학년도 변표'!$C$4:$FF$4,0)),0)</f>
        <v>0</v>
      </c>
      <c r="J156">
        <f>IFERROR(INDEX('2025학년도 변표'!$C$5:$FF$75,MATCH(J$116,'2025학년도 변표'!$B$5:$B$75,0),MATCH(M156,'2025학년도 변표'!$C$4:$FF$4,0)),0)</f>
        <v>0</v>
      </c>
      <c r="K156" s="18">
        <f>IFERROR(INDEX('2025학년도 변표'!$C$5:$FF$75,MATCH(K$116,'2025학년도 변표'!$B$5:$B$75,0),MATCH(M156,'2025학년도 변표'!$C$4:$FF$4,0)),0)</f>
        <v>0</v>
      </c>
      <c r="L156" t="str">
        <f t="shared" si="4"/>
        <v>38과</v>
      </c>
      <c r="M156" s="4" t="str">
        <f t="shared" si="5"/>
        <v>38사</v>
      </c>
    </row>
    <row r="157" spans="2:13" ht="19.5" hidden="1" customHeight="1">
      <c r="B157" s="28">
        <v>39</v>
      </c>
      <c r="C157">
        <f>INDEX('2025학년도 변표'!$C$5:$FF$5,MATCH(L157,'2025학년도 변표'!$C$4:$FF$4,0))</f>
        <v>69.349999999999994</v>
      </c>
      <c r="D157">
        <f>INDEX('2025학년도 변표'!$C$5:$FF$5,MATCH(M157,'2025학년도 변표'!$C$4:$FF$4,0))</f>
        <v>69.349999999999994</v>
      </c>
      <c r="F157" s="28">
        <f t="shared" si="0"/>
        <v>0</v>
      </c>
      <c r="G157" s="18">
        <f t="shared" si="1"/>
        <v>0</v>
      </c>
      <c r="H157">
        <f>IFERROR(INDEX('2025학년도 변표'!$C$5:$FF$75,MATCH(H$116,'2025학년도 변표'!$B$5:$B$75,0),MATCH(L157,'2025학년도 변표'!$C$4:$FF$4,0)),0)</f>
        <v>0</v>
      </c>
      <c r="I157">
        <f>IFERROR(INDEX('2025학년도 변표'!$C$5:$FF$75,MATCH(I$116,'2025학년도 변표'!$B$5:$B$75,0),MATCH(L157,'2025학년도 변표'!$C$4:$FF$4,0)),0)</f>
        <v>0</v>
      </c>
      <c r="J157">
        <f>IFERROR(INDEX('2025학년도 변표'!$C$5:$FF$75,MATCH(J$116,'2025학년도 변표'!$B$5:$B$75,0),MATCH(M157,'2025학년도 변표'!$C$4:$FF$4,0)),0)</f>
        <v>0</v>
      </c>
      <c r="K157" s="18">
        <f>IFERROR(INDEX('2025학년도 변표'!$C$5:$FF$75,MATCH(K$116,'2025학년도 변표'!$B$5:$B$75,0),MATCH(M157,'2025학년도 변표'!$C$4:$FF$4,0)),0)</f>
        <v>0</v>
      </c>
      <c r="L157" t="str">
        <f t="shared" si="4"/>
        <v>39과</v>
      </c>
      <c r="M157" s="4" t="str">
        <f t="shared" si="5"/>
        <v>39사</v>
      </c>
    </row>
    <row r="158" spans="2:13" ht="19.5" hidden="1" customHeight="1">
      <c r="B158" s="28">
        <v>40</v>
      </c>
      <c r="C158">
        <f>INDEX('2025학년도 변표'!$C$5:$FF$5,MATCH(L158,'2025학년도 변표'!$C$4:$FF$4,0))</f>
        <v>71.75</v>
      </c>
      <c r="D158">
        <f>INDEX('2025학년도 변표'!$C$5:$FF$5,MATCH(M158,'2025학년도 변표'!$C$4:$FF$4,0))</f>
        <v>71.75</v>
      </c>
      <c r="F158" s="28">
        <f t="shared" si="0"/>
        <v>0</v>
      </c>
      <c r="G158" s="18">
        <f t="shared" si="1"/>
        <v>0</v>
      </c>
      <c r="H158">
        <f>IFERROR(INDEX('2025학년도 변표'!$C$5:$FF$75,MATCH(H$116,'2025학년도 변표'!$B$5:$B$75,0),MATCH(L158,'2025학년도 변표'!$C$4:$FF$4,0)),0)</f>
        <v>0</v>
      </c>
      <c r="I158">
        <f>IFERROR(INDEX('2025학년도 변표'!$C$5:$FF$75,MATCH(I$116,'2025학년도 변표'!$B$5:$B$75,0),MATCH(L158,'2025학년도 변표'!$C$4:$FF$4,0)),0)</f>
        <v>0</v>
      </c>
      <c r="J158">
        <f>IFERROR(INDEX('2025학년도 변표'!$C$5:$FF$75,MATCH(J$116,'2025학년도 변표'!$B$5:$B$75,0),MATCH(M158,'2025학년도 변표'!$C$4:$FF$4,0)),0)</f>
        <v>0</v>
      </c>
      <c r="K158" s="18">
        <f>IFERROR(INDEX('2025학년도 변표'!$C$5:$FF$75,MATCH(K$116,'2025학년도 변표'!$B$5:$B$75,0),MATCH(M158,'2025학년도 변표'!$C$4:$FF$4,0)),0)</f>
        <v>0</v>
      </c>
      <c r="L158" t="str">
        <f t="shared" si="4"/>
        <v>40과</v>
      </c>
      <c r="M158" s="4" t="str">
        <f t="shared" si="5"/>
        <v>40사</v>
      </c>
    </row>
    <row r="159" spans="2:13" ht="19.5" hidden="1" customHeight="1">
      <c r="B159" s="28">
        <v>41</v>
      </c>
      <c r="C159">
        <f>INDEX('2025학년도 변표'!$C$5:$FF$5,MATCH(L159,'2025학년도 변표'!$C$4:$FF$4,0))</f>
        <v>0</v>
      </c>
      <c r="D159">
        <f>INDEX('2025학년도 변표'!$C$5:$FF$5,MATCH(M159,'2025학년도 변표'!$C$4:$FF$4,0))</f>
        <v>0</v>
      </c>
      <c r="F159" s="28">
        <f t="shared" si="0"/>
        <v>0</v>
      </c>
      <c r="G159" s="18">
        <f t="shared" si="1"/>
        <v>0</v>
      </c>
      <c r="H159">
        <f>IFERROR(INDEX('2025학년도 변표'!$C$5:$FF$75,MATCH(H$116,'2025학년도 변표'!$B$5:$B$75,0),MATCH(L159,'2025학년도 변표'!$C$4:$FF$4,0)),0)</f>
        <v>0</v>
      </c>
      <c r="I159">
        <f>IFERROR(INDEX('2025학년도 변표'!$C$5:$FF$75,MATCH(I$116,'2025학년도 변표'!$B$5:$B$75,0),MATCH(L159,'2025학년도 변표'!$C$4:$FF$4,0)),0)</f>
        <v>0</v>
      </c>
      <c r="J159">
        <f>IFERROR(INDEX('2025학년도 변표'!$C$5:$FF$75,MATCH(J$116,'2025학년도 변표'!$B$5:$B$75,0),MATCH(M159,'2025학년도 변표'!$C$4:$FF$4,0)),0)</f>
        <v>0</v>
      </c>
      <c r="K159" s="18">
        <f>IFERROR(INDEX('2025학년도 변표'!$C$5:$FF$75,MATCH(K$116,'2025학년도 변표'!$B$5:$B$75,0),MATCH(M159,'2025학년도 변표'!$C$4:$FF$4,0)),0)</f>
        <v>0</v>
      </c>
      <c r="L159" t="str">
        <f t="shared" si="4"/>
        <v>41과</v>
      </c>
      <c r="M159" s="4" t="str">
        <f t="shared" si="5"/>
        <v>41사</v>
      </c>
    </row>
    <row r="160" spans="2:13" ht="19.5" hidden="1" customHeight="1">
      <c r="B160" s="28">
        <v>42</v>
      </c>
      <c r="C160">
        <f>INDEX('2025학년도 변표'!$C$5:$FF$5,MATCH(L160,'2025학년도 변표'!$C$4:$FF$4,0))</f>
        <v>0</v>
      </c>
      <c r="D160">
        <f>INDEX('2025학년도 변표'!$C$5:$FF$5,MATCH(M160,'2025학년도 변표'!$C$4:$FF$4,0))</f>
        <v>0</v>
      </c>
      <c r="F160" s="28">
        <f t="shared" si="0"/>
        <v>0</v>
      </c>
      <c r="G160" s="18">
        <f t="shared" si="1"/>
        <v>0</v>
      </c>
      <c r="H160">
        <f>IFERROR(INDEX('2025학년도 변표'!$C$5:$FF$75,MATCH(H$116,'2025학년도 변표'!$B$5:$B$75,0),MATCH(L160,'2025학년도 변표'!$C$4:$FF$4,0)),0)</f>
        <v>0</v>
      </c>
      <c r="I160">
        <f>IFERROR(INDEX('2025학년도 변표'!$C$5:$FF$75,MATCH(I$116,'2025학년도 변표'!$B$5:$B$75,0),MATCH(L160,'2025학년도 변표'!$C$4:$FF$4,0)),0)</f>
        <v>0</v>
      </c>
      <c r="J160">
        <f>IFERROR(INDEX('2025학년도 변표'!$C$5:$FF$75,MATCH(J$116,'2025학년도 변표'!$B$5:$B$75,0),MATCH(M160,'2025학년도 변표'!$C$4:$FF$4,0)),0)</f>
        <v>0</v>
      </c>
      <c r="K160" s="18">
        <f>IFERROR(INDEX('2025학년도 변표'!$C$5:$FF$75,MATCH(K$116,'2025학년도 변표'!$B$5:$B$75,0),MATCH(M160,'2025학년도 변표'!$C$4:$FF$4,0)),0)</f>
        <v>0</v>
      </c>
      <c r="L160" t="str">
        <f t="shared" si="4"/>
        <v>42과</v>
      </c>
      <c r="M160" s="4" t="str">
        <f t="shared" si="5"/>
        <v>42사</v>
      </c>
    </row>
    <row r="161" spans="2:13" ht="19.5" hidden="1" customHeight="1">
      <c r="B161" s="28">
        <v>43</v>
      </c>
      <c r="C161">
        <f>INDEX('2025학년도 변표'!$C$5:$FF$5,MATCH(L161,'2025학년도 변표'!$C$4:$FF$4,0))</f>
        <v>0</v>
      </c>
      <c r="D161">
        <f>INDEX('2025학년도 변표'!$C$5:$FF$5,MATCH(M161,'2025학년도 변표'!$C$4:$FF$4,0))</f>
        <v>0</v>
      </c>
      <c r="F161" s="28">
        <f t="shared" si="0"/>
        <v>0</v>
      </c>
      <c r="G161" s="18">
        <f t="shared" si="1"/>
        <v>0</v>
      </c>
      <c r="H161">
        <f>IFERROR(INDEX('2025학년도 변표'!$C$5:$FF$75,MATCH(H$116,'2025학년도 변표'!$B$5:$B$75,0),MATCH(L161,'2025학년도 변표'!$C$4:$FF$4,0)),0)</f>
        <v>0</v>
      </c>
      <c r="I161">
        <f>IFERROR(INDEX('2025학년도 변표'!$C$5:$FF$75,MATCH(I$116,'2025학년도 변표'!$B$5:$B$75,0),MATCH(L161,'2025학년도 변표'!$C$4:$FF$4,0)),0)</f>
        <v>0</v>
      </c>
      <c r="J161">
        <f>IFERROR(INDEX('2025학년도 변표'!$C$5:$FF$75,MATCH(J$116,'2025학년도 변표'!$B$5:$B$75,0),MATCH(M161,'2025학년도 변표'!$C$4:$FF$4,0)),0)</f>
        <v>0</v>
      </c>
      <c r="K161" s="18">
        <f>IFERROR(INDEX('2025학년도 변표'!$C$5:$FF$75,MATCH(K$116,'2025학년도 변표'!$B$5:$B$75,0),MATCH(M161,'2025학년도 변표'!$C$4:$FF$4,0)),0)</f>
        <v>0</v>
      </c>
      <c r="L161" t="str">
        <f t="shared" si="4"/>
        <v>43과</v>
      </c>
      <c r="M161" s="4" t="str">
        <f t="shared" si="5"/>
        <v>43사</v>
      </c>
    </row>
    <row r="162" spans="2:13" ht="19.5" hidden="1" customHeight="1">
      <c r="B162" s="28">
        <v>44</v>
      </c>
      <c r="C162">
        <f>INDEX('2025학년도 변표'!$C$5:$FF$5,MATCH(L162,'2025학년도 변표'!$C$4:$FF$4,0))</f>
        <v>0</v>
      </c>
      <c r="D162">
        <f>INDEX('2025학년도 변표'!$C$5:$FF$5,MATCH(M162,'2025학년도 변표'!$C$4:$FF$4,0))</f>
        <v>0</v>
      </c>
      <c r="F162" s="28">
        <f t="shared" si="0"/>
        <v>0</v>
      </c>
      <c r="G162" s="18">
        <f t="shared" si="1"/>
        <v>0</v>
      </c>
      <c r="H162">
        <f>IFERROR(INDEX('2025학년도 변표'!$C$5:$FF$75,MATCH(H$116,'2025학년도 변표'!$B$5:$B$75,0),MATCH(L162,'2025학년도 변표'!$C$4:$FF$4,0)),0)</f>
        <v>0</v>
      </c>
      <c r="I162">
        <f>IFERROR(INDEX('2025학년도 변표'!$C$5:$FF$75,MATCH(I$116,'2025학년도 변표'!$B$5:$B$75,0),MATCH(L162,'2025학년도 변표'!$C$4:$FF$4,0)),0)</f>
        <v>0</v>
      </c>
      <c r="J162">
        <f>IFERROR(INDEX('2025학년도 변표'!$C$5:$FF$75,MATCH(J$116,'2025학년도 변표'!$B$5:$B$75,0),MATCH(M162,'2025학년도 변표'!$C$4:$FF$4,0)),0)</f>
        <v>0</v>
      </c>
      <c r="K162" s="18">
        <f>IFERROR(INDEX('2025학년도 변표'!$C$5:$FF$75,MATCH(K$116,'2025학년도 변표'!$B$5:$B$75,0),MATCH(M162,'2025학년도 변표'!$C$4:$FF$4,0)),0)</f>
        <v>0</v>
      </c>
      <c r="L162" t="str">
        <f t="shared" si="4"/>
        <v>44과</v>
      </c>
      <c r="M162" s="4" t="str">
        <f t="shared" si="5"/>
        <v>44사</v>
      </c>
    </row>
    <row r="163" spans="2:13" ht="19.5" hidden="1" customHeight="1">
      <c r="B163" s="28">
        <v>45</v>
      </c>
      <c r="C163">
        <f>INDEX('2025학년도 변표'!$C$5:$FF$5,MATCH(L163,'2025학년도 변표'!$C$4:$FF$4,0))</f>
        <v>0</v>
      </c>
      <c r="D163">
        <f>INDEX('2025학년도 변표'!$C$5:$FF$5,MATCH(M163,'2025학년도 변표'!$C$4:$FF$4,0))</f>
        <v>0</v>
      </c>
      <c r="F163" s="28">
        <f t="shared" si="0"/>
        <v>0</v>
      </c>
      <c r="G163" s="18">
        <f t="shared" si="1"/>
        <v>0</v>
      </c>
      <c r="H163">
        <f>IFERROR(INDEX('2025학년도 변표'!$C$5:$FF$75,MATCH(H$116,'2025학년도 변표'!$B$5:$B$75,0),MATCH(L163,'2025학년도 변표'!$C$4:$FF$4,0)),0)</f>
        <v>0</v>
      </c>
      <c r="I163">
        <f>IFERROR(INDEX('2025학년도 변표'!$C$5:$FF$75,MATCH(I$116,'2025학년도 변표'!$B$5:$B$75,0),MATCH(L163,'2025학년도 변표'!$C$4:$FF$4,0)),0)</f>
        <v>0</v>
      </c>
      <c r="J163">
        <f>IFERROR(INDEX('2025학년도 변표'!$C$5:$FF$75,MATCH(J$116,'2025학년도 변표'!$B$5:$B$75,0),MATCH(M163,'2025학년도 변표'!$C$4:$FF$4,0)),0)</f>
        <v>0</v>
      </c>
      <c r="K163" s="18">
        <f>IFERROR(INDEX('2025학년도 변표'!$C$5:$FF$75,MATCH(K$116,'2025학년도 변표'!$B$5:$B$75,0),MATCH(M163,'2025학년도 변표'!$C$4:$FF$4,0)),0)</f>
        <v>0</v>
      </c>
      <c r="L163" t="str">
        <f t="shared" si="4"/>
        <v>45과</v>
      </c>
      <c r="M163" s="4" t="str">
        <f t="shared" si="5"/>
        <v>45사</v>
      </c>
    </row>
    <row r="164" spans="2:13" ht="19.5" hidden="1" customHeight="1">
      <c r="B164" s="28">
        <v>46</v>
      </c>
      <c r="C164" t="e">
        <f>INDEX('2025학년도 변표'!$C$5:$FF$5,MATCH(L164,'2025학년도 변표'!$C$4:$FF$4,0))</f>
        <v>#N/A</v>
      </c>
      <c r="D164" t="e">
        <f>INDEX('2025학년도 변표'!$C$5:$FF$5,MATCH(M164,'2025학년도 변표'!$C$4:$FF$4,0))</f>
        <v>#N/A</v>
      </c>
      <c r="F164" s="28">
        <f t="shared" si="0"/>
        <v>0</v>
      </c>
      <c r="G164" s="18">
        <f t="shared" si="1"/>
        <v>0</v>
      </c>
      <c r="H164">
        <f>IFERROR(INDEX('2025학년도 변표'!$C$5:$FF$75,MATCH(H$116,'2025학년도 변표'!$B$5:$B$75,0),MATCH(L164,'2025학년도 변표'!$C$4:$FF$4,0)),0)</f>
        <v>0</v>
      </c>
      <c r="I164">
        <f>IFERROR(INDEX('2025학년도 변표'!$C$5:$FF$75,MATCH(I$116,'2025학년도 변표'!$B$5:$B$75,0),MATCH(L164,'2025학년도 변표'!$C$4:$FF$4,0)),0)</f>
        <v>0</v>
      </c>
      <c r="J164">
        <f>IFERROR(INDEX('2025학년도 변표'!$C$5:$FF$75,MATCH(J$116,'2025학년도 변표'!$B$5:$B$75,0),MATCH(M164,'2025학년도 변표'!$C$4:$FF$4,0)),0)</f>
        <v>0</v>
      </c>
      <c r="K164" s="18">
        <f>IFERROR(INDEX('2025학년도 변표'!$C$5:$FF$75,MATCH(K$116,'2025학년도 변표'!$B$5:$B$75,0),MATCH(M164,'2025학년도 변표'!$C$4:$FF$4,0)),0)</f>
        <v>0</v>
      </c>
      <c r="L164" t="str">
        <f t="shared" si="4"/>
        <v>46과</v>
      </c>
      <c r="M164" s="4" t="str">
        <f t="shared" si="5"/>
        <v>46사</v>
      </c>
    </row>
    <row r="165" spans="2:13" ht="19.5" hidden="1" customHeight="1">
      <c r="B165" s="28">
        <v>47</v>
      </c>
      <c r="C165" t="e">
        <f>INDEX('2025학년도 변표'!$C$5:$FF$5,MATCH(L165,'2025학년도 변표'!$C$4:$FF$4,0))</f>
        <v>#N/A</v>
      </c>
      <c r="D165" t="e">
        <f>INDEX('2025학년도 변표'!$C$5:$FF$5,MATCH(M165,'2025학년도 변표'!$C$4:$FF$4,0))</f>
        <v>#N/A</v>
      </c>
      <c r="F165" s="28">
        <f t="shared" si="0"/>
        <v>0</v>
      </c>
      <c r="G165" s="18">
        <f t="shared" si="1"/>
        <v>0</v>
      </c>
      <c r="H165">
        <f>IFERROR(INDEX('2025학년도 변표'!$C$5:$FF$75,MATCH(H$116,'2025학년도 변표'!$B$5:$B$75,0),MATCH(L165,'2025학년도 변표'!$C$4:$FF$4,0)),0)</f>
        <v>0</v>
      </c>
      <c r="I165">
        <f>IFERROR(INDEX('2025학년도 변표'!$C$5:$FF$75,MATCH(I$116,'2025학년도 변표'!$B$5:$B$75,0),MATCH(L165,'2025학년도 변표'!$C$4:$FF$4,0)),0)</f>
        <v>0</v>
      </c>
      <c r="J165">
        <f>IFERROR(INDEX('2025학년도 변표'!$C$5:$FF$75,MATCH(J$116,'2025학년도 변표'!$B$5:$B$75,0),MATCH(M165,'2025학년도 변표'!$C$4:$FF$4,0)),0)</f>
        <v>0</v>
      </c>
      <c r="K165" s="18">
        <f>IFERROR(INDEX('2025학년도 변표'!$C$5:$FF$75,MATCH(K$116,'2025학년도 변표'!$B$5:$B$75,0),MATCH(M165,'2025학년도 변표'!$C$4:$FF$4,0)),0)</f>
        <v>0</v>
      </c>
      <c r="L165" t="str">
        <f t="shared" si="4"/>
        <v>47과</v>
      </c>
      <c r="M165" s="4" t="str">
        <f t="shared" si="5"/>
        <v>47사</v>
      </c>
    </row>
    <row r="166" spans="2:13" ht="19.5" hidden="1" customHeight="1">
      <c r="B166" s="28">
        <v>48</v>
      </c>
      <c r="C166" t="e">
        <f>INDEX('2025학년도 변표'!$C$5:$FF$5,MATCH(L166,'2025학년도 변표'!$C$4:$FF$4,0))</f>
        <v>#N/A</v>
      </c>
      <c r="D166" t="e">
        <f>INDEX('2025학년도 변표'!$C$5:$FF$5,MATCH(M166,'2025학년도 변표'!$C$4:$FF$4,0))</f>
        <v>#N/A</v>
      </c>
      <c r="F166" s="28">
        <f t="shared" si="0"/>
        <v>0</v>
      </c>
      <c r="G166" s="18">
        <f t="shared" si="1"/>
        <v>0</v>
      </c>
      <c r="H166">
        <f>IFERROR(INDEX('2025학년도 변표'!$C$5:$FF$75,MATCH(H$116,'2025학년도 변표'!$B$5:$B$75,0),MATCH(L166,'2025학년도 변표'!$C$4:$FF$4,0)),0)</f>
        <v>0</v>
      </c>
      <c r="I166">
        <f>IFERROR(INDEX('2025학년도 변표'!$C$5:$FF$75,MATCH(I$116,'2025학년도 변표'!$B$5:$B$75,0),MATCH(L166,'2025학년도 변표'!$C$4:$FF$4,0)),0)</f>
        <v>0</v>
      </c>
      <c r="J166">
        <f>IFERROR(INDEX('2025학년도 변표'!$C$5:$FF$75,MATCH(J$116,'2025학년도 변표'!$B$5:$B$75,0),MATCH(M166,'2025학년도 변표'!$C$4:$FF$4,0)),0)</f>
        <v>0</v>
      </c>
      <c r="K166" s="18">
        <f>IFERROR(INDEX('2025학년도 변표'!$C$5:$FF$75,MATCH(K$116,'2025학년도 변표'!$B$5:$B$75,0),MATCH(M166,'2025학년도 변표'!$C$4:$FF$4,0)),0)</f>
        <v>0</v>
      </c>
      <c r="L166" t="str">
        <f t="shared" si="4"/>
        <v>48과</v>
      </c>
      <c r="M166" s="4" t="str">
        <f t="shared" si="5"/>
        <v>48사</v>
      </c>
    </row>
    <row r="167" spans="2:13" ht="19.5" hidden="1" customHeight="1">
      <c r="B167" s="28">
        <v>49</v>
      </c>
      <c r="C167" t="e">
        <f>INDEX('2025학년도 변표'!$C$5:$FF$5,MATCH(L167,'2025학년도 변표'!$C$4:$FF$4,0))</f>
        <v>#N/A</v>
      </c>
      <c r="D167" t="e">
        <f>INDEX('2025학년도 변표'!$C$5:$FF$5,MATCH(M167,'2025학년도 변표'!$C$4:$FF$4,0))</f>
        <v>#N/A</v>
      </c>
      <c r="F167" s="28">
        <f t="shared" si="0"/>
        <v>0</v>
      </c>
      <c r="G167" s="18">
        <f t="shared" si="1"/>
        <v>0</v>
      </c>
      <c r="H167">
        <f>IFERROR(INDEX('2025학년도 변표'!$C$5:$FF$75,MATCH(H$116,'2025학년도 변표'!$B$5:$B$75,0),MATCH(L167,'2025학년도 변표'!$C$4:$FF$4,0)),0)</f>
        <v>0</v>
      </c>
      <c r="I167">
        <f>IFERROR(INDEX('2025학년도 변표'!$C$5:$FF$75,MATCH(I$116,'2025학년도 변표'!$B$5:$B$75,0),MATCH(L167,'2025학년도 변표'!$C$4:$FF$4,0)),0)</f>
        <v>0</v>
      </c>
      <c r="J167">
        <f>IFERROR(INDEX('2025학년도 변표'!$C$5:$FF$75,MATCH(J$116,'2025학년도 변표'!$B$5:$B$75,0),MATCH(M167,'2025학년도 변표'!$C$4:$FF$4,0)),0)</f>
        <v>0</v>
      </c>
      <c r="K167" s="18">
        <f>IFERROR(INDEX('2025학년도 변표'!$C$5:$FF$75,MATCH(K$116,'2025학년도 변표'!$B$5:$B$75,0),MATCH(M167,'2025학년도 변표'!$C$4:$FF$4,0)),0)</f>
        <v>0</v>
      </c>
      <c r="L167" t="str">
        <f t="shared" si="4"/>
        <v>49과</v>
      </c>
      <c r="M167" s="4" t="str">
        <f t="shared" si="5"/>
        <v>49사</v>
      </c>
    </row>
    <row r="168" spans="2:13" ht="19.5" hidden="1" customHeight="1">
      <c r="B168" s="28">
        <v>50</v>
      </c>
      <c r="C168" t="e">
        <f>INDEX('2025학년도 변표'!$C$5:$FF$5,MATCH(L168,'2025학년도 변표'!$C$4:$FF$4,0))</f>
        <v>#N/A</v>
      </c>
      <c r="D168" t="e">
        <f>INDEX('2025학년도 변표'!$C$5:$FF$5,MATCH(M168,'2025학년도 변표'!$C$4:$FF$4,0))</f>
        <v>#N/A</v>
      </c>
      <c r="F168" s="28">
        <f t="shared" si="0"/>
        <v>0</v>
      </c>
      <c r="G168" s="18">
        <f t="shared" si="1"/>
        <v>0</v>
      </c>
      <c r="H168">
        <f>IFERROR(INDEX('2025학년도 변표'!$C$5:$FF$75,MATCH(H$116,'2025학년도 변표'!$B$5:$B$75,0),MATCH(L168,'2025학년도 변표'!$C$4:$FF$4,0)),0)</f>
        <v>0</v>
      </c>
      <c r="I168">
        <f>IFERROR(INDEX('2025학년도 변표'!$C$5:$FF$75,MATCH(I$116,'2025학년도 변표'!$B$5:$B$75,0),MATCH(L168,'2025학년도 변표'!$C$4:$FF$4,0)),0)</f>
        <v>0</v>
      </c>
      <c r="J168">
        <f>IFERROR(INDEX('2025학년도 변표'!$C$5:$FF$75,MATCH(J$116,'2025학년도 변표'!$B$5:$B$75,0),MATCH(M168,'2025학년도 변표'!$C$4:$FF$4,0)),0)</f>
        <v>0</v>
      </c>
      <c r="K168" s="18">
        <f>IFERROR(INDEX('2025학년도 변표'!$C$5:$FF$75,MATCH(K$116,'2025학년도 변표'!$B$5:$B$75,0),MATCH(M168,'2025학년도 변표'!$C$4:$FF$4,0)),0)</f>
        <v>0</v>
      </c>
      <c r="L168" t="str">
        <f t="shared" si="4"/>
        <v>50과</v>
      </c>
      <c r="M168" s="4" t="str">
        <f t="shared" si="5"/>
        <v>50사</v>
      </c>
    </row>
    <row r="169" spans="2:13" ht="19.5" hidden="1" customHeight="1">
      <c r="B169" s="28">
        <v>51</v>
      </c>
      <c r="C169" t="e">
        <f>INDEX('2025학년도 변표'!$C$5:$FF$5,MATCH(L169,'2025학년도 변표'!$C$4:$FF$4,0))</f>
        <v>#N/A</v>
      </c>
      <c r="D169" t="e">
        <f>INDEX('2025학년도 변표'!$C$5:$FF$5,MATCH(M169,'2025학년도 변표'!$C$4:$FF$4,0))</f>
        <v>#N/A</v>
      </c>
      <c r="F169" s="28">
        <f t="shared" si="0"/>
        <v>0</v>
      </c>
      <c r="G169" s="18">
        <f t="shared" si="1"/>
        <v>0</v>
      </c>
      <c r="H169">
        <f>IFERROR(INDEX('2025학년도 변표'!$C$5:$FF$75,MATCH(H$116,'2025학년도 변표'!$B$5:$B$75,0),MATCH(L169,'2025학년도 변표'!$C$4:$FF$4,0)),0)</f>
        <v>0</v>
      </c>
      <c r="I169">
        <f>IFERROR(INDEX('2025학년도 변표'!$C$5:$FF$75,MATCH(I$116,'2025학년도 변표'!$B$5:$B$75,0),MATCH(L169,'2025학년도 변표'!$C$4:$FF$4,0)),0)</f>
        <v>0</v>
      </c>
      <c r="J169">
        <f>IFERROR(INDEX('2025학년도 변표'!$C$5:$FF$75,MATCH(J$116,'2025학년도 변표'!$B$5:$B$75,0),MATCH(M169,'2025학년도 변표'!$C$4:$FF$4,0)),0)</f>
        <v>0</v>
      </c>
      <c r="K169" s="18">
        <f>IFERROR(INDEX('2025학년도 변표'!$C$5:$FF$75,MATCH(K$116,'2025학년도 변표'!$B$5:$B$75,0),MATCH(M169,'2025학년도 변표'!$C$4:$FF$4,0)),0)</f>
        <v>0</v>
      </c>
      <c r="L169" t="str">
        <f t="shared" si="4"/>
        <v>51과</v>
      </c>
      <c r="M169" s="4" t="str">
        <f t="shared" si="5"/>
        <v>51사</v>
      </c>
    </row>
    <row r="170" spans="2:13" ht="19.5" hidden="1" customHeight="1">
      <c r="B170" s="28">
        <v>52</v>
      </c>
      <c r="C170" t="e">
        <f>INDEX('2025학년도 변표'!$C$5:$FF$5,MATCH(L170,'2025학년도 변표'!$C$4:$FF$4,0))</f>
        <v>#N/A</v>
      </c>
      <c r="D170" t="e">
        <f>INDEX('2025학년도 변표'!$C$5:$FF$5,MATCH(M170,'2025학년도 변표'!$C$4:$FF$4,0))</f>
        <v>#N/A</v>
      </c>
      <c r="F170" s="28">
        <f t="shared" si="0"/>
        <v>0</v>
      </c>
      <c r="G170" s="18">
        <f t="shared" si="1"/>
        <v>0</v>
      </c>
      <c r="H170">
        <f>IFERROR(INDEX('2025학년도 변표'!$C$5:$FF$75,MATCH(H$116,'2025학년도 변표'!$B$5:$B$75,0),MATCH(L170,'2025학년도 변표'!$C$4:$FF$4,0)),0)</f>
        <v>0</v>
      </c>
      <c r="I170">
        <f>IFERROR(INDEX('2025학년도 변표'!$C$5:$FF$75,MATCH(I$116,'2025학년도 변표'!$B$5:$B$75,0),MATCH(L170,'2025학년도 변표'!$C$4:$FF$4,0)),0)</f>
        <v>0</v>
      </c>
      <c r="J170">
        <f>IFERROR(INDEX('2025학년도 변표'!$C$5:$FF$75,MATCH(J$116,'2025학년도 변표'!$B$5:$B$75,0),MATCH(M170,'2025학년도 변표'!$C$4:$FF$4,0)),0)</f>
        <v>0</v>
      </c>
      <c r="K170" s="18">
        <f>IFERROR(INDEX('2025학년도 변표'!$C$5:$FF$75,MATCH(K$116,'2025학년도 변표'!$B$5:$B$75,0),MATCH(M170,'2025학년도 변표'!$C$4:$FF$4,0)),0)</f>
        <v>0</v>
      </c>
      <c r="L170" t="str">
        <f t="shared" si="4"/>
        <v>52과</v>
      </c>
      <c r="M170" s="4" t="str">
        <f t="shared" si="5"/>
        <v>52사</v>
      </c>
    </row>
    <row r="171" spans="2:13" ht="19.5" hidden="1" customHeight="1">
      <c r="B171" s="28">
        <v>53</v>
      </c>
      <c r="C171" t="e">
        <f>INDEX('2025학년도 변표'!$C$5:$FF$5,MATCH(L171,'2025학년도 변표'!$C$4:$FF$4,0))</f>
        <v>#N/A</v>
      </c>
      <c r="D171" t="e">
        <f>INDEX('2025학년도 변표'!$C$5:$FF$5,MATCH(M171,'2025학년도 변표'!$C$4:$FF$4,0))</f>
        <v>#N/A</v>
      </c>
      <c r="F171" s="28">
        <f t="shared" si="0"/>
        <v>0</v>
      </c>
      <c r="G171" s="18">
        <f t="shared" si="1"/>
        <v>0</v>
      </c>
      <c r="H171">
        <f>IFERROR(INDEX('2025학년도 변표'!$C$5:$FF$75,MATCH(H$116,'2025학년도 변표'!$B$5:$B$75,0),MATCH(L171,'2025학년도 변표'!$C$4:$FF$4,0)),0)</f>
        <v>0</v>
      </c>
      <c r="I171">
        <f>IFERROR(INDEX('2025학년도 변표'!$C$5:$FF$75,MATCH(I$116,'2025학년도 변표'!$B$5:$B$75,0),MATCH(L171,'2025학년도 변표'!$C$4:$FF$4,0)),0)</f>
        <v>0</v>
      </c>
      <c r="J171">
        <f>IFERROR(INDEX('2025학년도 변표'!$C$5:$FF$75,MATCH(J$116,'2025학년도 변표'!$B$5:$B$75,0),MATCH(M171,'2025학년도 변표'!$C$4:$FF$4,0)),0)</f>
        <v>0</v>
      </c>
      <c r="K171" s="18">
        <f>IFERROR(INDEX('2025학년도 변표'!$C$5:$FF$75,MATCH(K$116,'2025학년도 변표'!$B$5:$B$75,0),MATCH(M171,'2025학년도 변표'!$C$4:$FF$4,0)),0)</f>
        <v>0</v>
      </c>
      <c r="L171" t="str">
        <f t="shared" si="4"/>
        <v>53과</v>
      </c>
      <c r="M171" s="4" t="str">
        <f t="shared" si="5"/>
        <v>53사</v>
      </c>
    </row>
    <row r="172" spans="2:13" ht="19.5" hidden="1" customHeight="1">
      <c r="B172" s="28">
        <v>54</v>
      </c>
      <c r="C172" t="e">
        <f>INDEX('2025학년도 변표'!$C$5:$FF$5,MATCH(L172,'2025학년도 변표'!$C$4:$FF$4,0))</f>
        <v>#N/A</v>
      </c>
      <c r="D172" t="e">
        <f>INDEX('2025학년도 변표'!$C$5:$FF$5,MATCH(M172,'2025학년도 변표'!$C$4:$FF$4,0))</f>
        <v>#N/A</v>
      </c>
      <c r="F172" s="28">
        <f t="shared" si="0"/>
        <v>0</v>
      </c>
      <c r="G172" s="18">
        <f t="shared" si="1"/>
        <v>0</v>
      </c>
      <c r="H172">
        <f>IFERROR(INDEX('2025학년도 변표'!$C$5:$FF$75,MATCH(H$116,'2025학년도 변표'!$B$5:$B$75,0),MATCH(L172,'2025학년도 변표'!$C$4:$FF$4,0)),0)</f>
        <v>0</v>
      </c>
      <c r="I172">
        <f>IFERROR(INDEX('2025학년도 변표'!$C$5:$FF$75,MATCH(I$116,'2025학년도 변표'!$B$5:$B$75,0),MATCH(L172,'2025학년도 변표'!$C$4:$FF$4,0)),0)</f>
        <v>0</v>
      </c>
      <c r="J172">
        <f>IFERROR(INDEX('2025학년도 변표'!$C$5:$FF$75,MATCH(J$116,'2025학년도 변표'!$B$5:$B$75,0),MATCH(M172,'2025학년도 변표'!$C$4:$FF$4,0)),0)</f>
        <v>0</v>
      </c>
      <c r="K172" s="18">
        <f>IFERROR(INDEX('2025학년도 변표'!$C$5:$FF$75,MATCH(K$116,'2025학년도 변표'!$B$5:$B$75,0),MATCH(M172,'2025학년도 변표'!$C$4:$FF$4,0)),0)</f>
        <v>0</v>
      </c>
      <c r="L172" t="str">
        <f t="shared" si="4"/>
        <v>54과</v>
      </c>
      <c r="M172" s="4" t="str">
        <f t="shared" si="5"/>
        <v>54사</v>
      </c>
    </row>
    <row r="173" spans="2:13" ht="19.5" hidden="1" customHeight="1">
      <c r="B173" s="28">
        <v>55</v>
      </c>
      <c r="C173" t="e">
        <f>INDEX('2025학년도 변표'!$C$5:$FF$5,MATCH(L173,'2025학년도 변표'!$C$4:$FF$4,0))</f>
        <v>#N/A</v>
      </c>
      <c r="D173" t="e">
        <f>INDEX('2025학년도 변표'!$C$5:$FF$5,MATCH(M173,'2025학년도 변표'!$C$4:$FF$4,0))</f>
        <v>#N/A</v>
      </c>
      <c r="F173" s="28">
        <f t="shared" si="0"/>
        <v>0</v>
      </c>
      <c r="G173" s="18">
        <f t="shared" si="1"/>
        <v>0</v>
      </c>
      <c r="H173">
        <f>IFERROR(INDEX('2025학년도 변표'!$C$5:$FF$75,MATCH(H$116,'2025학년도 변표'!$B$5:$B$75,0),MATCH(L173,'2025학년도 변표'!$C$4:$FF$4,0)),0)</f>
        <v>0</v>
      </c>
      <c r="I173">
        <f>IFERROR(INDEX('2025학년도 변표'!$C$5:$FF$75,MATCH(I$116,'2025학년도 변표'!$B$5:$B$75,0),MATCH(L173,'2025학년도 변표'!$C$4:$FF$4,0)),0)</f>
        <v>0</v>
      </c>
      <c r="J173">
        <f>IFERROR(INDEX('2025학년도 변표'!$C$5:$FF$75,MATCH(J$116,'2025학년도 변표'!$B$5:$B$75,0),MATCH(M173,'2025학년도 변표'!$C$4:$FF$4,0)),0)</f>
        <v>0</v>
      </c>
      <c r="K173" s="18">
        <f>IFERROR(INDEX('2025학년도 변표'!$C$5:$FF$75,MATCH(K$116,'2025학년도 변표'!$B$5:$B$75,0),MATCH(M173,'2025학년도 변표'!$C$4:$FF$4,0)),0)</f>
        <v>0</v>
      </c>
      <c r="L173" t="str">
        <f t="shared" si="4"/>
        <v>55과</v>
      </c>
      <c r="M173" s="4" t="str">
        <f t="shared" si="5"/>
        <v>55사</v>
      </c>
    </row>
    <row r="174" spans="2:13" ht="19.5" hidden="1" customHeight="1">
      <c r="B174" s="28">
        <v>56</v>
      </c>
      <c r="C174" t="e">
        <f>INDEX('2025학년도 변표'!$C$5:$FF$5,MATCH(L174,'2025학년도 변표'!$C$4:$FF$4,0))</f>
        <v>#N/A</v>
      </c>
      <c r="D174" t="e">
        <f>INDEX('2025학년도 변표'!$C$5:$FF$5,MATCH(M174,'2025학년도 변표'!$C$4:$FF$4,0))</f>
        <v>#N/A</v>
      </c>
      <c r="F174" s="28">
        <f t="shared" si="0"/>
        <v>0</v>
      </c>
      <c r="G174" s="18">
        <f t="shared" si="1"/>
        <v>0</v>
      </c>
      <c r="H174">
        <f>IFERROR(INDEX('2025학년도 변표'!$C$5:$FF$75,MATCH(H$116,'2025학년도 변표'!$B$5:$B$75,0),MATCH(L174,'2025학년도 변표'!$C$4:$FF$4,0)),0)</f>
        <v>0</v>
      </c>
      <c r="I174">
        <f>IFERROR(INDEX('2025학년도 변표'!$C$5:$FF$75,MATCH(I$116,'2025학년도 변표'!$B$5:$B$75,0),MATCH(L174,'2025학년도 변표'!$C$4:$FF$4,0)),0)</f>
        <v>0</v>
      </c>
      <c r="J174">
        <f>IFERROR(INDEX('2025학년도 변표'!$C$5:$FF$75,MATCH(J$116,'2025학년도 변표'!$B$5:$B$75,0),MATCH(M174,'2025학년도 변표'!$C$4:$FF$4,0)),0)</f>
        <v>0</v>
      </c>
      <c r="K174" s="18">
        <f>IFERROR(INDEX('2025학년도 변표'!$C$5:$FF$75,MATCH(K$116,'2025학년도 변표'!$B$5:$B$75,0),MATCH(M174,'2025학년도 변표'!$C$4:$FF$4,0)),0)</f>
        <v>0</v>
      </c>
      <c r="L174" t="str">
        <f t="shared" si="4"/>
        <v>56과</v>
      </c>
      <c r="M174" s="4" t="str">
        <f t="shared" si="5"/>
        <v>56사</v>
      </c>
    </row>
    <row r="175" spans="2:13" ht="19.5" hidden="1" customHeight="1">
      <c r="B175" s="28">
        <v>57</v>
      </c>
      <c r="C175" t="e">
        <f>INDEX('2025학년도 변표'!$C$5:$FF$5,MATCH(L175,'2025학년도 변표'!$C$4:$FF$4,0))</f>
        <v>#N/A</v>
      </c>
      <c r="D175" t="e">
        <f>INDEX('2025학년도 변표'!$C$5:$FF$5,MATCH(M175,'2025학년도 변표'!$C$4:$FF$4,0))</f>
        <v>#N/A</v>
      </c>
      <c r="F175" s="28">
        <f t="shared" si="0"/>
        <v>0</v>
      </c>
      <c r="G175" s="18">
        <f t="shared" si="1"/>
        <v>0</v>
      </c>
      <c r="H175">
        <f>IFERROR(INDEX('2025학년도 변표'!$C$5:$FF$75,MATCH(H$116,'2025학년도 변표'!$B$5:$B$75,0),MATCH(L175,'2025학년도 변표'!$C$4:$FF$4,0)),0)</f>
        <v>0</v>
      </c>
      <c r="I175">
        <f>IFERROR(INDEX('2025학년도 변표'!$C$5:$FF$75,MATCH(I$116,'2025학년도 변표'!$B$5:$B$75,0),MATCH(L175,'2025학년도 변표'!$C$4:$FF$4,0)),0)</f>
        <v>0</v>
      </c>
      <c r="J175">
        <f>IFERROR(INDEX('2025학년도 변표'!$C$5:$FF$75,MATCH(J$116,'2025학년도 변표'!$B$5:$B$75,0),MATCH(M175,'2025학년도 변표'!$C$4:$FF$4,0)),0)</f>
        <v>0</v>
      </c>
      <c r="K175" s="18">
        <f>IFERROR(INDEX('2025학년도 변표'!$C$5:$FF$75,MATCH(K$116,'2025학년도 변표'!$B$5:$B$75,0),MATCH(M175,'2025학년도 변표'!$C$4:$FF$4,0)),0)</f>
        <v>0</v>
      </c>
      <c r="L175" t="str">
        <f t="shared" si="4"/>
        <v>57과</v>
      </c>
      <c r="M175" s="4" t="str">
        <f t="shared" si="5"/>
        <v>57사</v>
      </c>
    </row>
    <row r="176" spans="2:13" ht="19.5" hidden="1" customHeight="1">
      <c r="B176" s="28">
        <v>58</v>
      </c>
      <c r="C176" t="e">
        <f>INDEX('2025학년도 변표'!$C$5:$FF$5,MATCH(L176,'2025학년도 변표'!$C$4:$FF$4,0))</f>
        <v>#N/A</v>
      </c>
      <c r="D176" t="e">
        <f>INDEX('2025학년도 변표'!$C$5:$FF$5,MATCH(M176,'2025학년도 변표'!$C$4:$FF$4,0))</f>
        <v>#N/A</v>
      </c>
      <c r="F176" s="28">
        <f t="shared" si="0"/>
        <v>0</v>
      </c>
      <c r="G176" s="18">
        <f t="shared" si="1"/>
        <v>0</v>
      </c>
      <c r="H176">
        <f>IFERROR(INDEX('2025학년도 변표'!$C$5:$FF$75,MATCH(H$116,'2025학년도 변표'!$B$5:$B$75,0),MATCH(L176,'2025학년도 변표'!$C$4:$FF$4,0)),0)</f>
        <v>0</v>
      </c>
      <c r="I176">
        <f>IFERROR(INDEX('2025학년도 변표'!$C$5:$FF$75,MATCH(I$116,'2025학년도 변표'!$B$5:$B$75,0),MATCH(L176,'2025학년도 변표'!$C$4:$FF$4,0)),0)</f>
        <v>0</v>
      </c>
      <c r="J176">
        <f>IFERROR(INDEX('2025학년도 변표'!$C$5:$FF$75,MATCH(J$116,'2025학년도 변표'!$B$5:$B$75,0),MATCH(M176,'2025학년도 변표'!$C$4:$FF$4,0)),0)</f>
        <v>0</v>
      </c>
      <c r="K176" s="18">
        <f>IFERROR(INDEX('2025학년도 변표'!$C$5:$FF$75,MATCH(K$116,'2025학년도 변표'!$B$5:$B$75,0),MATCH(M176,'2025학년도 변표'!$C$4:$FF$4,0)),0)</f>
        <v>0</v>
      </c>
      <c r="L176" t="str">
        <f t="shared" si="4"/>
        <v>58과</v>
      </c>
      <c r="M176" s="4" t="str">
        <f t="shared" si="5"/>
        <v>58사</v>
      </c>
    </row>
    <row r="177" spans="2:13" ht="19.5" hidden="1" customHeight="1">
      <c r="B177" s="28">
        <v>59</v>
      </c>
      <c r="C177" t="e">
        <f>INDEX('2025학년도 변표'!$C$5:$FF$5,MATCH(L177,'2025학년도 변표'!$C$4:$FF$4,0))</f>
        <v>#N/A</v>
      </c>
      <c r="D177" t="e">
        <f>INDEX('2025학년도 변표'!$C$5:$FF$5,MATCH(M177,'2025학년도 변표'!$C$4:$FF$4,0))</f>
        <v>#N/A</v>
      </c>
      <c r="F177" s="28">
        <f t="shared" si="0"/>
        <v>0</v>
      </c>
      <c r="G177" s="18">
        <f t="shared" si="1"/>
        <v>0</v>
      </c>
      <c r="H177">
        <f>IFERROR(INDEX('2025학년도 변표'!$C$5:$FF$75,MATCH(H$116,'2025학년도 변표'!$B$5:$B$75,0),MATCH(L177,'2025학년도 변표'!$C$4:$FF$4,0)),0)</f>
        <v>0</v>
      </c>
      <c r="I177">
        <f>IFERROR(INDEX('2025학년도 변표'!$C$5:$FF$75,MATCH(I$116,'2025학년도 변표'!$B$5:$B$75,0),MATCH(L177,'2025학년도 변표'!$C$4:$FF$4,0)),0)</f>
        <v>0</v>
      </c>
      <c r="J177">
        <f>IFERROR(INDEX('2025학년도 변표'!$C$5:$FF$75,MATCH(J$116,'2025학년도 변표'!$B$5:$B$75,0),MATCH(M177,'2025학년도 변표'!$C$4:$FF$4,0)),0)</f>
        <v>0</v>
      </c>
      <c r="K177" s="18">
        <f>IFERROR(INDEX('2025학년도 변표'!$C$5:$FF$75,MATCH(K$116,'2025학년도 변표'!$B$5:$B$75,0),MATCH(M177,'2025학년도 변표'!$C$4:$FF$4,0)),0)</f>
        <v>0</v>
      </c>
      <c r="L177" t="str">
        <f t="shared" si="4"/>
        <v>59과</v>
      </c>
      <c r="M177" s="4" t="str">
        <f t="shared" si="5"/>
        <v>59사</v>
      </c>
    </row>
    <row r="178" spans="2:13" ht="19.5" hidden="1" customHeight="1">
      <c r="B178" s="28">
        <v>60</v>
      </c>
      <c r="C178" t="e">
        <f>INDEX('2025학년도 변표'!$C$5:$FF$5,MATCH(L178,'2025학년도 변표'!$C$4:$FF$4,0))</f>
        <v>#N/A</v>
      </c>
      <c r="D178" t="e">
        <f>INDEX('2025학년도 변표'!$C$5:$FF$5,MATCH(M178,'2025학년도 변표'!$C$4:$FF$4,0))</f>
        <v>#N/A</v>
      </c>
      <c r="F178" s="28">
        <f t="shared" si="0"/>
        <v>0</v>
      </c>
      <c r="G178" s="18">
        <f t="shared" si="1"/>
        <v>0</v>
      </c>
      <c r="H178">
        <f>IFERROR(INDEX('2025학년도 변표'!$C$5:$FF$75,MATCH(H$116,'2025학년도 변표'!$B$5:$B$75,0),MATCH(L178,'2025학년도 변표'!$C$4:$FF$4,0)),0)</f>
        <v>0</v>
      </c>
      <c r="I178">
        <f>IFERROR(INDEX('2025학년도 변표'!$C$5:$FF$75,MATCH(I$116,'2025학년도 변표'!$B$5:$B$75,0),MATCH(L178,'2025학년도 변표'!$C$4:$FF$4,0)),0)</f>
        <v>0</v>
      </c>
      <c r="J178">
        <f>IFERROR(INDEX('2025학년도 변표'!$C$5:$FF$75,MATCH(J$116,'2025학년도 변표'!$B$5:$B$75,0),MATCH(M178,'2025학년도 변표'!$C$4:$FF$4,0)),0)</f>
        <v>0</v>
      </c>
      <c r="K178" s="18">
        <f>IFERROR(INDEX('2025학년도 변표'!$C$5:$FF$75,MATCH(K$116,'2025학년도 변표'!$B$5:$B$75,0),MATCH(M178,'2025학년도 변표'!$C$4:$FF$4,0)),0)</f>
        <v>0</v>
      </c>
      <c r="L178" t="str">
        <f t="shared" si="4"/>
        <v>60과</v>
      </c>
      <c r="M178" s="4" t="str">
        <f t="shared" si="5"/>
        <v>60사</v>
      </c>
    </row>
    <row r="179" spans="2:13" ht="19.5" hidden="1" customHeight="1">
      <c r="B179" s="28">
        <v>61</v>
      </c>
      <c r="C179" t="e">
        <f>INDEX('2025학년도 변표'!$C$5:$FF$5,MATCH(L179,'2025학년도 변표'!$C$4:$FF$4,0))</f>
        <v>#N/A</v>
      </c>
      <c r="D179" t="e">
        <f>INDEX('2025학년도 변표'!$C$5:$FF$5,MATCH(M179,'2025학년도 변표'!$C$4:$FF$4,0))</f>
        <v>#N/A</v>
      </c>
      <c r="F179" s="28">
        <f t="shared" si="0"/>
        <v>0</v>
      </c>
      <c r="G179" s="18">
        <f t="shared" si="1"/>
        <v>0</v>
      </c>
      <c r="H179">
        <f>IFERROR(INDEX('2025학년도 변표'!$C$5:$FF$75,MATCH(H$116,'2025학년도 변표'!$B$5:$B$75,0),MATCH(L179,'2025학년도 변표'!$C$4:$FF$4,0)),0)</f>
        <v>0</v>
      </c>
      <c r="I179">
        <f>IFERROR(INDEX('2025학년도 변표'!$C$5:$FF$75,MATCH(I$116,'2025학년도 변표'!$B$5:$B$75,0),MATCH(L179,'2025학년도 변표'!$C$4:$FF$4,0)),0)</f>
        <v>0</v>
      </c>
      <c r="J179">
        <f>IFERROR(INDEX('2025학년도 변표'!$C$5:$FF$75,MATCH(J$116,'2025학년도 변표'!$B$5:$B$75,0),MATCH(M179,'2025학년도 변표'!$C$4:$FF$4,0)),0)</f>
        <v>0</v>
      </c>
      <c r="K179" s="18">
        <f>IFERROR(INDEX('2025학년도 변표'!$C$5:$FF$75,MATCH(K$116,'2025학년도 변표'!$B$5:$B$75,0),MATCH(M179,'2025학년도 변표'!$C$4:$FF$4,0)),0)</f>
        <v>0</v>
      </c>
      <c r="L179" t="str">
        <f t="shared" si="4"/>
        <v>61과</v>
      </c>
      <c r="M179" s="4" t="str">
        <f t="shared" si="5"/>
        <v>61사</v>
      </c>
    </row>
    <row r="180" spans="2:13" ht="19.5" hidden="1" customHeight="1">
      <c r="B180" s="28">
        <v>62</v>
      </c>
      <c r="C180" t="e">
        <f>INDEX('2025학년도 변표'!$C$5:$FF$5,MATCH(L180,'2025학년도 변표'!$C$4:$FF$4,0))</f>
        <v>#N/A</v>
      </c>
      <c r="D180" t="e">
        <f>INDEX('2025학년도 변표'!$C$5:$FF$5,MATCH(M180,'2025학년도 변표'!$C$4:$FF$4,0))</f>
        <v>#N/A</v>
      </c>
      <c r="F180" s="28">
        <f t="shared" si="0"/>
        <v>0</v>
      </c>
      <c r="G180" s="18">
        <f t="shared" si="1"/>
        <v>0</v>
      </c>
      <c r="H180">
        <f>IFERROR(INDEX('2025학년도 변표'!$C$5:$FF$75,MATCH(H$116,'2025학년도 변표'!$B$5:$B$75,0),MATCH(L180,'2025학년도 변표'!$C$4:$FF$4,0)),0)</f>
        <v>0</v>
      </c>
      <c r="I180">
        <f>IFERROR(INDEX('2025학년도 변표'!$C$5:$FF$75,MATCH(I$116,'2025학년도 변표'!$B$5:$B$75,0),MATCH(L180,'2025학년도 변표'!$C$4:$FF$4,0)),0)</f>
        <v>0</v>
      </c>
      <c r="J180">
        <f>IFERROR(INDEX('2025학년도 변표'!$C$5:$FF$75,MATCH(J$116,'2025학년도 변표'!$B$5:$B$75,0),MATCH(M180,'2025학년도 변표'!$C$4:$FF$4,0)),0)</f>
        <v>0</v>
      </c>
      <c r="K180" s="18">
        <f>IFERROR(INDEX('2025학년도 변표'!$C$5:$FF$75,MATCH(K$116,'2025학년도 변표'!$B$5:$B$75,0),MATCH(M180,'2025학년도 변표'!$C$4:$FF$4,0)),0)</f>
        <v>0</v>
      </c>
      <c r="L180" t="str">
        <f t="shared" si="4"/>
        <v>62과</v>
      </c>
      <c r="M180" s="4" t="str">
        <f t="shared" si="5"/>
        <v>62사</v>
      </c>
    </row>
    <row r="181" spans="2:13" ht="19.5" hidden="1" customHeight="1">
      <c r="B181" s="28">
        <v>63</v>
      </c>
      <c r="C181" t="e">
        <f>INDEX('2025학년도 변표'!$C$5:$FF$5,MATCH(L181,'2025학년도 변표'!$C$4:$FF$4,0))</f>
        <v>#N/A</v>
      </c>
      <c r="D181" t="e">
        <f>INDEX('2025학년도 변표'!$C$5:$FF$5,MATCH(M181,'2025학년도 변표'!$C$4:$FF$4,0))</f>
        <v>#N/A</v>
      </c>
      <c r="F181" s="28">
        <f t="shared" si="0"/>
        <v>0</v>
      </c>
      <c r="G181" s="18">
        <f t="shared" si="1"/>
        <v>0</v>
      </c>
      <c r="H181">
        <f>IFERROR(INDEX('2025학년도 변표'!$C$5:$FF$75,MATCH(H$116,'2025학년도 변표'!$B$5:$B$75,0),MATCH(L181,'2025학년도 변표'!$C$4:$FF$4,0)),0)</f>
        <v>0</v>
      </c>
      <c r="I181">
        <f>IFERROR(INDEX('2025학년도 변표'!$C$5:$FF$75,MATCH(I$116,'2025학년도 변표'!$B$5:$B$75,0),MATCH(L181,'2025학년도 변표'!$C$4:$FF$4,0)),0)</f>
        <v>0</v>
      </c>
      <c r="J181">
        <f>IFERROR(INDEX('2025학년도 변표'!$C$5:$FF$75,MATCH(J$116,'2025학년도 변표'!$B$5:$B$75,0),MATCH(M181,'2025학년도 변표'!$C$4:$FF$4,0)),0)</f>
        <v>0</v>
      </c>
      <c r="K181" s="18">
        <f>IFERROR(INDEX('2025학년도 변표'!$C$5:$FF$75,MATCH(K$116,'2025학년도 변표'!$B$5:$B$75,0),MATCH(M181,'2025학년도 변표'!$C$4:$FF$4,0)),0)</f>
        <v>0</v>
      </c>
      <c r="L181" t="str">
        <f t="shared" si="4"/>
        <v>63과</v>
      </c>
      <c r="M181" s="4" t="str">
        <f t="shared" si="5"/>
        <v>63사</v>
      </c>
    </row>
    <row r="182" spans="2:13" ht="19.5" hidden="1" customHeight="1">
      <c r="B182" s="28">
        <v>64</v>
      </c>
      <c r="C182" t="e">
        <f>INDEX('2025학년도 변표'!$C$5:$FF$5,MATCH(L182,'2025학년도 변표'!$C$4:$FF$4,0))</f>
        <v>#N/A</v>
      </c>
      <c r="D182" t="e">
        <f>INDEX('2025학년도 변표'!$C$5:$FF$5,MATCH(M182,'2025학년도 변표'!$C$4:$FF$4,0))</f>
        <v>#N/A</v>
      </c>
      <c r="F182" s="28">
        <f t="shared" si="0"/>
        <v>0</v>
      </c>
      <c r="G182" s="18">
        <f t="shared" si="1"/>
        <v>0</v>
      </c>
      <c r="H182">
        <f>IFERROR(INDEX('2025학년도 변표'!$C$5:$FF$75,MATCH(H$116,'2025학년도 변표'!$B$5:$B$75,0),MATCH(L182,'2025학년도 변표'!$C$4:$FF$4,0)),0)</f>
        <v>0</v>
      </c>
      <c r="I182">
        <f>IFERROR(INDEX('2025학년도 변표'!$C$5:$FF$75,MATCH(I$116,'2025학년도 변표'!$B$5:$B$75,0),MATCH(L182,'2025학년도 변표'!$C$4:$FF$4,0)),0)</f>
        <v>0</v>
      </c>
      <c r="J182">
        <f>IFERROR(INDEX('2025학년도 변표'!$C$5:$FF$75,MATCH(J$116,'2025학년도 변표'!$B$5:$B$75,0),MATCH(M182,'2025학년도 변표'!$C$4:$FF$4,0)),0)</f>
        <v>0</v>
      </c>
      <c r="K182" s="18">
        <f>IFERROR(INDEX('2025학년도 변표'!$C$5:$FF$75,MATCH(K$116,'2025학년도 변표'!$B$5:$B$75,0),MATCH(M182,'2025학년도 변표'!$C$4:$FF$4,0)),0)</f>
        <v>0</v>
      </c>
      <c r="L182" t="str">
        <f t="shared" si="4"/>
        <v>64과</v>
      </c>
      <c r="M182" s="4" t="str">
        <f t="shared" si="5"/>
        <v>64사</v>
      </c>
    </row>
    <row r="183" spans="2:13" ht="19.5" hidden="1" customHeight="1">
      <c r="B183" s="28">
        <v>65</v>
      </c>
      <c r="C183" t="e">
        <f>INDEX('2025학년도 변표'!$C$5:$FF$5,MATCH(L183,'2025학년도 변표'!$C$4:$FF$4,0))</f>
        <v>#N/A</v>
      </c>
      <c r="D183" t="e">
        <f>INDEX('2025학년도 변표'!$C$5:$FF$5,MATCH(M183,'2025학년도 변표'!$C$4:$FF$4,0))</f>
        <v>#N/A</v>
      </c>
      <c r="F183" s="28">
        <f t="shared" si="0"/>
        <v>0</v>
      </c>
      <c r="G183" s="18">
        <f t="shared" si="1"/>
        <v>0</v>
      </c>
      <c r="H183">
        <f>IFERROR(INDEX('2025학년도 변표'!$C$5:$FF$75,MATCH(H$116,'2025학년도 변표'!$B$5:$B$75,0),MATCH(L183,'2025학년도 변표'!$C$4:$FF$4,0)),0)</f>
        <v>0</v>
      </c>
      <c r="I183">
        <f>IFERROR(INDEX('2025학년도 변표'!$C$5:$FF$75,MATCH(I$116,'2025학년도 변표'!$B$5:$B$75,0),MATCH(L183,'2025학년도 변표'!$C$4:$FF$4,0)),0)</f>
        <v>0</v>
      </c>
      <c r="J183">
        <f>IFERROR(INDEX('2025학년도 변표'!$C$5:$FF$75,MATCH(J$116,'2025학년도 변표'!$B$5:$B$75,0),MATCH(M183,'2025학년도 변표'!$C$4:$FF$4,0)),0)</f>
        <v>0</v>
      </c>
      <c r="K183" s="18">
        <f>IFERROR(INDEX('2025학년도 변표'!$C$5:$FF$75,MATCH(K$116,'2025학년도 변표'!$B$5:$B$75,0),MATCH(M183,'2025학년도 변표'!$C$4:$FF$4,0)),0)</f>
        <v>0</v>
      </c>
      <c r="L183" t="str">
        <f t="shared" si="4"/>
        <v>65과</v>
      </c>
      <c r="M183" s="4" t="str">
        <f t="shared" si="5"/>
        <v>65사</v>
      </c>
    </row>
    <row r="184" spans="2:13" ht="19.5" hidden="1" customHeight="1">
      <c r="B184" s="28">
        <v>66</v>
      </c>
      <c r="C184" t="e">
        <f>INDEX('2025학년도 변표'!$C$5:$FF$5,MATCH(L184,'2025학년도 변표'!$C$4:$FF$4,0))</f>
        <v>#N/A</v>
      </c>
      <c r="D184" t="e">
        <f>INDEX('2025학년도 변표'!$C$5:$FF$5,MATCH(M184,'2025학년도 변표'!$C$4:$FF$4,0))</f>
        <v>#N/A</v>
      </c>
      <c r="F184" s="28">
        <f t="shared" ref="F184:F198" si="6">LARGE(H184:K184,1)</f>
        <v>0</v>
      </c>
      <c r="G184" s="18">
        <f t="shared" ref="G184:G198" si="7">LARGE(H184:K184,2)</f>
        <v>0</v>
      </c>
      <c r="H184">
        <f>IFERROR(INDEX('2025학년도 변표'!$C$5:$FF$75,MATCH(H$116,'2025학년도 변표'!$B$5:$B$75,0),MATCH(L184,'2025학년도 변표'!$C$4:$FF$4,0)),0)</f>
        <v>0</v>
      </c>
      <c r="I184">
        <f>IFERROR(INDEX('2025학년도 변표'!$C$5:$FF$75,MATCH(I$116,'2025학년도 변표'!$B$5:$B$75,0),MATCH(L184,'2025학년도 변표'!$C$4:$FF$4,0)),0)</f>
        <v>0</v>
      </c>
      <c r="J184">
        <f>IFERROR(INDEX('2025학년도 변표'!$C$5:$FF$75,MATCH(J$116,'2025학년도 변표'!$B$5:$B$75,0),MATCH(M184,'2025학년도 변표'!$C$4:$FF$4,0)),0)</f>
        <v>0</v>
      </c>
      <c r="K184" s="18">
        <f>IFERROR(INDEX('2025학년도 변표'!$C$5:$FF$75,MATCH(K$116,'2025학년도 변표'!$B$5:$B$75,0),MATCH(M184,'2025학년도 변표'!$C$4:$FF$4,0)),0)</f>
        <v>0</v>
      </c>
      <c r="L184" t="str">
        <f t="shared" si="4"/>
        <v>66과</v>
      </c>
      <c r="M184" s="4" t="str">
        <f t="shared" si="5"/>
        <v>66사</v>
      </c>
    </row>
    <row r="185" spans="2:13" ht="19.5" hidden="1" customHeight="1">
      <c r="B185" s="28">
        <v>67</v>
      </c>
      <c r="C185" t="e">
        <f>INDEX('2025학년도 변표'!$C$5:$FF$5,MATCH(L185,'2025학년도 변표'!$C$4:$FF$4,0))</f>
        <v>#N/A</v>
      </c>
      <c r="D185" t="e">
        <f>INDEX('2025학년도 변표'!$C$5:$FF$5,MATCH(M185,'2025학년도 변표'!$C$4:$FF$4,0))</f>
        <v>#N/A</v>
      </c>
      <c r="F185" s="28">
        <f t="shared" si="6"/>
        <v>0</v>
      </c>
      <c r="G185" s="18">
        <f t="shared" si="7"/>
        <v>0</v>
      </c>
      <c r="H185">
        <f>IFERROR(INDEX('2025학년도 변표'!$C$5:$FF$75,MATCH(H$116,'2025학년도 변표'!$B$5:$B$75,0),MATCH(L185,'2025학년도 변표'!$C$4:$FF$4,0)),0)</f>
        <v>0</v>
      </c>
      <c r="I185">
        <f>IFERROR(INDEX('2025학년도 변표'!$C$5:$FF$75,MATCH(I$116,'2025학년도 변표'!$B$5:$B$75,0),MATCH(L185,'2025학년도 변표'!$C$4:$FF$4,0)),0)</f>
        <v>0</v>
      </c>
      <c r="J185">
        <f>IFERROR(INDEX('2025학년도 변표'!$C$5:$FF$75,MATCH(J$116,'2025학년도 변표'!$B$5:$B$75,0),MATCH(M185,'2025학년도 변표'!$C$4:$FF$4,0)),0)</f>
        <v>0</v>
      </c>
      <c r="K185" s="18">
        <f>IFERROR(INDEX('2025학년도 변표'!$C$5:$FF$75,MATCH(K$116,'2025학년도 변표'!$B$5:$B$75,0),MATCH(M185,'2025학년도 변표'!$C$4:$FF$4,0)),0)</f>
        <v>0</v>
      </c>
      <c r="L185" t="str">
        <f t="shared" si="4"/>
        <v>67과</v>
      </c>
      <c r="M185" s="4" t="str">
        <f t="shared" si="5"/>
        <v>67사</v>
      </c>
    </row>
    <row r="186" spans="2:13" ht="19.5" hidden="1" customHeight="1">
      <c r="B186" s="28">
        <v>68</v>
      </c>
      <c r="C186" t="e">
        <f>INDEX('2025학년도 변표'!$C$5:$FF$5,MATCH(L186,'2025학년도 변표'!$C$4:$FF$4,0))</f>
        <v>#N/A</v>
      </c>
      <c r="D186" t="e">
        <f>INDEX('2025학년도 변표'!$C$5:$FF$5,MATCH(M186,'2025학년도 변표'!$C$4:$FF$4,0))</f>
        <v>#N/A</v>
      </c>
      <c r="F186" s="28">
        <f t="shared" si="6"/>
        <v>0</v>
      </c>
      <c r="G186" s="18">
        <f t="shared" si="7"/>
        <v>0</v>
      </c>
      <c r="H186">
        <f>IFERROR(INDEX('2025학년도 변표'!$C$5:$FF$75,MATCH(H$116,'2025학년도 변표'!$B$5:$B$75,0),MATCH(L186,'2025학년도 변표'!$C$4:$FF$4,0)),0)</f>
        <v>0</v>
      </c>
      <c r="I186">
        <f>IFERROR(INDEX('2025학년도 변표'!$C$5:$FF$75,MATCH(I$116,'2025학년도 변표'!$B$5:$B$75,0),MATCH(L186,'2025학년도 변표'!$C$4:$FF$4,0)),0)</f>
        <v>0</v>
      </c>
      <c r="J186">
        <f>IFERROR(INDEX('2025학년도 변표'!$C$5:$FF$75,MATCH(J$116,'2025학년도 변표'!$B$5:$B$75,0),MATCH(M186,'2025학년도 변표'!$C$4:$FF$4,0)),0)</f>
        <v>0</v>
      </c>
      <c r="K186" s="18">
        <f>IFERROR(INDEX('2025학년도 변표'!$C$5:$FF$75,MATCH(K$116,'2025학년도 변표'!$B$5:$B$75,0),MATCH(M186,'2025학년도 변표'!$C$4:$FF$4,0)),0)</f>
        <v>0</v>
      </c>
      <c r="L186" t="str">
        <f t="shared" si="4"/>
        <v>68과</v>
      </c>
      <c r="M186" s="4" t="str">
        <f t="shared" si="5"/>
        <v>68사</v>
      </c>
    </row>
    <row r="187" spans="2:13" ht="19.5" hidden="1" customHeight="1">
      <c r="B187" s="28">
        <v>69</v>
      </c>
      <c r="C187" t="e">
        <f>INDEX('2025학년도 변표'!$C$5:$FF$5,MATCH(L187,'2025학년도 변표'!$C$4:$FF$4,0))</f>
        <v>#N/A</v>
      </c>
      <c r="D187" t="e">
        <f>INDEX('2025학년도 변표'!$C$5:$FF$5,MATCH(M187,'2025학년도 변표'!$C$4:$FF$4,0))</f>
        <v>#N/A</v>
      </c>
      <c r="F187" s="28">
        <f t="shared" si="6"/>
        <v>0</v>
      </c>
      <c r="G187" s="18">
        <f t="shared" si="7"/>
        <v>0</v>
      </c>
      <c r="H187">
        <f>IFERROR(INDEX('2025학년도 변표'!$C$5:$FF$75,MATCH(H$116,'2025학년도 변표'!$B$5:$B$75,0),MATCH(L187,'2025학년도 변표'!$C$4:$FF$4,0)),0)</f>
        <v>0</v>
      </c>
      <c r="I187">
        <f>IFERROR(INDEX('2025학년도 변표'!$C$5:$FF$75,MATCH(I$116,'2025학년도 변표'!$B$5:$B$75,0),MATCH(L187,'2025학년도 변표'!$C$4:$FF$4,0)),0)</f>
        <v>0</v>
      </c>
      <c r="J187">
        <f>IFERROR(INDEX('2025학년도 변표'!$C$5:$FF$75,MATCH(J$116,'2025학년도 변표'!$B$5:$B$75,0),MATCH(M187,'2025학년도 변표'!$C$4:$FF$4,0)),0)</f>
        <v>0</v>
      </c>
      <c r="K187" s="18">
        <f>IFERROR(INDEX('2025학년도 변표'!$C$5:$FF$75,MATCH(K$116,'2025학년도 변표'!$B$5:$B$75,0),MATCH(M187,'2025학년도 변표'!$C$4:$FF$4,0)),0)</f>
        <v>0</v>
      </c>
      <c r="L187" t="str">
        <f t="shared" si="4"/>
        <v>69과</v>
      </c>
      <c r="M187" s="4" t="str">
        <f t="shared" si="5"/>
        <v>69사</v>
      </c>
    </row>
    <row r="188" spans="2:13" ht="19.5" hidden="1" customHeight="1">
      <c r="B188" s="28">
        <v>70</v>
      </c>
      <c r="C188" t="e">
        <f>INDEX('2025학년도 변표'!$C$5:$FF$5,MATCH(L188,'2025학년도 변표'!$C$4:$FF$4,0))</f>
        <v>#N/A</v>
      </c>
      <c r="D188" t="e">
        <f>INDEX('2025학년도 변표'!$C$5:$FF$5,MATCH(M188,'2025학년도 변표'!$C$4:$FF$4,0))</f>
        <v>#N/A</v>
      </c>
      <c r="F188" s="28">
        <f t="shared" si="6"/>
        <v>0</v>
      </c>
      <c r="G188" s="18">
        <f t="shared" si="7"/>
        <v>0</v>
      </c>
      <c r="H188">
        <f>IFERROR(INDEX('2025학년도 변표'!$C$5:$FF$75,MATCH(H$116,'2025학년도 변표'!$B$5:$B$75,0),MATCH(L188,'2025학년도 변표'!$C$4:$FF$4,0)),0)</f>
        <v>0</v>
      </c>
      <c r="I188">
        <f>IFERROR(INDEX('2025학년도 변표'!$C$5:$FF$75,MATCH(I$116,'2025학년도 변표'!$B$5:$B$75,0),MATCH(L188,'2025학년도 변표'!$C$4:$FF$4,0)),0)</f>
        <v>0</v>
      </c>
      <c r="J188">
        <f>IFERROR(INDEX('2025학년도 변표'!$C$5:$FF$75,MATCH(J$116,'2025학년도 변표'!$B$5:$B$75,0),MATCH(M188,'2025학년도 변표'!$C$4:$FF$4,0)),0)</f>
        <v>0</v>
      </c>
      <c r="K188" s="18">
        <f>IFERROR(INDEX('2025학년도 변표'!$C$5:$FF$75,MATCH(K$116,'2025학년도 변표'!$B$5:$B$75,0),MATCH(M188,'2025학년도 변표'!$C$4:$FF$4,0)),0)</f>
        <v>0</v>
      </c>
      <c r="L188" t="str">
        <f t="shared" si="4"/>
        <v>70과</v>
      </c>
      <c r="M188" s="4" t="str">
        <f t="shared" si="5"/>
        <v>70사</v>
      </c>
    </row>
    <row r="189" spans="2:13" ht="19.5" hidden="1" customHeight="1">
      <c r="B189" s="28">
        <v>71</v>
      </c>
      <c r="C189" t="e">
        <f>INDEX('2025학년도 변표'!$C$5:$FF$5,MATCH(L189,'2025학년도 변표'!$C$4:$FF$4,0))</f>
        <v>#N/A</v>
      </c>
      <c r="D189" t="e">
        <f>INDEX('2025학년도 변표'!$C$5:$FF$5,MATCH(M189,'2025학년도 변표'!$C$4:$FF$4,0))</f>
        <v>#N/A</v>
      </c>
      <c r="F189" s="28">
        <f t="shared" si="6"/>
        <v>0</v>
      </c>
      <c r="G189" s="18">
        <f t="shared" si="7"/>
        <v>0</v>
      </c>
      <c r="H189">
        <f>IFERROR(INDEX('2025학년도 변표'!$C$5:$FF$75,MATCH(H$116,'2025학년도 변표'!$B$5:$B$75,0),MATCH(L189,'2025학년도 변표'!$C$4:$FF$4,0)),0)</f>
        <v>0</v>
      </c>
      <c r="I189">
        <f>IFERROR(INDEX('2025학년도 변표'!$C$5:$FF$75,MATCH(I$116,'2025학년도 변표'!$B$5:$B$75,0),MATCH(L189,'2025학년도 변표'!$C$4:$FF$4,0)),0)</f>
        <v>0</v>
      </c>
      <c r="J189">
        <f>IFERROR(INDEX('2025학년도 변표'!$C$5:$FF$75,MATCH(J$116,'2025학년도 변표'!$B$5:$B$75,0),MATCH(M189,'2025학년도 변표'!$C$4:$FF$4,0)),0)</f>
        <v>0</v>
      </c>
      <c r="K189" s="18">
        <f>IFERROR(INDEX('2025학년도 변표'!$C$5:$FF$75,MATCH(K$116,'2025학년도 변표'!$B$5:$B$75,0),MATCH(M189,'2025학년도 변표'!$C$4:$FF$4,0)),0)</f>
        <v>0</v>
      </c>
      <c r="L189" t="str">
        <f t="shared" si="4"/>
        <v>71과</v>
      </c>
      <c r="M189" s="4" t="str">
        <f t="shared" si="5"/>
        <v>71사</v>
      </c>
    </row>
    <row r="190" spans="2:13" ht="19.5" hidden="1" customHeight="1">
      <c r="B190" s="28">
        <v>72</v>
      </c>
      <c r="C190" t="e">
        <f>INDEX('2025학년도 변표'!$C$5:$FF$5,MATCH(L190,'2025학년도 변표'!$C$4:$FF$4,0))</f>
        <v>#N/A</v>
      </c>
      <c r="D190" t="e">
        <f>INDEX('2025학년도 변표'!$C$5:$FF$5,MATCH(M190,'2025학년도 변표'!$C$4:$FF$4,0))</f>
        <v>#N/A</v>
      </c>
      <c r="F190" s="28">
        <f t="shared" si="6"/>
        <v>0</v>
      </c>
      <c r="G190" s="18">
        <f t="shared" si="7"/>
        <v>0</v>
      </c>
      <c r="H190">
        <f>IFERROR(INDEX('2025학년도 변표'!$C$5:$FF$75,MATCH(H$116,'2025학년도 변표'!$B$5:$B$75,0),MATCH(L190,'2025학년도 변표'!$C$4:$FF$4,0)),0)</f>
        <v>0</v>
      </c>
      <c r="I190">
        <f>IFERROR(INDEX('2025학년도 변표'!$C$5:$FF$75,MATCH(I$116,'2025학년도 변표'!$B$5:$B$75,0),MATCH(L190,'2025학년도 변표'!$C$4:$FF$4,0)),0)</f>
        <v>0</v>
      </c>
      <c r="J190">
        <f>IFERROR(INDEX('2025학년도 변표'!$C$5:$FF$75,MATCH(J$116,'2025학년도 변표'!$B$5:$B$75,0),MATCH(M190,'2025학년도 변표'!$C$4:$FF$4,0)),0)</f>
        <v>0</v>
      </c>
      <c r="K190" s="18">
        <f>IFERROR(INDEX('2025학년도 변표'!$C$5:$FF$75,MATCH(K$116,'2025학년도 변표'!$B$5:$B$75,0),MATCH(M190,'2025학년도 변표'!$C$4:$FF$4,0)),0)</f>
        <v>0</v>
      </c>
      <c r="L190" t="str">
        <f t="shared" si="4"/>
        <v>72과</v>
      </c>
      <c r="M190" s="4" t="str">
        <f t="shared" si="5"/>
        <v>72사</v>
      </c>
    </row>
    <row r="191" spans="2:13" ht="19.5" hidden="1" customHeight="1">
      <c r="B191" s="28">
        <v>73</v>
      </c>
      <c r="C191" t="e">
        <f>INDEX('2025학년도 변표'!$C$5:$FF$5,MATCH(L191,'2025학년도 변표'!$C$4:$FF$4,0))</f>
        <v>#N/A</v>
      </c>
      <c r="D191" t="e">
        <f>INDEX('2025학년도 변표'!$C$5:$FF$5,MATCH(M191,'2025학년도 변표'!$C$4:$FF$4,0))</f>
        <v>#N/A</v>
      </c>
      <c r="F191" s="28">
        <f t="shared" si="6"/>
        <v>0</v>
      </c>
      <c r="G191" s="18">
        <f t="shared" si="7"/>
        <v>0</v>
      </c>
      <c r="H191">
        <f>IFERROR(INDEX('2025학년도 변표'!$C$5:$FF$75,MATCH(H$116,'2025학년도 변표'!$B$5:$B$75,0),MATCH(L191,'2025학년도 변표'!$C$4:$FF$4,0)),0)</f>
        <v>0</v>
      </c>
      <c r="I191">
        <f>IFERROR(INDEX('2025학년도 변표'!$C$5:$FF$75,MATCH(I$116,'2025학년도 변표'!$B$5:$B$75,0),MATCH(L191,'2025학년도 변표'!$C$4:$FF$4,0)),0)</f>
        <v>0</v>
      </c>
      <c r="J191">
        <f>IFERROR(INDEX('2025학년도 변표'!$C$5:$FF$75,MATCH(J$116,'2025학년도 변표'!$B$5:$B$75,0),MATCH(M191,'2025학년도 변표'!$C$4:$FF$4,0)),0)</f>
        <v>0</v>
      </c>
      <c r="K191" s="18">
        <f>IFERROR(INDEX('2025학년도 변표'!$C$5:$FF$75,MATCH(K$116,'2025학년도 변표'!$B$5:$B$75,0),MATCH(M191,'2025학년도 변표'!$C$4:$FF$4,0)),0)</f>
        <v>0</v>
      </c>
      <c r="L191" t="str">
        <f t="shared" si="4"/>
        <v>73과</v>
      </c>
      <c r="M191" s="4" t="str">
        <f t="shared" si="5"/>
        <v>73사</v>
      </c>
    </row>
    <row r="192" spans="2:13" ht="19.5" hidden="1" customHeight="1">
      <c r="B192" s="28">
        <v>74</v>
      </c>
      <c r="C192" t="e">
        <f>INDEX('2025학년도 변표'!$C$5:$FF$5,MATCH(L192,'2025학년도 변표'!$C$4:$FF$4,0))</f>
        <v>#N/A</v>
      </c>
      <c r="D192" t="e">
        <f>INDEX('2025학년도 변표'!$C$5:$FF$5,MATCH(M192,'2025학년도 변표'!$C$4:$FF$4,0))</f>
        <v>#N/A</v>
      </c>
      <c r="F192" s="28">
        <f t="shared" si="6"/>
        <v>0</v>
      </c>
      <c r="G192" s="18">
        <f t="shared" si="7"/>
        <v>0</v>
      </c>
      <c r="H192">
        <f>IFERROR(INDEX('2025학년도 변표'!$C$5:$FF$75,MATCH(H$116,'2025학년도 변표'!$B$5:$B$75,0),MATCH(L192,'2025학년도 변표'!$C$4:$FF$4,0)),0)</f>
        <v>0</v>
      </c>
      <c r="I192">
        <f>IFERROR(INDEX('2025학년도 변표'!$C$5:$FF$75,MATCH(I$116,'2025학년도 변표'!$B$5:$B$75,0),MATCH(L192,'2025학년도 변표'!$C$4:$FF$4,0)),0)</f>
        <v>0</v>
      </c>
      <c r="J192">
        <f>IFERROR(INDEX('2025학년도 변표'!$C$5:$FF$75,MATCH(J$116,'2025학년도 변표'!$B$5:$B$75,0),MATCH(M192,'2025학년도 변표'!$C$4:$FF$4,0)),0)</f>
        <v>0</v>
      </c>
      <c r="K192" s="18">
        <f>IFERROR(INDEX('2025학년도 변표'!$C$5:$FF$75,MATCH(K$116,'2025학년도 변표'!$B$5:$B$75,0),MATCH(M192,'2025학년도 변표'!$C$4:$FF$4,0)),0)</f>
        <v>0</v>
      </c>
      <c r="L192" t="str">
        <f t="shared" si="4"/>
        <v>74과</v>
      </c>
      <c r="M192" s="4" t="str">
        <f t="shared" si="5"/>
        <v>74사</v>
      </c>
    </row>
    <row r="193" spans="2:13" ht="19.5" hidden="1" customHeight="1">
      <c r="B193" s="28">
        <v>75</v>
      </c>
      <c r="C193" t="e">
        <f>INDEX('2025학년도 변표'!$C$5:$FF$5,MATCH(L193,'2025학년도 변표'!$C$4:$FF$4,0))</f>
        <v>#N/A</v>
      </c>
      <c r="D193" t="e">
        <f>INDEX('2025학년도 변표'!$C$5:$FF$5,MATCH(M193,'2025학년도 변표'!$C$4:$FF$4,0))</f>
        <v>#N/A</v>
      </c>
      <c r="F193" s="28">
        <f t="shared" si="6"/>
        <v>0</v>
      </c>
      <c r="G193" s="18">
        <f t="shared" si="7"/>
        <v>0</v>
      </c>
      <c r="H193">
        <f>IFERROR(INDEX('2025학년도 변표'!$C$5:$FF$75,MATCH(H$116,'2025학년도 변표'!$B$5:$B$75,0),MATCH(L193,'2025학년도 변표'!$C$4:$FF$4,0)),0)</f>
        <v>0</v>
      </c>
      <c r="I193">
        <f>IFERROR(INDEX('2025학년도 변표'!$C$5:$FF$75,MATCH(I$116,'2025학년도 변표'!$B$5:$B$75,0),MATCH(L193,'2025학년도 변표'!$C$4:$FF$4,0)),0)</f>
        <v>0</v>
      </c>
      <c r="J193">
        <f>IFERROR(INDEX('2025학년도 변표'!$C$5:$FF$75,MATCH(J$116,'2025학년도 변표'!$B$5:$B$75,0),MATCH(M193,'2025학년도 변표'!$C$4:$FF$4,0)),0)</f>
        <v>0</v>
      </c>
      <c r="K193" s="18">
        <f>IFERROR(INDEX('2025학년도 변표'!$C$5:$FF$75,MATCH(K$116,'2025학년도 변표'!$B$5:$B$75,0),MATCH(M193,'2025학년도 변표'!$C$4:$FF$4,0)),0)</f>
        <v>0</v>
      </c>
      <c r="L193" t="str">
        <f t="shared" si="4"/>
        <v>75과</v>
      </c>
      <c r="M193" s="4" t="str">
        <f t="shared" si="5"/>
        <v>75사</v>
      </c>
    </row>
    <row r="194" spans="2:13" ht="19.5" hidden="1" customHeight="1">
      <c r="B194" s="28">
        <v>76</v>
      </c>
      <c r="C194" t="e">
        <f>INDEX('2025학년도 변표'!$C$5:$FF$5,MATCH(L194,'2025학년도 변표'!$C$4:$FF$4,0))</f>
        <v>#N/A</v>
      </c>
      <c r="D194" t="e">
        <f>INDEX('2025학년도 변표'!$C$5:$FF$5,MATCH(M194,'2025학년도 변표'!$C$4:$FF$4,0))</f>
        <v>#N/A</v>
      </c>
      <c r="F194" s="28">
        <f t="shared" si="6"/>
        <v>0</v>
      </c>
      <c r="G194" s="18">
        <f t="shared" si="7"/>
        <v>0</v>
      </c>
      <c r="H194">
        <f>IFERROR(INDEX('2025학년도 변표'!$C$5:$FF$75,MATCH(H$116,'2025학년도 변표'!$B$5:$B$75,0),MATCH(L194,'2025학년도 변표'!$C$4:$FF$4,0)),0)</f>
        <v>0</v>
      </c>
      <c r="I194">
        <f>IFERROR(INDEX('2025학년도 변표'!$C$5:$FF$75,MATCH(I$116,'2025학년도 변표'!$B$5:$B$75,0),MATCH(L194,'2025학년도 변표'!$C$4:$FF$4,0)),0)</f>
        <v>0</v>
      </c>
      <c r="J194">
        <f>IFERROR(INDEX('2025학년도 변표'!$C$5:$FF$75,MATCH(J$116,'2025학년도 변표'!$B$5:$B$75,0),MATCH(M194,'2025학년도 변표'!$C$4:$FF$4,0)),0)</f>
        <v>0</v>
      </c>
      <c r="K194" s="18">
        <f>IFERROR(INDEX('2025학년도 변표'!$C$5:$FF$75,MATCH(K$116,'2025학년도 변표'!$B$5:$B$75,0),MATCH(M194,'2025학년도 변표'!$C$4:$FF$4,0)),0)</f>
        <v>0</v>
      </c>
      <c r="L194" t="str">
        <f t="shared" ref="L194:L198" si="8">CONCATENATE(B194,$H$117)</f>
        <v>76과</v>
      </c>
      <c r="M194" s="4" t="str">
        <f t="shared" ref="M194:M198" si="9">CONCATENATE(B194,$J$117)</f>
        <v>76사</v>
      </c>
    </row>
    <row r="195" spans="2:13" ht="19.5" hidden="1" customHeight="1">
      <c r="B195" s="28">
        <v>77</v>
      </c>
      <c r="C195" t="e">
        <f>INDEX('2025학년도 변표'!$C$5:$FF$5,MATCH(L195,'2025학년도 변표'!$C$4:$FF$4,0))</f>
        <v>#N/A</v>
      </c>
      <c r="D195" t="e">
        <f>INDEX('2025학년도 변표'!$C$5:$FF$5,MATCH(M195,'2025학년도 변표'!$C$4:$FF$4,0))</f>
        <v>#N/A</v>
      </c>
      <c r="F195" s="28">
        <f t="shared" si="6"/>
        <v>0</v>
      </c>
      <c r="G195" s="18">
        <f t="shared" si="7"/>
        <v>0</v>
      </c>
      <c r="H195">
        <f>IFERROR(INDEX('2025학년도 변표'!$C$5:$FF$75,MATCH(H$116,'2025학년도 변표'!$B$5:$B$75,0),MATCH(L195,'2025학년도 변표'!$C$4:$FF$4,0)),0)</f>
        <v>0</v>
      </c>
      <c r="I195">
        <f>IFERROR(INDEX('2025학년도 변표'!$C$5:$FF$75,MATCH(I$116,'2025학년도 변표'!$B$5:$B$75,0),MATCH(L195,'2025학년도 변표'!$C$4:$FF$4,0)),0)</f>
        <v>0</v>
      </c>
      <c r="J195">
        <f>IFERROR(INDEX('2025학년도 변표'!$C$5:$FF$75,MATCH(J$116,'2025학년도 변표'!$B$5:$B$75,0),MATCH(M195,'2025학년도 변표'!$C$4:$FF$4,0)),0)</f>
        <v>0</v>
      </c>
      <c r="K195" s="18">
        <f>IFERROR(INDEX('2025학년도 변표'!$C$5:$FF$75,MATCH(K$116,'2025학년도 변표'!$B$5:$B$75,0),MATCH(M195,'2025학년도 변표'!$C$4:$FF$4,0)),0)</f>
        <v>0</v>
      </c>
      <c r="L195" t="str">
        <f t="shared" si="8"/>
        <v>77과</v>
      </c>
      <c r="M195" s="4" t="str">
        <f t="shared" si="9"/>
        <v>77사</v>
      </c>
    </row>
    <row r="196" spans="2:13" ht="19.5" hidden="1" customHeight="1">
      <c r="B196" s="28">
        <v>78</v>
      </c>
      <c r="C196" t="e">
        <f>INDEX('2025학년도 변표'!$C$5:$FF$5,MATCH(L196,'2025학년도 변표'!$C$4:$FF$4,0))</f>
        <v>#N/A</v>
      </c>
      <c r="D196" t="e">
        <f>INDEX('2025학년도 변표'!$C$5:$FF$5,MATCH(M196,'2025학년도 변표'!$C$4:$FF$4,0))</f>
        <v>#N/A</v>
      </c>
      <c r="F196" s="28">
        <f t="shared" si="6"/>
        <v>0</v>
      </c>
      <c r="G196" s="18">
        <f t="shared" si="7"/>
        <v>0</v>
      </c>
      <c r="H196">
        <f>IFERROR(INDEX('2025학년도 변표'!$C$5:$FF$75,MATCH(H$116,'2025학년도 변표'!$B$5:$B$75,0),MATCH(L196,'2025학년도 변표'!$C$4:$FF$4,0)),0)</f>
        <v>0</v>
      </c>
      <c r="I196">
        <f>IFERROR(INDEX('2025학년도 변표'!$C$5:$FF$75,MATCH(I$116,'2025학년도 변표'!$B$5:$B$75,0),MATCH(L196,'2025학년도 변표'!$C$4:$FF$4,0)),0)</f>
        <v>0</v>
      </c>
      <c r="J196">
        <f>IFERROR(INDEX('2025학년도 변표'!$C$5:$FF$75,MATCH(J$116,'2025학년도 변표'!$B$5:$B$75,0),MATCH(M196,'2025학년도 변표'!$C$4:$FF$4,0)),0)</f>
        <v>0</v>
      </c>
      <c r="K196" s="18">
        <f>IFERROR(INDEX('2025학년도 변표'!$C$5:$FF$75,MATCH(K$116,'2025학년도 변표'!$B$5:$B$75,0),MATCH(M196,'2025학년도 변표'!$C$4:$FF$4,0)),0)</f>
        <v>0</v>
      </c>
      <c r="L196" t="str">
        <f t="shared" si="8"/>
        <v>78과</v>
      </c>
      <c r="M196" s="4" t="str">
        <f t="shared" si="9"/>
        <v>78사</v>
      </c>
    </row>
    <row r="197" spans="2:13" ht="19.5" hidden="1" customHeight="1">
      <c r="B197" s="28">
        <v>79</v>
      </c>
      <c r="C197" t="e">
        <f>INDEX('2025학년도 변표'!$C$5:$FF$5,MATCH(L197,'2025학년도 변표'!$C$4:$FF$4,0))</f>
        <v>#N/A</v>
      </c>
      <c r="D197" t="e">
        <f>INDEX('2025학년도 변표'!$C$5:$FF$5,MATCH(M197,'2025학년도 변표'!$C$4:$FF$4,0))</f>
        <v>#N/A</v>
      </c>
      <c r="F197" s="28">
        <f t="shared" si="6"/>
        <v>0</v>
      </c>
      <c r="G197" s="18">
        <f t="shared" si="7"/>
        <v>0</v>
      </c>
      <c r="H197">
        <f>IFERROR(INDEX('2025학년도 변표'!$C$5:$FF$75,MATCH(H$116,'2025학년도 변표'!$B$5:$B$75,0),MATCH(L197,'2025학년도 변표'!$C$4:$FF$4,0)),0)</f>
        <v>0</v>
      </c>
      <c r="I197">
        <f>IFERROR(INDEX('2025학년도 변표'!$C$5:$FF$75,MATCH(I$116,'2025학년도 변표'!$B$5:$B$75,0),MATCH(L197,'2025학년도 변표'!$C$4:$FF$4,0)),0)</f>
        <v>0</v>
      </c>
      <c r="J197">
        <f>IFERROR(INDEX('2025학년도 변표'!$C$5:$FF$75,MATCH(J$116,'2025학년도 변표'!$B$5:$B$75,0),MATCH(M197,'2025학년도 변표'!$C$4:$FF$4,0)),0)</f>
        <v>0</v>
      </c>
      <c r="K197" s="18">
        <f>IFERROR(INDEX('2025학년도 변표'!$C$5:$FF$75,MATCH(K$116,'2025학년도 변표'!$B$5:$B$75,0),MATCH(M197,'2025학년도 변표'!$C$4:$FF$4,0)),0)</f>
        <v>0</v>
      </c>
      <c r="L197" t="str">
        <f t="shared" si="8"/>
        <v>79과</v>
      </c>
      <c r="M197" s="4" t="str">
        <f t="shared" si="9"/>
        <v>79사</v>
      </c>
    </row>
    <row r="198" spans="2:13" ht="19.5" hidden="1" customHeight="1" thickBot="1">
      <c r="B198" s="7">
        <v>80</v>
      </c>
      <c r="C198" s="6" t="e">
        <f>INDEX('2025학년도 변표'!$C$5:$FF$5,MATCH(L198,'2025학년도 변표'!$C$4:$FF$4,0))</f>
        <v>#N/A</v>
      </c>
      <c r="D198" s="6" t="e">
        <f>INDEX('2025학년도 변표'!$C$5:$FF$5,MATCH(M198,'2025학년도 변표'!$C$4:$FF$4,0))</f>
        <v>#N/A</v>
      </c>
      <c r="E198" s="6"/>
      <c r="F198" s="7">
        <f t="shared" si="6"/>
        <v>0</v>
      </c>
      <c r="G198" s="29">
        <f t="shared" si="7"/>
        <v>0</v>
      </c>
      <c r="H198" s="6">
        <f>IFERROR(INDEX('2025학년도 변표'!$C$5:$FF$75,MATCH(H$116,'2025학년도 변표'!$B$5:$B$75,0),MATCH(L198,'2025학년도 변표'!$C$4:$FF$4,0)),0)</f>
        <v>0</v>
      </c>
      <c r="I198" s="6">
        <f>IFERROR(INDEX('2025학년도 변표'!$C$5:$FF$75,MATCH(I$116,'2025학년도 변표'!$B$5:$B$75,0),MATCH(L198,'2025학년도 변표'!$C$4:$FF$4,0)),0)</f>
        <v>0</v>
      </c>
      <c r="J198" s="6">
        <f>IFERROR(INDEX('2025학년도 변표'!$C$5:$FF$75,MATCH(J$116,'2025학년도 변표'!$B$5:$B$75,0),MATCH(M198,'2025학년도 변표'!$C$4:$FF$4,0)),0)</f>
        <v>0</v>
      </c>
      <c r="K198" s="29">
        <f>IFERROR(INDEX('2025학년도 변표'!$C$5:$FF$75,MATCH(K$116,'2025학년도 변표'!$B$5:$B$75,0),MATCH(M198,'2025학년도 변표'!$C$4:$FF$4,0)),0)</f>
        <v>0</v>
      </c>
      <c r="L198" s="33" t="str">
        <f t="shared" si="8"/>
        <v>80과</v>
      </c>
      <c r="M198" s="10" t="str">
        <f t="shared" si="9"/>
        <v>80사</v>
      </c>
    </row>
    <row r="199" spans="2:13" ht="19.5" customHeight="1"/>
  </sheetData>
  <sheetProtection algorithmName="SHA-512" hashValue="zCk7nkbI0Q12BGDUZkjMM+YvwnAfMl5plMYHowfl7+pG7A25ALUNPzIYRFAj3EzHbZhJRE+vwK2MfwJyev15cg==" saltValue="TbofE5flVLC6gKeRbzXrgw==" spinCount="100000" sheet="1" objects="1" scenarios="1"/>
  <phoneticPr fontId="2" type="noConversion"/>
  <conditionalFormatting sqref="C5:Z75 AC5:BR75">
    <cfRule type="expression" dxfId="20" priority="2">
      <formula>C5&lt;C6</formula>
    </cfRule>
  </conditionalFormatting>
  <conditionalFormatting sqref="C75:Z75 AC75:BR75">
    <cfRule type="expression" dxfId="19" priority="3">
      <formula>C75&lt;C77</formula>
    </cfRule>
  </conditionalFormatting>
  <conditionalFormatting sqref="C3:CD3">
    <cfRule type="duplicateValues" dxfId="18" priority="1"/>
    <cfRule type="expression" dxfId="17" priority="4">
      <formula>INDEX($N$7:$N$331,MATCH(COLUMN(C3)-COLUMN($AN$3),$D$7:$D$331,0))</formula>
    </cfRule>
  </conditionalFormatting>
  <conditionalFormatting sqref="C3:CD4 C5:Z75 AC5:CD75">
    <cfRule type="expression" dxfId="16" priority="55">
      <formula>INDEX($M$7:$M$331,MATCH(COLUMN(C1)-COLUMN($AN$3)-1,$D$7:$D$331,0))</formula>
    </cfRule>
    <cfRule type="expression" dxfId="15" priority="56">
      <formula>INDEX($M$7:$M$331,MATCH(COLUMN(C4)-COLUMN($AN$3),$D$7:$D$331,0))</formula>
    </cfRule>
  </conditionalFormatting>
  <conditionalFormatting sqref="CE5:FF75">
    <cfRule type="expression" dxfId="14" priority="7">
      <formula>CE5&lt;CE6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8E17-CF19-45F1-9D95-12ED4ACD46EB}">
  <dimension ref="A1:RJ2175"/>
  <sheetViews>
    <sheetView workbookViewId="0">
      <pane ySplit="11" topLeftCell="A2154" activePane="bottomLeft" state="frozen"/>
      <selection pane="bottomLeft" activeCell="A8" sqref="A8:O2175"/>
    </sheetView>
  </sheetViews>
  <sheetFormatPr defaultColWidth="9" defaultRowHeight="17"/>
  <cols>
    <col min="1" max="1" width="7.5" style="5" customWidth="1"/>
    <col min="2" max="2" width="9.08203125" style="5" customWidth="1"/>
    <col min="3" max="3" width="5.5" style="5" customWidth="1"/>
    <col min="4" max="4" width="9" style="5"/>
    <col min="5" max="5" width="11.08203125" style="5" customWidth="1"/>
    <col min="6" max="6" width="5.5" style="5" customWidth="1"/>
    <col min="7" max="7" width="8" style="35" customWidth="1"/>
    <col min="8" max="12" width="10.33203125" style="5" customWidth="1"/>
    <col min="13" max="14" width="7.5" style="257" customWidth="1"/>
    <col min="15" max="16" width="8.58203125" style="5" customWidth="1"/>
    <col min="17" max="17" width="6.83203125" style="72" customWidth="1"/>
    <col min="18" max="18" width="6.83203125" style="5" customWidth="1"/>
    <col min="19" max="19" width="8.6640625"/>
    <col min="20" max="20" width="18.33203125" style="5" customWidth="1"/>
    <col min="21" max="21" width="10.75" style="5" customWidth="1"/>
    <col min="22" max="31" width="5.5" style="5" customWidth="1"/>
    <col min="32" max="32" width="7.25" style="5" customWidth="1"/>
    <col min="33" max="33" width="7.83203125" style="5" customWidth="1"/>
    <col min="34" max="34" width="13.5" style="72" customWidth="1"/>
    <col min="35" max="35" width="12.25" style="5" customWidth="1"/>
    <col min="36" max="36" width="10.08203125" style="5" customWidth="1"/>
    <col min="37" max="37" width="8.25" style="5" customWidth="1"/>
    <col min="38" max="38" width="12.25" style="5" customWidth="1"/>
    <col min="39" max="58" width="9" style="5"/>
    <col min="59" max="60" width="9.58203125" style="5" customWidth="1"/>
    <col min="61" max="61" width="9" style="5"/>
    <col min="62" max="62" width="10" style="5" customWidth="1"/>
    <col min="63" max="138" width="9" style="5"/>
    <col min="139" max="139" width="11.5" style="5" customWidth="1"/>
    <col min="140" max="148" width="9" style="5"/>
    <col min="149" max="150" width="14" style="5" customWidth="1"/>
    <col min="151" max="163" width="11.58203125" style="5" customWidth="1"/>
    <col min="164" max="169" width="9" style="5"/>
    <col min="170" max="170" width="16.33203125" style="5" customWidth="1"/>
    <col min="171" max="171" width="18.33203125" style="5" customWidth="1"/>
    <col min="172" max="174" width="9" style="5"/>
    <col min="175" max="198" width="9.83203125" style="5" customWidth="1"/>
    <col min="199" max="426" width="9" style="5"/>
    <col min="427" max="429" width="9" style="5" customWidth="1"/>
    <col min="430" max="16384" width="9" style="5"/>
  </cols>
  <sheetData>
    <row r="1" spans="1:478">
      <c r="G1" s="5"/>
      <c r="H1" s="48"/>
      <c r="O1"/>
      <c r="P1"/>
      <c r="Q1"/>
      <c r="R1"/>
      <c r="AH1" s="5"/>
    </row>
    <row r="2" spans="1:478" ht="17.5" thickBot="1">
      <c r="G2" s="5"/>
      <c r="O2"/>
      <c r="P2"/>
      <c r="Q2"/>
      <c r="R2"/>
      <c r="T2" s="44"/>
      <c r="AH2" s="5"/>
    </row>
    <row r="3" spans="1:478">
      <c r="A3" s="113"/>
      <c r="B3" s="114"/>
      <c r="C3" s="114"/>
      <c r="D3" s="115"/>
      <c r="E3" s="116"/>
      <c r="G3" s="5"/>
      <c r="H3" s="161"/>
      <c r="I3"/>
      <c r="J3"/>
      <c r="K3"/>
      <c r="O3"/>
      <c r="P3"/>
      <c r="Q3"/>
      <c r="R3"/>
      <c r="AH3" s="5"/>
    </row>
    <row r="4" spans="1:478" ht="17.5" thickBot="1">
      <c r="A4" s="54"/>
      <c r="B4" s="117"/>
      <c r="C4" s="117"/>
      <c r="D4" s="118"/>
      <c r="E4" s="119">
        <v>1</v>
      </c>
      <c r="G4" s="5"/>
      <c r="H4"/>
      <c r="I4"/>
      <c r="J4"/>
      <c r="K4"/>
      <c r="O4"/>
      <c r="P4"/>
      <c r="Q4"/>
      <c r="R4"/>
      <c r="AH4" s="112"/>
    </row>
    <row r="5" spans="1:478" ht="17.5" thickBot="1">
      <c r="D5" s="120" t="str">
        <f>IF(E4=1,"표준점수 기준",IF(E4=9,"원점수 기준"))</f>
        <v>표준점수 기준</v>
      </c>
      <c r="E5" s="121"/>
      <c r="H5"/>
      <c r="I5"/>
      <c r="J5"/>
      <c r="K5"/>
      <c r="O5"/>
      <c r="P5"/>
      <c r="Q5"/>
      <c r="R5"/>
    </row>
    <row r="6" spans="1:478">
      <c r="O6"/>
      <c r="P6"/>
      <c r="Q6"/>
      <c r="R6"/>
      <c r="AM6" s="45"/>
      <c r="BJ6" s="45"/>
      <c r="DJ6" s="112"/>
      <c r="EO6" s="45"/>
      <c r="GO6" s="112"/>
      <c r="HT6" s="45"/>
      <c r="JT6" s="112"/>
      <c r="KY6" s="45"/>
      <c r="MY6" s="112"/>
      <c r="OD6" s="45"/>
      <c r="QD6" s="112"/>
    </row>
    <row r="7" spans="1:478" ht="17.5" thickBot="1">
      <c r="A7" s="261" t="s">
        <v>1362</v>
      </c>
      <c r="B7" s="262" t="s">
        <v>1363</v>
      </c>
      <c r="C7" s="263"/>
      <c r="H7" s="122"/>
      <c r="L7" s="40" t="s">
        <v>18879</v>
      </c>
      <c r="Q7" s="5"/>
      <c r="T7" s="180" t="s">
        <v>1320</v>
      </c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BT7" s="45"/>
      <c r="BU7" s="45"/>
      <c r="CC7" s="85"/>
      <c r="CL7" s="85"/>
      <c r="CS7" s="81"/>
      <c r="CT7" s="123"/>
      <c r="CU7" s="123"/>
      <c r="CV7" s="124"/>
      <c r="CW7" s="45"/>
      <c r="DM7" s="45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L7" s="125"/>
      <c r="EM7" s="125"/>
      <c r="EY7" s="45"/>
      <c r="EZ7" s="45"/>
      <c r="FQ7" s="85"/>
      <c r="FX7" s="81"/>
      <c r="FY7" s="123"/>
      <c r="FZ7" s="123"/>
      <c r="GA7" s="124"/>
      <c r="GB7" s="45"/>
      <c r="GR7" s="45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Q7" s="125"/>
      <c r="HR7" s="125"/>
      <c r="ID7" s="45"/>
      <c r="IE7" s="45"/>
      <c r="IV7" s="85"/>
      <c r="JC7" s="81"/>
      <c r="JD7" s="123"/>
      <c r="JE7" s="123"/>
      <c r="JF7" s="124"/>
      <c r="JG7" s="45"/>
      <c r="JW7" s="45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V7" s="125"/>
      <c r="KW7" s="125"/>
      <c r="LI7" s="45"/>
      <c r="LJ7" s="45"/>
      <c r="MA7" s="85"/>
      <c r="MH7" s="81"/>
      <c r="MI7" s="123"/>
      <c r="MJ7" s="123"/>
      <c r="MK7" s="124"/>
      <c r="ML7" s="45"/>
      <c r="NB7" s="45"/>
      <c r="NK7" s="78"/>
      <c r="NL7" s="78"/>
      <c r="NM7" s="78"/>
      <c r="NN7" s="78"/>
      <c r="NO7" s="78"/>
      <c r="NP7" s="78"/>
      <c r="NQ7" s="78"/>
      <c r="NR7" s="78"/>
      <c r="NS7" s="78"/>
      <c r="NT7" s="78"/>
      <c r="NU7" s="78"/>
      <c r="NV7" s="78"/>
      <c r="NW7" s="78"/>
      <c r="OA7" s="125"/>
      <c r="OB7" s="125"/>
      <c r="ON7" s="45"/>
      <c r="OO7" s="45"/>
      <c r="PF7" s="85"/>
      <c r="PM7" s="81"/>
      <c r="PN7" s="123"/>
      <c r="PO7" s="123"/>
      <c r="PP7" s="124"/>
      <c r="PQ7" s="45"/>
      <c r="QG7" s="45"/>
      <c r="QP7" s="78"/>
      <c r="QQ7" s="78"/>
      <c r="QR7" s="78"/>
      <c r="QS7" s="78"/>
      <c r="QT7" s="78"/>
      <c r="QU7" s="78"/>
      <c r="QV7" s="78"/>
      <c r="QW7" s="78"/>
      <c r="QX7" s="78"/>
      <c r="QY7" s="78"/>
      <c r="QZ7" s="78"/>
      <c r="RA7" s="78"/>
      <c r="RB7" s="78"/>
      <c r="RF7" s="125"/>
      <c r="RG7" s="125"/>
      <c r="RJ7" s="5" t="s">
        <v>303</v>
      </c>
    </row>
    <row r="8" spans="1:478" ht="17.5" thickBot="1">
      <c r="A8" s="554"/>
      <c r="B8" s="555"/>
      <c r="C8" s="555"/>
      <c r="D8" s="555"/>
      <c r="E8" s="555"/>
      <c r="F8" s="555"/>
      <c r="G8" s="555"/>
      <c r="H8" s="556" t="s">
        <v>18876</v>
      </c>
      <c r="I8" s="557"/>
      <c r="J8" s="557"/>
      <c r="K8" s="557"/>
      <c r="L8" s="558" t="s">
        <v>18877</v>
      </c>
      <c r="M8" s="258"/>
      <c r="N8" s="258"/>
      <c r="Q8" s="5"/>
      <c r="AL8" s="40"/>
      <c r="AM8" s="37"/>
      <c r="AN8" s="37"/>
      <c r="AO8" s="37"/>
      <c r="AP8" s="37"/>
      <c r="AQ8" s="37"/>
      <c r="BJ8" s="45"/>
      <c r="BK8" s="126"/>
      <c r="BL8" s="126"/>
      <c r="BM8" s="126"/>
      <c r="CL8" s="73"/>
      <c r="CO8" s="96"/>
      <c r="CS8" s="94"/>
      <c r="CT8" s="77"/>
      <c r="CU8" s="77"/>
      <c r="CV8" s="127"/>
      <c r="CW8" s="73"/>
      <c r="DG8" s="128"/>
      <c r="DH8" s="85"/>
      <c r="DJ8" s="85"/>
      <c r="DL8" s="129"/>
      <c r="DM8" s="73"/>
      <c r="DQ8" s="73"/>
      <c r="EA8" s="130"/>
      <c r="EK8" s="44"/>
      <c r="EO8" s="45"/>
      <c r="EP8" s="126"/>
      <c r="EQ8" s="126"/>
      <c r="ER8" s="126"/>
      <c r="FQ8" s="73"/>
      <c r="FT8" s="96"/>
      <c r="FX8" s="94"/>
      <c r="FY8" s="77"/>
      <c r="FZ8" s="77"/>
      <c r="GA8" s="127"/>
      <c r="GB8" s="73"/>
      <c r="GL8" s="128"/>
      <c r="GM8" s="85"/>
      <c r="GO8" s="85"/>
      <c r="GQ8" s="129"/>
      <c r="GR8" s="73"/>
      <c r="GV8" s="73"/>
      <c r="HF8" s="130"/>
      <c r="HP8" s="44"/>
      <c r="HT8" s="45"/>
      <c r="HU8" s="126"/>
      <c r="HV8" s="126"/>
      <c r="HW8" s="126"/>
      <c r="IV8" s="73"/>
      <c r="IY8" s="96"/>
      <c r="JC8" s="94"/>
      <c r="JD8" s="77"/>
      <c r="JE8" s="77"/>
      <c r="JF8" s="127"/>
      <c r="JG8" s="73"/>
      <c r="JQ8" s="128"/>
      <c r="JR8" s="85"/>
      <c r="JT8" s="85"/>
      <c r="JV8" s="129"/>
      <c r="JW8" s="73"/>
      <c r="KA8" s="73"/>
      <c r="KK8" s="130"/>
      <c r="KU8" s="44"/>
      <c r="KY8" s="45"/>
      <c r="KZ8" s="126"/>
      <c r="LA8" s="126"/>
      <c r="LB8" s="126"/>
      <c r="MA8" s="73"/>
      <c r="MD8" s="96"/>
      <c r="MH8" s="94"/>
      <c r="MI8" s="77"/>
      <c r="MJ8" s="77"/>
      <c r="MK8" s="127"/>
      <c r="ML8" s="73"/>
      <c r="MV8" s="128"/>
      <c r="MW8" s="85"/>
      <c r="MY8" s="85"/>
      <c r="NA8" s="129"/>
      <c r="NB8" s="73"/>
      <c r="NF8" s="73"/>
      <c r="NP8" s="130"/>
      <c r="NZ8" s="44"/>
      <c r="OD8" s="45"/>
      <c r="OE8" s="126"/>
      <c r="OF8" s="126"/>
      <c r="OG8" s="126"/>
      <c r="PF8" s="73"/>
      <c r="PI8" s="96"/>
      <c r="PM8" s="94"/>
      <c r="PN8" s="77"/>
      <c r="PO8" s="77"/>
      <c r="PP8" s="127"/>
      <c r="PQ8" s="73"/>
      <c r="QA8" s="128"/>
      <c r="QB8" s="85"/>
      <c r="QD8" s="85"/>
      <c r="QF8" s="129"/>
      <c r="QG8" s="73"/>
      <c r="QK8" s="73"/>
      <c r="QU8" s="130"/>
      <c r="RE8" s="44"/>
    </row>
    <row r="9" spans="1:478">
      <c r="A9" s="559">
        <v>901</v>
      </c>
      <c r="B9" s="560">
        <v>1822</v>
      </c>
      <c r="C9" s="561">
        <v>2164</v>
      </c>
      <c r="D9" s="555"/>
      <c r="E9" s="555"/>
      <c r="F9" s="555"/>
      <c r="G9" s="553" t="s">
        <v>18875</v>
      </c>
      <c r="H9" s="562" t="s">
        <v>18878</v>
      </c>
      <c r="I9" s="563"/>
      <c r="J9" s="563"/>
      <c r="K9" s="563"/>
      <c r="L9" s="564" t="s">
        <v>3623</v>
      </c>
      <c r="M9" s="259" t="s">
        <v>1360</v>
      </c>
      <c r="N9" s="259"/>
      <c r="Q9" s="89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131"/>
      <c r="AK9" s="89"/>
      <c r="AL9" s="89"/>
      <c r="AM9" s="34"/>
      <c r="AN9" s="34"/>
      <c r="AO9" s="34"/>
      <c r="AP9" s="34"/>
      <c r="AQ9" s="34"/>
      <c r="AR9" s="34"/>
      <c r="AS9" s="34"/>
      <c r="AT9" s="34"/>
      <c r="AU9" s="34"/>
      <c r="AV9" s="34"/>
      <c r="AX9" s="34"/>
      <c r="AY9" s="34"/>
      <c r="AZ9" s="34"/>
      <c r="BA9" s="34"/>
      <c r="BI9" s="34"/>
      <c r="BJ9" s="34"/>
      <c r="BL9" s="49"/>
      <c r="BM9" s="34"/>
      <c r="BN9" s="34"/>
      <c r="BO9" s="34"/>
      <c r="BP9" s="34"/>
      <c r="BQ9" s="34"/>
      <c r="BR9" s="34"/>
      <c r="BS9" s="34"/>
      <c r="CA9" s="85"/>
      <c r="CK9" s="85"/>
      <c r="CL9" s="73"/>
      <c r="CO9" s="40"/>
      <c r="CP9" s="36"/>
      <c r="CQ9" s="36"/>
      <c r="CR9" s="85"/>
      <c r="CS9" s="132"/>
      <c r="CT9" s="85"/>
      <c r="CU9" s="85"/>
      <c r="CV9" s="85"/>
      <c r="CW9" s="40"/>
      <c r="CX9" s="85"/>
      <c r="CY9" s="85"/>
      <c r="DC9" s="44"/>
      <c r="DF9" s="85"/>
      <c r="DL9" s="133"/>
      <c r="DS9" s="134"/>
      <c r="DT9" s="134"/>
      <c r="DU9" s="91"/>
      <c r="DV9" s="73"/>
      <c r="DW9" s="73"/>
      <c r="DX9" s="73"/>
      <c r="DY9" s="73"/>
      <c r="DZ9" s="73"/>
      <c r="EB9" s="73"/>
      <c r="EC9" s="73"/>
      <c r="ED9" s="73"/>
      <c r="EE9" s="135"/>
      <c r="EF9" s="135"/>
      <c r="EG9" s="73"/>
      <c r="EH9" s="73"/>
      <c r="EI9" s="73"/>
      <c r="EJ9" s="73"/>
      <c r="EK9" s="136"/>
      <c r="EN9" s="34"/>
      <c r="EO9" s="34"/>
      <c r="EQ9" s="49"/>
      <c r="ER9" s="34"/>
      <c r="ES9" s="34"/>
      <c r="ET9" s="34"/>
      <c r="EU9" s="34"/>
      <c r="EV9" s="34"/>
      <c r="EW9" s="34"/>
      <c r="EX9" s="34"/>
      <c r="FF9" s="85"/>
      <c r="FP9" s="85"/>
      <c r="FQ9" s="73"/>
      <c r="FT9" s="40"/>
      <c r="FU9" s="36"/>
      <c r="FV9" s="36"/>
      <c r="FW9" s="85"/>
      <c r="FX9" s="132"/>
      <c r="FY9" s="85"/>
      <c r="FZ9" s="85"/>
      <c r="GA9" s="85"/>
      <c r="GB9" s="40"/>
      <c r="GC9" s="85"/>
      <c r="GD9" s="85"/>
      <c r="GH9" s="44"/>
      <c r="GK9" s="85"/>
      <c r="GQ9" s="133"/>
      <c r="HA9" s="73"/>
      <c r="HB9" s="73"/>
      <c r="HC9" s="73"/>
      <c r="HD9" s="73"/>
      <c r="HE9" s="73"/>
      <c r="HG9" s="73"/>
      <c r="HH9" s="73"/>
      <c r="HI9" s="73"/>
      <c r="HJ9" s="135"/>
      <c r="HK9" s="135"/>
      <c r="HL9" s="73"/>
      <c r="HM9" s="73"/>
      <c r="HN9" s="73"/>
      <c r="HO9" s="73"/>
      <c r="HP9" s="136"/>
      <c r="HS9" s="34"/>
      <c r="HT9" s="34"/>
      <c r="HV9" s="49"/>
      <c r="HW9" s="34"/>
      <c r="HX9" s="34"/>
      <c r="HY9" s="34"/>
      <c r="HZ9" s="34"/>
      <c r="IA9" s="34"/>
      <c r="IB9" s="34"/>
      <c r="IC9" s="34"/>
      <c r="IK9" s="85"/>
      <c r="IU9" s="85"/>
      <c r="IV9" s="73"/>
      <c r="IY9" s="40"/>
      <c r="IZ9" s="36"/>
      <c r="JA9" s="36"/>
      <c r="JB9" s="85"/>
      <c r="JC9" s="132"/>
      <c r="JD9" s="85"/>
      <c r="JE9" s="85"/>
      <c r="JF9" s="85"/>
      <c r="JG9" s="40"/>
      <c r="JH9" s="85"/>
      <c r="JI9" s="85"/>
      <c r="JM9" s="44"/>
      <c r="JP9" s="85"/>
      <c r="JV9" s="133"/>
      <c r="KF9" s="73"/>
      <c r="KG9" s="73"/>
      <c r="KH9" s="73"/>
      <c r="KI9" s="73"/>
      <c r="KJ9" s="73"/>
      <c r="KL9" s="73"/>
      <c r="KM9" s="73"/>
      <c r="KN9" s="73"/>
      <c r="KO9" s="135"/>
      <c r="KP9" s="135"/>
      <c r="KQ9" s="73"/>
      <c r="KR9" s="73"/>
      <c r="KS9" s="73"/>
      <c r="KT9" s="73"/>
      <c r="KU9" s="136"/>
      <c r="KX9" s="34"/>
      <c r="KY9" s="34"/>
      <c r="LA9" s="49"/>
      <c r="LB9" s="34"/>
      <c r="LC9" s="34"/>
      <c r="LD9" s="34"/>
      <c r="LE9" s="34"/>
      <c r="LF9" s="34"/>
      <c r="LG9" s="34"/>
      <c r="LH9" s="34"/>
      <c r="LP9" s="85"/>
      <c r="LZ9" s="85"/>
      <c r="MA9" s="73"/>
      <c r="MD9" s="40"/>
      <c r="ME9" s="36"/>
      <c r="MF9" s="36"/>
      <c r="MG9" s="85"/>
      <c r="MH9" s="132"/>
      <c r="MI9" s="85"/>
      <c r="MJ9" s="85"/>
      <c r="MK9" s="85"/>
      <c r="ML9" s="40"/>
      <c r="MM9" s="85"/>
      <c r="MN9" s="85"/>
      <c r="MR9" s="44"/>
      <c r="MU9" s="85"/>
      <c r="NA9" s="133"/>
      <c r="NK9" s="73"/>
      <c r="NL9" s="73"/>
      <c r="NM9" s="73"/>
      <c r="NN9" s="73"/>
      <c r="NO9" s="73"/>
      <c r="NQ9" s="73"/>
      <c r="NR9" s="73"/>
      <c r="NS9" s="73"/>
      <c r="NT9" s="135"/>
      <c r="NU9" s="135"/>
      <c r="NV9" s="73"/>
      <c r="NW9" s="73"/>
      <c r="NX9" s="73"/>
      <c r="NY9" s="73"/>
      <c r="NZ9" s="136"/>
      <c r="OC9" s="34"/>
      <c r="OD9" s="34"/>
      <c r="OF9" s="49"/>
      <c r="OG9" s="34"/>
      <c r="OH9" s="34"/>
      <c r="OI9" s="34"/>
      <c r="OJ9" s="34"/>
      <c r="OK9" s="34"/>
      <c r="OL9" s="34"/>
      <c r="OM9" s="34"/>
      <c r="OU9" s="85"/>
      <c r="PE9" s="85"/>
      <c r="PF9" s="73"/>
      <c r="PI9" s="40"/>
      <c r="PJ9" s="36"/>
      <c r="PK9" s="36"/>
      <c r="PL9" s="85"/>
      <c r="PM9" s="132"/>
      <c r="PN9" s="85"/>
      <c r="PO9" s="85"/>
      <c r="PP9" s="85"/>
      <c r="PQ9" s="40"/>
      <c r="PR9" s="85"/>
      <c r="PS9" s="85"/>
      <c r="PW9" s="44"/>
      <c r="PZ9" s="85"/>
      <c r="QF9" s="133"/>
      <c r="QP9" s="73"/>
      <c r="QQ9" s="73"/>
      <c r="QR9" s="73"/>
      <c r="QS9" s="73"/>
      <c r="QT9" s="73"/>
      <c r="QV9" s="73"/>
      <c r="QW9" s="73"/>
      <c r="QX9" s="73"/>
      <c r="QY9" s="135"/>
      <c r="QZ9" s="135"/>
      <c r="RA9" s="73"/>
      <c r="RB9" s="73"/>
      <c r="RC9" s="73"/>
      <c r="RD9" s="73"/>
      <c r="RE9" s="136"/>
    </row>
    <row r="10" spans="1:478">
      <c r="A10" s="565" t="s">
        <v>1185</v>
      </c>
      <c r="B10" s="566" t="s">
        <v>634</v>
      </c>
      <c r="C10" s="566" t="s">
        <v>635</v>
      </c>
      <c r="D10" s="567" t="s">
        <v>636</v>
      </c>
      <c r="E10" s="567" t="s">
        <v>637</v>
      </c>
      <c r="F10" s="567" t="s">
        <v>638</v>
      </c>
      <c r="G10" s="568" t="s">
        <v>18880</v>
      </c>
      <c r="H10" s="569" t="s">
        <v>18881</v>
      </c>
      <c r="I10" s="570" t="s">
        <v>18882</v>
      </c>
      <c r="J10" s="570" t="s">
        <v>18883</v>
      </c>
      <c r="K10" s="570" t="s">
        <v>18884</v>
      </c>
      <c r="L10" s="570" t="s">
        <v>18885</v>
      </c>
      <c r="M10" s="259" t="s">
        <v>1361</v>
      </c>
      <c r="N10" s="259" t="s">
        <v>468</v>
      </c>
      <c r="O10" s="36"/>
      <c r="P10" s="36"/>
      <c r="Q10" s="89"/>
      <c r="R10" s="36"/>
      <c r="T10" s="73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I10" s="89"/>
      <c r="AJ10" s="89"/>
      <c r="AK10" s="89"/>
      <c r="AL10" s="40"/>
      <c r="BC10" s="34"/>
      <c r="BD10" s="34"/>
      <c r="BE10" s="34"/>
      <c r="BF10" s="34"/>
      <c r="BG10" s="34"/>
      <c r="BH10" s="34"/>
      <c r="BI10" s="138"/>
      <c r="BJ10" s="138"/>
      <c r="BK10" s="138"/>
      <c r="BL10" s="138"/>
      <c r="BM10" s="139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DG10" s="129"/>
      <c r="DH10" s="129"/>
      <c r="DI10" s="129"/>
      <c r="DJ10" s="133"/>
      <c r="DK10" s="133"/>
      <c r="DL10" s="133"/>
      <c r="EI10" s="137"/>
      <c r="EJ10" s="140"/>
      <c r="EK10" s="136"/>
      <c r="EL10" s="37"/>
      <c r="EM10" s="37"/>
      <c r="EN10" s="138"/>
      <c r="EO10" s="138"/>
      <c r="EP10" s="138"/>
      <c r="EQ10" s="138"/>
      <c r="ER10" s="139"/>
      <c r="ES10" s="138"/>
      <c r="ET10" s="138"/>
      <c r="EU10" s="138"/>
      <c r="EV10" s="138"/>
      <c r="EW10" s="138"/>
      <c r="EX10" s="138"/>
      <c r="EY10" s="138"/>
      <c r="EZ10" s="138"/>
      <c r="FA10" s="138"/>
      <c r="FB10" s="138"/>
      <c r="FC10" s="138"/>
      <c r="FD10" s="138"/>
      <c r="FE10" s="138"/>
      <c r="FF10" s="138"/>
      <c r="GL10" s="129"/>
      <c r="GM10" s="129"/>
      <c r="GN10" s="129"/>
      <c r="GO10" s="133"/>
      <c r="GP10" s="133"/>
      <c r="GQ10" s="133"/>
      <c r="HN10" s="137"/>
      <c r="HO10" s="140"/>
      <c r="HP10" s="136"/>
      <c r="HQ10" s="37"/>
      <c r="HR10" s="37"/>
      <c r="HS10" s="138"/>
      <c r="HT10" s="138"/>
      <c r="HU10" s="138"/>
      <c r="HV10" s="138"/>
      <c r="HW10" s="139"/>
      <c r="HX10" s="138"/>
      <c r="HY10" s="138"/>
      <c r="HZ10" s="138"/>
      <c r="IA10" s="138"/>
      <c r="IB10" s="138"/>
      <c r="IC10" s="138"/>
      <c r="ID10" s="138"/>
      <c r="IE10" s="138"/>
      <c r="IF10" s="138"/>
      <c r="IG10" s="138"/>
      <c r="IH10" s="138"/>
      <c r="II10" s="138"/>
      <c r="IJ10" s="138"/>
      <c r="IK10" s="138"/>
      <c r="JQ10" s="129"/>
      <c r="JR10" s="129"/>
      <c r="JS10" s="129"/>
      <c r="JT10" s="133"/>
      <c r="JU10" s="133"/>
      <c r="JV10" s="133"/>
      <c r="KS10" s="137"/>
      <c r="KT10" s="140"/>
      <c r="KU10" s="136"/>
      <c r="KV10" s="37"/>
      <c r="KW10" s="37"/>
      <c r="KX10" s="138"/>
      <c r="KY10" s="138"/>
      <c r="KZ10" s="138"/>
      <c r="LA10" s="138"/>
      <c r="LB10" s="139"/>
      <c r="LC10" s="138"/>
      <c r="LD10" s="138"/>
      <c r="LE10" s="138"/>
      <c r="LF10" s="138"/>
      <c r="LG10" s="138"/>
      <c r="LH10" s="138"/>
      <c r="LI10" s="138"/>
      <c r="LJ10" s="138"/>
      <c r="LK10" s="138"/>
      <c r="LL10" s="138"/>
      <c r="LM10" s="138"/>
      <c r="LN10" s="138"/>
      <c r="LO10" s="138"/>
      <c r="LP10" s="138"/>
      <c r="MV10" s="129"/>
      <c r="MW10" s="129"/>
      <c r="MX10" s="129"/>
      <c r="MY10" s="133"/>
      <c r="MZ10" s="133"/>
      <c r="NA10" s="133"/>
      <c r="NX10" s="137"/>
      <c r="NY10" s="140"/>
      <c r="NZ10" s="136"/>
      <c r="OA10" s="37"/>
      <c r="OB10" s="37"/>
      <c r="OC10" s="138"/>
      <c r="OD10" s="138"/>
      <c r="OE10" s="138"/>
      <c r="OF10" s="138"/>
      <c r="OG10" s="139"/>
      <c r="OH10" s="138"/>
      <c r="OI10" s="138"/>
      <c r="OJ10" s="138"/>
      <c r="OK10" s="138"/>
      <c r="OL10" s="138"/>
      <c r="OM10" s="138"/>
      <c r="ON10" s="138"/>
      <c r="OO10" s="138"/>
      <c r="OP10" s="138"/>
      <c r="OQ10" s="138"/>
      <c r="OR10" s="138"/>
      <c r="OS10" s="138"/>
      <c r="OT10" s="138"/>
      <c r="OU10" s="138"/>
      <c r="QA10" s="129"/>
      <c r="QB10" s="129"/>
      <c r="QC10" s="129"/>
      <c r="QD10" s="133"/>
      <c r="QE10" s="133"/>
      <c r="QF10" s="133"/>
      <c r="RC10" s="137"/>
      <c r="RD10" s="140"/>
      <c r="RE10" s="136"/>
      <c r="RF10" s="37"/>
      <c r="RG10" s="37"/>
    </row>
    <row r="11" spans="1:478" s="141" customFormat="1">
      <c r="A11" s="255">
        <v>5</v>
      </c>
      <c r="B11" s="255">
        <v>58</v>
      </c>
      <c r="C11" s="255" t="s">
        <v>85</v>
      </c>
      <c r="D11" s="255" t="s">
        <v>86</v>
      </c>
      <c r="E11" s="552" t="s">
        <v>91</v>
      </c>
      <c r="F11" s="255" t="s">
        <v>83</v>
      </c>
      <c r="G11" s="255">
        <v>1</v>
      </c>
      <c r="H11" s="256">
        <v>711.15499999999997</v>
      </c>
      <c r="I11" s="255">
        <v>710.74699999999996</v>
      </c>
      <c r="J11" s="255">
        <v>709.96400000000006</v>
      </c>
      <c r="K11" s="255">
        <v>705.79399999999998</v>
      </c>
      <c r="L11" s="255">
        <v>701.41200000000003</v>
      </c>
      <c r="M11" s="258" t="s">
        <v>1348</v>
      </c>
      <c r="N11" s="258" t="s">
        <v>1349</v>
      </c>
      <c r="O11" s="141" t="s">
        <v>1503</v>
      </c>
      <c r="Q11" s="142"/>
      <c r="T11" s="141" t="str">
        <f>INDEX(환산공식!$C$16:$C$301,MATCH('배치점수 계산기'!A11,환산공식!$A$16:$A$301,0))</f>
        <v>연세대 자연</v>
      </c>
      <c r="U11" s="141">
        <f>A11</f>
        <v>5</v>
      </c>
      <c r="V11" s="141">
        <f>IF(OR(D11=0,D11=""),"",IF(LEFT(D11,1)=LEFT(T11,1),1,2))</f>
        <v>1</v>
      </c>
      <c r="W11" s="141">
        <f>IFERROR(INDEX(환산공식!S$16:S$300,MATCH($A11,환산공식!$A$16:$A$300,0)),"")</f>
        <v>1.1111111111111109</v>
      </c>
      <c r="X11" s="141">
        <f>IFERROR(INDEX(환산공식!T$16:T$300,MATCH($A11,환산공식!$A$16:$A$300,0)),"")</f>
        <v>1.6666666666666665</v>
      </c>
      <c r="Y11" s="141">
        <f>IFERROR(INDEX(환산공식!W$16:W$300,MATCH($A11,환산공식!$A$16:$A$300,0)),"")</f>
        <v>1.6666666666666665</v>
      </c>
      <c r="Z11" s="141">
        <f>W11/($W11+$X11+$Y11)</f>
        <v>0.24999999999999994</v>
      </c>
      <c r="AA11" s="141">
        <f t="shared" ref="AA11:AB11" si="0">X11/($W11+$X11+$Y11)</f>
        <v>0.37499999999999994</v>
      </c>
      <c r="AB11" s="141">
        <f t="shared" si="0"/>
        <v>0.37499999999999994</v>
      </c>
      <c r="AC11" s="141">
        <f>INDEX(환산공식!$AH$16:$AH$301,MATCH('배치점수 계산기'!U11,환산공식!$A$16:$A$301,0))</f>
        <v>1</v>
      </c>
      <c r="AD11" s="141">
        <f>INDEX(환산공식!$AR$16:$AR$301,MATCH('배치점수 계산기'!U11,환산공식!$A$16:$A$301,0))</f>
        <v>4</v>
      </c>
      <c r="AE11" s="141" t="str">
        <f>IF(AC11=1,"표점",IF(AC11=12,"표점/만점",IF(AC11=2,"백분위")))</f>
        <v>표점</v>
      </c>
      <c r="AF11" s="141" t="str">
        <f>IF(AD11=1,"표점",IF(AD11=12,"표점/만점",IF(AD11=2,"백분위",IF(AD11=4,"변표",IF(AD11=42,"변표/만점")))))</f>
        <v>변표</v>
      </c>
      <c r="AH11" s="142"/>
      <c r="BM11" s="143"/>
      <c r="BN11" s="143"/>
      <c r="BO11" s="143"/>
      <c r="BP11" s="143"/>
      <c r="BQ11" s="143"/>
      <c r="BR11" s="143"/>
      <c r="BS11" s="143"/>
      <c r="BT11" s="143"/>
      <c r="BU11" s="143"/>
      <c r="BV11" s="143"/>
      <c r="BW11" s="143"/>
      <c r="BX11" s="143"/>
      <c r="BY11" s="143"/>
      <c r="BZ11" s="143"/>
      <c r="CA11" s="143"/>
      <c r="ER11" s="143"/>
      <c r="ES11" s="143"/>
      <c r="ET11" s="143"/>
      <c r="EU11" s="143"/>
      <c r="EV11" s="143"/>
      <c r="EW11" s="143"/>
      <c r="EX11" s="143"/>
      <c r="EY11" s="143"/>
      <c r="EZ11" s="143"/>
      <c r="FA11" s="143"/>
      <c r="FB11" s="143"/>
      <c r="FC11" s="143"/>
      <c r="FD11" s="143"/>
      <c r="FE11" s="143"/>
      <c r="FF11" s="143"/>
      <c r="HW11" s="143"/>
      <c r="HX11" s="143"/>
      <c r="HY11" s="143"/>
      <c r="HZ11" s="143"/>
      <c r="IA11" s="143"/>
      <c r="IB11" s="143"/>
      <c r="IC11" s="143"/>
      <c r="ID11" s="143"/>
      <c r="IE11" s="143"/>
      <c r="IF11" s="143"/>
      <c r="IG11" s="143"/>
      <c r="IH11" s="143"/>
      <c r="II11" s="143"/>
      <c r="IJ11" s="143"/>
      <c r="IK11" s="143"/>
      <c r="LB11" s="143"/>
      <c r="LC11" s="143"/>
      <c r="LD11" s="143"/>
      <c r="LE11" s="143"/>
      <c r="LF11" s="143"/>
      <c r="LG11" s="143"/>
      <c r="LH11" s="143"/>
      <c r="LI11" s="143"/>
      <c r="LJ11" s="143"/>
      <c r="LK11" s="143"/>
      <c r="LL11" s="143"/>
      <c r="LM11" s="143"/>
      <c r="LN11" s="143"/>
      <c r="LO11" s="143"/>
      <c r="LP11" s="143"/>
      <c r="OG11" s="143"/>
      <c r="OH11" s="143"/>
      <c r="OI11" s="143"/>
      <c r="OJ11" s="143"/>
      <c r="OK11" s="143"/>
      <c r="OL11" s="143"/>
      <c r="OM11" s="143"/>
      <c r="ON11" s="143"/>
      <c r="OO11" s="143"/>
      <c r="OP11" s="143"/>
      <c r="OQ11" s="143"/>
      <c r="OR11" s="143"/>
      <c r="OS11" s="143"/>
      <c r="OT11" s="143"/>
      <c r="OU11" s="143"/>
    </row>
    <row r="12" spans="1:478">
      <c r="A12">
        <v>5</v>
      </c>
      <c r="B12">
        <v>57</v>
      </c>
      <c r="C12" t="s">
        <v>85</v>
      </c>
      <c r="D12" t="s">
        <v>86</v>
      </c>
      <c r="E12" s="257" t="s">
        <v>366</v>
      </c>
      <c r="F12" t="s">
        <v>83</v>
      </c>
      <c r="G12">
        <v>1</v>
      </c>
      <c r="H12">
        <v>710.33900000000006</v>
      </c>
      <c r="I12">
        <v>709.96400000000006</v>
      </c>
      <c r="J12">
        <v>707.72299999999996</v>
      </c>
      <c r="K12">
        <v>706.36900000000003</v>
      </c>
      <c r="L12">
        <v>702.25199999999995</v>
      </c>
      <c r="M12" s="258" t="s">
        <v>1348</v>
      </c>
      <c r="N12" s="258" t="s">
        <v>1349</v>
      </c>
      <c r="O12" s="5" t="s">
        <v>1504</v>
      </c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ER12" s="144"/>
      <c r="ES12" s="144"/>
      <c r="ET12" s="144"/>
      <c r="EU12" s="144"/>
      <c r="EV12" s="144"/>
      <c r="EW12" s="144"/>
      <c r="EX12" s="144"/>
      <c r="EY12" s="144"/>
      <c r="EZ12" s="144"/>
      <c r="FA12" s="144"/>
      <c r="FB12" s="144"/>
      <c r="FC12" s="144"/>
      <c r="FD12" s="144"/>
      <c r="FE12" s="144"/>
      <c r="FF12" s="144"/>
      <c r="HW12" s="144"/>
      <c r="HX12" s="144"/>
      <c r="HY12" s="144"/>
      <c r="HZ12" s="144"/>
      <c r="IA12" s="144"/>
      <c r="IB12" s="144"/>
      <c r="IC12" s="144"/>
      <c r="ID12" s="144"/>
      <c r="IE12" s="144"/>
      <c r="IF12" s="144"/>
      <c r="IG12" s="144"/>
      <c r="IH12" s="144"/>
      <c r="II12" s="144"/>
      <c r="IJ12" s="144"/>
      <c r="IK12" s="144"/>
      <c r="LB12" s="144"/>
      <c r="LC12" s="144"/>
      <c r="LD12" s="144"/>
      <c r="LE12" s="144"/>
      <c r="LF12" s="144"/>
      <c r="LG12" s="144"/>
      <c r="LH12" s="144"/>
      <c r="LI12" s="144"/>
      <c r="LJ12" s="144"/>
      <c r="LK12" s="144"/>
      <c r="LL12" s="144"/>
      <c r="LM12" s="144"/>
      <c r="LN12" s="144"/>
      <c r="LO12" s="144"/>
      <c r="LP12" s="144"/>
      <c r="OG12" s="144"/>
      <c r="OH12" s="144"/>
      <c r="OI12" s="144"/>
      <c r="OJ12" s="144"/>
      <c r="OK12" s="144"/>
      <c r="OL12" s="144"/>
      <c r="OM12" s="144"/>
      <c r="ON12" s="144"/>
      <c r="OO12" s="144"/>
      <c r="OP12" s="144"/>
      <c r="OQ12" s="144"/>
      <c r="OR12" s="144"/>
      <c r="OS12" s="144"/>
      <c r="OT12" s="144"/>
      <c r="OU12" s="144"/>
    </row>
    <row r="13" spans="1:478">
      <c r="A13">
        <v>5</v>
      </c>
      <c r="B13">
        <v>63</v>
      </c>
      <c r="C13" t="s">
        <v>85</v>
      </c>
      <c r="D13" t="s">
        <v>86</v>
      </c>
      <c r="E13" s="257" t="s">
        <v>92</v>
      </c>
      <c r="F13" t="s">
        <v>83</v>
      </c>
      <c r="G13">
        <v>1</v>
      </c>
      <c r="H13">
        <v>709.85299999999995</v>
      </c>
      <c r="I13">
        <v>709.029</v>
      </c>
      <c r="J13">
        <v>707.72299999999996</v>
      </c>
      <c r="K13">
        <v>706.14700000000005</v>
      </c>
      <c r="L13">
        <v>703.71400000000006</v>
      </c>
      <c r="M13" s="258" t="s">
        <v>1348</v>
      </c>
      <c r="N13" s="258" t="s">
        <v>1349</v>
      </c>
      <c r="O13" s="5" t="s">
        <v>1505</v>
      </c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ER13" s="144"/>
      <c r="ES13" s="144"/>
      <c r="ET13" s="144"/>
      <c r="EU13" s="144"/>
      <c r="EV13" s="144"/>
      <c r="EW13" s="144"/>
      <c r="EX13" s="144"/>
      <c r="EY13" s="144"/>
      <c r="EZ13" s="144"/>
      <c r="FA13" s="144"/>
      <c r="FB13" s="144"/>
      <c r="FC13" s="144"/>
      <c r="FD13" s="144"/>
      <c r="FE13" s="144"/>
      <c r="FF13" s="144"/>
      <c r="HW13" s="144"/>
      <c r="HX13" s="144"/>
      <c r="HY13" s="144"/>
      <c r="HZ13" s="144"/>
      <c r="IA13" s="144"/>
      <c r="IB13" s="144"/>
      <c r="IC13" s="144"/>
      <c r="ID13" s="144"/>
      <c r="IE13" s="144"/>
      <c r="IF13" s="144"/>
      <c r="IG13" s="144"/>
      <c r="IH13" s="144"/>
      <c r="II13" s="144"/>
      <c r="IJ13" s="144"/>
      <c r="IK13" s="144"/>
      <c r="LB13" s="144"/>
      <c r="LC13" s="144"/>
      <c r="LD13" s="144"/>
      <c r="LE13" s="144"/>
      <c r="LF13" s="144"/>
      <c r="LG13" s="144"/>
      <c r="LH13" s="144"/>
      <c r="LI13" s="144"/>
      <c r="LJ13" s="144"/>
      <c r="LK13" s="144"/>
      <c r="LL13" s="144"/>
      <c r="LM13" s="144"/>
      <c r="LN13" s="144"/>
      <c r="LO13" s="144"/>
      <c r="LP13" s="144"/>
      <c r="OG13" s="144"/>
      <c r="OH13" s="144"/>
      <c r="OI13" s="144"/>
      <c r="OJ13" s="144"/>
      <c r="OK13" s="144"/>
      <c r="OL13" s="144"/>
      <c r="OM13" s="144"/>
      <c r="ON13" s="144"/>
      <c r="OO13" s="144"/>
      <c r="OP13" s="144"/>
      <c r="OQ13" s="144"/>
      <c r="OR13" s="144"/>
      <c r="OS13" s="144"/>
      <c r="OT13" s="144"/>
      <c r="OU13" s="144"/>
    </row>
    <row r="14" spans="1:478">
      <c r="A14">
        <v>5</v>
      </c>
      <c r="B14">
        <v>65</v>
      </c>
      <c r="C14" t="s">
        <v>85</v>
      </c>
      <c r="D14" t="s">
        <v>86</v>
      </c>
      <c r="E14" s="257" t="s">
        <v>90</v>
      </c>
      <c r="F14" t="s">
        <v>83</v>
      </c>
      <c r="G14">
        <v>1</v>
      </c>
      <c r="H14">
        <v>709.85299999999995</v>
      </c>
      <c r="I14">
        <v>709.029</v>
      </c>
      <c r="J14">
        <v>707.72299999999996</v>
      </c>
      <c r="K14">
        <v>704.56399999999996</v>
      </c>
      <c r="L14">
        <v>698.60400000000004</v>
      </c>
      <c r="M14" s="258" t="s">
        <v>1348</v>
      </c>
      <c r="N14" s="258" t="s">
        <v>1349</v>
      </c>
      <c r="O14" s="5" t="s">
        <v>1506</v>
      </c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ER14" s="144"/>
      <c r="ES14" s="144"/>
      <c r="ET14" s="144"/>
      <c r="EU14" s="144"/>
      <c r="EV14" s="144"/>
      <c r="EW14" s="144"/>
      <c r="EX14" s="144"/>
      <c r="EY14" s="144"/>
      <c r="EZ14" s="144"/>
      <c r="FA14" s="144"/>
      <c r="FB14" s="144"/>
      <c r="FC14" s="144"/>
      <c r="FD14" s="144"/>
      <c r="FE14" s="144"/>
      <c r="FF14" s="144"/>
      <c r="HW14" s="144"/>
      <c r="HX14" s="144"/>
      <c r="HY14" s="144"/>
      <c r="HZ14" s="144"/>
      <c r="IA14" s="144"/>
      <c r="IB14" s="144"/>
      <c r="IC14" s="144"/>
      <c r="ID14" s="144"/>
      <c r="IE14" s="144"/>
      <c r="IF14" s="144"/>
      <c r="IG14" s="144"/>
      <c r="IH14" s="144"/>
      <c r="II14" s="144"/>
      <c r="IJ14" s="144"/>
      <c r="IK14" s="144"/>
      <c r="LB14" s="144"/>
      <c r="LC14" s="144"/>
      <c r="LD14" s="144"/>
      <c r="LE14" s="144"/>
      <c r="LF14" s="144"/>
      <c r="LG14" s="144"/>
      <c r="LH14" s="144"/>
      <c r="LI14" s="144"/>
      <c r="LJ14" s="144"/>
      <c r="LK14" s="144"/>
      <c r="LL14" s="144"/>
      <c r="LM14" s="144"/>
      <c r="LN14" s="144"/>
      <c r="LO14" s="144"/>
      <c r="LP14" s="144"/>
      <c r="OG14" s="144"/>
      <c r="OH14" s="144"/>
      <c r="OI14" s="144"/>
      <c r="OJ14" s="144"/>
      <c r="OK14" s="144"/>
      <c r="OL14" s="144"/>
      <c r="OM14" s="144"/>
      <c r="ON14" s="144"/>
      <c r="OO14" s="144"/>
      <c r="OP14" s="144"/>
      <c r="OQ14" s="144"/>
      <c r="OR14" s="144"/>
      <c r="OS14" s="144"/>
      <c r="OT14" s="144"/>
      <c r="OU14" s="144"/>
    </row>
    <row r="15" spans="1:478">
      <c r="A15">
        <v>5</v>
      </c>
      <c r="B15">
        <v>59</v>
      </c>
      <c r="C15" t="s">
        <v>85</v>
      </c>
      <c r="D15" t="s">
        <v>86</v>
      </c>
      <c r="E15" s="257" t="s">
        <v>94</v>
      </c>
      <c r="F15" t="s">
        <v>83</v>
      </c>
      <c r="G15">
        <v>1</v>
      </c>
      <c r="H15">
        <v>709.85299999999995</v>
      </c>
      <c r="I15">
        <v>708.43600000000004</v>
      </c>
      <c r="J15">
        <v>706.96199999999999</v>
      </c>
      <c r="K15">
        <v>704.02599999999995</v>
      </c>
      <c r="L15">
        <v>698.49300000000005</v>
      </c>
      <c r="M15" s="258" t="s">
        <v>1348</v>
      </c>
      <c r="N15" s="258" t="s">
        <v>1349</v>
      </c>
      <c r="O15" s="5" t="s">
        <v>1507</v>
      </c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ER15" s="144"/>
      <c r="ES15" s="144"/>
      <c r="ET15" s="144"/>
      <c r="EU15" s="144"/>
      <c r="EV15" s="144"/>
      <c r="EW15" s="144"/>
      <c r="EX15" s="144"/>
      <c r="EY15" s="144"/>
      <c r="EZ15" s="144"/>
      <c r="FA15" s="144"/>
      <c r="FB15" s="144"/>
      <c r="FC15" s="144"/>
      <c r="FD15" s="144"/>
      <c r="FE15" s="144"/>
      <c r="FF15" s="144"/>
      <c r="HW15" s="144"/>
      <c r="HX15" s="144"/>
      <c r="HY15" s="144"/>
      <c r="HZ15" s="144"/>
      <c r="IA15" s="144"/>
      <c r="IB15" s="144"/>
      <c r="IC15" s="144"/>
      <c r="ID15" s="144"/>
      <c r="IE15" s="144"/>
      <c r="IF15" s="144"/>
      <c r="IG15" s="144"/>
      <c r="IH15" s="144"/>
      <c r="II15" s="144"/>
      <c r="IJ15" s="144"/>
      <c r="IK15" s="144"/>
      <c r="LB15" s="144"/>
      <c r="LC15" s="144"/>
      <c r="LD15" s="144"/>
      <c r="LE15" s="144"/>
      <c r="LF15" s="144"/>
      <c r="LG15" s="144"/>
      <c r="LH15" s="144"/>
      <c r="LI15" s="144"/>
      <c r="LJ15" s="144"/>
      <c r="LK15" s="144"/>
      <c r="LL15" s="144"/>
      <c r="LM15" s="144"/>
      <c r="LN15" s="144"/>
      <c r="LO15" s="144"/>
      <c r="LP15" s="144"/>
      <c r="OG15" s="144"/>
      <c r="OH15" s="144"/>
      <c r="OI15" s="144"/>
      <c r="OJ15" s="144"/>
      <c r="OK15" s="144"/>
      <c r="OL15" s="144"/>
      <c r="OM15" s="144"/>
      <c r="ON15" s="144"/>
      <c r="OO15" s="144"/>
      <c r="OP15" s="144"/>
      <c r="OQ15" s="144"/>
      <c r="OR15" s="144"/>
      <c r="OS15" s="144"/>
      <c r="OT15" s="144"/>
      <c r="OU15" s="144"/>
    </row>
    <row r="16" spans="1:478">
      <c r="A16">
        <v>5</v>
      </c>
      <c r="B16">
        <v>62</v>
      </c>
      <c r="C16" t="s">
        <v>85</v>
      </c>
      <c r="D16" t="s">
        <v>86</v>
      </c>
      <c r="E16" s="257" t="s">
        <v>88</v>
      </c>
      <c r="F16" t="s">
        <v>83</v>
      </c>
      <c r="G16">
        <v>1</v>
      </c>
      <c r="H16">
        <v>709.37</v>
      </c>
      <c r="I16">
        <v>708.43600000000004</v>
      </c>
      <c r="J16">
        <v>706.96199999999999</v>
      </c>
      <c r="K16">
        <v>705.572</v>
      </c>
      <c r="L16">
        <v>703.71400000000006</v>
      </c>
      <c r="M16" s="258" t="s">
        <v>1348</v>
      </c>
      <c r="N16" s="258" t="s">
        <v>1349</v>
      </c>
      <c r="O16" s="5" t="s">
        <v>1508</v>
      </c>
      <c r="BM16" s="144"/>
      <c r="BN16" s="144"/>
      <c r="BO16" s="144"/>
      <c r="BP16" s="144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ER16" s="144"/>
      <c r="ES16" s="144"/>
      <c r="ET16" s="144"/>
      <c r="EU16" s="144"/>
      <c r="EV16" s="144"/>
      <c r="EW16" s="144"/>
      <c r="EX16" s="144"/>
      <c r="EY16" s="144"/>
      <c r="EZ16" s="144"/>
      <c r="FA16" s="144"/>
      <c r="FB16" s="144"/>
      <c r="FC16" s="144"/>
      <c r="FD16" s="144"/>
      <c r="FE16" s="144"/>
      <c r="FF16" s="144"/>
      <c r="HW16" s="144"/>
      <c r="HX16" s="144"/>
      <c r="HY16" s="144"/>
      <c r="HZ16" s="144"/>
      <c r="IA16" s="144"/>
      <c r="IB16" s="144"/>
      <c r="IC16" s="144"/>
      <c r="ID16" s="144"/>
      <c r="IE16" s="144"/>
      <c r="IF16" s="144"/>
      <c r="IG16" s="144"/>
      <c r="IH16" s="144"/>
      <c r="II16" s="144"/>
      <c r="IJ16" s="144"/>
      <c r="IK16" s="144"/>
      <c r="LB16" s="144"/>
      <c r="LC16" s="144"/>
      <c r="LD16" s="144"/>
      <c r="LE16" s="144"/>
      <c r="LF16" s="144"/>
      <c r="LG16" s="144"/>
      <c r="LH16" s="144"/>
      <c r="LI16" s="144"/>
      <c r="LJ16" s="144"/>
      <c r="LK16" s="144"/>
      <c r="LL16" s="144"/>
      <c r="LM16" s="144"/>
      <c r="LN16" s="144"/>
      <c r="LO16" s="144"/>
      <c r="LP16" s="144"/>
      <c r="OG16" s="144"/>
      <c r="OH16" s="144"/>
      <c r="OI16" s="144"/>
      <c r="OJ16" s="144"/>
      <c r="OK16" s="144"/>
      <c r="OL16" s="144"/>
      <c r="OM16" s="144"/>
      <c r="ON16" s="144"/>
      <c r="OO16" s="144"/>
      <c r="OP16" s="144"/>
      <c r="OQ16" s="144"/>
      <c r="OR16" s="144"/>
      <c r="OS16" s="144"/>
      <c r="OT16" s="144"/>
      <c r="OU16" s="144"/>
    </row>
    <row r="17" spans="1:411">
      <c r="A17">
        <v>5</v>
      </c>
      <c r="B17">
        <v>71</v>
      </c>
      <c r="C17" t="s">
        <v>85</v>
      </c>
      <c r="D17" t="s">
        <v>86</v>
      </c>
      <c r="E17" s="257" t="s">
        <v>72</v>
      </c>
      <c r="F17" t="s">
        <v>83</v>
      </c>
      <c r="G17">
        <v>1</v>
      </c>
      <c r="H17">
        <v>708.91800000000001</v>
      </c>
      <c r="I17">
        <v>707.72299999999996</v>
      </c>
      <c r="J17">
        <v>706.14700000000005</v>
      </c>
      <c r="K17">
        <v>704.56399999999996</v>
      </c>
      <c r="L17">
        <v>703.23099999999999</v>
      </c>
      <c r="M17" s="258" t="s">
        <v>1348</v>
      </c>
      <c r="N17" s="258" t="s">
        <v>1349</v>
      </c>
      <c r="O17" s="5" t="s">
        <v>1509</v>
      </c>
      <c r="BM17" s="144"/>
      <c r="BN17" s="144"/>
      <c r="BO17" s="144"/>
      <c r="BP17" s="144"/>
      <c r="BQ17" s="144"/>
      <c r="BR17" s="144"/>
      <c r="BS17" s="144"/>
      <c r="BT17" s="144"/>
      <c r="BU17" s="144"/>
      <c r="BV17" s="144"/>
      <c r="BW17" s="144"/>
      <c r="BX17" s="144"/>
      <c r="BY17" s="144"/>
      <c r="BZ17" s="144"/>
      <c r="CA17" s="144"/>
      <c r="ER17" s="144"/>
      <c r="ES17" s="144"/>
      <c r="ET17" s="144"/>
      <c r="EU17" s="144"/>
      <c r="EV17" s="144"/>
      <c r="EW17" s="144"/>
      <c r="EX17" s="144"/>
      <c r="EY17" s="144"/>
      <c r="EZ17" s="144"/>
      <c r="FA17" s="144"/>
      <c r="FB17" s="144"/>
      <c r="FC17" s="144"/>
      <c r="FD17" s="144"/>
      <c r="FE17" s="144"/>
      <c r="FF17" s="144"/>
      <c r="HW17" s="144"/>
      <c r="HX17" s="144"/>
      <c r="HY17" s="144"/>
      <c r="HZ17" s="144"/>
      <c r="IA17" s="144"/>
      <c r="IB17" s="144"/>
      <c r="IC17" s="144"/>
      <c r="ID17" s="144"/>
      <c r="IE17" s="144"/>
      <c r="IF17" s="144"/>
      <c r="IG17" s="144"/>
      <c r="IH17" s="144"/>
      <c r="II17" s="144"/>
      <c r="IJ17" s="144"/>
      <c r="IK17" s="144"/>
      <c r="LB17" s="144"/>
      <c r="LC17" s="144"/>
      <c r="LD17" s="144"/>
      <c r="LE17" s="144"/>
      <c r="LF17" s="144"/>
      <c r="LG17" s="144"/>
      <c r="LH17" s="144"/>
      <c r="LI17" s="144"/>
      <c r="LJ17" s="144"/>
      <c r="LK17" s="144"/>
      <c r="LL17" s="144"/>
      <c r="LM17" s="144"/>
      <c r="LN17" s="144"/>
      <c r="LO17" s="144"/>
      <c r="LP17" s="144"/>
      <c r="OG17" s="144"/>
      <c r="OH17" s="144"/>
      <c r="OI17" s="144"/>
      <c r="OJ17" s="144"/>
      <c r="OK17" s="144"/>
      <c r="OL17" s="144"/>
      <c r="OM17" s="144"/>
      <c r="ON17" s="144"/>
      <c r="OO17" s="144"/>
      <c r="OP17" s="144"/>
      <c r="OQ17" s="144"/>
      <c r="OR17" s="144"/>
      <c r="OS17" s="144"/>
      <c r="OT17" s="144"/>
      <c r="OU17" s="144"/>
    </row>
    <row r="18" spans="1:411">
      <c r="A18">
        <v>5</v>
      </c>
      <c r="B18">
        <v>56</v>
      </c>
      <c r="C18" t="s">
        <v>85</v>
      </c>
      <c r="D18" t="s">
        <v>86</v>
      </c>
      <c r="E18" s="257" t="s">
        <v>87</v>
      </c>
      <c r="F18" t="s">
        <v>83</v>
      </c>
      <c r="G18">
        <v>1</v>
      </c>
      <c r="H18">
        <v>710.33900000000006</v>
      </c>
      <c r="I18">
        <v>709.37</v>
      </c>
      <c r="J18">
        <v>705.79399999999998</v>
      </c>
      <c r="K18">
        <v>703.23099999999999</v>
      </c>
      <c r="L18">
        <v>702.25199999999995</v>
      </c>
      <c r="M18" s="258" t="s">
        <v>1348</v>
      </c>
      <c r="N18" s="258" t="s">
        <v>1349</v>
      </c>
      <c r="O18" s="5" t="s">
        <v>1510</v>
      </c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ER18" s="144"/>
      <c r="ES18" s="144"/>
      <c r="ET18" s="144"/>
      <c r="EU18" s="144"/>
      <c r="EV18" s="144"/>
      <c r="EW18" s="144"/>
      <c r="EX18" s="144"/>
      <c r="EY18" s="144"/>
      <c r="EZ18" s="144"/>
      <c r="FA18" s="144"/>
      <c r="FB18" s="144"/>
      <c r="FC18" s="144"/>
      <c r="FD18" s="144"/>
      <c r="FE18" s="144"/>
      <c r="FF18" s="144"/>
      <c r="HW18" s="144"/>
      <c r="HX18" s="144"/>
      <c r="HY18" s="144"/>
      <c r="HZ18" s="144"/>
      <c r="IA18" s="144"/>
      <c r="IB18" s="144"/>
      <c r="IC18" s="144"/>
      <c r="ID18" s="144"/>
      <c r="IE18" s="144"/>
      <c r="IF18" s="144"/>
      <c r="IG18" s="144"/>
      <c r="IH18" s="144"/>
      <c r="II18" s="144"/>
      <c r="IJ18" s="144"/>
      <c r="IK18" s="144"/>
      <c r="LB18" s="144"/>
      <c r="LC18" s="144"/>
      <c r="LD18" s="144"/>
      <c r="LE18" s="144"/>
      <c r="LF18" s="144"/>
      <c r="LG18" s="144"/>
      <c r="LH18" s="144"/>
      <c r="LI18" s="144"/>
      <c r="LJ18" s="144"/>
      <c r="LK18" s="144"/>
      <c r="LL18" s="144"/>
      <c r="LM18" s="144"/>
      <c r="LN18" s="144"/>
      <c r="LO18" s="144"/>
      <c r="LP18" s="144"/>
      <c r="OG18" s="144"/>
      <c r="OH18" s="144"/>
      <c r="OI18" s="144"/>
      <c r="OJ18" s="144"/>
      <c r="OK18" s="144"/>
      <c r="OL18" s="144"/>
      <c r="OM18" s="144"/>
      <c r="ON18" s="144"/>
      <c r="OO18" s="144"/>
      <c r="OP18" s="144"/>
      <c r="OQ18" s="144"/>
      <c r="OR18" s="144"/>
      <c r="OS18" s="144"/>
      <c r="OT18" s="144"/>
      <c r="OU18" s="144"/>
    </row>
    <row r="19" spans="1:411">
      <c r="A19">
        <v>5</v>
      </c>
      <c r="B19">
        <v>69</v>
      </c>
      <c r="C19" t="s">
        <v>85</v>
      </c>
      <c r="D19" t="s">
        <v>86</v>
      </c>
      <c r="E19" s="257" t="s">
        <v>97</v>
      </c>
      <c r="F19" t="s">
        <v>83</v>
      </c>
      <c r="G19">
        <v>1</v>
      </c>
      <c r="H19">
        <v>708.91800000000001</v>
      </c>
      <c r="I19">
        <v>707.72299999999996</v>
      </c>
      <c r="J19">
        <v>705.79399999999998</v>
      </c>
      <c r="K19">
        <v>704.67499999999995</v>
      </c>
      <c r="L19">
        <v>703.23099999999999</v>
      </c>
      <c r="M19" s="258" t="s">
        <v>1348</v>
      </c>
      <c r="N19" s="258" t="s">
        <v>1349</v>
      </c>
      <c r="O19" s="5" t="s">
        <v>1511</v>
      </c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ER19" s="144"/>
      <c r="ES19" s="144"/>
      <c r="ET19" s="144"/>
      <c r="EU19" s="144"/>
      <c r="EV19" s="144"/>
      <c r="EW19" s="144"/>
      <c r="EX19" s="144"/>
      <c r="EY19" s="144"/>
      <c r="EZ19" s="144"/>
      <c r="FA19" s="144"/>
      <c r="FB19" s="144"/>
      <c r="FC19" s="144"/>
      <c r="FD19" s="144"/>
      <c r="FE19" s="144"/>
      <c r="FF19" s="144"/>
      <c r="HW19" s="144"/>
      <c r="HX19" s="144"/>
      <c r="HY19" s="144"/>
      <c r="HZ19" s="144"/>
      <c r="IA19" s="144"/>
      <c r="IB19" s="144"/>
      <c r="IC19" s="144"/>
      <c r="ID19" s="144"/>
      <c r="IE19" s="144"/>
      <c r="IF19" s="144"/>
      <c r="IG19" s="144"/>
      <c r="IH19" s="144"/>
      <c r="II19" s="144"/>
      <c r="IJ19" s="144"/>
      <c r="IK19" s="144"/>
      <c r="LB19" s="144"/>
      <c r="LC19" s="144"/>
      <c r="LD19" s="144"/>
      <c r="LE19" s="144"/>
      <c r="LF19" s="144"/>
      <c r="LG19" s="144"/>
      <c r="LH19" s="144"/>
      <c r="LI19" s="144"/>
      <c r="LJ19" s="144"/>
      <c r="LK19" s="144"/>
      <c r="LL19" s="144"/>
      <c r="LM19" s="144"/>
      <c r="LN19" s="144"/>
      <c r="LO19" s="144"/>
      <c r="LP19" s="144"/>
      <c r="OG19" s="144"/>
      <c r="OH19" s="144"/>
      <c r="OI19" s="144"/>
      <c r="OJ19" s="144"/>
      <c r="OK19" s="144"/>
      <c r="OL19" s="144"/>
      <c r="OM19" s="144"/>
      <c r="ON19" s="144"/>
      <c r="OO19" s="144"/>
      <c r="OP19" s="144"/>
      <c r="OQ19" s="144"/>
      <c r="OR19" s="144"/>
      <c r="OS19" s="144"/>
      <c r="OT19" s="144"/>
      <c r="OU19" s="144"/>
    </row>
    <row r="20" spans="1:411">
      <c r="A20">
        <v>5</v>
      </c>
      <c r="B20">
        <v>81</v>
      </c>
      <c r="C20" t="s">
        <v>85</v>
      </c>
      <c r="D20" t="s">
        <v>86</v>
      </c>
      <c r="E20" s="257" t="s">
        <v>662</v>
      </c>
      <c r="F20" t="s">
        <v>83</v>
      </c>
      <c r="G20">
        <v>1</v>
      </c>
      <c r="H20">
        <v>708.30799999999999</v>
      </c>
      <c r="I20">
        <v>707.40599999999995</v>
      </c>
      <c r="J20">
        <v>705.79399999999998</v>
      </c>
      <c r="K20">
        <v>702.25199999999995</v>
      </c>
      <c r="L20">
        <v>697.59699999999998</v>
      </c>
      <c r="M20" s="258" t="s">
        <v>1348</v>
      </c>
      <c r="N20" s="258" t="s">
        <v>1349</v>
      </c>
      <c r="O20" s="5" t="s">
        <v>1512</v>
      </c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ER20" s="144"/>
      <c r="ES20" s="144"/>
      <c r="ET20" s="144"/>
      <c r="EU20" s="144"/>
      <c r="EV20" s="144"/>
      <c r="EW20" s="144"/>
      <c r="EX20" s="144"/>
      <c r="EY20" s="144"/>
      <c r="EZ20" s="144"/>
      <c r="FA20" s="144"/>
      <c r="FB20" s="144"/>
      <c r="FC20" s="144"/>
      <c r="FD20" s="144"/>
      <c r="FE20" s="144"/>
      <c r="FF20" s="144"/>
      <c r="HW20" s="144"/>
      <c r="HX20" s="144"/>
      <c r="HY20" s="144"/>
      <c r="HZ20" s="144"/>
      <c r="IA20" s="144"/>
      <c r="IB20" s="144"/>
      <c r="IC20" s="144"/>
      <c r="ID20" s="144"/>
      <c r="IE20" s="144"/>
      <c r="IF20" s="144"/>
      <c r="IG20" s="144"/>
      <c r="IH20" s="144"/>
      <c r="II20" s="144"/>
      <c r="IJ20" s="144"/>
      <c r="IK20" s="144"/>
      <c r="LB20" s="144"/>
      <c r="LC20" s="144"/>
      <c r="LD20" s="144"/>
      <c r="LE20" s="144"/>
      <c r="LF20" s="144"/>
      <c r="LG20" s="144"/>
      <c r="LH20" s="144"/>
      <c r="LI20" s="144"/>
      <c r="LJ20" s="144"/>
      <c r="LK20" s="144"/>
      <c r="LL20" s="144"/>
      <c r="LM20" s="144"/>
      <c r="LN20" s="144"/>
      <c r="LO20" s="144"/>
      <c r="LP20" s="144"/>
      <c r="OG20" s="144"/>
      <c r="OH20" s="144"/>
      <c r="OI20" s="144"/>
      <c r="OJ20" s="144"/>
      <c r="OK20" s="144"/>
      <c r="OL20" s="144"/>
      <c r="OM20" s="144"/>
      <c r="ON20" s="144"/>
      <c r="OO20" s="144"/>
      <c r="OP20" s="144"/>
      <c r="OQ20" s="144"/>
      <c r="OR20" s="144"/>
      <c r="OS20" s="144"/>
      <c r="OT20" s="144"/>
      <c r="OU20" s="144"/>
    </row>
    <row r="21" spans="1:411">
      <c r="A21">
        <v>5</v>
      </c>
      <c r="B21">
        <v>64</v>
      </c>
      <c r="C21" t="s">
        <v>85</v>
      </c>
      <c r="D21" t="s">
        <v>86</v>
      </c>
      <c r="E21" s="257" t="s">
        <v>89</v>
      </c>
      <c r="F21" t="s">
        <v>83</v>
      </c>
      <c r="G21">
        <v>1</v>
      </c>
      <c r="H21">
        <v>708.30799999999999</v>
      </c>
      <c r="I21">
        <v>706.96199999999999</v>
      </c>
      <c r="J21">
        <v>705.27099999999996</v>
      </c>
      <c r="K21">
        <v>702.56799999999998</v>
      </c>
      <c r="L21">
        <v>698.60400000000004</v>
      </c>
      <c r="M21" s="258" t="s">
        <v>1348</v>
      </c>
      <c r="N21" s="258" t="s">
        <v>1349</v>
      </c>
      <c r="O21" s="5" t="s">
        <v>1513</v>
      </c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ER21" s="144"/>
      <c r="ES21" s="144"/>
      <c r="ET21" s="144"/>
      <c r="EU21" s="144"/>
      <c r="EV21" s="144"/>
      <c r="EW21" s="144"/>
      <c r="EX21" s="144"/>
      <c r="EY21" s="144"/>
      <c r="EZ21" s="144"/>
      <c r="FA21" s="144"/>
      <c r="FB21" s="144"/>
      <c r="FC21" s="144"/>
      <c r="FD21" s="144"/>
      <c r="FE21" s="144"/>
      <c r="FF21" s="144"/>
      <c r="HW21" s="144"/>
      <c r="HX21" s="144"/>
      <c r="HY21" s="144"/>
      <c r="HZ21" s="144"/>
      <c r="IA21" s="144"/>
      <c r="IB21" s="144"/>
      <c r="IC21" s="144"/>
      <c r="ID21" s="144"/>
      <c r="IE21" s="144"/>
      <c r="IF21" s="144"/>
      <c r="IG21" s="144"/>
      <c r="IH21" s="144"/>
      <c r="II21" s="144"/>
      <c r="IJ21" s="144"/>
      <c r="IK21" s="144"/>
      <c r="LB21" s="144"/>
      <c r="LC21" s="144"/>
      <c r="LD21" s="144"/>
      <c r="LE21" s="144"/>
      <c r="LF21" s="144"/>
      <c r="LG21" s="144"/>
      <c r="LH21" s="144"/>
      <c r="LI21" s="144"/>
      <c r="LJ21" s="144"/>
      <c r="LK21" s="144"/>
      <c r="LL21" s="144"/>
      <c r="LM21" s="144"/>
      <c r="LN21" s="144"/>
      <c r="LO21" s="144"/>
      <c r="LP21" s="144"/>
      <c r="OG21" s="144"/>
      <c r="OH21" s="144"/>
      <c r="OI21" s="144"/>
      <c r="OJ21" s="144"/>
      <c r="OK21" s="144"/>
      <c r="OL21" s="144"/>
      <c r="OM21" s="144"/>
      <c r="ON21" s="144"/>
      <c r="OO21" s="144"/>
      <c r="OP21" s="144"/>
      <c r="OQ21" s="144"/>
      <c r="OR21" s="144"/>
      <c r="OS21" s="144"/>
      <c r="OT21" s="144"/>
      <c r="OU21" s="144"/>
    </row>
    <row r="22" spans="1:411">
      <c r="A22">
        <v>5</v>
      </c>
      <c r="B22">
        <v>66</v>
      </c>
      <c r="C22" t="s">
        <v>85</v>
      </c>
      <c r="D22" t="s">
        <v>86</v>
      </c>
      <c r="E22" s="257" t="s">
        <v>95</v>
      </c>
      <c r="F22" t="s">
        <v>83</v>
      </c>
      <c r="G22">
        <v>1</v>
      </c>
      <c r="H22">
        <v>708.91800000000001</v>
      </c>
      <c r="I22">
        <v>706.96199999999999</v>
      </c>
      <c r="J22">
        <v>705.27099999999996</v>
      </c>
      <c r="K22">
        <v>704.02599999999995</v>
      </c>
      <c r="L22">
        <v>701.52300000000002</v>
      </c>
      <c r="M22" s="258" t="s">
        <v>1348</v>
      </c>
      <c r="N22" s="258" t="s">
        <v>1349</v>
      </c>
      <c r="O22" s="5" t="s">
        <v>1514</v>
      </c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ER22" s="144"/>
      <c r="ES22" s="144"/>
      <c r="ET22" s="144"/>
      <c r="EU22" s="144"/>
      <c r="EV22" s="144"/>
      <c r="EW22" s="144"/>
      <c r="EX22" s="144"/>
      <c r="EY22" s="144"/>
      <c r="EZ22" s="144"/>
      <c r="FA22" s="144"/>
      <c r="FB22" s="144"/>
      <c r="FC22" s="144"/>
      <c r="FD22" s="144"/>
      <c r="FE22" s="144"/>
      <c r="FF22" s="144"/>
      <c r="HW22" s="144"/>
      <c r="HX22" s="144"/>
      <c r="HY22" s="144"/>
      <c r="HZ22" s="144"/>
      <c r="IA22" s="144"/>
      <c r="IB22" s="144"/>
      <c r="IC22" s="144"/>
      <c r="ID22" s="144"/>
      <c r="IE22" s="144"/>
      <c r="IF22" s="144"/>
      <c r="IG22" s="144"/>
      <c r="IH22" s="144"/>
      <c r="II22" s="144"/>
      <c r="IJ22" s="144"/>
      <c r="IK22" s="144"/>
      <c r="LB22" s="144"/>
      <c r="LC22" s="144"/>
      <c r="LD22" s="144"/>
      <c r="LE22" s="144"/>
      <c r="LF22" s="144"/>
      <c r="LG22" s="144"/>
      <c r="LH22" s="144"/>
      <c r="LI22" s="144"/>
      <c r="LJ22" s="144"/>
      <c r="LK22" s="144"/>
      <c r="LL22" s="144"/>
      <c r="LM22" s="144"/>
      <c r="LN22" s="144"/>
      <c r="LO22" s="144"/>
      <c r="LP22" s="144"/>
      <c r="OG22" s="144"/>
      <c r="OH22" s="144"/>
      <c r="OI22" s="144"/>
      <c r="OJ22" s="144"/>
      <c r="OK22" s="144"/>
      <c r="OL22" s="144"/>
      <c r="OM22" s="144"/>
      <c r="ON22" s="144"/>
      <c r="OO22" s="144"/>
      <c r="OP22" s="144"/>
      <c r="OQ22" s="144"/>
      <c r="OR22" s="144"/>
      <c r="OS22" s="144"/>
      <c r="OT22" s="144"/>
      <c r="OU22" s="144"/>
    </row>
    <row r="23" spans="1:411">
      <c r="A23">
        <v>5</v>
      </c>
      <c r="B23">
        <v>60</v>
      </c>
      <c r="C23" t="s">
        <v>85</v>
      </c>
      <c r="D23" t="s">
        <v>86</v>
      </c>
      <c r="E23" s="257" t="s">
        <v>661</v>
      </c>
      <c r="F23" t="s">
        <v>83</v>
      </c>
      <c r="G23">
        <v>1</v>
      </c>
      <c r="H23">
        <v>707.72299999999996</v>
      </c>
      <c r="I23">
        <v>706.36900000000003</v>
      </c>
      <c r="J23">
        <v>704.93700000000001</v>
      </c>
      <c r="K23">
        <v>704.02599999999995</v>
      </c>
      <c r="L23">
        <v>698.49300000000005</v>
      </c>
      <c r="M23" s="258" t="s">
        <v>1348</v>
      </c>
      <c r="N23" s="258" t="s">
        <v>1349</v>
      </c>
      <c r="O23" s="5" t="s">
        <v>1515</v>
      </c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ER23" s="144"/>
      <c r="ES23" s="144"/>
      <c r="ET23" s="144"/>
      <c r="EU23" s="144"/>
      <c r="EV23" s="144"/>
      <c r="EW23" s="144"/>
      <c r="EX23" s="144"/>
      <c r="EY23" s="144"/>
      <c r="EZ23" s="144"/>
      <c r="FA23" s="144"/>
      <c r="FB23" s="144"/>
      <c r="FC23" s="144"/>
      <c r="FD23" s="144"/>
      <c r="FE23" s="144"/>
      <c r="FF23" s="144"/>
      <c r="HW23" s="144"/>
      <c r="HX23" s="144"/>
      <c r="HY23" s="144"/>
      <c r="HZ23" s="144"/>
      <c r="IA23" s="144"/>
      <c r="IB23" s="144"/>
      <c r="IC23" s="144"/>
      <c r="ID23" s="144"/>
      <c r="IE23" s="144"/>
      <c r="IF23" s="144"/>
      <c r="IG23" s="144"/>
      <c r="IH23" s="144"/>
      <c r="II23" s="144"/>
      <c r="IJ23" s="144"/>
      <c r="IK23" s="144"/>
      <c r="LB23" s="144"/>
      <c r="LC23" s="144"/>
      <c r="LD23" s="144"/>
      <c r="LE23" s="144"/>
      <c r="LF23" s="144"/>
      <c r="LG23" s="144"/>
      <c r="LH23" s="144"/>
      <c r="LI23" s="144"/>
      <c r="LJ23" s="144"/>
      <c r="LK23" s="144"/>
      <c r="LL23" s="144"/>
      <c r="LM23" s="144"/>
      <c r="LN23" s="144"/>
      <c r="LO23" s="144"/>
      <c r="LP23" s="144"/>
      <c r="OG23" s="144"/>
      <c r="OH23" s="144"/>
      <c r="OI23" s="144"/>
      <c r="OJ23" s="144"/>
      <c r="OK23" s="144"/>
      <c r="OL23" s="144"/>
      <c r="OM23" s="144"/>
      <c r="ON23" s="144"/>
      <c r="OO23" s="144"/>
      <c r="OP23" s="144"/>
      <c r="OQ23" s="144"/>
      <c r="OR23" s="144"/>
      <c r="OS23" s="144"/>
      <c r="OT23" s="144"/>
      <c r="OU23" s="144"/>
    </row>
    <row r="24" spans="1:411">
      <c r="A24">
        <v>5</v>
      </c>
      <c r="B24">
        <v>67</v>
      </c>
      <c r="C24" t="s">
        <v>85</v>
      </c>
      <c r="D24" t="s">
        <v>86</v>
      </c>
      <c r="E24" s="257" t="s">
        <v>156</v>
      </c>
      <c r="F24" t="s">
        <v>83</v>
      </c>
      <c r="G24">
        <v>1</v>
      </c>
      <c r="H24">
        <v>706.66499999999996</v>
      </c>
      <c r="I24">
        <v>705.79399999999998</v>
      </c>
      <c r="J24">
        <v>704.56399999999996</v>
      </c>
      <c r="K24">
        <v>700.94899999999996</v>
      </c>
      <c r="L24">
        <v>696.649</v>
      </c>
      <c r="M24" s="258" t="s">
        <v>1348</v>
      </c>
      <c r="N24" s="258" t="s">
        <v>1349</v>
      </c>
      <c r="O24" s="5" t="s">
        <v>1516</v>
      </c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ER24" s="144"/>
      <c r="ES24" s="144"/>
      <c r="ET24" s="144"/>
      <c r="EU24" s="144"/>
      <c r="EV24" s="144"/>
      <c r="EW24" s="144"/>
      <c r="EX24" s="144"/>
      <c r="EY24" s="144"/>
      <c r="EZ24" s="144"/>
      <c r="FA24" s="144"/>
      <c r="FB24" s="144"/>
      <c r="FC24" s="144"/>
      <c r="FD24" s="144"/>
      <c r="FE24" s="144"/>
      <c r="FF24" s="144"/>
      <c r="HW24" s="144"/>
      <c r="HX24" s="144"/>
      <c r="HY24" s="144"/>
      <c r="HZ24" s="144"/>
      <c r="IA24" s="144"/>
      <c r="IB24" s="144"/>
      <c r="IC24" s="144"/>
      <c r="ID24" s="144"/>
      <c r="IE24" s="144"/>
      <c r="IF24" s="144"/>
      <c r="IG24" s="144"/>
      <c r="IH24" s="144"/>
      <c r="II24" s="144"/>
      <c r="IJ24" s="144"/>
      <c r="IK24" s="144"/>
      <c r="LB24" s="144"/>
      <c r="LC24" s="144"/>
      <c r="LD24" s="144"/>
      <c r="LE24" s="144"/>
      <c r="LF24" s="144"/>
      <c r="LG24" s="144"/>
      <c r="LH24" s="144"/>
      <c r="LI24" s="144"/>
      <c r="LJ24" s="144"/>
      <c r="LK24" s="144"/>
      <c r="LL24" s="144"/>
      <c r="LM24" s="144"/>
      <c r="LN24" s="144"/>
      <c r="LO24" s="144"/>
      <c r="LP24" s="144"/>
      <c r="OG24" s="144"/>
      <c r="OH24" s="144"/>
      <c r="OI24" s="144"/>
      <c r="OJ24" s="144"/>
      <c r="OK24" s="144"/>
      <c r="OL24" s="144"/>
      <c r="OM24" s="144"/>
      <c r="ON24" s="144"/>
      <c r="OO24" s="144"/>
      <c r="OP24" s="144"/>
      <c r="OQ24" s="144"/>
      <c r="OR24" s="144"/>
      <c r="OS24" s="144"/>
      <c r="OT24" s="144"/>
      <c r="OU24" s="144"/>
    </row>
    <row r="25" spans="1:411">
      <c r="A25">
        <v>5</v>
      </c>
      <c r="B25">
        <v>73</v>
      </c>
      <c r="C25" t="s">
        <v>85</v>
      </c>
      <c r="D25" t="s">
        <v>86</v>
      </c>
      <c r="E25" s="257" t="s">
        <v>68</v>
      </c>
      <c r="F25" t="s">
        <v>83</v>
      </c>
      <c r="G25">
        <v>1</v>
      </c>
      <c r="H25">
        <v>706.96199999999999</v>
      </c>
      <c r="I25">
        <v>705.572</v>
      </c>
      <c r="J25">
        <v>704.56399999999996</v>
      </c>
      <c r="K25">
        <v>703.34199999999998</v>
      </c>
      <c r="L25">
        <v>701.52300000000002</v>
      </c>
      <c r="M25" s="258" t="s">
        <v>1348</v>
      </c>
      <c r="N25" s="258" t="s">
        <v>1349</v>
      </c>
      <c r="O25" s="5" t="s">
        <v>1517</v>
      </c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ER25" s="144"/>
      <c r="ES25" s="144"/>
      <c r="ET25" s="144"/>
      <c r="EU25" s="144"/>
      <c r="EV25" s="144"/>
      <c r="EW25" s="144"/>
      <c r="EX25" s="144"/>
      <c r="EY25" s="144"/>
      <c r="EZ25" s="144"/>
      <c r="FA25" s="144"/>
      <c r="FB25" s="144"/>
      <c r="FC25" s="144"/>
      <c r="FD25" s="144"/>
      <c r="FE25" s="144"/>
      <c r="FF25" s="144"/>
      <c r="HW25" s="144"/>
      <c r="HX25" s="144"/>
      <c r="HY25" s="144"/>
      <c r="HZ25" s="144"/>
      <c r="IA25" s="144"/>
      <c r="IB25" s="144"/>
      <c r="IC25" s="144"/>
      <c r="ID25" s="144"/>
      <c r="IE25" s="144"/>
      <c r="IF25" s="144"/>
      <c r="IG25" s="144"/>
      <c r="IH25" s="144"/>
      <c r="II25" s="144"/>
      <c r="IJ25" s="144"/>
      <c r="IK25" s="144"/>
      <c r="LB25" s="144"/>
      <c r="LC25" s="144"/>
      <c r="LD25" s="144"/>
      <c r="LE25" s="144"/>
      <c r="LF25" s="144"/>
      <c r="LG25" s="144"/>
      <c r="LH25" s="144"/>
      <c r="LI25" s="144"/>
      <c r="LJ25" s="144"/>
      <c r="LK25" s="144"/>
      <c r="LL25" s="144"/>
      <c r="LM25" s="144"/>
      <c r="LN25" s="144"/>
      <c r="LO25" s="144"/>
      <c r="LP25" s="144"/>
      <c r="OG25" s="144"/>
      <c r="OH25" s="144"/>
      <c r="OI25" s="144"/>
      <c r="OJ25" s="144"/>
      <c r="OK25" s="144"/>
      <c r="OL25" s="144"/>
      <c r="OM25" s="144"/>
      <c r="ON25" s="144"/>
      <c r="OO25" s="144"/>
      <c r="OP25" s="144"/>
      <c r="OQ25" s="144"/>
      <c r="OR25" s="144"/>
      <c r="OS25" s="144"/>
      <c r="OT25" s="144"/>
      <c r="OU25" s="144"/>
    </row>
    <row r="26" spans="1:411">
      <c r="A26">
        <v>5</v>
      </c>
      <c r="B26">
        <v>70</v>
      </c>
      <c r="C26" t="s">
        <v>85</v>
      </c>
      <c r="D26" t="s">
        <v>86</v>
      </c>
      <c r="E26" s="257" t="s">
        <v>98</v>
      </c>
      <c r="F26" t="s">
        <v>83</v>
      </c>
      <c r="G26">
        <v>1</v>
      </c>
      <c r="H26">
        <v>706.14700000000005</v>
      </c>
      <c r="I26">
        <v>705.27099999999996</v>
      </c>
      <c r="J26">
        <v>704.02599999999995</v>
      </c>
      <c r="K26">
        <v>702.90200000000004</v>
      </c>
      <c r="L26">
        <v>700.577</v>
      </c>
      <c r="M26" s="258" t="s">
        <v>1348</v>
      </c>
      <c r="N26" s="258" t="s">
        <v>1349</v>
      </c>
      <c r="O26" s="5" t="s">
        <v>1518</v>
      </c>
      <c r="BM26" s="144"/>
      <c r="BN26" s="144"/>
      <c r="BO26" s="144"/>
      <c r="BP26" s="144"/>
      <c r="BQ26" s="144"/>
      <c r="BR26" s="144"/>
      <c r="BS26" s="144"/>
      <c r="BT26" s="144"/>
      <c r="BU26" s="144"/>
      <c r="BV26" s="144"/>
      <c r="BW26" s="144"/>
      <c r="BX26" s="144"/>
      <c r="BY26" s="144"/>
      <c r="BZ26" s="144"/>
      <c r="CA26" s="144"/>
      <c r="ER26" s="144"/>
      <c r="ES26" s="144"/>
      <c r="ET26" s="144"/>
      <c r="EU26" s="144"/>
      <c r="EV26" s="144"/>
      <c r="EW26" s="144"/>
      <c r="EX26" s="144"/>
      <c r="EY26" s="144"/>
      <c r="EZ26" s="144"/>
      <c r="FA26" s="144"/>
      <c r="FB26" s="144"/>
      <c r="FC26" s="144"/>
      <c r="FD26" s="144"/>
      <c r="FE26" s="144"/>
      <c r="FF26" s="144"/>
      <c r="HW26" s="144"/>
      <c r="HX26" s="144"/>
      <c r="HY26" s="144"/>
      <c r="HZ26" s="144"/>
      <c r="IA26" s="144"/>
      <c r="IB26" s="144"/>
      <c r="IC26" s="144"/>
      <c r="ID26" s="144"/>
      <c r="IE26" s="144"/>
      <c r="IF26" s="144"/>
      <c r="IG26" s="144"/>
      <c r="IH26" s="144"/>
      <c r="II26" s="144"/>
      <c r="IJ26" s="144"/>
      <c r="IK26" s="144"/>
      <c r="LB26" s="144"/>
      <c r="LC26" s="144"/>
      <c r="LD26" s="144"/>
      <c r="LE26" s="144"/>
      <c r="LF26" s="144"/>
      <c r="LG26" s="144"/>
      <c r="LH26" s="144"/>
      <c r="LI26" s="144"/>
      <c r="LJ26" s="144"/>
      <c r="LK26" s="144"/>
      <c r="LL26" s="144"/>
      <c r="LM26" s="144"/>
      <c r="LN26" s="144"/>
      <c r="LO26" s="144"/>
      <c r="LP26" s="144"/>
      <c r="OG26" s="144"/>
      <c r="OH26" s="144"/>
      <c r="OI26" s="144"/>
      <c r="OJ26" s="144"/>
      <c r="OK26" s="144"/>
      <c r="OL26" s="144"/>
      <c r="OM26" s="144"/>
      <c r="ON26" s="144"/>
      <c r="OO26" s="144"/>
      <c r="OP26" s="144"/>
      <c r="OQ26" s="144"/>
      <c r="OR26" s="144"/>
      <c r="OS26" s="144"/>
      <c r="OT26" s="144"/>
      <c r="OU26" s="144"/>
    </row>
    <row r="27" spans="1:411">
      <c r="A27">
        <v>5</v>
      </c>
      <c r="B27">
        <v>61</v>
      </c>
      <c r="C27" t="s">
        <v>85</v>
      </c>
      <c r="D27" t="s">
        <v>86</v>
      </c>
      <c r="E27" s="257" t="s">
        <v>1366</v>
      </c>
      <c r="F27" t="s">
        <v>83</v>
      </c>
      <c r="G27">
        <v>1</v>
      </c>
      <c r="H27">
        <v>706.96199999999999</v>
      </c>
      <c r="I27">
        <v>705.79399999999998</v>
      </c>
      <c r="J27">
        <v>704.02599999999995</v>
      </c>
      <c r="K27">
        <v>703.23099999999999</v>
      </c>
      <c r="L27">
        <v>698.49300000000005</v>
      </c>
      <c r="M27" s="258" t="s">
        <v>1348</v>
      </c>
      <c r="N27" s="258" t="s">
        <v>1349</v>
      </c>
      <c r="O27" s="5" t="s">
        <v>1519</v>
      </c>
      <c r="BM27" s="144"/>
      <c r="BN27" s="144"/>
      <c r="BO27" s="144"/>
      <c r="BP27" s="144"/>
      <c r="BQ27" s="144"/>
      <c r="BR27" s="144"/>
      <c r="BS27" s="144"/>
      <c r="BT27" s="144"/>
      <c r="BU27" s="144"/>
      <c r="BV27" s="144"/>
      <c r="BW27" s="144"/>
      <c r="BX27" s="144"/>
      <c r="BY27" s="144"/>
      <c r="BZ27" s="144"/>
      <c r="CA27" s="144"/>
      <c r="ER27" s="144"/>
      <c r="ES27" s="144"/>
      <c r="ET27" s="144"/>
      <c r="EU27" s="144"/>
      <c r="EV27" s="144"/>
      <c r="EW27" s="144"/>
      <c r="EX27" s="144"/>
      <c r="EY27" s="144"/>
      <c r="EZ27" s="144"/>
      <c r="FA27" s="144"/>
      <c r="FB27" s="144"/>
      <c r="FC27" s="144"/>
      <c r="FD27" s="144"/>
      <c r="FE27" s="144"/>
      <c r="FF27" s="144"/>
      <c r="HW27" s="144"/>
      <c r="HX27" s="144"/>
      <c r="HY27" s="144"/>
      <c r="HZ27" s="144"/>
      <c r="IA27" s="144"/>
      <c r="IB27" s="144"/>
      <c r="IC27" s="144"/>
      <c r="ID27" s="144"/>
      <c r="IE27" s="144"/>
      <c r="IF27" s="144"/>
      <c r="IG27" s="144"/>
      <c r="IH27" s="144"/>
      <c r="II27" s="144"/>
      <c r="IJ27" s="144"/>
      <c r="IK27" s="144"/>
      <c r="LB27" s="144"/>
      <c r="LC27" s="144"/>
      <c r="LD27" s="144"/>
      <c r="LE27" s="144"/>
      <c r="LF27" s="144"/>
      <c r="LG27" s="144"/>
      <c r="LH27" s="144"/>
      <c r="LI27" s="144"/>
      <c r="LJ27" s="144"/>
      <c r="LK27" s="144"/>
      <c r="LL27" s="144"/>
      <c r="LM27" s="144"/>
      <c r="LN27" s="144"/>
      <c r="LO27" s="144"/>
      <c r="LP27" s="144"/>
      <c r="OG27" s="144"/>
      <c r="OH27" s="144"/>
      <c r="OI27" s="144"/>
      <c r="OJ27" s="144"/>
      <c r="OK27" s="144"/>
      <c r="OL27" s="144"/>
      <c r="OM27" s="144"/>
      <c r="ON27" s="144"/>
      <c r="OO27" s="144"/>
      <c r="OP27" s="144"/>
      <c r="OQ27" s="144"/>
      <c r="OR27" s="144"/>
      <c r="OS27" s="144"/>
      <c r="OT27" s="144"/>
      <c r="OU27" s="144"/>
    </row>
    <row r="28" spans="1:411">
      <c r="A28">
        <v>5</v>
      </c>
      <c r="B28">
        <v>68</v>
      </c>
      <c r="C28" t="s">
        <v>85</v>
      </c>
      <c r="D28" t="s">
        <v>86</v>
      </c>
      <c r="E28" s="257" t="s">
        <v>96</v>
      </c>
      <c r="F28" t="s">
        <v>83</v>
      </c>
      <c r="G28">
        <v>1</v>
      </c>
      <c r="H28">
        <v>706.14700000000005</v>
      </c>
      <c r="I28">
        <v>704.93700000000001</v>
      </c>
      <c r="J28">
        <v>704.02599999999995</v>
      </c>
      <c r="K28">
        <v>702.90200000000004</v>
      </c>
      <c r="L28">
        <v>700.577</v>
      </c>
      <c r="M28" s="258" t="s">
        <v>1348</v>
      </c>
      <c r="N28" s="258" t="s">
        <v>1349</v>
      </c>
      <c r="O28" s="5" t="s">
        <v>1520</v>
      </c>
      <c r="BM28" s="144"/>
      <c r="BN28" s="144"/>
      <c r="BO28" s="144"/>
      <c r="BP28" s="144"/>
      <c r="BQ28" s="144"/>
      <c r="BR28" s="144"/>
      <c r="BS28" s="144"/>
      <c r="BT28" s="144"/>
      <c r="BU28" s="144"/>
      <c r="BV28" s="144"/>
      <c r="BW28" s="144"/>
      <c r="BX28" s="144"/>
      <c r="BY28" s="144"/>
      <c r="BZ28" s="144"/>
      <c r="CA28" s="144"/>
      <c r="ER28" s="144"/>
      <c r="ES28" s="144"/>
      <c r="ET28" s="144"/>
      <c r="EU28" s="144"/>
      <c r="EV28" s="144"/>
      <c r="EW28" s="144"/>
      <c r="EX28" s="144"/>
      <c r="EY28" s="144"/>
      <c r="EZ28" s="144"/>
      <c r="FA28" s="144"/>
      <c r="FB28" s="144"/>
      <c r="FC28" s="144"/>
      <c r="FD28" s="144"/>
      <c r="FE28" s="144"/>
      <c r="FF28" s="144"/>
      <c r="HW28" s="144"/>
      <c r="HX28" s="144"/>
      <c r="HY28" s="144"/>
      <c r="HZ28" s="144"/>
      <c r="IA28" s="144"/>
      <c r="IB28" s="144"/>
      <c r="IC28" s="144"/>
      <c r="ID28" s="144"/>
      <c r="IE28" s="144"/>
      <c r="IF28" s="144"/>
      <c r="IG28" s="144"/>
      <c r="IH28" s="144"/>
      <c r="II28" s="144"/>
      <c r="IJ28" s="144"/>
      <c r="IK28" s="144"/>
      <c r="LB28" s="144"/>
      <c r="LC28" s="144"/>
      <c r="LD28" s="144"/>
      <c r="LE28" s="144"/>
      <c r="LF28" s="144"/>
      <c r="LG28" s="144"/>
      <c r="LH28" s="144"/>
      <c r="LI28" s="144"/>
      <c r="LJ28" s="144"/>
      <c r="LK28" s="144"/>
      <c r="LL28" s="144"/>
      <c r="LM28" s="144"/>
      <c r="LN28" s="144"/>
      <c r="LO28" s="144"/>
      <c r="LP28" s="144"/>
      <c r="OG28" s="144"/>
      <c r="OH28" s="144"/>
      <c r="OI28" s="144"/>
      <c r="OJ28" s="144"/>
      <c r="OK28" s="144"/>
      <c r="OL28" s="144"/>
      <c r="OM28" s="144"/>
      <c r="ON28" s="144"/>
      <c r="OO28" s="144"/>
      <c r="OP28" s="144"/>
      <c r="OQ28" s="144"/>
      <c r="OR28" s="144"/>
      <c r="OS28" s="144"/>
      <c r="OT28" s="144"/>
      <c r="OU28" s="144"/>
    </row>
    <row r="29" spans="1:411">
      <c r="A29">
        <v>5</v>
      </c>
      <c r="B29">
        <v>74</v>
      </c>
      <c r="C29" t="s">
        <v>85</v>
      </c>
      <c r="D29" t="s">
        <v>86</v>
      </c>
      <c r="E29" s="257" t="s">
        <v>100</v>
      </c>
      <c r="F29" t="s">
        <v>83</v>
      </c>
      <c r="G29">
        <v>1</v>
      </c>
      <c r="H29">
        <v>704.93700000000001</v>
      </c>
      <c r="I29">
        <v>704.56399999999996</v>
      </c>
      <c r="J29">
        <v>703.71400000000006</v>
      </c>
      <c r="K29">
        <v>702.56799999999998</v>
      </c>
      <c r="L29">
        <v>699.99599999999998</v>
      </c>
      <c r="M29" s="258" t="s">
        <v>1348</v>
      </c>
      <c r="N29" s="258" t="s">
        <v>1349</v>
      </c>
      <c r="O29" s="5" t="s">
        <v>1521</v>
      </c>
      <c r="BM29" s="144"/>
      <c r="BN29" s="144"/>
      <c r="BO29" s="144"/>
      <c r="BP29" s="144"/>
      <c r="BQ29" s="144"/>
      <c r="BR29" s="144"/>
      <c r="BS29" s="144"/>
      <c r="BT29" s="144"/>
      <c r="BU29" s="144"/>
      <c r="BV29" s="144"/>
      <c r="BW29" s="144"/>
      <c r="BX29" s="144"/>
      <c r="BY29" s="144"/>
      <c r="BZ29" s="144"/>
      <c r="CA29" s="144"/>
      <c r="ER29" s="144"/>
      <c r="ES29" s="144"/>
      <c r="ET29" s="144"/>
      <c r="EU29" s="144"/>
      <c r="EV29" s="144"/>
      <c r="EW29" s="144"/>
      <c r="EX29" s="144"/>
      <c r="EY29" s="144"/>
      <c r="EZ29" s="144"/>
      <c r="FA29" s="144"/>
      <c r="FB29" s="144"/>
      <c r="FC29" s="144"/>
      <c r="FD29" s="144"/>
      <c r="FE29" s="144"/>
      <c r="FF29" s="144"/>
      <c r="HW29" s="144"/>
      <c r="HX29" s="144"/>
      <c r="HY29" s="144"/>
      <c r="HZ29" s="144"/>
      <c r="IA29" s="144"/>
      <c r="IB29" s="144"/>
      <c r="IC29" s="144"/>
      <c r="ID29" s="144"/>
      <c r="IE29" s="144"/>
      <c r="IF29" s="144"/>
      <c r="IG29" s="144"/>
      <c r="IH29" s="144"/>
      <c r="II29" s="144"/>
      <c r="IJ29" s="144"/>
      <c r="IK29" s="144"/>
      <c r="LB29" s="144"/>
      <c r="LC29" s="144"/>
      <c r="LD29" s="144"/>
      <c r="LE29" s="144"/>
      <c r="LF29" s="144"/>
      <c r="LG29" s="144"/>
      <c r="LH29" s="144"/>
      <c r="LI29" s="144"/>
      <c r="LJ29" s="144"/>
      <c r="LK29" s="144"/>
      <c r="LL29" s="144"/>
      <c r="LM29" s="144"/>
      <c r="LN29" s="144"/>
      <c r="LO29" s="144"/>
      <c r="LP29" s="144"/>
      <c r="OG29" s="144"/>
      <c r="OH29" s="144"/>
      <c r="OI29" s="144"/>
      <c r="OJ29" s="144"/>
      <c r="OK29" s="144"/>
      <c r="OL29" s="144"/>
      <c r="OM29" s="144"/>
      <c r="ON29" s="144"/>
      <c r="OO29" s="144"/>
      <c r="OP29" s="144"/>
      <c r="OQ29" s="144"/>
      <c r="OR29" s="144"/>
      <c r="OS29" s="144"/>
      <c r="OT29" s="144"/>
      <c r="OU29" s="144"/>
    </row>
    <row r="30" spans="1:411">
      <c r="A30">
        <v>5</v>
      </c>
      <c r="B30">
        <v>72</v>
      </c>
      <c r="C30" t="s">
        <v>85</v>
      </c>
      <c r="D30" t="s">
        <v>86</v>
      </c>
      <c r="E30" s="257" t="s">
        <v>99</v>
      </c>
      <c r="F30" t="s">
        <v>83</v>
      </c>
      <c r="G30">
        <v>1</v>
      </c>
      <c r="H30">
        <v>705.572</v>
      </c>
      <c r="I30">
        <v>704.56399999999996</v>
      </c>
      <c r="J30">
        <v>703.34199999999998</v>
      </c>
      <c r="K30">
        <v>702.25199999999995</v>
      </c>
      <c r="L30">
        <v>700.577</v>
      </c>
      <c r="M30" s="258" t="s">
        <v>1348</v>
      </c>
      <c r="N30" s="258" t="s">
        <v>1349</v>
      </c>
      <c r="O30" s="5" t="s">
        <v>1522</v>
      </c>
      <c r="BM30" s="144"/>
      <c r="BN30" s="144"/>
      <c r="BO30" s="144"/>
      <c r="BP30" s="144"/>
      <c r="BQ30" s="144"/>
      <c r="BR30" s="144"/>
      <c r="BS30" s="144"/>
      <c r="BT30" s="144"/>
      <c r="BU30" s="144"/>
      <c r="BV30" s="144"/>
      <c r="BW30" s="144"/>
      <c r="BX30" s="144"/>
      <c r="BY30" s="144"/>
      <c r="BZ30" s="144"/>
      <c r="CA30" s="144"/>
      <c r="ER30" s="144"/>
      <c r="ES30" s="144"/>
      <c r="ET30" s="144"/>
      <c r="EU30" s="144"/>
      <c r="EV30" s="144"/>
      <c r="EW30" s="144"/>
      <c r="EX30" s="144"/>
      <c r="EY30" s="144"/>
      <c r="EZ30" s="144"/>
      <c r="FA30" s="144"/>
      <c r="FB30" s="144"/>
      <c r="FC30" s="144"/>
      <c r="FD30" s="144"/>
      <c r="FE30" s="144"/>
      <c r="FF30" s="144"/>
      <c r="HW30" s="144"/>
      <c r="HX30" s="144"/>
      <c r="HY30" s="144"/>
      <c r="HZ30" s="144"/>
      <c r="IA30" s="144"/>
      <c r="IB30" s="144"/>
      <c r="IC30" s="144"/>
      <c r="ID30" s="144"/>
      <c r="IE30" s="144"/>
      <c r="IF30" s="144"/>
      <c r="IG30" s="144"/>
      <c r="IH30" s="144"/>
      <c r="II30" s="144"/>
      <c r="IJ30" s="144"/>
      <c r="IK30" s="144"/>
      <c r="LB30" s="144"/>
      <c r="LC30" s="144"/>
      <c r="LD30" s="144"/>
      <c r="LE30" s="144"/>
      <c r="LF30" s="144"/>
      <c r="LG30" s="144"/>
      <c r="LH30" s="144"/>
      <c r="LI30" s="144"/>
      <c r="LJ30" s="144"/>
      <c r="LK30" s="144"/>
      <c r="LL30" s="144"/>
      <c r="LM30" s="144"/>
      <c r="LN30" s="144"/>
      <c r="LO30" s="144"/>
      <c r="LP30" s="144"/>
      <c r="OG30" s="144"/>
      <c r="OH30" s="144"/>
      <c r="OI30" s="144"/>
      <c r="OJ30" s="144"/>
      <c r="OK30" s="144"/>
      <c r="OL30" s="144"/>
      <c r="OM30" s="144"/>
      <c r="ON30" s="144"/>
      <c r="OO30" s="144"/>
      <c r="OP30" s="144"/>
      <c r="OQ30" s="144"/>
      <c r="OR30" s="144"/>
      <c r="OS30" s="144"/>
      <c r="OT30" s="144"/>
      <c r="OU30" s="144"/>
    </row>
    <row r="31" spans="1:411">
      <c r="A31">
        <v>5</v>
      </c>
      <c r="B31">
        <v>76</v>
      </c>
      <c r="C31" t="s">
        <v>85</v>
      </c>
      <c r="D31" t="s">
        <v>86</v>
      </c>
      <c r="E31" s="257" t="s">
        <v>73</v>
      </c>
      <c r="F31" t="s">
        <v>83</v>
      </c>
      <c r="G31">
        <v>1</v>
      </c>
      <c r="H31">
        <v>704.67499999999995</v>
      </c>
      <c r="I31">
        <v>704.02599999999995</v>
      </c>
      <c r="J31">
        <v>703.23099999999999</v>
      </c>
      <c r="K31">
        <v>702.25199999999995</v>
      </c>
      <c r="L31">
        <v>699.99599999999998</v>
      </c>
      <c r="M31" s="258" t="s">
        <v>1348</v>
      </c>
      <c r="N31" s="258" t="s">
        <v>1349</v>
      </c>
      <c r="O31" s="5" t="s">
        <v>1523</v>
      </c>
      <c r="BM31" s="144"/>
      <c r="BN31" s="144"/>
      <c r="BO31" s="144"/>
      <c r="BP31" s="144"/>
      <c r="BQ31" s="144"/>
      <c r="BR31" s="144"/>
      <c r="BS31" s="144"/>
      <c r="BT31" s="144"/>
      <c r="BU31" s="144"/>
      <c r="BV31" s="144"/>
      <c r="BW31" s="144"/>
      <c r="BX31" s="144"/>
      <c r="BY31" s="144"/>
      <c r="BZ31" s="144"/>
      <c r="CA31" s="144"/>
      <c r="ER31" s="144"/>
      <c r="ES31" s="144"/>
      <c r="ET31" s="144"/>
      <c r="EU31" s="144"/>
      <c r="EV31" s="144"/>
      <c r="EW31" s="144"/>
      <c r="EX31" s="144"/>
      <c r="EY31" s="144"/>
      <c r="EZ31" s="144"/>
      <c r="FA31" s="144"/>
      <c r="FB31" s="144"/>
      <c r="FC31" s="144"/>
      <c r="FD31" s="144"/>
      <c r="FE31" s="144"/>
      <c r="FF31" s="144"/>
      <c r="HW31" s="144"/>
      <c r="HX31" s="144"/>
      <c r="HY31" s="144"/>
      <c r="HZ31" s="144"/>
      <c r="IA31" s="144"/>
      <c r="IB31" s="144"/>
      <c r="IC31" s="144"/>
      <c r="ID31" s="144"/>
      <c r="IE31" s="144"/>
      <c r="IF31" s="144"/>
      <c r="IG31" s="144"/>
      <c r="IH31" s="144"/>
      <c r="II31" s="144"/>
      <c r="IJ31" s="144"/>
      <c r="IK31" s="144"/>
      <c r="LB31" s="144"/>
      <c r="LC31" s="144"/>
      <c r="LD31" s="144"/>
      <c r="LE31" s="144"/>
      <c r="LF31" s="144"/>
      <c r="LG31" s="144"/>
      <c r="LH31" s="144"/>
      <c r="LI31" s="144"/>
      <c r="LJ31" s="144"/>
      <c r="LK31" s="144"/>
      <c r="LL31" s="144"/>
      <c r="LM31" s="144"/>
      <c r="LN31" s="144"/>
      <c r="LO31" s="144"/>
      <c r="LP31" s="144"/>
      <c r="OG31" s="144"/>
      <c r="OH31" s="144"/>
      <c r="OI31" s="144"/>
      <c r="OJ31" s="144"/>
      <c r="OK31" s="144"/>
      <c r="OL31" s="144"/>
      <c r="OM31" s="144"/>
      <c r="ON31" s="144"/>
      <c r="OO31" s="144"/>
      <c r="OP31" s="144"/>
      <c r="OQ31" s="144"/>
      <c r="OR31" s="144"/>
      <c r="OS31" s="144"/>
      <c r="OT31" s="144"/>
      <c r="OU31" s="144"/>
    </row>
    <row r="32" spans="1:411">
      <c r="A32">
        <v>5</v>
      </c>
      <c r="B32">
        <v>75</v>
      </c>
      <c r="C32" t="s">
        <v>85</v>
      </c>
      <c r="D32" t="s">
        <v>86</v>
      </c>
      <c r="E32" s="257" t="s">
        <v>70</v>
      </c>
      <c r="F32" t="s">
        <v>83</v>
      </c>
      <c r="G32">
        <v>1</v>
      </c>
      <c r="H32">
        <v>704.02599999999995</v>
      </c>
      <c r="I32">
        <v>703.23099999999999</v>
      </c>
      <c r="J32">
        <v>701.41200000000003</v>
      </c>
      <c r="K32">
        <v>700.21900000000005</v>
      </c>
      <c r="L32">
        <v>696.649</v>
      </c>
      <c r="M32" s="258" t="s">
        <v>1348</v>
      </c>
      <c r="N32" s="258" t="s">
        <v>1349</v>
      </c>
      <c r="O32" s="5" t="s">
        <v>1524</v>
      </c>
      <c r="BM32" s="144"/>
      <c r="BN32" s="144"/>
      <c r="BO32" s="144"/>
      <c r="BP32" s="144"/>
      <c r="BQ32" s="144"/>
      <c r="BR32" s="144"/>
      <c r="BS32" s="144"/>
      <c r="BT32" s="144"/>
      <c r="BU32" s="144"/>
      <c r="BV32" s="144"/>
      <c r="BW32" s="144"/>
      <c r="BX32" s="144"/>
      <c r="BY32" s="144"/>
      <c r="BZ32" s="144"/>
      <c r="CA32" s="144"/>
      <c r="ER32" s="144"/>
      <c r="ES32" s="144"/>
      <c r="ET32" s="144"/>
      <c r="EU32" s="144"/>
      <c r="EV32" s="144"/>
      <c r="EW32" s="144"/>
      <c r="EX32" s="144"/>
      <c r="EY32" s="144"/>
      <c r="EZ32" s="144"/>
      <c r="FA32" s="144"/>
      <c r="FB32" s="144"/>
      <c r="FC32" s="144"/>
      <c r="FD32" s="144"/>
      <c r="FE32" s="144"/>
      <c r="FF32" s="144"/>
      <c r="HW32" s="144"/>
      <c r="HX32" s="144"/>
      <c r="HY32" s="144"/>
      <c r="HZ32" s="144"/>
      <c r="IA32" s="144"/>
      <c r="IB32" s="144"/>
      <c r="IC32" s="144"/>
      <c r="ID32" s="144"/>
      <c r="IE32" s="144"/>
      <c r="IF32" s="144"/>
      <c r="IG32" s="144"/>
      <c r="IH32" s="144"/>
      <c r="II32" s="144"/>
      <c r="IJ32" s="144"/>
      <c r="IK32" s="144"/>
      <c r="LB32" s="144"/>
      <c r="LC32" s="144"/>
      <c r="LD32" s="144"/>
      <c r="LE32" s="144"/>
      <c r="LF32" s="144"/>
      <c r="LG32" s="144"/>
      <c r="LH32" s="144"/>
      <c r="LI32" s="144"/>
      <c r="LJ32" s="144"/>
      <c r="LK32" s="144"/>
      <c r="LL32" s="144"/>
      <c r="LM32" s="144"/>
      <c r="LN32" s="144"/>
      <c r="LO32" s="144"/>
      <c r="LP32" s="144"/>
      <c r="OG32" s="144"/>
      <c r="OH32" s="144"/>
      <c r="OI32" s="144"/>
      <c r="OJ32" s="144"/>
      <c r="OK32" s="144"/>
      <c r="OL32" s="144"/>
      <c r="OM32" s="144"/>
      <c r="ON32" s="144"/>
      <c r="OO32" s="144"/>
      <c r="OP32" s="144"/>
      <c r="OQ32" s="144"/>
      <c r="OR32" s="144"/>
      <c r="OS32" s="144"/>
      <c r="OT32" s="144"/>
      <c r="OU32" s="144"/>
    </row>
    <row r="33" spans="1:411">
      <c r="A33">
        <v>5</v>
      </c>
      <c r="B33">
        <v>77</v>
      </c>
      <c r="C33" t="s">
        <v>85</v>
      </c>
      <c r="D33" t="s">
        <v>86</v>
      </c>
      <c r="E33" s="257" t="s">
        <v>18862</v>
      </c>
      <c r="F33" t="s">
        <v>83</v>
      </c>
      <c r="G33">
        <v>1</v>
      </c>
      <c r="H33">
        <v>702.25199999999995</v>
      </c>
      <c r="I33">
        <v>701.52300000000002</v>
      </c>
      <c r="J33">
        <v>700.94899999999996</v>
      </c>
      <c r="K33">
        <v>698.60400000000004</v>
      </c>
      <c r="L33">
        <v>694.28300000000002</v>
      </c>
      <c r="M33" s="258" t="s">
        <v>1348</v>
      </c>
      <c r="N33" s="258" t="s">
        <v>1349</v>
      </c>
      <c r="O33" s="5" t="s">
        <v>1525</v>
      </c>
      <c r="BM33" s="144"/>
      <c r="BN33" s="144"/>
      <c r="BO33" s="144"/>
      <c r="BP33" s="144"/>
      <c r="BQ33" s="144"/>
      <c r="BR33" s="144"/>
      <c r="BS33" s="144"/>
      <c r="BT33" s="144"/>
      <c r="BU33" s="144"/>
      <c r="BV33" s="144"/>
      <c r="BW33" s="144"/>
      <c r="BX33" s="144"/>
      <c r="BY33" s="144"/>
      <c r="BZ33" s="144"/>
      <c r="CA33" s="144"/>
      <c r="ER33" s="144"/>
      <c r="ES33" s="144"/>
      <c r="ET33" s="144"/>
      <c r="EU33" s="144"/>
      <c r="EV33" s="144"/>
      <c r="EW33" s="144"/>
      <c r="EX33" s="144"/>
      <c r="EY33" s="144"/>
      <c r="EZ33" s="144"/>
      <c r="FA33" s="144"/>
      <c r="FB33" s="144"/>
      <c r="FC33" s="144"/>
      <c r="FD33" s="144"/>
      <c r="FE33" s="144"/>
      <c r="FF33" s="144"/>
      <c r="HW33" s="144"/>
      <c r="HX33" s="144"/>
      <c r="HY33" s="144"/>
      <c r="HZ33" s="144"/>
      <c r="IA33" s="144"/>
      <c r="IB33" s="144"/>
      <c r="IC33" s="144"/>
      <c r="ID33" s="144"/>
      <c r="IE33" s="144"/>
      <c r="IF33" s="144"/>
      <c r="IG33" s="144"/>
      <c r="IH33" s="144"/>
      <c r="II33" s="144"/>
      <c r="IJ33" s="144"/>
      <c r="IK33" s="144"/>
      <c r="LB33" s="144"/>
      <c r="LC33" s="144"/>
      <c r="LD33" s="144"/>
      <c r="LE33" s="144"/>
      <c r="LF33" s="144"/>
      <c r="LG33" s="144"/>
      <c r="LH33" s="144"/>
      <c r="LI33" s="144"/>
      <c r="LJ33" s="144"/>
      <c r="LK33" s="144"/>
      <c r="LL33" s="144"/>
      <c r="LM33" s="144"/>
      <c r="LN33" s="144"/>
      <c r="LO33" s="144"/>
      <c r="LP33" s="144"/>
      <c r="OG33" s="144"/>
      <c r="OH33" s="144"/>
      <c r="OI33" s="144"/>
      <c r="OJ33" s="144"/>
      <c r="OK33" s="144"/>
      <c r="OL33" s="144"/>
      <c r="OM33" s="144"/>
      <c r="ON33" s="144"/>
      <c r="OO33" s="144"/>
      <c r="OP33" s="144"/>
      <c r="OQ33" s="144"/>
      <c r="OR33" s="144"/>
      <c r="OS33" s="144"/>
      <c r="OT33" s="144"/>
      <c r="OU33" s="144"/>
    </row>
    <row r="34" spans="1:411">
      <c r="A34">
        <v>5</v>
      </c>
      <c r="B34">
        <v>78</v>
      </c>
      <c r="C34" t="s">
        <v>85</v>
      </c>
      <c r="D34" t="s">
        <v>86</v>
      </c>
      <c r="E34" s="257" t="s">
        <v>18863</v>
      </c>
      <c r="F34" t="s">
        <v>83</v>
      </c>
      <c r="G34">
        <v>1</v>
      </c>
      <c r="H34">
        <v>703.71400000000006</v>
      </c>
      <c r="I34">
        <v>702.07799999999997</v>
      </c>
      <c r="J34">
        <v>700.94899999999996</v>
      </c>
      <c r="K34">
        <v>699.99599999999998</v>
      </c>
      <c r="L34">
        <v>694.28300000000002</v>
      </c>
      <c r="M34" s="258" t="s">
        <v>1348</v>
      </c>
      <c r="N34" s="258" t="s">
        <v>1349</v>
      </c>
      <c r="O34" s="5" t="s">
        <v>1526</v>
      </c>
      <c r="BM34" s="144"/>
      <c r="BN34" s="144"/>
      <c r="BO34" s="144"/>
      <c r="BP34" s="144"/>
      <c r="BQ34" s="144"/>
      <c r="BR34" s="144"/>
      <c r="BS34" s="144"/>
      <c r="BT34" s="144"/>
      <c r="BU34" s="144"/>
      <c r="BV34" s="144"/>
      <c r="BW34" s="144"/>
      <c r="BX34" s="144"/>
      <c r="BY34" s="144"/>
      <c r="BZ34" s="144"/>
      <c r="CA34" s="144"/>
      <c r="ER34" s="144"/>
      <c r="ES34" s="144"/>
      <c r="ET34" s="144"/>
      <c r="EU34" s="144"/>
      <c r="EV34" s="144"/>
      <c r="EW34" s="144"/>
      <c r="EX34" s="144"/>
      <c r="EY34" s="144"/>
      <c r="EZ34" s="144"/>
      <c r="FA34" s="144"/>
      <c r="FB34" s="144"/>
      <c r="FC34" s="144"/>
      <c r="FD34" s="144"/>
      <c r="FE34" s="144"/>
      <c r="FF34" s="144"/>
      <c r="HW34" s="144"/>
      <c r="HX34" s="144"/>
      <c r="HY34" s="144"/>
      <c r="HZ34" s="144"/>
      <c r="IA34" s="144"/>
      <c r="IB34" s="144"/>
      <c r="IC34" s="144"/>
      <c r="ID34" s="144"/>
      <c r="IE34" s="144"/>
      <c r="IF34" s="144"/>
      <c r="IG34" s="144"/>
      <c r="IH34" s="144"/>
      <c r="II34" s="144"/>
      <c r="IJ34" s="144"/>
      <c r="IK34" s="144"/>
      <c r="LB34" s="144"/>
      <c r="LC34" s="144"/>
      <c r="LD34" s="144"/>
      <c r="LE34" s="144"/>
      <c r="LF34" s="144"/>
      <c r="LG34" s="144"/>
      <c r="LH34" s="144"/>
      <c r="LI34" s="144"/>
      <c r="LJ34" s="144"/>
      <c r="LK34" s="144"/>
      <c r="LL34" s="144"/>
      <c r="LM34" s="144"/>
      <c r="LN34" s="144"/>
      <c r="LO34" s="144"/>
      <c r="LP34" s="144"/>
      <c r="OG34" s="144"/>
      <c r="OH34" s="144"/>
      <c r="OI34" s="144"/>
      <c r="OJ34" s="144"/>
      <c r="OK34" s="144"/>
      <c r="OL34" s="144"/>
      <c r="OM34" s="144"/>
      <c r="ON34" s="144"/>
      <c r="OO34" s="144"/>
      <c r="OP34" s="144"/>
      <c r="OQ34" s="144"/>
      <c r="OR34" s="144"/>
      <c r="OS34" s="144"/>
      <c r="OT34" s="144"/>
      <c r="OU34" s="144"/>
    </row>
    <row r="35" spans="1:411">
      <c r="A35">
        <v>5</v>
      </c>
      <c r="B35">
        <v>79</v>
      </c>
      <c r="C35" t="s">
        <v>85</v>
      </c>
      <c r="D35" t="s">
        <v>86</v>
      </c>
      <c r="E35" s="257" t="s">
        <v>18864</v>
      </c>
      <c r="F35" t="s">
        <v>83</v>
      </c>
      <c r="G35">
        <v>1</v>
      </c>
      <c r="H35">
        <v>703.23099999999999</v>
      </c>
      <c r="I35">
        <v>702.07799999999997</v>
      </c>
      <c r="J35">
        <v>700.94899999999996</v>
      </c>
      <c r="K35">
        <v>699.99599999999998</v>
      </c>
      <c r="L35">
        <v>694.28300000000002</v>
      </c>
      <c r="M35" s="258" t="s">
        <v>1348</v>
      </c>
      <c r="N35" s="258" t="s">
        <v>1349</v>
      </c>
      <c r="O35" s="5" t="s">
        <v>1527</v>
      </c>
      <c r="BM35" s="144"/>
      <c r="BN35" s="144"/>
      <c r="BO35" s="144"/>
      <c r="BP35" s="144"/>
      <c r="BQ35" s="144"/>
      <c r="BR35" s="144"/>
      <c r="BS35" s="144"/>
      <c r="BT35" s="144"/>
      <c r="BU35" s="144"/>
      <c r="BV35" s="144"/>
      <c r="BW35" s="144"/>
      <c r="BX35" s="144"/>
      <c r="BY35" s="144"/>
      <c r="BZ35" s="144"/>
      <c r="CA35" s="144"/>
      <c r="ER35" s="144"/>
      <c r="ES35" s="144"/>
      <c r="ET35" s="144"/>
      <c r="EU35" s="144"/>
      <c r="EV35" s="144"/>
      <c r="EW35" s="144"/>
      <c r="EX35" s="144"/>
      <c r="EY35" s="144"/>
      <c r="EZ35" s="144"/>
      <c r="FA35" s="144"/>
      <c r="FB35" s="144"/>
      <c r="FC35" s="144"/>
      <c r="FD35" s="144"/>
      <c r="FE35" s="144"/>
      <c r="FF35" s="144"/>
      <c r="HW35" s="144"/>
      <c r="HX35" s="144"/>
      <c r="HY35" s="144"/>
      <c r="HZ35" s="144"/>
      <c r="IA35" s="144"/>
      <c r="IB35" s="144"/>
      <c r="IC35" s="144"/>
      <c r="ID35" s="144"/>
      <c r="IE35" s="144"/>
      <c r="IF35" s="144"/>
      <c r="IG35" s="144"/>
      <c r="IH35" s="144"/>
      <c r="II35" s="144"/>
      <c r="IJ35" s="144"/>
      <c r="IK35" s="144"/>
      <c r="LB35" s="144"/>
      <c r="LC35" s="144"/>
      <c r="LD35" s="144"/>
      <c r="LE35" s="144"/>
      <c r="LF35" s="144"/>
      <c r="LG35" s="144"/>
      <c r="LH35" s="144"/>
      <c r="LI35" s="144"/>
      <c r="LJ35" s="144"/>
      <c r="LK35" s="144"/>
      <c r="LL35" s="144"/>
      <c r="LM35" s="144"/>
      <c r="LN35" s="144"/>
      <c r="LO35" s="144"/>
      <c r="LP35" s="144"/>
      <c r="OG35" s="144"/>
      <c r="OH35" s="144"/>
      <c r="OI35" s="144"/>
      <c r="OJ35" s="144"/>
      <c r="OK35" s="144"/>
      <c r="OL35" s="144"/>
      <c r="OM35" s="144"/>
      <c r="ON35" s="144"/>
      <c r="OO35" s="144"/>
      <c r="OP35" s="144"/>
      <c r="OQ35" s="144"/>
      <c r="OR35" s="144"/>
      <c r="OS35" s="144"/>
      <c r="OT35" s="144"/>
      <c r="OU35" s="144"/>
    </row>
    <row r="36" spans="1:411">
      <c r="A36">
        <v>5</v>
      </c>
      <c r="B36">
        <v>80</v>
      </c>
      <c r="C36" t="s">
        <v>85</v>
      </c>
      <c r="D36" t="s">
        <v>86</v>
      </c>
      <c r="E36" s="257" t="s">
        <v>74</v>
      </c>
      <c r="F36" t="s">
        <v>83</v>
      </c>
      <c r="G36">
        <v>1</v>
      </c>
      <c r="H36">
        <v>703.23099999999999</v>
      </c>
      <c r="I36">
        <v>702.07799999999997</v>
      </c>
      <c r="J36">
        <v>700.94899999999996</v>
      </c>
      <c r="K36">
        <v>698.60400000000004</v>
      </c>
      <c r="L36">
        <v>696.649</v>
      </c>
      <c r="M36" s="258" t="s">
        <v>1348</v>
      </c>
      <c r="N36" s="258" t="s">
        <v>1349</v>
      </c>
      <c r="O36" s="5" t="s">
        <v>1528</v>
      </c>
      <c r="BM36" s="144"/>
      <c r="BN36" s="144"/>
      <c r="BO36" s="144"/>
      <c r="BP36" s="144"/>
      <c r="BQ36" s="144"/>
      <c r="BR36" s="144"/>
      <c r="BS36" s="144"/>
      <c r="BT36" s="144"/>
      <c r="BU36" s="144"/>
      <c r="BV36" s="144"/>
      <c r="BW36" s="144"/>
      <c r="BX36" s="144"/>
      <c r="BY36" s="144"/>
      <c r="BZ36" s="144"/>
      <c r="CA36" s="144"/>
      <c r="ER36" s="144"/>
      <c r="ES36" s="144"/>
      <c r="ET36" s="144"/>
      <c r="EU36" s="144"/>
      <c r="EV36" s="144"/>
      <c r="EW36" s="144"/>
      <c r="EX36" s="144"/>
      <c r="EY36" s="144"/>
      <c r="EZ36" s="144"/>
      <c r="FA36" s="144"/>
      <c r="FB36" s="144"/>
      <c r="FC36" s="144"/>
      <c r="FD36" s="144"/>
      <c r="FE36" s="144"/>
      <c r="FF36" s="144"/>
      <c r="HW36" s="144"/>
      <c r="HX36" s="144"/>
      <c r="HY36" s="144"/>
      <c r="HZ36" s="144"/>
      <c r="IA36" s="144"/>
      <c r="IB36" s="144"/>
      <c r="IC36" s="144"/>
      <c r="ID36" s="144"/>
      <c r="IE36" s="144"/>
      <c r="IF36" s="144"/>
      <c r="IG36" s="144"/>
      <c r="IH36" s="144"/>
      <c r="II36" s="144"/>
      <c r="IJ36" s="144"/>
      <c r="IK36" s="144"/>
      <c r="LB36" s="144"/>
      <c r="LC36" s="144"/>
      <c r="LD36" s="144"/>
      <c r="LE36" s="144"/>
      <c r="LF36" s="144"/>
      <c r="LG36" s="144"/>
      <c r="LH36" s="144"/>
      <c r="LI36" s="144"/>
      <c r="LJ36" s="144"/>
      <c r="LK36" s="144"/>
      <c r="LL36" s="144"/>
      <c r="LM36" s="144"/>
      <c r="LN36" s="144"/>
      <c r="LO36" s="144"/>
      <c r="LP36" s="144"/>
      <c r="OG36" s="144"/>
      <c r="OH36" s="144"/>
      <c r="OI36" s="144"/>
      <c r="OJ36" s="144"/>
      <c r="OK36" s="144"/>
      <c r="OL36" s="144"/>
      <c r="OM36" s="144"/>
      <c r="ON36" s="144"/>
      <c r="OO36" s="144"/>
      <c r="OP36" s="144"/>
      <c r="OQ36" s="144"/>
      <c r="OR36" s="144"/>
      <c r="OS36" s="144"/>
      <c r="OT36" s="144"/>
      <c r="OU36" s="144"/>
    </row>
    <row r="37" spans="1:411">
      <c r="A37">
        <v>6</v>
      </c>
      <c r="B37">
        <v>91</v>
      </c>
      <c r="C37" t="s">
        <v>85</v>
      </c>
      <c r="D37" t="s">
        <v>86</v>
      </c>
      <c r="E37" s="257" t="s">
        <v>379</v>
      </c>
      <c r="F37" t="s">
        <v>84</v>
      </c>
      <c r="G37">
        <v>1</v>
      </c>
      <c r="H37">
        <v>715.10500000000002</v>
      </c>
      <c r="I37">
        <v>713.74300000000005</v>
      </c>
      <c r="J37">
        <v>710.08299999999997</v>
      </c>
      <c r="K37">
        <v>708.04300000000001</v>
      </c>
      <c r="L37">
        <v>706.42</v>
      </c>
      <c r="M37" s="258" t="s">
        <v>1348</v>
      </c>
      <c r="N37" s="258" t="s">
        <v>1349</v>
      </c>
      <c r="O37" s="5" t="s">
        <v>1529</v>
      </c>
      <c r="BM37" s="144"/>
      <c r="BN37" s="144"/>
      <c r="BO37" s="144"/>
      <c r="BP37" s="144"/>
      <c r="BQ37" s="144"/>
      <c r="BR37" s="144"/>
      <c r="BS37" s="144"/>
      <c r="BT37" s="144"/>
      <c r="BU37" s="144"/>
      <c r="BV37" s="144"/>
      <c r="BW37" s="144"/>
      <c r="BX37" s="144"/>
      <c r="BY37" s="144"/>
      <c r="BZ37" s="144"/>
      <c r="CA37" s="144"/>
      <c r="ER37" s="144"/>
      <c r="ES37" s="144"/>
      <c r="ET37" s="144"/>
      <c r="EU37" s="144"/>
      <c r="EV37" s="144"/>
      <c r="EW37" s="144"/>
      <c r="EX37" s="144"/>
      <c r="EY37" s="144"/>
      <c r="EZ37" s="144"/>
      <c r="FA37" s="144"/>
      <c r="FB37" s="144"/>
      <c r="FC37" s="144"/>
      <c r="FD37" s="144"/>
      <c r="FE37" s="144"/>
      <c r="FF37" s="144"/>
      <c r="HW37" s="144"/>
      <c r="HX37" s="144"/>
      <c r="HY37" s="144"/>
      <c r="HZ37" s="144"/>
      <c r="IA37" s="144"/>
      <c r="IB37" s="144"/>
      <c r="IC37" s="144"/>
      <c r="ID37" s="144"/>
      <c r="IE37" s="144"/>
      <c r="IF37" s="144"/>
      <c r="IG37" s="144"/>
      <c r="IH37" s="144"/>
      <c r="II37" s="144"/>
      <c r="IJ37" s="144"/>
      <c r="IK37" s="144"/>
      <c r="LB37" s="144"/>
      <c r="LC37" s="144"/>
      <c r="LD37" s="144"/>
      <c r="LE37" s="144"/>
      <c r="LF37" s="144"/>
      <c r="LG37" s="144"/>
      <c r="LH37" s="144"/>
      <c r="LI37" s="144"/>
      <c r="LJ37" s="144"/>
      <c r="LK37" s="144"/>
      <c r="LL37" s="144"/>
      <c r="LM37" s="144"/>
      <c r="LN37" s="144"/>
      <c r="LO37" s="144"/>
      <c r="LP37" s="144"/>
      <c r="OG37" s="144"/>
      <c r="OH37" s="144"/>
      <c r="OI37" s="144"/>
      <c r="OJ37" s="144"/>
      <c r="OK37" s="144"/>
      <c r="OL37" s="144"/>
      <c r="OM37" s="144"/>
      <c r="ON37" s="144"/>
      <c r="OO37" s="144"/>
      <c r="OP37" s="144"/>
      <c r="OQ37" s="144"/>
      <c r="OR37" s="144"/>
      <c r="OS37" s="144"/>
      <c r="OT37" s="144"/>
      <c r="OU37" s="144"/>
    </row>
    <row r="38" spans="1:411">
      <c r="A38">
        <v>6</v>
      </c>
      <c r="B38">
        <v>86</v>
      </c>
      <c r="C38" t="s">
        <v>85</v>
      </c>
      <c r="D38" t="s">
        <v>86</v>
      </c>
      <c r="E38" s="257" t="s">
        <v>75</v>
      </c>
      <c r="F38" t="s">
        <v>84</v>
      </c>
      <c r="G38">
        <v>1</v>
      </c>
      <c r="H38">
        <v>708.88800000000003</v>
      </c>
      <c r="I38">
        <v>707.91800000000001</v>
      </c>
      <c r="J38">
        <v>706.42</v>
      </c>
      <c r="K38">
        <v>703.57500000000005</v>
      </c>
      <c r="L38">
        <v>701.44</v>
      </c>
      <c r="M38" s="258" t="s">
        <v>1348</v>
      </c>
      <c r="N38" s="258" t="s">
        <v>1349</v>
      </c>
      <c r="O38" s="5" t="s">
        <v>1530</v>
      </c>
      <c r="BM38" s="144"/>
      <c r="BN38" s="144"/>
      <c r="BO38" s="144"/>
      <c r="BP38" s="144"/>
      <c r="BQ38" s="144"/>
      <c r="BR38" s="144"/>
      <c r="BS38" s="144"/>
      <c r="BT38" s="144"/>
      <c r="BU38" s="144"/>
      <c r="BV38" s="144"/>
      <c r="BW38" s="144"/>
      <c r="BX38" s="144"/>
      <c r="BY38" s="144"/>
      <c r="BZ38" s="144"/>
      <c r="CA38" s="144"/>
      <c r="ER38" s="144"/>
      <c r="ES38" s="144"/>
      <c r="ET38" s="144"/>
      <c r="EU38" s="144"/>
      <c r="EV38" s="144"/>
      <c r="EW38" s="144"/>
      <c r="EX38" s="144"/>
      <c r="EY38" s="144"/>
      <c r="EZ38" s="144"/>
      <c r="FA38" s="144"/>
      <c r="FB38" s="144"/>
      <c r="FC38" s="144"/>
      <c r="FD38" s="144"/>
      <c r="FE38" s="144"/>
      <c r="FF38" s="144"/>
      <c r="HW38" s="144"/>
      <c r="HX38" s="144"/>
      <c r="HY38" s="144"/>
      <c r="HZ38" s="144"/>
      <c r="IA38" s="144"/>
      <c r="IB38" s="144"/>
      <c r="IC38" s="144"/>
      <c r="ID38" s="144"/>
      <c r="IE38" s="144"/>
      <c r="IF38" s="144"/>
      <c r="IG38" s="144"/>
      <c r="IH38" s="144"/>
      <c r="II38" s="144"/>
      <c r="IJ38" s="144"/>
      <c r="IK38" s="144"/>
      <c r="LB38" s="144"/>
      <c r="LC38" s="144"/>
      <c r="LD38" s="144"/>
      <c r="LE38" s="144"/>
      <c r="LF38" s="144"/>
      <c r="LG38" s="144"/>
      <c r="LH38" s="144"/>
      <c r="LI38" s="144"/>
      <c r="LJ38" s="144"/>
      <c r="LK38" s="144"/>
      <c r="LL38" s="144"/>
      <c r="LM38" s="144"/>
      <c r="LN38" s="144"/>
      <c r="LO38" s="144"/>
      <c r="LP38" s="144"/>
      <c r="OG38" s="144"/>
      <c r="OH38" s="144"/>
      <c r="OI38" s="144"/>
      <c r="OJ38" s="144"/>
      <c r="OK38" s="144"/>
      <c r="OL38" s="144"/>
      <c r="OM38" s="144"/>
      <c r="ON38" s="144"/>
      <c r="OO38" s="144"/>
      <c r="OP38" s="144"/>
      <c r="OQ38" s="144"/>
      <c r="OR38" s="144"/>
      <c r="OS38" s="144"/>
      <c r="OT38" s="144"/>
      <c r="OU38" s="144"/>
    </row>
    <row r="39" spans="1:411">
      <c r="A39">
        <v>6</v>
      </c>
      <c r="B39">
        <v>87</v>
      </c>
      <c r="C39" t="s">
        <v>85</v>
      </c>
      <c r="D39" t="s">
        <v>86</v>
      </c>
      <c r="E39" s="257" t="s">
        <v>76</v>
      </c>
      <c r="F39" t="s">
        <v>84</v>
      </c>
      <c r="G39">
        <v>1</v>
      </c>
      <c r="H39">
        <v>709.03300000000002</v>
      </c>
      <c r="I39">
        <v>708.04300000000001</v>
      </c>
      <c r="J39">
        <v>706.42</v>
      </c>
      <c r="K39">
        <v>705.09</v>
      </c>
      <c r="L39">
        <v>699.02499999999998</v>
      </c>
      <c r="M39" s="258" t="s">
        <v>1348</v>
      </c>
      <c r="N39" s="258" t="s">
        <v>1349</v>
      </c>
      <c r="O39" s="5" t="s">
        <v>1531</v>
      </c>
      <c r="BM39" s="144"/>
      <c r="BN39" s="144"/>
      <c r="BO39" s="144"/>
      <c r="BP39" s="144"/>
      <c r="BQ39" s="144"/>
      <c r="BR39" s="144"/>
      <c r="BS39" s="144"/>
      <c r="BT39" s="144"/>
      <c r="BU39" s="144"/>
      <c r="BV39" s="144"/>
      <c r="BW39" s="144"/>
      <c r="BX39" s="144"/>
      <c r="BY39" s="144"/>
      <c r="BZ39" s="144"/>
      <c r="CA39" s="144"/>
      <c r="ER39" s="144"/>
      <c r="ES39" s="144"/>
      <c r="ET39" s="144"/>
      <c r="EU39" s="144"/>
      <c r="EV39" s="144"/>
      <c r="EW39" s="144"/>
      <c r="EX39" s="144"/>
      <c r="EY39" s="144"/>
      <c r="EZ39" s="144"/>
      <c r="FA39" s="144"/>
      <c r="FB39" s="144"/>
      <c r="FC39" s="144"/>
      <c r="FD39" s="144"/>
      <c r="FE39" s="144"/>
      <c r="FF39" s="144"/>
      <c r="HW39" s="144"/>
      <c r="HX39" s="144"/>
      <c r="HY39" s="144"/>
      <c r="HZ39" s="144"/>
      <c r="IA39" s="144"/>
      <c r="IB39" s="144"/>
      <c r="IC39" s="144"/>
      <c r="ID39" s="144"/>
      <c r="IE39" s="144"/>
      <c r="IF39" s="144"/>
      <c r="IG39" s="144"/>
      <c r="IH39" s="144"/>
      <c r="II39" s="144"/>
      <c r="IJ39" s="144"/>
      <c r="IK39" s="144"/>
      <c r="LB39" s="144"/>
      <c r="LC39" s="144"/>
      <c r="LD39" s="144"/>
      <c r="LE39" s="144"/>
      <c r="LF39" s="144"/>
      <c r="LG39" s="144"/>
      <c r="LH39" s="144"/>
      <c r="LI39" s="144"/>
      <c r="LJ39" s="144"/>
      <c r="LK39" s="144"/>
      <c r="LL39" s="144"/>
      <c r="LM39" s="144"/>
      <c r="LN39" s="144"/>
      <c r="LO39" s="144"/>
      <c r="LP39" s="144"/>
      <c r="OG39" s="144"/>
      <c r="OH39" s="144"/>
      <c r="OI39" s="144"/>
      <c r="OJ39" s="144"/>
      <c r="OK39" s="144"/>
      <c r="OL39" s="144"/>
      <c r="OM39" s="144"/>
      <c r="ON39" s="144"/>
      <c r="OO39" s="144"/>
      <c r="OP39" s="144"/>
      <c r="OQ39" s="144"/>
      <c r="OR39" s="144"/>
      <c r="OS39" s="144"/>
      <c r="OT39" s="144"/>
      <c r="OU39" s="144"/>
    </row>
    <row r="40" spans="1:411">
      <c r="A40">
        <v>6</v>
      </c>
      <c r="B40">
        <v>83</v>
      </c>
      <c r="C40" t="s">
        <v>85</v>
      </c>
      <c r="D40" t="s">
        <v>86</v>
      </c>
      <c r="E40" s="257" t="s">
        <v>18858</v>
      </c>
      <c r="F40" t="s">
        <v>84</v>
      </c>
      <c r="G40">
        <v>1</v>
      </c>
      <c r="H40">
        <v>706.42</v>
      </c>
      <c r="I40">
        <v>704.57500000000005</v>
      </c>
      <c r="J40">
        <v>702.08799999999997</v>
      </c>
      <c r="K40">
        <v>701.31500000000005</v>
      </c>
      <c r="L40">
        <v>700.31500000000005</v>
      </c>
      <c r="M40" s="258" t="s">
        <v>1348</v>
      </c>
      <c r="N40" s="258" t="s">
        <v>1349</v>
      </c>
      <c r="O40" s="5" t="s">
        <v>1532</v>
      </c>
      <c r="BM40" s="144"/>
      <c r="BN40" s="144"/>
      <c r="BO40" s="144"/>
      <c r="BP40" s="144"/>
      <c r="BQ40" s="144"/>
      <c r="BR40" s="144"/>
      <c r="BS40" s="144"/>
      <c r="BT40" s="144"/>
      <c r="BU40" s="144"/>
      <c r="BV40" s="144"/>
      <c r="BW40" s="144"/>
      <c r="BX40" s="144"/>
      <c r="BY40" s="144"/>
      <c r="BZ40" s="144"/>
      <c r="CA40" s="144"/>
      <c r="ER40" s="144"/>
      <c r="ES40" s="144"/>
      <c r="ET40" s="144"/>
      <c r="EU40" s="144"/>
      <c r="EV40" s="144"/>
      <c r="EW40" s="144"/>
      <c r="EX40" s="144"/>
      <c r="EY40" s="144"/>
      <c r="EZ40" s="144"/>
      <c r="FA40" s="144"/>
      <c r="FB40" s="144"/>
      <c r="FC40" s="144"/>
      <c r="FD40" s="144"/>
      <c r="FE40" s="144"/>
      <c r="FF40" s="144"/>
      <c r="HW40" s="144"/>
      <c r="HX40" s="144"/>
      <c r="HY40" s="144"/>
      <c r="HZ40" s="144"/>
      <c r="IA40" s="144"/>
      <c r="IB40" s="144"/>
      <c r="IC40" s="144"/>
      <c r="ID40" s="144"/>
      <c r="IE40" s="144"/>
      <c r="IF40" s="144"/>
      <c r="IG40" s="144"/>
      <c r="IH40" s="144"/>
      <c r="II40" s="144"/>
      <c r="IJ40" s="144"/>
      <c r="IK40" s="144"/>
      <c r="LB40" s="144"/>
      <c r="LC40" s="144"/>
      <c r="LD40" s="144"/>
      <c r="LE40" s="144"/>
      <c r="LF40" s="144"/>
      <c r="LG40" s="144"/>
      <c r="LH40" s="144"/>
      <c r="LI40" s="144"/>
      <c r="LJ40" s="144"/>
      <c r="LK40" s="144"/>
      <c r="LL40" s="144"/>
      <c r="LM40" s="144"/>
      <c r="LN40" s="144"/>
      <c r="LO40" s="144"/>
      <c r="LP40" s="144"/>
      <c r="OG40" s="144"/>
      <c r="OH40" s="144"/>
      <c r="OI40" s="144"/>
      <c r="OJ40" s="144"/>
      <c r="OK40" s="144"/>
      <c r="OL40" s="144"/>
      <c r="OM40" s="144"/>
      <c r="ON40" s="144"/>
      <c r="OO40" s="144"/>
      <c r="OP40" s="144"/>
      <c r="OQ40" s="144"/>
      <c r="OR40" s="144"/>
      <c r="OS40" s="144"/>
      <c r="OT40" s="144"/>
      <c r="OU40" s="144"/>
    </row>
    <row r="41" spans="1:411">
      <c r="A41">
        <v>6</v>
      </c>
      <c r="B41">
        <v>84</v>
      </c>
      <c r="C41" t="s">
        <v>85</v>
      </c>
      <c r="D41" t="s">
        <v>86</v>
      </c>
      <c r="E41" s="257" t="s">
        <v>18859</v>
      </c>
      <c r="F41" t="s">
        <v>84</v>
      </c>
      <c r="G41">
        <v>1</v>
      </c>
      <c r="H41">
        <v>707.02499999999998</v>
      </c>
      <c r="I41">
        <v>704.57500000000005</v>
      </c>
      <c r="J41">
        <v>702.08799999999997</v>
      </c>
      <c r="K41">
        <v>701.31500000000005</v>
      </c>
      <c r="L41">
        <v>700.31500000000005</v>
      </c>
      <c r="M41" s="258" t="s">
        <v>1348</v>
      </c>
      <c r="N41" s="258" t="s">
        <v>1349</v>
      </c>
      <c r="O41" s="5" t="s">
        <v>1533</v>
      </c>
      <c r="BM41" s="144"/>
      <c r="BN41" s="144"/>
      <c r="BO41" s="144"/>
      <c r="BP41" s="144"/>
      <c r="BQ41" s="144"/>
      <c r="BR41" s="144"/>
      <c r="BS41" s="144"/>
      <c r="BT41" s="144"/>
      <c r="BU41" s="144"/>
      <c r="BV41" s="144"/>
      <c r="BW41" s="144"/>
      <c r="BX41" s="144"/>
      <c r="BY41" s="144"/>
      <c r="BZ41" s="144"/>
      <c r="CA41" s="144"/>
      <c r="ER41" s="144"/>
      <c r="ES41" s="144"/>
      <c r="ET41" s="144"/>
      <c r="EU41" s="144"/>
      <c r="EV41" s="144"/>
      <c r="EW41" s="144"/>
      <c r="EX41" s="144"/>
      <c r="EY41" s="144"/>
      <c r="EZ41" s="144"/>
      <c r="FA41" s="144"/>
      <c r="FB41" s="144"/>
      <c r="FC41" s="144"/>
      <c r="FD41" s="144"/>
      <c r="FE41" s="144"/>
      <c r="FF41" s="144"/>
      <c r="HW41" s="144"/>
      <c r="HX41" s="144"/>
      <c r="HY41" s="144"/>
      <c r="HZ41" s="144"/>
      <c r="IA41" s="144"/>
      <c r="IB41" s="144"/>
      <c r="IC41" s="144"/>
      <c r="ID41" s="144"/>
      <c r="IE41" s="144"/>
      <c r="IF41" s="144"/>
      <c r="IG41" s="144"/>
      <c r="IH41" s="144"/>
      <c r="II41" s="144"/>
      <c r="IJ41" s="144"/>
      <c r="IK41" s="144"/>
      <c r="LB41" s="144"/>
      <c r="LC41" s="144"/>
      <c r="LD41" s="144"/>
      <c r="LE41" s="144"/>
      <c r="LF41" s="144"/>
      <c r="LG41" s="144"/>
      <c r="LH41" s="144"/>
      <c r="LI41" s="144"/>
      <c r="LJ41" s="144"/>
      <c r="LK41" s="144"/>
      <c r="LL41" s="144"/>
      <c r="LM41" s="144"/>
      <c r="LN41" s="144"/>
      <c r="LO41" s="144"/>
      <c r="LP41" s="144"/>
      <c r="OG41" s="144"/>
      <c r="OH41" s="144"/>
      <c r="OI41" s="144"/>
      <c r="OJ41" s="144"/>
      <c r="OK41" s="144"/>
      <c r="OL41" s="144"/>
      <c r="OM41" s="144"/>
      <c r="ON41" s="144"/>
      <c r="OO41" s="144"/>
      <c r="OP41" s="144"/>
      <c r="OQ41" s="144"/>
      <c r="OR41" s="144"/>
      <c r="OS41" s="144"/>
      <c r="OT41" s="144"/>
      <c r="OU41" s="144"/>
    </row>
    <row r="42" spans="1:411">
      <c r="A42">
        <v>6</v>
      </c>
      <c r="B42">
        <v>85</v>
      </c>
      <c r="C42" t="s">
        <v>85</v>
      </c>
      <c r="D42" t="s">
        <v>86</v>
      </c>
      <c r="E42" s="257" t="s">
        <v>166</v>
      </c>
      <c r="F42" t="s">
        <v>84</v>
      </c>
      <c r="G42">
        <v>1</v>
      </c>
      <c r="H42">
        <v>705.46500000000003</v>
      </c>
      <c r="I42">
        <v>704.57500000000005</v>
      </c>
      <c r="J42">
        <v>702.08799999999997</v>
      </c>
      <c r="K42">
        <v>701.31500000000005</v>
      </c>
      <c r="L42">
        <v>700.31500000000005</v>
      </c>
      <c r="M42" s="258" t="s">
        <v>1348</v>
      </c>
      <c r="N42" s="258" t="s">
        <v>1349</v>
      </c>
      <c r="O42" s="5" t="s">
        <v>1534</v>
      </c>
      <c r="BM42" s="144"/>
      <c r="BN42" s="144"/>
      <c r="BO42" s="144"/>
      <c r="BP42" s="144"/>
      <c r="BQ42" s="144"/>
      <c r="BR42" s="144"/>
      <c r="BS42" s="144"/>
      <c r="BT42" s="144"/>
      <c r="BU42" s="144"/>
      <c r="BV42" s="144"/>
      <c r="BW42" s="144"/>
      <c r="BX42" s="144"/>
      <c r="BY42" s="144"/>
      <c r="BZ42" s="144"/>
      <c r="CA42" s="144"/>
      <c r="ER42" s="144"/>
      <c r="ES42" s="144"/>
      <c r="ET42" s="144"/>
      <c r="EU42" s="144"/>
      <c r="EV42" s="144"/>
      <c r="EW42" s="144"/>
      <c r="EX42" s="144"/>
      <c r="EY42" s="144"/>
      <c r="EZ42" s="144"/>
      <c r="FA42" s="144"/>
      <c r="FB42" s="144"/>
      <c r="FC42" s="144"/>
      <c r="FD42" s="144"/>
      <c r="FE42" s="144"/>
      <c r="FF42" s="144"/>
      <c r="HW42" s="144"/>
      <c r="HX42" s="144"/>
      <c r="HY42" s="144"/>
      <c r="HZ42" s="144"/>
      <c r="IA42" s="144"/>
      <c r="IB42" s="144"/>
      <c r="IC42" s="144"/>
      <c r="ID42" s="144"/>
      <c r="IE42" s="144"/>
      <c r="IF42" s="144"/>
      <c r="IG42" s="144"/>
      <c r="IH42" s="144"/>
      <c r="II42" s="144"/>
      <c r="IJ42" s="144"/>
      <c r="IK42" s="144"/>
      <c r="LB42" s="144"/>
      <c r="LC42" s="144"/>
      <c r="LD42" s="144"/>
      <c r="LE42" s="144"/>
      <c r="LF42" s="144"/>
      <c r="LG42" s="144"/>
      <c r="LH42" s="144"/>
      <c r="LI42" s="144"/>
      <c r="LJ42" s="144"/>
      <c r="LK42" s="144"/>
      <c r="LL42" s="144"/>
      <c r="LM42" s="144"/>
      <c r="LN42" s="144"/>
      <c r="LO42" s="144"/>
      <c r="LP42" s="144"/>
      <c r="OG42" s="144"/>
      <c r="OH42" s="144"/>
      <c r="OI42" s="144"/>
      <c r="OJ42" s="144"/>
      <c r="OK42" s="144"/>
      <c r="OL42" s="144"/>
      <c r="OM42" s="144"/>
      <c r="ON42" s="144"/>
      <c r="OO42" s="144"/>
      <c r="OP42" s="144"/>
      <c r="OQ42" s="144"/>
      <c r="OR42" s="144"/>
      <c r="OS42" s="144"/>
      <c r="OT42" s="144"/>
      <c r="OU42" s="144"/>
    </row>
    <row r="43" spans="1:411">
      <c r="A43">
        <v>6</v>
      </c>
      <c r="B43">
        <v>96</v>
      </c>
      <c r="C43" t="s">
        <v>85</v>
      </c>
      <c r="D43" t="s">
        <v>86</v>
      </c>
      <c r="E43" s="257" t="s">
        <v>80</v>
      </c>
      <c r="F43" t="s">
        <v>84</v>
      </c>
      <c r="G43">
        <v>1</v>
      </c>
      <c r="H43">
        <v>708.04300000000001</v>
      </c>
      <c r="I43">
        <v>706.42</v>
      </c>
      <c r="J43">
        <v>702.08799999999997</v>
      </c>
      <c r="K43">
        <v>700.42</v>
      </c>
      <c r="L43">
        <v>699.803</v>
      </c>
      <c r="M43" s="258" t="s">
        <v>1348</v>
      </c>
      <c r="N43" s="258" t="s">
        <v>1349</v>
      </c>
      <c r="O43" s="5" t="s">
        <v>1535</v>
      </c>
      <c r="BM43" s="144"/>
      <c r="BN43" s="144"/>
      <c r="BO43" s="144"/>
      <c r="BP43" s="144"/>
      <c r="BQ43" s="144"/>
      <c r="BR43" s="144"/>
      <c r="BS43" s="144"/>
      <c r="BT43" s="144"/>
      <c r="BU43" s="144"/>
      <c r="BV43" s="144"/>
      <c r="BW43" s="144"/>
      <c r="BX43" s="144"/>
      <c r="BY43" s="144"/>
      <c r="BZ43" s="144"/>
      <c r="CA43" s="144"/>
      <c r="ER43" s="144"/>
      <c r="ES43" s="144"/>
      <c r="ET43" s="144"/>
      <c r="EU43" s="144"/>
      <c r="EV43" s="144"/>
      <c r="EW43" s="144"/>
      <c r="EX43" s="144"/>
      <c r="EY43" s="144"/>
      <c r="EZ43" s="144"/>
      <c r="FA43" s="144"/>
      <c r="FB43" s="144"/>
      <c r="FC43" s="144"/>
      <c r="FD43" s="144"/>
      <c r="FE43" s="144"/>
      <c r="FF43" s="144"/>
      <c r="HW43" s="144"/>
      <c r="HX43" s="144"/>
      <c r="HY43" s="144"/>
      <c r="HZ43" s="144"/>
      <c r="IA43" s="144"/>
      <c r="IB43" s="144"/>
      <c r="IC43" s="144"/>
      <c r="ID43" s="144"/>
      <c r="IE43" s="144"/>
      <c r="IF43" s="144"/>
      <c r="IG43" s="144"/>
      <c r="IH43" s="144"/>
      <c r="II43" s="144"/>
      <c r="IJ43" s="144"/>
      <c r="IK43" s="144"/>
      <c r="LB43" s="144"/>
      <c r="LC43" s="144"/>
      <c r="LD43" s="144"/>
      <c r="LE43" s="144"/>
      <c r="LF43" s="144"/>
      <c r="LG43" s="144"/>
      <c r="LH43" s="144"/>
      <c r="LI43" s="144"/>
      <c r="LJ43" s="144"/>
      <c r="LK43" s="144"/>
      <c r="LL43" s="144"/>
      <c r="LM43" s="144"/>
      <c r="LN43" s="144"/>
      <c r="LO43" s="144"/>
      <c r="LP43" s="144"/>
      <c r="OG43" s="144"/>
      <c r="OH43" s="144"/>
      <c r="OI43" s="144"/>
      <c r="OJ43" s="144"/>
      <c r="OK43" s="144"/>
      <c r="OL43" s="144"/>
      <c r="OM43" s="144"/>
      <c r="ON43" s="144"/>
      <c r="OO43" s="144"/>
      <c r="OP43" s="144"/>
      <c r="OQ43" s="144"/>
      <c r="OR43" s="144"/>
      <c r="OS43" s="144"/>
      <c r="OT43" s="144"/>
      <c r="OU43" s="144"/>
    </row>
    <row r="44" spans="1:411">
      <c r="A44">
        <v>6</v>
      </c>
      <c r="B44">
        <v>89</v>
      </c>
      <c r="C44" t="s">
        <v>85</v>
      </c>
      <c r="D44" t="s">
        <v>86</v>
      </c>
      <c r="E44" s="257" t="s">
        <v>79</v>
      </c>
      <c r="F44" t="s">
        <v>84</v>
      </c>
      <c r="G44">
        <v>1</v>
      </c>
      <c r="H44">
        <v>707.38</v>
      </c>
      <c r="I44">
        <v>706.42</v>
      </c>
      <c r="J44">
        <v>701.44</v>
      </c>
      <c r="K44">
        <v>700.31500000000005</v>
      </c>
      <c r="L44">
        <v>698.98500000000001</v>
      </c>
      <c r="M44" s="258" t="s">
        <v>1348</v>
      </c>
      <c r="N44" s="258" t="s">
        <v>1349</v>
      </c>
      <c r="O44" s="5" t="s">
        <v>1536</v>
      </c>
      <c r="BM44" s="144"/>
      <c r="BN44" s="144"/>
      <c r="BO44" s="144"/>
      <c r="BP44" s="144"/>
      <c r="BQ44" s="144"/>
      <c r="BR44" s="144"/>
      <c r="BS44" s="144"/>
      <c r="BT44" s="144"/>
      <c r="BU44" s="144"/>
      <c r="BV44" s="144"/>
      <c r="BW44" s="144"/>
      <c r="BX44" s="144"/>
      <c r="BY44" s="144"/>
      <c r="BZ44" s="144"/>
      <c r="CA44" s="144"/>
      <c r="ER44" s="144"/>
      <c r="ES44" s="144"/>
      <c r="ET44" s="144"/>
      <c r="EU44" s="144"/>
      <c r="EV44" s="144"/>
      <c r="EW44" s="144"/>
      <c r="EX44" s="144"/>
      <c r="EY44" s="144"/>
      <c r="EZ44" s="144"/>
      <c r="FA44" s="144"/>
      <c r="FB44" s="144"/>
      <c r="FC44" s="144"/>
      <c r="FD44" s="144"/>
      <c r="FE44" s="144"/>
      <c r="FF44" s="144"/>
      <c r="HW44" s="144"/>
      <c r="HX44" s="144"/>
      <c r="HY44" s="144"/>
      <c r="HZ44" s="144"/>
      <c r="IA44" s="144"/>
      <c r="IB44" s="144"/>
      <c r="IC44" s="144"/>
      <c r="ID44" s="144"/>
      <c r="IE44" s="144"/>
      <c r="IF44" s="144"/>
      <c r="IG44" s="144"/>
      <c r="IH44" s="144"/>
      <c r="II44" s="144"/>
      <c r="IJ44" s="144"/>
      <c r="IK44" s="144"/>
      <c r="LB44" s="144"/>
      <c r="LC44" s="144"/>
      <c r="LD44" s="144"/>
      <c r="LE44" s="144"/>
      <c r="LF44" s="144"/>
      <c r="LG44" s="144"/>
      <c r="LH44" s="144"/>
      <c r="LI44" s="144"/>
      <c r="LJ44" s="144"/>
      <c r="LK44" s="144"/>
      <c r="LL44" s="144"/>
      <c r="LM44" s="144"/>
      <c r="LN44" s="144"/>
      <c r="LO44" s="144"/>
      <c r="LP44" s="144"/>
      <c r="OG44" s="144"/>
      <c r="OH44" s="144"/>
      <c r="OI44" s="144"/>
      <c r="OJ44" s="144"/>
      <c r="OK44" s="144"/>
      <c r="OL44" s="144"/>
      <c r="OM44" s="144"/>
      <c r="ON44" s="144"/>
      <c r="OO44" s="144"/>
      <c r="OP44" s="144"/>
      <c r="OQ44" s="144"/>
      <c r="OR44" s="144"/>
      <c r="OS44" s="144"/>
      <c r="OT44" s="144"/>
      <c r="OU44" s="144"/>
    </row>
    <row r="45" spans="1:411">
      <c r="A45">
        <v>6</v>
      </c>
      <c r="B45">
        <v>93</v>
      </c>
      <c r="C45" t="s">
        <v>85</v>
      </c>
      <c r="D45" t="s">
        <v>86</v>
      </c>
      <c r="E45" s="257" t="s">
        <v>103</v>
      </c>
      <c r="F45" t="s">
        <v>84</v>
      </c>
      <c r="G45">
        <v>1</v>
      </c>
      <c r="H45">
        <v>707.02499999999998</v>
      </c>
      <c r="I45">
        <v>706.92</v>
      </c>
      <c r="J45">
        <v>701.44</v>
      </c>
      <c r="K45">
        <v>700.42</v>
      </c>
      <c r="L45">
        <v>699.447</v>
      </c>
      <c r="M45" s="258" t="s">
        <v>1348</v>
      </c>
      <c r="N45" s="258" t="s">
        <v>1349</v>
      </c>
      <c r="O45" s="5" t="s">
        <v>1537</v>
      </c>
      <c r="BM45" s="144"/>
      <c r="BN45" s="144"/>
      <c r="BO45" s="144"/>
      <c r="BP45" s="144"/>
      <c r="BQ45" s="144"/>
      <c r="BR45" s="144"/>
      <c r="BS45" s="144"/>
      <c r="BT45" s="144"/>
      <c r="BU45" s="144"/>
      <c r="BV45" s="144"/>
      <c r="BW45" s="144"/>
      <c r="BX45" s="144"/>
      <c r="BY45" s="144"/>
      <c r="BZ45" s="144"/>
      <c r="CA45" s="144"/>
      <c r="ER45" s="144"/>
      <c r="ES45" s="144"/>
      <c r="ET45" s="144"/>
      <c r="EU45" s="144"/>
      <c r="EV45" s="144"/>
      <c r="EW45" s="144"/>
      <c r="EX45" s="144"/>
      <c r="EY45" s="144"/>
      <c r="EZ45" s="144"/>
      <c r="FA45" s="144"/>
      <c r="FB45" s="144"/>
      <c r="FC45" s="144"/>
      <c r="FD45" s="144"/>
      <c r="FE45" s="144"/>
      <c r="FF45" s="144"/>
      <c r="HW45" s="144"/>
      <c r="HX45" s="144"/>
      <c r="HY45" s="144"/>
      <c r="HZ45" s="144"/>
      <c r="IA45" s="144"/>
      <c r="IB45" s="144"/>
      <c r="IC45" s="144"/>
      <c r="ID45" s="144"/>
      <c r="IE45" s="144"/>
      <c r="IF45" s="144"/>
      <c r="IG45" s="144"/>
      <c r="IH45" s="144"/>
      <c r="II45" s="144"/>
      <c r="IJ45" s="144"/>
      <c r="IK45" s="144"/>
      <c r="LB45" s="144"/>
      <c r="LC45" s="144"/>
      <c r="LD45" s="144"/>
      <c r="LE45" s="144"/>
      <c r="LF45" s="144"/>
      <c r="LG45" s="144"/>
      <c r="LH45" s="144"/>
      <c r="LI45" s="144"/>
      <c r="LJ45" s="144"/>
      <c r="LK45" s="144"/>
      <c r="LL45" s="144"/>
      <c r="LM45" s="144"/>
      <c r="LN45" s="144"/>
      <c r="LO45" s="144"/>
      <c r="LP45" s="144"/>
      <c r="OG45" s="144"/>
      <c r="OH45" s="144"/>
      <c r="OI45" s="144"/>
      <c r="OJ45" s="144"/>
      <c r="OK45" s="144"/>
      <c r="OL45" s="144"/>
      <c r="OM45" s="144"/>
      <c r="ON45" s="144"/>
      <c r="OO45" s="144"/>
      <c r="OP45" s="144"/>
      <c r="OQ45" s="144"/>
      <c r="OR45" s="144"/>
      <c r="OS45" s="144"/>
      <c r="OT45" s="144"/>
      <c r="OU45" s="144"/>
    </row>
    <row r="46" spans="1:411">
      <c r="A46">
        <v>6</v>
      </c>
      <c r="B46">
        <v>95</v>
      </c>
      <c r="C46" t="s">
        <v>85</v>
      </c>
      <c r="D46" t="s">
        <v>86</v>
      </c>
      <c r="E46" s="257" t="s">
        <v>78</v>
      </c>
      <c r="F46" t="s">
        <v>84</v>
      </c>
      <c r="G46">
        <v>1</v>
      </c>
      <c r="H46">
        <v>707.38</v>
      </c>
      <c r="I46">
        <v>706.04300000000001</v>
      </c>
      <c r="J46">
        <v>701.44</v>
      </c>
      <c r="K46">
        <v>700.42</v>
      </c>
      <c r="L46">
        <v>699.803</v>
      </c>
      <c r="M46" s="258" t="s">
        <v>1348</v>
      </c>
      <c r="N46" s="258" t="s">
        <v>1349</v>
      </c>
      <c r="O46" s="5" t="s">
        <v>1538</v>
      </c>
      <c r="BM46" s="144"/>
      <c r="BN46" s="144"/>
      <c r="BO46" s="144"/>
      <c r="BP46" s="144"/>
      <c r="BQ46" s="144"/>
      <c r="BR46" s="144"/>
      <c r="BS46" s="144"/>
      <c r="BT46" s="144"/>
      <c r="BU46" s="144"/>
      <c r="BV46" s="144"/>
      <c r="BW46" s="144"/>
      <c r="BX46" s="144"/>
      <c r="BY46" s="144"/>
      <c r="BZ46" s="144"/>
      <c r="CA46" s="144"/>
      <c r="ER46" s="144"/>
      <c r="ES46" s="144"/>
      <c r="ET46" s="144"/>
      <c r="EU46" s="144"/>
      <c r="EV46" s="144"/>
      <c r="EW46" s="144"/>
      <c r="EX46" s="144"/>
      <c r="EY46" s="144"/>
      <c r="EZ46" s="144"/>
      <c r="FA46" s="144"/>
      <c r="FB46" s="144"/>
      <c r="FC46" s="144"/>
      <c r="FD46" s="144"/>
      <c r="FE46" s="144"/>
      <c r="FF46" s="144"/>
      <c r="HW46" s="144"/>
      <c r="HX46" s="144"/>
      <c r="HY46" s="144"/>
      <c r="HZ46" s="144"/>
      <c r="IA46" s="144"/>
      <c r="IB46" s="144"/>
      <c r="IC46" s="144"/>
      <c r="ID46" s="144"/>
      <c r="IE46" s="144"/>
      <c r="IF46" s="144"/>
      <c r="IG46" s="144"/>
      <c r="IH46" s="144"/>
      <c r="II46" s="144"/>
      <c r="IJ46" s="144"/>
      <c r="IK46" s="144"/>
      <c r="LB46" s="144"/>
      <c r="LC46" s="144"/>
      <c r="LD46" s="144"/>
      <c r="LE46" s="144"/>
      <c r="LF46" s="144"/>
      <c r="LG46" s="144"/>
      <c r="LH46" s="144"/>
      <c r="LI46" s="144"/>
      <c r="LJ46" s="144"/>
      <c r="LK46" s="144"/>
      <c r="LL46" s="144"/>
      <c r="LM46" s="144"/>
      <c r="LN46" s="144"/>
      <c r="LO46" s="144"/>
      <c r="LP46" s="144"/>
      <c r="OG46" s="144"/>
      <c r="OH46" s="144"/>
      <c r="OI46" s="144"/>
      <c r="OJ46" s="144"/>
      <c r="OK46" s="144"/>
      <c r="OL46" s="144"/>
      <c r="OM46" s="144"/>
      <c r="ON46" s="144"/>
      <c r="OO46" s="144"/>
      <c r="OP46" s="144"/>
      <c r="OQ46" s="144"/>
      <c r="OR46" s="144"/>
      <c r="OS46" s="144"/>
      <c r="OT46" s="144"/>
      <c r="OU46" s="144"/>
    </row>
    <row r="47" spans="1:411">
      <c r="A47">
        <v>6</v>
      </c>
      <c r="B47">
        <v>99</v>
      </c>
      <c r="C47" t="s">
        <v>85</v>
      </c>
      <c r="D47" t="s">
        <v>86</v>
      </c>
      <c r="E47" s="257" t="s">
        <v>106</v>
      </c>
      <c r="F47" t="s">
        <v>84</v>
      </c>
      <c r="G47">
        <v>1</v>
      </c>
      <c r="H47">
        <v>705.81200000000001</v>
      </c>
      <c r="I47">
        <v>705.09</v>
      </c>
      <c r="J47">
        <v>701.44</v>
      </c>
      <c r="K47">
        <v>700.31500000000005</v>
      </c>
      <c r="L47">
        <v>699.02499999999998</v>
      </c>
      <c r="M47" s="258" t="s">
        <v>1348</v>
      </c>
      <c r="N47" s="258" t="s">
        <v>1349</v>
      </c>
      <c r="O47" s="5" t="s">
        <v>1539</v>
      </c>
      <c r="BM47" s="144"/>
      <c r="BN47" s="144"/>
      <c r="BO47" s="144"/>
      <c r="BP47" s="144"/>
      <c r="BQ47" s="144"/>
      <c r="BR47" s="144"/>
      <c r="BS47" s="144"/>
      <c r="BT47" s="144"/>
      <c r="BU47" s="144"/>
      <c r="BV47" s="144"/>
      <c r="BW47" s="144"/>
      <c r="BX47" s="144"/>
      <c r="BY47" s="144"/>
      <c r="BZ47" s="144"/>
      <c r="CA47" s="144"/>
      <c r="ER47" s="144"/>
      <c r="ES47" s="144"/>
      <c r="ET47" s="144"/>
      <c r="EU47" s="144"/>
      <c r="EV47" s="144"/>
      <c r="EW47" s="144"/>
      <c r="EX47" s="144"/>
      <c r="EY47" s="144"/>
      <c r="EZ47" s="144"/>
      <c r="FA47" s="144"/>
      <c r="FB47" s="144"/>
      <c r="FC47" s="144"/>
      <c r="FD47" s="144"/>
      <c r="FE47" s="144"/>
      <c r="FF47" s="144"/>
      <c r="HW47" s="144"/>
      <c r="HX47" s="144"/>
      <c r="HY47" s="144"/>
      <c r="HZ47" s="144"/>
      <c r="IA47" s="144"/>
      <c r="IB47" s="144"/>
      <c r="IC47" s="144"/>
      <c r="ID47" s="144"/>
      <c r="IE47" s="144"/>
      <c r="IF47" s="144"/>
      <c r="IG47" s="144"/>
      <c r="IH47" s="144"/>
      <c r="II47" s="144"/>
      <c r="IJ47" s="144"/>
      <c r="IK47" s="144"/>
      <c r="LB47" s="144"/>
      <c r="LC47" s="144"/>
      <c r="LD47" s="144"/>
      <c r="LE47" s="144"/>
      <c r="LF47" s="144"/>
      <c r="LG47" s="144"/>
      <c r="LH47" s="144"/>
      <c r="LI47" s="144"/>
      <c r="LJ47" s="144"/>
      <c r="LK47" s="144"/>
      <c r="LL47" s="144"/>
      <c r="LM47" s="144"/>
      <c r="LN47" s="144"/>
      <c r="LO47" s="144"/>
      <c r="LP47" s="144"/>
      <c r="OG47" s="144"/>
      <c r="OH47" s="144"/>
      <c r="OI47" s="144"/>
      <c r="OJ47" s="144"/>
      <c r="OK47" s="144"/>
      <c r="OL47" s="144"/>
      <c r="OM47" s="144"/>
      <c r="ON47" s="144"/>
      <c r="OO47" s="144"/>
      <c r="OP47" s="144"/>
      <c r="OQ47" s="144"/>
      <c r="OR47" s="144"/>
      <c r="OS47" s="144"/>
      <c r="OT47" s="144"/>
      <c r="OU47" s="144"/>
    </row>
    <row r="48" spans="1:411">
      <c r="A48">
        <v>6</v>
      </c>
      <c r="B48">
        <v>100</v>
      </c>
      <c r="C48" t="s">
        <v>85</v>
      </c>
      <c r="D48" t="s">
        <v>86</v>
      </c>
      <c r="E48" s="257" t="s">
        <v>77</v>
      </c>
      <c r="F48" t="s">
        <v>84</v>
      </c>
      <c r="G48">
        <v>1</v>
      </c>
      <c r="H48">
        <v>707.56799999999998</v>
      </c>
      <c r="I48">
        <v>706.42</v>
      </c>
      <c r="J48">
        <v>701.44</v>
      </c>
      <c r="K48">
        <v>700.31500000000005</v>
      </c>
      <c r="L48">
        <v>698.98500000000001</v>
      </c>
      <c r="M48" s="258" t="s">
        <v>1348</v>
      </c>
      <c r="N48" s="258" t="s">
        <v>1349</v>
      </c>
      <c r="O48" s="5" t="s">
        <v>1540</v>
      </c>
      <c r="BM48" s="144"/>
      <c r="BN48" s="144"/>
      <c r="BO48" s="144"/>
      <c r="BP48" s="144"/>
      <c r="BQ48" s="144"/>
      <c r="BR48" s="144"/>
      <c r="BS48" s="144"/>
      <c r="BT48" s="144"/>
      <c r="BU48" s="144"/>
      <c r="BV48" s="144"/>
      <c r="BW48" s="144"/>
      <c r="BX48" s="144"/>
      <c r="BY48" s="144"/>
      <c r="BZ48" s="144"/>
      <c r="CA48" s="144"/>
      <c r="ER48" s="144"/>
      <c r="ES48" s="144"/>
      <c r="ET48" s="144"/>
      <c r="EU48" s="144"/>
      <c r="EV48" s="144"/>
      <c r="EW48" s="144"/>
      <c r="EX48" s="144"/>
      <c r="EY48" s="144"/>
      <c r="EZ48" s="144"/>
      <c r="FA48" s="144"/>
      <c r="FB48" s="144"/>
      <c r="FC48" s="144"/>
      <c r="FD48" s="144"/>
      <c r="FE48" s="144"/>
      <c r="FF48" s="144"/>
      <c r="HW48" s="144"/>
      <c r="HX48" s="144"/>
      <c r="HY48" s="144"/>
      <c r="HZ48" s="144"/>
      <c r="IA48" s="144"/>
      <c r="IB48" s="144"/>
      <c r="IC48" s="144"/>
      <c r="ID48" s="144"/>
      <c r="IE48" s="144"/>
      <c r="IF48" s="144"/>
      <c r="IG48" s="144"/>
      <c r="IH48" s="144"/>
      <c r="II48" s="144"/>
      <c r="IJ48" s="144"/>
      <c r="IK48" s="144"/>
      <c r="LB48" s="144"/>
      <c r="LC48" s="144"/>
      <c r="LD48" s="144"/>
      <c r="LE48" s="144"/>
      <c r="LF48" s="144"/>
      <c r="LG48" s="144"/>
      <c r="LH48" s="144"/>
      <c r="LI48" s="144"/>
      <c r="LJ48" s="144"/>
      <c r="LK48" s="144"/>
      <c r="LL48" s="144"/>
      <c r="LM48" s="144"/>
      <c r="LN48" s="144"/>
      <c r="LO48" s="144"/>
      <c r="LP48" s="144"/>
      <c r="OG48" s="144"/>
      <c r="OH48" s="144"/>
      <c r="OI48" s="144"/>
      <c r="OJ48" s="144"/>
      <c r="OK48" s="144"/>
      <c r="OL48" s="144"/>
      <c r="OM48" s="144"/>
      <c r="ON48" s="144"/>
      <c r="OO48" s="144"/>
      <c r="OP48" s="144"/>
      <c r="OQ48" s="144"/>
      <c r="OR48" s="144"/>
      <c r="OS48" s="144"/>
      <c r="OT48" s="144"/>
      <c r="OU48" s="144"/>
    </row>
    <row r="49" spans="1:411">
      <c r="A49">
        <v>6</v>
      </c>
      <c r="B49">
        <v>90</v>
      </c>
      <c r="C49" t="s">
        <v>85</v>
      </c>
      <c r="D49" t="s">
        <v>86</v>
      </c>
      <c r="E49" s="257" t="s">
        <v>102</v>
      </c>
      <c r="F49" t="s">
        <v>84</v>
      </c>
      <c r="G49">
        <v>1</v>
      </c>
      <c r="H49">
        <v>706.92</v>
      </c>
      <c r="I49">
        <v>703.57500000000005</v>
      </c>
      <c r="J49">
        <v>700.42</v>
      </c>
      <c r="K49">
        <v>699.56799999999998</v>
      </c>
      <c r="L49">
        <v>698.38</v>
      </c>
      <c r="M49" s="258" t="s">
        <v>1348</v>
      </c>
      <c r="N49" s="258" t="s">
        <v>1349</v>
      </c>
      <c r="O49" s="5" t="s">
        <v>1541</v>
      </c>
      <c r="BM49" s="144"/>
      <c r="BN49" s="144"/>
      <c r="BO49" s="144"/>
      <c r="BP49" s="144"/>
      <c r="BQ49" s="144"/>
      <c r="BR49" s="144"/>
      <c r="BS49" s="144"/>
      <c r="BT49" s="144"/>
      <c r="BU49" s="144"/>
      <c r="BV49" s="144"/>
      <c r="BW49" s="144"/>
      <c r="BX49" s="144"/>
      <c r="BY49" s="144"/>
      <c r="BZ49" s="144"/>
      <c r="CA49" s="144"/>
      <c r="ER49" s="144"/>
      <c r="ES49" s="144"/>
      <c r="ET49" s="144"/>
      <c r="EU49" s="144"/>
      <c r="EV49" s="144"/>
      <c r="EW49" s="144"/>
      <c r="EX49" s="144"/>
      <c r="EY49" s="144"/>
      <c r="EZ49" s="144"/>
      <c r="FA49" s="144"/>
      <c r="FB49" s="144"/>
      <c r="FC49" s="144"/>
      <c r="FD49" s="144"/>
      <c r="FE49" s="144"/>
      <c r="FF49" s="144"/>
      <c r="HW49" s="144"/>
      <c r="HX49" s="144"/>
      <c r="HY49" s="144"/>
      <c r="HZ49" s="144"/>
      <c r="IA49" s="144"/>
      <c r="IB49" s="144"/>
      <c r="IC49" s="144"/>
      <c r="ID49" s="144"/>
      <c r="IE49" s="144"/>
      <c r="IF49" s="144"/>
      <c r="IG49" s="144"/>
      <c r="IH49" s="144"/>
      <c r="II49" s="144"/>
      <c r="IJ49" s="144"/>
      <c r="IK49" s="144"/>
      <c r="LB49" s="144"/>
      <c r="LC49" s="144"/>
      <c r="LD49" s="144"/>
      <c r="LE49" s="144"/>
      <c r="LF49" s="144"/>
      <c r="LG49" s="144"/>
      <c r="LH49" s="144"/>
      <c r="LI49" s="144"/>
      <c r="LJ49" s="144"/>
      <c r="LK49" s="144"/>
      <c r="LL49" s="144"/>
      <c r="LM49" s="144"/>
      <c r="LN49" s="144"/>
      <c r="LO49" s="144"/>
      <c r="LP49" s="144"/>
      <c r="OG49" s="144"/>
      <c r="OH49" s="144"/>
      <c r="OI49" s="144"/>
      <c r="OJ49" s="144"/>
      <c r="OK49" s="144"/>
      <c r="OL49" s="144"/>
      <c r="OM49" s="144"/>
      <c r="ON49" s="144"/>
      <c r="OO49" s="144"/>
      <c r="OP49" s="144"/>
      <c r="OQ49" s="144"/>
      <c r="OR49" s="144"/>
      <c r="OS49" s="144"/>
      <c r="OT49" s="144"/>
      <c r="OU49" s="144"/>
    </row>
    <row r="50" spans="1:411">
      <c r="A50">
        <v>6</v>
      </c>
      <c r="B50">
        <v>92</v>
      </c>
      <c r="C50" t="s">
        <v>85</v>
      </c>
      <c r="D50" t="s">
        <v>86</v>
      </c>
      <c r="E50" s="257" t="s">
        <v>664</v>
      </c>
      <c r="F50" t="s">
        <v>84</v>
      </c>
      <c r="G50">
        <v>1</v>
      </c>
      <c r="H50">
        <v>704.86</v>
      </c>
      <c r="I50">
        <v>702.08799999999997</v>
      </c>
      <c r="J50">
        <v>700.31500000000005</v>
      </c>
      <c r="K50">
        <v>699.56799999999998</v>
      </c>
      <c r="L50">
        <v>698.38</v>
      </c>
      <c r="M50" s="258" t="s">
        <v>1348</v>
      </c>
      <c r="N50" s="258" t="s">
        <v>1349</v>
      </c>
      <c r="O50" s="5" t="s">
        <v>1542</v>
      </c>
      <c r="BM50" s="144"/>
      <c r="BN50" s="144"/>
      <c r="BO50" s="144"/>
      <c r="BP50" s="144"/>
      <c r="BQ50" s="144"/>
      <c r="BR50" s="144"/>
      <c r="BS50" s="144"/>
      <c r="BT50" s="144"/>
      <c r="BU50" s="144"/>
      <c r="BV50" s="144"/>
      <c r="BW50" s="144"/>
      <c r="BX50" s="144"/>
      <c r="BY50" s="144"/>
      <c r="BZ50" s="144"/>
      <c r="CA50" s="144"/>
      <c r="ER50" s="144"/>
      <c r="ES50" s="144"/>
      <c r="ET50" s="144"/>
      <c r="EU50" s="144"/>
      <c r="EV50" s="144"/>
      <c r="EW50" s="144"/>
      <c r="EX50" s="144"/>
      <c r="EY50" s="144"/>
      <c r="EZ50" s="144"/>
      <c r="FA50" s="144"/>
      <c r="FB50" s="144"/>
      <c r="FC50" s="144"/>
      <c r="FD50" s="144"/>
      <c r="FE50" s="144"/>
      <c r="FF50" s="144"/>
      <c r="HW50" s="144"/>
      <c r="HX50" s="144"/>
      <c r="HY50" s="144"/>
      <c r="HZ50" s="144"/>
      <c r="IA50" s="144"/>
      <c r="IB50" s="144"/>
      <c r="IC50" s="144"/>
      <c r="ID50" s="144"/>
      <c r="IE50" s="144"/>
      <c r="IF50" s="144"/>
      <c r="IG50" s="144"/>
      <c r="IH50" s="144"/>
      <c r="II50" s="144"/>
      <c r="IJ50" s="144"/>
      <c r="IK50" s="144"/>
      <c r="LB50" s="144"/>
      <c r="LC50" s="144"/>
      <c r="LD50" s="144"/>
      <c r="LE50" s="144"/>
      <c r="LF50" s="144"/>
      <c r="LG50" s="144"/>
      <c r="LH50" s="144"/>
      <c r="LI50" s="144"/>
      <c r="LJ50" s="144"/>
      <c r="LK50" s="144"/>
      <c r="LL50" s="144"/>
      <c r="LM50" s="144"/>
      <c r="LN50" s="144"/>
      <c r="LO50" s="144"/>
      <c r="LP50" s="144"/>
      <c r="OG50" s="144"/>
      <c r="OH50" s="144"/>
      <c r="OI50" s="144"/>
      <c r="OJ50" s="144"/>
      <c r="OK50" s="144"/>
      <c r="OL50" s="144"/>
      <c r="OM50" s="144"/>
      <c r="ON50" s="144"/>
      <c r="OO50" s="144"/>
      <c r="OP50" s="144"/>
      <c r="OQ50" s="144"/>
      <c r="OR50" s="144"/>
      <c r="OS50" s="144"/>
      <c r="OT50" s="144"/>
      <c r="OU50" s="144"/>
    </row>
    <row r="51" spans="1:411">
      <c r="A51">
        <v>6</v>
      </c>
      <c r="B51">
        <v>103</v>
      </c>
      <c r="C51" t="s">
        <v>85</v>
      </c>
      <c r="D51" t="s">
        <v>86</v>
      </c>
      <c r="E51" s="257" t="s">
        <v>109</v>
      </c>
      <c r="F51" t="s">
        <v>84</v>
      </c>
      <c r="G51">
        <v>1</v>
      </c>
      <c r="H51">
        <v>703.68</v>
      </c>
      <c r="I51">
        <v>701.96299999999997</v>
      </c>
      <c r="J51">
        <v>700.31500000000005</v>
      </c>
      <c r="K51">
        <v>699.02499999999998</v>
      </c>
      <c r="L51">
        <v>698.05499999999995</v>
      </c>
      <c r="M51" s="258" t="s">
        <v>1348</v>
      </c>
      <c r="N51" s="258" t="s">
        <v>1349</v>
      </c>
      <c r="O51" s="5" t="s">
        <v>1543</v>
      </c>
      <c r="BM51" s="144"/>
      <c r="BN51" s="144"/>
      <c r="BO51" s="144"/>
      <c r="BP51" s="144"/>
      <c r="BQ51" s="144"/>
      <c r="BR51" s="144"/>
      <c r="BS51" s="144"/>
      <c r="BT51" s="144"/>
      <c r="BU51" s="144"/>
      <c r="BV51" s="144"/>
      <c r="BW51" s="144"/>
      <c r="BX51" s="144"/>
      <c r="BY51" s="144"/>
      <c r="BZ51" s="144"/>
      <c r="CA51" s="144"/>
      <c r="ER51" s="144"/>
      <c r="ES51" s="144"/>
      <c r="ET51" s="144"/>
      <c r="EU51" s="144"/>
      <c r="EV51" s="144"/>
      <c r="EW51" s="144"/>
      <c r="EX51" s="144"/>
      <c r="EY51" s="144"/>
      <c r="EZ51" s="144"/>
      <c r="FA51" s="144"/>
      <c r="FB51" s="144"/>
      <c r="FC51" s="144"/>
      <c r="FD51" s="144"/>
      <c r="FE51" s="144"/>
      <c r="FF51" s="144"/>
      <c r="HW51" s="144"/>
      <c r="HX51" s="144"/>
      <c r="HY51" s="144"/>
      <c r="HZ51" s="144"/>
      <c r="IA51" s="144"/>
      <c r="IB51" s="144"/>
      <c r="IC51" s="144"/>
      <c r="ID51" s="144"/>
      <c r="IE51" s="144"/>
      <c r="IF51" s="144"/>
      <c r="IG51" s="144"/>
      <c r="IH51" s="144"/>
      <c r="II51" s="144"/>
      <c r="IJ51" s="144"/>
      <c r="IK51" s="144"/>
      <c r="LB51" s="144"/>
      <c r="LC51" s="144"/>
      <c r="LD51" s="144"/>
      <c r="LE51" s="144"/>
      <c r="LF51" s="144"/>
      <c r="LG51" s="144"/>
      <c r="LH51" s="144"/>
      <c r="LI51" s="144"/>
      <c r="LJ51" s="144"/>
      <c r="LK51" s="144"/>
      <c r="LL51" s="144"/>
      <c r="LM51" s="144"/>
      <c r="LN51" s="144"/>
      <c r="LO51" s="144"/>
      <c r="LP51" s="144"/>
      <c r="OG51" s="144"/>
      <c r="OH51" s="144"/>
      <c r="OI51" s="144"/>
      <c r="OJ51" s="144"/>
      <c r="OK51" s="144"/>
      <c r="OL51" s="144"/>
      <c r="OM51" s="144"/>
      <c r="ON51" s="144"/>
      <c r="OO51" s="144"/>
      <c r="OP51" s="144"/>
      <c r="OQ51" s="144"/>
      <c r="OR51" s="144"/>
      <c r="OS51" s="144"/>
      <c r="OT51" s="144"/>
      <c r="OU51" s="144"/>
    </row>
    <row r="52" spans="1:411">
      <c r="A52">
        <v>6</v>
      </c>
      <c r="B52">
        <v>105</v>
      </c>
      <c r="C52" t="s">
        <v>85</v>
      </c>
      <c r="D52" t="s">
        <v>86</v>
      </c>
      <c r="E52" s="257" t="s">
        <v>665</v>
      </c>
      <c r="F52" t="s">
        <v>84</v>
      </c>
      <c r="G52">
        <v>1</v>
      </c>
      <c r="H52">
        <v>703.68</v>
      </c>
      <c r="I52">
        <v>701.44</v>
      </c>
      <c r="J52">
        <v>699.99</v>
      </c>
      <c r="K52">
        <v>699.02499999999998</v>
      </c>
      <c r="L52">
        <v>698.98500000000001</v>
      </c>
      <c r="M52" s="258" t="s">
        <v>1348</v>
      </c>
      <c r="N52" s="258" t="s">
        <v>1349</v>
      </c>
      <c r="O52" s="5" t="s">
        <v>1544</v>
      </c>
      <c r="BM52" s="144"/>
      <c r="BN52" s="144"/>
      <c r="BO52" s="144"/>
      <c r="BP52" s="144"/>
      <c r="BQ52" s="144"/>
      <c r="BR52" s="144"/>
      <c r="BS52" s="144"/>
      <c r="BT52" s="144"/>
      <c r="BU52" s="144"/>
      <c r="BV52" s="144"/>
      <c r="BW52" s="144"/>
      <c r="BX52" s="144"/>
      <c r="BY52" s="144"/>
      <c r="BZ52" s="144"/>
      <c r="CA52" s="144"/>
      <c r="ER52" s="144"/>
      <c r="ES52" s="144"/>
      <c r="ET52" s="144"/>
      <c r="EU52" s="144"/>
      <c r="EV52" s="144"/>
      <c r="EW52" s="144"/>
      <c r="EX52" s="144"/>
      <c r="EY52" s="144"/>
      <c r="EZ52" s="144"/>
      <c r="FA52" s="144"/>
      <c r="FB52" s="144"/>
      <c r="FC52" s="144"/>
      <c r="FD52" s="144"/>
      <c r="FE52" s="144"/>
      <c r="FF52" s="144"/>
      <c r="HW52" s="144"/>
      <c r="HX52" s="144"/>
      <c r="HY52" s="144"/>
      <c r="HZ52" s="144"/>
      <c r="IA52" s="144"/>
      <c r="IB52" s="144"/>
      <c r="IC52" s="144"/>
      <c r="ID52" s="144"/>
      <c r="IE52" s="144"/>
      <c r="IF52" s="144"/>
      <c r="IG52" s="144"/>
      <c r="IH52" s="144"/>
      <c r="II52" s="144"/>
      <c r="IJ52" s="144"/>
      <c r="IK52" s="144"/>
      <c r="LB52" s="144"/>
      <c r="LC52" s="144"/>
      <c r="LD52" s="144"/>
      <c r="LE52" s="144"/>
      <c r="LF52" s="144"/>
      <c r="LG52" s="144"/>
      <c r="LH52" s="144"/>
      <c r="LI52" s="144"/>
      <c r="LJ52" s="144"/>
      <c r="LK52" s="144"/>
      <c r="LL52" s="144"/>
      <c r="LM52" s="144"/>
      <c r="LN52" s="144"/>
      <c r="LO52" s="144"/>
      <c r="LP52" s="144"/>
      <c r="OG52" s="144"/>
      <c r="OH52" s="144"/>
      <c r="OI52" s="144"/>
      <c r="OJ52" s="144"/>
      <c r="OK52" s="144"/>
      <c r="OL52" s="144"/>
      <c r="OM52" s="144"/>
      <c r="ON52" s="144"/>
      <c r="OO52" s="144"/>
      <c r="OP52" s="144"/>
      <c r="OQ52" s="144"/>
      <c r="OR52" s="144"/>
      <c r="OS52" s="144"/>
      <c r="OT52" s="144"/>
      <c r="OU52" s="144"/>
    </row>
    <row r="53" spans="1:411">
      <c r="A53">
        <v>8</v>
      </c>
      <c r="B53">
        <v>110</v>
      </c>
      <c r="C53" t="s">
        <v>85</v>
      </c>
      <c r="D53" t="s">
        <v>86</v>
      </c>
      <c r="E53" s="257" t="s">
        <v>667</v>
      </c>
      <c r="F53" t="s">
        <v>84</v>
      </c>
      <c r="G53">
        <v>1</v>
      </c>
      <c r="H53">
        <v>644.59</v>
      </c>
      <c r="I53">
        <v>643.50300000000004</v>
      </c>
      <c r="J53">
        <v>642.39400000000001</v>
      </c>
      <c r="K53">
        <v>641.24099999999999</v>
      </c>
      <c r="L53">
        <v>640.72</v>
      </c>
      <c r="M53" s="258" t="s">
        <v>1348</v>
      </c>
      <c r="N53" s="258" t="s">
        <v>1349</v>
      </c>
      <c r="O53" s="5" t="s">
        <v>1545</v>
      </c>
      <c r="BM53" s="144"/>
      <c r="BN53" s="144"/>
      <c r="BO53" s="144"/>
      <c r="BP53" s="144"/>
      <c r="BQ53" s="144"/>
      <c r="BR53" s="144"/>
      <c r="BS53" s="144"/>
      <c r="BT53" s="144"/>
      <c r="BU53" s="144"/>
      <c r="BV53" s="144"/>
      <c r="BW53" s="144"/>
      <c r="BX53" s="144"/>
      <c r="BY53" s="144"/>
      <c r="BZ53" s="144"/>
      <c r="CA53" s="144"/>
      <c r="ER53" s="144"/>
      <c r="ES53" s="144"/>
      <c r="ET53" s="144"/>
      <c r="EU53" s="144"/>
      <c r="EV53" s="144"/>
      <c r="EW53" s="144"/>
      <c r="EX53" s="144"/>
      <c r="EY53" s="144"/>
      <c r="EZ53" s="144"/>
      <c r="FA53" s="144"/>
      <c r="FB53" s="144"/>
      <c r="FC53" s="144"/>
      <c r="FD53" s="144"/>
      <c r="FE53" s="144"/>
      <c r="FF53" s="144"/>
      <c r="HW53" s="144"/>
      <c r="HX53" s="144"/>
      <c r="HY53" s="144"/>
      <c r="HZ53" s="144"/>
      <c r="IA53" s="144"/>
      <c r="IB53" s="144"/>
      <c r="IC53" s="144"/>
      <c r="ID53" s="144"/>
      <c r="IE53" s="144"/>
      <c r="IF53" s="144"/>
      <c r="IG53" s="144"/>
      <c r="IH53" s="144"/>
      <c r="II53" s="144"/>
      <c r="IJ53" s="144"/>
      <c r="IK53" s="144"/>
      <c r="LB53" s="144"/>
      <c r="LC53" s="144"/>
      <c r="LD53" s="144"/>
      <c r="LE53" s="144"/>
      <c r="LF53" s="144"/>
      <c r="LG53" s="144"/>
      <c r="LH53" s="144"/>
      <c r="LI53" s="144"/>
      <c r="LJ53" s="144"/>
      <c r="LK53" s="144"/>
      <c r="LL53" s="144"/>
      <c r="LM53" s="144"/>
      <c r="LN53" s="144"/>
      <c r="LO53" s="144"/>
      <c r="LP53" s="144"/>
      <c r="OG53" s="144"/>
      <c r="OH53" s="144"/>
      <c r="OI53" s="144"/>
      <c r="OJ53" s="144"/>
      <c r="OK53" s="144"/>
      <c r="OL53" s="144"/>
      <c r="OM53" s="144"/>
      <c r="ON53" s="144"/>
      <c r="OO53" s="144"/>
      <c r="OP53" s="144"/>
      <c r="OQ53" s="144"/>
      <c r="OR53" s="144"/>
      <c r="OS53" s="144"/>
      <c r="OT53" s="144"/>
      <c r="OU53" s="144"/>
    </row>
    <row r="54" spans="1:411">
      <c r="A54">
        <v>6</v>
      </c>
      <c r="B54">
        <v>94</v>
      </c>
      <c r="C54" t="s">
        <v>85</v>
      </c>
      <c r="D54" t="s">
        <v>86</v>
      </c>
      <c r="E54" s="257" t="s">
        <v>104</v>
      </c>
      <c r="F54" t="s">
        <v>84</v>
      </c>
      <c r="G54">
        <v>1</v>
      </c>
      <c r="H54">
        <v>704.57500000000005</v>
      </c>
      <c r="I54">
        <v>701.96299999999997</v>
      </c>
      <c r="J54">
        <v>699.447</v>
      </c>
      <c r="K54">
        <v>699.11</v>
      </c>
      <c r="L54">
        <v>698.36800000000005</v>
      </c>
      <c r="M54" s="258" t="s">
        <v>1348</v>
      </c>
      <c r="N54" s="258" t="s">
        <v>1349</v>
      </c>
      <c r="O54" s="5" t="s">
        <v>1546</v>
      </c>
      <c r="BM54" s="144"/>
      <c r="BN54" s="144"/>
      <c r="BO54" s="144"/>
      <c r="BP54" s="144"/>
      <c r="BQ54" s="144"/>
      <c r="BR54" s="144"/>
      <c r="BS54" s="144"/>
      <c r="BT54" s="144"/>
      <c r="BU54" s="144"/>
      <c r="BV54" s="144"/>
      <c r="BW54" s="144"/>
      <c r="BX54" s="144"/>
      <c r="BY54" s="144"/>
      <c r="BZ54" s="144"/>
      <c r="CA54" s="144"/>
      <c r="ER54" s="144"/>
      <c r="ES54" s="144"/>
      <c r="ET54" s="144"/>
      <c r="EU54" s="144"/>
      <c r="EV54" s="144"/>
      <c r="EW54" s="144"/>
      <c r="EX54" s="144"/>
      <c r="EY54" s="144"/>
      <c r="EZ54" s="144"/>
      <c r="FA54" s="144"/>
      <c r="FB54" s="144"/>
      <c r="FC54" s="144"/>
      <c r="FD54" s="144"/>
      <c r="FE54" s="144"/>
      <c r="FF54" s="144"/>
      <c r="HW54" s="144"/>
      <c r="HX54" s="144"/>
      <c r="HY54" s="144"/>
      <c r="HZ54" s="144"/>
      <c r="IA54" s="144"/>
      <c r="IB54" s="144"/>
      <c r="IC54" s="144"/>
      <c r="ID54" s="144"/>
      <c r="IE54" s="144"/>
      <c r="IF54" s="144"/>
      <c r="IG54" s="144"/>
      <c r="IH54" s="144"/>
      <c r="II54" s="144"/>
      <c r="IJ54" s="144"/>
      <c r="IK54" s="144"/>
      <c r="LB54" s="144"/>
      <c r="LC54" s="144"/>
      <c r="LD54" s="144"/>
      <c r="LE54" s="144"/>
      <c r="LF54" s="144"/>
      <c r="LG54" s="144"/>
      <c r="LH54" s="144"/>
      <c r="LI54" s="144"/>
      <c r="LJ54" s="144"/>
      <c r="LK54" s="144"/>
      <c r="LL54" s="144"/>
      <c r="LM54" s="144"/>
      <c r="LN54" s="144"/>
      <c r="LO54" s="144"/>
      <c r="LP54" s="144"/>
      <c r="OG54" s="144"/>
      <c r="OH54" s="144"/>
      <c r="OI54" s="144"/>
      <c r="OJ54" s="144"/>
      <c r="OK54" s="144"/>
      <c r="OL54" s="144"/>
      <c r="OM54" s="144"/>
      <c r="ON54" s="144"/>
      <c r="OO54" s="144"/>
      <c r="OP54" s="144"/>
      <c r="OQ54" s="144"/>
      <c r="OR54" s="144"/>
      <c r="OS54" s="144"/>
      <c r="OT54" s="144"/>
      <c r="OU54" s="144"/>
    </row>
    <row r="55" spans="1:411">
      <c r="A55">
        <v>6</v>
      </c>
      <c r="B55">
        <v>82</v>
      </c>
      <c r="C55" t="s">
        <v>85</v>
      </c>
      <c r="D55" t="s">
        <v>86</v>
      </c>
      <c r="E55" s="257" t="s">
        <v>18860</v>
      </c>
      <c r="F55" t="s">
        <v>84</v>
      </c>
      <c r="G55">
        <v>1</v>
      </c>
      <c r="H55">
        <v>703.57500000000005</v>
      </c>
      <c r="I55">
        <v>700.85799999999995</v>
      </c>
      <c r="J55">
        <v>699.56799999999998</v>
      </c>
      <c r="K55">
        <v>697.82500000000005</v>
      </c>
      <c r="L55">
        <v>694.57799999999997</v>
      </c>
      <c r="M55" s="258" t="s">
        <v>1348</v>
      </c>
      <c r="N55" s="258" t="s">
        <v>1349</v>
      </c>
      <c r="O55" s="5" t="s">
        <v>1547</v>
      </c>
      <c r="BM55" s="144"/>
      <c r="BN55" s="144"/>
      <c r="BO55" s="144"/>
      <c r="BP55" s="144"/>
      <c r="BQ55" s="144"/>
      <c r="BR55" s="144"/>
      <c r="BS55" s="144"/>
      <c r="BT55" s="144"/>
      <c r="BU55" s="144"/>
      <c r="BV55" s="144"/>
      <c r="BW55" s="144"/>
      <c r="BX55" s="144"/>
      <c r="BY55" s="144"/>
      <c r="BZ55" s="144"/>
      <c r="CA55" s="144"/>
      <c r="ER55" s="144"/>
      <c r="ES55" s="144"/>
      <c r="ET55" s="144"/>
      <c r="EU55" s="144"/>
      <c r="EV55" s="144"/>
      <c r="EW55" s="144"/>
      <c r="EX55" s="144"/>
      <c r="EY55" s="144"/>
      <c r="EZ55" s="144"/>
      <c r="FA55" s="144"/>
      <c r="FB55" s="144"/>
      <c r="FC55" s="144"/>
      <c r="FD55" s="144"/>
      <c r="FE55" s="144"/>
      <c r="FF55" s="144"/>
      <c r="HW55" s="144"/>
      <c r="HX55" s="144"/>
      <c r="HY55" s="144"/>
      <c r="HZ55" s="144"/>
      <c r="IA55" s="144"/>
      <c r="IB55" s="144"/>
      <c r="IC55" s="144"/>
      <c r="ID55" s="144"/>
      <c r="IE55" s="144"/>
      <c r="IF55" s="144"/>
      <c r="IG55" s="144"/>
      <c r="IH55" s="144"/>
      <c r="II55" s="144"/>
      <c r="IJ55" s="144"/>
      <c r="IK55" s="144"/>
      <c r="LB55" s="144"/>
      <c r="LC55" s="144"/>
      <c r="LD55" s="144"/>
      <c r="LE55" s="144"/>
      <c r="LF55" s="144"/>
      <c r="LG55" s="144"/>
      <c r="LH55" s="144"/>
      <c r="LI55" s="144"/>
      <c r="LJ55" s="144"/>
      <c r="LK55" s="144"/>
      <c r="LL55" s="144"/>
      <c r="LM55" s="144"/>
      <c r="LN55" s="144"/>
      <c r="LO55" s="144"/>
      <c r="LP55" s="144"/>
      <c r="OG55" s="144"/>
      <c r="OH55" s="144"/>
      <c r="OI55" s="144"/>
      <c r="OJ55" s="144"/>
      <c r="OK55" s="144"/>
      <c r="OL55" s="144"/>
      <c r="OM55" s="144"/>
      <c r="ON55" s="144"/>
      <c r="OO55" s="144"/>
      <c r="OP55" s="144"/>
      <c r="OQ55" s="144"/>
      <c r="OR55" s="144"/>
      <c r="OS55" s="144"/>
      <c r="OT55" s="144"/>
      <c r="OU55" s="144"/>
    </row>
    <row r="56" spans="1:411">
      <c r="A56">
        <v>6</v>
      </c>
      <c r="B56">
        <v>88</v>
      </c>
      <c r="C56" t="s">
        <v>85</v>
      </c>
      <c r="D56" t="s">
        <v>86</v>
      </c>
      <c r="E56" s="257" t="s">
        <v>663</v>
      </c>
      <c r="F56" t="s">
        <v>84</v>
      </c>
      <c r="G56">
        <v>1</v>
      </c>
      <c r="H56">
        <v>700.96299999999997</v>
      </c>
      <c r="I56">
        <v>699.803</v>
      </c>
      <c r="J56">
        <v>698.63</v>
      </c>
      <c r="K56">
        <v>698.36800000000005</v>
      </c>
      <c r="L56">
        <v>696.99300000000005</v>
      </c>
      <c r="M56" s="258" t="s">
        <v>1348</v>
      </c>
      <c r="N56" s="258" t="s">
        <v>1349</v>
      </c>
      <c r="O56" s="5" t="s">
        <v>1548</v>
      </c>
      <c r="BM56" s="144"/>
      <c r="BN56" s="144"/>
      <c r="BO56" s="144"/>
      <c r="BP56" s="144"/>
      <c r="BQ56" s="144"/>
      <c r="BR56" s="144"/>
      <c r="BS56" s="144"/>
      <c r="BT56" s="144"/>
      <c r="BU56" s="144"/>
      <c r="BV56" s="144"/>
      <c r="BW56" s="144"/>
      <c r="BX56" s="144"/>
      <c r="BY56" s="144"/>
      <c r="BZ56" s="144"/>
      <c r="CA56" s="144"/>
      <c r="ER56" s="144"/>
      <c r="ES56" s="144"/>
      <c r="ET56" s="144"/>
      <c r="EU56" s="144"/>
      <c r="EV56" s="144"/>
      <c r="EW56" s="144"/>
      <c r="EX56" s="144"/>
      <c r="EY56" s="144"/>
      <c r="EZ56" s="144"/>
      <c r="FA56" s="144"/>
      <c r="FB56" s="144"/>
      <c r="FC56" s="144"/>
      <c r="FD56" s="144"/>
      <c r="FE56" s="144"/>
      <c r="FF56" s="144"/>
      <c r="HW56" s="144"/>
      <c r="HX56" s="144"/>
      <c r="HY56" s="144"/>
      <c r="HZ56" s="144"/>
      <c r="IA56" s="144"/>
      <c r="IB56" s="144"/>
      <c r="IC56" s="144"/>
      <c r="ID56" s="144"/>
      <c r="IE56" s="144"/>
      <c r="IF56" s="144"/>
      <c r="IG56" s="144"/>
      <c r="IH56" s="144"/>
      <c r="II56" s="144"/>
      <c r="IJ56" s="144"/>
      <c r="IK56" s="144"/>
      <c r="LB56" s="144"/>
      <c r="LC56" s="144"/>
      <c r="LD56" s="144"/>
      <c r="LE56" s="144"/>
      <c r="LF56" s="144"/>
      <c r="LG56" s="144"/>
      <c r="LH56" s="144"/>
      <c r="LI56" s="144"/>
      <c r="LJ56" s="144"/>
      <c r="LK56" s="144"/>
      <c r="LL56" s="144"/>
      <c r="LM56" s="144"/>
      <c r="LN56" s="144"/>
      <c r="LO56" s="144"/>
      <c r="LP56" s="144"/>
      <c r="OG56" s="144"/>
      <c r="OH56" s="144"/>
      <c r="OI56" s="144"/>
      <c r="OJ56" s="144"/>
      <c r="OK56" s="144"/>
      <c r="OL56" s="144"/>
      <c r="OM56" s="144"/>
      <c r="ON56" s="144"/>
      <c r="OO56" s="144"/>
      <c r="OP56" s="144"/>
      <c r="OQ56" s="144"/>
      <c r="OR56" s="144"/>
      <c r="OS56" s="144"/>
      <c r="OT56" s="144"/>
      <c r="OU56" s="144"/>
    </row>
    <row r="57" spans="1:411">
      <c r="A57">
        <v>6</v>
      </c>
      <c r="B57">
        <v>98</v>
      </c>
      <c r="C57" t="s">
        <v>85</v>
      </c>
      <c r="D57" t="s">
        <v>86</v>
      </c>
      <c r="E57" s="257" t="s">
        <v>174</v>
      </c>
      <c r="F57" t="s">
        <v>84</v>
      </c>
      <c r="G57">
        <v>1</v>
      </c>
      <c r="H57">
        <v>703.57500000000005</v>
      </c>
      <c r="I57">
        <v>700.85799999999995</v>
      </c>
      <c r="J57">
        <v>698.63</v>
      </c>
      <c r="K57">
        <v>698.673</v>
      </c>
      <c r="L57">
        <v>698.05499999999995</v>
      </c>
      <c r="M57" s="258" t="s">
        <v>1348</v>
      </c>
      <c r="N57" s="258" t="s">
        <v>1349</v>
      </c>
      <c r="O57" s="5" t="s">
        <v>1549</v>
      </c>
      <c r="BM57" s="144"/>
      <c r="BN57" s="144"/>
      <c r="BO57" s="144"/>
      <c r="BP57" s="144"/>
      <c r="BQ57" s="144"/>
      <c r="BR57" s="144"/>
      <c r="BS57" s="144"/>
      <c r="BT57" s="144"/>
      <c r="BU57" s="144"/>
      <c r="BV57" s="144"/>
      <c r="BW57" s="144"/>
      <c r="BX57" s="144"/>
      <c r="BY57" s="144"/>
      <c r="BZ57" s="144"/>
      <c r="CA57" s="144"/>
      <c r="ER57" s="144"/>
      <c r="ES57" s="144"/>
      <c r="ET57" s="144"/>
      <c r="EU57" s="144"/>
      <c r="EV57" s="144"/>
      <c r="EW57" s="144"/>
      <c r="EX57" s="144"/>
      <c r="EY57" s="144"/>
      <c r="EZ57" s="144"/>
      <c r="FA57" s="144"/>
      <c r="FB57" s="144"/>
      <c r="FC57" s="144"/>
      <c r="FD57" s="144"/>
      <c r="FE57" s="144"/>
      <c r="FF57" s="144"/>
      <c r="HW57" s="144"/>
      <c r="HX57" s="144"/>
      <c r="HY57" s="144"/>
      <c r="HZ57" s="144"/>
      <c r="IA57" s="144"/>
      <c r="IB57" s="144"/>
      <c r="IC57" s="144"/>
      <c r="ID57" s="144"/>
      <c r="IE57" s="144"/>
      <c r="IF57" s="144"/>
      <c r="IG57" s="144"/>
      <c r="IH57" s="144"/>
      <c r="II57" s="144"/>
      <c r="IJ57" s="144"/>
      <c r="IK57" s="144"/>
      <c r="LB57" s="144"/>
      <c r="LC57" s="144"/>
      <c r="LD57" s="144"/>
      <c r="LE57" s="144"/>
      <c r="LF57" s="144"/>
      <c r="LG57" s="144"/>
      <c r="LH57" s="144"/>
      <c r="LI57" s="144"/>
      <c r="LJ57" s="144"/>
      <c r="LK57" s="144"/>
      <c r="LL57" s="144"/>
      <c r="LM57" s="144"/>
      <c r="LN57" s="144"/>
      <c r="LO57" s="144"/>
      <c r="LP57" s="144"/>
      <c r="OG57" s="144"/>
      <c r="OH57" s="144"/>
      <c r="OI57" s="144"/>
      <c r="OJ57" s="144"/>
      <c r="OK57" s="144"/>
      <c r="OL57" s="144"/>
      <c r="OM57" s="144"/>
      <c r="ON57" s="144"/>
      <c r="OO57" s="144"/>
      <c r="OP57" s="144"/>
      <c r="OQ57" s="144"/>
      <c r="OR57" s="144"/>
      <c r="OS57" s="144"/>
      <c r="OT57" s="144"/>
      <c r="OU57" s="144"/>
    </row>
    <row r="58" spans="1:411">
      <c r="A58">
        <v>6</v>
      </c>
      <c r="B58">
        <v>106</v>
      </c>
      <c r="C58" t="s">
        <v>85</v>
      </c>
      <c r="D58" t="s">
        <v>86</v>
      </c>
      <c r="E58" s="257" t="s">
        <v>111</v>
      </c>
      <c r="F58" t="s">
        <v>84</v>
      </c>
      <c r="G58">
        <v>1</v>
      </c>
      <c r="H58">
        <v>700.42</v>
      </c>
      <c r="I58">
        <v>699.447</v>
      </c>
      <c r="J58">
        <v>698.63</v>
      </c>
      <c r="K58">
        <v>698.673</v>
      </c>
      <c r="L58">
        <v>696.99300000000005</v>
      </c>
      <c r="M58" s="258" t="s">
        <v>1348</v>
      </c>
      <c r="N58" s="258" t="s">
        <v>1349</v>
      </c>
      <c r="O58" s="5" t="s">
        <v>1550</v>
      </c>
      <c r="BM58" s="144"/>
      <c r="BN58" s="144"/>
      <c r="BO58" s="144"/>
      <c r="BP58" s="144"/>
      <c r="BQ58" s="144"/>
      <c r="BR58" s="144"/>
      <c r="BS58" s="144"/>
      <c r="BT58" s="144"/>
      <c r="BU58" s="144"/>
      <c r="BV58" s="144"/>
      <c r="BW58" s="144"/>
      <c r="BX58" s="144"/>
      <c r="BY58" s="144"/>
      <c r="BZ58" s="144"/>
      <c r="CA58" s="144"/>
      <c r="ER58" s="144"/>
      <c r="ES58" s="144"/>
      <c r="ET58" s="144"/>
      <c r="EU58" s="144"/>
      <c r="EV58" s="144"/>
      <c r="EW58" s="144"/>
      <c r="EX58" s="144"/>
      <c r="EY58" s="144"/>
      <c r="EZ58" s="144"/>
      <c r="FA58" s="144"/>
      <c r="FB58" s="144"/>
      <c r="FC58" s="144"/>
      <c r="FD58" s="144"/>
      <c r="FE58" s="144"/>
      <c r="FF58" s="144"/>
      <c r="HW58" s="144"/>
      <c r="HX58" s="144"/>
      <c r="HY58" s="144"/>
      <c r="HZ58" s="144"/>
      <c r="IA58" s="144"/>
      <c r="IB58" s="144"/>
      <c r="IC58" s="144"/>
      <c r="ID58" s="144"/>
      <c r="IE58" s="144"/>
      <c r="IF58" s="144"/>
      <c r="IG58" s="144"/>
      <c r="IH58" s="144"/>
      <c r="II58" s="144"/>
      <c r="IJ58" s="144"/>
      <c r="IK58" s="144"/>
      <c r="LB58" s="144"/>
      <c r="LC58" s="144"/>
      <c r="LD58" s="144"/>
      <c r="LE58" s="144"/>
      <c r="LF58" s="144"/>
      <c r="LG58" s="144"/>
      <c r="LH58" s="144"/>
      <c r="LI58" s="144"/>
      <c r="LJ58" s="144"/>
      <c r="LK58" s="144"/>
      <c r="LL58" s="144"/>
      <c r="LM58" s="144"/>
      <c r="LN58" s="144"/>
      <c r="LO58" s="144"/>
      <c r="LP58" s="144"/>
      <c r="OG58" s="144"/>
      <c r="OH58" s="144"/>
      <c r="OI58" s="144"/>
      <c r="OJ58" s="144"/>
      <c r="OK58" s="144"/>
      <c r="OL58" s="144"/>
      <c r="OM58" s="144"/>
      <c r="ON58" s="144"/>
      <c r="OO58" s="144"/>
      <c r="OP58" s="144"/>
      <c r="OQ58" s="144"/>
      <c r="OR58" s="144"/>
      <c r="OS58" s="144"/>
      <c r="OT58" s="144"/>
      <c r="OU58" s="144"/>
    </row>
    <row r="59" spans="1:411">
      <c r="A59">
        <v>6</v>
      </c>
      <c r="B59">
        <v>97</v>
      </c>
      <c r="C59" t="s">
        <v>85</v>
      </c>
      <c r="D59" t="s">
        <v>86</v>
      </c>
      <c r="E59" s="257" t="s">
        <v>105</v>
      </c>
      <c r="F59" t="s">
        <v>84</v>
      </c>
      <c r="G59">
        <v>1</v>
      </c>
      <c r="H59">
        <v>701.96299999999997</v>
      </c>
      <c r="I59">
        <v>700.42</v>
      </c>
      <c r="J59">
        <v>699.11</v>
      </c>
      <c r="K59">
        <v>698.05499999999995</v>
      </c>
      <c r="L59">
        <v>696.99300000000005</v>
      </c>
      <c r="M59" s="258" t="s">
        <v>1348</v>
      </c>
      <c r="N59" s="258" t="s">
        <v>1349</v>
      </c>
      <c r="O59" s="5" t="s">
        <v>1551</v>
      </c>
      <c r="BM59" s="144"/>
      <c r="BN59" s="144"/>
      <c r="BO59" s="144"/>
      <c r="BP59" s="144"/>
      <c r="BQ59" s="144"/>
      <c r="BR59" s="144"/>
      <c r="BS59" s="144"/>
      <c r="BT59" s="144"/>
      <c r="BU59" s="144"/>
      <c r="BV59" s="144"/>
      <c r="BW59" s="144"/>
      <c r="BX59" s="144"/>
      <c r="BY59" s="144"/>
      <c r="BZ59" s="144"/>
      <c r="CA59" s="144"/>
      <c r="ER59" s="144"/>
      <c r="ES59" s="144"/>
      <c r="ET59" s="144"/>
      <c r="EU59" s="144"/>
      <c r="EV59" s="144"/>
      <c r="EW59" s="144"/>
      <c r="EX59" s="144"/>
      <c r="EY59" s="144"/>
      <c r="EZ59" s="144"/>
      <c r="FA59" s="144"/>
      <c r="FB59" s="144"/>
      <c r="FC59" s="144"/>
      <c r="FD59" s="144"/>
      <c r="FE59" s="144"/>
      <c r="FF59" s="144"/>
      <c r="HW59" s="144"/>
      <c r="HX59" s="144"/>
      <c r="HY59" s="144"/>
      <c r="HZ59" s="144"/>
      <c r="IA59" s="144"/>
      <c r="IB59" s="144"/>
      <c r="IC59" s="144"/>
      <c r="ID59" s="144"/>
      <c r="IE59" s="144"/>
      <c r="IF59" s="144"/>
      <c r="IG59" s="144"/>
      <c r="IH59" s="144"/>
      <c r="II59" s="144"/>
      <c r="IJ59" s="144"/>
      <c r="IK59" s="144"/>
      <c r="LB59" s="144"/>
      <c r="LC59" s="144"/>
      <c r="LD59" s="144"/>
      <c r="LE59" s="144"/>
      <c r="LF59" s="144"/>
      <c r="LG59" s="144"/>
      <c r="LH59" s="144"/>
      <c r="LI59" s="144"/>
      <c r="LJ59" s="144"/>
      <c r="LK59" s="144"/>
      <c r="LL59" s="144"/>
      <c r="LM59" s="144"/>
      <c r="LN59" s="144"/>
      <c r="LO59" s="144"/>
      <c r="LP59" s="144"/>
      <c r="OG59" s="144"/>
      <c r="OH59" s="144"/>
      <c r="OI59" s="144"/>
      <c r="OJ59" s="144"/>
      <c r="OK59" s="144"/>
      <c r="OL59" s="144"/>
      <c r="OM59" s="144"/>
      <c r="ON59" s="144"/>
      <c r="OO59" s="144"/>
      <c r="OP59" s="144"/>
      <c r="OQ59" s="144"/>
      <c r="OR59" s="144"/>
      <c r="OS59" s="144"/>
      <c r="OT59" s="144"/>
      <c r="OU59" s="144"/>
    </row>
    <row r="60" spans="1:411">
      <c r="A60">
        <v>6</v>
      </c>
      <c r="B60">
        <v>101</v>
      </c>
      <c r="C60" t="s">
        <v>85</v>
      </c>
      <c r="D60" t="s">
        <v>86</v>
      </c>
      <c r="E60" s="257" t="s">
        <v>107</v>
      </c>
      <c r="F60" t="s">
        <v>84</v>
      </c>
      <c r="G60">
        <v>1</v>
      </c>
      <c r="H60">
        <v>699.99</v>
      </c>
      <c r="I60">
        <v>699.447</v>
      </c>
      <c r="J60">
        <v>699.11</v>
      </c>
      <c r="K60">
        <v>698.36800000000005</v>
      </c>
      <c r="L60">
        <v>697.55499999999995</v>
      </c>
      <c r="M60" s="258" t="s">
        <v>1348</v>
      </c>
      <c r="N60" s="258" t="s">
        <v>1349</v>
      </c>
      <c r="O60" s="5" t="s">
        <v>1552</v>
      </c>
      <c r="BM60" s="144"/>
      <c r="BN60" s="144"/>
      <c r="BO60" s="144"/>
      <c r="BP60" s="144"/>
      <c r="BQ60" s="144"/>
      <c r="BR60" s="144"/>
      <c r="BS60" s="144"/>
      <c r="BT60" s="144"/>
      <c r="BU60" s="144"/>
      <c r="BV60" s="144"/>
      <c r="BW60" s="144"/>
      <c r="BX60" s="144"/>
      <c r="BY60" s="144"/>
      <c r="BZ60" s="144"/>
      <c r="CA60" s="144"/>
      <c r="ER60" s="144"/>
      <c r="ES60" s="144"/>
      <c r="ET60" s="144"/>
      <c r="EU60" s="144"/>
      <c r="EV60" s="144"/>
      <c r="EW60" s="144"/>
      <c r="EX60" s="144"/>
      <c r="EY60" s="144"/>
      <c r="EZ60" s="144"/>
      <c r="FA60" s="144"/>
      <c r="FB60" s="144"/>
      <c r="FC60" s="144"/>
      <c r="FD60" s="144"/>
      <c r="FE60" s="144"/>
      <c r="FF60" s="144"/>
      <c r="HW60" s="144"/>
      <c r="HX60" s="144"/>
      <c r="HY60" s="144"/>
      <c r="HZ60" s="144"/>
      <c r="IA60" s="144"/>
      <c r="IB60" s="144"/>
      <c r="IC60" s="144"/>
      <c r="ID60" s="144"/>
      <c r="IE60" s="144"/>
      <c r="IF60" s="144"/>
      <c r="IG60" s="144"/>
      <c r="IH60" s="144"/>
      <c r="II60" s="144"/>
      <c r="IJ60" s="144"/>
      <c r="IK60" s="144"/>
      <c r="LB60" s="144"/>
      <c r="LC60" s="144"/>
      <c r="LD60" s="144"/>
      <c r="LE60" s="144"/>
      <c r="LF60" s="144"/>
      <c r="LG60" s="144"/>
      <c r="LH60" s="144"/>
      <c r="LI60" s="144"/>
      <c r="LJ60" s="144"/>
      <c r="LK60" s="144"/>
      <c r="LL60" s="144"/>
      <c r="LM60" s="144"/>
      <c r="LN60" s="144"/>
      <c r="LO60" s="144"/>
      <c r="LP60" s="144"/>
      <c r="OG60" s="144"/>
      <c r="OH60" s="144"/>
      <c r="OI60" s="144"/>
      <c r="OJ60" s="144"/>
      <c r="OK60" s="144"/>
      <c r="OL60" s="144"/>
      <c r="OM60" s="144"/>
      <c r="ON60" s="144"/>
      <c r="OO60" s="144"/>
      <c r="OP60" s="144"/>
      <c r="OQ60" s="144"/>
      <c r="OR60" s="144"/>
      <c r="OS60" s="144"/>
      <c r="OT60" s="144"/>
      <c r="OU60" s="144"/>
    </row>
    <row r="61" spans="1:411">
      <c r="A61">
        <v>6</v>
      </c>
      <c r="B61">
        <v>107</v>
      </c>
      <c r="C61" t="s">
        <v>85</v>
      </c>
      <c r="D61" t="s">
        <v>86</v>
      </c>
      <c r="E61" s="257" t="s">
        <v>112</v>
      </c>
      <c r="F61" t="s">
        <v>84</v>
      </c>
      <c r="G61">
        <v>1</v>
      </c>
      <c r="H61">
        <v>700.31500000000005</v>
      </c>
      <c r="I61">
        <v>699.56799999999998</v>
      </c>
      <c r="J61">
        <v>699.11</v>
      </c>
      <c r="K61">
        <v>698.05499999999995</v>
      </c>
      <c r="L61">
        <v>696.375</v>
      </c>
      <c r="M61" s="258" t="s">
        <v>1348</v>
      </c>
      <c r="N61" s="258" t="s">
        <v>1349</v>
      </c>
      <c r="O61" s="5" t="s">
        <v>1553</v>
      </c>
      <c r="BM61" s="144"/>
      <c r="BN61" s="144"/>
      <c r="BO61" s="144"/>
      <c r="BP61" s="144"/>
      <c r="BQ61" s="144"/>
      <c r="BR61" s="144"/>
      <c r="BS61" s="144"/>
      <c r="BT61" s="144"/>
      <c r="BU61" s="144"/>
      <c r="BV61" s="144"/>
      <c r="BW61" s="144"/>
      <c r="BX61" s="144"/>
      <c r="BY61" s="144"/>
      <c r="BZ61" s="144"/>
      <c r="CA61" s="144"/>
      <c r="ER61" s="144"/>
      <c r="ES61" s="144"/>
      <c r="ET61" s="144"/>
      <c r="EU61" s="144"/>
      <c r="EV61" s="144"/>
      <c r="EW61" s="144"/>
      <c r="EX61" s="144"/>
      <c r="EY61" s="144"/>
      <c r="EZ61" s="144"/>
      <c r="FA61" s="144"/>
      <c r="FB61" s="144"/>
      <c r="FC61" s="144"/>
      <c r="FD61" s="144"/>
      <c r="FE61" s="144"/>
      <c r="FF61" s="144"/>
      <c r="HW61" s="144"/>
      <c r="HX61" s="144"/>
      <c r="HY61" s="144"/>
      <c r="HZ61" s="144"/>
      <c r="IA61" s="144"/>
      <c r="IB61" s="144"/>
      <c r="IC61" s="144"/>
      <c r="ID61" s="144"/>
      <c r="IE61" s="144"/>
      <c r="IF61" s="144"/>
      <c r="IG61" s="144"/>
      <c r="IH61" s="144"/>
      <c r="II61" s="144"/>
      <c r="IJ61" s="144"/>
      <c r="IK61" s="144"/>
      <c r="LB61" s="144"/>
      <c r="LC61" s="144"/>
      <c r="LD61" s="144"/>
      <c r="LE61" s="144"/>
      <c r="LF61" s="144"/>
      <c r="LG61" s="144"/>
      <c r="LH61" s="144"/>
      <c r="LI61" s="144"/>
      <c r="LJ61" s="144"/>
      <c r="LK61" s="144"/>
      <c r="LL61" s="144"/>
      <c r="LM61" s="144"/>
      <c r="LN61" s="144"/>
      <c r="LO61" s="144"/>
      <c r="LP61" s="144"/>
      <c r="OG61" s="144"/>
      <c r="OH61" s="144"/>
      <c r="OI61" s="144"/>
      <c r="OJ61" s="144"/>
      <c r="OK61" s="144"/>
      <c r="OL61" s="144"/>
      <c r="OM61" s="144"/>
      <c r="ON61" s="144"/>
      <c r="OO61" s="144"/>
      <c r="OP61" s="144"/>
      <c r="OQ61" s="144"/>
      <c r="OR61" s="144"/>
      <c r="OS61" s="144"/>
      <c r="OT61" s="144"/>
      <c r="OU61" s="144"/>
    </row>
    <row r="62" spans="1:411">
      <c r="A62">
        <v>6</v>
      </c>
      <c r="B62">
        <v>102</v>
      </c>
      <c r="C62" t="s">
        <v>85</v>
      </c>
      <c r="D62" t="s">
        <v>86</v>
      </c>
      <c r="E62" s="257" t="s">
        <v>108</v>
      </c>
      <c r="F62" t="s">
        <v>84</v>
      </c>
      <c r="G62">
        <v>1</v>
      </c>
      <c r="H62">
        <v>700.31500000000005</v>
      </c>
      <c r="I62">
        <v>699.02499999999998</v>
      </c>
      <c r="J62">
        <v>698.673</v>
      </c>
      <c r="K62">
        <v>698.05499999999995</v>
      </c>
      <c r="L62">
        <v>697.53499999999997</v>
      </c>
      <c r="M62" s="258" t="s">
        <v>1348</v>
      </c>
      <c r="N62" s="258" t="s">
        <v>1349</v>
      </c>
      <c r="O62" s="5" t="s">
        <v>1554</v>
      </c>
      <c r="BM62" s="144"/>
      <c r="BN62" s="144"/>
      <c r="BO62" s="144"/>
      <c r="BP62" s="144"/>
      <c r="BQ62" s="144"/>
      <c r="BR62" s="144"/>
      <c r="BS62" s="144"/>
      <c r="BT62" s="144"/>
      <c r="BU62" s="144"/>
      <c r="BV62" s="144"/>
      <c r="BW62" s="144"/>
      <c r="BX62" s="144"/>
      <c r="BY62" s="144"/>
      <c r="BZ62" s="144"/>
      <c r="CA62" s="144"/>
      <c r="ER62" s="144"/>
      <c r="ES62" s="144"/>
      <c r="ET62" s="144"/>
      <c r="EU62" s="144"/>
      <c r="EV62" s="144"/>
      <c r="EW62" s="144"/>
      <c r="EX62" s="144"/>
      <c r="EY62" s="144"/>
      <c r="EZ62" s="144"/>
      <c r="FA62" s="144"/>
      <c r="FB62" s="144"/>
      <c r="FC62" s="144"/>
      <c r="FD62" s="144"/>
      <c r="FE62" s="144"/>
      <c r="FF62" s="144"/>
      <c r="HW62" s="144"/>
      <c r="HX62" s="144"/>
      <c r="HY62" s="144"/>
      <c r="HZ62" s="144"/>
      <c r="IA62" s="144"/>
      <c r="IB62" s="144"/>
      <c r="IC62" s="144"/>
      <c r="ID62" s="144"/>
      <c r="IE62" s="144"/>
      <c r="IF62" s="144"/>
      <c r="IG62" s="144"/>
      <c r="IH62" s="144"/>
      <c r="II62" s="144"/>
      <c r="IJ62" s="144"/>
      <c r="IK62" s="144"/>
      <c r="LB62" s="144"/>
      <c r="LC62" s="144"/>
      <c r="LD62" s="144"/>
      <c r="LE62" s="144"/>
      <c r="LF62" s="144"/>
      <c r="LG62" s="144"/>
      <c r="LH62" s="144"/>
      <c r="LI62" s="144"/>
      <c r="LJ62" s="144"/>
      <c r="LK62" s="144"/>
      <c r="LL62" s="144"/>
      <c r="LM62" s="144"/>
      <c r="LN62" s="144"/>
      <c r="LO62" s="144"/>
      <c r="LP62" s="144"/>
      <c r="OG62" s="144"/>
      <c r="OH62" s="144"/>
      <c r="OI62" s="144"/>
      <c r="OJ62" s="144"/>
      <c r="OK62" s="144"/>
      <c r="OL62" s="144"/>
      <c r="OM62" s="144"/>
      <c r="ON62" s="144"/>
      <c r="OO62" s="144"/>
      <c r="OP62" s="144"/>
      <c r="OQ62" s="144"/>
      <c r="OR62" s="144"/>
      <c r="OS62" s="144"/>
      <c r="OT62" s="144"/>
      <c r="OU62" s="144"/>
    </row>
    <row r="63" spans="1:411">
      <c r="A63">
        <v>6</v>
      </c>
      <c r="B63">
        <v>104</v>
      </c>
      <c r="C63" t="s">
        <v>85</v>
      </c>
      <c r="D63" t="s">
        <v>86</v>
      </c>
      <c r="E63" s="257" t="s">
        <v>110</v>
      </c>
      <c r="F63" t="s">
        <v>84</v>
      </c>
      <c r="G63">
        <v>1</v>
      </c>
      <c r="H63">
        <v>699.99</v>
      </c>
      <c r="I63">
        <v>698.38</v>
      </c>
      <c r="J63">
        <v>698.36800000000005</v>
      </c>
      <c r="K63">
        <v>698.05499999999995</v>
      </c>
      <c r="L63">
        <v>696.60500000000002</v>
      </c>
      <c r="M63" s="258" t="s">
        <v>1348</v>
      </c>
      <c r="N63" s="258" t="s">
        <v>1349</v>
      </c>
      <c r="O63" s="5" t="s">
        <v>1555</v>
      </c>
      <c r="BM63" s="144"/>
      <c r="BN63" s="144"/>
      <c r="BO63" s="144"/>
      <c r="BP63" s="144"/>
      <c r="BQ63" s="144"/>
      <c r="BR63" s="144"/>
      <c r="BS63" s="144"/>
      <c r="BT63" s="144"/>
      <c r="BU63" s="144"/>
      <c r="BV63" s="144"/>
      <c r="BW63" s="144"/>
      <c r="BX63" s="144"/>
      <c r="BY63" s="144"/>
      <c r="BZ63" s="144"/>
      <c r="CA63" s="144"/>
      <c r="ER63" s="144"/>
      <c r="ES63" s="144"/>
      <c r="ET63" s="144"/>
      <c r="EU63" s="144"/>
      <c r="EV63" s="144"/>
      <c r="EW63" s="144"/>
      <c r="EX63" s="144"/>
      <c r="EY63" s="144"/>
      <c r="EZ63" s="144"/>
      <c r="FA63" s="144"/>
      <c r="FB63" s="144"/>
      <c r="FC63" s="144"/>
      <c r="FD63" s="144"/>
      <c r="FE63" s="144"/>
      <c r="FF63" s="144"/>
      <c r="HW63" s="144"/>
      <c r="HX63" s="144"/>
      <c r="HY63" s="144"/>
      <c r="HZ63" s="144"/>
      <c r="IA63" s="144"/>
      <c r="IB63" s="144"/>
      <c r="IC63" s="144"/>
      <c r="ID63" s="144"/>
      <c r="IE63" s="144"/>
      <c r="IF63" s="144"/>
      <c r="IG63" s="144"/>
      <c r="IH63" s="144"/>
      <c r="II63" s="144"/>
      <c r="IJ63" s="144"/>
      <c r="IK63" s="144"/>
      <c r="LB63" s="144"/>
      <c r="LC63" s="144"/>
      <c r="LD63" s="144"/>
      <c r="LE63" s="144"/>
      <c r="LF63" s="144"/>
      <c r="LG63" s="144"/>
      <c r="LH63" s="144"/>
      <c r="LI63" s="144"/>
      <c r="LJ63" s="144"/>
      <c r="LK63" s="144"/>
      <c r="LL63" s="144"/>
      <c r="LM63" s="144"/>
      <c r="LN63" s="144"/>
      <c r="LO63" s="144"/>
      <c r="LP63" s="144"/>
      <c r="OG63" s="144"/>
      <c r="OH63" s="144"/>
      <c r="OI63" s="144"/>
      <c r="OJ63" s="144"/>
      <c r="OK63" s="144"/>
      <c r="OL63" s="144"/>
      <c r="OM63" s="144"/>
      <c r="ON63" s="144"/>
      <c r="OO63" s="144"/>
      <c r="OP63" s="144"/>
      <c r="OQ63" s="144"/>
      <c r="OR63" s="144"/>
      <c r="OS63" s="144"/>
      <c r="OT63" s="144"/>
      <c r="OU63" s="144"/>
    </row>
    <row r="64" spans="1:411">
      <c r="A64">
        <v>6</v>
      </c>
      <c r="B64">
        <v>108</v>
      </c>
      <c r="C64" t="s">
        <v>85</v>
      </c>
      <c r="D64" t="s">
        <v>86</v>
      </c>
      <c r="E64" s="257" t="s">
        <v>113</v>
      </c>
      <c r="F64" t="s">
        <v>84</v>
      </c>
      <c r="G64">
        <v>1</v>
      </c>
      <c r="H64">
        <v>698.673</v>
      </c>
      <c r="I64">
        <v>698.05499999999995</v>
      </c>
      <c r="J64">
        <v>696.18799999999999</v>
      </c>
      <c r="K64">
        <v>694.57799999999997</v>
      </c>
      <c r="L64">
        <v>691.84799999999996</v>
      </c>
      <c r="M64" s="258" t="s">
        <v>1348</v>
      </c>
      <c r="N64" s="258" t="s">
        <v>1349</v>
      </c>
      <c r="O64" s="5" t="s">
        <v>1556</v>
      </c>
      <c r="BM64" s="144"/>
      <c r="BN64" s="144"/>
      <c r="BO64" s="144"/>
      <c r="BP64" s="144"/>
      <c r="BQ64" s="144"/>
      <c r="BR64" s="144"/>
      <c r="BS64" s="144"/>
      <c r="BT64" s="144"/>
      <c r="BU64" s="144"/>
      <c r="BV64" s="144"/>
      <c r="BW64" s="144"/>
      <c r="BX64" s="144"/>
      <c r="BY64" s="144"/>
      <c r="BZ64" s="144"/>
      <c r="CA64" s="144"/>
      <c r="ER64" s="144"/>
      <c r="ES64" s="144"/>
      <c r="ET64" s="144"/>
      <c r="EU64" s="144"/>
      <c r="EV64" s="144"/>
      <c r="EW64" s="144"/>
      <c r="EX64" s="144"/>
      <c r="EY64" s="144"/>
      <c r="EZ64" s="144"/>
      <c r="FA64" s="144"/>
      <c r="FB64" s="144"/>
      <c r="FC64" s="144"/>
      <c r="FD64" s="144"/>
      <c r="FE64" s="144"/>
      <c r="FF64" s="144"/>
      <c r="HW64" s="144"/>
      <c r="HX64" s="144"/>
      <c r="HY64" s="144"/>
      <c r="HZ64" s="144"/>
      <c r="IA64" s="144"/>
      <c r="IB64" s="144"/>
      <c r="IC64" s="144"/>
      <c r="ID64" s="144"/>
      <c r="IE64" s="144"/>
      <c r="IF64" s="144"/>
      <c r="IG64" s="144"/>
      <c r="IH64" s="144"/>
      <c r="II64" s="144"/>
      <c r="IJ64" s="144"/>
      <c r="IK64" s="144"/>
      <c r="LB64" s="144"/>
      <c r="LC64" s="144"/>
      <c r="LD64" s="144"/>
      <c r="LE64" s="144"/>
      <c r="LF64" s="144"/>
      <c r="LG64" s="144"/>
      <c r="LH64" s="144"/>
      <c r="LI64" s="144"/>
      <c r="LJ64" s="144"/>
      <c r="LK64" s="144"/>
      <c r="LL64" s="144"/>
      <c r="LM64" s="144"/>
      <c r="LN64" s="144"/>
      <c r="LO64" s="144"/>
      <c r="LP64" s="144"/>
      <c r="OG64" s="144"/>
      <c r="OH64" s="144"/>
      <c r="OI64" s="144"/>
      <c r="OJ64" s="144"/>
      <c r="OK64" s="144"/>
      <c r="OL64" s="144"/>
      <c r="OM64" s="144"/>
      <c r="ON64" s="144"/>
      <c r="OO64" s="144"/>
      <c r="OP64" s="144"/>
      <c r="OQ64" s="144"/>
      <c r="OR64" s="144"/>
      <c r="OS64" s="144"/>
      <c r="OT64" s="144"/>
      <c r="OU64" s="144"/>
    </row>
    <row r="65" spans="1:411">
      <c r="A65">
        <v>8</v>
      </c>
      <c r="B65">
        <v>109</v>
      </c>
      <c r="C65" t="s">
        <v>85</v>
      </c>
      <c r="D65" t="s">
        <v>86</v>
      </c>
      <c r="E65" s="257" t="s">
        <v>666</v>
      </c>
      <c r="F65" t="s">
        <v>84</v>
      </c>
      <c r="G65">
        <v>1</v>
      </c>
      <c r="H65">
        <v>640.55799999999999</v>
      </c>
      <c r="I65">
        <v>639.80100000000004</v>
      </c>
      <c r="J65">
        <v>639.149</v>
      </c>
      <c r="K65">
        <v>638.63800000000003</v>
      </c>
      <c r="L65">
        <v>638.23699999999997</v>
      </c>
      <c r="M65" s="258" t="s">
        <v>1348</v>
      </c>
      <c r="N65" s="258" t="s">
        <v>1349</v>
      </c>
      <c r="O65" s="5" t="s">
        <v>1557</v>
      </c>
      <c r="BM65" s="144"/>
      <c r="BN65" s="144"/>
      <c r="BO65" s="144"/>
      <c r="BP65" s="144"/>
      <c r="BQ65" s="144"/>
      <c r="BR65" s="144"/>
      <c r="BS65" s="144"/>
      <c r="BT65" s="144"/>
      <c r="BU65" s="144"/>
      <c r="BV65" s="144"/>
      <c r="BW65" s="144"/>
      <c r="BX65" s="144"/>
      <c r="BY65" s="144"/>
      <c r="BZ65" s="144"/>
      <c r="CA65" s="144"/>
      <c r="ER65" s="144"/>
      <c r="ES65" s="144"/>
      <c r="ET65" s="144"/>
      <c r="EU65" s="144"/>
      <c r="EV65" s="144"/>
      <c r="EW65" s="144"/>
      <c r="EX65" s="144"/>
      <c r="EY65" s="144"/>
      <c r="EZ65" s="144"/>
      <c r="FA65" s="144"/>
      <c r="FB65" s="144"/>
      <c r="FC65" s="144"/>
      <c r="FD65" s="144"/>
      <c r="FE65" s="144"/>
      <c r="FF65" s="144"/>
      <c r="HW65" s="144"/>
      <c r="HX65" s="144"/>
      <c r="HY65" s="144"/>
      <c r="HZ65" s="144"/>
      <c r="IA65" s="144"/>
      <c r="IB65" s="144"/>
      <c r="IC65" s="144"/>
      <c r="ID65" s="144"/>
      <c r="IE65" s="144"/>
      <c r="IF65" s="144"/>
      <c r="IG65" s="144"/>
      <c r="IH65" s="144"/>
      <c r="II65" s="144"/>
      <c r="IJ65" s="144"/>
      <c r="IK65" s="144"/>
      <c r="LB65" s="144"/>
      <c r="LC65" s="144"/>
      <c r="LD65" s="144"/>
      <c r="LE65" s="144"/>
      <c r="LF65" s="144"/>
      <c r="LG65" s="144"/>
      <c r="LH65" s="144"/>
      <c r="LI65" s="144"/>
      <c r="LJ65" s="144"/>
      <c r="LK65" s="144"/>
      <c r="LL65" s="144"/>
      <c r="LM65" s="144"/>
      <c r="LN65" s="144"/>
      <c r="LO65" s="144"/>
      <c r="LP65" s="144"/>
      <c r="OG65" s="144"/>
      <c r="OH65" s="144"/>
      <c r="OI65" s="144"/>
      <c r="OJ65" s="144"/>
      <c r="OK65" s="144"/>
      <c r="OL65" s="144"/>
      <c r="OM65" s="144"/>
      <c r="ON65" s="144"/>
      <c r="OO65" s="144"/>
      <c r="OP65" s="144"/>
      <c r="OQ65" s="144"/>
      <c r="OR65" s="144"/>
      <c r="OS65" s="144"/>
      <c r="OT65" s="144"/>
      <c r="OU65" s="144"/>
    </row>
    <row r="66" spans="1:411">
      <c r="A66">
        <v>9</v>
      </c>
      <c r="B66">
        <v>115</v>
      </c>
      <c r="C66" t="s">
        <v>85</v>
      </c>
      <c r="D66" t="s">
        <v>114</v>
      </c>
      <c r="E66" s="257" t="s">
        <v>91</v>
      </c>
      <c r="F66" t="s">
        <v>83</v>
      </c>
      <c r="G66">
        <v>1</v>
      </c>
      <c r="H66">
        <v>678.86500000000001</v>
      </c>
      <c r="I66">
        <v>676.82399999999996</v>
      </c>
      <c r="J66">
        <v>670.63300000000004</v>
      </c>
      <c r="K66">
        <v>664.38900000000001</v>
      </c>
      <c r="L66">
        <v>656.03899999999999</v>
      </c>
      <c r="M66" s="258" t="s">
        <v>1348</v>
      </c>
      <c r="N66" s="258" t="s">
        <v>1349</v>
      </c>
      <c r="O66" s="5" t="s">
        <v>1558</v>
      </c>
      <c r="BM66" s="144"/>
      <c r="BN66" s="144"/>
      <c r="BO66" s="144"/>
      <c r="BP66" s="144"/>
      <c r="BQ66" s="144"/>
      <c r="BR66" s="144"/>
      <c r="BS66" s="144"/>
      <c r="BT66" s="144"/>
      <c r="BU66" s="144"/>
      <c r="BV66" s="144"/>
      <c r="BW66" s="144"/>
      <c r="BX66" s="144"/>
      <c r="BY66" s="144"/>
      <c r="BZ66" s="144"/>
      <c r="CA66" s="144"/>
      <c r="ER66" s="144"/>
      <c r="ES66" s="144"/>
      <c r="ET66" s="144"/>
      <c r="EU66" s="144"/>
      <c r="EV66" s="144"/>
      <c r="EW66" s="144"/>
      <c r="EX66" s="144"/>
      <c r="EY66" s="144"/>
      <c r="EZ66" s="144"/>
      <c r="FA66" s="144"/>
      <c r="FB66" s="144"/>
      <c r="FC66" s="144"/>
      <c r="FD66" s="144"/>
      <c r="FE66" s="144"/>
      <c r="FF66" s="144"/>
      <c r="HW66" s="144"/>
      <c r="HX66" s="144"/>
      <c r="HY66" s="144"/>
      <c r="HZ66" s="144"/>
      <c r="IA66" s="144"/>
      <c r="IB66" s="144"/>
      <c r="IC66" s="144"/>
      <c r="ID66" s="144"/>
      <c r="IE66" s="144"/>
      <c r="IF66" s="144"/>
      <c r="IG66" s="144"/>
      <c r="IH66" s="144"/>
      <c r="II66" s="144"/>
      <c r="IJ66" s="144"/>
      <c r="IK66" s="144"/>
      <c r="LB66" s="144"/>
      <c r="LC66" s="144"/>
      <c r="LD66" s="144"/>
      <c r="LE66" s="144"/>
      <c r="LF66" s="144"/>
      <c r="LG66" s="144"/>
      <c r="LH66" s="144"/>
      <c r="LI66" s="144"/>
      <c r="LJ66" s="144"/>
      <c r="LK66" s="144"/>
      <c r="LL66" s="144"/>
      <c r="LM66" s="144"/>
      <c r="LN66" s="144"/>
      <c r="LO66" s="144"/>
      <c r="LP66" s="144"/>
      <c r="OG66" s="144"/>
      <c r="OH66" s="144"/>
      <c r="OI66" s="144"/>
      <c r="OJ66" s="144"/>
      <c r="OK66" s="144"/>
      <c r="OL66" s="144"/>
      <c r="OM66" s="144"/>
      <c r="ON66" s="144"/>
      <c r="OO66" s="144"/>
      <c r="OP66" s="144"/>
      <c r="OQ66" s="144"/>
      <c r="OR66" s="144"/>
      <c r="OS66" s="144"/>
      <c r="OT66" s="144"/>
      <c r="OU66" s="144"/>
    </row>
    <row r="67" spans="1:411">
      <c r="A67">
        <v>9</v>
      </c>
      <c r="B67">
        <v>112</v>
      </c>
      <c r="C67" t="s">
        <v>85</v>
      </c>
      <c r="D67" t="s">
        <v>114</v>
      </c>
      <c r="E67" s="257" t="s">
        <v>669</v>
      </c>
      <c r="F67" t="s">
        <v>83</v>
      </c>
      <c r="G67">
        <v>1</v>
      </c>
      <c r="H67">
        <v>676.82399999999996</v>
      </c>
      <c r="I67">
        <v>672.96900000000005</v>
      </c>
      <c r="J67">
        <v>669.40300000000002</v>
      </c>
      <c r="K67">
        <v>663.03</v>
      </c>
      <c r="L67">
        <v>654.80899999999997</v>
      </c>
      <c r="M67" s="258" t="s">
        <v>1348</v>
      </c>
      <c r="N67" s="258" t="s">
        <v>1349</v>
      </c>
      <c r="O67" s="5" t="s">
        <v>1559</v>
      </c>
      <c r="BM67" s="144"/>
      <c r="BN67" s="144"/>
      <c r="BO67" s="144"/>
      <c r="BP67" s="144"/>
      <c r="BQ67" s="144"/>
      <c r="BR67" s="144"/>
      <c r="BS67" s="144"/>
      <c r="BT67" s="144"/>
      <c r="BU67" s="144"/>
      <c r="BV67" s="144"/>
      <c r="BW67" s="144"/>
      <c r="BX67" s="144"/>
      <c r="BY67" s="144"/>
      <c r="BZ67" s="144"/>
      <c r="CA67" s="144"/>
      <c r="ER67" s="144"/>
      <c r="ES67" s="144"/>
      <c r="ET67" s="144"/>
      <c r="EU67" s="144"/>
      <c r="EV67" s="144"/>
      <c r="EW67" s="144"/>
      <c r="EX67" s="144"/>
      <c r="EY67" s="144"/>
      <c r="EZ67" s="144"/>
      <c r="FA67" s="144"/>
      <c r="FB67" s="144"/>
      <c r="FC67" s="144"/>
      <c r="FD67" s="144"/>
      <c r="FE67" s="144"/>
      <c r="FF67" s="144"/>
      <c r="HW67" s="144"/>
      <c r="HX67" s="144"/>
      <c r="HY67" s="144"/>
      <c r="HZ67" s="144"/>
      <c r="IA67" s="144"/>
      <c r="IB67" s="144"/>
      <c r="IC67" s="144"/>
      <c r="ID67" s="144"/>
      <c r="IE67" s="144"/>
      <c r="IF67" s="144"/>
      <c r="IG67" s="144"/>
      <c r="IH67" s="144"/>
      <c r="II67" s="144"/>
      <c r="IJ67" s="144"/>
      <c r="IK67" s="144"/>
      <c r="LB67" s="144"/>
      <c r="LC67" s="144"/>
      <c r="LD67" s="144"/>
      <c r="LE67" s="144"/>
      <c r="LF67" s="144"/>
      <c r="LG67" s="144"/>
      <c r="LH67" s="144"/>
      <c r="LI67" s="144"/>
      <c r="LJ67" s="144"/>
      <c r="LK67" s="144"/>
      <c r="LL67" s="144"/>
      <c r="LM67" s="144"/>
      <c r="LN67" s="144"/>
      <c r="LO67" s="144"/>
      <c r="LP67" s="144"/>
      <c r="OG67" s="144"/>
      <c r="OH67" s="144"/>
      <c r="OI67" s="144"/>
      <c r="OJ67" s="144"/>
      <c r="OK67" s="144"/>
      <c r="OL67" s="144"/>
      <c r="OM67" s="144"/>
      <c r="ON67" s="144"/>
      <c r="OO67" s="144"/>
      <c r="OP67" s="144"/>
      <c r="OQ67" s="144"/>
      <c r="OR67" s="144"/>
      <c r="OS67" s="144"/>
      <c r="OT67" s="144"/>
      <c r="OU67" s="144"/>
    </row>
    <row r="68" spans="1:411">
      <c r="A68">
        <v>9</v>
      </c>
      <c r="B68">
        <v>117</v>
      </c>
      <c r="C68" t="s">
        <v>85</v>
      </c>
      <c r="D68" t="s">
        <v>114</v>
      </c>
      <c r="E68" s="257" t="s">
        <v>366</v>
      </c>
      <c r="F68" t="s">
        <v>83</v>
      </c>
      <c r="G68">
        <v>1</v>
      </c>
      <c r="H68">
        <v>671.56700000000001</v>
      </c>
      <c r="I68">
        <v>670.3</v>
      </c>
      <c r="J68">
        <v>667.99699999999996</v>
      </c>
      <c r="K68">
        <v>665.00800000000004</v>
      </c>
      <c r="L68">
        <v>662.47900000000004</v>
      </c>
      <c r="M68" s="258" t="s">
        <v>1348</v>
      </c>
      <c r="N68" s="258" t="s">
        <v>1349</v>
      </c>
      <c r="O68" s="5" t="s">
        <v>1560</v>
      </c>
      <c r="BM68" s="144"/>
      <c r="BN68" s="144"/>
      <c r="BO68" s="144"/>
      <c r="BP68" s="144"/>
      <c r="BQ68" s="144"/>
      <c r="BR68" s="144"/>
      <c r="BS68" s="144"/>
      <c r="BT68" s="144"/>
      <c r="BU68" s="144"/>
      <c r="BV68" s="144"/>
      <c r="BW68" s="144"/>
      <c r="BX68" s="144"/>
      <c r="BY68" s="144"/>
      <c r="BZ68" s="144"/>
      <c r="CA68" s="144"/>
      <c r="ER68" s="144"/>
      <c r="ES68" s="144"/>
      <c r="ET68" s="144"/>
      <c r="EU68" s="144"/>
      <c r="EV68" s="144"/>
      <c r="EW68" s="144"/>
      <c r="EX68" s="144"/>
      <c r="EY68" s="144"/>
      <c r="EZ68" s="144"/>
      <c r="FA68" s="144"/>
      <c r="FB68" s="144"/>
      <c r="FC68" s="144"/>
      <c r="FD68" s="144"/>
      <c r="FE68" s="144"/>
      <c r="FF68" s="144"/>
      <c r="HW68" s="144"/>
      <c r="HX68" s="144"/>
      <c r="HY68" s="144"/>
      <c r="HZ68" s="144"/>
      <c r="IA68" s="144"/>
      <c r="IB68" s="144"/>
      <c r="IC68" s="144"/>
      <c r="ID68" s="144"/>
      <c r="IE68" s="144"/>
      <c r="IF68" s="144"/>
      <c r="IG68" s="144"/>
      <c r="IH68" s="144"/>
      <c r="II68" s="144"/>
      <c r="IJ68" s="144"/>
      <c r="IK68" s="144"/>
      <c r="LB68" s="144"/>
      <c r="LC68" s="144"/>
      <c r="LD68" s="144"/>
      <c r="LE68" s="144"/>
      <c r="LF68" s="144"/>
      <c r="LG68" s="144"/>
      <c r="LH68" s="144"/>
      <c r="LI68" s="144"/>
      <c r="LJ68" s="144"/>
      <c r="LK68" s="144"/>
      <c r="LL68" s="144"/>
      <c r="LM68" s="144"/>
      <c r="LN68" s="144"/>
      <c r="LO68" s="144"/>
      <c r="LP68" s="144"/>
      <c r="OG68" s="144"/>
      <c r="OH68" s="144"/>
      <c r="OI68" s="144"/>
      <c r="OJ68" s="144"/>
      <c r="OK68" s="144"/>
      <c r="OL68" s="144"/>
      <c r="OM68" s="144"/>
      <c r="ON68" s="144"/>
      <c r="OO68" s="144"/>
      <c r="OP68" s="144"/>
      <c r="OQ68" s="144"/>
      <c r="OR68" s="144"/>
      <c r="OS68" s="144"/>
      <c r="OT68" s="144"/>
      <c r="OU68" s="144"/>
    </row>
    <row r="69" spans="1:411">
      <c r="A69">
        <v>9</v>
      </c>
      <c r="B69">
        <v>116</v>
      </c>
      <c r="C69" t="s">
        <v>85</v>
      </c>
      <c r="D69" t="s">
        <v>114</v>
      </c>
      <c r="E69" s="257" t="s">
        <v>87</v>
      </c>
      <c r="F69" t="s">
        <v>83</v>
      </c>
      <c r="G69">
        <v>1</v>
      </c>
      <c r="H69">
        <v>672.00199999999995</v>
      </c>
      <c r="I69">
        <v>670.3</v>
      </c>
      <c r="J69">
        <v>667.84100000000001</v>
      </c>
      <c r="K69">
        <v>663.80200000000002</v>
      </c>
      <c r="L69">
        <v>658.18600000000004</v>
      </c>
      <c r="M69" s="258" t="s">
        <v>1348</v>
      </c>
      <c r="N69" s="258" t="s">
        <v>1349</v>
      </c>
      <c r="O69" s="5" t="s">
        <v>1561</v>
      </c>
      <c r="BM69" s="144"/>
      <c r="BN69" s="144"/>
      <c r="BO69" s="144"/>
      <c r="BP69" s="144"/>
      <c r="BQ69" s="144"/>
      <c r="BR69" s="144"/>
      <c r="BS69" s="144"/>
      <c r="BT69" s="144"/>
      <c r="BU69" s="144"/>
      <c r="BV69" s="144"/>
      <c r="BW69" s="144"/>
      <c r="BX69" s="144"/>
      <c r="BY69" s="144"/>
      <c r="BZ69" s="144"/>
      <c r="CA69" s="144"/>
      <c r="ER69" s="144"/>
      <c r="ES69" s="144"/>
      <c r="ET69" s="144"/>
      <c r="EU69" s="144"/>
      <c r="EV69" s="144"/>
      <c r="EW69" s="144"/>
      <c r="EX69" s="144"/>
      <c r="EY69" s="144"/>
      <c r="EZ69" s="144"/>
      <c r="FA69" s="144"/>
      <c r="FB69" s="144"/>
      <c r="FC69" s="144"/>
      <c r="FD69" s="144"/>
      <c r="FE69" s="144"/>
      <c r="FF69" s="144"/>
      <c r="HW69" s="144"/>
      <c r="HX69" s="144"/>
      <c r="HY69" s="144"/>
      <c r="HZ69" s="144"/>
      <c r="IA69" s="144"/>
      <c r="IB69" s="144"/>
      <c r="IC69" s="144"/>
      <c r="ID69" s="144"/>
      <c r="IE69" s="144"/>
      <c r="IF69" s="144"/>
      <c r="IG69" s="144"/>
      <c r="IH69" s="144"/>
      <c r="II69" s="144"/>
      <c r="IJ69" s="144"/>
      <c r="IK69" s="144"/>
      <c r="LB69" s="144"/>
      <c r="LC69" s="144"/>
      <c r="LD69" s="144"/>
      <c r="LE69" s="144"/>
      <c r="LF69" s="144"/>
      <c r="LG69" s="144"/>
      <c r="LH69" s="144"/>
      <c r="LI69" s="144"/>
      <c r="LJ69" s="144"/>
      <c r="LK69" s="144"/>
      <c r="LL69" s="144"/>
      <c r="LM69" s="144"/>
      <c r="LN69" s="144"/>
      <c r="LO69" s="144"/>
      <c r="LP69" s="144"/>
      <c r="OG69" s="144"/>
      <c r="OH69" s="144"/>
      <c r="OI69" s="144"/>
      <c r="OJ69" s="144"/>
      <c r="OK69" s="144"/>
      <c r="OL69" s="144"/>
      <c r="OM69" s="144"/>
      <c r="ON69" s="144"/>
      <c r="OO69" s="144"/>
      <c r="OP69" s="144"/>
      <c r="OQ69" s="144"/>
      <c r="OR69" s="144"/>
      <c r="OS69" s="144"/>
      <c r="OT69" s="144"/>
      <c r="OU69" s="144"/>
    </row>
    <row r="70" spans="1:411">
      <c r="A70">
        <v>9</v>
      </c>
      <c r="B70">
        <v>111</v>
      </c>
      <c r="C70" t="s">
        <v>85</v>
      </c>
      <c r="D70" t="s">
        <v>114</v>
      </c>
      <c r="E70" s="257" t="s">
        <v>668</v>
      </c>
      <c r="F70" t="s">
        <v>83</v>
      </c>
      <c r="G70">
        <v>1</v>
      </c>
      <c r="H70">
        <v>671.21199999999999</v>
      </c>
      <c r="I70">
        <v>670.3</v>
      </c>
      <c r="J70">
        <v>667.13800000000003</v>
      </c>
      <c r="K70">
        <v>663.80200000000002</v>
      </c>
      <c r="L70">
        <v>659.35</v>
      </c>
      <c r="M70" s="258" t="s">
        <v>1348</v>
      </c>
      <c r="N70" s="258" t="s">
        <v>1349</v>
      </c>
      <c r="O70" s="5" t="s">
        <v>1562</v>
      </c>
      <c r="BM70" s="144"/>
      <c r="BN70" s="144"/>
      <c r="BO70" s="144"/>
      <c r="BP70" s="144"/>
      <c r="BQ70" s="144"/>
      <c r="BR70" s="144"/>
      <c r="BS70" s="144"/>
      <c r="BT70" s="144"/>
      <c r="BU70" s="144"/>
      <c r="BV70" s="144"/>
      <c r="BW70" s="144"/>
      <c r="BX70" s="144"/>
      <c r="BY70" s="144"/>
      <c r="BZ70" s="144"/>
      <c r="CA70" s="144"/>
      <c r="ER70" s="144"/>
      <c r="ES70" s="144"/>
      <c r="ET70" s="144"/>
      <c r="EU70" s="144"/>
      <c r="EV70" s="144"/>
      <c r="EW70" s="144"/>
      <c r="EX70" s="144"/>
      <c r="EY70" s="144"/>
      <c r="EZ70" s="144"/>
      <c r="FA70" s="144"/>
      <c r="FB70" s="144"/>
      <c r="FC70" s="144"/>
      <c r="FD70" s="144"/>
      <c r="FE70" s="144"/>
      <c r="FF70" s="144"/>
      <c r="HW70" s="144"/>
      <c r="HX70" s="144"/>
      <c r="HY70" s="144"/>
      <c r="HZ70" s="144"/>
      <c r="IA70" s="144"/>
      <c r="IB70" s="144"/>
      <c r="IC70" s="144"/>
      <c r="ID70" s="144"/>
      <c r="IE70" s="144"/>
      <c r="IF70" s="144"/>
      <c r="IG70" s="144"/>
      <c r="IH70" s="144"/>
      <c r="II70" s="144"/>
      <c r="IJ70" s="144"/>
      <c r="IK70" s="144"/>
      <c r="LB70" s="144"/>
      <c r="LC70" s="144"/>
      <c r="LD70" s="144"/>
      <c r="LE70" s="144"/>
      <c r="LF70" s="144"/>
      <c r="LG70" s="144"/>
      <c r="LH70" s="144"/>
      <c r="LI70" s="144"/>
      <c r="LJ70" s="144"/>
      <c r="LK70" s="144"/>
      <c r="LL70" s="144"/>
      <c r="LM70" s="144"/>
      <c r="LN70" s="144"/>
      <c r="LO70" s="144"/>
      <c r="LP70" s="144"/>
      <c r="OG70" s="144"/>
      <c r="OH70" s="144"/>
      <c r="OI70" s="144"/>
      <c r="OJ70" s="144"/>
      <c r="OK70" s="144"/>
      <c r="OL70" s="144"/>
      <c r="OM70" s="144"/>
      <c r="ON70" s="144"/>
      <c r="OO70" s="144"/>
      <c r="OP70" s="144"/>
      <c r="OQ70" s="144"/>
      <c r="OR70" s="144"/>
      <c r="OS70" s="144"/>
      <c r="OT70" s="144"/>
      <c r="OU70" s="144"/>
    </row>
    <row r="71" spans="1:411">
      <c r="A71">
        <v>9</v>
      </c>
      <c r="B71">
        <v>120</v>
      </c>
      <c r="C71" t="s">
        <v>85</v>
      </c>
      <c r="D71" t="s">
        <v>114</v>
      </c>
      <c r="E71" s="257" t="s">
        <v>90</v>
      </c>
      <c r="F71" t="s">
        <v>83</v>
      </c>
      <c r="G71">
        <v>1</v>
      </c>
      <c r="H71">
        <v>670.63300000000004</v>
      </c>
      <c r="I71">
        <v>669.55899999999997</v>
      </c>
      <c r="J71">
        <v>666.66300000000001</v>
      </c>
      <c r="K71">
        <v>664.79200000000003</v>
      </c>
      <c r="L71">
        <v>663.42700000000002</v>
      </c>
      <c r="M71" s="258" t="s">
        <v>1348</v>
      </c>
      <c r="N71" s="258" t="s">
        <v>1349</v>
      </c>
      <c r="O71" s="5" t="s">
        <v>1563</v>
      </c>
      <c r="BM71" s="144"/>
      <c r="BN71" s="144"/>
      <c r="BO71" s="144"/>
      <c r="BP71" s="144"/>
      <c r="BQ71" s="144"/>
      <c r="BR71" s="144"/>
      <c r="BS71" s="144"/>
      <c r="BT71" s="144"/>
      <c r="BU71" s="144"/>
      <c r="BV71" s="144"/>
      <c r="BW71" s="144"/>
      <c r="BX71" s="144"/>
      <c r="BY71" s="144"/>
      <c r="BZ71" s="144"/>
      <c r="CA71" s="144"/>
      <c r="ER71" s="144"/>
      <c r="ES71" s="144"/>
      <c r="ET71" s="144"/>
      <c r="EU71" s="144"/>
      <c r="EV71" s="144"/>
      <c r="EW71" s="144"/>
      <c r="EX71" s="144"/>
      <c r="EY71" s="144"/>
      <c r="EZ71" s="144"/>
      <c r="FA71" s="144"/>
      <c r="FB71" s="144"/>
      <c r="FC71" s="144"/>
      <c r="FD71" s="144"/>
      <c r="FE71" s="144"/>
      <c r="FF71" s="144"/>
      <c r="HW71" s="144"/>
      <c r="HX71" s="144"/>
      <c r="HY71" s="144"/>
      <c r="HZ71" s="144"/>
      <c r="IA71" s="144"/>
      <c r="IB71" s="144"/>
      <c r="IC71" s="144"/>
      <c r="ID71" s="144"/>
      <c r="IE71" s="144"/>
      <c r="IF71" s="144"/>
      <c r="IG71" s="144"/>
      <c r="IH71" s="144"/>
      <c r="II71" s="144"/>
      <c r="IJ71" s="144"/>
      <c r="IK71" s="144"/>
      <c r="LB71" s="144"/>
      <c r="LC71" s="144"/>
      <c r="LD71" s="144"/>
      <c r="LE71" s="144"/>
      <c r="LF71" s="144"/>
      <c r="LG71" s="144"/>
      <c r="LH71" s="144"/>
      <c r="LI71" s="144"/>
      <c r="LJ71" s="144"/>
      <c r="LK71" s="144"/>
      <c r="LL71" s="144"/>
      <c r="LM71" s="144"/>
      <c r="LN71" s="144"/>
      <c r="LO71" s="144"/>
      <c r="LP71" s="144"/>
      <c r="OG71" s="144"/>
      <c r="OH71" s="144"/>
      <c r="OI71" s="144"/>
      <c r="OJ71" s="144"/>
      <c r="OK71" s="144"/>
      <c r="OL71" s="144"/>
      <c r="OM71" s="144"/>
      <c r="ON71" s="144"/>
      <c r="OO71" s="144"/>
      <c r="OP71" s="144"/>
      <c r="OQ71" s="144"/>
      <c r="OR71" s="144"/>
      <c r="OS71" s="144"/>
      <c r="OT71" s="144"/>
      <c r="OU71" s="144"/>
    </row>
    <row r="72" spans="1:411">
      <c r="A72">
        <v>9</v>
      </c>
      <c r="B72">
        <v>121</v>
      </c>
      <c r="C72" t="s">
        <v>85</v>
      </c>
      <c r="D72" t="s">
        <v>114</v>
      </c>
      <c r="E72" s="257" t="s">
        <v>116</v>
      </c>
      <c r="F72" t="s">
        <v>83</v>
      </c>
      <c r="G72">
        <v>1</v>
      </c>
      <c r="H72">
        <v>670.63300000000004</v>
      </c>
      <c r="I72">
        <v>668.95299999999997</v>
      </c>
      <c r="J72">
        <v>666.52</v>
      </c>
      <c r="K72">
        <v>664.173</v>
      </c>
      <c r="L72">
        <v>660.40800000000002</v>
      </c>
      <c r="M72" s="258" t="s">
        <v>1348</v>
      </c>
      <c r="N72" s="258" t="s">
        <v>1349</v>
      </c>
      <c r="O72" s="5" t="s">
        <v>1564</v>
      </c>
      <c r="BM72" s="144"/>
      <c r="BN72" s="144"/>
      <c r="BO72" s="144"/>
      <c r="BP72" s="144"/>
      <c r="BQ72" s="144"/>
      <c r="BR72" s="144"/>
      <c r="BS72" s="144"/>
      <c r="BT72" s="144"/>
      <c r="BU72" s="144"/>
      <c r="BV72" s="144"/>
      <c r="BW72" s="144"/>
      <c r="BX72" s="144"/>
      <c r="BY72" s="144"/>
      <c r="BZ72" s="144"/>
      <c r="CA72" s="144"/>
      <c r="ER72" s="144"/>
      <c r="ES72" s="144"/>
      <c r="ET72" s="144"/>
      <c r="EU72" s="144"/>
      <c r="EV72" s="144"/>
      <c r="EW72" s="144"/>
      <c r="EX72" s="144"/>
      <c r="EY72" s="144"/>
      <c r="EZ72" s="144"/>
      <c r="FA72" s="144"/>
      <c r="FB72" s="144"/>
      <c r="FC72" s="144"/>
      <c r="FD72" s="144"/>
      <c r="FE72" s="144"/>
      <c r="FF72" s="144"/>
      <c r="HW72" s="144"/>
      <c r="HX72" s="144"/>
      <c r="HY72" s="144"/>
      <c r="HZ72" s="144"/>
      <c r="IA72" s="144"/>
      <c r="IB72" s="144"/>
      <c r="IC72" s="144"/>
      <c r="ID72" s="144"/>
      <c r="IE72" s="144"/>
      <c r="IF72" s="144"/>
      <c r="IG72" s="144"/>
      <c r="IH72" s="144"/>
      <c r="II72" s="144"/>
      <c r="IJ72" s="144"/>
      <c r="IK72" s="144"/>
      <c r="LB72" s="144"/>
      <c r="LC72" s="144"/>
      <c r="LD72" s="144"/>
      <c r="LE72" s="144"/>
      <c r="LF72" s="144"/>
      <c r="LG72" s="144"/>
      <c r="LH72" s="144"/>
      <c r="LI72" s="144"/>
      <c r="LJ72" s="144"/>
      <c r="LK72" s="144"/>
      <c r="LL72" s="144"/>
      <c r="LM72" s="144"/>
      <c r="LN72" s="144"/>
      <c r="LO72" s="144"/>
      <c r="LP72" s="144"/>
      <c r="OG72" s="144"/>
      <c r="OH72" s="144"/>
      <c r="OI72" s="144"/>
      <c r="OJ72" s="144"/>
      <c r="OK72" s="144"/>
      <c r="OL72" s="144"/>
      <c r="OM72" s="144"/>
      <c r="ON72" s="144"/>
      <c r="OO72" s="144"/>
      <c r="OP72" s="144"/>
      <c r="OQ72" s="144"/>
      <c r="OR72" s="144"/>
      <c r="OS72" s="144"/>
      <c r="OT72" s="144"/>
      <c r="OU72" s="144"/>
    </row>
    <row r="73" spans="1:411">
      <c r="A73">
        <v>9</v>
      </c>
      <c r="B73">
        <v>122</v>
      </c>
      <c r="C73" t="s">
        <v>85</v>
      </c>
      <c r="D73" t="s">
        <v>114</v>
      </c>
      <c r="E73" s="257" t="s">
        <v>671</v>
      </c>
      <c r="F73" t="s">
        <v>83</v>
      </c>
      <c r="G73">
        <v>1</v>
      </c>
      <c r="H73">
        <v>671.56700000000001</v>
      </c>
      <c r="I73">
        <v>669.10900000000004</v>
      </c>
      <c r="J73">
        <v>666.52</v>
      </c>
      <c r="K73">
        <v>664.173</v>
      </c>
      <c r="L73">
        <v>660.90599999999995</v>
      </c>
      <c r="M73" s="258" t="s">
        <v>1348</v>
      </c>
      <c r="N73" s="258" t="s">
        <v>1349</v>
      </c>
      <c r="O73" s="5" t="s">
        <v>1565</v>
      </c>
      <c r="BM73" s="144"/>
      <c r="BN73" s="144"/>
      <c r="BO73" s="144"/>
      <c r="BP73" s="144"/>
      <c r="BQ73" s="144"/>
      <c r="BR73" s="144"/>
      <c r="BS73" s="144"/>
      <c r="BT73" s="144"/>
      <c r="BU73" s="144"/>
      <c r="BV73" s="144"/>
      <c r="BW73" s="144"/>
      <c r="BX73" s="144"/>
      <c r="BY73" s="144"/>
      <c r="BZ73" s="144"/>
      <c r="CA73" s="144"/>
      <c r="ER73" s="144"/>
      <c r="ES73" s="144"/>
      <c r="ET73" s="144"/>
      <c r="EU73" s="144"/>
      <c r="EV73" s="144"/>
      <c r="EW73" s="144"/>
      <c r="EX73" s="144"/>
      <c r="EY73" s="144"/>
      <c r="EZ73" s="144"/>
      <c r="FA73" s="144"/>
      <c r="FB73" s="144"/>
      <c r="FC73" s="144"/>
      <c r="FD73" s="144"/>
      <c r="FE73" s="144"/>
      <c r="FF73" s="144"/>
      <c r="HW73" s="144"/>
      <c r="HX73" s="144"/>
      <c r="HY73" s="144"/>
      <c r="HZ73" s="144"/>
      <c r="IA73" s="144"/>
      <c r="IB73" s="144"/>
      <c r="IC73" s="144"/>
      <c r="ID73" s="144"/>
      <c r="IE73" s="144"/>
      <c r="IF73" s="144"/>
      <c r="IG73" s="144"/>
      <c r="IH73" s="144"/>
      <c r="II73" s="144"/>
      <c r="IJ73" s="144"/>
      <c r="IK73" s="144"/>
      <c r="LB73" s="144"/>
      <c r="LC73" s="144"/>
      <c r="LD73" s="144"/>
      <c r="LE73" s="144"/>
      <c r="LF73" s="144"/>
      <c r="LG73" s="144"/>
      <c r="LH73" s="144"/>
      <c r="LI73" s="144"/>
      <c r="LJ73" s="144"/>
      <c r="LK73" s="144"/>
      <c r="LL73" s="144"/>
      <c r="LM73" s="144"/>
      <c r="LN73" s="144"/>
      <c r="LO73" s="144"/>
      <c r="LP73" s="144"/>
      <c r="OG73" s="144"/>
      <c r="OH73" s="144"/>
      <c r="OI73" s="144"/>
      <c r="OJ73" s="144"/>
      <c r="OK73" s="144"/>
      <c r="OL73" s="144"/>
      <c r="OM73" s="144"/>
      <c r="ON73" s="144"/>
      <c r="OO73" s="144"/>
      <c r="OP73" s="144"/>
      <c r="OQ73" s="144"/>
      <c r="OR73" s="144"/>
      <c r="OS73" s="144"/>
      <c r="OT73" s="144"/>
      <c r="OU73" s="144"/>
    </row>
    <row r="74" spans="1:411">
      <c r="A74">
        <v>9</v>
      </c>
      <c r="B74">
        <v>118</v>
      </c>
      <c r="C74" t="s">
        <v>85</v>
      </c>
      <c r="D74" t="s">
        <v>114</v>
      </c>
      <c r="E74" s="257" t="s">
        <v>89</v>
      </c>
      <c r="F74" t="s">
        <v>83</v>
      </c>
      <c r="G74">
        <v>1</v>
      </c>
      <c r="H74">
        <v>669.55899999999997</v>
      </c>
      <c r="I74">
        <v>668.43299999999999</v>
      </c>
      <c r="J74">
        <v>666.18700000000001</v>
      </c>
      <c r="K74">
        <v>663.80200000000002</v>
      </c>
      <c r="L74">
        <v>659.81700000000001</v>
      </c>
      <c r="M74" s="258" t="s">
        <v>1348</v>
      </c>
      <c r="N74" s="258" t="s">
        <v>1349</v>
      </c>
      <c r="O74" s="5" t="s">
        <v>1566</v>
      </c>
      <c r="BM74" s="144"/>
      <c r="BN74" s="144"/>
      <c r="BO74" s="144"/>
      <c r="BP74" s="144"/>
      <c r="BQ74" s="144"/>
      <c r="BR74" s="144"/>
      <c r="BS74" s="144"/>
      <c r="BT74" s="144"/>
      <c r="BU74" s="144"/>
      <c r="BV74" s="144"/>
      <c r="BW74" s="144"/>
      <c r="BX74" s="144"/>
      <c r="BY74" s="144"/>
      <c r="BZ74" s="144"/>
      <c r="CA74" s="144"/>
      <c r="ER74" s="144"/>
      <c r="ES74" s="144"/>
      <c r="ET74" s="144"/>
      <c r="EU74" s="144"/>
      <c r="EV74" s="144"/>
      <c r="EW74" s="144"/>
      <c r="EX74" s="144"/>
      <c r="EY74" s="144"/>
      <c r="EZ74" s="144"/>
      <c r="FA74" s="144"/>
      <c r="FB74" s="144"/>
      <c r="FC74" s="144"/>
      <c r="FD74" s="144"/>
      <c r="FE74" s="144"/>
      <c r="FF74" s="144"/>
      <c r="HW74" s="144"/>
      <c r="HX74" s="144"/>
      <c r="HY74" s="144"/>
      <c r="HZ74" s="144"/>
      <c r="IA74" s="144"/>
      <c r="IB74" s="144"/>
      <c r="IC74" s="144"/>
      <c r="ID74" s="144"/>
      <c r="IE74" s="144"/>
      <c r="IF74" s="144"/>
      <c r="IG74" s="144"/>
      <c r="IH74" s="144"/>
      <c r="II74" s="144"/>
      <c r="IJ74" s="144"/>
      <c r="IK74" s="144"/>
      <c r="LB74" s="144"/>
      <c r="LC74" s="144"/>
      <c r="LD74" s="144"/>
      <c r="LE74" s="144"/>
      <c r="LF74" s="144"/>
      <c r="LG74" s="144"/>
      <c r="LH74" s="144"/>
      <c r="LI74" s="144"/>
      <c r="LJ74" s="144"/>
      <c r="LK74" s="144"/>
      <c r="LL74" s="144"/>
      <c r="LM74" s="144"/>
      <c r="LN74" s="144"/>
      <c r="LO74" s="144"/>
      <c r="LP74" s="144"/>
      <c r="OG74" s="144"/>
      <c r="OH74" s="144"/>
      <c r="OI74" s="144"/>
      <c r="OJ74" s="144"/>
      <c r="OK74" s="144"/>
      <c r="OL74" s="144"/>
      <c r="OM74" s="144"/>
      <c r="ON74" s="144"/>
      <c r="OO74" s="144"/>
      <c r="OP74" s="144"/>
      <c r="OQ74" s="144"/>
      <c r="OR74" s="144"/>
      <c r="OS74" s="144"/>
      <c r="OT74" s="144"/>
      <c r="OU74" s="144"/>
    </row>
    <row r="75" spans="1:411">
      <c r="A75">
        <v>9</v>
      </c>
      <c r="B75">
        <v>119</v>
      </c>
      <c r="C75" t="s">
        <v>85</v>
      </c>
      <c r="D75" t="s">
        <v>114</v>
      </c>
      <c r="E75" s="257" t="s">
        <v>88</v>
      </c>
      <c r="F75" t="s">
        <v>83</v>
      </c>
      <c r="G75">
        <v>1</v>
      </c>
      <c r="H75">
        <v>669.10900000000004</v>
      </c>
      <c r="I75">
        <v>667.84100000000001</v>
      </c>
      <c r="J75">
        <v>665.65599999999995</v>
      </c>
      <c r="K75">
        <v>664.173</v>
      </c>
      <c r="L75">
        <v>662.47900000000004</v>
      </c>
      <c r="M75" s="258" t="s">
        <v>1348</v>
      </c>
      <c r="N75" s="258" t="s">
        <v>1349</v>
      </c>
      <c r="O75" s="5" t="s">
        <v>1567</v>
      </c>
      <c r="BM75" s="144"/>
      <c r="BN75" s="144"/>
      <c r="BO75" s="144"/>
      <c r="BP75" s="144"/>
      <c r="BQ75" s="144"/>
      <c r="BR75" s="144"/>
      <c r="BS75" s="144"/>
      <c r="BT75" s="144"/>
      <c r="BU75" s="144"/>
      <c r="BV75" s="144"/>
      <c r="BW75" s="144"/>
      <c r="BX75" s="144"/>
      <c r="BY75" s="144"/>
      <c r="BZ75" s="144"/>
      <c r="CA75" s="144"/>
      <c r="ER75" s="144"/>
      <c r="ES75" s="144"/>
      <c r="ET75" s="144"/>
      <c r="EU75" s="144"/>
      <c r="EV75" s="144"/>
      <c r="EW75" s="144"/>
      <c r="EX75" s="144"/>
      <c r="EY75" s="144"/>
      <c r="EZ75" s="144"/>
      <c r="FA75" s="144"/>
      <c r="FB75" s="144"/>
      <c r="FC75" s="144"/>
      <c r="FD75" s="144"/>
      <c r="FE75" s="144"/>
      <c r="FF75" s="144"/>
      <c r="HW75" s="144"/>
      <c r="HX75" s="144"/>
      <c r="HY75" s="144"/>
      <c r="HZ75" s="144"/>
      <c r="IA75" s="144"/>
      <c r="IB75" s="144"/>
      <c r="IC75" s="144"/>
      <c r="ID75" s="144"/>
      <c r="IE75" s="144"/>
      <c r="IF75" s="144"/>
      <c r="IG75" s="144"/>
      <c r="IH75" s="144"/>
      <c r="II75" s="144"/>
      <c r="IJ75" s="144"/>
      <c r="IK75" s="144"/>
      <c r="LB75" s="144"/>
      <c r="LC75" s="144"/>
      <c r="LD75" s="144"/>
      <c r="LE75" s="144"/>
      <c r="LF75" s="144"/>
      <c r="LG75" s="144"/>
      <c r="LH75" s="144"/>
      <c r="LI75" s="144"/>
      <c r="LJ75" s="144"/>
      <c r="LK75" s="144"/>
      <c r="LL75" s="144"/>
      <c r="LM75" s="144"/>
      <c r="LN75" s="144"/>
      <c r="LO75" s="144"/>
      <c r="LP75" s="144"/>
      <c r="OG75" s="144"/>
      <c r="OH75" s="144"/>
      <c r="OI75" s="144"/>
      <c r="OJ75" s="144"/>
      <c r="OK75" s="144"/>
      <c r="OL75" s="144"/>
      <c r="OM75" s="144"/>
      <c r="ON75" s="144"/>
      <c r="OO75" s="144"/>
      <c r="OP75" s="144"/>
      <c r="OQ75" s="144"/>
      <c r="OR75" s="144"/>
      <c r="OS75" s="144"/>
      <c r="OT75" s="144"/>
      <c r="OU75" s="144"/>
    </row>
    <row r="76" spans="1:411">
      <c r="A76">
        <v>9</v>
      </c>
      <c r="B76">
        <v>124</v>
      </c>
      <c r="C76" t="s">
        <v>85</v>
      </c>
      <c r="D76" t="s">
        <v>114</v>
      </c>
      <c r="E76" s="257" t="s">
        <v>92</v>
      </c>
      <c r="F76" t="s">
        <v>83</v>
      </c>
      <c r="G76">
        <v>1</v>
      </c>
      <c r="H76">
        <v>670.03800000000001</v>
      </c>
      <c r="I76">
        <v>668.43299999999999</v>
      </c>
      <c r="J76">
        <v>665.65599999999995</v>
      </c>
      <c r="K76">
        <v>664.173</v>
      </c>
      <c r="L76">
        <v>662.20799999999997</v>
      </c>
      <c r="M76" s="258" t="s">
        <v>1348</v>
      </c>
      <c r="N76" s="258" t="s">
        <v>1349</v>
      </c>
      <c r="O76" s="5" t="s">
        <v>1568</v>
      </c>
      <c r="BM76" s="144"/>
      <c r="BN76" s="144"/>
      <c r="BO76" s="144"/>
      <c r="BP76" s="144"/>
      <c r="BQ76" s="144"/>
      <c r="BR76" s="144"/>
      <c r="BS76" s="144"/>
      <c r="BT76" s="144"/>
      <c r="BU76" s="144"/>
      <c r="BV76" s="144"/>
      <c r="BW76" s="144"/>
      <c r="BX76" s="144"/>
      <c r="BY76" s="144"/>
      <c r="BZ76" s="144"/>
      <c r="CA76" s="144"/>
      <c r="ER76" s="144"/>
      <c r="ES76" s="144"/>
      <c r="ET76" s="144"/>
      <c r="EU76" s="144"/>
      <c r="EV76" s="144"/>
      <c r="EW76" s="144"/>
      <c r="EX76" s="144"/>
      <c r="EY76" s="144"/>
      <c r="EZ76" s="144"/>
      <c r="FA76" s="144"/>
      <c r="FB76" s="144"/>
      <c r="FC76" s="144"/>
      <c r="FD76" s="144"/>
      <c r="FE76" s="144"/>
      <c r="FF76" s="144"/>
      <c r="HW76" s="144"/>
      <c r="HX76" s="144"/>
      <c r="HY76" s="144"/>
      <c r="HZ76" s="144"/>
      <c r="IA76" s="144"/>
      <c r="IB76" s="144"/>
      <c r="IC76" s="144"/>
      <c r="ID76" s="144"/>
      <c r="IE76" s="144"/>
      <c r="IF76" s="144"/>
      <c r="IG76" s="144"/>
      <c r="IH76" s="144"/>
      <c r="II76" s="144"/>
      <c r="IJ76" s="144"/>
      <c r="IK76" s="144"/>
      <c r="LB76" s="144"/>
      <c r="LC76" s="144"/>
      <c r="LD76" s="144"/>
      <c r="LE76" s="144"/>
      <c r="LF76" s="144"/>
      <c r="LG76" s="144"/>
      <c r="LH76" s="144"/>
      <c r="LI76" s="144"/>
      <c r="LJ76" s="144"/>
      <c r="LK76" s="144"/>
      <c r="LL76" s="144"/>
      <c r="LM76" s="144"/>
      <c r="LN76" s="144"/>
      <c r="LO76" s="144"/>
      <c r="LP76" s="144"/>
      <c r="OG76" s="144"/>
      <c r="OH76" s="144"/>
      <c r="OI76" s="144"/>
      <c r="OJ76" s="144"/>
      <c r="OK76" s="144"/>
      <c r="OL76" s="144"/>
      <c r="OM76" s="144"/>
      <c r="ON76" s="144"/>
      <c r="OO76" s="144"/>
      <c r="OP76" s="144"/>
      <c r="OQ76" s="144"/>
      <c r="OR76" s="144"/>
      <c r="OS76" s="144"/>
      <c r="OT76" s="144"/>
      <c r="OU76" s="144"/>
    </row>
    <row r="77" spans="1:411">
      <c r="A77">
        <v>9</v>
      </c>
      <c r="B77">
        <v>113</v>
      </c>
      <c r="C77" t="s">
        <v>85</v>
      </c>
      <c r="D77" t="s">
        <v>114</v>
      </c>
      <c r="E77" s="257" t="s">
        <v>670</v>
      </c>
      <c r="F77" t="s">
        <v>83</v>
      </c>
      <c r="G77">
        <v>1</v>
      </c>
      <c r="H77">
        <v>667.84100000000001</v>
      </c>
      <c r="I77">
        <v>666.66300000000001</v>
      </c>
      <c r="J77">
        <v>665.00800000000004</v>
      </c>
      <c r="K77">
        <v>662.20799999999997</v>
      </c>
      <c r="L77">
        <v>659.20899999999995</v>
      </c>
      <c r="M77" s="258" t="s">
        <v>1348</v>
      </c>
      <c r="N77" s="258" t="s">
        <v>1349</v>
      </c>
      <c r="O77" s="5" t="s">
        <v>1569</v>
      </c>
      <c r="BM77" s="144"/>
      <c r="BN77" s="144"/>
      <c r="BO77" s="144"/>
      <c r="BP77" s="144"/>
      <c r="BQ77" s="144"/>
      <c r="BR77" s="144"/>
      <c r="BS77" s="144"/>
      <c r="BT77" s="144"/>
      <c r="BU77" s="144"/>
      <c r="BV77" s="144"/>
      <c r="BW77" s="144"/>
      <c r="BX77" s="144"/>
      <c r="BY77" s="144"/>
      <c r="BZ77" s="144"/>
      <c r="CA77" s="144"/>
      <c r="ER77" s="144"/>
      <c r="ES77" s="144"/>
      <c r="ET77" s="144"/>
      <c r="EU77" s="144"/>
      <c r="EV77" s="144"/>
      <c r="EW77" s="144"/>
      <c r="EX77" s="144"/>
      <c r="EY77" s="144"/>
      <c r="EZ77" s="144"/>
      <c r="FA77" s="144"/>
      <c r="FB77" s="144"/>
      <c r="FC77" s="144"/>
      <c r="FD77" s="144"/>
      <c r="FE77" s="144"/>
      <c r="FF77" s="144"/>
      <c r="HW77" s="144"/>
      <c r="HX77" s="144"/>
      <c r="HY77" s="144"/>
      <c r="HZ77" s="144"/>
      <c r="IA77" s="144"/>
      <c r="IB77" s="144"/>
      <c r="IC77" s="144"/>
      <c r="ID77" s="144"/>
      <c r="IE77" s="144"/>
      <c r="IF77" s="144"/>
      <c r="IG77" s="144"/>
      <c r="IH77" s="144"/>
      <c r="II77" s="144"/>
      <c r="IJ77" s="144"/>
      <c r="IK77" s="144"/>
      <c r="LB77" s="144"/>
      <c r="LC77" s="144"/>
      <c r="LD77" s="144"/>
      <c r="LE77" s="144"/>
      <c r="LF77" s="144"/>
      <c r="LG77" s="144"/>
      <c r="LH77" s="144"/>
      <c r="LI77" s="144"/>
      <c r="LJ77" s="144"/>
      <c r="LK77" s="144"/>
      <c r="LL77" s="144"/>
      <c r="LM77" s="144"/>
      <c r="LN77" s="144"/>
      <c r="LO77" s="144"/>
      <c r="LP77" s="144"/>
      <c r="OG77" s="144"/>
      <c r="OH77" s="144"/>
      <c r="OI77" s="144"/>
      <c r="OJ77" s="144"/>
      <c r="OK77" s="144"/>
      <c r="OL77" s="144"/>
      <c r="OM77" s="144"/>
      <c r="ON77" s="144"/>
      <c r="OO77" s="144"/>
      <c r="OP77" s="144"/>
      <c r="OQ77" s="144"/>
      <c r="OR77" s="144"/>
      <c r="OS77" s="144"/>
      <c r="OT77" s="144"/>
      <c r="OU77" s="144"/>
    </row>
    <row r="78" spans="1:411">
      <c r="A78">
        <v>9</v>
      </c>
      <c r="B78">
        <v>136</v>
      </c>
      <c r="C78" t="s">
        <v>85</v>
      </c>
      <c r="D78" t="s">
        <v>114</v>
      </c>
      <c r="E78" s="257" t="s">
        <v>101</v>
      </c>
      <c r="F78" t="s">
        <v>83</v>
      </c>
      <c r="G78">
        <v>1</v>
      </c>
      <c r="H78">
        <v>667.84100000000001</v>
      </c>
      <c r="I78">
        <v>666.66300000000001</v>
      </c>
      <c r="J78">
        <v>665.00800000000004</v>
      </c>
      <c r="K78">
        <v>663.80200000000002</v>
      </c>
      <c r="L78">
        <v>660.90599999999995</v>
      </c>
      <c r="M78" s="258" t="s">
        <v>1348</v>
      </c>
      <c r="N78" s="258" t="s">
        <v>1349</v>
      </c>
      <c r="O78" s="5" t="s">
        <v>1570</v>
      </c>
      <c r="BM78" s="144"/>
      <c r="BN78" s="144"/>
      <c r="BO78" s="144"/>
      <c r="BP78" s="144"/>
      <c r="BQ78" s="144"/>
      <c r="BR78" s="144"/>
      <c r="BS78" s="144"/>
      <c r="BT78" s="144"/>
      <c r="BU78" s="144"/>
      <c r="BV78" s="144"/>
      <c r="BW78" s="144"/>
      <c r="BX78" s="144"/>
      <c r="BY78" s="144"/>
      <c r="BZ78" s="144"/>
      <c r="CA78" s="144"/>
      <c r="ER78" s="144"/>
      <c r="ES78" s="144"/>
      <c r="ET78" s="144"/>
      <c r="EU78" s="144"/>
      <c r="EV78" s="144"/>
      <c r="EW78" s="144"/>
      <c r="EX78" s="144"/>
      <c r="EY78" s="144"/>
      <c r="EZ78" s="144"/>
      <c r="FA78" s="144"/>
      <c r="FB78" s="144"/>
      <c r="FC78" s="144"/>
      <c r="FD78" s="144"/>
      <c r="FE78" s="144"/>
      <c r="FF78" s="144"/>
      <c r="HW78" s="144"/>
      <c r="HX78" s="144"/>
      <c r="HY78" s="144"/>
      <c r="HZ78" s="144"/>
      <c r="IA78" s="144"/>
      <c r="IB78" s="144"/>
      <c r="IC78" s="144"/>
      <c r="ID78" s="144"/>
      <c r="IE78" s="144"/>
      <c r="IF78" s="144"/>
      <c r="IG78" s="144"/>
      <c r="IH78" s="144"/>
      <c r="II78" s="144"/>
      <c r="IJ78" s="144"/>
      <c r="IK78" s="144"/>
      <c r="LB78" s="144"/>
      <c r="LC78" s="144"/>
      <c r="LD78" s="144"/>
      <c r="LE78" s="144"/>
      <c r="LF78" s="144"/>
      <c r="LG78" s="144"/>
      <c r="LH78" s="144"/>
      <c r="LI78" s="144"/>
      <c r="LJ78" s="144"/>
      <c r="LK78" s="144"/>
      <c r="LL78" s="144"/>
      <c r="LM78" s="144"/>
      <c r="LN78" s="144"/>
      <c r="LO78" s="144"/>
      <c r="LP78" s="144"/>
      <c r="OG78" s="144"/>
      <c r="OH78" s="144"/>
      <c r="OI78" s="144"/>
      <c r="OJ78" s="144"/>
      <c r="OK78" s="144"/>
      <c r="OL78" s="144"/>
      <c r="OM78" s="144"/>
      <c r="ON78" s="144"/>
      <c r="OO78" s="144"/>
      <c r="OP78" s="144"/>
      <c r="OQ78" s="144"/>
      <c r="OR78" s="144"/>
      <c r="OS78" s="144"/>
      <c r="OT78" s="144"/>
      <c r="OU78" s="144"/>
    </row>
    <row r="79" spans="1:411">
      <c r="A79">
        <v>9</v>
      </c>
      <c r="B79">
        <v>126</v>
      </c>
      <c r="C79" t="s">
        <v>85</v>
      </c>
      <c r="D79" t="s">
        <v>114</v>
      </c>
      <c r="E79" s="257" t="s">
        <v>97</v>
      </c>
      <c r="F79" t="s">
        <v>83</v>
      </c>
      <c r="G79">
        <v>1</v>
      </c>
      <c r="H79">
        <v>667.13800000000003</v>
      </c>
      <c r="I79">
        <v>665.65599999999995</v>
      </c>
      <c r="J79">
        <v>664.38900000000001</v>
      </c>
      <c r="K79">
        <v>663.18700000000001</v>
      </c>
      <c r="L79">
        <v>661.59199999999998</v>
      </c>
      <c r="M79" s="258" t="s">
        <v>1348</v>
      </c>
      <c r="N79" s="258" t="s">
        <v>1349</v>
      </c>
      <c r="O79" s="5" t="s">
        <v>1571</v>
      </c>
      <c r="BM79" s="144"/>
      <c r="BN79" s="144"/>
      <c r="BO79" s="144"/>
      <c r="BP79" s="144"/>
      <c r="BQ79" s="144"/>
      <c r="BR79" s="144"/>
      <c r="BS79" s="144"/>
      <c r="BT79" s="144"/>
      <c r="BU79" s="144"/>
      <c r="BV79" s="144"/>
      <c r="BW79" s="144"/>
      <c r="BX79" s="144"/>
      <c r="BY79" s="144"/>
      <c r="BZ79" s="144"/>
      <c r="CA79" s="144"/>
      <c r="ER79" s="144"/>
      <c r="ES79" s="144"/>
      <c r="ET79" s="144"/>
      <c r="EU79" s="144"/>
      <c r="EV79" s="144"/>
      <c r="EW79" s="144"/>
      <c r="EX79" s="144"/>
      <c r="EY79" s="144"/>
      <c r="EZ79" s="144"/>
      <c r="FA79" s="144"/>
      <c r="FB79" s="144"/>
      <c r="FC79" s="144"/>
      <c r="FD79" s="144"/>
      <c r="FE79" s="144"/>
      <c r="FF79" s="144"/>
      <c r="HW79" s="144"/>
      <c r="HX79" s="144"/>
      <c r="HY79" s="144"/>
      <c r="HZ79" s="144"/>
      <c r="IA79" s="144"/>
      <c r="IB79" s="144"/>
      <c r="IC79" s="144"/>
      <c r="ID79" s="144"/>
      <c r="IE79" s="144"/>
      <c r="IF79" s="144"/>
      <c r="IG79" s="144"/>
      <c r="IH79" s="144"/>
      <c r="II79" s="144"/>
      <c r="IJ79" s="144"/>
      <c r="IK79" s="144"/>
      <c r="LB79" s="144"/>
      <c r="LC79" s="144"/>
      <c r="LD79" s="144"/>
      <c r="LE79" s="144"/>
      <c r="LF79" s="144"/>
      <c r="LG79" s="144"/>
      <c r="LH79" s="144"/>
      <c r="LI79" s="144"/>
      <c r="LJ79" s="144"/>
      <c r="LK79" s="144"/>
      <c r="LL79" s="144"/>
      <c r="LM79" s="144"/>
      <c r="LN79" s="144"/>
      <c r="LO79" s="144"/>
      <c r="LP79" s="144"/>
      <c r="OG79" s="144"/>
      <c r="OH79" s="144"/>
      <c r="OI79" s="144"/>
      <c r="OJ79" s="144"/>
      <c r="OK79" s="144"/>
      <c r="OL79" s="144"/>
      <c r="OM79" s="144"/>
      <c r="ON79" s="144"/>
      <c r="OO79" s="144"/>
      <c r="OP79" s="144"/>
      <c r="OQ79" s="144"/>
      <c r="OR79" s="144"/>
      <c r="OS79" s="144"/>
      <c r="OT79" s="144"/>
      <c r="OU79" s="144"/>
    </row>
    <row r="80" spans="1:411">
      <c r="A80">
        <v>9</v>
      </c>
      <c r="B80">
        <v>123</v>
      </c>
      <c r="C80" t="s">
        <v>85</v>
      </c>
      <c r="D80" t="s">
        <v>114</v>
      </c>
      <c r="E80" s="257" t="s">
        <v>672</v>
      </c>
      <c r="F80" t="s">
        <v>83</v>
      </c>
      <c r="G80">
        <v>1</v>
      </c>
      <c r="H80">
        <v>666.66300000000001</v>
      </c>
      <c r="I80">
        <v>665.65599999999995</v>
      </c>
      <c r="J80">
        <v>664.173</v>
      </c>
      <c r="K80">
        <v>661.28099999999995</v>
      </c>
      <c r="L80">
        <v>658.40200000000004</v>
      </c>
      <c r="M80" s="258" t="s">
        <v>1348</v>
      </c>
      <c r="N80" s="258" t="s">
        <v>1349</v>
      </c>
      <c r="O80" s="5" t="s">
        <v>1572</v>
      </c>
      <c r="BM80" s="144"/>
      <c r="BN80" s="144"/>
      <c r="BO80" s="144"/>
      <c r="BP80" s="144"/>
      <c r="BQ80" s="144"/>
      <c r="BR80" s="144"/>
      <c r="BS80" s="144"/>
      <c r="BT80" s="144"/>
      <c r="BU80" s="144"/>
      <c r="BV80" s="144"/>
      <c r="BW80" s="144"/>
      <c r="BX80" s="144"/>
      <c r="BY80" s="144"/>
      <c r="BZ80" s="144"/>
      <c r="CA80" s="144"/>
      <c r="ER80" s="144"/>
      <c r="ES80" s="144"/>
      <c r="ET80" s="144"/>
      <c r="EU80" s="144"/>
      <c r="EV80" s="144"/>
      <c r="EW80" s="144"/>
      <c r="EX80" s="144"/>
      <c r="EY80" s="144"/>
      <c r="EZ80" s="144"/>
      <c r="FA80" s="144"/>
      <c r="FB80" s="144"/>
      <c r="FC80" s="144"/>
      <c r="FD80" s="144"/>
      <c r="FE80" s="144"/>
      <c r="FF80" s="144"/>
      <c r="HW80" s="144"/>
      <c r="HX80" s="144"/>
      <c r="HY80" s="144"/>
      <c r="HZ80" s="144"/>
      <c r="IA80" s="144"/>
      <c r="IB80" s="144"/>
      <c r="IC80" s="144"/>
      <c r="ID80" s="144"/>
      <c r="IE80" s="144"/>
      <c r="IF80" s="144"/>
      <c r="IG80" s="144"/>
      <c r="IH80" s="144"/>
      <c r="II80" s="144"/>
      <c r="IJ80" s="144"/>
      <c r="IK80" s="144"/>
      <c r="LB80" s="144"/>
      <c r="LC80" s="144"/>
      <c r="LD80" s="144"/>
      <c r="LE80" s="144"/>
      <c r="LF80" s="144"/>
      <c r="LG80" s="144"/>
      <c r="LH80" s="144"/>
      <c r="LI80" s="144"/>
      <c r="LJ80" s="144"/>
      <c r="LK80" s="144"/>
      <c r="LL80" s="144"/>
      <c r="LM80" s="144"/>
      <c r="LN80" s="144"/>
      <c r="LO80" s="144"/>
      <c r="LP80" s="144"/>
      <c r="OG80" s="144"/>
      <c r="OH80" s="144"/>
      <c r="OI80" s="144"/>
      <c r="OJ80" s="144"/>
      <c r="OK80" s="144"/>
      <c r="OL80" s="144"/>
      <c r="OM80" s="144"/>
      <c r="ON80" s="144"/>
      <c r="OO80" s="144"/>
      <c r="OP80" s="144"/>
      <c r="OQ80" s="144"/>
      <c r="OR80" s="144"/>
      <c r="OS80" s="144"/>
      <c r="OT80" s="144"/>
      <c r="OU80" s="144"/>
    </row>
    <row r="81" spans="1:411">
      <c r="A81">
        <v>9</v>
      </c>
      <c r="B81">
        <v>127</v>
      </c>
      <c r="C81" t="s">
        <v>85</v>
      </c>
      <c r="D81" t="s">
        <v>114</v>
      </c>
      <c r="E81" s="257" t="s">
        <v>72</v>
      </c>
      <c r="F81" t="s">
        <v>83</v>
      </c>
      <c r="G81">
        <v>1</v>
      </c>
      <c r="H81">
        <v>666.18700000000001</v>
      </c>
      <c r="I81">
        <v>665.00800000000004</v>
      </c>
      <c r="J81">
        <v>663.80200000000002</v>
      </c>
      <c r="K81">
        <v>662.47900000000004</v>
      </c>
      <c r="L81">
        <v>660.90599999999995</v>
      </c>
      <c r="M81" s="258" t="s">
        <v>1348</v>
      </c>
      <c r="N81" s="258" t="s">
        <v>1349</v>
      </c>
      <c r="O81" s="5" t="s">
        <v>1573</v>
      </c>
      <c r="BM81" s="144"/>
      <c r="BN81" s="144"/>
      <c r="BO81" s="144"/>
      <c r="BP81" s="144"/>
      <c r="BQ81" s="144"/>
      <c r="BR81" s="144"/>
      <c r="BS81" s="144"/>
      <c r="BT81" s="144"/>
      <c r="BU81" s="144"/>
      <c r="BV81" s="144"/>
      <c r="BW81" s="144"/>
      <c r="BX81" s="144"/>
      <c r="BY81" s="144"/>
      <c r="BZ81" s="144"/>
      <c r="CA81" s="144"/>
      <c r="ER81" s="144"/>
      <c r="ES81" s="144"/>
      <c r="ET81" s="144"/>
      <c r="EU81" s="144"/>
      <c r="EV81" s="144"/>
      <c r="EW81" s="144"/>
      <c r="EX81" s="144"/>
      <c r="EY81" s="144"/>
      <c r="EZ81" s="144"/>
      <c r="FA81" s="144"/>
      <c r="FB81" s="144"/>
      <c r="FC81" s="144"/>
      <c r="FD81" s="144"/>
      <c r="FE81" s="144"/>
      <c r="FF81" s="144"/>
      <c r="HW81" s="144"/>
      <c r="HX81" s="144"/>
      <c r="HY81" s="144"/>
      <c r="HZ81" s="144"/>
      <c r="IA81" s="144"/>
      <c r="IB81" s="144"/>
      <c r="IC81" s="144"/>
      <c r="ID81" s="144"/>
      <c r="IE81" s="144"/>
      <c r="IF81" s="144"/>
      <c r="IG81" s="144"/>
      <c r="IH81" s="144"/>
      <c r="II81" s="144"/>
      <c r="IJ81" s="144"/>
      <c r="IK81" s="144"/>
      <c r="LB81" s="144"/>
      <c r="LC81" s="144"/>
      <c r="LD81" s="144"/>
      <c r="LE81" s="144"/>
      <c r="LF81" s="144"/>
      <c r="LG81" s="144"/>
      <c r="LH81" s="144"/>
      <c r="LI81" s="144"/>
      <c r="LJ81" s="144"/>
      <c r="LK81" s="144"/>
      <c r="LL81" s="144"/>
      <c r="LM81" s="144"/>
      <c r="LN81" s="144"/>
      <c r="LO81" s="144"/>
      <c r="LP81" s="144"/>
      <c r="OG81" s="144"/>
      <c r="OH81" s="144"/>
      <c r="OI81" s="144"/>
      <c r="OJ81" s="144"/>
      <c r="OK81" s="144"/>
      <c r="OL81" s="144"/>
      <c r="OM81" s="144"/>
      <c r="ON81" s="144"/>
      <c r="OO81" s="144"/>
      <c r="OP81" s="144"/>
      <c r="OQ81" s="144"/>
      <c r="OR81" s="144"/>
      <c r="OS81" s="144"/>
      <c r="OT81" s="144"/>
      <c r="OU81" s="144"/>
    </row>
    <row r="82" spans="1:411">
      <c r="A82">
        <v>9</v>
      </c>
      <c r="B82">
        <v>133</v>
      </c>
      <c r="C82" t="s">
        <v>85</v>
      </c>
      <c r="D82" t="s">
        <v>114</v>
      </c>
      <c r="E82" s="257" t="s">
        <v>1373</v>
      </c>
      <c r="F82" t="s">
        <v>83</v>
      </c>
      <c r="G82">
        <v>1</v>
      </c>
      <c r="H82">
        <v>665.00800000000004</v>
      </c>
      <c r="I82">
        <v>663.80200000000002</v>
      </c>
      <c r="J82">
        <v>663.18700000000001</v>
      </c>
      <c r="K82">
        <v>661.28099999999995</v>
      </c>
      <c r="L82">
        <v>654.65300000000002</v>
      </c>
      <c r="M82" s="258" t="s">
        <v>1348</v>
      </c>
      <c r="N82" s="258" t="s">
        <v>1349</v>
      </c>
      <c r="O82" s="5" t="s">
        <v>1574</v>
      </c>
      <c r="BM82" s="144"/>
      <c r="BN82" s="144"/>
      <c r="BO82" s="144"/>
      <c r="BP82" s="144"/>
      <c r="BQ82" s="144"/>
      <c r="BR82" s="144"/>
      <c r="BS82" s="144"/>
      <c r="BT82" s="144"/>
      <c r="BU82" s="144"/>
      <c r="BV82" s="144"/>
      <c r="BW82" s="144"/>
      <c r="BX82" s="144"/>
      <c r="BY82" s="144"/>
      <c r="BZ82" s="144"/>
      <c r="CA82" s="144"/>
      <c r="ER82" s="144"/>
      <c r="ES82" s="144"/>
      <c r="ET82" s="144"/>
      <c r="EU82" s="144"/>
      <c r="EV82" s="144"/>
      <c r="EW82" s="144"/>
      <c r="EX82" s="144"/>
      <c r="EY82" s="144"/>
      <c r="EZ82" s="144"/>
      <c r="FA82" s="144"/>
      <c r="FB82" s="144"/>
      <c r="FC82" s="144"/>
      <c r="FD82" s="144"/>
      <c r="FE82" s="144"/>
      <c r="FF82" s="144"/>
      <c r="HW82" s="144"/>
      <c r="HX82" s="144"/>
      <c r="HY82" s="144"/>
      <c r="HZ82" s="144"/>
      <c r="IA82" s="144"/>
      <c r="IB82" s="144"/>
      <c r="IC82" s="144"/>
      <c r="ID82" s="144"/>
      <c r="IE82" s="144"/>
      <c r="IF82" s="144"/>
      <c r="IG82" s="144"/>
      <c r="IH82" s="144"/>
      <c r="II82" s="144"/>
      <c r="IJ82" s="144"/>
      <c r="IK82" s="144"/>
      <c r="LB82" s="144"/>
      <c r="LC82" s="144"/>
      <c r="LD82" s="144"/>
      <c r="LE82" s="144"/>
      <c r="LF82" s="144"/>
      <c r="LG82" s="144"/>
      <c r="LH82" s="144"/>
      <c r="LI82" s="144"/>
      <c r="LJ82" s="144"/>
      <c r="LK82" s="144"/>
      <c r="LL82" s="144"/>
      <c r="LM82" s="144"/>
      <c r="LN82" s="144"/>
      <c r="LO82" s="144"/>
      <c r="LP82" s="144"/>
      <c r="OG82" s="144"/>
      <c r="OH82" s="144"/>
      <c r="OI82" s="144"/>
      <c r="OJ82" s="144"/>
      <c r="OK82" s="144"/>
      <c r="OL82" s="144"/>
      <c r="OM82" s="144"/>
      <c r="ON82" s="144"/>
      <c r="OO82" s="144"/>
      <c r="OP82" s="144"/>
      <c r="OQ82" s="144"/>
      <c r="OR82" s="144"/>
      <c r="OS82" s="144"/>
      <c r="OT82" s="144"/>
      <c r="OU82" s="144"/>
    </row>
    <row r="83" spans="1:411">
      <c r="A83">
        <v>9</v>
      </c>
      <c r="B83">
        <v>135</v>
      </c>
      <c r="C83" t="s">
        <v>85</v>
      </c>
      <c r="D83" t="s">
        <v>114</v>
      </c>
      <c r="E83" s="257" t="s">
        <v>141</v>
      </c>
      <c r="F83" t="s">
        <v>83</v>
      </c>
      <c r="G83">
        <v>1</v>
      </c>
      <c r="H83">
        <v>665.65599999999995</v>
      </c>
      <c r="I83">
        <v>664.79200000000003</v>
      </c>
      <c r="J83">
        <v>663.18700000000001</v>
      </c>
      <c r="K83">
        <v>662.47900000000004</v>
      </c>
      <c r="L83">
        <v>659.81700000000001</v>
      </c>
      <c r="M83" s="258" t="s">
        <v>1348</v>
      </c>
      <c r="N83" s="258" t="s">
        <v>1349</v>
      </c>
      <c r="O83" s="5" t="s">
        <v>1575</v>
      </c>
      <c r="BM83" s="144"/>
      <c r="BN83" s="144"/>
      <c r="BO83" s="144"/>
      <c r="BP83" s="144"/>
      <c r="BQ83" s="144"/>
      <c r="BR83" s="144"/>
      <c r="BS83" s="144"/>
      <c r="BT83" s="144"/>
      <c r="BU83" s="144"/>
      <c r="BV83" s="144"/>
      <c r="BW83" s="144"/>
      <c r="BX83" s="144"/>
      <c r="BY83" s="144"/>
      <c r="BZ83" s="144"/>
      <c r="CA83" s="144"/>
      <c r="ER83" s="144"/>
      <c r="ES83" s="144"/>
      <c r="ET83" s="144"/>
      <c r="EU83" s="144"/>
      <c r="EV83" s="144"/>
      <c r="EW83" s="144"/>
      <c r="EX83" s="144"/>
      <c r="EY83" s="144"/>
      <c r="EZ83" s="144"/>
      <c r="FA83" s="144"/>
      <c r="FB83" s="144"/>
      <c r="FC83" s="144"/>
      <c r="FD83" s="144"/>
      <c r="FE83" s="144"/>
      <c r="FF83" s="144"/>
      <c r="HW83" s="144"/>
      <c r="HX83" s="144"/>
      <c r="HY83" s="144"/>
      <c r="HZ83" s="144"/>
      <c r="IA83" s="144"/>
      <c r="IB83" s="144"/>
      <c r="IC83" s="144"/>
      <c r="ID83" s="144"/>
      <c r="IE83" s="144"/>
      <c r="IF83" s="144"/>
      <c r="IG83" s="144"/>
      <c r="IH83" s="144"/>
      <c r="II83" s="144"/>
      <c r="IJ83" s="144"/>
      <c r="IK83" s="144"/>
      <c r="LB83" s="144"/>
      <c r="LC83" s="144"/>
      <c r="LD83" s="144"/>
      <c r="LE83" s="144"/>
      <c r="LF83" s="144"/>
      <c r="LG83" s="144"/>
      <c r="LH83" s="144"/>
      <c r="LI83" s="144"/>
      <c r="LJ83" s="144"/>
      <c r="LK83" s="144"/>
      <c r="LL83" s="144"/>
      <c r="LM83" s="144"/>
      <c r="LN83" s="144"/>
      <c r="LO83" s="144"/>
      <c r="LP83" s="144"/>
      <c r="OG83" s="144"/>
      <c r="OH83" s="144"/>
      <c r="OI83" s="144"/>
      <c r="OJ83" s="144"/>
      <c r="OK83" s="144"/>
      <c r="OL83" s="144"/>
      <c r="OM83" s="144"/>
      <c r="ON83" s="144"/>
      <c r="OO83" s="144"/>
      <c r="OP83" s="144"/>
      <c r="OQ83" s="144"/>
      <c r="OR83" s="144"/>
      <c r="OS83" s="144"/>
      <c r="OT83" s="144"/>
      <c r="OU83" s="144"/>
    </row>
    <row r="84" spans="1:411">
      <c r="A84">
        <v>9</v>
      </c>
      <c r="B84">
        <v>131</v>
      </c>
      <c r="C84" t="s">
        <v>85</v>
      </c>
      <c r="D84" t="s">
        <v>114</v>
      </c>
      <c r="E84" s="257" t="s">
        <v>68</v>
      </c>
      <c r="F84" t="s">
        <v>83</v>
      </c>
      <c r="G84">
        <v>1</v>
      </c>
      <c r="H84">
        <v>665.65599999999995</v>
      </c>
      <c r="I84">
        <v>664.38900000000001</v>
      </c>
      <c r="J84">
        <v>663.03</v>
      </c>
      <c r="K84">
        <v>661.74800000000005</v>
      </c>
      <c r="L84">
        <v>659.81700000000001</v>
      </c>
      <c r="M84" s="258" t="s">
        <v>1348</v>
      </c>
      <c r="N84" s="258" t="s">
        <v>1349</v>
      </c>
      <c r="O84" s="5" t="s">
        <v>1576</v>
      </c>
      <c r="BM84" s="144"/>
      <c r="BN84" s="144"/>
      <c r="BO84" s="144"/>
      <c r="BP84" s="144"/>
      <c r="BQ84" s="144"/>
      <c r="BR84" s="144"/>
      <c r="BS84" s="144"/>
      <c r="BT84" s="144"/>
      <c r="BU84" s="144"/>
      <c r="BV84" s="144"/>
      <c r="BW84" s="144"/>
      <c r="BX84" s="144"/>
      <c r="BY84" s="144"/>
      <c r="BZ84" s="144"/>
      <c r="CA84" s="144"/>
      <c r="ER84" s="144"/>
      <c r="ES84" s="144"/>
      <c r="ET84" s="144"/>
      <c r="EU84" s="144"/>
      <c r="EV84" s="144"/>
      <c r="EW84" s="144"/>
      <c r="EX84" s="144"/>
      <c r="EY84" s="144"/>
      <c r="EZ84" s="144"/>
      <c r="FA84" s="144"/>
      <c r="FB84" s="144"/>
      <c r="FC84" s="144"/>
      <c r="FD84" s="144"/>
      <c r="FE84" s="144"/>
      <c r="FF84" s="144"/>
      <c r="HW84" s="144"/>
      <c r="HX84" s="144"/>
      <c r="HY84" s="144"/>
      <c r="HZ84" s="144"/>
      <c r="IA84" s="144"/>
      <c r="IB84" s="144"/>
      <c r="IC84" s="144"/>
      <c r="ID84" s="144"/>
      <c r="IE84" s="144"/>
      <c r="IF84" s="144"/>
      <c r="IG84" s="144"/>
      <c r="IH84" s="144"/>
      <c r="II84" s="144"/>
      <c r="IJ84" s="144"/>
      <c r="IK84" s="144"/>
      <c r="LB84" s="144"/>
      <c r="LC84" s="144"/>
      <c r="LD84" s="144"/>
      <c r="LE84" s="144"/>
      <c r="LF84" s="144"/>
      <c r="LG84" s="144"/>
      <c r="LH84" s="144"/>
      <c r="LI84" s="144"/>
      <c r="LJ84" s="144"/>
      <c r="LK84" s="144"/>
      <c r="LL84" s="144"/>
      <c r="LM84" s="144"/>
      <c r="LN84" s="144"/>
      <c r="LO84" s="144"/>
      <c r="LP84" s="144"/>
      <c r="OG84" s="144"/>
      <c r="OH84" s="144"/>
      <c r="OI84" s="144"/>
      <c r="OJ84" s="144"/>
      <c r="OK84" s="144"/>
      <c r="OL84" s="144"/>
      <c r="OM84" s="144"/>
      <c r="ON84" s="144"/>
      <c r="OO84" s="144"/>
      <c r="OP84" s="144"/>
      <c r="OQ84" s="144"/>
      <c r="OR84" s="144"/>
      <c r="OS84" s="144"/>
      <c r="OT84" s="144"/>
      <c r="OU84" s="144"/>
    </row>
    <row r="85" spans="1:411">
      <c r="A85">
        <v>9</v>
      </c>
      <c r="B85">
        <v>129</v>
      </c>
      <c r="C85" t="s">
        <v>85</v>
      </c>
      <c r="D85" t="s">
        <v>114</v>
      </c>
      <c r="E85" s="257" t="s">
        <v>384</v>
      </c>
      <c r="F85" t="s">
        <v>83</v>
      </c>
      <c r="G85">
        <v>1</v>
      </c>
      <c r="H85">
        <v>664.38900000000001</v>
      </c>
      <c r="I85">
        <v>663.18700000000001</v>
      </c>
      <c r="J85">
        <v>662.20799999999997</v>
      </c>
      <c r="K85">
        <v>659.66099999999994</v>
      </c>
      <c r="L85">
        <v>655.88300000000004</v>
      </c>
      <c r="M85" s="258" t="s">
        <v>1348</v>
      </c>
      <c r="N85" s="258" t="s">
        <v>1349</v>
      </c>
      <c r="O85" s="5" t="s">
        <v>1577</v>
      </c>
      <c r="BM85" s="144"/>
      <c r="BN85" s="144"/>
      <c r="BO85" s="144"/>
      <c r="BP85" s="144"/>
      <c r="BQ85" s="144"/>
      <c r="BR85" s="144"/>
      <c r="BS85" s="144"/>
      <c r="BT85" s="144"/>
      <c r="BU85" s="144"/>
      <c r="BV85" s="144"/>
      <c r="BW85" s="144"/>
      <c r="BX85" s="144"/>
      <c r="BY85" s="144"/>
      <c r="BZ85" s="144"/>
      <c r="CA85" s="144"/>
      <c r="ER85" s="144"/>
      <c r="ES85" s="144"/>
      <c r="ET85" s="144"/>
      <c r="EU85" s="144"/>
      <c r="EV85" s="144"/>
      <c r="EW85" s="144"/>
      <c r="EX85" s="144"/>
      <c r="EY85" s="144"/>
      <c r="EZ85" s="144"/>
      <c r="FA85" s="144"/>
      <c r="FB85" s="144"/>
      <c r="FC85" s="144"/>
      <c r="FD85" s="144"/>
      <c r="FE85" s="144"/>
      <c r="FF85" s="144"/>
      <c r="HW85" s="144"/>
      <c r="HX85" s="144"/>
      <c r="HY85" s="144"/>
      <c r="HZ85" s="144"/>
      <c r="IA85" s="144"/>
      <c r="IB85" s="144"/>
      <c r="IC85" s="144"/>
      <c r="ID85" s="144"/>
      <c r="IE85" s="144"/>
      <c r="IF85" s="144"/>
      <c r="IG85" s="144"/>
      <c r="IH85" s="144"/>
      <c r="II85" s="144"/>
      <c r="IJ85" s="144"/>
      <c r="IK85" s="144"/>
      <c r="LB85" s="144"/>
      <c r="LC85" s="144"/>
      <c r="LD85" s="144"/>
      <c r="LE85" s="144"/>
      <c r="LF85" s="144"/>
      <c r="LG85" s="144"/>
      <c r="LH85" s="144"/>
      <c r="LI85" s="144"/>
      <c r="LJ85" s="144"/>
      <c r="LK85" s="144"/>
      <c r="LL85" s="144"/>
      <c r="LM85" s="144"/>
      <c r="LN85" s="144"/>
      <c r="LO85" s="144"/>
      <c r="LP85" s="144"/>
      <c r="OG85" s="144"/>
      <c r="OH85" s="144"/>
      <c r="OI85" s="144"/>
      <c r="OJ85" s="144"/>
      <c r="OK85" s="144"/>
      <c r="OL85" s="144"/>
      <c r="OM85" s="144"/>
      <c r="ON85" s="144"/>
      <c r="OO85" s="144"/>
      <c r="OP85" s="144"/>
      <c r="OQ85" s="144"/>
      <c r="OR85" s="144"/>
      <c r="OS85" s="144"/>
      <c r="OT85" s="144"/>
      <c r="OU85" s="144"/>
    </row>
    <row r="86" spans="1:411">
      <c r="A86">
        <v>9</v>
      </c>
      <c r="B86">
        <v>130</v>
      </c>
      <c r="C86" t="s">
        <v>85</v>
      </c>
      <c r="D86" t="s">
        <v>114</v>
      </c>
      <c r="E86" s="257" t="s">
        <v>118</v>
      </c>
      <c r="F86" t="s">
        <v>83</v>
      </c>
      <c r="G86">
        <v>1</v>
      </c>
      <c r="H86">
        <v>663.80200000000002</v>
      </c>
      <c r="I86">
        <v>662.47900000000004</v>
      </c>
      <c r="J86">
        <v>661.59199999999998</v>
      </c>
      <c r="K86">
        <v>659.81700000000001</v>
      </c>
      <c r="L86">
        <v>659.20899999999995</v>
      </c>
      <c r="M86" s="258" t="s">
        <v>1348</v>
      </c>
      <c r="N86" s="258" t="s">
        <v>1349</v>
      </c>
      <c r="O86" s="5" t="s">
        <v>1578</v>
      </c>
      <c r="BM86" s="144"/>
      <c r="BN86" s="144"/>
      <c r="BO86" s="144"/>
      <c r="BP86" s="144"/>
      <c r="BQ86" s="144"/>
      <c r="BR86" s="144"/>
      <c r="BS86" s="144"/>
      <c r="BT86" s="144"/>
      <c r="BU86" s="144"/>
      <c r="BV86" s="144"/>
      <c r="BW86" s="144"/>
      <c r="BX86" s="144"/>
      <c r="BY86" s="144"/>
      <c r="BZ86" s="144"/>
      <c r="CA86" s="144"/>
      <c r="ER86" s="144"/>
      <c r="ES86" s="144"/>
      <c r="ET86" s="144"/>
      <c r="EU86" s="144"/>
      <c r="EV86" s="144"/>
      <c r="EW86" s="144"/>
      <c r="EX86" s="144"/>
      <c r="EY86" s="144"/>
      <c r="EZ86" s="144"/>
      <c r="FA86" s="144"/>
      <c r="FB86" s="144"/>
      <c r="FC86" s="144"/>
      <c r="FD86" s="144"/>
      <c r="FE86" s="144"/>
      <c r="FF86" s="144"/>
      <c r="HW86" s="144"/>
      <c r="HX86" s="144"/>
      <c r="HY86" s="144"/>
      <c r="HZ86" s="144"/>
      <c r="IA86" s="144"/>
      <c r="IB86" s="144"/>
      <c r="IC86" s="144"/>
      <c r="ID86" s="144"/>
      <c r="IE86" s="144"/>
      <c r="IF86" s="144"/>
      <c r="IG86" s="144"/>
      <c r="IH86" s="144"/>
      <c r="II86" s="144"/>
      <c r="IJ86" s="144"/>
      <c r="IK86" s="144"/>
      <c r="LB86" s="144"/>
      <c r="LC86" s="144"/>
      <c r="LD86" s="144"/>
      <c r="LE86" s="144"/>
      <c r="LF86" s="144"/>
      <c r="LG86" s="144"/>
      <c r="LH86" s="144"/>
      <c r="LI86" s="144"/>
      <c r="LJ86" s="144"/>
      <c r="LK86" s="144"/>
      <c r="LL86" s="144"/>
      <c r="LM86" s="144"/>
      <c r="LN86" s="144"/>
      <c r="LO86" s="144"/>
      <c r="LP86" s="144"/>
      <c r="OG86" s="144"/>
      <c r="OH86" s="144"/>
      <c r="OI86" s="144"/>
      <c r="OJ86" s="144"/>
      <c r="OK86" s="144"/>
      <c r="OL86" s="144"/>
      <c r="OM86" s="144"/>
      <c r="ON86" s="144"/>
      <c r="OO86" s="144"/>
      <c r="OP86" s="144"/>
      <c r="OQ86" s="144"/>
      <c r="OR86" s="144"/>
      <c r="OS86" s="144"/>
      <c r="OT86" s="144"/>
      <c r="OU86" s="144"/>
    </row>
    <row r="87" spans="1:411">
      <c r="A87">
        <v>9</v>
      </c>
      <c r="B87">
        <v>134</v>
      </c>
      <c r="C87" t="s">
        <v>85</v>
      </c>
      <c r="D87" t="s">
        <v>114</v>
      </c>
      <c r="E87" s="257" t="s">
        <v>673</v>
      </c>
      <c r="F87" t="s">
        <v>83</v>
      </c>
      <c r="G87">
        <v>1</v>
      </c>
      <c r="H87">
        <v>664.173</v>
      </c>
      <c r="I87">
        <v>662.20799999999997</v>
      </c>
      <c r="J87">
        <v>661.28099999999995</v>
      </c>
      <c r="K87">
        <v>660.40800000000002</v>
      </c>
      <c r="L87">
        <v>658.40200000000004</v>
      </c>
      <c r="M87" s="258" t="s">
        <v>1348</v>
      </c>
      <c r="N87" s="258" t="s">
        <v>1349</v>
      </c>
      <c r="O87" s="5" t="s">
        <v>1579</v>
      </c>
      <c r="BM87" s="144"/>
      <c r="BN87" s="144"/>
      <c r="BO87" s="144"/>
      <c r="BP87" s="144"/>
      <c r="BQ87" s="144"/>
      <c r="BR87" s="144"/>
      <c r="BS87" s="144"/>
      <c r="BT87" s="144"/>
      <c r="BU87" s="144"/>
      <c r="BV87" s="144"/>
      <c r="BW87" s="144"/>
      <c r="BX87" s="144"/>
      <c r="BY87" s="144"/>
      <c r="BZ87" s="144"/>
      <c r="CA87" s="144"/>
      <c r="ER87" s="144"/>
      <c r="ES87" s="144"/>
      <c r="ET87" s="144"/>
      <c r="EU87" s="144"/>
      <c r="EV87" s="144"/>
      <c r="EW87" s="144"/>
      <c r="EX87" s="144"/>
      <c r="EY87" s="144"/>
      <c r="EZ87" s="144"/>
      <c r="FA87" s="144"/>
      <c r="FB87" s="144"/>
      <c r="FC87" s="144"/>
      <c r="FD87" s="144"/>
      <c r="FE87" s="144"/>
      <c r="FF87" s="144"/>
      <c r="HW87" s="144"/>
      <c r="HX87" s="144"/>
      <c r="HY87" s="144"/>
      <c r="HZ87" s="144"/>
      <c r="IA87" s="144"/>
      <c r="IB87" s="144"/>
      <c r="IC87" s="144"/>
      <c r="ID87" s="144"/>
      <c r="IE87" s="144"/>
      <c r="IF87" s="144"/>
      <c r="IG87" s="144"/>
      <c r="IH87" s="144"/>
      <c r="II87" s="144"/>
      <c r="IJ87" s="144"/>
      <c r="IK87" s="144"/>
      <c r="LB87" s="144"/>
      <c r="LC87" s="144"/>
      <c r="LD87" s="144"/>
      <c r="LE87" s="144"/>
      <c r="LF87" s="144"/>
      <c r="LG87" s="144"/>
      <c r="LH87" s="144"/>
      <c r="LI87" s="144"/>
      <c r="LJ87" s="144"/>
      <c r="LK87" s="144"/>
      <c r="LL87" s="144"/>
      <c r="LM87" s="144"/>
      <c r="LN87" s="144"/>
      <c r="LO87" s="144"/>
      <c r="LP87" s="144"/>
      <c r="OG87" s="144"/>
      <c r="OH87" s="144"/>
      <c r="OI87" s="144"/>
      <c r="OJ87" s="144"/>
      <c r="OK87" s="144"/>
      <c r="OL87" s="144"/>
      <c r="OM87" s="144"/>
      <c r="ON87" s="144"/>
      <c r="OO87" s="144"/>
      <c r="OP87" s="144"/>
      <c r="OQ87" s="144"/>
      <c r="OR87" s="144"/>
      <c r="OS87" s="144"/>
      <c r="OT87" s="144"/>
      <c r="OU87" s="144"/>
    </row>
    <row r="88" spans="1:411">
      <c r="A88">
        <v>9</v>
      </c>
      <c r="B88">
        <v>125</v>
      </c>
      <c r="C88" t="s">
        <v>85</v>
      </c>
      <c r="D88" t="s">
        <v>114</v>
      </c>
      <c r="E88" s="257" t="s">
        <v>69</v>
      </c>
      <c r="F88" t="s">
        <v>83</v>
      </c>
      <c r="G88">
        <v>1</v>
      </c>
      <c r="H88">
        <v>663.03</v>
      </c>
      <c r="I88">
        <v>661.59199999999998</v>
      </c>
      <c r="J88">
        <v>660.40800000000002</v>
      </c>
      <c r="K88">
        <v>659.20899999999995</v>
      </c>
      <c r="L88">
        <v>658.03</v>
      </c>
      <c r="M88" s="258" t="s">
        <v>1348</v>
      </c>
      <c r="N88" s="258" t="s">
        <v>1349</v>
      </c>
      <c r="O88" s="5" t="s">
        <v>1580</v>
      </c>
      <c r="BM88" s="144"/>
      <c r="BN88" s="144"/>
      <c r="BO88" s="144"/>
      <c r="BP88" s="144"/>
      <c r="BQ88" s="144"/>
      <c r="BR88" s="144"/>
      <c r="BS88" s="144"/>
      <c r="BT88" s="144"/>
      <c r="BU88" s="144"/>
      <c r="BV88" s="144"/>
      <c r="BW88" s="144"/>
      <c r="BX88" s="144"/>
      <c r="BY88" s="144"/>
      <c r="BZ88" s="144"/>
      <c r="CA88" s="144"/>
      <c r="ER88" s="144"/>
      <c r="ES88" s="144"/>
      <c r="ET88" s="144"/>
      <c r="EU88" s="144"/>
      <c r="EV88" s="144"/>
      <c r="EW88" s="144"/>
      <c r="EX88" s="144"/>
      <c r="EY88" s="144"/>
      <c r="EZ88" s="144"/>
      <c r="FA88" s="144"/>
      <c r="FB88" s="144"/>
      <c r="FC88" s="144"/>
      <c r="FD88" s="144"/>
      <c r="FE88" s="144"/>
      <c r="FF88" s="144"/>
      <c r="HW88" s="144"/>
      <c r="HX88" s="144"/>
      <c r="HY88" s="144"/>
      <c r="HZ88" s="144"/>
      <c r="IA88" s="144"/>
      <c r="IB88" s="144"/>
      <c r="IC88" s="144"/>
      <c r="ID88" s="144"/>
      <c r="IE88" s="144"/>
      <c r="IF88" s="144"/>
      <c r="IG88" s="144"/>
      <c r="IH88" s="144"/>
      <c r="II88" s="144"/>
      <c r="IJ88" s="144"/>
      <c r="IK88" s="144"/>
      <c r="LB88" s="144"/>
      <c r="LC88" s="144"/>
      <c r="LD88" s="144"/>
      <c r="LE88" s="144"/>
      <c r="LF88" s="144"/>
      <c r="LG88" s="144"/>
      <c r="LH88" s="144"/>
      <c r="LI88" s="144"/>
      <c r="LJ88" s="144"/>
      <c r="LK88" s="144"/>
      <c r="LL88" s="144"/>
      <c r="LM88" s="144"/>
      <c r="LN88" s="144"/>
      <c r="LO88" s="144"/>
      <c r="LP88" s="144"/>
      <c r="OG88" s="144"/>
      <c r="OH88" s="144"/>
      <c r="OI88" s="144"/>
      <c r="OJ88" s="144"/>
      <c r="OK88" s="144"/>
      <c r="OL88" s="144"/>
      <c r="OM88" s="144"/>
      <c r="ON88" s="144"/>
      <c r="OO88" s="144"/>
      <c r="OP88" s="144"/>
      <c r="OQ88" s="144"/>
      <c r="OR88" s="144"/>
      <c r="OS88" s="144"/>
      <c r="OT88" s="144"/>
      <c r="OU88" s="144"/>
    </row>
    <row r="89" spans="1:411">
      <c r="A89">
        <v>9</v>
      </c>
      <c r="B89">
        <v>128</v>
      </c>
      <c r="C89" t="s">
        <v>85</v>
      </c>
      <c r="D89" t="s">
        <v>114</v>
      </c>
      <c r="E89" s="257" t="s">
        <v>117</v>
      </c>
      <c r="F89" t="s">
        <v>83</v>
      </c>
      <c r="G89">
        <v>1</v>
      </c>
      <c r="H89">
        <v>662.47900000000004</v>
      </c>
      <c r="I89">
        <v>661.59199999999998</v>
      </c>
      <c r="J89">
        <v>660.40800000000002</v>
      </c>
      <c r="K89">
        <v>659.20899999999995</v>
      </c>
      <c r="L89">
        <v>658.13400000000001</v>
      </c>
      <c r="M89" s="258" t="s">
        <v>1348</v>
      </c>
      <c r="N89" s="258" t="s">
        <v>1349</v>
      </c>
      <c r="O89" s="5" t="s">
        <v>1581</v>
      </c>
      <c r="BM89" s="144"/>
      <c r="BN89" s="144"/>
      <c r="BO89" s="144"/>
      <c r="BP89" s="144"/>
      <c r="BQ89" s="144"/>
      <c r="BR89" s="144"/>
      <c r="BS89" s="144"/>
      <c r="BT89" s="144"/>
      <c r="BU89" s="144"/>
      <c r="BV89" s="144"/>
      <c r="BW89" s="144"/>
      <c r="BX89" s="144"/>
      <c r="BY89" s="144"/>
      <c r="BZ89" s="144"/>
      <c r="CA89" s="144"/>
      <c r="ER89" s="144"/>
      <c r="ES89" s="144"/>
      <c r="ET89" s="144"/>
      <c r="EU89" s="144"/>
      <c r="EV89" s="144"/>
      <c r="EW89" s="144"/>
      <c r="EX89" s="144"/>
      <c r="EY89" s="144"/>
      <c r="EZ89" s="144"/>
      <c r="FA89" s="144"/>
      <c r="FB89" s="144"/>
      <c r="FC89" s="144"/>
      <c r="FD89" s="144"/>
      <c r="FE89" s="144"/>
      <c r="FF89" s="144"/>
      <c r="HW89" s="144"/>
      <c r="HX89" s="144"/>
      <c r="HY89" s="144"/>
      <c r="HZ89" s="144"/>
      <c r="IA89" s="144"/>
      <c r="IB89" s="144"/>
      <c r="IC89" s="144"/>
      <c r="ID89" s="144"/>
      <c r="IE89" s="144"/>
      <c r="IF89" s="144"/>
      <c r="IG89" s="144"/>
      <c r="IH89" s="144"/>
      <c r="II89" s="144"/>
      <c r="IJ89" s="144"/>
      <c r="IK89" s="144"/>
      <c r="LB89" s="144"/>
      <c r="LC89" s="144"/>
      <c r="LD89" s="144"/>
      <c r="LE89" s="144"/>
      <c r="LF89" s="144"/>
      <c r="LG89" s="144"/>
      <c r="LH89" s="144"/>
      <c r="LI89" s="144"/>
      <c r="LJ89" s="144"/>
      <c r="LK89" s="144"/>
      <c r="LL89" s="144"/>
      <c r="LM89" s="144"/>
      <c r="LN89" s="144"/>
      <c r="LO89" s="144"/>
      <c r="LP89" s="144"/>
      <c r="OG89" s="144"/>
      <c r="OH89" s="144"/>
      <c r="OI89" s="144"/>
      <c r="OJ89" s="144"/>
      <c r="OK89" s="144"/>
      <c r="OL89" s="144"/>
      <c r="OM89" s="144"/>
      <c r="ON89" s="144"/>
      <c r="OO89" s="144"/>
      <c r="OP89" s="144"/>
      <c r="OQ89" s="144"/>
      <c r="OR89" s="144"/>
      <c r="OS89" s="144"/>
      <c r="OT89" s="144"/>
      <c r="OU89" s="144"/>
    </row>
    <row r="90" spans="1:411">
      <c r="A90">
        <v>9</v>
      </c>
      <c r="B90">
        <v>132</v>
      </c>
      <c r="C90" t="s">
        <v>85</v>
      </c>
      <c r="D90" t="s">
        <v>114</v>
      </c>
      <c r="E90" s="257" t="s">
        <v>70</v>
      </c>
      <c r="F90" t="s">
        <v>83</v>
      </c>
      <c r="G90">
        <v>1</v>
      </c>
      <c r="H90">
        <v>662.47900000000004</v>
      </c>
      <c r="I90">
        <v>660.90599999999995</v>
      </c>
      <c r="J90">
        <v>659.81700000000001</v>
      </c>
      <c r="K90">
        <v>658.846</v>
      </c>
      <c r="L90">
        <v>658.18600000000004</v>
      </c>
      <c r="M90" s="258" t="s">
        <v>1348</v>
      </c>
      <c r="N90" s="258" t="s">
        <v>1349</v>
      </c>
      <c r="O90" s="5" t="s">
        <v>1582</v>
      </c>
      <c r="BM90" s="144"/>
      <c r="BN90" s="144"/>
      <c r="BO90" s="144"/>
      <c r="BP90" s="144"/>
      <c r="BQ90" s="144"/>
      <c r="BR90" s="144"/>
      <c r="BS90" s="144"/>
      <c r="BT90" s="144"/>
      <c r="BU90" s="144"/>
      <c r="BV90" s="144"/>
      <c r="BW90" s="144"/>
      <c r="BX90" s="144"/>
      <c r="BY90" s="144"/>
      <c r="BZ90" s="144"/>
      <c r="CA90" s="144"/>
      <c r="ER90" s="144"/>
      <c r="ES90" s="144"/>
      <c r="ET90" s="144"/>
      <c r="EU90" s="144"/>
      <c r="EV90" s="144"/>
      <c r="EW90" s="144"/>
      <c r="EX90" s="144"/>
      <c r="EY90" s="144"/>
      <c r="EZ90" s="144"/>
      <c r="FA90" s="144"/>
      <c r="FB90" s="144"/>
      <c r="FC90" s="144"/>
      <c r="FD90" s="144"/>
      <c r="FE90" s="144"/>
      <c r="FF90" s="144"/>
      <c r="HW90" s="144"/>
      <c r="HX90" s="144"/>
      <c r="HY90" s="144"/>
      <c r="HZ90" s="144"/>
      <c r="IA90" s="144"/>
      <c r="IB90" s="144"/>
      <c r="IC90" s="144"/>
      <c r="ID90" s="144"/>
      <c r="IE90" s="144"/>
      <c r="IF90" s="144"/>
      <c r="IG90" s="144"/>
      <c r="IH90" s="144"/>
      <c r="II90" s="144"/>
      <c r="IJ90" s="144"/>
      <c r="IK90" s="144"/>
      <c r="LB90" s="144"/>
      <c r="LC90" s="144"/>
      <c r="LD90" s="144"/>
      <c r="LE90" s="144"/>
      <c r="LF90" s="144"/>
      <c r="LG90" s="144"/>
      <c r="LH90" s="144"/>
      <c r="LI90" s="144"/>
      <c r="LJ90" s="144"/>
      <c r="LK90" s="144"/>
      <c r="LL90" s="144"/>
      <c r="LM90" s="144"/>
      <c r="LN90" s="144"/>
      <c r="LO90" s="144"/>
      <c r="LP90" s="144"/>
      <c r="OG90" s="144"/>
      <c r="OH90" s="144"/>
      <c r="OI90" s="144"/>
      <c r="OJ90" s="144"/>
      <c r="OK90" s="144"/>
      <c r="OL90" s="144"/>
      <c r="OM90" s="144"/>
      <c r="ON90" s="144"/>
      <c r="OO90" s="144"/>
      <c r="OP90" s="144"/>
      <c r="OQ90" s="144"/>
      <c r="OR90" s="144"/>
      <c r="OS90" s="144"/>
      <c r="OT90" s="144"/>
      <c r="OU90" s="144"/>
    </row>
    <row r="91" spans="1:411">
      <c r="A91">
        <v>9</v>
      </c>
      <c r="B91">
        <v>137</v>
      </c>
      <c r="C91" t="s">
        <v>85</v>
      </c>
      <c r="D91" t="s">
        <v>114</v>
      </c>
      <c r="E91" s="257" t="s">
        <v>182</v>
      </c>
      <c r="F91" t="s">
        <v>83</v>
      </c>
      <c r="G91">
        <v>1</v>
      </c>
      <c r="H91">
        <v>661.74800000000005</v>
      </c>
      <c r="I91">
        <v>660.90599999999995</v>
      </c>
      <c r="J91">
        <v>659.81700000000001</v>
      </c>
      <c r="K91">
        <v>658.846</v>
      </c>
      <c r="L91">
        <v>658.18600000000004</v>
      </c>
      <c r="M91" s="258" t="s">
        <v>1348</v>
      </c>
      <c r="N91" s="258" t="s">
        <v>1349</v>
      </c>
      <c r="O91" s="5" t="s">
        <v>1583</v>
      </c>
      <c r="BM91" s="144"/>
      <c r="BN91" s="144"/>
      <c r="BO91" s="144"/>
      <c r="BP91" s="144"/>
      <c r="BQ91" s="144"/>
      <c r="BR91" s="144"/>
      <c r="BS91" s="144"/>
      <c r="BT91" s="144"/>
      <c r="BU91" s="144"/>
      <c r="BV91" s="144"/>
      <c r="BW91" s="144"/>
      <c r="BX91" s="144"/>
      <c r="BY91" s="144"/>
      <c r="BZ91" s="144"/>
      <c r="CA91" s="144"/>
      <c r="ER91" s="144"/>
      <c r="ES91" s="144"/>
      <c r="ET91" s="144"/>
      <c r="EU91" s="144"/>
      <c r="EV91" s="144"/>
      <c r="EW91" s="144"/>
      <c r="EX91" s="144"/>
      <c r="EY91" s="144"/>
      <c r="EZ91" s="144"/>
      <c r="FA91" s="144"/>
      <c r="FB91" s="144"/>
      <c r="FC91" s="144"/>
      <c r="FD91" s="144"/>
      <c r="FE91" s="144"/>
      <c r="FF91" s="144"/>
      <c r="HW91" s="144"/>
      <c r="HX91" s="144"/>
      <c r="HY91" s="144"/>
      <c r="HZ91" s="144"/>
      <c r="IA91" s="144"/>
      <c r="IB91" s="144"/>
      <c r="IC91" s="144"/>
      <c r="ID91" s="144"/>
      <c r="IE91" s="144"/>
      <c r="IF91" s="144"/>
      <c r="IG91" s="144"/>
      <c r="IH91" s="144"/>
      <c r="II91" s="144"/>
      <c r="IJ91" s="144"/>
      <c r="IK91" s="144"/>
      <c r="LB91" s="144"/>
      <c r="LC91" s="144"/>
      <c r="LD91" s="144"/>
      <c r="LE91" s="144"/>
      <c r="LF91" s="144"/>
      <c r="LG91" s="144"/>
      <c r="LH91" s="144"/>
      <c r="LI91" s="144"/>
      <c r="LJ91" s="144"/>
      <c r="LK91" s="144"/>
      <c r="LL91" s="144"/>
      <c r="LM91" s="144"/>
      <c r="LN91" s="144"/>
      <c r="LO91" s="144"/>
      <c r="LP91" s="144"/>
      <c r="OG91" s="144"/>
      <c r="OH91" s="144"/>
      <c r="OI91" s="144"/>
      <c r="OJ91" s="144"/>
      <c r="OK91" s="144"/>
      <c r="OL91" s="144"/>
      <c r="OM91" s="144"/>
      <c r="ON91" s="144"/>
      <c r="OO91" s="144"/>
      <c r="OP91" s="144"/>
      <c r="OQ91" s="144"/>
      <c r="OR91" s="144"/>
      <c r="OS91" s="144"/>
      <c r="OT91" s="144"/>
      <c r="OU91" s="144"/>
    </row>
    <row r="92" spans="1:411">
      <c r="A92">
        <v>10</v>
      </c>
      <c r="B92">
        <v>114</v>
      </c>
      <c r="C92" t="s">
        <v>85</v>
      </c>
      <c r="D92" t="s">
        <v>114</v>
      </c>
      <c r="E92" s="257" t="s">
        <v>115</v>
      </c>
      <c r="F92" t="s">
        <v>83</v>
      </c>
      <c r="G92">
        <v>1</v>
      </c>
      <c r="H92">
        <v>525.89499999999998</v>
      </c>
      <c r="I92">
        <v>525.13499999999999</v>
      </c>
      <c r="J92">
        <v>523.39</v>
      </c>
      <c r="K92">
        <v>521.34799999999996</v>
      </c>
      <c r="L92">
        <v>518.42499999999995</v>
      </c>
      <c r="M92" s="258" t="s">
        <v>1348</v>
      </c>
      <c r="N92" s="258" t="s">
        <v>1349</v>
      </c>
      <c r="O92" s="5" t="s">
        <v>1584</v>
      </c>
      <c r="BM92" s="144"/>
      <c r="BN92" s="144"/>
      <c r="BO92" s="144"/>
      <c r="BP92" s="144"/>
      <c r="BQ92" s="144"/>
      <c r="BR92" s="144"/>
      <c r="BS92" s="144"/>
      <c r="BT92" s="144"/>
      <c r="BU92" s="144"/>
      <c r="BV92" s="144"/>
      <c r="BW92" s="144"/>
      <c r="BX92" s="144"/>
      <c r="BY92" s="144"/>
      <c r="BZ92" s="144"/>
      <c r="CA92" s="144"/>
      <c r="ER92" s="144"/>
      <c r="ES92" s="144"/>
      <c r="ET92" s="144"/>
      <c r="EU92" s="144"/>
      <c r="EV92" s="144"/>
      <c r="EW92" s="144"/>
      <c r="EX92" s="144"/>
      <c r="EY92" s="144"/>
      <c r="EZ92" s="144"/>
      <c r="FA92" s="144"/>
      <c r="FB92" s="144"/>
      <c r="FC92" s="144"/>
      <c r="FD92" s="144"/>
      <c r="FE92" s="144"/>
      <c r="FF92" s="144"/>
      <c r="HW92" s="144"/>
      <c r="HX92" s="144"/>
      <c r="HY92" s="144"/>
      <c r="HZ92" s="144"/>
      <c r="IA92" s="144"/>
      <c r="IB92" s="144"/>
      <c r="IC92" s="144"/>
      <c r="ID92" s="144"/>
      <c r="IE92" s="144"/>
      <c r="IF92" s="144"/>
      <c r="IG92" s="144"/>
      <c r="IH92" s="144"/>
      <c r="II92" s="144"/>
      <c r="IJ92" s="144"/>
      <c r="IK92" s="144"/>
      <c r="LB92" s="144"/>
      <c r="LC92" s="144"/>
      <c r="LD92" s="144"/>
      <c r="LE92" s="144"/>
      <c r="LF92" s="144"/>
      <c r="LG92" s="144"/>
      <c r="LH92" s="144"/>
      <c r="LI92" s="144"/>
      <c r="LJ92" s="144"/>
      <c r="LK92" s="144"/>
      <c r="LL92" s="144"/>
      <c r="LM92" s="144"/>
      <c r="LN92" s="144"/>
      <c r="LO92" s="144"/>
      <c r="LP92" s="144"/>
      <c r="OG92" s="144"/>
      <c r="OH92" s="144"/>
      <c r="OI92" s="144"/>
      <c r="OJ92" s="144"/>
      <c r="OK92" s="144"/>
      <c r="OL92" s="144"/>
      <c r="OM92" s="144"/>
      <c r="ON92" s="144"/>
      <c r="OO92" s="144"/>
      <c r="OP92" s="144"/>
      <c r="OQ92" s="144"/>
      <c r="OR92" s="144"/>
      <c r="OS92" s="144"/>
      <c r="OT92" s="144"/>
      <c r="OU92" s="144"/>
    </row>
    <row r="93" spans="1:411">
      <c r="A93">
        <v>11</v>
      </c>
      <c r="B93">
        <v>138</v>
      </c>
      <c r="C93" t="s">
        <v>85</v>
      </c>
      <c r="D93" t="s">
        <v>114</v>
      </c>
      <c r="E93" s="257" t="s">
        <v>1374</v>
      </c>
      <c r="F93" t="s">
        <v>84</v>
      </c>
      <c r="G93">
        <v>1</v>
      </c>
      <c r="H93">
        <v>668.94100000000003</v>
      </c>
      <c r="I93">
        <v>668.23900000000003</v>
      </c>
      <c r="J93">
        <v>666.84400000000005</v>
      </c>
      <c r="K93">
        <v>665.36</v>
      </c>
      <c r="L93">
        <v>662.35299999999995</v>
      </c>
      <c r="M93" s="258" t="s">
        <v>1348</v>
      </c>
      <c r="N93" s="258" t="s">
        <v>1349</v>
      </c>
      <c r="O93" s="5" t="s">
        <v>1585</v>
      </c>
      <c r="BM93" s="144"/>
      <c r="BN93" s="144"/>
      <c r="BO93" s="144"/>
      <c r="BP93" s="144"/>
      <c r="BQ93" s="144"/>
      <c r="BR93" s="144"/>
      <c r="BS93" s="144"/>
      <c r="BT93" s="144"/>
      <c r="BU93" s="144"/>
      <c r="BV93" s="144"/>
      <c r="BW93" s="144"/>
      <c r="BX93" s="144"/>
      <c r="BY93" s="144"/>
      <c r="BZ93" s="144"/>
      <c r="CA93" s="144"/>
      <c r="ER93" s="144"/>
      <c r="ES93" s="144"/>
      <c r="ET93" s="144"/>
      <c r="EU93" s="144"/>
      <c r="EV93" s="144"/>
      <c r="EW93" s="144"/>
      <c r="EX93" s="144"/>
      <c r="EY93" s="144"/>
      <c r="EZ93" s="144"/>
      <c r="FA93" s="144"/>
      <c r="FB93" s="144"/>
      <c r="FC93" s="144"/>
      <c r="FD93" s="144"/>
      <c r="FE93" s="144"/>
      <c r="FF93" s="144"/>
      <c r="HW93" s="144"/>
      <c r="HX93" s="144"/>
      <c r="HY93" s="144"/>
      <c r="HZ93" s="144"/>
      <c r="IA93" s="144"/>
      <c r="IB93" s="144"/>
      <c r="IC93" s="144"/>
      <c r="ID93" s="144"/>
      <c r="IE93" s="144"/>
      <c r="IF93" s="144"/>
      <c r="IG93" s="144"/>
      <c r="IH93" s="144"/>
      <c r="II93" s="144"/>
      <c r="IJ93" s="144"/>
      <c r="IK93" s="144"/>
      <c r="LB93" s="144"/>
      <c r="LC93" s="144"/>
      <c r="LD93" s="144"/>
      <c r="LE93" s="144"/>
      <c r="LF93" s="144"/>
      <c r="LG93" s="144"/>
      <c r="LH93" s="144"/>
      <c r="LI93" s="144"/>
      <c r="LJ93" s="144"/>
      <c r="LK93" s="144"/>
      <c r="LL93" s="144"/>
      <c r="LM93" s="144"/>
      <c r="LN93" s="144"/>
      <c r="LO93" s="144"/>
      <c r="LP93" s="144"/>
      <c r="OG93" s="144"/>
      <c r="OH93" s="144"/>
      <c r="OI93" s="144"/>
      <c r="OJ93" s="144"/>
      <c r="OK93" s="144"/>
      <c r="OL93" s="144"/>
      <c r="OM93" s="144"/>
      <c r="ON93" s="144"/>
      <c r="OO93" s="144"/>
      <c r="OP93" s="144"/>
      <c r="OQ93" s="144"/>
      <c r="OR93" s="144"/>
      <c r="OS93" s="144"/>
      <c r="OT93" s="144"/>
      <c r="OU93" s="144"/>
    </row>
    <row r="94" spans="1:411">
      <c r="A94">
        <v>11</v>
      </c>
      <c r="B94">
        <v>140</v>
      </c>
      <c r="C94" t="s">
        <v>85</v>
      </c>
      <c r="D94" t="s">
        <v>114</v>
      </c>
      <c r="E94" s="257" t="s">
        <v>76</v>
      </c>
      <c r="F94" t="s">
        <v>84</v>
      </c>
      <c r="G94">
        <v>1</v>
      </c>
      <c r="H94">
        <v>668.94100000000003</v>
      </c>
      <c r="I94">
        <v>667.202</v>
      </c>
      <c r="J94">
        <v>666.31</v>
      </c>
      <c r="K94">
        <v>664.28599999999994</v>
      </c>
      <c r="L94">
        <v>659.85299999999995</v>
      </c>
      <c r="M94" s="258" t="s">
        <v>1348</v>
      </c>
      <c r="N94" s="258" t="s">
        <v>1349</v>
      </c>
      <c r="O94" s="5" t="s">
        <v>1586</v>
      </c>
      <c r="BM94" s="144"/>
      <c r="BN94" s="144"/>
      <c r="BO94" s="144"/>
      <c r="BP94" s="144"/>
      <c r="BQ94" s="144"/>
      <c r="BR94" s="144"/>
      <c r="BS94" s="144"/>
      <c r="BT94" s="144"/>
      <c r="BU94" s="144"/>
      <c r="BV94" s="144"/>
      <c r="BW94" s="144"/>
      <c r="BX94" s="144"/>
      <c r="BY94" s="144"/>
      <c r="BZ94" s="144"/>
      <c r="CA94" s="144"/>
      <c r="ER94" s="144"/>
      <c r="ES94" s="144"/>
      <c r="ET94" s="144"/>
      <c r="EU94" s="144"/>
      <c r="EV94" s="144"/>
      <c r="EW94" s="144"/>
      <c r="EX94" s="144"/>
      <c r="EY94" s="144"/>
      <c r="EZ94" s="144"/>
      <c r="FA94" s="144"/>
      <c r="FB94" s="144"/>
      <c r="FC94" s="144"/>
      <c r="FD94" s="144"/>
      <c r="FE94" s="144"/>
      <c r="FF94" s="144"/>
      <c r="HW94" s="144"/>
      <c r="HX94" s="144"/>
      <c r="HY94" s="144"/>
      <c r="HZ94" s="144"/>
      <c r="IA94" s="144"/>
      <c r="IB94" s="144"/>
      <c r="IC94" s="144"/>
      <c r="ID94" s="144"/>
      <c r="IE94" s="144"/>
      <c r="IF94" s="144"/>
      <c r="IG94" s="144"/>
      <c r="IH94" s="144"/>
      <c r="II94" s="144"/>
      <c r="IJ94" s="144"/>
      <c r="IK94" s="144"/>
      <c r="LB94" s="144"/>
      <c r="LC94" s="144"/>
      <c r="LD94" s="144"/>
      <c r="LE94" s="144"/>
      <c r="LF94" s="144"/>
      <c r="LG94" s="144"/>
      <c r="LH94" s="144"/>
      <c r="LI94" s="144"/>
      <c r="LJ94" s="144"/>
      <c r="LK94" s="144"/>
      <c r="LL94" s="144"/>
      <c r="LM94" s="144"/>
      <c r="LN94" s="144"/>
      <c r="LO94" s="144"/>
      <c r="LP94" s="144"/>
      <c r="OG94" s="144"/>
      <c r="OH94" s="144"/>
      <c r="OI94" s="144"/>
      <c r="OJ94" s="144"/>
      <c r="OK94" s="144"/>
      <c r="OL94" s="144"/>
      <c r="OM94" s="144"/>
      <c r="ON94" s="144"/>
      <c r="OO94" s="144"/>
      <c r="OP94" s="144"/>
      <c r="OQ94" s="144"/>
      <c r="OR94" s="144"/>
      <c r="OS94" s="144"/>
      <c r="OT94" s="144"/>
      <c r="OU94" s="144"/>
    </row>
    <row r="95" spans="1:411">
      <c r="A95">
        <v>11</v>
      </c>
      <c r="B95">
        <v>142</v>
      </c>
      <c r="C95" t="s">
        <v>85</v>
      </c>
      <c r="D95" t="s">
        <v>114</v>
      </c>
      <c r="E95" s="257" t="s">
        <v>71</v>
      </c>
      <c r="F95" t="s">
        <v>84</v>
      </c>
      <c r="G95">
        <v>1</v>
      </c>
      <c r="H95">
        <v>668.94100000000003</v>
      </c>
      <c r="I95">
        <v>666.84400000000005</v>
      </c>
      <c r="J95">
        <v>665.36</v>
      </c>
      <c r="K95">
        <v>663.30600000000004</v>
      </c>
      <c r="L95">
        <v>659.85299999999995</v>
      </c>
      <c r="M95" s="258" t="s">
        <v>1348</v>
      </c>
      <c r="N95" s="258" t="s">
        <v>1349</v>
      </c>
      <c r="O95" s="5" t="s">
        <v>1587</v>
      </c>
      <c r="BM95" s="144"/>
      <c r="BN95" s="144"/>
      <c r="BO95" s="144"/>
      <c r="BP95" s="144"/>
      <c r="BQ95" s="144"/>
      <c r="BR95" s="144"/>
      <c r="BS95" s="144"/>
      <c r="BT95" s="144"/>
      <c r="BU95" s="144"/>
      <c r="BV95" s="144"/>
      <c r="BW95" s="144"/>
      <c r="BX95" s="144"/>
      <c r="BY95" s="144"/>
      <c r="BZ95" s="144"/>
      <c r="CA95" s="144"/>
      <c r="ER95" s="144"/>
      <c r="ES95" s="144"/>
      <c r="ET95" s="144"/>
      <c r="EU95" s="144"/>
      <c r="EV95" s="144"/>
      <c r="EW95" s="144"/>
      <c r="EX95" s="144"/>
      <c r="EY95" s="144"/>
      <c r="EZ95" s="144"/>
      <c r="FA95" s="144"/>
      <c r="FB95" s="144"/>
      <c r="FC95" s="144"/>
      <c r="FD95" s="144"/>
      <c r="FE95" s="144"/>
      <c r="FF95" s="144"/>
      <c r="HW95" s="144"/>
      <c r="HX95" s="144"/>
      <c r="HY95" s="144"/>
      <c r="HZ95" s="144"/>
      <c r="IA95" s="144"/>
      <c r="IB95" s="144"/>
      <c r="IC95" s="144"/>
      <c r="ID95" s="144"/>
      <c r="IE95" s="144"/>
      <c r="IF95" s="144"/>
      <c r="IG95" s="144"/>
      <c r="IH95" s="144"/>
      <c r="II95" s="144"/>
      <c r="IJ95" s="144"/>
      <c r="IK95" s="144"/>
      <c r="LB95" s="144"/>
      <c r="LC95" s="144"/>
      <c r="LD95" s="144"/>
      <c r="LE95" s="144"/>
      <c r="LF95" s="144"/>
      <c r="LG95" s="144"/>
      <c r="LH95" s="144"/>
      <c r="LI95" s="144"/>
      <c r="LJ95" s="144"/>
      <c r="LK95" s="144"/>
      <c r="LL95" s="144"/>
      <c r="LM95" s="144"/>
      <c r="LN95" s="144"/>
      <c r="LO95" s="144"/>
      <c r="LP95" s="144"/>
      <c r="OG95" s="144"/>
      <c r="OH95" s="144"/>
      <c r="OI95" s="144"/>
      <c r="OJ95" s="144"/>
      <c r="OK95" s="144"/>
      <c r="OL95" s="144"/>
      <c r="OM95" s="144"/>
      <c r="ON95" s="144"/>
      <c r="OO95" s="144"/>
      <c r="OP95" s="144"/>
      <c r="OQ95" s="144"/>
      <c r="OR95" s="144"/>
      <c r="OS95" s="144"/>
      <c r="OT95" s="144"/>
      <c r="OU95" s="144"/>
    </row>
    <row r="96" spans="1:411">
      <c r="A96">
        <v>11</v>
      </c>
      <c r="B96">
        <v>139</v>
      </c>
      <c r="C96" t="s">
        <v>85</v>
      </c>
      <c r="D96" t="s">
        <v>114</v>
      </c>
      <c r="E96" s="257" t="s">
        <v>75</v>
      </c>
      <c r="F96" t="s">
        <v>84</v>
      </c>
      <c r="G96">
        <v>1</v>
      </c>
      <c r="H96">
        <v>666.84400000000005</v>
      </c>
      <c r="I96">
        <v>665.83600000000001</v>
      </c>
      <c r="J96">
        <v>664.82299999999998</v>
      </c>
      <c r="K96">
        <v>662.88900000000001</v>
      </c>
      <c r="L96">
        <v>658.78</v>
      </c>
      <c r="M96" s="258" t="s">
        <v>1348</v>
      </c>
      <c r="N96" s="258" t="s">
        <v>1349</v>
      </c>
      <c r="O96" s="5" t="s">
        <v>1588</v>
      </c>
      <c r="BM96" s="144"/>
      <c r="BN96" s="144"/>
      <c r="BO96" s="144"/>
      <c r="BP96" s="144"/>
      <c r="BQ96" s="144"/>
      <c r="BR96" s="144"/>
      <c r="BS96" s="144"/>
      <c r="BT96" s="144"/>
      <c r="BU96" s="144"/>
      <c r="BV96" s="144"/>
      <c r="BW96" s="144"/>
      <c r="BX96" s="144"/>
      <c r="BY96" s="144"/>
      <c r="BZ96" s="144"/>
      <c r="CA96" s="144"/>
      <c r="ER96" s="144"/>
      <c r="ES96" s="144"/>
      <c r="ET96" s="144"/>
      <c r="EU96" s="144"/>
      <c r="EV96" s="144"/>
      <c r="EW96" s="144"/>
      <c r="EX96" s="144"/>
      <c r="EY96" s="144"/>
      <c r="EZ96" s="144"/>
      <c r="FA96" s="144"/>
      <c r="FB96" s="144"/>
      <c r="FC96" s="144"/>
      <c r="FD96" s="144"/>
      <c r="FE96" s="144"/>
      <c r="FF96" s="144"/>
      <c r="HW96" s="144"/>
      <c r="HX96" s="144"/>
      <c r="HY96" s="144"/>
      <c r="HZ96" s="144"/>
      <c r="IA96" s="144"/>
      <c r="IB96" s="144"/>
      <c r="IC96" s="144"/>
      <c r="ID96" s="144"/>
      <c r="IE96" s="144"/>
      <c r="IF96" s="144"/>
      <c r="IG96" s="144"/>
      <c r="IH96" s="144"/>
      <c r="II96" s="144"/>
      <c r="IJ96" s="144"/>
      <c r="IK96" s="144"/>
      <c r="LB96" s="144"/>
      <c r="LC96" s="144"/>
      <c r="LD96" s="144"/>
      <c r="LE96" s="144"/>
      <c r="LF96" s="144"/>
      <c r="LG96" s="144"/>
      <c r="LH96" s="144"/>
      <c r="LI96" s="144"/>
      <c r="LJ96" s="144"/>
      <c r="LK96" s="144"/>
      <c r="LL96" s="144"/>
      <c r="LM96" s="144"/>
      <c r="LN96" s="144"/>
      <c r="LO96" s="144"/>
      <c r="LP96" s="144"/>
      <c r="OG96" s="144"/>
      <c r="OH96" s="144"/>
      <c r="OI96" s="144"/>
      <c r="OJ96" s="144"/>
      <c r="OK96" s="144"/>
      <c r="OL96" s="144"/>
      <c r="OM96" s="144"/>
      <c r="ON96" s="144"/>
      <c r="OO96" s="144"/>
      <c r="OP96" s="144"/>
      <c r="OQ96" s="144"/>
      <c r="OR96" s="144"/>
      <c r="OS96" s="144"/>
      <c r="OT96" s="144"/>
      <c r="OU96" s="144"/>
    </row>
    <row r="97" spans="1:411">
      <c r="A97">
        <v>11</v>
      </c>
      <c r="B97">
        <v>145</v>
      </c>
      <c r="C97" t="s">
        <v>85</v>
      </c>
      <c r="D97" t="s">
        <v>114</v>
      </c>
      <c r="E97" s="257" t="s">
        <v>121</v>
      </c>
      <c r="F97" t="s">
        <v>84</v>
      </c>
      <c r="G97">
        <v>1</v>
      </c>
      <c r="H97">
        <v>666.31</v>
      </c>
      <c r="I97">
        <v>664.82299999999998</v>
      </c>
      <c r="J97">
        <v>662.59</v>
      </c>
      <c r="K97">
        <v>659.43700000000001</v>
      </c>
      <c r="L97">
        <v>658.60199999999998</v>
      </c>
      <c r="M97" s="258" t="s">
        <v>1348</v>
      </c>
      <c r="N97" s="258" t="s">
        <v>1349</v>
      </c>
      <c r="O97" s="5" t="s">
        <v>1589</v>
      </c>
      <c r="BM97" s="144"/>
      <c r="BN97" s="144"/>
      <c r="BO97" s="144"/>
      <c r="BP97" s="144"/>
      <c r="BQ97" s="144"/>
      <c r="BR97" s="144"/>
      <c r="BS97" s="144"/>
      <c r="BT97" s="144"/>
      <c r="BU97" s="144"/>
      <c r="BV97" s="144"/>
      <c r="BW97" s="144"/>
      <c r="BX97" s="144"/>
      <c r="BY97" s="144"/>
      <c r="BZ97" s="144"/>
      <c r="CA97" s="144"/>
      <c r="ER97" s="144"/>
      <c r="ES97" s="144"/>
      <c r="ET97" s="144"/>
      <c r="EU97" s="144"/>
      <c r="EV97" s="144"/>
      <c r="EW97" s="144"/>
      <c r="EX97" s="144"/>
      <c r="EY97" s="144"/>
      <c r="EZ97" s="144"/>
      <c r="FA97" s="144"/>
      <c r="FB97" s="144"/>
      <c r="FC97" s="144"/>
      <c r="FD97" s="144"/>
      <c r="FE97" s="144"/>
      <c r="FF97" s="144"/>
      <c r="HW97" s="144"/>
      <c r="HX97" s="144"/>
      <c r="HY97" s="144"/>
      <c r="HZ97" s="144"/>
      <c r="IA97" s="144"/>
      <c r="IB97" s="144"/>
      <c r="IC97" s="144"/>
      <c r="ID97" s="144"/>
      <c r="IE97" s="144"/>
      <c r="IF97" s="144"/>
      <c r="IG97" s="144"/>
      <c r="IH97" s="144"/>
      <c r="II97" s="144"/>
      <c r="IJ97" s="144"/>
      <c r="IK97" s="144"/>
      <c r="LB97" s="144"/>
      <c r="LC97" s="144"/>
      <c r="LD97" s="144"/>
      <c r="LE97" s="144"/>
      <c r="LF97" s="144"/>
      <c r="LG97" s="144"/>
      <c r="LH97" s="144"/>
      <c r="LI97" s="144"/>
      <c r="LJ97" s="144"/>
      <c r="LK97" s="144"/>
      <c r="LL97" s="144"/>
      <c r="LM97" s="144"/>
      <c r="LN97" s="144"/>
      <c r="LO97" s="144"/>
      <c r="LP97" s="144"/>
      <c r="OG97" s="144"/>
      <c r="OH97" s="144"/>
      <c r="OI97" s="144"/>
      <c r="OJ97" s="144"/>
      <c r="OK97" s="144"/>
      <c r="OL97" s="144"/>
      <c r="OM97" s="144"/>
      <c r="ON97" s="144"/>
      <c r="OO97" s="144"/>
      <c r="OP97" s="144"/>
      <c r="OQ97" s="144"/>
      <c r="OR97" s="144"/>
      <c r="OS97" s="144"/>
      <c r="OT97" s="144"/>
      <c r="OU97" s="144"/>
    </row>
    <row r="98" spans="1:411">
      <c r="A98">
        <v>11</v>
      </c>
      <c r="B98">
        <v>156</v>
      </c>
      <c r="C98" t="s">
        <v>85</v>
      </c>
      <c r="D98" t="s">
        <v>114</v>
      </c>
      <c r="E98" s="257" t="s">
        <v>77</v>
      </c>
      <c r="F98" t="s">
        <v>84</v>
      </c>
      <c r="G98">
        <v>1</v>
      </c>
      <c r="H98">
        <v>664.70299999999997</v>
      </c>
      <c r="I98">
        <v>663.66200000000003</v>
      </c>
      <c r="J98">
        <v>661.10299999999995</v>
      </c>
      <c r="K98">
        <v>659.07899999999995</v>
      </c>
      <c r="L98">
        <v>657.67700000000002</v>
      </c>
      <c r="M98" s="258" t="s">
        <v>1348</v>
      </c>
      <c r="N98" s="258" t="s">
        <v>1349</v>
      </c>
      <c r="O98" s="5" t="s">
        <v>1590</v>
      </c>
      <c r="BM98" s="144"/>
      <c r="BN98" s="144"/>
      <c r="BO98" s="144"/>
      <c r="BP98" s="144"/>
      <c r="BQ98" s="144"/>
      <c r="BR98" s="144"/>
      <c r="BS98" s="144"/>
      <c r="BT98" s="144"/>
      <c r="BU98" s="144"/>
      <c r="BV98" s="144"/>
      <c r="BW98" s="144"/>
      <c r="BX98" s="144"/>
      <c r="BY98" s="144"/>
      <c r="BZ98" s="144"/>
      <c r="CA98" s="144"/>
      <c r="ER98" s="144"/>
      <c r="ES98" s="144"/>
      <c r="ET98" s="144"/>
      <c r="EU98" s="144"/>
      <c r="EV98" s="144"/>
      <c r="EW98" s="144"/>
      <c r="EX98" s="144"/>
      <c r="EY98" s="144"/>
      <c r="EZ98" s="144"/>
      <c r="FA98" s="144"/>
      <c r="FB98" s="144"/>
      <c r="FC98" s="144"/>
      <c r="FD98" s="144"/>
      <c r="FE98" s="144"/>
      <c r="FF98" s="144"/>
      <c r="HW98" s="144"/>
      <c r="HX98" s="144"/>
      <c r="HY98" s="144"/>
      <c r="HZ98" s="144"/>
      <c r="IA98" s="144"/>
      <c r="IB98" s="144"/>
      <c r="IC98" s="144"/>
      <c r="ID98" s="144"/>
      <c r="IE98" s="144"/>
      <c r="IF98" s="144"/>
      <c r="IG98" s="144"/>
      <c r="IH98" s="144"/>
      <c r="II98" s="144"/>
      <c r="IJ98" s="144"/>
      <c r="IK98" s="144"/>
      <c r="LB98" s="144"/>
      <c r="LC98" s="144"/>
      <c r="LD98" s="144"/>
      <c r="LE98" s="144"/>
      <c r="LF98" s="144"/>
      <c r="LG98" s="144"/>
      <c r="LH98" s="144"/>
      <c r="LI98" s="144"/>
      <c r="LJ98" s="144"/>
      <c r="LK98" s="144"/>
      <c r="LL98" s="144"/>
      <c r="LM98" s="144"/>
      <c r="LN98" s="144"/>
      <c r="LO98" s="144"/>
      <c r="LP98" s="144"/>
      <c r="OG98" s="144"/>
      <c r="OH98" s="144"/>
      <c r="OI98" s="144"/>
      <c r="OJ98" s="144"/>
      <c r="OK98" s="144"/>
      <c r="OL98" s="144"/>
      <c r="OM98" s="144"/>
      <c r="ON98" s="144"/>
      <c r="OO98" s="144"/>
      <c r="OP98" s="144"/>
      <c r="OQ98" s="144"/>
      <c r="OR98" s="144"/>
      <c r="OS98" s="144"/>
      <c r="OT98" s="144"/>
      <c r="OU98" s="144"/>
    </row>
    <row r="99" spans="1:411">
      <c r="A99">
        <v>11</v>
      </c>
      <c r="B99">
        <v>141</v>
      </c>
      <c r="C99" t="s">
        <v>85</v>
      </c>
      <c r="D99" t="s">
        <v>114</v>
      </c>
      <c r="E99" s="257" t="s">
        <v>120</v>
      </c>
      <c r="F99" t="s">
        <v>84</v>
      </c>
      <c r="G99">
        <v>1</v>
      </c>
      <c r="H99">
        <v>664.70299999999997</v>
      </c>
      <c r="I99">
        <v>663.30600000000004</v>
      </c>
      <c r="J99">
        <v>660.74599999999998</v>
      </c>
      <c r="K99">
        <v>658.78</v>
      </c>
      <c r="L99">
        <v>656.66200000000003</v>
      </c>
      <c r="M99" s="258" t="s">
        <v>1348</v>
      </c>
      <c r="N99" s="258" t="s">
        <v>1349</v>
      </c>
      <c r="O99" s="5" t="s">
        <v>1591</v>
      </c>
      <c r="BM99" s="144"/>
      <c r="BN99" s="144"/>
      <c r="BO99" s="144"/>
      <c r="BP99" s="144"/>
      <c r="BQ99" s="144"/>
      <c r="BR99" s="144"/>
      <c r="BS99" s="144"/>
      <c r="BT99" s="144"/>
      <c r="BU99" s="144"/>
      <c r="BV99" s="144"/>
      <c r="BW99" s="144"/>
      <c r="BX99" s="144"/>
      <c r="BY99" s="144"/>
      <c r="BZ99" s="144"/>
      <c r="CA99" s="144"/>
      <c r="ER99" s="144"/>
      <c r="ES99" s="144"/>
      <c r="ET99" s="144"/>
      <c r="EU99" s="144"/>
      <c r="EV99" s="144"/>
      <c r="EW99" s="144"/>
      <c r="EX99" s="144"/>
      <c r="EY99" s="144"/>
      <c r="EZ99" s="144"/>
      <c r="FA99" s="144"/>
      <c r="FB99" s="144"/>
      <c r="FC99" s="144"/>
      <c r="FD99" s="144"/>
      <c r="FE99" s="144"/>
      <c r="FF99" s="144"/>
      <c r="HW99" s="144"/>
      <c r="HX99" s="144"/>
      <c r="HY99" s="144"/>
      <c r="HZ99" s="144"/>
      <c r="IA99" s="144"/>
      <c r="IB99" s="144"/>
      <c r="IC99" s="144"/>
      <c r="ID99" s="144"/>
      <c r="IE99" s="144"/>
      <c r="IF99" s="144"/>
      <c r="IG99" s="144"/>
      <c r="IH99" s="144"/>
      <c r="II99" s="144"/>
      <c r="IJ99" s="144"/>
      <c r="IK99" s="144"/>
      <c r="LB99" s="144"/>
      <c r="LC99" s="144"/>
      <c r="LD99" s="144"/>
      <c r="LE99" s="144"/>
      <c r="LF99" s="144"/>
      <c r="LG99" s="144"/>
      <c r="LH99" s="144"/>
      <c r="LI99" s="144"/>
      <c r="LJ99" s="144"/>
      <c r="LK99" s="144"/>
      <c r="LL99" s="144"/>
      <c r="LM99" s="144"/>
      <c r="LN99" s="144"/>
      <c r="LO99" s="144"/>
      <c r="LP99" s="144"/>
      <c r="OG99" s="144"/>
      <c r="OH99" s="144"/>
      <c r="OI99" s="144"/>
      <c r="OJ99" s="144"/>
      <c r="OK99" s="144"/>
      <c r="OL99" s="144"/>
      <c r="OM99" s="144"/>
      <c r="ON99" s="144"/>
      <c r="OO99" s="144"/>
      <c r="OP99" s="144"/>
      <c r="OQ99" s="144"/>
      <c r="OR99" s="144"/>
      <c r="OS99" s="144"/>
      <c r="OT99" s="144"/>
      <c r="OU99" s="144"/>
    </row>
    <row r="100" spans="1:411">
      <c r="A100">
        <v>11</v>
      </c>
      <c r="B100">
        <v>143</v>
      </c>
      <c r="C100" t="s">
        <v>85</v>
      </c>
      <c r="D100" t="s">
        <v>114</v>
      </c>
      <c r="E100" s="257" t="s">
        <v>79</v>
      </c>
      <c r="F100" t="s">
        <v>84</v>
      </c>
      <c r="G100">
        <v>1</v>
      </c>
      <c r="H100">
        <v>665.18100000000004</v>
      </c>
      <c r="I100">
        <v>662.88900000000001</v>
      </c>
      <c r="J100">
        <v>660.74599999999998</v>
      </c>
      <c r="K100">
        <v>658.21400000000006</v>
      </c>
      <c r="L100">
        <v>656.78099999999995</v>
      </c>
      <c r="M100" s="258" t="s">
        <v>1348</v>
      </c>
      <c r="N100" s="258" t="s">
        <v>1349</v>
      </c>
      <c r="O100" s="5" t="s">
        <v>1592</v>
      </c>
      <c r="BM100" s="144"/>
      <c r="BN100" s="144"/>
      <c r="BO100" s="144"/>
      <c r="BP100" s="144"/>
      <c r="BQ100" s="144"/>
      <c r="BR100" s="144"/>
      <c r="BS100" s="144"/>
      <c r="BT100" s="144"/>
      <c r="BU100" s="144"/>
      <c r="BV100" s="144"/>
      <c r="BW100" s="144"/>
      <c r="BX100" s="144"/>
      <c r="BY100" s="144"/>
      <c r="BZ100" s="144"/>
      <c r="CA100" s="144"/>
      <c r="ER100" s="144"/>
      <c r="ES100" s="144"/>
      <c r="ET100" s="144"/>
      <c r="EU100" s="144"/>
      <c r="EV100" s="144"/>
      <c r="EW100" s="144"/>
      <c r="EX100" s="144"/>
      <c r="EY100" s="144"/>
      <c r="EZ100" s="144"/>
      <c r="FA100" s="144"/>
      <c r="FB100" s="144"/>
      <c r="FC100" s="144"/>
      <c r="FD100" s="144"/>
      <c r="FE100" s="144"/>
      <c r="FF100" s="144"/>
      <c r="HW100" s="144"/>
      <c r="HX100" s="144"/>
      <c r="HY100" s="144"/>
      <c r="HZ100" s="144"/>
      <c r="IA100" s="144"/>
      <c r="IB100" s="144"/>
      <c r="IC100" s="144"/>
      <c r="ID100" s="144"/>
      <c r="IE100" s="144"/>
      <c r="IF100" s="144"/>
      <c r="IG100" s="144"/>
      <c r="IH100" s="144"/>
      <c r="II100" s="144"/>
      <c r="IJ100" s="144"/>
      <c r="IK100" s="144"/>
      <c r="LB100" s="144"/>
      <c r="LC100" s="144"/>
      <c r="LD100" s="144"/>
      <c r="LE100" s="144"/>
      <c r="LF100" s="144"/>
      <c r="LG100" s="144"/>
      <c r="LH100" s="144"/>
      <c r="LI100" s="144"/>
      <c r="LJ100" s="144"/>
      <c r="LK100" s="144"/>
      <c r="LL100" s="144"/>
      <c r="LM100" s="144"/>
      <c r="LN100" s="144"/>
      <c r="LO100" s="144"/>
      <c r="LP100" s="144"/>
      <c r="OG100" s="144"/>
      <c r="OH100" s="144"/>
      <c r="OI100" s="144"/>
      <c r="OJ100" s="144"/>
      <c r="OK100" s="144"/>
      <c r="OL100" s="144"/>
      <c r="OM100" s="144"/>
      <c r="ON100" s="144"/>
      <c r="OO100" s="144"/>
      <c r="OP100" s="144"/>
      <c r="OQ100" s="144"/>
      <c r="OR100" s="144"/>
      <c r="OS100" s="144"/>
      <c r="OT100" s="144"/>
      <c r="OU100" s="144"/>
    </row>
    <row r="101" spans="1:411">
      <c r="A101">
        <v>11</v>
      </c>
      <c r="B101">
        <v>151</v>
      </c>
      <c r="C101" t="s">
        <v>85</v>
      </c>
      <c r="D101" t="s">
        <v>114</v>
      </c>
      <c r="E101" s="257" t="s">
        <v>103</v>
      </c>
      <c r="F101" t="s">
        <v>84</v>
      </c>
      <c r="G101">
        <v>1</v>
      </c>
      <c r="H101">
        <v>665.18100000000004</v>
      </c>
      <c r="I101">
        <v>664.28599999999994</v>
      </c>
      <c r="J101">
        <v>660.74599999999998</v>
      </c>
      <c r="K101">
        <v>659.07899999999995</v>
      </c>
      <c r="L101">
        <v>658.09400000000005</v>
      </c>
      <c r="M101" s="258" t="s">
        <v>1348</v>
      </c>
      <c r="N101" s="258" t="s">
        <v>1349</v>
      </c>
      <c r="O101" s="5" t="s">
        <v>1593</v>
      </c>
      <c r="BM101" s="144"/>
      <c r="BN101" s="144"/>
      <c r="BO101" s="144"/>
      <c r="BP101" s="144"/>
      <c r="BQ101" s="144"/>
      <c r="BR101" s="144"/>
      <c r="BS101" s="144"/>
      <c r="BT101" s="144"/>
      <c r="BU101" s="144"/>
      <c r="BV101" s="144"/>
      <c r="BW101" s="144"/>
      <c r="BX101" s="144"/>
      <c r="BY101" s="144"/>
      <c r="BZ101" s="144"/>
      <c r="CA101" s="144"/>
      <c r="ER101" s="144"/>
      <c r="ES101" s="144"/>
      <c r="ET101" s="144"/>
      <c r="EU101" s="144"/>
      <c r="EV101" s="144"/>
      <c r="EW101" s="144"/>
      <c r="EX101" s="144"/>
      <c r="EY101" s="144"/>
      <c r="EZ101" s="144"/>
      <c r="FA101" s="144"/>
      <c r="FB101" s="144"/>
      <c r="FC101" s="144"/>
      <c r="FD101" s="144"/>
      <c r="FE101" s="144"/>
      <c r="FF101" s="144"/>
      <c r="HW101" s="144"/>
      <c r="HX101" s="144"/>
      <c r="HY101" s="144"/>
      <c r="HZ101" s="144"/>
      <c r="IA101" s="144"/>
      <c r="IB101" s="144"/>
      <c r="IC101" s="144"/>
      <c r="ID101" s="144"/>
      <c r="IE101" s="144"/>
      <c r="IF101" s="144"/>
      <c r="IG101" s="144"/>
      <c r="IH101" s="144"/>
      <c r="II101" s="144"/>
      <c r="IJ101" s="144"/>
      <c r="IK101" s="144"/>
      <c r="LB101" s="144"/>
      <c r="LC101" s="144"/>
      <c r="LD101" s="144"/>
      <c r="LE101" s="144"/>
      <c r="LF101" s="144"/>
      <c r="LG101" s="144"/>
      <c r="LH101" s="144"/>
      <c r="LI101" s="144"/>
      <c r="LJ101" s="144"/>
      <c r="LK101" s="144"/>
      <c r="LL101" s="144"/>
      <c r="LM101" s="144"/>
      <c r="LN101" s="144"/>
      <c r="LO101" s="144"/>
      <c r="LP101" s="144"/>
      <c r="OG101" s="144"/>
      <c r="OH101" s="144"/>
      <c r="OI101" s="144"/>
      <c r="OJ101" s="144"/>
      <c r="OK101" s="144"/>
      <c r="OL101" s="144"/>
      <c r="OM101" s="144"/>
      <c r="ON101" s="144"/>
      <c r="OO101" s="144"/>
      <c r="OP101" s="144"/>
      <c r="OQ101" s="144"/>
      <c r="OR101" s="144"/>
      <c r="OS101" s="144"/>
      <c r="OT101" s="144"/>
      <c r="OU101" s="144"/>
    </row>
    <row r="102" spans="1:411">
      <c r="A102">
        <v>11</v>
      </c>
      <c r="B102">
        <v>155</v>
      </c>
      <c r="C102" t="s">
        <v>85</v>
      </c>
      <c r="D102" t="s">
        <v>114</v>
      </c>
      <c r="E102" s="257" t="s">
        <v>78</v>
      </c>
      <c r="F102" t="s">
        <v>84</v>
      </c>
      <c r="G102">
        <v>1</v>
      </c>
      <c r="H102">
        <v>663.30600000000004</v>
      </c>
      <c r="I102">
        <v>662.35299999999995</v>
      </c>
      <c r="J102">
        <v>659.25800000000004</v>
      </c>
      <c r="K102">
        <v>657.19899999999996</v>
      </c>
      <c r="L102">
        <v>655.82799999999997</v>
      </c>
      <c r="M102" s="258" t="s">
        <v>1348</v>
      </c>
      <c r="N102" s="258" t="s">
        <v>1349</v>
      </c>
      <c r="O102" s="5" t="s">
        <v>1594</v>
      </c>
      <c r="BM102" s="144"/>
      <c r="BN102" s="144"/>
      <c r="BO102" s="144"/>
      <c r="BP102" s="144"/>
      <c r="BQ102" s="144"/>
      <c r="BR102" s="144"/>
      <c r="BS102" s="144"/>
      <c r="BT102" s="144"/>
      <c r="BU102" s="144"/>
      <c r="BV102" s="144"/>
      <c r="BW102" s="144"/>
      <c r="BX102" s="144"/>
      <c r="BY102" s="144"/>
      <c r="BZ102" s="144"/>
      <c r="CA102" s="144"/>
      <c r="ER102" s="144"/>
      <c r="ES102" s="144"/>
      <c r="ET102" s="144"/>
      <c r="EU102" s="144"/>
      <c r="EV102" s="144"/>
      <c r="EW102" s="144"/>
      <c r="EX102" s="144"/>
      <c r="EY102" s="144"/>
      <c r="EZ102" s="144"/>
      <c r="FA102" s="144"/>
      <c r="FB102" s="144"/>
      <c r="FC102" s="144"/>
      <c r="FD102" s="144"/>
      <c r="FE102" s="144"/>
      <c r="FF102" s="144"/>
      <c r="HW102" s="144"/>
      <c r="HX102" s="144"/>
      <c r="HY102" s="144"/>
      <c r="HZ102" s="144"/>
      <c r="IA102" s="144"/>
      <c r="IB102" s="144"/>
      <c r="IC102" s="144"/>
      <c r="ID102" s="144"/>
      <c r="IE102" s="144"/>
      <c r="IF102" s="144"/>
      <c r="IG102" s="144"/>
      <c r="IH102" s="144"/>
      <c r="II102" s="144"/>
      <c r="IJ102" s="144"/>
      <c r="IK102" s="144"/>
      <c r="LB102" s="144"/>
      <c r="LC102" s="144"/>
      <c r="LD102" s="144"/>
      <c r="LE102" s="144"/>
      <c r="LF102" s="144"/>
      <c r="LG102" s="144"/>
      <c r="LH102" s="144"/>
      <c r="LI102" s="144"/>
      <c r="LJ102" s="144"/>
      <c r="LK102" s="144"/>
      <c r="LL102" s="144"/>
      <c r="LM102" s="144"/>
      <c r="LN102" s="144"/>
      <c r="LO102" s="144"/>
      <c r="LP102" s="144"/>
      <c r="OG102" s="144"/>
      <c r="OH102" s="144"/>
      <c r="OI102" s="144"/>
      <c r="OJ102" s="144"/>
      <c r="OK102" s="144"/>
      <c r="OL102" s="144"/>
      <c r="OM102" s="144"/>
      <c r="ON102" s="144"/>
      <c r="OO102" s="144"/>
      <c r="OP102" s="144"/>
      <c r="OQ102" s="144"/>
      <c r="OR102" s="144"/>
      <c r="OS102" s="144"/>
      <c r="OT102" s="144"/>
      <c r="OU102" s="144"/>
    </row>
    <row r="103" spans="1:411">
      <c r="A103">
        <v>11</v>
      </c>
      <c r="B103">
        <v>146</v>
      </c>
      <c r="C103" t="s">
        <v>85</v>
      </c>
      <c r="D103" t="s">
        <v>114</v>
      </c>
      <c r="E103" s="257" t="s">
        <v>674</v>
      </c>
      <c r="F103" t="s">
        <v>84</v>
      </c>
      <c r="G103">
        <v>1</v>
      </c>
      <c r="H103">
        <v>663.84100000000001</v>
      </c>
      <c r="I103">
        <v>662.35299999999995</v>
      </c>
      <c r="J103">
        <v>658.78</v>
      </c>
      <c r="K103">
        <v>657.55700000000002</v>
      </c>
      <c r="L103">
        <v>656.78099999999995</v>
      </c>
      <c r="M103" s="258" t="s">
        <v>1348</v>
      </c>
      <c r="N103" s="258" t="s">
        <v>1349</v>
      </c>
      <c r="O103" s="5" t="s">
        <v>1595</v>
      </c>
      <c r="BM103" s="144"/>
      <c r="BN103" s="144"/>
      <c r="BO103" s="144"/>
      <c r="BP103" s="144"/>
      <c r="BQ103" s="144"/>
      <c r="BR103" s="144"/>
      <c r="BS103" s="144"/>
      <c r="BT103" s="144"/>
      <c r="BU103" s="144"/>
      <c r="BV103" s="144"/>
      <c r="BW103" s="144"/>
      <c r="BX103" s="144"/>
      <c r="BY103" s="144"/>
      <c r="BZ103" s="144"/>
      <c r="CA103" s="144"/>
      <c r="ER103" s="144"/>
      <c r="ES103" s="144"/>
      <c r="ET103" s="144"/>
      <c r="EU103" s="144"/>
      <c r="EV103" s="144"/>
      <c r="EW103" s="144"/>
      <c r="EX103" s="144"/>
      <c r="EY103" s="144"/>
      <c r="EZ103" s="144"/>
      <c r="FA103" s="144"/>
      <c r="FB103" s="144"/>
      <c r="FC103" s="144"/>
      <c r="FD103" s="144"/>
      <c r="FE103" s="144"/>
      <c r="FF103" s="144"/>
      <c r="HW103" s="144"/>
      <c r="HX103" s="144"/>
      <c r="HY103" s="144"/>
      <c r="HZ103" s="144"/>
      <c r="IA103" s="144"/>
      <c r="IB103" s="144"/>
      <c r="IC103" s="144"/>
      <c r="ID103" s="144"/>
      <c r="IE103" s="144"/>
      <c r="IF103" s="144"/>
      <c r="IG103" s="144"/>
      <c r="IH103" s="144"/>
      <c r="II103" s="144"/>
      <c r="IJ103" s="144"/>
      <c r="IK103" s="144"/>
      <c r="LB103" s="144"/>
      <c r="LC103" s="144"/>
      <c r="LD103" s="144"/>
      <c r="LE103" s="144"/>
      <c r="LF103" s="144"/>
      <c r="LG103" s="144"/>
      <c r="LH103" s="144"/>
      <c r="LI103" s="144"/>
      <c r="LJ103" s="144"/>
      <c r="LK103" s="144"/>
      <c r="LL103" s="144"/>
      <c r="LM103" s="144"/>
      <c r="LN103" s="144"/>
      <c r="LO103" s="144"/>
      <c r="LP103" s="144"/>
      <c r="OG103" s="144"/>
      <c r="OH103" s="144"/>
      <c r="OI103" s="144"/>
      <c r="OJ103" s="144"/>
      <c r="OK103" s="144"/>
      <c r="OL103" s="144"/>
      <c r="OM103" s="144"/>
      <c r="ON103" s="144"/>
      <c r="OO103" s="144"/>
      <c r="OP103" s="144"/>
      <c r="OQ103" s="144"/>
      <c r="OR103" s="144"/>
      <c r="OS103" s="144"/>
      <c r="OT103" s="144"/>
      <c r="OU103" s="144"/>
    </row>
    <row r="104" spans="1:411">
      <c r="A104">
        <v>11</v>
      </c>
      <c r="B104">
        <v>160</v>
      </c>
      <c r="C104" t="s">
        <v>85</v>
      </c>
      <c r="D104" t="s">
        <v>114</v>
      </c>
      <c r="E104" s="257" t="s">
        <v>146</v>
      </c>
      <c r="F104" t="s">
        <v>84</v>
      </c>
      <c r="G104">
        <v>1</v>
      </c>
      <c r="H104">
        <v>659.85299999999995</v>
      </c>
      <c r="I104">
        <v>659.25800000000004</v>
      </c>
      <c r="J104">
        <v>658.78</v>
      </c>
      <c r="K104">
        <v>658.09400000000005</v>
      </c>
      <c r="L104">
        <v>657.02</v>
      </c>
      <c r="M104" s="258" t="s">
        <v>1348</v>
      </c>
      <c r="N104" s="258" t="s">
        <v>1349</v>
      </c>
      <c r="O104" s="5" t="s">
        <v>1596</v>
      </c>
      <c r="BM104" s="144"/>
      <c r="BN104" s="144"/>
      <c r="BO104" s="144"/>
      <c r="BP104" s="144"/>
      <c r="BQ104" s="144"/>
      <c r="BR104" s="144"/>
      <c r="BS104" s="144"/>
      <c r="BT104" s="144"/>
      <c r="BU104" s="144"/>
      <c r="BV104" s="144"/>
      <c r="BW104" s="144"/>
      <c r="BX104" s="144"/>
      <c r="BY104" s="144"/>
      <c r="BZ104" s="144"/>
      <c r="CA104" s="144"/>
      <c r="ER104" s="144"/>
      <c r="ES104" s="144"/>
      <c r="ET104" s="144"/>
      <c r="EU104" s="144"/>
      <c r="EV104" s="144"/>
      <c r="EW104" s="144"/>
      <c r="EX104" s="144"/>
      <c r="EY104" s="144"/>
      <c r="EZ104" s="144"/>
      <c r="FA104" s="144"/>
      <c r="FB104" s="144"/>
      <c r="FC104" s="144"/>
      <c r="FD104" s="144"/>
      <c r="FE104" s="144"/>
      <c r="FF104" s="144"/>
      <c r="HW104" s="144"/>
      <c r="HX104" s="144"/>
      <c r="HY104" s="144"/>
      <c r="HZ104" s="144"/>
      <c r="IA104" s="144"/>
      <c r="IB104" s="144"/>
      <c r="IC104" s="144"/>
      <c r="ID104" s="144"/>
      <c r="IE104" s="144"/>
      <c r="IF104" s="144"/>
      <c r="IG104" s="144"/>
      <c r="IH104" s="144"/>
      <c r="II104" s="144"/>
      <c r="IJ104" s="144"/>
      <c r="IK104" s="144"/>
      <c r="LB104" s="144"/>
      <c r="LC104" s="144"/>
      <c r="LD104" s="144"/>
      <c r="LE104" s="144"/>
      <c r="LF104" s="144"/>
      <c r="LG104" s="144"/>
      <c r="LH104" s="144"/>
      <c r="LI104" s="144"/>
      <c r="LJ104" s="144"/>
      <c r="LK104" s="144"/>
      <c r="LL104" s="144"/>
      <c r="LM104" s="144"/>
      <c r="LN104" s="144"/>
      <c r="LO104" s="144"/>
      <c r="LP104" s="144"/>
      <c r="OG104" s="144"/>
      <c r="OH104" s="144"/>
      <c r="OI104" s="144"/>
      <c r="OJ104" s="144"/>
      <c r="OK104" s="144"/>
      <c r="OL104" s="144"/>
      <c r="OM104" s="144"/>
      <c r="ON104" s="144"/>
      <c r="OO104" s="144"/>
      <c r="OP104" s="144"/>
      <c r="OQ104" s="144"/>
      <c r="OR104" s="144"/>
      <c r="OS104" s="144"/>
      <c r="OT104" s="144"/>
      <c r="OU104" s="144"/>
    </row>
    <row r="105" spans="1:411">
      <c r="A105">
        <v>11</v>
      </c>
      <c r="B105">
        <v>150</v>
      </c>
      <c r="C105" t="s">
        <v>85</v>
      </c>
      <c r="D105" t="s">
        <v>114</v>
      </c>
      <c r="E105" s="257" t="s">
        <v>104</v>
      </c>
      <c r="F105" t="s">
        <v>84</v>
      </c>
      <c r="G105">
        <v>1</v>
      </c>
      <c r="H105">
        <v>661.10299999999995</v>
      </c>
      <c r="I105">
        <v>659.25800000000004</v>
      </c>
      <c r="J105">
        <v>657.67700000000002</v>
      </c>
      <c r="K105">
        <v>657.02</v>
      </c>
      <c r="L105">
        <v>655.82799999999997</v>
      </c>
      <c r="M105" s="258" t="s">
        <v>1348</v>
      </c>
      <c r="N105" s="258" t="s">
        <v>1349</v>
      </c>
      <c r="O105" s="5" t="s">
        <v>1597</v>
      </c>
      <c r="BM105" s="144"/>
      <c r="BN105" s="144"/>
      <c r="BO105" s="144"/>
      <c r="BP105" s="144"/>
      <c r="BQ105" s="144"/>
      <c r="BR105" s="144"/>
      <c r="BS105" s="144"/>
      <c r="BT105" s="144"/>
      <c r="BU105" s="144"/>
      <c r="BV105" s="144"/>
      <c r="BW105" s="144"/>
      <c r="BX105" s="144"/>
      <c r="BY105" s="144"/>
      <c r="BZ105" s="144"/>
      <c r="CA105" s="144"/>
      <c r="ER105" s="144"/>
      <c r="ES105" s="144"/>
      <c r="ET105" s="144"/>
      <c r="EU105" s="144"/>
      <c r="EV105" s="144"/>
      <c r="EW105" s="144"/>
      <c r="EX105" s="144"/>
      <c r="EY105" s="144"/>
      <c r="EZ105" s="144"/>
      <c r="FA105" s="144"/>
      <c r="FB105" s="144"/>
      <c r="FC105" s="144"/>
      <c r="FD105" s="144"/>
      <c r="FE105" s="144"/>
      <c r="FF105" s="144"/>
      <c r="HW105" s="144"/>
      <c r="HX105" s="144"/>
      <c r="HY105" s="144"/>
      <c r="HZ105" s="144"/>
      <c r="IA105" s="144"/>
      <c r="IB105" s="144"/>
      <c r="IC105" s="144"/>
      <c r="ID105" s="144"/>
      <c r="IE105" s="144"/>
      <c r="IF105" s="144"/>
      <c r="IG105" s="144"/>
      <c r="IH105" s="144"/>
      <c r="II105" s="144"/>
      <c r="IJ105" s="144"/>
      <c r="IK105" s="144"/>
      <c r="LB105" s="144"/>
      <c r="LC105" s="144"/>
      <c r="LD105" s="144"/>
      <c r="LE105" s="144"/>
      <c r="LF105" s="144"/>
      <c r="LG105" s="144"/>
      <c r="LH105" s="144"/>
      <c r="LI105" s="144"/>
      <c r="LJ105" s="144"/>
      <c r="LK105" s="144"/>
      <c r="LL105" s="144"/>
      <c r="LM105" s="144"/>
      <c r="LN105" s="144"/>
      <c r="LO105" s="144"/>
      <c r="LP105" s="144"/>
      <c r="OG105" s="144"/>
      <c r="OH105" s="144"/>
      <c r="OI105" s="144"/>
      <c r="OJ105" s="144"/>
      <c r="OK105" s="144"/>
      <c r="OL105" s="144"/>
      <c r="OM105" s="144"/>
      <c r="ON105" s="144"/>
      <c r="OO105" s="144"/>
      <c r="OP105" s="144"/>
      <c r="OQ105" s="144"/>
      <c r="OR105" s="144"/>
      <c r="OS105" s="144"/>
      <c r="OT105" s="144"/>
      <c r="OU105" s="144"/>
    </row>
    <row r="106" spans="1:411">
      <c r="A106">
        <v>11</v>
      </c>
      <c r="B106">
        <v>164</v>
      </c>
      <c r="C106" t="s">
        <v>85</v>
      </c>
      <c r="D106" t="s">
        <v>114</v>
      </c>
      <c r="E106" s="257" t="s">
        <v>109</v>
      </c>
      <c r="F106" t="s">
        <v>84</v>
      </c>
      <c r="G106">
        <v>1</v>
      </c>
      <c r="H106">
        <v>659.25800000000004</v>
      </c>
      <c r="I106">
        <v>658.21400000000006</v>
      </c>
      <c r="J106">
        <v>657.02</v>
      </c>
      <c r="K106">
        <v>656.24400000000003</v>
      </c>
      <c r="L106">
        <v>655.59</v>
      </c>
      <c r="M106" s="258" t="s">
        <v>1348</v>
      </c>
      <c r="N106" s="258" t="s">
        <v>1349</v>
      </c>
      <c r="O106" s="5" t="s">
        <v>1598</v>
      </c>
      <c r="BM106" s="144"/>
      <c r="BN106" s="144"/>
      <c r="BO106" s="144"/>
      <c r="BP106" s="144"/>
      <c r="BQ106" s="144"/>
      <c r="BR106" s="144"/>
      <c r="BS106" s="144"/>
      <c r="BT106" s="144"/>
      <c r="BU106" s="144"/>
      <c r="BV106" s="144"/>
      <c r="BW106" s="144"/>
      <c r="BX106" s="144"/>
      <c r="BY106" s="144"/>
      <c r="BZ106" s="144"/>
      <c r="CA106" s="144"/>
      <c r="ER106" s="144"/>
      <c r="ES106" s="144"/>
      <c r="ET106" s="144"/>
      <c r="EU106" s="144"/>
      <c r="EV106" s="144"/>
      <c r="EW106" s="144"/>
      <c r="EX106" s="144"/>
      <c r="EY106" s="144"/>
      <c r="EZ106" s="144"/>
      <c r="FA106" s="144"/>
      <c r="FB106" s="144"/>
      <c r="FC106" s="144"/>
      <c r="FD106" s="144"/>
      <c r="FE106" s="144"/>
      <c r="FF106" s="144"/>
      <c r="HW106" s="144"/>
      <c r="HX106" s="144"/>
      <c r="HY106" s="144"/>
      <c r="HZ106" s="144"/>
      <c r="IA106" s="144"/>
      <c r="IB106" s="144"/>
      <c r="IC106" s="144"/>
      <c r="ID106" s="144"/>
      <c r="IE106" s="144"/>
      <c r="IF106" s="144"/>
      <c r="IG106" s="144"/>
      <c r="IH106" s="144"/>
      <c r="II106" s="144"/>
      <c r="IJ106" s="144"/>
      <c r="IK106" s="144"/>
      <c r="LB106" s="144"/>
      <c r="LC106" s="144"/>
      <c r="LD106" s="144"/>
      <c r="LE106" s="144"/>
      <c r="LF106" s="144"/>
      <c r="LG106" s="144"/>
      <c r="LH106" s="144"/>
      <c r="LI106" s="144"/>
      <c r="LJ106" s="144"/>
      <c r="LK106" s="144"/>
      <c r="LL106" s="144"/>
      <c r="LM106" s="144"/>
      <c r="LN106" s="144"/>
      <c r="LO106" s="144"/>
      <c r="LP106" s="144"/>
      <c r="OG106" s="144"/>
      <c r="OH106" s="144"/>
      <c r="OI106" s="144"/>
      <c r="OJ106" s="144"/>
      <c r="OK106" s="144"/>
      <c r="OL106" s="144"/>
      <c r="OM106" s="144"/>
      <c r="ON106" s="144"/>
      <c r="OO106" s="144"/>
      <c r="OP106" s="144"/>
      <c r="OQ106" s="144"/>
      <c r="OR106" s="144"/>
      <c r="OS106" s="144"/>
      <c r="OT106" s="144"/>
      <c r="OU106" s="144"/>
    </row>
    <row r="107" spans="1:411">
      <c r="A107">
        <v>11</v>
      </c>
      <c r="B107">
        <v>147</v>
      </c>
      <c r="C107" t="s">
        <v>85</v>
      </c>
      <c r="D107" t="s">
        <v>114</v>
      </c>
      <c r="E107" s="257" t="s">
        <v>102</v>
      </c>
      <c r="F107" t="s">
        <v>84</v>
      </c>
      <c r="G107">
        <v>1</v>
      </c>
      <c r="H107">
        <v>659.43700000000001</v>
      </c>
      <c r="I107">
        <v>658.78</v>
      </c>
      <c r="J107">
        <v>656.78099999999995</v>
      </c>
      <c r="K107">
        <v>655.59</v>
      </c>
      <c r="L107">
        <v>655.05399999999997</v>
      </c>
      <c r="M107" s="258" t="s">
        <v>1348</v>
      </c>
      <c r="N107" s="258" t="s">
        <v>1349</v>
      </c>
      <c r="O107" s="5" t="s">
        <v>1599</v>
      </c>
      <c r="BM107" s="144"/>
      <c r="BN107" s="144"/>
      <c r="BO107" s="144"/>
      <c r="BP107" s="144"/>
      <c r="BQ107" s="144"/>
      <c r="BR107" s="144"/>
      <c r="BS107" s="144"/>
      <c r="BT107" s="144"/>
      <c r="BU107" s="144"/>
      <c r="BV107" s="144"/>
      <c r="BW107" s="144"/>
      <c r="BX107" s="144"/>
      <c r="BY107" s="144"/>
      <c r="BZ107" s="144"/>
      <c r="CA107" s="144"/>
      <c r="ER107" s="144"/>
      <c r="ES107" s="144"/>
      <c r="ET107" s="144"/>
      <c r="EU107" s="144"/>
      <c r="EV107" s="144"/>
      <c r="EW107" s="144"/>
      <c r="EX107" s="144"/>
      <c r="EY107" s="144"/>
      <c r="EZ107" s="144"/>
      <c r="FA107" s="144"/>
      <c r="FB107" s="144"/>
      <c r="FC107" s="144"/>
      <c r="FD107" s="144"/>
      <c r="FE107" s="144"/>
      <c r="FF107" s="144"/>
      <c r="HW107" s="144"/>
      <c r="HX107" s="144"/>
      <c r="HY107" s="144"/>
      <c r="HZ107" s="144"/>
      <c r="IA107" s="144"/>
      <c r="IB107" s="144"/>
      <c r="IC107" s="144"/>
      <c r="ID107" s="144"/>
      <c r="IE107" s="144"/>
      <c r="IF107" s="144"/>
      <c r="IG107" s="144"/>
      <c r="IH107" s="144"/>
      <c r="II107" s="144"/>
      <c r="IJ107" s="144"/>
      <c r="IK107" s="144"/>
      <c r="LB107" s="144"/>
      <c r="LC107" s="144"/>
      <c r="LD107" s="144"/>
      <c r="LE107" s="144"/>
      <c r="LF107" s="144"/>
      <c r="LG107" s="144"/>
      <c r="LH107" s="144"/>
      <c r="LI107" s="144"/>
      <c r="LJ107" s="144"/>
      <c r="LK107" s="144"/>
      <c r="LL107" s="144"/>
      <c r="LM107" s="144"/>
      <c r="LN107" s="144"/>
      <c r="LO107" s="144"/>
      <c r="LP107" s="144"/>
      <c r="OG107" s="144"/>
      <c r="OH107" s="144"/>
      <c r="OI107" s="144"/>
      <c r="OJ107" s="144"/>
      <c r="OK107" s="144"/>
      <c r="OL107" s="144"/>
      <c r="OM107" s="144"/>
      <c r="ON107" s="144"/>
      <c r="OO107" s="144"/>
      <c r="OP107" s="144"/>
      <c r="OQ107" s="144"/>
      <c r="OR107" s="144"/>
      <c r="OS107" s="144"/>
      <c r="OT107" s="144"/>
      <c r="OU107" s="144"/>
    </row>
    <row r="108" spans="1:411">
      <c r="A108">
        <v>11</v>
      </c>
      <c r="B108">
        <v>149</v>
      </c>
      <c r="C108" t="s">
        <v>85</v>
      </c>
      <c r="D108" t="s">
        <v>114</v>
      </c>
      <c r="E108" s="257" t="s">
        <v>675</v>
      </c>
      <c r="F108" t="s">
        <v>84</v>
      </c>
      <c r="G108">
        <v>1</v>
      </c>
      <c r="H108">
        <v>658.21400000000006</v>
      </c>
      <c r="I108">
        <v>657.19899999999996</v>
      </c>
      <c r="J108">
        <v>655.82799999999997</v>
      </c>
      <c r="K108">
        <v>655.53099999999995</v>
      </c>
      <c r="L108">
        <v>654.51700000000005</v>
      </c>
      <c r="M108" s="258" t="s">
        <v>1348</v>
      </c>
      <c r="N108" s="258" t="s">
        <v>1349</v>
      </c>
      <c r="O108" s="5" t="s">
        <v>1600</v>
      </c>
      <c r="BM108" s="144"/>
      <c r="BN108" s="144"/>
      <c r="BO108" s="144"/>
      <c r="BP108" s="144"/>
      <c r="BQ108" s="144"/>
      <c r="BR108" s="144"/>
      <c r="BS108" s="144"/>
      <c r="BT108" s="144"/>
      <c r="BU108" s="144"/>
      <c r="BV108" s="144"/>
      <c r="BW108" s="144"/>
      <c r="BX108" s="144"/>
      <c r="BY108" s="144"/>
      <c r="BZ108" s="144"/>
      <c r="CA108" s="144"/>
      <c r="ER108" s="144"/>
      <c r="ES108" s="144"/>
      <c r="ET108" s="144"/>
      <c r="EU108" s="144"/>
      <c r="EV108" s="144"/>
      <c r="EW108" s="144"/>
      <c r="EX108" s="144"/>
      <c r="EY108" s="144"/>
      <c r="EZ108" s="144"/>
      <c r="FA108" s="144"/>
      <c r="FB108" s="144"/>
      <c r="FC108" s="144"/>
      <c r="FD108" s="144"/>
      <c r="FE108" s="144"/>
      <c r="FF108" s="144"/>
      <c r="HW108" s="144"/>
      <c r="HX108" s="144"/>
      <c r="HY108" s="144"/>
      <c r="HZ108" s="144"/>
      <c r="IA108" s="144"/>
      <c r="IB108" s="144"/>
      <c r="IC108" s="144"/>
      <c r="ID108" s="144"/>
      <c r="IE108" s="144"/>
      <c r="IF108" s="144"/>
      <c r="IG108" s="144"/>
      <c r="IH108" s="144"/>
      <c r="II108" s="144"/>
      <c r="IJ108" s="144"/>
      <c r="IK108" s="144"/>
      <c r="LB108" s="144"/>
      <c r="LC108" s="144"/>
      <c r="LD108" s="144"/>
      <c r="LE108" s="144"/>
      <c r="LF108" s="144"/>
      <c r="LG108" s="144"/>
      <c r="LH108" s="144"/>
      <c r="LI108" s="144"/>
      <c r="LJ108" s="144"/>
      <c r="LK108" s="144"/>
      <c r="LL108" s="144"/>
      <c r="LM108" s="144"/>
      <c r="LN108" s="144"/>
      <c r="LO108" s="144"/>
      <c r="LP108" s="144"/>
      <c r="OG108" s="144"/>
      <c r="OH108" s="144"/>
      <c r="OI108" s="144"/>
      <c r="OJ108" s="144"/>
      <c r="OK108" s="144"/>
      <c r="OL108" s="144"/>
      <c r="OM108" s="144"/>
      <c r="ON108" s="144"/>
      <c r="OO108" s="144"/>
      <c r="OP108" s="144"/>
      <c r="OQ108" s="144"/>
      <c r="OR108" s="144"/>
      <c r="OS108" s="144"/>
      <c r="OT108" s="144"/>
      <c r="OU108" s="144"/>
    </row>
    <row r="109" spans="1:411">
      <c r="A109">
        <v>11</v>
      </c>
      <c r="B109">
        <v>161</v>
      </c>
      <c r="C109" t="s">
        <v>85</v>
      </c>
      <c r="D109" t="s">
        <v>114</v>
      </c>
      <c r="E109" s="257" t="s">
        <v>107</v>
      </c>
      <c r="F109" t="s">
        <v>84</v>
      </c>
      <c r="G109">
        <v>1</v>
      </c>
      <c r="H109">
        <v>658.09400000000005</v>
      </c>
      <c r="I109">
        <v>657.02</v>
      </c>
      <c r="J109">
        <v>655.82799999999997</v>
      </c>
      <c r="K109">
        <v>655.17399999999998</v>
      </c>
      <c r="L109">
        <v>654.51700000000005</v>
      </c>
      <c r="M109" s="258" t="s">
        <v>1348</v>
      </c>
      <c r="N109" s="258" t="s">
        <v>1349</v>
      </c>
      <c r="O109" s="5" t="s">
        <v>1601</v>
      </c>
      <c r="BM109" s="144"/>
      <c r="BN109" s="144"/>
      <c r="BO109" s="144"/>
      <c r="BP109" s="144"/>
      <c r="BQ109" s="144"/>
      <c r="BR109" s="144"/>
      <c r="BS109" s="144"/>
      <c r="BT109" s="144"/>
      <c r="BU109" s="144"/>
      <c r="BV109" s="144"/>
      <c r="BW109" s="144"/>
      <c r="BX109" s="144"/>
      <c r="BY109" s="144"/>
      <c r="BZ109" s="144"/>
      <c r="CA109" s="144"/>
      <c r="ER109" s="144"/>
      <c r="ES109" s="144"/>
      <c r="ET109" s="144"/>
      <c r="EU109" s="144"/>
      <c r="EV109" s="144"/>
      <c r="EW109" s="144"/>
      <c r="EX109" s="144"/>
      <c r="EY109" s="144"/>
      <c r="EZ109" s="144"/>
      <c r="FA109" s="144"/>
      <c r="FB109" s="144"/>
      <c r="FC109" s="144"/>
      <c r="FD109" s="144"/>
      <c r="FE109" s="144"/>
      <c r="FF109" s="144"/>
      <c r="HW109" s="144"/>
      <c r="HX109" s="144"/>
      <c r="HY109" s="144"/>
      <c r="HZ109" s="144"/>
      <c r="IA109" s="144"/>
      <c r="IB109" s="144"/>
      <c r="IC109" s="144"/>
      <c r="ID109" s="144"/>
      <c r="IE109" s="144"/>
      <c r="IF109" s="144"/>
      <c r="IG109" s="144"/>
      <c r="IH109" s="144"/>
      <c r="II109" s="144"/>
      <c r="IJ109" s="144"/>
      <c r="IK109" s="144"/>
      <c r="LB109" s="144"/>
      <c r="LC109" s="144"/>
      <c r="LD109" s="144"/>
      <c r="LE109" s="144"/>
      <c r="LF109" s="144"/>
      <c r="LG109" s="144"/>
      <c r="LH109" s="144"/>
      <c r="LI109" s="144"/>
      <c r="LJ109" s="144"/>
      <c r="LK109" s="144"/>
      <c r="LL109" s="144"/>
      <c r="LM109" s="144"/>
      <c r="LN109" s="144"/>
      <c r="LO109" s="144"/>
      <c r="LP109" s="144"/>
      <c r="OG109" s="144"/>
      <c r="OH109" s="144"/>
      <c r="OI109" s="144"/>
      <c r="OJ109" s="144"/>
      <c r="OK109" s="144"/>
      <c r="OL109" s="144"/>
      <c r="OM109" s="144"/>
      <c r="ON109" s="144"/>
      <c r="OO109" s="144"/>
      <c r="OP109" s="144"/>
      <c r="OQ109" s="144"/>
      <c r="OR109" s="144"/>
      <c r="OS109" s="144"/>
      <c r="OT109" s="144"/>
      <c r="OU109" s="144"/>
    </row>
    <row r="110" spans="1:411">
      <c r="A110">
        <v>11</v>
      </c>
      <c r="B110">
        <v>152</v>
      </c>
      <c r="C110" t="s">
        <v>85</v>
      </c>
      <c r="D110" t="s">
        <v>114</v>
      </c>
      <c r="E110" s="257" t="s">
        <v>395</v>
      </c>
      <c r="F110" t="s">
        <v>84</v>
      </c>
      <c r="G110">
        <v>1</v>
      </c>
      <c r="H110">
        <v>658.09400000000005</v>
      </c>
      <c r="I110">
        <v>657.02</v>
      </c>
      <c r="J110">
        <v>655.59</v>
      </c>
      <c r="K110">
        <v>655.17399999999998</v>
      </c>
      <c r="L110">
        <v>654.39700000000005</v>
      </c>
      <c r="M110" s="258" t="s">
        <v>1348</v>
      </c>
      <c r="N110" s="258" t="s">
        <v>1349</v>
      </c>
      <c r="O110" s="5" t="s">
        <v>1602</v>
      </c>
      <c r="BM110" s="144"/>
      <c r="BN110" s="144"/>
      <c r="BO110" s="144"/>
      <c r="BP110" s="144"/>
      <c r="BQ110" s="144"/>
      <c r="BR110" s="144"/>
      <c r="BS110" s="144"/>
      <c r="BT110" s="144"/>
      <c r="BU110" s="144"/>
      <c r="BV110" s="144"/>
      <c r="BW110" s="144"/>
      <c r="BX110" s="144"/>
      <c r="BY110" s="144"/>
      <c r="BZ110" s="144"/>
      <c r="CA110" s="144"/>
      <c r="ER110" s="144"/>
      <c r="ES110" s="144"/>
      <c r="ET110" s="144"/>
      <c r="EU110" s="144"/>
      <c r="EV110" s="144"/>
      <c r="EW110" s="144"/>
      <c r="EX110" s="144"/>
      <c r="EY110" s="144"/>
      <c r="EZ110" s="144"/>
      <c r="FA110" s="144"/>
      <c r="FB110" s="144"/>
      <c r="FC110" s="144"/>
      <c r="FD110" s="144"/>
      <c r="FE110" s="144"/>
      <c r="FF110" s="144"/>
      <c r="HW110" s="144"/>
      <c r="HX110" s="144"/>
      <c r="HY110" s="144"/>
      <c r="HZ110" s="144"/>
      <c r="IA110" s="144"/>
      <c r="IB110" s="144"/>
      <c r="IC110" s="144"/>
      <c r="ID110" s="144"/>
      <c r="IE110" s="144"/>
      <c r="IF110" s="144"/>
      <c r="IG110" s="144"/>
      <c r="IH110" s="144"/>
      <c r="II110" s="144"/>
      <c r="IJ110" s="144"/>
      <c r="IK110" s="144"/>
      <c r="LB110" s="144"/>
      <c r="LC110" s="144"/>
      <c r="LD110" s="144"/>
      <c r="LE110" s="144"/>
      <c r="LF110" s="144"/>
      <c r="LG110" s="144"/>
      <c r="LH110" s="144"/>
      <c r="LI110" s="144"/>
      <c r="LJ110" s="144"/>
      <c r="LK110" s="144"/>
      <c r="LL110" s="144"/>
      <c r="LM110" s="144"/>
      <c r="LN110" s="144"/>
      <c r="LO110" s="144"/>
      <c r="LP110" s="144"/>
      <c r="OG110" s="144"/>
      <c r="OH110" s="144"/>
      <c r="OI110" s="144"/>
      <c r="OJ110" s="144"/>
      <c r="OK110" s="144"/>
      <c r="OL110" s="144"/>
      <c r="OM110" s="144"/>
      <c r="ON110" s="144"/>
      <c r="OO110" s="144"/>
      <c r="OP110" s="144"/>
      <c r="OQ110" s="144"/>
      <c r="OR110" s="144"/>
      <c r="OS110" s="144"/>
      <c r="OT110" s="144"/>
      <c r="OU110" s="144"/>
    </row>
    <row r="111" spans="1:411">
      <c r="A111">
        <v>11</v>
      </c>
      <c r="B111">
        <v>154</v>
      </c>
      <c r="C111" t="s">
        <v>85</v>
      </c>
      <c r="D111" t="s">
        <v>114</v>
      </c>
      <c r="E111" s="257" t="s">
        <v>105</v>
      </c>
      <c r="F111" t="s">
        <v>84</v>
      </c>
      <c r="G111">
        <v>1</v>
      </c>
      <c r="H111">
        <v>658.60199999999998</v>
      </c>
      <c r="I111">
        <v>657.67700000000002</v>
      </c>
      <c r="J111">
        <v>655.59</v>
      </c>
      <c r="K111">
        <v>655.05399999999997</v>
      </c>
      <c r="L111">
        <v>654.39700000000005</v>
      </c>
      <c r="M111" s="258" t="s">
        <v>1348</v>
      </c>
      <c r="N111" s="258" t="s">
        <v>1349</v>
      </c>
      <c r="O111" s="5" t="s">
        <v>1603</v>
      </c>
      <c r="BM111" s="144"/>
      <c r="BN111" s="144"/>
      <c r="BO111" s="144"/>
      <c r="BP111" s="144"/>
      <c r="BQ111" s="144"/>
      <c r="BR111" s="144"/>
      <c r="BS111" s="144"/>
      <c r="BT111" s="144"/>
      <c r="BU111" s="144"/>
      <c r="BV111" s="144"/>
      <c r="BW111" s="144"/>
      <c r="BX111" s="144"/>
      <c r="BY111" s="144"/>
      <c r="BZ111" s="144"/>
      <c r="CA111" s="144"/>
      <c r="ER111" s="144"/>
      <c r="ES111" s="144"/>
      <c r="ET111" s="144"/>
      <c r="EU111" s="144"/>
      <c r="EV111" s="144"/>
      <c r="EW111" s="144"/>
      <c r="EX111" s="144"/>
      <c r="EY111" s="144"/>
      <c r="EZ111" s="144"/>
      <c r="FA111" s="144"/>
      <c r="FB111" s="144"/>
      <c r="FC111" s="144"/>
      <c r="FD111" s="144"/>
      <c r="FE111" s="144"/>
      <c r="FF111" s="144"/>
      <c r="HW111" s="144"/>
      <c r="HX111" s="144"/>
      <c r="HY111" s="144"/>
      <c r="HZ111" s="144"/>
      <c r="IA111" s="144"/>
      <c r="IB111" s="144"/>
      <c r="IC111" s="144"/>
      <c r="ID111" s="144"/>
      <c r="IE111" s="144"/>
      <c r="IF111" s="144"/>
      <c r="IG111" s="144"/>
      <c r="IH111" s="144"/>
      <c r="II111" s="144"/>
      <c r="IJ111" s="144"/>
      <c r="IK111" s="144"/>
      <c r="LB111" s="144"/>
      <c r="LC111" s="144"/>
      <c r="LD111" s="144"/>
      <c r="LE111" s="144"/>
      <c r="LF111" s="144"/>
      <c r="LG111" s="144"/>
      <c r="LH111" s="144"/>
      <c r="LI111" s="144"/>
      <c r="LJ111" s="144"/>
      <c r="LK111" s="144"/>
      <c r="LL111" s="144"/>
      <c r="LM111" s="144"/>
      <c r="LN111" s="144"/>
      <c r="LO111" s="144"/>
      <c r="LP111" s="144"/>
      <c r="OG111" s="144"/>
      <c r="OH111" s="144"/>
      <c r="OI111" s="144"/>
      <c r="OJ111" s="144"/>
      <c r="OK111" s="144"/>
      <c r="OL111" s="144"/>
      <c r="OM111" s="144"/>
      <c r="ON111" s="144"/>
      <c r="OO111" s="144"/>
      <c r="OP111" s="144"/>
      <c r="OQ111" s="144"/>
      <c r="OR111" s="144"/>
      <c r="OS111" s="144"/>
      <c r="OT111" s="144"/>
      <c r="OU111" s="144"/>
    </row>
    <row r="112" spans="1:411">
      <c r="A112">
        <v>11</v>
      </c>
      <c r="B112">
        <v>148</v>
      </c>
      <c r="C112" t="s">
        <v>85</v>
      </c>
      <c r="D112" t="s">
        <v>114</v>
      </c>
      <c r="E112" s="257" t="s">
        <v>122</v>
      </c>
      <c r="F112" t="s">
        <v>84</v>
      </c>
      <c r="G112">
        <v>1</v>
      </c>
      <c r="H112">
        <v>658.09400000000005</v>
      </c>
      <c r="I112">
        <v>657.19899999999996</v>
      </c>
      <c r="J112">
        <v>655.53099999999995</v>
      </c>
      <c r="K112">
        <v>654.51700000000005</v>
      </c>
      <c r="L112">
        <v>654.21900000000005</v>
      </c>
      <c r="M112" s="258" t="s">
        <v>1348</v>
      </c>
      <c r="N112" s="258" t="s">
        <v>1349</v>
      </c>
      <c r="O112" s="5" t="s">
        <v>1604</v>
      </c>
      <c r="BM112" s="144"/>
      <c r="BN112" s="144"/>
      <c r="BO112" s="144"/>
      <c r="BP112" s="144"/>
      <c r="BQ112" s="144"/>
      <c r="BR112" s="144"/>
      <c r="BS112" s="144"/>
      <c r="BT112" s="144"/>
      <c r="BU112" s="144"/>
      <c r="BV112" s="144"/>
      <c r="BW112" s="144"/>
      <c r="BX112" s="144"/>
      <c r="BY112" s="144"/>
      <c r="BZ112" s="144"/>
      <c r="CA112" s="144"/>
      <c r="ER112" s="144"/>
      <c r="ES112" s="144"/>
      <c r="ET112" s="144"/>
      <c r="EU112" s="144"/>
      <c r="EV112" s="144"/>
      <c r="EW112" s="144"/>
      <c r="EX112" s="144"/>
      <c r="EY112" s="144"/>
      <c r="EZ112" s="144"/>
      <c r="FA112" s="144"/>
      <c r="FB112" s="144"/>
      <c r="FC112" s="144"/>
      <c r="FD112" s="144"/>
      <c r="FE112" s="144"/>
      <c r="FF112" s="144"/>
      <c r="HW112" s="144"/>
      <c r="HX112" s="144"/>
      <c r="HY112" s="144"/>
      <c r="HZ112" s="144"/>
      <c r="IA112" s="144"/>
      <c r="IB112" s="144"/>
      <c r="IC112" s="144"/>
      <c r="ID112" s="144"/>
      <c r="IE112" s="144"/>
      <c r="IF112" s="144"/>
      <c r="IG112" s="144"/>
      <c r="IH112" s="144"/>
      <c r="II112" s="144"/>
      <c r="IJ112" s="144"/>
      <c r="IK112" s="144"/>
      <c r="LB112" s="144"/>
      <c r="LC112" s="144"/>
      <c r="LD112" s="144"/>
      <c r="LE112" s="144"/>
      <c r="LF112" s="144"/>
      <c r="LG112" s="144"/>
      <c r="LH112" s="144"/>
      <c r="LI112" s="144"/>
      <c r="LJ112" s="144"/>
      <c r="LK112" s="144"/>
      <c r="LL112" s="144"/>
      <c r="LM112" s="144"/>
      <c r="LN112" s="144"/>
      <c r="LO112" s="144"/>
      <c r="LP112" s="144"/>
      <c r="OG112" s="144"/>
      <c r="OH112" s="144"/>
      <c r="OI112" s="144"/>
      <c r="OJ112" s="144"/>
      <c r="OK112" s="144"/>
      <c r="OL112" s="144"/>
      <c r="OM112" s="144"/>
      <c r="ON112" s="144"/>
      <c r="OO112" s="144"/>
      <c r="OP112" s="144"/>
      <c r="OQ112" s="144"/>
      <c r="OR112" s="144"/>
      <c r="OS112" s="144"/>
      <c r="OT112" s="144"/>
      <c r="OU112" s="144"/>
    </row>
    <row r="113" spans="1:411">
      <c r="A113">
        <v>11</v>
      </c>
      <c r="B113">
        <v>159</v>
      </c>
      <c r="C113" t="s">
        <v>85</v>
      </c>
      <c r="D113" t="s">
        <v>114</v>
      </c>
      <c r="E113" s="257" t="s">
        <v>396</v>
      </c>
      <c r="F113" t="s">
        <v>84</v>
      </c>
      <c r="G113">
        <v>1</v>
      </c>
      <c r="H113">
        <v>656.66200000000003</v>
      </c>
      <c r="I113">
        <v>656.24400000000003</v>
      </c>
      <c r="J113">
        <v>655.53099999999995</v>
      </c>
      <c r="K113">
        <v>654.51700000000005</v>
      </c>
      <c r="L113">
        <v>653.86699999999996</v>
      </c>
      <c r="M113" s="258" t="s">
        <v>1348</v>
      </c>
      <c r="N113" s="258" t="s">
        <v>1349</v>
      </c>
      <c r="O113" s="5" t="s">
        <v>1605</v>
      </c>
      <c r="BM113" s="144"/>
      <c r="BN113" s="144"/>
      <c r="BO113" s="144"/>
      <c r="BP113" s="144"/>
      <c r="BQ113" s="144"/>
      <c r="BR113" s="144"/>
      <c r="BS113" s="144"/>
      <c r="BT113" s="144"/>
      <c r="BU113" s="144"/>
      <c r="BV113" s="144"/>
      <c r="BW113" s="144"/>
      <c r="BX113" s="144"/>
      <c r="BY113" s="144"/>
      <c r="BZ113" s="144"/>
      <c r="CA113" s="144"/>
      <c r="ER113" s="144"/>
      <c r="ES113" s="144"/>
      <c r="ET113" s="144"/>
      <c r="EU113" s="144"/>
      <c r="EV113" s="144"/>
      <c r="EW113" s="144"/>
      <c r="EX113" s="144"/>
      <c r="EY113" s="144"/>
      <c r="EZ113" s="144"/>
      <c r="FA113" s="144"/>
      <c r="FB113" s="144"/>
      <c r="FC113" s="144"/>
      <c r="FD113" s="144"/>
      <c r="FE113" s="144"/>
      <c r="FF113" s="144"/>
      <c r="HW113" s="144"/>
      <c r="HX113" s="144"/>
      <c r="HY113" s="144"/>
      <c r="HZ113" s="144"/>
      <c r="IA113" s="144"/>
      <c r="IB113" s="144"/>
      <c r="IC113" s="144"/>
      <c r="ID113" s="144"/>
      <c r="IE113" s="144"/>
      <c r="IF113" s="144"/>
      <c r="IG113" s="144"/>
      <c r="IH113" s="144"/>
      <c r="II113" s="144"/>
      <c r="IJ113" s="144"/>
      <c r="IK113" s="144"/>
      <c r="LB113" s="144"/>
      <c r="LC113" s="144"/>
      <c r="LD113" s="144"/>
      <c r="LE113" s="144"/>
      <c r="LF113" s="144"/>
      <c r="LG113" s="144"/>
      <c r="LH113" s="144"/>
      <c r="LI113" s="144"/>
      <c r="LJ113" s="144"/>
      <c r="LK113" s="144"/>
      <c r="LL113" s="144"/>
      <c r="LM113" s="144"/>
      <c r="LN113" s="144"/>
      <c r="LO113" s="144"/>
      <c r="LP113" s="144"/>
      <c r="OG113" s="144"/>
      <c r="OH113" s="144"/>
      <c r="OI113" s="144"/>
      <c r="OJ113" s="144"/>
      <c r="OK113" s="144"/>
      <c r="OL113" s="144"/>
      <c r="OM113" s="144"/>
      <c r="ON113" s="144"/>
      <c r="OO113" s="144"/>
      <c r="OP113" s="144"/>
      <c r="OQ113" s="144"/>
      <c r="OR113" s="144"/>
      <c r="OS113" s="144"/>
      <c r="OT113" s="144"/>
      <c r="OU113" s="144"/>
    </row>
    <row r="114" spans="1:411">
      <c r="A114">
        <v>11</v>
      </c>
      <c r="B114">
        <v>162</v>
      </c>
      <c r="C114" t="s">
        <v>85</v>
      </c>
      <c r="D114" t="s">
        <v>114</v>
      </c>
      <c r="E114" s="257" t="s">
        <v>676</v>
      </c>
      <c r="F114" t="s">
        <v>84</v>
      </c>
      <c r="G114">
        <v>1</v>
      </c>
      <c r="H114">
        <v>657.02</v>
      </c>
      <c r="I114">
        <v>656.24400000000003</v>
      </c>
      <c r="J114">
        <v>655.53099999999995</v>
      </c>
      <c r="K114">
        <v>654.87400000000002</v>
      </c>
      <c r="L114">
        <v>654.39700000000005</v>
      </c>
      <c r="M114" s="258" t="s">
        <v>1348</v>
      </c>
      <c r="N114" s="258" t="s">
        <v>1349</v>
      </c>
      <c r="O114" s="5" t="s">
        <v>1606</v>
      </c>
      <c r="BM114" s="144"/>
      <c r="BN114" s="144"/>
      <c r="BO114" s="144"/>
      <c r="BP114" s="144"/>
      <c r="BQ114" s="144"/>
      <c r="BR114" s="144"/>
      <c r="BS114" s="144"/>
      <c r="BT114" s="144"/>
      <c r="BU114" s="144"/>
      <c r="BV114" s="144"/>
      <c r="BW114" s="144"/>
      <c r="BX114" s="144"/>
      <c r="BY114" s="144"/>
      <c r="BZ114" s="144"/>
      <c r="CA114" s="144"/>
      <c r="ER114" s="144"/>
      <c r="ES114" s="144"/>
      <c r="ET114" s="144"/>
      <c r="EU114" s="144"/>
      <c r="EV114" s="144"/>
      <c r="EW114" s="144"/>
      <c r="EX114" s="144"/>
      <c r="EY114" s="144"/>
      <c r="EZ114" s="144"/>
      <c r="FA114" s="144"/>
      <c r="FB114" s="144"/>
      <c r="FC114" s="144"/>
      <c r="FD114" s="144"/>
      <c r="FE114" s="144"/>
      <c r="FF114" s="144"/>
      <c r="HW114" s="144"/>
      <c r="HX114" s="144"/>
      <c r="HY114" s="144"/>
      <c r="HZ114" s="144"/>
      <c r="IA114" s="144"/>
      <c r="IB114" s="144"/>
      <c r="IC114" s="144"/>
      <c r="ID114" s="144"/>
      <c r="IE114" s="144"/>
      <c r="IF114" s="144"/>
      <c r="IG114" s="144"/>
      <c r="IH114" s="144"/>
      <c r="II114" s="144"/>
      <c r="IJ114" s="144"/>
      <c r="IK114" s="144"/>
      <c r="LB114" s="144"/>
      <c r="LC114" s="144"/>
      <c r="LD114" s="144"/>
      <c r="LE114" s="144"/>
      <c r="LF114" s="144"/>
      <c r="LG114" s="144"/>
      <c r="LH114" s="144"/>
      <c r="LI114" s="144"/>
      <c r="LJ114" s="144"/>
      <c r="LK114" s="144"/>
      <c r="LL114" s="144"/>
      <c r="LM114" s="144"/>
      <c r="LN114" s="144"/>
      <c r="LO114" s="144"/>
      <c r="LP114" s="144"/>
      <c r="OG114" s="144"/>
      <c r="OH114" s="144"/>
      <c r="OI114" s="144"/>
      <c r="OJ114" s="144"/>
      <c r="OK114" s="144"/>
      <c r="OL114" s="144"/>
      <c r="OM114" s="144"/>
      <c r="ON114" s="144"/>
      <c r="OO114" s="144"/>
      <c r="OP114" s="144"/>
      <c r="OQ114" s="144"/>
      <c r="OR114" s="144"/>
      <c r="OS114" s="144"/>
      <c r="OT114" s="144"/>
      <c r="OU114" s="144"/>
    </row>
    <row r="115" spans="1:411">
      <c r="A115">
        <v>11</v>
      </c>
      <c r="B115">
        <v>153</v>
      </c>
      <c r="C115" t="s">
        <v>85</v>
      </c>
      <c r="D115" t="s">
        <v>114</v>
      </c>
      <c r="E115" s="257" t="s">
        <v>123</v>
      </c>
      <c r="F115" t="s">
        <v>84</v>
      </c>
      <c r="G115">
        <v>1</v>
      </c>
      <c r="H115">
        <v>657.19899999999996</v>
      </c>
      <c r="I115">
        <v>656.78099999999995</v>
      </c>
      <c r="J115">
        <v>655.17399999999998</v>
      </c>
      <c r="K115">
        <v>654.51700000000005</v>
      </c>
      <c r="L115">
        <v>654.21900000000005</v>
      </c>
      <c r="M115" s="258" t="s">
        <v>1348</v>
      </c>
      <c r="N115" s="258" t="s">
        <v>1349</v>
      </c>
      <c r="O115" s="5" t="s">
        <v>1607</v>
      </c>
      <c r="BM115" s="144"/>
      <c r="BN115" s="144"/>
      <c r="BO115" s="144"/>
      <c r="BP115" s="144"/>
      <c r="BQ115" s="144"/>
      <c r="BR115" s="144"/>
      <c r="BS115" s="144"/>
      <c r="BT115" s="144"/>
      <c r="BU115" s="144"/>
      <c r="BV115" s="144"/>
      <c r="BW115" s="144"/>
      <c r="BX115" s="144"/>
      <c r="BY115" s="144"/>
      <c r="BZ115" s="144"/>
      <c r="CA115" s="144"/>
      <c r="ER115" s="144"/>
      <c r="ES115" s="144"/>
      <c r="ET115" s="144"/>
      <c r="EU115" s="144"/>
      <c r="EV115" s="144"/>
      <c r="EW115" s="144"/>
      <c r="EX115" s="144"/>
      <c r="EY115" s="144"/>
      <c r="EZ115" s="144"/>
      <c r="FA115" s="144"/>
      <c r="FB115" s="144"/>
      <c r="FC115" s="144"/>
      <c r="FD115" s="144"/>
      <c r="FE115" s="144"/>
      <c r="FF115" s="144"/>
      <c r="HW115" s="144"/>
      <c r="HX115" s="144"/>
      <c r="HY115" s="144"/>
      <c r="HZ115" s="144"/>
      <c r="IA115" s="144"/>
      <c r="IB115" s="144"/>
      <c r="IC115" s="144"/>
      <c r="ID115" s="144"/>
      <c r="IE115" s="144"/>
      <c r="IF115" s="144"/>
      <c r="IG115" s="144"/>
      <c r="IH115" s="144"/>
      <c r="II115" s="144"/>
      <c r="IJ115" s="144"/>
      <c r="IK115" s="144"/>
      <c r="LB115" s="144"/>
      <c r="LC115" s="144"/>
      <c r="LD115" s="144"/>
      <c r="LE115" s="144"/>
      <c r="LF115" s="144"/>
      <c r="LG115" s="144"/>
      <c r="LH115" s="144"/>
      <c r="LI115" s="144"/>
      <c r="LJ115" s="144"/>
      <c r="LK115" s="144"/>
      <c r="LL115" s="144"/>
      <c r="LM115" s="144"/>
      <c r="LN115" s="144"/>
      <c r="LO115" s="144"/>
      <c r="LP115" s="144"/>
      <c r="OG115" s="144"/>
      <c r="OH115" s="144"/>
      <c r="OI115" s="144"/>
      <c r="OJ115" s="144"/>
      <c r="OK115" s="144"/>
      <c r="OL115" s="144"/>
      <c r="OM115" s="144"/>
      <c r="ON115" s="144"/>
      <c r="OO115" s="144"/>
      <c r="OP115" s="144"/>
      <c r="OQ115" s="144"/>
      <c r="OR115" s="144"/>
      <c r="OS115" s="144"/>
      <c r="OT115" s="144"/>
      <c r="OU115" s="144"/>
    </row>
    <row r="116" spans="1:411">
      <c r="A116">
        <v>11</v>
      </c>
      <c r="B116">
        <v>157</v>
      </c>
      <c r="C116" t="s">
        <v>85</v>
      </c>
      <c r="D116" t="s">
        <v>114</v>
      </c>
      <c r="E116" s="257" t="s">
        <v>81</v>
      </c>
      <c r="F116" t="s">
        <v>84</v>
      </c>
      <c r="G116">
        <v>1</v>
      </c>
      <c r="H116">
        <v>657.02</v>
      </c>
      <c r="I116">
        <v>656.24400000000003</v>
      </c>
      <c r="J116">
        <v>655.17399999999998</v>
      </c>
      <c r="K116">
        <v>654.51700000000005</v>
      </c>
      <c r="L116">
        <v>653.80799999999999</v>
      </c>
      <c r="M116" s="258" t="s">
        <v>1348</v>
      </c>
      <c r="N116" s="258" t="s">
        <v>1349</v>
      </c>
      <c r="O116" s="5" t="s">
        <v>1608</v>
      </c>
      <c r="BM116" s="144"/>
      <c r="BN116" s="144"/>
      <c r="BO116" s="144"/>
      <c r="BP116" s="144"/>
      <c r="BQ116" s="144"/>
      <c r="BR116" s="144"/>
      <c r="BS116" s="144"/>
      <c r="BT116" s="144"/>
      <c r="BU116" s="144"/>
      <c r="BV116" s="144"/>
      <c r="BW116" s="144"/>
      <c r="BX116" s="144"/>
      <c r="BY116" s="144"/>
      <c r="BZ116" s="144"/>
      <c r="CA116" s="144"/>
      <c r="ER116" s="144"/>
      <c r="ES116" s="144"/>
      <c r="ET116" s="144"/>
      <c r="EU116" s="144"/>
      <c r="EV116" s="144"/>
      <c r="EW116" s="144"/>
      <c r="EX116" s="144"/>
      <c r="EY116" s="144"/>
      <c r="EZ116" s="144"/>
      <c r="FA116" s="144"/>
      <c r="FB116" s="144"/>
      <c r="FC116" s="144"/>
      <c r="FD116" s="144"/>
      <c r="FE116" s="144"/>
      <c r="FF116" s="144"/>
      <c r="HW116" s="144"/>
      <c r="HX116" s="144"/>
      <c r="HY116" s="144"/>
      <c r="HZ116" s="144"/>
      <c r="IA116" s="144"/>
      <c r="IB116" s="144"/>
      <c r="IC116" s="144"/>
      <c r="ID116" s="144"/>
      <c r="IE116" s="144"/>
      <c r="IF116" s="144"/>
      <c r="IG116" s="144"/>
      <c r="IH116" s="144"/>
      <c r="II116" s="144"/>
      <c r="IJ116" s="144"/>
      <c r="IK116" s="144"/>
      <c r="LB116" s="144"/>
      <c r="LC116" s="144"/>
      <c r="LD116" s="144"/>
      <c r="LE116" s="144"/>
      <c r="LF116" s="144"/>
      <c r="LG116" s="144"/>
      <c r="LH116" s="144"/>
      <c r="LI116" s="144"/>
      <c r="LJ116" s="144"/>
      <c r="LK116" s="144"/>
      <c r="LL116" s="144"/>
      <c r="LM116" s="144"/>
      <c r="LN116" s="144"/>
      <c r="LO116" s="144"/>
      <c r="LP116" s="144"/>
      <c r="OG116" s="144"/>
      <c r="OH116" s="144"/>
      <c r="OI116" s="144"/>
      <c r="OJ116" s="144"/>
      <c r="OK116" s="144"/>
      <c r="OL116" s="144"/>
      <c r="OM116" s="144"/>
      <c r="ON116" s="144"/>
      <c r="OO116" s="144"/>
      <c r="OP116" s="144"/>
      <c r="OQ116" s="144"/>
      <c r="OR116" s="144"/>
      <c r="OS116" s="144"/>
      <c r="OT116" s="144"/>
      <c r="OU116" s="144"/>
    </row>
    <row r="117" spans="1:411">
      <c r="A117">
        <v>11</v>
      </c>
      <c r="B117">
        <v>158</v>
      </c>
      <c r="C117" t="s">
        <v>85</v>
      </c>
      <c r="D117" t="s">
        <v>114</v>
      </c>
      <c r="E117" s="257" t="s">
        <v>108</v>
      </c>
      <c r="F117" t="s">
        <v>84</v>
      </c>
      <c r="G117">
        <v>1</v>
      </c>
      <c r="H117">
        <v>656.78099999999995</v>
      </c>
      <c r="I117">
        <v>655.82799999999997</v>
      </c>
      <c r="J117">
        <v>655.17399999999998</v>
      </c>
      <c r="K117">
        <v>654.51700000000005</v>
      </c>
      <c r="L117">
        <v>653.80799999999999</v>
      </c>
      <c r="M117" s="258" t="s">
        <v>1348</v>
      </c>
      <c r="N117" s="258" t="s">
        <v>1349</v>
      </c>
      <c r="O117" s="5" t="s">
        <v>1609</v>
      </c>
      <c r="BM117" s="144"/>
      <c r="BN117" s="144"/>
      <c r="BO117" s="144"/>
      <c r="BP117" s="144"/>
      <c r="BQ117" s="144"/>
      <c r="BR117" s="144"/>
      <c r="BS117" s="144"/>
      <c r="BT117" s="144"/>
      <c r="BU117" s="144"/>
      <c r="BV117" s="144"/>
      <c r="BW117" s="144"/>
      <c r="BX117" s="144"/>
      <c r="BY117" s="144"/>
      <c r="BZ117" s="144"/>
      <c r="CA117" s="144"/>
      <c r="ER117" s="144"/>
      <c r="ES117" s="144"/>
      <c r="ET117" s="144"/>
      <c r="EU117" s="144"/>
      <c r="EV117" s="144"/>
      <c r="EW117" s="144"/>
      <c r="EX117" s="144"/>
      <c r="EY117" s="144"/>
      <c r="EZ117" s="144"/>
      <c r="FA117" s="144"/>
      <c r="FB117" s="144"/>
      <c r="FC117" s="144"/>
      <c r="FD117" s="144"/>
      <c r="FE117" s="144"/>
      <c r="FF117" s="144"/>
      <c r="HW117" s="144"/>
      <c r="HX117" s="144"/>
      <c r="HY117" s="144"/>
      <c r="HZ117" s="144"/>
      <c r="IA117" s="144"/>
      <c r="IB117" s="144"/>
      <c r="IC117" s="144"/>
      <c r="ID117" s="144"/>
      <c r="IE117" s="144"/>
      <c r="IF117" s="144"/>
      <c r="IG117" s="144"/>
      <c r="IH117" s="144"/>
      <c r="II117" s="144"/>
      <c r="IJ117" s="144"/>
      <c r="IK117" s="144"/>
      <c r="LB117" s="144"/>
      <c r="LC117" s="144"/>
      <c r="LD117" s="144"/>
      <c r="LE117" s="144"/>
      <c r="LF117" s="144"/>
      <c r="LG117" s="144"/>
      <c r="LH117" s="144"/>
      <c r="LI117" s="144"/>
      <c r="LJ117" s="144"/>
      <c r="LK117" s="144"/>
      <c r="LL117" s="144"/>
      <c r="LM117" s="144"/>
      <c r="LN117" s="144"/>
      <c r="LO117" s="144"/>
      <c r="LP117" s="144"/>
      <c r="OG117" s="144"/>
      <c r="OH117" s="144"/>
      <c r="OI117" s="144"/>
      <c r="OJ117" s="144"/>
      <c r="OK117" s="144"/>
      <c r="OL117" s="144"/>
      <c r="OM117" s="144"/>
      <c r="ON117" s="144"/>
      <c r="OO117" s="144"/>
      <c r="OP117" s="144"/>
      <c r="OQ117" s="144"/>
      <c r="OR117" s="144"/>
      <c r="OS117" s="144"/>
      <c r="OT117" s="144"/>
      <c r="OU117" s="144"/>
    </row>
    <row r="118" spans="1:411">
      <c r="A118">
        <v>11</v>
      </c>
      <c r="B118">
        <v>168</v>
      </c>
      <c r="C118" t="s">
        <v>85</v>
      </c>
      <c r="D118" t="s">
        <v>114</v>
      </c>
      <c r="E118" s="257" t="s">
        <v>111</v>
      </c>
      <c r="F118" t="s">
        <v>84</v>
      </c>
      <c r="G118">
        <v>1</v>
      </c>
      <c r="H118">
        <v>657.02</v>
      </c>
      <c r="I118">
        <v>655.59</v>
      </c>
      <c r="J118">
        <v>655.17399999999998</v>
      </c>
      <c r="K118">
        <v>654.51700000000005</v>
      </c>
      <c r="L118">
        <v>653.86699999999996</v>
      </c>
      <c r="M118" s="258" t="s">
        <v>1348</v>
      </c>
      <c r="N118" s="258" t="s">
        <v>1349</v>
      </c>
      <c r="O118" s="5" t="s">
        <v>1610</v>
      </c>
      <c r="BM118" s="144"/>
      <c r="BN118" s="144"/>
      <c r="BO118" s="144"/>
      <c r="BP118" s="144"/>
      <c r="BQ118" s="144"/>
      <c r="BR118" s="144"/>
      <c r="BS118" s="144"/>
      <c r="BT118" s="144"/>
      <c r="BU118" s="144"/>
      <c r="BV118" s="144"/>
      <c r="BW118" s="144"/>
      <c r="BX118" s="144"/>
      <c r="BY118" s="144"/>
      <c r="BZ118" s="144"/>
      <c r="CA118" s="144"/>
      <c r="ER118" s="144"/>
      <c r="ES118" s="144"/>
      <c r="ET118" s="144"/>
      <c r="EU118" s="144"/>
      <c r="EV118" s="144"/>
      <c r="EW118" s="144"/>
      <c r="EX118" s="144"/>
      <c r="EY118" s="144"/>
      <c r="EZ118" s="144"/>
      <c r="FA118" s="144"/>
      <c r="FB118" s="144"/>
      <c r="FC118" s="144"/>
      <c r="FD118" s="144"/>
      <c r="FE118" s="144"/>
      <c r="FF118" s="144"/>
      <c r="HW118" s="144"/>
      <c r="HX118" s="144"/>
      <c r="HY118" s="144"/>
      <c r="HZ118" s="144"/>
      <c r="IA118" s="144"/>
      <c r="IB118" s="144"/>
      <c r="IC118" s="144"/>
      <c r="ID118" s="144"/>
      <c r="IE118" s="144"/>
      <c r="IF118" s="144"/>
      <c r="IG118" s="144"/>
      <c r="IH118" s="144"/>
      <c r="II118" s="144"/>
      <c r="IJ118" s="144"/>
      <c r="IK118" s="144"/>
      <c r="LB118" s="144"/>
      <c r="LC118" s="144"/>
      <c r="LD118" s="144"/>
      <c r="LE118" s="144"/>
      <c r="LF118" s="144"/>
      <c r="LG118" s="144"/>
      <c r="LH118" s="144"/>
      <c r="LI118" s="144"/>
      <c r="LJ118" s="144"/>
      <c r="LK118" s="144"/>
      <c r="LL118" s="144"/>
      <c r="LM118" s="144"/>
      <c r="LN118" s="144"/>
      <c r="LO118" s="144"/>
      <c r="LP118" s="144"/>
      <c r="OG118" s="144"/>
      <c r="OH118" s="144"/>
      <c r="OI118" s="144"/>
      <c r="OJ118" s="144"/>
      <c r="OK118" s="144"/>
      <c r="OL118" s="144"/>
      <c r="OM118" s="144"/>
      <c r="ON118" s="144"/>
      <c r="OO118" s="144"/>
      <c r="OP118" s="144"/>
      <c r="OQ118" s="144"/>
      <c r="OR118" s="144"/>
      <c r="OS118" s="144"/>
      <c r="OT118" s="144"/>
      <c r="OU118" s="144"/>
    </row>
    <row r="119" spans="1:411">
      <c r="A119">
        <v>11</v>
      </c>
      <c r="B119">
        <v>165</v>
      </c>
      <c r="C119" t="s">
        <v>85</v>
      </c>
      <c r="D119" t="s">
        <v>114</v>
      </c>
      <c r="E119" s="257" t="s">
        <v>112</v>
      </c>
      <c r="F119" t="s">
        <v>84</v>
      </c>
      <c r="G119">
        <v>1</v>
      </c>
      <c r="H119">
        <v>656.78099999999995</v>
      </c>
      <c r="I119">
        <v>655.59</v>
      </c>
      <c r="J119">
        <v>655.05399999999997</v>
      </c>
      <c r="K119">
        <v>654.51700000000005</v>
      </c>
      <c r="L119">
        <v>653.86699999999996</v>
      </c>
      <c r="M119" s="258" t="s">
        <v>1348</v>
      </c>
      <c r="N119" s="258" t="s">
        <v>1349</v>
      </c>
      <c r="O119" s="5" t="s">
        <v>1611</v>
      </c>
      <c r="BM119" s="144"/>
      <c r="BN119" s="144"/>
      <c r="BO119" s="144"/>
      <c r="BP119" s="144"/>
      <c r="BQ119" s="144"/>
      <c r="BR119" s="144"/>
      <c r="BS119" s="144"/>
      <c r="BT119" s="144"/>
      <c r="BU119" s="144"/>
      <c r="BV119" s="144"/>
      <c r="BW119" s="144"/>
      <c r="BX119" s="144"/>
      <c r="BY119" s="144"/>
      <c r="BZ119" s="144"/>
      <c r="CA119" s="144"/>
      <c r="ER119" s="144"/>
      <c r="ES119" s="144"/>
      <c r="ET119" s="144"/>
      <c r="EU119" s="144"/>
      <c r="EV119" s="144"/>
      <c r="EW119" s="144"/>
      <c r="EX119" s="144"/>
      <c r="EY119" s="144"/>
      <c r="EZ119" s="144"/>
      <c r="FA119" s="144"/>
      <c r="FB119" s="144"/>
      <c r="FC119" s="144"/>
      <c r="FD119" s="144"/>
      <c r="FE119" s="144"/>
      <c r="FF119" s="144"/>
      <c r="HW119" s="144"/>
      <c r="HX119" s="144"/>
      <c r="HY119" s="144"/>
      <c r="HZ119" s="144"/>
      <c r="IA119" s="144"/>
      <c r="IB119" s="144"/>
      <c r="IC119" s="144"/>
      <c r="ID119" s="144"/>
      <c r="IE119" s="144"/>
      <c r="IF119" s="144"/>
      <c r="IG119" s="144"/>
      <c r="IH119" s="144"/>
      <c r="II119" s="144"/>
      <c r="IJ119" s="144"/>
      <c r="IK119" s="144"/>
      <c r="LB119" s="144"/>
      <c r="LC119" s="144"/>
      <c r="LD119" s="144"/>
      <c r="LE119" s="144"/>
      <c r="LF119" s="144"/>
      <c r="LG119" s="144"/>
      <c r="LH119" s="144"/>
      <c r="LI119" s="144"/>
      <c r="LJ119" s="144"/>
      <c r="LK119" s="144"/>
      <c r="LL119" s="144"/>
      <c r="LM119" s="144"/>
      <c r="LN119" s="144"/>
      <c r="LO119" s="144"/>
      <c r="LP119" s="144"/>
      <c r="OG119" s="144"/>
      <c r="OH119" s="144"/>
      <c r="OI119" s="144"/>
      <c r="OJ119" s="144"/>
      <c r="OK119" s="144"/>
      <c r="OL119" s="144"/>
      <c r="OM119" s="144"/>
      <c r="ON119" s="144"/>
      <c r="OO119" s="144"/>
      <c r="OP119" s="144"/>
      <c r="OQ119" s="144"/>
      <c r="OR119" s="144"/>
      <c r="OS119" s="144"/>
      <c r="OT119" s="144"/>
      <c r="OU119" s="144"/>
    </row>
    <row r="120" spans="1:411">
      <c r="A120">
        <v>11</v>
      </c>
      <c r="B120">
        <v>163</v>
      </c>
      <c r="C120" t="s">
        <v>85</v>
      </c>
      <c r="D120" t="s">
        <v>114</v>
      </c>
      <c r="E120" s="257" t="s">
        <v>110</v>
      </c>
      <c r="F120" t="s">
        <v>84</v>
      </c>
      <c r="G120">
        <v>1</v>
      </c>
      <c r="H120">
        <v>656.24400000000003</v>
      </c>
      <c r="I120">
        <v>655.71</v>
      </c>
      <c r="J120">
        <v>654.87400000000002</v>
      </c>
      <c r="K120">
        <v>654.39700000000005</v>
      </c>
      <c r="L120">
        <v>653.80799999999999</v>
      </c>
      <c r="M120" s="258" t="s">
        <v>1348</v>
      </c>
      <c r="N120" s="258" t="s">
        <v>1349</v>
      </c>
      <c r="O120" s="5" t="s">
        <v>1612</v>
      </c>
      <c r="BM120" s="144"/>
      <c r="BN120" s="144"/>
      <c r="BO120" s="144"/>
      <c r="BP120" s="144"/>
      <c r="BQ120" s="144"/>
      <c r="BR120" s="144"/>
      <c r="BS120" s="144"/>
      <c r="BT120" s="144"/>
      <c r="BU120" s="144"/>
      <c r="BV120" s="144"/>
      <c r="BW120" s="144"/>
      <c r="BX120" s="144"/>
      <c r="BY120" s="144"/>
      <c r="BZ120" s="144"/>
      <c r="CA120" s="144"/>
      <c r="ER120" s="144"/>
      <c r="ES120" s="144"/>
      <c r="ET120" s="144"/>
      <c r="EU120" s="144"/>
      <c r="EV120" s="144"/>
      <c r="EW120" s="144"/>
      <c r="EX120" s="144"/>
      <c r="EY120" s="144"/>
      <c r="EZ120" s="144"/>
      <c r="FA120" s="144"/>
      <c r="FB120" s="144"/>
      <c r="FC120" s="144"/>
      <c r="FD120" s="144"/>
      <c r="FE120" s="144"/>
      <c r="FF120" s="144"/>
      <c r="HW120" s="144"/>
      <c r="HX120" s="144"/>
      <c r="HY120" s="144"/>
      <c r="HZ120" s="144"/>
      <c r="IA120" s="144"/>
      <c r="IB120" s="144"/>
      <c r="IC120" s="144"/>
      <c r="ID120" s="144"/>
      <c r="IE120" s="144"/>
      <c r="IF120" s="144"/>
      <c r="IG120" s="144"/>
      <c r="IH120" s="144"/>
      <c r="II120" s="144"/>
      <c r="IJ120" s="144"/>
      <c r="IK120" s="144"/>
      <c r="LB120" s="144"/>
      <c r="LC120" s="144"/>
      <c r="LD120" s="144"/>
      <c r="LE120" s="144"/>
      <c r="LF120" s="144"/>
      <c r="LG120" s="144"/>
      <c r="LH120" s="144"/>
      <c r="LI120" s="144"/>
      <c r="LJ120" s="144"/>
      <c r="LK120" s="144"/>
      <c r="LL120" s="144"/>
      <c r="LM120" s="144"/>
      <c r="LN120" s="144"/>
      <c r="LO120" s="144"/>
      <c r="LP120" s="144"/>
      <c r="OG120" s="144"/>
      <c r="OH120" s="144"/>
      <c r="OI120" s="144"/>
      <c r="OJ120" s="144"/>
      <c r="OK120" s="144"/>
      <c r="OL120" s="144"/>
      <c r="OM120" s="144"/>
      <c r="ON120" s="144"/>
      <c r="OO120" s="144"/>
      <c r="OP120" s="144"/>
      <c r="OQ120" s="144"/>
      <c r="OR120" s="144"/>
      <c r="OS120" s="144"/>
      <c r="OT120" s="144"/>
      <c r="OU120" s="144"/>
    </row>
    <row r="121" spans="1:411">
      <c r="A121">
        <v>11</v>
      </c>
      <c r="B121">
        <v>166</v>
      </c>
      <c r="C121" t="s">
        <v>85</v>
      </c>
      <c r="D121" t="s">
        <v>114</v>
      </c>
      <c r="E121" s="257" t="s">
        <v>125</v>
      </c>
      <c r="F121" t="s">
        <v>84</v>
      </c>
      <c r="G121">
        <v>1</v>
      </c>
      <c r="H121">
        <v>656.78099999999995</v>
      </c>
      <c r="I121">
        <v>655.53099999999995</v>
      </c>
      <c r="J121">
        <v>654.87400000000002</v>
      </c>
      <c r="K121">
        <v>654.39700000000005</v>
      </c>
      <c r="L121">
        <v>653.39099999999996</v>
      </c>
      <c r="M121" s="258" t="s">
        <v>1348</v>
      </c>
      <c r="N121" s="258" t="s">
        <v>1349</v>
      </c>
      <c r="O121" s="5" t="s">
        <v>1613</v>
      </c>
      <c r="BM121" s="144"/>
      <c r="BN121" s="144"/>
      <c r="BO121" s="144"/>
      <c r="BP121" s="144"/>
      <c r="BQ121" s="144"/>
      <c r="BR121" s="144"/>
      <c r="BS121" s="144"/>
      <c r="BT121" s="144"/>
      <c r="BU121" s="144"/>
      <c r="BV121" s="144"/>
      <c r="BW121" s="144"/>
      <c r="BX121" s="144"/>
      <c r="BY121" s="144"/>
      <c r="BZ121" s="144"/>
      <c r="CA121" s="144"/>
      <c r="ER121" s="144"/>
      <c r="ES121" s="144"/>
      <c r="ET121" s="144"/>
      <c r="EU121" s="144"/>
      <c r="EV121" s="144"/>
      <c r="EW121" s="144"/>
      <c r="EX121" s="144"/>
      <c r="EY121" s="144"/>
      <c r="EZ121" s="144"/>
      <c r="FA121" s="144"/>
      <c r="FB121" s="144"/>
      <c r="FC121" s="144"/>
      <c r="FD121" s="144"/>
      <c r="FE121" s="144"/>
      <c r="FF121" s="144"/>
      <c r="HW121" s="144"/>
      <c r="HX121" s="144"/>
      <c r="HY121" s="144"/>
      <c r="HZ121" s="144"/>
      <c r="IA121" s="144"/>
      <c r="IB121" s="144"/>
      <c r="IC121" s="144"/>
      <c r="ID121" s="144"/>
      <c r="IE121" s="144"/>
      <c r="IF121" s="144"/>
      <c r="IG121" s="144"/>
      <c r="IH121" s="144"/>
      <c r="II121" s="144"/>
      <c r="IJ121" s="144"/>
      <c r="IK121" s="144"/>
      <c r="LB121" s="144"/>
      <c r="LC121" s="144"/>
      <c r="LD121" s="144"/>
      <c r="LE121" s="144"/>
      <c r="LF121" s="144"/>
      <c r="LG121" s="144"/>
      <c r="LH121" s="144"/>
      <c r="LI121" s="144"/>
      <c r="LJ121" s="144"/>
      <c r="LK121" s="144"/>
      <c r="LL121" s="144"/>
      <c r="LM121" s="144"/>
      <c r="LN121" s="144"/>
      <c r="LO121" s="144"/>
      <c r="LP121" s="144"/>
      <c r="OG121" s="144"/>
      <c r="OH121" s="144"/>
      <c r="OI121" s="144"/>
      <c r="OJ121" s="144"/>
      <c r="OK121" s="144"/>
      <c r="OL121" s="144"/>
      <c r="OM121" s="144"/>
      <c r="ON121" s="144"/>
      <c r="OO121" s="144"/>
      <c r="OP121" s="144"/>
      <c r="OQ121" s="144"/>
      <c r="OR121" s="144"/>
      <c r="OS121" s="144"/>
      <c r="OT121" s="144"/>
      <c r="OU121" s="144"/>
    </row>
    <row r="122" spans="1:411">
      <c r="A122">
        <v>11</v>
      </c>
      <c r="B122">
        <v>144</v>
      </c>
      <c r="C122" t="s">
        <v>85</v>
      </c>
      <c r="D122" t="s">
        <v>114</v>
      </c>
      <c r="E122" s="257" t="s">
        <v>386</v>
      </c>
      <c r="F122" t="s">
        <v>84</v>
      </c>
      <c r="G122">
        <v>1</v>
      </c>
      <c r="H122">
        <v>657.02</v>
      </c>
      <c r="I122">
        <v>656.24400000000003</v>
      </c>
      <c r="J122">
        <v>654.51700000000005</v>
      </c>
      <c r="K122">
        <v>653.86699999999996</v>
      </c>
      <c r="L122">
        <v>652.20299999999997</v>
      </c>
      <c r="M122" s="258" t="s">
        <v>1348</v>
      </c>
      <c r="N122" s="258" t="s">
        <v>1349</v>
      </c>
      <c r="O122" s="5" t="s">
        <v>1614</v>
      </c>
      <c r="BM122" s="144"/>
      <c r="BN122" s="144"/>
      <c r="BO122" s="144"/>
      <c r="BP122" s="144"/>
      <c r="BQ122" s="144"/>
      <c r="BR122" s="144"/>
      <c r="BS122" s="144"/>
      <c r="BT122" s="144"/>
      <c r="BU122" s="144"/>
      <c r="BV122" s="144"/>
      <c r="BW122" s="144"/>
      <c r="BX122" s="144"/>
      <c r="BY122" s="144"/>
      <c r="BZ122" s="144"/>
      <c r="CA122" s="144"/>
      <c r="ER122" s="144"/>
      <c r="ES122" s="144"/>
      <c r="ET122" s="144"/>
      <c r="EU122" s="144"/>
      <c r="EV122" s="144"/>
      <c r="EW122" s="144"/>
      <c r="EX122" s="144"/>
      <c r="EY122" s="144"/>
      <c r="EZ122" s="144"/>
      <c r="FA122" s="144"/>
      <c r="FB122" s="144"/>
      <c r="FC122" s="144"/>
      <c r="FD122" s="144"/>
      <c r="FE122" s="144"/>
      <c r="FF122" s="144"/>
      <c r="HW122" s="144"/>
      <c r="HX122" s="144"/>
      <c r="HY122" s="144"/>
      <c r="HZ122" s="144"/>
      <c r="IA122" s="144"/>
      <c r="IB122" s="144"/>
      <c r="IC122" s="144"/>
      <c r="ID122" s="144"/>
      <c r="IE122" s="144"/>
      <c r="IF122" s="144"/>
      <c r="IG122" s="144"/>
      <c r="IH122" s="144"/>
      <c r="II122" s="144"/>
      <c r="IJ122" s="144"/>
      <c r="IK122" s="144"/>
      <c r="LB122" s="144"/>
      <c r="LC122" s="144"/>
      <c r="LD122" s="144"/>
      <c r="LE122" s="144"/>
      <c r="LF122" s="144"/>
      <c r="LG122" s="144"/>
      <c r="LH122" s="144"/>
      <c r="LI122" s="144"/>
      <c r="LJ122" s="144"/>
      <c r="LK122" s="144"/>
      <c r="LL122" s="144"/>
      <c r="LM122" s="144"/>
      <c r="LN122" s="144"/>
      <c r="LO122" s="144"/>
      <c r="LP122" s="144"/>
      <c r="OG122" s="144"/>
      <c r="OH122" s="144"/>
      <c r="OI122" s="144"/>
      <c r="OJ122" s="144"/>
      <c r="OK122" s="144"/>
      <c r="OL122" s="144"/>
      <c r="OM122" s="144"/>
      <c r="ON122" s="144"/>
      <c r="OO122" s="144"/>
      <c r="OP122" s="144"/>
      <c r="OQ122" s="144"/>
      <c r="OR122" s="144"/>
      <c r="OS122" s="144"/>
      <c r="OT122" s="144"/>
      <c r="OU122" s="144"/>
    </row>
    <row r="123" spans="1:411">
      <c r="A123">
        <v>11</v>
      </c>
      <c r="B123">
        <v>167</v>
      </c>
      <c r="C123" t="s">
        <v>85</v>
      </c>
      <c r="D123" t="s">
        <v>114</v>
      </c>
      <c r="E123" s="257" t="s">
        <v>126</v>
      </c>
      <c r="F123" t="s">
        <v>84</v>
      </c>
      <c r="G123">
        <v>1</v>
      </c>
      <c r="H123">
        <v>656.78099999999995</v>
      </c>
      <c r="I123">
        <v>655.59</v>
      </c>
      <c r="J123">
        <v>654.51700000000005</v>
      </c>
      <c r="K123">
        <v>654.21900000000005</v>
      </c>
      <c r="L123">
        <v>653.39099999999996</v>
      </c>
      <c r="M123" s="258" t="s">
        <v>1348</v>
      </c>
      <c r="N123" s="258" t="s">
        <v>1349</v>
      </c>
      <c r="O123" s="5" t="s">
        <v>1615</v>
      </c>
      <c r="BM123" s="144"/>
      <c r="BN123" s="144"/>
      <c r="BO123" s="144"/>
      <c r="BP123" s="144"/>
      <c r="BQ123" s="144"/>
      <c r="BR123" s="144"/>
      <c r="BS123" s="144"/>
      <c r="BT123" s="144"/>
      <c r="BU123" s="144"/>
      <c r="BV123" s="144"/>
      <c r="BW123" s="144"/>
      <c r="BX123" s="144"/>
      <c r="BY123" s="144"/>
      <c r="BZ123" s="144"/>
      <c r="CA123" s="144"/>
      <c r="ER123" s="144"/>
      <c r="ES123" s="144"/>
      <c r="ET123" s="144"/>
      <c r="EU123" s="144"/>
      <c r="EV123" s="144"/>
      <c r="EW123" s="144"/>
      <c r="EX123" s="144"/>
      <c r="EY123" s="144"/>
      <c r="EZ123" s="144"/>
      <c r="FA123" s="144"/>
      <c r="FB123" s="144"/>
      <c r="FC123" s="144"/>
      <c r="FD123" s="144"/>
      <c r="FE123" s="144"/>
      <c r="FF123" s="144"/>
      <c r="HW123" s="144"/>
      <c r="HX123" s="144"/>
      <c r="HY123" s="144"/>
      <c r="HZ123" s="144"/>
      <c r="IA123" s="144"/>
      <c r="IB123" s="144"/>
      <c r="IC123" s="144"/>
      <c r="ID123" s="144"/>
      <c r="IE123" s="144"/>
      <c r="IF123" s="144"/>
      <c r="IG123" s="144"/>
      <c r="IH123" s="144"/>
      <c r="II123" s="144"/>
      <c r="IJ123" s="144"/>
      <c r="IK123" s="144"/>
      <c r="LB123" s="144"/>
      <c r="LC123" s="144"/>
      <c r="LD123" s="144"/>
      <c r="LE123" s="144"/>
      <c r="LF123" s="144"/>
      <c r="LG123" s="144"/>
      <c r="LH123" s="144"/>
      <c r="LI123" s="144"/>
      <c r="LJ123" s="144"/>
      <c r="LK123" s="144"/>
      <c r="LL123" s="144"/>
      <c r="LM123" s="144"/>
      <c r="LN123" s="144"/>
      <c r="LO123" s="144"/>
      <c r="LP123" s="144"/>
      <c r="OG123" s="144"/>
      <c r="OH123" s="144"/>
      <c r="OI123" s="144"/>
      <c r="OJ123" s="144"/>
      <c r="OK123" s="144"/>
      <c r="OL123" s="144"/>
      <c r="OM123" s="144"/>
      <c r="ON123" s="144"/>
      <c r="OO123" s="144"/>
      <c r="OP123" s="144"/>
      <c r="OQ123" s="144"/>
      <c r="OR123" s="144"/>
      <c r="OS123" s="144"/>
      <c r="OT123" s="144"/>
      <c r="OU123" s="144"/>
    </row>
    <row r="124" spans="1:411">
      <c r="A124">
        <v>16</v>
      </c>
      <c r="B124">
        <v>193</v>
      </c>
      <c r="C124" t="s">
        <v>85</v>
      </c>
      <c r="D124" t="s">
        <v>127</v>
      </c>
      <c r="E124" s="257" t="s">
        <v>18868</v>
      </c>
      <c r="F124" t="s">
        <v>83</v>
      </c>
      <c r="G124">
        <v>1</v>
      </c>
      <c r="H124">
        <v>676.91499999999996</v>
      </c>
      <c r="I124">
        <v>676.10299999999995</v>
      </c>
      <c r="J124">
        <v>674.947</v>
      </c>
      <c r="K124">
        <v>673.34299999999996</v>
      </c>
      <c r="L124">
        <v>670.447</v>
      </c>
      <c r="M124" s="258" t="s">
        <v>1348</v>
      </c>
      <c r="N124" s="258" t="s">
        <v>1349</v>
      </c>
      <c r="O124" s="5" t="s">
        <v>1616</v>
      </c>
      <c r="BM124" s="144"/>
      <c r="BN124" s="144"/>
      <c r="BO124" s="144"/>
      <c r="BP124" s="144"/>
      <c r="BQ124" s="144"/>
      <c r="BR124" s="144"/>
      <c r="BS124" s="144"/>
      <c r="BT124" s="144"/>
      <c r="BU124" s="144"/>
      <c r="BV124" s="144"/>
      <c r="BW124" s="144"/>
      <c r="BX124" s="144"/>
      <c r="BY124" s="144"/>
      <c r="BZ124" s="144"/>
      <c r="CA124" s="144"/>
      <c r="ER124" s="144"/>
      <c r="ES124" s="144"/>
      <c r="ET124" s="144"/>
      <c r="EU124" s="144"/>
      <c r="EV124" s="144"/>
      <c r="EW124" s="144"/>
      <c r="EX124" s="144"/>
      <c r="EY124" s="144"/>
      <c r="EZ124" s="144"/>
      <c r="FA124" s="144"/>
      <c r="FB124" s="144"/>
      <c r="FC124" s="144"/>
      <c r="FD124" s="144"/>
      <c r="FE124" s="144"/>
      <c r="FF124" s="144"/>
      <c r="HW124" s="144"/>
      <c r="HX124" s="144"/>
      <c r="HY124" s="144"/>
      <c r="HZ124" s="144"/>
      <c r="IA124" s="144"/>
      <c r="IB124" s="144"/>
      <c r="IC124" s="144"/>
      <c r="ID124" s="144"/>
      <c r="IE124" s="144"/>
      <c r="IF124" s="144"/>
      <c r="IG124" s="144"/>
      <c r="IH124" s="144"/>
      <c r="II124" s="144"/>
      <c r="IJ124" s="144"/>
      <c r="IK124" s="144"/>
      <c r="LB124" s="144"/>
      <c r="LC124" s="144"/>
      <c r="LD124" s="144"/>
      <c r="LE124" s="144"/>
      <c r="LF124" s="144"/>
      <c r="LG124" s="144"/>
      <c r="LH124" s="144"/>
      <c r="LI124" s="144"/>
      <c r="LJ124" s="144"/>
      <c r="LK124" s="144"/>
      <c r="LL124" s="144"/>
      <c r="LM124" s="144"/>
      <c r="LN124" s="144"/>
      <c r="LO124" s="144"/>
      <c r="LP124" s="144"/>
      <c r="OG124" s="144"/>
      <c r="OH124" s="144"/>
      <c r="OI124" s="144"/>
      <c r="OJ124" s="144"/>
      <c r="OK124" s="144"/>
      <c r="OL124" s="144"/>
      <c r="OM124" s="144"/>
      <c r="ON124" s="144"/>
      <c r="OO124" s="144"/>
      <c r="OP124" s="144"/>
      <c r="OQ124" s="144"/>
      <c r="OR124" s="144"/>
      <c r="OS124" s="144"/>
      <c r="OT124" s="144"/>
      <c r="OU124" s="144"/>
    </row>
    <row r="125" spans="1:411">
      <c r="A125">
        <v>16</v>
      </c>
      <c r="B125">
        <v>195</v>
      </c>
      <c r="C125" t="s">
        <v>85</v>
      </c>
      <c r="D125" t="s">
        <v>127</v>
      </c>
      <c r="E125" s="257" t="s">
        <v>18869</v>
      </c>
      <c r="F125" t="s">
        <v>83</v>
      </c>
      <c r="G125">
        <v>1</v>
      </c>
      <c r="H125">
        <v>676.81399999999996</v>
      </c>
      <c r="I125">
        <v>676.00300000000004</v>
      </c>
      <c r="J125">
        <v>674.15599999999995</v>
      </c>
      <c r="K125">
        <v>673.34299999999996</v>
      </c>
      <c r="L125">
        <v>672.447</v>
      </c>
      <c r="M125" s="258" t="s">
        <v>1348</v>
      </c>
      <c r="N125" s="258" t="s">
        <v>1349</v>
      </c>
      <c r="O125" s="5" t="s">
        <v>1617</v>
      </c>
      <c r="BM125" s="144"/>
      <c r="BN125" s="144"/>
      <c r="BO125" s="144"/>
      <c r="BP125" s="144"/>
      <c r="BQ125" s="144"/>
      <c r="BR125" s="144"/>
      <c r="BS125" s="144"/>
      <c r="BT125" s="144"/>
      <c r="BU125" s="144"/>
      <c r="BV125" s="144"/>
      <c r="BW125" s="144"/>
      <c r="BX125" s="144"/>
      <c r="BY125" s="144"/>
      <c r="BZ125" s="144"/>
      <c r="CA125" s="144"/>
      <c r="ER125" s="144"/>
      <c r="ES125" s="144"/>
      <c r="ET125" s="144"/>
      <c r="EU125" s="144"/>
      <c r="EV125" s="144"/>
      <c r="EW125" s="144"/>
      <c r="EX125" s="144"/>
      <c r="EY125" s="144"/>
      <c r="EZ125" s="144"/>
      <c r="FA125" s="144"/>
      <c r="FB125" s="144"/>
      <c r="FC125" s="144"/>
      <c r="FD125" s="144"/>
      <c r="FE125" s="144"/>
      <c r="FF125" s="144"/>
      <c r="HW125" s="144"/>
      <c r="HX125" s="144"/>
      <c r="HY125" s="144"/>
      <c r="HZ125" s="144"/>
      <c r="IA125" s="144"/>
      <c r="IB125" s="144"/>
      <c r="IC125" s="144"/>
      <c r="ID125" s="144"/>
      <c r="IE125" s="144"/>
      <c r="IF125" s="144"/>
      <c r="IG125" s="144"/>
      <c r="IH125" s="144"/>
      <c r="II125" s="144"/>
      <c r="IJ125" s="144"/>
      <c r="IK125" s="144"/>
      <c r="LB125" s="144"/>
      <c r="LC125" s="144"/>
      <c r="LD125" s="144"/>
      <c r="LE125" s="144"/>
      <c r="LF125" s="144"/>
      <c r="LG125" s="144"/>
      <c r="LH125" s="144"/>
      <c r="LI125" s="144"/>
      <c r="LJ125" s="144"/>
      <c r="LK125" s="144"/>
      <c r="LL125" s="144"/>
      <c r="LM125" s="144"/>
      <c r="LN125" s="144"/>
      <c r="LO125" s="144"/>
      <c r="LP125" s="144"/>
      <c r="OG125" s="144"/>
      <c r="OH125" s="144"/>
      <c r="OI125" s="144"/>
      <c r="OJ125" s="144"/>
      <c r="OK125" s="144"/>
      <c r="OL125" s="144"/>
      <c r="OM125" s="144"/>
      <c r="ON125" s="144"/>
      <c r="OO125" s="144"/>
      <c r="OP125" s="144"/>
      <c r="OQ125" s="144"/>
      <c r="OR125" s="144"/>
      <c r="OS125" s="144"/>
      <c r="OT125" s="144"/>
      <c r="OU125" s="144"/>
    </row>
    <row r="126" spans="1:411">
      <c r="A126">
        <v>16</v>
      </c>
      <c r="B126">
        <v>203</v>
      </c>
      <c r="C126" t="s">
        <v>85</v>
      </c>
      <c r="D126" t="s">
        <v>127</v>
      </c>
      <c r="E126" s="257" t="s">
        <v>684</v>
      </c>
      <c r="F126" t="s">
        <v>83</v>
      </c>
      <c r="G126">
        <v>1</v>
      </c>
      <c r="H126">
        <v>661.90700000000004</v>
      </c>
      <c r="I126">
        <v>661.23599999999999</v>
      </c>
      <c r="J126">
        <v>660.33299999999997</v>
      </c>
      <c r="K126">
        <v>659.71500000000003</v>
      </c>
      <c r="L126">
        <v>658.67399999999998</v>
      </c>
      <c r="M126" s="258" t="s">
        <v>1348</v>
      </c>
      <c r="N126" s="258" t="s">
        <v>1349</v>
      </c>
      <c r="O126" s="5" t="s">
        <v>1618</v>
      </c>
      <c r="BM126" s="144"/>
      <c r="BN126" s="144"/>
      <c r="BO126" s="144"/>
      <c r="BP126" s="144"/>
      <c r="BQ126" s="144"/>
      <c r="BR126" s="144"/>
      <c r="BS126" s="144"/>
      <c r="BT126" s="144"/>
      <c r="BU126" s="144"/>
      <c r="BV126" s="144"/>
      <c r="BW126" s="144"/>
      <c r="BX126" s="144"/>
      <c r="BY126" s="144"/>
      <c r="BZ126" s="144"/>
      <c r="CA126" s="144"/>
      <c r="ER126" s="144"/>
      <c r="ES126" s="144"/>
      <c r="ET126" s="144"/>
      <c r="EU126" s="144"/>
      <c r="EV126" s="144"/>
      <c r="EW126" s="144"/>
      <c r="EX126" s="144"/>
      <c r="EY126" s="144"/>
      <c r="EZ126" s="144"/>
      <c r="FA126" s="144"/>
      <c r="FB126" s="144"/>
      <c r="FC126" s="144"/>
      <c r="FD126" s="144"/>
      <c r="FE126" s="144"/>
      <c r="FF126" s="144"/>
      <c r="HW126" s="144"/>
      <c r="HX126" s="144"/>
      <c r="HY126" s="144"/>
      <c r="HZ126" s="144"/>
      <c r="IA126" s="144"/>
      <c r="IB126" s="144"/>
      <c r="IC126" s="144"/>
      <c r="ID126" s="144"/>
      <c r="IE126" s="144"/>
      <c r="IF126" s="144"/>
      <c r="IG126" s="144"/>
      <c r="IH126" s="144"/>
      <c r="II126" s="144"/>
      <c r="IJ126" s="144"/>
      <c r="IK126" s="144"/>
      <c r="LB126" s="144"/>
      <c r="LC126" s="144"/>
      <c r="LD126" s="144"/>
      <c r="LE126" s="144"/>
      <c r="LF126" s="144"/>
      <c r="LG126" s="144"/>
      <c r="LH126" s="144"/>
      <c r="LI126" s="144"/>
      <c r="LJ126" s="144"/>
      <c r="LK126" s="144"/>
      <c r="LL126" s="144"/>
      <c r="LM126" s="144"/>
      <c r="LN126" s="144"/>
      <c r="LO126" s="144"/>
      <c r="LP126" s="144"/>
      <c r="OG126" s="144"/>
      <c r="OH126" s="144"/>
      <c r="OI126" s="144"/>
      <c r="OJ126" s="144"/>
      <c r="OK126" s="144"/>
      <c r="OL126" s="144"/>
      <c r="OM126" s="144"/>
      <c r="ON126" s="144"/>
      <c r="OO126" s="144"/>
      <c r="OP126" s="144"/>
      <c r="OQ126" s="144"/>
      <c r="OR126" s="144"/>
      <c r="OS126" s="144"/>
      <c r="OT126" s="144"/>
      <c r="OU126" s="144"/>
    </row>
    <row r="127" spans="1:411">
      <c r="A127">
        <v>16</v>
      </c>
      <c r="B127">
        <v>201</v>
      </c>
      <c r="C127" t="s">
        <v>85</v>
      </c>
      <c r="D127" t="s">
        <v>127</v>
      </c>
      <c r="E127" s="257" t="s">
        <v>133</v>
      </c>
      <c r="F127" t="s">
        <v>83</v>
      </c>
      <c r="G127">
        <v>1</v>
      </c>
      <c r="H127">
        <v>660.83399999999995</v>
      </c>
      <c r="I127">
        <v>660.21600000000001</v>
      </c>
      <c r="J127">
        <v>659.61500000000001</v>
      </c>
      <c r="K127">
        <v>658.57299999999998</v>
      </c>
      <c r="L127">
        <v>657.495</v>
      </c>
      <c r="M127" s="258" t="s">
        <v>1348</v>
      </c>
      <c r="N127" s="258" t="s">
        <v>1349</v>
      </c>
      <c r="O127" s="5" t="s">
        <v>1619</v>
      </c>
      <c r="BM127" s="144"/>
      <c r="BN127" s="144"/>
      <c r="BO127" s="144"/>
      <c r="BP127" s="144"/>
      <c r="BQ127" s="144"/>
      <c r="BR127" s="144"/>
      <c r="BS127" s="144"/>
      <c r="BT127" s="144"/>
      <c r="BU127" s="144"/>
      <c r="BV127" s="144"/>
      <c r="BW127" s="144"/>
      <c r="BX127" s="144"/>
      <c r="BY127" s="144"/>
      <c r="BZ127" s="144"/>
      <c r="CA127" s="144"/>
      <c r="ER127" s="144"/>
      <c r="ES127" s="144"/>
      <c r="ET127" s="144"/>
      <c r="EU127" s="144"/>
      <c r="EV127" s="144"/>
      <c r="EW127" s="144"/>
      <c r="EX127" s="144"/>
      <c r="EY127" s="144"/>
      <c r="EZ127" s="144"/>
      <c r="FA127" s="144"/>
      <c r="FB127" s="144"/>
      <c r="FC127" s="144"/>
      <c r="FD127" s="144"/>
      <c r="FE127" s="144"/>
      <c r="FF127" s="144"/>
      <c r="HW127" s="144"/>
      <c r="HX127" s="144"/>
      <c r="HY127" s="144"/>
      <c r="HZ127" s="144"/>
      <c r="IA127" s="144"/>
      <c r="IB127" s="144"/>
      <c r="IC127" s="144"/>
      <c r="ID127" s="144"/>
      <c r="IE127" s="144"/>
      <c r="IF127" s="144"/>
      <c r="IG127" s="144"/>
      <c r="IH127" s="144"/>
      <c r="II127" s="144"/>
      <c r="IJ127" s="144"/>
      <c r="IK127" s="144"/>
      <c r="LB127" s="144"/>
      <c r="LC127" s="144"/>
      <c r="LD127" s="144"/>
      <c r="LE127" s="144"/>
      <c r="LF127" s="144"/>
      <c r="LG127" s="144"/>
      <c r="LH127" s="144"/>
      <c r="LI127" s="144"/>
      <c r="LJ127" s="144"/>
      <c r="LK127" s="144"/>
      <c r="LL127" s="144"/>
      <c r="LM127" s="144"/>
      <c r="LN127" s="144"/>
      <c r="LO127" s="144"/>
      <c r="LP127" s="144"/>
      <c r="OG127" s="144"/>
      <c r="OH127" s="144"/>
      <c r="OI127" s="144"/>
      <c r="OJ127" s="144"/>
      <c r="OK127" s="144"/>
      <c r="OL127" s="144"/>
      <c r="OM127" s="144"/>
      <c r="ON127" s="144"/>
      <c r="OO127" s="144"/>
      <c r="OP127" s="144"/>
      <c r="OQ127" s="144"/>
      <c r="OR127" s="144"/>
      <c r="OS127" s="144"/>
      <c r="OT127" s="144"/>
      <c r="OU127" s="144"/>
    </row>
    <row r="128" spans="1:411">
      <c r="A128">
        <v>16</v>
      </c>
      <c r="B128">
        <v>191</v>
      </c>
      <c r="C128" t="s">
        <v>85</v>
      </c>
      <c r="D128" t="s">
        <v>127</v>
      </c>
      <c r="E128" s="257" t="s">
        <v>132</v>
      </c>
      <c r="F128" t="s">
        <v>83</v>
      </c>
      <c r="G128">
        <v>1</v>
      </c>
      <c r="H128">
        <v>656.69299999999998</v>
      </c>
      <c r="I128">
        <v>654.85599999999999</v>
      </c>
      <c r="J128">
        <v>652.60900000000004</v>
      </c>
      <c r="K128">
        <v>650.89700000000005</v>
      </c>
      <c r="L128">
        <v>647.125</v>
      </c>
      <c r="M128" s="258" t="s">
        <v>1348</v>
      </c>
      <c r="N128" s="258" t="s">
        <v>1349</v>
      </c>
      <c r="O128" s="5" t="s">
        <v>1620</v>
      </c>
      <c r="BM128" s="144"/>
      <c r="BN128" s="144"/>
      <c r="BO128" s="144"/>
      <c r="BP128" s="144"/>
      <c r="BQ128" s="144"/>
      <c r="BR128" s="144"/>
      <c r="BS128" s="144"/>
      <c r="BT128" s="144"/>
      <c r="BU128" s="144"/>
      <c r="BV128" s="144"/>
      <c r="BW128" s="144"/>
      <c r="BX128" s="144"/>
      <c r="BY128" s="144"/>
      <c r="BZ128" s="144"/>
      <c r="CA128" s="144"/>
      <c r="ER128" s="144"/>
      <c r="ES128" s="144"/>
      <c r="ET128" s="144"/>
      <c r="EU128" s="144"/>
      <c r="EV128" s="144"/>
      <c r="EW128" s="144"/>
      <c r="EX128" s="144"/>
      <c r="EY128" s="144"/>
      <c r="EZ128" s="144"/>
      <c r="FA128" s="144"/>
      <c r="FB128" s="144"/>
      <c r="FC128" s="144"/>
      <c r="FD128" s="144"/>
      <c r="FE128" s="144"/>
      <c r="FF128" s="144"/>
      <c r="HW128" s="144"/>
      <c r="HX128" s="144"/>
      <c r="HY128" s="144"/>
      <c r="HZ128" s="144"/>
      <c r="IA128" s="144"/>
      <c r="IB128" s="144"/>
      <c r="IC128" s="144"/>
      <c r="ID128" s="144"/>
      <c r="IE128" s="144"/>
      <c r="IF128" s="144"/>
      <c r="IG128" s="144"/>
      <c r="IH128" s="144"/>
      <c r="II128" s="144"/>
      <c r="IJ128" s="144"/>
      <c r="IK128" s="144"/>
      <c r="LB128" s="144"/>
      <c r="LC128" s="144"/>
      <c r="LD128" s="144"/>
      <c r="LE128" s="144"/>
      <c r="LF128" s="144"/>
      <c r="LG128" s="144"/>
      <c r="LH128" s="144"/>
      <c r="LI128" s="144"/>
      <c r="LJ128" s="144"/>
      <c r="LK128" s="144"/>
      <c r="LL128" s="144"/>
      <c r="LM128" s="144"/>
      <c r="LN128" s="144"/>
      <c r="LO128" s="144"/>
      <c r="LP128" s="144"/>
      <c r="OG128" s="144"/>
      <c r="OH128" s="144"/>
      <c r="OI128" s="144"/>
      <c r="OJ128" s="144"/>
      <c r="OK128" s="144"/>
      <c r="OL128" s="144"/>
      <c r="OM128" s="144"/>
      <c r="ON128" s="144"/>
      <c r="OO128" s="144"/>
      <c r="OP128" s="144"/>
      <c r="OQ128" s="144"/>
      <c r="OR128" s="144"/>
      <c r="OS128" s="144"/>
      <c r="OT128" s="144"/>
      <c r="OU128" s="144"/>
    </row>
    <row r="129" spans="1:411">
      <c r="A129">
        <v>17</v>
      </c>
      <c r="B129">
        <v>210</v>
      </c>
      <c r="C129" t="s">
        <v>85</v>
      </c>
      <c r="D129" t="s">
        <v>127</v>
      </c>
      <c r="E129" s="257" t="s">
        <v>679</v>
      </c>
      <c r="F129" t="s">
        <v>84</v>
      </c>
      <c r="G129">
        <v>1</v>
      </c>
      <c r="H129">
        <v>658.17100000000005</v>
      </c>
      <c r="I129">
        <v>657.32600000000002</v>
      </c>
      <c r="J129">
        <v>656.577</v>
      </c>
      <c r="K129">
        <v>652.78599999999994</v>
      </c>
      <c r="L129">
        <v>650.41800000000001</v>
      </c>
      <c r="M129" s="258" t="s">
        <v>1348</v>
      </c>
      <c r="N129" s="258" t="s">
        <v>1349</v>
      </c>
      <c r="O129" s="5" t="s">
        <v>1621</v>
      </c>
      <c r="BM129" s="144"/>
      <c r="BN129" s="144"/>
      <c r="BO129" s="144"/>
      <c r="BP129" s="144"/>
      <c r="BQ129" s="144"/>
      <c r="BR129" s="144"/>
      <c r="BS129" s="144"/>
      <c r="BT129" s="144"/>
      <c r="BU129" s="144"/>
      <c r="BV129" s="144"/>
      <c r="BW129" s="144"/>
      <c r="BX129" s="144"/>
      <c r="BY129" s="144"/>
      <c r="BZ129" s="144"/>
      <c r="CA129" s="144"/>
      <c r="ER129" s="144"/>
      <c r="ES129" s="144"/>
      <c r="ET129" s="144"/>
      <c r="EU129" s="144"/>
      <c r="EV129" s="144"/>
      <c r="EW129" s="144"/>
      <c r="EX129" s="144"/>
      <c r="EY129" s="144"/>
      <c r="EZ129" s="144"/>
      <c r="FA129" s="144"/>
      <c r="FB129" s="144"/>
      <c r="FC129" s="144"/>
      <c r="FD129" s="144"/>
      <c r="FE129" s="144"/>
      <c r="FF129" s="144"/>
      <c r="HW129" s="144"/>
      <c r="HX129" s="144"/>
      <c r="HY129" s="144"/>
      <c r="HZ129" s="144"/>
      <c r="IA129" s="144"/>
      <c r="IB129" s="144"/>
      <c r="IC129" s="144"/>
      <c r="ID129" s="144"/>
      <c r="IE129" s="144"/>
      <c r="IF129" s="144"/>
      <c r="IG129" s="144"/>
      <c r="IH129" s="144"/>
      <c r="II129" s="144"/>
      <c r="IJ129" s="144"/>
      <c r="IK129" s="144"/>
      <c r="LB129" s="144"/>
      <c r="LC129" s="144"/>
      <c r="LD129" s="144"/>
      <c r="LE129" s="144"/>
      <c r="LF129" s="144"/>
      <c r="LG129" s="144"/>
      <c r="LH129" s="144"/>
      <c r="LI129" s="144"/>
      <c r="LJ129" s="144"/>
      <c r="LK129" s="144"/>
      <c r="LL129" s="144"/>
      <c r="LM129" s="144"/>
      <c r="LN129" s="144"/>
      <c r="LO129" s="144"/>
      <c r="LP129" s="144"/>
      <c r="OG129" s="144"/>
      <c r="OH129" s="144"/>
      <c r="OI129" s="144"/>
      <c r="OJ129" s="144"/>
      <c r="OK129" s="144"/>
      <c r="OL129" s="144"/>
      <c r="OM129" s="144"/>
      <c r="ON129" s="144"/>
      <c r="OO129" s="144"/>
      <c r="OP129" s="144"/>
      <c r="OQ129" s="144"/>
      <c r="OR129" s="144"/>
      <c r="OS129" s="144"/>
      <c r="OT129" s="144"/>
      <c r="OU129" s="144"/>
    </row>
    <row r="130" spans="1:411">
      <c r="A130">
        <v>17</v>
      </c>
      <c r="B130">
        <v>205</v>
      </c>
      <c r="C130" t="s">
        <v>85</v>
      </c>
      <c r="D130" t="s">
        <v>127</v>
      </c>
      <c r="E130" s="257" t="s">
        <v>18865</v>
      </c>
      <c r="F130" t="s">
        <v>84</v>
      </c>
      <c r="G130">
        <v>1</v>
      </c>
      <c r="H130">
        <v>660.18399999999997</v>
      </c>
      <c r="I130">
        <v>657.82799999999997</v>
      </c>
      <c r="J130">
        <v>655.54600000000005</v>
      </c>
      <c r="K130">
        <v>653.22</v>
      </c>
      <c r="L130">
        <v>651.01900000000001</v>
      </c>
      <c r="M130" s="258" t="s">
        <v>1348</v>
      </c>
      <c r="N130" s="258" t="s">
        <v>1349</v>
      </c>
      <c r="O130" s="5" t="s">
        <v>1622</v>
      </c>
      <c r="BM130" s="144"/>
      <c r="BN130" s="144"/>
      <c r="BO130" s="144"/>
      <c r="BP130" s="144"/>
      <c r="BQ130" s="144"/>
      <c r="BR130" s="144"/>
      <c r="BS130" s="144"/>
      <c r="BT130" s="144"/>
      <c r="BU130" s="144"/>
      <c r="BV130" s="144"/>
      <c r="BW130" s="144"/>
      <c r="BX130" s="144"/>
      <c r="BY130" s="144"/>
      <c r="BZ130" s="144"/>
      <c r="CA130" s="144"/>
      <c r="ER130" s="144"/>
      <c r="ES130" s="144"/>
      <c r="ET130" s="144"/>
      <c r="EU130" s="144"/>
      <c r="EV130" s="144"/>
      <c r="EW130" s="144"/>
      <c r="EX130" s="144"/>
      <c r="EY130" s="144"/>
      <c r="EZ130" s="144"/>
      <c r="FA130" s="144"/>
      <c r="FB130" s="144"/>
      <c r="FC130" s="144"/>
      <c r="FD130" s="144"/>
      <c r="FE130" s="144"/>
      <c r="FF130" s="144"/>
      <c r="HW130" s="144"/>
      <c r="HX130" s="144"/>
      <c r="HY130" s="144"/>
      <c r="HZ130" s="144"/>
      <c r="IA130" s="144"/>
      <c r="IB130" s="144"/>
      <c r="IC130" s="144"/>
      <c r="ID130" s="144"/>
      <c r="IE130" s="144"/>
      <c r="IF130" s="144"/>
      <c r="IG130" s="144"/>
      <c r="IH130" s="144"/>
      <c r="II130" s="144"/>
      <c r="IJ130" s="144"/>
      <c r="IK130" s="144"/>
      <c r="LB130" s="144"/>
      <c r="LC130" s="144"/>
      <c r="LD130" s="144"/>
      <c r="LE130" s="144"/>
      <c r="LF130" s="144"/>
      <c r="LG130" s="144"/>
      <c r="LH130" s="144"/>
      <c r="LI130" s="144"/>
      <c r="LJ130" s="144"/>
      <c r="LK130" s="144"/>
      <c r="LL130" s="144"/>
      <c r="LM130" s="144"/>
      <c r="LN130" s="144"/>
      <c r="LO130" s="144"/>
      <c r="LP130" s="144"/>
      <c r="OG130" s="144"/>
      <c r="OH130" s="144"/>
      <c r="OI130" s="144"/>
      <c r="OJ130" s="144"/>
      <c r="OK130" s="144"/>
      <c r="OL130" s="144"/>
      <c r="OM130" s="144"/>
      <c r="ON130" s="144"/>
      <c r="OO130" s="144"/>
      <c r="OP130" s="144"/>
      <c r="OQ130" s="144"/>
      <c r="OR130" s="144"/>
      <c r="OS130" s="144"/>
      <c r="OT130" s="144"/>
      <c r="OU130" s="144"/>
    </row>
    <row r="131" spans="1:411">
      <c r="A131">
        <v>17</v>
      </c>
      <c r="B131">
        <v>208</v>
      </c>
      <c r="C131" t="s">
        <v>85</v>
      </c>
      <c r="D131" t="s">
        <v>127</v>
      </c>
      <c r="E131" s="257" t="s">
        <v>76</v>
      </c>
      <c r="F131" t="s">
        <v>84</v>
      </c>
      <c r="G131">
        <v>1</v>
      </c>
      <c r="H131">
        <v>655.25</v>
      </c>
      <c r="I131">
        <v>654.30999999999995</v>
      </c>
      <c r="J131">
        <v>652.15899999999999</v>
      </c>
      <c r="K131">
        <v>651.01900000000001</v>
      </c>
      <c r="L131">
        <v>648.41600000000005</v>
      </c>
      <c r="M131" s="258" t="s">
        <v>1348</v>
      </c>
      <c r="N131" s="258" t="s">
        <v>1349</v>
      </c>
      <c r="O131" s="5" t="s">
        <v>1623</v>
      </c>
      <c r="BM131" s="144"/>
      <c r="BN131" s="144"/>
      <c r="BO131" s="144"/>
      <c r="BP131" s="144"/>
      <c r="BQ131" s="144"/>
      <c r="BR131" s="144"/>
      <c r="BS131" s="144"/>
      <c r="BT131" s="144"/>
      <c r="BU131" s="144"/>
      <c r="BV131" s="144"/>
      <c r="BW131" s="144"/>
      <c r="BX131" s="144"/>
      <c r="BY131" s="144"/>
      <c r="BZ131" s="144"/>
      <c r="CA131" s="144"/>
      <c r="ER131" s="144"/>
      <c r="ES131" s="144"/>
      <c r="ET131" s="144"/>
      <c r="EU131" s="144"/>
      <c r="EV131" s="144"/>
      <c r="EW131" s="144"/>
      <c r="EX131" s="144"/>
      <c r="EY131" s="144"/>
      <c r="EZ131" s="144"/>
      <c r="FA131" s="144"/>
      <c r="FB131" s="144"/>
      <c r="FC131" s="144"/>
      <c r="FD131" s="144"/>
      <c r="FE131" s="144"/>
      <c r="FF131" s="144"/>
      <c r="HW131" s="144"/>
      <c r="HX131" s="144"/>
      <c r="HY131" s="144"/>
      <c r="HZ131" s="144"/>
      <c r="IA131" s="144"/>
      <c r="IB131" s="144"/>
      <c r="IC131" s="144"/>
      <c r="ID131" s="144"/>
      <c r="IE131" s="144"/>
      <c r="IF131" s="144"/>
      <c r="IG131" s="144"/>
      <c r="IH131" s="144"/>
      <c r="II131" s="144"/>
      <c r="IJ131" s="144"/>
      <c r="IK131" s="144"/>
      <c r="LB131" s="144"/>
      <c r="LC131" s="144"/>
      <c r="LD131" s="144"/>
      <c r="LE131" s="144"/>
      <c r="LF131" s="144"/>
      <c r="LG131" s="144"/>
      <c r="LH131" s="144"/>
      <c r="LI131" s="144"/>
      <c r="LJ131" s="144"/>
      <c r="LK131" s="144"/>
      <c r="LL131" s="144"/>
      <c r="LM131" s="144"/>
      <c r="LN131" s="144"/>
      <c r="LO131" s="144"/>
      <c r="LP131" s="144"/>
      <c r="OG131" s="144"/>
      <c r="OH131" s="144"/>
      <c r="OI131" s="144"/>
      <c r="OJ131" s="144"/>
      <c r="OK131" s="144"/>
      <c r="OL131" s="144"/>
      <c r="OM131" s="144"/>
      <c r="ON131" s="144"/>
      <c r="OO131" s="144"/>
      <c r="OP131" s="144"/>
      <c r="OQ131" s="144"/>
      <c r="OR131" s="144"/>
      <c r="OS131" s="144"/>
      <c r="OT131" s="144"/>
      <c r="OU131" s="144"/>
    </row>
    <row r="132" spans="1:411">
      <c r="A132">
        <v>17</v>
      </c>
      <c r="B132">
        <v>212</v>
      </c>
      <c r="C132" t="s">
        <v>85</v>
      </c>
      <c r="D132" t="s">
        <v>127</v>
      </c>
      <c r="E132" s="257" t="s">
        <v>104</v>
      </c>
      <c r="F132" t="s">
        <v>84</v>
      </c>
      <c r="G132">
        <v>1</v>
      </c>
      <c r="H132">
        <v>652.43499999999995</v>
      </c>
      <c r="I132">
        <v>651.14400000000001</v>
      </c>
      <c r="J132">
        <v>649.51800000000003</v>
      </c>
      <c r="K132">
        <v>647.86599999999999</v>
      </c>
      <c r="L132">
        <v>645.77800000000002</v>
      </c>
      <c r="M132" s="258" t="s">
        <v>1348</v>
      </c>
      <c r="N132" s="258" t="s">
        <v>1349</v>
      </c>
      <c r="O132" s="5" t="s">
        <v>1624</v>
      </c>
      <c r="BM132" s="144"/>
      <c r="BN132" s="144"/>
      <c r="BO132" s="144"/>
      <c r="BP132" s="144"/>
      <c r="BQ132" s="144"/>
      <c r="BR132" s="144"/>
      <c r="BS132" s="144"/>
      <c r="BT132" s="144"/>
      <c r="BU132" s="144"/>
      <c r="BV132" s="144"/>
      <c r="BW132" s="144"/>
      <c r="BX132" s="144"/>
      <c r="BY132" s="144"/>
      <c r="BZ132" s="144"/>
      <c r="CA132" s="144"/>
      <c r="ER132" s="144"/>
      <c r="ES132" s="144"/>
      <c r="ET132" s="144"/>
      <c r="EU132" s="144"/>
      <c r="EV132" s="144"/>
      <c r="EW132" s="144"/>
      <c r="EX132" s="144"/>
      <c r="EY132" s="144"/>
      <c r="EZ132" s="144"/>
      <c r="FA132" s="144"/>
      <c r="FB132" s="144"/>
      <c r="FC132" s="144"/>
      <c r="FD132" s="144"/>
      <c r="FE132" s="144"/>
      <c r="FF132" s="144"/>
      <c r="HW132" s="144"/>
      <c r="HX132" s="144"/>
      <c r="HY132" s="144"/>
      <c r="HZ132" s="144"/>
      <c r="IA132" s="144"/>
      <c r="IB132" s="144"/>
      <c r="IC132" s="144"/>
      <c r="ID132" s="144"/>
      <c r="IE132" s="144"/>
      <c r="IF132" s="144"/>
      <c r="IG132" s="144"/>
      <c r="IH132" s="144"/>
      <c r="II132" s="144"/>
      <c r="IJ132" s="144"/>
      <c r="IK132" s="144"/>
      <c r="LB132" s="144"/>
      <c r="LC132" s="144"/>
      <c r="LD132" s="144"/>
      <c r="LE132" s="144"/>
      <c r="LF132" s="144"/>
      <c r="LG132" s="144"/>
      <c r="LH132" s="144"/>
      <c r="LI132" s="144"/>
      <c r="LJ132" s="144"/>
      <c r="LK132" s="144"/>
      <c r="LL132" s="144"/>
      <c r="LM132" s="144"/>
      <c r="LN132" s="144"/>
      <c r="LO132" s="144"/>
      <c r="LP132" s="144"/>
      <c r="OG132" s="144"/>
      <c r="OH132" s="144"/>
      <c r="OI132" s="144"/>
      <c r="OJ132" s="144"/>
      <c r="OK132" s="144"/>
      <c r="OL132" s="144"/>
      <c r="OM132" s="144"/>
      <c r="ON132" s="144"/>
      <c r="OO132" s="144"/>
      <c r="OP132" s="144"/>
      <c r="OQ132" s="144"/>
      <c r="OR132" s="144"/>
      <c r="OS132" s="144"/>
      <c r="OT132" s="144"/>
      <c r="OU132" s="144"/>
    </row>
    <row r="133" spans="1:411">
      <c r="A133">
        <v>17</v>
      </c>
      <c r="B133">
        <v>206</v>
      </c>
      <c r="C133" t="s">
        <v>85</v>
      </c>
      <c r="D133" t="s">
        <v>127</v>
      </c>
      <c r="E133" s="257" t="s">
        <v>677</v>
      </c>
      <c r="F133" t="s">
        <v>84</v>
      </c>
      <c r="G133">
        <v>1</v>
      </c>
      <c r="H133">
        <v>651.14400000000001</v>
      </c>
      <c r="I133">
        <v>648.74</v>
      </c>
      <c r="J133">
        <v>647.08799999999997</v>
      </c>
      <c r="K133">
        <v>645.52800000000002</v>
      </c>
      <c r="L133">
        <v>643.42100000000005</v>
      </c>
      <c r="M133" s="258" t="s">
        <v>1348</v>
      </c>
      <c r="N133" s="258" t="s">
        <v>1349</v>
      </c>
      <c r="O133" s="5" t="s">
        <v>1625</v>
      </c>
      <c r="BM133" s="144"/>
      <c r="BN133" s="144"/>
      <c r="BO133" s="144"/>
      <c r="BP133" s="144"/>
      <c r="BQ133" s="144"/>
      <c r="BR133" s="144"/>
      <c r="BS133" s="144"/>
      <c r="BT133" s="144"/>
      <c r="BU133" s="144"/>
      <c r="BV133" s="144"/>
      <c r="BW133" s="144"/>
      <c r="BX133" s="144"/>
      <c r="BY133" s="144"/>
      <c r="BZ133" s="144"/>
      <c r="CA133" s="144"/>
      <c r="ER133" s="144"/>
      <c r="ES133" s="144"/>
      <c r="ET133" s="144"/>
      <c r="EU133" s="144"/>
      <c r="EV133" s="144"/>
      <c r="EW133" s="144"/>
      <c r="EX133" s="144"/>
      <c r="EY133" s="144"/>
      <c r="EZ133" s="144"/>
      <c r="FA133" s="144"/>
      <c r="FB133" s="144"/>
      <c r="FC133" s="144"/>
      <c r="FD133" s="144"/>
      <c r="FE133" s="144"/>
      <c r="FF133" s="144"/>
      <c r="HW133" s="144"/>
      <c r="HX133" s="144"/>
      <c r="HY133" s="144"/>
      <c r="HZ133" s="144"/>
      <c r="IA133" s="144"/>
      <c r="IB133" s="144"/>
      <c r="IC133" s="144"/>
      <c r="ID133" s="144"/>
      <c r="IE133" s="144"/>
      <c r="IF133" s="144"/>
      <c r="IG133" s="144"/>
      <c r="IH133" s="144"/>
      <c r="II133" s="144"/>
      <c r="IJ133" s="144"/>
      <c r="IK133" s="144"/>
      <c r="LB133" s="144"/>
      <c r="LC133" s="144"/>
      <c r="LD133" s="144"/>
      <c r="LE133" s="144"/>
      <c r="LF133" s="144"/>
      <c r="LG133" s="144"/>
      <c r="LH133" s="144"/>
      <c r="LI133" s="144"/>
      <c r="LJ133" s="144"/>
      <c r="LK133" s="144"/>
      <c r="LL133" s="144"/>
      <c r="LM133" s="144"/>
      <c r="LN133" s="144"/>
      <c r="LO133" s="144"/>
      <c r="LP133" s="144"/>
      <c r="OG133" s="144"/>
      <c r="OH133" s="144"/>
      <c r="OI133" s="144"/>
      <c r="OJ133" s="144"/>
      <c r="OK133" s="144"/>
      <c r="OL133" s="144"/>
      <c r="OM133" s="144"/>
      <c r="ON133" s="144"/>
      <c r="OO133" s="144"/>
      <c r="OP133" s="144"/>
      <c r="OQ133" s="144"/>
      <c r="OR133" s="144"/>
      <c r="OS133" s="144"/>
      <c r="OT133" s="144"/>
      <c r="OU133" s="144"/>
    </row>
    <row r="134" spans="1:411">
      <c r="A134">
        <v>24</v>
      </c>
      <c r="B134">
        <v>221</v>
      </c>
      <c r="C134" t="s">
        <v>85</v>
      </c>
      <c r="D134" t="s">
        <v>137</v>
      </c>
      <c r="E134" s="257" t="s">
        <v>686</v>
      </c>
      <c r="F134" t="s">
        <v>83</v>
      </c>
      <c r="G134">
        <v>1</v>
      </c>
      <c r="H134">
        <v>947.97799999999995</v>
      </c>
      <c r="I134">
        <v>944.98699999999997</v>
      </c>
      <c r="J134">
        <v>943.28800000000001</v>
      </c>
      <c r="K134">
        <v>939.20299999999997</v>
      </c>
      <c r="L134">
        <v>933.678</v>
      </c>
      <c r="M134" s="258" t="s">
        <v>1350</v>
      </c>
      <c r="N134" s="258" t="s">
        <v>1351</v>
      </c>
      <c r="O134" s="5" t="s">
        <v>1626</v>
      </c>
      <c r="BM134" s="144"/>
      <c r="BN134" s="144"/>
      <c r="BO134" s="144"/>
      <c r="BP134" s="144"/>
      <c r="BQ134" s="144"/>
      <c r="BR134" s="144"/>
      <c r="BS134" s="144"/>
      <c r="BT134" s="144"/>
      <c r="BU134" s="144"/>
      <c r="BV134" s="144"/>
      <c r="BW134" s="144"/>
      <c r="BX134" s="144"/>
      <c r="BY134" s="144"/>
      <c r="BZ134" s="144"/>
      <c r="CA134" s="144"/>
      <c r="ER134" s="144"/>
      <c r="ES134" s="144"/>
      <c r="ET134" s="144"/>
      <c r="EU134" s="144"/>
      <c r="EV134" s="144"/>
      <c r="EW134" s="144"/>
      <c r="EX134" s="144"/>
      <c r="EY134" s="144"/>
      <c r="EZ134" s="144"/>
      <c r="FA134" s="144"/>
      <c r="FB134" s="144"/>
      <c r="FC134" s="144"/>
      <c r="FD134" s="144"/>
      <c r="FE134" s="144"/>
      <c r="FF134" s="144"/>
      <c r="HW134" s="144"/>
      <c r="HX134" s="144"/>
      <c r="HY134" s="144"/>
      <c r="HZ134" s="144"/>
      <c r="IA134" s="144"/>
      <c r="IB134" s="144"/>
      <c r="IC134" s="144"/>
      <c r="ID134" s="144"/>
      <c r="IE134" s="144"/>
      <c r="IF134" s="144"/>
      <c r="IG134" s="144"/>
      <c r="IH134" s="144"/>
      <c r="II134" s="144"/>
      <c r="IJ134" s="144"/>
      <c r="IK134" s="144"/>
      <c r="LB134" s="144"/>
      <c r="LC134" s="144"/>
      <c r="LD134" s="144"/>
      <c r="LE134" s="144"/>
      <c r="LF134" s="144"/>
      <c r="LG134" s="144"/>
      <c r="LH134" s="144"/>
      <c r="LI134" s="144"/>
      <c r="LJ134" s="144"/>
      <c r="LK134" s="144"/>
      <c r="LL134" s="144"/>
      <c r="LM134" s="144"/>
      <c r="LN134" s="144"/>
      <c r="LO134" s="144"/>
      <c r="LP134" s="144"/>
      <c r="OG134" s="144"/>
      <c r="OH134" s="144"/>
      <c r="OI134" s="144"/>
      <c r="OJ134" s="144"/>
      <c r="OK134" s="144"/>
      <c r="OL134" s="144"/>
      <c r="OM134" s="144"/>
      <c r="ON134" s="144"/>
      <c r="OO134" s="144"/>
      <c r="OP134" s="144"/>
      <c r="OQ134" s="144"/>
      <c r="OR134" s="144"/>
      <c r="OS134" s="144"/>
      <c r="OT134" s="144"/>
      <c r="OU134" s="144"/>
    </row>
    <row r="135" spans="1:411">
      <c r="A135">
        <v>24</v>
      </c>
      <c r="B135">
        <v>222</v>
      </c>
      <c r="C135" t="s">
        <v>85</v>
      </c>
      <c r="D135" t="s">
        <v>137</v>
      </c>
      <c r="E135" s="257" t="s">
        <v>87</v>
      </c>
      <c r="F135" t="s">
        <v>83</v>
      </c>
      <c r="G135">
        <v>1</v>
      </c>
      <c r="H135">
        <v>945.34799999999996</v>
      </c>
      <c r="I135">
        <v>944.05700000000002</v>
      </c>
      <c r="J135">
        <v>942.27</v>
      </c>
      <c r="K135">
        <v>938.79499999999996</v>
      </c>
      <c r="L135">
        <v>933.21299999999997</v>
      </c>
      <c r="M135" s="258" t="s">
        <v>1350</v>
      </c>
      <c r="N135" s="258" t="s">
        <v>1351</v>
      </c>
      <c r="O135" s="5" t="s">
        <v>1627</v>
      </c>
      <c r="BM135" s="144"/>
      <c r="BN135" s="144"/>
      <c r="BO135" s="144"/>
      <c r="BP135" s="144"/>
      <c r="BQ135" s="144"/>
      <c r="BR135" s="144"/>
      <c r="BS135" s="144"/>
      <c r="BT135" s="144"/>
      <c r="BU135" s="144"/>
      <c r="BV135" s="144"/>
      <c r="BW135" s="144"/>
      <c r="BX135" s="144"/>
      <c r="BY135" s="144"/>
      <c r="BZ135" s="144"/>
      <c r="CA135" s="144"/>
      <c r="ER135" s="144"/>
      <c r="ES135" s="144"/>
      <c r="ET135" s="144"/>
      <c r="EU135" s="144"/>
      <c r="EV135" s="144"/>
      <c r="EW135" s="144"/>
      <c r="EX135" s="144"/>
      <c r="EY135" s="144"/>
      <c r="EZ135" s="144"/>
      <c r="FA135" s="144"/>
      <c r="FB135" s="144"/>
      <c r="FC135" s="144"/>
      <c r="FD135" s="144"/>
      <c r="FE135" s="144"/>
      <c r="FF135" s="144"/>
      <c r="HW135" s="144"/>
      <c r="HX135" s="144"/>
      <c r="HY135" s="144"/>
      <c r="HZ135" s="144"/>
      <c r="IA135" s="144"/>
      <c r="IB135" s="144"/>
      <c r="IC135" s="144"/>
      <c r="ID135" s="144"/>
      <c r="IE135" s="144"/>
      <c r="IF135" s="144"/>
      <c r="IG135" s="144"/>
      <c r="IH135" s="144"/>
      <c r="II135" s="144"/>
      <c r="IJ135" s="144"/>
      <c r="IK135" s="144"/>
      <c r="LB135" s="144"/>
      <c r="LC135" s="144"/>
      <c r="LD135" s="144"/>
      <c r="LE135" s="144"/>
      <c r="LF135" s="144"/>
      <c r="LG135" s="144"/>
      <c r="LH135" s="144"/>
      <c r="LI135" s="144"/>
      <c r="LJ135" s="144"/>
      <c r="LK135" s="144"/>
      <c r="LL135" s="144"/>
      <c r="LM135" s="144"/>
      <c r="LN135" s="144"/>
      <c r="LO135" s="144"/>
      <c r="LP135" s="144"/>
      <c r="OG135" s="144"/>
      <c r="OH135" s="144"/>
      <c r="OI135" s="144"/>
      <c r="OJ135" s="144"/>
      <c r="OK135" s="144"/>
      <c r="OL135" s="144"/>
      <c r="OM135" s="144"/>
      <c r="ON135" s="144"/>
      <c r="OO135" s="144"/>
      <c r="OP135" s="144"/>
      <c r="OQ135" s="144"/>
      <c r="OR135" s="144"/>
      <c r="OS135" s="144"/>
      <c r="OT135" s="144"/>
      <c r="OU135" s="144"/>
    </row>
    <row r="136" spans="1:411">
      <c r="A136">
        <v>24</v>
      </c>
      <c r="B136">
        <v>223</v>
      </c>
      <c r="C136" t="s">
        <v>85</v>
      </c>
      <c r="D136" t="s">
        <v>137</v>
      </c>
      <c r="E136" s="257" t="s">
        <v>480</v>
      </c>
      <c r="F136" t="s">
        <v>83</v>
      </c>
      <c r="G136">
        <v>1</v>
      </c>
      <c r="H136">
        <v>940.21900000000005</v>
      </c>
      <c r="I136">
        <v>939.68700000000001</v>
      </c>
      <c r="J136">
        <v>938.57500000000005</v>
      </c>
      <c r="K136">
        <v>934.74</v>
      </c>
      <c r="L136">
        <v>933.21299999999997</v>
      </c>
      <c r="M136" s="258" t="s">
        <v>1350</v>
      </c>
      <c r="N136" s="258" t="s">
        <v>1351</v>
      </c>
      <c r="O136" s="5" t="s">
        <v>1628</v>
      </c>
      <c r="BM136" s="144"/>
      <c r="BN136" s="144"/>
      <c r="BO136" s="144"/>
      <c r="BP136" s="144"/>
      <c r="BQ136" s="144"/>
      <c r="BR136" s="144"/>
      <c r="BS136" s="144"/>
      <c r="BT136" s="144"/>
      <c r="BU136" s="144"/>
      <c r="BV136" s="144"/>
      <c r="BW136" s="144"/>
      <c r="BX136" s="144"/>
      <c r="BY136" s="144"/>
      <c r="BZ136" s="144"/>
      <c r="CA136" s="144"/>
      <c r="ER136" s="144"/>
      <c r="ES136" s="144"/>
      <c r="ET136" s="144"/>
      <c r="EU136" s="144"/>
      <c r="EV136" s="144"/>
      <c r="EW136" s="144"/>
      <c r="EX136" s="144"/>
      <c r="EY136" s="144"/>
      <c r="EZ136" s="144"/>
      <c r="FA136" s="144"/>
      <c r="FB136" s="144"/>
      <c r="FC136" s="144"/>
      <c r="FD136" s="144"/>
      <c r="FE136" s="144"/>
      <c r="FF136" s="144"/>
      <c r="HW136" s="144"/>
      <c r="HX136" s="144"/>
      <c r="HY136" s="144"/>
      <c r="HZ136" s="144"/>
      <c r="IA136" s="144"/>
      <c r="IB136" s="144"/>
      <c r="IC136" s="144"/>
      <c r="ID136" s="144"/>
      <c r="IE136" s="144"/>
      <c r="IF136" s="144"/>
      <c r="IG136" s="144"/>
      <c r="IH136" s="144"/>
      <c r="II136" s="144"/>
      <c r="IJ136" s="144"/>
      <c r="IK136" s="144"/>
      <c r="LB136" s="144"/>
      <c r="LC136" s="144"/>
      <c r="LD136" s="144"/>
      <c r="LE136" s="144"/>
      <c r="LF136" s="144"/>
      <c r="LG136" s="144"/>
      <c r="LH136" s="144"/>
      <c r="LI136" s="144"/>
      <c r="LJ136" s="144"/>
      <c r="LK136" s="144"/>
      <c r="LL136" s="144"/>
      <c r="LM136" s="144"/>
      <c r="LN136" s="144"/>
      <c r="LO136" s="144"/>
      <c r="LP136" s="144"/>
      <c r="OG136" s="144"/>
      <c r="OH136" s="144"/>
      <c r="OI136" s="144"/>
      <c r="OJ136" s="144"/>
      <c r="OK136" s="144"/>
      <c r="OL136" s="144"/>
      <c r="OM136" s="144"/>
      <c r="ON136" s="144"/>
      <c r="OO136" s="144"/>
      <c r="OP136" s="144"/>
      <c r="OQ136" s="144"/>
      <c r="OR136" s="144"/>
      <c r="OS136" s="144"/>
      <c r="OT136" s="144"/>
      <c r="OU136" s="144"/>
    </row>
    <row r="137" spans="1:411">
      <c r="A137">
        <v>24</v>
      </c>
      <c r="B137">
        <v>224</v>
      </c>
      <c r="C137" t="s">
        <v>85</v>
      </c>
      <c r="D137" t="s">
        <v>137</v>
      </c>
      <c r="E137" s="257" t="s">
        <v>687</v>
      </c>
      <c r="F137" t="s">
        <v>83</v>
      </c>
      <c r="G137">
        <v>1</v>
      </c>
      <c r="H137">
        <v>939.803</v>
      </c>
      <c r="I137">
        <v>939.20299999999997</v>
      </c>
      <c r="J137">
        <v>938.13199999999995</v>
      </c>
      <c r="K137">
        <v>934.26300000000003</v>
      </c>
      <c r="L137">
        <v>932.82399999999996</v>
      </c>
      <c r="M137" s="258" t="s">
        <v>1350</v>
      </c>
      <c r="N137" s="258" t="s">
        <v>1351</v>
      </c>
      <c r="O137" s="5" t="s">
        <v>1629</v>
      </c>
      <c r="BM137" s="144"/>
      <c r="BN137" s="144"/>
      <c r="BO137" s="144"/>
      <c r="BP137" s="144"/>
      <c r="BQ137" s="144"/>
      <c r="BR137" s="144"/>
      <c r="BS137" s="144"/>
      <c r="BT137" s="144"/>
      <c r="BU137" s="144"/>
      <c r="BV137" s="144"/>
      <c r="BW137" s="144"/>
      <c r="BX137" s="144"/>
      <c r="BY137" s="144"/>
      <c r="BZ137" s="144"/>
      <c r="CA137" s="144"/>
      <c r="ER137" s="144"/>
      <c r="ES137" s="144"/>
      <c r="ET137" s="144"/>
      <c r="EU137" s="144"/>
      <c r="EV137" s="144"/>
      <c r="EW137" s="144"/>
      <c r="EX137" s="144"/>
      <c r="EY137" s="144"/>
      <c r="EZ137" s="144"/>
      <c r="FA137" s="144"/>
      <c r="FB137" s="144"/>
      <c r="FC137" s="144"/>
      <c r="FD137" s="144"/>
      <c r="FE137" s="144"/>
      <c r="FF137" s="144"/>
      <c r="HW137" s="144"/>
      <c r="HX137" s="144"/>
      <c r="HY137" s="144"/>
      <c r="HZ137" s="144"/>
      <c r="IA137" s="144"/>
      <c r="IB137" s="144"/>
      <c r="IC137" s="144"/>
      <c r="ID137" s="144"/>
      <c r="IE137" s="144"/>
      <c r="IF137" s="144"/>
      <c r="IG137" s="144"/>
      <c r="IH137" s="144"/>
      <c r="II137" s="144"/>
      <c r="IJ137" s="144"/>
      <c r="IK137" s="144"/>
      <c r="LB137" s="144"/>
      <c r="LC137" s="144"/>
      <c r="LD137" s="144"/>
      <c r="LE137" s="144"/>
      <c r="LF137" s="144"/>
      <c r="LG137" s="144"/>
      <c r="LH137" s="144"/>
      <c r="LI137" s="144"/>
      <c r="LJ137" s="144"/>
      <c r="LK137" s="144"/>
      <c r="LL137" s="144"/>
      <c r="LM137" s="144"/>
      <c r="LN137" s="144"/>
      <c r="LO137" s="144"/>
      <c r="LP137" s="144"/>
      <c r="OG137" s="144"/>
      <c r="OH137" s="144"/>
      <c r="OI137" s="144"/>
      <c r="OJ137" s="144"/>
      <c r="OK137" s="144"/>
      <c r="OL137" s="144"/>
      <c r="OM137" s="144"/>
      <c r="ON137" s="144"/>
      <c r="OO137" s="144"/>
      <c r="OP137" s="144"/>
      <c r="OQ137" s="144"/>
      <c r="OR137" s="144"/>
      <c r="OS137" s="144"/>
      <c r="OT137" s="144"/>
      <c r="OU137" s="144"/>
    </row>
    <row r="138" spans="1:411">
      <c r="A138">
        <v>24</v>
      </c>
      <c r="B138">
        <v>228</v>
      </c>
      <c r="C138" t="s">
        <v>85</v>
      </c>
      <c r="D138" t="s">
        <v>137</v>
      </c>
      <c r="E138" s="257" t="s">
        <v>689</v>
      </c>
      <c r="F138" t="s">
        <v>83</v>
      </c>
      <c r="G138">
        <v>1</v>
      </c>
      <c r="H138">
        <v>939.20299999999997</v>
      </c>
      <c r="I138">
        <v>938.57500000000005</v>
      </c>
      <c r="J138">
        <v>934.93799999999999</v>
      </c>
      <c r="K138">
        <v>933.85799999999995</v>
      </c>
      <c r="L138">
        <v>931.55700000000002</v>
      </c>
      <c r="M138" s="258" t="s">
        <v>1350</v>
      </c>
      <c r="N138" s="258" t="s">
        <v>1351</v>
      </c>
      <c r="O138" s="5" t="s">
        <v>1630</v>
      </c>
      <c r="BM138" s="144"/>
      <c r="BN138" s="144"/>
      <c r="BO138" s="144"/>
      <c r="BP138" s="144"/>
      <c r="BQ138" s="144"/>
      <c r="BR138" s="144"/>
      <c r="BS138" s="144"/>
      <c r="BT138" s="144"/>
      <c r="BU138" s="144"/>
      <c r="BV138" s="144"/>
      <c r="BW138" s="144"/>
      <c r="BX138" s="144"/>
      <c r="BY138" s="144"/>
      <c r="BZ138" s="144"/>
      <c r="CA138" s="144"/>
      <c r="ER138" s="144"/>
      <c r="ES138" s="144"/>
      <c r="ET138" s="144"/>
      <c r="EU138" s="144"/>
      <c r="EV138" s="144"/>
      <c r="EW138" s="144"/>
      <c r="EX138" s="144"/>
      <c r="EY138" s="144"/>
      <c r="EZ138" s="144"/>
      <c r="FA138" s="144"/>
      <c r="FB138" s="144"/>
      <c r="FC138" s="144"/>
      <c r="FD138" s="144"/>
      <c r="FE138" s="144"/>
      <c r="FF138" s="144"/>
      <c r="HW138" s="144"/>
      <c r="HX138" s="144"/>
      <c r="HY138" s="144"/>
      <c r="HZ138" s="144"/>
      <c r="IA138" s="144"/>
      <c r="IB138" s="144"/>
      <c r="IC138" s="144"/>
      <c r="ID138" s="144"/>
      <c r="IE138" s="144"/>
      <c r="IF138" s="144"/>
      <c r="IG138" s="144"/>
      <c r="IH138" s="144"/>
      <c r="II138" s="144"/>
      <c r="IJ138" s="144"/>
      <c r="IK138" s="144"/>
      <c r="LB138" s="144"/>
      <c r="LC138" s="144"/>
      <c r="LD138" s="144"/>
      <c r="LE138" s="144"/>
      <c r="LF138" s="144"/>
      <c r="LG138" s="144"/>
      <c r="LH138" s="144"/>
      <c r="LI138" s="144"/>
      <c r="LJ138" s="144"/>
      <c r="LK138" s="144"/>
      <c r="LL138" s="144"/>
      <c r="LM138" s="144"/>
      <c r="LN138" s="144"/>
      <c r="LO138" s="144"/>
      <c r="LP138" s="144"/>
      <c r="OG138" s="144"/>
      <c r="OH138" s="144"/>
      <c r="OI138" s="144"/>
      <c r="OJ138" s="144"/>
      <c r="OK138" s="144"/>
      <c r="OL138" s="144"/>
      <c r="OM138" s="144"/>
      <c r="ON138" s="144"/>
      <c r="OO138" s="144"/>
      <c r="OP138" s="144"/>
      <c r="OQ138" s="144"/>
      <c r="OR138" s="144"/>
      <c r="OS138" s="144"/>
      <c r="OT138" s="144"/>
      <c r="OU138" s="144"/>
    </row>
    <row r="139" spans="1:411">
      <c r="A139">
        <v>24</v>
      </c>
      <c r="B139">
        <v>232</v>
      </c>
      <c r="C139" t="s">
        <v>85</v>
      </c>
      <c r="D139" t="s">
        <v>137</v>
      </c>
      <c r="E139" s="257" t="s">
        <v>502</v>
      </c>
      <c r="F139" t="s">
        <v>83</v>
      </c>
      <c r="G139">
        <v>1</v>
      </c>
      <c r="H139">
        <v>939.20299999999997</v>
      </c>
      <c r="I139">
        <v>938.14300000000003</v>
      </c>
      <c r="J139">
        <v>934.74</v>
      </c>
      <c r="K139">
        <v>933.21299999999997</v>
      </c>
      <c r="L139">
        <v>932.03200000000004</v>
      </c>
      <c r="M139" s="258" t="s">
        <v>1350</v>
      </c>
      <c r="N139" s="258" t="s">
        <v>1351</v>
      </c>
      <c r="O139" s="5" t="s">
        <v>1631</v>
      </c>
      <c r="BM139" s="144"/>
      <c r="BN139" s="144"/>
      <c r="BO139" s="144"/>
      <c r="BP139" s="144"/>
      <c r="BQ139" s="144"/>
      <c r="BR139" s="144"/>
      <c r="BS139" s="144"/>
      <c r="BT139" s="144"/>
      <c r="BU139" s="144"/>
      <c r="BV139" s="144"/>
      <c r="BW139" s="144"/>
      <c r="BX139" s="144"/>
      <c r="BY139" s="144"/>
      <c r="BZ139" s="144"/>
      <c r="CA139" s="144"/>
      <c r="ER139" s="144"/>
      <c r="ES139" s="144"/>
      <c r="ET139" s="144"/>
      <c r="EU139" s="144"/>
      <c r="EV139" s="144"/>
      <c r="EW139" s="144"/>
      <c r="EX139" s="144"/>
      <c r="EY139" s="144"/>
      <c r="EZ139" s="144"/>
      <c r="FA139" s="144"/>
      <c r="FB139" s="144"/>
      <c r="FC139" s="144"/>
      <c r="FD139" s="144"/>
      <c r="FE139" s="144"/>
      <c r="FF139" s="144"/>
      <c r="HW139" s="144"/>
      <c r="HX139" s="144"/>
      <c r="HY139" s="144"/>
      <c r="HZ139" s="144"/>
      <c r="IA139" s="144"/>
      <c r="IB139" s="144"/>
      <c r="IC139" s="144"/>
      <c r="ID139" s="144"/>
      <c r="IE139" s="144"/>
      <c r="IF139" s="144"/>
      <c r="IG139" s="144"/>
      <c r="IH139" s="144"/>
      <c r="II139" s="144"/>
      <c r="IJ139" s="144"/>
      <c r="IK139" s="144"/>
      <c r="LB139" s="144"/>
      <c r="LC139" s="144"/>
      <c r="LD139" s="144"/>
      <c r="LE139" s="144"/>
      <c r="LF139" s="144"/>
      <c r="LG139" s="144"/>
      <c r="LH139" s="144"/>
      <c r="LI139" s="144"/>
      <c r="LJ139" s="144"/>
      <c r="LK139" s="144"/>
      <c r="LL139" s="144"/>
      <c r="LM139" s="144"/>
      <c r="LN139" s="144"/>
      <c r="LO139" s="144"/>
      <c r="LP139" s="144"/>
      <c r="OG139" s="144"/>
      <c r="OH139" s="144"/>
      <c r="OI139" s="144"/>
      <c r="OJ139" s="144"/>
      <c r="OK139" s="144"/>
      <c r="OL139" s="144"/>
      <c r="OM139" s="144"/>
      <c r="ON139" s="144"/>
      <c r="OO139" s="144"/>
      <c r="OP139" s="144"/>
      <c r="OQ139" s="144"/>
      <c r="OR139" s="144"/>
      <c r="OS139" s="144"/>
      <c r="OT139" s="144"/>
      <c r="OU139" s="144"/>
    </row>
    <row r="140" spans="1:411">
      <c r="A140">
        <v>24</v>
      </c>
      <c r="B140">
        <v>230</v>
      </c>
      <c r="C140" t="s">
        <v>85</v>
      </c>
      <c r="D140" t="s">
        <v>137</v>
      </c>
      <c r="E140" s="257" t="s">
        <v>493</v>
      </c>
      <c r="F140" t="s">
        <v>83</v>
      </c>
      <c r="G140">
        <v>1</v>
      </c>
      <c r="H140">
        <v>939.20299999999997</v>
      </c>
      <c r="I140">
        <v>938.57500000000005</v>
      </c>
      <c r="J140">
        <v>934.26300000000003</v>
      </c>
      <c r="K140">
        <v>931.55700000000002</v>
      </c>
      <c r="L140">
        <v>930.23699999999997</v>
      </c>
      <c r="M140" s="258" t="s">
        <v>1350</v>
      </c>
      <c r="N140" s="258" t="s">
        <v>1351</v>
      </c>
      <c r="O140" s="5" t="s">
        <v>1632</v>
      </c>
      <c r="BM140" s="144"/>
      <c r="BN140" s="144"/>
      <c r="BO140" s="144"/>
      <c r="BP140" s="144"/>
      <c r="BQ140" s="144"/>
      <c r="BR140" s="144"/>
      <c r="BS140" s="144"/>
      <c r="BT140" s="144"/>
      <c r="BU140" s="144"/>
      <c r="BV140" s="144"/>
      <c r="BW140" s="144"/>
      <c r="BX140" s="144"/>
      <c r="BY140" s="144"/>
      <c r="BZ140" s="144"/>
      <c r="CA140" s="144"/>
      <c r="ER140" s="144"/>
      <c r="ES140" s="144"/>
      <c r="ET140" s="144"/>
      <c r="EU140" s="144"/>
      <c r="EV140" s="144"/>
      <c r="EW140" s="144"/>
      <c r="EX140" s="144"/>
      <c r="EY140" s="144"/>
      <c r="EZ140" s="144"/>
      <c r="FA140" s="144"/>
      <c r="FB140" s="144"/>
      <c r="FC140" s="144"/>
      <c r="FD140" s="144"/>
      <c r="FE140" s="144"/>
      <c r="FF140" s="144"/>
      <c r="HW140" s="144"/>
      <c r="HX140" s="144"/>
      <c r="HY140" s="144"/>
      <c r="HZ140" s="144"/>
      <c r="IA140" s="144"/>
      <c r="IB140" s="144"/>
      <c r="IC140" s="144"/>
      <c r="ID140" s="144"/>
      <c r="IE140" s="144"/>
      <c r="IF140" s="144"/>
      <c r="IG140" s="144"/>
      <c r="IH140" s="144"/>
      <c r="II140" s="144"/>
      <c r="IJ140" s="144"/>
      <c r="IK140" s="144"/>
      <c r="LB140" s="144"/>
      <c r="LC140" s="144"/>
      <c r="LD140" s="144"/>
      <c r="LE140" s="144"/>
      <c r="LF140" s="144"/>
      <c r="LG140" s="144"/>
      <c r="LH140" s="144"/>
      <c r="LI140" s="144"/>
      <c r="LJ140" s="144"/>
      <c r="LK140" s="144"/>
      <c r="LL140" s="144"/>
      <c r="LM140" s="144"/>
      <c r="LN140" s="144"/>
      <c r="LO140" s="144"/>
      <c r="LP140" s="144"/>
      <c r="OG140" s="144"/>
      <c r="OH140" s="144"/>
      <c r="OI140" s="144"/>
      <c r="OJ140" s="144"/>
      <c r="OK140" s="144"/>
      <c r="OL140" s="144"/>
      <c r="OM140" s="144"/>
      <c r="ON140" s="144"/>
      <c r="OO140" s="144"/>
      <c r="OP140" s="144"/>
      <c r="OQ140" s="144"/>
      <c r="OR140" s="144"/>
      <c r="OS140" s="144"/>
      <c r="OT140" s="144"/>
      <c r="OU140" s="144"/>
    </row>
    <row r="141" spans="1:411">
      <c r="A141">
        <v>24</v>
      </c>
      <c r="B141">
        <v>231</v>
      </c>
      <c r="C141" t="s">
        <v>85</v>
      </c>
      <c r="D141" t="s">
        <v>137</v>
      </c>
      <c r="E141" s="257" t="s">
        <v>690</v>
      </c>
      <c r="F141" t="s">
        <v>83</v>
      </c>
      <c r="G141">
        <v>1</v>
      </c>
      <c r="H141">
        <v>934.54899999999998</v>
      </c>
      <c r="I141">
        <v>933.21299999999997</v>
      </c>
      <c r="J141">
        <v>931.84299999999996</v>
      </c>
      <c r="K141">
        <v>930.4</v>
      </c>
      <c r="L141">
        <v>927.90200000000004</v>
      </c>
      <c r="M141" s="258" t="s">
        <v>1350</v>
      </c>
      <c r="N141" s="258" t="s">
        <v>1351</v>
      </c>
      <c r="O141" s="5" t="s">
        <v>1633</v>
      </c>
      <c r="BM141" s="144"/>
      <c r="BN141" s="144"/>
      <c r="BO141" s="144"/>
      <c r="BP141" s="144"/>
      <c r="BQ141" s="144"/>
      <c r="BR141" s="144"/>
      <c r="BS141" s="144"/>
      <c r="BT141" s="144"/>
      <c r="BU141" s="144"/>
      <c r="BV141" s="144"/>
      <c r="BW141" s="144"/>
      <c r="BX141" s="144"/>
      <c r="BY141" s="144"/>
      <c r="BZ141" s="144"/>
      <c r="CA141" s="144"/>
      <c r="ER141" s="144"/>
      <c r="ES141" s="144"/>
      <c r="ET141" s="144"/>
      <c r="EU141" s="144"/>
      <c r="EV141" s="144"/>
      <c r="EW141" s="144"/>
      <c r="EX141" s="144"/>
      <c r="EY141" s="144"/>
      <c r="EZ141" s="144"/>
      <c r="FA141" s="144"/>
      <c r="FB141" s="144"/>
      <c r="FC141" s="144"/>
      <c r="FD141" s="144"/>
      <c r="FE141" s="144"/>
      <c r="FF141" s="144"/>
      <c r="HW141" s="144"/>
      <c r="HX141" s="144"/>
      <c r="HY141" s="144"/>
      <c r="HZ141" s="144"/>
      <c r="IA141" s="144"/>
      <c r="IB141" s="144"/>
      <c r="IC141" s="144"/>
      <c r="ID141" s="144"/>
      <c r="IE141" s="144"/>
      <c r="IF141" s="144"/>
      <c r="IG141" s="144"/>
      <c r="IH141" s="144"/>
      <c r="II141" s="144"/>
      <c r="IJ141" s="144"/>
      <c r="IK141" s="144"/>
      <c r="LB141" s="144"/>
      <c r="LC141" s="144"/>
      <c r="LD141" s="144"/>
      <c r="LE141" s="144"/>
      <c r="LF141" s="144"/>
      <c r="LG141" s="144"/>
      <c r="LH141" s="144"/>
      <c r="LI141" s="144"/>
      <c r="LJ141" s="144"/>
      <c r="LK141" s="144"/>
      <c r="LL141" s="144"/>
      <c r="LM141" s="144"/>
      <c r="LN141" s="144"/>
      <c r="LO141" s="144"/>
      <c r="LP141" s="144"/>
      <c r="OG141" s="144"/>
      <c r="OH141" s="144"/>
      <c r="OI141" s="144"/>
      <c r="OJ141" s="144"/>
      <c r="OK141" s="144"/>
      <c r="OL141" s="144"/>
      <c r="OM141" s="144"/>
      <c r="ON141" s="144"/>
      <c r="OO141" s="144"/>
      <c r="OP141" s="144"/>
      <c r="OQ141" s="144"/>
      <c r="OR141" s="144"/>
      <c r="OS141" s="144"/>
      <c r="OT141" s="144"/>
      <c r="OU141" s="144"/>
    </row>
    <row r="142" spans="1:411">
      <c r="A142">
        <v>24</v>
      </c>
      <c r="B142">
        <v>237</v>
      </c>
      <c r="C142" t="s">
        <v>85</v>
      </c>
      <c r="D142" t="s">
        <v>137</v>
      </c>
      <c r="E142" s="257" t="s">
        <v>72</v>
      </c>
      <c r="F142" t="s">
        <v>83</v>
      </c>
      <c r="G142">
        <v>1</v>
      </c>
      <c r="H142">
        <v>932.82399999999996</v>
      </c>
      <c r="I142">
        <v>931.84299999999996</v>
      </c>
      <c r="J142">
        <v>930.99400000000003</v>
      </c>
      <c r="K142">
        <v>929.27599999999995</v>
      </c>
      <c r="L142">
        <v>927.178</v>
      </c>
      <c r="M142" s="258" t="s">
        <v>1350</v>
      </c>
      <c r="N142" s="258" t="s">
        <v>1351</v>
      </c>
      <c r="O142" s="5" t="s">
        <v>1634</v>
      </c>
      <c r="BM142" s="144"/>
      <c r="BN142" s="144"/>
      <c r="BO142" s="144"/>
      <c r="BP142" s="144"/>
      <c r="BQ142" s="144"/>
      <c r="BR142" s="144"/>
      <c r="BS142" s="144"/>
      <c r="BT142" s="144"/>
      <c r="BU142" s="144"/>
      <c r="BV142" s="144"/>
      <c r="BW142" s="144"/>
      <c r="BX142" s="144"/>
      <c r="BY142" s="144"/>
      <c r="BZ142" s="144"/>
      <c r="CA142" s="144"/>
      <c r="ER142" s="144"/>
      <c r="ES142" s="144"/>
      <c r="ET142" s="144"/>
      <c r="EU142" s="144"/>
      <c r="EV142" s="144"/>
      <c r="EW142" s="144"/>
      <c r="EX142" s="144"/>
      <c r="EY142" s="144"/>
      <c r="EZ142" s="144"/>
      <c r="FA142" s="144"/>
      <c r="FB142" s="144"/>
      <c r="FC142" s="144"/>
      <c r="FD142" s="144"/>
      <c r="FE142" s="144"/>
      <c r="FF142" s="144"/>
      <c r="HW142" s="144"/>
      <c r="HX142" s="144"/>
      <c r="HY142" s="144"/>
      <c r="HZ142" s="144"/>
      <c r="IA142" s="144"/>
      <c r="IB142" s="144"/>
      <c r="IC142" s="144"/>
      <c r="ID142" s="144"/>
      <c r="IE142" s="144"/>
      <c r="IF142" s="144"/>
      <c r="IG142" s="144"/>
      <c r="IH142" s="144"/>
      <c r="II142" s="144"/>
      <c r="IJ142" s="144"/>
      <c r="IK142" s="144"/>
      <c r="LB142" s="144"/>
      <c r="LC142" s="144"/>
      <c r="LD142" s="144"/>
      <c r="LE142" s="144"/>
      <c r="LF142" s="144"/>
      <c r="LG142" s="144"/>
      <c r="LH142" s="144"/>
      <c r="LI142" s="144"/>
      <c r="LJ142" s="144"/>
      <c r="LK142" s="144"/>
      <c r="LL142" s="144"/>
      <c r="LM142" s="144"/>
      <c r="LN142" s="144"/>
      <c r="LO142" s="144"/>
      <c r="LP142" s="144"/>
      <c r="OG142" s="144"/>
      <c r="OH142" s="144"/>
      <c r="OI142" s="144"/>
      <c r="OJ142" s="144"/>
      <c r="OK142" s="144"/>
      <c r="OL142" s="144"/>
      <c r="OM142" s="144"/>
      <c r="ON142" s="144"/>
      <c r="OO142" s="144"/>
      <c r="OP142" s="144"/>
      <c r="OQ142" s="144"/>
      <c r="OR142" s="144"/>
      <c r="OS142" s="144"/>
      <c r="OT142" s="144"/>
      <c r="OU142" s="144"/>
    </row>
    <row r="143" spans="1:411">
      <c r="A143">
        <v>24</v>
      </c>
      <c r="B143">
        <v>236</v>
      </c>
      <c r="C143" t="s">
        <v>85</v>
      </c>
      <c r="D143" t="s">
        <v>137</v>
      </c>
      <c r="E143" s="257" t="s">
        <v>68</v>
      </c>
      <c r="F143" t="s">
        <v>83</v>
      </c>
      <c r="G143">
        <v>1</v>
      </c>
      <c r="H143">
        <v>932.82399999999996</v>
      </c>
      <c r="I143">
        <v>931.22</v>
      </c>
      <c r="J143">
        <v>930.23699999999997</v>
      </c>
      <c r="K143">
        <v>929.27599999999995</v>
      </c>
      <c r="L143">
        <v>927.279</v>
      </c>
      <c r="M143" s="258" t="s">
        <v>1350</v>
      </c>
      <c r="N143" s="258" t="s">
        <v>1351</v>
      </c>
      <c r="O143" s="5" t="s">
        <v>1635</v>
      </c>
      <c r="BM143" s="144"/>
      <c r="BN143" s="144"/>
      <c r="BO143" s="144"/>
      <c r="BP143" s="144"/>
      <c r="BQ143" s="144"/>
      <c r="BR143" s="144"/>
      <c r="BS143" s="144"/>
      <c r="BT143" s="144"/>
      <c r="BU143" s="144"/>
      <c r="BV143" s="144"/>
      <c r="BW143" s="144"/>
      <c r="BX143" s="144"/>
      <c r="BY143" s="144"/>
      <c r="BZ143" s="144"/>
      <c r="CA143" s="144"/>
      <c r="ER143" s="144"/>
      <c r="ES143" s="144"/>
      <c r="ET143" s="144"/>
      <c r="EU143" s="144"/>
      <c r="EV143" s="144"/>
      <c r="EW143" s="144"/>
      <c r="EX143" s="144"/>
      <c r="EY143" s="144"/>
      <c r="EZ143" s="144"/>
      <c r="FA143" s="144"/>
      <c r="FB143" s="144"/>
      <c r="FC143" s="144"/>
      <c r="FD143" s="144"/>
      <c r="FE143" s="144"/>
      <c r="FF143" s="144"/>
      <c r="HW143" s="144"/>
      <c r="HX143" s="144"/>
      <c r="HY143" s="144"/>
      <c r="HZ143" s="144"/>
      <c r="IA143" s="144"/>
      <c r="IB143" s="144"/>
      <c r="IC143" s="144"/>
      <c r="ID143" s="144"/>
      <c r="IE143" s="144"/>
      <c r="IF143" s="144"/>
      <c r="IG143" s="144"/>
      <c r="IH143" s="144"/>
      <c r="II143" s="144"/>
      <c r="IJ143" s="144"/>
      <c r="IK143" s="144"/>
      <c r="LB143" s="144"/>
      <c r="LC143" s="144"/>
      <c r="LD143" s="144"/>
      <c r="LE143" s="144"/>
      <c r="LF143" s="144"/>
      <c r="LG143" s="144"/>
      <c r="LH143" s="144"/>
      <c r="LI143" s="144"/>
      <c r="LJ143" s="144"/>
      <c r="LK143" s="144"/>
      <c r="LL143" s="144"/>
      <c r="LM143" s="144"/>
      <c r="LN143" s="144"/>
      <c r="LO143" s="144"/>
      <c r="LP143" s="144"/>
      <c r="OG143" s="144"/>
      <c r="OH143" s="144"/>
      <c r="OI143" s="144"/>
      <c r="OJ143" s="144"/>
      <c r="OK143" s="144"/>
      <c r="OL143" s="144"/>
      <c r="OM143" s="144"/>
      <c r="ON143" s="144"/>
      <c r="OO143" s="144"/>
      <c r="OP143" s="144"/>
      <c r="OQ143" s="144"/>
      <c r="OR143" s="144"/>
      <c r="OS143" s="144"/>
      <c r="OT143" s="144"/>
      <c r="OU143" s="144"/>
    </row>
    <row r="144" spans="1:411">
      <c r="A144">
        <v>24</v>
      </c>
      <c r="B144">
        <v>217</v>
      </c>
      <c r="C144" t="s">
        <v>85</v>
      </c>
      <c r="D144" t="s">
        <v>137</v>
      </c>
      <c r="E144" s="257" t="s">
        <v>96</v>
      </c>
      <c r="F144" t="s">
        <v>83</v>
      </c>
      <c r="G144">
        <v>1</v>
      </c>
      <c r="H144">
        <v>932.53800000000001</v>
      </c>
      <c r="I144">
        <v>931.22</v>
      </c>
      <c r="J144">
        <v>929.77099999999996</v>
      </c>
      <c r="K144">
        <v>928.70500000000004</v>
      </c>
      <c r="L144">
        <v>925.32500000000005</v>
      </c>
      <c r="M144" s="258" t="s">
        <v>1350</v>
      </c>
      <c r="N144" s="258" t="s">
        <v>1351</v>
      </c>
      <c r="O144" s="5" t="s">
        <v>1636</v>
      </c>
      <c r="BM144" s="144"/>
      <c r="BN144" s="144"/>
      <c r="BO144" s="144"/>
      <c r="BP144" s="144"/>
      <c r="BQ144" s="144"/>
      <c r="BR144" s="144"/>
      <c r="BS144" s="144"/>
      <c r="BT144" s="144"/>
      <c r="BU144" s="144"/>
      <c r="BV144" s="144"/>
      <c r="BW144" s="144"/>
      <c r="BX144" s="144"/>
      <c r="BY144" s="144"/>
      <c r="BZ144" s="144"/>
      <c r="CA144" s="144"/>
      <c r="ER144" s="144"/>
      <c r="ES144" s="144"/>
      <c r="ET144" s="144"/>
      <c r="EU144" s="144"/>
      <c r="EV144" s="144"/>
      <c r="EW144" s="144"/>
      <c r="EX144" s="144"/>
      <c r="EY144" s="144"/>
      <c r="EZ144" s="144"/>
      <c r="FA144" s="144"/>
      <c r="FB144" s="144"/>
      <c r="FC144" s="144"/>
      <c r="FD144" s="144"/>
      <c r="FE144" s="144"/>
      <c r="FF144" s="144"/>
      <c r="HW144" s="144"/>
      <c r="HX144" s="144"/>
      <c r="HY144" s="144"/>
      <c r="HZ144" s="144"/>
      <c r="IA144" s="144"/>
      <c r="IB144" s="144"/>
      <c r="IC144" s="144"/>
      <c r="ID144" s="144"/>
      <c r="IE144" s="144"/>
      <c r="IF144" s="144"/>
      <c r="IG144" s="144"/>
      <c r="IH144" s="144"/>
      <c r="II144" s="144"/>
      <c r="IJ144" s="144"/>
      <c r="IK144" s="144"/>
      <c r="LB144" s="144"/>
      <c r="LC144" s="144"/>
      <c r="LD144" s="144"/>
      <c r="LE144" s="144"/>
      <c r="LF144" s="144"/>
      <c r="LG144" s="144"/>
      <c r="LH144" s="144"/>
      <c r="LI144" s="144"/>
      <c r="LJ144" s="144"/>
      <c r="LK144" s="144"/>
      <c r="LL144" s="144"/>
      <c r="LM144" s="144"/>
      <c r="LN144" s="144"/>
      <c r="LO144" s="144"/>
      <c r="LP144" s="144"/>
      <c r="OG144" s="144"/>
      <c r="OH144" s="144"/>
      <c r="OI144" s="144"/>
      <c r="OJ144" s="144"/>
      <c r="OK144" s="144"/>
      <c r="OL144" s="144"/>
      <c r="OM144" s="144"/>
      <c r="ON144" s="144"/>
      <c r="OO144" s="144"/>
      <c r="OP144" s="144"/>
      <c r="OQ144" s="144"/>
      <c r="OR144" s="144"/>
      <c r="OS144" s="144"/>
      <c r="OT144" s="144"/>
      <c r="OU144" s="144"/>
    </row>
    <row r="145" spans="1:411">
      <c r="A145">
        <v>24</v>
      </c>
      <c r="B145">
        <v>220</v>
      </c>
      <c r="C145" t="s">
        <v>85</v>
      </c>
      <c r="D145" t="s">
        <v>137</v>
      </c>
      <c r="E145" s="257" t="s">
        <v>182</v>
      </c>
      <c r="F145" t="s">
        <v>83</v>
      </c>
      <c r="G145">
        <v>1</v>
      </c>
      <c r="H145">
        <v>932.53800000000001</v>
      </c>
      <c r="I145">
        <v>931.55700000000002</v>
      </c>
      <c r="J145">
        <v>929.77099999999996</v>
      </c>
      <c r="K145">
        <v>928.77099999999996</v>
      </c>
      <c r="L145">
        <v>925.52200000000005</v>
      </c>
      <c r="M145" s="258" t="s">
        <v>1350</v>
      </c>
      <c r="N145" s="258" t="s">
        <v>1351</v>
      </c>
      <c r="O145" s="5" t="s">
        <v>1637</v>
      </c>
      <c r="BM145" s="144"/>
      <c r="BN145" s="144"/>
      <c r="BO145" s="144"/>
      <c r="BP145" s="144"/>
      <c r="BQ145" s="144"/>
      <c r="BR145" s="144"/>
      <c r="BS145" s="144"/>
      <c r="BT145" s="144"/>
      <c r="BU145" s="144"/>
      <c r="BV145" s="144"/>
      <c r="BW145" s="144"/>
      <c r="BX145" s="144"/>
      <c r="BY145" s="144"/>
      <c r="BZ145" s="144"/>
      <c r="CA145" s="144"/>
      <c r="ER145" s="144"/>
      <c r="ES145" s="144"/>
      <c r="ET145" s="144"/>
      <c r="EU145" s="144"/>
      <c r="EV145" s="144"/>
      <c r="EW145" s="144"/>
      <c r="EX145" s="144"/>
      <c r="EY145" s="144"/>
      <c r="EZ145" s="144"/>
      <c r="FA145" s="144"/>
      <c r="FB145" s="144"/>
      <c r="FC145" s="144"/>
      <c r="FD145" s="144"/>
      <c r="FE145" s="144"/>
      <c r="FF145" s="144"/>
      <c r="HW145" s="144"/>
      <c r="HX145" s="144"/>
      <c r="HY145" s="144"/>
      <c r="HZ145" s="144"/>
      <c r="IA145" s="144"/>
      <c r="IB145" s="144"/>
      <c r="IC145" s="144"/>
      <c r="ID145" s="144"/>
      <c r="IE145" s="144"/>
      <c r="IF145" s="144"/>
      <c r="IG145" s="144"/>
      <c r="IH145" s="144"/>
      <c r="II145" s="144"/>
      <c r="IJ145" s="144"/>
      <c r="IK145" s="144"/>
      <c r="LB145" s="144"/>
      <c r="LC145" s="144"/>
      <c r="LD145" s="144"/>
      <c r="LE145" s="144"/>
      <c r="LF145" s="144"/>
      <c r="LG145" s="144"/>
      <c r="LH145" s="144"/>
      <c r="LI145" s="144"/>
      <c r="LJ145" s="144"/>
      <c r="LK145" s="144"/>
      <c r="LL145" s="144"/>
      <c r="LM145" s="144"/>
      <c r="LN145" s="144"/>
      <c r="LO145" s="144"/>
      <c r="LP145" s="144"/>
      <c r="OG145" s="144"/>
      <c r="OH145" s="144"/>
      <c r="OI145" s="144"/>
      <c r="OJ145" s="144"/>
      <c r="OK145" s="144"/>
      <c r="OL145" s="144"/>
      <c r="OM145" s="144"/>
      <c r="ON145" s="144"/>
      <c r="OO145" s="144"/>
      <c r="OP145" s="144"/>
      <c r="OQ145" s="144"/>
      <c r="OR145" s="144"/>
      <c r="OS145" s="144"/>
      <c r="OT145" s="144"/>
      <c r="OU145" s="144"/>
    </row>
    <row r="146" spans="1:411">
      <c r="A146">
        <v>24</v>
      </c>
      <c r="B146">
        <v>216</v>
      </c>
      <c r="C146" t="s">
        <v>85</v>
      </c>
      <c r="D146" t="s">
        <v>137</v>
      </c>
      <c r="E146" s="257" t="s">
        <v>69</v>
      </c>
      <c r="F146" t="s">
        <v>83</v>
      </c>
      <c r="G146">
        <v>1</v>
      </c>
      <c r="H146">
        <v>932.19</v>
      </c>
      <c r="I146">
        <v>931.21400000000006</v>
      </c>
      <c r="J146">
        <v>929.61400000000003</v>
      </c>
      <c r="K146">
        <v>927.90200000000004</v>
      </c>
      <c r="L146">
        <v>924.38199999999995</v>
      </c>
      <c r="M146" s="258" t="s">
        <v>1350</v>
      </c>
      <c r="N146" s="258" t="s">
        <v>1351</v>
      </c>
      <c r="O146" s="5" t="s">
        <v>1638</v>
      </c>
      <c r="BM146" s="144"/>
      <c r="BN146" s="144"/>
      <c r="BO146" s="144"/>
      <c r="BP146" s="144"/>
      <c r="BQ146" s="144"/>
      <c r="BR146" s="144"/>
      <c r="BS146" s="144"/>
      <c r="BT146" s="144"/>
      <c r="BU146" s="144"/>
      <c r="BV146" s="144"/>
      <c r="BW146" s="144"/>
      <c r="BX146" s="144"/>
      <c r="BY146" s="144"/>
      <c r="BZ146" s="144"/>
      <c r="CA146" s="144"/>
      <c r="ER146" s="144"/>
      <c r="ES146" s="144"/>
      <c r="ET146" s="144"/>
      <c r="EU146" s="144"/>
      <c r="EV146" s="144"/>
      <c r="EW146" s="144"/>
      <c r="EX146" s="144"/>
      <c r="EY146" s="144"/>
      <c r="EZ146" s="144"/>
      <c r="FA146" s="144"/>
      <c r="FB146" s="144"/>
      <c r="FC146" s="144"/>
      <c r="FD146" s="144"/>
      <c r="FE146" s="144"/>
      <c r="FF146" s="144"/>
      <c r="HW146" s="144"/>
      <c r="HX146" s="144"/>
      <c r="HY146" s="144"/>
      <c r="HZ146" s="144"/>
      <c r="IA146" s="144"/>
      <c r="IB146" s="144"/>
      <c r="IC146" s="144"/>
      <c r="ID146" s="144"/>
      <c r="IE146" s="144"/>
      <c r="IF146" s="144"/>
      <c r="IG146" s="144"/>
      <c r="IH146" s="144"/>
      <c r="II146" s="144"/>
      <c r="IJ146" s="144"/>
      <c r="IK146" s="144"/>
      <c r="LB146" s="144"/>
      <c r="LC146" s="144"/>
      <c r="LD146" s="144"/>
      <c r="LE146" s="144"/>
      <c r="LF146" s="144"/>
      <c r="LG146" s="144"/>
      <c r="LH146" s="144"/>
      <c r="LI146" s="144"/>
      <c r="LJ146" s="144"/>
      <c r="LK146" s="144"/>
      <c r="LL146" s="144"/>
      <c r="LM146" s="144"/>
      <c r="LN146" s="144"/>
      <c r="LO146" s="144"/>
      <c r="LP146" s="144"/>
      <c r="OG146" s="144"/>
      <c r="OH146" s="144"/>
      <c r="OI146" s="144"/>
      <c r="OJ146" s="144"/>
      <c r="OK146" s="144"/>
      <c r="OL146" s="144"/>
      <c r="OM146" s="144"/>
      <c r="ON146" s="144"/>
      <c r="OO146" s="144"/>
      <c r="OP146" s="144"/>
      <c r="OQ146" s="144"/>
      <c r="OR146" s="144"/>
      <c r="OS146" s="144"/>
      <c r="OT146" s="144"/>
      <c r="OU146" s="144"/>
    </row>
    <row r="147" spans="1:411">
      <c r="A147">
        <v>24</v>
      </c>
      <c r="B147">
        <v>219</v>
      </c>
      <c r="C147" t="s">
        <v>85</v>
      </c>
      <c r="D147" t="s">
        <v>137</v>
      </c>
      <c r="E147" s="257" t="s">
        <v>98</v>
      </c>
      <c r="F147" t="s">
        <v>83</v>
      </c>
      <c r="G147">
        <v>1</v>
      </c>
      <c r="H147">
        <v>932.19</v>
      </c>
      <c r="I147">
        <v>931.22</v>
      </c>
      <c r="J147">
        <v>929.61400000000003</v>
      </c>
      <c r="K147">
        <v>927.178</v>
      </c>
      <c r="L147">
        <v>922.91600000000005</v>
      </c>
      <c r="M147" s="258" t="s">
        <v>1350</v>
      </c>
      <c r="N147" s="258" t="s">
        <v>1351</v>
      </c>
      <c r="O147" s="5" t="s">
        <v>1639</v>
      </c>
      <c r="BM147" s="144"/>
      <c r="BN147" s="144"/>
      <c r="BO147" s="144"/>
      <c r="BP147" s="144"/>
      <c r="BQ147" s="144"/>
      <c r="BR147" s="144"/>
      <c r="BS147" s="144"/>
      <c r="BT147" s="144"/>
      <c r="BU147" s="144"/>
      <c r="BV147" s="144"/>
      <c r="BW147" s="144"/>
      <c r="BX147" s="144"/>
      <c r="BY147" s="144"/>
      <c r="BZ147" s="144"/>
      <c r="CA147" s="144"/>
      <c r="ER147" s="144"/>
      <c r="ES147" s="144"/>
      <c r="ET147" s="144"/>
      <c r="EU147" s="144"/>
      <c r="EV147" s="144"/>
      <c r="EW147" s="144"/>
      <c r="EX147" s="144"/>
      <c r="EY147" s="144"/>
      <c r="EZ147" s="144"/>
      <c r="FA147" s="144"/>
      <c r="FB147" s="144"/>
      <c r="FC147" s="144"/>
      <c r="FD147" s="144"/>
      <c r="FE147" s="144"/>
      <c r="FF147" s="144"/>
      <c r="HW147" s="144"/>
      <c r="HX147" s="144"/>
      <c r="HY147" s="144"/>
      <c r="HZ147" s="144"/>
      <c r="IA147" s="144"/>
      <c r="IB147" s="144"/>
      <c r="IC147" s="144"/>
      <c r="ID147" s="144"/>
      <c r="IE147" s="144"/>
      <c r="IF147" s="144"/>
      <c r="IG147" s="144"/>
      <c r="IH147" s="144"/>
      <c r="II147" s="144"/>
      <c r="IJ147" s="144"/>
      <c r="IK147" s="144"/>
      <c r="LB147" s="144"/>
      <c r="LC147" s="144"/>
      <c r="LD147" s="144"/>
      <c r="LE147" s="144"/>
      <c r="LF147" s="144"/>
      <c r="LG147" s="144"/>
      <c r="LH147" s="144"/>
      <c r="LI147" s="144"/>
      <c r="LJ147" s="144"/>
      <c r="LK147" s="144"/>
      <c r="LL147" s="144"/>
      <c r="LM147" s="144"/>
      <c r="LN147" s="144"/>
      <c r="LO147" s="144"/>
      <c r="LP147" s="144"/>
      <c r="OG147" s="144"/>
      <c r="OH147" s="144"/>
      <c r="OI147" s="144"/>
      <c r="OJ147" s="144"/>
      <c r="OK147" s="144"/>
      <c r="OL147" s="144"/>
      <c r="OM147" s="144"/>
      <c r="ON147" s="144"/>
      <c r="OO147" s="144"/>
      <c r="OP147" s="144"/>
      <c r="OQ147" s="144"/>
      <c r="OR147" s="144"/>
      <c r="OS147" s="144"/>
      <c r="OT147" s="144"/>
      <c r="OU147" s="144"/>
    </row>
    <row r="148" spans="1:411">
      <c r="A148">
        <v>24</v>
      </c>
      <c r="B148">
        <v>239</v>
      </c>
      <c r="C148" t="s">
        <v>85</v>
      </c>
      <c r="D148" t="s">
        <v>137</v>
      </c>
      <c r="E148" s="257" t="s">
        <v>384</v>
      </c>
      <c r="F148" t="s">
        <v>83</v>
      </c>
      <c r="G148">
        <v>1</v>
      </c>
      <c r="H148">
        <v>932.19</v>
      </c>
      <c r="I148">
        <v>931.21400000000006</v>
      </c>
      <c r="J148">
        <v>929.61400000000003</v>
      </c>
      <c r="K148">
        <v>928.23900000000003</v>
      </c>
      <c r="L148">
        <v>926.726</v>
      </c>
      <c r="M148" s="258" t="s">
        <v>1350</v>
      </c>
      <c r="N148" s="258" t="s">
        <v>1351</v>
      </c>
      <c r="O148" s="5" t="s">
        <v>1640</v>
      </c>
      <c r="BM148" s="144"/>
      <c r="BN148" s="144"/>
      <c r="BO148" s="144"/>
      <c r="BP148" s="144"/>
      <c r="BQ148" s="144"/>
      <c r="BR148" s="144"/>
      <c r="BS148" s="144"/>
      <c r="BT148" s="144"/>
      <c r="BU148" s="144"/>
      <c r="BV148" s="144"/>
      <c r="BW148" s="144"/>
      <c r="BX148" s="144"/>
      <c r="BY148" s="144"/>
      <c r="BZ148" s="144"/>
      <c r="CA148" s="144"/>
      <c r="ER148" s="144"/>
      <c r="ES148" s="144"/>
      <c r="ET148" s="144"/>
      <c r="EU148" s="144"/>
      <c r="EV148" s="144"/>
      <c r="EW148" s="144"/>
      <c r="EX148" s="144"/>
      <c r="EY148" s="144"/>
      <c r="EZ148" s="144"/>
      <c r="FA148" s="144"/>
      <c r="FB148" s="144"/>
      <c r="FC148" s="144"/>
      <c r="FD148" s="144"/>
      <c r="FE148" s="144"/>
      <c r="FF148" s="144"/>
      <c r="HW148" s="144"/>
      <c r="HX148" s="144"/>
      <c r="HY148" s="144"/>
      <c r="HZ148" s="144"/>
      <c r="IA148" s="144"/>
      <c r="IB148" s="144"/>
      <c r="IC148" s="144"/>
      <c r="ID148" s="144"/>
      <c r="IE148" s="144"/>
      <c r="IF148" s="144"/>
      <c r="IG148" s="144"/>
      <c r="IH148" s="144"/>
      <c r="II148" s="144"/>
      <c r="IJ148" s="144"/>
      <c r="IK148" s="144"/>
      <c r="LB148" s="144"/>
      <c r="LC148" s="144"/>
      <c r="LD148" s="144"/>
      <c r="LE148" s="144"/>
      <c r="LF148" s="144"/>
      <c r="LG148" s="144"/>
      <c r="LH148" s="144"/>
      <c r="LI148" s="144"/>
      <c r="LJ148" s="144"/>
      <c r="LK148" s="144"/>
      <c r="LL148" s="144"/>
      <c r="LM148" s="144"/>
      <c r="LN148" s="144"/>
      <c r="LO148" s="144"/>
      <c r="LP148" s="144"/>
      <c r="OG148" s="144"/>
      <c r="OH148" s="144"/>
      <c r="OI148" s="144"/>
      <c r="OJ148" s="144"/>
      <c r="OK148" s="144"/>
      <c r="OL148" s="144"/>
      <c r="OM148" s="144"/>
      <c r="ON148" s="144"/>
      <c r="OO148" s="144"/>
      <c r="OP148" s="144"/>
      <c r="OQ148" s="144"/>
      <c r="OR148" s="144"/>
      <c r="OS148" s="144"/>
      <c r="OT148" s="144"/>
      <c r="OU148" s="144"/>
    </row>
    <row r="149" spans="1:411">
      <c r="A149">
        <v>24</v>
      </c>
      <c r="B149">
        <v>218</v>
      </c>
      <c r="C149" t="s">
        <v>85</v>
      </c>
      <c r="D149" t="s">
        <v>137</v>
      </c>
      <c r="E149" s="257" t="s">
        <v>643</v>
      </c>
      <c r="F149" t="s">
        <v>83</v>
      </c>
      <c r="G149">
        <v>1</v>
      </c>
      <c r="H149">
        <v>932.03200000000004</v>
      </c>
      <c r="I149">
        <v>931.21400000000006</v>
      </c>
      <c r="J149">
        <v>929.45600000000002</v>
      </c>
      <c r="K149">
        <v>928.23900000000003</v>
      </c>
      <c r="L149">
        <v>924.73099999999999</v>
      </c>
      <c r="M149" s="258" t="s">
        <v>1350</v>
      </c>
      <c r="N149" s="258" t="s">
        <v>1351</v>
      </c>
      <c r="O149" s="5" t="s">
        <v>1641</v>
      </c>
      <c r="BM149" s="144"/>
      <c r="BN149" s="144"/>
      <c r="BO149" s="144"/>
      <c r="BP149" s="144"/>
      <c r="BQ149" s="144"/>
      <c r="BR149" s="144"/>
      <c r="BS149" s="144"/>
      <c r="BT149" s="144"/>
      <c r="BU149" s="144"/>
      <c r="BV149" s="144"/>
      <c r="BW149" s="144"/>
      <c r="BX149" s="144"/>
      <c r="BY149" s="144"/>
      <c r="BZ149" s="144"/>
      <c r="CA149" s="144"/>
      <c r="ER149" s="144"/>
      <c r="ES149" s="144"/>
      <c r="ET149" s="144"/>
      <c r="EU149" s="144"/>
      <c r="EV149" s="144"/>
      <c r="EW149" s="144"/>
      <c r="EX149" s="144"/>
      <c r="EY149" s="144"/>
      <c r="EZ149" s="144"/>
      <c r="FA149" s="144"/>
      <c r="FB149" s="144"/>
      <c r="FC149" s="144"/>
      <c r="FD149" s="144"/>
      <c r="FE149" s="144"/>
      <c r="FF149" s="144"/>
      <c r="HW149" s="144"/>
      <c r="HX149" s="144"/>
      <c r="HY149" s="144"/>
      <c r="HZ149" s="144"/>
      <c r="IA149" s="144"/>
      <c r="IB149" s="144"/>
      <c r="IC149" s="144"/>
      <c r="ID149" s="144"/>
      <c r="IE149" s="144"/>
      <c r="IF149" s="144"/>
      <c r="IG149" s="144"/>
      <c r="IH149" s="144"/>
      <c r="II149" s="144"/>
      <c r="IJ149" s="144"/>
      <c r="IK149" s="144"/>
      <c r="LB149" s="144"/>
      <c r="LC149" s="144"/>
      <c r="LD149" s="144"/>
      <c r="LE149" s="144"/>
      <c r="LF149" s="144"/>
      <c r="LG149" s="144"/>
      <c r="LH149" s="144"/>
      <c r="LI149" s="144"/>
      <c r="LJ149" s="144"/>
      <c r="LK149" s="144"/>
      <c r="LL149" s="144"/>
      <c r="LM149" s="144"/>
      <c r="LN149" s="144"/>
      <c r="LO149" s="144"/>
      <c r="LP149" s="144"/>
      <c r="OG149" s="144"/>
      <c r="OH149" s="144"/>
      <c r="OI149" s="144"/>
      <c r="OJ149" s="144"/>
      <c r="OK149" s="144"/>
      <c r="OL149" s="144"/>
      <c r="OM149" s="144"/>
      <c r="ON149" s="144"/>
      <c r="OO149" s="144"/>
      <c r="OP149" s="144"/>
      <c r="OQ149" s="144"/>
      <c r="OR149" s="144"/>
      <c r="OS149" s="144"/>
      <c r="OT149" s="144"/>
      <c r="OU149" s="144"/>
    </row>
    <row r="150" spans="1:411">
      <c r="A150">
        <v>24</v>
      </c>
      <c r="B150">
        <v>241</v>
      </c>
      <c r="C150" t="s">
        <v>85</v>
      </c>
      <c r="D150" t="s">
        <v>137</v>
      </c>
      <c r="E150" s="257" t="s">
        <v>145</v>
      </c>
      <c r="F150" t="s">
        <v>83</v>
      </c>
      <c r="G150">
        <v>1</v>
      </c>
      <c r="H150">
        <v>931.21400000000006</v>
      </c>
      <c r="I150">
        <v>929.77099999999996</v>
      </c>
      <c r="J150">
        <v>928.23900000000003</v>
      </c>
      <c r="K150">
        <v>927.279</v>
      </c>
      <c r="L150">
        <v>922.91600000000005</v>
      </c>
      <c r="M150" s="258" t="s">
        <v>1350</v>
      </c>
      <c r="N150" s="258" t="s">
        <v>1351</v>
      </c>
      <c r="O150" s="5" t="s">
        <v>1642</v>
      </c>
      <c r="BM150" s="144"/>
      <c r="BN150" s="144"/>
      <c r="BO150" s="144"/>
      <c r="BP150" s="144"/>
      <c r="BQ150" s="144"/>
      <c r="BR150" s="144"/>
      <c r="BS150" s="144"/>
      <c r="BT150" s="144"/>
      <c r="BU150" s="144"/>
      <c r="BV150" s="144"/>
      <c r="BW150" s="144"/>
      <c r="BX150" s="144"/>
      <c r="BY150" s="144"/>
      <c r="BZ150" s="144"/>
      <c r="CA150" s="144"/>
      <c r="ER150" s="144"/>
      <c r="ES150" s="144"/>
      <c r="ET150" s="144"/>
      <c r="EU150" s="144"/>
      <c r="EV150" s="144"/>
      <c r="EW150" s="144"/>
      <c r="EX150" s="144"/>
      <c r="EY150" s="144"/>
      <c r="EZ150" s="144"/>
      <c r="FA150" s="144"/>
      <c r="FB150" s="144"/>
      <c r="FC150" s="144"/>
      <c r="FD150" s="144"/>
      <c r="FE150" s="144"/>
      <c r="FF150" s="144"/>
      <c r="HW150" s="144"/>
      <c r="HX150" s="144"/>
      <c r="HY150" s="144"/>
      <c r="HZ150" s="144"/>
      <c r="IA150" s="144"/>
      <c r="IB150" s="144"/>
      <c r="IC150" s="144"/>
      <c r="ID150" s="144"/>
      <c r="IE150" s="144"/>
      <c r="IF150" s="144"/>
      <c r="IG150" s="144"/>
      <c r="IH150" s="144"/>
      <c r="II150" s="144"/>
      <c r="IJ150" s="144"/>
      <c r="IK150" s="144"/>
      <c r="LB150" s="144"/>
      <c r="LC150" s="144"/>
      <c r="LD150" s="144"/>
      <c r="LE150" s="144"/>
      <c r="LF150" s="144"/>
      <c r="LG150" s="144"/>
      <c r="LH150" s="144"/>
      <c r="LI150" s="144"/>
      <c r="LJ150" s="144"/>
      <c r="LK150" s="144"/>
      <c r="LL150" s="144"/>
      <c r="LM150" s="144"/>
      <c r="LN150" s="144"/>
      <c r="LO150" s="144"/>
      <c r="LP150" s="144"/>
      <c r="OG150" s="144"/>
      <c r="OH150" s="144"/>
      <c r="OI150" s="144"/>
      <c r="OJ150" s="144"/>
      <c r="OK150" s="144"/>
      <c r="OL150" s="144"/>
      <c r="OM150" s="144"/>
      <c r="ON150" s="144"/>
      <c r="OO150" s="144"/>
      <c r="OP150" s="144"/>
      <c r="OQ150" s="144"/>
      <c r="OR150" s="144"/>
      <c r="OS150" s="144"/>
      <c r="OT150" s="144"/>
      <c r="OU150" s="144"/>
    </row>
    <row r="151" spans="1:411">
      <c r="A151">
        <v>27</v>
      </c>
      <c r="B151">
        <v>256</v>
      </c>
      <c r="C151" t="s">
        <v>85</v>
      </c>
      <c r="D151" t="s">
        <v>137</v>
      </c>
      <c r="E151" s="257" t="s">
        <v>691</v>
      </c>
      <c r="F151" t="s">
        <v>84</v>
      </c>
      <c r="G151">
        <v>1</v>
      </c>
      <c r="H151">
        <v>937.96199999999999</v>
      </c>
      <c r="I151">
        <v>935.43200000000002</v>
      </c>
      <c r="J151">
        <v>932.95899999999995</v>
      </c>
      <c r="K151">
        <v>929.178</v>
      </c>
      <c r="L151">
        <v>925.78099999999995</v>
      </c>
      <c r="M151" s="258" t="s">
        <v>1350</v>
      </c>
      <c r="N151" s="258" t="s">
        <v>1351</v>
      </c>
      <c r="O151" s="5" t="s">
        <v>1643</v>
      </c>
      <c r="BM151" s="144"/>
      <c r="BN151" s="144"/>
      <c r="BO151" s="144"/>
      <c r="BP151" s="144"/>
      <c r="BQ151" s="144"/>
      <c r="BR151" s="144"/>
      <c r="BS151" s="144"/>
      <c r="BT151" s="144"/>
      <c r="BU151" s="144"/>
      <c r="BV151" s="144"/>
      <c r="BW151" s="144"/>
      <c r="BX151" s="144"/>
      <c r="BY151" s="144"/>
      <c r="BZ151" s="144"/>
      <c r="CA151" s="144"/>
      <c r="ER151" s="144"/>
      <c r="ES151" s="144"/>
      <c r="ET151" s="144"/>
      <c r="EU151" s="144"/>
      <c r="EV151" s="144"/>
      <c r="EW151" s="144"/>
      <c r="EX151" s="144"/>
      <c r="EY151" s="144"/>
      <c r="EZ151" s="144"/>
      <c r="FA151" s="144"/>
      <c r="FB151" s="144"/>
      <c r="FC151" s="144"/>
      <c r="FD151" s="144"/>
      <c r="FE151" s="144"/>
      <c r="FF151" s="144"/>
      <c r="HW151" s="144"/>
      <c r="HX151" s="144"/>
      <c r="HY151" s="144"/>
      <c r="HZ151" s="144"/>
      <c r="IA151" s="144"/>
      <c r="IB151" s="144"/>
      <c r="IC151" s="144"/>
      <c r="ID151" s="144"/>
      <c r="IE151" s="144"/>
      <c r="IF151" s="144"/>
      <c r="IG151" s="144"/>
      <c r="IH151" s="144"/>
      <c r="II151" s="144"/>
      <c r="IJ151" s="144"/>
      <c r="IK151" s="144"/>
      <c r="LB151" s="144"/>
      <c r="LC151" s="144"/>
      <c r="LD151" s="144"/>
      <c r="LE151" s="144"/>
      <c r="LF151" s="144"/>
      <c r="LG151" s="144"/>
      <c r="LH151" s="144"/>
      <c r="LI151" s="144"/>
      <c r="LJ151" s="144"/>
      <c r="LK151" s="144"/>
      <c r="LL151" s="144"/>
      <c r="LM151" s="144"/>
      <c r="LN151" s="144"/>
      <c r="LO151" s="144"/>
      <c r="LP151" s="144"/>
      <c r="OG151" s="144"/>
      <c r="OH151" s="144"/>
      <c r="OI151" s="144"/>
      <c r="OJ151" s="144"/>
      <c r="OK151" s="144"/>
      <c r="OL151" s="144"/>
      <c r="OM151" s="144"/>
      <c r="ON151" s="144"/>
      <c r="OO151" s="144"/>
      <c r="OP151" s="144"/>
      <c r="OQ151" s="144"/>
      <c r="OR151" s="144"/>
      <c r="OS151" s="144"/>
      <c r="OT151" s="144"/>
      <c r="OU151" s="144"/>
    </row>
    <row r="152" spans="1:411">
      <c r="A152">
        <v>26</v>
      </c>
      <c r="B152">
        <v>254</v>
      </c>
      <c r="C152" t="s">
        <v>85</v>
      </c>
      <c r="D152" t="s">
        <v>137</v>
      </c>
      <c r="E152" s="257" t="s">
        <v>142</v>
      </c>
      <c r="F152" t="s">
        <v>84</v>
      </c>
      <c r="G152">
        <v>1</v>
      </c>
      <c r="H152">
        <v>935.86699999999996</v>
      </c>
      <c r="I152">
        <v>933.41200000000003</v>
      </c>
      <c r="J152">
        <v>932.22799999999995</v>
      </c>
      <c r="K152">
        <v>930.92100000000005</v>
      </c>
      <c r="L152">
        <v>927.62900000000002</v>
      </c>
      <c r="M152" s="258" t="s">
        <v>1350</v>
      </c>
      <c r="N152" s="258" t="s">
        <v>1351</v>
      </c>
      <c r="O152" s="5" t="s">
        <v>1644</v>
      </c>
      <c r="BM152" s="144"/>
      <c r="BN152" s="144"/>
      <c r="BO152" s="144"/>
      <c r="BP152" s="144"/>
      <c r="BQ152" s="144"/>
      <c r="BR152" s="144"/>
      <c r="BS152" s="144"/>
      <c r="BT152" s="144"/>
      <c r="BU152" s="144"/>
      <c r="BV152" s="144"/>
      <c r="BW152" s="144"/>
      <c r="BX152" s="144"/>
      <c r="BY152" s="144"/>
      <c r="BZ152" s="144"/>
      <c r="CA152" s="144"/>
      <c r="ER152" s="144"/>
      <c r="ES152" s="144"/>
      <c r="ET152" s="144"/>
      <c r="EU152" s="144"/>
      <c r="EV152" s="144"/>
      <c r="EW152" s="144"/>
      <c r="EX152" s="144"/>
      <c r="EY152" s="144"/>
      <c r="EZ152" s="144"/>
      <c r="FA152" s="144"/>
      <c r="FB152" s="144"/>
      <c r="FC152" s="144"/>
      <c r="FD152" s="144"/>
      <c r="FE152" s="144"/>
      <c r="FF152" s="144"/>
      <c r="HW152" s="144"/>
      <c r="HX152" s="144"/>
      <c r="HY152" s="144"/>
      <c r="HZ152" s="144"/>
      <c r="IA152" s="144"/>
      <c r="IB152" s="144"/>
      <c r="IC152" s="144"/>
      <c r="ID152" s="144"/>
      <c r="IE152" s="144"/>
      <c r="IF152" s="144"/>
      <c r="IG152" s="144"/>
      <c r="IH152" s="144"/>
      <c r="II152" s="144"/>
      <c r="IJ152" s="144"/>
      <c r="IK152" s="144"/>
      <c r="LB152" s="144"/>
      <c r="LC152" s="144"/>
      <c r="LD152" s="144"/>
      <c r="LE152" s="144"/>
      <c r="LF152" s="144"/>
      <c r="LG152" s="144"/>
      <c r="LH152" s="144"/>
      <c r="LI152" s="144"/>
      <c r="LJ152" s="144"/>
      <c r="LK152" s="144"/>
      <c r="LL152" s="144"/>
      <c r="LM152" s="144"/>
      <c r="LN152" s="144"/>
      <c r="LO152" s="144"/>
      <c r="LP152" s="144"/>
      <c r="OG152" s="144"/>
      <c r="OH152" s="144"/>
      <c r="OI152" s="144"/>
      <c r="OJ152" s="144"/>
      <c r="OK152" s="144"/>
      <c r="OL152" s="144"/>
      <c r="OM152" s="144"/>
      <c r="ON152" s="144"/>
      <c r="OO152" s="144"/>
      <c r="OP152" s="144"/>
      <c r="OQ152" s="144"/>
      <c r="OR152" s="144"/>
      <c r="OS152" s="144"/>
      <c r="OT152" s="144"/>
      <c r="OU152" s="144"/>
    </row>
    <row r="153" spans="1:411">
      <c r="A153">
        <v>26</v>
      </c>
      <c r="B153">
        <v>249</v>
      </c>
      <c r="C153" t="s">
        <v>85</v>
      </c>
      <c r="D153" t="s">
        <v>137</v>
      </c>
      <c r="E153" s="257" t="s">
        <v>77</v>
      </c>
      <c r="F153" t="s">
        <v>84</v>
      </c>
      <c r="G153">
        <v>1</v>
      </c>
      <c r="H153">
        <v>933.78300000000002</v>
      </c>
      <c r="I153">
        <v>932.48</v>
      </c>
      <c r="J153">
        <v>930.92100000000005</v>
      </c>
      <c r="K153">
        <v>928.87599999999998</v>
      </c>
      <c r="L153">
        <v>927.47299999999996</v>
      </c>
      <c r="M153" s="258" t="s">
        <v>1350</v>
      </c>
      <c r="N153" s="258" t="s">
        <v>1351</v>
      </c>
      <c r="O153" s="5" t="s">
        <v>1645</v>
      </c>
      <c r="BM153" s="144"/>
      <c r="BN153" s="144"/>
      <c r="BO153" s="144"/>
      <c r="BP153" s="144"/>
      <c r="BQ153" s="144"/>
      <c r="BR153" s="144"/>
      <c r="BS153" s="144"/>
      <c r="BT153" s="144"/>
      <c r="BU153" s="144"/>
      <c r="BV153" s="144"/>
      <c r="BW153" s="144"/>
      <c r="BX153" s="144"/>
      <c r="BY153" s="144"/>
      <c r="BZ153" s="144"/>
      <c r="CA153" s="144"/>
      <c r="ER153" s="144"/>
      <c r="ES153" s="144"/>
      <c r="ET153" s="144"/>
      <c r="EU153" s="144"/>
      <c r="EV153" s="144"/>
      <c r="EW153" s="144"/>
      <c r="EX153" s="144"/>
      <c r="EY153" s="144"/>
      <c r="EZ153" s="144"/>
      <c r="FA153" s="144"/>
      <c r="FB153" s="144"/>
      <c r="FC153" s="144"/>
      <c r="FD153" s="144"/>
      <c r="FE153" s="144"/>
      <c r="FF153" s="144"/>
      <c r="HW153" s="144"/>
      <c r="HX153" s="144"/>
      <c r="HY153" s="144"/>
      <c r="HZ153" s="144"/>
      <c r="IA153" s="144"/>
      <c r="IB153" s="144"/>
      <c r="IC153" s="144"/>
      <c r="ID153" s="144"/>
      <c r="IE153" s="144"/>
      <c r="IF153" s="144"/>
      <c r="IG153" s="144"/>
      <c r="IH153" s="144"/>
      <c r="II153" s="144"/>
      <c r="IJ153" s="144"/>
      <c r="IK153" s="144"/>
      <c r="LB153" s="144"/>
      <c r="LC153" s="144"/>
      <c r="LD153" s="144"/>
      <c r="LE153" s="144"/>
      <c r="LF153" s="144"/>
      <c r="LG153" s="144"/>
      <c r="LH153" s="144"/>
      <c r="LI153" s="144"/>
      <c r="LJ153" s="144"/>
      <c r="LK153" s="144"/>
      <c r="LL153" s="144"/>
      <c r="LM153" s="144"/>
      <c r="LN153" s="144"/>
      <c r="LO153" s="144"/>
      <c r="LP153" s="144"/>
      <c r="OG153" s="144"/>
      <c r="OH153" s="144"/>
      <c r="OI153" s="144"/>
      <c r="OJ153" s="144"/>
      <c r="OK153" s="144"/>
      <c r="OL153" s="144"/>
      <c r="OM153" s="144"/>
      <c r="ON153" s="144"/>
      <c r="OO153" s="144"/>
      <c r="OP153" s="144"/>
      <c r="OQ153" s="144"/>
      <c r="OR153" s="144"/>
      <c r="OS153" s="144"/>
      <c r="OT153" s="144"/>
      <c r="OU153" s="144"/>
    </row>
    <row r="154" spans="1:411">
      <c r="A154">
        <v>27</v>
      </c>
      <c r="B154">
        <v>257</v>
      </c>
      <c r="C154" t="s">
        <v>85</v>
      </c>
      <c r="D154" t="s">
        <v>137</v>
      </c>
      <c r="E154" s="257" t="s">
        <v>76</v>
      </c>
      <c r="F154" t="s">
        <v>84</v>
      </c>
      <c r="G154">
        <v>1</v>
      </c>
      <c r="H154">
        <v>934.38800000000003</v>
      </c>
      <c r="I154">
        <v>930.98</v>
      </c>
      <c r="J154">
        <v>929.84500000000003</v>
      </c>
      <c r="K154">
        <v>928.09299999999996</v>
      </c>
      <c r="L154">
        <v>924.85900000000004</v>
      </c>
      <c r="M154" s="258" t="s">
        <v>1350</v>
      </c>
      <c r="N154" s="258" t="s">
        <v>1351</v>
      </c>
      <c r="O154" s="5" t="s">
        <v>1646</v>
      </c>
      <c r="BM154" s="144"/>
      <c r="BN154" s="144"/>
      <c r="BO154" s="144"/>
      <c r="BP154" s="144"/>
      <c r="BQ154" s="144"/>
      <c r="BR154" s="144"/>
      <c r="BS154" s="144"/>
      <c r="BT154" s="144"/>
      <c r="BU154" s="144"/>
      <c r="BV154" s="144"/>
      <c r="BW154" s="144"/>
      <c r="BX154" s="144"/>
      <c r="BY154" s="144"/>
      <c r="BZ154" s="144"/>
      <c r="CA154" s="144"/>
      <c r="ER154" s="144"/>
      <c r="ES154" s="144"/>
      <c r="ET154" s="144"/>
      <c r="EU154" s="144"/>
      <c r="EV154" s="144"/>
      <c r="EW154" s="144"/>
      <c r="EX154" s="144"/>
      <c r="EY154" s="144"/>
      <c r="EZ154" s="144"/>
      <c r="FA154" s="144"/>
      <c r="FB154" s="144"/>
      <c r="FC154" s="144"/>
      <c r="FD154" s="144"/>
      <c r="FE154" s="144"/>
      <c r="FF154" s="144"/>
      <c r="HW154" s="144"/>
      <c r="HX154" s="144"/>
      <c r="HY154" s="144"/>
      <c r="HZ154" s="144"/>
      <c r="IA154" s="144"/>
      <c r="IB154" s="144"/>
      <c r="IC154" s="144"/>
      <c r="ID154" s="144"/>
      <c r="IE154" s="144"/>
      <c r="IF154" s="144"/>
      <c r="IG154" s="144"/>
      <c r="IH154" s="144"/>
      <c r="II154" s="144"/>
      <c r="IJ154" s="144"/>
      <c r="IK154" s="144"/>
      <c r="LB154" s="144"/>
      <c r="LC154" s="144"/>
      <c r="LD154" s="144"/>
      <c r="LE154" s="144"/>
      <c r="LF154" s="144"/>
      <c r="LG154" s="144"/>
      <c r="LH154" s="144"/>
      <c r="LI154" s="144"/>
      <c r="LJ154" s="144"/>
      <c r="LK154" s="144"/>
      <c r="LL154" s="144"/>
      <c r="LM154" s="144"/>
      <c r="LN154" s="144"/>
      <c r="LO154" s="144"/>
      <c r="LP154" s="144"/>
      <c r="OG154" s="144"/>
      <c r="OH154" s="144"/>
      <c r="OI154" s="144"/>
      <c r="OJ154" s="144"/>
      <c r="OK154" s="144"/>
      <c r="OL154" s="144"/>
      <c r="OM154" s="144"/>
      <c r="ON154" s="144"/>
      <c r="OO154" s="144"/>
      <c r="OP154" s="144"/>
      <c r="OQ154" s="144"/>
      <c r="OR154" s="144"/>
      <c r="OS154" s="144"/>
      <c r="OT154" s="144"/>
      <c r="OU154" s="144"/>
    </row>
    <row r="155" spans="1:411">
      <c r="A155">
        <v>26</v>
      </c>
      <c r="B155">
        <v>244</v>
      </c>
      <c r="C155" t="s">
        <v>85</v>
      </c>
      <c r="D155" t="s">
        <v>137</v>
      </c>
      <c r="E155" s="257" t="s">
        <v>692</v>
      </c>
      <c r="F155" t="s">
        <v>84</v>
      </c>
      <c r="G155">
        <v>1</v>
      </c>
      <c r="H155">
        <v>932.48</v>
      </c>
      <c r="I155">
        <v>931.173</v>
      </c>
      <c r="J155">
        <v>929.32399999999996</v>
      </c>
      <c r="K155">
        <v>927.47299999999996</v>
      </c>
      <c r="L155">
        <v>925.40700000000004</v>
      </c>
      <c r="M155" s="258" t="s">
        <v>1350</v>
      </c>
      <c r="N155" s="258" t="s">
        <v>1351</v>
      </c>
      <c r="O155" s="5" t="s">
        <v>1647</v>
      </c>
      <c r="BM155" s="144"/>
      <c r="BN155" s="144"/>
      <c r="BO155" s="144"/>
      <c r="BP155" s="144"/>
      <c r="BQ155" s="144"/>
      <c r="BR155" s="144"/>
      <c r="BS155" s="144"/>
      <c r="BT155" s="144"/>
      <c r="BU155" s="144"/>
      <c r="BV155" s="144"/>
      <c r="BW155" s="144"/>
      <c r="BX155" s="144"/>
      <c r="BY155" s="144"/>
      <c r="BZ155" s="144"/>
      <c r="CA155" s="144"/>
      <c r="ER155" s="144"/>
      <c r="ES155" s="144"/>
      <c r="ET155" s="144"/>
      <c r="EU155" s="144"/>
      <c r="EV155" s="144"/>
      <c r="EW155" s="144"/>
      <c r="EX155" s="144"/>
      <c r="EY155" s="144"/>
      <c r="EZ155" s="144"/>
      <c r="FA155" s="144"/>
      <c r="FB155" s="144"/>
      <c r="FC155" s="144"/>
      <c r="FD155" s="144"/>
      <c r="FE155" s="144"/>
      <c r="FF155" s="144"/>
      <c r="HW155" s="144"/>
      <c r="HX155" s="144"/>
      <c r="HY155" s="144"/>
      <c r="HZ155" s="144"/>
      <c r="IA155" s="144"/>
      <c r="IB155" s="144"/>
      <c r="IC155" s="144"/>
      <c r="ID155" s="144"/>
      <c r="IE155" s="144"/>
      <c r="IF155" s="144"/>
      <c r="IG155" s="144"/>
      <c r="IH155" s="144"/>
      <c r="II155" s="144"/>
      <c r="IJ155" s="144"/>
      <c r="IK155" s="144"/>
      <c r="LB155" s="144"/>
      <c r="LC155" s="144"/>
      <c r="LD155" s="144"/>
      <c r="LE155" s="144"/>
      <c r="LF155" s="144"/>
      <c r="LG155" s="144"/>
      <c r="LH155" s="144"/>
      <c r="LI155" s="144"/>
      <c r="LJ155" s="144"/>
      <c r="LK155" s="144"/>
      <c r="LL155" s="144"/>
      <c r="LM155" s="144"/>
      <c r="LN155" s="144"/>
      <c r="LO155" s="144"/>
      <c r="LP155" s="144"/>
      <c r="OG155" s="144"/>
      <c r="OH155" s="144"/>
      <c r="OI155" s="144"/>
      <c r="OJ155" s="144"/>
      <c r="OK155" s="144"/>
      <c r="OL155" s="144"/>
      <c r="OM155" s="144"/>
      <c r="ON155" s="144"/>
      <c r="OO155" s="144"/>
      <c r="OP155" s="144"/>
      <c r="OQ155" s="144"/>
      <c r="OR155" s="144"/>
      <c r="OS155" s="144"/>
      <c r="OT155" s="144"/>
      <c r="OU155" s="144"/>
    </row>
    <row r="156" spans="1:411">
      <c r="A156">
        <v>26</v>
      </c>
      <c r="B156">
        <v>260</v>
      </c>
      <c r="C156" t="s">
        <v>85</v>
      </c>
      <c r="D156" t="s">
        <v>137</v>
      </c>
      <c r="E156" s="257" t="s">
        <v>144</v>
      </c>
      <c r="F156" t="s">
        <v>84</v>
      </c>
      <c r="G156">
        <v>1</v>
      </c>
      <c r="H156">
        <v>932.22799999999995</v>
      </c>
      <c r="I156">
        <v>930.92100000000005</v>
      </c>
      <c r="J156">
        <v>929.12800000000004</v>
      </c>
      <c r="K156">
        <v>927.06200000000001</v>
      </c>
      <c r="L156">
        <v>926.44</v>
      </c>
      <c r="M156" s="258" t="s">
        <v>1350</v>
      </c>
      <c r="N156" s="258" t="s">
        <v>1351</v>
      </c>
      <c r="O156" s="5" t="s">
        <v>1648</v>
      </c>
      <c r="BM156" s="144"/>
      <c r="BN156" s="144"/>
      <c r="BO156" s="144"/>
      <c r="BP156" s="144"/>
      <c r="BQ156" s="144"/>
      <c r="BR156" s="144"/>
      <c r="BS156" s="144"/>
      <c r="BT156" s="144"/>
      <c r="BU156" s="144"/>
      <c r="BV156" s="144"/>
      <c r="BW156" s="144"/>
      <c r="BX156" s="144"/>
      <c r="BY156" s="144"/>
      <c r="BZ156" s="144"/>
      <c r="CA156" s="144"/>
      <c r="ER156" s="144"/>
      <c r="ES156" s="144"/>
      <c r="ET156" s="144"/>
      <c r="EU156" s="144"/>
      <c r="EV156" s="144"/>
      <c r="EW156" s="144"/>
      <c r="EX156" s="144"/>
      <c r="EY156" s="144"/>
      <c r="EZ156" s="144"/>
      <c r="FA156" s="144"/>
      <c r="FB156" s="144"/>
      <c r="FC156" s="144"/>
      <c r="FD156" s="144"/>
      <c r="FE156" s="144"/>
      <c r="FF156" s="144"/>
      <c r="HW156" s="144"/>
      <c r="HX156" s="144"/>
      <c r="HY156" s="144"/>
      <c r="HZ156" s="144"/>
      <c r="IA156" s="144"/>
      <c r="IB156" s="144"/>
      <c r="IC156" s="144"/>
      <c r="ID156" s="144"/>
      <c r="IE156" s="144"/>
      <c r="IF156" s="144"/>
      <c r="IG156" s="144"/>
      <c r="IH156" s="144"/>
      <c r="II156" s="144"/>
      <c r="IJ156" s="144"/>
      <c r="IK156" s="144"/>
      <c r="LB156" s="144"/>
      <c r="LC156" s="144"/>
      <c r="LD156" s="144"/>
      <c r="LE156" s="144"/>
      <c r="LF156" s="144"/>
      <c r="LG156" s="144"/>
      <c r="LH156" s="144"/>
      <c r="LI156" s="144"/>
      <c r="LJ156" s="144"/>
      <c r="LK156" s="144"/>
      <c r="LL156" s="144"/>
      <c r="LM156" s="144"/>
      <c r="LN156" s="144"/>
      <c r="LO156" s="144"/>
      <c r="LP156" s="144"/>
      <c r="OG156" s="144"/>
      <c r="OH156" s="144"/>
      <c r="OI156" s="144"/>
      <c r="OJ156" s="144"/>
      <c r="OK156" s="144"/>
      <c r="OL156" s="144"/>
      <c r="OM156" s="144"/>
      <c r="ON156" s="144"/>
      <c r="OO156" s="144"/>
      <c r="OP156" s="144"/>
      <c r="OQ156" s="144"/>
      <c r="OR156" s="144"/>
      <c r="OS156" s="144"/>
      <c r="OT156" s="144"/>
      <c r="OU156" s="144"/>
    </row>
    <row r="157" spans="1:411">
      <c r="A157">
        <v>26</v>
      </c>
      <c r="B157">
        <v>251</v>
      </c>
      <c r="C157" t="s">
        <v>85</v>
      </c>
      <c r="D157" t="s">
        <v>137</v>
      </c>
      <c r="E157" s="257" t="s">
        <v>78</v>
      </c>
      <c r="F157" t="s">
        <v>84</v>
      </c>
      <c r="G157">
        <v>1</v>
      </c>
      <c r="H157">
        <v>932.22799999999995</v>
      </c>
      <c r="I157">
        <v>930.92100000000005</v>
      </c>
      <c r="J157">
        <v>928.87599999999998</v>
      </c>
      <c r="K157">
        <v>926.81100000000004</v>
      </c>
      <c r="L157">
        <v>925.65800000000002</v>
      </c>
      <c r="M157" s="258" t="s">
        <v>1350</v>
      </c>
      <c r="N157" s="258" t="s">
        <v>1351</v>
      </c>
      <c r="O157" s="5" t="s">
        <v>1649</v>
      </c>
      <c r="BM157" s="144"/>
      <c r="BN157" s="144"/>
      <c r="BO157" s="144"/>
      <c r="BP157" s="144"/>
      <c r="BQ157" s="144"/>
      <c r="BR157" s="144"/>
      <c r="BS157" s="144"/>
      <c r="BT157" s="144"/>
      <c r="BU157" s="144"/>
      <c r="BV157" s="144"/>
      <c r="BW157" s="144"/>
      <c r="BX157" s="144"/>
      <c r="BY157" s="144"/>
      <c r="BZ157" s="144"/>
      <c r="CA157" s="144"/>
      <c r="ER157" s="144"/>
      <c r="ES157" s="144"/>
      <c r="ET157" s="144"/>
      <c r="EU157" s="144"/>
      <c r="EV157" s="144"/>
      <c r="EW157" s="144"/>
      <c r="EX157" s="144"/>
      <c r="EY157" s="144"/>
      <c r="EZ157" s="144"/>
      <c r="FA157" s="144"/>
      <c r="FB157" s="144"/>
      <c r="FC157" s="144"/>
      <c r="FD157" s="144"/>
      <c r="FE157" s="144"/>
      <c r="FF157" s="144"/>
      <c r="HW157" s="144"/>
      <c r="HX157" s="144"/>
      <c r="HY157" s="144"/>
      <c r="HZ157" s="144"/>
      <c r="IA157" s="144"/>
      <c r="IB157" s="144"/>
      <c r="IC157" s="144"/>
      <c r="ID157" s="144"/>
      <c r="IE157" s="144"/>
      <c r="IF157" s="144"/>
      <c r="IG157" s="144"/>
      <c r="IH157" s="144"/>
      <c r="II157" s="144"/>
      <c r="IJ157" s="144"/>
      <c r="IK157" s="144"/>
      <c r="LB157" s="144"/>
      <c r="LC157" s="144"/>
      <c r="LD157" s="144"/>
      <c r="LE157" s="144"/>
      <c r="LF157" s="144"/>
      <c r="LG157" s="144"/>
      <c r="LH157" s="144"/>
      <c r="LI157" s="144"/>
      <c r="LJ157" s="144"/>
      <c r="LK157" s="144"/>
      <c r="LL157" s="144"/>
      <c r="LM157" s="144"/>
      <c r="LN157" s="144"/>
      <c r="LO157" s="144"/>
      <c r="LP157" s="144"/>
      <c r="OG157" s="144"/>
      <c r="OH157" s="144"/>
      <c r="OI157" s="144"/>
      <c r="OJ157" s="144"/>
      <c r="OK157" s="144"/>
      <c r="OL157" s="144"/>
      <c r="OM157" s="144"/>
      <c r="ON157" s="144"/>
      <c r="OO157" s="144"/>
      <c r="OP157" s="144"/>
      <c r="OQ157" s="144"/>
      <c r="OR157" s="144"/>
      <c r="OS157" s="144"/>
      <c r="OT157" s="144"/>
      <c r="OU157" s="144"/>
    </row>
    <row r="158" spans="1:411">
      <c r="A158">
        <v>26</v>
      </c>
      <c r="B158">
        <v>263</v>
      </c>
      <c r="C158" t="s">
        <v>85</v>
      </c>
      <c r="D158" t="s">
        <v>137</v>
      </c>
      <c r="E158" s="257" t="s">
        <v>146</v>
      </c>
      <c r="F158" t="s">
        <v>84</v>
      </c>
      <c r="G158">
        <v>1</v>
      </c>
      <c r="H158">
        <v>931.60599999999999</v>
      </c>
      <c r="I158">
        <v>929.12800000000004</v>
      </c>
      <c r="J158">
        <v>927.47299999999996</v>
      </c>
      <c r="K158">
        <v>925.89400000000001</v>
      </c>
      <c r="L158">
        <v>924.97799999999995</v>
      </c>
      <c r="M158" s="258" t="s">
        <v>1350</v>
      </c>
      <c r="N158" s="258" t="s">
        <v>1351</v>
      </c>
      <c r="O158" s="5" t="s">
        <v>1650</v>
      </c>
      <c r="BM158" s="144"/>
      <c r="BN158" s="144"/>
      <c r="BO158" s="144"/>
      <c r="BP158" s="144"/>
      <c r="BQ158" s="144"/>
      <c r="BR158" s="144"/>
      <c r="BS158" s="144"/>
      <c r="BT158" s="144"/>
      <c r="BU158" s="144"/>
      <c r="BV158" s="144"/>
      <c r="BW158" s="144"/>
      <c r="BX158" s="144"/>
      <c r="BY158" s="144"/>
      <c r="BZ158" s="144"/>
      <c r="CA158" s="144"/>
      <c r="ER158" s="144"/>
      <c r="ES158" s="144"/>
      <c r="ET158" s="144"/>
      <c r="EU158" s="144"/>
      <c r="EV158" s="144"/>
      <c r="EW158" s="144"/>
      <c r="EX158" s="144"/>
      <c r="EY158" s="144"/>
      <c r="EZ158" s="144"/>
      <c r="FA158" s="144"/>
      <c r="FB158" s="144"/>
      <c r="FC158" s="144"/>
      <c r="FD158" s="144"/>
      <c r="FE158" s="144"/>
      <c r="FF158" s="144"/>
      <c r="HW158" s="144"/>
      <c r="HX158" s="144"/>
      <c r="HY158" s="144"/>
      <c r="HZ158" s="144"/>
      <c r="IA158" s="144"/>
      <c r="IB158" s="144"/>
      <c r="IC158" s="144"/>
      <c r="ID158" s="144"/>
      <c r="IE158" s="144"/>
      <c r="IF158" s="144"/>
      <c r="IG158" s="144"/>
      <c r="IH158" s="144"/>
      <c r="II158" s="144"/>
      <c r="IJ158" s="144"/>
      <c r="IK158" s="144"/>
      <c r="LB158" s="144"/>
      <c r="LC158" s="144"/>
      <c r="LD158" s="144"/>
      <c r="LE158" s="144"/>
      <c r="LF158" s="144"/>
      <c r="LG158" s="144"/>
      <c r="LH158" s="144"/>
      <c r="LI158" s="144"/>
      <c r="LJ158" s="144"/>
      <c r="LK158" s="144"/>
      <c r="LL158" s="144"/>
      <c r="LM158" s="144"/>
      <c r="LN158" s="144"/>
      <c r="LO158" s="144"/>
      <c r="LP158" s="144"/>
      <c r="OG158" s="144"/>
      <c r="OH158" s="144"/>
      <c r="OI158" s="144"/>
      <c r="OJ158" s="144"/>
      <c r="OK158" s="144"/>
      <c r="OL158" s="144"/>
      <c r="OM158" s="144"/>
      <c r="ON158" s="144"/>
      <c r="OO158" s="144"/>
      <c r="OP158" s="144"/>
      <c r="OQ158" s="144"/>
      <c r="OR158" s="144"/>
      <c r="OS158" s="144"/>
      <c r="OT158" s="144"/>
      <c r="OU158" s="144"/>
    </row>
    <row r="159" spans="1:411">
      <c r="A159">
        <v>26</v>
      </c>
      <c r="B159">
        <v>246</v>
      </c>
      <c r="C159" t="s">
        <v>85</v>
      </c>
      <c r="D159" t="s">
        <v>137</v>
      </c>
      <c r="E159" s="257" t="s">
        <v>102</v>
      </c>
      <c r="F159" t="s">
        <v>84</v>
      </c>
      <c r="G159">
        <v>1</v>
      </c>
      <c r="H159">
        <v>929.69500000000005</v>
      </c>
      <c r="I159">
        <v>928.15300000000002</v>
      </c>
      <c r="J159">
        <v>926.44</v>
      </c>
      <c r="K159">
        <v>924.97799999999995</v>
      </c>
      <c r="L159">
        <v>924.32299999999998</v>
      </c>
      <c r="M159" s="258" t="s">
        <v>1350</v>
      </c>
      <c r="N159" s="258" t="s">
        <v>1351</v>
      </c>
      <c r="O159" s="5" t="s">
        <v>1651</v>
      </c>
      <c r="BM159" s="144"/>
      <c r="BN159" s="144"/>
      <c r="BO159" s="144"/>
      <c r="BP159" s="144"/>
      <c r="BQ159" s="144"/>
      <c r="BR159" s="144"/>
      <c r="BS159" s="144"/>
      <c r="BT159" s="144"/>
      <c r="BU159" s="144"/>
      <c r="BV159" s="144"/>
      <c r="BW159" s="144"/>
      <c r="BX159" s="144"/>
      <c r="BY159" s="144"/>
      <c r="BZ159" s="144"/>
      <c r="CA159" s="144"/>
      <c r="ER159" s="144"/>
      <c r="ES159" s="144"/>
      <c r="ET159" s="144"/>
      <c r="EU159" s="144"/>
      <c r="EV159" s="144"/>
      <c r="EW159" s="144"/>
      <c r="EX159" s="144"/>
      <c r="EY159" s="144"/>
      <c r="EZ159" s="144"/>
      <c r="FA159" s="144"/>
      <c r="FB159" s="144"/>
      <c r="FC159" s="144"/>
      <c r="FD159" s="144"/>
      <c r="FE159" s="144"/>
      <c r="FF159" s="144"/>
      <c r="HW159" s="144"/>
      <c r="HX159" s="144"/>
      <c r="HY159" s="144"/>
      <c r="HZ159" s="144"/>
      <c r="IA159" s="144"/>
      <c r="IB159" s="144"/>
      <c r="IC159" s="144"/>
      <c r="ID159" s="144"/>
      <c r="IE159" s="144"/>
      <c r="IF159" s="144"/>
      <c r="IG159" s="144"/>
      <c r="IH159" s="144"/>
      <c r="II159" s="144"/>
      <c r="IJ159" s="144"/>
      <c r="IK159" s="144"/>
      <c r="LB159" s="144"/>
      <c r="LC159" s="144"/>
      <c r="LD159" s="144"/>
      <c r="LE159" s="144"/>
      <c r="LF159" s="144"/>
      <c r="LG159" s="144"/>
      <c r="LH159" s="144"/>
      <c r="LI159" s="144"/>
      <c r="LJ159" s="144"/>
      <c r="LK159" s="144"/>
      <c r="LL159" s="144"/>
      <c r="LM159" s="144"/>
      <c r="LN159" s="144"/>
      <c r="LO159" s="144"/>
      <c r="LP159" s="144"/>
      <c r="OG159" s="144"/>
      <c r="OH159" s="144"/>
      <c r="OI159" s="144"/>
      <c r="OJ159" s="144"/>
      <c r="OK159" s="144"/>
      <c r="OL159" s="144"/>
      <c r="OM159" s="144"/>
      <c r="ON159" s="144"/>
      <c r="OO159" s="144"/>
      <c r="OP159" s="144"/>
      <c r="OQ159" s="144"/>
      <c r="OR159" s="144"/>
      <c r="OS159" s="144"/>
      <c r="OT159" s="144"/>
      <c r="OU159" s="144"/>
    </row>
    <row r="160" spans="1:411">
      <c r="A160">
        <v>26</v>
      </c>
      <c r="B160">
        <v>242</v>
      </c>
      <c r="C160" t="s">
        <v>85</v>
      </c>
      <c r="D160" t="s">
        <v>137</v>
      </c>
      <c r="E160" s="257" t="s">
        <v>105</v>
      </c>
      <c r="F160" t="s">
        <v>84</v>
      </c>
      <c r="G160">
        <v>1</v>
      </c>
      <c r="H160">
        <v>929.32399999999996</v>
      </c>
      <c r="I160">
        <v>927.62900000000002</v>
      </c>
      <c r="J160">
        <v>926.18799999999999</v>
      </c>
      <c r="K160">
        <v>924.726</v>
      </c>
      <c r="L160">
        <v>923.99099999999999</v>
      </c>
      <c r="M160" s="258" t="s">
        <v>1350</v>
      </c>
      <c r="N160" s="258" t="s">
        <v>1351</v>
      </c>
      <c r="O160" s="5" t="s">
        <v>1652</v>
      </c>
      <c r="BM160" s="144"/>
      <c r="BN160" s="144"/>
      <c r="BO160" s="144"/>
      <c r="BP160" s="144"/>
      <c r="BQ160" s="144"/>
      <c r="BR160" s="144"/>
      <c r="BS160" s="144"/>
      <c r="BT160" s="144"/>
      <c r="BU160" s="144"/>
      <c r="BV160" s="144"/>
      <c r="BW160" s="144"/>
      <c r="BX160" s="144"/>
      <c r="BY160" s="144"/>
      <c r="BZ160" s="144"/>
      <c r="CA160" s="144"/>
      <c r="ER160" s="144"/>
      <c r="ES160" s="144"/>
      <c r="ET160" s="144"/>
      <c r="EU160" s="144"/>
      <c r="EV160" s="144"/>
      <c r="EW160" s="144"/>
      <c r="EX160" s="144"/>
      <c r="EY160" s="144"/>
      <c r="EZ160" s="144"/>
      <c r="FA160" s="144"/>
      <c r="FB160" s="144"/>
      <c r="FC160" s="144"/>
      <c r="FD160" s="144"/>
      <c r="FE160" s="144"/>
      <c r="FF160" s="144"/>
      <c r="HW160" s="144"/>
      <c r="HX160" s="144"/>
      <c r="HY160" s="144"/>
      <c r="HZ160" s="144"/>
      <c r="IA160" s="144"/>
      <c r="IB160" s="144"/>
      <c r="IC160" s="144"/>
      <c r="ID160" s="144"/>
      <c r="IE160" s="144"/>
      <c r="IF160" s="144"/>
      <c r="IG160" s="144"/>
      <c r="IH160" s="144"/>
      <c r="II160" s="144"/>
      <c r="IJ160" s="144"/>
      <c r="IK160" s="144"/>
      <c r="LB160" s="144"/>
      <c r="LC160" s="144"/>
      <c r="LD160" s="144"/>
      <c r="LE160" s="144"/>
      <c r="LF160" s="144"/>
      <c r="LG160" s="144"/>
      <c r="LH160" s="144"/>
      <c r="LI160" s="144"/>
      <c r="LJ160" s="144"/>
      <c r="LK160" s="144"/>
      <c r="LL160" s="144"/>
      <c r="LM160" s="144"/>
      <c r="LN160" s="144"/>
      <c r="LO160" s="144"/>
      <c r="LP160" s="144"/>
      <c r="OG160" s="144"/>
      <c r="OH160" s="144"/>
      <c r="OI160" s="144"/>
      <c r="OJ160" s="144"/>
      <c r="OK160" s="144"/>
      <c r="OL160" s="144"/>
      <c r="OM160" s="144"/>
      <c r="ON160" s="144"/>
      <c r="OO160" s="144"/>
      <c r="OP160" s="144"/>
      <c r="OQ160" s="144"/>
      <c r="OR160" s="144"/>
      <c r="OS160" s="144"/>
      <c r="OT160" s="144"/>
      <c r="OU160" s="144"/>
    </row>
    <row r="161" spans="1:411">
      <c r="A161">
        <v>26</v>
      </c>
      <c r="B161">
        <v>250</v>
      </c>
      <c r="C161" t="s">
        <v>85</v>
      </c>
      <c r="D161" t="s">
        <v>137</v>
      </c>
      <c r="E161" s="257" t="s">
        <v>660</v>
      </c>
      <c r="F161" t="s">
        <v>84</v>
      </c>
      <c r="G161">
        <v>1</v>
      </c>
      <c r="H161">
        <v>930.47</v>
      </c>
      <c r="I161">
        <v>928.15300000000002</v>
      </c>
      <c r="J161">
        <v>926.18799999999999</v>
      </c>
      <c r="K161">
        <v>925.19200000000001</v>
      </c>
      <c r="L161">
        <v>924.32299999999998</v>
      </c>
      <c r="M161" s="258" t="s">
        <v>1350</v>
      </c>
      <c r="N161" s="258" t="s">
        <v>1351</v>
      </c>
      <c r="O161" s="5" t="s">
        <v>1653</v>
      </c>
      <c r="BM161" s="144"/>
      <c r="BN161" s="144"/>
      <c r="BO161" s="144"/>
      <c r="BP161" s="144"/>
      <c r="BQ161" s="144"/>
      <c r="BR161" s="144"/>
      <c r="BS161" s="144"/>
      <c r="BT161" s="144"/>
      <c r="BU161" s="144"/>
      <c r="BV161" s="144"/>
      <c r="BW161" s="144"/>
      <c r="BX161" s="144"/>
      <c r="BY161" s="144"/>
      <c r="BZ161" s="144"/>
      <c r="CA161" s="144"/>
      <c r="ER161" s="144"/>
      <c r="ES161" s="144"/>
      <c r="ET161" s="144"/>
      <c r="EU161" s="144"/>
      <c r="EV161" s="144"/>
      <c r="EW161" s="144"/>
      <c r="EX161" s="144"/>
      <c r="EY161" s="144"/>
      <c r="EZ161" s="144"/>
      <c r="FA161" s="144"/>
      <c r="FB161" s="144"/>
      <c r="FC161" s="144"/>
      <c r="FD161" s="144"/>
      <c r="FE161" s="144"/>
      <c r="FF161" s="144"/>
      <c r="HW161" s="144"/>
      <c r="HX161" s="144"/>
      <c r="HY161" s="144"/>
      <c r="HZ161" s="144"/>
      <c r="IA161" s="144"/>
      <c r="IB161" s="144"/>
      <c r="IC161" s="144"/>
      <c r="ID161" s="144"/>
      <c r="IE161" s="144"/>
      <c r="IF161" s="144"/>
      <c r="IG161" s="144"/>
      <c r="IH161" s="144"/>
      <c r="II161" s="144"/>
      <c r="IJ161" s="144"/>
      <c r="IK161" s="144"/>
      <c r="LB161" s="144"/>
      <c r="LC161" s="144"/>
      <c r="LD161" s="144"/>
      <c r="LE161" s="144"/>
      <c r="LF161" s="144"/>
      <c r="LG161" s="144"/>
      <c r="LH161" s="144"/>
      <c r="LI161" s="144"/>
      <c r="LJ161" s="144"/>
      <c r="LK161" s="144"/>
      <c r="LL161" s="144"/>
      <c r="LM161" s="144"/>
      <c r="LN161" s="144"/>
      <c r="LO161" s="144"/>
      <c r="LP161" s="144"/>
      <c r="OG161" s="144"/>
      <c r="OH161" s="144"/>
      <c r="OI161" s="144"/>
      <c r="OJ161" s="144"/>
      <c r="OK161" s="144"/>
      <c r="OL161" s="144"/>
      <c r="OM161" s="144"/>
      <c r="ON161" s="144"/>
      <c r="OO161" s="144"/>
      <c r="OP161" s="144"/>
      <c r="OQ161" s="144"/>
      <c r="OR161" s="144"/>
      <c r="OS161" s="144"/>
      <c r="OT161" s="144"/>
      <c r="OU161" s="144"/>
    </row>
    <row r="162" spans="1:411">
      <c r="A162">
        <v>26</v>
      </c>
      <c r="B162">
        <v>261</v>
      </c>
      <c r="C162" t="s">
        <v>85</v>
      </c>
      <c r="D162" t="s">
        <v>137</v>
      </c>
      <c r="E162" s="257" t="s">
        <v>395</v>
      </c>
      <c r="F162" t="s">
        <v>84</v>
      </c>
      <c r="G162">
        <v>1</v>
      </c>
      <c r="H162">
        <v>929.32399999999996</v>
      </c>
      <c r="I162">
        <v>927.62900000000002</v>
      </c>
      <c r="J162">
        <v>926.18799999999999</v>
      </c>
      <c r="K162">
        <v>924.726</v>
      </c>
      <c r="L162">
        <v>923.99099999999999</v>
      </c>
      <c r="M162" s="258" t="s">
        <v>1350</v>
      </c>
      <c r="N162" s="258" t="s">
        <v>1351</v>
      </c>
      <c r="O162" s="5" t="s">
        <v>1654</v>
      </c>
      <c r="BM162" s="144"/>
      <c r="BN162" s="144"/>
      <c r="BO162" s="144"/>
      <c r="BP162" s="144"/>
      <c r="BQ162" s="144"/>
      <c r="BR162" s="144"/>
      <c r="BS162" s="144"/>
      <c r="BT162" s="144"/>
      <c r="BU162" s="144"/>
      <c r="BV162" s="144"/>
      <c r="BW162" s="144"/>
      <c r="BX162" s="144"/>
      <c r="BY162" s="144"/>
      <c r="BZ162" s="144"/>
      <c r="CA162" s="144"/>
      <c r="ER162" s="144"/>
      <c r="ES162" s="144"/>
      <c r="ET162" s="144"/>
      <c r="EU162" s="144"/>
      <c r="EV162" s="144"/>
      <c r="EW162" s="144"/>
      <c r="EX162" s="144"/>
      <c r="EY162" s="144"/>
      <c r="EZ162" s="144"/>
      <c r="FA162" s="144"/>
      <c r="FB162" s="144"/>
      <c r="FC162" s="144"/>
      <c r="FD162" s="144"/>
      <c r="FE162" s="144"/>
      <c r="FF162" s="144"/>
      <c r="HW162" s="144"/>
      <c r="HX162" s="144"/>
      <c r="HY162" s="144"/>
      <c r="HZ162" s="144"/>
      <c r="IA162" s="144"/>
      <c r="IB162" s="144"/>
      <c r="IC162" s="144"/>
      <c r="ID162" s="144"/>
      <c r="IE162" s="144"/>
      <c r="IF162" s="144"/>
      <c r="IG162" s="144"/>
      <c r="IH162" s="144"/>
      <c r="II162" s="144"/>
      <c r="IJ162" s="144"/>
      <c r="IK162" s="144"/>
      <c r="LB162" s="144"/>
      <c r="LC162" s="144"/>
      <c r="LD162" s="144"/>
      <c r="LE162" s="144"/>
      <c r="LF162" s="144"/>
      <c r="LG162" s="144"/>
      <c r="LH162" s="144"/>
      <c r="LI162" s="144"/>
      <c r="LJ162" s="144"/>
      <c r="LK162" s="144"/>
      <c r="LL162" s="144"/>
      <c r="LM162" s="144"/>
      <c r="LN162" s="144"/>
      <c r="LO162" s="144"/>
      <c r="LP162" s="144"/>
      <c r="OG162" s="144"/>
      <c r="OH162" s="144"/>
      <c r="OI162" s="144"/>
      <c r="OJ162" s="144"/>
      <c r="OK162" s="144"/>
      <c r="OL162" s="144"/>
      <c r="OM162" s="144"/>
      <c r="ON162" s="144"/>
      <c r="OO162" s="144"/>
      <c r="OP162" s="144"/>
      <c r="OQ162" s="144"/>
      <c r="OR162" s="144"/>
      <c r="OS162" s="144"/>
      <c r="OT162" s="144"/>
      <c r="OU162" s="144"/>
    </row>
    <row r="163" spans="1:411">
      <c r="A163">
        <v>26</v>
      </c>
      <c r="B163">
        <v>262</v>
      </c>
      <c r="C163" t="s">
        <v>85</v>
      </c>
      <c r="D163" t="s">
        <v>137</v>
      </c>
      <c r="E163" s="257" t="s">
        <v>675</v>
      </c>
      <c r="F163" t="s">
        <v>84</v>
      </c>
      <c r="G163">
        <v>1</v>
      </c>
      <c r="H163">
        <v>929.32399999999996</v>
      </c>
      <c r="I163">
        <v>927.62900000000002</v>
      </c>
      <c r="J163">
        <v>926.18799999999999</v>
      </c>
      <c r="K163">
        <v>924.726</v>
      </c>
      <c r="L163">
        <v>923.99099999999999</v>
      </c>
      <c r="M163" s="258" t="s">
        <v>1350</v>
      </c>
      <c r="N163" s="258" t="s">
        <v>1351</v>
      </c>
      <c r="O163" s="5" t="s">
        <v>1655</v>
      </c>
      <c r="BM163" s="144"/>
      <c r="BN163" s="144"/>
      <c r="BO163" s="144"/>
      <c r="BP163" s="144"/>
      <c r="BQ163" s="144"/>
      <c r="BR163" s="144"/>
      <c r="BS163" s="144"/>
      <c r="BT163" s="144"/>
      <c r="BU163" s="144"/>
      <c r="BV163" s="144"/>
      <c r="BW163" s="144"/>
      <c r="BX163" s="144"/>
      <c r="BY163" s="144"/>
      <c r="BZ163" s="144"/>
      <c r="CA163" s="144"/>
      <c r="ER163" s="144"/>
      <c r="ES163" s="144"/>
      <c r="ET163" s="144"/>
      <c r="EU163" s="144"/>
      <c r="EV163" s="144"/>
      <c r="EW163" s="144"/>
      <c r="EX163" s="144"/>
      <c r="EY163" s="144"/>
      <c r="EZ163" s="144"/>
      <c r="FA163" s="144"/>
      <c r="FB163" s="144"/>
      <c r="FC163" s="144"/>
      <c r="FD163" s="144"/>
      <c r="FE163" s="144"/>
      <c r="FF163" s="144"/>
      <c r="HW163" s="144"/>
      <c r="HX163" s="144"/>
      <c r="HY163" s="144"/>
      <c r="HZ163" s="144"/>
      <c r="IA163" s="144"/>
      <c r="IB163" s="144"/>
      <c r="IC163" s="144"/>
      <c r="ID163" s="144"/>
      <c r="IE163" s="144"/>
      <c r="IF163" s="144"/>
      <c r="IG163" s="144"/>
      <c r="IH163" s="144"/>
      <c r="II163" s="144"/>
      <c r="IJ163" s="144"/>
      <c r="IK163" s="144"/>
      <c r="LB163" s="144"/>
      <c r="LC163" s="144"/>
      <c r="LD163" s="144"/>
      <c r="LE163" s="144"/>
      <c r="LF163" s="144"/>
      <c r="LG163" s="144"/>
      <c r="LH163" s="144"/>
      <c r="LI163" s="144"/>
      <c r="LJ163" s="144"/>
      <c r="LK163" s="144"/>
      <c r="LL163" s="144"/>
      <c r="LM163" s="144"/>
      <c r="LN163" s="144"/>
      <c r="LO163" s="144"/>
      <c r="LP163" s="144"/>
      <c r="OG163" s="144"/>
      <c r="OH163" s="144"/>
      <c r="OI163" s="144"/>
      <c r="OJ163" s="144"/>
      <c r="OK163" s="144"/>
      <c r="OL163" s="144"/>
      <c r="OM163" s="144"/>
      <c r="ON163" s="144"/>
      <c r="OO163" s="144"/>
      <c r="OP163" s="144"/>
      <c r="OQ163" s="144"/>
      <c r="OR163" s="144"/>
      <c r="OS163" s="144"/>
      <c r="OT163" s="144"/>
      <c r="OU163" s="144"/>
    </row>
    <row r="164" spans="1:411">
      <c r="A164">
        <v>26</v>
      </c>
      <c r="B164">
        <v>259</v>
      </c>
      <c r="C164" t="s">
        <v>85</v>
      </c>
      <c r="D164" t="s">
        <v>137</v>
      </c>
      <c r="E164" s="257" t="s">
        <v>104</v>
      </c>
      <c r="F164" t="s">
        <v>84</v>
      </c>
      <c r="G164">
        <v>1</v>
      </c>
      <c r="H164">
        <v>929.12800000000004</v>
      </c>
      <c r="I164">
        <v>927.47299999999996</v>
      </c>
      <c r="J164">
        <v>925.89400000000001</v>
      </c>
      <c r="K164">
        <v>924.32299999999998</v>
      </c>
      <c r="L164">
        <v>923.77700000000004</v>
      </c>
      <c r="M164" s="258" t="s">
        <v>1350</v>
      </c>
      <c r="N164" s="258" t="s">
        <v>1351</v>
      </c>
      <c r="O164" s="5" t="s">
        <v>1656</v>
      </c>
      <c r="BM164" s="144"/>
      <c r="BN164" s="144"/>
      <c r="BO164" s="144"/>
      <c r="BP164" s="144"/>
      <c r="BQ164" s="144"/>
      <c r="BR164" s="144"/>
      <c r="BS164" s="144"/>
      <c r="BT164" s="144"/>
      <c r="BU164" s="144"/>
      <c r="BV164" s="144"/>
      <c r="BW164" s="144"/>
      <c r="BX164" s="144"/>
      <c r="BY164" s="144"/>
      <c r="BZ164" s="144"/>
      <c r="CA164" s="144"/>
      <c r="ER164" s="144"/>
      <c r="ES164" s="144"/>
      <c r="ET164" s="144"/>
      <c r="EU164" s="144"/>
      <c r="EV164" s="144"/>
      <c r="EW164" s="144"/>
      <c r="EX164" s="144"/>
      <c r="EY164" s="144"/>
      <c r="EZ164" s="144"/>
      <c r="FA164" s="144"/>
      <c r="FB164" s="144"/>
      <c r="FC164" s="144"/>
      <c r="FD164" s="144"/>
      <c r="FE164" s="144"/>
      <c r="FF164" s="144"/>
      <c r="HW164" s="144"/>
      <c r="HX164" s="144"/>
      <c r="HY164" s="144"/>
      <c r="HZ164" s="144"/>
      <c r="IA164" s="144"/>
      <c r="IB164" s="144"/>
      <c r="IC164" s="144"/>
      <c r="ID164" s="144"/>
      <c r="IE164" s="144"/>
      <c r="IF164" s="144"/>
      <c r="IG164" s="144"/>
      <c r="IH164" s="144"/>
      <c r="II164" s="144"/>
      <c r="IJ164" s="144"/>
      <c r="IK164" s="144"/>
      <c r="LB164" s="144"/>
      <c r="LC164" s="144"/>
      <c r="LD164" s="144"/>
      <c r="LE164" s="144"/>
      <c r="LF164" s="144"/>
      <c r="LG164" s="144"/>
      <c r="LH164" s="144"/>
      <c r="LI164" s="144"/>
      <c r="LJ164" s="144"/>
      <c r="LK164" s="144"/>
      <c r="LL164" s="144"/>
      <c r="LM164" s="144"/>
      <c r="LN164" s="144"/>
      <c r="LO164" s="144"/>
      <c r="LP164" s="144"/>
      <c r="OG164" s="144"/>
      <c r="OH164" s="144"/>
      <c r="OI164" s="144"/>
      <c r="OJ164" s="144"/>
      <c r="OK164" s="144"/>
      <c r="OL164" s="144"/>
      <c r="OM164" s="144"/>
      <c r="ON164" s="144"/>
      <c r="OO164" s="144"/>
      <c r="OP164" s="144"/>
      <c r="OQ164" s="144"/>
      <c r="OR164" s="144"/>
      <c r="OS164" s="144"/>
      <c r="OT164" s="144"/>
      <c r="OU164" s="144"/>
    </row>
    <row r="165" spans="1:411">
      <c r="A165">
        <v>26</v>
      </c>
      <c r="B165">
        <v>245</v>
      </c>
      <c r="C165" t="s">
        <v>85</v>
      </c>
      <c r="D165" t="s">
        <v>137</v>
      </c>
      <c r="E165" s="257" t="s">
        <v>111</v>
      </c>
      <c r="F165" t="s">
        <v>84</v>
      </c>
      <c r="G165">
        <v>1</v>
      </c>
      <c r="H165">
        <v>927.62900000000002</v>
      </c>
      <c r="I165">
        <v>926.18799999999999</v>
      </c>
      <c r="J165">
        <v>924.97799999999995</v>
      </c>
      <c r="K165">
        <v>923.40599999999995</v>
      </c>
      <c r="L165">
        <v>920.76</v>
      </c>
      <c r="M165" s="258" t="s">
        <v>1350</v>
      </c>
      <c r="N165" s="258" t="s">
        <v>1351</v>
      </c>
      <c r="O165" s="5" t="s">
        <v>1657</v>
      </c>
      <c r="BM165" s="144"/>
      <c r="BN165" s="144"/>
      <c r="BO165" s="144"/>
      <c r="BP165" s="144"/>
      <c r="BQ165" s="144"/>
      <c r="BR165" s="144"/>
      <c r="BS165" s="144"/>
      <c r="BT165" s="144"/>
      <c r="BU165" s="144"/>
      <c r="BV165" s="144"/>
      <c r="BW165" s="144"/>
      <c r="BX165" s="144"/>
      <c r="BY165" s="144"/>
      <c r="BZ165" s="144"/>
      <c r="CA165" s="144"/>
      <c r="ER165" s="144"/>
      <c r="ES165" s="144"/>
      <c r="ET165" s="144"/>
      <c r="EU165" s="144"/>
      <c r="EV165" s="144"/>
      <c r="EW165" s="144"/>
      <c r="EX165" s="144"/>
      <c r="EY165" s="144"/>
      <c r="EZ165" s="144"/>
      <c r="FA165" s="144"/>
      <c r="FB165" s="144"/>
      <c r="FC165" s="144"/>
      <c r="FD165" s="144"/>
      <c r="FE165" s="144"/>
      <c r="FF165" s="144"/>
      <c r="HW165" s="144"/>
      <c r="HX165" s="144"/>
      <c r="HY165" s="144"/>
      <c r="HZ165" s="144"/>
      <c r="IA165" s="144"/>
      <c r="IB165" s="144"/>
      <c r="IC165" s="144"/>
      <c r="ID165" s="144"/>
      <c r="IE165" s="144"/>
      <c r="IF165" s="144"/>
      <c r="IG165" s="144"/>
      <c r="IH165" s="144"/>
      <c r="II165" s="144"/>
      <c r="IJ165" s="144"/>
      <c r="IK165" s="144"/>
      <c r="LB165" s="144"/>
      <c r="LC165" s="144"/>
      <c r="LD165" s="144"/>
      <c r="LE165" s="144"/>
      <c r="LF165" s="144"/>
      <c r="LG165" s="144"/>
      <c r="LH165" s="144"/>
      <c r="LI165" s="144"/>
      <c r="LJ165" s="144"/>
      <c r="LK165" s="144"/>
      <c r="LL165" s="144"/>
      <c r="LM165" s="144"/>
      <c r="LN165" s="144"/>
      <c r="LO165" s="144"/>
      <c r="LP165" s="144"/>
      <c r="OG165" s="144"/>
      <c r="OH165" s="144"/>
      <c r="OI165" s="144"/>
      <c r="OJ165" s="144"/>
      <c r="OK165" s="144"/>
      <c r="OL165" s="144"/>
      <c r="OM165" s="144"/>
      <c r="ON165" s="144"/>
      <c r="OO165" s="144"/>
      <c r="OP165" s="144"/>
      <c r="OQ165" s="144"/>
      <c r="OR165" s="144"/>
      <c r="OS165" s="144"/>
      <c r="OT165" s="144"/>
      <c r="OU165" s="144"/>
    </row>
    <row r="166" spans="1:411">
      <c r="A166">
        <v>26</v>
      </c>
      <c r="B166">
        <v>243</v>
      </c>
      <c r="C166" t="s">
        <v>85</v>
      </c>
      <c r="D166" t="s">
        <v>137</v>
      </c>
      <c r="E166" s="257" t="s">
        <v>1376</v>
      </c>
      <c r="F166" t="s">
        <v>84</v>
      </c>
      <c r="G166">
        <v>1</v>
      </c>
      <c r="H166">
        <v>927.47299999999996</v>
      </c>
      <c r="I166">
        <v>925.89400000000001</v>
      </c>
      <c r="J166">
        <v>924.726</v>
      </c>
      <c r="K166">
        <v>923.154</v>
      </c>
      <c r="L166">
        <v>921.38199999999995</v>
      </c>
      <c r="M166" s="258" t="s">
        <v>1350</v>
      </c>
      <c r="N166" s="258" t="s">
        <v>1351</v>
      </c>
      <c r="O166" s="5" t="s">
        <v>1658</v>
      </c>
      <c r="BM166" s="144"/>
      <c r="BN166" s="144"/>
      <c r="BO166" s="144"/>
      <c r="BP166" s="144"/>
      <c r="BQ166" s="144"/>
      <c r="BR166" s="144"/>
      <c r="BS166" s="144"/>
      <c r="BT166" s="144"/>
      <c r="BU166" s="144"/>
      <c r="BV166" s="144"/>
      <c r="BW166" s="144"/>
      <c r="BX166" s="144"/>
      <c r="BY166" s="144"/>
      <c r="BZ166" s="144"/>
      <c r="CA166" s="144"/>
      <c r="ER166" s="144"/>
      <c r="ES166" s="144"/>
      <c r="ET166" s="144"/>
      <c r="EU166" s="144"/>
      <c r="EV166" s="144"/>
      <c r="EW166" s="144"/>
      <c r="EX166" s="144"/>
      <c r="EY166" s="144"/>
      <c r="EZ166" s="144"/>
      <c r="FA166" s="144"/>
      <c r="FB166" s="144"/>
      <c r="FC166" s="144"/>
      <c r="FD166" s="144"/>
      <c r="FE166" s="144"/>
      <c r="FF166" s="144"/>
      <c r="HW166" s="144"/>
      <c r="HX166" s="144"/>
      <c r="HY166" s="144"/>
      <c r="HZ166" s="144"/>
      <c r="IA166" s="144"/>
      <c r="IB166" s="144"/>
      <c r="IC166" s="144"/>
      <c r="ID166" s="144"/>
      <c r="IE166" s="144"/>
      <c r="IF166" s="144"/>
      <c r="IG166" s="144"/>
      <c r="IH166" s="144"/>
      <c r="II166" s="144"/>
      <c r="IJ166" s="144"/>
      <c r="IK166" s="144"/>
      <c r="LB166" s="144"/>
      <c r="LC166" s="144"/>
      <c r="LD166" s="144"/>
      <c r="LE166" s="144"/>
      <c r="LF166" s="144"/>
      <c r="LG166" s="144"/>
      <c r="LH166" s="144"/>
      <c r="LI166" s="144"/>
      <c r="LJ166" s="144"/>
      <c r="LK166" s="144"/>
      <c r="LL166" s="144"/>
      <c r="LM166" s="144"/>
      <c r="LN166" s="144"/>
      <c r="LO166" s="144"/>
      <c r="LP166" s="144"/>
      <c r="OG166" s="144"/>
      <c r="OH166" s="144"/>
      <c r="OI166" s="144"/>
      <c r="OJ166" s="144"/>
      <c r="OK166" s="144"/>
      <c r="OL166" s="144"/>
      <c r="OM166" s="144"/>
      <c r="ON166" s="144"/>
      <c r="OO166" s="144"/>
      <c r="OP166" s="144"/>
      <c r="OQ166" s="144"/>
      <c r="OR166" s="144"/>
      <c r="OS166" s="144"/>
      <c r="OT166" s="144"/>
      <c r="OU166" s="144"/>
    </row>
    <row r="167" spans="1:411">
      <c r="A167">
        <v>26</v>
      </c>
      <c r="B167">
        <v>248</v>
      </c>
      <c r="C167" t="s">
        <v>85</v>
      </c>
      <c r="D167" t="s">
        <v>137</v>
      </c>
      <c r="E167" s="257" t="s">
        <v>109</v>
      </c>
      <c r="F167" t="s">
        <v>84</v>
      </c>
      <c r="G167">
        <v>1</v>
      </c>
      <c r="H167">
        <v>930.92100000000005</v>
      </c>
      <c r="I167">
        <v>927.47299999999996</v>
      </c>
      <c r="J167">
        <v>924.726</v>
      </c>
      <c r="K167">
        <v>920.76</v>
      </c>
      <c r="L167">
        <v>918.28399999999999</v>
      </c>
      <c r="M167" s="258" t="s">
        <v>1350</v>
      </c>
      <c r="N167" s="258" t="s">
        <v>1351</v>
      </c>
      <c r="O167" s="5" t="s">
        <v>1659</v>
      </c>
      <c r="BM167" s="144"/>
      <c r="BN167" s="144"/>
      <c r="BO167" s="144"/>
      <c r="BP167" s="144"/>
      <c r="BQ167" s="144"/>
      <c r="BR167" s="144"/>
      <c r="BS167" s="144"/>
      <c r="BT167" s="144"/>
      <c r="BU167" s="144"/>
      <c r="BV167" s="144"/>
      <c r="BW167" s="144"/>
      <c r="BX167" s="144"/>
      <c r="BY167" s="144"/>
      <c r="BZ167" s="144"/>
      <c r="CA167" s="144"/>
      <c r="ER167" s="144"/>
      <c r="ES167" s="144"/>
      <c r="ET167" s="144"/>
      <c r="EU167" s="144"/>
      <c r="EV167" s="144"/>
      <c r="EW167" s="144"/>
      <c r="EX167" s="144"/>
      <c r="EY167" s="144"/>
      <c r="EZ167" s="144"/>
      <c r="FA167" s="144"/>
      <c r="FB167" s="144"/>
      <c r="FC167" s="144"/>
      <c r="FD167" s="144"/>
      <c r="FE167" s="144"/>
      <c r="FF167" s="144"/>
      <c r="HW167" s="144"/>
      <c r="HX167" s="144"/>
      <c r="HY167" s="144"/>
      <c r="HZ167" s="144"/>
      <c r="IA167" s="144"/>
      <c r="IB167" s="144"/>
      <c r="IC167" s="144"/>
      <c r="ID167" s="144"/>
      <c r="IE167" s="144"/>
      <c r="IF167" s="144"/>
      <c r="IG167" s="144"/>
      <c r="IH167" s="144"/>
      <c r="II167" s="144"/>
      <c r="IJ167" s="144"/>
      <c r="IK167" s="144"/>
      <c r="LB167" s="144"/>
      <c r="LC167" s="144"/>
      <c r="LD167" s="144"/>
      <c r="LE167" s="144"/>
      <c r="LF167" s="144"/>
      <c r="LG167" s="144"/>
      <c r="LH167" s="144"/>
      <c r="LI167" s="144"/>
      <c r="LJ167" s="144"/>
      <c r="LK167" s="144"/>
      <c r="LL167" s="144"/>
      <c r="LM167" s="144"/>
      <c r="LN167" s="144"/>
      <c r="LO167" s="144"/>
      <c r="LP167" s="144"/>
      <c r="OG167" s="144"/>
      <c r="OH167" s="144"/>
      <c r="OI167" s="144"/>
      <c r="OJ167" s="144"/>
      <c r="OK167" s="144"/>
      <c r="OL167" s="144"/>
      <c r="OM167" s="144"/>
      <c r="ON167" s="144"/>
      <c r="OO167" s="144"/>
      <c r="OP167" s="144"/>
      <c r="OQ167" s="144"/>
      <c r="OR167" s="144"/>
      <c r="OS167" s="144"/>
      <c r="OT167" s="144"/>
      <c r="OU167" s="144"/>
    </row>
    <row r="168" spans="1:411">
      <c r="A168">
        <v>26</v>
      </c>
      <c r="B168">
        <v>247</v>
      </c>
      <c r="C168" t="s">
        <v>85</v>
      </c>
      <c r="D168" t="s">
        <v>137</v>
      </c>
      <c r="E168" s="257" t="s">
        <v>107</v>
      </c>
      <c r="F168" t="s">
        <v>84</v>
      </c>
      <c r="G168">
        <v>1</v>
      </c>
      <c r="H168">
        <v>927.62900000000002</v>
      </c>
      <c r="I168">
        <v>926.44</v>
      </c>
      <c r="J168">
        <v>924.32299999999998</v>
      </c>
      <c r="K168">
        <v>923.40599999999995</v>
      </c>
      <c r="L168">
        <v>921.78200000000004</v>
      </c>
      <c r="M168" s="258" t="s">
        <v>1350</v>
      </c>
      <c r="N168" s="258" t="s">
        <v>1351</v>
      </c>
      <c r="O168" s="5" t="s">
        <v>1660</v>
      </c>
      <c r="BM168" s="144"/>
      <c r="BN168" s="144"/>
      <c r="BO168" s="144"/>
      <c r="BP168" s="144"/>
      <c r="BQ168" s="144"/>
      <c r="BR168" s="144"/>
      <c r="BS168" s="144"/>
      <c r="BT168" s="144"/>
      <c r="BU168" s="144"/>
      <c r="BV168" s="144"/>
      <c r="BW168" s="144"/>
      <c r="BX168" s="144"/>
      <c r="BY168" s="144"/>
      <c r="BZ168" s="144"/>
      <c r="CA168" s="144"/>
      <c r="ER168" s="144"/>
      <c r="ES168" s="144"/>
      <c r="ET168" s="144"/>
      <c r="EU168" s="144"/>
      <c r="EV168" s="144"/>
      <c r="EW168" s="144"/>
      <c r="EX168" s="144"/>
      <c r="EY168" s="144"/>
      <c r="EZ168" s="144"/>
      <c r="FA168" s="144"/>
      <c r="FB168" s="144"/>
      <c r="FC168" s="144"/>
      <c r="FD168" s="144"/>
      <c r="FE168" s="144"/>
      <c r="FF168" s="144"/>
      <c r="HW168" s="144"/>
      <c r="HX168" s="144"/>
      <c r="HY168" s="144"/>
      <c r="HZ168" s="144"/>
      <c r="IA168" s="144"/>
      <c r="IB168" s="144"/>
      <c r="IC168" s="144"/>
      <c r="ID168" s="144"/>
      <c r="IE168" s="144"/>
      <c r="IF168" s="144"/>
      <c r="IG168" s="144"/>
      <c r="IH168" s="144"/>
      <c r="II168" s="144"/>
      <c r="IJ168" s="144"/>
      <c r="IK168" s="144"/>
      <c r="LB168" s="144"/>
      <c r="LC168" s="144"/>
      <c r="LD168" s="144"/>
      <c r="LE168" s="144"/>
      <c r="LF168" s="144"/>
      <c r="LG168" s="144"/>
      <c r="LH168" s="144"/>
      <c r="LI168" s="144"/>
      <c r="LJ168" s="144"/>
      <c r="LK168" s="144"/>
      <c r="LL168" s="144"/>
      <c r="LM168" s="144"/>
      <c r="LN168" s="144"/>
      <c r="LO168" s="144"/>
      <c r="LP168" s="144"/>
      <c r="OG168" s="144"/>
      <c r="OH168" s="144"/>
      <c r="OI168" s="144"/>
      <c r="OJ168" s="144"/>
      <c r="OK168" s="144"/>
      <c r="OL168" s="144"/>
      <c r="OM168" s="144"/>
      <c r="ON168" s="144"/>
      <c r="OO168" s="144"/>
      <c r="OP168" s="144"/>
      <c r="OQ168" s="144"/>
      <c r="OR168" s="144"/>
      <c r="OS168" s="144"/>
      <c r="OT168" s="144"/>
      <c r="OU168" s="144"/>
    </row>
    <row r="169" spans="1:411">
      <c r="A169">
        <v>28</v>
      </c>
      <c r="B169">
        <v>268</v>
      </c>
      <c r="C169" t="s">
        <v>85</v>
      </c>
      <c r="D169" t="s">
        <v>350</v>
      </c>
      <c r="E169" s="257" t="s">
        <v>698</v>
      </c>
      <c r="F169" t="s">
        <v>83</v>
      </c>
      <c r="G169">
        <v>1</v>
      </c>
      <c r="H169">
        <v>765.89499999999998</v>
      </c>
      <c r="I169">
        <v>764.49400000000003</v>
      </c>
      <c r="J169">
        <v>763.08199999999999</v>
      </c>
      <c r="K169">
        <v>761.55</v>
      </c>
      <c r="L169">
        <v>757.96900000000005</v>
      </c>
      <c r="M169" s="258" t="s">
        <v>1348</v>
      </c>
      <c r="N169" s="258" t="s">
        <v>1349</v>
      </c>
      <c r="O169" s="5" t="s">
        <v>1661</v>
      </c>
      <c r="BM169" s="144"/>
      <c r="BN169" s="144"/>
      <c r="BO169" s="144"/>
      <c r="BP169" s="144"/>
      <c r="BQ169" s="144"/>
      <c r="BR169" s="144"/>
      <c r="BS169" s="144"/>
      <c r="BT169" s="144"/>
      <c r="BU169" s="144"/>
      <c r="BV169" s="144"/>
      <c r="BW169" s="144"/>
      <c r="BX169" s="144"/>
      <c r="BY169" s="144"/>
      <c r="BZ169" s="144"/>
      <c r="CA169" s="144"/>
      <c r="ER169" s="144"/>
      <c r="ES169" s="144"/>
      <c r="ET169" s="144"/>
      <c r="EU169" s="144"/>
      <c r="EV169" s="144"/>
      <c r="EW169" s="144"/>
      <c r="EX169" s="144"/>
      <c r="EY169" s="144"/>
      <c r="EZ169" s="144"/>
      <c r="FA169" s="144"/>
      <c r="FB169" s="144"/>
      <c r="FC169" s="144"/>
      <c r="FD169" s="144"/>
      <c r="FE169" s="144"/>
      <c r="FF169" s="144"/>
      <c r="HW169" s="144"/>
      <c r="HX169" s="144"/>
      <c r="HY169" s="144"/>
      <c r="HZ169" s="144"/>
      <c r="IA169" s="144"/>
      <c r="IB169" s="144"/>
      <c r="IC169" s="144"/>
      <c r="ID169" s="144"/>
      <c r="IE169" s="144"/>
      <c r="IF169" s="144"/>
      <c r="IG169" s="144"/>
      <c r="IH169" s="144"/>
      <c r="II169" s="144"/>
      <c r="IJ169" s="144"/>
      <c r="IK169" s="144"/>
      <c r="LB169" s="144"/>
      <c r="LC169" s="144"/>
      <c r="LD169" s="144"/>
      <c r="LE169" s="144"/>
      <c r="LF169" s="144"/>
      <c r="LG169" s="144"/>
      <c r="LH169" s="144"/>
      <c r="LI169" s="144"/>
      <c r="LJ169" s="144"/>
      <c r="LK169" s="144"/>
      <c r="LL169" s="144"/>
      <c r="LM169" s="144"/>
      <c r="LN169" s="144"/>
      <c r="LO169" s="144"/>
      <c r="LP169" s="144"/>
      <c r="OG169" s="144"/>
      <c r="OH169" s="144"/>
      <c r="OI169" s="144"/>
      <c r="OJ169" s="144"/>
      <c r="OK169" s="144"/>
      <c r="OL169" s="144"/>
      <c r="OM169" s="144"/>
      <c r="ON169" s="144"/>
      <c r="OO169" s="144"/>
      <c r="OP169" s="144"/>
      <c r="OQ169" s="144"/>
      <c r="OR169" s="144"/>
      <c r="OS169" s="144"/>
      <c r="OT169" s="144"/>
      <c r="OU169" s="144"/>
    </row>
    <row r="170" spans="1:411">
      <c r="A170">
        <v>28</v>
      </c>
      <c r="B170">
        <v>271</v>
      </c>
      <c r="C170" t="s">
        <v>85</v>
      </c>
      <c r="D170" t="s">
        <v>350</v>
      </c>
      <c r="E170" s="257" t="s">
        <v>688</v>
      </c>
      <c r="F170" t="s">
        <v>83</v>
      </c>
      <c r="G170">
        <v>1</v>
      </c>
      <c r="H170">
        <v>764.72900000000004</v>
      </c>
      <c r="I170">
        <v>762.11</v>
      </c>
      <c r="J170">
        <v>759.625</v>
      </c>
      <c r="K170">
        <v>757.25900000000001</v>
      </c>
      <c r="L170">
        <v>755.12300000000005</v>
      </c>
      <c r="M170" s="258" t="s">
        <v>1348</v>
      </c>
      <c r="N170" s="258" t="s">
        <v>1349</v>
      </c>
      <c r="O170" s="5" t="s">
        <v>1662</v>
      </c>
      <c r="BM170" s="144"/>
      <c r="BN170" s="144"/>
      <c r="BO170" s="144"/>
      <c r="BP170" s="144"/>
      <c r="BQ170" s="144"/>
      <c r="BR170" s="144"/>
      <c r="BS170" s="144"/>
      <c r="BT170" s="144"/>
      <c r="BU170" s="144"/>
      <c r="BV170" s="144"/>
      <c r="BW170" s="144"/>
      <c r="BX170" s="144"/>
      <c r="BY170" s="144"/>
      <c r="BZ170" s="144"/>
      <c r="CA170" s="144"/>
      <c r="ER170" s="144"/>
      <c r="ES170" s="144"/>
      <c r="ET170" s="144"/>
      <c r="EU170" s="144"/>
      <c r="EV170" s="144"/>
      <c r="EW170" s="144"/>
      <c r="EX170" s="144"/>
      <c r="EY170" s="144"/>
      <c r="EZ170" s="144"/>
      <c r="FA170" s="144"/>
      <c r="FB170" s="144"/>
      <c r="FC170" s="144"/>
      <c r="FD170" s="144"/>
      <c r="FE170" s="144"/>
      <c r="FF170" s="144"/>
      <c r="HW170" s="144"/>
      <c r="HX170" s="144"/>
      <c r="HY170" s="144"/>
      <c r="HZ170" s="144"/>
      <c r="IA170" s="144"/>
      <c r="IB170" s="144"/>
      <c r="IC170" s="144"/>
      <c r="ID170" s="144"/>
      <c r="IE170" s="144"/>
      <c r="IF170" s="144"/>
      <c r="IG170" s="144"/>
      <c r="IH170" s="144"/>
      <c r="II170" s="144"/>
      <c r="IJ170" s="144"/>
      <c r="IK170" s="144"/>
      <c r="LB170" s="144"/>
      <c r="LC170" s="144"/>
      <c r="LD170" s="144"/>
      <c r="LE170" s="144"/>
      <c r="LF170" s="144"/>
      <c r="LG170" s="144"/>
      <c r="LH170" s="144"/>
      <c r="LI170" s="144"/>
      <c r="LJ170" s="144"/>
      <c r="LK170" s="144"/>
      <c r="LL170" s="144"/>
      <c r="LM170" s="144"/>
      <c r="LN170" s="144"/>
      <c r="LO170" s="144"/>
      <c r="LP170" s="144"/>
      <c r="OG170" s="144"/>
      <c r="OH170" s="144"/>
      <c r="OI170" s="144"/>
      <c r="OJ170" s="144"/>
      <c r="OK170" s="144"/>
      <c r="OL170" s="144"/>
      <c r="OM170" s="144"/>
      <c r="ON170" s="144"/>
      <c r="OO170" s="144"/>
      <c r="OP170" s="144"/>
      <c r="OQ170" s="144"/>
      <c r="OR170" s="144"/>
      <c r="OS170" s="144"/>
      <c r="OT170" s="144"/>
      <c r="OU170" s="144"/>
    </row>
    <row r="171" spans="1:411">
      <c r="A171">
        <v>28</v>
      </c>
      <c r="B171">
        <v>273</v>
      </c>
      <c r="C171" t="s">
        <v>85</v>
      </c>
      <c r="D171" t="s">
        <v>350</v>
      </c>
      <c r="E171" s="257" t="s">
        <v>88</v>
      </c>
      <c r="F171" t="s">
        <v>83</v>
      </c>
      <c r="G171">
        <v>1</v>
      </c>
      <c r="H171">
        <v>762.97199999999998</v>
      </c>
      <c r="I171">
        <v>760.85799999999995</v>
      </c>
      <c r="J171">
        <v>757.96900000000005</v>
      </c>
      <c r="K171">
        <v>755.64800000000002</v>
      </c>
      <c r="L171">
        <v>752.85799999999995</v>
      </c>
      <c r="M171" s="258" t="s">
        <v>1348</v>
      </c>
      <c r="N171" s="258" t="s">
        <v>1349</v>
      </c>
      <c r="O171" s="5" t="s">
        <v>1663</v>
      </c>
      <c r="BM171" s="144"/>
      <c r="BN171" s="144"/>
      <c r="BO171" s="144"/>
      <c r="BP171" s="144"/>
      <c r="BQ171" s="144"/>
      <c r="BR171" s="144"/>
      <c r="BS171" s="144"/>
      <c r="BT171" s="144"/>
      <c r="BU171" s="144"/>
      <c r="BV171" s="144"/>
      <c r="BW171" s="144"/>
      <c r="BX171" s="144"/>
      <c r="BY171" s="144"/>
      <c r="BZ171" s="144"/>
      <c r="CA171" s="144"/>
      <c r="ER171" s="144"/>
      <c r="ES171" s="144"/>
      <c r="ET171" s="144"/>
      <c r="EU171" s="144"/>
      <c r="EV171" s="144"/>
      <c r="EW171" s="144"/>
      <c r="EX171" s="144"/>
      <c r="EY171" s="144"/>
      <c r="EZ171" s="144"/>
      <c r="FA171" s="144"/>
      <c r="FB171" s="144"/>
      <c r="FC171" s="144"/>
      <c r="FD171" s="144"/>
      <c r="FE171" s="144"/>
      <c r="FF171" s="144"/>
      <c r="HW171" s="144"/>
      <c r="HX171" s="144"/>
      <c r="HY171" s="144"/>
      <c r="HZ171" s="144"/>
      <c r="IA171" s="144"/>
      <c r="IB171" s="144"/>
      <c r="IC171" s="144"/>
      <c r="ID171" s="144"/>
      <c r="IE171" s="144"/>
      <c r="IF171" s="144"/>
      <c r="IG171" s="144"/>
      <c r="IH171" s="144"/>
      <c r="II171" s="144"/>
      <c r="IJ171" s="144"/>
      <c r="IK171" s="144"/>
      <c r="LB171" s="144"/>
      <c r="LC171" s="144"/>
      <c r="LD171" s="144"/>
      <c r="LE171" s="144"/>
      <c r="LF171" s="144"/>
      <c r="LG171" s="144"/>
      <c r="LH171" s="144"/>
      <c r="LI171" s="144"/>
      <c r="LJ171" s="144"/>
      <c r="LK171" s="144"/>
      <c r="LL171" s="144"/>
      <c r="LM171" s="144"/>
      <c r="LN171" s="144"/>
      <c r="LO171" s="144"/>
      <c r="LP171" s="144"/>
      <c r="OG171" s="144"/>
      <c r="OH171" s="144"/>
      <c r="OI171" s="144"/>
      <c r="OJ171" s="144"/>
      <c r="OK171" s="144"/>
      <c r="OL171" s="144"/>
      <c r="OM171" s="144"/>
      <c r="ON171" s="144"/>
      <c r="OO171" s="144"/>
      <c r="OP171" s="144"/>
      <c r="OQ171" s="144"/>
      <c r="OR171" s="144"/>
      <c r="OS171" s="144"/>
      <c r="OT171" s="144"/>
      <c r="OU171" s="144"/>
    </row>
    <row r="172" spans="1:411">
      <c r="A172">
        <v>28</v>
      </c>
      <c r="B172">
        <v>276</v>
      </c>
      <c r="C172" t="s">
        <v>85</v>
      </c>
      <c r="D172" t="s">
        <v>350</v>
      </c>
      <c r="E172" s="257" t="s">
        <v>97</v>
      </c>
      <c r="F172" t="s">
        <v>83</v>
      </c>
      <c r="G172">
        <v>1</v>
      </c>
      <c r="H172">
        <v>759.31500000000005</v>
      </c>
      <c r="I172">
        <v>757.96900000000005</v>
      </c>
      <c r="J172">
        <v>756.803</v>
      </c>
      <c r="K172">
        <v>755.53800000000001</v>
      </c>
      <c r="L172">
        <v>751.17700000000002</v>
      </c>
      <c r="M172" s="258" t="s">
        <v>1348</v>
      </c>
      <c r="N172" s="258" t="s">
        <v>1349</v>
      </c>
      <c r="O172" s="5" t="s">
        <v>1664</v>
      </c>
      <c r="BM172" s="144"/>
      <c r="BN172" s="144"/>
      <c r="BO172" s="144"/>
      <c r="BP172" s="144"/>
      <c r="BQ172" s="144"/>
      <c r="BR172" s="144"/>
      <c r="BS172" s="144"/>
      <c r="BT172" s="144"/>
      <c r="BU172" s="144"/>
      <c r="BV172" s="144"/>
      <c r="BW172" s="144"/>
      <c r="BX172" s="144"/>
      <c r="BY172" s="144"/>
      <c r="BZ172" s="144"/>
      <c r="CA172" s="144"/>
      <c r="ER172" s="144"/>
      <c r="ES172" s="144"/>
      <c r="ET172" s="144"/>
      <c r="EU172" s="144"/>
      <c r="EV172" s="144"/>
      <c r="EW172" s="144"/>
      <c r="EX172" s="144"/>
      <c r="EY172" s="144"/>
      <c r="EZ172" s="144"/>
      <c r="FA172" s="144"/>
      <c r="FB172" s="144"/>
      <c r="FC172" s="144"/>
      <c r="FD172" s="144"/>
      <c r="FE172" s="144"/>
      <c r="FF172" s="144"/>
      <c r="HW172" s="144"/>
      <c r="HX172" s="144"/>
      <c r="HY172" s="144"/>
      <c r="HZ172" s="144"/>
      <c r="IA172" s="144"/>
      <c r="IB172" s="144"/>
      <c r="IC172" s="144"/>
      <c r="ID172" s="144"/>
      <c r="IE172" s="144"/>
      <c r="IF172" s="144"/>
      <c r="IG172" s="144"/>
      <c r="IH172" s="144"/>
      <c r="II172" s="144"/>
      <c r="IJ172" s="144"/>
      <c r="IK172" s="144"/>
      <c r="LB172" s="144"/>
      <c r="LC172" s="144"/>
      <c r="LD172" s="144"/>
      <c r="LE172" s="144"/>
      <c r="LF172" s="144"/>
      <c r="LG172" s="144"/>
      <c r="LH172" s="144"/>
      <c r="LI172" s="144"/>
      <c r="LJ172" s="144"/>
      <c r="LK172" s="144"/>
      <c r="LL172" s="144"/>
      <c r="LM172" s="144"/>
      <c r="LN172" s="144"/>
      <c r="LO172" s="144"/>
      <c r="LP172" s="144"/>
      <c r="OG172" s="144"/>
      <c r="OH172" s="144"/>
      <c r="OI172" s="144"/>
      <c r="OJ172" s="144"/>
      <c r="OK172" s="144"/>
      <c r="OL172" s="144"/>
      <c r="OM172" s="144"/>
      <c r="ON172" s="144"/>
      <c r="OO172" s="144"/>
      <c r="OP172" s="144"/>
      <c r="OQ172" s="144"/>
      <c r="OR172" s="144"/>
      <c r="OS172" s="144"/>
      <c r="OT172" s="144"/>
      <c r="OU172" s="144"/>
    </row>
    <row r="173" spans="1:411">
      <c r="A173">
        <v>28</v>
      </c>
      <c r="B173">
        <v>278</v>
      </c>
      <c r="C173" t="s">
        <v>85</v>
      </c>
      <c r="D173" t="s">
        <v>350</v>
      </c>
      <c r="E173" s="257" t="s">
        <v>72</v>
      </c>
      <c r="F173" t="s">
        <v>83</v>
      </c>
      <c r="G173">
        <v>1</v>
      </c>
      <c r="H173">
        <v>758.625</v>
      </c>
      <c r="I173">
        <v>757.96900000000005</v>
      </c>
      <c r="J173">
        <v>756.803</v>
      </c>
      <c r="K173">
        <v>755.64800000000002</v>
      </c>
      <c r="L173">
        <v>754.24300000000005</v>
      </c>
      <c r="M173" s="258" t="s">
        <v>1348</v>
      </c>
      <c r="N173" s="258" t="s">
        <v>1349</v>
      </c>
      <c r="O173" s="5" t="s">
        <v>1665</v>
      </c>
      <c r="BM173" s="144"/>
      <c r="BN173" s="144"/>
      <c r="BO173" s="144"/>
      <c r="BP173" s="144"/>
      <c r="BQ173" s="144"/>
      <c r="BR173" s="144"/>
      <c r="BS173" s="144"/>
      <c r="BT173" s="144"/>
      <c r="BU173" s="144"/>
      <c r="BV173" s="144"/>
      <c r="BW173" s="144"/>
      <c r="BX173" s="144"/>
      <c r="BY173" s="144"/>
      <c r="BZ173" s="144"/>
      <c r="CA173" s="144"/>
      <c r="ER173" s="144"/>
      <c r="ES173" s="144"/>
      <c r="ET173" s="144"/>
      <c r="EU173" s="144"/>
      <c r="EV173" s="144"/>
      <c r="EW173" s="144"/>
      <c r="EX173" s="144"/>
      <c r="EY173" s="144"/>
      <c r="EZ173" s="144"/>
      <c r="FA173" s="144"/>
      <c r="FB173" s="144"/>
      <c r="FC173" s="144"/>
      <c r="FD173" s="144"/>
      <c r="FE173" s="144"/>
      <c r="FF173" s="144"/>
      <c r="HW173" s="144"/>
      <c r="HX173" s="144"/>
      <c r="HY173" s="144"/>
      <c r="HZ173" s="144"/>
      <c r="IA173" s="144"/>
      <c r="IB173" s="144"/>
      <c r="IC173" s="144"/>
      <c r="ID173" s="144"/>
      <c r="IE173" s="144"/>
      <c r="IF173" s="144"/>
      <c r="IG173" s="144"/>
      <c r="IH173" s="144"/>
      <c r="II173" s="144"/>
      <c r="IJ173" s="144"/>
      <c r="IK173" s="144"/>
      <c r="LB173" s="144"/>
      <c r="LC173" s="144"/>
      <c r="LD173" s="144"/>
      <c r="LE173" s="144"/>
      <c r="LF173" s="144"/>
      <c r="LG173" s="144"/>
      <c r="LH173" s="144"/>
      <c r="LI173" s="144"/>
      <c r="LJ173" s="144"/>
      <c r="LK173" s="144"/>
      <c r="LL173" s="144"/>
      <c r="LM173" s="144"/>
      <c r="LN173" s="144"/>
      <c r="LO173" s="144"/>
      <c r="LP173" s="144"/>
      <c r="OG173" s="144"/>
      <c r="OH173" s="144"/>
      <c r="OI173" s="144"/>
      <c r="OJ173" s="144"/>
      <c r="OK173" s="144"/>
      <c r="OL173" s="144"/>
      <c r="OM173" s="144"/>
      <c r="ON173" s="144"/>
      <c r="OO173" s="144"/>
      <c r="OP173" s="144"/>
      <c r="OQ173" s="144"/>
      <c r="OR173" s="144"/>
      <c r="OS173" s="144"/>
      <c r="OT173" s="144"/>
      <c r="OU173" s="144"/>
    </row>
    <row r="174" spans="1:411">
      <c r="A174">
        <v>28</v>
      </c>
      <c r="B174">
        <v>280</v>
      </c>
      <c r="C174" t="s">
        <v>85</v>
      </c>
      <c r="D174" t="s">
        <v>350</v>
      </c>
      <c r="E174" s="257" t="s">
        <v>74</v>
      </c>
      <c r="F174" t="s">
        <v>83</v>
      </c>
      <c r="G174">
        <v>1</v>
      </c>
      <c r="H174">
        <v>753.96799999999996</v>
      </c>
      <c r="I174">
        <v>751.01199999999994</v>
      </c>
      <c r="J174">
        <v>749.19</v>
      </c>
      <c r="K174">
        <v>748.43</v>
      </c>
      <c r="L174">
        <v>743.68100000000004</v>
      </c>
      <c r="M174" s="258" t="s">
        <v>1348</v>
      </c>
      <c r="N174" s="258" t="s">
        <v>1349</v>
      </c>
      <c r="O174" s="5" t="s">
        <v>1666</v>
      </c>
      <c r="BM174" s="144"/>
      <c r="BN174" s="144"/>
      <c r="BO174" s="144"/>
      <c r="BP174" s="144"/>
      <c r="BQ174" s="144"/>
      <c r="BR174" s="144"/>
      <c r="BS174" s="144"/>
      <c r="BT174" s="144"/>
      <c r="BU174" s="144"/>
      <c r="BV174" s="144"/>
      <c r="BW174" s="144"/>
      <c r="BX174" s="144"/>
      <c r="BY174" s="144"/>
      <c r="BZ174" s="144"/>
      <c r="CA174" s="144"/>
      <c r="ER174" s="144"/>
      <c r="ES174" s="144"/>
      <c r="ET174" s="144"/>
      <c r="EU174" s="144"/>
      <c r="EV174" s="144"/>
      <c r="EW174" s="144"/>
      <c r="EX174" s="144"/>
      <c r="EY174" s="144"/>
      <c r="EZ174" s="144"/>
      <c r="FA174" s="144"/>
      <c r="FB174" s="144"/>
      <c r="FC174" s="144"/>
      <c r="FD174" s="144"/>
      <c r="FE174" s="144"/>
      <c r="FF174" s="144"/>
      <c r="HW174" s="144"/>
      <c r="HX174" s="144"/>
      <c r="HY174" s="144"/>
      <c r="HZ174" s="144"/>
      <c r="IA174" s="144"/>
      <c r="IB174" s="144"/>
      <c r="IC174" s="144"/>
      <c r="ID174" s="144"/>
      <c r="IE174" s="144"/>
      <c r="IF174" s="144"/>
      <c r="IG174" s="144"/>
      <c r="IH174" s="144"/>
      <c r="II174" s="144"/>
      <c r="IJ174" s="144"/>
      <c r="IK174" s="144"/>
      <c r="LB174" s="144"/>
      <c r="LC174" s="144"/>
      <c r="LD174" s="144"/>
      <c r="LE174" s="144"/>
      <c r="LF174" s="144"/>
      <c r="LG174" s="144"/>
      <c r="LH174" s="144"/>
      <c r="LI174" s="144"/>
      <c r="LJ174" s="144"/>
      <c r="LK174" s="144"/>
      <c r="LL174" s="144"/>
      <c r="LM174" s="144"/>
      <c r="LN174" s="144"/>
      <c r="LO174" s="144"/>
      <c r="LP174" s="144"/>
      <c r="OG174" s="144"/>
      <c r="OH174" s="144"/>
      <c r="OI174" s="144"/>
      <c r="OJ174" s="144"/>
      <c r="OK174" s="144"/>
      <c r="OL174" s="144"/>
      <c r="OM174" s="144"/>
      <c r="ON174" s="144"/>
      <c r="OO174" s="144"/>
      <c r="OP174" s="144"/>
      <c r="OQ174" s="144"/>
      <c r="OR174" s="144"/>
      <c r="OS174" s="144"/>
      <c r="OT174" s="144"/>
      <c r="OU174" s="144"/>
    </row>
    <row r="175" spans="1:411">
      <c r="A175">
        <v>28</v>
      </c>
      <c r="B175">
        <v>281</v>
      </c>
      <c r="C175" t="s">
        <v>85</v>
      </c>
      <c r="D175" t="s">
        <v>350</v>
      </c>
      <c r="E175" s="257" t="s">
        <v>693</v>
      </c>
      <c r="F175" t="s">
        <v>83</v>
      </c>
      <c r="G175">
        <v>1</v>
      </c>
      <c r="H175">
        <v>714.64400000000001</v>
      </c>
      <c r="I175">
        <v>708.46600000000001</v>
      </c>
      <c r="J175">
        <v>703.15099999999995</v>
      </c>
      <c r="K175">
        <v>698.02800000000002</v>
      </c>
      <c r="L175">
        <v>693.75199999999995</v>
      </c>
      <c r="M175" s="258" t="s">
        <v>1348</v>
      </c>
      <c r="N175" s="258" t="s">
        <v>1349</v>
      </c>
      <c r="O175" s="5" t="s">
        <v>1667</v>
      </c>
      <c r="BM175" s="144"/>
      <c r="BN175" s="144"/>
      <c r="BO175" s="144"/>
      <c r="BP175" s="144"/>
      <c r="BQ175" s="144"/>
      <c r="BR175" s="144"/>
      <c r="BS175" s="144"/>
      <c r="BT175" s="144"/>
      <c r="BU175" s="144"/>
      <c r="BV175" s="144"/>
      <c r="BW175" s="144"/>
      <c r="BX175" s="144"/>
      <c r="BY175" s="144"/>
      <c r="BZ175" s="144"/>
      <c r="CA175" s="144"/>
      <c r="ER175" s="144"/>
      <c r="ES175" s="144"/>
      <c r="ET175" s="144"/>
      <c r="EU175" s="144"/>
      <c r="EV175" s="144"/>
      <c r="EW175" s="144"/>
      <c r="EX175" s="144"/>
      <c r="EY175" s="144"/>
      <c r="EZ175" s="144"/>
      <c r="FA175" s="144"/>
      <c r="FB175" s="144"/>
      <c r="FC175" s="144"/>
      <c r="FD175" s="144"/>
      <c r="FE175" s="144"/>
      <c r="FF175" s="144"/>
      <c r="HW175" s="144"/>
      <c r="HX175" s="144"/>
      <c r="HY175" s="144"/>
      <c r="HZ175" s="144"/>
      <c r="IA175" s="144"/>
      <c r="IB175" s="144"/>
      <c r="IC175" s="144"/>
      <c r="ID175" s="144"/>
      <c r="IE175" s="144"/>
      <c r="IF175" s="144"/>
      <c r="IG175" s="144"/>
      <c r="IH175" s="144"/>
      <c r="II175" s="144"/>
      <c r="IJ175" s="144"/>
      <c r="IK175" s="144"/>
      <c r="LB175" s="144"/>
      <c r="LC175" s="144"/>
      <c r="LD175" s="144"/>
      <c r="LE175" s="144"/>
      <c r="LF175" s="144"/>
      <c r="LG175" s="144"/>
      <c r="LH175" s="144"/>
      <c r="LI175" s="144"/>
      <c r="LJ175" s="144"/>
      <c r="LK175" s="144"/>
      <c r="LL175" s="144"/>
      <c r="LM175" s="144"/>
      <c r="LN175" s="144"/>
      <c r="LO175" s="144"/>
      <c r="LP175" s="144"/>
      <c r="OG175" s="144"/>
      <c r="OH175" s="144"/>
      <c r="OI175" s="144"/>
      <c r="OJ175" s="144"/>
      <c r="OK175" s="144"/>
      <c r="OL175" s="144"/>
      <c r="OM175" s="144"/>
      <c r="ON175" s="144"/>
      <c r="OO175" s="144"/>
      <c r="OP175" s="144"/>
      <c r="OQ175" s="144"/>
      <c r="OR175" s="144"/>
      <c r="OS175" s="144"/>
      <c r="OT175" s="144"/>
      <c r="OU175" s="144"/>
    </row>
    <row r="176" spans="1:411">
      <c r="A176">
        <v>28</v>
      </c>
      <c r="B176">
        <v>282</v>
      </c>
      <c r="C176" t="s">
        <v>85</v>
      </c>
      <c r="D176" t="s">
        <v>350</v>
      </c>
      <c r="E176" s="257" t="s">
        <v>1377</v>
      </c>
      <c r="F176" t="s">
        <v>83</v>
      </c>
      <c r="G176">
        <v>1</v>
      </c>
      <c r="H176">
        <v>707.45299999999997</v>
      </c>
      <c r="I176">
        <v>702.00699999999995</v>
      </c>
      <c r="J176">
        <v>696.923</v>
      </c>
      <c r="K176">
        <v>692.81600000000003</v>
      </c>
      <c r="L176">
        <v>688.12400000000002</v>
      </c>
      <c r="M176" s="258" t="s">
        <v>1348</v>
      </c>
      <c r="N176" s="258" t="s">
        <v>1349</v>
      </c>
      <c r="O176" s="5" t="s">
        <v>1668</v>
      </c>
      <c r="BM176" s="144"/>
      <c r="BN176" s="144"/>
      <c r="BO176" s="144"/>
      <c r="BP176" s="144"/>
      <c r="BQ176" s="144"/>
      <c r="BR176" s="144"/>
      <c r="BS176" s="144"/>
      <c r="BT176" s="144"/>
      <c r="BU176" s="144"/>
      <c r="BV176" s="144"/>
      <c r="BW176" s="144"/>
      <c r="BX176" s="144"/>
      <c r="BY176" s="144"/>
      <c r="BZ176" s="144"/>
      <c r="CA176" s="144"/>
      <c r="ER176" s="144"/>
      <c r="ES176" s="144"/>
      <c r="ET176" s="144"/>
      <c r="EU176" s="144"/>
      <c r="EV176" s="144"/>
      <c r="EW176" s="144"/>
      <c r="EX176" s="144"/>
      <c r="EY176" s="144"/>
      <c r="EZ176" s="144"/>
      <c r="FA176" s="144"/>
      <c r="FB176" s="144"/>
      <c r="FC176" s="144"/>
      <c r="FD176" s="144"/>
      <c r="FE176" s="144"/>
      <c r="FF176" s="144"/>
      <c r="HW176" s="144"/>
      <c r="HX176" s="144"/>
      <c r="HY176" s="144"/>
      <c r="HZ176" s="144"/>
      <c r="IA176" s="144"/>
      <c r="IB176" s="144"/>
      <c r="IC176" s="144"/>
      <c r="ID176" s="144"/>
      <c r="IE176" s="144"/>
      <c r="IF176" s="144"/>
      <c r="IG176" s="144"/>
      <c r="IH176" s="144"/>
      <c r="II176" s="144"/>
      <c r="IJ176" s="144"/>
      <c r="IK176" s="144"/>
      <c r="LB176" s="144"/>
      <c r="LC176" s="144"/>
      <c r="LD176" s="144"/>
      <c r="LE176" s="144"/>
      <c r="LF176" s="144"/>
      <c r="LG176" s="144"/>
      <c r="LH176" s="144"/>
      <c r="LI176" s="144"/>
      <c r="LJ176" s="144"/>
      <c r="LK176" s="144"/>
      <c r="LL176" s="144"/>
      <c r="LM176" s="144"/>
      <c r="LN176" s="144"/>
      <c r="LO176" s="144"/>
      <c r="LP176" s="144"/>
      <c r="OG176" s="144"/>
      <c r="OH176" s="144"/>
      <c r="OI176" s="144"/>
      <c r="OJ176" s="144"/>
      <c r="OK176" s="144"/>
      <c r="OL176" s="144"/>
      <c r="OM176" s="144"/>
      <c r="ON176" s="144"/>
      <c r="OO176" s="144"/>
      <c r="OP176" s="144"/>
      <c r="OQ176" s="144"/>
      <c r="OR176" s="144"/>
      <c r="OS176" s="144"/>
      <c r="OT176" s="144"/>
      <c r="OU176" s="144"/>
    </row>
    <row r="177" spans="1:411">
      <c r="A177">
        <v>28</v>
      </c>
      <c r="B177">
        <v>283</v>
      </c>
      <c r="C177" t="s">
        <v>85</v>
      </c>
      <c r="D177" t="s">
        <v>350</v>
      </c>
      <c r="E177" s="257" t="s">
        <v>694</v>
      </c>
      <c r="F177" t="s">
        <v>83</v>
      </c>
      <c r="G177">
        <v>1</v>
      </c>
      <c r="H177">
        <v>695.32399999999996</v>
      </c>
      <c r="I177">
        <v>690.70799999999997</v>
      </c>
      <c r="J177">
        <v>686.07799999999997</v>
      </c>
      <c r="K177">
        <v>681.88199999999995</v>
      </c>
      <c r="L177">
        <v>678.33100000000002</v>
      </c>
      <c r="M177" s="258" t="s">
        <v>1348</v>
      </c>
      <c r="N177" s="258" t="s">
        <v>1349</v>
      </c>
      <c r="O177" s="5" t="s">
        <v>1669</v>
      </c>
      <c r="BM177" s="144"/>
      <c r="BN177" s="144"/>
      <c r="BO177" s="144"/>
      <c r="BP177" s="144"/>
      <c r="BQ177" s="144"/>
      <c r="BR177" s="144"/>
      <c r="BS177" s="144"/>
      <c r="BT177" s="144"/>
      <c r="BU177" s="144"/>
      <c r="BV177" s="144"/>
      <c r="BW177" s="144"/>
      <c r="BX177" s="144"/>
      <c r="BY177" s="144"/>
      <c r="BZ177" s="144"/>
      <c r="CA177" s="144"/>
      <c r="ER177" s="144"/>
      <c r="ES177" s="144"/>
      <c r="ET177" s="144"/>
      <c r="EU177" s="144"/>
      <c r="EV177" s="144"/>
      <c r="EW177" s="144"/>
      <c r="EX177" s="144"/>
      <c r="EY177" s="144"/>
      <c r="EZ177" s="144"/>
      <c r="FA177" s="144"/>
      <c r="FB177" s="144"/>
      <c r="FC177" s="144"/>
      <c r="FD177" s="144"/>
      <c r="FE177" s="144"/>
      <c r="FF177" s="144"/>
      <c r="HW177" s="144"/>
      <c r="HX177" s="144"/>
      <c r="HY177" s="144"/>
      <c r="HZ177" s="144"/>
      <c r="IA177" s="144"/>
      <c r="IB177" s="144"/>
      <c r="IC177" s="144"/>
      <c r="ID177" s="144"/>
      <c r="IE177" s="144"/>
      <c r="IF177" s="144"/>
      <c r="IG177" s="144"/>
      <c r="IH177" s="144"/>
      <c r="II177" s="144"/>
      <c r="IJ177" s="144"/>
      <c r="IK177" s="144"/>
      <c r="LB177" s="144"/>
      <c r="LC177" s="144"/>
      <c r="LD177" s="144"/>
      <c r="LE177" s="144"/>
      <c r="LF177" s="144"/>
      <c r="LG177" s="144"/>
      <c r="LH177" s="144"/>
      <c r="LI177" s="144"/>
      <c r="LJ177" s="144"/>
      <c r="LK177" s="144"/>
      <c r="LL177" s="144"/>
      <c r="LM177" s="144"/>
      <c r="LN177" s="144"/>
      <c r="LO177" s="144"/>
      <c r="LP177" s="144"/>
      <c r="OG177" s="144"/>
      <c r="OH177" s="144"/>
      <c r="OI177" s="144"/>
      <c r="OJ177" s="144"/>
      <c r="OK177" s="144"/>
      <c r="OL177" s="144"/>
      <c r="OM177" s="144"/>
      <c r="ON177" s="144"/>
      <c r="OO177" s="144"/>
      <c r="OP177" s="144"/>
      <c r="OQ177" s="144"/>
      <c r="OR177" s="144"/>
      <c r="OS177" s="144"/>
      <c r="OT177" s="144"/>
      <c r="OU177" s="144"/>
    </row>
    <row r="178" spans="1:411">
      <c r="A178">
        <v>28</v>
      </c>
      <c r="B178">
        <v>284</v>
      </c>
      <c r="C178" t="s">
        <v>85</v>
      </c>
      <c r="D178" t="s">
        <v>350</v>
      </c>
      <c r="E178" s="257" t="s">
        <v>118</v>
      </c>
      <c r="F178" t="s">
        <v>83</v>
      </c>
      <c r="G178">
        <v>1</v>
      </c>
      <c r="H178">
        <v>694.077</v>
      </c>
      <c r="I178">
        <v>689.97900000000004</v>
      </c>
      <c r="J178">
        <v>685.33500000000004</v>
      </c>
      <c r="K178">
        <v>681.75699999999995</v>
      </c>
      <c r="L178">
        <v>678.62599999999998</v>
      </c>
      <c r="M178" s="258" t="s">
        <v>1348</v>
      </c>
      <c r="N178" s="258" t="s">
        <v>1349</v>
      </c>
      <c r="O178" s="5" t="s">
        <v>1670</v>
      </c>
      <c r="BM178" s="144"/>
      <c r="BN178" s="144"/>
      <c r="BO178" s="144"/>
      <c r="BP178" s="144"/>
      <c r="BQ178" s="144"/>
      <c r="BR178" s="144"/>
      <c r="BS178" s="144"/>
      <c r="BT178" s="144"/>
      <c r="BU178" s="144"/>
      <c r="BV178" s="144"/>
      <c r="BW178" s="144"/>
      <c r="BX178" s="144"/>
      <c r="BY178" s="144"/>
      <c r="BZ178" s="144"/>
      <c r="CA178" s="144"/>
      <c r="ER178" s="144"/>
      <c r="ES178" s="144"/>
      <c r="ET178" s="144"/>
      <c r="EU178" s="144"/>
      <c r="EV178" s="144"/>
      <c r="EW178" s="144"/>
      <c r="EX178" s="144"/>
      <c r="EY178" s="144"/>
      <c r="EZ178" s="144"/>
      <c r="FA178" s="144"/>
      <c r="FB178" s="144"/>
      <c r="FC178" s="144"/>
      <c r="FD178" s="144"/>
      <c r="FE178" s="144"/>
      <c r="FF178" s="144"/>
      <c r="HW178" s="144"/>
      <c r="HX178" s="144"/>
      <c r="HY178" s="144"/>
      <c r="HZ178" s="144"/>
      <c r="IA178" s="144"/>
      <c r="IB178" s="144"/>
      <c r="IC178" s="144"/>
      <c r="ID178" s="144"/>
      <c r="IE178" s="144"/>
      <c r="IF178" s="144"/>
      <c r="IG178" s="144"/>
      <c r="IH178" s="144"/>
      <c r="II178" s="144"/>
      <c r="IJ178" s="144"/>
      <c r="IK178" s="144"/>
      <c r="LB178" s="144"/>
      <c r="LC178" s="144"/>
      <c r="LD178" s="144"/>
      <c r="LE178" s="144"/>
      <c r="LF178" s="144"/>
      <c r="LG178" s="144"/>
      <c r="LH178" s="144"/>
      <c r="LI178" s="144"/>
      <c r="LJ178" s="144"/>
      <c r="LK178" s="144"/>
      <c r="LL178" s="144"/>
      <c r="LM178" s="144"/>
      <c r="LN178" s="144"/>
      <c r="LO178" s="144"/>
      <c r="LP178" s="144"/>
      <c r="OG178" s="144"/>
      <c r="OH178" s="144"/>
      <c r="OI178" s="144"/>
      <c r="OJ178" s="144"/>
      <c r="OK178" s="144"/>
      <c r="OL178" s="144"/>
      <c r="OM178" s="144"/>
      <c r="ON178" s="144"/>
      <c r="OO178" s="144"/>
      <c r="OP178" s="144"/>
      <c r="OQ178" s="144"/>
      <c r="OR178" s="144"/>
      <c r="OS178" s="144"/>
      <c r="OT178" s="144"/>
      <c r="OU178" s="144"/>
    </row>
    <row r="179" spans="1:411">
      <c r="A179">
        <v>28</v>
      </c>
      <c r="B179">
        <v>285</v>
      </c>
      <c r="C179" t="s">
        <v>85</v>
      </c>
      <c r="D179" t="s">
        <v>350</v>
      </c>
      <c r="E179" s="257" t="s">
        <v>347</v>
      </c>
      <c r="F179" t="s">
        <v>83</v>
      </c>
      <c r="G179">
        <v>1</v>
      </c>
      <c r="H179">
        <v>693.14700000000005</v>
      </c>
      <c r="I179">
        <v>687.78499999999997</v>
      </c>
      <c r="J179">
        <v>683.50099999999998</v>
      </c>
      <c r="K179">
        <v>679.50300000000004</v>
      </c>
      <c r="L179">
        <v>675.70799999999997</v>
      </c>
      <c r="M179" s="258" t="s">
        <v>1348</v>
      </c>
      <c r="N179" s="258" t="s">
        <v>1349</v>
      </c>
      <c r="O179" s="5" t="s">
        <v>1671</v>
      </c>
      <c r="BM179" s="144"/>
      <c r="BN179" s="144"/>
      <c r="BO179" s="144"/>
      <c r="BP179" s="144"/>
      <c r="BQ179" s="144"/>
      <c r="BR179" s="144"/>
      <c r="BS179" s="144"/>
      <c r="BT179" s="144"/>
      <c r="BU179" s="144"/>
      <c r="BV179" s="144"/>
      <c r="BW179" s="144"/>
      <c r="BX179" s="144"/>
      <c r="BY179" s="144"/>
      <c r="BZ179" s="144"/>
      <c r="CA179" s="144"/>
      <c r="ER179" s="144"/>
      <c r="ES179" s="144"/>
      <c r="ET179" s="144"/>
      <c r="EU179" s="144"/>
      <c r="EV179" s="144"/>
      <c r="EW179" s="144"/>
      <c r="EX179" s="144"/>
      <c r="EY179" s="144"/>
      <c r="EZ179" s="144"/>
      <c r="FA179" s="144"/>
      <c r="FB179" s="144"/>
      <c r="FC179" s="144"/>
      <c r="FD179" s="144"/>
      <c r="FE179" s="144"/>
      <c r="FF179" s="144"/>
      <c r="HW179" s="144"/>
      <c r="HX179" s="144"/>
      <c r="HY179" s="144"/>
      <c r="HZ179" s="144"/>
      <c r="IA179" s="144"/>
      <c r="IB179" s="144"/>
      <c r="IC179" s="144"/>
      <c r="ID179" s="144"/>
      <c r="IE179" s="144"/>
      <c r="IF179" s="144"/>
      <c r="IG179" s="144"/>
      <c r="IH179" s="144"/>
      <c r="II179" s="144"/>
      <c r="IJ179" s="144"/>
      <c r="IK179" s="144"/>
      <c r="LB179" s="144"/>
      <c r="LC179" s="144"/>
      <c r="LD179" s="144"/>
      <c r="LE179" s="144"/>
      <c r="LF179" s="144"/>
      <c r="LG179" s="144"/>
      <c r="LH179" s="144"/>
      <c r="LI179" s="144"/>
      <c r="LJ179" s="144"/>
      <c r="LK179" s="144"/>
      <c r="LL179" s="144"/>
      <c r="LM179" s="144"/>
      <c r="LN179" s="144"/>
      <c r="LO179" s="144"/>
      <c r="LP179" s="144"/>
      <c r="OG179" s="144"/>
      <c r="OH179" s="144"/>
      <c r="OI179" s="144"/>
      <c r="OJ179" s="144"/>
      <c r="OK179" s="144"/>
      <c r="OL179" s="144"/>
      <c r="OM179" s="144"/>
      <c r="ON179" s="144"/>
      <c r="OO179" s="144"/>
      <c r="OP179" s="144"/>
      <c r="OQ179" s="144"/>
      <c r="OR179" s="144"/>
      <c r="OS179" s="144"/>
      <c r="OT179" s="144"/>
      <c r="OU179" s="144"/>
    </row>
    <row r="180" spans="1:411">
      <c r="A180">
        <v>28</v>
      </c>
      <c r="B180">
        <v>286</v>
      </c>
      <c r="C180" t="s">
        <v>85</v>
      </c>
      <c r="D180" t="s">
        <v>350</v>
      </c>
      <c r="E180" s="257" t="s">
        <v>696</v>
      </c>
      <c r="F180" t="s">
        <v>83</v>
      </c>
      <c r="G180">
        <v>1</v>
      </c>
      <c r="H180">
        <v>683.41200000000003</v>
      </c>
      <c r="I180">
        <v>679.798</v>
      </c>
      <c r="J180">
        <v>676.41200000000003</v>
      </c>
      <c r="K180">
        <v>673.36599999999999</v>
      </c>
      <c r="L180">
        <v>669.66499999999996</v>
      </c>
      <c r="M180" s="258" t="s">
        <v>1348</v>
      </c>
      <c r="N180" s="258" t="s">
        <v>1349</v>
      </c>
      <c r="O180" s="5" t="s">
        <v>1672</v>
      </c>
      <c r="BM180" s="144"/>
      <c r="BN180" s="144"/>
      <c r="BO180" s="144"/>
      <c r="BP180" s="144"/>
      <c r="BQ180" s="144"/>
      <c r="BR180" s="144"/>
      <c r="BS180" s="144"/>
      <c r="BT180" s="144"/>
      <c r="BU180" s="144"/>
      <c r="BV180" s="144"/>
      <c r="BW180" s="144"/>
      <c r="BX180" s="144"/>
      <c r="BY180" s="144"/>
      <c r="BZ180" s="144"/>
      <c r="CA180" s="144"/>
      <c r="ER180" s="144"/>
      <c r="ES180" s="144"/>
      <c r="ET180" s="144"/>
      <c r="EU180" s="144"/>
      <c r="EV180" s="144"/>
      <c r="EW180" s="144"/>
      <c r="EX180" s="144"/>
      <c r="EY180" s="144"/>
      <c r="EZ180" s="144"/>
      <c r="FA180" s="144"/>
      <c r="FB180" s="144"/>
      <c r="FC180" s="144"/>
      <c r="FD180" s="144"/>
      <c r="FE180" s="144"/>
      <c r="FF180" s="144"/>
      <c r="HW180" s="144"/>
      <c r="HX180" s="144"/>
      <c r="HY180" s="144"/>
      <c r="HZ180" s="144"/>
      <c r="IA180" s="144"/>
      <c r="IB180" s="144"/>
      <c r="IC180" s="144"/>
      <c r="ID180" s="144"/>
      <c r="IE180" s="144"/>
      <c r="IF180" s="144"/>
      <c r="IG180" s="144"/>
      <c r="IH180" s="144"/>
      <c r="II180" s="144"/>
      <c r="IJ180" s="144"/>
      <c r="IK180" s="144"/>
      <c r="LB180" s="144"/>
      <c r="LC180" s="144"/>
      <c r="LD180" s="144"/>
      <c r="LE180" s="144"/>
      <c r="LF180" s="144"/>
      <c r="LG180" s="144"/>
      <c r="LH180" s="144"/>
      <c r="LI180" s="144"/>
      <c r="LJ180" s="144"/>
      <c r="LK180" s="144"/>
      <c r="LL180" s="144"/>
      <c r="LM180" s="144"/>
      <c r="LN180" s="144"/>
      <c r="LO180" s="144"/>
      <c r="LP180" s="144"/>
      <c r="OG180" s="144"/>
      <c r="OH180" s="144"/>
      <c r="OI180" s="144"/>
      <c r="OJ180" s="144"/>
      <c r="OK180" s="144"/>
      <c r="OL180" s="144"/>
      <c r="OM180" s="144"/>
      <c r="ON180" s="144"/>
      <c r="OO180" s="144"/>
      <c r="OP180" s="144"/>
      <c r="OQ180" s="144"/>
      <c r="OR180" s="144"/>
      <c r="OS180" s="144"/>
      <c r="OT180" s="144"/>
      <c r="OU180" s="144"/>
    </row>
    <row r="181" spans="1:411">
      <c r="A181">
        <v>30</v>
      </c>
      <c r="B181">
        <v>289</v>
      </c>
      <c r="C181" t="s">
        <v>85</v>
      </c>
      <c r="D181" t="s">
        <v>350</v>
      </c>
      <c r="E181" s="257" t="s">
        <v>511</v>
      </c>
      <c r="F181" t="s">
        <v>84</v>
      </c>
      <c r="G181">
        <v>1</v>
      </c>
      <c r="H181">
        <v>752.31799999999998</v>
      </c>
      <c r="I181">
        <v>749.88400000000001</v>
      </c>
      <c r="J181">
        <v>748.84799999999996</v>
      </c>
      <c r="K181">
        <v>747.69100000000003</v>
      </c>
      <c r="L181">
        <v>745.41899999999998</v>
      </c>
      <c r="M181" s="258" t="s">
        <v>1348</v>
      </c>
      <c r="N181" s="258" t="s">
        <v>1349</v>
      </c>
      <c r="O181" s="5" t="s">
        <v>1673</v>
      </c>
      <c r="BM181" s="144"/>
      <c r="BN181" s="144"/>
      <c r="BO181" s="144"/>
      <c r="BP181" s="144"/>
      <c r="BQ181" s="144"/>
      <c r="BR181" s="144"/>
      <c r="BS181" s="144"/>
      <c r="BT181" s="144"/>
      <c r="BU181" s="144"/>
      <c r="BV181" s="144"/>
      <c r="BW181" s="144"/>
      <c r="BX181" s="144"/>
      <c r="BY181" s="144"/>
      <c r="BZ181" s="144"/>
      <c r="CA181" s="144"/>
      <c r="ER181" s="144"/>
      <c r="ES181" s="144"/>
      <c r="ET181" s="144"/>
      <c r="EU181" s="144"/>
      <c r="EV181" s="144"/>
      <c r="EW181" s="144"/>
      <c r="EX181" s="144"/>
      <c r="EY181" s="144"/>
      <c r="EZ181" s="144"/>
      <c r="FA181" s="144"/>
      <c r="FB181" s="144"/>
      <c r="FC181" s="144"/>
      <c r="FD181" s="144"/>
      <c r="FE181" s="144"/>
      <c r="FF181" s="144"/>
      <c r="HW181" s="144"/>
      <c r="HX181" s="144"/>
      <c r="HY181" s="144"/>
      <c r="HZ181" s="144"/>
      <c r="IA181" s="144"/>
      <c r="IB181" s="144"/>
      <c r="IC181" s="144"/>
      <c r="ID181" s="144"/>
      <c r="IE181" s="144"/>
      <c r="IF181" s="144"/>
      <c r="IG181" s="144"/>
      <c r="IH181" s="144"/>
      <c r="II181" s="144"/>
      <c r="IJ181" s="144"/>
      <c r="IK181" s="144"/>
      <c r="LB181" s="144"/>
      <c r="LC181" s="144"/>
      <c r="LD181" s="144"/>
      <c r="LE181" s="144"/>
      <c r="LF181" s="144"/>
      <c r="LG181" s="144"/>
      <c r="LH181" s="144"/>
      <c r="LI181" s="144"/>
      <c r="LJ181" s="144"/>
      <c r="LK181" s="144"/>
      <c r="LL181" s="144"/>
      <c r="LM181" s="144"/>
      <c r="LN181" s="144"/>
      <c r="LO181" s="144"/>
      <c r="LP181" s="144"/>
      <c r="OG181" s="144"/>
      <c r="OH181" s="144"/>
      <c r="OI181" s="144"/>
      <c r="OJ181" s="144"/>
      <c r="OK181" s="144"/>
      <c r="OL181" s="144"/>
      <c r="OM181" s="144"/>
      <c r="ON181" s="144"/>
      <c r="OO181" s="144"/>
      <c r="OP181" s="144"/>
      <c r="OQ181" s="144"/>
      <c r="OR181" s="144"/>
      <c r="OS181" s="144"/>
      <c r="OT181" s="144"/>
      <c r="OU181" s="144"/>
    </row>
    <row r="182" spans="1:411">
      <c r="A182">
        <v>30</v>
      </c>
      <c r="B182">
        <v>296</v>
      </c>
      <c r="C182" t="s">
        <v>85</v>
      </c>
      <c r="D182" t="s">
        <v>350</v>
      </c>
      <c r="E182" s="257" t="s">
        <v>18870</v>
      </c>
      <c r="F182" t="s">
        <v>84</v>
      </c>
      <c r="G182">
        <v>1</v>
      </c>
      <c r="H182">
        <v>746.67600000000004</v>
      </c>
      <c r="I182">
        <v>745.96799999999996</v>
      </c>
      <c r="J182">
        <v>745.41899999999998</v>
      </c>
      <c r="K182">
        <v>744.39099999999996</v>
      </c>
      <c r="L182">
        <v>742.73800000000006</v>
      </c>
      <c r="M182" s="258" t="s">
        <v>1348</v>
      </c>
      <c r="N182" s="258" t="s">
        <v>1349</v>
      </c>
      <c r="O182" s="5" t="s">
        <v>1674</v>
      </c>
      <c r="BM182" s="144"/>
      <c r="BN182" s="144"/>
      <c r="BO182" s="144"/>
      <c r="BP182" s="144"/>
      <c r="BQ182" s="144"/>
      <c r="BR182" s="144"/>
      <c r="BS182" s="144"/>
      <c r="BT182" s="144"/>
      <c r="BU182" s="144"/>
      <c r="BV182" s="144"/>
      <c r="BW182" s="144"/>
      <c r="BX182" s="144"/>
      <c r="BY182" s="144"/>
      <c r="BZ182" s="144"/>
      <c r="CA182" s="144"/>
      <c r="ER182" s="144"/>
      <c r="ES182" s="144"/>
      <c r="ET182" s="144"/>
      <c r="EU182" s="144"/>
      <c r="EV182" s="144"/>
      <c r="EW182" s="144"/>
      <c r="EX182" s="144"/>
      <c r="EY182" s="144"/>
      <c r="EZ182" s="144"/>
      <c r="FA182" s="144"/>
      <c r="FB182" s="144"/>
      <c r="FC182" s="144"/>
      <c r="FD182" s="144"/>
      <c r="FE182" s="144"/>
      <c r="FF182" s="144"/>
      <c r="HW182" s="144"/>
      <c r="HX182" s="144"/>
      <c r="HY182" s="144"/>
      <c r="HZ182" s="144"/>
      <c r="IA182" s="144"/>
      <c r="IB182" s="144"/>
      <c r="IC182" s="144"/>
      <c r="ID182" s="144"/>
      <c r="IE182" s="144"/>
      <c r="IF182" s="144"/>
      <c r="IG182" s="144"/>
      <c r="IH182" s="144"/>
      <c r="II182" s="144"/>
      <c r="IJ182" s="144"/>
      <c r="IK182" s="144"/>
      <c r="LB182" s="144"/>
      <c r="LC182" s="144"/>
      <c r="LD182" s="144"/>
      <c r="LE182" s="144"/>
      <c r="LF182" s="144"/>
      <c r="LG182" s="144"/>
      <c r="LH182" s="144"/>
      <c r="LI182" s="144"/>
      <c r="LJ182" s="144"/>
      <c r="LK182" s="144"/>
      <c r="LL182" s="144"/>
      <c r="LM182" s="144"/>
      <c r="LN182" s="144"/>
      <c r="LO182" s="144"/>
      <c r="LP182" s="144"/>
      <c r="OG182" s="144"/>
      <c r="OH182" s="144"/>
      <c r="OI182" s="144"/>
      <c r="OJ182" s="144"/>
      <c r="OK182" s="144"/>
      <c r="OL182" s="144"/>
      <c r="OM182" s="144"/>
      <c r="ON182" s="144"/>
      <c r="OO182" s="144"/>
      <c r="OP182" s="144"/>
      <c r="OQ182" s="144"/>
      <c r="OR182" s="144"/>
      <c r="OS182" s="144"/>
      <c r="OT182" s="144"/>
      <c r="OU182" s="144"/>
    </row>
    <row r="183" spans="1:411">
      <c r="A183">
        <v>30</v>
      </c>
      <c r="B183">
        <v>292</v>
      </c>
      <c r="C183" t="s">
        <v>85</v>
      </c>
      <c r="D183" t="s">
        <v>350</v>
      </c>
      <c r="E183" s="257" t="s">
        <v>121</v>
      </c>
      <c r="F183" t="s">
        <v>84</v>
      </c>
      <c r="G183">
        <v>1</v>
      </c>
      <c r="H183">
        <v>751.428</v>
      </c>
      <c r="I183">
        <v>747.33199999999999</v>
      </c>
      <c r="J183">
        <v>744.08199999999999</v>
      </c>
      <c r="K183">
        <v>742.56399999999996</v>
      </c>
      <c r="L183">
        <v>741.73099999999999</v>
      </c>
      <c r="M183" s="258" t="s">
        <v>1348</v>
      </c>
      <c r="N183" s="258" t="s">
        <v>1349</v>
      </c>
      <c r="O183" s="5" t="s">
        <v>1675</v>
      </c>
      <c r="BM183" s="144"/>
      <c r="BN183" s="144"/>
      <c r="BO183" s="144"/>
      <c r="BP183" s="144"/>
      <c r="BQ183" s="144"/>
      <c r="BR183" s="144"/>
      <c r="BS183" s="144"/>
      <c r="BT183" s="144"/>
      <c r="BU183" s="144"/>
      <c r="BV183" s="144"/>
      <c r="BW183" s="144"/>
      <c r="BX183" s="144"/>
      <c r="BY183" s="144"/>
      <c r="BZ183" s="144"/>
      <c r="CA183" s="144"/>
      <c r="ER183" s="144"/>
      <c r="ES183" s="144"/>
      <c r="ET183" s="144"/>
      <c r="EU183" s="144"/>
      <c r="EV183" s="144"/>
      <c r="EW183" s="144"/>
      <c r="EX183" s="144"/>
      <c r="EY183" s="144"/>
      <c r="EZ183" s="144"/>
      <c r="FA183" s="144"/>
      <c r="FB183" s="144"/>
      <c r="FC183" s="144"/>
      <c r="FD183" s="144"/>
      <c r="FE183" s="144"/>
      <c r="FF183" s="144"/>
      <c r="HW183" s="144"/>
      <c r="HX183" s="144"/>
      <c r="HY183" s="144"/>
      <c r="HZ183" s="144"/>
      <c r="IA183" s="144"/>
      <c r="IB183" s="144"/>
      <c r="IC183" s="144"/>
      <c r="ID183" s="144"/>
      <c r="IE183" s="144"/>
      <c r="IF183" s="144"/>
      <c r="IG183" s="144"/>
      <c r="IH183" s="144"/>
      <c r="II183" s="144"/>
      <c r="IJ183" s="144"/>
      <c r="IK183" s="144"/>
      <c r="LB183" s="144"/>
      <c r="LC183" s="144"/>
      <c r="LD183" s="144"/>
      <c r="LE183" s="144"/>
      <c r="LF183" s="144"/>
      <c r="LG183" s="144"/>
      <c r="LH183" s="144"/>
      <c r="LI183" s="144"/>
      <c r="LJ183" s="144"/>
      <c r="LK183" s="144"/>
      <c r="LL183" s="144"/>
      <c r="LM183" s="144"/>
      <c r="LN183" s="144"/>
      <c r="LO183" s="144"/>
      <c r="LP183" s="144"/>
      <c r="OG183" s="144"/>
      <c r="OH183" s="144"/>
      <c r="OI183" s="144"/>
      <c r="OJ183" s="144"/>
      <c r="OK183" s="144"/>
      <c r="OL183" s="144"/>
      <c r="OM183" s="144"/>
      <c r="ON183" s="144"/>
      <c r="OO183" s="144"/>
      <c r="OP183" s="144"/>
      <c r="OQ183" s="144"/>
      <c r="OR183" s="144"/>
      <c r="OS183" s="144"/>
      <c r="OT183" s="144"/>
      <c r="OU183" s="144"/>
    </row>
    <row r="184" spans="1:411">
      <c r="A184">
        <v>30</v>
      </c>
      <c r="B184">
        <v>298</v>
      </c>
      <c r="C184" t="s">
        <v>85</v>
      </c>
      <c r="D184" t="s">
        <v>350</v>
      </c>
      <c r="E184" s="257" t="s">
        <v>352</v>
      </c>
      <c r="F184" t="s">
        <v>84</v>
      </c>
      <c r="G184">
        <v>1</v>
      </c>
      <c r="H184">
        <v>750.41800000000001</v>
      </c>
      <c r="I184">
        <v>746.67600000000004</v>
      </c>
      <c r="J184">
        <v>743.59</v>
      </c>
      <c r="K184">
        <v>742.20500000000004</v>
      </c>
      <c r="L184">
        <v>740.98199999999997</v>
      </c>
      <c r="M184" s="258" t="s">
        <v>1348</v>
      </c>
      <c r="N184" s="258" t="s">
        <v>1349</v>
      </c>
      <c r="O184" s="5" t="s">
        <v>1676</v>
      </c>
      <c r="BM184" s="144"/>
      <c r="BN184" s="144"/>
      <c r="BO184" s="144"/>
      <c r="BP184" s="144"/>
      <c r="BQ184" s="144"/>
      <c r="BR184" s="144"/>
      <c r="BS184" s="144"/>
      <c r="BT184" s="144"/>
      <c r="BU184" s="144"/>
      <c r="BV184" s="144"/>
      <c r="BW184" s="144"/>
      <c r="BX184" s="144"/>
      <c r="BY184" s="144"/>
      <c r="BZ184" s="144"/>
      <c r="CA184" s="144"/>
      <c r="ER184" s="144"/>
      <c r="ES184" s="144"/>
      <c r="ET184" s="144"/>
      <c r="EU184" s="144"/>
      <c r="EV184" s="144"/>
      <c r="EW184" s="144"/>
      <c r="EX184" s="144"/>
      <c r="EY184" s="144"/>
      <c r="EZ184" s="144"/>
      <c r="FA184" s="144"/>
      <c r="FB184" s="144"/>
      <c r="FC184" s="144"/>
      <c r="FD184" s="144"/>
      <c r="FE184" s="144"/>
      <c r="FF184" s="144"/>
      <c r="HW184" s="144"/>
      <c r="HX184" s="144"/>
      <c r="HY184" s="144"/>
      <c r="HZ184" s="144"/>
      <c r="IA184" s="144"/>
      <c r="IB184" s="144"/>
      <c r="IC184" s="144"/>
      <c r="ID184" s="144"/>
      <c r="IE184" s="144"/>
      <c r="IF184" s="144"/>
      <c r="IG184" s="144"/>
      <c r="IH184" s="144"/>
      <c r="II184" s="144"/>
      <c r="IJ184" s="144"/>
      <c r="IK184" s="144"/>
      <c r="LB184" s="144"/>
      <c r="LC184" s="144"/>
      <c r="LD184" s="144"/>
      <c r="LE184" s="144"/>
      <c r="LF184" s="144"/>
      <c r="LG184" s="144"/>
      <c r="LH184" s="144"/>
      <c r="LI184" s="144"/>
      <c r="LJ184" s="144"/>
      <c r="LK184" s="144"/>
      <c r="LL184" s="144"/>
      <c r="LM184" s="144"/>
      <c r="LN184" s="144"/>
      <c r="LO184" s="144"/>
      <c r="LP184" s="144"/>
      <c r="OG184" s="144"/>
      <c r="OH184" s="144"/>
      <c r="OI184" s="144"/>
      <c r="OJ184" s="144"/>
      <c r="OK184" s="144"/>
      <c r="OL184" s="144"/>
      <c r="OM184" s="144"/>
      <c r="ON184" s="144"/>
      <c r="OO184" s="144"/>
      <c r="OP184" s="144"/>
      <c r="OQ184" s="144"/>
      <c r="OR184" s="144"/>
      <c r="OS184" s="144"/>
      <c r="OT184" s="144"/>
      <c r="OU184" s="144"/>
    </row>
    <row r="185" spans="1:411">
      <c r="A185">
        <v>30</v>
      </c>
      <c r="B185">
        <v>303</v>
      </c>
      <c r="C185" t="s">
        <v>85</v>
      </c>
      <c r="D185" t="s">
        <v>350</v>
      </c>
      <c r="E185" s="257" t="s">
        <v>106</v>
      </c>
      <c r="F185" t="s">
        <v>84</v>
      </c>
      <c r="G185">
        <v>1</v>
      </c>
      <c r="H185">
        <v>747.15700000000004</v>
      </c>
      <c r="I185">
        <v>744.84500000000003</v>
      </c>
      <c r="J185">
        <v>743.59</v>
      </c>
      <c r="K185">
        <v>740.85699999999997</v>
      </c>
      <c r="L185">
        <v>735.68</v>
      </c>
      <c r="M185" s="258" t="s">
        <v>1348</v>
      </c>
      <c r="N185" s="258" t="s">
        <v>1349</v>
      </c>
      <c r="O185" s="5" t="s">
        <v>1677</v>
      </c>
      <c r="BM185" s="144"/>
      <c r="BN185" s="144"/>
      <c r="BO185" s="144"/>
      <c r="BP185" s="144"/>
      <c r="BQ185" s="144"/>
      <c r="BR185" s="144"/>
      <c r="BS185" s="144"/>
      <c r="BT185" s="144"/>
      <c r="BU185" s="144"/>
      <c r="BV185" s="144"/>
      <c r="BW185" s="144"/>
      <c r="BX185" s="144"/>
      <c r="BY185" s="144"/>
      <c r="BZ185" s="144"/>
      <c r="CA185" s="144"/>
      <c r="ER185" s="144"/>
      <c r="ES185" s="144"/>
      <c r="ET185" s="144"/>
      <c r="EU185" s="144"/>
      <c r="EV185" s="144"/>
      <c r="EW185" s="144"/>
      <c r="EX185" s="144"/>
      <c r="EY185" s="144"/>
      <c r="EZ185" s="144"/>
      <c r="FA185" s="144"/>
      <c r="FB185" s="144"/>
      <c r="FC185" s="144"/>
      <c r="FD185" s="144"/>
      <c r="FE185" s="144"/>
      <c r="FF185" s="144"/>
      <c r="HW185" s="144"/>
      <c r="HX185" s="144"/>
      <c r="HY185" s="144"/>
      <c r="HZ185" s="144"/>
      <c r="IA185" s="144"/>
      <c r="IB185" s="144"/>
      <c r="IC185" s="144"/>
      <c r="ID185" s="144"/>
      <c r="IE185" s="144"/>
      <c r="IF185" s="144"/>
      <c r="IG185" s="144"/>
      <c r="IH185" s="144"/>
      <c r="II185" s="144"/>
      <c r="IJ185" s="144"/>
      <c r="IK185" s="144"/>
      <c r="LB185" s="144"/>
      <c r="LC185" s="144"/>
      <c r="LD185" s="144"/>
      <c r="LE185" s="144"/>
      <c r="LF185" s="144"/>
      <c r="LG185" s="144"/>
      <c r="LH185" s="144"/>
      <c r="LI185" s="144"/>
      <c r="LJ185" s="144"/>
      <c r="LK185" s="144"/>
      <c r="LL185" s="144"/>
      <c r="LM185" s="144"/>
      <c r="LN185" s="144"/>
      <c r="LO185" s="144"/>
      <c r="LP185" s="144"/>
      <c r="OG185" s="144"/>
      <c r="OH185" s="144"/>
      <c r="OI185" s="144"/>
      <c r="OJ185" s="144"/>
      <c r="OK185" s="144"/>
      <c r="OL185" s="144"/>
      <c r="OM185" s="144"/>
      <c r="ON185" s="144"/>
      <c r="OO185" s="144"/>
      <c r="OP185" s="144"/>
      <c r="OQ185" s="144"/>
      <c r="OR185" s="144"/>
      <c r="OS185" s="144"/>
      <c r="OT185" s="144"/>
      <c r="OU185" s="144"/>
    </row>
    <row r="186" spans="1:411">
      <c r="A186">
        <v>29</v>
      </c>
      <c r="B186">
        <v>307</v>
      </c>
      <c r="C186" t="s">
        <v>85</v>
      </c>
      <c r="D186" t="s">
        <v>350</v>
      </c>
      <c r="E186" s="257" t="s">
        <v>102</v>
      </c>
      <c r="F186" t="s">
        <v>84</v>
      </c>
      <c r="G186">
        <v>1</v>
      </c>
      <c r="H186">
        <v>746.54399999999998</v>
      </c>
      <c r="I186">
        <v>744.55600000000004</v>
      </c>
      <c r="J186">
        <v>743.33</v>
      </c>
      <c r="K186">
        <v>739.75599999999997</v>
      </c>
      <c r="L186">
        <v>735.07</v>
      </c>
      <c r="M186" s="258" t="s">
        <v>1348</v>
      </c>
      <c r="N186" s="258" t="s">
        <v>1349</v>
      </c>
      <c r="O186" s="5" t="s">
        <v>1678</v>
      </c>
      <c r="BM186" s="144"/>
      <c r="BN186" s="144"/>
      <c r="BO186" s="144"/>
      <c r="BP186" s="144"/>
      <c r="BQ186" s="144"/>
      <c r="BR186" s="144"/>
      <c r="BS186" s="144"/>
      <c r="BT186" s="144"/>
      <c r="BU186" s="144"/>
      <c r="BV186" s="144"/>
      <c r="BW186" s="144"/>
      <c r="BX186" s="144"/>
      <c r="BY186" s="144"/>
      <c r="BZ186" s="144"/>
      <c r="CA186" s="144"/>
      <c r="ER186" s="144"/>
      <c r="ES186" s="144"/>
      <c r="ET186" s="144"/>
      <c r="EU186" s="144"/>
      <c r="EV186" s="144"/>
      <c r="EW186" s="144"/>
      <c r="EX186" s="144"/>
      <c r="EY186" s="144"/>
      <c r="EZ186" s="144"/>
      <c r="FA186" s="144"/>
      <c r="FB186" s="144"/>
      <c r="FC186" s="144"/>
      <c r="FD186" s="144"/>
      <c r="FE186" s="144"/>
      <c r="FF186" s="144"/>
      <c r="HW186" s="144"/>
      <c r="HX186" s="144"/>
      <c r="HY186" s="144"/>
      <c r="HZ186" s="144"/>
      <c r="IA186" s="144"/>
      <c r="IB186" s="144"/>
      <c r="IC186" s="144"/>
      <c r="ID186" s="144"/>
      <c r="IE186" s="144"/>
      <c r="IF186" s="144"/>
      <c r="IG186" s="144"/>
      <c r="IH186" s="144"/>
      <c r="II186" s="144"/>
      <c r="IJ186" s="144"/>
      <c r="IK186" s="144"/>
      <c r="LB186" s="144"/>
      <c r="LC186" s="144"/>
      <c r="LD186" s="144"/>
      <c r="LE186" s="144"/>
      <c r="LF186" s="144"/>
      <c r="LG186" s="144"/>
      <c r="LH186" s="144"/>
      <c r="LI186" s="144"/>
      <c r="LJ186" s="144"/>
      <c r="LK186" s="144"/>
      <c r="LL186" s="144"/>
      <c r="LM186" s="144"/>
      <c r="LN186" s="144"/>
      <c r="LO186" s="144"/>
      <c r="LP186" s="144"/>
      <c r="OG186" s="144"/>
      <c r="OH186" s="144"/>
      <c r="OI186" s="144"/>
      <c r="OJ186" s="144"/>
      <c r="OK186" s="144"/>
      <c r="OL186" s="144"/>
      <c r="OM186" s="144"/>
      <c r="ON186" s="144"/>
      <c r="OO186" s="144"/>
      <c r="OP186" s="144"/>
      <c r="OQ186" s="144"/>
      <c r="OR186" s="144"/>
      <c r="OS186" s="144"/>
      <c r="OT186" s="144"/>
      <c r="OU186" s="144"/>
    </row>
    <row r="187" spans="1:411">
      <c r="A187">
        <v>29</v>
      </c>
      <c r="B187">
        <v>309</v>
      </c>
      <c r="C187" t="s">
        <v>85</v>
      </c>
      <c r="D187" t="s">
        <v>350</v>
      </c>
      <c r="E187" s="257" t="s">
        <v>109</v>
      </c>
      <c r="F187" t="s">
        <v>84</v>
      </c>
      <c r="G187">
        <v>1</v>
      </c>
      <c r="H187">
        <v>746.41</v>
      </c>
      <c r="I187">
        <v>744.35599999999999</v>
      </c>
      <c r="J187">
        <v>742.93</v>
      </c>
      <c r="K187">
        <v>739.95600000000002</v>
      </c>
      <c r="L187">
        <v>735.75599999999997</v>
      </c>
      <c r="M187" s="258" t="s">
        <v>1348</v>
      </c>
      <c r="N187" s="258" t="s">
        <v>1349</v>
      </c>
      <c r="O187" s="5" t="s">
        <v>1679</v>
      </c>
      <c r="BM187" s="144"/>
      <c r="BN187" s="144"/>
      <c r="BO187" s="144"/>
      <c r="BP187" s="144"/>
      <c r="BQ187" s="144"/>
      <c r="BR187" s="144"/>
      <c r="BS187" s="144"/>
      <c r="BT187" s="144"/>
      <c r="BU187" s="144"/>
      <c r="BV187" s="144"/>
      <c r="BW187" s="144"/>
      <c r="BX187" s="144"/>
      <c r="BY187" s="144"/>
      <c r="BZ187" s="144"/>
      <c r="CA187" s="144"/>
      <c r="ER187" s="144"/>
      <c r="ES187" s="144"/>
      <c r="ET187" s="144"/>
      <c r="EU187" s="144"/>
      <c r="EV187" s="144"/>
      <c r="EW187" s="144"/>
      <c r="EX187" s="144"/>
      <c r="EY187" s="144"/>
      <c r="EZ187" s="144"/>
      <c r="FA187" s="144"/>
      <c r="FB187" s="144"/>
      <c r="FC187" s="144"/>
      <c r="FD187" s="144"/>
      <c r="FE187" s="144"/>
      <c r="FF187" s="144"/>
      <c r="HW187" s="144"/>
      <c r="HX187" s="144"/>
      <c r="HY187" s="144"/>
      <c r="HZ187" s="144"/>
      <c r="IA187" s="144"/>
      <c r="IB187" s="144"/>
      <c r="IC187" s="144"/>
      <c r="ID187" s="144"/>
      <c r="IE187" s="144"/>
      <c r="IF187" s="144"/>
      <c r="IG187" s="144"/>
      <c r="IH187" s="144"/>
      <c r="II187" s="144"/>
      <c r="IJ187" s="144"/>
      <c r="IK187" s="144"/>
      <c r="LB187" s="144"/>
      <c r="LC187" s="144"/>
      <c r="LD187" s="144"/>
      <c r="LE187" s="144"/>
      <c r="LF187" s="144"/>
      <c r="LG187" s="144"/>
      <c r="LH187" s="144"/>
      <c r="LI187" s="144"/>
      <c r="LJ187" s="144"/>
      <c r="LK187" s="144"/>
      <c r="LL187" s="144"/>
      <c r="LM187" s="144"/>
      <c r="LN187" s="144"/>
      <c r="LO187" s="144"/>
      <c r="LP187" s="144"/>
      <c r="OG187" s="144"/>
      <c r="OH187" s="144"/>
      <c r="OI187" s="144"/>
      <c r="OJ187" s="144"/>
      <c r="OK187" s="144"/>
      <c r="OL187" s="144"/>
      <c r="OM187" s="144"/>
      <c r="ON187" s="144"/>
      <c r="OO187" s="144"/>
      <c r="OP187" s="144"/>
      <c r="OQ187" s="144"/>
      <c r="OR187" s="144"/>
      <c r="OS187" s="144"/>
      <c r="OT187" s="144"/>
      <c r="OU187" s="144"/>
    </row>
    <row r="188" spans="1:411">
      <c r="A188">
        <v>29</v>
      </c>
      <c r="B188">
        <v>310</v>
      </c>
      <c r="C188" t="s">
        <v>85</v>
      </c>
      <c r="D188" t="s">
        <v>350</v>
      </c>
      <c r="E188" s="257" t="s">
        <v>658</v>
      </c>
      <c r="F188" t="s">
        <v>84</v>
      </c>
      <c r="G188">
        <v>1</v>
      </c>
      <c r="H188">
        <v>746.41</v>
      </c>
      <c r="I188">
        <v>744.35599999999999</v>
      </c>
      <c r="J188">
        <v>742.93</v>
      </c>
      <c r="K188">
        <v>739.75599999999997</v>
      </c>
      <c r="L188">
        <v>735.31</v>
      </c>
      <c r="M188" s="258" t="s">
        <v>1348</v>
      </c>
      <c r="N188" s="258" t="s">
        <v>1349</v>
      </c>
      <c r="O188" s="5" t="s">
        <v>1680</v>
      </c>
      <c r="BM188" s="144"/>
      <c r="BN188" s="144"/>
      <c r="BO188" s="144"/>
      <c r="BP188" s="144"/>
      <c r="BQ188" s="144"/>
      <c r="BR188" s="144"/>
      <c r="BS188" s="144"/>
      <c r="BT188" s="144"/>
      <c r="BU188" s="144"/>
      <c r="BV188" s="144"/>
      <c r="BW188" s="144"/>
      <c r="BX188" s="144"/>
      <c r="BY188" s="144"/>
      <c r="BZ188" s="144"/>
      <c r="CA188" s="144"/>
      <c r="ER188" s="144"/>
      <c r="ES188" s="144"/>
      <c r="ET188" s="144"/>
      <c r="EU188" s="144"/>
      <c r="EV188" s="144"/>
      <c r="EW188" s="144"/>
      <c r="EX188" s="144"/>
      <c r="EY188" s="144"/>
      <c r="EZ188" s="144"/>
      <c r="FA188" s="144"/>
      <c r="FB188" s="144"/>
      <c r="FC188" s="144"/>
      <c r="FD188" s="144"/>
      <c r="FE188" s="144"/>
      <c r="FF188" s="144"/>
      <c r="HW188" s="144"/>
      <c r="HX188" s="144"/>
      <c r="HY188" s="144"/>
      <c r="HZ188" s="144"/>
      <c r="IA188" s="144"/>
      <c r="IB188" s="144"/>
      <c r="IC188" s="144"/>
      <c r="ID188" s="144"/>
      <c r="IE188" s="144"/>
      <c r="IF188" s="144"/>
      <c r="IG188" s="144"/>
      <c r="IH188" s="144"/>
      <c r="II188" s="144"/>
      <c r="IJ188" s="144"/>
      <c r="IK188" s="144"/>
      <c r="LB188" s="144"/>
      <c r="LC188" s="144"/>
      <c r="LD188" s="144"/>
      <c r="LE188" s="144"/>
      <c r="LF188" s="144"/>
      <c r="LG188" s="144"/>
      <c r="LH188" s="144"/>
      <c r="LI188" s="144"/>
      <c r="LJ188" s="144"/>
      <c r="LK188" s="144"/>
      <c r="LL188" s="144"/>
      <c r="LM188" s="144"/>
      <c r="LN188" s="144"/>
      <c r="LO188" s="144"/>
      <c r="LP188" s="144"/>
      <c r="OG188" s="144"/>
      <c r="OH188" s="144"/>
      <c r="OI188" s="144"/>
      <c r="OJ188" s="144"/>
      <c r="OK188" s="144"/>
      <c r="OL188" s="144"/>
      <c r="OM188" s="144"/>
      <c r="ON188" s="144"/>
      <c r="OO188" s="144"/>
      <c r="OP188" s="144"/>
      <c r="OQ188" s="144"/>
      <c r="OR188" s="144"/>
      <c r="OS188" s="144"/>
      <c r="OT188" s="144"/>
      <c r="OU188" s="144"/>
    </row>
    <row r="189" spans="1:411">
      <c r="A189">
        <v>29</v>
      </c>
      <c r="B189">
        <v>312</v>
      </c>
      <c r="C189" t="s">
        <v>85</v>
      </c>
      <c r="D189" t="s">
        <v>350</v>
      </c>
      <c r="E189" s="257" t="s">
        <v>699</v>
      </c>
      <c r="F189" t="s">
        <v>84</v>
      </c>
      <c r="G189">
        <v>1</v>
      </c>
      <c r="H189">
        <v>744.55600000000004</v>
      </c>
      <c r="I189">
        <v>742.65599999999995</v>
      </c>
      <c r="J189">
        <v>740.87400000000002</v>
      </c>
      <c r="K189">
        <v>738.66399999999999</v>
      </c>
      <c r="L189">
        <v>736.49</v>
      </c>
      <c r="M189" s="258" t="s">
        <v>1348</v>
      </c>
      <c r="N189" s="258" t="s">
        <v>1349</v>
      </c>
      <c r="O189" s="5" t="s">
        <v>1681</v>
      </c>
      <c r="BM189" s="144"/>
      <c r="BN189" s="144"/>
      <c r="BO189" s="144"/>
      <c r="BP189" s="144"/>
      <c r="BQ189" s="144"/>
      <c r="BR189" s="144"/>
      <c r="BS189" s="144"/>
      <c r="BT189" s="144"/>
      <c r="BU189" s="144"/>
      <c r="BV189" s="144"/>
      <c r="BW189" s="144"/>
      <c r="BX189" s="144"/>
      <c r="BY189" s="144"/>
      <c r="BZ189" s="144"/>
      <c r="CA189" s="144"/>
      <c r="ER189" s="144"/>
      <c r="ES189" s="144"/>
      <c r="ET189" s="144"/>
      <c r="EU189" s="144"/>
      <c r="EV189" s="144"/>
      <c r="EW189" s="144"/>
      <c r="EX189" s="144"/>
      <c r="EY189" s="144"/>
      <c r="EZ189" s="144"/>
      <c r="FA189" s="144"/>
      <c r="FB189" s="144"/>
      <c r="FC189" s="144"/>
      <c r="FD189" s="144"/>
      <c r="FE189" s="144"/>
      <c r="FF189" s="144"/>
      <c r="HW189" s="144"/>
      <c r="HX189" s="144"/>
      <c r="HY189" s="144"/>
      <c r="HZ189" s="144"/>
      <c r="IA189" s="144"/>
      <c r="IB189" s="144"/>
      <c r="IC189" s="144"/>
      <c r="ID189" s="144"/>
      <c r="IE189" s="144"/>
      <c r="IF189" s="144"/>
      <c r="IG189" s="144"/>
      <c r="IH189" s="144"/>
      <c r="II189" s="144"/>
      <c r="IJ189" s="144"/>
      <c r="IK189" s="144"/>
      <c r="LB189" s="144"/>
      <c r="LC189" s="144"/>
      <c r="LD189" s="144"/>
      <c r="LE189" s="144"/>
      <c r="LF189" s="144"/>
      <c r="LG189" s="144"/>
      <c r="LH189" s="144"/>
      <c r="LI189" s="144"/>
      <c r="LJ189" s="144"/>
      <c r="LK189" s="144"/>
      <c r="LL189" s="144"/>
      <c r="LM189" s="144"/>
      <c r="LN189" s="144"/>
      <c r="LO189" s="144"/>
      <c r="LP189" s="144"/>
      <c r="OG189" s="144"/>
      <c r="OH189" s="144"/>
      <c r="OI189" s="144"/>
      <c r="OJ189" s="144"/>
      <c r="OK189" s="144"/>
      <c r="OL189" s="144"/>
      <c r="OM189" s="144"/>
      <c r="ON189" s="144"/>
      <c r="OO189" s="144"/>
      <c r="OP189" s="144"/>
      <c r="OQ189" s="144"/>
      <c r="OR189" s="144"/>
      <c r="OS189" s="144"/>
      <c r="OT189" s="144"/>
      <c r="OU189" s="144"/>
    </row>
    <row r="190" spans="1:411">
      <c r="A190">
        <v>31</v>
      </c>
      <c r="B190">
        <v>324</v>
      </c>
      <c r="C190" t="s">
        <v>85</v>
      </c>
      <c r="D190" t="s">
        <v>150</v>
      </c>
      <c r="E190" s="257" t="s">
        <v>164</v>
      </c>
      <c r="F190" t="s">
        <v>83</v>
      </c>
      <c r="G190">
        <v>1</v>
      </c>
      <c r="H190">
        <v>567.73299999999995</v>
      </c>
      <c r="I190">
        <v>566.88099999999997</v>
      </c>
      <c r="J190">
        <v>564.43299999999999</v>
      </c>
      <c r="K190">
        <v>562.07000000000005</v>
      </c>
      <c r="L190">
        <v>558.49400000000003</v>
      </c>
      <c r="M190" s="258" t="s">
        <v>1348</v>
      </c>
      <c r="N190" s="258" t="s">
        <v>1349</v>
      </c>
      <c r="O190" s="5" t="s">
        <v>1682</v>
      </c>
      <c r="BM190" s="144"/>
      <c r="BN190" s="144"/>
      <c r="BO190" s="144"/>
      <c r="BP190" s="144"/>
      <c r="BQ190" s="144"/>
      <c r="BR190" s="144"/>
      <c r="BS190" s="144"/>
      <c r="BT190" s="144"/>
      <c r="BU190" s="144"/>
      <c r="BV190" s="144"/>
      <c r="BW190" s="144"/>
      <c r="BX190" s="144"/>
      <c r="BY190" s="144"/>
      <c r="BZ190" s="144"/>
      <c r="CA190" s="144"/>
      <c r="ER190" s="144"/>
      <c r="ES190" s="144"/>
      <c r="ET190" s="144"/>
      <c r="EU190" s="144"/>
      <c r="EV190" s="144"/>
      <c r="EW190" s="144"/>
      <c r="EX190" s="144"/>
      <c r="EY190" s="144"/>
      <c r="EZ190" s="144"/>
      <c r="FA190" s="144"/>
      <c r="FB190" s="144"/>
      <c r="FC190" s="144"/>
      <c r="FD190" s="144"/>
      <c r="FE190" s="144"/>
      <c r="FF190" s="144"/>
      <c r="HW190" s="144"/>
      <c r="HX190" s="144"/>
      <c r="HY190" s="144"/>
      <c r="HZ190" s="144"/>
      <c r="IA190" s="144"/>
      <c r="IB190" s="144"/>
      <c r="IC190" s="144"/>
      <c r="ID190" s="144"/>
      <c r="IE190" s="144"/>
      <c r="IF190" s="144"/>
      <c r="IG190" s="144"/>
      <c r="IH190" s="144"/>
      <c r="II190" s="144"/>
      <c r="IJ190" s="144"/>
      <c r="IK190" s="144"/>
      <c r="LB190" s="144"/>
      <c r="LC190" s="144"/>
      <c r="LD190" s="144"/>
      <c r="LE190" s="144"/>
      <c r="LF190" s="144"/>
      <c r="LG190" s="144"/>
      <c r="LH190" s="144"/>
      <c r="LI190" s="144"/>
      <c r="LJ190" s="144"/>
      <c r="LK190" s="144"/>
      <c r="LL190" s="144"/>
      <c r="LM190" s="144"/>
      <c r="LN190" s="144"/>
      <c r="LO190" s="144"/>
      <c r="LP190" s="144"/>
      <c r="OG190" s="144"/>
      <c r="OH190" s="144"/>
      <c r="OI190" s="144"/>
      <c r="OJ190" s="144"/>
      <c r="OK190" s="144"/>
      <c r="OL190" s="144"/>
      <c r="OM190" s="144"/>
      <c r="ON190" s="144"/>
      <c r="OO190" s="144"/>
      <c r="OP190" s="144"/>
      <c r="OQ190" s="144"/>
      <c r="OR190" s="144"/>
      <c r="OS190" s="144"/>
      <c r="OT190" s="144"/>
      <c r="OU190" s="144"/>
    </row>
    <row r="191" spans="1:411">
      <c r="A191">
        <v>31</v>
      </c>
      <c r="B191">
        <v>315</v>
      </c>
      <c r="C191" t="s">
        <v>85</v>
      </c>
      <c r="D191" t="s">
        <v>150</v>
      </c>
      <c r="E191" s="257" t="s">
        <v>685</v>
      </c>
      <c r="F191" t="s">
        <v>83</v>
      </c>
      <c r="G191">
        <v>1</v>
      </c>
      <c r="H191">
        <v>563.40099999999995</v>
      </c>
      <c r="I191">
        <v>562.14400000000001</v>
      </c>
      <c r="J191">
        <v>561.12800000000004</v>
      </c>
      <c r="K191">
        <v>558.91700000000003</v>
      </c>
      <c r="L191">
        <v>554.79100000000005</v>
      </c>
      <c r="M191" s="258" t="s">
        <v>1348</v>
      </c>
      <c r="N191" s="258" t="s">
        <v>1349</v>
      </c>
      <c r="O191" s="5" t="s">
        <v>1683</v>
      </c>
      <c r="BM191" s="144"/>
      <c r="BN191" s="144"/>
      <c r="BO191" s="144"/>
      <c r="BP191" s="144"/>
      <c r="BQ191" s="144"/>
      <c r="BR191" s="144"/>
      <c r="BS191" s="144"/>
      <c r="BT191" s="144"/>
      <c r="BU191" s="144"/>
      <c r="BV191" s="144"/>
      <c r="BW191" s="144"/>
      <c r="BX191" s="144"/>
      <c r="BY191" s="144"/>
      <c r="BZ191" s="144"/>
      <c r="CA191" s="144"/>
      <c r="ER191" s="144"/>
      <c r="ES191" s="144"/>
      <c r="ET191" s="144"/>
      <c r="EU191" s="144"/>
      <c r="EV191" s="144"/>
      <c r="EW191" s="144"/>
      <c r="EX191" s="144"/>
      <c r="EY191" s="144"/>
      <c r="EZ191" s="144"/>
      <c r="FA191" s="144"/>
      <c r="FB191" s="144"/>
      <c r="FC191" s="144"/>
      <c r="FD191" s="144"/>
      <c r="FE191" s="144"/>
      <c r="FF191" s="144"/>
      <c r="HW191" s="144"/>
      <c r="HX191" s="144"/>
      <c r="HY191" s="144"/>
      <c r="HZ191" s="144"/>
      <c r="IA191" s="144"/>
      <c r="IB191" s="144"/>
      <c r="IC191" s="144"/>
      <c r="ID191" s="144"/>
      <c r="IE191" s="144"/>
      <c r="IF191" s="144"/>
      <c r="IG191" s="144"/>
      <c r="IH191" s="144"/>
      <c r="II191" s="144"/>
      <c r="IJ191" s="144"/>
      <c r="IK191" s="144"/>
      <c r="LB191" s="144"/>
      <c r="LC191" s="144"/>
      <c r="LD191" s="144"/>
      <c r="LE191" s="144"/>
      <c r="LF191" s="144"/>
      <c r="LG191" s="144"/>
      <c r="LH191" s="144"/>
      <c r="LI191" s="144"/>
      <c r="LJ191" s="144"/>
      <c r="LK191" s="144"/>
      <c r="LL191" s="144"/>
      <c r="LM191" s="144"/>
      <c r="LN191" s="144"/>
      <c r="LO191" s="144"/>
      <c r="LP191" s="144"/>
      <c r="OG191" s="144"/>
      <c r="OH191" s="144"/>
      <c r="OI191" s="144"/>
      <c r="OJ191" s="144"/>
      <c r="OK191" s="144"/>
      <c r="OL191" s="144"/>
      <c r="OM191" s="144"/>
      <c r="ON191" s="144"/>
      <c r="OO191" s="144"/>
      <c r="OP191" s="144"/>
      <c r="OQ191" s="144"/>
      <c r="OR191" s="144"/>
      <c r="OS191" s="144"/>
      <c r="OT191" s="144"/>
      <c r="OU191" s="144"/>
    </row>
    <row r="192" spans="1:411">
      <c r="A192">
        <v>31</v>
      </c>
      <c r="B192">
        <v>323</v>
      </c>
      <c r="C192" t="s">
        <v>85</v>
      </c>
      <c r="D192" t="s">
        <v>150</v>
      </c>
      <c r="E192" s="257" t="s">
        <v>661</v>
      </c>
      <c r="F192" t="s">
        <v>83</v>
      </c>
      <c r="G192">
        <v>1</v>
      </c>
      <c r="H192">
        <v>561.99599999999998</v>
      </c>
      <c r="I192">
        <v>561.202</v>
      </c>
      <c r="J192">
        <v>560.48699999999997</v>
      </c>
      <c r="K192">
        <v>558.18399999999997</v>
      </c>
      <c r="L192">
        <v>554.79100000000005</v>
      </c>
      <c r="M192" s="258" t="s">
        <v>1348</v>
      </c>
      <c r="N192" s="258" t="s">
        <v>1349</v>
      </c>
      <c r="O192" s="5" t="s">
        <v>1684</v>
      </c>
      <c r="BM192" s="144"/>
      <c r="BN192" s="144"/>
      <c r="BO192" s="144"/>
      <c r="BP192" s="144"/>
      <c r="BQ192" s="144"/>
      <c r="BR192" s="144"/>
      <c r="BS192" s="144"/>
      <c r="BT192" s="144"/>
      <c r="BU192" s="144"/>
      <c r="BV192" s="144"/>
      <c r="BW192" s="144"/>
      <c r="BX192" s="144"/>
      <c r="BY192" s="144"/>
      <c r="BZ192" s="144"/>
      <c r="CA192" s="144"/>
      <c r="ER192" s="144"/>
      <c r="ES192" s="144"/>
      <c r="ET192" s="144"/>
      <c r="EU192" s="144"/>
      <c r="EV192" s="144"/>
      <c r="EW192" s="144"/>
      <c r="EX192" s="144"/>
      <c r="EY192" s="144"/>
      <c r="EZ192" s="144"/>
      <c r="FA192" s="144"/>
      <c r="FB192" s="144"/>
      <c r="FC192" s="144"/>
      <c r="FD192" s="144"/>
      <c r="FE192" s="144"/>
      <c r="FF192" s="144"/>
      <c r="HW192" s="144"/>
      <c r="HX192" s="144"/>
      <c r="HY192" s="144"/>
      <c r="HZ192" s="144"/>
      <c r="IA192" s="144"/>
      <c r="IB192" s="144"/>
      <c r="IC192" s="144"/>
      <c r="ID192" s="144"/>
      <c r="IE192" s="144"/>
      <c r="IF192" s="144"/>
      <c r="IG192" s="144"/>
      <c r="IH192" s="144"/>
      <c r="II192" s="144"/>
      <c r="IJ192" s="144"/>
      <c r="IK192" s="144"/>
      <c r="LB192" s="144"/>
      <c r="LC192" s="144"/>
      <c r="LD192" s="144"/>
      <c r="LE192" s="144"/>
      <c r="LF192" s="144"/>
      <c r="LG192" s="144"/>
      <c r="LH192" s="144"/>
      <c r="LI192" s="144"/>
      <c r="LJ192" s="144"/>
      <c r="LK192" s="144"/>
      <c r="LL192" s="144"/>
      <c r="LM192" s="144"/>
      <c r="LN192" s="144"/>
      <c r="LO192" s="144"/>
      <c r="LP192" s="144"/>
      <c r="OG192" s="144"/>
      <c r="OH192" s="144"/>
      <c r="OI192" s="144"/>
      <c r="OJ192" s="144"/>
      <c r="OK192" s="144"/>
      <c r="OL192" s="144"/>
      <c r="OM192" s="144"/>
      <c r="ON192" s="144"/>
      <c r="OO192" s="144"/>
      <c r="OP192" s="144"/>
      <c r="OQ192" s="144"/>
      <c r="OR192" s="144"/>
      <c r="OS192" s="144"/>
      <c r="OT192" s="144"/>
      <c r="OU192" s="144"/>
    </row>
    <row r="193" spans="1:411">
      <c r="A193">
        <v>31</v>
      </c>
      <c r="B193">
        <v>337</v>
      </c>
      <c r="C193" t="s">
        <v>85</v>
      </c>
      <c r="D193" t="s">
        <v>150</v>
      </c>
      <c r="E193" s="257" t="s">
        <v>365</v>
      </c>
      <c r="F193" t="s">
        <v>83</v>
      </c>
      <c r="G193">
        <v>1</v>
      </c>
      <c r="H193">
        <v>562.36500000000001</v>
      </c>
      <c r="I193">
        <v>561.202</v>
      </c>
      <c r="J193">
        <v>560.11800000000005</v>
      </c>
      <c r="K193">
        <v>558.10400000000004</v>
      </c>
      <c r="L193">
        <v>553.928</v>
      </c>
      <c r="M193" s="258" t="s">
        <v>1348</v>
      </c>
      <c r="N193" s="258" t="s">
        <v>1349</v>
      </c>
      <c r="O193" s="5" t="s">
        <v>1685</v>
      </c>
      <c r="BM193" s="144"/>
      <c r="BN193" s="144"/>
      <c r="BO193" s="144"/>
      <c r="BP193" s="144"/>
      <c r="BQ193" s="144"/>
      <c r="BR193" s="144"/>
      <c r="BS193" s="144"/>
      <c r="BT193" s="144"/>
      <c r="BU193" s="144"/>
      <c r="BV193" s="144"/>
      <c r="BW193" s="144"/>
      <c r="BX193" s="144"/>
      <c r="BY193" s="144"/>
      <c r="BZ193" s="144"/>
      <c r="CA193" s="144"/>
      <c r="ER193" s="144"/>
      <c r="ES193" s="144"/>
      <c r="ET193" s="144"/>
      <c r="EU193" s="144"/>
      <c r="EV193" s="144"/>
      <c r="EW193" s="144"/>
      <c r="EX193" s="144"/>
      <c r="EY193" s="144"/>
      <c r="EZ193" s="144"/>
      <c r="FA193" s="144"/>
      <c r="FB193" s="144"/>
      <c r="FC193" s="144"/>
      <c r="FD193" s="144"/>
      <c r="FE193" s="144"/>
      <c r="FF193" s="144"/>
      <c r="HW193" s="144"/>
      <c r="HX193" s="144"/>
      <c r="HY193" s="144"/>
      <c r="HZ193" s="144"/>
      <c r="IA193" s="144"/>
      <c r="IB193" s="144"/>
      <c r="IC193" s="144"/>
      <c r="ID193" s="144"/>
      <c r="IE193" s="144"/>
      <c r="IF193" s="144"/>
      <c r="IG193" s="144"/>
      <c r="IH193" s="144"/>
      <c r="II193" s="144"/>
      <c r="IJ193" s="144"/>
      <c r="IK193" s="144"/>
      <c r="LB193" s="144"/>
      <c r="LC193" s="144"/>
      <c r="LD193" s="144"/>
      <c r="LE193" s="144"/>
      <c r="LF193" s="144"/>
      <c r="LG193" s="144"/>
      <c r="LH193" s="144"/>
      <c r="LI193" s="144"/>
      <c r="LJ193" s="144"/>
      <c r="LK193" s="144"/>
      <c r="LL193" s="144"/>
      <c r="LM193" s="144"/>
      <c r="LN193" s="144"/>
      <c r="LO193" s="144"/>
      <c r="LP193" s="144"/>
      <c r="OG193" s="144"/>
      <c r="OH193" s="144"/>
      <c r="OI193" s="144"/>
      <c r="OJ193" s="144"/>
      <c r="OK193" s="144"/>
      <c r="OL193" s="144"/>
      <c r="OM193" s="144"/>
      <c r="ON193" s="144"/>
      <c r="OO193" s="144"/>
      <c r="OP193" s="144"/>
      <c r="OQ193" s="144"/>
      <c r="OR193" s="144"/>
      <c r="OS193" s="144"/>
      <c r="OT193" s="144"/>
      <c r="OU193" s="144"/>
    </row>
    <row r="194" spans="1:411">
      <c r="A194">
        <v>31</v>
      </c>
      <c r="B194">
        <v>335</v>
      </c>
      <c r="C194" t="s">
        <v>85</v>
      </c>
      <c r="D194" t="s">
        <v>150</v>
      </c>
      <c r="E194" s="257" t="s">
        <v>481</v>
      </c>
      <c r="F194" t="s">
        <v>83</v>
      </c>
      <c r="G194">
        <v>1</v>
      </c>
      <c r="H194">
        <v>561.99599999999998</v>
      </c>
      <c r="I194">
        <v>560.83399999999995</v>
      </c>
      <c r="J194">
        <v>559.65800000000002</v>
      </c>
      <c r="K194">
        <v>557.52599999999995</v>
      </c>
      <c r="L194">
        <v>553.44399999999996</v>
      </c>
      <c r="M194" s="258" t="s">
        <v>1348</v>
      </c>
      <c r="N194" s="258" t="s">
        <v>1349</v>
      </c>
      <c r="O194" s="5" t="s">
        <v>1686</v>
      </c>
      <c r="BM194" s="144"/>
      <c r="BN194" s="144"/>
      <c r="BO194" s="144"/>
      <c r="BP194" s="144"/>
      <c r="BQ194" s="144"/>
      <c r="BR194" s="144"/>
      <c r="BS194" s="144"/>
      <c r="BT194" s="144"/>
      <c r="BU194" s="144"/>
      <c r="BV194" s="144"/>
      <c r="BW194" s="144"/>
      <c r="BX194" s="144"/>
      <c r="BY194" s="144"/>
      <c r="BZ194" s="144"/>
      <c r="CA194" s="144"/>
      <c r="ER194" s="144"/>
      <c r="ES194" s="144"/>
      <c r="ET194" s="144"/>
      <c r="EU194" s="144"/>
      <c r="EV194" s="144"/>
      <c r="EW194" s="144"/>
      <c r="EX194" s="144"/>
      <c r="EY194" s="144"/>
      <c r="EZ194" s="144"/>
      <c r="FA194" s="144"/>
      <c r="FB194" s="144"/>
      <c r="FC194" s="144"/>
      <c r="FD194" s="144"/>
      <c r="FE194" s="144"/>
      <c r="FF194" s="144"/>
      <c r="HW194" s="144"/>
      <c r="HX194" s="144"/>
      <c r="HY194" s="144"/>
      <c r="HZ194" s="144"/>
      <c r="IA194" s="144"/>
      <c r="IB194" s="144"/>
      <c r="IC194" s="144"/>
      <c r="ID194" s="144"/>
      <c r="IE194" s="144"/>
      <c r="IF194" s="144"/>
      <c r="IG194" s="144"/>
      <c r="IH194" s="144"/>
      <c r="II194" s="144"/>
      <c r="IJ194" s="144"/>
      <c r="IK194" s="144"/>
      <c r="LB194" s="144"/>
      <c r="LC194" s="144"/>
      <c r="LD194" s="144"/>
      <c r="LE194" s="144"/>
      <c r="LF194" s="144"/>
      <c r="LG194" s="144"/>
      <c r="LH194" s="144"/>
      <c r="LI194" s="144"/>
      <c r="LJ194" s="144"/>
      <c r="LK194" s="144"/>
      <c r="LL194" s="144"/>
      <c r="LM194" s="144"/>
      <c r="LN194" s="144"/>
      <c r="LO194" s="144"/>
      <c r="LP194" s="144"/>
      <c r="OG194" s="144"/>
      <c r="OH194" s="144"/>
      <c r="OI194" s="144"/>
      <c r="OJ194" s="144"/>
      <c r="OK194" s="144"/>
      <c r="OL194" s="144"/>
      <c r="OM194" s="144"/>
      <c r="ON194" s="144"/>
      <c r="OO194" s="144"/>
      <c r="OP194" s="144"/>
      <c r="OQ194" s="144"/>
      <c r="OR194" s="144"/>
      <c r="OS194" s="144"/>
      <c r="OT194" s="144"/>
      <c r="OU194" s="144"/>
    </row>
    <row r="195" spans="1:411">
      <c r="A195">
        <v>31</v>
      </c>
      <c r="B195">
        <v>338</v>
      </c>
      <c r="C195" t="s">
        <v>85</v>
      </c>
      <c r="D195" t="s">
        <v>150</v>
      </c>
      <c r="E195" s="257" t="s">
        <v>94</v>
      </c>
      <c r="F195" t="s">
        <v>83</v>
      </c>
      <c r="G195">
        <v>1</v>
      </c>
      <c r="H195">
        <v>561.64800000000002</v>
      </c>
      <c r="I195">
        <v>560.48699999999997</v>
      </c>
      <c r="J195">
        <v>559.29300000000001</v>
      </c>
      <c r="K195">
        <v>557.16600000000005</v>
      </c>
      <c r="L195">
        <v>553.14400000000001</v>
      </c>
      <c r="M195" s="258" t="s">
        <v>1348</v>
      </c>
      <c r="N195" s="258" t="s">
        <v>1349</v>
      </c>
      <c r="O195" s="5" t="s">
        <v>1687</v>
      </c>
      <c r="BM195" s="144"/>
      <c r="BN195" s="144"/>
      <c r="BO195" s="144"/>
      <c r="BP195" s="144"/>
      <c r="BQ195" s="144"/>
      <c r="BR195" s="144"/>
      <c r="BS195" s="144"/>
      <c r="BT195" s="144"/>
      <c r="BU195" s="144"/>
      <c r="BV195" s="144"/>
      <c r="BW195" s="144"/>
      <c r="BX195" s="144"/>
      <c r="BY195" s="144"/>
      <c r="BZ195" s="144"/>
      <c r="CA195" s="144"/>
      <c r="ER195" s="144"/>
      <c r="ES195" s="144"/>
      <c r="ET195" s="144"/>
      <c r="EU195" s="144"/>
      <c r="EV195" s="144"/>
      <c r="EW195" s="144"/>
      <c r="EX195" s="144"/>
      <c r="EY195" s="144"/>
      <c r="EZ195" s="144"/>
      <c r="FA195" s="144"/>
      <c r="FB195" s="144"/>
      <c r="FC195" s="144"/>
      <c r="FD195" s="144"/>
      <c r="FE195" s="144"/>
      <c r="FF195" s="144"/>
      <c r="HW195" s="144"/>
      <c r="HX195" s="144"/>
      <c r="HY195" s="144"/>
      <c r="HZ195" s="144"/>
      <c r="IA195" s="144"/>
      <c r="IB195" s="144"/>
      <c r="IC195" s="144"/>
      <c r="ID195" s="144"/>
      <c r="IE195" s="144"/>
      <c r="IF195" s="144"/>
      <c r="IG195" s="144"/>
      <c r="IH195" s="144"/>
      <c r="II195" s="144"/>
      <c r="IJ195" s="144"/>
      <c r="IK195" s="144"/>
      <c r="LB195" s="144"/>
      <c r="LC195" s="144"/>
      <c r="LD195" s="144"/>
      <c r="LE195" s="144"/>
      <c r="LF195" s="144"/>
      <c r="LG195" s="144"/>
      <c r="LH195" s="144"/>
      <c r="LI195" s="144"/>
      <c r="LJ195" s="144"/>
      <c r="LK195" s="144"/>
      <c r="LL195" s="144"/>
      <c r="LM195" s="144"/>
      <c r="LN195" s="144"/>
      <c r="LO195" s="144"/>
      <c r="LP195" s="144"/>
      <c r="OG195" s="144"/>
      <c r="OH195" s="144"/>
      <c r="OI195" s="144"/>
      <c r="OJ195" s="144"/>
      <c r="OK195" s="144"/>
      <c r="OL195" s="144"/>
      <c r="OM195" s="144"/>
      <c r="ON195" s="144"/>
      <c r="OO195" s="144"/>
      <c r="OP195" s="144"/>
      <c r="OQ195" s="144"/>
      <c r="OR195" s="144"/>
      <c r="OS195" s="144"/>
      <c r="OT195" s="144"/>
      <c r="OU195" s="144"/>
    </row>
    <row r="196" spans="1:411">
      <c r="A196">
        <v>31</v>
      </c>
      <c r="B196">
        <v>339</v>
      </c>
      <c r="C196" t="s">
        <v>85</v>
      </c>
      <c r="D196" t="s">
        <v>150</v>
      </c>
      <c r="E196" s="257" t="s">
        <v>353</v>
      </c>
      <c r="F196" t="s">
        <v>83</v>
      </c>
      <c r="G196">
        <v>1</v>
      </c>
      <c r="H196">
        <v>561.64800000000002</v>
      </c>
      <c r="I196">
        <v>560.48699999999997</v>
      </c>
      <c r="J196">
        <v>559.29300000000001</v>
      </c>
      <c r="K196">
        <v>557.16600000000005</v>
      </c>
      <c r="L196">
        <v>553.14400000000001</v>
      </c>
      <c r="M196" s="258" t="s">
        <v>1348</v>
      </c>
      <c r="N196" s="258" t="s">
        <v>1349</v>
      </c>
      <c r="O196" s="5" t="s">
        <v>1688</v>
      </c>
      <c r="BM196" s="144"/>
      <c r="BN196" s="144"/>
      <c r="BO196" s="144"/>
      <c r="BP196" s="144"/>
      <c r="BQ196" s="144"/>
      <c r="BR196" s="144"/>
      <c r="BS196" s="144"/>
      <c r="BT196" s="144"/>
      <c r="BU196" s="144"/>
      <c r="BV196" s="144"/>
      <c r="BW196" s="144"/>
      <c r="BX196" s="144"/>
      <c r="BY196" s="144"/>
      <c r="BZ196" s="144"/>
      <c r="CA196" s="144"/>
      <c r="ER196" s="144"/>
      <c r="ES196" s="144"/>
      <c r="ET196" s="144"/>
      <c r="EU196" s="144"/>
      <c r="EV196" s="144"/>
      <c r="EW196" s="144"/>
      <c r="EX196" s="144"/>
      <c r="EY196" s="144"/>
      <c r="EZ196" s="144"/>
      <c r="FA196" s="144"/>
      <c r="FB196" s="144"/>
      <c r="FC196" s="144"/>
      <c r="FD196" s="144"/>
      <c r="FE196" s="144"/>
      <c r="FF196" s="144"/>
      <c r="HW196" s="144"/>
      <c r="HX196" s="144"/>
      <c r="HY196" s="144"/>
      <c r="HZ196" s="144"/>
      <c r="IA196" s="144"/>
      <c r="IB196" s="144"/>
      <c r="IC196" s="144"/>
      <c r="ID196" s="144"/>
      <c r="IE196" s="144"/>
      <c r="IF196" s="144"/>
      <c r="IG196" s="144"/>
      <c r="IH196" s="144"/>
      <c r="II196" s="144"/>
      <c r="IJ196" s="144"/>
      <c r="IK196" s="144"/>
      <c r="LB196" s="144"/>
      <c r="LC196" s="144"/>
      <c r="LD196" s="144"/>
      <c r="LE196" s="144"/>
      <c r="LF196" s="144"/>
      <c r="LG196" s="144"/>
      <c r="LH196" s="144"/>
      <c r="LI196" s="144"/>
      <c r="LJ196" s="144"/>
      <c r="LK196" s="144"/>
      <c r="LL196" s="144"/>
      <c r="LM196" s="144"/>
      <c r="LN196" s="144"/>
      <c r="LO196" s="144"/>
      <c r="LP196" s="144"/>
      <c r="OG196" s="144"/>
      <c r="OH196" s="144"/>
      <c r="OI196" s="144"/>
      <c r="OJ196" s="144"/>
      <c r="OK196" s="144"/>
      <c r="OL196" s="144"/>
      <c r="OM196" s="144"/>
      <c r="ON196" s="144"/>
      <c r="OO196" s="144"/>
      <c r="OP196" s="144"/>
      <c r="OQ196" s="144"/>
      <c r="OR196" s="144"/>
      <c r="OS196" s="144"/>
      <c r="OT196" s="144"/>
      <c r="OU196" s="144"/>
    </row>
    <row r="197" spans="1:411">
      <c r="A197">
        <v>31</v>
      </c>
      <c r="B197">
        <v>325</v>
      </c>
      <c r="C197" t="s">
        <v>85</v>
      </c>
      <c r="D197" t="s">
        <v>150</v>
      </c>
      <c r="E197" s="257" t="s">
        <v>165</v>
      </c>
      <c r="F197" t="s">
        <v>83</v>
      </c>
      <c r="G197">
        <v>1</v>
      </c>
      <c r="H197">
        <v>564.13300000000004</v>
      </c>
      <c r="I197">
        <v>561.99599999999998</v>
      </c>
      <c r="J197">
        <v>558.91700000000003</v>
      </c>
      <c r="K197">
        <v>556.71</v>
      </c>
      <c r="L197">
        <v>552.66</v>
      </c>
      <c r="M197" s="258" t="s">
        <v>1348</v>
      </c>
      <c r="N197" s="258" t="s">
        <v>1349</v>
      </c>
      <c r="O197" s="5" t="s">
        <v>1689</v>
      </c>
      <c r="BM197" s="144"/>
      <c r="BN197" s="144"/>
      <c r="BO197" s="144"/>
      <c r="BP197" s="144"/>
      <c r="BQ197" s="144"/>
      <c r="BR197" s="144"/>
      <c r="BS197" s="144"/>
      <c r="BT197" s="144"/>
      <c r="BU197" s="144"/>
      <c r="BV197" s="144"/>
      <c r="BW197" s="144"/>
      <c r="BX197" s="144"/>
      <c r="BY197" s="144"/>
      <c r="BZ197" s="144"/>
      <c r="CA197" s="144"/>
      <c r="ER197" s="144"/>
      <c r="ES197" s="144"/>
      <c r="ET197" s="144"/>
      <c r="EU197" s="144"/>
      <c r="EV197" s="144"/>
      <c r="EW197" s="144"/>
      <c r="EX197" s="144"/>
      <c r="EY197" s="144"/>
      <c r="EZ197" s="144"/>
      <c r="FA197" s="144"/>
      <c r="FB197" s="144"/>
      <c r="FC197" s="144"/>
      <c r="FD197" s="144"/>
      <c r="FE197" s="144"/>
      <c r="FF197" s="144"/>
      <c r="HW197" s="144"/>
      <c r="HX197" s="144"/>
      <c r="HY197" s="144"/>
      <c r="HZ197" s="144"/>
      <c r="IA197" s="144"/>
      <c r="IB197" s="144"/>
      <c r="IC197" s="144"/>
      <c r="ID197" s="144"/>
      <c r="IE197" s="144"/>
      <c r="IF197" s="144"/>
      <c r="IG197" s="144"/>
      <c r="IH197" s="144"/>
      <c r="II197" s="144"/>
      <c r="IJ197" s="144"/>
      <c r="IK197" s="144"/>
      <c r="LB197" s="144"/>
      <c r="LC197" s="144"/>
      <c r="LD197" s="144"/>
      <c r="LE197" s="144"/>
      <c r="LF197" s="144"/>
      <c r="LG197" s="144"/>
      <c r="LH197" s="144"/>
      <c r="LI197" s="144"/>
      <c r="LJ197" s="144"/>
      <c r="LK197" s="144"/>
      <c r="LL197" s="144"/>
      <c r="LM197" s="144"/>
      <c r="LN197" s="144"/>
      <c r="LO197" s="144"/>
      <c r="LP197" s="144"/>
      <c r="OG197" s="144"/>
      <c r="OH197" s="144"/>
      <c r="OI197" s="144"/>
      <c r="OJ197" s="144"/>
      <c r="OK197" s="144"/>
      <c r="OL197" s="144"/>
      <c r="OM197" s="144"/>
      <c r="ON197" s="144"/>
      <c r="OO197" s="144"/>
      <c r="OP197" s="144"/>
      <c r="OQ197" s="144"/>
      <c r="OR197" s="144"/>
      <c r="OS197" s="144"/>
      <c r="OT197" s="144"/>
      <c r="OU197" s="144"/>
    </row>
    <row r="198" spans="1:411">
      <c r="A198">
        <v>31</v>
      </c>
      <c r="B198">
        <v>314</v>
      </c>
      <c r="C198" t="s">
        <v>85</v>
      </c>
      <c r="D198" t="s">
        <v>150</v>
      </c>
      <c r="E198" s="257" t="s">
        <v>707</v>
      </c>
      <c r="F198" t="s">
        <v>83</v>
      </c>
      <c r="G198">
        <v>1</v>
      </c>
      <c r="H198">
        <v>561.99599999999998</v>
      </c>
      <c r="I198">
        <v>560.19799999999998</v>
      </c>
      <c r="J198">
        <v>558.76199999999994</v>
      </c>
      <c r="K198">
        <v>557.16600000000005</v>
      </c>
      <c r="L198">
        <v>554.58900000000006</v>
      </c>
      <c r="M198" s="258" t="s">
        <v>1348</v>
      </c>
      <c r="N198" s="258" t="s">
        <v>1349</v>
      </c>
      <c r="O198" s="5" t="s">
        <v>1690</v>
      </c>
      <c r="BM198" s="144"/>
      <c r="BN198" s="144"/>
      <c r="BO198" s="144"/>
      <c r="BP198" s="144"/>
      <c r="BQ198" s="144"/>
      <c r="BR198" s="144"/>
      <c r="BS198" s="144"/>
      <c r="BT198" s="144"/>
      <c r="BU198" s="144"/>
      <c r="BV198" s="144"/>
      <c r="BW198" s="144"/>
      <c r="BX198" s="144"/>
      <c r="BY198" s="144"/>
      <c r="BZ198" s="144"/>
      <c r="CA198" s="144"/>
      <c r="ER198" s="144"/>
      <c r="ES198" s="144"/>
      <c r="ET198" s="144"/>
      <c r="EU198" s="144"/>
      <c r="EV198" s="144"/>
      <c r="EW198" s="144"/>
      <c r="EX198" s="144"/>
      <c r="EY198" s="144"/>
      <c r="EZ198" s="144"/>
      <c r="FA198" s="144"/>
      <c r="FB198" s="144"/>
      <c r="FC198" s="144"/>
      <c r="FD198" s="144"/>
      <c r="FE198" s="144"/>
      <c r="FF198" s="144"/>
      <c r="HW198" s="144"/>
      <c r="HX198" s="144"/>
      <c r="HY198" s="144"/>
      <c r="HZ198" s="144"/>
      <c r="IA198" s="144"/>
      <c r="IB198" s="144"/>
      <c r="IC198" s="144"/>
      <c r="ID198" s="144"/>
      <c r="IE198" s="144"/>
      <c r="IF198" s="144"/>
      <c r="IG198" s="144"/>
      <c r="IH198" s="144"/>
      <c r="II198" s="144"/>
      <c r="IJ198" s="144"/>
      <c r="IK198" s="144"/>
      <c r="LB198" s="144"/>
      <c r="LC198" s="144"/>
      <c r="LD198" s="144"/>
      <c r="LE198" s="144"/>
      <c r="LF198" s="144"/>
      <c r="LG198" s="144"/>
      <c r="LH198" s="144"/>
      <c r="LI198" s="144"/>
      <c r="LJ198" s="144"/>
      <c r="LK198" s="144"/>
      <c r="LL198" s="144"/>
      <c r="LM198" s="144"/>
      <c r="LN198" s="144"/>
      <c r="LO198" s="144"/>
      <c r="LP198" s="144"/>
      <c r="OG198" s="144"/>
      <c r="OH198" s="144"/>
      <c r="OI198" s="144"/>
      <c r="OJ198" s="144"/>
      <c r="OK198" s="144"/>
      <c r="OL198" s="144"/>
      <c r="OM198" s="144"/>
      <c r="ON198" s="144"/>
      <c r="OO198" s="144"/>
      <c r="OP198" s="144"/>
      <c r="OQ198" s="144"/>
      <c r="OR198" s="144"/>
      <c r="OS198" s="144"/>
      <c r="OT198" s="144"/>
      <c r="OU198" s="144"/>
    </row>
    <row r="199" spans="1:411">
      <c r="A199">
        <v>31</v>
      </c>
      <c r="B199">
        <v>318</v>
      </c>
      <c r="C199" t="s">
        <v>85</v>
      </c>
      <c r="D199" t="s">
        <v>150</v>
      </c>
      <c r="E199" s="257" t="s">
        <v>97</v>
      </c>
      <c r="F199" t="s">
        <v>83</v>
      </c>
      <c r="G199">
        <v>1</v>
      </c>
      <c r="H199">
        <v>560.48699999999997</v>
      </c>
      <c r="I199">
        <v>558.91700000000003</v>
      </c>
      <c r="J199">
        <v>557.52599999999995</v>
      </c>
      <c r="K199">
        <v>554.79100000000005</v>
      </c>
      <c r="L199">
        <v>553.44399999999996</v>
      </c>
      <c r="M199" s="258" t="s">
        <v>1348</v>
      </c>
      <c r="N199" s="258" t="s">
        <v>1349</v>
      </c>
      <c r="O199" s="5" t="s">
        <v>1691</v>
      </c>
      <c r="BM199" s="144"/>
      <c r="BN199" s="144"/>
      <c r="BO199" s="144"/>
      <c r="BP199" s="144"/>
      <c r="BQ199" s="144"/>
      <c r="BR199" s="144"/>
      <c r="BS199" s="144"/>
      <c r="BT199" s="144"/>
      <c r="BU199" s="144"/>
      <c r="BV199" s="144"/>
      <c r="BW199" s="144"/>
      <c r="BX199" s="144"/>
      <c r="BY199" s="144"/>
      <c r="BZ199" s="144"/>
      <c r="CA199" s="144"/>
      <c r="ER199" s="144"/>
      <c r="ES199" s="144"/>
      <c r="ET199" s="144"/>
      <c r="EU199" s="144"/>
      <c r="EV199" s="144"/>
      <c r="EW199" s="144"/>
      <c r="EX199" s="144"/>
      <c r="EY199" s="144"/>
      <c r="EZ199" s="144"/>
      <c r="FA199" s="144"/>
      <c r="FB199" s="144"/>
      <c r="FC199" s="144"/>
      <c r="FD199" s="144"/>
      <c r="FE199" s="144"/>
      <c r="FF199" s="144"/>
      <c r="HW199" s="144"/>
      <c r="HX199" s="144"/>
      <c r="HY199" s="144"/>
      <c r="HZ199" s="144"/>
      <c r="IA199" s="144"/>
      <c r="IB199" s="144"/>
      <c r="IC199" s="144"/>
      <c r="ID199" s="144"/>
      <c r="IE199" s="144"/>
      <c r="IF199" s="144"/>
      <c r="IG199" s="144"/>
      <c r="IH199" s="144"/>
      <c r="II199" s="144"/>
      <c r="IJ199" s="144"/>
      <c r="IK199" s="144"/>
      <c r="LB199" s="144"/>
      <c r="LC199" s="144"/>
      <c r="LD199" s="144"/>
      <c r="LE199" s="144"/>
      <c r="LF199" s="144"/>
      <c r="LG199" s="144"/>
      <c r="LH199" s="144"/>
      <c r="LI199" s="144"/>
      <c r="LJ199" s="144"/>
      <c r="LK199" s="144"/>
      <c r="LL199" s="144"/>
      <c r="LM199" s="144"/>
      <c r="LN199" s="144"/>
      <c r="LO199" s="144"/>
      <c r="LP199" s="144"/>
      <c r="OG199" s="144"/>
      <c r="OH199" s="144"/>
      <c r="OI199" s="144"/>
      <c r="OJ199" s="144"/>
      <c r="OK199" s="144"/>
      <c r="OL199" s="144"/>
      <c r="OM199" s="144"/>
      <c r="ON199" s="144"/>
      <c r="OO199" s="144"/>
      <c r="OP199" s="144"/>
      <c r="OQ199" s="144"/>
      <c r="OR199" s="144"/>
      <c r="OS199" s="144"/>
      <c r="OT199" s="144"/>
      <c r="OU199" s="144"/>
    </row>
    <row r="200" spans="1:411">
      <c r="A200">
        <v>31</v>
      </c>
      <c r="B200">
        <v>320</v>
      </c>
      <c r="C200" t="s">
        <v>85</v>
      </c>
      <c r="D200" t="s">
        <v>150</v>
      </c>
      <c r="E200" s="257" t="s">
        <v>72</v>
      </c>
      <c r="F200" t="s">
        <v>83</v>
      </c>
      <c r="G200">
        <v>1</v>
      </c>
      <c r="H200">
        <v>559.78099999999995</v>
      </c>
      <c r="I200">
        <v>558.91700000000003</v>
      </c>
      <c r="J200">
        <v>557.52599999999995</v>
      </c>
      <c r="K200">
        <v>554.79100000000005</v>
      </c>
      <c r="L200">
        <v>551.92399999999998</v>
      </c>
      <c r="M200" s="258" t="s">
        <v>1348</v>
      </c>
      <c r="N200" s="258" t="s">
        <v>1349</v>
      </c>
      <c r="O200" s="5" t="s">
        <v>1692</v>
      </c>
      <c r="BM200" s="144"/>
      <c r="BN200" s="144"/>
      <c r="BO200" s="144"/>
      <c r="BP200" s="144"/>
      <c r="BQ200" s="144"/>
      <c r="BR200" s="144"/>
      <c r="BS200" s="144"/>
      <c r="BT200" s="144"/>
      <c r="BU200" s="144"/>
      <c r="BV200" s="144"/>
      <c r="BW200" s="144"/>
      <c r="BX200" s="144"/>
      <c r="BY200" s="144"/>
      <c r="BZ200" s="144"/>
      <c r="CA200" s="144"/>
      <c r="ER200" s="144"/>
      <c r="ES200" s="144"/>
      <c r="ET200" s="144"/>
      <c r="EU200" s="144"/>
      <c r="EV200" s="144"/>
      <c r="EW200" s="144"/>
      <c r="EX200" s="144"/>
      <c r="EY200" s="144"/>
      <c r="EZ200" s="144"/>
      <c r="FA200" s="144"/>
      <c r="FB200" s="144"/>
      <c r="FC200" s="144"/>
      <c r="FD200" s="144"/>
      <c r="FE200" s="144"/>
      <c r="FF200" s="144"/>
      <c r="HW200" s="144"/>
      <c r="HX200" s="144"/>
      <c r="HY200" s="144"/>
      <c r="HZ200" s="144"/>
      <c r="IA200" s="144"/>
      <c r="IB200" s="144"/>
      <c r="IC200" s="144"/>
      <c r="ID200" s="144"/>
      <c r="IE200" s="144"/>
      <c r="IF200" s="144"/>
      <c r="IG200" s="144"/>
      <c r="IH200" s="144"/>
      <c r="II200" s="144"/>
      <c r="IJ200" s="144"/>
      <c r="IK200" s="144"/>
      <c r="LB200" s="144"/>
      <c r="LC200" s="144"/>
      <c r="LD200" s="144"/>
      <c r="LE200" s="144"/>
      <c r="LF200" s="144"/>
      <c r="LG200" s="144"/>
      <c r="LH200" s="144"/>
      <c r="LI200" s="144"/>
      <c r="LJ200" s="144"/>
      <c r="LK200" s="144"/>
      <c r="LL200" s="144"/>
      <c r="LM200" s="144"/>
      <c r="LN200" s="144"/>
      <c r="LO200" s="144"/>
      <c r="LP200" s="144"/>
      <c r="OG200" s="144"/>
      <c r="OH200" s="144"/>
      <c r="OI200" s="144"/>
      <c r="OJ200" s="144"/>
      <c r="OK200" s="144"/>
      <c r="OL200" s="144"/>
      <c r="OM200" s="144"/>
      <c r="ON200" s="144"/>
      <c r="OO200" s="144"/>
      <c r="OP200" s="144"/>
      <c r="OQ200" s="144"/>
      <c r="OR200" s="144"/>
      <c r="OS200" s="144"/>
      <c r="OT200" s="144"/>
      <c r="OU200" s="144"/>
    </row>
    <row r="201" spans="1:411">
      <c r="A201">
        <v>31</v>
      </c>
      <c r="B201">
        <v>321</v>
      </c>
      <c r="C201" t="s">
        <v>85</v>
      </c>
      <c r="D201" t="s">
        <v>150</v>
      </c>
      <c r="E201" s="257" t="s">
        <v>156</v>
      </c>
      <c r="F201" t="s">
        <v>83</v>
      </c>
      <c r="G201">
        <v>1</v>
      </c>
      <c r="H201">
        <v>559.65800000000002</v>
      </c>
      <c r="I201">
        <v>558.84199999999998</v>
      </c>
      <c r="J201">
        <v>557.45100000000002</v>
      </c>
      <c r="K201">
        <v>556.58699999999999</v>
      </c>
      <c r="L201">
        <v>552.44000000000005</v>
      </c>
      <c r="M201" s="258" t="s">
        <v>1348</v>
      </c>
      <c r="N201" s="258" t="s">
        <v>1349</v>
      </c>
      <c r="O201" s="5" t="s">
        <v>1693</v>
      </c>
      <c r="BM201" s="144"/>
      <c r="BN201" s="144"/>
      <c r="BO201" s="144"/>
      <c r="BP201" s="144"/>
      <c r="BQ201" s="144"/>
      <c r="BR201" s="144"/>
      <c r="BS201" s="144"/>
      <c r="BT201" s="144"/>
      <c r="BU201" s="144"/>
      <c r="BV201" s="144"/>
      <c r="BW201" s="144"/>
      <c r="BX201" s="144"/>
      <c r="BY201" s="144"/>
      <c r="BZ201" s="144"/>
      <c r="CA201" s="144"/>
      <c r="ER201" s="144"/>
      <c r="ES201" s="144"/>
      <c r="ET201" s="144"/>
      <c r="EU201" s="144"/>
      <c r="EV201" s="144"/>
      <c r="EW201" s="144"/>
      <c r="EX201" s="144"/>
      <c r="EY201" s="144"/>
      <c r="EZ201" s="144"/>
      <c r="FA201" s="144"/>
      <c r="FB201" s="144"/>
      <c r="FC201" s="144"/>
      <c r="FD201" s="144"/>
      <c r="FE201" s="144"/>
      <c r="FF201" s="144"/>
      <c r="HW201" s="144"/>
      <c r="HX201" s="144"/>
      <c r="HY201" s="144"/>
      <c r="HZ201" s="144"/>
      <c r="IA201" s="144"/>
      <c r="IB201" s="144"/>
      <c r="IC201" s="144"/>
      <c r="ID201" s="144"/>
      <c r="IE201" s="144"/>
      <c r="IF201" s="144"/>
      <c r="IG201" s="144"/>
      <c r="IH201" s="144"/>
      <c r="II201" s="144"/>
      <c r="IJ201" s="144"/>
      <c r="IK201" s="144"/>
      <c r="LB201" s="144"/>
      <c r="LC201" s="144"/>
      <c r="LD201" s="144"/>
      <c r="LE201" s="144"/>
      <c r="LF201" s="144"/>
      <c r="LG201" s="144"/>
      <c r="LH201" s="144"/>
      <c r="LI201" s="144"/>
      <c r="LJ201" s="144"/>
      <c r="LK201" s="144"/>
      <c r="LL201" s="144"/>
      <c r="LM201" s="144"/>
      <c r="LN201" s="144"/>
      <c r="LO201" s="144"/>
      <c r="LP201" s="144"/>
      <c r="OG201" s="144"/>
      <c r="OH201" s="144"/>
      <c r="OI201" s="144"/>
      <c r="OJ201" s="144"/>
      <c r="OK201" s="144"/>
      <c r="OL201" s="144"/>
      <c r="OM201" s="144"/>
      <c r="ON201" s="144"/>
      <c r="OO201" s="144"/>
      <c r="OP201" s="144"/>
      <c r="OQ201" s="144"/>
      <c r="OR201" s="144"/>
      <c r="OS201" s="144"/>
      <c r="OT201" s="144"/>
      <c r="OU201" s="144"/>
    </row>
    <row r="202" spans="1:411">
      <c r="A202">
        <v>34</v>
      </c>
      <c r="B202">
        <v>349</v>
      </c>
      <c r="C202" t="s">
        <v>85</v>
      </c>
      <c r="D202" t="s">
        <v>150</v>
      </c>
      <c r="E202" s="257" t="s">
        <v>18508</v>
      </c>
      <c r="F202" t="s">
        <v>83</v>
      </c>
      <c r="G202">
        <v>1</v>
      </c>
      <c r="H202">
        <v>552.44200000000001</v>
      </c>
      <c r="I202">
        <v>550.85900000000004</v>
      </c>
      <c r="J202">
        <v>549.36199999999997</v>
      </c>
      <c r="K202">
        <v>546.65499999999997</v>
      </c>
      <c r="L202">
        <v>543.66899999999998</v>
      </c>
      <c r="M202" s="258" t="s">
        <v>1348</v>
      </c>
      <c r="N202" s="258" t="s">
        <v>1349</v>
      </c>
      <c r="O202" s="5" t="s">
        <v>1694</v>
      </c>
      <c r="BM202" s="144"/>
      <c r="BN202" s="144"/>
      <c r="BO202" s="144"/>
      <c r="BP202" s="144"/>
      <c r="BQ202" s="144"/>
      <c r="BR202" s="144"/>
      <c r="BS202" s="144"/>
      <c r="BT202" s="144"/>
      <c r="BU202" s="144"/>
      <c r="BV202" s="144"/>
      <c r="BW202" s="144"/>
      <c r="BX202" s="144"/>
      <c r="BY202" s="144"/>
      <c r="BZ202" s="144"/>
      <c r="CA202" s="144"/>
      <c r="ER202" s="144"/>
      <c r="ES202" s="144"/>
      <c r="ET202" s="144"/>
      <c r="EU202" s="144"/>
      <c r="EV202" s="144"/>
      <c r="EW202" s="144"/>
      <c r="EX202" s="144"/>
      <c r="EY202" s="144"/>
      <c r="EZ202" s="144"/>
      <c r="FA202" s="144"/>
      <c r="FB202" s="144"/>
      <c r="FC202" s="144"/>
      <c r="FD202" s="144"/>
      <c r="FE202" s="144"/>
      <c r="FF202" s="144"/>
      <c r="HW202" s="144"/>
      <c r="HX202" s="144"/>
      <c r="HY202" s="144"/>
      <c r="HZ202" s="144"/>
      <c r="IA202" s="144"/>
      <c r="IB202" s="144"/>
      <c r="IC202" s="144"/>
      <c r="ID202" s="144"/>
      <c r="IE202" s="144"/>
      <c r="IF202" s="144"/>
      <c r="IG202" s="144"/>
      <c r="IH202" s="144"/>
      <c r="II202" s="144"/>
      <c r="IJ202" s="144"/>
      <c r="IK202" s="144"/>
      <c r="LB202" s="144"/>
      <c r="LC202" s="144"/>
      <c r="LD202" s="144"/>
      <c r="LE202" s="144"/>
      <c r="LF202" s="144"/>
      <c r="LG202" s="144"/>
      <c r="LH202" s="144"/>
      <c r="LI202" s="144"/>
      <c r="LJ202" s="144"/>
      <c r="LK202" s="144"/>
      <c r="LL202" s="144"/>
      <c r="LM202" s="144"/>
      <c r="LN202" s="144"/>
      <c r="LO202" s="144"/>
      <c r="LP202" s="144"/>
      <c r="OG202" s="144"/>
      <c r="OH202" s="144"/>
      <c r="OI202" s="144"/>
      <c r="OJ202" s="144"/>
      <c r="OK202" s="144"/>
      <c r="OL202" s="144"/>
      <c r="OM202" s="144"/>
      <c r="ON202" s="144"/>
      <c r="OO202" s="144"/>
      <c r="OP202" s="144"/>
      <c r="OQ202" s="144"/>
      <c r="OR202" s="144"/>
      <c r="OS202" s="144"/>
      <c r="OT202" s="144"/>
      <c r="OU202" s="144"/>
    </row>
    <row r="203" spans="1:411">
      <c r="A203">
        <v>31</v>
      </c>
      <c r="B203">
        <v>319</v>
      </c>
      <c r="C203" t="s">
        <v>85</v>
      </c>
      <c r="D203" t="s">
        <v>150</v>
      </c>
      <c r="E203" s="257" t="s">
        <v>68</v>
      </c>
      <c r="F203" t="s">
        <v>83</v>
      </c>
      <c r="G203">
        <v>1</v>
      </c>
      <c r="H203">
        <v>558.18399999999997</v>
      </c>
      <c r="I203">
        <v>557.52599999999995</v>
      </c>
      <c r="J203">
        <v>554.79100000000005</v>
      </c>
      <c r="K203">
        <v>553.44399999999996</v>
      </c>
      <c r="L203">
        <v>551.14</v>
      </c>
      <c r="M203" s="258" t="s">
        <v>1348</v>
      </c>
      <c r="N203" s="258" t="s">
        <v>1349</v>
      </c>
      <c r="O203" s="5" t="s">
        <v>1695</v>
      </c>
      <c r="BM203" s="144"/>
      <c r="BN203" s="144"/>
      <c r="BO203" s="144"/>
      <c r="BP203" s="144"/>
      <c r="BQ203" s="144"/>
      <c r="BR203" s="144"/>
      <c r="BS203" s="144"/>
      <c r="BT203" s="144"/>
      <c r="BU203" s="144"/>
      <c r="BV203" s="144"/>
      <c r="BW203" s="144"/>
      <c r="BX203" s="144"/>
      <c r="BY203" s="144"/>
      <c r="BZ203" s="144"/>
      <c r="CA203" s="144"/>
      <c r="ER203" s="144"/>
      <c r="ES203" s="144"/>
      <c r="ET203" s="144"/>
      <c r="EU203" s="144"/>
      <c r="EV203" s="144"/>
      <c r="EW203" s="144"/>
      <c r="EX203" s="144"/>
      <c r="EY203" s="144"/>
      <c r="EZ203" s="144"/>
      <c r="FA203" s="144"/>
      <c r="FB203" s="144"/>
      <c r="FC203" s="144"/>
      <c r="FD203" s="144"/>
      <c r="FE203" s="144"/>
      <c r="FF203" s="144"/>
      <c r="HW203" s="144"/>
      <c r="HX203" s="144"/>
      <c r="HY203" s="144"/>
      <c r="HZ203" s="144"/>
      <c r="IA203" s="144"/>
      <c r="IB203" s="144"/>
      <c r="IC203" s="144"/>
      <c r="ID203" s="144"/>
      <c r="IE203" s="144"/>
      <c r="IF203" s="144"/>
      <c r="IG203" s="144"/>
      <c r="IH203" s="144"/>
      <c r="II203" s="144"/>
      <c r="IJ203" s="144"/>
      <c r="IK203" s="144"/>
      <c r="LB203" s="144"/>
      <c r="LC203" s="144"/>
      <c r="LD203" s="144"/>
      <c r="LE203" s="144"/>
      <c r="LF203" s="144"/>
      <c r="LG203" s="144"/>
      <c r="LH203" s="144"/>
      <c r="LI203" s="144"/>
      <c r="LJ203" s="144"/>
      <c r="LK203" s="144"/>
      <c r="LL203" s="144"/>
      <c r="LM203" s="144"/>
      <c r="LN203" s="144"/>
      <c r="LO203" s="144"/>
      <c r="LP203" s="144"/>
      <c r="OG203" s="144"/>
      <c r="OH203" s="144"/>
      <c r="OI203" s="144"/>
      <c r="OJ203" s="144"/>
      <c r="OK203" s="144"/>
      <c r="OL203" s="144"/>
      <c r="OM203" s="144"/>
      <c r="ON203" s="144"/>
      <c r="OO203" s="144"/>
      <c r="OP203" s="144"/>
      <c r="OQ203" s="144"/>
      <c r="OR203" s="144"/>
      <c r="OS203" s="144"/>
      <c r="OT203" s="144"/>
      <c r="OU203" s="144"/>
    </row>
    <row r="204" spans="1:411">
      <c r="A204">
        <v>31</v>
      </c>
      <c r="B204">
        <v>336</v>
      </c>
      <c r="C204" t="s">
        <v>85</v>
      </c>
      <c r="D204" t="s">
        <v>150</v>
      </c>
      <c r="E204" s="257" t="s">
        <v>708</v>
      </c>
      <c r="F204" t="s">
        <v>83</v>
      </c>
      <c r="G204">
        <v>1</v>
      </c>
      <c r="H204">
        <v>559.65800000000002</v>
      </c>
      <c r="I204">
        <v>557.45100000000002</v>
      </c>
      <c r="J204">
        <v>553.22400000000005</v>
      </c>
      <c r="K204">
        <v>550.91800000000001</v>
      </c>
      <c r="L204">
        <v>547.88099999999997</v>
      </c>
      <c r="M204" s="258" t="s">
        <v>1348</v>
      </c>
      <c r="N204" s="258" t="s">
        <v>1349</v>
      </c>
      <c r="O204" s="5" t="s">
        <v>1696</v>
      </c>
      <c r="BM204" s="144"/>
      <c r="BN204" s="144"/>
      <c r="BO204" s="144"/>
      <c r="BP204" s="144"/>
      <c r="BQ204" s="144"/>
      <c r="BR204" s="144"/>
      <c r="BS204" s="144"/>
      <c r="BT204" s="144"/>
      <c r="BU204" s="144"/>
      <c r="BV204" s="144"/>
      <c r="BW204" s="144"/>
      <c r="BX204" s="144"/>
      <c r="BY204" s="144"/>
      <c r="BZ204" s="144"/>
      <c r="CA204" s="144"/>
      <c r="ER204" s="144"/>
      <c r="ES204" s="144"/>
      <c r="ET204" s="144"/>
      <c r="EU204" s="144"/>
      <c r="EV204" s="144"/>
      <c r="EW204" s="144"/>
      <c r="EX204" s="144"/>
      <c r="EY204" s="144"/>
      <c r="EZ204" s="144"/>
      <c r="FA204" s="144"/>
      <c r="FB204" s="144"/>
      <c r="FC204" s="144"/>
      <c r="FD204" s="144"/>
      <c r="FE204" s="144"/>
      <c r="FF204" s="144"/>
      <c r="HW204" s="144"/>
      <c r="HX204" s="144"/>
      <c r="HY204" s="144"/>
      <c r="HZ204" s="144"/>
      <c r="IA204" s="144"/>
      <c r="IB204" s="144"/>
      <c r="IC204" s="144"/>
      <c r="ID204" s="144"/>
      <c r="IE204" s="144"/>
      <c r="IF204" s="144"/>
      <c r="IG204" s="144"/>
      <c r="IH204" s="144"/>
      <c r="II204" s="144"/>
      <c r="IJ204" s="144"/>
      <c r="IK204" s="144"/>
      <c r="LB204" s="144"/>
      <c r="LC204" s="144"/>
      <c r="LD204" s="144"/>
      <c r="LE204" s="144"/>
      <c r="LF204" s="144"/>
      <c r="LG204" s="144"/>
      <c r="LH204" s="144"/>
      <c r="LI204" s="144"/>
      <c r="LJ204" s="144"/>
      <c r="LK204" s="144"/>
      <c r="LL204" s="144"/>
      <c r="LM204" s="144"/>
      <c r="LN204" s="144"/>
      <c r="LO204" s="144"/>
      <c r="LP204" s="144"/>
      <c r="OG204" s="144"/>
      <c r="OH204" s="144"/>
      <c r="OI204" s="144"/>
      <c r="OJ204" s="144"/>
      <c r="OK204" s="144"/>
      <c r="OL204" s="144"/>
      <c r="OM204" s="144"/>
      <c r="ON204" s="144"/>
      <c r="OO204" s="144"/>
      <c r="OP204" s="144"/>
      <c r="OQ204" s="144"/>
      <c r="OR204" s="144"/>
      <c r="OS204" s="144"/>
      <c r="OT204" s="144"/>
      <c r="OU204" s="144"/>
    </row>
    <row r="205" spans="1:411">
      <c r="A205">
        <v>31</v>
      </c>
      <c r="B205">
        <v>317</v>
      </c>
      <c r="C205" t="s">
        <v>85</v>
      </c>
      <c r="D205" t="s">
        <v>150</v>
      </c>
      <c r="E205" s="257" t="s">
        <v>145</v>
      </c>
      <c r="F205" t="s">
        <v>83</v>
      </c>
      <c r="G205">
        <v>1</v>
      </c>
      <c r="H205">
        <v>558.10400000000004</v>
      </c>
      <c r="I205">
        <v>554.71699999999998</v>
      </c>
      <c r="J205">
        <v>551.68799999999999</v>
      </c>
      <c r="K205">
        <v>549.52</v>
      </c>
      <c r="L205">
        <v>546.55600000000004</v>
      </c>
      <c r="M205" s="258" t="s">
        <v>1348</v>
      </c>
      <c r="N205" s="258" t="s">
        <v>1349</v>
      </c>
      <c r="O205" s="5" t="s">
        <v>1697</v>
      </c>
      <c r="BM205" s="144"/>
      <c r="BN205" s="144"/>
      <c r="BO205" s="144"/>
      <c r="BP205" s="144"/>
      <c r="BQ205" s="144"/>
      <c r="BR205" s="144"/>
      <c r="BS205" s="144"/>
      <c r="BT205" s="144"/>
      <c r="BU205" s="144"/>
      <c r="BV205" s="144"/>
      <c r="BW205" s="144"/>
      <c r="BX205" s="144"/>
      <c r="BY205" s="144"/>
      <c r="BZ205" s="144"/>
      <c r="CA205" s="144"/>
      <c r="ER205" s="144"/>
      <c r="ES205" s="144"/>
      <c r="ET205" s="144"/>
      <c r="EU205" s="144"/>
      <c r="EV205" s="144"/>
      <c r="EW205" s="144"/>
      <c r="EX205" s="144"/>
      <c r="EY205" s="144"/>
      <c r="EZ205" s="144"/>
      <c r="FA205" s="144"/>
      <c r="FB205" s="144"/>
      <c r="FC205" s="144"/>
      <c r="FD205" s="144"/>
      <c r="FE205" s="144"/>
      <c r="FF205" s="144"/>
      <c r="HW205" s="144"/>
      <c r="HX205" s="144"/>
      <c r="HY205" s="144"/>
      <c r="HZ205" s="144"/>
      <c r="IA205" s="144"/>
      <c r="IB205" s="144"/>
      <c r="IC205" s="144"/>
      <c r="ID205" s="144"/>
      <c r="IE205" s="144"/>
      <c r="IF205" s="144"/>
      <c r="IG205" s="144"/>
      <c r="IH205" s="144"/>
      <c r="II205" s="144"/>
      <c r="IJ205" s="144"/>
      <c r="IK205" s="144"/>
      <c r="LB205" s="144"/>
      <c r="LC205" s="144"/>
      <c r="LD205" s="144"/>
      <c r="LE205" s="144"/>
      <c r="LF205" s="144"/>
      <c r="LG205" s="144"/>
      <c r="LH205" s="144"/>
      <c r="LI205" s="144"/>
      <c r="LJ205" s="144"/>
      <c r="LK205" s="144"/>
      <c r="LL205" s="144"/>
      <c r="LM205" s="144"/>
      <c r="LN205" s="144"/>
      <c r="LO205" s="144"/>
      <c r="LP205" s="144"/>
      <c r="OG205" s="144"/>
      <c r="OH205" s="144"/>
      <c r="OI205" s="144"/>
      <c r="OJ205" s="144"/>
      <c r="OK205" s="144"/>
      <c r="OL205" s="144"/>
      <c r="OM205" s="144"/>
      <c r="ON205" s="144"/>
      <c r="OO205" s="144"/>
      <c r="OP205" s="144"/>
      <c r="OQ205" s="144"/>
      <c r="OR205" s="144"/>
      <c r="OS205" s="144"/>
      <c r="OT205" s="144"/>
      <c r="OU205" s="144"/>
    </row>
    <row r="206" spans="1:411">
      <c r="A206">
        <v>31</v>
      </c>
      <c r="B206">
        <v>322</v>
      </c>
      <c r="C206" t="s">
        <v>85</v>
      </c>
      <c r="D206" t="s">
        <v>150</v>
      </c>
      <c r="E206" s="257" t="s">
        <v>18507</v>
      </c>
      <c r="F206" t="s">
        <v>83</v>
      </c>
      <c r="G206">
        <v>1</v>
      </c>
      <c r="H206">
        <v>558.10400000000004</v>
      </c>
      <c r="I206">
        <v>554.71699999999998</v>
      </c>
      <c r="J206">
        <v>551.68799999999999</v>
      </c>
      <c r="K206">
        <v>549.52</v>
      </c>
      <c r="L206">
        <v>546.55600000000004</v>
      </c>
      <c r="M206" s="258" t="s">
        <v>1348</v>
      </c>
      <c r="N206" s="258" t="s">
        <v>1349</v>
      </c>
      <c r="O206" s="5" t="s">
        <v>1698</v>
      </c>
      <c r="BM206" s="144"/>
      <c r="BN206" s="144"/>
      <c r="BO206" s="144"/>
      <c r="BP206" s="144"/>
      <c r="BQ206" s="144"/>
      <c r="BR206" s="144"/>
      <c r="BS206" s="144"/>
      <c r="BT206" s="144"/>
      <c r="BU206" s="144"/>
      <c r="BV206" s="144"/>
      <c r="BW206" s="144"/>
      <c r="BX206" s="144"/>
      <c r="BY206" s="144"/>
      <c r="BZ206" s="144"/>
      <c r="CA206" s="144"/>
      <c r="ER206" s="144"/>
      <c r="ES206" s="144"/>
      <c r="ET206" s="144"/>
      <c r="EU206" s="144"/>
      <c r="EV206" s="144"/>
      <c r="EW206" s="144"/>
      <c r="EX206" s="144"/>
      <c r="EY206" s="144"/>
      <c r="EZ206" s="144"/>
      <c r="FA206" s="144"/>
      <c r="FB206" s="144"/>
      <c r="FC206" s="144"/>
      <c r="FD206" s="144"/>
      <c r="FE206" s="144"/>
      <c r="FF206" s="144"/>
      <c r="HW206" s="144"/>
      <c r="HX206" s="144"/>
      <c r="HY206" s="144"/>
      <c r="HZ206" s="144"/>
      <c r="IA206" s="144"/>
      <c r="IB206" s="144"/>
      <c r="IC206" s="144"/>
      <c r="ID206" s="144"/>
      <c r="IE206" s="144"/>
      <c r="IF206" s="144"/>
      <c r="IG206" s="144"/>
      <c r="IH206" s="144"/>
      <c r="II206" s="144"/>
      <c r="IJ206" s="144"/>
      <c r="IK206" s="144"/>
      <c r="LB206" s="144"/>
      <c r="LC206" s="144"/>
      <c r="LD206" s="144"/>
      <c r="LE206" s="144"/>
      <c r="LF206" s="144"/>
      <c r="LG206" s="144"/>
      <c r="LH206" s="144"/>
      <c r="LI206" s="144"/>
      <c r="LJ206" s="144"/>
      <c r="LK206" s="144"/>
      <c r="LL206" s="144"/>
      <c r="LM206" s="144"/>
      <c r="LN206" s="144"/>
      <c r="LO206" s="144"/>
      <c r="LP206" s="144"/>
      <c r="OG206" s="144"/>
      <c r="OH206" s="144"/>
      <c r="OI206" s="144"/>
      <c r="OJ206" s="144"/>
      <c r="OK206" s="144"/>
      <c r="OL206" s="144"/>
      <c r="OM206" s="144"/>
      <c r="ON206" s="144"/>
      <c r="OO206" s="144"/>
      <c r="OP206" s="144"/>
      <c r="OQ206" s="144"/>
      <c r="OR206" s="144"/>
      <c r="OS206" s="144"/>
      <c r="OT206" s="144"/>
      <c r="OU206" s="144"/>
    </row>
    <row r="207" spans="1:411">
      <c r="A207">
        <v>31</v>
      </c>
      <c r="B207">
        <v>326</v>
      </c>
      <c r="C207" t="s">
        <v>85</v>
      </c>
      <c r="D207" t="s">
        <v>150</v>
      </c>
      <c r="E207" s="257" t="s">
        <v>146</v>
      </c>
      <c r="F207" t="s">
        <v>83</v>
      </c>
      <c r="G207">
        <v>1</v>
      </c>
      <c r="H207">
        <v>554.71699999999998</v>
      </c>
      <c r="I207">
        <v>553.44399999999996</v>
      </c>
      <c r="J207">
        <v>551.68799999999999</v>
      </c>
      <c r="K207">
        <v>551.14</v>
      </c>
      <c r="L207">
        <v>549.79200000000003</v>
      </c>
      <c r="M207" s="258" t="s">
        <v>1348</v>
      </c>
      <c r="N207" s="258" t="s">
        <v>1349</v>
      </c>
      <c r="O207" s="5" t="s">
        <v>1699</v>
      </c>
      <c r="BM207" s="144"/>
      <c r="BN207" s="144"/>
      <c r="BO207" s="144"/>
      <c r="BP207" s="144"/>
      <c r="BQ207" s="144"/>
      <c r="BR207" s="144"/>
      <c r="BS207" s="144"/>
      <c r="BT207" s="144"/>
      <c r="BU207" s="144"/>
      <c r="BV207" s="144"/>
      <c r="BW207" s="144"/>
      <c r="BX207" s="144"/>
      <c r="BY207" s="144"/>
      <c r="BZ207" s="144"/>
      <c r="CA207" s="144"/>
      <c r="ER207" s="144"/>
      <c r="ES207" s="144"/>
      <c r="ET207" s="144"/>
      <c r="EU207" s="144"/>
      <c r="EV207" s="144"/>
      <c r="EW207" s="144"/>
      <c r="EX207" s="144"/>
      <c r="EY207" s="144"/>
      <c r="EZ207" s="144"/>
      <c r="FA207" s="144"/>
      <c r="FB207" s="144"/>
      <c r="FC207" s="144"/>
      <c r="FD207" s="144"/>
      <c r="FE207" s="144"/>
      <c r="FF207" s="144"/>
      <c r="HW207" s="144"/>
      <c r="HX207" s="144"/>
      <c r="HY207" s="144"/>
      <c r="HZ207" s="144"/>
      <c r="IA207" s="144"/>
      <c r="IB207" s="144"/>
      <c r="IC207" s="144"/>
      <c r="ID207" s="144"/>
      <c r="IE207" s="144"/>
      <c r="IF207" s="144"/>
      <c r="IG207" s="144"/>
      <c r="IH207" s="144"/>
      <c r="II207" s="144"/>
      <c r="IJ207" s="144"/>
      <c r="IK207" s="144"/>
      <c r="LB207" s="144"/>
      <c r="LC207" s="144"/>
      <c r="LD207" s="144"/>
      <c r="LE207" s="144"/>
      <c r="LF207" s="144"/>
      <c r="LG207" s="144"/>
      <c r="LH207" s="144"/>
      <c r="LI207" s="144"/>
      <c r="LJ207" s="144"/>
      <c r="LK207" s="144"/>
      <c r="LL207" s="144"/>
      <c r="LM207" s="144"/>
      <c r="LN207" s="144"/>
      <c r="LO207" s="144"/>
      <c r="LP207" s="144"/>
      <c r="OG207" s="144"/>
      <c r="OH207" s="144"/>
      <c r="OI207" s="144"/>
      <c r="OJ207" s="144"/>
      <c r="OK207" s="144"/>
      <c r="OL207" s="144"/>
      <c r="OM207" s="144"/>
      <c r="ON207" s="144"/>
      <c r="OO207" s="144"/>
      <c r="OP207" s="144"/>
      <c r="OQ207" s="144"/>
      <c r="OR207" s="144"/>
      <c r="OS207" s="144"/>
      <c r="OT207" s="144"/>
      <c r="OU207" s="144"/>
    </row>
    <row r="208" spans="1:411">
      <c r="A208">
        <v>33</v>
      </c>
      <c r="B208">
        <v>367</v>
      </c>
      <c r="C208" t="s">
        <v>85</v>
      </c>
      <c r="D208" t="s">
        <v>150</v>
      </c>
      <c r="E208" s="257" t="s">
        <v>154</v>
      </c>
      <c r="F208" t="s">
        <v>84</v>
      </c>
      <c r="G208">
        <v>1</v>
      </c>
      <c r="H208">
        <v>555.13099999999997</v>
      </c>
      <c r="I208">
        <v>553.21600000000001</v>
      </c>
      <c r="J208">
        <v>551.58799999999997</v>
      </c>
      <c r="K208">
        <v>549.76800000000003</v>
      </c>
      <c r="L208">
        <v>547.61900000000003</v>
      </c>
      <c r="M208" s="258" t="s">
        <v>1348</v>
      </c>
      <c r="N208" s="258" t="s">
        <v>1349</v>
      </c>
      <c r="O208" s="5" t="s">
        <v>1700</v>
      </c>
      <c r="BM208" s="144"/>
      <c r="BN208" s="144"/>
      <c r="BO208" s="144"/>
      <c r="BP208" s="144"/>
      <c r="BQ208" s="144"/>
      <c r="BR208" s="144"/>
      <c r="BS208" s="144"/>
      <c r="BT208" s="144"/>
      <c r="BU208" s="144"/>
      <c r="BV208" s="144"/>
      <c r="BW208" s="144"/>
      <c r="BX208" s="144"/>
      <c r="BY208" s="144"/>
      <c r="BZ208" s="144"/>
      <c r="CA208" s="144"/>
      <c r="ER208" s="144"/>
      <c r="ES208" s="144"/>
      <c r="ET208" s="144"/>
      <c r="EU208" s="144"/>
      <c r="EV208" s="144"/>
      <c r="EW208" s="144"/>
      <c r="EX208" s="144"/>
      <c r="EY208" s="144"/>
      <c r="EZ208" s="144"/>
      <c r="FA208" s="144"/>
      <c r="FB208" s="144"/>
      <c r="FC208" s="144"/>
      <c r="FD208" s="144"/>
      <c r="FE208" s="144"/>
      <c r="FF208" s="144"/>
      <c r="HW208" s="144"/>
      <c r="HX208" s="144"/>
      <c r="HY208" s="144"/>
      <c r="HZ208" s="144"/>
      <c r="IA208" s="144"/>
      <c r="IB208" s="144"/>
      <c r="IC208" s="144"/>
      <c r="ID208" s="144"/>
      <c r="IE208" s="144"/>
      <c r="IF208" s="144"/>
      <c r="IG208" s="144"/>
      <c r="IH208" s="144"/>
      <c r="II208" s="144"/>
      <c r="IJ208" s="144"/>
      <c r="IK208" s="144"/>
      <c r="LB208" s="144"/>
      <c r="LC208" s="144"/>
      <c r="LD208" s="144"/>
      <c r="LE208" s="144"/>
      <c r="LF208" s="144"/>
      <c r="LG208" s="144"/>
      <c r="LH208" s="144"/>
      <c r="LI208" s="144"/>
      <c r="LJ208" s="144"/>
      <c r="LK208" s="144"/>
      <c r="LL208" s="144"/>
      <c r="LM208" s="144"/>
      <c r="LN208" s="144"/>
      <c r="LO208" s="144"/>
      <c r="LP208" s="144"/>
      <c r="OG208" s="144"/>
      <c r="OH208" s="144"/>
      <c r="OI208" s="144"/>
      <c r="OJ208" s="144"/>
      <c r="OK208" s="144"/>
      <c r="OL208" s="144"/>
      <c r="OM208" s="144"/>
      <c r="ON208" s="144"/>
      <c r="OO208" s="144"/>
      <c r="OP208" s="144"/>
      <c r="OQ208" s="144"/>
      <c r="OR208" s="144"/>
      <c r="OS208" s="144"/>
      <c r="OT208" s="144"/>
      <c r="OU208" s="144"/>
    </row>
    <row r="209" spans="1:411">
      <c r="A209">
        <v>33</v>
      </c>
      <c r="B209">
        <v>366</v>
      </c>
      <c r="C209" t="s">
        <v>85</v>
      </c>
      <c r="D209" t="s">
        <v>150</v>
      </c>
      <c r="E209" s="257" t="s">
        <v>153</v>
      </c>
      <c r="F209" t="s">
        <v>84</v>
      </c>
      <c r="G209">
        <v>1</v>
      </c>
      <c r="H209">
        <v>552.26800000000003</v>
      </c>
      <c r="I209">
        <v>551.70799999999997</v>
      </c>
      <c r="J209">
        <v>549.76800000000003</v>
      </c>
      <c r="K209">
        <v>547.61900000000003</v>
      </c>
      <c r="L209">
        <v>543.61400000000003</v>
      </c>
      <c r="M209" s="258" t="s">
        <v>1348</v>
      </c>
      <c r="N209" s="258" t="s">
        <v>1349</v>
      </c>
      <c r="O209" s="5" t="s">
        <v>1701</v>
      </c>
      <c r="BM209" s="144"/>
      <c r="BN209" s="144"/>
      <c r="BO209" s="144"/>
      <c r="BP209" s="144"/>
      <c r="BQ209" s="144"/>
      <c r="BR209" s="144"/>
      <c r="BS209" s="144"/>
      <c r="BT209" s="144"/>
      <c r="BU209" s="144"/>
      <c r="BV209" s="144"/>
      <c r="BW209" s="144"/>
      <c r="BX209" s="144"/>
      <c r="BY209" s="144"/>
      <c r="BZ209" s="144"/>
      <c r="CA209" s="144"/>
      <c r="ER209" s="144"/>
      <c r="ES209" s="144"/>
      <c r="ET209" s="144"/>
      <c r="EU209" s="144"/>
      <c r="EV209" s="144"/>
      <c r="EW209" s="144"/>
      <c r="EX209" s="144"/>
      <c r="EY209" s="144"/>
      <c r="EZ209" s="144"/>
      <c r="FA209" s="144"/>
      <c r="FB209" s="144"/>
      <c r="FC209" s="144"/>
      <c r="FD209" s="144"/>
      <c r="FE209" s="144"/>
      <c r="FF209" s="144"/>
      <c r="HW209" s="144"/>
      <c r="HX209" s="144"/>
      <c r="HY209" s="144"/>
      <c r="HZ209" s="144"/>
      <c r="IA209" s="144"/>
      <c r="IB209" s="144"/>
      <c r="IC209" s="144"/>
      <c r="ID209" s="144"/>
      <c r="IE209" s="144"/>
      <c r="IF209" s="144"/>
      <c r="IG209" s="144"/>
      <c r="IH209" s="144"/>
      <c r="II209" s="144"/>
      <c r="IJ209" s="144"/>
      <c r="IK209" s="144"/>
      <c r="LB209" s="144"/>
      <c r="LC209" s="144"/>
      <c r="LD209" s="144"/>
      <c r="LE209" s="144"/>
      <c r="LF209" s="144"/>
      <c r="LG209" s="144"/>
      <c r="LH209" s="144"/>
      <c r="LI209" s="144"/>
      <c r="LJ209" s="144"/>
      <c r="LK209" s="144"/>
      <c r="LL209" s="144"/>
      <c r="LM209" s="144"/>
      <c r="LN209" s="144"/>
      <c r="LO209" s="144"/>
      <c r="LP209" s="144"/>
      <c r="OG209" s="144"/>
      <c r="OH209" s="144"/>
      <c r="OI209" s="144"/>
      <c r="OJ209" s="144"/>
      <c r="OK209" s="144"/>
      <c r="OL209" s="144"/>
      <c r="OM209" s="144"/>
      <c r="ON209" s="144"/>
      <c r="OO209" s="144"/>
      <c r="OP209" s="144"/>
      <c r="OQ209" s="144"/>
      <c r="OR209" s="144"/>
      <c r="OS209" s="144"/>
      <c r="OT209" s="144"/>
      <c r="OU209" s="144"/>
    </row>
    <row r="210" spans="1:411">
      <c r="A210">
        <v>33</v>
      </c>
      <c r="B210">
        <v>358</v>
      </c>
      <c r="C210" t="s">
        <v>85</v>
      </c>
      <c r="D210" t="s">
        <v>150</v>
      </c>
      <c r="E210" s="257" t="s">
        <v>18509</v>
      </c>
      <c r="F210" t="s">
        <v>84</v>
      </c>
      <c r="G210">
        <v>1</v>
      </c>
      <c r="H210">
        <v>551.05700000000002</v>
      </c>
      <c r="I210">
        <v>550.44799999999998</v>
      </c>
      <c r="J210">
        <v>548.43200000000002</v>
      </c>
      <c r="K210">
        <v>546.11800000000005</v>
      </c>
      <c r="L210">
        <v>542.25199999999995</v>
      </c>
      <c r="M210" s="258" t="s">
        <v>1348</v>
      </c>
      <c r="N210" s="258" t="s">
        <v>1349</v>
      </c>
      <c r="O210" s="5" t="s">
        <v>1702</v>
      </c>
      <c r="BM210" s="144"/>
      <c r="BN210" s="144"/>
      <c r="BO210" s="144"/>
      <c r="BP210" s="144"/>
      <c r="BQ210" s="144"/>
      <c r="BR210" s="144"/>
      <c r="BS210" s="144"/>
      <c r="BT210" s="144"/>
      <c r="BU210" s="144"/>
      <c r="BV210" s="144"/>
      <c r="BW210" s="144"/>
      <c r="BX210" s="144"/>
      <c r="BY210" s="144"/>
      <c r="BZ210" s="144"/>
      <c r="CA210" s="144"/>
      <c r="ER210" s="144"/>
      <c r="ES210" s="144"/>
      <c r="ET210" s="144"/>
      <c r="EU210" s="144"/>
      <c r="EV210" s="144"/>
      <c r="EW210" s="144"/>
      <c r="EX210" s="144"/>
      <c r="EY210" s="144"/>
      <c r="EZ210" s="144"/>
      <c r="FA210" s="144"/>
      <c r="FB210" s="144"/>
      <c r="FC210" s="144"/>
      <c r="FD210" s="144"/>
      <c r="FE210" s="144"/>
      <c r="FF210" s="144"/>
      <c r="HW210" s="144"/>
      <c r="HX210" s="144"/>
      <c r="HY210" s="144"/>
      <c r="HZ210" s="144"/>
      <c r="IA210" s="144"/>
      <c r="IB210" s="144"/>
      <c r="IC210" s="144"/>
      <c r="ID210" s="144"/>
      <c r="IE210" s="144"/>
      <c r="IF210" s="144"/>
      <c r="IG210" s="144"/>
      <c r="IH210" s="144"/>
      <c r="II210" s="144"/>
      <c r="IJ210" s="144"/>
      <c r="IK210" s="144"/>
      <c r="LB210" s="144"/>
      <c r="LC210" s="144"/>
      <c r="LD210" s="144"/>
      <c r="LE210" s="144"/>
      <c r="LF210" s="144"/>
      <c r="LG210" s="144"/>
      <c r="LH210" s="144"/>
      <c r="LI210" s="144"/>
      <c r="LJ210" s="144"/>
      <c r="LK210" s="144"/>
      <c r="LL210" s="144"/>
      <c r="LM210" s="144"/>
      <c r="LN210" s="144"/>
      <c r="LO210" s="144"/>
      <c r="LP210" s="144"/>
      <c r="OG210" s="144"/>
      <c r="OH210" s="144"/>
      <c r="OI210" s="144"/>
      <c r="OJ210" s="144"/>
      <c r="OK210" s="144"/>
      <c r="OL210" s="144"/>
      <c r="OM210" s="144"/>
      <c r="ON210" s="144"/>
      <c r="OO210" s="144"/>
      <c r="OP210" s="144"/>
      <c r="OQ210" s="144"/>
      <c r="OR210" s="144"/>
      <c r="OS210" s="144"/>
      <c r="OT210" s="144"/>
      <c r="OU210" s="144"/>
    </row>
    <row r="211" spans="1:411">
      <c r="A211">
        <v>33</v>
      </c>
      <c r="B211">
        <v>365</v>
      </c>
      <c r="C211" t="s">
        <v>85</v>
      </c>
      <c r="D211" t="s">
        <v>150</v>
      </c>
      <c r="E211" s="257" t="s">
        <v>76</v>
      </c>
      <c r="F211" t="s">
        <v>84</v>
      </c>
      <c r="G211">
        <v>1</v>
      </c>
      <c r="H211">
        <v>550.44799999999998</v>
      </c>
      <c r="I211">
        <v>549.60799999999995</v>
      </c>
      <c r="J211">
        <v>548.11199999999997</v>
      </c>
      <c r="K211">
        <v>545.13800000000003</v>
      </c>
      <c r="L211">
        <v>541.81200000000001</v>
      </c>
      <c r="M211" s="258" t="s">
        <v>1348</v>
      </c>
      <c r="N211" s="258" t="s">
        <v>1349</v>
      </c>
      <c r="O211" s="5" t="s">
        <v>1703</v>
      </c>
      <c r="BM211" s="144"/>
      <c r="BN211" s="144"/>
      <c r="BO211" s="144"/>
      <c r="BP211" s="144"/>
      <c r="BQ211" s="144"/>
      <c r="BR211" s="144"/>
      <c r="BS211" s="144"/>
      <c r="BT211" s="144"/>
      <c r="BU211" s="144"/>
      <c r="BV211" s="144"/>
      <c r="BW211" s="144"/>
      <c r="BX211" s="144"/>
      <c r="BY211" s="144"/>
      <c r="BZ211" s="144"/>
      <c r="CA211" s="144"/>
      <c r="ER211" s="144"/>
      <c r="ES211" s="144"/>
      <c r="ET211" s="144"/>
      <c r="EU211" s="144"/>
      <c r="EV211" s="144"/>
      <c r="EW211" s="144"/>
      <c r="EX211" s="144"/>
      <c r="EY211" s="144"/>
      <c r="EZ211" s="144"/>
      <c r="FA211" s="144"/>
      <c r="FB211" s="144"/>
      <c r="FC211" s="144"/>
      <c r="FD211" s="144"/>
      <c r="FE211" s="144"/>
      <c r="FF211" s="144"/>
      <c r="HW211" s="144"/>
      <c r="HX211" s="144"/>
      <c r="HY211" s="144"/>
      <c r="HZ211" s="144"/>
      <c r="IA211" s="144"/>
      <c r="IB211" s="144"/>
      <c r="IC211" s="144"/>
      <c r="ID211" s="144"/>
      <c r="IE211" s="144"/>
      <c r="IF211" s="144"/>
      <c r="IG211" s="144"/>
      <c r="IH211" s="144"/>
      <c r="II211" s="144"/>
      <c r="IJ211" s="144"/>
      <c r="IK211" s="144"/>
      <c r="LB211" s="144"/>
      <c r="LC211" s="144"/>
      <c r="LD211" s="144"/>
      <c r="LE211" s="144"/>
      <c r="LF211" s="144"/>
      <c r="LG211" s="144"/>
      <c r="LH211" s="144"/>
      <c r="LI211" s="144"/>
      <c r="LJ211" s="144"/>
      <c r="LK211" s="144"/>
      <c r="LL211" s="144"/>
      <c r="LM211" s="144"/>
      <c r="LN211" s="144"/>
      <c r="LO211" s="144"/>
      <c r="LP211" s="144"/>
      <c r="OG211" s="144"/>
      <c r="OH211" s="144"/>
      <c r="OI211" s="144"/>
      <c r="OJ211" s="144"/>
      <c r="OK211" s="144"/>
      <c r="OL211" s="144"/>
      <c r="OM211" s="144"/>
      <c r="ON211" s="144"/>
      <c r="OO211" s="144"/>
      <c r="OP211" s="144"/>
      <c r="OQ211" s="144"/>
      <c r="OR211" s="144"/>
      <c r="OS211" s="144"/>
      <c r="OT211" s="144"/>
      <c r="OU211" s="144"/>
    </row>
    <row r="212" spans="1:411">
      <c r="A212">
        <v>32</v>
      </c>
      <c r="B212">
        <v>356</v>
      </c>
      <c r="C212" t="s">
        <v>85</v>
      </c>
      <c r="D212" t="s">
        <v>150</v>
      </c>
      <c r="E212" s="257" t="s">
        <v>102</v>
      </c>
      <c r="F212" t="s">
        <v>84</v>
      </c>
      <c r="G212">
        <v>1</v>
      </c>
      <c r="H212">
        <v>559.39499999999998</v>
      </c>
      <c r="I212">
        <v>557.54499999999996</v>
      </c>
      <c r="J212">
        <v>556.06100000000004</v>
      </c>
      <c r="K212">
        <v>555.56500000000005</v>
      </c>
      <c r="L212">
        <v>554.005</v>
      </c>
      <c r="M212" s="258" t="s">
        <v>1348</v>
      </c>
      <c r="N212" s="258" t="s">
        <v>1349</v>
      </c>
      <c r="O212" s="5" t="s">
        <v>1704</v>
      </c>
      <c r="BM212" s="144"/>
      <c r="BN212" s="144"/>
      <c r="BO212" s="144"/>
      <c r="BP212" s="144"/>
      <c r="BQ212" s="144"/>
      <c r="BR212" s="144"/>
      <c r="BS212" s="144"/>
      <c r="BT212" s="144"/>
      <c r="BU212" s="144"/>
      <c r="BV212" s="144"/>
      <c r="BW212" s="144"/>
      <c r="BX212" s="144"/>
      <c r="BY212" s="144"/>
      <c r="BZ212" s="144"/>
      <c r="CA212" s="144"/>
      <c r="ER212" s="144"/>
      <c r="ES212" s="144"/>
      <c r="ET212" s="144"/>
      <c r="EU212" s="144"/>
      <c r="EV212" s="144"/>
      <c r="EW212" s="144"/>
      <c r="EX212" s="144"/>
      <c r="EY212" s="144"/>
      <c r="EZ212" s="144"/>
      <c r="FA212" s="144"/>
      <c r="FB212" s="144"/>
      <c r="FC212" s="144"/>
      <c r="FD212" s="144"/>
      <c r="FE212" s="144"/>
      <c r="FF212" s="144"/>
      <c r="HW212" s="144"/>
      <c r="HX212" s="144"/>
      <c r="HY212" s="144"/>
      <c r="HZ212" s="144"/>
      <c r="IA212" s="144"/>
      <c r="IB212" s="144"/>
      <c r="IC212" s="144"/>
      <c r="ID212" s="144"/>
      <c r="IE212" s="144"/>
      <c r="IF212" s="144"/>
      <c r="IG212" s="144"/>
      <c r="IH212" s="144"/>
      <c r="II212" s="144"/>
      <c r="IJ212" s="144"/>
      <c r="IK212" s="144"/>
      <c r="LB212" s="144"/>
      <c r="LC212" s="144"/>
      <c r="LD212" s="144"/>
      <c r="LE212" s="144"/>
      <c r="LF212" s="144"/>
      <c r="LG212" s="144"/>
      <c r="LH212" s="144"/>
      <c r="LI212" s="144"/>
      <c r="LJ212" s="144"/>
      <c r="LK212" s="144"/>
      <c r="LL212" s="144"/>
      <c r="LM212" s="144"/>
      <c r="LN212" s="144"/>
      <c r="LO212" s="144"/>
      <c r="LP212" s="144"/>
      <c r="OG212" s="144"/>
      <c r="OH212" s="144"/>
      <c r="OI212" s="144"/>
      <c r="OJ212" s="144"/>
      <c r="OK212" s="144"/>
      <c r="OL212" s="144"/>
      <c r="OM212" s="144"/>
      <c r="ON212" s="144"/>
      <c r="OO212" s="144"/>
      <c r="OP212" s="144"/>
      <c r="OQ212" s="144"/>
      <c r="OR212" s="144"/>
      <c r="OS212" s="144"/>
      <c r="OT212" s="144"/>
      <c r="OU212" s="144"/>
    </row>
    <row r="213" spans="1:411">
      <c r="A213">
        <v>32</v>
      </c>
      <c r="B213">
        <v>353</v>
      </c>
      <c r="C213" t="s">
        <v>85</v>
      </c>
      <c r="D213" t="s">
        <v>150</v>
      </c>
      <c r="E213" s="257" t="s">
        <v>105</v>
      </c>
      <c r="F213" t="s">
        <v>84</v>
      </c>
      <c r="G213">
        <v>1</v>
      </c>
      <c r="H213">
        <v>561.38400000000001</v>
      </c>
      <c r="I213">
        <v>558.96600000000001</v>
      </c>
      <c r="J213">
        <v>555.93899999999996</v>
      </c>
      <c r="K213">
        <v>553.78499999999997</v>
      </c>
      <c r="L213">
        <v>550.71500000000003</v>
      </c>
      <c r="M213" s="258" t="s">
        <v>1348</v>
      </c>
      <c r="N213" s="258" t="s">
        <v>1349</v>
      </c>
      <c r="O213" s="5" t="s">
        <v>1705</v>
      </c>
      <c r="BM213" s="144"/>
      <c r="BN213" s="144"/>
      <c r="BO213" s="144"/>
      <c r="BP213" s="144"/>
      <c r="BQ213" s="144"/>
      <c r="BR213" s="144"/>
      <c r="BS213" s="144"/>
      <c r="BT213" s="144"/>
      <c r="BU213" s="144"/>
      <c r="BV213" s="144"/>
      <c r="BW213" s="144"/>
      <c r="BX213" s="144"/>
      <c r="BY213" s="144"/>
      <c r="BZ213" s="144"/>
      <c r="CA213" s="144"/>
      <c r="ER213" s="144"/>
      <c r="ES213" s="144"/>
      <c r="ET213" s="144"/>
      <c r="EU213" s="144"/>
      <c r="EV213" s="144"/>
      <c r="EW213" s="144"/>
      <c r="EX213" s="144"/>
      <c r="EY213" s="144"/>
      <c r="EZ213" s="144"/>
      <c r="FA213" s="144"/>
      <c r="FB213" s="144"/>
      <c r="FC213" s="144"/>
      <c r="FD213" s="144"/>
      <c r="FE213" s="144"/>
      <c r="FF213" s="144"/>
      <c r="HW213" s="144"/>
      <c r="HX213" s="144"/>
      <c r="HY213" s="144"/>
      <c r="HZ213" s="144"/>
      <c r="IA213" s="144"/>
      <c r="IB213" s="144"/>
      <c r="IC213" s="144"/>
      <c r="ID213" s="144"/>
      <c r="IE213" s="144"/>
      <c r="IF213" s="144"/>
      <c r="IG213" s="144"/>
      <c r="IH213" s="144"/>
      <c r="II213" s="144"/>
      <c r="IJ213" s="144"/>
      <c r="IK213" s="144"/>
      <c r="LB213" s="144"/>
      <c r="LC213" s="144"/>
      <c r="LD213" s="144"/>
      <c r="LE213" s="144"/>
      <c r="LF213" s="144"/>
      <c r="LG213" s="144"/>
      <c r="LH213" s="144"/>
      <c r="LI213" s="144"/>
      <c r="LJ213" s="144"/>
      <c r="LK213" s="144"/>
      <c r="LL213" s="144"/>
      <c r="LM213" s="144"/>
      <c r="LN213" s="144"/>
      <c r="LO213" s="144"/>
      <c r="LP213" s="144"/>
      <c r="OG213" s="144"/>
      <c r="OH213" s="144"/>
      <c r="OI213" s="144"/>
      <c r="OJ213" s="144"/>
      <c r="OK213" s="144"/>
      <c r="OL213" s="144"/>
      <c r="OM213" s="144"/>
      <c r="ON213" s="144"/>
      <c r="OO213" s="144"/>
      <c r="OP213" s="144"/>
      <c r="OQ213" s="144"/>
      <c r="OR213" s="144"/>
      <c r="OS213" s="144"/>
      <c r="OT213" s="144"/>
      <c r="OU213" s="144"/>
    </row>
    <row r="214" spans="1:411">
      <c r="A214">
        <v>33</v>
      </c>
      <c r="B214">
        <v>362</v>
      </c>
      <c r="C214" t="s">
        <v>85</v>
      </c>
      <c r="D214" t="s">
        <v>150</v>
      </c>
      <c r="E214" s="257" t="s">
        <v>75</v>
      </c>
      <c r="F214" t="s">
        <v>84</v>
      </c>
      <c r="G214">
        <v>1</v>
      </c>
      <c r="H214">
        <v>549.06399999999996</v>
      </c>
      <c r="I214">
        <v>548.55200000000002</v>
      </c>
      <c r="J214">
        <v>546.96799999999996</v>
      </c>
      <c r="K214">
        <v>543.69399999999996</v>
      </c>
      <c r="L214">
        <v>540.74199999999996</v>
      </c>
      <c r="M214" s="258" t="s">
        <v>1348</v>
      </c>
      <c r="N214" s="258" t="s">
        <v>1349</v>
      </c>
      <c r="O214" s="5" t="s">
        <v>1706</v>
      </c>
      <c r="BM214" s="144"/>
      <c r="BN214" s="144"/>
      <c r="BO214" s="144"/>
      <c r="BP214" s="144"/>
      <c r="BQ214" s="144"/>
      <c r="BR214" s="144"/>
      <c r="BS214" s="144"/>
      <c r="BT214" s="144"/>
      <c r="BU214" s="144"/>
      <c r="BV214" s="144"/>
      <c r="BW214" s="144"/>
      <c r="BX214" s="144"/>
      <c r="BY214" s="144"/>
      <c r="BZ214" s="144"/>
      <c r="CA214" s="144"/>
      <c r="ER214" s="144"/>
      <c r="ES214" s="144"/>
      <c r="ET214" s="144"/>
      <c r="EU214" s="144"/>
      <c r="EV214" s="144"/>
      <c r="EW214" s="144"/>
      <c r="EX214" s="144"/>
      <c r="EY214" s="144"/>
      <c r="EZ214" s="144"/>
      <c r="FA214" s="144"/>
      <c r="FB214" s="144"/>
      <c r="FC214" s="144"/>
      <c r="FD214" s="144"/>
      <c r="FE214" s="144"/>
      <c r="FF214" s="144"/>
      <c r="HW214" s="144"/>
      <c r="HX214" s="144"/>
      <c r="HY214" s="144"/>
      <c r="HZ214" s="144"/>
      <c r="IA214" s="144"/>
      <c r="IB214" s="144"/>
      <c r="IC214" s="144"/>
      <c r="ID214" s="144"/>
      <c r="IE214" s="144"/>
      <c r="IF214" s="144"/>
      <c r="IG214" s="144"/>
      <c r="IH214" s="144"/>
      <c r="II214" s="144"/>
      <c r="IJ214" s="144"/>
      <c r="IK214" s="144"/>
      <c r="LB214" s="144"/>
      <c r="LC214" s="144"/>
      <c r="LD214" s="144"/>
      <c r="LE214" s="144"/>
      <c r="LF214" s="144"/>
      <c r="LG214" s="144"/>
      <c r="LH214" s="144"/>
      <c r="LI214" s="144"/>
      <c r="LJ214" s="144"/>
      <c r="LK214" s="144"/>
      <c r="LL214" s="144"/>
      <c r="LM214" s="144"/>
      <c r="LN214" s="144"/>
      <c r="LO214" s="144"/>
      <c r="LP214" s="144"/>
      <c r="OG214" s="144"/>
      <c r="OH214" s="144"/>
      <c r="OI214" s="144"/>
      <c r="OJ214" s="144"/>
      <c r="OK214" s="144"/>
      <c r="OL214" s="144"/>
      <c r="OM214" s="144"/>
      <c r="ON214" s="144"/>
      <c r="OO214" s="144"/>
      <c r="OP214" s="144"/>
      <c r="OQ214" s="144"/>
      <c r="OR214" s="144"/>
      <c r="OS214" s="144"/>
      <c r="OT214" s="144"/>
      <c r="OU214" s="144"/>
    </row>
    <row r="215" spans="1:411">
      <c r="A215">
        <v>32</v>
      </c>
      <c r="B215">
        <v>354</v>
      </c>
      <c r="C215" t="s">
        <v>85</v>
      </c>
      <c r="D215" t="s">
        <v>150</v>
      </c>
      <c r="E215" s="257" t="s">
        <v>107</v>
      </c>
      <c r="F215" t="s">
        <v>84</v>
      </c>
      <c r="G215">
        <v>1</v>
      </c>
      <c r="H215">
        <v>561.09</v>
      </c>
      <c r="I215">
        <v>558.62400000000002</v>
      </c>
      <c r="J215">
        <v>555.85900000000004</v>
      </c>
      <c r="K215">
        <v>553.56500000000005</v>
      </c>
      <c r="L215">
        <v>550.36800000000005</v>
      </c>
      <c r="M215" s="258" t="s">
        <v>1348</v>
      </c>
      <c r="N215" s="258" t="s">
        <v>1349</v>
      </c>
      <c r="O215" s="5" t="s">
        <v>1707</v>
      </c>
      <c r="BM215" s="144"/>
      <c r="BN215" s="144"/>
      <c r="BO215" s="144"/>
      <c r="BP215" s="144"/>
      <c r="BQ215" s="144"/>
      <c r="BR215" s="144"/>
      <c r="BS215" s="144"/>
      <c r="BT215" s="144"/>
      <c r="BU215" s="144"/>
      <c r="BV215" s="144"/>
      <c r="BW215" s="144"/>
      <c r="BX215" s="144"/>
      <c r="BY215" s="144"/>
      <c r="BZ215" s="144"/>
      <c r="CA215" s="144"/>
      <c r="ER215" s="144"/>
      <c r="ES215" s="144"/>
      <c r="ET215" s="144"/>
      <c r="EU215" s="144"/>
      <c r="EV215" s="144"/>
      <c r="EW215" s="144"/>
      <c r="EX215" s="144"/>
      <c r="EY215" s="144"/>
      <c r="EZ215" s="144"/>
      <c r="FA215" s="144"/>
      <c r="FB215" s="144"/>
      <c r="FC215" s="144"/>
      <c r="FD215" s="144"/>
      <c r="FE215" s="144"/>
      <c r="FF215" s="144"/>
      <c r="HW215" s="144"/>
      <c r="HX215" s="144"/>
      <c r="HY215" s="144"/>
      <c r="HZ215" s="144"/>
      <c r="IA215" s="144"/>
      <c r="IB215" s="144"/>
      <c r="IC215" s="144"/>
      <c r="ID215" s="144"/>
      <c r="IE215" s="144"/>
      <c r="IF215" s="144"/>
      <c r="IG215" s="144"/>
      <c r="IH215" s="144"/>
      <c r="II215" s="144"/>
      <c r="IJ215" s="144"/>
      <c r="IK215" s="144"/>
      <c r="LB215" s="144"/>
      <c r="LC215" s="144"/>
      <c r="LD215" s="144"/>
      <c r="LE215" s="144"/>
      <c r="LF215" s="144"/>
      <c r="LG215" s="144"/>
      <c r="LH215" s="144"/>
      <c r="LI215" s="144"/>
      <c r="LJ215" s="144"/>
      <c r="LK215" s="144"/>
      <c r="LL215" s="144"/>
      <c r="LM215" s="144"/>
      <c r="LN215" s="144"/>
      <c r="LO215" s="144"/>
      <c r="LP215" s="144"/>
      <c r="OG215" s="144"/>
      <c r="OH215" s="144"/>
      <c r="OI215" s="144"/>
      <c r="OJ215" s="144"/>
      <c r="OK215" s="144"/>
      <c r="OL215" s="144"/>
      <c r="OM215" s="144"/>
      <c r="ON215" s="144"/>
      <c r="OO215" s="144"/>
      <c r="OP215" s="144"/>
      <c r="OQ215" s="144"/>
      <c r="OR215" s="144"/>
      <c r="OS215" s="144"/>
      <c r="OT215" s="144"/>
      <c r="OU215" s="144"/>
    </row>
    <row r="216" spans="1:411">
      <c r="A216">
        <v>33</v>
      </c>
      <c r="B216">
        <v>364</v>
      </c>
      <c r="C216" t="s">
        <v>85</v>
      </c>
      <c r="D216" t="s">
        <v>150</v>
      </c>
      <c r="E216" s="257" t="s">
        <v>121</v>
      </c>
      <c r="F216" t="s">
        <v>84</v>
      </c>
      <c r="G216">
        <v>1</v>
      </c>
      <c r="H216">
        <v>549.976</v>
      </c>
      <c r="I216">
        <v>548.11199999999997</v>
      </c>
      <c r="J216">
        <v>546.84799999999996</v>
      </c>
      <c r="K216">
        <v>545.50599999999997</v>
      </c>
      <c r="L216">
        <v>543.37400000000002</v>
      </c>
      <c r="M216" s="258" t="s">
        <v>1348</v>
      </c>
      <c r="N216" s="258" t="s">
        <v>1349</v>
      </c>
      <c r="O216" s="5" t="s">
        <v>1708</v>
      </c>
      <c r="BM216" s="144"/>
      <c r="BN216" s="144"/>
      <c r="BO216" s="144"/>
      <c r="BP216" s="144"/>
      <c r="BQ216" s="144"/>
      <c r="BR216" s="144"/>
      <c r="BS216" s="144"/>
      <c r="BT216" s="144"/>
      <c r="BU216" s="144"/>
      <c r="BV216" s="144"/>
      <c r="BW216" s="144"/>
      <c r="BX216" s="144"/>
      <c r="BY216" s="144"/>
      <c r="BZ216" s="144"/>
      <c r="CA216" s="144"/>
      <c r="ER216" s="144"/>
      <c r="ES216" s="144"/>
      <c r="ET216" s="144"/>
      <c r="EU216" s="144"/>
      <c r="EV216" s="144"/>
      <c r="EW216" s="144"/>
      <c r="EX216" s="144"/>
      <c r="EY216" s="144"/>
      <c r="EZ216" s="144"/>
      <c r="FA216" s="144"/>
      <c r="FB216" s="144"/>
      <c r="FC216" s="144"/>
      <c r="FD216" s="144"/>
      <c r="FE216" s="144"/>
      <c r="FF216" s="144"/>
      <c r="HW216" s="144"/>
      <c r="HX216" s="144"/>
      <c r="HY216" s="144"/>
      <c r="HZ216" s="144"/>
      <c r="IA216" s="144"/>
      <c r="IB216" s="144"/>
      <c r="IC216" s="144"/>
      <c r="ID216" s="144"/>
      <c r="IE216" s="144"/>
      <c r="IF216" s="144"/>
      <c r="IG216" s="144"/>
      <c r="IH216" s="144"/>
      <c r="II216" s="144"/>
      <c r="IJ216" s="144"/>
      <c r="IK216" s="144"/>
      <c r="LB216" s="144"/>
      <c r="LC216" s="144"/>
      <c r="LD216" s="144"/>
      <c r="LE216" s="144"/>
      <c r="LF216" s="144"/>
      <c r="LG216" s="144"/>
      <c r="LH216" s="144"/>
      <c r="LI216" s="144"/>
      <c r="LJ216" s="144"/>
      <c r="LK216" s="144"/>
      <c r="LL216" s="144"/>
      <c r="LM216" s="144"/>
      <c r="LN216" s="144"/>
      <c r="LO216" s="144"/>
      <c r="LP216" s="144"/>
      <c r="OG216" s="144"/>
      <c r="OH216" s="144"/>
      <c r="OI216" s="144"/>
      <c r="OJ216" s="144"/>
      <c r="OK216" s="144"/>
      <c r="OL216" s="144"/>
      <c r="OM216" s="144"/>
      <c r="ON216" s="144"/>
      <c r="OO216" s="144"/>
      <c r="OP216" s="144"/>
      <c r="OQ216" s="144"/>
      <c r="OR216" s="144"/>
      <c r="OS216" s="144"/>
      <c r="OT216" s="144"/>
      <c r="OU216" s="144"/>
    </row>
    <row r="217" spans="1:411">
      <c r="A217">
        <v>33</v>
      </c>
      <c r="B217">
        <v>359</v>
      </c>
      <c r="C217" t="s">
        <v>85</v>
      </c>
      <c r="D217" t="s">
        <v>150</v>
      </c>
      <c r="E217" s="257" t="s">
        <v>77</v>
      </c>
      <c r="F217" t="s">
        <v>84</v>
      </c>
      <c r="G217">
        <v>1</v>
      </c>
      <c r="H217">
        <v>549.52700000000004</v>
      </c>
      <c r="I217">
        <v>548.11199999999997</v>
      </c>
      <c r="J217">
        <v>546.76800000000003</v>
      </c>
      <c r="K217">
        <v>545.62599999999998</v>
      </c>
      <c r="L217">
        <v>542.54</v>
      </c>
      <c r="M217" s="258" t="s">
        <v>1348</v>
      </c>
      <c r="N217" s="258" t="s">
        <v>1349</v>
      </c>
      <c r="O217" s="5" t="s">
        <v>1709</v>
      </c>
      <c r="BM217" s="144"/>
      <c r="BN217" s="144"/>
      <c r="BO217" s="144"/>
      <c r="BP217" s="144"/>
      <c r="BQ217" s="144"/>
      <c r="BR217" s="144"/>
      <c r="BS217" s="144"/>
      <c r="BT217" s="144"/>
      <c r="BU217" s="144"/>
      <c r="BV217" s="144"/>
      <c r="BW217" s="144"/>
      <c r="BX217" s="144"/>
      <c r="BY217" s="144"/>
      <c r="BZ217" s="144"/>
      <c r="CA217" s="144"/>
      <c r="ER217" s="144"/>
      <c r="ES217" s="144"/>
      <c r="ET217" s="144"/>
      <c r="EU217" s="144"/>
      <c r="EV217" s="144"/>
      <c r="EW217" s="144"/>
      <c r="EX217" s="144"/>
      <c r="EY217" s="144"/>
      <c r="EZ217" s="144"/>
      <c r="FA217" s="144"/>
      <c r="FB217" s="144"/>
      <c r="FC217" s="144"/>
      <c r="FD217" s="144"/>
      <c r="FE217" s="144"/>
      <c r="FF217" s="144"/>
      <c r="HW217" s="144"/>
      <c r="HX217" s="144"/>
      <c r="HY217" s="144"/>
      <c r="HZ217" s="144"/>
      <c r="IA217" s="144"/>
      <c r="IB217" s="144"/>
      <c r="IC217" s="144"/>
      <c r="ID217" s="144"/>
      <c r="IE217" s="144"/>
      <c r="IF217" s="144"/>
      <c r="IG217" s="144"/>
      <c r="IH217" s="144"/>
      <c r="II217" s="144"/>
      <c r="IJ217" s="144"/>
      <c r="IK217" s="144"/>
      <c r="LB217" s="144"/>
      <c r="LC217" s="144"/>
      <c r="LD217" s="144"/>
      <c r="LE217" s="144"/>
      <c r="LF217" s="144"/>
      <c r="LG217" s="144"/>
      <c r="LH217" s="144"/>
      <c r="LI217" s="144"/>
      <c r="LJ217" s="144"/>
      <c r="LK217" s="144"/>
      <c r="LL217" s="144"/>
      <c r="LM217" s="144"/>
      <c r="LN217" s="144"/>
      <c r="LO217" s="144"/>
      <c r="LP217" s="144"/>
      <c r="OG217" s="144"/>
      <c r="OH217" s="144"/>
      <c r="OI217" s="144"/>
      <c r="OJ217" s="144"/>
      <c r="OK217" s="144"/>
      <c r="OL217" s="144"/>
      <c r="OM217" s="144"/>
      <c r="ON217" s="144"/>
      <c r="OO217" s="144"/>
      <c r="OP217" s="144"/>
      <c r="OQ217" s="144"/>
      <c r="OR217" s="144"/>
      <c r="OS217" s="144"/>
      <c r="OT217" s="144"/>
      <c r="OU217" s="144"/>
    </row>
    <row r="218" spans="1:411">
      <c r="A218">
        <v>33</v>
      </c>
      <c r="B218">
        <v>373</v>
      </c>
      <c r="C218" t="s">
        <v>85</v>
      </c>
      <c r="D218" t="s">
        <v>150</v>
      </c>
      <c r="E218" s="257" t="s">
        <v>351</v>
      </c>
      <c r="F218" t="s">
        <v>84</v>
      </c>
      <c r="G218">
        <v>1</v>
      </c>
      <c r="H218">
        <v>549.76800000000003</v>
      </c>
      <c r="I218">
        <v>548.11199999999997</v>
      </c>
      <c r="J218">
        <v>546.76800000000003</v>
      </c>
      <c r="K218">
        <v>545.13800000000003</v>
      </c>
      <c r="L218">
        <v>542.97199999999998</v>
      </c>
      <c r="M218" s="258" t="s">
        <v>1348</v>
      </c>
      <c r="N218" s="258" t="s">
        <v>1349</v>
      </c>
      <c r="O218" s="5" t="s">
        <v>1710</v>
      </c>
      <c r="BM218" s="144"/>
      <c r="BN218" s="144"/>
      <c r="BO218" s="144"/>
      <c r="BP218" s="144"/>
      <c r="BQ218" s="144"/>
      <c r="BR218" s="144"/>
      <c r="BS218" s="144"/>
      <c r="BT218" s="144"/>
      <c r="BU218" s="144"/>
      <c r="BV218" s="144"/>
      <c r="BW218" s="144"/>
      <c r="BX218" s="144"/>
      <c r="BY218" s="144"/>
      <c r="BZ218" s="144"/>
      <c r="CA218" s="144"/>
      <c r="ER218" s="144"/>
      <c r="ES218" s="144"/>
      <c r="ET218" s="144"/>
      <c r="EU218" s="144"/>
      <c r="EV218" s="144"/>
      <c r="EW218" s="144"/>
      <c r="EX218" s="144"/>
      <c r="EY218" s="144"/>
      <c r="EZ218" s="144"/>
      <c r="FA218" s="144"/>
      <c r="FB218" s="144"/>
      <c r="FC218" s="144"/>
      <c r="FD218" s="144"/>
      <c r="FE218" s="144"/>
      <c r="FF218" s="144"/>
      <c r="HW218" s="144"/>
      <c r="HX218" s="144"/>
      <c r="HY218" s="144"/>
      <c r="HZ218" s="144"/>
      <c r="IA218" s="144"/>
      <c r="IB218" s="144"/>
      <c r="IC218" s="144"/>
      <c r="ID218" s="144"/>
      <c r="IE218" s="144"/>
      <c r="IF218" s="144"/>
      <c r="IG218" s="144"/>
      <c r="IH218" s="144"/>
      <c r="II218" s="144"/>
      <c r="IJ218" s="144"/>
      <c r="IK218" s="144"/>
      <c r="LB218" s="144"/>
      <c r="LC218" s="144"/>
      <c r="LD218" s="144"/>
      <c r="LE218" s="144"/>
      <c r="LF218" s="144"/>
      <c r="LG218" s="144"/>
      <c r="LH218" s="144"/>
      <c r="LI218" s="144"/>
      <c r="LJ218" s="144"/>
      <c r="LK218" s="144"/>
      <c r="LL218" s="144"/>
      <c r="LM218" s="144"/>
      <c r="LN218" s="144"/>
      <c r="LO218" s="144"/>
      <c r="LP218" s="144"/>
      <c r="OG218" s="144"/>
      <c r="OH218" s="144"/>
      <c r="OI218" s="144"/>
      <c r="OJ218" s="144"/>
      <c r="OK218" s="144"/>
      <c r="OL218" s="144"/>
      <c r="OM218" s="144"/>
      <c r="ON218" s="144"/>
      <c r="OO218" s="144"/>
      <c r="OP218" s="144"/>
      <c r="OQ218" s="144"/>
      <c r="OR218" s="144"/>
      <c r="OS218" s="144"/>
      <c r="OT218" s="144"/>
      <c r="OU218" s="144"/>
    </row>
    <row r="219" spans="1:411">
      <c r="A219">
        <v>32</v>
      </c>
      <c r="B219">
        <v>355</v>
      </c>
      <c r="C219" t="s">
        <v>85</v>
      </c>
      <c r="D219" t="s">
        <v>150</v>
      </c>
      <c r="E219" s="257" t="s">
        <v>109</v>
      </c>
      <c r="F219" t="s">
        <v>84</v>
      </c>
      <c r="G219">
        <v>1</v>
      </c>
      <c r="H219">
        <v>560.63900000000001</v>
      </c>
      <c r="I219">
        <v>558.08199999999999</v>
      </c>
      <c r="J219">
        <v>555.39700000000005</v>
      </c>
      <c r="K219">
        <v>552.899</v>
      </c>
      <c r="L219">
        <v>549.99400000000003</v>
      </c>
      <c r="M219" s="258" t="s">
        <v>1348</v>
      </c>
      <c r="N219" s="258" t="s">
        <v>1349</v>
      </c>
      <c r="O219" s="5" t="s">
        <v>1711</v>
      </c>
      <c r="BM219" s="144"/>
      <c r="BN219" s="144"/>
      <c r="BO219" s="144"/>
      <c r="BP219" s="144"/>
      <c r="BQ219" s="144"/>
      <c r="BR219" s="144"/>
      <c r="BS219" s="144"/>
      <c r="BT219" s="144"/>
      <c r="BU219" s="144"/>
      <c r="BV219" s="144"/>
      <c r="BW219" s="144"/>
      <c r="BX219" s="144"/>
      <c r="BY219" s="144"/>
      <c r="BZ219" s="144"/>
      <c r="CA219" s="144"/>
      <c r="ER219" s="144"/>
      <c r="ES219" s="144"/>
      <c r="ET219" s="144"/>
      <c r="EU219" s="144"/>
      <c r="EV219" s="144"/>
      <c r="EW219" s="144"/>
      <c r="EX219" s="144"/>
      <c r="EY219" s="144"/>
      <c r="EZ219" s="144"/>
      <c r="FA219" s="144"/>
      <c r="FB219" s="144"/>
      <c r="FC219" s="144"/>
      <c r="FD219" s="144"/>
      <c r="FE219" s="144"/>
      <c r="FF219" s="144"/>
      <c r="HW219" s="144"/>
      <c r="HX219" s="144"/>
      <c r="HY219" s="144"/>
      <c r="HZ219" s="144"/>
      <c r="IA219" s="144"/>
      <c r="IB219" s="144"/>
      <c r="IC219" s="144"/>
      <c r="ID219" s="144"/>
      <c r="IE219" s="144"/>
      <c r="IF219" s="144"/>
      <c r="IG219" s="144"/>
      <c r="IH219" s="144"/>
      <c r="II219" s="144"/>
      <c r="IJ219" s="144"/>
      <c r="IK219" s="144"/>
      <c r="LB219" s="144"/>
      <c r="LC219" s="144"/>
      <c r="LD219" s="144"/>
      <c r="LE219" s="144"/>
      <c r="LF219" s="144"/>
      <c r="LG219" s="144"/>
      <c r="LH219" s="144"/>
      <c r="LI219" s="144"/>
      <c r="LJ219" s="144"/>
      <c r="LK219" s="144"/>
      <c r="LL219" s="144"/>
      <c r="LM219" s="144"/>
      <c r="LN219" s="144"/>
      <c r="LO219" s="144"/>
      <c r="LP219" s="144"/>
      <c r="OG219" s="144"/>
      <c r="OH219" s="144"/>
      <c r="OI219" s="144"/>
      <c r="OJ219" s="144"/>
      <c r="OK219" s="144"/>
      <c r="OL219" s="144"/>
      <c r="OM219" s="144"/>
      <c r="ON219" s="144"/>
      <c r="OO219" s="144"/>
      <c r="OP219" s="144"/>
      <c r="OQ219" s="144"/>
      <c r="OR219" s="144"/>
      <c r="OS219" s="144"/>
      <c r="OT219" s="144"/>
      <c r="OU219" s="144"/>
    </row>
    <row r="220" spans="1:411">
      <c r="A220">
        <v>33</v>
      </c>
      <c r="B220">
        <v>360</v>
      </c>
      <c r="C220" t="s">
        <v>85</v>
      </c>
      <c r="D220" t="s">
        <v>150</v>
      </c>
      <c r="E220" s="257" t="s">
        <v>103</v>
      </c>
      <c r="F220" t="s">
        <v>84</v>
      </c>
      <c r="G220">
        <v>1</v>
      </c>
      <c r="H220">
        <v>549.06399999999996</v>
      </c>
      <c r="I220">
        <v>547.61900000000003</v>
      </c>
      <c r="J220">
        <v>546.28599999999994</v>
      </c>
      <c r="K220">
        <v>545.13800000000003</v>
      </c>
      <c r="L220">
        <v>542.13199999999995</v>
      </c>
      <c r="M220" s="258" t="s">
        <v>1348</v>
      </c>
      <c r="N220" s="258" t="s">
        <v>1349</v>
      </c>
      <c r="O220" s="5" t="s">
        <v>1712</v>
      </c>
      <c r="BM220" s="144"/>
      <c r="BN220" s="144"/>
      <c r="BO220" s="144"/>
      <c r="BP220" s="144"/>
      <c r="BQ220" s="144"/>
      <c r="BR220" s="144"/>
      <c r="BS220" s="144"/>
      <c r="BT220" s="144"/>
      <c r="BU220" s="144"/>
      <c r="BV220" s="144"/>
      <c r="BW220" s="144"/>
      <c r="BX220" s="144"/>
      <c r="BY220" s="144"/>
      <c r="BZ220" s="144"/>
      <c r="CA220" s="144"/>
      <c r="ER220" s="144"/>
      <c r="ES220" s="144"/>
      <c r="ET220" s="144"/>
      <c r="EU220" s="144"/>
      <c r="EV220" s="144"/>
      <c r="EW220" s="144"/>
      <c r="EX220" s="144"/>
      <c r="EY220" s="144"/>
      <c r="EZ220" s="144"/>
      <c r="FA220" s="144"/>
      <c r="FB220" s="144"/>
      <c r="FC220" s="144"/>
      <c r="FD220" s="144"/>
      <c r="FE220" s="144"/>
      <c r="FF220" s="144"/>
      <c r="HW220" s="144"/>
      <c r="HX220" s="144"/>
      <c r="HY220" s="144"/>
      <c r="HZ220" s="144"/>
      <c r="IA220" s="144"/>
      <c r="IB220" s="144"/>
      <c r="IC220" s="144"/>
      <c r="ID220" s="144"/>
      <c r="IE220" s="144"/>
      <c r="IF220" s="144"/>
      <c r="IG220" s="144"/>
      <c r="IH220" s="144"/>
      <c r="II220" s="144"/>
      <c r="IJ220" s="144"/>
      <c r="IK220" s="144"/>
      <c r="LB220" s="144"/>
      <c r="LC220" s="144"/>
      <c r="LD220" s="144"/>
      <c r="LE220" s="144"/>
      <c r="LF220" s="144"/>
      <c r="LG220" s="144"/>
      <c r="LH220" s="144"/>
      <c r="LI220" s="144"/>
      <c r="LJ220" s="144"/>
      <c r="LK220" s="144"/>
      <c r="LL220" s="144"/>
      <c r="LM220" s="144"/>
      <c r="LN220" s="144"/>
      <c r="LO220" s="144"/>
      <c r="LP220" s="144"/>
      <c r="OG220" s="144"/>
      <c r="OH220" s="144"/>
      <c r="OI220" s="144"/>
      <c r="OJ220" s="144"/>
      <c r="OK220" s="144"/>
      <c r="OL220" s="144"/>
      <c r="OM220" s="144"/>
      <c r="ON220" s="144"/>
      <c r="OO220" s="144"/>
      <c r="OP220" s="144"/>
      <c r="OQ220" s="144"/>
      <c r="OR220" s="144"/>
      <c r="OS220" s="144"/>
      <c r="OT220" s="144"/>
      <c r="OU220" s="144"/>
    </row>
    <row r="221" spans="1:411">
      <c r="A221">
        <v>33</v>
      </c>
      <c r="B221">
        <v>363</v>
      </c>
      <c r="C221" t="s">
        <v>85</v>
      </c>
      <c r="D221" t="s">
        <v>150</v>
      </c>
      <c r="E221" s="257" t="s">
        <v>152</v>
      </c>
      <c r="F221" t="s">
        <v>84</v>
      </c>
      <c r="G221">
        <v>1</v>
      </c>
      <c r="H221">
        <v>549.30399999999997</v>
      </c>
      <c r="I221">
        <v>547.61900000000003</v>
      </c>
      <c r="J221">
        <v>546.28599999999994</v>
      </c>
      <c r="K221">
        <v>544.66</v>
      </c>
      <c r="L221">
        <v>542.73199999999997</v>
      </c>
      <c r="M221" s="258" t="s">
        <v>1348</v>
      </c>
      <c r="N221" s="258" t="s">
        <v>1349</v>
      </c>
      <c r="O221" s="5" t="s">
        <v>1713</v>
      </c>
      <c r="BM221" s="144"/>
      <c r="BN221" s="144"/>
      <c r="BO221" s="144"/>
      <c r="BP221" s="144"/>
      <c r="BQ221" s="144"/>
      <c r="BR221" s="144"/>
      <c r="BS221" s="144"/>
      <c r="BT221" s="144"/>
      <c r="BU221" s="144"/>
      <c r="BV221" s="144"/>
      <c r="BW221" s="144"/>
      <c r="BX221" s="144"/>
      <c r="BY221" s="144"/>
      <c r="BZ221" s="144"/>
      <c r="CA221" s="144"/>
      <c r="ER221" s="144"/>
      <c r="ES221" s="144"/>
      <c r="ET221" s="144"/>
      <c r="EU221" s="144"/>
      <c r="EV221" s="144"/>
      <c r="EW221" s="144"/>
      <c r="EX221" s="144"/>
      <c r="EY221" s="144"/>
      <c r="EZ221" s="144"/>
      <c r="FA221" s="144"/>
      <c r="FB221" s="144"/>
      <c r="FC221" s="144"/>
      <c r="FD221" s="144"/>
      <c r="FE221" s="144"/>
      <c r="FF221" s="144"/>
      <c r="HW221" s="144"/>
      <c r="HX221" s="144"/>
      <c r="HY221" s="144"/>
      <c r="HZ221" s="144"/>
      <c r="IA221" s="144"/>
      <c r="IB221" s="144"/>
      <c r="IC221" s="144"/>
      <c r="ID221" s="144"/>
      <c r="IE221" s="144"/>
      <c r="IF221" s="144"/>
      <c r="IG221" s="144"/>
      <c r="IH221" s="144"/>
      <c r="II221" s="144"/>
      <c r="IJ221" s="144"/>
      <c r="IK221" s="144"/>
      <c r="LB221" s="144"/>
      <c r="LC221" s="144"/>
      <c r="LD221" s="144"/>
      <c r="LE221" s="144"/>
      <c r="LF221" s="144"/>
      <c r="LG221" s="144"/>
      <c r="LH221" s="144"/>
      <c r="LI221" s="144"/>
      <c r="LJ221" s="144"/>
      <c r="LK221" s="144"/>
      <c r="LL221" s="144"/>
      <c r="LM221" s="144"/>
      <c r="LN221" s="144"/>
      <c r="LO221" s="144"/>
      <c r="LP221" s="144"/>
      <c r="OG221" s="144"/>
      <c r="OH221" s="144"/>
      <c r="OI221" s="144"/>
      <c r="OJ221" s="144"/>
      <c r="OK221" s="144"/>
      <c r="OL221" s="144"/>
      <c r="OM221" s="144"/>
      <c r="ON221" s="144"/>
      <c r="OO221" s="144"/>
      <c r="OP221" s="144"/>
      <c r="OQ221" s="144"/>
      <c r="OR221" s="144"/>
      <c r="OS221" s="144"/>
      <c r="OT221" s="144"/>
      <c r="OU221" s="144"/>
    </row>
    <row r="222" spans="1:411">
      <c r="A222">
        <v>33</v>
      </c>
      <c r="B222">
        <v>350</v>
      </c>
      <c r="C222" t="s">
        <v>85</v>
      </c>
      <c r="D222" t="s">
        <v>150</v>
      </c>
      <c r="E222" s="257" t="s">
        <v>1380</v>
      </c>
      <c r="F222" t="s">
        <v>84</v>
      </c>
      <c r="G222">
        <v>1</v>
      </c>
      <c r="H222">
        <v>546.96799999999996</v>
      </c>
      <c r="I222">
        <v>546.40599999999995</v>
      </c>
      <c r="J222">
        <v>545.827</v>
      </c>
      <c r="K222">
        <v>543.93399999999997</v>
      </c>
      <c r="L222">
        <v>542.41999999999996</v>
      </c>
      <c r="M222" s="258" t="s">
        <v>1348</v>
      </c>
      <c r="N222" s="258" t="s">
        <v>1349</v>
      </c>
      <c r="O222" s="5" t="s">
        <v>1714</v>
      </c>
      <c r="BM222" s="144"/>
      <c r="BN222" s="144"/>
      <c r="BO222" s="144"/>
      <c r="BP222" s="144"/>
      <c r="BQ222" s="144"/>
      <c r="BR222" s="144"/>
      <c r="BS222" s="144"/>
      <c r="BT222" s="144"/>
      <c r="BU222" s="144"/>
      <c r="BV222" s="144"/>
      <c r="BW222" s="144"/>
      <c r="BX222" s="144"/>
      <c r="BY222" s="144"/>
      <c r="BZ222" s="144"/>
      <c r="CA222" s="144"/>
      <c r="ER222" s="144"/>
      <c r="ES222" s="144"/>
      <c r="ET222" s="144"/>
      <c r="EU222" s="144"/>
      <c r="EV222" s="144"/>
      <c r="EW222" s="144"/>
      <c r="EX222" s="144"/>
      <c r="EY222" s="144"/>
      <c r="EZ222" s="144"/>
      <c r="FA222" s="144"/>
      <c r="FB222" s="144"/>
      <c r="FC222" s="144"/>
      <c r="FD222" s="144"/>
      <c r="FE222" s="144"/>
      <c r="FF222" s="144"/>
      <c r="HW222" s="144"/>
      <c r="HX222" s="144"/>
      <c r="HY222" s="144"/>
      <c r="HZ222" s="144"/>
      <c r="IA222" s="144"/>
      <c r="IB222" s="144"/>
      <c r="IC222" s="144"/>
      <c r="ID222" s="144"/>
      <c r="IE222" s="144"/>
      <c r="IF222" s="144"/>
      <c r="IG222" s="144"/>
      <c r="IH222" s="144"/>
      <c r="II222" s="144"/>
      <c r="IJ222" s="144"/>
      <c r="IK222" s="144"/>
      <c r="LB222" s="144"/>
      <c r="LC222" s="144"/>
      <c r="LD222" s="144"/>
      <c r="LE222" s="144"/>
      <c r="LF222" s="144"/>
      <c r="LG222" s="144"/>
      <c r="LH222" s="144"/>
      <c r="LI222" s="144"/>
      <c r="LJ222" s="144"/>
      <c r="LK222" s="144"/>
      <c r="LL222" s="144"/>
      <c r="LM222" s="144"/>
      <c r="LN222" s="144"/>
      <c r="LO222" s="144"/>
      <c r="LP222" s="144"/>
      <c r="OG222" s="144"/>
      <c r="OH222" s="144"/>
      <c r="OI222" s="144"/>
      <c r="OJ222" s="144"/>
      <c r="OK222" s="144"/>
      <c r="OL222" s="144"/>
      <c r="OM222" s="144"/>
      <c r="ON222" s="144"/>
      <c r="OO222" s="144"/>
      <c r="OP222" s="144"/>
      <c r="OQ222" s="144"/>
      <c r="OR222" s="144"/>
      <c r="OS222" s="144"/>
      <c r="OT222" s="144"/>
      <c r="OU222" s="144"/>
    </row>
    <row r="223" spans="1:411">
      <c r="A223">
        <v>33</v>
      </c>
      <c r="B223">
        <v>371</v>
      </c>
      <c r="C223" t="s">
        <v>85</v>
      </c>
      <c r="D223" t="s">
        <v>150</v>
      </c>
      <c r="E223" s="257" t="s">
        <v>132</v>
      </c>
      <c r="F223" t="s">
        <v>84</v>
      </c>
      <c r="G223">
        <v>1</v>
      </c>
      <c r="H223">
        <v>550.56799999999998</v>
      </c>
      <c r="I223">
        <v>548.11199999999997</v>
      </c>
      <c r="J223">
        <v>545.42600000000004</v>
      </c>
      <c r="K223">
        <v>542.65200000000004</v>
      </c>
      <c r="L223">
        <v>539.81600000000003</v>
      </c>
      <c r="M223" s="258" t="s">
        <v>1348</v>
      </c>
      <c r="N223" s="258" t="s">
        <v>1349</v>
      </c>
      <c r="O223" s="5" t="s">
        <v>1715</v>
      </c>
      <c r="BM223" s="144"/>
      <c r="BN223" s="144"/>
      <c r="BO223" s="144"/>
      <c r="BP223" s="144"/>
      <c r="BQ223" s="144"/>
      <c r="BR223" s="144"/>
      <c r="BS223" s="144"/>
      <c r="BT223" s="144"/>
      <c r="BU223" s="144"/>
      <c r="BV223" s="144"/>
      <c r="BW223" s="144"/>
      <c r="BX223" s="144"/>
      <c r="BY223" s="144"/>
      <c r="BZ223" s="144"/>
      <c r="CA223" s="144"/>
      <c r="ER223" s="144"/>
      <c r="ES223" s="144"/>
      <c r="ET223" s="144"/>
      <c r="EU223" s="144"/>
      <c r="EV223" s="144"/>
      <c r="EW223" s="144"/>
      <c r="EX223" s="144"/>
      <c r="EY223" s="144"/>
      <c r="EZ223" s="144"/>
      <c r="FA223" s="144"/>
      <c r="FB223" s="144"/>
      <c r="FC223" s="144"/>
      <c r="FD223" s="144"/>
      <c r="FE223" s="144"/>
      <c r="FF223" s="144"/>
      <c r="HW223" s="144"/>
      <c r="HX223" s="144"/>
      <c r="HY223" s="144"/>
      <c r="HZ223" s="144"/>
      <c r="IA223" s="144"/>
      <c r="IB223" s="144"/>
      <c r="IC223" s="144"/>
      <c r="ID223" s="144"/>
      <c r="IE223" s="144"/>
      <c r="IF223" s="144"/>
      <c r="IG223" s="144"/>
      <c r="IH223" s="144"/>
      <c r="II223" s="144"/>
      <c r="IJ223" s="144"/>
      <c r="IK223" s="144"/>
      <c r="LB223" s="144"/>
      <c r="LC223" s="144"/>
      <c r="LD223" s="144"/>
      <c r="LE223" s="144"/>
      <c r="LF223" s="144"/>
      <c r="LG223" s="144"/>
      <c r="LH223" s="144"/>
      <c r="LI223" s="144"/>
      <c r="LJ223" s="144"/>
      <c r="LK223" s="144"/>
      <c r="LL223" s="144"/>
      <c r="LM223" s="144"/>
      <c r="LN223" s="144"/>
      <c r="LO223" s="144"/>
      <c r="LP223" s="144"/>
      <c r="OG223" s="144"/>
      <c r="OH223" s="144"/>
      <c r="OI223" s="144"/>
      <c r="OJ223" s="144"/>
      <c r="OK223" s="144"/>
      <c r="OL223" s="144"/>
      <c r="OM223" s="144"/>
      <c r="ON223" s="144"/>
      <c r="OO223" s="144"/>
      <c r="OP223" s="144"/>
      <c r="OQ223" s="144"/>
      <c r="OR223" s="144"/>
      <c r="OS223" s="144"/>
      <c r="OT223" s="144"/>
      <c r="OU223" s="144"/>
    </row>
    <row r="224" spans="1:411">
      <c r="A224">
        <v>32</v>
      </c>
      <c r="B224">
        <v>357</v>
      </c>
      <c r="C224" t="s">
        <v>85</v>
      </c>
      <c r="D224" t="s">
        <v>150</v>
      </c>
      <c r="E224" s="257" t="s">
        <v>704</v>
      </c>
      <c r="F224" t="s">
        <v>84</v>
      </c>
      <c r="G224">
        <v>1</v>
      </c>
      <c r="H224">
        <v>559.46900000000005</v>
      </c>
      <c r="I224">
        <v>557.11099999999999</v>
      </c>
      <c r="J224">
        <v>554.24800000000005</v>
      </c>
      <c r="K224">
        <v>551.72799999999995</v>
      </c>
      <c r="L224">
        <v>548.94000000000005</v>
      </c>
      <c r="M224" s="258" t="s">
        <v>1348</v>
      </c>
      <c r="N224" s="258" t="s">
        <v>1349</v>
      </c>
      <c r="O224" s="5" t="s">
        <v>1716</v>
      </c>
      <c r="BM224" s="144"/>
      <c r="BN224" s="144"/>
      <c r="BO224" s="144"/>
      <c r="BP224" s="144"/>
      <c r="BQ224" s="144"/>
      <c r="BR224" s="144"/>
      <c r="BS224" s="144"/>
      <c r="BT224" s="144"/>
      <c r="BU224" s="144"/>
      <c r="BV224" s="144"/>
      <c r="BW224" s="144"/>
      <c r="BX224" s="144"/>
      <c r="BY224" s="144"/>
      <c r="BZ224" s="144"/>
      <c r="CA224" s="144"/>
      <c r="ER224" s="144"/>
      <c r="ES224" s="144"/>
      <c r="ET224" s="144"/>
      <c r="EU224" s="144"/>
      <c r="EV224" s="144"/>
      <c r="EW224" s="144"/>
      <c r="EX224" s="144"/>
      <c r="EY224" s="144"/>
      <c r="EZ224" s="144"/>
      <c r="FA224" s="144"/>
      <c r="FB224" s="144"/>
      <c r="FC224" s="144"/>
      <c r="FD224" s="144"/>
      <c r="FE224" s="144"/>
      <c r="FF224" s="144"/>
      <c r="HW224" s="144"/>
      <c r="HX224" s="144"/>
      <c r="HY224" s="144"/>
      <c r="HZ224" s="144"/>
      <c r="IA224" s="144"/>
      <c r="IB224" s="144"/>
      <c r="IC224" s="144"/>
      <c r="ID224" s="144"/>
      <c r="IE224" s="144"/>
      <c r="IF224" s="144"/>
      <c r="IG224" s="144"/>
      <c r="IH224" s="144"/>
      <c r="II224" s="144"/>
      <c r="IJ224" s="144"/>
      <c r="IK224" s="144"/>
      <c r="LB224" s="144"/>
      <c r="LC224" s="144"/>
      <c r="LD224" s="144"/>
      <c r="LE224" s="144"/>
      <c r="LF224" s="144"/>
      <c r="LG224" s="144"/>
      <c r="LH224" s="144"/>
      <c r="LI224" s="144"/>
      <c r="LJ224" s="144"/>
      <c r="LK224" s="144"/>
      <c r="LL224" s="144"/>
      <c r="LM224" s="144"/>
      <c r="LN224" s="144"/>
      <c r="LO224" s="144"/>
      <c r="LP224" s="144"/>
      <c r="OG224" s="144"/>
      <c r="OH224" s="144"/>
      <c r="OI224" s="144"/>
      <c r="OJ224" s="144"/>
      <c r="OK224" s="144"/>
      <c r="OL224" s="144"/>
      <c r="OM224" s="144"/>
      <c r="ON224" s="144"/>
      <c r="OO224" s="144"/>
      <c r="OP224" s="144"/>
      <c r="OQ224" s="144"/>
      <c r="OR224" s="144"/>
      <c r="OS224" s="144"/>
      <c r="OT224" s="144"/>
      <c r="OU224" s="144"/>
    </row>
    <row r="225" spans="1:411">
      <c r="A225">
        <v>33</v>
      </c>
      <c r="B225">
        <v>369</v>
      </c>
      <c r="C225" t="s">
        <v>85</v>
      </c>
      <c r="D225" t="s">
        <v>150</v>
      </c>
      <c r="E225" s="257" t="s">
        <v>656</v>
      </c>
      <c r="F225" t="s">
        <v>84</v>
      </c>
      <c r="G225">
        <v>1</v>
      </c>
      <c r="H225">
        <v>550.44799999999998</v>
      </c>
      <c r="I225">
        <v>548.11199999999997</v>
      </c>
      <c r="J225">
        <v>545.13800000000003</v>
      </c>
      <c r="K225">
        <v>542.54</v>
      </c>
      <c r="L225">
        <v>539.69600000000003</v>
      </c>
      <c r="M225" s="258" t="s">
        <v>1348</v>
      </c>
      <c r="N225" s="258" t="s">
        <v>1349</v>
      </c>
      <c r="O225" s="5" t="s">
        <v>1717</v>
      </c>
      <c r="BM225" s="144"/>
      <c r="BN225" s="144"/>
      <c r="BO225" s="144"/>
      <c r="BP225" s="144"/>
      <c r="BQ225" s="144"/>
      <c r="BR225" s="144"/>
      <c r="BS225" s="144"/>
      <c r="BT225" s="144"/>
      <c r="BU225" s="144"/>
      <c r="BV225" s="144"/>
      <c r="BW225" s="144"/>
      <c r="BX225" s="144"/>
      <c r="BY225" s="144"/>
      <c r="BZ225" s="144"/>
      <c r="CA225" s="144"/>
      <c r="ER225" s="144"/>
      <c r="ES225" s="144"/>
      <c r="ET225" s="144"/>
      <c r="EU225" s="144"/>
      <c r="EV225" s="144"/>
      <c r="EW225" s="144"/>
      <c r="EX225" s="144"/>
      <c r="EY225" s="144"/>
      <c r="EZ225" s="144"/>
      <c r="FA225" s="144"/>
      <c r="FB225" s="144"/>
      <c r="FC225" s="144"/>
      <c r="FD225" s="144"/>
      <c r="FE225" s="144"/>
      <c r="FF225" s="144"/>
      <c r="HW225" s="144"/>
      <c r="HX225" s="144"/>
      <c r="HY225" s="144"/>
      <c r="HZ225" s="144"/>
      <c r="IA225" s="144"/>
      <c r="IB225" s="144"/>
      <c r="IC225" s="144"/>
      <c r="ID225" s="144"/>
      <c r="IE225" s="144"/>
      <c r="IF225" s="144"/>
      <c r="IG225" s="144"/>
      <c r="IH225" s="144"/>
      <c r="II225" s="144"/>
      <c r="IJ225" s="144"/>
      <c r="IK225" s="144"/>
      <c r="LB225" s="144"/>
      <c r="LC225" s="144"/>
      <c r="LD225" s="144"/>
      <c r="LE225" s="144"/>
      <c r="LF225" s="144"/>
      <c r="LG225" s="144"/>
      <c r="LH225" s="144"/>
      <c r="LI225" s="144"/>
      <c r="LJ225" s="144"/>
      <c r="LK225" s="144"/>
      <c r="LL225" s="144"/>
      <c r="LM225" s="144"/>
      <c r="LN225" s="144"/>
      <c r="LO225" s="144"/>
      <c r="LP225" s="144"/>
      <c r="OG225" s="144"/>
      <c r="OH225" s="144"/>
      <c r="OI225" s="144"/>
      <c r="OJ225" s="144"/>
      <c r="OK225" s="144"/>
      <c r="OL225" s="144"/>
      <c r="OM225" s="144"/>
      <c r="ON225" s="144"/>
      <c r="OO225" s="144"/>
      <c r="OP225" s="144"/>
      <c r="OQ225" s="144"/>
      <c r="OR225" s="144"/>
      <c r="OS225" s="144"/>
      <c r="OT225" s="144"/>
      <c r="OU225" s="144"/>
    </row>
    <row r="226" spans="1:411">
      <c r="A226">
        <v>33</v>
      </c>
      <c r="B226">
        <v>370</v>
      </c>
      <c r="C226" t="s">
        <v>85</v>
      </c>
      <c r="D226" t="s">
        <v>150</v>
      </c>
      <c r="E226" s="257" t="s">
        <v>155</v>
      </c>
      <c r="F226" t="s">
        <v>84</v>
      </c>
      <c r="G226">
        <v>1</v>
      </c>
      <c r="H226">
        <v>550.44799999999998</v>
      </c>
      <c r="I226">
        <v>548.11199999999997</v>
      </c>
      <c r="J226">
        <v>545.13800000000003</v>
      </c>
      <c r="K226">
        <v>542.54</v>
      </c>
      <c r="L226">
        <v>539.69600000000003</v>
      </c>
      <c r="M226" s="258" t="s">
        <v>1348</v>
      </c>
      <c r="N226" s="258" t="s">
        <v>1349</v>
      </c>
      <c r="O226" s="5" t="s">
        <v>1718</v>
      </c>
      <c r="BM226" s="144"/>
      <c r="BN226" s="144"/>
      <c r="BO226" s="144"/>
      <c r="BP226" s="144"/>
      <c r="BQ226" s="144"/>
      <c r="BR226" s="144"/>
      <c r="BS226" s="144"/>
      <c r="BT226" s="144"/>
      <c r="BU226" s="144"/>
      <c r="BV226" s="144"/>
      <c r="BW226" s="144"/>
      <c r="BX226" s="144"/>
      <c r="BY226" s="144"/>
      <c r="BZ226" s="144"/>
      <c r="CA226" s="144"/>
      <c r="ER226" s="144"/>
      <c r="ES226" s="144"/>
      <c r="ET226" s="144"/>
      <c r="EU226" s="144"/>
      <c r="EV226" s="144"/>
      <c r="EW226" s="144"/>
      <c r="EX226" s="144"/>
      <c r="EY226" s="144"/>
      <c r="EZ226" s="144"/>
      <c r="FA226" s="144"/>
      <c r="FB226" s="144"/>
      <c r="FC226" s="144"/>
      <c r="FD226" s="144"/>
      <c r="FE226" s="144"/>
      <c r="FF226" s="144"/>
      <c r="HW226" s="144"/>
      <c r="HX226" s="144"/>
      <c r="HY226" s="144"/>
      <c r="HZ226" s="144"/>
      <c r="IA226" s="144"/>
      <c r="IB226" s="144"/>
      <c r="IC226" s="144"/>
      <c r="ID226" s="144"/>
      <c r="IE226" s="144"/>
      <c r="IF226" s="144"/>
      <c r="IG226" s="144"/>
      <c r="IH226" s="144"/>
      <c r="II226" s="144"/>
      <c r="IJ226" s="144"/>
      <c r="IK226" s="144"/>
      <c r="LB226" s="144"/>
      <c r="LC226" s="144"/>
      <c r="LD226" s="144"/>
      <c r="LE226" s="144"/>
      <c r="LF226" s="144"/>
      <c r="LG226" s="144"/>
      <c r="LH226" s="144"/>
      <c r="LI226" s="144"/>
      <c r="LJ226" s="144"/>
      <c r="LK226" s="144"/>
      <c r="LL226" s="144"/>
      <c r="LM226" s="144"/>
      <c r="LN226" s="144"/>
      <c r="LO226" s="144"/>
      <c r="LP226" s="144"/>
      <c r="OG226" s="144"/>
      <c r="OH226" s="144"/>
      <c r="OI226" s="144"/>
      <c r="OJ226" s="144"/>
      <c r="OK226" s="144"/>
      <c r="OL226" s="144"/>
      <c r="OM226" s="144"/>
      <c r="ON226" s="144"/>
      <c r="OO226" s="144"/>
      <c r="OP226" s="144"/>
      <c r="OQ226" s="144"/>
      <c r="OR226" s="144"/>
      <c r="OS226" s="144"/>
      <c r="OT226" s="144"/>
      <c r="OU226" s="144"/>
    </row>
    <row r="227" spans="1:411">
      <c r="A227">
        <v>33</v>
      </c>
      <c r="B227">
        <v>351</v>
      </c>
      <c r="C227" t="s">
        <v>85</v>
      </c>
      <c r="D227" t="s">
        <v>150</v>
      </c>
      <c r="E227" s="257" t="s">
        <v>706</v>
      </c>
      <c r="F227" t="s">
        <v>84</v>
      </c>
      <c r="G227">
        <v>1</v>
      </c>
      <c r="H227">
        <v>545.91800000000001</v>
      </c>
      <c r="I227">
        <v>545.42600000000004</v>
      </c>
      <c r="J227">
        <v>544.54</v>
      </c>
      <c r="K227">
        <v>542.73199999999997</v>
      </c>
      <c r="L227">
        <v>541.33199999999999</v>
      </c>
      <c r="M227" s="258" t="s">
        <v>1348</v>
      </c>
      <c r="N227" s="258" t="s">
        <v>1349</v>
      </c>
      <c r="O227" s="5" t="s">
        <v>1719</v>
      </c>
      <c r="BM227" s="144"/>
      <c r="BN227" s="144"/>
      <c r="BO227" s="144"/>
      <c r="BP227" s="144"/>
      <c r="BQ227" s="144"/>
      <c r="BR227" s="144"/>
      <c r="BS227" s="144"/>
      <c r="BT227" s="144"/>
      <c r="BU227" s="144"/>
      <c r="BV227" s="144"/>
      <c r="BW227" s="144"/>
      <c r="BX227" s="144"/>
      <c r="BY227" s="144"/>
      <c r="BZ227" s="144"/>
      <c r="CA227" s="144"/>
      <c r="ER227" s="144"/>
      <c r="ES227" s="144"/>
      <c r="ET227" s="144"/>
      <c r="EU227" s="144"/>
      <c r="EV227" s="144"/>
      <c r="EW227" s="144"/>
      <c r="EX227" s="144"/>
      <c r="EY227" s="144"/>
      <c r="EZ227" s="144"/>
      <c r="FA227" s="144"/>
      <c r="FB227" s="144"/>
      <c r="FC227" s="144"/>
      <c r="FD227" s="144"/>
      <c r="FE227" s="144"/>
      <c r="FF227" s="144"/>
      <c r="HW227" s="144"/>
      <c r="HX227" s="144"/>
      <c r="HY227" s="144"/>
      <c r="HZ227" s="144"/>
      <c r="IA227" s="144"/>
      <c r="IB227" s="144"/>
      <c r="IC227" s="144"/>
      <c r="ID227" s="144"/>
      <c r="IE227" s="144"/>
      <c r="IF227" s="144"/>
      <c r="IG227" s="144"/>
      <c r="IH227" s="144"/>
      <c r="II227" s="144"/>
      <c r="IJ227" s="144"/>
      <c r="IK227" s="144"/>
      <c r="LB227" s="144"/>
      <c r="LC227" s="144"/>
      <c r="LD227" s="144"/>
      <c r="LE227" s="144"/>
      <c r="LF227" s="144"/>
      <c r="LG227" s="144"/>
      <c r="LH227" s="144"/>
      <c r="LI227" s="144"/>
      <c r="LJ227" s="144"/>
      <c r="LK227" s="144"/>
      <c r="LL227" s="144"/>
      <c r="LM227" s="144"/>
      <c r="LN227" s="144"/>
      <c r="LO227" s="144"/>
      <c r="LP227" s="144"/>
      <c r="OG227" s="144"/>
      <c r="OH227" s="144"/>
      <c r="OI227" s="144"/>
      <c r="OJ227" s="144"/>
      <c r="OK227" s="144"/>
      <c r="OL227" s="144"/>
      <c r="OM227" s="144"/>
      <c r="ON227" s="144"/>
      <c r="OO227" s="144"/>
      <c r="OP227" s="144"/>
      <c r="OQ227" s="144"/>
      <c r="OR227" s="144"/>
      <c r="OS227" s="144"/>
      <c r="OT227" s="144"/>
      <c r="OU227" s="144"/>
    </row>
    <row r="228" spans="1:411">
      <c r="A228">
        <v>33</v>
      </c>
      <c r="B228">
        <v>361</v>
      </c>
      <c r="C228" t="s">
        <v>85</v>
      </c>
      <c r="D228" t="s">
        <v>150</v>
      </c>
      <c r="E228" s="257" t="s">
        <v>78</v>
      </c>
      <c r="F228" t="s">
        <v>84</v>
      </c>
      <c r="G228">
        <v>1</v>
      </c>
      <c r="H228">
        <v>549.52700000000004</v>
      </c>
      <c r="I228">
        <v>547.33699999999999</v>
      </c>
      <c r="J228">
        <v>544.22</v>
      </c>
      <c r="K228">
        <v>541.81200000000001</v>
      </c>
      <c r="L228">
        <v>539.04399999999998</v>
      </c>
      <c r="M228" s="258" t="s">
        <v>1348</v>
      </c>
      <c r="N228" s="258" t="s">
        <v>1349</v>
      </c>
      <c r="O228" s="5" t="s">
        <v>1720</v>
      </c>
      <c r="BM228" s="144"/>
      <c r="BN228" s="144"/>
      <c r="BO228" s="144"/>
      <c r="BP228" s="144"/>
      <c r="BQ228" s="144"/>
      <c r="BR228" s="144"/>
      <c r="BS228" s="144"/>
      <c r="BT228" s="144"/>
      <c r="BU228" s="144"/>
      <c r="BV228" s="144"/>
      <c r="BW228" s="144"/>
      <c r="BX228" s="144"/>
      <c r="BY228" s="144"/>
      <c r="BZ228" s="144"/>
      <c r="CA228" s="144"/>
      <c r="ER228" s="144"/>
      <c r="ES228" s="144"/>
      <c r="ET228" s="144"/>
      <c r="EU228" s="144"/>
      <c r="EV228" s="144"/>
      <c r="EW228" s="144"/>
      <c r="EX228" s="144"/>
      <c r="EY228" s="144"/>
      <c r="EZ228" s="144"/>
      <c r="FA228" s="144"/>
      <c r="FB228" s="144"/>
      <c r="FC228" s="144"/>
      <c r="FD228" s="144"/>
      <c r="FE228" s="144"/>
      <c r="FF228" s="144"/>
      <c r="HW228" s="144"/>
      <c r="HX228" s="144"/>
      <c r="HY228" s="144"/>
      <c r="HZ228" s="144"/>
      <c r="IA228" s="144"/>
      <c r="IB228" s="144"/>
      <c r="IC228" s="144"/>
      <c r="ID228" s="144"/>
      <c r="IE228" s="144"/>
      <c r="IF228" s="144"/>
      <c r="IG228" s="144"/>
      <c r="IH228" s="144"/>
      <c r="II228" s="144"/>
      <c r="IJ228" s="144"/>
      <c r="IK228" s="144"/>
      <c r="LB228" s="144"/>
      <c r="LC228" s="144"/>
      <c r="LD228" s="144"/>
      <c r="LE228" s="144"/>
      <c r="LF228" s="144"/>
      <c r="LG228" s="144"/>
      <c r="LH228" s="144"/>
      <c r="LI228" s="144"/>
      <c r="LJ228" s="144"/>
      <c r="LK228" s="144"/>
      <c r="LL228" s="144"/>
      <c r="LM228" s="144"/>
      <c r="LN228" s="144"/>
      <c r="LO228" s="144"/>
      <c r="LP228" s="144"/>
      <c r="OG228" s="144"/>
      <c r="OH228" s="144"/>
      <c r="OI228" s="144"/>
      <c r="OJ228" s="144"/>
      <c r="OK228" s="144"/>
      <c r="OL228" s="144"/>
      <c r="OM228" s="144"/>
      <c r="ON228" s="144"/>
      <c r="OO228" s="144"/>
      <c r="OP228" s="144"/>
      <c r="OQ228" s="144"/>
      <c r="OR228" s="144"/>
      <c r="OS228" s="144"/>
      <c r="OT228" s="144"/>
      <c r="OU228" s="144"/>
    </row>
    <row r="229" spans="1:411">
      <c r="A229">
        <v>33</v>
      </c>
      <c r="B229">
        <v>368</v>
      </c>
      <c r="C229" t="s">
        <v>85</v>
      </c>
      <c r="D229" t="s">
        <v>150</v>
      </c>
      <c r="E229" s="257" t="s">
        <v>705</v>
      </c>
      <c r="F229" t="s">
        <v>84</v>
      </c>
      <c r="G229">
        <v>1</v>
      </c>
      <c r="H229">
        <v>548.98400000000004</v>
      </c>
      <c r="I229">
        <v>546.84799999999996</v>
      </c>
      <c r="J229">
        <v>543.37400000000002</v>
      </c>
      <c r="K229">
        <v>541.18200000000002</v>
      </c>
      <c r="L229">
        <v>538.53599999999994</v>
      </c>
      <c r="M229" s="258" t="s">
        <v>1348</v>
      </c>
      <c r="N229" s="258" t="s">
        <v>1349</v>
      </c>
      <c r="O229" s="5" t="s">
        <v>1721</v>
      </c>
      <c r="BM229" s="144"/>
      <c r="BN229" s="144"/>
      <c r="BO229" s="144"/>
      <c r="BP229" s="144"/>
      <c r="BQ229" s="144"/>
      <c r="BR229" s="144"/>
      <c r="BS229" s="144"/>
      <c r="BT229" s="144"/>
      <c r="BU229" s="144"/>
      <c r="BV229" s="144"/>
      <c r="BW229" s="144"/>
      <c r="BX229" s="144"/>
      <c r="BY229" s="144"/>
      <c r="BZ229" s="144"/>
      <c r="CA229" s="144"/>
      <c r="ER229" s="144"/>
      <c r="ES229" s="144"/>
      <c r="ET229" s="144"/>
      <c r="EU229" s="144"/>
      <c r="EV229" s="144"/>
      <c r="EW229" s="144"/>
      <c r="EX229" s="144"/>
      <c r="EY229" s="144"/>
      <c r="EZ229" s="144"/>
      <c r="FA229" s="144"/>
      <c r="FB229" s="144"/>
      <c r="FC229" s="144"/>
      <c r="FD229" s="144"/>
      <c r="FE229" s="144"/>
      <c r="FF229" s="144"/>
      <c r="HW229" s="144"/>
      <c r="HX229" s="144"/>
      <c r="HY229" s="144"/>
      <c r="HZ229" s="144"/>
      <c r="IA229" s="144"/>
      <c r="IB229" s="144"/>
      <c r="IC229" s="144"/>
      <c r="ID229" s="144"/>
      <c r="IE229" s="144"/>
      <c r="IF229" s="144"/>
      <c r="IG229" s="144"/>
      <c r="IH229" s="144"/>
      <c r="II229" s="144"/>
      <c r="IJ229" s="144"/>
      <c r="IK229" s="144"/>
      <c r="LB229" s="144"/>
      <c r="LC229" s="144"/>
      <c r="LD229" s="144"/>
      <c r="LE229" s="144"/>
      <c r="LF229" s="144"/>
      <c r="LG229" s="144"/>
      <c r="LH229" s="144"/>
      <c r="LI229" s="144"/>
      <c r="LJ229" s="144"/>
      <c r="LK229" s="144"/>
      <c r="LL229" s="144"/>
      <c r="LM229" s="144"/>
      <c r="LN229" s="144"/>
      <c r="LO229" s="144"/>
      <c r="LP229" s="144"/>
      <c r="OG229" s="144"/>
      <c r="OH229" s="144"/>
      <c r="OI229" s="144"/>
      <c r="OJ229" s="144"/>
      <c r="OK229" s="144"/>
      <c r="OL229" s="144"/>
      <c r="OM229" s="144"/>
      <c r="ON229" s="144"/>
      <c r="OO229" s="144"/>
      <c r="OP229" s="144"/>
      <c r="OQ229" s="144"/>
      <c r="OR229" s="144"/>
      <c r="OS229" s="144"/>
      <c r="OT229" s="144"/>
      <c r="OU229" s="144"/>
    </row>
    <row r="230" spans="1:411">
      <c r="A230">
        <v>33</v>
      </c>
      <c r="B230">
        <v>352</v>
      </c>
      <c r="C230" t="s">
        <v>85</v>
      </c>
      <c r="D230" t="s">
        <v>150</v>
      </c>
      <c r="E230" s="257" t="s">
        <v>18867</v>
      </c>
      <c r="F230" t="s">
        <v>84</v>
      </c>
      <c r="G230">
        <v>1</v>
      </c>
      <c r="H230">
        <v>548.55200000000002</v>
      </c>
      <c r="I230">
        <v>546.52800000000002</v>
      </c>
      <c r="J230">
        <v>543.1</v>
      </c>
      <c r="K230">
        <v>540.86199999999997</v>
      </c>
      <c r="L230">
        <v>538.36800000000005</v>
      </c>
      <c r="M230" s="258" t="s">
        <v>1348</v>
      </c>
      <c r="N230" s="258" t="s">
        <v>1349</v>
      </c>
      <c r="O230" s="5" t="s">
        <v>1722</v>
      </c>
      <c r="BM230" s="144"/>
      <c r="BN230" s="144"/>
      <c r="BO230" s="144"/>
      <c r="BP230" s="144"/>
      <c r="BQ230" s="144"/>
      <c r="BR230" s="144"/>
      <c r="BS230" s="144"/>
      <c r="BT230" s="144"/>
      <c r="BU230" s="144"/>
      <c r="BV230" s="144"/>
      <c r="BW230" s="144"/>
      <c r="BX230" s="144"/>
      <c r="BY230" s="144"/>
      <c r="BZ230" s="144"/>
      <c r="CA230" s="144"/>
      <c r="ER230" s="144"/>
      <c r="ES230" s="144"/>
      <c r="ET230" s="144"/>
      <c r="EU230" s="144"/>
      <c r="EV230" s="144"/>
      <c r="EW230" s="144"/>
      <c r="EX230" s="144"/>
      <c r="EY230" s="144"/>
      <c r="EZ230" s="144"/>
      <c r="FA230" s="144"/>
      <c r="FB230" s="144"/>
      <c r="FC230" s="144"/>
      <c r="FD230" s="144"/>
      <c r="FE230" s="144"/>
      <c r="FF230" s="144"/>
      <c r="HW230" s="144"/>
      <c r="HX230" s="144"/>
      <c r="HY230" s="144"/>
      <c r="HZ230" s="144"/>
      <c r="IA230" s="144"/>
      <c r="IB230" s="144"/>
      <c r="IC230" s="144"/>
      <c r="ID230" s="144"/>
      <c r="IE230" s="144"/>
      <c r="IF230" s="144"/>
      <c r="IG230" s="144"/>
      <c r="IH230" s="144"/>
      <c r="II230" s="144"/>
      <c r="IJ230" s="144"/>
      <c r="IK230" s="144"/>
      <c r="LB230" s="144"/>
      <c r="LC230" s="144"/>
      <c r="LD230" s="144"/>
      <c r="LE230" s="144"/>
      <c r="LF230" s="144"/>
      <c r="LG230" s="144"/>
      <c r="LH230" s="144"/>
      <c r="LI230" s="144"/>
      <c r="LJ230" s="144"/>
      <c r="LK230" s="144"/>
      <c r="LL230" s="144"/>
      <c r="LM230" s="144"/>
      <c r="LN230" s="144"/>
      <c r="LO230" s="144"/>
      <c r="LP230" s="144"/>
      <c r="OG230" s="144"/>
      <c r="OH230" s="144"/>
      <c r="OI230" s="144"/>
      <c r="OJ230" s="144"/>
      <c r="OK230" s="144"/>
      <c r="OL230" s="144"/>
      <c r="OM230" s="144"/>
      <c r="ON230" s="144"/>
      <c r="OO230" s="144"/>
      <c r="OP230" s="144"/>
      <c r="OQ230" s="144"/>
      <c r="OR230" s="144"/>
      <c r="OS230" s="144"/>
      <c r="OT230" s="144"/>
      <c r="OU230" s="144"/>
    </row>
    <row r="231" spans="1:411">
      <c r="A231">
        <v>32</v>
      </c>
      <c r="B231">
        <v>380</v>
      </c>
      <c r="C231" t="s">
        <v>85</v>
      </c>
      <c r="D231" t="s">
        <v>150</v>
      </c>
      <c r="E231" s="257" t="s">
        <v>18871</v>
      </c>
      <c r="F231" t="s">
        <v>84</v>
      </c>
      <c r="G231">
        <v>1</v>
      </c>
      <c r="H231">
        <v>555.78499999999997</v>
      </c>
      <c r="I231">
        <v>553.41099999999994</v>
      </c>
      <c r="J231">
        <v>550.21400000000006</v>
      </c>
      <c r="K231">
        <v>548.303</v>
      </c>
      <c r="L231">
        <v>544.09199999999998</v>
      </c>
      <c r="M231" s="258" t="s">
        <v>1348</v>
      </c>
      <c r="N231" s="258" t="s">
        <v>1349</v>
      </c>
      <c r="O231" s="5" t="s">
        <v>1723</v>
      </c>
      <c r="BM231" s="144"/>
      <c r="BN231" s="144"/>
      <c r="BO231" s="144"/>
      <c r="BP231" s="144"/>
      <c r="BQ231" s="144"/>
      <c r="BR231" s="144"/>
      <c r="BS231" s="144"/>
      <c r="BT231" s="144"/>
      <c r="BU231" s="144"/>
      <c r="BV231" s="144"/>
      <c r="BW231" s="144"/>
      <c r="BX231" s="144"/>
      <c r="BY231" s="144"/>
      <c r="BZ231" s="144"/>
      <c r="CA231" s="144"/>
      <c r="ER231" s="144"/>
      <c r="ES231" s="144"/>
      <c r="ET231" s="144"/>
      <c r="EU231" s="144"/>
      <c r="EV231" s="144"/>
      <c r="EW231" s="144"/>
      <c r="EX231" s="144"/>
      <c r="EY231" s="144"/>
      <c r="EZ231" s="144"/>
      <c r="FA231" s="144"/>
      <c r="FB231" s="144"/>
      <c r="FC231" s="144"/>
      <c r="FD231" s="144"/>
      <c r="FE231" s="144"/>
      <c r="FF231" s="144"/>
      <c r="HW231" s="144"/>
      <c r="HX231" s="144"/>
      <c r="HY231" s="144"/>
      <c r="HZ231" s="144"/>
      <c r="IA231" s="144"/>
      <c r="IB231" s="144"/>
      <c r="IC231" s="144"/>
      <c r="ID231" s="144"/>
      <c r="IE231" s="144"/>
      <c r="IF231" s="144"/>
      <c r="IG231" s="144"/>
      <c r="IH231" s="144"/>
      <c r="II231" s="144"/>
      <c r="IJ231" s="144"/>
      <c r="IK231" s="144"/>
      <c r="LB231" s="144"/>
      <c r="LC231" s="144"/>
      <c r="LD231" s="144"/>
      <c r="LE231" s="144"/>
      <c r="LF231" s="144"/>
      <c r="LG231" s="144"/>
      <c r="LH231" s="144"/>
      <c r="LI231" s="144"/>
      <c r="LJ231" s="144"/>
      <c r="LK231" s="144"/>
      <c r="LL231" s="144"/>
      <c r="LM231" s="144"/>
      <c r="LN231" s="144"/>
      <c r="LO231" s="144"/>
      <c r="LP231" s="144"/>
      <c r="OG231" s="144"/>
      <c r="OH231" s="144"/>
      <c r="OI231" s="144"/>
      <c r="OJ231" s="144"/>
      <c r="OK231" s="144"/>
      <c r="OL231" s="144"/>
      <c r="OM231" s="144"/>
      <c r="ON231" s="144"/>
      <c r="OO231" s="144"/>
      <c r="OP231" s="144"/>
      <c r="OQ231" s="144"/>
      <c r="OR231" s="144"/>
      <c r="OS231" s="144"/>
      <c r="OT231" s="144"/>
      <c r="OU231" s="144"/>
    </row>
    <row r="232" spans="1:411">
      <c r="A232">
        <v>32</v>
      </c>
      <c r="B232">
        <v>375</v>
      </c>
      <c r="C232" t="s">
        <v>85</v>
      </c>
      <c r="D232" t="s">
        <v>150</v>
      </c>
      <c r="E232" s="257" t="s">
        <v>168</v>
      </c>
      <c r="F232" t="s">
        <v>84</v>
      </c>
      <c r="G232">
        <v>1</v>
      </c>
      <c r="H232">
        <v>553.70500000000004</v>
      </c>
      <c r="I232">
        <v>551.38</v>
      </c>
      <c r="J232">
        <v>548.57100000000003</v>
      </c>
      <c r="K232">
        <v>546.72299999999996</v>
      </c>
      <c r="L232">
        <v>541.93299999999999</v>
      </c>
      <c r="M232" s="258" t="s">
        <v>1348</v>
      </c>
      <c r="N232" s="258" t="s">
        <v>1349</v>
      </c>
      <c r="O232" s="5" t="s">
        <v>1724</v>
      </c>
      <c r="BM232" s="144"/>
      <c r="BN232" s="144"/>
      <c r="BO232" s="144"/>
      <c r="BP232" s="144"/>
      <c r="BQ232" s="144"/>
      <c r="BR232" s="144"/>
      <c r="BS232" s="144"/>
      <c r="BT232" s="144"/>
      <c r="BU232" s="144"/>
      <c r="BV232" s="144"/>
      <c r="BW232" s="144"/>
      <c r="BX232" s="144"/>
      <c r="BY232" s="144"/>
      <c r="BZ232" s="144"/>
      <c r="CA232" s="144"/>
      <c r="ER232" s="144"/>
      <c r="ES232" s="144"/>
      <c r="ET232" s="144"/>
      <c r="EU232" s="144"/>
      <c r="EV232" s="144"/>
      <c r="EW232" s="144"/>
      <c r="EX232" s="144"/>
      <c r="EY232" s="144"/>
      <c r="EZ232" s="144"/>
      <c r="FA232" s="144"/>
      <c r="FB232" s="144"/>
      <c r="FC232" s="144"/>
      <c r="FD232" s="144"/>
      <c r="FE232" s="144"/>
      <c r="FF232" s="144"/>
      <c r="HW232" s="144"/>
      <c r="HX232" s="144"/>
      <c r="HY232" s="144"/>
      <c r="HZ232" s="144"/>
      <c r="IA232" s="144"/>
      <c r="IB232" s="144"/>
      <c r="IC232" s="144"/>
      <c r="ID232" s="144"/>
      <c r="IE232" s="144"/>
      <c r="IF232" s="144"/>
      <c r="IG232" s="144"/>
      <c r="IH232" s="144"/>
      <c r="II232" s="144"/>
      <c r="IJ232" s="144"/>
      <c r="IK232" s="144"/>
      <c r="LB232" s="144"/>
      <c r="LC232" s="144"/>
      <c r="LD232" s="144"/>
      <c r="LE232" s="144"/>
      <c r="LF232" s="144"/>
      <c r="LG232" s="144"/>
      <c r="LH232" s="144"/>
      <c r="LI232" s="144"/>
      <c r="LJ232" s="144"/>
      <c r="LK232" s="144"/>
      <c r="LL232" s="144"/>
      <c r="LM232" s="144"/>
      <c r="LN232" s="144"/>
      <c r="LO232" s="144"/>
      <c r="LP232" s="144"/>
      <c r="OG232" s="144"/>
      <c r="OH232" s="144"/>
      <c r="OI232" s="144"/>
      <c r="OJ232" s="144"/>
      <c r="OK232" s="144"/>
      <c r="OL232" s="144"/>
      <c r="OM232" s="144"/>
      <c r="ON232" s="144"/>
      <c r="OO232" s="144"/>
      <c r="OP232" s="144"/>
      <c r="OQ232" s="144"/>
      <c r="OR232" s="144"/>
      <c r="OS232" s="144"/>
      <c r="OT232" s="144"/>
      <c r="OU232" s="144"/>
    </row>
    <row r="233" spans="1:411">
      <c r="A233">
        <v>32</v>
      </c>
      <c r="B233">
        <v>378</v>
      </c>
      <c r="C233" t="s">
        <v>85</v>
      </c>
      <c r="D233" t="s">
        <v>150</v>
      </c>
      <c r="E233" s="257" t="s">
        <v>171</v>
      </c>
      <c r="F233" t="s">
        <v>84</v>
      </c>
      <c r="G233">
        <v>1</v>
      </c>
      <c r="H233">
        <v>553.56500000000005</v>
      </c>
      <c r="I233">
        <v>551.30600000000004</v>
      </c>
      <c r="J233">
        <v>548.42499999999995</v>
      </c>
      <c r="K233">
        <v>546.35</v>
      </c>
      <c r="L233">
        <v>541.77099999999996</v>
      </c>
      <c r="M233" s="258" t="s">
        <v>1348</v>
      </c>
      <c r="N233" s="258" t="s">
        <v>1349</v>
      </c>
      <c r="O233" s="5" t="s">
        <v>1725</v>
      </c>
      <c r="BM233" s="144"/>
      <c r="BN233" s="144"/>
      <c r="BO233" s="144"/>
      <c r="BP233" s="144"/>
      <c r="BQ233" s="144"/>
      <c r="BR233" s="144"/>
      <c r="BS233" s="144"/>
      <c r="BT233" s="144"/>
      <c r="BU233" s="144"/>
      <c r="BV233" s="144"/>
      <c r="BW233" s="144"/>
      <c r="BX233" s="144"/>
      <c r="BY233" s="144"/>
      <c r="BZ233" s="144"/>
      <c r="CA233" s="144"/>
      <c r="ER233" s="144"/>
      <c r="ES233" s="144"/>
      <c r="ET233" s="144"/>
      <c r="EU233" s="144"/>
      <c r="EV233" s="144"/>
      <c r="EW233" s="144"/>
      <c r="EX233" s="144"/>
      <c r="EY233" s="144"/>
      <c r="EZ233" s="144"/>
      <c r="FA233" s="144"/>
      <c r="FB233" s="144"/>
      <c r="FC233" s="144"/>
      <c r="FD233" s="144"/>
      <c r="FE233" s="144"/>
      <c r="FF233" s="144"/>
      <c r="HW233" s="144"/>
      <c r="HX233" s="144"/>
      <c r="HY233" s="144"/>
      <c r="HZ233" s="144"/>
      <c r="IA233" s="144"/>
      <c r="IB233" s="144"/>
      <c r="IC233" s="144"/>
      <c r="ID233" s="144"/>
      <c r="IE233" s="144"/>
      <c r="IF233" s="144"/>
      <c r="IG233" s="144"/>
      <c r="IH233" s="144"/>
      <c r="II233" s="144"/>
      <c r="IJ233" s="144"/>
      <c r="IK233" s="144"/>
      <c r="LB233" s="144"/>
      <c r="LC233" s="144"/>
      <c r="LD233" s="144"/>
      <c r="LE233" s="144"/>
      <c r="LF233" s="144"/>
      <c r="LG233" s="144"/>
      <c r="LH233" s="144"/>
      <c r="LI233" s="144"/>
      <c r="LJ233" s="144"/>
      <c r="LK233" s="144"/>
      <c r="LL233" s="144"/>
      <c r="LM233" s="144"/>
      <c r="LN233" s="144"/>
      <c r="LO233" s="144"/>
      <c r="LP233" s="144"/>
      <c r="OG233" s="144"/>
      <c r="OH233" s="144"/>
      <c r="OI233" s="144"/>
      <c r="OJ233" s="144"/>
      <c r="OK233" s="144"/>
      <c r="OL233" s="144"/>
      <c r="OM233" s="144"/>
      <c r="ON233" s="144"/>
      <c r="OO233" s="144"/>
      <c r="OP233" s="144"/>
      <c r="OQ233" s="144"/>
      <c r="OR233" s="144"/>
      <c r="OS233" s="144"/>
      <c r="OT233" s="144"/>
      <c r="OU233" s="144"/>
    </row>
    <row r="234" spans="1:411">
      <c r="A234">
        <v>32</v>
      </c>
      <c r="B234">
        <v>374</v>
      </c>
      <c r="C234" t="s">
        <v>85</v>
      </c>
      <c r="D234" t="s">
        <v>150</v>
      </c>
      <c r="E234" s="257" t="s">
        <v>167</v>
      </c>
      <c r="F234" t="s">
        <v>84</v>
      </c>
      <c r="G234">
        <v>1</v>
      </c>
      <c r="H234">
        <v>552.178</v>
      </c>
      <c r="I234">
        <v>549.99400000000003</v>
      </c>
      <c r="J234">
        <v>547.44100000000003</v>
      </c>
      <c r="K234">
        <v>545.28099999999995</v>
      </c>
      <c r="L234">
        <v>540.84900000000005</v>
      </c>
      <c r="M234" s="258" t="s">
        <v>1348</v>
      </c>
      <c r="N234" s="258" t="s">
        <v>1349</v>
      </c>
      <c r="O234" s="5" t="s">
        <v>1726</v>
      </c>
      <c r="BM234" s="144"/>
      <c r="BN234" s="144"/>
      <c r="BO234" s="144"/>
      <c r="BP234" s="144"/>
      <c r="BQ234" s="144"/>
      <c r="BR234" s="144"/>
      <c r="BS234" s="144"/>
      <c r="BT234" s="144"/>
      <c r="BU234" s="144"/>
      <c r="BV234" s="144"/>
      <c r="BW234" s="144"/>
      <c r="BX234" s="144"/>
      <c r="BY234" s="144"/>
      <c r="BZ234" s="144"/>
      <c r="CA234" s="144"/>
      <c r="ER234" s="144"/>
      <c r="ES234" s="144"/>
      <c r="ET234" s="144"/>
      <c r="EU234" s="144"/>
      <c r="EV234" s="144"/>
      <c r="EW234" s="144"/>
      <c r="EX234" s="144"/>
      <c r="EY234" s="144"/>
      <c r="EZ234" s="144"/>
      <c r="FA234" s="144"/>
      <c r="FB234" s="144"/>
      <c r="FC234" s="144"/>
      <c r="FD234" s="144"/>
      <c r="FE234" s="144"/>
      <c r="FF234" s="144"/>
      <c r="HW234" s="144"/>
      <c r="HX234" s="144"/>
      <c r="HY234" s="144"/>
      <c r="HZ234" s="144"/>
      <c r="IA234" s="144"/>
      <c r="IB234" s="144"/>
      <c r="IC234" s="144"/>
      <c r="ID234" s="144"/>
      <c r="IE234" s="144"/>
      <c r="IF234" s="144"/>
      <c r="IG234" s="144"/>
      <c r="IH234" s="144"/>
      <c r="II234" s="144"/>
      <c r="IJ234" s="144"/>
      <c r="IK234" s="144"/>
      <c r="LB234" s="144"/>
      <c r="LC234" s="144"/>
      <c r="LD234" s="144"/>
      <c r="LE234" s="144"/>
      <c r="LF234" s="144"/>
      <c r="LG234" s="144"/>
      <c r="LH234" s="144"/>
      <c r="LI234" s="144"/>
      <c r="LJ234" s="144"/>
      <c r="LK234" s="144"/>
      <c r="LL234" s="144"/>
      <c r="LM234" s="144"/>
      <c r="LN234" s="144"/>
      <c r="LO234" s="144"/>
      <c r="LP234" s="144"/>
      <c r="OG234" s="144"/>
      <c r="OH234" s="144"/>
      <c r="OI234" s="144"/>
      <c r="OJ234" s="144"/>
      <c r="OK234" s="144"/>
      <c r="OL234" s="144"/>
      <c r="OM234" s="144"/>
      <c r="ON234" s="144"/>
      <c r="OO234" s="144"/>
      <c r="OP234" s="144"/>
      <c r="OQ234" s="144"/>
      <c r="OR234" s="144"/>
      <c r="OS234" s="144"/>
      <c r="OT234" s="144"/>
      <c r="OU234" s="144"/>
    </row>
    <row r="235" spans="1:411">
      <c r="A235">
        <v>32</v>
      </c>
      <c r="B235">
        <v>377</v>
      </c>
      <c r="C235" t="s">
        <v>85</v>
      </c>
      <c r="D235" t="s">
        <v>150</v>
      </c>
      <c r="E235" s="257" t="s">
        <v>170</v>
      </c>
      <c r="F235" t="s">
        <v>84</v>
      </c>
      <c r="G235">
        <v>1</v>
      </c>
      <c r="H235">
        <v>552.178</v>
      </c>
      <c r="I235">
        <v>549.99400000000003</v>
      </c>
      <c r="J235">
        <v>547.44100000000003</v>
      </c>
      <c r="K235">
        <v>545.28099999999995</v>
      </c>
      <c r="L235">
        <v>540.84900000000005</v>
      </c>
      <c r="M235" s="258" t="s">
        <v>1348</v>
      </c>
      <c r="N235" s="258" t="s">
        <v>1349</v>
      </c>
      <c r="O235" s="5" t="s">
        <v>1727</v>
      </c>
      <c r="BM235" s="144"/>
      <c r="BN235" s="144"/>
      <c r="BO235" s="144"/>
      <c r="BP235" s="144"/>
      <c r="BQ235" s="144"/>
      <c r="BR235" s="144"/>
      <c r="BS235" s="144"/>
      <c r="BT235" s="144"/>
      <c r="BU235" s="144"/>
      <c r="BV235" s="144"/>
      <c r="BW235" s="144"/>
      <c r="BX235" s="144"/>
      <c r="BY235" s="144"/>
      <c r="BZ235" s="144"/>
      <c r="CA235" s="144"/>
      <c r="ER235" s="144"/>
      <c r="ES235" s="144"/>
      <c r="ET235" s="144"/>
      <c r="EU235" s="144"/>
      <c r="EV235" s="144"/>
      <c r="EW235" s="144"/>
      <c r="EX235" s="144"/>
      <c r="EY235" s="144"/>
      <c r="EZ235" s="144"/>
      <c r="FA235" s="144"/>
      <c r="FB235" s="144"/>
      <c r="FC235" s="144"/>
      <c r="FD235" s="144"/>
      <c r="FE235" s="144"/>
      <c r="FF235" s="144"/>
      <c r="HW235" s="144"/>
      <c r="HX235" s="144"/>
      <c r="HY235" s="144"/>
      <c r="HZ235" s="144"/>
      <c r="IA235" s="144"/>
      <c r="IB235" s="144"/>
      <c r="IC235" s="144"/>
      <c r="ID235" s="144"/>
      <c r="IE235" s="144"/>
      <c r="IF235" s="144"/>
      <c r="IG235" s="144"/>
      <c r="IH235" s="144"/>
      <c r="II235" s="144"/>
      <c r="IJ235" s="144"/>
      <c r="IK235" s="144"/>
      <c r="LB235" s="144"/>
      <c r="LC235" s="144"/>
      <c r="LD235" s="144"/>
      <c r="LE235" s="144"/>
      <c r="LF235" s="144"/>
      <c r="LG235" s="144"/>
      <c r="LH235" s="144"/>
      <c r="LI235" s="144"/>
      <c r="LJ235" s="144"/>
      <c r="LK235" s="144"/>
      <c r="LL235" s="144"/>
      <c r="LM235" s="144"/>
      <c r="LN235" s="144"/>
      <c r="LO235" s="144"/>
      <c r="LP235" s="144"/>
      <c r="OG235" s="144"/>
      <c r="OH235" s="144"/>
      <c r="OI235" s="144"/>
      <c r="OJ235" s="144"/>
      <c r="OK235" s="144"/>
      <c r="OL235" s="144"/>
      <c r="OM235" s="144"/>
      <c r="ON235" s="144"/>
      <c r="OO235" s="144"/>
      <c r="OP235" s="144"/>
      <c r="OQ235" s="144"/>
      <c r="OR235" s="144"/>
      <c r="OS235" s="144"/>
      <c r="OT235" s="144"/>
      <c r="OU235" s="144"/>
    </row>
    <row r="236" spans="1:411">
      <c r="A236">
        <v>32</v>
      </c>
      <c r="B236">
        <v>376</v>
      </c>
      <c r="C236" t="s">
        <v>85</v>
      </c>
      <c r="D236" t="s">
        <v>150</v>
      </c>
      <c r="E236" s="257" t="s">
        <v>169</v>
      </c>
      <c r="F236" t="s">
        <v>84</v>
      </c>
      <c r="G236">
        <v>1</v>
      </c>
      <c r="H236">
        <v>551.46</v>
      </c>
      <c r="I236">
        <v>549.423</v>
      </c>
      <c r="J236">
        <v>546.803</v>
      </c>
      <c r="K236">
        <v>544.60299999999995</v>
      </c>
      <c r="L236">
        <v>540.28</v>
      </c>
      <c r="M236" s="258" t="s">
        <v>1348</v>
      </c>
      <c r="N236" s="258" t="s">
        <v>1349</v>
      </c>
      <c r="O236" s="5" t="s">
        <v>1728</v>
      </c>
      <c r="BM236" s="144"/>
      <c r="BN236" s="144"/>
      <c r="BO236" s="144"/>
      <c r="BP236" s="144"/>
      <c r="BQ236" s="144"/>
      <c r="BR236" s="144"/>
      <c r="BS236" s="144"/>
      <c r="BT236" s="144"/>
      <c r="BU236" s="144"/>
      <c r="BV236" s="144"/>
      <c r="BW236" s="144"/>
      <c r="BX236" s="144"/>
      <c r="BY236" s="144"/>
      <c r="BZ236" s="144"/>
      <c r="CA236" s="144"/>
      <c r="ER236" s="144"/>
      <c r="ES236" s="144"/>
      <c r="ET236" s="144"/>
      <c r="EU236" s="144"/>
      <c r="EV236" s="144"/>
      <c r="EW236" s="144"/>
      <c r="EX236" s="144"/>
      <c r="EY236" s="144"/>
      <c r="EZ236" s="144"/>
      <c r="FA236" s="144"/>
      <c r="FB236" s="144"/>
      <c r="FC236" s="144"/>
      <c r="FD236" s="144"/>
      <c r="FE236" s="144"/>
      <c r="FF236" s="144"/>
      <c r="HW236" s="144"/>
      <c r="HX236" s="144"/>
      <c r="HY236" s="144"/>
      <c r="HZ236" s="144"/>
      <c r="IA236" s="144"/>
      <c r="IB236" s="144"/>
      <c r="IC236" s="144"/>
      <c r="ID236" s="144"/>
      <c r="IE236" s="144"/>
      <c r="IF236" s="144"/>
      <c r="IG236" s="144"/>
      <c r="IH236" s="144"/>
      <c r="II236" s="144"/>
      <c r="IJ236" s="144"/>
      <c r="IK236" s="144"/>
      <c r="LB236" s="144"/>
      <c r="LC236" s="144"/>
      <c r="LD236" s="144"/>
      <c r="LE236" s="144"/>
      <c r="LF236" s="144"/>
      <c r="LG236" s="144"/>
      <c r="LH236" s="144"/>
      <c r="LI236" s="144"/>
      <c r="LJ236" s="144"/>
      <c r="LK236" s="144"/>
      <c r="LL236" s="144"/>
      <c r="LM236" s="144"/>
      <c r="LN236" s="144"/>
      <c r="LO236" s="144"/>
      <c r="LP236" s="144"/>
      <c r="OG236" s="144"/>
      <c r="OH236" s="144"/>
      <c r="OI236" s="144"/>
      <c r="OJ236" s="144"/>
      <c r="OK236" s="144"/>
      <c r="OL236" s="144"/>
      <c r="OM236" s="144"/>
      <c r="ON236" s="144"/>
      <c r="OO236" s="144"/>
      <c r="OP236" s="144"/>
      <c r="OQ236" s="144"/>
      <c r="OR236" s="144"/>
      <c r="OS236" s="144"/>
      <c r="OT236" s="144"/>
      <c r="OU236" s="144"/>
    </row>
    <row r="237" spans="1:411">
      <c r="A237">
        <v>32</v>
      </c>
      <c r="B237">
        <v>379</v>
      </c>
      <c r="C237" t="s">
        <v>85</v>
      </c>
      <c r="D237" t="s">
        <v>150</v>
      </c>
      <c r="E237" s="257" t="s">
        <v>172</v>
      </c>
      <c r="F237" t="s">
        <v>84</v>
      </c>
      <c r="G237">
        <v>1</v>
      </c>
      <c r="H237">
        <v>551.38</v>
      </c>
      <c r="I237">
        <v>549.28300000000002</v>
      </c>
      <c r="J237">
        <v>546.72299999999996</v>
      </c>
      <c r="K237">
        <v>544.40099999999995</v>
      </c>
      <c r="L237">
        <v>540.28</v>
      </c>
      <c r="M237" s="258" t="s">
        <v>1348</v>
      </c>
      <c r="N237" s="258" t="s">
        <v>1349</v>
      </c>
      <c r="O237" s="5" t="s">
        <v>1729</v>
      </c>
      <c r="BM237" s="144"/>
      <c r="BN237" s="144"/>
      <c r="BO237" s="144"/>
      <c r="BP237" s="144"/>
      <c r="BQ237" s="144"/>
      <c r="BR237" s="144"/>
      <c r="BS237" s="144"/>
      <c r="BT237" s="144"/>
      <c r="BU237" s="144"/>
      <c r="BV237" s="144"/>
      <c r="BW237" s="144"/>
      <c r="BX237" s="144"/>
      <c r="BY237" s="144"/>
      <c r="BZ237" s="144"/>
      <c r="CA237" s="144"/>
      <c r="ER237" s="144"/>
      <c r="ES237" s="144"/>
      <c r="ET237" s="144"/>
      <c r="EU237" s="144"/>
      <c r="EV237" s="144"/>
      <c r="EW237" s="144"/>
      <c r="EX237" s="144"/>
      <c r="EY237" s="144"/>
      <c r="EZ237" s="144"/>
      <c r="FA237" s="144"/>
      <c r="FB237" s="144"/>
      <c r="FC237" s="144"/>
      <c r="FD237" s="144"/>
      <c r="FE237" s="144"/>
      <c r="FF237" s="144"/>
      <c r="HW237" s="144"/>
      <c r="HX237" s="144"/>
      <c r="HY237" s="144"/>
      <c r="HZ237" s="144"/>
      <c r="IA237" s="144"/>
      <c r="IB237" s="144"/>
      <c r="IC237" s="144"/>
      <c r="ID237" s="144"/>
      <c r="IE237" s="144"/>
      <c r="IF237" s="144"/>
      <c r="IG237" s="144"/>
      <c r="IH237" s="144"/>
      <c r="II237" s="144"/>
      <c r="IJ237" s="144"/>
      <c r="IK237" s="144"/>
      <c r="LB237" s="144"/>
      <c r="LC237" s="144"/>
      <c r="LD237" s="144"/>
      <c r="LE237" s="144"/>
      <c r="LF237" s="144"/>
      <c r="LG237" s="144"/>
      <c r="LH237" s="144"/>
      <c r="LI237" s="144"/>
      <c r="LJ237" s="144"/>
      <c r="LK237" s="144"/>
      <c r="LL237" s="144"/>
      <c r="LM237" s="144"/>
      <c r="LN237" s="144"/>
      <c r="LO237" s="144"/>
      <c r="LP237" s="144"/>
      <c r="OG237" s="144"/>
      <c r="OH237" s="144"/>
      <c r="OI237" s="144"/>
      <c r="OJ237" s="144"/>
      <c r="OK237" s="144"/>
      <c r="OL237" s="144"/>
      <c r="OM237" s="144"/>
      <c r="ON237" s="144"/>
      <c r="OO237" s="144"/>
      <c r="OP237" s="144"/>
      <c r="OQ237" s="144"/>
      <c r="OR237" s="144"/>
      <c r="OS237" s="144"/>
      <c r="OT237" s="144"/>
      <c r="OU237" s="144"/>
    </row>
    <row r="238" spans="1:411">
      <c r="A238">
        <v>33</v>
      </c>
      <c r="B238">
        <v>372</v>
      </c>
      <c r="C238" t="s">
        <v>85</v>
      </c>
      <c r="D238" t="s">
        <v>150</v>
      </c>
      <c r="E238" s="257" t="s">
        <v>18510</v>
      </c>
      <c r="F238" t="s">
        <v>128</v>
      </c>
      <c r="G238">
        <v>1</v>
      </c>
      <c r="H238">
        <v>550.76800000000003</v>
      </c>
      <c r="I238">
        <v>548.31200000000001</v>
      </c>
      <c r="J238">
        <v>545.50599999999997</v>
      </c>
      <c r="K238">
        <v>542.73199999999997</v>
      </c>
      <c r="L238">
        <v>540.01</v>
      </c>
      <c r="M238" s="258" t="s">
        <v>1348</v>
      </c>
      <c r="N238" s="258" t="s">
        <v>1349</v>
      </c>
      <c r="O238" s="5" t="s">
        <v>1730</v>
      </c>
      <c r="BM238" s="144"/>
      <c r="BN238" s="144"/>
      <c r="BO238" s="144"/>
      <c r="BP238" s="144"/>
      <c r="BQ238" s="144"/>
      <c r="BR238" s="144"/>
      <c r="BS238" s="144"/>
      <c r="BT238" s="144"/>
      <c r="BU238" s="144"/>
      <c r="BV238" s="144"/>
      <c r="BW238" s="144"/>
      <c r="BX238" s="144"/>
      <c r="BY238" s="144"/>
      <c r="BZ238" s="144"/>
      <c r="CA238" s="144"/>
      <c r="ER238" s="144"/>
      <c r="ES238" s="144"/>
      <c r="ET238" s="144"/>
      <c r="EU238" s="144"/>
      <c r="EV238" s="144"/>
      <c r="EW238" s="144"/>
      <c r="EX238" s="144"/>
      <c r="EY238" s="144"/>
      <c r="EZ238" s="144"/>
      <c r="FA238" s="144"/>
      <c r="FB238" s="144"/>
      <c r="FC238" s="144"/>
      <c r="FD238" s="144"/>
      <c r="FE238" s="144"/>
      <c r="FF238" s="144"/>
      <c r="HW238" s="144"/>
      <c r="HX238" s="144"/>
      <c r="HY238" s="144"/>
      <c r="HZ238" s="144"/>
      <c r="IA238" s="144"/>
      <c r="IB238" s="144"/>
      <c r="IC238" s="144"/>
      <c r="ID238" s="144"/>
      <c r="IE238" s="144"/>
      <c r="IF238" s="144"/>
      <c r="IG238" s="144"/>
      <c r="IH238" s="144"/>
      <c r="II238" s="144"/>
      <c r="IJ238" s="144"/>
      <c r="IK238" s="144"/>
      <c r="LB238" s="144"/>
      <c r="LC238" s="144"/>
      <c r="LD238" s="144"/>
      <c r="LE238" s="144"/>
      <c r="LF238" s="144"/>
      <c r="LG238" s="144"/>
      <c r="LH238" s="144"/>
      <c r="LI238" s="144"/>
      <c r="LJ238" s="144"/>
      <c r="LK238" s="144"/>
      <c r="LL238" s="144"/>
      <c r="LM238" s="144"/>
      <c r="LN238" s="144"/>
      <c r="LO238" s="144"/>
      <c r="LP238" s="144"/>
      <c r="OG238" s="144"/>
      <c r="OH238" s="144"/>
      <c r="OI238" s="144"/>
      <c r="OJ238" s="144"/>
      <c r="OK238" s="144"/>
      <c r="OL238" s="144"/>
      <c r="OM238" s="144"/>
      <c r="ON238" s="144"/>
      <c r="OO238" s="144"/>
      <c r="OP238" s="144"/>
      <c r="OQ238" s="144"/>
      <c r="OR238" s="144"/>
      <c r="OS238" s="144"/>
      <c r="OT238" s="144"/>
      <c r="OU238" s="144"/>
    </row>
    <row r="239" spans="1:411">
      <c r="A239">
        <v>44</v>
      </c>
      <c r="B239">
        <v>382</v>
      </c>
      <c r="C239" t="s">
        <v>85</v>
      </c>
      <c r="D239" t="s">
        <v>173</v>
      </c>
      <c r="E239" s="257" t="s">
        <v>18508</v>
      </c>
      <c r="F239" t="s">
        <v>83</v>
      </c>
      <c r="G239">
        <v>1</v>
      </c>
      <c r="H239">
        <v>936.95399999999995</v>
      </c>
      <c r="I239">
        <v>933.71900000000005</v>
      </c>
      <c r="J239">
        <v>931.471</v>
      </c>
      <c r="K239">
        <v>928.01400000000001</v>
      </c>
      <c r="L239">
        <v>919.005</v>
      </c>
      <c r="M239" s="258" t="s">
        <v>1350</v>
      </c>
      <c r="N239" s="258" t="s">
        <v>1351</v>
      </c>
      <c r="O239" s="5" t="s">
        <v>1731</v>
      </c>
      <c r="BM239" s="144"/>
      <c r="BN239" s="144"/>
      <c r="BO239" s="144"/>
      <c r="BP239" s="144"/>
      <c r="BQ239" s="144"/>
      <c r="BR239" s="144"/>
      <c r="BS239" s="144"/>
      <c r="BT239" s="144"/>
      <c r="BU239" s="144"/>
      <c r="BV239" s="144"/>
      <c r="BW239" s="144"/>
      <c r="BX239" s="144"/>
      <c r="BY239" s="144"/>
      <c r="BZ239" s="144"/>
      <c r="CA239" s="144"/>
      <c r="ER239" s="144"/>
      <c r="ES239" s="144"/>
      <c r="ET239" s="144"/>
      <c r="EU239" s="144"/>
      <c r="EV239" s="144"/>
      <c r="EW239" s="144"/>
      <c r="EX239" s="144"/>
      <c r="EY239" s="144"/>
      <c r="EZ239" s="144"/>
      <c r="FA239" s="144"/>
      <c r="FB239" s="144"/>
      <c r="FC239" s="144"/>
      <c r="FD239" s="144"/>
      <c r="FE239" s="144"/>
      <c r="FF239" s="144"/>
      <c r="HW239" s="144"/>
      <c r="HX239" s="144"/>
      <c r="HY239" s="144"/>
      <c r="HZ239" s="144"/>
      <c r="IA239" s="144"/>
      <c r="IB239" s="144"/>
      <c r="IC239" s="144"/>
      <c r="ID239" s="144"/>
      <c r="IE239" s="144"/>
      <c r="IF239" s="144"/>
      <c r="IG239" s="144"/>
      <c r="IH239" s="144"/>
      <c r="II239" s="144"/>
      <c r="IJ239" s="144"/>
      <c r="IK239" s="144"/>
      <c r="LB239" s="144"/>
      <c r="LC239" s="144"/>
      <c r="LD239" s="144"/>
      <c r="LE239" s="144"/>
      <c r="LF239" s="144"/>
      <c r="LG239" s="144"/>
      <c r="LH239" s="144"/>
      <c r="LI239" s="144"/>
      <c r="LJ239" s="144"/>
      <c r="LK239" s="144"/>
      <c r="LL239" s="144"/>
      <c r="LM239" s="144"/>
      <c r="LN239" s="144"/>
      <c r="LO239" s="144"/>
      <c r="LP239" s="144"/>
      <c r="OG239" s="144"/>
      <c r="OH239" s="144"/>
      <c r="OI239" s="144"/>
      <c r="OJ239" s="144"/>
      <c r="OK239" s="144"/>
      <c r="OL239" s="144"/>
      <c r="OM239" s="144"/>
      <c r="ON239" s="144"/>
      <c r="OO239" s="144"/>
      <c r="OP239" s="144"/>
      <c r="OQ239" s="144"/>
      <c r="OR239" s="144"/>
      <c r="OS239" s="144"/>
      <c r="OT239" s="144"/>
      <c r="OU239" s="144"/>
    </row>
    <row r="240" spans="1:411">
      <c r="A240">
        <v>42</v>
      </c>
      <c r="B240">
        <v>385</v>
      </c>
      <c r="C240" t="s">
        <v>85</v>
      </c>
      <c r="D240" t="s">
        <v>173</v>
      </c>
      <c r="E240" s="257" t="s">
        <v>94</v>
      </c>
      <c r="F240" t="s">
        <v>83</v>
      </c>
      <c r="G240">
        <v>1</v>
      </c>
      <c r="H240">
        <v>933.94</v>
      </c>
      <c r="I240">
        <v>930.98</v>
      </c>
      <c r="J240">
        <v>928.55499999999995</v>
      </c>
      <c r="K240">
        <v>924.63099999999997</v>
      </c>
      <c r="L240">
        <v>915.69100000000003</v>
      </c>
      <c r="M240" s="258" t="s">
        <v>1350</v>
      </c>
      <c r="N240" s="258" t="s">
        <v>1351</v>
      </c>
      <c r="O240" s="5" t="s">
        <v>1732</v>
      </c>
      <c r="BM240" s="144"/>
      <c r="BN240" s="144"/>
      <c r="BO240" s="144"/>
      <c r="BP240" s="144"/>
      <c r="BQ240" s="144"/>
      <c r="BR240" s="144"/>
      <c r="BS240" s="144"/>
      <c r="BT240" s="144"/>
      <c r="BU240" s="144"/>
      <c r="BV240" s="144"/>
      <c r="BW240" s="144"/>
      <c r="BX240" s="144"/>
      <c r="BY240" s="144"/>
      <c r="BZ240" s="144"/>
      <c r="CA240" s="144"/>
      <c r="ER240" s="144"/>
      <c r="ES240" s="144"/>
      <c r="ET240" s="144"/>
      <c r="EU240" s="144"/>
      <c r="EV240" s="144"/>
      <c r="EW240" s="144"/>
      <c r="EX240" s="144"/>
      <c r="EY240" s="144"/>
      <c r="EZ240" s="144"/>
      <c r="FA240" s="144"/>
      <c r="FB240" s="144"/>
      <c r="FC240" s="144"/>
      <c r="FD240" s="144"/>
      <c r="FE240" s="144"/>
      <c r="FF240" s="144"/>
      <c r="HW240" s="144"/>
      <c r="HX240" s="144"/>
      <c r="HY240" s="144"/>
      <c r="HZ240" s="144"/>
      <c r="IA240" s="144"/>
      <c r="IB240" s="144"/>
      <c r="IC240" s="144"/>
      <c r="ID240" s="144"/>
      <c r="IE240" s="144"/>
      <c r="IF240" s="144"/>
      <c r="IG240" s="144"/>
      <c r="IH240" s="144"/>
      <c r="II240" s="144"/>
      <c r="IJ240" s="144"/>
      <c r="IK240" s="144"/>
      <c r="LB240" s="144"/>
      <c r="LC240" s="144"/>
      <c r="LD240" s="144"/>
      <c r="LE240" s="144"/>
      <c r="LF240" s="144"/>
      <c r="LG240" s="144"/>
      <c r="LH240" s="144"/>
      <c r="LI240" s="144"/>
      <c r="LJ240" s="144"/>
      <c r="LK240" s="144"/>
      <c r="LL240" s="144"/>
      <c r="LM240" s="144"/>
      <c r="LN240" s="144"/>
      <c r="LO240" s="144"/>
      <c r="LP240" s="144"/>
      <c r="OG240" s="144"/>
      <c r="OH240" s="144"/>
      <c r="OI240" s="144"/>
      <c r="OJ240" s="144"/>
      <c r="OK240" s="144"/>
      <c r="OL240" s="144"/>
      <c r="OM240" s="144"/>
      <c r="ON240" s="144"/>
      <c r="OO240" s="144"/>
      <c r="OP240" s="144"/>
      <c r="OQ240" s="144"/>
      <c r="OR240" s="144"/>
      <c r="OS240" s="144"/>
      <c r="OT240" s="144"/>
      <c r="OU240" s="144"/>
    </row>
    <row r="241" spans="1:411">
      <c r="A241">
        <v>42</v>
      </c>
      <c r="B241">
        <v>387</v>
      </c>
      <c r="C241" t="s">
        <v>85</v>
      </c>
      <c r="D241" t="s">
        <v>173</v>
      </c>
      <c r="E241" s="257" t="s">
        <v>1384</v>
      </c>
      <c r="F241" t="s">
        <v>83</v>
      </c>
      <c r="G241">
        <v>1</v>
      </c>
      <c r="H241">
        <v>932.60699999999997</v>
      </c>
      <c r="I241">
        <v>929.45899999999995</v>
      </c>
      <c r="J241">
        <v>927.23099999999999</v>
      </c>
      <c r="K241">
        <v>920.83</v>
      </c>
      <c r="L241">
        <v>914.41499999999996</v>
      </c>
      <c r="M241" s="258" t="s">
        <v>1350</v>
      </c>
      <c r="N241" s="258" t="s">
        <v>1351</v>
      </c>
      <c r="O241" s="5" t="s">
        <v>1733</v>
      </c>
      <c r="BM241" s="144"/>
      <c r="BN241" s="144"/>
      <c r="BO241" s="144"/>
      <c r="BP241" s="144"/>
      <c r="BQ241" s="144"/>
      <c r="BR241" s="144"/>
      <c r="BS241" s="144"/>
      <c r="BT241" s="144"/>
      <c r="BU241" s="144"/>
      <c r="BV241" s="144"/>
      <c r="BW241" s="144"/>
      <c r="BX241" s="144"/>
      <c r="BY241" s="144"/>
      <c r="BZ241" s="144"/>
      <c r="CA241" s="144"/>
      <c r="ER241" s="144"/>
      <c r="ES241" s="144"/>
      <c r="ET241" s="144"/>
      <c r="EU241" s="144"/>
      <c r="EV241" s="144"/>
      <c r="EW241" s="144"/>
      <c r="EX241" s="144"/>
      <c r="EY241" s="144"/>
      <c r="EZ241" s="144"/>
      <c r="FA241" s="144"/>
      <c r="FB241" s="144"/>
      <c r="FC241" s="144"/>
      <c r="FD241" s="144"/>
      <c r="FE241" s="144"/>
      <c r="FF241" s="144"/>
      <c r="HW241" s="144"/>
      <c r="HX241" s="144"/>
      <c r="HY241" s="144"/>
      <c r="HZ241" s="144"/>
      <c r="IA241" s="144"/>
      <c r="IB241" s="144"/>
      <c r="IC241" s="144"/>
      <c r="ID241" s="144"/>
      <c r="IE241" s="144"/>
      <c r="IF241" s="144"/>
      <c r="IG241" s="144"/>
      <c r="IH241" s="144"/>
      <c r="II241" s="144"/>
      <c r="IJ241" s="144"/>
      <c r="IK241" s="144"/>
      <c r="LB241" s="144"/>
      <c r="LC241" s="144"/>
      <c r="LD241" s="144"/>
      <c r="LE241" s="144"/>
      <c r="LF241" s="144"/>
      <c r="LG241" s="144"/>
      <c r="LH241" s="144"/>
      <c r="LI241" s="144"/>
      <c r="LJ241" s="144"/>
      <c r="LK241" s="144"/>
      <c r="LL241" s="144"/>
      <c r="LM241" s="144"/>
      <c r="LN241" s="144"/>
      <c r="LO241" s="144"/>
      <c r="LP241" s="144"/>
      <c r="OG241" s="144"/>
      <c r="OH241" s="144"/>
      <c r="OI241" s="144"/>
      <c r="OJ241" s="144"/>
      <c r="OK241" s="144"/>
      <c r="OL241" s="144"/>
      <c r="OM241" s="144"/>
      <c r="ON241" s="144"/>
      <c r="OO241" s="144"/>
      <c r="OP241" s="144"/>
      <c r="OQ241" s="144"/>
      <c r="OR241" s="144"/>
      <c r="OS241" s="144"/>
      <c r="OT241" s="144"/>
      <c r="OU241" s="144"/>
    </row>
    <row r="242" spans="1:411">
      <c r="A242">
        <v>42</v>
      </c>
      <c r="B242">
        <v>388</v>
      </c>
      <c r="C242" t="s">
        <v>85</v>
      </c>
      <c r="D242" t="s">
        <v>173</v>
      </c>
      <c r="E242" s="257" t="s">
        <v>717</v>
      </c>
      <c r="F242" t="s">
        <v>83</v>
      </c>
      <c r="G242">
        <v>1</v>
      </c>
      <c r="H242">
        <v>931.88599999999997</v>
      </c>
      <c r="I242">
        <v>928.7</v>
      </c>
      <c r="J242">
        <v>926.47199999999998</v>
      </c>
      <c r="K242">
        <v>920.07</v>
      </c>
      <c r="L242">
        <v>913.03599999999994</v>
      </c>
      <c r="M242" s="258" t="s">
        <v>1350</v>
      </c>
      <c r="N242" s="258" t="s">
        <v>1351</v>
      </c>
      <c r="O242" s="5" t="s">
        <v>1734</v>
      </c>
      <c r="BM242" s="144"/>
      <c r="BN242" s="144"/>
      <c r="BO242" s="144"/>
      <c r="BP242" s="144"/>
      <c r="BQ242" s="144"/>
      <c r="BR242" s="144"/>
      <c r="BS242" s="144"/>
      <c r="BT242" s="144"/>
      <c r="BU242" s="144"/>
      <c r="BV242" s="144"/>
      <c r="BW242" s="144"/>
      <c r="BX242" s="144"/>
      <c r="BY242" s="144"/>
      <c r="BZ242" s="144"/>
      <c r="CA242" s="144"/>
      <c r="ER242" s="144"/>
      <c r="ES242" s="144"/>
      <c r="ET242" s="144"/>
      <c r="EU242" s="144"/>
      <c r="EV242" s="144"/>
      <c r="EW242" s="144"/>
      <c r="EX242" s="144"/>
      <c r="EY242" s="144"/>
      <c r="EZ242" s="144"/>
      <c r="FA242" s="144"/>
      <c r="FB242" s="144"/>
      <c r="FC242" s="144"/>
      <c r="FD242" s="144"/>
      <c r="FE242" s="144"/>
      <c r="FF242" s="144"/>
      <c r="HW242" s="144"/>
      <c r="HX242" s="144"/>
      <c r="HY242" s="144"/>
      <c r="HZ242" s="144"/>
      <c r="IA242" s="144"/>
      <c r="IB242" s="144"/>
      <c r="IC242" s="144"/>
      <c r="ID242" s="144"/>
      <c r="IE242" s="144"/>
      <c r="IF242" s="144"/>
      <c r="IG242" s="144"/>
      <c r="IH242" s="144"/>
      <c r="II242" s="144"/>
      <c r="IJ242" s="144"/>
      <c r="IK242" s="144"/>
      <c r="LB242" s="144"/>
      <c r="LC242" s="144"/>
      <c r="LD242" s="144"/>
      <c r="LE242" s="144"/>
      <c r="LF242" s="144"/>
      <c r="LG242" s="144"/>
      <c r="LH242" s="144"/>
      <c r="LI242" s="144"/>
      <c r="LJ242" s="144"/>
      <c r="LK242" s="144"/>
      <c r="LL242" s="144"/>
      <c r="LM242" s="144"/>
      <c r="LN242" s="144"/>
      <c r="LO242" s="144"/>
      <c r="LP242" s="144"/>
      <c r="OG242" s="144"/>
      <c r="OH242" s="144"/>
      <c r="OI242" s="144"/>
      <c r="OJ242" s="144"/>
      <c r="OK242" s="144"/>
      <c r="OL242" s="144"/>
      <c r="OM242" s="144"/>
      <c r="ON242" s="144"/>
      <c r="OO242" s="144"/>
      <c r="OP242" s="144"/>
      <c r="OQ242" s="144"/>
      <c r="OR242" s="144"/>
      <c r="OS242" s="144"/>
      <c r="OT242" s="144"/>
      <c r="OU242" s="144"/>
    </row>
    <row r="243" spans="1:411">
      <c r="A243">
        <v>42</v>
      </c>
      <c r="B243">
        <v>386</v>
      </c>
      <c r="C243" t="s">
        <v>85</v>
      </c>
      <c r="D243" t="s">
        <v>173</v>
      </c>
      <c r="E243" s="257" t="s">
        <v>716</v>
      </c>
      <c r="F243" t="s">
        <v>83</v>
      </c>
      <c r="G243">
        <v>1</v>
      </c>
      <c r="H243">
        <v>927.23099999999999</v>
      </c>
      <c r="I243">
        <v>922.91300000000001</v>
      </c>
      <c r="J243">
        <v>919.11900000000003</v>
      </c>
      <c r="K243">
        <v>914.84400000000005</v>
      </c>
      <c r="L243">
        <v>907.822</v>
      </c>
      <c r="M243" s="258" t="s">
        <v>1350</v>
      </c>
      <c r="N243" s="258" t="s">
        <v>1351</v>
      </c>
      <c r="O243" s="5" t="s">
        <v>1735</v>
      </c>
      <c r="BM243" s="144"/>
      <c r="BN243" s="144"/>
      <c r="BO243" s="144"/>
      <c r="BP243" s="144"/>
      <c r="BQ243" s="144"/>
      <c r="BR243" s="144"/>
      <c r="BS243" s="144"/>
      <c r="BT243" s="144"/>
      <c r="BU243" s="144"/>
      <c r="BV243" s="144"/>
      <c r="BW243" s="144"/>
      <c r="BX243" s="144"/>
      <c r="BY243" s="144"/>
      <c r="BZ243" s="144"/>
      <c r="CA243" s="144"/>
      <c r="ER243" s="144"/>
      <c r="ES243" s="144"/>
      <c r="ET243" s="144"/>
      <c r="EU243" s="144"/>
      <c r="EV243" s="144"/>
      <c r="EW243" s="144"/>
      <c r="EX243" s="144"/>
      <c r="EY243" s="144"/>
      <c r="EZ243" s="144"/>
      <c r="FA243" s="144"/>
      <c r="FB243" s="144"/>
      <c r="FC243" s="144"/>
      <c r="FD243" s="144"/>
      <c r="FE243" s="144"/>
      <c r="FF243" s="144"/>
      <c r="HW243" s="144"/>
      <c r="HX243" s="144"/>
      <c r="HY243" s="144"/>
      <c r="HZ243" s="144"/>
      <c r="IA243" s="144"/>
      <c r="IB243" s="144"/>
      <c r="IC243" s="144"/>
      <c r="ID243" s="144"/>
      <c r="IE243" s="144"/>
      <c r="IF243" s="144"/>
      <c r="IG243" s="144"/>
      <c r="IH243" s="144"/>
      <c r="II243" s="144"/>
      <c r="IJ243" s="144"/>
      <c r="IK243" s="144"/>
      <c r="LB243" s="144"/>
      <c r="LC243" s="144"/>
      <c r="LD243" s="144"/>
      <c r="LE243" s="144"/>
      <c r="LF243" s="144"/>
      <c r="LG243" s="144"/>
      <c r="LH243" s="144"/>
      <c r="LI243" s="144"/>
      <c r="LJ243" s="144"/>
      <c r="LK243" s="144"/>
      <c r="LL243" s="144"/>
      <c r="LM243" s="144"/>
      <c r="LN243" s="144"/>
      <c r="LO243" s="144"/>
      <c r="LP243" s="144"/>
      <c r="OG243" s="144"/>
      <c r="OH243" s="144"/>
      <c r="OI243" s="144"/>
      <c r="OJ243" s="144"/>
      <c r="OK243" s="144"/>
      <c r="OL243" s="144"/>
      <c r="OM243" s="144"/>
      <c r="ON243" s="144"/>
      <c r="OO243" s="144"/>
      <c r="OP243" s="144"/>
      <c r="OQ243" s="144"/>
      <c r="OR243" s="144"/>
      <c r="OS243" s="144"/>
      <c r="OT243" s="144"/>
      <c r="OU243" s="144"/>
    </row>
    <row r="244" spans="1:411">
      <c r="A244">
        <v>40</v>
      </c>
      <c r="B244">
        <v>407</v>
      </c>
      <c r="C244" t="s">
        <v>85</v>
      </c>
      <c r="D244" t="s">
        <v>173</v>
      </c>
      <c r="E244" s="257" t="s">
        <v>18511</v>
      </c>
      <c r="F244" t="s">
        <v>84</v>
      </c>
      <c r="G244">
        <v>1</v>
      </c>
      <c r="H244">
        <v>932.18499999999995</v>
      </c>
      <c r="I244">
        <v>928.87800000000004</v>
      </c>
      <c r="J244">
        <v>926.30899999999997</v>
      </c>
      <c r="K244">
        <v>923.05200000000002</v>
      </c>
      <c r="L244">
        <v>917.61099999999999</v>
      </c>
      <c r="M244" s="258" t="s">
        <v>1350</v>
      </c>
      <c r="N244" s="258" t="s">
        <v>1351</v>
      </c>
      <c r="O244" s="5" t="s">
        <v>1736</v>
      </c>
      <c r="BM244" s="144"/>
      <c r="BN244" s="144"/>
      <c r="BO244" s="144"/>
      <c r="BP244" s="144"/>
      <c r="BQ244" s="144"/>
      <c r="BR244" s="144"/>
      <c r="BS244" s="144"/>
      <c r="BT244" s="144"/>
      <c r="BU244" s="144"/>
      <c r="BV244" s="144"/>
      <c r="BW244" s="144"/>
      <c r="BX244" s="144"/>
      <c r="BY244" s="144"/>
      <c r="BZ244" s="144"/>
      <c r="CA244" s="144"/>
      <c r="ER244" s="144"/>
      <c r="ES244" s="144"/>
      <c r="ET244" s="144"/>
      <c r="EU244" s="144"/>
      <c r="EV244" s="144"/>
      <c r="EW244" s="144"/>
      <c r="EX244" s="144"/>
      <c r="EY244" s="144"/>
      <c r="EZ244" s="144"/>
      <c r="FA244" s="144"/>
      <c r="FB244" s="144"/>
      <c r="FC244" s="144"/>
      <c r="FD244" s="144"/>
      <c r="FE244" s="144"/>
      <c r="FF244" s="144"/>
      <c r="HW244" s="144"/>
      <c r="HX244" s="144"/>
      <c r="HY244" s="144"/>
      <c r="HZ244" s="144"/>
      <c r="IA244" s="144"/>
      <c r="IB244" s="144"/>
      <c r="IC244" s="144"/>
      <c r="ID244" s="144"/>
      <c r="IE244" s="144"/>
      <c r="IF244" s="144"/>
      <c r="IG244" s="144"/>
      <c r="IH244" s="144"/>
      <c r="II244" s="144"/>
      <c r="IJ244" s="144"/>
      <c r="IK244" s="144"/>
      <c r="LB244" s="144"/>
      <c r="LC244" s="144"/>
      <c r="LD244" s="144"/>
      <c r="LE244" s="144"/>
      <c r="LF244" s="144"/>
      <c r="LG244" s="144"/>
      <c r="LH244" s="144"/>
      <c r="LI244" s="144"/>
      <c r="LJ244" s="144"/>
      <c r="LK244" s="144"/>
      <c r="LL244" s="144"/>
      <c r="LM244" s="144"/>
      <c r="LN244" s="144"/>
      <c r="LO244" s="144"/>
      <c r="LP244" s="144"/>
      <c r="OG244" s="144"/>
      <c r="OH244" s="144"/>
      <c r="OI244" s="144"/>
      <c r="OJ244" s="144"/>
      <c r="OK244" s="144"/>
      <c r="OL244" s="144"/>
      <c r="OM244" s="144"/>
      <c r="ON244" s="144"/>
      <c r="OO244" s="144"/>
      <c r="OP244" s="144"/>
      <c r="OQ244" s="144"/>
      <c r="OR244" s="144"/>
      <c r="OS244" s="144"/>
      <c r="OT244" s="144"/>
      <c r="OU244" s="144"/>
    </row>
    <row r="245" spans="1:411">
      <c r="A245">
        <v>39</v>
      </c>
      <c r="B245">
        <v>411</v>
      </c>
      <c r="C245" t="s">
        <v>85</v>
      </c>
      <c r="D245" t="s">
        <v>173</v>
      </c>
      <c r="E245" s="257" t="s">
        <v>176</v>
      </c>
      <c r="F245" t="s">
        <v>84</v>
      </c>
      <c r="G245">
        <v>1</v>
      </c>
      <c r="H245">
        <v>924.16399999999999</v>
      </c>
      <c r="I245">
        <v>922.58600000000001</v>
      </c>
      <c r="J245">
        <v>920.02</v>
      </c>
      <c r="K245">
        <v>915.32399999999996</v>
      </c>
      <c r="L245">
        <v>909.38</v>
      </c>
      <c r="M245" s="258" t="s">
        <v>1350</v>
      </c>
      <c r="N245" s="258" t="s">
        <v>1351</v>
      </c>
      <c r="O245" s="5" t="s">
        <v>1737</v>
      </c>
      <c r="BM245" s="144"/>
      <c r="BN245" s="144"/>
      <c r="BO245" s="144"/>
      <c r="BP245" s="144"/>
      <c r="BQ245" s="144"/>
      <c r="BR245" s="144"/>
      <c r="BS245" s="144"/>
      <c r="BT245" s="144"/>
      <c r="BU245" s="144"/>
      <c r="BV245" s="144"/>
      <c r="BW245" s="144"/>
      <c r="BX245" s="144"/>
      <c r="BY245" s="144"/>
      <c r="BZ245" s="144"/>
      <c r="CA245" s="144"/>
      <c r="ER245" s="144"/>
      <c r="ES245" s="144"/>
      <c r="ET245" s="144"/>
      <c r="EU245" s="144"/>
      <c r="EV245" s="144"/>
      <c r="EW245" s="144"/>
      <c r="EX245" s="144"/>
      <c r="EY245" s="144"/>
      <c r="EZ245" s="144"/>
      <c r="FA245" s="144"/>
      <c r="FB245" s="144"/>
      <c r="FC245" s="144"/>
      <c r="FD245" s="144"/>
      <c r="FE245" s="144"/>
      <c r="FF245" s="144"/>
      <c r="HW245" s="144"/>
      <c r="HX245" s="144"/>
      <c r="HY245" s="144"/>
      <c r="HZ245" s="144"/>
      <c r="IA245" s="144"/>
      <c r="IB245" s="144"/>
      <c r="IC245" s="144"/>
      <c r="ID245" s="144"/>
      <c r="IE245" s="144"/>
      <c r="IF245" s="144"/>
      <c r="IG245" s="144"/>
      <c r="IH245" s="144"/>
      <c r="II245" s="144"/>
      <c r="IJ245" s="144"/>
      <c r="IK245" s="144"/>
      <c r="LB245" s="144"/>
      <c r="LC245" s="144"/>
      <c r="LD245" s="144"/>
      <c r="LE245" s="144"/>
      <c r="LF245" s="144"/>
      <c r="LG245" s="144"/>
      <c r="LH245" s="144"/>
      <c r="LI245" s="144"/>
      <c r="LJ245" s="144"/>
      <c r="LK245" s="144"/>
      <c r="LL245" s="144"/>
      <c r="LM245" s="144"/>
      <c r="LN245" s="144"/>
      <c r="LO245" s="144"/>
      <c r="LP245" s="144"/>
      <c r="OG245" s="144"/>
      <c r="OH245" s="144"/>
      <c r="OI245" s="144"/>
      <c r="OJ245" s="144"/>
      <c r="OK245" s="144"/>
      <c r="OL245" s="144"/>
      <c r="OM245" s="144"/>
      <c r="ON245" s="144"/>
      <c r="OO245" s="144"/>
      <c r="OP245" s="144"/>
      <c r="OQ245" s="144"/>
      <c r="OR245" s="144"/>
      <c r="OS245" s="144"/>
      <c r="OT245" s="144"/>
      <c r="OU245" s="144"/>
    </row>
    <row r="246" spans="1:411">
      <c r="A246">
        <v>86</v>
      </c>
      <c r="B246">
        <v>424</v>
      </c>
      <c r="C246" t="s">
        <v>85</v>
      </c>
      <c r="D246" t="s">
        <v>341</v>
      </c>
      <c r="E246" s="257" t="s">
        <v>384</v>
      </c>
      <c r="F246" t="s">
        <v>83</v>
      </c>
      <c r="G246">
        <v>1</v>
      </c>
      <c r="H246">
        <v>934.73900000000003</v>
      </c>
      <c r="I246">
        <v>933.125</v>
      </c>
      <c r="J246">
        <v>929.33299999999997</v>
      </c>
      <c r="K246">
        <v>926.29</v>
      </c>
      <c r="L246">
        <v>921.58199999999999</v>
      </c>
      <c r="M246" s="258" t="s">
        <v>1350</v>
      </c>
      <c r="N246" s="258" t="s">
        <v>1351</v>
      </c>
      <c r="O246" s="5" t="s">
        <v>1738</v>
      </c>
      <c r="BM246" s="144"/>
      <c r="BN246" s="144"/>
      <c r="BO246" s="144"/>
      <c r="BP246" s="144"/>
      <c r="BQ246" s="144"/>
      <c r="BR246" s="144"/>
      <c r="BS246" s="144"/>
      <c r="BT246" s="144"/>
      <c r="BU246" s="144"/>
      <c r="BV246" s="144"/>
      <c r="BW246" s="144"/>
      <c r="BX246" s="144"/>
      <c r="BY246" s="144"/>
      <c r="BZ246" s="144"/>
      <c r="CA246" s="144"/>
      <c r="ER246" s="144"/>
      <c r="ES246" s="144"/>
      <c r="ET246" s="144"/>
      <c r="EU246" s="144"/>
      <c r="EV246" s="144"/>
      <c r="EW246" s="144"/>
      <c r="EX246" s="144"/>
      <c r="EY246" s="144"/>
      <c r="EZ246" s="144"/>
      <c r="FA246" s="144"/>
      <c r="FB246" s="144"/>
      <c r="FC246" s="144"/>
      <c r="FD246" s="144"/>
      <c r="FE246" s="144"/>
      <c r="FF246" s="144"/>
      <c r="HW246" s="144"/>
      <c r="HX246" s="144"/>
      <c r="HY246" s="144"/>
      <c r="HZ246" s="144"/>
      <c r="IA246" s="144"/>
      <c r="IB246" s="144"/>
      <c r="IC246" s="144"/>
      <c r="ID246" s="144"/>
      <c r="IE246" s="144"/>
      <c r="IF246" s="144"/>
      <c r="IG246" s="144"/>
      <c r="IH246" s="144"/>
      <c r="II246" s="144"/>
      <c r="IJ246" s="144"/>
      <c r="IK246" s="144"/>
      <c r="LB246" s="144"/>
      <c r="LC246" s="144"/>
      <c r="LD246" s="144"/>
      <c r="LE246" s="144"/>
      <c r="LF246" s="144"/>
      <c r="LG246" s="144"/>
      <c r="LH246" s="144"/>
      <c r="LI246" s="144"/>
      <c r="LJ246" s="144"/>
      <c r="LK246" s="144"/>
      <c r="LL246" s="144"/>
      <c r="LM246" s="144"/>
      <c r="LN246" s="144"/>
      <c r="LO246" s="144"/>
      <c r="LP246" s="144"/>
      <c r="OG246" s="144"/>
      <c r="OH246" s="144"/>
      <c r="OI246" s="144"/>
      <c r="OJ246" s="144"/>
      <c r="OK246" s="144"/>
      <c r="OL246" s="144"/>
      <c r="OM246" s="144"/>
      <c r="ON246" s="144"/>
      <c r="OO246" s="144"/>
      <c r="OP246" s="144"/>
      <c r="OQ246" s="144"/>
      <c r="OR246" s="144"/>
      <c r="OS246" s="144"/>
      <c r="OT246" s="144"/>
      <c r="OU246" s="144"/>
    </row>
    <row r="247" spans="1:411">
      <c r="A247">
        <v>87</v>
      </c>
      <c r="B247">
        <v>432</v>
      </c>
      <c r="C247" t="s">
        <v>85</v>
      </c>
      <c r="D247" t="s">
        <v>341</v>
      </c>
      <c r="E247" s="257" t="s">
        <v>675</v>
      </c>
      <c r="F247" t="s">
        <v>84</v>
      </c>
      <c r="G247">
        <v>1</v>
      </c>
      <c r="H247">
        <v>933.58399999999995</v>
      </c>
      <c r="I247">
        <v>931.40700000000004</v>
      </c>
      <c r="J247">
        <v>929.19100000000003</v>
      </c>
      <c r="K247">
        <v>927.173</v>
      </c>
      <c r="L247">
        <v>923.94799999999998</v>
      </c>
      <c r="M247" s="258" t="s">
        <v>1350</v>
      </c>
      <c r="N247" s="258" t="s">
        <v>1351</v>
      </c>
      <c r="O247" s="5" t="s">
        <v>1739</v>
      </c>
      <c r="BM247" s="144"/>
      <c r="BN247" s="144"/>
      <c r="BO247" s="144"/>
      <c r="BP247" s="144"/>
      <c r="BQ247" s="144"/>
      <c r="BR247" s="144"/>
      <c r="BS247" s="144"/>
      <c r="BT247" s="144"/>
      <c r="BU247" s="144"/>
      <c r="BV247" s="144"/>
      <c r="BW247" s="144"/>
      <c r="BX247" s="144"/>
      <c r="BY247" s="144"/>
      <c r="BZ247" s="144"/>
      <c r="CA247" s="144"/>
      <c r="ER247" s="144"/>
      <c r="ES247" s="144"/>
      <c r="ET247" s="144"/>
      <c r="EU247" s="144"/>
      <c r="EV247" s="144"/>
      <c r="EW247" s="144"/>
      <c r="EX247" s="144"/>
      <c r="EY247" s="144"/>
      <c r="EZ247" s="144"/>
      <c r="FA247" s="144"/>
      <c r="FB247" s="144"/>
      <c r="FC247" s="144"/>
      <c r="FD247" s="144"/>
      <c r="FE247" s="144"/>
      <c r="FF247" s="144"/>
      <c r="HW247" s="144"/>
      <c r="HX247" s="144"/>
      <c r="HY247" s="144"/>
      <c r="HZ247" s="144"/>
      <c r="IA247" s="144"/>
      <c r="IB247" s="144"/>
      <c r="IC247" s="144"/>
      <c r="ID247" s="144"/>
      <c r="IE247" s="144"/>
      <c r="IF247" s="144"/>
      <c r="IG247" s="144"/>
      <c r="IH247" s="144"/>
      <c r="II247" s="144"/>
      <c r="IJ247" s="144"/>
      <c r="IK247" s="144"/>
      <c r="LB247" s="144"/>
      <c r="LC247" s="144"/>
      <c r="LD247" s="144"/>
      <c r="LE247" s="144"/>
      <c r="LF247" s="144"/>
      <c r="LG247" s="144"/>
      <c r="LH247" s="144"/>
      <c r="LI247" s="144"/>
      <c r="LJ247" s="144"/>
      <c r="LK247" s="144"/>
      <c r="LL247" s="144"/>
      <c r="LM247" s="144"/>
      <c r="LN247" s="144"/>
      <c r="LO247" s="144"/>
      <c r="LP247" s="144"/>
      <c r="OG247" s="144"/>
      <c r="OH247" s="144"/>
      <c r="OI247" s="144"/>
      <c r="OJ247" s="144"/>
      <c r="OK247" s="144"/>
      <c r="OL247" s="144"/>
      <c r="OM247" s="144"/>
      <c r="ON247" s="144"/>
      <c r="OO247" s="144"/>
      <c r="OP247" s="144"/>
      <c r="OQ247" s="144"/>
      <c r="OR247" s="144"/>
      <c r="OS247" s="144"/>
      <c r="OT247" s="144"/>
      <c r="OU247" s="144"/>
    </row>
    <row r="248" spans="1:411">
      <c r="A248">
        <v>87</v>
      </c>
      <c r="B248">
        <v>430</v>
      </c>
      <c r="C248" t="s">
        <v>85</v>
      </c>
      <c r="D248" t="s">
        <v>341</v>
      </c>
      <c r="E248" s="257" t="s">
        <v>144</v>
      </c>
      <c r="F248" t="s">
        <v>84</v>
      </c>
      <c r="G248">
        <v>1</v>
      </c>
      <c r="H248">
        <v>931.40700000000004</v>
      </c>
      <c r="I248">
        <v>930.05899999999997</v>
      </c>
      <c r="J248">
        <v>928.40099999999995</v>
      </c>
      <c r="K248">
        <v>926.74300000000005</v>
      </c>
      <c r="L248">
        <v>924.16200000000003</v>
      </c>
      <c r="M248" s="258" t="s">
        <v>1350</v>
      </c>
      <c r="N248" s="258" t="s">
        <v>1351</v>
      </c>
      <c r="O248" s="5" t="s">
        <v>1740</v>
      </c>
      <c r="BM248" s="144"/>
      <c r="BN248" s="144"/>
      <c r="BO248" s="144"/>
      <c r="BP248" s="144"/>
      <c r="BQ248" s="144"/>
      <c r="BR248" s="144"/>
      <c r="BS248" s="144"/>
      <c r="BT248" s="144"/>
      <c r="BU248" s="144"/>
      <c r="BV248" s="144"/>
      <c r="BW248" s="144"/>
      <c r="BX248" s="144"/>
      <c r="BY248" s="144"/>
      <c r="BZ248" s="144"/>
      <c r="CA248" s="144"/>
      <c r="ER248" s="144"/>
      <c r="ES248" s="144"/>
      <c r="ET248" s="144"/>
      <c r="EU248" s="144"/>
      <c r="EV248" s="144"/>
      <c r="EW248" s="144"/>
      <c r="EX248" s="144"/>
      <c r="EY248" s="144"/>
      <c r="EZ248" s="144"/>
      <c r="FA248" s="144"/>
      <c r="FB248" s="144"/>
      <c r="FC248" s="144"/>
      <c r="FD248" s="144"/>
      <c r="FE248" s="144"/>
      <c r="FF248" s="144"/>
      <c r="HW248" s="144"/>
      <c r="HX248" s="144"/>
      <c r="HY248" s="144"/>
      <c r="HZ248" s="144"/>
      <c r="IA248" s="144"/>
      <c r="IB248" s="144"/>
      <c r="IC248" s="144"/>
      <c r="ID248" s="144"/>
      <c r="IE248" s="144"/>
      <c r="IF248" s="144"/>
      <c r="IG248" s="144"/>
      <c r="IH248" s="144"/>
      <c r="II248" s="144"/>
      <c r="IJ248" s="144"/>
      <c r="IK248" s="144"/>
      <c r="LB248" s="144"/>
      <c r="LC248" s="144"/>
      <c r="LD248" s="144"/>
      <c r="LE248" s="144"/>
      <c r="LF248" s="144"/>
      <c r="LG248" s="144"/>
      <c r="LH248" s="144"/>
      <c r="LI248" s="144"/>
      <c r="LJ248" s="144"/>
      <c r="LK248" s="144"/>
      <c r="LL248" s="144"/>
      <c r="LM248" s="144"/>
      <c r="LN248" s="144"/>
      <c r="LO248" s="144"/>
      <c r="LP248" s="144"/>
      <c r="OG248" s="144"/>
      <c r="OH248" s="144"/>
      <c r="OI248" s="144"/>
      <c r="OJ248" s="144"/>
      <c r="OK248" s="144"/>
      <c r="OL248" s="144"/>
      <c r="OM248" s="144"/>
      <c r="ON248" s="144"/>
      <c r="OO248" s="144"/>
      <c r="OP248" s="144"/>
      <c r="OQ248" s="144"/>
      <c r="OR248" s="144"/>
      <c r="OS248" s="144"/>
      <c r="OT248" s="144"/>
      <c r="OU248" s="144"/>
    </row>
    <row r="249" spans="1:411">
      <c r="A249">
        <v>87</v>
      </c>
      <c r="B249">
        <v>433</v>
      </c>
      <c r="C249" t="s">
        <v>85</v>
      </c>
      <c r="D249" t="s">
        <v>341</v>
      </c>
      <c r="E249" s="257" t="s">
        <v>395</v>
      </c>
      <c r="F249" t="s">
        <v>84</v>
      </c>
      <c r="G249">
        <v>1</v>
      </c>
      <c r="H249">
        <v>932.346</v>
      </c>
      <c r="I249">
        <v>929.84500000000003</v>
      </c>
      <c r="J249">
        <v>927.173</v>
      </c>
      <c r="K249">
        <v>925.46500000000003</v>
      </c>
      <c r="L249">
        <v>922.21799999999996</v>
      </c>
      <c r="M249" s="258" t="s">
        <v>1350</v>
      </c>
      <c r="N249" s="258" t="s">
        <v>1351</v>
      </c>
      <c r="O249" s="5" t="s">
        <v>1741</v>
      </c>
      <c r="BM249" s="144"/>
      <c r="BN249" s="144"/>
      <c r="BO249" s="144"/>
      <c r="BP249" s="144"/>
      <c r="BQ249" s="144"/>
      <c r="BR249" s="144"/>
      <c r="BS249" s="144"/>
      <c r="BT249" s="144"/>
      <c r="BU249" s="144"/>
      <c r="BV249" s="144"/>
      <c r="BW249" s="144"/>
      <c r="BX249" s="144"/>
      <c r="BY249" s="144"/>
      <c r="BZ249" s="144"/>
      <c r="CA249" s="144"/>
      <c r="ER249" s="144"/>
      <c r="ES249" s="144"/>
      <c r="ET249" s="144"/>
      <c r="EU249" s="144"/>
      <c r="EV249" s="144"/>
      <c r="EW249" s="144"/>
      <c r="EX249" s="144"/>
      <c r="EY249" s="144"/>
      <c r="EZ249" s="144"/>
      <c r="FA249" s="144"/>
      <c r="FB249" s="144"/>
      <c r="FC249" s="144"/>
      <c r="FD249" s="144"/>
      <c r="FE249" s="144"/>
      <c r="FF249" s="144"/>
      <c r="HW249" s="144"/>
      <c r="HX249" s="144"/>
      <c r="HY249" s="144"/>
      <c r="HZ249" s="144"/>
      <c r="IA249" s="144"/>
      <c r="IB249" s="144"/>
      <c r="IC249" s="144"/>
      <c r="ID249" s="144"/>
      <c r="IE249" s="144"/>
      <c r="IF249" s="144"/>
      <c r="IG249" s="144"/>
      <c r="IH249" s="144"/>
      <c r="II249" s="144"/>
      <c r="IJ249" s="144"/>
      <c r="IK249" s="144"/>
      <c r="LB249" s="144"/>
      <c r="LC249" s="144"/>
      <c r="LD249" s="144"/>
      <c r="LE249" s="144"/>
      <c r="LF249" s="144"/>
      <c r="LG249" s="144"/>
      <c r="LH249" s="144"/>
      <c r="LI249" s="144"/>
      <c r="LJ249" s="144"/>
      <c r="LK249" s="144"/>
      <c r="LL249" s="144"/>
      <c r="LM249" s="144"/>
      <c r="LN249" s="144"/>
      <c r="LO249" s="144"/>
      <c r="LP249" s="144"/>
      <c r="OG249" s="144"/>
      <c r="OH249" s="144"/>
      <c r="OI249" s="144"/>
      <c r="OJ249" s="144"/>
      <c r="OK249" s="144"/>
      <c r="OL249" s="144"/>
      <c r="OM249" s="144"/>
      <c r="ON249" s="144"/>
      <c r="OO249" s="144"/>
      <c r="OP249" s="144"/>
      <c r="OQ249" s="144"/>
      <c r="OR249" s="144"/>
      <c r="OS249" s="144"/>
      <c r="OT249" s="144"/>
      <c r="OU249" s="144"/>
    </row>
    <row r="250" spans="1:411">
      <c r="A250">
        <v>87</v>
      </c>
      <c r="B250">
        <v>431</v>
      </c>
      <c r="C250" t="s">
        <v>85</v>
      </c>
      <c r="D250" t="s">
        <v>341</v>
      </c>
      <c r="E250" s="257" t="s">
        <v>726</v>
      </c>
      <c r="F250" t="s">
        <v>84</v>
      </c>
      <c r="G250">
        <v>1</v>
      </c>
      <c r="H250">
        <v>929.84500000000003</v>
      </c>
      <c r="I250">
        <v>926.59900000000005</v>
      </c>
      <c r="J250">
        <v>924.45799999999997</v>
      </c>
      <c r="K250">
        <v>922.79499999999996</v>
      </c>
      <c r="L250">
        <v>919.77</v>
      </c>
      <c r="M250" s="258" t="s">
        <v>1350</v>
      </c>
      <c r="N250" s="258" t="s">
        <v>1351</v>
      </c>
      <c r="O250" s="5" t="s">
        <v>1742</v>
      </c>
      <c r="BM250" s="144"/>
      <c r="BN250" s="144"/>
      <c r="BO250" s="144"/>
      <c r="BP250" s="144"/>
      <c r="BQ250" s="144"/>
      <c r="BR250" s="144"/>
      <c r="BS250" s="144"/>
      <c r="BT250" s="144"/>
      <c r="BU250" s="144"/>
      <c r="BV250" s="144"/>
      <c r="BW250" s="144"/>
      <c r="BX250" s="144"/>
      <c r="BY250" s="144"/>
      <c r="BZ250" s="144"/>
      <c r="CA250" s="144"/>
      <c r="ER250" s="144"/>
      <c r="ES250" s="144"/>
      <c r="ET250" s="144"/>
      <c r="EU250" s="144"/>
      <c r="EV250" s="144"/>
      <c r="EW250" s="144"/>
      <c r="EX250" s="144"/>
      <c r="EY250" s="144"/>
      <c r="EZ250" s="144"/>
      <c r="FA250" s="144"/>
      <c r="FB250" s="144"/>
      <c r="FC250" s="144"/>
      <c r="FD250" s="144"/>
      <c r="FE250" s="144"/>
      <c r="FF250" s="144"/>
      <c r="HW250" s="144"/>
      <c r="HX250" s="144"/>
      <c r="HY250" s="144"/>
      <c r="HZ250" s="144"/>
      <c r="IA250" s="144"/>
      <c r="IB250" s="144"/>
      <c r="IC250" s="144"/>
      <c r="ID250" s="144"/>
      <c r="IE250" s="144"/>
      <c r="IF250" s="144"/>
      <c r="IG250" s="144"/>
      <c r="IH250" s="144"/>
      <c r="II250" s="144"/>
      <c r="IJ250" s="144"/>
      <c r="IK250" s="144"/>
      <c r="LB250" s="144"/>
      <c r="LC250" s="144"/>
      <c r="LD250" s="144"/>
      <c r="LE250" s="144"/>
      <c r="LF250" s="144"/>
      <c r="LG250" s="144"/>
      <c r="LH250" s="144"/>
      <c r="LI250" s="144"/>
      <c r="LJ250" s="144"/>
      <c r="LK250" s="144"/>
      <c r="LL250" s="144"/>
      <c r="LM250" s="144"/>
      <c r="LN250" s="144"/>
      <c r="LO250" s="144"/>
      <c r="LP250" s="144"/>
      <c r="OG250" s="144"/>
      <c r="OH250" s="144"/>
      <c r="OI250" s="144"/>
      <c r="OJ250" s="144"/>
      <c r="OK250" s="144"/>
      <c r="OL250" s="144"/>
      <c r="OM250" s="144"/>
      <c r="ON250" s="144"/>
      <c r="OO250" s="144"/>
      <c r="OP250" s="144"/>
      <c r="OQ250" s="144"/>
      <c r="OR250" s="144"/>
      <c r="OS250" s="144"/>
      <c r="OT250" s="144"/>
      <c r="OU250" s="144"/>
    </row>
    <row r="251" spans="1:411">
      <c r="A251">
        <v>87</v>
      </c>
      <c r="B251">
        <v>428</v>
      </c>
      <c r="C251" t="s">
        <v>85</v>
      </c>
      <c r="D251" t="s">
        <v>341</v>
      </c>
      <c r="E251" s="257" t="s">
        <v>699</v>
      </c>
      <c r="F251" t="s">
        <v>84</v>
      </c>
      <c r="G251">
        <v>1</v>
      </c>
      <c r="H251">
        <v>929.70100000000002</v>
      </c>
      <c r="I251">
        <v>926.16899999999998</v>
      </c>
      <c r="J251">
        <v>924.16200000000003</v>
      </c>
      <c r="K251">
        <v>922.50099999999998</v>
      </c>
      <c r="L251">
        <v>919.55499999999995</v>
      </c>
      <c r="M251" s="258" t="s">
        <v>1350</v>
      </c>
      <c r="N251" s="258" t="s">
        <v>1351</v>
      </c>
      <c r="O251" s="5" t="s">
        <v>1743</v>
      </c>
      <c r="BM251" s="144"/>
      <c r="BN251" s="144"/>
      <c r="BO251" s="144"/>
      <c r="BP251" s="144"/>
      <c r="BQ251" s="144"/>
      <c r="BR251" s="144"/>
      <c r="BS251" s="144"/>
      <c r="BT251" s="144"/>
      <c r="BU251" s="144"/>
      <c r="BV251" s="144"/>
      <c r="BW251" s="144"/>
      <c r="BX251" s="144"/>
      <c r="BY251" s="144"/>
      <c r="BZ251" s="144"/>
      <c r="CA251" s="144"/>
      <c r="ER251" s="144"/>
      <c r="ES251" s="144"/>
      <c r="ET251" s="144"/>
      <c r="EU251" s="144"/>
      <c r="EV251" s="144"/>
      <c r="EW251" s="144"/>
      <c r="EX251" s="144"/>
      <c r="EY251" s="144"/>
      <c r="EZ251" s="144"/>
      <c r="FA251" s="144"/>
      <c r="FB251" s="144"/>
      <c r="FC251" s="144"/>
      <c r="FD251" s="144"/>
      <c r="FE251" s="144"/>
      <c r="FF251" s="144"/>
      <c r="HW251" s="144"/>
      <c r="HX251" s="144"/>
      <c r="HY251" s="144"/>
      <c r="HZ251" s="144"/>
      <c r="IA251" s="144"/>
      <c r="IB251" s="144"/>
      <c r="IC251" s="144"/>
      <c r="ID251" s="144"/>
      <c r="IE251" s="144"/>
      <c r="IF251" s="144"/>
      <c r="IG251" s="144"/>
      <c r="IH251" s="144"/>
      <c r="II251" s="144"/>
      <c r="IJ251" s="144"/>
      <c r="IK251" s="144"/>
      <c r="LB251" s="144"/>
      <c r="LC251" s="144"/>
      <c r="LD251" s="144"/>
      <c r="LE251" s="144"/>
      <c r="LF251" s="144"/>
      <c r="LG251" s="144"/>
      <c r="LH251" s="144"/>
      <c r="LI251" s="144"/>
      <c r="LJ251" s="144"/>
      <c r="LK251" s="144"/>
      <c r="LL251" s="144"/>
      <c r="LM251" s="144"/>
      <c r="LN251" s="144"/>
      <c r="LO251" s="144"/>
      <c r="LP251" s="144"/>
      <c r="OG251" s="144"/>
      <c r="OH251" s="144"/>
      <c r="OI251" s="144"/>
      <c r="OJ251" s="144"/>
      <c r="OK251" s="144"/>
      <c r="OL251" s="144"/>
      <c r="OM251" s="144"/>
      <c r="ON251" s="144"/>
      <c r="OO251" s="144"/>
      <c r="OP251" s="144"/>
      <c r="OQ251" s="144"/>
      <c r="OR251" s="144"/>
      <c r="OS251" s="144"/>
      <c r="OT251" s="144"/>
      <c r="OU251" s="144"/>
    </row>
    <row r="252" spans="1:411">
      <c r="A252">
        <v>38</v>
      </c>
      <c r="B252">
        <v>438</v>
      </c>
      <c r="C252" t="s">
        <v>85</v>
      </c>
      <c r="D252" t="s">
        <v>357</v>
      </c>
      <c r="E252" s="257" t="s">
        <v>685</v>
      </c>
      <c r="F252" t="s">
        <v>83</v>
      </c>
      <c r="G252">
        <v>1</v>
      </c>
      <c r="H252">
        <v>614.01300000000003</v>
      </c>
      <c r="I252">
        <v>612.15099999999995</v>
      </c>
      <c r="J252">
        <v>610.11199999999997</v>
      </c>
      <c r="K252">
        <v>607.40499999999997</v>
      </c>
      <c r="L252">
        <v>604.18700000000001</v>
      </c>
      <c r="M252" s="258" t="s">
        <v>1350</v>
      </c>
      <c r="N252" s="258" t="s">
        <v>1351</v>
      </c>
      <c r="O252" s="5" t="s">
        <v>1744</v>
      </c>
      <c r="BM252" s="144"/>
      <c r="BN252" s="144"/>
      <c r="BO252" s="144"/>
      <c r="BP252" s="144"/>
      <c r="BQ252" s="144"/>
      <c r="BR252" s="144"/>
      <c r="BS252" s="144"/>
      <c r="BT252" s="144"/>
      <c r="BU252" s="144"/>
      <c r="BV252" s="144"/>
      <c r="BW252" s="144"/>
      <c r="BX252" s="144"/>
      <c r="BY252" s="144"/>
      <c r="BZ252" s="144"/>
      <c r="CA252" s="144"/>
      <c r="ER252" s="144"/>
      <c r="ES252" s="144"/>
      <c r="ET252" s="144"/>
      <c r="EU252" s="144"/>
      <c r="EV252" s="144"/>
      <c r="EW252" s="144"/>
      <c r="EX252" s="144"/>
      <c r="EY252" s="144"/>
      <c r="EZ252" s="144"/>
      <c r="FA252" s="144"/>
      <c r="FB252" s="144"/>
      <c r="FC252" s="144"/>
      <c r="FD252" s="144"/>
      <c r="FE252" s="144"/>
      <c r="FF252" s="144"/>
      <c r="HW252" s="144"/>
      <c r="HX252" s="144"/>
      <c r="HY252" s="144"/>
      <c r="HZ252" s="144"/>
      <c r="IA252" s="144"/>
      <c r="IB252" s="144"/>
      <c r="IC252" s="144"/>
      <c r="ID252" s="144"/>
      <c r="IE252" s="144"/>
      <c r="IF252" s="144"/>
      <c r="IG252" s="144"/>
      <c r="IH252" s="144"/>
      <c r="II252" s="144"/>
      <c r="IJ252" s="144"/>
      <c r="IK252" s="144"/>
      <c r="LB252" s="144"/>
      <c r="LC252" s="144"/>
      <c r="LD252" s="144"/>
      <c r="LE252" s="144"/>
      <c r="LF252" s="144"/>
      <c r="LG252" s="144"/>
      <c r="LH252" s="144"/>
      <c r="LI252" s="144"/>
      <c r="LJ252" s="144"/>
      <c r="LK252" s="144"/>
      <c r="LL252" s="144"/>
      <c r="LM252" s="144"/>
      <c r="LN252" s="144"/>
      <c r="LO252" s="144"/>
      <c r="LP252" s="144"/>
      <c r="OG252" s="144"/>
      <c r="OH252" s="144"/>
      <c r="OI252" s="144"/>
      <c r="OJ252" s="144"/>
      <c r="OK252" s="144"/>
      <c r="OL252" s="144"/>
      <c r="OM252" s="144"/>
      <c r="ON252" s="144"/>
      <c r="OO252" s="144"/>
      <c r="OP252" s="144"/>
      <c r="OQ252" s="144"/>
      <c r="OR252" s="144"/>
      <c r="OS252" s="144"/>
      <c r="OT252" s="144"/>
      <c r="OU252" s="144"/>
    </row>
    <row r="253" spans="1:411">
      <c r="A253">
        <v>38</v>
      </c>
      <c r="B253">
        <v>440</v>
      </c>
      <c r="C253" t="s">
        <v>85</v>
      </c>
      <c r="D253" t="s">
        <v>357</v>
      </c>
      <c r="E253" s="257" t="s">
        <v>730</v>
      </c>
      <c r="F253" t="s">
        <v>83</v>
      </c>
      <c r="G253">
        <v>1</v>
      </c>
      <c r="H253">
        <v>612.62199999999996</v>
      </c>
      <c r="I253">
        <v>610.88900000000001</v>
      </c>
      <c r="J253">
        <v>609.03599999999994</v>
      </c>
      <c r="K253">
        <v>606.41099999999994</v>
      </c>
      <c r="L253">
        <v>603.49300000000005</v>
      </c>
      <c r="M253" s="258" t="s">
        <v>1350</v>
      </c>
      <c r="N253" s="258" t="s">
        <v>1351</v>
      </c>
      <c r="O253" s="5" t="s">
        <v>1745</v>
      </c>
      <c r="BM253" s="144"/>
      <c r="BN253" s="144"/>
      <c r="BO253" s="144"/>
      <c r="BP253" s="144"/>
      <c r="BQ253" s="144"/>
      <c r="BR253" s="144"/>
      <c r="BS253" s="144"/>
      <c r="BT253" s="144"/>
      <c r="BU253" s="144"/>
      <c r="BV253" s="144"/>
      <c r="BW253" s="144"/>
      <c r="BX253" s="144"/>
      <c r="BY253" s="144"/>
      <c r="BZ253" s="144"/>
      <c r="CA253" s="144"/>
      <c r="ER253" s="144"/>
      <c r="ES253" s="144"/>
      <c r="ET253" s="144"/>
      <c r="EU253" s="144"/>
      <c r="EV253" s="144"/>
      <c r="EW253" s="144"/>
      <c r="EX253" s="144"/>
      <c r="EY253" s="144"/>
      <c r="EZ253" s="144"/>
      <c r="FA253" s="144"/>
      <c r="FB253" s="144"/>
      <c r="FC253" s="144"/>
      <c r="FD253" s="144"/>
      <c r="FE253" s="144"/>
      <c r="FF253" s="144"/>
      <c r="HW253" s="144"/>
      <c r="HX253" s="144"/>
      <c r="HY253" s="144"/>
      <c r="HZ253" s="144"/>
      <c r="IA253" s="144"/>
      <c r="IB253" s="144"/>
      <c r="IC253" s="144"/>
      <c r="ID253" s="144"/>
      <c r="IE253" s="144"/>
      <c r="IF253" s="144"/>
      <c r="IG253" s="144"/>
      <c r="IH253" s="144"/>
      <c r="II253" s="144"/>
      <c r="IJ253" s="144"/>
      <c r="IK253" s="144"/>
      <c r="LB253" s="144"/>
      <c r="LC253" s="144"/>
      <c r="LD253" s="144"/>
      <c r="LE253" s="144"/>
      <c r="LF253" s="144"/>
      <c r="LG253" s="144"/>
      <c r="LH253" s="144"/>
      <c r="LI253" s="144"/>
      <c r="LJ253" s="144"/>
      <c r="LK253" s="144"/>
      <c r="LL253" s="144"/>
      <c r="LM253" s="144"/>
      <c r="LN253" s="144"/>
      <c r="LO253" s="144"/>
      <c r="LP253" s="144"/>
      <c r="OG253" s="144"/>
      <c r="OH253" s="144"/>
      <c r="OI253" s="144"/>
      <c r="OJ253" s="144"/>
      <c r="OK253" s="144"/>
      <c r="OL253" s="144"/>
      <c r="OM253" s="144"/>
      <c r="ON253" s="144"/>
      <c r="OO253" s="144"/>
      <c r="OP253" s="144"/>
      <c r="OQ253" s="144"/>
      <c r="OR253" s="144"/>
      <c r="OS253" s="144"/>
      <c r="OT253" s="144"/>
      <c r="OU253" s="144"/>
    </row>
    <row r="254" spans="1:411">
      <c r="A254">
        <v>38</v>
      </c>
      <c r="B254">
        <v>441</v>
      </c>
      <c r="C254" t="s">
        <v>85</v>
      </c>
      <c r="D254" t="s">
        <v>357</v>
      </c>
      <c r="E254" s="257" t="s">
        <v>687</v>
      </c>
      <c r="F254" t="s">
        <v>83</v>
      </c>
      <c r="G254">
        <v>1</v>
      </c>
      <c r="H254">
        <v>612.15099999999995</v>
      </c>
      <c r="I254">
        <v>610.11199999999997</v>
      </c>
      <c r="J254">
        <v>608.52499999999998</v>
      </c>
      <c r="K254">
        <v>605.96299999999997</v>
      </c>
      <c r="L254">
        <v>598.73</v>
      </c>
      <c r="M254" s="258" t="s">
        <v>1350</v>
      </c>
      <c r="N254" s="258" t="s">
        <v>1351</v>
      </c>
      <c r="O254" s="5" t="s">
        <v>1746</v>
      </c>
      <c r="BM254" s="144"/>
      <c r="BN254" s="144"/>
      <c r="BO254" s="144"/>
      <c r="BP254" s="144"/>
      <c r="BQ254" s="144"/>
      <c r="BR254" s="144"/>
      <c r="BS254" s="144"/>
      <c r="BT254" s="144"/>
      <c r="BU254" s="144"/>
      <c r="BV254" s="144"/>
      <c r="BW254" s="144"/>
      <c r="BX254" s="144"/>
      <c r="BY254" s="144"/>
      <c r="BZ254" s="144"/>
      <c r="CA254" s="144"/>
      <c r="ER254" s="144"/>
      <c r="ES254" s="144"/>
      <c r="ET254" s="144"/>
      <c r="EU254" s="144"/>
      <c r="EV254" s="144"/>
      <c r="EW254" s="144"/>
      <c r="EX254" s="144"/>
      <c r="EY254" s="144"/>
      <c r="EZ254" s="144"/>
      <c r="FA254" s="144"/>
      <c r="FB254" s="144"/>
      <c r="FC254" s="144"/>
      <c r="FD254" s="144"/>
      <c r="FE254" s="144"/>
      <c r="FF254" s="144"/>
      <c r="HW254" s="144"/>
      <c r="HX254" s="144"/>
      <c r="HY254" s="144"/>
      <c r="HZ254" s="144"/>
      <c r="IA254" s="144"/>
      <c r="IB254" s="144"/>
      <c r="IC254" s="144"/>
      <c r="ID254" s="144"/>
      <c r="IE254" s="144"/>
      <c r="IF254" s="144"/>
      <c r="IG254" s="144"/>
      <c r="IH254" s="144"/>
      <c r="II254" s="144"/>
      <c r="IJ254" s="144"/>
      <c r="IK254" s="144"/>
      <c r="LB254" s="144"/>
      <c r="LC254" s="144"/>
      <c r="LD254" s="144"/>
      <c r="LE254" s="144"/>
      <c r="LF254" s="144"/>
      <c r="LG254" s="144"/>
      <c r="LH254" s="144"/>
      <c r="LI254" s="144"/>
      <c r="LJ254" s="144"/>
      <c r="LK254" s="144"/>
      <c r="LL254" s="144"/>
      <c r="LM254" s="144"/>
      <c r="LN254" s="144"/>
      <c r="LO254" s="144"/>
      <c r="LP254" s="144"/>
      <c r="OG254" s="144"/>
      <c r="OH254" s="144"/>
      <c r="OI254" s="144"/>
      <c r="OJ254" s="144"/>
      <c r="OK254" s="144"/>
      <c r="OL254" s="144"/>
      <c r="OM254" s="144"/>
      <c r="ON254" s="144"/>
      <c r="OO254" s="144"/>
      <c r="OP254" s="144"/>
      <c r="OQ254" s="144"/>
      <c r="OR254" s="144"/>
      <c r="OS254" s="144"/>
      <c r="OT254" s="144"/>
      <c r="OU254" s="144"/>
    </row>
    <row r="255" spans="1:411">
      <c r="A255">
        <v>38</v>
      </c>
      <c r="B255">
        <v>444</v>
      </c>
      <c r="C255" t="s">
        <v>85</v>
      </c>
      <c r="D255" t="s">
        <v>357</v>
      </c>
      <c r="E255" s="257" t="s">
        <v>731</v>
      </c>
      <c r="F255" t="s">
        <v>83</v>
      </c>
      <c r="G255">
        <v>1</v>
      </c>
      <c r="H255">
        <v>608.33100000000002</v>
      </c>
      <c r="I255">
        <v>607.05700000000002</v>
      </c>
      <c r="J255">
        <v>605.46100000000001</v>
      </c>
      <c r="K255">
        <v>602.83799999999997</v>
      </c>
      <c r="L255">
        <v>599.88300000000004</v>
      </c>
      <c r="M255" s="258" t="s">
        <v>1350</v>
      </c>
      <c r="N255" s="258" t="s">
        <v>1351</v>
      </c>
      <c r="O255" s="5" t="s">
        <v>1747</v>
      </c>
      <c r="BM255" s="144"/>
      <c r="BN255" s="144"/>
      <c r="BO255" s="144"/>
      <c r="BP255" s="144"/>
      <c r="BQ255" s="144"/>
      <c r="BR255" s="144"/>
      <c r="BS255" s="144"/>
      <c r="BT255" s="144"/>
      <c r="BU255" s="144"/>
      <c r="BV255" s="144"/>
      <c r="BW255" s="144"/>
      <c r="BX255" s="144"/>
      <c r="BY255" s="144"/>
      <c r="BZ255" s="144"/>
      <c r="CA255" s="144"/>
      <c r="ER255" s="144"/>
      <c r="ES255" s="144"/>
      <c r="ET255" s="144"/>
      <c r="EU255" s="144"/>
      <c r="EV255" s="144"/>
      <c r="EW255" s="144"/>
      <c r="EX255" s="144"/>
      <c r="EY255" s="144"/>
      <c r="EZ255" s="144"/>
      <c r="FA255" s="144"/>
      <c r="FB255" s="144"/>
      <c r="FC255" s="144"/>
      <c r="FD255" s="144"/>
      <c r="FE255" s="144"/>
      <c r="FF255" s="144"/>
      <c r="HW255" s="144"/>
      <c r="HX255" s="144"/>
      <c r="HY255" s="144"/>
      <c r="HZ255" s="144"/>
      <c r="IA255" s="144"/>
      <c r="IB255" s="144"/>
      <c r="IC255" s="144"/>
      <c r="ID255" s="144"/>
      <c r="IE255" s="144"/>
      <c r="IF255" s="144"/>
      <c r="IG255" s="144"/>
      <c r="IH255" s="144"/>
      <c r="II255" s="144"/>
      <c r="IJ255" s="144"/>
      <c r="IK255" s="144"/>
      <c r="LB255" s="144"/>
      <c r="LC255" s="144"/>
      <c r="LD255" s="144"/>
      <c r="LE255" s="144"/>
      <c r="LF255" s="144"/>
      <c r="LG255" s="144"/>
      <c r="LH255" s="144"/>
      <c r="LI255" s="144"/>
      <c r="LJ255" s="144"/>
      <c r="LK255" s="144"/>
      <c r="LL255" s="144"/>
      <c r="LM255" s="144"/>
      <c r="LN255" s="144"/>
      <c r="LO255" s="144"/>
      <c r="LP255" s="144"/>
      <c r="OG255" s="144"/>
      <c r="OH255" s="144"/>
      <c r="OI255" s="144"/>
      <c r="OJ255" s="144"/>
      <c r="OK255" s="144"/>
      <c r="OL255" s="144"/>
      <c r="OM255" s="144"/>
      <c r="ON255" s="144"/>
      <c r="OO255" s="144"/>
      <c r="OP255" s="144"/>
      <c r="OQ255" s="144"/>
      <c r="OR255" s="144"/>
      <c r="OS255" s="144"/>
      <c r="OT255" s="144"/>
      <c r="OU255" s="144"/>
    </row>
    <row r="256" spans="1:411">
      <c r="A256">
        <v>37</v>
      </c>
      <c r="B256">
        <v>452</v>
      </c>
      <c r="C256" t="s">
        <v>85</v>
      </c>
      <c r="D256" t="s">
        <v>357</v>
      </c>
      <c r="E256" s="257" t="s">
        <v>359</v>
      </c>
      <c r="F256" t="s">
        <v>84</v>
      </c>
      <c r="G256">
        <v>1</v>
      </c>
      <c r="H256">
        <v>659.34799999999996</v>
      </c>
      <c r="I256">
        <v>658.89</v>
      </c>
      <c r="J256">
        <v>657.12300000000005</v>
      </c>
      <c r="K256">
        <v>655.31799999999998</v>
      </c>
      <c r="L256">
        <v>652.84299999999996</v>
      </c>
      <c r="M256" s="258" t="s">
        <v>1350</v>
      </c>
      <c r="N256" s="258" t="s">
        <v>1351</v>
      </c>
      <c r="O256" s="5" t="s">
        <v>1748</v>
      </c>
      <c r="BM256" s="144"/>
      <c r="BN256" s="144"/>
      <c r="BO256" s="144"/>
      <c r="BP256" s="144"/>
      <c r="BQ256" s="144"/>
      <c r="BR256" s="144"/>
      <c r="BS256" s="144"/>
      <c r="BT256" s="144"/>
      <c r="BU256" s="144"/>
      <c r="BV256" s="144"/>
      <c r="BW256" s="144"/>
      <c r="BX256" s="144"/>
      <c r="BY256" s="144"/>
      <c r="BZ256" s="144"/>
      <c r="CA256" s="144"/>
      <c r="ER256" s="144"/>
      <c r="ES256" s="144"/>
      <c r="ET256" s="144"/>
      <c r="EU256" s="144"/>
      <c r="EV256" s="144"/>
      <c r="EW256" s="144"/>
      <c r="EX256" s="144"/>
      <c r="EY256" s="144"/>
      <c r="EZ256" s="144"/>
      <c r="FA256" s="144"/>
      <c r="FB256" s="144"/>
      <c r="FC256" s="144"/>
      <c r="FD256" s="144"/>
      <c r="FE256" s="144"/>
      <c r="FF256" s="144"/>
      <c r="HW256" s="144"/>
      <c r="HX256" s="144"/>
      <c r="HY256" s="144"/>
      <c r="HZ256" s="144"/>
      <c r="IA256" s="144"/>
      <c r="IB256" s="144"/>
      <c r="IC256" s="144"/>
      <c r="ID256" s="144"/>
      <c r="IE256" s="144"/>
      <c r="IF256" s="144"/>
      <c r="IG256" s="144"/>
      <c r="IH256" s="144"/>
      <c r="II256" s="144"/>
      <c r="IJ256" s="144"/>
      <c r="IK256" s="144"/>
      <c r="LB256" s="144"/>
      <c r="LC256" s="144"/>
      <c r="LD256" s="144"/>
      <c r="LE256" s="144"/>
      <c r="LF256" s="144"/>
      <c r="LG256" s="144"/>
      <c r="LH256" s="144"/>
      <c r="LI256" s="144"/>
      <c r="LJ256" s="144"/>
      <c r="LK256" s="144"/>
      <c r="LL256" s="144"/>
      <c r="LM256" s="144"/>
      <c r="LN256" s="144"/>
      <c r="LO256" s="144"/>
      <c r="LP256" s="144"/>
      <c r="OG256" s="144"/>
      <c r="OH256" s="144"/>
      <c r="OI256" s="144"/>
      <c r="OJ256" s="144"/>
      <c r="OK256" s="144"/>
      <c r="OL256" s="144"/>
      <c r="OM256" s="144"/>
      <c r="ON256" s="144"/>
      <c r="OO256" s="144"/>
      <c r="OP256" s="144"/>
      <c r="OQ256" s="144"/>
      <c r="OR256" s="144"/>
      <c r="OS256" s="144"/>
      <c r="OT256" s="144"/>
      <c r="OU256" s="144"/>
    </row>
    <row r="257" spans="1:411">
      <c r="A257">
        <v>37</v>
      </c>
      <c r="B257">
        <v>468</v>
      </c>
      <c r="C257" t="s">
        <v>85</v>
      </c>
      <c r="D257" t="s">
        <v>357</v>
      </c>
      <c r="E257" s="257" t="s">
        <v>692</v>
      </c>
      <c r="F257" t="s">
        <v>84</v>
      </c>
      <c r="G257">
        <v>1</v>
      </c>
      <c r="H257">
        <v>654.39499999999998</v>
      </c>
      <c r="I257">
        <v>651.65800000000002</v>
      </c>
      <c r="J257">
        <v>649.86199999999997</v>
      </c>
      <c r="K257">
        <v>644.12699999999995</v>
      </c>
      <c r="L257">
        <v>640.57299999999998</v>
      </c>
      <c r="M257" s="258" t="s">
        <v>1350</v>
      </c>
      <c r="N257" s="258" t="s">
        <v>1351</v>
      </c>
      <c r="O257" s="5" t="s">
        <v>1749</v>
      </c>
      <c r="BM257" s="144"/>
      <c r="BN257" s="144"/>
      <c r="BO257" s="144"/>
      <c r="BP257" s="144"/>
      <c r="BQ257" s="144"/>
      <c r="BR257" s="144"/>
      <c r="BS257" s="144"/>
      <c r="BT257" s="144"/>
      <c r="BU257" s="144"/>
      <c r="BV257" s="144"/>
      <c r="BW257" s="144"/>
      <c r="BX257" s="144"/>
      <c r="BY257" s="144"/>
      <c r="BZ257" s="144"/>
      <c r="CA257" s="144"/>
      <c r="ER257" s="144"/>
      <c r="ES257" s="144"/>
      <c r="ET257" s="144"/>
      <c r="EU257" s="144"/>
      <c r="EV257" s="144"/>
      <c r="EW257" s="144"/>
      <c r="EX257" s="144"/>
      <c r="EY257" s="144"/>
      <c r="EZ257" s="144"/>
      <c r="FA257" s="144"/>
      <c r="FB257" s="144"/>
      <c r="FC257" s="144"/>
      <c r="FD257" s="144"/>
      <c r="FE257" s="144"/>
      <c r="FF257" s="144"/>
      <c r="HW257" s="144"/>
      <c r="HX257" s="144"/>
      <c r="HY257" s="144"/>
      <c r="HZ257" s="144"/>
      <c r="IA257" s="144"/>
      <c r="IB257" s="144"/>
      <c r="IC257" s="144"/>
      <c r="ID257" s="144"/>
      <c r="IE257" s="144"/>
      <c r="IF257" s="144"/>
      <c r="IG257" s="144"/>
      <c r="IH257" s="144"/>
      <c r="II257" s="144"/>
      <c r="IJ257" s="144"/>
      <c r="IK257" s="144"/>
      <c r="LB257" s="144"/>
      <c r="LC257" s="144"/>
      <c r="LD257" s="144"/>
      <c r="LE257" s="144"/>
      <c r="LF257" s="144"/>
      <c r="LG257" s="144"/>
      <c r="LH257" s="144"/>
      <c r="LI257" s="144"/>
      <c r="LJ257" s="144"/>
      <c r="LK257" s="144"/>
      <c r="LL257" s="144"/>
      <c r="LM257" s="144"/>
      <c r="LN257" s="144"/>
      <c r="LO257" s="144"/>
      <c r="LP257" s="144"/>
      <c r="OG257" s="144"/>
      <c r="OH257" s="144"/>
      <c r="OI257" s="144"/>
      <c r="OJ257" s="144"/>
      <c r="OK257" s="144"/>
      <c r="OL257" s="144"/>
      <c r="OM257" s="144"/>
      <c r="ON257" s="144"/>
      <c r="OO257" s="144"/>
      <c r="OP257" s="144"/>
      <c r="OQ257" s="144"/>
      <c r="OR257" s="144"/>
      <c r="OS257" s="144"/>
      <c r="OT257" s="144"/>
      <c r="OU257" s="144"/>
    </row>
    <row r="258" spans="1:411">
      <c r="A258">
        <v>37</v>
      </c>
      <c r="B258">
        <v>471</v>
      </c>
      <c r="C258" t="s">
        <v>85</v>
      </c>
      <c r="D258" t="s">
        <v>357</v>
      </c>
      <c r="E258" s="257" t="s">
        <v>185</v>
      </c>
      <c r="F258" t="s">
        <v>84</v>
      </c>
      <c r="G258">
        <v>1</v>
      </c>
      <c r="H258">
        <v>655.84900000000005</v>
      </c>
      <c r="I258">
        <v>652.09299999999996</v>
      </c>
      <c r="J258">
        <v>648.447</v>
      </c>
      <c r="K258">
        <v>646.34299999999996</v>
      </c>
      <c r="L258">
        <v>641.85900000000004</v>
      </c>
      <c r="M258" s="258" t="s">
        <v>1350</v>
      </c>
      <c r="N258" s="258" t="s">
        <v>1351</v>
      </c>
      <c r="O258" s="5" t="s">
        <v>1750</v>
      </c>
      <c r="BM258" s="144"/>
      <c r="BN258" s="144"/>
      <c r="BO258" s="144"/>
      <c r="BP258" s="144"/>
      <c r="BQ258" s="144"/>
      <c r="BR258" s="144"/>
      <c r="BS258" s="144"/>
      <c r="BT258" s="144"/>
      <c r="BU258" s="144"/>
      <c r="BV258" s="144"/>
      <c r="BW258" s="144"/>
      <c r="BX258" s="144"/>
      <c r="BY258" s="144"/>
      <c r="BZ258" s="144"/>
      <c r="CA258" s="144"/>
      <c r="ER258" s="144"/>
      <c r="ES258" s="144"/>
      <c r="ET258" s="144"/>
      <c r="EU258" s="144"/>
      <c r="EV258" s="144"/>
      <c r="EW258" s="144"/>
      <c r="EX258" s="144"/>
      <c r="EY258" s="144"/>
      <c r="EZ258" s="144"/>
      <c r="FA258" s="144"/>
      <c r="FB258" s="144"/>
      <c r="FC258" s="144"/>
      <c r="FD258" s="144"/>
      <c r="FE258" s="144"/>
      <c r="FF258" s="144"/>
      <c r="HW258" s="144"/>
      <c r="HX258" s="144"/>
      <c r="HY258" s="144"/>
      <c r="HZ258" s="144"/>
      <c r="IA258" s="144"/>
      <c r="IB258" s="144"/>
      <c r="IC258" s="144"/>
      <c r="ID258" s="144"/>
      <c r="IE258" s="144"/>
      <c r="IF258" s="144"/>
      <c r="IG258" s="144"/>
      <c r="IH258" s="144"/>
      <c r="II258" s="144"/>
      <c r="IJ258" s="144"/>
      <c r="IK258" s="144"/>
      <c r="LB258" s="144"/>
      <c r="LC258" s="144"/>
      <c r="LD258" s="144"/>
      <c r="LE258" s="144"/>
      <c r="LF258" s="144"/>
      <c r="LG258" s="144"/>
      <c r="LH258" s="144"/>
      <c r="LI258" s="144"/>
      <c r="LJ258" s="144"/>
      <c r="LK258" s="144"/>
      <c r="LL258" s="144"/>
      <c r="LM258" s="144"/>
      <c r="LN258" s="144"/>
      <c r="LO258" s="144"/>
      <c r="LP258" s="144"/>
      <c r="OG258" s="144"/>
      <c r="OH258" s="144"/>
      <c r="OI258" s="144"/>
      <c r="OJ258" s="144"/>
      <c r="OK258" s="144"/>
      <c r="OL258" s="144"/>
      <c r="OM258" s="144"/>
      <c r="ON258" s="144"/>
      <c r="OO258" s="144"/>
      <c r="OP258" s="144"/>
      <c r="OQ258" s="144"/>
      <c r="OR258" s="144"/>
      <c r="OS258" s="144"/>
      <c r="OT258" s="144"/>
      <c r="OU258" s="144"/>
    </row>
    <row r="259" spans="1:411">
      <c r="A259">
        <v>36</v>
      </c>
      <c r="B259">
        <v>470</v>
      </c>
      <c r="C259" t="s">
        <v>85</v>
      </c>
      <c r="D259" t="s">
        <v>357</v>
      </c>
      <c r="E259" s="257" t="s">
        <v>744</v>
      </c>
      <c r="F259" t="s">
        <v>84</v>
      </c>
      <c r="G259">
        <v>1</v>
      </c>
      <c r="H259">
        <v>652.08299999999997</v>
      </c>
      <c r="I259">
        <v>651.5</v>
      </c>
      <c r="J259">
        <v>651.01900000000001</v>
      </c>
      <c r="K259">
        <v>649.03399999999999</v>
      </c>
      <c r="L259">
        <v>646.64</v>
      </c>
      <c r="M259" s="258" t="s">
        <v>1350</v>
      </c>
      <c r="N259" s="258" t="s">
        <v>1351</v>
      </c>
      <c r="O259" s="5" t="s">
        <v>1751</v>
      </c>
      <c r="BM259" s="144"/>
      <c r="BN259" s="144"/>
      <c r="BO259" s="144"/>
      <c r="BP259" s="144"/>
      <c r="BQ259" s="144"/>
      <c r="BR259" s="144"/>
      <c r="BS259" s="144"/>
      <c r="BT259" s="144"/>
      <c r="BU259" s="144"/>
      <c r="BV259" s="144"/>
      <c r="BW259" s="144"/>
      <c r="BX259" s="144"/>
      <c r="BY259" s="144"/>
      <c r="BZ259" s="144"/>
      <c r="CA259" s="144"/>
      <c r="ER259" s="144"/>
      <c r="ES259" s="144"/>
      <c r="ET259" s="144"/>
      <c r="EU259" s="144"/>
      <c r="EV259" s="144"/>
      <c r="EW259" s="144"/>
      <c r="EX259" s="144"/>
      <c r="EY259" s="144"/>
      <c r="EZ259" s="144"/>
      <c r="FA259" s="144"/>
      <c r="FB259" s="144"/>
      <c r="FC259" s="144"/>
      <c r="FD259" s="144"/>
      <c r="FE259" s="144"/>
      <c r="FF259" s="144"/>
      <c r="HW259" s="144"/>
      <c r="HX259" s="144"/>
      <c r="HY259" s="144"/>
      <c r="HZ259" s="144"/>
      <c r="IA259" s="144"/>
      <c r="IB259" s="144"/>
      <c r="IC259" s="144"/>
      <c r="ID259" s="144"/>
      <c r="IE259" s="144"/>
      <c r="IF259" s="144"/>
      <c r="IG259" s="144"/>
      <c r="IH259" s="144"/>
      <c r="II259" s="144"/>
      <c r="IJ259" s="144"/>
      <c r="IK259" s="144"/>
      <c r="LB259" s="144"/>
      <c r="LC259" s="144"/>
      <c r="LD259" s="144"/>
      <c r="LE259" s="144"/>
      <c r="LF259" s="144"/>
      <c r="LG259" s="144"/>
      <c r="LH259" s="144"/>
      <c r="LI259" s="144"/>
      <c r="LJ259" s="144"/>
      <c r="LK259" s="144"/>
      <c r="LL259" s="144"/>
      <c r="LM259" s="144"/>
      <c r="LN259" s="144"/>
      <c r="LO259" s="144"/>
      <c r="LP259" s="144"/>
      <c r="OG259" s="144"/>
      <c r="OH259" s="144"/>
      <c r="OI259" s="144"/>
      <c r="OJ259" s="144"/>
      <c r="OK259" s="144"/>
      <c r="OL259" s="144"/>
      <c r="OM259" s="144"/>
      <c r="ON259" s="144"/>
      <c r="OO259" s="144"/>
      <c r="OP259" s="144"/>
      <c r="OQ259" s="144"/>
      <c r="OR259" s="144"/>
      <c r="OS259" s="144"/>
      <c r="OT259" s="144"/>
      <c r="OU259" s="144"/>
    </row>
    <row r="260" spans="1:411">
      <c r="A260">
        <v>36</v>
      </c>
      <c r="B260">
        <v>456</v>
      </c>
      <c r="C260" t="s">
        <v>85</v>
      </c>
      <c r="D260" t="s">
        <v>357</v>
      </c>
      <c r="E260" s="257" t="s">
        <v>362</v>
      </c>
      <c r="F260" t="s">
        <v>84</v>
      </c>
      <c r="G260">
        <v>1</v>
      </c>
      <c r="H260">
        <v>655.90300000000002</v>
      </c>
      <c r="I260">
        <v>653.35599999999999</v>
      </c>
      <c r="J260">
        <v>650.476</v>
      </c>
      <c r="K260">
        <v>647.16499999999996</v>
      </c>
      <c r="L260">
        <v>643.54999999999995</v>
      </c>
      <c r="M260" s="258" t="s">
        <v>1350</v>
      </c>
      <c r="N260" s="258" t="s">
        <v>1351</v>
      </c>
      <c r="O260" s="5" t="s">
        <v>1752</v>
      </c>
      <c r="BM260" s="144"/>
      <c r="BN260" s="144"/>
      <c r="BO260" s="144"/>
      <c r="BP260" s="144"/>
      <c r="BQ260" s="144"/>
      <c r="BR260" s="144"/>
      <c r="BS260" s="144"/>
      <c r="BT260" s="144"/>
      <c r="BU260" s="144"/>
      <c r="BV260" s="144"/>
      <c r="BW260" s="144"/>
      <c r="BX260" s="144"/>
      <c r="BY260" s="144"/>
      <c r="BZ260" s="144"/>
      <c r="CA260" s="144"/>
      <c r="ER260" s="144"/>
      <c r="ES260" s="144"/>
      <c r="ET260" s="144"/>
      <c r="EU260" s="144"/>
      <c r="EV260" s="144"/>
      <c r="EW260" s="144"/>
      <c r="EX260" s="144"/>
      <c r="EY260" s="144"/>
      <c r="EZ260" s="144"/>
      <c r="FA260" s="144"/>
      <c r="FB260" s="144"/>
      <c r="FC260" s="144"/>
      <c r="FD260" s="144"/>
      <c r="FE260" s="144"/>
      <c r="FF260" s="144"/>
      <c r="HW260" s="144"/>
      <c r="HX260" s="144"/>
      <c r="HY260" s="144"/>
      <c r="HZ260" s="144"/>
      <c r="IA260" s="144"/>
      <c r="IB260" s="144"/>
      <c r="IC260" s="144"/>
      <c r="ID260" s="144"/>
      <c r="IE260" s="144"/>
      <c r="IF260" s="144"/>
      <c r="IG260" s="144"/>
      <c r="IH260" s="144"/>
      <c r="II260" s="144"/>
      <c r="IJ260" s="144"/>
      <c r="IK260" s="144"/>
      <c r="LB260" s="144"/>
      <c r="LC260" s="144"/>
      <c r="LD260" s="144"/>
      <c r="LE260" s="144"/>
      <c r="LF260" s="144"/>
      <c r="LG260" s="144"/>
      <c r="LH260" s="144"/>
      <c r="LI260" s="144"/>
      <c r="LJ260" s="144"/>
      <c r="LK260" s="144"/>
      <c r="LL260" s="144"/>
      <c r="LM260" s="144"/>
      <c r="LN260" s="144"/>
      <c r="LO260" s="144"/>
      <c r="LP260" s="144"/>
      <c r="OG260" s="144"/>
      <c r="OH260" s="144"/>
      <c r="OI260" s="144"/>
      <c r="OJ260" s="144"/>
      <c r="OK260" s="144"/>
      <c r="OL260" s="144"/>
      <c r="OM260" s="144"/>
      <c r="ON260" s="144"/>
      <c r="OO260" s="144"/>
      <c r="OP260" s="144"/>
      <c r="OQ260" s="144"/>
      <c r="OR260" s="144"/>
      <c r="OS260" s="144"/>
      <c r="OT260" s="144"/>
      <c r="OU260" s="144"/>
    </row>
    <row r="261" spans="1:411">
      <c r="A261">
        <v>36</v>
      </c>
      <c r="B261">
        <v>458</v>
      </c>
      <c r="C261" t="s">
        <v>85</v>
      </c>
      <c r="D261" t="s">
        <v>357</v>
      </c>
      <c r="E261" s="257" t="s">
        <v>732</v>
      </c>
      <c r="F261" t="s">
        <v>84</v>
      </c>
      <c r="G261">
        <v>1</v>
      </c>
      <c r="H261">
        <v>655.50099999999998</v>
      </c>
      <c r="I261">
        <v>652.91399999999999</v>
      </c>
      <c r="J261">
        <v>650.14300000000003</v>
      </c>
      <c r="K261">
        <v>646.64</v>
      </c>
      <c r="L261">
        <v>643.06799999999998</v>
      </c>
      <c r="M261" s="258" t="s">
        <v>1350</v>
      </c>
      <c r="N261" s="258" t="s">
        <v>1351</v>
      </c>
      <c r="O261" s="5" t="s">
        <v>1753</v>
      </c>
      <c r="BM261" s="144"/>
      <c r="BN261" s="144"/>
      <c r="BO261" s="144"/>
      <c r="BP261" s="144"/>
      <c r="BQ261" s="144"/>
      <c r="BR261" s="144"/>
      <c r="BS261" s="144"/>
      <c r="BT261" s="144"/>
      <c r="BU261" s="144"/>
      <c r="BV261" s="144"/>
      <c r="BW261" s="144"/>
      <c r="BX261" s="144"/>
      <c r="BY261" s="144"/>
      <c r="BZ261" s="144"/>
      <c r="CA261" s="144"/>
      <c r="ER261" s="144"/>
      <c r="ES261" s="144"/>
      <c r="ET261" s="144"/>
      <c r="EU261" s="144"/>
      <c r="EV261" s="144"/>
      <c r="EW261" s="144"/>
      <c r="EX261" s="144"/>
      <c r="EY261" s="144"/>
      <c r="EZ261" s="144"/>
      <c r="FA261" s="144"/>
      <c r="FB261" s="144"/>
      <c r="FC261" s="144"/>
      <c r="FD261" s="144"/>
      <c r="FE261" s="144"/>
      <c r="FF261" s="144"/>
      <c r="HW261" s="144"/>
      <c r="HX261" s="144"/>
      <c r="HY261" s="144"/>
      <c r="HZ261" s="144"/>
      <c r="IA261" s="144"/>
      <c r="IB261" s="144"/>
      <c r="IC261" s="144"/>
      <c r="ID261" s="144"/>
      <c r="IE261" s="144"/>
      <c r="IF261" s="144"/>
      <c r="IG261" s="144"/>
      <c r="IH261" s="144"/>
      <c r="II261" s="144"/>
      <c r="IJ261" s="144"/>
      <c r="IK261" s="144"/>
      <c r="LB261" s="144"/>
      <c r="LC261" s="144"/>
      <c r="LD261" s="144"/>
      <c r="LE261" s="144"/>
      <c r="LF261" s="144"/>
      <c r="LG261" s="144"/>
      <c r="LH261" s="144"/>
      <c r="LI261" s="144"/>
      <c r="LJ261" s="144"/>
      <c r="LK261" s="144"/>
      <c r="LL261" s="144"/>
      <c r="LM261" s="144"/>
      <c r="LN261" s="144"/>
      <c r="LO261" s="144"/>
      <c r="LP261" s="144"/>
      <c r="OG261" s="144"/>
      <c r="OH261" s="144"/>
      <c r="OI261" s="144"/>
      <c r="OJ261" s="144"/>
      <c r="OK261" s="144"/>
      <c r="OL261" s="144"/>
      <c r="OM261" s="144"/>
      <c r="ON261" s="144"/>
      <c r="OO261" s="144"/>
      <c r="OP261" s="144"/>
      <c r="OQ261" s="144"/>
      <c r="OR261" s="144"/>
      <c r="OS261" s="144"/>
      <c r="OT261" s="144"/>
      <c r="OU261" s="144"/>
    </row>
    <row r="262" spans="1:411">
      <c r="A262">
        <v>36</v>
      </c>
      <c r="B262">
        <v>465</v>
      </c>
      <c r="C262" t="s">
        <v>85</v>
      </c>
      <c r="D262" t="s">
        <v>357</v>
      </c>
      <c r="E262" s="257" t="s">
        <v>192</v>
      </c>
      <c r="F262" t="s">
        <v>84</v>
      </c>
      <c r="G262">
        <v>1</v>
      </c>
      <c r="H262">
        <v>654.43899999999996</v>
      </c>
      <c r="I262">
        <v>652.30200000000002</v>
      </c>
      <c r="J262">
        <v>650.14300000000003</v>
      </c>
      <c r="K262">
        <v>646.64</v>
      </c>
      <c r="L262">
        <v>642.45500000000004</v>
      </c>
      <c r="M262" s="258" t="s">
        <v>1350</v>
      </c>
      <c r="N262" s="258" t="s">
        <v>1351</v>
      </c>
      <c r="O262" s="5" t="s">
        <v>1754</v>
      </c>
      <c r="BM262" s="144"/>
      <c r="BN262" s="144"/>
      <c r="BO262" s="144"/>
      <c r="BP262" s="144"/>
      <c r="BQ262" s="144"/>
      <c r="BR262" s="144"/>
      <c r="BS262" s="144"/>
      <c r="BT262" s="144"/>
      <c r="BU262" s="144"/>
      <c r="BV262" s="144"/>
      <c r="BW262" s="144"/>
      <c r="BX262" s="144"/>
      <c r="BY262" s="144"/>
      <c r="BZ262" s="144"/>
      <c r="CA262" s="144"/>
      <c r="ER262" s="144"/>
      <c r="ES262" s="144"/>
      <c r="ET262" s="144"/>
      <c r="EU262" s="144"/>
      <c r="EV262" s="144"/>
      <c r="EW262" s="144"/>
      <c r="EX262" s="144"/>
      <c r="EY262" s="144"/>
      <c r="EZ262" s="144"/>
      <c r="FA262" s="144"/>
      <c r="FB262" s="144"/>
      <c r="FC262" s="144"/>
      <c r="FD262" s="144"/>
      <c r="FE262" s="144"/>
      <c r="FF262" s="144"/>
      <c r="HW262" s="144"/>
      <c r="HX262" s="144"/>
      <c r="HY262" s="144"/>
      <c r="HZ262" s="144"/>
      <c r="IA262" s="144"/>
      <c r="IB262" s="144"/>
      <c r="IC262" s="144"/>
      <c r="ID262" s="144"/>
      <c r="IE262" s="144"/>
      <c r="IF262" s="144"/>
      <c r="IG262" s="144"/>
      <c r="IH262" s="144"/>
      <c r="II262" s="144"/>
      <c r="IJ262" s="144"/>
      <c r="IK262" s="144"/>
      <c r="LB262" s="144"/>
      <c r="LC262" s="144"/>
      <c r="LD262" s="144"/>
      <c r="LE262" s="144"/>
      <c r="LF262" s="144"/>
      <c r="LG262" s="144"/>
      <c r="LH262" s="144"/>
      <c r="LI262" s="144"/>
      <c r="LJ262" s="144"/>
      <c r="LK262" s="144"/>
      <c r="LL262" s="144"/>
      <c r="LM262" s="144"/>
      <c r="LN262" s="144"/>
      <c r="LO262" s="144"/>
      <c r="LP262" s="144"/>
      <c r="OG262" s="144"/>
      <c r="OH262" s="144"/>
      <c r="OI262" s="144"/>
      <c r="OJ262" s="144"/>
      <c r="OK262" s="144"/>
      <c r="OL262" s="144"/>
      <c r="OM262" s="144"/>
      <c r="ON262" s="144"/>
      <c r="OO262" s="144"/>
      <c r="OP262" s="144"/>
      <c r="OQ262" s="144"/>
      <c r="OR262" s="144"/>
      <c r="OS262" s="144"/>
      <c r="OT262" s="144"/>
      <c r="OU262" s="144"/>
    </row>
    <row r="263" spans="1:411">
      <c r="A263">
        <v>36</v>
      </c>
      <c r="B263">
        <v>462</v>
      </c>
      <c r="C263" t="s">
        <v>85</v>
      </c>
      <c r="D263" t="s">
        <v>357</v>
      </c>
      <c r="E263" s="257" t="s">
        <v>675</v>
      </c>
      <c r="F263" t="s">
        <v>84</v>
      </c>
      <c r="G263">
        <v>1</v>
      </c>
      <c r="H263">
        <v>654.88099999999997</v>
      </c>
      <c r="I263">
        <v>652.452</v>
      </c>
      <c r="J263">
        <v>649.85199999999998</v>
      </c>
      <c r="K263">
        <v>646.13699999999994</v>
      </c>
      <c r="L263">
        <v>642.66200000000003</v>
      </c>
      <c r="M263" s="258" t="s">
        <v>1350</v>
      </c>
      <c r="N263" s="258" t="s">
        <v>1351</v>
      </c>
      <c r="O263" s="5" t="s">
        <v>1755</v>
      </c>
      <c r="BM263" s="144"/>
      <c r="BN263" s="144"/>
      <c r="BO263" s="144"/>
      <c r="BP263" s="144"/>
      <c r="BQ263" s="144"/>
      <c r="BR263" s="144"/>
      <c r="BS263" s="144"/>
      <c r="BT263" s="144"/>
      <c r="BU263" s="144"/>
      <c r="BV263" s="144"/>
      <c r="BW263" s="144"/>
      <c r="BX263" s="144"/>
      <c r="BY263" s="144"/>
      <c r="BZ263" s="144"/>
      <c r="CA263" s="144"/>
      <c r="ER263" s="144"/>
      <c r="ES263" s="144"/>
      <c r="ET263" s="144"/>
      <c r="EU263" s="144"/>
      <c r="EV263" s="144"/>
      <c r="EW263" s="144"/>
      <c r="EX263" s="144"/>
      <c r="EY263" s="144"/>
      <c r="EZ263" s="144"/>
      <c r="FA263" s="144"/>
      <c r="FB263" s="144"/>
      <c r="FC263" s="144"/>
      <c r="FD263" s="144"/>
      <c r="FE263" s="144"/>
      <c r="FF263" s="144"/>
      <c r="HW263" s="144"/>
      <c r="HX263" s="144"/>
      <c r="HY263" s="144"/>
      <c r="HZ263" s="144"/>
      <c r="IA263" s="144"/>
      <c r="IB263" s="144"/>
      <c r="IC263" s="144"/>
      <c r="ID263" s="144"/>
      <c r="IE263" s="144"/>
      <c r="IF263" s="144"/>
      <c r="IG263" s="144"/>
      <c r="IH263" s="144"/>
      <c r="II263" s="144"/>
      <c r="IJ263" s="144"/>
      <c r="IK263" s="144"/>
      <c r="LB263" s="144"/>
      <c r="LC263" s="144"/>
      <c r="LD263" s="144"/>
      <c r="LE263" s="144"/>
      <c r="LF263" s="144"/>
      <c r="LG263" s="144"/>
      <c r="LH263" s="144"/>
      <c r="LI263" s="144"/>
      <c r="LJ263" s="144"/>
      <c r="LK263" s="144"/>
      <c r="LL263" s="144"/>
      <c r="LM263" s="144"/>
      <c r="LN263" s="144"/>
      <c r="LO263" s="144"/>
      <c r="LP263" s="144"/>
      <c r="OG263" s="144"/>
      <c r="OH263" s="144"/>
      <c r="OI263" s="144"/>
      <c r="OJ263" s="144"/>
      <c r="OK263" s="144"/>
      <c r="OL263" s="144"/>
      <c r="OM263" s="144"/>
      <c r="ON263" s="144"/>
      <c r="OO263" s="144"/>
      <c r="OP263" s="144"/>
      <c r="OQ263" s="144"/>
      <c r="OR263" s="144"/>
      <c r="OS263" s="144"/>
      <c r="OT263" s="144"/>
      <c r="OU263" s="144"/>
    </row>
    <row r="264" spans="1:411">
      <c r="A264">
        <v>36</v>
      </c>
      <c r="B264">
        <v>464</v>
      </c>
      <c r="C264" t="s">
        <v>85</v>
      </c>
      <c r="D264" t="s">
        <v>357</v>
      </c>
      <c r="E264" s="257" t="s">
        <v>737</v>
      </c>
      <c r="F264" t="s">
        <v>84</v>
      </c>
      <c r="G264">
        <v>1</v>
      </c>
      <c r="H264">
        <v>654.74</v>
      </c>
      <c r="I264">
        <v>652.30200000000002</v>
      </c>
      <c r="J264">
        <v>649.6</v>
      </c>
      <c r="K264">
        <v>645.89700000000005</v>
      </c>
      <c r="L264">
        <v>642.51199999999994</v>
      </c>
      <c r="M264" s="258" t="s">
        <v>1350</v>
      </c>
      <c r="N264" s="258" t="s">
        <v>1351</v>
      </c>
      <c r="O264" s="5" t="s">
        <v>1756</v>
      </c>
      <c r="BM264" s="144"/>
      <c r="BN264" s="144"/>
      <c r="BO264" s="144"/>
      <c r="BP264" s="144"/>
      <c r="BQ264" s="144"/>
      <c r="BR264" s="144"/>
      <c r="BS264" s="144"/>
      <c r="BT264" s="144"/>
      <c r="BU264" s="144"/>
      <c r="BV264" s="144"/>
      <c r="BW264" s="144"/>
      <c r="BX264" s="144"/>
      <c r="BY264" s="144"/>
      <c r="BZ264" s="144"/>
      <c r="CA264" s="144"/>
      <c r="ER264" s="144"/>
      <c r="ES264" s="144"/>
      <c r="ET264" s="144"/>
      <c r="EU264" s="144"/>
      <c r="EV264" s="144"/>
      <c r="EW264" s="144"/>
      <c r="EX264" s="144"/>
      <c r="EY264" s="144"/>
      <c r="EZ264" s="144"/>
      <c r="FA264" s="144"/>
      <c r="FB264" s="144"/>
      <c r="FC264" s="144"/>
      <c r="FD264" s="144"/>
      <c r="FE264" s="144"/>
      <c r="FF264" s="144"/>
      <c r="HW264" s="144"/>
      <c r="HX264" s="144"/>
      <c r="HY264" s="144"/>
      <c r="HZ264" s="144"/>
      <c r="IA264" s="144"/>
      <c r="IB264" s="144"/>
      <c r="IC264" s="144"/>
      <c r="ID264" s="144"/>
      <c r="IE264" s="144"/>
      <c r="IF264" s="144"/>
      <c r="IG264" s="144"/>
      <c r="IH264" s="144"/>
      <c r="II264" s="144"/>
      <c r="IJ264" s="144"/>
      <c r="IK264" s="144"/>
      <c r="LB264" s="144"/>
      <c r="LC264" s="144"/>
      <c r="LD264" s="144"/>
      <c r="LE264" s="144"/>
      <c r="LF264" s="144"/>
      <c r="LG264" s="144"/>
      <c r="LH264" s="144"/>
      <c r="LI264" s="144"/>
      <c r="LJ264" s="144"/>
      <c r="LK264" s="144"/>
      <c r="LL264" s="144"/>
      <c r="LM264" s="144"/>
      <c r="LN264" s="144"/>
      <c r="LO264" s="144"/>
      <c r="LP264" s="144"/>
      <c r="OG264" s="144"/>
      <c r="OH264" s="144"/>
      <c r="OI264" s="144"/>
      <c r="OJ264" s="144"/>
      <c r="OK264" s="144"/>
      <c r="OL264" s="144"/>
      <c r="OM264" s="144"/>
      <c r="ON264" s="144"/>
      <c r="OO264" s="144"/>
      <c r="OP264" s="144"/>
      <c r="OQ264" s="144"/>
      <c r="OR264" s="144"/>
      <c r="OS264" s="144"/>
      <c r="OT264" s="144"/>
      <c r="OU264" s="144"/>
    </row>
    <row r="265" spans="1:411">
      <c r="A265">
        <v>36</v>
      </c>
      <c r="B265">
        <v>466</v>
      </c>
      <c r="C265" t="s">
        <v>85</v>
      </c>
      <c r="D265" t="s">
        <v>357</v>
      </c>
      <c r="E265" s="257" t="s">
        <v>361</v>
      </c>
      <c r="F265" t="s">
        <v>84</v>
      </c>
      <c r="G265">
        <v>1</v>
      </c>
      <c r="H265">
        <v>654.43899999999996</v>
      </c>
      <c r="I265">
        <v>652.30200000000002</v>
      </c>
      <c r="J265">
        <v>649.03399999999999</v>
      </c>
      <c r="K265">
        <v>645.82399999999996</v>
      </c>
      <c r="L265">
        <v>642.45500000000004</v>
      </c>
      <c r="M265" s="258" t="s">
        <v>1350</v>
      </c>
      <c r="N265" s="258" t="s">
        <v>1351</v>
      </c>
      <c r="O265" s="5" t="s">
        <v>1757</v>
      </c>
      <c r="BM265" s="144"/>
      <c r="BN265" s="144"/>
      <c r="BO265" s="144"/>
      <c r="BP265" s="144"/>
      <c r="BQ265" s="144"/>
      <c r="BR265" s="144"/>
      <c r="BS265" s="144"/>
      <c r="BT265" s="144"/>
      <c r="BU265" s="144"/>
      <c r="BV265" s="144"/>
      <c r="BW265" s="144"/>
      <c r="BX265" s="144"/>
      <c r="BY265" s="144"/>
      <c r="BZ265" s="144"/>
      <c r="CA265" s="144"/>
      <c r="ER265" s="144"/>
      <c r="ES265" s="144"/>
      <c r="ET265" s="144"/>
      <c r="EU265" s="144"/>
      <c r="EV265" s="144"/>
      <c r="EW265" s="144"/>
      <c r="EX265" s="144"/>
      <c r="EY265" s="144"/>
      <c r="EZ265" s="144"/>
      <c r="FA265" s="144"/>
      <c r="FB265" s="144"/>
      <c r="FC265" s="144"/>
      <c r="FD265" s="144"/>
      <c r="FE265" s="144"/>
      <c r="FF265" s="144"/>
      <c r="HW265" s="144"/>
      <c r="HX265" s="144"/>
      <c r="HY265" s="144"/>
      <c r="HZ265" s="144"/>
      <c r="IA265" s="144"/>
      <c r="IB265" s="144"/>
      <c r="IC265" s="144"/>
      <c r="ID265" s="144"/>
      <c r="IE265" s="144"/>
      <c r="IF265" s="144"/>
      <c r="IG265" s="144"/>
      <c r="IH265" s="144"/>
      <c r="II265" s="144"/>
      <c r="IJ265" s="144"/>
      <c r="IK265" s="144"/>
      <c r="LB265" s="144"/>
      <c r="LC265" s="144"/>
      <c r="LD265" s="144"/>
      <c r="LE265" s="144"/>
      <c r="LF265" s="144"/>
      <c r="LG265" s="144"/>
      <c r="LH265" s="144"/>
      <c r="LI265" s="144"/>
      <c r="LJ265" s="144"/>
      <c r="LK265" s="144"/>
      <c r="LL265" s="144"/>
      <c r="LM265" s="144"/>
      <c r="LN265" s="144"/>
      <c r="LO265" s="144"/>
      <c r="LP265" s="144"/>
      <c r="OG265" s="144"/>
      <c r="OH265" s="144"/>
      <c r="OI265" s="144"/>
      <c r="OJ265" s="144"/>
      <c r="OK265" s="144"/>
      <c r="OL265" s="144"/>
      <c r="OM265" s="144"/>
      <c r="ON265" s="144"/>
      <c r="OO265" s="144"/>
      <c r="OP265" s="144"/>
      <c r="OQ265" s="144"/>
      <c r="OR265" s="144"/>
      <c r="OS265" s="144"/>
      <c r="OT265" s="144"/>
      <c r="OU265" s="144"/>
    </row>
    <row r="266" spans="1:411">
      <c r="A266">
        <v>36</v>
      </c>
      <c r="B266">
        <v>481</v>
      </c>
      <c r="C266" t="s">
        <v>85</v>
      </c>
      <c r="D266" t="s">
        <v>357</v>
      </c>
      <c r="E266" s="257" t="s">
        <v>740</v>
      </c>
      <c r="F266" t="s">
        <v>84</v>
      </c>
      <c r="G266">
        <v>1</v>
      </c>
      <c r="H266">
        <v>653.4</v>
      </c>
      <c r="I266">
        <v>651.34900000000005</v>
      </c>
      <c r="J266">
        <v>648.78200000000004</v>
      </c>
      <c r="K266">
        <v>645.52300000000002</v>
      </c>
      <c r="L266">
        <v>641.53499999999997</v>
      </c>
      <c r="M266" s="258" t="s">
        <v>1350</v>
      </c>
      <c r="N266" s="258" t="s">
        <v>1351</v>
      </c>
      <c r="O266" s="5" t="s">
        <v>1758</v>
      </c>
      <c r="BM266" s="144"/>
      <c r="BN266" s="144"/>
      <c r="BO266" s="144"/>
      <c r="BP266" s="144"/>
      <c r="BQ266" s="144"/>
      <c r="BR266" s="144"/>
      <c r="BS266" s="144"/>
      <c r="BT266" s="144"/>
      <c r="BU266" s="144"/>
      <c r="BV266" s="144"/>
      <c r="BW266" s="144"/>
      <c r="BX266" s="144"/>
      <c r="BY266" s="144"/>
      <c r="BZ266" s="144"/>
      <c r="CA266" s="144"/>
      <c r="ER266" s="144"/>
      <c r="ES266" s="144"/>
      <c r="ET266" s="144"/>
      <c r="EU266" s="144"/>
      <c r="EV266" s="144"/>
      <c r="EW266" s="144"/>
      <c r="EX266" s="144"/>
      <c r="EY266" s="144"/>
      <c r="EZ266" s="144"/>
      <c r="FA266" s="144"/>
      <c r="FB266" s="144"/>
      <c r="FC266" s="144"/>
      <c r="FD266" s="144"/>
      <c r="FE266" s="144"/>
      <c r="FF266" s="144"/>
      <c r="HW266" s="144"/>
      <c r="HX266" s="144"/>
      <c r="HY266" s="144"/>
      <c r="HZ266" s="144"/>
      <c r="IA266" s="144"/>
      <c r="IB266" s="144"/>
      <c r="IC266" s="144"/>
      <c r="ID266" s="144"/>
      <c r="IE266" s="144"/>
      <c r="IF266" s="144"/>
      <c r="IG266" s="144"/>
      <c r="IH266" s="144"/>
      <c r="II266" s="144"/>
      <c r="IJ266" s="144"/>
      <c r="IK266" s="144"/>
      <c r="LB266" s="144"/>
      <c r="LC266" s="144"/>
      <c r="LD266" s="144"/>
      <c r="LE266" s="144"/>
      <c r="LF266" s="144"/>
      <c r="LG266" s="144"/>
      <c r="LH266" s="144"/>
      <c r="LI266" s="144"/>
      <c r="LJ266" s="144"/>
      <c r="LK266" s="144"/>
      <c r="LL266" s="144"/>
      <c r="LM266" s="144"/>
      <c r="LN266" s="144"/>
      <c r="LO266" s="144"/>
      <c r="LP266" s="144"/>
      <c r="OG266" s="144"/>
      <c r="OH266" s="144"/>
      <c r="OI266" s="144"/>
      <c r="OJ266" s="144"/>
      <c r="OK266" s="144"/>
      <c r="OL266" s="144"/>
      <c r="OM266" s="144"/>
      <c r="ON266" s="144"/>
      <c r="OO266" s="144"/>
      <c r="OP266" s="144"/>
      <c r="OQ266" s="144"/>
      <c r="OR266" s="144"/>
      <c r="OS266" s="144"/>
      <c r="OT266" s="144"/>
      <c r="OU266" s="144"/>
    </row>
    <row r="267" spans="1:411">
      <c r="A267">
        <v>36</v>
      </c>
      <c r="B267">
        <v>482</v>
      </c>
      <c r="C267" t="s">
        <v>85</v>
      </c>
      <c r="D267" t="s">
        <v>357</v>
      </c>
      <c r="E267" s="257" t="s">
        <v>739</v>
      </c>
      <c r="F267" t="s">
        <v>84</v>
      </c>
      <c r="G267">
        <v>1</v>
      </c>
      <c r="H267">
        <v>653.4</v>
      </c>
      <c r="I267">
        <v>651.34900000000005</v>
      </c>
      <c r="J267">
        <v>648.78200000000004</v>
      </c>
      <c r="K267">
        <v>645.52300000000002</v>
      </c>
      <c r="L267">
        <v>641.53499999999997</v>
      </c>
      <c r="M267" s="258" t="s">
        <v>1350</v>
      </c>
      <c r="N267" s="258" t="s">
        <v>1351</v>
      </c>
      <c r="O267" s="5" t="s">
        <v>1759</v>
      </c>
      <c r="BM267" s="144"/>
      <c r="BN267" s="144"/>
      <c r="BO267" s="144"/>
      <c r="BP267" s="144"/>
      <c r="BQ267" s="144"/>
      <c r="BR267" s="144"/>
      <c r="BS267" s="144"/>
      <c r="BT267" s="144"/>
      <c r="BU267" s="144"/>
      <c r="BV267" s="144"/>
      <c r="BW267" s="144"/>
      <c r="BX267" s="144"/>
      <c r="BY267" s="144"/>
      <c r="BZ267" s="144"/>
      <c r="CA267" s="144"/>
      <c r="ER267" s="144"/>
      <c r="ES267" s="144"/>
      <c r="ET267" s="144"/>
      <c r="EU267" s="144"/>
      <c r="EV267" s="144"/>
      <c r="EW267" s="144"/>
      <c r="EX267" s="144"/>
      <c r="EY267" s="144"/>
      <c r="EZ267" s="144"/>
      <c r="FA267" s="144"/>
      <c r="FB267" s="144"/>
      <c r="FC267" s="144"/>
      <c r="FD267" s="144"/>
      <c r="FE267" s="144"/>
      <c r="FF267" s="144"/>
      <c r="HW267" s="144"/>
      <c r="HX267" s="144"/>
      <c r="HY267" s="144"/>
      <c r="HZ267" s="144"/>
      <c r="IA267" s="144"/>
      <c r="IB267" s="144"/>
      <c r="IC267" s="144"/>
      <c r="ID267" s="144"/>
      <c r="IE267" s="144"/>
      <c r="IF267" s="144"/>
      <c r="IG267" s="144"/>
      <c r="IH267" s="144"/>
      <c r="II267" s="144"/>
      <c r="IJ267" s="144"/>
      <c r="IK267" s="144"/>
      <c r="LB267" s="144"/>
      <c r="LC267" s="144"/>
      <c r="LD267" s="144"/>
      <c r="LE267" s="144"/>
      <c r="LF267" s="144"/>
      <c r="LG267" s="144"/>
      <c r="LH267" s="144"/>
      <c r="LI267" s="144"/>
      <c r="LJ267" s="144"/>
      <c r="LK267" s="144"/>
      <c r="LL267" s="144"/>
      <c r="LM267" s="144"/>
      <c r="LN267" s="144"/>
      <c r="LO267" s="144"/>
      <c r="LP267" s="144"/>
      <c r="OG267" s="144"/>
      <c r="OH267" s="144"/>
      <c r="OI267" s="144"/>
      <c r="OJ267" s="144"/>
      <c r="OK267" s="144"/>
      <c r="OL267" s="144"/>
      <c r="OM267" s="144"/>
      <c r="ON267" s="144"/>
      <c r="OO267" s="144"/>
      <c r="OP267" s="144"/>
      <c r="OQ267" s="144"/>
      <c r="OR267" s="144"/>
      <c r="OS267" s="144"/>
      <c r="OT267" s="144"/>
      <c r="OU267" s="144"/>
    </row>
    <row r="268" spans="1:411">
      <c r="A268">
        <v>36</v>
      </c>
      <c r="B268">
        <v>485</v>
      </c>
      <c r="C268" t="s">
        <v>85</v>
      </c>
      <c r="D268" t="s">
        <v>357</v>
      </c>
      <c r="E268" s="257" t="s">
        <v>194</v>
      </c>
      <c r="F268" t="s">
        <v>84</v>
      </c>
      <c r="G268">
        <v>1</v>
      </c>
      <c r="H268">
        <v>653.10400000000004</v>
      </c>
      <c r="I268">
        <v>650.947</v>
      </c>
      <c r="J268">
        <v>648.49</v>
      </c>
      <c r="K268">
        <v>645.22199999999998</v>
      </c>
      <c r="L268">
        <v>641.28399999999999</v>
      </c>
      <c r="M268" s="258" t="s">
        <v>1350</v>
      </c>
      <c r="N268" s="258" t="s">
        <v>1351</v>
      </c>
      <c r="O268" s="5" t="s">
        <v>1760</v>
      </c>
      <c r="BM268" s="144"/>
      <c r="BN268" s="144"/>
      <c r="BO268" s="144"/>
      <c r="BP268" s="144"/>
      <c r="BQ268" s="144"/>
      <c r="BR268" s="144"/>
      <c r="BS268" s="144"/>
      <c r="BT268" s="144"/>
      <c r="BU268" s="144"/>
      <c r="BV268" s="144"/>
      <c r="BW268" s="144"/>
      <c r="BX268" s="144"/>
      <c r="BY268" s="144"/>
      <c r="BZ268" s="144"/>
      <c r="CA268" s="144"/>
      <c r="ER268" s="144"/>
      <c r="ES268" s="144"/>
      <c r="ET268" s="144"/>
      <c r="EU268" s="144"/>
      <c r="EV268" s="144"/>
      <c r="EW268" s="144"/>
      <c r="EX268" s="144"/>
      <c r="EY268" s="144"/>
      <c r="EZ268" s="144"/>
      <c r="FA268" s="144"/>
      <c r="FB268" s="144"/>
      <c r="FC268" s="144"/>
      <c r="FD268" s="144"/>
      <c r="FE268" s="144"/>
      <c r="FF268" s="144"/>
      <c r="HW268" s="144"/>
      <c r="HX268" s="144"/>
      <c r="HY268" s="144"/>
      <c r="HZ268" s="144"/>
      <c r="IA268" s="144"/>
      <c r="IB268" s="144"/>
      <c r="IC268" s="144"/>
      <c r="ID268" s="144"/>
      <c r="IE268" s="144"/>
      <c r="IF268" s="144"/>
      <c r="IG268" s="144"/>
      <c r="IH268" s="144"/>
      <c r="II268" s="144"/>
      <c r="IJ268" s="144"/>
      <c r="IK268" s="144"/>
      <c r="LB268" s="144"/>
      <c r="LC268" s="144"/>
      <c r="LD268" s="144"/>
      <c r="LE268" s="144"/>
      <c r="LF268" s="144"/>
      <c r="LG268" s="144"/>
      <c r="LH268" s="144"/>
      <c r="LI268" s="144"/>
      <c r="LJ268" s="144"/>
      <c r="LK268" s="144"/>
      <c r="LL268" s="144"/>
      <c r="LM268" s="144"/>
      <c r="LN268" s="144"/>
      <c r="LO268" s="144"/>
      <c r="LP268" s="144"/>
      <c r="OG268" s="144"/>
      <c r="OH268" s="144"/>
      <c r="OI268" s="144"/>
      <c r="OJ268" s="144"/>
      <c r="OK268" s="144"/>
      <c r="OL268" s="144"/>
      <c r="OM268" s="144"/>
      <c r="ON268" s="144"/>
      <c r="OO268" s="144"/>
      <c r="OP268" s="144"/>
      <c r="OQ268" s="144"/>
      <c r="OR268" s="144"/>
      <c r="OS268" s="144"/>
      <c r="OT268" s="144"/>
      <c r="OU268" s="144"/>
    </row>
    <row r="269" spans="1:411">
      <c r="A269">
        <v>36</v>
      </c>
      <c r="B269">
        <v>487</v>
      </c>
      <c r="C269" t="s">
        <v>85</v>
      </c>
      <c r="D269" t="s">
        <v>357</v>
      </c>
      <c r="E269" s="257" t="s">
        <v>743</v>
      </c>
      <c r="F269" t="s">
        <v>84</v>
      </c>
      <c r="G269">
        <v>1</v>
      </c>
      <c r="H269">
        <v>651.01900000000001</v>
      </c>
      <c r="I269">
        <v>650.14300000000003</v>
      </c>
      <c r="J269">
        <v>648.34</v>
      </c>
      <c r="K269">
        <v>645.82399999999996</v>
      </c>
      <c r="L269">
        <v>643.06799999999998</v>
      </c>
      <c r="M269" s="258" t="s">
        <v>1350</v>
      </c>
      <c r="N269" s="258" t="s">
        <v>1351</v>
      </c>
      <c r="O269" s="5" t="s">
        <v>1761</v>
      </c>
      <c r="BM269" s="144"/>
      <c r="BN269" s="144"/>
      <c r="BO269" s="144"/>
      <c r="BP269" s="144"/>
      <c r="BQ269" s="144"/>
      <c r="BR269" s="144"/>
      <c r="BS269" s="144"/>
      <c r="BT269" s="144"/>
      <c r="BU269" s="144"/>
      <c r="BV269" s="144"/>
      <c r="BW269" s="144"/>
      <c r="BX269" s="144"/>
      <c r="BY269" s="144"/>
      <c r="BZ269" s="144"/>
      <c r="CA269" s="144"/>
      <c r="ER269" s="144"/>
      <c r="ES269" s="144"/>
      <c r="ET269" s="144"/>
      <c r="EU269" s="144"/>
      <c r="EV269" s="144"/>
      <c r="EW269" s="144"/>
      <c r="EX269" s="144"/>
      <c r="EY269" s="144"/>
      <c r="EZ269" s="144"/>
      <c r="FA269" s="144"/>
      <c r="FB269" s="144"/>
      <c r="FC269" s="144"/>
      <c r="FD269" s="144"/>
      <c r="FE269" s="144"/>
      <c r="FF269" s="144"/>
      <c r="HW269" s="144"/>
      <c r="HX269" s="144"/>
      <c r="HY269" s="144"/>
      <c r="HZ269" s="144"/>
      <c r="IA269" s="144"/>
      <c r="IB269" s="144"/>
      <c r="IC269" s="144"/>
      <c r="ID269" s="144"/>
      <c r="IE269" s="144"/>
      <c r="IF269" s="144"/>
      <c r="IG269" s="144"/>
      <c r="IH269" s="144"/>
      <c r="II269" s="144"/>
      <c r="IJ269" s="144"/>
      <c r="IK269" s="144"/>
      <c r="LB269" s="144"/>
      <c r="LC269" s="144"/>
      <c r="LD269" s="144"/>
      <c r="LE269" s="144"/>
      <c r="LF269" s="144"/>
      <c r="LG269" s="144"/>
      <c r="LH269" s="144"/>
      <c r="LI269" s="144"/>
      <c r="LJ269" s="144"/>
      <c r="LK269" s="144"/>
      <c r="LL269" s="144"/>
      <c r="LM269" s="144"/>
      <c r="LN269" s="144"/>
      <c r="LO269" s="144"/>
      <c r="LP269" s="144"/>
      <c r="OG269" s="144"/>
      <c r="OH269" s="144"/>
      <c r="OI269" s="144"/>
      <c r="OJ269" s="144"/>
      <c r="OK269" s="144"/>
      <c r="OL269" s="144"/>
      <c r="OM269" s="144"/>
      <c r="ON269" s="144"/>
      <c r="OO269" s="144"/>
      <c r="OP269" s="144"/>
      <c r="OQ269" s="144"/>
      <c r="OR269" s="144"/>
      <c r="OS269" s="144"/>
      <c r="OT269" s="144"/>
      <c r="OU269" s="144"/>
    </row>
    <row r="270" spans="1:411">
      <c r="A270">
        <v>36</v>
      </c>
      <c r="B270">
        <v>488</v>
      </c>
      <c r="C270" t="s">
        <v>85</v>
      </c>
      <c r="D270" t="s">
        <v>357</v>
      </c>
      <c r="E270" s="257" t="s">
        <v>742</v>
      </c>
      <c r="F270" t="s">
        <v>84</v>
      </c>
      <c r="G270">
        <v>1</v>
      </c>
      <c r="H270">
        <v>650.81899999999996</v>
      </c>
      <c r="I270">
        <v>650.04200000000003</v>
      </c>
      <c r="J270">
        <v>647.46600000000001</v>
      </c>
      <c r="K270">
        <v>645.673</v>
      </c>
      <c r="L270">
        <v>643.01499999999999</v>
      </c>
      <c r="M270" s="258" t="s">
        <v>1350</v>
      </c>
      <c r="N270" s="258" t="s">
        <v>1351</v>
      </c>
      <c r="O270" s="5" t="s">
        <v>1762</v>
      </c>
      <c r="BM270" s="144"/>
      <c r="BN270" s="144"/>
      <c r="BO270" s="144"/>
      <c r="BP270" s="144"/>
      <c r="BQ270" s="144"/>
      <c r="BR270" s="144"/>
      <c r="BS270" s="144"/>
      <c r="BT270" s="144"/>
      <c r="BU270" s="144"/>
      <c r="BV270" s="144"/>
      <c r="BW270" s="144"/>
      <c r="BX270" s="144"/>
      <c r="BY270" s="144"/>
      <c r="BZ270" s="144"/>
      <c r="CA270" s="144"/>
      <c r="ER270" s="144"/>
      <c r="ES270" s="144"/>
      <c r="ET270" s="144"/>
      <c r="EU270" s="144"/>
      <c r="EV270" s="144"/>
      <c r="EW270" s="144"/>
      <c r="EX270" s="144"/>
      <c r="EY270" s="144"/>
      <c r="EZ270" s="144"/>
      <c r="FA270" s="144"/>
      <c r="FB270" s="144"/>
      <c r="FC270" s="144"/>
      <c r="FD270" s="144"/>
      <c r="FE270" s="144"/>
      <c r="FF270" s="144"/>
      <c r="HW270" s="144"/>
      <c r="HX270" s="144"/>
      <c r="HY270" s="144"/>
      <c r="HZ270" s="144"/>
      <c r="IA270" s="144"/>
      <c r="IB270" s="144"/>
      <c r="IC270" s="144"/>
      <c r="ID270" s="144"/>
      <c r="IE270" s="144"/>
      <c r="IF270" s="144"/>
      <c r="IG270" s="144"/>
      <c r="IH270" s="144"/>
      <c r="II270" s="144"/>
      <c r="IJ270" s="144"/>
      <c r="IK270" s="144"/>
      <c r="LB270" s="144"/>
      <c r="LC270" s="144"/>
      <c r="LD270" s="144"/>
      <c r="LE270" s="144"/>
      <c r="LF270" s="144"/>
      <c r="LG270" s="144"/>
      <c r="LH270" s="144"/>
      <c r="LI270" s="144"/>
      <c r="LJ270" s="144"/>
      <c r="LK270" s="144"/>
      <c r="LL270" s="144"/>
      <c r="LM270" s="144"/>
      <c r="LN270" s="144"/>
      <c r="LO270" s="144"/>
      <c r="LP270" s="144"/>
      <c r="OG270" s="144"/>
      <c r="OH270" s="144"/>
      <c r="OI270" s="144"/>
      <c r="OJ270" s="144"/>
      <c r="OK270" s="144"/>
      <c r="OL270" s="144"/>
      <c r="OM270" s="144"/>
      <c r="ON270" s="144"/>
      <c r="OO270" s="144"/>
      <c r="OP270" s="144"/>
      <c r="OQ270" s="144"/>
      <c r="OR270" s="144"/>
      <c r="OS270" s="144"/>
      <c r="OT270" s="144"/>
      <c r="OU270" s="144"/>
    </row>
    <row r="271" spans="1:411">
      <c r="A271">
        <v>36</v>
      </c>
      <c r="B271">
        <v>484</v>
      </c>
      <c r="C271" t="s">
        <v>85</v>
      </c>
      <c r="D271" t="s">
        <v>357</v>
      </c>
      <c r="E271" s="257" t="s">
        <v>190</v>
      </c>
      <c r="F271" t="s">
        <v>84</v>
      </c>
      <c r="G271">
        <v>1</v>
      </c>
      <c r="H271">
        <v>653.35599999999999</v>
      </c>
      <c r="I271">
        <v>651.14700000000005</v>
      </c>
      <c r="J271">
        <v>647.16499999999996</v>
      </c>
      <c r="K271">
        <v>644.50699999999995</v>
      </c>
      <c r="L271">
        <v>640.04499999999996</v>
      </c>
      <c r="M271" s="258" t="s">
        <v>1350</v>
      </c>
      <c r="N271" s="258" t="s">
        <v>1351</v>
      </c>
      <c r="O271" s="5" t="s">
        <v>1763</v>
      </c>
      <c r="BM271" s="144"/>
      <c r="BN271" s="144"/>
      <c r="BO271" s="144"/>
      <c r="BP271" s="144"/>
      <c r="BQ271" s="144"/>
      <c r="BR271" s="144"/>
      <c r="BS271" s="144"/>
      <c r="BT271" s="144"/>
      <c r="BU271" s="144"/>
      <c r="BV271" s="144"/>
      <c r="BW271" s="144"/>
      <c r="BX271" s="144"/>
      <c r="BY271" s="144"/>
      <c r="BZ271" s="144"/>
      <c r="CA271" s="144"/>
      <c r="ER271" s="144"/>
      <c r="ES271" s="144"/>
      <c r="ET271" s="144"/>
      <c r="EU271" s="144"/>
      <c r="EV271" s="144"/>
      <c r="EW271" s="144"/>
      <c r="EX271" s="144"/>
      <c r="EY271" s="144"/>
      <c r="EZ271" s="144"/>
      <c r="FA271" s="144"/>
      <c r="FB271" s="144"/>
      <c r="FC271" s="144"/>
      <c r="FD271" s="144"/>
      <c r="FE271" s="144"/>
      <c r="FF271" s="144"/>
      <c r="HW271" s="144"/>
      <c r="HX271" s="144"/>
      <c r="HY271" s="144"/>
      <c r="HZ271" s="144"/>
      <c r="IA271" s="144"/>
      <c r="IB271" s="144"/>
      <c r="IC271" s="144"/>
      <c r="ID271" s="144"/>
      <c r="IE271" s="144"/>
      <c r="IF271" s="144"/>
      <c r="IG271" s="144"/>
      <c r="IH271" s="144"/>
      <c r="II271" s="144"/>
      <c r="IJ271" s="144"/>
      <c r="IK271" s="144"/>
      <c r="LB271" s="144"/>
      <c r="LC271" s="144"/>
      <c r="LD271" s="144"/>
      <c r="LE271" s="144"/>
      <c r="LF271" s="144"/>
      <c r="LG271" s="144"/>
      <c r="LH271" s="144"/>
      <c r="LI271" s="144"/>
      <c r="LJ271" s="144"/>
      <c r="LK271" s="144"/>
      <c r="LL271" s="144"/>
      <c r="LM271" s="144"/>
      <c r="LN271" s="144"/>
      <c r="LO271" s="144"/>
      <c r="LP271" s="144"/>
      <c r="OG271" s="144"/>
      <c r="OH271" s="144"/>
      <c r="OI271" s="144"/>
      <c r="OJ271" s="144"/>
      <c r="OK271" s="144"/>
      <c r="OL271" s="144"/>
      <c r="OM271" s="144"/>
      <c r="ON271" s="144"/>
      <c r="OO271" s="144"/>
      <c r="OP271" s="144"/>
      <c r="OQ271" s="144"/>
      <c r="OR271" s="144"/>
      <c r="OS271" s="144"/>
      <c r="OT271" s="144"/>
      <c r="OU271" s="144"/>
    </row>
    <row r="272" spans="1:411">
      <c r="A272">
        <v>36</v>
      </c>
      <c r="B272">
        <v>486</v>
      </c>
      <c r="C272" t="s">
        <v>85</v>
      </c>
      <c r="D272" t="s">
        <v>357</v>
      </c>
      <c r="E272" s="257" t="s">
        <v>197</v>
      </c>
      <c r="F272" t="s">
        <v>84</v>
      </c>
      <c r="G272">
        <v>1</v>
      </c>
      <c r="H272">
        <v>654.74</v>
      </c>
      <c r="I272">
        <v>651.14700000000005</v>
      </c>
      <c r="J272">
        <v>645.89700000000005</v>
      </c>
      <c r="K272">
        <v>643.29899999999998</v>
      </c>
      <c r="L272">
        <v>639.03</v>
      </c>
      <c r="M272" s="258" t="s">
        <v>1350</v>
      </c>
      <c r="N272" s="258" t="s">
        <v>1351</v>
      </c>
      <c r="O272" s="5" t="s">
        <v>1764</v>
      </c>
      <c r="BM272" s="144"/>
      <c r="BN272" s="144"/>
      <c r="BO272" s="144"/>
      <c r="BP272" s="144"/>
      <c r="BQ272" s="144"/>
      <c r="BR272" s="144"/>
      <c r="BS272" s="144"/>
      <c r="BT272" s="144"/>
      <c r="BU272" s="144"/>
      <c r="BV272" s="144"/>
      <c r="BW272" s="144"/>
      <c r="BX272" s="144"/>
      <c r="BY272" s="144"/>
      <c r="BZ272" s="144"/>
      <c r="CA272" s="144"/>
      <c r="ER272" s="144"/>
      <c r="ES272" s="144"/>
      <c r="ET272" s="144"/>
      <c r="EU272" s="144"/>
      <c r="EV272" s="144"/>
      <c r="EW272" s="144"/>
      <c r="EX272" s="144"/>
      <c r="EY272" s="144"/>
      <c r="EZ272" s="144"/>
      <c r="FA272" s="144"/>
      <c r="FB272" s="144"/>
      <c r="FC272" s="144"/>
      <c r="FD272" s="144"/>
      <c r="FE272" s="144"/>
      <c r="FF272" s="144"/>
      <c r="HW272" s="144"/>
      <c r="HX272" s="144"/>
      <c r="HY272" s="144"/>
      <c r="HZ272" s="144"/>
      <c r="IA272" s="144"/>
      <c r="IB272" s="144"/>
      <c r="IC272" s="144"/>
      <c r="ID272" s="144"/>
      <c r="IE272" s="144"/>
      <c r="IF272" s="144"/>
      <c r="IG272" s="144"/>
      <c r="IH272" s="144"/>
      <c r="II272" s="144"/>
      <c r="IJ272" s="144"/>
      <c r="IK272" s="144"/>
      <c r="LB272" s="144"/>
      <c r="LC272" s="144"/>
      <c r="LD272" s="144"/>
      <c r="LE272" s="144"/>
      <c r="LF272" s="144"/>
      <c r="LG272" s="144"/>
      <c r="LH272" s="144"/>
      <c r="LI272" s="144"/>
      <c r="LJ272" s="144"/>
      <c r="LK272" s="144"/>
      <c r="LL272" s="144"/>
      <c r="LM272" s="144"/>
      <c r="LN272" s="144"/>
      <c r="LO272" s="144"/>
      <c r="LP272" s="144"/>
      <c r="OG272" s="144"/>
      <c r="OH272" s="144"/>
      <c r="OI272" s="144"/>
      <c r="OJ272" s="144"/>
      <c r="OK272" s="144"/>
      <c r="OL272" s="144"/>
      <c r="OM272" s="144"/>
      <c r="ON272" s="144"/>
      <c r="OO272" s="144"/>
      <c r="OP272" s="144"/>
      <c r="OQ272" s="144"/>
      <c r="OR272" s="144"/>
      <c r="OS272" s="144"/>
      <c r="OT272" s="144"/>
      <c r="OU272" s="144"/>
    </row>
    <row r="273" spans="1:411">
      <c r="A273">
        <v>36</v>
      </c>
      <c r="B273">
        <v>472</v>
      </c>
      <c r="C273" t="s">
        <v>85</v>
      </c>
      <c r="D273" t="s">
        <v>357</v>
      </c>
      <c r="E273" s="257" t="s">
        <v>191</v>
      </c>
      <c r="F273" t="s">
        <v>84</v>
      </c>
      <c r="G273">
        <v>1</v>
      </c>
      <c r="H273">
        <v>657.97400000000005</v>
      </c>
      <c r="I273">
        <v>652.91399999999999</v>
      </c>
      <c r="J273">
        <v>645.673</v>
      </c>
      <c r="K273">
        <v>643.01499999999999</v>
      </c>
      <c r="L273">
        <v>640.80899999999997</v>
      </c>
      <c r="M273" s="258" t="s">
        <v>1350</v>
      </c>
      <c r="N273" s="258" t="s">
        <v>1351</v>
      </c>
      <c r="O273" s="5" t="s">
        <v>1765</v>
      </c>
      <c r="BM273" s="144"/>
      <c r="BN273" s="144"/>
      <c r="BO273" s="144"/>
      <c r="BP273" s="144"/>
      <c r="BQ273" s="144"/>
      <c r="BR273" s="144"/>
      <c r="BS273" s="144"/>
      <c r="BT273" s="144"/>
      <c r="BU273" s="144"/>
      <c r="BV273" s="144"/>
      <c r="BW273" s="144"/>
      <c r="BX273" s="144"/>
      <c r="BY273" s="144"/>
      <c r="BZ273" s="144"/>
      <c r="CA273" s="144"/>
      <c r="ER273" s="144"/>
      <c r="ES273" s="144"/>
      <c r="ET273" s="144"/>
      <c r="EU273" s="144"/>
      <c r="EV273" s="144"/>
      <c r="EW273" s="144"/>
      <c r="EX273" s="144"/>
      <c r="EY273" s="144"/>
      <c r="EZ273" s="144"/>
      <c r="FA273" s="144"/>
      <c r="FB273" s="144"/>
      <c r="FC273" s="144"/>
      <c r="FD273" s="144"/>
      <c r="FE273" s="144"/>
      <c r="FF273" s="144"/>
      <c r="HW273" s="144"/>
      <c r="HX273" s="144"/>
      <c r="HY273" s="144"/>
      <c r="HZ273" s="144"/>
      <c r="IA273" s="144"/>
      <c r="IB273" s="144"/>
      <c r="IC273" s="144"/>
      <c r="ID273" s="144"/>
      <c r="IE273" s="144"/>
      <c r="IF273" s="144"/>
      <c r="IG273" s="144"/>
      <c r="IH273" s="144"/>
      <c r="II273" s="144"/>
      <c r="IJ273" s="144"/>
      <c r="IK273" s="144"/>
      <c r="LB273" s="144"/>
      <c r="LC273" s="144"/>
      <c r="LD273" s="144"/>
      <c r="LE273" s="144"/>
      <c r="LF273" s="144"/>
      <c r="LG273" s="144"/>
      <c r="LH273" s="144"/>
      <c r="LI273" s="144"/>
      <c r="LJ273" s="144"/>
      <c r="LK273" s="144"/>
      <c r="LL273" s="144"/>
      <c r="LM273" s="144"/>
      <c r="LN273" s="144"/>
      <c r="LO273" s="144"/>
      <c r="LP273" s="144"/>
      <c r="OG273" s="144"/>
      <c r="OH273" s="144"/>
      <c r="OI273" s="144"/>
      <c r="OJ273" s="144"/>
      <c r="OK273" s="144"/>
      <c r="OL273" s="144"/>
      <c r="OM273" s="144"/>
      <c r="ON273" s="144"/>
      <c r="OO273" s="144"/>
      <c r="OP273" s="144"/>
      <c r="OQ273" s="144"/>
      <c r="OR273" s="144"/>
      <c r="OS273" s="144"/>
      <c r="OT273" s="144"/>
      <c r="OU273" s="144"/>
    </row>
    <row r="274" spans="1:411">
      <c r="A274">
        <v>36</v>
      </c>
      <c r="B274">
        <v>495</v>
      </c>
      <c r="C274" t="s">
        <v>85</v>
      </c>
      <c r="D274" t="s">
        <v>357</v>
      </c>
      <c r="E274" s="257" t="s">
        <v>755</v>
      </c>
      <c r="F274" t="s">
        <v>84</v>
      </c>
      <c r="G274">
        <v>1</v>
      </c>
      <c r="H274">
        <v>626.93700000000001</v>
      </c>
      <c r="I274">
        <v>623.96299999999997</v>
      </c>
      <c r="J274">
        <v>620.625</v>
      </c>
      <c r="K274">
        <v>617.96699999999998</v>
      </c>
      <c r="L274">
        <v>615.04</v>
      </c>
      <c r="M274" s="258" t="s">
        <v>1350</v>
      </c>
      <c r="N274" s="258" t="s">
        <v>1351</v>
      </c>
      <c r="O274" s="5" t="s">
        <v>1766</v>
      </c>
      <c r="BM274" s="144"/>
      <c r="BN274" s="144"/>
      <c r="BO274" s="144"/>
      <c r="BP274" s="144"/>
      <c r="BQ274" s="144"/>
      <c r="BR274" s="144"/>
      <c r="BS274" s="144"/>
      <c r="BT274" s="144"/>
      <c r="BU274" s="144"/>
      <c r="BV274" s="144"/>
      <c r="BW274" s="144"/>
      <c r="BX274" s="144"/>
      <c r="BY274" s="144"/>
      <c r="BZ274" s="144"/>
      <c r="CA274" s="144"/>
      <c r="ER274" s="144"/>
      <c r="ES274" s="144"/>
      <c r="ET274" s="144"/>
      <c r="EU274" s="144"/>
      <c r="EV274" s="144"/>
      <c r="EW274" s="144"/>
      <c r="EX274" s="144"/>
      <c r="EY274" s="144"/>
      <c r="EZ274" s="144"/>
      <c r="FA274" s="144"/>
      <c r="FB274" s="144"/>
      <c r="FC274" s="144"/>
      <c r="FD274" s="144"/>
      <c r="FE274" s="144"/>
      <c r="FF274" s="144"/>
      <c r="HW274" s="144"/>
      <c r="HX274" s="144"/>
      <c r="HY274" s="144"/>
      <c r="HZ274" s="144"/>
      <c r="IA274" s="144"/>
      <c r="IB274" s="144"/>
      <c r="IC274" s="144"/>
      <c r="ID274" s="144"/>
      <c r="IE274" s="144"/>
      <c r="IF274" s="144"/>
      <c r="IG274" s="144"/>
      <c r="IH274" s="144"/>
      <c r="II274" s="144"/>
      <c r="IJ274" s="144"/>
      <c r="IK274" s="144"/>
      <c r="LB274" s="144"/>
      <c r="LC274" s="144"/>
      <c r="LD274" s="144"/>
      <c r="LE274" s="144"/>
      <c r="LF274" s="144"/>
      <c r="LG274" s="144"/>
      <c r="LH274" s="144"/>
      <c r="LI274" s="144"/>
      <c r="LJ274" s="144"/>
      <c r="LK274" s="144"/>
      <c r="LL274" s="144"/>
      <c r="LM274" s="144"/>
      <c r="LN274" s="144"/>
      <c r="LO274" s="144"/>
      <c r="LP274" s="144"/>
      <c r="OG274" s="144"/>
      <c r="OH274" s="144"/>
      <c r="OI274" s="144"/>
      <c r="OJ274" s="144"/>
      <c r="OK274" s="144"/>
      <c r="OL274" s="144"/>
      <c r="OM274" s="144"/>
      <c r="ON274" s="144"/>
      <c r="OO274" s="144"/>
      <c r="OP274" s="144"/>
      <c r="OQ274" s="144"/>
      <c r="OR274" s="144"/>
      <c r="OS274" s="144"/>
      <c r="OT274" s="144"/>
      <c r="OU274" s="144"/>
    </row>
    <row r="275" spans="1:411">
      <c r="A275">
        <v>36</v>
      </c>
      <c r="B275">
        <v>504</v>
      </c>
      <c r="C275" t="s">
        <v>85</v>
      </c>
      <c r="D275" t="s">
        <v>357</v>
      </c>
      <c r="E275" s="257" t="s">
        <v>754</v>
      </c>
      <c r="F275" t="s">
        <v>84</v>
      </c>
      <c r="G275">
        <v>1</v>
      </c>
      <c r="H275">
        <v>619.71900000000005</v>
      </c>
      <c r="I275">
        <v>617.66399999999999</v>
      </c>
      <c r="J275">
        <v>615.14099999999996</v>
      </c>
      <c r="K275">
        <v>612.89800000000002</v>
      </c>
      <c r="L275">
        <v>610.25699999999995</v>
      </c>
      <c r="M275" s="258" t="s">
        <v>1350</v>
      </c>
      <c r="N275" s="258" t="s">
        <v>1351</v>
      </c>
      <c r="O275" s="5" t="s">
        <v>1767</v>
      </c>
      <c r="BM275" s="144"/>
      <c r="BN275" s="144"/>
      <c r="BO275" s="144"/>
      <c r="BP275" s="144"/>
      <c r="BQ275" s="144"/>
      <c r="BR275" s="144"/>
      <c r="BS275" s="144"/>
      <c r="BT275" s="144"/>
      <c r="BU275" s="144"/>
      <c r="BV275" s="144"/>
      <c r="BW275" s="144"/>
      <c r="BX275" s="144"/>
      <c r="BY275" s="144"/>
      <c r="BZ275" s="144"/>
      <c r="CA275" s="144"/>
      <c r="ER275" s="144"/>
      <c r="ES275" s="144"/>
      <c r="ET275" s="144"/>
      <c r="EU275" s="144"/>
      <c r="EV275" s="144"/>
      <c r="EW275" s="144"/>
      <c r="EX275" s="144"/>
      <c r="EY275" s="144"/>
      <c r="EZ275" s="144"/>
      <c r="FA275" s="144"/>
      <c r="FB275" s="144"/>
      <c r="FC275" s="144"/>
      <c r="FD275" s="144"/>
      <c r="FE275" s="144"/>
      <c r="FF275" s="144"/>
      <c r="HW275" s="144"/>
      <c r="HX275" s="144"/>
      <c r="HY275" s="144"/>
      <c r="HZ275" s="144"/>
      <c r="IA275" s="144"/>
      <c r="IB275" s="144"/>
      <c r="IC275" s="144"/>
      <c r="ID275" s="144"/>
      <c r="IE275" s="144"/>
      <c r="IF275" s="144"/>
      <c r="IG275" s="144"/>
      <c r="IH275" s="144"/>
      <c r="II275" s="144"/>
      <c r="IJ275" s="144"/>
      <c r="IK275" s="144"/>
      <c r="LB275" s="144"/>
      <c r="LC275" s="144"/>
      <c r="LD275" s="144"/>
      <c r="LE275" s="144"/>
      <c r="LF275" s="144"/>
      <c r="LG275" s="144"/>
      <c r="LH275" s="144"/>
      <c r="LI275" s="144"/>
      <c r="LJ275" s="144"/>
      <c r="LK275" s="144"/>
      <c r="LL275" s="144"/>
      <c r="LM275" s="144"/>
      <c r="LN275" s="144"/>
      <c r="LO275" s="144"/>
      <c r="LP275" s="144"/>
      <c r="OG275" s="144"/>
      <c r="OH275" s="144"/>
      <c r="OI275" s="144"/>
      <c r="OJ275" s="144"/>
      <c r="OK275" s="144"/>
      <c r="OL275" s="144"/>
      <c r="OM275" s="144"/>
      <c r="ON275" s="144"/>
      <c r="OO275" s="144"/>
      <c r="OP275" s="144"/>
      <c r="OQ275" s="144"/>
      <c r="OR275" s="144"/>
      <c r="OS275" s="144"/>
      <c r="OT275" s="144"/>
      <c r="OU275" s="144"/>
    </row>
    <row r="276" spans="1:411">
      <c r="A276">
        <v>36</v>
      </c>
      <c r="B276">
        <v>506</v>
      </c>
      <c r="C276" t="s">
        <v>85</v>
      </c>
      <c r="D276" t="s">
        <v>357</v>
      </c>
      <c r="E276" s="257" t="s">
        <v>753</v>
      </c>
      <c r="F276" t="s">
        <v>84</v>
      </c>
      <c r="G276">
        <v>1</v>
      </c>
      <c r="H276">
        <v>619.31600000000003</v>
      </c>
      <c r="I276">
        <v>617.12400000000002</v>
      </c>
      <c r="J276">
        <v>614.68100000000004</v>
      </c>
      <c r="K276">
        <v>612.57100000000003</v>
      </c>
      <c r="L276">
        <v>609.62300000000005</v>
      </c>
      <c r="M276" s="258" t="s">
        <v>1350</v>
      </c>
      <c r="N276" s="258" t="s">
        <v>1351</v>
      </c>
      <c r="O276" s="5" t="s">
        <v>1768</v>
      </c>
      <c r="BM276" s="144"/>
      <c r="BN276" s="144"/>
      <c r="BO276" s="144"/>
      <c r="BP276" s="144"/>
      <c r="BQ276" s="144"/>
      <c r="BR276" s="144"/>
      <c r="BS276" s="144"/>
      <c r="BT276" s="144"/>
      <c r="BU276" s="144"/>
      <c r="BV276" s="144"/>
      <c r="BW276" s="144"/>
      <c r="BX276" s="144"/>
      <c r="BY276" s="144"/>
      <c r="BZ276" s="144"/>
      <c r="CA276" s="144"/>
      <c r="ER276" s="144"/>
      <c r="ES276" s="144"/>
      <c r="ET276" s="144"/>
      <c r="EU276" s="144"/>
      <c r="EV276" s="144"/>
      <c r="EW276" s="144"/>
      <c r="EX276" s="144"/>
      <c r="EY276" s="144"/>
      <c r="EZ276" s="144"/>
      <c r="FA276" s="144"/>
      <c r="FB276" s="144"/>
      <c r="FC276" s="144"/>
      <c r="FD276" s="144"/>
      <c r="FE276" s="144"/>
      <c r="FF276" s="144"/>
      <c r="HW276" s="144"/>
      <c r="HX276" s="144"/>
      <c r="HY276" s="144"/>
      <c r="HZ276" s="144"/>
      <c r="IA276" s="144"/>
      <c r="IB276" s="144"/>
      <c r="IC276" s="144"/>
      <c r="ID276" s="144"/>
      <c r="IE276" s="144"/>
      <c r="IF276" s="144"/>
      <c r="IG276" s="144"/>
      <c r="IH276" s="144"/>
      <c r="II276" s="144"/>
      <c r="IJ276" s="144"/>
      <c r="IK276" s="144"/>
      <c r="LB276" s="144"/>
      <c r="LC276" s="144"/>
      <c r="LD276" s="144"/>
      <c r="LE276" s="144"/>
      <c r="LF276" s="144"/>
      <c r="LG276" s="144"/>
      <c r="LH276" s="144"/>
      <c r="LI276" s="144"/>
      <c r="LJ276" s="144"/>
      <c r="LK276" s="144"/>
      <c r="LL276" s="144"/>
      <c r="LM276" s="144"/>
      <c r="LN276" s="144"/>
      <c r="LO276" s="144"/>
      <c r="LP276" s="144"/>
      <c r="OG276" s="144"/>
      <c r="OH276" s="144"/>
      <c r="OI276" s="144"/>
      <c r="OJ276" s="144"/>
      <c r="OK276" s="144"/>
      <c r="OL276" s="144"/>
      <c r="OM276" s="144"/>
      <c r="ON276" s="144"/>
      <c r="OO276" s="144"/>
      <c r="OP276" s="144"/>
      <c r="OQ276" s="144"/>
      <c r="OR276" s="144"/>
      <c r="OS276" s="144"/>
      <c r="OT276" s="144"/>
      <c r="OU276" s="144"/>
    </row>
    <row r="277" spans="1:411">
      <c r="A277">
        <v>36</v>
      </c>
      <c r="B277">
        <v>507</v>
      </c>
      <c r="C277" t="s">
        <v>85</v>
      </c>
      <c r="D277" t="s">
        <v>357</v>
      </c>
      <c r="E277" s="257" t="s">
        <v>736</v>
      </c>
      <c r="F277" t="s">
        <v>84</v>
      </c>
      <c r="G277">
        <v>1</v>
      </c>
      <c r="H277">
        <v>618.47500000000002</v>
      </c>
      <c r="I277">
        <v>615.47400000000005</v>
      </c>
      <c r="J277">
        <v>614.279</v>
      </c>
      <c r="K277">
        <v>613.30600000000004</v>
      </c>
      <c r="L277">
        <v>610.48199999999997</v>
      </c>
      <c r="M277" s="258" t="s">
        <v>1350</v>
      </c>
      <c r="N277" s="258" t="s">
        <v>1351</v>
      </c>
      <c r="O277" s="5" t="s">
        <v>1769</v>
      </c>
      <c r="BM277" s="144"/>
      <c r="BN277" s="144"/>
      <c r="BO277" s="144"/>
      <c r="BP277" s="144"/>
      <c r="BQ277" s="144"/>
      <c r="BR277" s="144"/>
      <c r="BS277" s="144"/>
      <c r="BT277" s="144"/>
      <c r="BU277" s="144"/>
      <c r="BV277" s="144"/>
      <c r="BW277" s="144"/>
      <c r="BX277" s="144"/>
      <c r="BY277" s="144"/>
      <c r="BZ277" s="144"/>
      <c r="CA277" s="144"/>
      <c r="ER277" s="144"/>
      <c r="ES277" s="144"/>
      <c r="ET277" s="144"/>
      <c r="EU277" s="144"/>
      <c r="EV277" s="144"/>
      <c r="EW277" s="144"/>
      <c r="EX277" s="144"/>
      <c r="EY277" s="144"/>
      <c r="EZ277" s="144"/>
      <c r="FA277" s="144"/>
      <c r="FB277" s="144"/>
      <c r="FC277" s="144"/>
      <c r="FD277" s="144"/>
      <c r="FE277" s="144"/>
      <c r="FF277" s="144"/>
      <c r="HW277" s="144"/>
      <c r="HX277" s="144"/>
      <c r="HY277" s="144"/>
      <c r="HZ277" s="144"/>
      <c r="IA277" s="144"/>
      <c r="IB277" s="144"/>
      <c r="IC277" s="144"/>
      <c r="ID277" s="144"/>
      <c r="IE277" s="144"/>
      <c r="IF277" s="144"/>
      <c r="IG277" s="144"/>
      <c r="IH277" s="144"/>
      <c r="II277" s="144"/>
      <c r="IJ277" s="144"/>
      <c r="IK277" s="144"/>
      <c r="LB277" s="144"/>
      <c r="LC277" s="144"/>
      <c r="LD277" s="144"/>
      <c r="LE277" s="144"/>
      <c r="LF277" s="144"/>
      <c r="LG277" s="144"/>
      <c r="LH277" s="144"/>
      <c r="LI277" s="144"/>
      <c r="LJ277" s="144"/>
      <c r="LK277" s="144"/>
      <c r="LL277" s="144"/>
      <c r="LM277" s="144"/>
      <c r="LN277" s="144"/>
      <c r="LO277" s="144"/>
      <c r="LP277" s="144"/>
      <c r="OG277" s="144"/>
      <c r="OH277" s="144"/>
      <c r="OI277" s="144"/>
      <c r="OJ277" s="144"/>
      <c r="OK277" s="144"/>
      <c r="OL277" s="144"/>
      <c r="OM277" s="144"/>
      <c r="ON277" s="144"/>
      <c r="OO277" s="144"/>
      <c r="OP277" s="144"/>
      <c r="OQ277" s="144"/>
      <c r="OR277" s="144"/>
      <c r="OS277" s="144"/>
      <c r="OT277" s="144"/>
      <c r="OU277" s="144"/>
    </row>
    <row r="278" spans="1:411">
      <c r="A278">
        <v>36</v>
      </c>
      <c r="B278">
        <v>508</v>
      </c>
      <c r="C278" t="s">
        <v>85</v>
      </c>
      <c r="D278" t="s">
        <v>357</v>
      </c>
      <c r="E278" s="257" t="s">
        <v>758</v>
      </c>
      <c r="F278" t="s">
        <v>84</v>
      </c>
      <c r="G278">
        <v>1</v>
      </c>
      <c r="H278">
        <v>617.37699999999995</v>
      </c>
      <c r="I278">
        <v>615.47400000000005</v>
      </c>
      <c r="J278">
        <v>614.279</v>
      </c>
      <c r="K278">
        <v>611.74400000000003</v>
      </c>
      <c r="L278">
        <v>607.73599999999999</v>
      </c>
      <c r="M278" s="258" t="s">
        <v>1350</v>
      </c>
      <c r="N278" s="258" t="s">
        <v>1351</v>
      </c>
      <c r="O278" s="5" t="s">
        <v>1770</v>
      </c>
      <c r="BM278" s="144"/>
      <c r="BN278" s="144"/>
      <c r="BO278" s="144"/>
      <c r="BP278" s="144"/>
      <c r="BQ278" s="144"/>
      <c r="BR278" s="144"/>
      <c r="BS278" s="144"/>
      <c r="BT278" s="144"/>
      <c r="BU278" s="144"/>
      <c r="BV278" s="144"/>
      <c r="BW278" s="144"/>
      <c r="BX278" s="144"/>
      <c r="BY278" s="144"/>
      <c r="BZ278" s="144"/>
      <c r="CA278" s="144"/>
      <c r="ER278" s="144"/>
      <c r="ES278" s="144"/>
      <c r="ET278" s="144"/>
      <c r="EU278" s="144"/>
      <c r="EV278" s="144"/>
      <c r="EW278" s="144"/>
      <c r="EX278" s="144"/>
      <c r="EY278" s="144"/>
      <c r="EZ278" s="144"/>
      <c r="FA278" s="144"/>
      <c r="FB278" s="144"/>
      <c r="FC278" s="144"/>
      <c r="FD278" s="144"/>
      <c r="FE278" s="144"/>
      <c r="FF278" s="144"/>
      <c r="HW278" s="144"/>
      <c r="HX278" s="144"/>
      <c r="HY278" s="144"/>
      <c r="HZ278" s="144"/>
      <c r="IA278" s="144"/>
      <c r="IB278" s="144"/>
      <c r="IC278" s="144"/>
      <c r="ID278" s="144"/>
      <c r="IE278" s="144"/>
      <c r="IF278" s="144"/>
      <c r="IG278" s="144"/>
      <c r="IH278" s="144"/>
      <c r="II278" s="144"/>
      <c r="IJ278" s="144"/>
      <c r="IK278" s="144"/>
      <c r="LB278" s="144"/>
      <c r="LC278" s="144"/>
      <c r="LD278" s="144"/>
      <c r="LE278" s="144"/>
      <c r="LF278" s="144"/>
      <c r="LG278" s="144"/>
      <c r="LH278" s="144"/>
      <c r="LI278" s="144"/>
      <c r="LJ278" s="144"/>
      <c r="LK278" s="144"/>
      <c r="LL278" s="144"/>
      <c r="LM278" s="144"/>
      <c r="LN278" s="144"/>
      <c r="LO278" s="144"/>
      <c r="LP278" s="144"/>
      <c r="OG278" s="144"/>
      <c r="OH278" s="144"/>
      <c r="OI278" s="144"/>
      <c r="OJ278" s="144"/>
      <c r="OK278" s="144"/>
      <c r="OL278" s="144"/>
      <c r="OM278" s="144"/>
      <c r="ON278" s="144"/>
      <c r="OO278" s="144"/>
      <c r="OP278" s="144"/>
      <c r="OQ278" s="144"/>
      <c r="OR278" s="144"/>
      <c r="OS278" s="144"/>
      <c r="OT278" s="144"/>
      <c r="OU278" s="144"/>
    </row>
    <row r="279" spans="1:411">
      <c r="A279">
        <v>45</v>
      </c>
      <c r="B279">
        <v>522</v>
      </c>
      <c r="C279" t="s">
        <v>85</v>
      </c>
      <c r="D279" t="s">
        <v>333</v>
      </c>
      <c r="E279" s="257" t="s">
        <v>365</v>
      </c>
      <c r="F279" t="s">
        <v>83</v>
      </c>
      <c r="G279">
        <v>1</v>
      </c>
      <c r="H279">
        <v>672.91800000000001</v>
      </c>
      <c r="I279">
        <v>670.93600000000004</v>
      </c>
      <c r="J279">
        <v>666.81799999999998</v>
      </c>
      <c r="K279">
        <v>664.65599999999995</v>
      </c>
      <c r="L279">
        <v>662.32399999999996</v>
      </c>
      <c r="M279" s="258" t="s">
        <v>1348</v>
      </c>
      <c r="N279" s="258" t="s">
        <v>1349</v>
      </c>
      <c r="O279" s="5" t="s">
        <v>1771</v>
      </c>
      <c r="BM279" s="144"/>
      <c r="BN279" s="144"/>
      <c r="BO279" s="144"/>
      <c r="BP279" s="144"/>
      <c r="BQ279" s="144"/>
      <c r="BR279" s="144"/>
      <c r="BS279" s="144"/>
      <c r="BT279" s="144"/>
      <c r="BU279" s="144"/>
      <c r="BV279" s="144"/>
      <c r="BW279" s="144"/>
      <c r="BX279" s="144"/>
      <c r="BY279" s="144"/>
      <c r="BZ279" s="144"/>
      <c r="CA279" s="144"/>
      <c r="ER279" s="144"/>
      <c r="ES279" s="144"/>
      <c r="ET279" s="144"/>
      <c r="EU279" s="144"/>
      <c r="EV279" s="144"/>
      <c r="EW279" s="144"/>
      <c r="EX279" s="144"/>
      <c r="EY279" s="144"/>
      <c r="EZ279" s="144"/>
      <c r="FA279" s="144"/>
      <c r="FB279" s="144"/>
      <c r="FC279" s="144"/>
      <c r="FD279" s="144"/>
      <c r="FE279" s="144"/>
      <c r="FF279" s="144"/>
      <c r="HW279" s="144"/>
      <c r="HX279" s="144"/>
      <c r="HY279" s="144"/>
      <c r="HZ279" s="144"/>
      <c r="IA279" s="144"/>
      <c r="IB279" s="144"/>
      <c r="IC279" s="144"/>
      <c r="ID279" s="144"/>
      <c r="IE279" s="144"/>
      <c r="IF279" s="144"/>
      <c r="IG279" s="144"/>
      <c r="IH279" s="144"/>
      <c r="II279" s="144"/>
      <c r="IJ279" s="144"/>
      <c r="IK279" s="144"/>
      <c r="LB279" s="144"/>
      <c r="LC279" s="144"/>
      <c r="LD279" s="144"/>
      <c r="LE279" s="144"/>
      <c r="LF279" s="144"/>
      <c r="LG279" s="144"/>
      <c r="LH279" s="144"/>
      <c r="LI279" s="144"/>
      <c r="LJ279" s="144"/>
      <c r="LK279" s="144"/>
      <c r="LL279" s="144"/>
      <c r="LM279" s="144"/>
      <c r="LN279" s="144"/>
      <c r="LO279" s="144"/>
      <c r="LP279" s="144"/>
      <c r="OG279" s="144"/>
      <c r="OH279" s="144"/>
      <c r="OI279" s="144"/>
      <c r="OJ279" s="144"/>
      <c r="OK279" s="144"/>
      <c r="OL279" s="144"/>
      <c r="OM279" s="144"/>
      <c r="ON279" s="144"/>
      <c r="OO279" s="144"/>
      <c r="OP279" s="144"/>
      <c r="OQ279" s="144"/>
      <c r="OR279" s="144"/>
      <c r="OS279" s="144"/>
      <c r="OT279" s="144"/>
      <c r="OU279" s="144"/>
    </row>
    <row r="280" spans="1:411">
      <c r="A280">
        <v>45</v>
      </c>
      <c r="B280">
        <v>521</v>
      </c>
      <c r="C280" t="s">
        <v>85</v>
      </c>
      <c r="D280" t="s">
        <v>333</v>
      </c>
      <c r="E280" s="257" t="s">
        <v>763</v>
      </c>
      <c r="F280" t="s">
        <v>83</v>
      </c>
      <c r="G280">
        <v>1</v>
      </c>
      <c r="H280">
        <v>671.73400000000004</v>
      </c>
      <c r="I280">
        <v>668.23400000000004</v>
      </c>
      <c r="J280">
        <v>665.77200000000005</v>
      </c>
      <c r="K280">
        <v>663.57399999999996</v>
      </c>
      <c r="L280">
        <v>661.35</v>
      </c>
      <c r="M280" s="258" t="s">
        <v>1348</v>
      </c>
      <c r="N280" s="258" t="s">
        <v>1349</v>
      </c>
      <c r="O280" s="5" t="s">
        <v>1772</v>
      </c>
      <c r="BM280" s="144"/>
      <c r="BN280" s="144"/>
      <c r="BO280" s="144"/>
      <c r="BP280" s="144"/>
      <c r="BQ280" s="144"/>
      <c r="BR280" s="144"/>
      <c r="BS280" s="144"/>
      <c r="BT280" s="144"/>
      <c r="BU280" s="144"/>
      <c r="BV280" s="144"/>
      <c r="BW280" s="144"/>
      <c r="BX280" s="144"/>
      <c r="BY280" s="144"/>
      <c r="BZ280" s="144"/>
      <c r="CA280" s="144"/>
      <c r="ER280" s="144"/>
      <c r="ES280" s="144"/>
      <c r="ET280" s="144"/>
      <c r="EU280" s="144"/>
      <c r="EV280" s="144"/>
      <c r="EW280" s="144"/>
      <c r="EX280" s="144"/>
      <c r="EY280" s="144"/>
      <c r="EZ280" s="144"/>
      <c r="FA280" s="144"/>
      <c r="FB280" s="144"/>
      <c r="FC280" s="144"/>
      <c r="FD280" s="144"/>
      <c r="FE280" s="144"/>
      <c r="FF280" s="144"/>
      <c r="HW280" s="144"/>
      <c r="HX280" s="144"/>
      <c r="HY280" s="144"/>
      <c r="HZ280" s="144"/>
      <c r="IA280" s="144"/>
      <c r="IB280" s="144"/>
      <c r="IC280" s="144"/>
      <c r="ID280" s="144"/>
      <c r="IE280" s="144"/>
      <c r="IF280" s="144"/>
      <c r="IG280" s="144"/>
      <c r="IH280" s="144"/>
      <c r="II280" s="144"/>
      <c r="IJ280" s="144"/>
      <c r="IK280" s="144"/>
      <c r="LB280" s="144"/>
      <c r="LC280" s="144"/>
      <c r="LD280" s="144"/>
      <c r="LE280" s="144"/>
      <c r="LF280" s="144"/>
      <c r="LG280" s="144"/>
      <c r="LH280" s="144"/>
      <c r="LI280" s="144"/>
      <c r="LJ280" s="144"/>
      <c r="LK280" s="144"/>
      <c r="LL280" s="144"/>
      <c r="LM280" s="144"/>
      <c r="LN280" s="144"/>
      <c r="LO280" s="144"/>
      <c r="LP280" s="144"/>
      <c r="OG280" s="144"/>
      <c r="OH280" s="144"/>
      <c r="OI280" s="144"/>
      <c r="OJ280" s="144"/>
      <c r="OK280" s="144"/>
      <c r="OL280" s="144"/>
      <c r="OM280" s="144"/>
      <c r="ON280" s="144"/>
      <c r="OO280" s="144"/>
      <c r="OP280" s="144"/>
      <c r="OQ280" s="144"/>
      <c r="OR280" s="144"/>
      <c r="OS280" s="144"/>
      <c r="OT280" s="144"/>
      <c r="OU280" s="144"/>
    </row>
    <row r="281" spans="1:411">
      <c r="A281">
        <v>45</v>
      </c>
      <c r="B281">
        <v>518</v>
      </c>
      <c r="C281" t="s">
        <v>85</v>
      </c>
      <c r="D281" t="s">
        <v>333</v>
      </c>
      <c r="E281" s="257" t="s">
        <v>642</v>
      </c>
      <c r="F281" t="s">
        <v>83</v>
      </c>
      <c r="G281">
        <v>1</v>
      </c>
      <c r="H281">
        <v>671.83799999999997</v>
      </c>
      <c r="I281">
        <v>667.45799999999997</v>
      </c>
      <c r="J281">
        <v>663.72400000000005</v>
      </c>
      <c r="K281">
        <v>661.11500000000001</v>
      </c>
      <c r="L281">
        <v>657.13199999999995</v>
      </c>
      <c r="M281" s="258" t="s">
        <v>1348</v>
      </c>
      <c r="N281" s="258" t="s">
        <v>1349</v>
      </c>
      <c r="O281" s="5" t="s">
        <v>1773</v>
      </c>
      <c r="BM281" s="144"/>
      <c r="BN281" s="144"/>
      <c r="BO281" s="144"/>
      <c r="BP281" s="144"/>
      <c r="BQ281" s="144"/>
      <c r="BR281" s="144"/>
      <c r="BS281" s="144"/>
      <c r="BT281" s="144"/>
      <c r="BU281" s="144"/>
      <c r="BV281" s="144"/>
      <c r="BW281" s="144"/>
      <c r="BX281" s="144"/>
      <c r="BY281" s="144"/>
      <c r="BZ281" s="144"/>
      <c r="CA281" s="144"/>
      <c r="ER281" s="144"/>
      <c r="ES281" s="144"/>
      <c r="ET281" s="144"/>
      <c r="EU281" s="144"/>
      <c r="EV281" s="144"/>
      <c r="EW281" s="144"/>
      <c r="EX281" s="144"/>
      <c r="EY281" s="144"/>
      <c r="EZ281" s="144"/>
      <c r="FA281" s="144"/>
      <c r="FB281" s="144"/>
      <c r="FC281" s="144"/>
      <c r="FD281" s="144"/>
      <c r="FE281" s="144"/>
      <c r="FF281" s="144"/>
      <c r="HW281" s="144"/>
      <c r="HX281" s="144"/>
      <c r="HY281" s="144"/>
      <c r="HZ281" s="144"/>
      <c r="IA281" s="144"/>
      <c r="IB281" s="144"/>
      <c r="IC281" s="144"/>
      <c r="ID281" s="144"/>
      <c r="IE281" s="144"/>
      <c r="IF281" s="144"/>
      <c r="IG281" s="144"/>
      <c r="IH281" s="144"/>
      <c r="II281" s="144"/>
      <c r="IJ281" s="144"/>
      <c r="IK281" s="144"/>
      <c r="LB281" s="144"/>
      <c r="LC281" s="144"/>
      <c r="LD281" s="144"/>
      <c r="LE281" s="144"/>
      <c r="LF281" s="144"/>
      <c r="LG281" s="144"/>
      <c r="LH281" s="144"/>
      <c r="LI281" s="144"/>
      <c r="LJ281" s="144"/>
      <c r="LK281" s="144"/>
      <c r="LL281" s="144"/>
      <c r="LM281" s="144"/>
      <c r="LN281" s="144"/>
      <c r="LO281" s="144"/>
      <c r="LP281" s="144"/>
      <c r="OG281" s="144"/>
      <c r="OH281" s="144"/>
      <c r="OI281" s="144"/>
      <c r="OJ281" s="144"/>
      <c r="OK281" s="144"/>
      <c r="OL281" s="144"/>
      <c r="OM281" s="144"/>
      <c r="ON281" s="144"/>
      <c r="OO281" s="144"/>
      <c r="OP281" s="144"/>
      <c r="OQ281" s="144"/>
      <c r="OR281" s="144"/>
      <c r="OS281" s="144"/>
      <c r="OT281" s="144"/>
      <c r="OU281" s="144"/>
    </row>
    <row r="282" spans="1:411">
      <c r="A282">
        <v>45</v>
      </c>
      <c r="B282">
        <v>520</v>
      </c>
      <c r="C282" t="s">
        <v>85</v>
      </c>
      <c r="D282" t="s">
        <v>333</v>
      </c>
      <c r="E282" s="257" t="s">
        <v>18517</v>
      </c>
      <c r="F282" t="s">
        <v>83</v>
      </c>
      <c r="G282">
        <v>1</v>
      </c>
      <c r="H282">
        <v>671.73400000000004</v>
      </c>
      <c r="I282">
        <v>667.45799999999997</v>
      </c>
      <c r="J282">
        <v>663.72400000000005</v>
      </c>
      <c r="K282">
        <v>661.11500000000001</v>
      </c>
      <c r="L282">
        <v>657.1</v>
      </c>
      <c r="M282" s="258" t="s">
        <v>1348</v>
      </c>
      <c r="N282" s="258" t="s">
        <v>1349</v>
      </c>
      <c r="O282" s="5" t="s">
        <v>1774</v>
      </c>
      <c r="BM282" s="144"/>
      <c r="BN282" s="144"/>
      <c r="BO282" s="144"/>
      <c r="BP282" s="144"/>
      <c r="BQ282" s="144"/>
      <c r="BR282" s="144"/>
      <c r="BS282" s="144"/>
      <c r="BT282" s="144"/>
      <c r="BU282" s="144"/>
      <c r="BV282" s="144"/>
      <c r="BW282" s="144"/>
      <c r="BX282" s="144"/>
      <c r="BY282" s="144"/>
      <c r="BZ282" s="144"/>
      <c r="CA282" s="144"/>
      <c r="ER282" s="144"/>
      <c r="ES282" s="144"/>
      <c r="ET282" s="144"/>
      <c r="EU282" s="144"/>
      <c r="EV282" s="144"/>
      <c r="EW282" s="144"/>
      <c r="EX282" s="144"/>
      <c r="EY282" s="144"/>
      <c r="EZ282" s="144"/>
      <c r="FA282" s="144"/>
      <c r="FB282" s="144"/>
      <c r="FC282" s="144"/>
      <c r="FD282" s="144"/>
      <c r="FE282" s="144"/>
      <c r="FF282" s="144"/>
      <c r="HW282" s="144"/>
      <c r="HX282" s="144"/>
      <c r="HY282" s="144"/>
      <c r="HZ282" s="144"/>
      <c r="IA282" s="144"/>
      <c r="IB282" s="144"/>
      <c r="IC282" s="144"/>
      <c r="ID282" s="144"/>
      <c r="IE282" s="144"/>
      <c r="IF282" s="144"/>
      <c r="IG282" s="144"/>
      <c r="IH282" s="144"/>
      <c r="II282" s="144"/>
      <c r="IJ282" s="144"/>
      <c r="IK282" s="144"/>
      <c r="LB282" s="144"/>
      <c r="LC282" s="144"/>
      <c r="LD282" s="144"/>
      <c r="LE282" s="144"/>
      <c r="LF282" s="144"/>
      <c r="LG282" s="144"/>
      <c r="LH282" s="144"/>
      <c r="LI282" s="144"/>
      <c r="LJ282" s="144"/>
      <c r="LK282" s="144"/>
      <c r="LL282" s="144"/>
      <c r="LM282" s="144"/>
      <c r="LN282" s="144"/>
      <c r="LO282" s="144"/>
      <c r="LP282" s="144"/>
      <c r="OG282" s="144"/>
      <c r="OH282" s="144"/>
      <c r="OI282" s="144"/>
      <c r="OJ282" s="144"/>
      <c r="OK282" s="144"/>
      <c r="OL282" s="144"/>
      <c r="OM282" s="144"/>
      <c r="ON282" s="144"/>
      <c r="OO282" s="144"/>
      <c r="OP282" s="144"/>
      <c r="OQ282" s="144"/>
      <c r="OR282" s="144"/>
      <c r="OS282" s="144"/>
      <c r="OT282" s="144"/>
      <c r="OU282" s="144"/>
    </row>
    <row r="283" spans="1:411">
      <c r="A283">
        <v>45</v>
      </c>
      <c r="B283">
        <v>519</v>
      </c>
      <c r="C283" t="s">
        <v>85</v>
      </c>
      <c r="D283" t="s">
        <v>333</v>
      </c>
      <c r="E283" s="257" t="s">
        <v>688</v>
      </c>
      <c r="F283" t="s">
        <v>83</v>
      </c>
      <c r="G283">
        <v>1</v>
      </c>
      <c r="H283">
        <v>666.7</v>
      </c>
      <c r="I283">
        <v>664.65599999999995</v>
      </c>
      <c r="J283">
        <v>662.59199999999998</v>
      </c>
      <c r="K283">
        <v>659.88300000000004</v>
      </c>
      <c r="L283">
        <v>657.91099999999994</v>
      </c>
      <c r="M283" s="258" t="s">
        <v>1348</v>
      </c>
      <c r="N283" s="258" t="s">
        <v>1349</v>
      </c>
      <c r="O283" s="5" t="s">
        <v>1775</v>
      </c>
      <c r="BM283" s="144"/>
      <c r="BN283" s="144"/>
      <c r="BO283" s="144"/>
      <c r="BP283" s="144"/>
      <c r="BQ283" s="144"/>
      <c r="BR283" s="144"/>
      <c r="BS283" s="144"/>
      <c r="BT283" s="144"/>
      <c r="BU283" s="144"/>
      <c r="BV283" s="144"/>
      <c r="BW283" s="144"/>
      <c r="BX283" s="144"/>
      <c r="BY283" s="144"/>
      <c r="BZ283" s="144"/>
      <c r="CA283" s="144"/>
      <c r="ER283" s="144"/>
      <c r="ES283" s="144"/>
      <c r="ET283" s="144"/>
      <c r="EU283" s="144"/>
      <c r="EV283" s="144"/>
      <c r="EW283" s="144"/>
      <c r="EX283" s="144"/>
      <c r="EY283" s="144"/>
      <c r="EZ283" s="144"/>
      <c r="FA283" s="144"/>
      <c r="FB283" s="144"/>
      <c r="FC283" s="144"/>
      <c r="FD283" s="144"/>
      <c r="FE283" s="144"/>
      <c r="FF283" s="144"/>
      <c r="HW283" s="144"/>
      <c r="HX283" s="144"/>
      <c r="HY283" s="144"/>
      <c r="HZ283" s="144"/>
      <c r="IA283" s="144"/>
      <c r="IB283" s="144"/>
      <c r="IC283" s="144"/>
      <c r="ID283" s="144"/>
      <c r="IE283" s="144"/>
      <c r="IF283" s="144"/>
      <c r="IG283" s="144"/>
      <c r="IH283" s="144"/>
      <c r="II283" s="144"/>
      <c r="IJ283" s="144"/>
      <c r="IK283" s="144"/>
      <c r="LB283" s="144"/>
      <c r="LC283" s="144"/>
      <c r="LD283" s="144"/>
      <c r="LE283" s="144"/>
      <c r="LF283" s="144"/>
      <c r="LG283" s="144"/>
      <c r="LH283" s="144"/>
      <c r="LI283" s="144"/>
      <c r="LJ283" s="144"/>
      <c r="LK283" s="144"/>
      <c r="LL283" s="144"/>
      <c r="LM283" s="144"/>
      <c r="LN283" s="144"/>
      <c r="LO283" s="144"/>
      <c r="LP283" s="144"/>
      <c r="OG283" s="144"/>
      <c r="OH283" s="144"/>
      <c r="OI283" s="144"/>
      <c r="OJ283" s="144"/>
      <c r="OK283" s="144"/>
      <c r="OL283" s="144"/>
      <c r="OM283" s="144"/>
      <c r="ON283" s="144"/>
      <c r="OO283" s="144"/>
      <c r="OP283" s="144"/>
      <c r="OQ283" s="144"/>
      <c r="OR283" s="144"/>
      <c r="OS283" s="144"/>
      <c r="OT283" s="144"/>
      <c r="OU283" s="144"/>
    </row>
    <row r="284" spans="1:411">
      <c r="A284">
        <v>45</v>
      </c>
      <c r="B284">
        <v>517</v>
      </c>
      <c r="C284" t="s">
        <v>85</v>
      </c>
      <c r="D284" t="s">
        <v>333</v>
      </c>
      <c r="E284" s="257" t="s">
        <v>18516</v>
      </c>
      <c r="F284" t="s">
        <v>83</v>
      </c>
      <c r="G284">
        <v>1</v>
      </c>
      <c r="H284">
        <v>668.41399999999999</v>
      </c>
      <c r="I284">
        <v>665.97199999999998</v>
      </c>
      <c r="J284">
        <v>662.12400000000002</v>
      </c>
      <c r="K284">
        <v>659.53399999999999</v>
      </c>
      <c r="L284">
        <v>655.56</v>
      </c>
      <c r="M284" s="258" t="s">
        <v>1348</v>
      </c>
      <c r="N284" s="258" t="s">
        <v>1349</v>
      </c>
      <c r="O284" s="5" t="s">
        <v>1776</v>
      </c>
      <c r="BM284" s="144"/>
      <c r="BN284" s="144"/>
      <c r="BO284" s="144"/>
      <c r="BP284" s="144"/>
      <c r="BQ284" s="144"/>
      <c r="BR284" s="144"/>
      <c r="BS284" s="144"/>
      <c r="BT284" s="144"/>
      <c r="BU284" s="144"/>
      <c r="BV284" s="144"/>
      <c r="BW284" s="144"/>
      <c r="BX284" s="144"/>
      <c r="BY284" s="144"/>
      <c r="BZ284" s="144"/>
      <c r="CA284" s="144"/>
      <c r="ER284" s="144"/>
      <c r="ES284" s="144"/>
      <c r="ET284" s="144"/>
      <c r="EU284" s="144"/>
      <c r="EV284" s="144"/>
      <c r="EW284" s="144"/>
      <c r="EX284" s="144"/>
      <c r="EY284" s="144"/>
      <c r="EZ284" s="144"/>
      <c r="FA284" s="144"/>
      <c r="FB284" s="144"/>
      <c r="FC284" s="144"/>
      <c r="FD284" s="144"/>
      <c r="FE284" s="144"/>
      <c r="FF284" s="144"/>
      <c r="HW284" s="144"/>
      <c r="HX284" s="144"/>
      <c r="HY284" s="144"/>
      <c r="HZ284" s="144"/>
      <c r="IA284" s="144"/>
      <c r="IB284" s="144"/>
      <c r="IC284" s="144"/>
      <c r="ID284" s="144"/>
      <c r="IE284" s="144"/>
      <c r="IF284" s="144"/>
      <c r="IG284" s="144"/>
      <c r="IH284" s="144"/>
      <c r="II284" s="144"/>
      <c r="IJ284" s="144"/>
      <c r="IK284" s="144"/>
      <c r="LB284" s="144"/>
      <c r="LC284" s="144"/>
      <c r="LD284" s="144"/>
      <c r="LE284" s="144"/>
      <c r="LF284" s="144"/>
      <c r="LG284" s="144"/>
      <c r="LH284" s="144"/>
      <c r="LI284" s="144"/>
      <c r="LJ284" s="144"/>
      <c r="LK284" s="144"/>
      <c r="LL284" s="144"/>
      <c r="LM284" s="144"/>
      <c r="LN284" s="144"/>
      <c r="LO284" s="144"/>
      <c r="LP284" s="144"/>
      <c r="OG284" s="144"/>
      <c r="OH284" s="144"/>
      <c r="OI284" s="144"/>
      <c r="OJ284" s="144"/>
      <c r="OK284" s="144"/>
      <c r="OL284" s="144"/>
      <c r="OM284" s="144"/>
      <c r="ON284" s="144"/>
      <c r="OO284" s="144"/>
      <c r="OP284" s="144"/>
      <c r="OQ284" s="144"/>
      <c r="OR284" s="144"/>
      <c r="OS284" s="144"/>
      <c r="OT284" s="144"/>
      <c r="OU284" s="144"/>
    </row>
    <row r="285" spans="1:411">
      <c r="A285">
        <v>45</v>
      </c>
      <c r="B285">
        <v>534</v>
      </c>
      <c r="C285" t="s">
        <v>85</v>
      </c>
      <c r="D285" t="s">
        <v>333</v>
      </c>
      <c r="E285" s="257" t="s">
        <v>384</v>
      </c>
      <c r="F285" t="s">
        <v>83</v>
      </c>
      <c r="G285">
        <v>1</v>
      </c>
      <c r="H285">
        <v>664.65599999999995</v>
      </c>
      <c r="I285">
        <v>662.74199999999996</v>
      </c>
      <c r="J285">
        <v>661.35</v>
      </c>
      <c r="K285">
        <v>659.26900000000001</v>
      </c>
      <c r="L285">
        <v>653.02300000000002</v>
      </c>
      <c r="M285" s="258" t="s">
        <v>1348</v>
      </c>
      <c r="N285" s="258" t="s">
        <v>1349</v>
      </c>
      <c r="O285" s="5" t="s">
        <v>1777</v>
      </c>
      <c r="BM285" s="144"/>
      <c r="BN285" s="144"/>
      <c r="BO285" s="144"/>
      <c r="BP285" s="144"/>
      <c r="BQ285" s="144"/>
      <c r="BR285" s="144"/>
      <c r="BS285" s="144"/>
      <c r="BT285" s="144"/>
      <c r="BU285" s="144"/>
      <c r="BV285" s="144"/>
      <c r="BW285" s="144"/>
      <c r="BX285" s="144"/>
      <c r="BY285" s="144"/>
      <c r="BZ285" s="144"/>
      <c r="CA285" s="144"/>
      <c r="ER285" s="144"/>
      <c r="ES285" s="144"/>
      <c r="ET285" s="144"/>
      <c r="EU285" s="144"/>
      <c r="EV285" s="144"/>
      <c r="EW285" s="144"/>
      <c r="EX285" s="144"/>
      <c r="EY285" s="144"/>
      <c r="EZ285" s="144"/>
      <c r="FA285" s="144"/>
      <c r="FB285" s="144"/>
      <c r="FC285" s="144"/>
      <c r="FD285" s="144"/>
      <c r="FE285" s="144"/>
      <c r="FF285" s="144"/>
      <c r="HW285" s="144"/>
      <c r="HX285" s="144"/>
      <c r="HY285" s="144"/>
      <c r="HZ285" s="144"/>
      <c r="IA285" s="144"/>
      <c r="IB285" s="144"/>
      <c r="IC285" s="144"/>
      <c r="ID285" s="144"/>
      <c r="IE285" s="144"/>
      <c r="IF285" s="144"/>
      <c r="IG285" s="144"/>
      <c r="IH285" s="144"/>
      <c r="II285" s="144"/>
      <c r="IJ285" s="144"/>
      <c r="IK285" s="144"/>
      <c r="LB285" s="144"/>
      <c r="LC285" s="144"/>
      <c r="LD285" s="144"/>
      <c r="LE285" s="144"/>
      <c r="LF285" s="144"/>
      <c r="LG285" s="144"/>
      <c r="LH285" s="144"/>
      <c r="LI285" s="144"/>
      <c r="LJ285" s="144"/>
      <c r="LK285" s="144"/>
      <c r="LL285" s="144"/>
      <c r="LM285" s="144"/>
      <c r="LN285" s="144"/>
      <c r="LO285" s="144"/>
      <c r="LP285" s="144"/>
      <c r="OG285" s="144"/>
      <c r="OH285" s="144"/>
      <c r="OI285" s="144"/>
      <c r="OJ285" s="144"/>
      <c r="OK285" s="144"/>
      <c r="OL285" s="144"/>
      <c r="OM285" s="144"/>
      <c r="ON285" s="144"/>
      <c r="OO285" s="144"/>
      <c r="OP285" s="144"/>
      <c r="OQ285" s="144"/>
      <c r="OR285" s="144"/>
      <c r="OS285" s="144"/>
      <c r="OT285" s="144"/>
      <c r="OU285" s="144"/>
    </row>
    <row r="286" spans="1:411">
      <c r="A286">
        <v>45</v>
      </c>
      <c r="B286">
        <v>515</v>
      </c>
      <c r="C286" t="s">
        <v>85</v>
      </c>
      <c r="D286" t="s">
        <v>333</v>
      </c>
      <c r="E286" s="257" t="s">
        <v>767</v>
      </c>
      <c r="F286" t="s">
        <v>83</v>
      </c>
      <c r="G286">
        <v>1</v>
      </c>
      <c r="H286">
        <v>665.24199999999996</v>
      </c>
      <c r="I286">
        <v>663.37400000000002</v>
      </c>
      <c r="J286">
        <v>660.23299999999995</v>
      </c>
      <c r="K286">
        <v>657.13199999999995</v>
      </c>
      <c r="L286">
        <v>651.14599999999996</v>
      </c>
      <c r="M286" s="258" t="s">
        <v>1348</v>
      </c>
      <c r="N286" s="258" t="s">
        <v>1349</v>
      </c>
      <c r="O286" s="5" t="s">
        <v>1778</v>
      </c>
      <c r="BM286" s="144"/>
      <c r="BN286" s="144"/>
      <c r="BO286" s="144"/>
      <c r="BP286" s="144"/>
      <c r="BQ286" s="144"/>
      <c r="BR286" s="144"/>
      <c r="BS286" s="144"/>
      <c r="BT286" s="144"/>
      <c r="BU286" s="144"/>
      <c r="BV286" s="144"/>
      <c r="BW286" s="144"/>
      <c r="BX286" s="144"/>
      <c r="BY286" s="144"/>
      <c r="BZ286" s="144"/>
      <c r="CA286" s="144"/>
      <c r="ER286" s="144"/>
      <c r="ES286" s="144"/>
      <c r="ET286" s="144"/>
      <c r="EU286" s="144"/>
      <c r="EV286" s="144"/>
      <c r="EW286" s="144"/>
      <c r="EX286" s="144"/>
      <c r="EY286" s="144"/>
      <c r="EZ286" s="144"/>
      <c r="FA286" s="144"/>
      <c r="FB286" s="144"/>
      <c r="FC286" s="144"/>
      <c r="FD286" s="144"/>
      <c r="FE286" s="144"/>
      <c r="FF286" s="144"/>
      <c r="HW286" s="144"/>
      <c r="HX286" s="144"/>
      <c r="HY286" s="144"/>
      <c r="HZ286" s="144"/>
      <c r="IA286" s="144"/>
      <c r="IB286" s="144"/>
      <c r="IC286" s="144"/>
      <c r="ID286" s="144"/>
      <c r="IE286" s="144"/>
      <c r="IF286" s="144"/>
      <c r="IG286" s="144"/>
      <c r="IH286" s="144"/>
      <c r="II286" s="144"/>
      <c r="IJ286" s="144"/>
      <c r="IK286" s="144"/>
      <c r="LB286" s="144"/>
      <c r="LC286" s="144"/>
      <c r="LD286" s="144"/>
      <c r="LE286" s="144"/>
      <c r="LF286" s="144"/>
      <c r="LG286" s="144"/>
      <c r="LH286" s="144"/>
      <c r="LI286" s="144"/>
      <c r="LJ286" s="144"/>
      <c r="LK286" s="144"/>
      <c r="LL286" s="144"/>
      <c r="LM286" s="144"/>
      <c r="LN286" s="144"/>
      <c r="LO286" s="144"/>
      <c r="LP286" s="144"/>
      <c r="OG286" s="144"/>
      <c r="OH286" s="144"/>
      <c r="OI286" s="144"/>
      <c r="OJ286" s="144"/>
      <c r="OK286" s="144"/>
      <c r="OL286" s="144"/>
      <c r="OM286" s="144"/>
      <c r="ON286" s="144"/>
      <c r="OO286" s="144"/>
      <c r="OP286" s="144"/>
      <c r="OQ286" s="144"/>
      <c r="OR286" s="144"/>
      <c r="OS286" s="144"/>
      <c r="OT286" s="144"/>
      <c r="OU286" s="144"/>
    </row>
    <row r="287" spans="1:411">
      <c r="A287">
        <v>45</v>
      </c>
      <c r="B287">
        <v>509</v>
      </c>
      <c r="C287" t="s">
        <v>85</v>
      </c>
      <c r="D287" t="s">
        <v>333</v>
      </c>
      <c r="E287" s="257" t="s">
        <v>68</v>
      </c>
      <c r="F287" t="s">
        <v>83</v>
      </c>
      <c r="G287">
        <v>1</v>
      </c>
      <c r="H287">
        <v>664.65599999999995</v>
      </c>
      <c r="I287">
        <v>661.35</v>
      </c>
      <c r="J287">
        <v>657.31200000000001</v>
      </c>
      <c r="K287">
        <v>654.28899999999999</v>
      </c>
      <c r="L287">
        <v>649.71199999999999</v>
      </c>
      <c r="M287" s="258" t="s">
        <v>1348</v>
      </c>
      <c r="N287" s="258" t="s">
        <v>1349</v>
      </c>
      <c r="O287" s="5" t="s">
        <v>1779</v>
      </c>
      <c r="BM287" s="144"/>
      <c r="BN287" s="144"/>
      <c r="BO287" s="144"/>
      <c r="BP287" s="144"/>
      <c r="BQ287" s="144"/>
      <c r="BR287" s="144"/>
      <c r="BS287" s="144"/>
      <c r="BT287" s="144"/>
      <c r="BU287" s="144"/>
      <c r="BV287" s="144"/>
      <c r="BW287" s="144"/>
      <c r="BX287" s="144"/>
      <c r="BY287" s="144"/>
      <c r="BZ287" s="144"/>
      <c r="CA287" s="144"/>
      <c r="ER287" s="144"/>
      <c r="ES287" s="144"/>
      <c r="ET287" s="144"/>
      <c r="EU287" s="144"/>
      <c r="EV287" s="144"/>
      <c r="EW287" s="144"/>
      <c r="EX287" s="144"/>
      <c r="EY287" s="144"/>
      <c r="EZ287" s="144"/>
      <c r="FA287" s="144"/>
      <c r="FB287" s="144"/>
      <c r="FC287" s="144"/>
      <c r="FD287" s="144"/>
      <c r="FE287" s="144"/>
      <c r="FF287" s="144"/>
      <c r="HW287" s="144"/>
      <c r="HX287" s="144"/>
      <c r="HY287" s="144"/>
      <c r="HZ287" s="144"/>
      <c r="IA287" s="144"/>
      <c r="IB287" s="144"/>
      <c r="IC287" s="144"/>
      <c r="ID287" s="144"/>
      <c r="IE287" s="144"/>
      <c r="IF287" s="144"/>
      <c r="IG287" s="144"/>
      <c r="IH287" s="144"/>
      <c r="II287" s="144"/>
      <c r="IJ287" s="144"/>
      <c r="IK287" s="144"/>
      <c r="LB287" s="144"/>
      <c r="LC287" s="144"/>
      <c r="LD287" s="144"/>
      <c r="LE287" s="144"/>
      <c r="LF287" s="144"/>
      <c r="LG287" s="144"/>
      <c r="LH287" s="144"/>
      <c r="LI287" s="144"/>
      <c r="LJ287" s="144"/>
      <c r="LK287" s="144"/>
      <c r="LL287" s="144"/>
      <c r="LM287" s="144"/>
      <c r="LN287" s="144"/>
      <c r="LO287" s="144"/>
      <c r="LP287" s="144"/>
      <c r="OG287" s="144"/>
      <c r="OH287" s="144"/>
      <c r="OI287" s="144"/>
      <c r="OJ287" s="144"/>
      <c r="OK287" s="144"/>
      <c r="OL287" s="144"/>
      <c r="OM287" s="144"/>
      <c r="ON287" s="144"/>
      <c r="OO287" s="144"/>
      <c r="OP287" s="144"/>
      <c r="OQ287" s="144"/>
      <c r="OR287" s="144"/>
      <c r="OS287" s="144"/>
      <c r="OT287" s="144"/>
      <c r="OU287" s="144"/>
    </row>
    <row r="288" spans="1:411">
      <c r="A288">
        <v>45</v>
      </c>
      <c r="B288">
        <v>513</v>
      </c>
      <c r="C288" t="s">
        <v>85</v>
      </c>
      <c r="D288" t="s">
        <v>333</v>
      </c>
      <c r="E288" s="257" t="s">
        <v>69</v>
      </c>
      <c r="F288" t="s">
        <v>83</v>
      </c>
      <c r="G288">
        <v>1</v>
      </c>
      <c r="H288">
        <v>664.2</v>
      </c>
      <c r="I288">
        <v>661.11500000000001</v>
      </c>
      <c r="J288">
        <v>657.1</v>
      </c>
      <c r="K288">
        <v>653.58900000000006</v>
      </c>
      <c r="L288">
        <v>649.25900000000001</v>
      </c>
      <c r="M288" s="258" t="s">
        <v>1348</v>
      </c>
      <c r="N288" s="258" t="s">
        <v>1349</v>
      </c>
      <c r="O288" s="5" t="s">
        <v>1780</v>
      </c>
      <c r="BM288" s="144"/>
      <c r="BN288" s="144"/>
      <c r="BO288" s="144"/>
      <c r="BP288" s="144"/>
      <c r="BQ288" s="144"/>
      <c r="BR288" s="144"/>
      <c r="BS288" s="144"/>
      <c r="BT288" s="144"/>
      <c r="BU288" s="144"/>
      <c r="BV288" s="144"/>
      <c r="BW288" s="144"/>
      <c r="BX288" s="144"/>
      <c r="BY288" s="144"/>
      <c r="BZ288" s="144"/>
      <c r="CA288" s="144"/>
      <c r="ER288" s="144"/>
      <c r="ES288" s="144"/>
      <c r="ET288" s="144"/>
      <c r="EU288" s="144"/>
      <c r="EV288" s="144"/>
      <c r="EW288" s="144"/>
      <c r="EX288" s="144"/>
      <c r="EY288" s="144"/>
      <c r="EZ288" s="144"/>
      <c r="FA288" s="144"/>
      <c r="FB288" s="144"/>
      <c r="FC288" s="144"/>
      <c r="FD288" s="144"/>
      <c r="FE288" s="144"/>
      <c r="FF288" s="144"/>
      <c r="HW288" s="144"/>
      <c r="HX288" s="144"/>
      <c r="HY288" s="144"/>
      <c r="HZ288" s="144"/>
      <c r="IA288" s="144"/>
      <c r="IB288" s="144"/>
      <c r="IC288" s="144"/>
      <c r="ID288" s="144"/>
      <c r="IE288" s="144"/>
      <c r="IF288" s="144"/>
      <c r="IG288" s="144"/>
      <c r="IH288" s="144"/>
      <c r="II288" s="144"/>
      <c r="IJ288" s="144"/>
      <c r="IK288" s="144"/>
      <c r="LB288" s="144"/>
      <c r="LC288" s="144"/>
      <c r="LD288" s="144"/>
      <c r="LE288" s="144"/>
      <c r="LF288" s="144"/>
      <c r="LG288" s="144"/>
      <c r="LH288" s="144"/>
      <c r="LI288" s="144"/>
      <c r="LJ288" s="144"/>
      <c r="LK288" s="144"/>
      <c r="LL288" s="144"/>
      <c r="LM288" s="144"/>
      <c r="LN288" s="144"/>
      <c r="LO288" s="144"/>
      <c r="LP288" s="144"/>
      <c r="OG288" s="144"/>
      <c r="OH288" s="144"/>
      <c r="OI288" s="144"/>
      <c r="OJ288" s="144"/>
      <c r="OK288" s="144"/>
      <c r="OL288" s="144"/>
      <c r="OM288" s="144"/>
      <c r="ON288" s="144"/>
      <c r="OO288" s="144"/>
      <c r="OP288" s="144"/>
      <c r="OQ288" s="144"/>
      <c r="OR288" s="144"/>
      <c r="OS288" s="144"/>
      <c r="OT288" s="144"/>
      <c r="OU288" s="144"/>
    </row>
    <row r="289" spans="1:411">
      <c r="A289">
        <v>48</v>
      </c>
      <c r="B289">
        <v>556</v>
      </c>
      <c r="C289" t="s">
        <v>85</v>
      </c>
      <c r="D289" t="s">
        <v>333</v>
      </c>
      <c r="E289" s="257" t="s">
        <v>18525</v>
      </c>
      <c r="F289" t="s">
        <v>84</v>
      </c>
      <c r="G289">
        <v>1</v>
      </c>
      <c r="H289">
        <v>672.91800000000001</v>
      </c>
      <c r="I289">
        <v>668.23400000000004</v>
      </c>
      <c r="J289">
        <v>664.50599999999997</v>
      </c>
      <c r="K289">
        <v>661.75800000000004</v>
      </c>
      <c r="L289">
        <v>657.78</v>
      </c>
      <c r="M289" s="258" t="s">
        <v>1348</v>
      </c>
      <c r="N289" s="258" t="s">
        <v>1349</v>
      </c>
      <c r="O289" s="5" t="s">
        <v>1781</v>
      </c>
      <c r="BM289" s="144"/>
      <c r="BN289" s="144"/>
      <c r="BO289" s="144"/>
      <c r="BP289" s="144"/>
      <c r="BQ289" s="144"/>
      <c r="BR289" s="144"/>
      <c r="BS289" s="144"/>
      <c r="BT289" s="144"/>
      <c r="BU289" s="144"/>
      <c r="BV289" s="144"/>
      <c r="BW289" s="144"/>
      <c r="BX289" s="144"/>
      <c r="BY289" s="144"/>
      <c r="BZ289" s="144"/>
      <c r="CA289" s="144"/>
      <c r="ER289" s="144"/>
      <c r="ES289" s="144"/>
      <c r="ET289" s="144"/>
      <c r="EU289" s="144"/>
      <c r="EV289" s="144"/>
      <c r="EW289" s="144"/>
      <c r="EX289" s="144"/>
      <c r="EY289" s="144"/>
      <c r="EZ289" s="144"/>
      <c r="FA289" s="144"/>
      <c r="FB289" s="144"/>
      <c r="FC289" s="144"/>
      <c r="FD289" s="144"/>
      <c r="FE289" s="144"/>
      <c r="FF289" s="144"/>
      <c r="HW289" s="144"/>
      <c r="HX289" s="144"/>
      <c r="HY289" s="144"/>
      <c r="HZ289" s="144"/>
      <c r="IA289" s="144"/>
      <c r="IB289" s="144"/>
      <c r="IC289" s="144"/>
      <c r="ID289" s="144"/>
      <c r="IE289" s="144"/>
      <c r="IF289" s="144"/>
      <c r="IG289" s="144"/>
      <c r="IH289" s="144"/>
      <c r="II289" s="144"/>
      <c r="IJ289" s="144"/>
      <c r="IK289" s="144"/>
      <c r="LB289" s="144"/>
      <c r="LC289" s="144"/>
      <c r="LD289" s="144"/>
      <c r="LE289" s="144"/>
      <c r="LF289" s="144"/>
      <c r="LG289" s="144"/>
      <c r="LH289" s="144"/>
      <c r="LI289" s="144"/>
      <c r="LJ289" s="144"/>
      <c r="LK289" s="144"/>
      <c r="LL289" s="144"/>
      <c r="LM289" s="144"/>
      <c r="LN289" s="144"/>
      <c r="LO289" s="144"/>
      <c r="LP289" s="144"/>
      <c r="OG289" s="144"/>
      <c r="OH289" s="144"/>
      <c r="OI289" s="144"/>
      <c r="OJ289" s="144"/>
      <c r="OK289" s="144"/>
      <c r="OL289" s="144"/>
      <c r="OM289" s="144"/>
      <c r="ON289" s="144"/>
      <c r="OO289" s="144"/>
      <c r="OP289" s="144"/>
      <c r="OQ289" s="144"/>
      <c r="OR289" s="144"/>
      <c r="OS289" s="144"/>
      <c r="OT289" s="144"/>
      <c r="OU289" s="144"/>
    </row>
    <row r="290" spans="1:411">
      <c r="A290">
        <v>47</v>
      </c>
      <c r="B290">
        <v>543</v>
      </c>
      <c r="C290" t="s">
        <v>85</v>
      </c>
      <c r="D290" t="s">
        <v>333</v>
      </c>
      <c r="E290" s="257" t="s">
        <v>18514</v>
      </c>
      <c r="F290" t="s">
        <v>84</v>
      </c>
      <c r="G290">
        <v>1</v>
      </c>
      <c r="H290">
        <v>667.11599999999999</v>
      </c>
      <c r="I290">
        <v>664.22799999999995</v>
      </c>
      <c r="J290">
        <v>660.774</v>
      </c>
      <c r="K290">
        <v>658.31700000000001</v>
      </c>
      <c r="L290">
        <v>654.44200000000001</v>
      </c>
      <c r="M290" s="258" t="s">
        <v>1348</v>
      </c>
      <c r="N290" s="258" t="s">
        <v>1349</v>
      </c>
      <c r="O290" s="5" t="s">
        <v>1782</v>
      </c>
      <c r="BM290" s="144"/>
      <c r="BN290" s="144"/>
      <c r="BO290" s="144"/>
      <c r="BP290" s="144"/>
      <c r="BQ290" s="144"/>
      <c r="BR290" s="144"/>
      <c r="BS290" s="144"/>
      <c r="BT290" s="144"/>
      <c r="BU290" s="144"/>
      <c r="BV290" s="144"/>
      <c r="BW290" s="144"/>
      <c r="BX290" s="144"/>
      <c r="BY290" s="144"/>
      <c r="BZ290" s="144"/>
      <c r="CA290" s="144"/>
      <c r="ER290" s="144"/>
      <c r="ES290" s="144"/>
      <c r="ET290" s="144"/>
      <c r="EU290" s="144"/>
      <c r="EV290" s="144"/>
      <c r="EW290" s="144"/>
      <c r="EX290" s="144"/>
      <c r="EY290" s="144"/>
      <c r="EZ290" s="144"/>
      <c r="FA290" s="144"/>
      <c r="FB290" s="144"/>
      <c r="FC290" s="144"/>
      <c r="FD290" s="144"/>
      <c r="FE290" s="144"/>
      <c r="FF290" s="144"/>
      <c r="HW290" s="144"/>
      <c r="HX290" s="144"/>
      <c r="HY290" s="144"/>
      <c r="HZ290" s="144"/>
      <c r="IA290" s="144"/>
      <c r="IB290" s="144"/>
      <c r="IC290" s="144"/>
      <c r="ID290" s="144"/>
      <c r="IE290" s="144"/>
      <c r="IF290" s="144"/>
      <c r="IG290" s="144"/>
      <c r="IH290" s="144"/>
      <c r="II290" s="144"/>
      <c r="IJ290" s="144"/>
      <c r="IK290" s="144"/>
      <c r="LB290" s="144"/>
      <c r="LC290" s="144"/>
      <c r="LD290" s="144"/>
      <c r="LE290" s="144"/>
      <c r="LF290" s="144"/>
      <c r="LG290" s="144"/>
      <c r="LH290" s="144"/>
      <c r="LI290" s="144"/>
      <c r="LJ290" s="144"/>
      <c r="LK290" s="144"/>
      <c r="LL290" s="144"/>
      <c r="LM290" s="144"/>
      <c r="LN290" s="144"/>
      <c r="LO290" s="144"/>
      <c r="LP290" s="144"/>
      <c r="OG290" s="144"/>
      <c r="OH290" s="144"/>
      <c r="OI290" s="144"/>
      <c r="OJ290" s="144"/>
      <c r="OK290" s="144"/>
      <c r="OL290" s="144"/>
      <c r="OM290" s="144"/>
      <c r="ON290" s="144"/>
      <c r="OO290" s="144"/>
      <c r="OP290" s="144"/>
      <c r="OQ290" s="144"/>
      <c r="OR290" s="144"/>
      <c r="OS290" s="144"/>
      <c r="OT290" s="144"/>
      <c r="OU290" s="144"/>
    </row>
    <row r="291" spans="1:411">
      <c r="A291">
        <v>46</v>
      </c>
      <c r="B291">
        <v>550</v>
      </c>
      <c r="C291" t="s">
        <v>85</v>
      </c>
      <c r="D291" t="s">
        <v>333</v>
      </c>
      <c r="E291" s="257" t="s">
        <v>375</v>
      </c>
      <c r="F291" t="s">
        <v>84</v>
      </c>
      <c r="G291">
        <v>1</v>
      </c>
      <c r="H291">
        <v>665.56399999999996</v>
      </c>
      <c r="I291">
        <v>661.846</v>
      </c>
      <c r="J291">
        <v>657.87400000000002</v>
      </c>
      <c r="K291">
        <v>655.30200000000002</v>
      </c>
      <c r="L291">
        <v>651.51199999999994</v>
      </c>
      <c r="M291" s="258" t="s">
        <v>1348</v>
      </c>
      <c r="N291" s="258" t="s">
        <v>1349</v>
      </c>
      <c r="O291" s="5" t="s">
        <v>1783</v>
      </c>
      <c r="BM291" s="144"/>
      <c r="BN291" s="144"/>
      <c r="BO291" s="144"/>
      <c r="BP291" s="144"/>
      <c r="BQ291" s="144"/>
      <c r="BR291" s="144"/>
      <c r="BS291" s="144"/>
      <c r="BT291" s="144"/>
      <c r="BU291" s="144"/>
      <c r="BV291" s="144"/>
      <c r="BW291" s="144"/>
      <c r="BX291" s="144"/>
      <c r="BY291" s="144"/>
      <c r="BZ291" s="144"/>
      <c r="CA291" s="144"/>
      <c r="ER291" s="144"/>
      <c r="ES291" s="144"/>
      <c r="ET291" s="144"/>
      <c r="EU291" s="144"/>
      <c r="EV291" s="144"/>
      <c r="EW291" s="144"/>
      <c r="EX291" s="144"/>
      <c r="EY291" s="144"/>
      <c r="EZ291" s="144"/>
      <c r="FA291" s="144"/>
      <c r="FB291" s="144"/>
      <c r="FC291" s="144"/>
      <c r="FD291" s="144"/>
      <c r="FE291" s="144"/>
      <c r="FF291" s="144"/>
      <c r="HW291" s="144"/>
      <c r="HX291" s="144"/>
      <c r="HY291" s="144"/>
      <c r="HZ291" s="144"/>
      <c r="IA291" s="144"/>
      <c r="IB291" s="144"/>
      <c r="IC291" s="144"/>
      <c r="ID291" s="144"/>
      <c r="IE291" s="144"/>
      <c r="IF291" s="144"/>
      <c r="IG291" s="144"/>
      <c r="IH291" s="144"/>
      <c r="II291" s="144"/>
      <c r="IJ291" s="144"/>
      <c r="IK291" s="144"/>
      <c r="LB291" s="144"/>
      <c r="LC291" s="144"/>
      <c r="LD291" s="144"/>
      <c r="LE291" s="144"/>
      <c r="LF291" s="144"/>
      <c r="LG291" s="144"/>
      <c r="LH291" s="144"/>
      <c r="LI291" s="144"/>
      <c r="LJ291" s="144"/>
      <c r="LK291" s="144"/>
      <c r="LL291" s="144"/>
      <c r="LM291" s="144"/>
      <c r="LN291" s="144"/>
      <c r="LO291" s="144"/>
      <c r="LP291" s="144"/>
      <c r="OG291" s="144"/>
      <c r="OH291" s="144"/>
      <c r="OI291" s="144"/>
      <c r="OJ291" s="144"/>
      <c r="OK291" s="144"/>
      <c r="OL291" s="144"/>
      <c r="OM291" s="144"/>
      <c r="ON291" s="144"/>
      <c r="OO291" s="144"/>
      <c r="OP291" s="144"/>
      <c r="OQ291" s="144"/>
      <c r="OR291" s="144"/>
      <c r="OS291" s="144"/>
      <c r="OT291" s="144"/>
      <c r="OU291" s="144"/>
    </row>
    <row r="292" spans="1:411">
      <c r="A292">
        <v>47</v>
      </c>
      <c r="B292">
        <v>553</v>
      </c>
      <c r="C292" t="s">
        <v>85</v>
      </c>
      <c r="D292" t="s">
        <v>333</v>
      </c>
      <c r="E292" s="257" t="s">
        <v>774</v>
      </c>
      <c r="F292" t="s">
        <v>84</v>
      </c>
      <c r="G292">
        <v>1</v>
      </c>
      <c r="H292">
        <v>666.65200000000004</v>
      </c>
      <c r="I292">
        <v>663.05200000000002</v>
      </c>
      <c r="J292">
        <v>659.42399999999998</v>
      </c>
      <c r="K292">
        <v>656.80200000000002</v>
      </c>
      <c r="L292">
        <v>652.83000000000004</v>
      </c>
      <c r="M292" s="258" t="s">
        <v>1348</v>
      </c>
      <c r="N292" s="258" t="s">
        <v>1349</v>
      </c>
      <c r="O292" s="5" t="s">
        <v>1784</v>
      </c>
      <c r="BM292" s="144"/>
      <c r="BN292" s="144"/>
      <c r="BO292" s="144"/>
      <c r="BP292" s="144"/>
      <c r="BQ292" s="144"/>
      <c r="BR292" s="144"/>
      <c r="BS292" s="144"/>
      <c r="BT292" s="144"/>
      <c r="BU292" s="144"/>
      <c r="BV292" s="144"/>
      <c r="BW292" s="144"/>
      <c r="BX292" s="144"/>
      <c r="BY292" s="144"/>
      <c r="BZ292" s="144"/>
      <c r="CA292" s="144"/>
      <c r="ER292" s="144"/>
      <c r="ES292" s="144"/>
      <c r="ET292" s="144"/>
      <c r="EU292" s="144"/>
      <c r="EV292" s="144"/>
      <c r="EW292" s="144"/>
      <c r="EX292" s="144"/>
      <c r="EY292" s="144"/>
      <c r="EZ292" s="144"/>
      <c r="FA292" s="144"/>
      <c r="FB292" s="144"/>
      <c r="FC292" s="144"/>
      <c r="FD292" s="144"/>
      <c r="FE292" s="144"/>
      <c r="FF292" s="144"/>
      <c r="HW292" s="144"/>
      <c r="HX292" s="144"/>
      <c r="HY292" s="144"/>
      <c r="HZ292" s="144"/>
      <c r="IA292" s="144"/>
      <c r="IB292" s="144"/>
      <c r="IC292" s="144"/>
      <c r="ID292" s="144"/>
      <c r="IE292" s="144"/>
      <c r="IF292" s="144"/>
      <c r="IG292" s="144"/>
      <c r="IH292" s="144"/>
      <c r="II292" s="144"/>
      <c r="IJ292" s="144"/>
      <c r="IK292" s="144"/>
      <c r="LB292" s="144"/>
      <c r="LC292" s="144"/>
      <c r="LD292" s="144"/>
      <c r="LE292" s="144"/>
      <c r="LF292" s="144"/>
      <c r="LG292" s="144"/>
      <c r="LH292" s="144"/>
      <c r="LI292" s="144"/>
      <c r="LJ292" s="144"/>
      <c r="LK292" s="144"/>
      <c r="LL292" s="144"/>
      <c r="LM292" s="144"/>
      <c r="LN292" s="144"/>
      <c r="LO292" s="144"/>
      <c r="LP292" s="144"/>
      <c r="OG292" s="144"/>
      <c r="OH292" s="144"/>
      <c r="OI292" s="144"/>
      <c r="OJ292" s="144"/>
      <c r="OK292" s="144"/>
      <c r="OL292" s="144"/>
      <c r="OM292" s="144"/>
      <c r="ON292" s="144"/>
      <c r="OO292" s="144"/>
      <c r="OP292" s="144"/>
      <c r="OQ292" s="144"/>
      <c r="OR292" s="144"/>
      <c r="OS292" s="144"/>
      <c r="OT292" s="144"/>
      <c r="OU292" s="144"/>
    </row>
    <row r="293" spans="1:411">
      <c r="A293">
        <v>46</v>
      </c>
      <c r="B293">
        <v>547</v>
      </c>
      <c r="C293" t="s">
        <v>85</v>
      </c>
      <c r="D293" t="s">
        <v>333</v>
      </c>
      <c r="E293" s="257" t="s">
        <v>374</v>
      </c>
      <c r="F293" t="s">
        <v>84</v>
      </c>
      <c r="G293">
        <v>1</v>
      </c>
      <c r="H293">
        <v>663.80499999999995</v>
      </c>
      <c r="I293">
        <v>660.33</v>
      </c>
      <c r="J293">
        <v>656.50099999999998</v>
      </c>
      <c r="K293">
        <v>653.93399999999997</v>
      </c>
      <c r="L293">
        <v>649.88099999999997</v>
      </c>
      <c r="M293" s="258" t="s">
        <v>1348</v>
      </c>
      <c r="N293" s="258" t="s">
        <v>1349</v>
      </c>
      <c r="O293" s="5" t="s">
        <v>1785</v>
      </c>
      <c r="BM293" s="144"/>
      <c r="BN293" s="144"/>
      <c r="BO293" s="144"/>
      <c r="BP293" s="144"/>
      <c r="BQ293" s="144"/>
      <c r="BR293" s="144"/>
      <c r="BS293" s="144"/>
      <c r="BT293" s="144"/>
      <c r="BU293" s="144"/>
      <c r="BV293" s="144"/>
      <c r="BW293" s="144"/>
      <c r="BX293" s="144"/>
      <c r="BY293" s="144"/>
      <c r="BZ293" s="144"/>
      <c r="CA293" s="144"/>
      <c r="ER293" s="144"/>
      <c r="ES293" s="144"/>
      <c r="ET293" s="144"/>
      <c r="EU293" s="144"/>
      <c r="EV293" s="144"/>
      <c r="EW293" s="144"/>
      <c r="EX293" s="144"/>
      <c r="EY293" s="144"/>
      <c r="EZ293" s="144"/>
      <c r="FA293" s="144"/>
      <c r="FB293" s="144"/>
      <c r="FC293" s="144"/>
      <c r="FD293" s="144"/>
      <c r="FE293" s="144"/>
      <c r="FF293" s="144"/>
      <c r="HW293" s="144"/>
      <c r="HX293" s="144"/>
      <c r="HY293" s="144"/>
      <c r="HZ293" s="144"/>
      <c r="IA293" s="144"/>
      <c r="IB293" s="144"/>
      <c r="IC293" s="144"/>
      <c r="ID293" s="144"/>
      <c r="IE293" s="144"/>
      <c r="IF293" s="144"/>
      <c r="IG293" s="144"/>
      <c r="IH293" s="144"/>
      <c r="II293" s="144"/>
      <c r="IJ293" s="144"/>
      <c r="IK293" s="144"/>
      <c r="LB293" s="144"/>
      <c r="LC293" s="144"/>
      <c r="LD293" s="144"/>
      <c r="LE293" s="144"/>
      <c r="LF293" s="144"/>
      <c r="LG293" s="144"/>
      <c r="LH293" s="144"/>
      <c r="LI293" s="144"/>
      <c r="LJ293" s="144"/>
      <c r="LK293" s="144"/>
      <c r="LL293" s="144"/>
      <c r="LM293" s="144"/>
      <c r="LN293" s="144"/>
      <c r="LO293" s="144"/>
      <c r="LP293" s="144"/>
      <c r="OG293" s="144"/>
      <c r="OH293" s="144"/>
      <c r="OI293" s="144"/>
      <c r="OJ293" s="144"/>
      <c r="OK293" s="144"/>
      <c r="OL293" s="144"/>
      <c r="OM293" s="144"/>
      <c r="ON293" s="144"/>
      <c r="OO293" s="144"/>
      <c r="OP293" s="144"/>
      <c r="OQ293" s="144"/>
      <c r="OR293" s="144"/>
      <c r="OS293" s="144"/>
      <c r="OT293" s="144"/>
      <c r="OU293" s="144"/>
    </row>
    <row r="294" spans="1:411">
      <c r="A294">
        <v>47</v>
      </c>
      <c r="B294">
        <v>555</v>
      </c>
      <c r="C294" t="s">
        <v>85</v>
      </c>
      <c r="D294" t="s">
        <v>333</v>
      </c>
      <c r="E294" s="257" t="s">
        <v>675</v>
      </c>
      <c r="F294" t="s">
        <v>84</v>
      </c>
      <c r="G294">
        <v>1</v>
      </c>
      <c r="H294">
        <v>665.42399999999998</v>
      </c>
      <c r="I294">
        <v>662.3</v>
      </c>
      <c r="J294">
        <v>658.55</v>
      </c>
      <c r="K294">
        <v>655.98599999999999</v>
      </c>
      <c r="L294">
        <v>651.63400000000001</v>
      </c>
      <c r="M294" s="258" t="s">
        <v>1348</v>
      </c>
      <c r="N294" s="258" t="s">
        <v>1349</v>
      </c>
      <c r="O294" s="5" t="s">
        <v>1786</v>
      </c>
      <c r="BM294" s="144"/>
      <c r="BN294" s="144"/>
      <c r="BO294" s="144"/>
      <c r="BP294" s="144"/>
      <c r="BQ294" s="144"/>
      <c r="BR294" s="144"/>
      <c r="BS294" s="144"/>
      <c r="BT294" s="144"/>
      <c r="BU294" s="144"/>
      <c r="BV294" s="144"/>
      <c r="BW294" s="144"/>
      <c r="BX294" s="144"/>
      <c r="BY294" s="144"/>
      <c r="BZ294" s="144"/>
      <c r="CA294" s="144"/>
      <c r="ER294" s="144"/>
      <c r="ES294" s="144"/>
      <c r="ET294" s="144"/>
      <c r="EU294" s="144"/>
      <c r="EV294" s="144"/>
      <c r="EW294" s="144"/>
      <c r="EX294" s="144"/>
      <c r="EY294" s="144"/>
      <c r="EZ294" s="144"/>
      <c r="FA294" s="144"/>
      <c r="FB294" s="144"/>
      <c r="FC294" s="144"/>
      <c r="FD294" s="144"/>
      <c r="FE294" s="144"/>
      <c r="FF294" s="144"/>
      <c r="HW294" s="144"/>
      <c r="HX294" s="144"/>
      <c r="HY294" s="144"/>
      <c r="HZ294" s="144"/>
      <c r="IA294" s="144"/>
      <c r="IB294" s="144"/>
      <c r="IC294" s="144"/>
      <c r="ID294" s="144"/>
      <c r="IE294" s="144"/>
      <c r="IF294" s="144"/>
      <c r="IG294" s="144"/>
      <c r="IH294" s="144"/>
      <c r="II294" s="144"/>
      <c r="IJ294" s="144"/>
      <c r="IK294" s="144"/>
      <c r="LB294" s="144"/>
      <c r="LC294" s="144"/>
      <c r="LD294" s="144"/>
      <c r="LE294" s="144"/>
      <c r="LF294" s="144"/>
      <c r="LG294" s="144"/>
      <c r="LH294" s="144"/>
      <c r="LI294" s="144"/>
      <c r="LJ294" s="144"/>
      <c r="LK294" s="144"/>
      <c r="LL294" s="144"/>
      <c r="LM294" s="144"/>
      <c r="LN294" s="144"/>
      <c r="LO294" s="144"/>
      <c r="LP294" s="144"/>
      <c r="OG294" s="144"/>
      <c r="OH294" s="144"/>
      <c r="OI294" s="144"/>
      <c r="OJ294" s="144"/>
      <c r="OK294" s="144"/>
      <c r="OL294" s="144"/>
      <c r="OM294" s="144"/>
      <c r="ON294" s="144"/>
      <c r="OO294" s="144"/>
      <c r="OP294" s="144"/>
      <c r="OQ294" s="144"/>
      <c r="OR294" s="144"/>
      <c r="OS294" s="144"/>
      <c r="OT294" s="144"/>
      <c r="OU294" s="144"/>
    </row>
    <row r="295" spans="1:411">
      <c r="A295">
        <v>51</v>
      </c>
      <c r="B295">
        <v>559</v>
      </c>
      <c r="C295" t="s">
        <v>85</v>
      </c>
      <c r="D295" t="s">
        <v>381</v>
      </c>
      <c r="E295" s="257" t="s">
        <v>383</v>
      </c>
      <c r="F295" t="s">
        <v>83</v>
      </c>
      <c r="G295">
        <v>1</v>
      </c>
      <c r="H295">
        <v>692.875</v>
      </c>
      <c r="I295">
        <v>691.57299999999998</v>
      </c>
      <c r="J295">
        <v>689.33100000000002</v>
      </c>
      <c r="K295">
        <v>687.38400000000001</v>
      </c>
      <c r="L295">
        <v>684.01099999999997</v>
      </c>
      <c r="M295" s="258" t="s">
        <v>1348</v>
      </c>
      <c r="N295" s="258" t="s">
        <v>1349</v>
      </c>
      <c r="O295" s="5" t="s">
        <v>1787</v>
      </c>
      <c r="BM295" s="144"/>
      <c r="BN295" s="144"/>
      <c r="BO295" s="144"/>
      <c r="BP295" s="144"/>
      <c r="BQ295" s="144"/>
      <c r="BR295" s="144"/>
      <c r="BS295" s="144"/>
      <c r="BT295" s="144"/>
      <c r="BU295" s="144"/>
      <c r="BV295" s="144"/>
      <c r="BW295" s="144"/>
      <c r="BX295" s="144"/>
      <c r="BY295" s="144"/>
      <c r="BZ295" s="144"/>
      <c r="CA295" s="144"/>
      <c r="ER295" s="144"/>
      <c r="ES295" s="144"/>
      <c r="ET295" s="144"/>
      <c r="EU295" s="144"/>
      <c r="EV295" s="144"/>
      <c r="EW295" s="144"/>
      <c r="EX295" s="144"/>
      <c r="EY295" s="144"/>
      <c r="EZ295" s="144"/>
      <c r="FA295" s="144"/>
      <c r="FB295" s="144"/>
      <c r="FC295" s="144"/>
      <c r="FD295" s="144"/>
      <c r="FE295" s="144"/>
      <c r="FF295" s="144"/>
      <c r="HW295" s="144"/>
      <c r="HX295" s="144"/>
      <c r="HY295" s="144"/>
      <c r="HZ295" s="144"/>
      <c r="IA295" s="144"/>
      <c r="IB295" s="144"/>
      <c r="IC295" s="144"/>
      <c r="ID295" s="144"/>
      <c r="IE295" s="144"/>
      <c r="IF295" s="144"/>
      <c r="IG295" s="144"/>
      <c r="IH295" s="144"/>
      <c r="II295" s="144"/>
      <c r="IJ295" s="144"/>
      <c r="IK295" s="144"/>
      <c r="LB295" s="144"/>
      <c r="LC295" s="144"/>
      <c r="LD295" s="144"/>
      <c r="LE295" s="144"/>
      <c r="LF295" s="144"/>
      <c r="LG295" s="144"/>
      <c r="LH295" s="144"/>
      <c r="LI295" s="144"/>
      <c r="LJ295" s="144"/>
      <c r="LK295" s="144"/>
      <c r="LL295" s="144"/>
      <c r="LM295" s="144"/>
      <c r="LN295" s="144"/>
      <c r="LO295" s="144"/>
      <c r="LP295" s="144"/>
      <c r="OG295" s="144"/>
      <c r="OH295" s="144"/>
      <c r="OI295" s="144"/>
      <c r="OJ295" s="144"/>
      <c r="OK295" s="144"/>
      <c r="OL295" s="144"/>
      <c r="OM295" s="144"/>
      <c r="ON295" s="144"/>
      <c r="OO295" s="144"/>
      <c r="OP295" s="144"/>
      <c r="OQ295" s="144"/>
      <c r="OR295" s="144"/>
      <c r="OS295" s="144"/>
      <c r="OT295" s="144"/>
      <c r="OU295" s="144"/>
    </row>
    <row r="296" spans="1:411">
      <c r="A296">
        <v>51</v>
      </c>
      <c r="B296">
        <v>560</v>
      </c>
      <c r="C296" t="s">
        <v>85</v>
      </c>
      <c r="D296" t="s">
        <v>381</v>
      </c>
      <c r="E296" s="257" t="s">
        <v>777</v>
      </c>
      <c r="F296" t="s">
        <v>83</v>
      </c>
      <c r="G296">
        <v>1</v>
      </c>
      <c r="H296">
        <v>694.79100000000005</v>
      </c>
      <c r="I296">
        <v>691.02599999999995</v>
      </c>
      <c r="J296">
        <v>686.65599999999995</v>
      </c>
      <c r="K296">
        <v>683.68100000000004</v>
      </c>
      <c r="L296">
        <v>678.97900000000004</v>
      </c>
      <c r="M296" s="258" t="s">
        <v>1348</v>
      </c>
      <c r="N296" s="258" t="s">
        <v>1349</v>
      </c>
      <c r="O296" s="5" t="s">
        <v>1788</v>
      </c>
      <c r="BM296" s="144"/>
      <c r="BN296" s="144"/>
      <c r="BO296" s="144"/>
      <c r="BP296" s="144"/>
      <c r="BQ296" s="144"/>
      <c r="BR296" s="144"/>
      <c r="BS296" s="144"/>
      <c r="BT296" s="144"/>
      <c r="BU296" s="144"/>
      <c r="BV296" s="144"/>
      <c r="BW296" s="144"/>
      <c r="BX296" s="144"/>
      <c r="BY296" s="144"/>
      <c r="BZ296" s="144"/>
      <c r="CA296" s="144"/>
      <c r="ER296" s="144"/>
      <c r="ES296" s="144"/>
      <c r="ET296" s="144"/>
      <c r="EU296" s="144"/>
      <c r="EV296" s="144"/>
      <c r="EW296" s="144"/>
      <c r="EX296" s="144"/>
      <c r="EY296" s="144"/>
      <c r="EZ296" s="144"/>
      <c r="FA296" s="144"/>
      <c r="FB296" s="144"/>
      <c r="FC296" s="144"/>
      <c r="FD296" s="144"/>
      <c r="FE296" s="144"/>
      <c r="FF296" s="144"/>
      <c r="HW296" s="144"/>
      <c r="HX296" s="144"/>
      <c r="HY296" s="144"/>
      <c r="HZ296" s="144"/>
      <c r="IA296" s="144"/>
      <c r="IB296" s="144"/>
      <c r="IC296" s="144"/>
      <c r="ID296" s="144"/>
      <c r="IE296" s="144"/>
      <c r="IF296" s="144"/>
      <c r="IG296" s="144"/>
      <c r="IH296" s="144"/>
      <c r="II296" s="144"/>
      <c r="IJ296" s="144"/>
      <c r="IK296" s="144"/>
      <c r="LB296" s="144"/>
      <c r="LC296" s="144"/>
      <c r="LD296" s="144"/>
      <c r="LE296" s="144"/>
      <c r="LF296" s="144"/>
      <c r="LG296" s="144"/>
      <c r="LH296" s="144"/>
      <c r="LI296" s="144"/>
      <c r="LJ296" s="144"/>
      <c r="LK296" s="144"/>
      <c r="LL296" s="144"/>
      <c r="LM296" s="144"/>
      <c r="LN296" s="144"/>
      <c r="LO296" s="144"/>
      <c r="LP296" s="144"/>
      <c r="OG296" s="144"/>
      <c r="OH296" s="144"/>
      <c r="OI296" s="144"/>
      <c r="OJ296" s="144"/>
      <c r="OK296" s="144"/>
      <c r="OL296" s="144"/>
      <c r="OM296" s="144"/>
      <c r="ON296" s="144"/>
      <c r="OO296" s="144"/>
      <c r="OP296" s="144"/>
      <c r="OQ296" s="144"/>
      <c r="OR296" s="144"/>
      <c r="OS296" s="144"/>
      <c r="OT296" s="144"/>
      <c r="OU296" s="144"/>
    </row>
    <row r="297" spans="1:411">
      <c r="A297">
        <v>51</v>
      </c>
      <c r="B297">
        <v>562</v>
      </c>
      <c r="C297" t="s">
        <v>85</v>
      </c>
      <c r="D297" t="s">
        <v>381</v>
      </c>
      <c r="E297" s="257" t="s">
        <v>776</v>
      </c>
      <c r="F297" t="s">
        <v>83</v>
      </c>
      <c r="G297">
        <v>1</v>
      </c>
      <c r="H297">
        <v>693.05499999999995</v>
      </c>
      <c r="I297">
        <v>689.64599999999996</v>
      </c>
      <c r="J297">
        <v>685.42</v>
      </c>
      <c r="K297">
        <v>681.96799999999996</v>
      </c>
      <c r="L297">
        <v>677.45500000000004</v>
      </c>
      <c r="M297" s="258" t="s">
        <v>1348</v>
      </c>
      <c r="N297" s="258" t="s">
        <v>1349</v>
      </c>
      <c r="O297" s="5" t="s">
        <v>1789</v>
      </c>
      <c r="BM297" s="144"/>
      <c r="BN297" s="144"/>
      <c r="BO297" s="144"/>
      <c r="BP297" s="144"/>
      <c r="BQ297" s="144"/>
      <c r="BR297" s="144"/>
      <c r="BS297" s="144"/>
      <c r="BT297" s="144"/>
      <c r="BU297" s="144"/>
      <c r="BV297" s="144"/>
      <c r="BW297" s="144"/>
      <c r="BX297" s="144"/>
      <c r="BY297" s="144"/>
      <c r="BZ297" s="144"/>
      <c r="CA297" s="144"/>
      <c r="ER297" s="144"/>
      <c r="ES297" s="144"/>
      <c r="ET297" s="144"/>
      <c r="EU297" s="144"/>
      <c r="EV297" s="144"/>
      <c r="EW297" s="144"/>
      <c r="EX297" s="144"/>
      <c r="EY297" s="144"/>
      <c r="EZ297" s="144"/>
      <c r="FA297" s="144"/>
      <c r="FB297" s="144"/>
      <c r="FC297" s="144"/>
      <c r="FD297" s="144"/>
      <c r="FE297" s="144"/>
      <c r="FF297" s="144"/>
      <c r="HW297" s="144"/>
      <c r="HX297" s="144"/>
      <c r="HY297" s="144"/>
      <c r="HZ297" s="144"/>
      <c r="IA297" s="144"/>
      <c r="IB297" s="144"/>
      <c r="IC297" s="144"/>
      <c r="ID297" s="144"/>
      <c r="IE297" s="144"/>
      <c r="IF297" s="144"/>
      <c r="IG297" s="144"/>
      <c r="IH297" s="144"/>
      <c r="II297" s="144"/>
      <c r="IJ297" s="144"/>
      <c r="IK297" s="144"/>
      <c r="LB297" s="144"/>
      <c r="LC297" s="144"/>
      <c r="LD297" s="144"/>
      <c r="LE297" s="144"/>
      <c r="LF297" s="144"/>
      <c r="LG297" s="144"/>
      <c r="LH297" s="144"/>
      <c r="LI297" s="144"/>
      <c r="LJ297" s="144"/>
      <c r="LK297" s="144"/>
      <c r="LL297" s="144"/>
      <c r="LM297" s="144"/>
      <c r="LN297" s="144"/>
      <c r="LO297" s="144"/>
      <c r="LP297" s="144"/>
      <c r="OG297" s="144"/>
      <c r="OH297" s="144"/>
      <c r="OI297" s="144"/>
      <c r="OJ297" s="144"/>
      <c r="OK297" s="144"/>
      <c r="OL297" s="144"/>
      <c r="OM297" s="144"/>
      <c r="ON297" s="144"/>
      <c r="OO297" s="144"/>
      <c r="OP297" s="144"/>
      <c r="OQ297" s="144"/>
      <c r="OR297" s="144"/>
      <c r="OS297" s="144"/>
      <c r="OT297" s="144"/>
      <c r="OU297" s="144"/>
    </row>
    <row r="298" spans="1:411">
      <c r="A298">
        <v>50</v>
      </c>
      <c r="B298">
        <v>564</v>
      </c>
      <c r="C298" t="s">
        <v>85</v>
      </c>
      <c r="D298" t="s">
        <v>381</v>
      </c>
      <c r="E298" s="257" t="s">
        <v>72</v>
      </c>
      <c r="F298" t="s">
        <v>83</v>
      </c>
      <c r="G298">
        <v>1</v>
      </c>
      <c r="H298">
        <v>686.15</v>
      </c>
      <c r="I298">
        <v>682.62800000000004</v>
      </c>
      <c r="J298">
        <v>678.447</v>
      </c>
      <c r="K298">
        <v>674.96400000000006</v>
      </c>
      <c r="L298">
        <v>670.65499999999997</v>
      </c>
      <c r="M298" s="258" t="s">
        <v>1348</v>
      </c>
      <c r="N298" s="258" t="s">
        <v>1349</v>
      </c>
      <c r="O298" s="5" t="s">
        <v>1790</v>
      </c>
      <c r="BM298" s="144"/>
      <c r="BN298" s="144"/>
      <c r="BO298" s="144"/>
      <c r="BP298" s="144"/>
      <c r="BQ298" s="144"/>
      <c r="BR298" s="144"/>
      <c r="BS298" s="144"/>
      <c r="BT298" s="144"/>
      <c r="BU298" s="144"/>
      <c r="BV298" s="144"/>
      <c r="BW298" s="144"/>
      <c r="BX298" s="144"/>
      <c r="BY298" s="144"/>
      <c r="BZ298" s="144"/>
      <c r="CA298" s="144"/>
      <c r="ER298" s="144"/>
      <c r="ES298" s="144"/>
      <c r="ET298" s="144"/>
      <c r="EU298" s="144"/>
      <c r="EV298" s="144"/>
      <c r="EW298" s="144"/>
      <c r="EX298" s="144"/>
      <c r="EY298" s="144"/>
      <c r="EZ298" s="144"/>
      <c r="FA298" s="144"/>
      <c r="FB298" s="144"/>
      <c r="FC298" s="144"/>
      <c r="FD298" s="144"/>
      <c r="FE298" s="144"/>
      <c r="FF298" s="144"/>
      <c r="HW298" s="144"/>
      <c r="HX298" s="144"/>
      <c r="HY298" s="144"/>
      <c r="HZ298" s="144"/>
      <c r="IA298" s="144"/>
      <c r="IB298" s="144"/>
      <c r="IC298" s="144"/>
      <c r="ID298" s="144"/>
      <c r="IE298" s="144"/>
      <c r="IF298" s="144"/>
      <c r="IG298" s="144"/>
      <c r="IH298" s="144"/>
      <c r="II298" s="144"/>
      <c r="IJ298" s="144"/>
      <c r="IK298" s="144"/>
      <c r="LB298" s="144"/>
      <c r="LC298" s="144"/>
      <c r="LD298" s="144"/>
      <c r="LE298" s="144"/>
      <c r="LF298" s="144"/>
      <c r="LG298" s="144"/>
      <c r="LH298" s="144"/>
      <c r="LI298" s="144"/>
      <c r="LJ298" s="144"/>
      <c r="LK298" s="144"/>
      <c r="LL298" s="144"/>
      <c r="LM298" s="144"/>
      <c r="LN298" s="144"/>
      <c r="LO298" s="144"/>
      <c r="LP298" s="144"/>
      <c r="OG298" s="144"/>
      <c r="OH298" s="144"/>
      <c r="OI298" s="144"/>
      <c r="OJ298" s="144"/>
      <c r="OK298" s="144"/>
      <c r="OL298" s="144"/>
      <c r="OM298" s="144"/>
      <c r="ON298" s="144"/>
      <c r="OO298" s="144"/>
      <c r="OP298" s="144"/>
      <c r="OQ298" s="144"/>
      <c r="OR298" s="144"/>
      <c r="OS298" s="144"/>
      <c r="OT298" s="144"/>
      <c r="OU298" s="144"/>
    </row>
    <row r="299" spans="1:411">
      <c r="A299">
        <v>49</v>
      </c>
      <c r="B299">
        <v>565</v>
      </c>
      <c r="C299" t="s">
        <v>85</v>
      </c>
      <c r="D299" t="s">
        <v>381</v>
      </c>
      <c r="E299" s="257" t="s">
        <v>775</v>
      </c>
      <c r="F299" t="s">
        <v>83</v>
      </c>
      <c r="G299">
        <v>1</v>
      </c>
      <c r="H299">
        <v>687.39499999999998</v>
      </c>
      <c r="I299">
        <v>684.06600000000003</v>
      </c>
      <c r="J299">
        <v>680.01599999999996</v>
      </c>
      <c r="K299">
        <v>676.38800000000003</v>
      </c>
      <c r="L299">
        <v>672.221</v>
      </c>
      <c r="M299" s="258" t="s">
        <v>1348</v>
      </c>
      <c r="N299" s="258" t="s">
        <v>1349</v>
      </c>
      <c r="O299" s="5" t="s">
        <v>1791</v>
      </c>
      <c r="BM299" s="144"/>
      <c r="BN299" s="144"/>
      <c r="BO299" s="144"/>
      <c r="BP299" s="144"/>
      <c r="BQ299" s="144"/>
      <c r="BR299" s="144"/>
      <c r="BS299" s="144"/>
      <c r="BT299" s="144"/>
      <c r="BU299" s="144"/>
      <c r="BV299" s="144"/>
      <c r="BW299" s="144"/>
      <c r="BX299" s="144"/>
      <c r="BY299" s="144"/>
      <c r="BZ299" s="144"/>
      <c r="CA299" s="144"/>
      <c r="ER299" s="144"/>
      <c r="ES299" s="144"/>
      <c r="ET299" s="144"/>
      <c r="EU299" s="144"/>
      <c r="EV299" s="144"/>
      <c r="EW299" s="144"/>
      <c r="EX299" s="144"/>
      <c r="EY299" s="144"/>
      <c r="EZ299" s="144"/>
      <c r="FA299" s="144"/>
      <c r="FB299" s="144"/>
      <c r="FC299" s="144"/>
      <c r="FD299" s="144"/>
      <c r="FE299" s="144"/>
      <c r="FF299" s="144"/>
      <c r="HW299" s="144"/>
      <c r="HX299" s="144"/>
      <c r="HY299" s="144"/>
      <c r="HZ299" s="144"/>
      <c r="IA299" s="144"/>
      <c r="IB299" s="144"/>
      <c r="IC299" s="144"/>
      <c r="ID299" s="144"/>
      <c r="IE299" s="144"/>
      <c r="IF299" s="144"/>
      <c r="IG299" s="144"/>
      <c r="IH299" s="144"/>
      <c r="II299" s="144"/>
      <c r="IJ299" s="144"/>
      <c r="IK299" s="144"/>
      <c r="LB299" s="144"/>
      <c r="LC299" s="144"/>
      <c r="LD299" s="144"/>
      <c r="LE299" s="144"/>
      <c r="LF299" s="144"/>
      <c r="LG299" s="144"/>
      <c r="LH299" s="144"/>
      <c r="LI299" s="144"/>
      <c r="LJ299" s="144"/>
      <c r="LK299" s="144"/>
      <c r="LL299" s="144"/>
      <c r="LM299" s="144"/>
      <c r="LN299" s="144"/>
      <c r="LO299" s="144"/>
      <c r="LP299" s="144"/>
      <c r="OG299" s="144"/>
      <c r="OH299" s="144"/>
      <c r="OI299" s="144"/>
      <c r="OJ299" s="144"/>
      <c r="OK299" s="144"/>
      <c r="OL299" s="144"/>
      <c r="OM299" s="144"/>
      <c r="ON299" s="144"/>
      <c r="OO299" s="144"/>
      <c r="OP299" s="144"/>
      <c r="OQ299" s="144"/>
      <c r="OR299" s="144"/>
      <c r="OS299" s="144"/>
      <c r="OT299" s="144"/>
      <c r="OU299" s="144"/>
    </row>
    <row r="300" spans="1:411">
      <c r="A300">
        <v>51</v>
      </c>
      <c r="B300">
        <v>569</v>
      </c>
      <c r="C300" t="s">
        <v>85</v>
      </c>
      <c r="D300" t="s">
        <v>381</v>
      </c>
      <c r="E300" s="257" t="s">
        <v>68</v>
      </c>
      <c r="F300" t="s">
        <v>83</v>
      </c>
      <c r="G300">
        <v>1</v>
      </c>
      <c r="H300">
        <v>691.22799999999995</v>
      </c>
      <c r="I300">
        <v>687.86300000000006</v>
      </c>
      <c r="J300">
        <v>683.90800000000002</v>
      </c>
      <c r="K300">
        <v>680.26499999999999</v>
      </c>
      <c r="L300">
        <v>676.04600000000005</v>
      </c>
      <c r="M300" s="258" t="s">
        <v>1348</v>
      </c>
      <c r="N300" s="258" t="s">
        <v>1349</v>
      </c>
      <c r="O300" s="5" t="s">
        <v>1792</v>
      </c>
      <c r="BM300" s="144"/>
      <c r="BN300" s="144"/>
      <c r="BO300" s="144"/>
      <c r="BP300" s="144"/>
      <c r="BQ300" s="144"/>
      <c r="BR300" s="144"/>
      <c r="BS300" s="144"/>
      <c r="BT300" s="144"/>
      <c r="BU300" s="144"/>
      <c r="BV300" s="144"/>
      <c r="BW300" s="144"/>
      <c r="BX300" s="144"/>
      <c r="BY300" s="144"/>
      <c r="BZ300" s="144"/>
      <c r="CA300" s="144"/>
      <c r="ER300" s="144"/>
      <c r="ES300" s="144"/>
      <c r="ET300" s="144"/>
      <c r="EU300" s="144"/>
      <c r="EV300" s="144"/>
      <c r="EW300" s="144"/>
      <c r="EX300" s="144"/>
      <c r="EY300" s="144"/>
      <c r="EZ300" s="144"/>
      <c r="FA300" s="144"/>
      <c r="FB300" s="144"/>
      <c r="FC300" s="144"/>
      <c r="FD300" s="144"/>
      <c r="FE300" s="144"/>
      <c r="FF300" s="144"/>
      <c r="HW300" s="144"/>
      <c r="HX300" s="144"/>
      <c r="HY300" s="144"/>
      <c r="HZ300" s="144"/>
      <c r="IA300" s="144"/>
      <c r="IB300" s="144"/>
      <c r="IC300" s="144"/>
      <c r="ID300" s="144"/>
      <c r="IE300" s="144"/>
      <c r="IF300" s="144"/>
      <c r="IG300" s="144"/>
      <c r="IH300" s="144"/>
      <c r="II300" s="144"/>
      <c r="IJ300" s="144"/>
      <c r="IK300" s="144"/>
      <c r="LB300" s="144"/>
      <c r="LC300" s="144"/>
      <c r="LD300" s="144"/>
      <c r="LE300" s="144"/>
      <c r="LF300" s="144"/>
      <c r="LG300" s="144"/>
      <c r="LH300" s="144"/>
      <c r="LI300" s="144"/>
      <c r="LJ300" s="144"/>
      <c r="LK300" s="144"/>
      <c r="LL300" s="144"/>
      <c r="LM300" s="144"/>
      <c r="LN300" s="144"/>
      <c r="LO300" s="144"/>
      <c r="LP300" s="144"/>
      <c r="OG300" s="144"/>
      <c r="OH300" s="144"/>
      <c r="OI300" s="144"/>
      <c r="OJ300" s="144"/>
      <c r="OK300" s="144"/>
      <c r="OL300" s="144"/>
      <c r="OM300" s="144"/>
      <c r="ON300" s="144"/>
      <c r="OO300" s="144"/>
      <c r="OP300" s="144"/>
      <c r="OQ300" s="144"/>
      <c r="OR300" s="144"/>
      <c r="OS300" s="144"/>
      <c r="OT300" s="144"/>
      <c r="OU300" s="144"/>
    </row>
    <row r="301" spans="1:411">
      <c r="A301">
        <v>50</v>
      </c>
      <c r="B301">
        <v>570</v>
      </c>
      <c r="C301" t="s">
        <v>85</v>
      </c>
      <c r="D301" t="s">
        <v>381</v>
      </c>
      <c r="E301" s="257" t="s">
        <v>141</v>
      </c>
      <c r="F301" t="s">
        <v>83</v>
      </c>
      <c r="G301">
        <v>1</v>
      </c>
      <c r="H301">
        <v>684.07399999999996</v>
      </c>
      <c r="I301">
        <v>680.69899999999996</v>
      </c>
      <c r="J301">
        <v>676.72900000000004</v>
      </c>
      <c r="K301">
        <v>673.12400000000002</v>
      </c>
      <c r="L301">
        <v>668.93499999999995</v>
      </c>
      <c r="M301" s="258" t="s">
        <v>1348</v>
      </c>
      <c r="N301" s="258" t="s">
        <v>1349</v>
      </c>
      <c r="O301" s="5" t="s">
        <v>1793</v>
      </c>
      <c r="BM301" s="144"/>
      <c r="BN301" s="144"/>
      <c r="BO301" s="144"/>
      <c r="BP301" s="144"/>
      <c r="BQ301" s="144"/>
      <c r="BR301" s="144"/>
      <c r="BS301" s="144"/>
      <c r="BT301" s="144"/>
      <c r="BU301" s="144"/>
      <c r="BV301" s="144"/>
      <c r="BW301" s="144"/>
      <c r="BX301" s="144"/>
      <c r="BY301" s="144"/>
      <c r="BZ301" s="144"/>
      <c r="CA301" s="144"/>
      <c r="ER301" s="144"/>
      <c r="ES301" s="144"/>
      <c r="ET301" s="144"/>
      <c r="EU301" s="144"/>
      <c r="EV301" s="144"/>
      <c r="EW301" s="144"/>
      <c r="EX301" s="144"/>
      <c r="EY301" s="144"/>
      <c r="EZ301" s="144"/>
      <c r="FA301" s="144"/>
      <c r="FB301" s="144"/>
      <c r="FC301" s="144"/>
      <c r="FD301" s="144"/>
      <c r="FE301" s="144"/>
      <c r="FF301" s="144"/>
      <c r="HW301" s="144"/>
      <c r="HX301" s="144"/>
      <c r="HY301" s="144"/>
      <c r="HZ301" s="144"/>
      <c r="IA301" s="144"/>
      <c r="IB301" s="144"/>
      <c r="IC301" s="144"/>
      <c r="ID301" s="144"/>
      <c r="IE301" s="144"/>
      <c r="IF301" s="144"/>
      <c r="IG301" s="144"/>
      <c r="IH301" s="144"/>
      <c r="II301" s="144"/>
      <c r="IJ301" s="144"/>
      <c r="IK301" s="144"/>
      <c r="LB301" s="144"/>
      <c r="LC301" s="144"/>
      <c r="LD301" s="144"/>
      <c r="LE301" s="144"/>
      <c r="LF301" s="144"/>
      <c r="LG301" s="144"/>
      <c r="LH301" s="144"/>
      <c r="LI301" s="144"/>
      <c r="LJ301" s="144"/>
      <c r="LK301" s="144"/>
      <c r="LL301" s="144"/>
      <c r="LM301" s="144"/>
      <c r="LN301" s="144"/>
      <c r="LO301" s="144"/>
      <c r="LP301" s="144"/>
      <c r="OG301" s="144"/>
      <c r="OH301" s="144"/>
      <c r="OI301" s="144"/>
      <c r="OJ301" s="144"/>
      <c r="OK301" s="144"/>
      <c r="OL301" s="144"/>
      <c r="OM301" s="144"/>
      <c r="ON301" s="144"/>
      <c r="OO301" s="144"/>
      <c r="OP301" s="144"/>
      <c r="OQ301" s="144"/>
      <c r="OR301" s="144"/>
      <c r="OS301" s="144"/>
      <c r="OT301" s="144"/>
      <c r="OU301" s="144"/>
    </row>
    <row r="302" spans="1:411">
      <c r="A302">
        <v>49</v>
      </c>
      <c r="B302">
        <v>571</v>
      </c>
      <c r="C302" t="s">
        <v>85</v>
      </c>
      <c r="D302" t="s">
        <v>381</v>
      </c>
      <c r="E302" s="257" t="s">
        <v>384</v>
      </c>
      <c r="F302" t="s">
        <v>83</v>
      </c>
      <c r="G302">
        <v>1</v>
      </c>
      <c r="H302">
        <v>686.05</v>
      </c>
      <c r="I302">
        <v>682.75300000000004</v>
      </c>
      <c r="J302">
        <v>678.69799999999998</v>
      </c>
      <c r="K302">
        <v>675.14499999999998</v>
      </c>
      <c r="L302">
        <v>670.86199999999997</v>
      </c>
      <c r="M302" s="258" t="s">
        <v>1348</v>
      </c>
      <c r="N302" s="258" t="s">
        <v>1349</v>
      </c>
      <c r="O302" s="5" t="s">
        <v>1794</v>
      </c>
      <c r="BM302" s="144"/>
      <c r="BN302" s="144"/>
      <c r="BO302" s="144"/>
      <c r="BP302" s="144"/>
      <c r="BQ302" s="144"/>
      <c r="BR302" s="144"/>
      <c r="BS302" s="144"/>
      <c r="BT302" s="144"/>
      <c r="BU302" s="144"/>
      <c r="BV302" s="144"/>
      <c r="BW302" s="144"/>
      <c r="BX302" s="144"/>
      <c r="BY302" s="144"/>
      <c r="BZ302" s="144"/>
      <c r="CA302" s="144"/>
      <c r="ER302" s="144"/>
      <c r="ES302" s="144"/>
      <c r="ET302" s="144"/>
      <c r="EU302" s="144"/>
      <c r="EV302" s="144"/>
      <c r="EW302" s="144"/>
      <c r="EX302" s="144"/>
      <c r="EY302" s="144"/>
      <c r="EZ302" s="144"/>
      <c r="FA302" s="144"/>
      <c r="FB302" s="144"/>
      <c r="FC302" s="144"/>
      <c r="FD302" s="144"/>
      <c r="FE302" s="144"/>
      <c r="FF302" s="144"/>
      <c r="HW302" s="144"/>
      <c r="HX302" s="144"/>
      <c r="HY302" s="144"/>
      <c r="HZ302" s="144"/>
      <c r="IA302" s="144"/>
      <c r="IB302" s="144"/>
      <c r="IC302" s="144"/>
      <c r="ID302" s="144"/>
      <c r="IE302" s="144"/>
      <c r="IF302" s="144"/>
      <c r="IG302" s="144"/>
      <c r="IH302" s="144"/>
      <c r="II302" s="144"/>
      <c r="IJ302" s="144"/>
      <c r="IK302" s="144"/>
      <c r="LB302" s="144"/>
      <c r="LC302" s="144"/>
      <c r="LD302" s="144"/>
      <c r="LE302" s="144"/>
      <c r="LF302" s="144"/>
      <c r="LG302" s="144"/>
      <c r="LH302" s="144"/>
      <c r="LI302" s="144"/>
      <c r="LJ302" s="144"/>
      <c r="LK302" s="144"/>
      <c r="LL302" s="144"/>
      <c r="LM302" s="144"/>
      <c r="LN302" s="144"/>
      <c r="LO302" s="144"/>
      <c r="LP302" s="144"/>
      <c r="OG302" s="144"/>
      <c r="OH302" s="144"/>
      <c r="OI302" s="144"/>
      <c r="OJ302" s="144"/>
      <c r="OK302" s="144"/>
      <c r="OL302" s="144"/>
      <c r="OM302" s="144"/>
      <c r="ON302" s="144"/>
      <c r="OO302" s="144"/>
      <c r="OP302" s="144"/>
      <c r="OQ302" s="144"/>
      <c r="OR302" s="144"/>
      <c r="OS302" s="144"/>
      <c r="OT302" s="144"/>
      <c r="OU302" s="144"/>
    </row>
    <row r="303" spans="1:411">
      <c r="A303">
        <v>51</v>
      </c>
      <c r="B303">
        <v>572</v>
      </c>
      <c r="C303" t="s">
        <v>85</v>
      </c>
      <c r="D303" t="s">
        <v>381</v>
      </c>
      <c r="E303" s="257" t="s">
        <v>96</v>
      </c>
      <c r="F303" t="s">
        <v>83</v>
      </c>
      <c r="G303">
        <v>1</v>
      </c>
      <c r="H303">
        <v>690.41300000000001</v>
      </c>
      <c r="I303">
        <v>687.14099999999996</v>
      </c>
      <c r="J303">
        <v>682.95699999999999</v>
      </c>
      <c r="K303">
        <v>679.5</v>
      </c>
      <c r="L303">
        <v>675.13900000000001</v>
      </c>
      <c r="M303" s="258" t="s">
        <v>1348</v>
      </c>
      <c r="N303" s="258" t="s">
        <v>1349</v>
      </c>
      <c r="O303" s="5" t="s">
        <v>1795</v>
      </c>
      <c r="BM303" s="144"/>
      <c r="BN303" s="144"/>
      <c r="BO303" s="144"/>
      <c r="BP303" s="144"/>
      <c r="BQ303" s="144"/>
      <c r="BR303" s="144"/>
      <c r="BS303" s="144"/>
      <c r="BT303" s="144"/>
      <c r="BU303" s="144"/>
      <c r="BV303" s="144"/>
      <c r="BW303" s="144"/>
      <c r="BX303" s="144"/>
      <c r="BY303" s="144"/>
      <c r="BZ303" s="144"/>
      <c r="CA303" s="144"/>
      <c r="ER303" s="144"/>
      <c r="ES303" s="144"/>
      <c r="ET303" s="144"/>
      <c r="EU303" s="144"/>
      <c r="EV303" s="144"/>
      <c r="EW303" s="144"/>
      <c r="EX303" s="144"/>
      <c r="EY303" s="144"/>
      <c r="EZ303" s="144"/>
      <c r="FA303" s="144"/>
      <c r="FB303" s="144"/>
      <c r="FC303" s="144"/>
      <c r="FD303" s="144"/>
      <c r="FE303" s="144"/>
      <c r="FF303" s="144"/>
      <c r="HW303" s="144"/>
      <c r="HX303" s="144"/>
      <c r="HY303" s="144"/>
      <c r="HZ303" s="144"/>
      <c r="IA303" s="144"/>
      <c r="IB303" s="144"/>
      <c r="IC303" s="144"/>
      <c r="ID303" s="144"/>
      <c r="IE303" s="144"/>
      <c r="IF303" s="144"/>
      <c r="IG303" s="144"/>
      <c r="IH303" s="144"/>
      <c r="II303" s="144"/>
      <c r="IJ303" s="144"/>
      <c r="IK303" s="144"/>
      <c r="LB303" s="144"/>
      <c r="LC303" s="144"/>
      <c r="LD303" s="144"/>
      <c r="LE303" s="144"/>
      <c r="LF303" s="144"/>
      <c r="LG303" s="144"/>
      <c r="LH303" s="144"/>
      <c r="LI303" s="144"/>
      <c r="LJ303" s="144"/>
      <c r="LK303" s="144"/>
      <c r="LL303" s="144"/>
      <c r="LM303" s="144"/>
      <c r="LN303" s="144"/>
      <c r="LO303" s="144"/>
      <c r="LP303" s="144"/>
      <c r="OG303" s="144"/>
      <c r="OH303" s="144"/>
      <c r="OI303" s="144"/>
      <c r="OJ303" s="144"/>
      <c r="OK303" s="144"/>
      <c r="OL303" s="144"/>
      <c r="OM303" s="144"/>
      <c r="ON303" s="144"/>
      <c r="OO303" s="144"/>
      <c r="OP303" s="144"/>
      <c r="OQ303" s="144"/>
      <c r="OR303" s="144"/>
      <c r="OS303" s="144"/>
      <c r="OT303" s="144"/>
      <c r="OU303" s="144"/>
    </row>
    <row r="304" spans="1:411">
      <c r="A304">
        <v>50</v>
      </c>
      <c r="B304">
        <v>574</v>
      </c>
      <c r="C304" t="s">
        <v>85</v>
      </c>
      <c r="D304" t="s">
        <v>381</v>
      </c>
      <c r="E304" s="257" t="s">
        <v>18527</v>
      </c>
      <c r="F304" t="s">
        <v>83</v>
      </c>
      <c r="G304">
        <v>1</v>
      </c>
      <c r="H304">
        <v>682.32799999999997</v>
      </c>
      <c r="I304">
        <v>679.40700000000004</v>
      </c>
      <c r="J304">
        <v>674.71299999999997</v>
      </c>
      <c r="K304">
        <v>671.59299999999996</v>
      </c>
      <c r="L304">
        <v>667.726</v>
      </c>
      <c r="M304" s="258" t="s">
        <v>1348</v>
      </c>
      <c r="N304" s="258" t="s">
        <v>1349</v>
      </c>
      <c r="O304" s="5" t="s">
        <v>1796</v>
      </c>
      <c r="BM304" s="144"/>
      <c r="BN304" s="144"/>
      <c r="BO304" s="144"/>
      <c r="BP304" s="144"/>
      <c r="BQ304" s="144"/>
      <c r="BR304" s="144"/>
      <c r="BS304" s="144"/>
      <c r="BT304" s="144"/>
      <c r="BU304" s="144"/>
      <c r="BV304" s="144"/>
      <c r="BW304" s="144"/>
      <c r="BX304" s="144"/>
      <c r="BY304" s="144"/>
      <c r="BZ304" s="144"/>
      <c r="CA304" s="144"/>
      <c r="ER304" s="144"/>
      <c r="ES304" s="144"/>
      <c r="ET304" s="144"/>
      <c r="EU304" s="144"/>
      <c r="EV304" s="144"/>
      <c r="EW304" s="144"/>
      <c r="EX304" s="144"/>
      <c r="EY304" s="144"/>
      <c r="EZ304" s="144"/>
      <c r="FA304" s="144"/>
      <c r="FB304" s="144"/>
      <c r="FC304" s="144"/>
      <c r="FD304" s="144"/>
      <c r="FE304" s="144"/>
      <c r="FF304" s="144"/>
      <c r="HW304" s="144"/>
      <c r="HX304" s="144"/>
      <c r="HY304" s="144"/>
      <c r="HZ304" s="144"/>
      <c r="IA304" s="144"/>
      <c r="IB304" s="144"/>
      <c r="IC304" s="144"/>
      <c r="ID304" s="144"/>
      <c r="IE304" s="144"/>
      <c r="IF304" s="144"/>
      <c r="IG304" s="144"/>
      <c r="IH304" s="144"/>
      <c r="II304" s="144"/>
      <c r="IJ304" s="144"/>
      <c r="IK304" s="144"/>
      <c r="LB304" s="144"/>
      <c r="LC304" s="144"/>
      <c r="LD304" s="144"/>
      <c r="LE304" s="144"/>
      <c r="LF304" s="144"/>
      <c r="LG304" s="144"/>
      <c r="LH304" s="144"/>
      <c r="LI304" s="144"/>
      <c r="LJ304" s="144"/>
      <c r="LK304" s="144"/>
      <c r="LL304" s="144"/>
      <c r="LM304" s="144"/>
      <c r="LN304" s="144"/>
      <c r="LO304" s="144"/>
      <c r="LP304" s="144"/>
      <c r="OG304" s="144"/>
      <c r="OH304" s="144"/>
      <c r="OI304" s="144"/>
      <c r="OJ304" s="144"/>
      <c r="OK304" s="144"/>
      <c r="OL304" s="144"/>
      <c r="OM304" s="144"/>
      <c r="ON304" s="144"/>
      <c r="OO304" s="144"/>
      <c r="OP304" s="144"/>
      <c r="OQ304" s="144"/>
      <c r="OR304" s="144"/>
      <c r="OS304" s="144"/>
      <c r="OT304" s="144"/>
      <c r="OU304" s="144"/>
    </row>
    <row r="305" spans="1:411">
      <c r="A305">
        <v>50</v>
      </c>
      <c r="B305">
        <v>575</v>
      </c>
      <c r="C305" t="s">
        <v>85</v>
      </c>
      <c r="D305" t="s">
        <v>381</v>
      </c>
      <c r="E305" s="257" t="s">
        <v>386</v>
      </c>
      <c r="F305" t="s">
        <v>83</v>
      </c>
      <c r="G305">
        <v>1</v>
      </c>
      <c r="H305">
        <v>680.59799999999996</v>
      </c>
      <c r="I305">
        <v>677.70899999999995</v>
      </c>
      <c r="J305">
        <v>672.99900000000002</v>
      </c>
      <c r="K305">
        <v>669.91300000000001</v>
      </c>
      <c r="L305">
        <v>665.22199999999998</v>
      </c>
      <c r="M305" s="258" t="s">
        <v>1348</v>
      </c>
      <c r="N305" s="258" t="s">
        <v>1349</v>
      </c>
      <c r="O305" s="5" t="s">
        <v>1797</v>
      </c>
      <c r="BM305" s="144"/>
      <c r="BN305" s="144"/>
      <c r="BO305" s="144"/>
      <c r="BP305" s="144"/>
      <c r="BQ305" s="144"/>
      <c r="BR305" s="144"/>
      <c r="BS305" s="144"/>
      <c r="BT305" s="144"/>
      <c r="BU305" s="144"/>
      <c r="BV305" s="144"/>
      <c r="BW305" s="144"/>
      <c r="BX305" s="144"/>
      <c r="BY305" s="144"/>
      <c r="BZ305" s="144"/>
      <c r="CA305" s="144"/>
      <c r="ER305" s="144"/>
      <c r="ES305" s="144"/>
      <c r="ET305" s="144"/>
      <c r="EU305" s="144"/>
      <c r="EV305" s="144"/>
      <c r="EW305" s="144"/>
      <c r="EX305" s="144"/>
      <c r="EY305" s="144"/>
      <c r="EZ305" s="144"/>
      <c r="FA305" s="144"/>
      <c r="FB305" s="144"/>
      <c r="FC305" s="144"/>
      <c r="FD305" s="144"/>
      <c r="FE305" s="144"/>
      <c r="FF305" s="144"/>
      <c r="HW305" s="144"/>
      <c r="HX305" s="144"/>
      <c r="HY305" s="144"/>
      <c r="HZ305" s="144"/>
      <c r="IA305" s="144"/>
      <c r="IB305" s="144"/>
      <c r="IC305" s="144"/>
      <c r="ID305" s="144"/>
      <c r="IE305" s="144"/>
      <c r="IF305" s="144"/>
      <c r="IG305" s="144"/>
      <c r="IH305" s="144"/>
      <c r="II305" s="144"/>
      <c r="IJ305" s="144"/>
      <c r="IK305" s="144"/>
      <c r="LB305" s="144"/>
      <c r="LC305" s="144"/>
      <c r="LD305" s="144"/>
      <c r="LE305" s="144"/>
      <c r="LF305" s="144"/>
      <c r="LG305" s="144"/>
      <c r="LH305" s="144"/>
      <c r="LI305" s="144"/>
      <c r="LJ305" s="144"/>
      <c r="LK305" s="144"/>
      <c r="LL305" s="144"/>
      <c r="LM305" s="144"/>
      <c r="LN305" s="144"/>
      <c r="LO305" s="144"/>
      <c r="LP305" s="144"/>
      <c r="OG305" s="144"/>
      <c r="OH305" s="144"/>
      <c r="OI305" s="144"/>
      <c r="OJ305" s="144"/>
      <c r="OK305" s="144"/>
      <c r="OL305" s="144"/>
      <c r="OM305" s="144"/>
      <c r="ON305" s="144"/>
      <c r="OO305" s="144"/>
      <c r="OP305" s="144"/>
      <c r="OQ305" s="144"/>
      <c r="OR305" s="144"/>
      <c r="OS305" s="144"/>
      <c r="OT305" s="144"/>
      <c r="OU305" s="144"/>
    </row>
    <row r="306" spans="1:411">
      <c r="A306">
        <v>52</v>
      </c>
      <c r="B306">
        <v>581</v>
      </c>
      <c r="C306" t="s">
        <v>85</v>
      </c>
      <c r="D306" t="s">
        <v>381</v>
      </c>
      <c r="E306" s="257" t="s">
        <v>397</v>
      </c>
      <c r="F306" t="s">
        <v>84</v>
      </c>
      <c r="G306">
        <v>1</v>
      </c>
      <c r="H306">
        <v>685.83900000000006</v>
      </c>
      <c r="I306">
        <v>682.89499999999998</v>
      </c>
      <c r="J306">
        <v>679.31299999999999</v>
      </c>
      <c r="K306">
        <v>676.79600000000005</v>
      </c>
      <c r="L306">
        <v>673.03499999999997</v>
      </c>
      <c r="M306" s="258" t="s">
        <v>1348</v>
      </c>
      <c r="N306" s="258" t="s">
        <v>1349</v>
      </c>
      <c r="O306" s="5" t="s">
        <v>1798</v>
      </c>
      <c r="BM306" s="144"/>
      <c r="BN306" s="144"/>
      <c r="BO306" s="144"/>
      <c r="BP306" s="144"/>
      <c r="BQ306" s="144"/>
      <c r="BR306" s="144"/>
      <c r="BS306" s="144"/>
      <c r="BT306" s="144"/>
      <c r="BU306" s="144"/>
      <c r="BV306" s="144"/>
      <c r="BW306" s="144"/>
      <c r="BX306" s="144"/>
      <c r="BY306" s="144"/>
      <c r="BZ306" s="144"/>
      <c r="CA306" s="144"/>
      <c r="ER306" s="144"/>
      <c r="ES306" s="144"/>
      <c r="ET306" s="144"/>
      <c r="EU306" s="144"/>
      <c r="EV306" s="144"/>
      <c r="EW306" s="144"/>
      <c r="EX306" s="144"/>
      <c r="EY306" s="144"/>
      <c r="EZ306" s="144"/>
      <c r="FA306" s="144"/>
      <c r="FB306" s="144"/>
      <c r="FC306" s="144"/>
      <c r="FD306" s="144"/>
      <c r="FE306" s="144"/>
      <c r="FF306" s="144"/>
      <c r="HW306" s="144"/>
      <c r="HX306" s="144"/>
      <c r="HY306" s="144"/>
      <c r="HZ306" s="144"/>
      <c r="IA306" s="144"/>
      <c r="IB306" s="144"/>
      <c r="IC306" s="144"/>
      <c r="ID306" s="144"/>
      <c r="IE306" s="144"/>
      <c r="IF306" s="144"/>
      <c r="IG306" s="144"/>
      <c r="IH306" s="144"/>
      <c r="II306" s="144"/>
      <c r="IJ306" s="144"/>
      <c r="IK306" s="144"/>
      <c r="LB306" s="144"/>
      <c r="LC306" s="144"/>
      <c r="LD306" s="144"/>
      <c r="LE306" s="144"/>
      <c r="LF306" s="144"/>
      <c r="LG306" s="144"/>
      <c r="LH306" s="144"/>
      <c r="LI306" s="144"/>
      <c r="LJ306" s="144"/>
      <c r="LK306" s="144"/>
      <c r="LL306" s="144"/>
      <c r="LM306" s="144"/>
      <c r="LN306" s="144"/>
      <c r="LO306" s="144"/>
      <c r="LP306" s="144"/>
      <c r="OG306" s="144"/>
      <c r="OH306" s="144"/>
      <c r="OI306" s="144"/>
      <c r="OJ306" s="144"/>
      <c r="OK306" s="144"/>
      <c r="OL306" s="144"/>
      <c r="OM306" s="144"/>
      <c r="ON306" s="144"/>
      <c r="OO306" s="144"/>
      <c r="OP306" s="144"/>
      <c r="OQ306" s="144"/>
      <c r="OR306" s="144"/>
      <c r="OS306" s="144"/>
      <c r="OT306" s="144"/>
      <c r="OU306" s="144"/>
    </row>
    <row r="307" spans="1:411">
      <c r="A307">
        <v>52</v>
      </c>
      <c r="B307">
        <v>582</v>
      </c>
      <c r="C307" t="s">
        <v>85</v>
      </c>
      <c r="D307" t="s">
        <v>381</v>
      </c>
      <c r="E307" s="257" t="s">
        <v>75</v>
      </c>
      <c r="F307" t="s">
        <v>84</v>
      </c>
      <c r="G307">
        <v>1</v>
      </c>
      <c r="H307">
        <v>685.83900000000006</v>
      </c>
      <c r="I307">
        <v>682.89499999999998</v>
      </c>
      <c r="J307">
        <v>679.31299999999999</v>
      </c>
      <c r="K307">
        <v>676.79600000000005</v>
      </c>
      <c r="L307">
        <v>673.03499999999997</v>
      </c>
      <c r="M307" s="258" t="s">
        <v>1348</v>
      </c>
      <c r="N307" s="258" t="s">
        <v>1349</v>
      </c>
      <c r="O307" s="5" t="s">
        <v>1799</v>
      </c>
      <c r="BM307" s="144"/>
      <c r="BN307" s="144"/>
      <c r="BO307" s="144"/>
      <c r="BP307" s="144"/>
      <c r="BQ307" s="144"/>
      <c r="BR307" s="144"/>
      <c r="BS307" s="144"/>
      <c r="BT307" s="144"/>
      <c r="BU307" s="144"/>
      <c r="BV307" s="144"/>
      <c r="BW307" s="144"/>
      <c r="BX307" s="144"/>
      <c r="BY307" s="144"/>
      <c r="BZ307" s="144"/>
      <c r="CA307" s="144"/>
      <c r="ER307" s="144"/>
      <c r="ES307" s="144"/>
      <c r="ET307" s="144"/>
      <c r="EU307" s="144"/>
      <c r="EV307" s="144"/>
      <c r="EW307" s="144"/>
      <c r="EX307" s="144"/>
      <c r="EY307" s="144"/>
      <c r="EZ307" s="144"/>
      <c r="FA307" s="144"/>
      <c r="FB307" s="144"/>
      <c r="FC307" s="144"/>
      <c r="FD307" s="144"/>
      <c r="FE307" s="144"/>
      <c r="FF307" s="144"/>
      <c r="HW307" s="144"/>
      <c r="HX307" s="144"/>
      <c r="HY307" s="144"/>
      <c r="HZ307" s="144"/>
      <c r="IA307" s="144"/>
      <c r="IB307" s="144"/>
      <c r="IC307" s="144"/>
      <c r="ID307" s="144"/>
      <c r="IE307" s="144"/>
      <c r="IF307" s="144"/>
      <c r="IG307" s="144"/>
      <c r="IH307" s="144"/>
      <c r="II307" s="144"/>
      <c r="IJ307" s="144"/>
      <c r="IK307" s="144"/>
      <c r="LB307" s="144"/>
      <c r="LC307" s="144"/>
      <c r="LD307" s="144"/>
      <c r="LE307" s="144"/>
      <c r="LF307" s="144"/>
      <c r="LG307" s="144"/>
      <c r="LH307" s="144"/>
      <c r="LI307" s="144"/>
      <c r="LJ307" s="144"/>
      <c r="LK307" s="144"/>
      <c r="LL307" s="144"/>
      <c r="LM307" s="144"/>
      <c r="LN307" s="144"/>
      <c r="LO307" s="144"/>
      <c r="LP307" s="144"/>
      <c r="OG307" s="144"/>
      <c r="OH307" s="144"/>
      <c r="OI307" s="144"/>
      <c r="OJ307" s="144"/>
      <c r="OK307" s="144"/>
      <c r="OL307" s="144"/>
      <c r="OM307" s="144"/>
      <c r="ON307" s="144"/>
      <c r="OO307" s="144"/>
      <c r="OP307" s="144"/>
      <c r="OQ307" s="144"/>
      <c r="OR307" s="144"/>
      <c r="OS307" s="144"/>
      <c r="OT307" s="144"/>
      <c r="OU307" s="144"/>
    </row>
    <row r="308" spans="1:411">
      <c r="A308">
        <v>52</v>
      </c>
      <c r="B308">
        <v>584</v>
      </c>
      <c r="C308" t="s">
        <v>85</v>
      </c>
      <c r="D308" t="s">
        <v>381</v>
      </c>
      <c r="E308" s="257" t="s">
        <v>121</v>
      </c>
      <c r="F308" t="s">
        <v>84</v>
      </c>
      <c r="G308">
        <v>1</v>
      </c>
      <c r="H308">
        <v>685.75599999999997</v>
      </c>
      <c r="I308">
        <v>682.55600000000004</v>
      </c>
      <c r="J308">
        <v>679.13800000000003</v>
      </c>
      <c r="K308">
        <v>676.68</v>
      </c>
      <c r="L308">
        <v>672.83600000000001</v>
      </c>
      <c r="M308" s="258" t="s">
        <v>1348</v>
      </c>
      <c r="N308" s="258" t="s">
        <v>1349</v>
      </c>
      <c r="O308" s="5" t="s">
        <v>1800</v>
      </c>
      <c r="BM308" s="144"/>
      <c r="BN308" s="144"/>
      <c r="BO308" s="144"/>
      <c r="BP308" s="144"/>
      <c r="BQ308" s="144"/>
      <c r="BR308" s="144"/>
      <c r="BS308" s="144"/>
      <c r="BT308" s="144"/>
      <c r="BU308" s="144"/>
      <c r="BV308" s="144"/>
      <c r="BW308" s="144"/>
      <c r="BX308" s="144"/>
      <c r="BY308" s="144"/>
      <c r="BZ308" s="144"/>
      <c r="CA308" s="144"/>
      <c r="ER308" s="144"/>
      <c r="ES308" s="144"/>
      <c r="ET308" s="144"/>
      <c r="EU308" s="144"/>
      <c r="EV308" s="144"/>
      <c r="EW308" s="144"/>
      <c r="EX308" s="144"/>
      <c r="EY308" s="144"/>
      <c r="EZ308" s="144"/>
      <c r="FA308" s="144"/>
      <c r="FB308" s="144"/>
      <c r="FC308" s="144"/>
      <c r="FD308" s="144"/>
      <c r="FE308" s="144"/>
      <c r="FF308" s="144"/>
      <c r="HW308" s="144"/>
      <c r="HX308" s="144"/>
      <c r="HY308" s="144"/>
      <c r="HZ308" s="144"/>
      <c r="IA308" s="144"/>
      <c r="IB308" s="144"/>
      <c r="IC308" s="144"/>
      <c r="ID308" s="144"/>
      <c r="IE308" s="144"/>
      <c r="IF308" s="144"/>
      <c r="IG308" s="144"/>
      <c r="IH308" s="144"/>
      <c r="II308" s="144"/>
      <c r="IJ308" s="144"/>
      <c r="IK308" s="144"/>
      <c r="LB308" s="144"/>
      <c r="LC308" s="144"/>
      <c r="LD308" s="144"/>
      <c r="LE308" s="144"/>
      <c r="LF308" s="144"/>
      <c r="LG308" s="144"/>
      <c r="LH308" s="144"/>
      <c r="LI308" s="144"/>
      <c r="LJ308" s="144"/>
      <c r="LK308" s="144"/>
      <c r="LL308" s="144"/>
      <c r="LM308" s="144"/>
      <c r="LN308" s="144"/>
      <c r="LO308" s="144"/>
      <c r="LP308" s="144"/>
      <c r="OG308" s="144"/>
      <c r="OH308" s="144"/>
      <c r="OI308" s="144"/>
      <c r="OJ308" s="144"/>
      <c r="OK308" s="144"/>
      <c r="OL308" s="144"/>
      <c r="OM308" s="144"/>
      <c r="ON308" s="144"/>
      <c r="OO308" s="144"/>
      <c r="OP308" s="144"/>
      <c r="OQ308" s="144"/>
      <c r="OR308" s="144"/>
      <c r="OS308" s="144"/>
      <c r="OT308" s="144"/>
      <c r="OU308" s="144"/>
    </row>
    <row r="309" spans="1:411">
      <c r="A309">
        <v>52</v>
      </c>
      <c r="B309">
        <v>586</v>
      </c>
      <c r="C309" t="s">
        <v>85</v>
      </c>
      <c r="D309" t="s">
        <v>381</v>
      </c>
      <c r="E309" s="257" t="s">
        <v>1275</v>
      </c>
      <c r="F309" t="s">
        <v>84</v>
      </c>
      <c r="G309">
        <v>1</v>
      </c>
      <c r="H309">
        <v>684.98900000000003</v>
      </c>
      <c r="I309">
        <v>681.86300000000006</v>
      </c>
      <c r="J309">
        <v>678.33100000000002</v>
      </c>
      <c r="K309">
        <v>675.89</v>
      </c>
      <c r="L309">
        <v>672.11099999999999</v>
      </c>
      <c r="M309" s="258" t="s">
        <v>1348</v>
      </c>
      <c r="N309" s="258" t="s">
        <v>1349</v>
      </c>
      <c r="O309" s="5" t="s">
        <v>1801</v>
      </c>
      <c r="BM309" s="144"/>
      <c r="BN309" s="144"/>
      <c r="BO309" s="144"/>
      <c r="BP309" s="144"/>
      <c r="BQ309" s="144"/>
      <c r="BR309" s="144"/>
      <c r="BS309" s="144"/>
      <c r="BT309" s="144"/>
      <c r="BU309" s="144"/>
      <c r="BV309" s="144"/>
      <c r="BW309" s="144"/>
      <c r="BX309" s="144"/>
      <c r="BY309" s="144"/>
      <c r="BZ309" s="144"/>
      <c r="CA309" s="144"/>
      <c r="ER309" s="144"/>
      <c r="ES309" s="144"/>
      <c r="ET309" s="144"/>
      <c r="EU309" s="144"/>
      <c r="EV309" s="144"/>
      <c r="EW309" s="144"/>
      <c r="EX309" s="144"/>
      <c r="EY309" s="144"/>
      <c r="EZ309" s="144"/>
      <c r="FA309" s="144"/>
      <c r="FB309" s="144"/>
      <c r="FC309" s="144"/>
      <c r="FD309" s="144"/>
      <c r="FE309" s="144"/>
      <c r="FF309" s="144"/>
      <c r="HW309" s="144"/>
      <c r="HX309" s="144"/>
      <c r="HY309" s="144"/>
      <c r="HZ309" s="144"/>
      <c r="IA309" s="144"/>
      <c r="IB309" s="144"/>
      <c r="IC309" s="144"/>
      <c r="ID309" s="144"/>
      <c r="IE309" s="144"/>
      <c r="IF309" s="144"/>
      <c r="IG309" s="144"/>
      <c r="IH309" s="144"/>
      <c r="II309" s="144"/>
      <c r="IJ309" s="144"/>
      <c r="IK309" s="144"/>
      <c r="LB309" s="144"/>
      <c r="LC309" s="144"/>
      <c r="LD309" s="144"/>
      <c r="LE309" s="144"/>
      <c r="LF309" s="144"/>
      <c r="LG309" s="144"/>
      <c r="LH309" s="144"/>
      <c r="LI309" s="144"/>
      <c r="LJ309" s="144"/>
      <c r="LK309" s="144"/>
      <c r="LL309" s="144"/>
      <c r="LM309" s="144"/>
      <c r="LN309" s="144"/>
      <c r="LO309" s="144"/>
      <c r="LP309" s="144"/>
      <c r="OG309" s="144"/>
      <c r="OH309" s="144"/>
      <c r="OI309" s="144"/>
      <c r="OJ309" s="144"/>
      <c r="OK309" s="144"/>
      <c r="OL309" s="144"/>
      <c r="OM309" s="144"/>
      <c r="ON309" s="144"/>
      <c r="OO309" s="144"/>
      <c r="OP309" s="144"/>
      <c r="OQ309" s="144"/>
      <c r="OR309" s="144"/>
      <c r="OS309" s="144"/>
      <c r="OT309" s="144"/>
      <c r="OU309" s="144"/>
    </row>
    <row r="310" spans="1:411">
      <c r="A310">
        <v>52</v>
      </c>
      <c r="B310">
        <v>588</v>
      </c>
      <c r="C310" t="s">
        <v>85</v>
      </c>
      <c r="D310" t="s">
        <v>381</v>
      </c>
      <c r="E310" s="257" t="s">
        <v>187</v>
      </c>
      <c r="F310" t="s">
        <v>84</v>
      </c>
      <c r="G310">
        <v>1</v>
      </c>
      <c r="H310">
        <v>683.32</v>
      </c>
      <c r="I310">
        <v>680.56899999999996</v>
      </c>
      <c r="J310">
        <v>677.29499999999996</v>
      </c>
      <c r="K310">
        <v>674.54</v>
      </c>
      <c r="L310">
        <v>669.05499999999995</v>
      </c>
      <c r="M310" s="258" t="s">
        <v>1348</v>
      </c>
      <c r="N310" s="258" t="s">
        <v>1349</v>
      </c>
      <c r="O310" s="5" t="s">
        <v>1802</v>
      </c>
      <c r="BM310" s="144"/>
      <c r="BN310" s="144"/>
      <c r="BO310" s="144"/>
      <c r="BP310" s="144"/>
      <c r="BQ310" s="144"/>
      <c r="BR310" s="144"/>
      <c r="BS310" s="144"/>
      <c r="BT310" s="144"/>
      <c r="BU310" s="144"/>
      <c r="BV310" s="144"/>
      <c r="BW310" s="144"/>
      <c r="BX310" s="144"/>
      <c r="BY310" s="144"/>
      <c r="BZ310" s="144"/>
      <c r="CA310" s="144"/>
      <c r="ER310" s="144"/>
      <c r="ES310" s="144"/>
      <c r="ET310" s="144"/>
      <c r="EU310" s="144"/>
      <c r="EV310" s="144"/>
      <c r="EW310" s="144"/>
      <c r="EX310" s="144"/>
      <c r="EY310" s="144"/>
      <c r="EZ310" s="144"/>
      <c r="FA310" s="144"/>
      <c r="FB310" s="144"/>
      <c r="FC310" s="144"/>
      <c r="FD310" s="144"/>
      <c r="FE310" s="144"/>
      <c r="FF310" s="144"/>
      <c r="HW310" s="144"/>
      <c r="HX310" s="144"/>
      <c r="HY310" s="144"/>
      <c r="HZ310" s="144"/>
      <c r="IA310" s="144"/>
      <c r="IB310" s="144"/>
      <c r="IC310" s="144"/>
      <c r="ID310" s="144"/>
      <c r="IE310" s="144"/>
      <c r="IF310" s="144"/>
      <c r="IG310" s="144"/>
      <c r="IH310" s="144"/>
      <c r="II310" s="144"/>
      <c r="IJ310" s="144"/>
      <c r="IK310" s="144"/>
      <c r="LB310" s="144"/>
      <c r="LC310" s="144"/>
      <c r="LD310" s="144"/>
      <c r="LE310" s="144"/>
      <c r="LF310" s="144"/>
      <c r="LG310" s="144"/>
      <c r="LH310" s="144"/>
      <c r="LI310" s="144"/>
      <c r="LJ310" s="144"/>
      <c r="LK310" s="144"/>
      <c r="LL310" s="144"/>
      <c r="LM310" s="144"/>
      <c r="LN310" s="144"/>
      <c r="LO310" s="144"/>
      <c r="LP310" s="144"/>
      <c r="OG310" s="144"/>
      <c r="OH310" s="144"/>
      <c r="OI310" s="144"/>
      <c r="OJ310" s="144"/>
      <c r="OK310" s="144"/>
      <c r="OL310" s="144"/>
      <c r="OM310" s="144"/>
      <c r="ON310" s="144"/>
      <c r="OO310" s="144"/>
      <c r="OP310" s="144"/>
      <c r="OQ310" s="144"/>
      <c r="OR310" s="144"/>
      <c r="OS310" s="144"/>
      <c r="OT310" s="144"/>
      <c r="OU310" s="144"/>
    </row>
    <row r="311" spans="1:411">
      <c r="A311">
        <v>52</v>
      </c>
      <c r="B311">
        <v>591</v>
      </c>
      <c r="C311" t="s">
        <v>85</v>
      </c>
      <c r="D311" t="s">
        <v>381</v>
      </c>
      <c r="E311" s="257" t="s">
        <v>398</v>
      </c>
      <c r="F311" t="s">
        <v>84</v>
      </c>
      <c r="G311">
        <v>1</v>
      </c>
      <c r="H311">
        <v>683.21900000000005</v>
      </c>
      <c r="I311">
        <v>680.42899999999997</v>
      </c>
      <c r="J311">
        <v>676.92100000000005</v>
      </c>
      <c r="K311">
        <v>674.33600000000001</v>
      </c>
      <c r="L311">
        <v>670.28399999999999</v>
      </c>
      <c r="M311" s="258" t="s">
        <v>1348</v>
      </c>
      <c r="N311" s="258" t="s">
        <v>1349</v>
      </c>
      <c r="O311" s="5" t="s">
        <v>1803</v>
      </c>
      <c r="BM311" s="144"/>
      <c r="BN311" s="144"/>
      <c r="BO311" s="144"/>
      <c r="BP311" s="144"/>
      <c r="BQ311" s="144"/>
      <c r="BR311" s="144"/>
      <c r="BS311" s="144"/>
      <c r="BT311" s="144"/>
      <c r="BU311" s="144"/>
      <c r="BV311" s="144"/>
      <c r="BW311" s="144"/>
      <c r="BX311" s="144"/>
      <c r="BY311" s="144"/>
      <c r="BZ311" s="144"/>
      <c r="CA311" s="144"/>
      <c r="ER311" s="144"/>
      <c r="ES311" s="144"/>
      <c r="ET311" s="144"/>
      <c r="EU311" s="144"/>
      <c r="EV311" s="144"/>
      <c r="EW311" s="144"/>
      <c r="EX311" s="144"/>
      <c r="EY311" s="144"/>
      <c r="EZ311" s="144"/>
      <c r="FA311" s="144"/>
      <c r="FB311" s="144"/>
      <c r="FC311" s="144"/>
      <c r="FD311" s="144"/>
      <c r="FE311" s="144"/>
      <c r="FF311" s="144"/>
      <c r="HW311" s="144"/>
      <c r="HX311" s="144"/>
      <c r="HY311" s="144"/>
      <c r="HZ311" s="144"/>
      <c r="IA311" s="144"/>
      <c r="IB311" s="144"/>
      <c r="IC311" s="144"/>
      <c r="ID311" s="144"/>
      <c r="IE311" s="144"/>
      <c r="IF311" s="144"/>
      <c r="IG311" s="144"/>
      <c r="IH311" s="144"/>
      <c r="II311" s="144"/>
      <c r="IJ311" s="144"/>
      <c r="IK311" s="144"/>
      <c r="LB311" s="144"/>
      <c r="LC311" s="144"/>
      <c r="LD311" s="144"/>
      <c r="LE311" s="144"/>
      <c r="LF311" s="144"/>
      <c r="LG311" s="144"/>
      <c r="LH311" s="144"/>
      <c r="LI311" s="144"/>
      <c r="LJ311" s="144"/>
      <c r="LK311" s="144"/>
      <c r="LL311" s="144"/>
      <c r="LM311" s="144"/>
      <c r="LN311" s="144"/>
      <c r="LO311" s="144"/>
      <c r="LP311" s="144"/>
      <c r="OG311" s="144"/>
      <c r="OH311" s="144"/>
      <c r="OI311" s="144"/>
      <c r="OJ311" s="144"/>
      <c r="OK311" s="144"/>
      <c r="OL311" s="144"/>
      <c r="OM311" s="144"/>
      <c r="ON311" s="144"/>
      <c r="OO311" s="144"/>
      <c r="OP311" s="144"/>
      <c r="OQ311" s="144"/>
      <c r="OR311" s="144"/>
      <c r="OS311" s="144"/>
      <c r="OT311" s="144"/>
      <c r="OU311" s="144"/>
    </row>
    <row r="312" spans="1:411">
      <c r="A312">
        <v>52</v>
      </c>
      <c r="B312">
        <v>592</v>
      </c>
      <c r="C312" t="s">
        <v>85</v>
      </c>
      <c r="D312" t="s">
        <v>381</v>
      </c>
      <c r="E312" s="257" t="s">
        <v>103</v>
      </c>
      <c r="F312" t="s">
        <v>84</v>
      </c>
      <c r="G312">
        <v>1</v>
      </c>
      <c r="H312">
        <v>682.91899999999998</v>
      </c>
      <c r="I312">
        <v>680.173</v>
      </c>
      <c r="J312">
        <v>676.82</v>
      </c>
      <c r="K312">
        <v>674.13400000000001</v>
      </c>
      <c r="L312">
        <v>671.01499999999999</v>
      </c>
      <c r="M312" s="258" t="s">
        <v>1348</v>
      </c>
      <c r="N312" s="258" t="s">
        <v>1349</v>
      </c>
      <c r="O312" s="5" t="s">
        <v>1804</v>
      </c>
      <c r="BM312" s="144"/>
      <c r="BN312" s="144"/>
      <c r="BO312" s="144"/>
      <c r="BP312" s="144"/>
      <c r="BQ312" s="144"/>
      <c r="BR312" s="144"/>
      <c r="BS312" s="144"/>
      <c r="BT312" s="144"/>
      <c r="BU312" s="144"/>
      <c r="BV312" s="144"/>
      <c r="BW312" s="144"/>
      <c r="BX312" s="144"/>
      <c r="BY312" s="144"/>
      <c r="BZ312" s="144"/>
      <c r="CA312" s="144"/>
      <c r="ER312" s="144"/>
      <c r="ES312" s="144"/>
      <c r="ET312" s="144"/>
      <c r="EU312" s="144"/>
      <c r="EV312" s="144"/>
      <c r="EW312" s="144"/>
      <c r="EX312" s="144"/>
      <c r="EY312" s="144"/>
      <c r="EZ312" s="144"/>
      <c r="FA312" s="144"/>
      <c r="FB312" s="144"/>
      <c r="FC312" s="144"/>
      <c r="FD312" s="144"/>
      <c r="FE312" s="144"/>
      <c r="FF312" s="144"/>
      <c r="HW312" s="144"/>
      <c r="HX312" s="144"/>
      <c r="HY312" s="144"/>
      <c r="HZ312" s="144"/>
      <c r="IA312" s="144"/>
      <c r="IB312" s="144"/>
      <c r="IC312" s="144"/>
      <c r="ID312" s="144"/>
      <c r="IE312" s="144"/>
      <c r="IF312" s="144"/>
      <c r="IG312" s="144"/>
      <c r="IH312" s="144"/>
      <c r="II312" s="144"/>
      <c r="IJ312" s="144"/>
      <c r="IK312" s="144"/>
      <c r="LB312" s="144"/>
      <c r="LC312" s="144"/>
      <c r="LD312" s="144"/>
      <c r="LE312" s="144"/>
      <c r="LF312" s="144"/>
      <c r="LG312" s="144"/>
      <c r="LH312" s="144"/>
      <c r="LI312" s="144"/>
      <c r="LJ312" s="144"/>
      <c r="LK312" s="144"/>
      <c r="LL312" s="144"/>
      <c r="LM312" s="144"/>
      <c r="LN312" s="144"/>
      <c r="LO312" s="144"/>
      <c r="LP312" s="144"/>
      <c r="OG312" s="144"/>
      <c r="OH312" s="144"/>
      <c r="OI312" s="144"/>
      <c r="OJ312" s="144"/>
      <c r="OK312" s="144"/>
      <c r="OL312" s="144"/>
      <c r="OM312" s="144"/>
      <c r="ON312" s="144"/>
      <c r="OO312" s="144"/>
      <c r="OP312" s="144"/>
      <c r="OQ312" s="144"/>
      <c r="OR312" s="144"/>
      <c r="OS312" s="144"/>
      <c r="OT312" s="144"/>
      <c r="OU312" s="144"/>
    </row>
    <row r="313" spans="1:411">
      <c r="A313">
        <v>52</v>
      </c>
      <c r="B313">
        <v>593</v>
      </c>
      <c r="C313" t="s">
        <v>85</v>
      </c>
      <c r="D313" t="s">
        <v>381</v>
      </c>
      <c r="E313" s="257" t="s">
        <v>391</v>
      </c>
      <c r="F313" t="s">
        <v>84</v>
      </c>
      <c r="G313">
        <v>1</v>
      </c>
      <c r="H313">
        <v>682.89499999999998</v>
      </c>
      <c r="I313">
        <v>679.94799999999998</v>
      </c>
      <c r="J313">
        <v>676.79600000000005</v>
      </c>
      <c r="K313">
        <v>673.93499999999995</v>
      </c>
      <c r="L313">
        <v>669.92499999999995</v>
      </c>
      <c r="M313" s="258" t="s">
        <v>1348</v>
      </c>
      <c r="N313" s="258" t="s">
        <v>1349</v>
      </c>
      <c r="O313" s="5" t="s">
        <v>1805</v>
      </c>
      <c r="BM313" s="144"/>
      <c r="BN313" s="144"/>
      <c r="BO313" s="144"/>
      <c r="BP313" s="144"/>
      <c r="BQ313" s="144"/>
      <c r="BR313" s="144"/>
      <c r="BS313" s="144"/>
      <c r="BT313" s="144"/>
      <c r="BU313" s="144"/>
      <c r="BV313" s="144"/>
      <c r="BW313" s="144"/>
      <c r="BX313" s="144"/>
      <c r="BY313" s="144"/>
      <c r="BZ313" s="144"/>
      <c r="CA313" s="144"/>
      <c r="ER313" s="144"/>
      <c r="ES313" s="144"/>
      <c r="ET313" s="144"/>
      <c r="EU313" s="144"/>
      <c r="EV313" s="144"/>
      <c r="EW313" s="144"/>
      <c r="EX313" s="144"/>
      <c r="EY313" s="144"/>
      <c r="EZ313" s="144"/>
      <c r="FA313" s="144"/>
      <c r="FB313" s="144"/>
      <c r="FC313" s="144"/>
      <c r="FD313" s="144"/>
      <c r="FE313" s="144"/>
      <c r="FF313" s="144"/>
      <c r="HW313" s="144"/>
      <c r="HX313" s="144"/>
      <c r="HY313" s="144"/>
      <c r="HZ313" s="144"/>
      <c r="IA313" s="144"/>
      <c r="IB313" s="144"/>
      <c r="IC313" s="144"/>
      <c r="ID313" s="144"/>
      <c r="IE313" s="144"/>
      <c r="IF313" s="144"/>
      <c r="IG313" s="144"/>
      <c r="IH313" s="144"/>
      <c r="II313" s="144"/>
      <c r="IJ313" s="144"/>
      <c r="IK313" s="144"/>
      <c r="LB313" s="144"/>
      <c r="LC313" s="144"/>
      <c r="LD313" s="144"/>
      <c r="LE313" s="144"/>
      <c r="LF313" s="144"/>
      <c r="LG313" s="144"/>
      <c r="LH313" s="144"/>
      <c r="LI313" s="144"/>
      <c r="LJ313" s="144"/>
      <c r="LK313" s="144"/>
      <c r="LL313" s="144"/>
      <c r="LM313" s="144"/>
      <c r="LN313" s="144"/>
      <c r="LO313" s="144"/>
      <c r="LP313" s="144"/>
      <c r="OG313" s="144"/>
      <c r="OH313" s="144"/>
      <c r="OI313" s="144"/>
      <c r="OJ313" s="144"/>
      <c r="OK313" s="144"/>
      <c r="OL313" s="144"/>
      <c r="OM313" s="144"/>
      <c r="ON313" s="144"/>
      <c r="OO313" s="144"/>
      <c r="OP313" s="144"/>
      <c r="OQ313" s="144"/>
      <c r="OR313" s="144"/>
      <c r="OS313" s="144"/>
      <c r="OT313" s="144"/>
      <c r="OU313" s="144"/>
    </row>
    <row r="314" spans="1:411">
      <c r="A314">
        <v>52</v>
      </c>
      <c r="B314">
        <v>595</v>
      </c>
      <c r="C314" t="s">
        <v>85</v>
      </c>
      <c r="D314" t="s">
        <v>381</v>
      </c>
      <c r="E314" s="257" t="s">
        <v>104</v>
      </c>
      <c r="F314" t="s">
        <v>84</v>
      </c>
      <c r="G314">
        <v>1</v>
      </c>
      <c r="H314">
        <v>682.14</v>
      </c>
      <c r="I314">
        <v>679.64800000000002</v>
      </c>
      <c r="J314">
        <v>676.16600000000005</v>
      </c>
      <c r="K314">
        <v>673.33500000000004</v>
      </c>
      <c r="L314">
        <v>668.38400000000001</v>
      </c>
      <c r="M314" s="258" t="s">
        <v>1348</v>
      </c>
      <c r="N314" s="258" t="s">
        <v>1349</v>
      </c>
      <c r="O314" s="5" t="s">
        <v>1806</v>
      </c>
      <c r="BM314" s="144"/>
      <c r="BN314" s="144"/>
      <c r="BO314" s="144"/>
      <c r="BP314" s="144"/>
      <c r="BQ314" s="144"/>
      <c r="BR314" s="144"/>
      <c r="BS314" s="144"/>
      <c r="BT314" s="144"/>
      <c r="BU314" s="144"/>
      <c r="BV314" s="144"/>
      <c r="BW314" s="144"/>
      <c r="BX314" s="144"/>
      <c r="BY314" s="144"/>
      <c r="BZ314" s="144"/>
      <c r="CA314" s="144"/>
      <c r="ER314" s="144"/>
      <c r="ES314" s="144"/>
      <c r="ET314" s="144"/>
      <c r="EU314" s="144"/>
      <c r="EV314" s="144"/>
      <c r="EW314" s="144"/>
      <c r="EX314" s="144"/>
      <c r="EY314" s="144"/>
      <c r="EZ314" s="144"/>
      <c r="FA314" s="144"/>
      <c r="FB314" s="144"/>
      <c r="FC314" s="144"/>
      <c r="FD314" s="144"/>
      <c r="FE314" s="144"/>
      <c r="FF314" s="144"/>
      <c r="HW314" s="144"/>
      <c r="HX314" s="144"/>
      <c r="HY314" s="144"/>
      <c r="HZ314" s="144"/>
      <c r="IA314" s="144"/>
      <c r="IB314" s="144"/>
      <c r="IC314" s="144"/>
      <c r="ID314" s="144"/>
      <c r="IE314" s="144"/>
      <c r="IF314" s="144"/>
      <c r="IG314" s="144"/>
      <c r="IH314" s="144"/>
      <c r="II314" s="144"/>
      <c r="IJ314" s="144"/>
      <c r="IK314" s="144"/>
      <c r="LB314" s="144"/>
      <c r="LC314" s="144"/>
      <c r="LD314" s="144"/>
      <c r="LE314" s="144"/>
      <c r="LF314" s="144"/>
      <c r="LG314" s="144"/>
      <c r="LH314" s="144"/>
      <c r="LI314" s="144"/>
      <c r="LJ314" s="144"/>
      <c r="LK314" s="144"/>
      <c r="LL314" s="144"/>
      <c r="LM314" s="144"/>
      <c r="LN314" s="144"/>
      <c r="LO314" s="144"/>
      <c r="LP314" s="144"/>
      <c r="OG314" s="144"/>
      <c r="OH314" s="144"/>
      <c r="OI314" s="144"/>
      <c r="OJ314" s="144"/>
      <c r="OK314" s="144"/>
      <c r="OL314" s="144"/>
      <c r="OM314" s="144"/>
      <c r="ON314" s="144"/>
      <c r="OO314" s="144"/>
      <c r="OP314" s="144"/>
      <c r="OQ314" s="144"/>
      <c r="OR314" s="144"/>
      <c r="OS314" s="144"/>
      <c r="OT314" s="144"/>
      <c r="OU314" s="144"/>
    </row>
    <row r="315" spans="1:411">
      <c r="A315">
        <v>52</v>
      </c>
      <c r="B315">
        <v>596</v>
      </c>
      <c r="C315" t="s">
        <v>85</v>
      </c>
      <c r="D315" t="s">
        <v>381</v>
      </c>
      <c r="E315" s="257" t="s">
        <v>81</v>
      </c>
      <c r="F315" t="s">
        <v>84</v>
      </c>
      <c r="G315">
        <v>1</v>
      </c>
      <c r="H315">
        <v>682.03899999999999</v>
      </c>
      <c r="I315">
        <v>679.40700000000004</v>
      </c>
      <c r="J315">
        <v>675.99099999999999</v>
      </c>
      <c r="K315">
        <v>673.16</v>
      </c>
      <c r="L315">
        <v>668.25900000000001</v>
      </c>
      <c r="M315" s="258" t="s">
        <v>1348</v>
      </c>
      <c r="N315" s="258" t="s">
        <v>1349</v>
      </c>
      <c r="O315" s="5" t="s">
        <v>1807</v>
      </c>
      <c r="BM315" s="144"/>
      <c r="BN315" s="144"/>
      <c r="BO315" s="144"/>
      <c r="BP315" s="144"/>
      <c r="BQ315" s="144"/>
      <c r="BR315" s="144"/>
      <c r="BS315" s="144"/>
      <c r="BT315" s="144"/>
      <c r="BU315" s="144"/>
      <c r="BV315" s="144"/>
      <c r="BW315" s="144"/>
      <c r="BX315" s="144"/>
      <c r="BY315" s="144"/>
      <c r="BZ315" s="144"/>
      <c r="CA315" s="144"/>
      <c r="ER315" s="144"/>
      <c r="ES315" s="144"/>
      <c r="ET315" s="144"/>
      <c r="EU315" s="144"/>
      <c r="EV315" s="144"/>
      <c r="EW315" s="144"/>
      <c r="EX315" s="144"/>
      <c r="EY315" s="144"/>
      <c r="EZ315" s="144"/>
      <c r="FA315" s="144"/>
      <c r="FB315" s="144"/>
      <c r="FC315" s="144"/>
      <c r="FD315" s="144"/>
      <c r="FE315" s="144"/>
      <c r="FF315" s="144"/>
      <c r="HW315" s="144"/>
      <c r="HX315" s="144"/>
      <c r="HY315" s="144"/>
      <c r="HZ315" s="144"/>
      <c r="IA315" s="144"/>
      <c r="IB315" s="144"/>
      <c r="IC315" s="144"/>
      <c r="ID315" s="144"/>
      <c r="IE315" s="144"/>
      <c r="IF315" s="144"/>
      <c r="IG315" s="144"/>
      <c r="IH315" s="144"/>
      <c r="II315" s="144"/>
      <c r="IJ315" s="144"/>
      <c r="IK315" s="144"/>
      <c r="LB315" s="144"/>
      <c r="LC315" s="144"/>
      <c r="LD315" s="144"/>
      <c r="LE315" s="144"/>
      <c r="LF315" s="144"/>
      <c r="LG315" s="144"/>
      <c r="LH315" s="144"/>
      <c r="LI315" s="144"/>
      <c r="LJ315" s="144"/>
      <c r="LK315" s="144"/>
      <c r="LL315" s="144"/>
      <c r="LM315" s="144"/>
      <c r="LN315" s="144"/>
      <c r="LO315" s="144"/>
      <c r="LP315" s="144"/>
      <c r="OG315" s="144"/>
      <c r="OH315" s="144"/>
      <c r="OI315" s="144"/>
      <c r="OJ315" s="144"/>
      <c r="OK315" s="144"/>
      <c r="OL315" s="144"/>
      <c r="OM315" s="144"/>
      <c r="ON315" s="144"/>
      <c r="OO315" s="144"/>
      <c r="OP315" s="144"/>
      <c r="OQ315" s="144"/>
      <c r="OR315" s="144"/>
      <c r="OS315" s="144"/>
      <c r="OT315" s="144"/>
      <c r="OU315" s="144"/>
    </row>
    <row r="316" spans="1:411">
      <c r="A316">
        <v>52</v>
      </c>
      <c r="B316">
        <v>598</v>
      </c>
      <c r="C316" t="s">
        <v>85</v>
      </c>
      <c r="D316" t="s">
        <v>381</v>
      </c>
      <c r="E316" s="257" t="s">
        <v>395</v>
      </c>
      <c r="F316" t="s">
        <v>84</v>
      </c>
      <c r="G316">
        <v>1</v>
      </c>
      <c r="H316">
        <v>681.86300000000006</v>
      </c>
      <c r="I316">
        <v>679.31299999999999</v>
      </c>
      <c r="J316">
        <v>675.89</v>
      </c>
      <c r="K316">
        <v>673.03499999999997</v>
      </c>
      <c r="L316">
        <v>669.25400000000002</v>
      </c>
      <c r="M316" s="258" t="s">
        <v>1348</v>
      </c>
      <c r="N316" s="258" t="s">
        <v>1349</v>
      </c>
      <c r="O316" s="5" t="s">
        <v>1808</v>
      </c>
      <c r="BM316" s="144"/>
      <c r="BN316" s="144"/>
      <c r="BO316" s="144"/>
      <c r="BP316" s="144"/>
      <c r="BQ316" s="144"/>
      <c r="BR316" s="144"/>
      <c r="BS316" s="144"/>
      <c r="BT316" s="144"/>
      <c r="BU316" s="144"/>
      <c r="BV316" s="144"/>
      <c r="BW316" s="144"/>
      <c r="BX316" s="144"/>
      <c r="BY316" s="144"/>
      <c r="BZ316" s="144"/>
      <c r="CA316" s="144"/>
      <c r="ER316" s="144"/>
      <c r="ES316" s="144"/>
      <c r="ET316" s="144"/>
      <c r="EU316" s="144"/>
      <c r="EV316" s="144"/>
      <c r="EW316" s="144"/>
      <c r="EX316" s="144"/>
      <c r="EY316" s="144"/>
      <c r="EZ316" s="144"/>
      <c r="FA316" s="144"/>
      <c r="FB316" s="144"/>
      <c r="FC316" s="144"/>
      <c r="FD316" s="144"/>
      <c r="FE316" s="144"/>
      <c r="FF316" s="144"/>
      <c r="HW316" s="144"/>
      <c r="HX316" s="144"/>
      <c r="HY316" s="144"/>
      <c r="HZ316" s="144"/>
      <c r="IA316" s="144"/>
      <c r="IB316" s="144"/>
      <c r="IC316" s="144"/>
      <c r="ID316" s="144"/>
      <c r="IE316" s="144"/>
      <c r="IF316" s="144"/>
      <c r="IG316" s="144"/>
      <c r="IH316" s="144"/>
      <c r="II316" s="144"/>
      <c r="IJ316" s="144"/>
      <c r="IK316" s="144"/>
      <c r="LB316" s="144"/>
      <c r="LC316" s="144"/>
      <c r="LD316" s="144"/>
      <c r="LE316" s="144"/>
      <c r="LF316" s="144"/>
      <c r="LG316" s="144"/>
      <c r="LH316" s="144"/>
      <c r="LI316" s="144"/>
      <c r="LJ316" s="144"/>
      <c r="LK316" s="144"/>
      <c r="LL316" s="144"/>
      <c r="LM316" s="144"/>
      <c r="LN316" s="144"/>
      <c r="LO316" s="144"/>
      <c r="LP316" s="144"/>
      <c r="OG316" s="144"/>
      <c r="OH316" s="144"/>
      <c r="OI316" s="144"/>
      <c r="OJ316" s="144"/>
      <c r="OK316" s="144"/>
      <c r="OL316" s="144"/>
      <c r="OM316" s="144"/>
      <c r="ON316" s="144"/>
      <c r="OO316" s="144"/>
      <c r="OP316" s="144"/>
      <c r="OQ316" s="144"/>
      <c r="OR316" s="144"/>
      <c r="OS316" s="144"/>
      <c r="OT316" s="144"/>
      <c r="OU316" s="144"/>
    </row>
    <row r="317" spans="1:411">
      <c r="A317">
        <v>52</v>
      </c>
      <c r="B317">
        <v>599</v>
      </c>
      <c r="C317" t="s">
        <v>85</v>
      </c>
      <c r="D317" t="s">
        <v>381</v>
      </c>
      <c r="E317" s="257" t="s">
        <v>399</v>
      </c>
      <c r="F317" t="s">
        <v>84</v>
      </c>
      <c r="G317">
        <v>1</v>
      </c>
      <c r="H317">
        <v>681.86300000000006</v>
      </c>
      <c r="I317">
        <v>679.31299999999999</v>
      </c>
      <c r="J317">
        <v>675.89</v>
      </c>
      <c r="K317">
        <v>673.03499999999997</v>
      </c>
      <c r="L317">
        <v>668.13</v>
      </c>
      <c r="M317" s="258" t="s">
        <v>1348</v>
      </c>
      <c r="N317" s="258" t="s">
        <v>1349</v>
      </c>
      <c r="O317" s="5" t="s">
        <v>1809</v>
      </c>
      <c r="BM317" s="144"/>
      <c r="BN317" s="144"/>
      <c r="BO317" s="144"/>
      <c r="BP317" s="144"/>
      <c r="BQ317" s="144"/>
      <c r="BR317" s="144"/>
      <c r="BS317" s="144"/>
      <c r="BT317" s="144"/>
      <c r="BU317" s="144"/>
      <c r="BV317" s="144"/>
      <c r="BW317" s="144"/>
      <c r="BX317" s="144"/>
      <c r="BY317" s="144"/>
      <c r="BZ317" s="144"/>
      <c r="CA317" s="144"/>
      <c r="ER317" s="144"/>
      <c r="ES317" s="144"/>
      <c r="ET317" s="144"/>
      <c r="EU317" s="144"/>
      <c r="EV317" s="144"/>
      <c r="EW317" s="144"/>
      <c r="EX317" s="144"/>
      <c r="EY317" s="144"/>
      <c r="EZ317" s="144"/>
      <c r="FA317" s="144"/>
      <c r="FB317" s="144"/>
      <c r="FC317" s="144"/>
      <c r="FD317" s="144"/>
      <c r="FE317" s="144"/>
      <c r="FF317" s="144"/>
      <c r="HW317" s="144"/>
      <c r="HX317" s="144"/>
      <c r="HY317" s="144"/>
      <c r="HZ317" s="144"/>
      <c r="IA317" s="144"/>
      <c r="IB317" s="144"/>
      <c r="IC317" s="144"/>
      <c r="ID317" s="144"/>
      <c r="IE317" s="144"/>
      <c r="IF317" s="144"/>
      <c r="IG317" s="144"/>
      <c r="IH317" s="144"/>
      <c r="II317" s="144"/>
      <c r="IJ317" s="144"/>
      <c r="IK317" s="144"/>
      <c r="LB317" s="144"/>
      <c r="LC317" s="144"/>
      <c r="LD317" s="144"/>
      <c r="LE317" s="144"/>
      <c r="LF317" s="144"/>
      <c r="LG317" s="144"/>
      <c r="LH317" s="144"/>
      <c r="LI317" s="144"/>
      <c r="LJ317" s="144"/>
      <c r="LK317" s="144"/>
      <c r="LL317" s="144"/>
      <c r="LM317" s="144"/>
      <c r="LN317" s="144"/>
      <c r="LO317" s="144"/>
      <c r="LP317" s="144"/>
      <c r="OG317" s="144"/>
      <c r="OH317" s="144"/>
      <c r="OI317" s="144"/>
      <c r="OJ317" s="144"/>
      <c r="OK317" s="144"/>
      <c r="OL317" s="144"/>
      <c r="OM317" s="144"/>
      <c r="ON317" s="144"/>
      <c r="OO317" s="144"/>
      <c r="OP317" s="144"/>
      <c r="OQ317" s="144"/>
      <c r="OR317" s="144"/>
      <c r="OS317" s="144"/>
      <c r="OT317" s="144"/>
      <c r="OU317" s="144"/>
    </row>
    <row r="318" spans="1:411">
      <c r="A318">
        <v>52</v>
      </c>
      <c r="B318">
        <v>600</v>
      </c>
      <c r="C318" t="s">
        <v>85</v>
      </c>
      <c r="D318" t="s">
        <v>381</v>
      </c>
      <c r="E318" s="257" t="s">
        <v>111</v>
      </c>
      <c r="F318" t="s">
        <v>84</v>
      </c>
      <c r="G318">
        <v>1</v>
      </c>
      <c r="H318">
        <v>681.423</v>
      </c>
      <c r="I318">
        <v>678.73699999999997</v>
      </c>
      <c r="J318">
        <v>675.47400000000005</v>
      </c>
      <c r="K318">
        <v>672.49400000000003</v>
      </c>
      <c r="L318">
        <v>667.8</v>
      </c>
      <c r="M318" s="258" t="s">
        <v>1348</v>
      </c>
      <c r="N318" s="258" t="s">
        <v>1349</v>
      </c>
      <c r="O318" s="5" t="s">
        <v>1810</v>
      </c>
      <c r="BM318" s="144"/>
      <c r="BN318" s="144"/>
      <c r="BO318" s="144"/>
      <c r="BP318" s="144"/>
      <c r="BQ318" s="144"/>
      <c r="BR318" s="144"/>
      <c r="BS318" s="144"/>
      <c r="BT318" s="144"/>
      <c r="BU318" s="144"/>
      <c r="BV318" s="144"/>
      <c r="BW318" s="144"/>
      <c r="BX318" s="144"/>
      <c r="BY318" s="144"/>
      <c r="BZ318" s="144"/>
      <c r="CA318" s="144"/>
      <c r="ER318" s="144"/>
      <c r="ES318" s="144"/>
      <c r="ET318" s="144"/>
      <c r="EU318" s="144"/>
      <c r="EV318" s="144"/>
      <c r="EW318" s="144"/>
      <c r="EX318" s="144"/>
      <c r="EY318" s="144"/>
      <c r="EZ318" s="144"/>
      <c r="FA318" s="144"/>
      <c r="FB318" s="144"/>
      <c r="FC318" s="144"/>
      <c r="FD318" s="144"/>
      <c r="FE318" s="144"/>
      <c r="FF318" s="144"/>
      <c r="HW318" s="144"/>
      <c r="HX318" s="144"/>
      <c r="HY318" s="144"/>
      <c r="HZ318" s="144"/>
      <c r="IA318" s="144"/>
      <c r="IB318" s="144"/>
      <c r="IC318" s="144"/>
      <c r="ID318" s="144"/>
      <c r="IE318" s="144"/>
      <c r="IF318" s="144"/>
      <c r="IG318" s="144"/>
      <c r="IH318" s="144"/>
      <c r="II318" s="144"/>
      <c r="IJ318" s="144"/>
      <c r="IK318" s="144"/>
      <c r="LB318" s="144"/>
      <c r="LC318" s="144"/>
      <c r="LD318" s="144"/>
      <c r="LE318" s="144"/>
      <c r="LF318" s="144"/>
      <c r="LG318" s="144"/>
      <c r="LH318" s="144"/>
      <c r="LI318" s="144"/>
      <c r="LJ318" s="144"/>
      <c r="LK318" s="144"/>
      <c r="LL318" s="144"/>
      <c r="LM318" s="144"/>
      <c r="LN318" s="144"/>
      <c r="LO318" s="144"/>
      <c r="LP318" s="144"/>
      <c r="OG318" s="144"/>
      <c r="OH318" s="144"/>
      <c r="OI318" s="144"/>
      <c r="OJ318" s="144"/>
      <c r="OK318" s="144"/>
      <c r="OL318" s="144"/>
      <c r="OM318" s="144"/>
      <c r="ON318" s="144"/>
      <c r="OO318" s="144"/>
      <c r="OP318" s="144"/>
      <c r="OQ318" s="144"/>
      <c r="OR318" s="144"/>
      <c r="OS318" s="144"/>
      <c r="OT318" s="144"/>
      <c r="OU318" s="144"/>
    </row>
    <row r="319" spans="1:411">
      <c r="A319">
        <v>52</v>
      </c>
      <c r="B319">
        <v>601</v>
      </c>
      <c r="C319" t="s">
        <v>85</v>
      </c>
      <c r="D319" t="s">
        <v>381</v>
      </c>
      <c r="E319" s="257" t="s">
        <v>396</v>
      </c>
      <c r="F319" t="s">
        <v>84</v>
      </c>
      <c r="G319">
        <v>1</v>
      </c>
      <c r="H319">
        <v>681.322</v>
      </c>
      <c r="I319">
        <v>678.50599999999997</v>
      </c>
      <c r="J319">
        <v>674.98</v>
      </c>
      <c r="K319">
        <v>672.23599999999999</v>
      </c>
      <c r="L319">
        <v>667.625</v>
      </c>
      <c r="M319" s="258" t="s">
        <v>1348</v>
      </c>
      <c r="N319" s="258" t="s">
        <v>1349</v>
      </c>
      <c r="O319" s="5" t="s">
        <v>1811</v>
      </c>
      <c r="BM319" s="144"/>
      <c r="BN319" s="144"/>
      <c r="BO319" s="144"/>
      <c r="BP319" s="144"/>
      <c r="BQ319" s="144"/>
      <c r="BR319" s="144"/>
      <c r="BS319" s="144"/>
      <c r="BT319" s="144"/>
      <c r="BU319" s="144"/>
      <c r="BV319" s="144"/>
      <c r="BW319" s="144"/>
      <c r="BX319" s="144"/>
      <c r="BY319" s="144"/>
      <c r="BZ319" s="144"/>
      <c r="CA319" s="144"/>
      <c r="ER319" s="144"/>
      <c r="ES319" s="144"/>
      <c r="ET319" s="144"/>
      <c r="EU319" s="144"/>
      <c r="EV319" s="144"/>
      <c r="EW319" s="144"/>
      <c r="EX319" s="144"/>
      <c r="EY319" s="144"/>
      <c r="EZ319" s="144"/>
      <c r="FA319" s="144"/>
      <c r="FB319" s="144"/>
      <c r="FC319" s="144"/>
      <c r="FD319" s="144"/>
      <c r="FE319" s="144"/>
      <c r="FF319" s="144"/>
      <c r="HW319" s="144"/>
      <c r="HX319" s="144"/>
      <c r="HY319" s="144"/>
      <c r="HZ319" s="144"/>
      <c r="IA319" s="144"/>
      <c r="IB319" s="144"/>
      <c r="IC319" s="144"/>
      <c r="ID319" s="144"/>
      <c r="IE319" s="144"/>
      <c r="IF319" s="144"/>
      <c r="IG319" s="144"/>
      <c r="IH319" s="144"/>
      <c r="II319" s="144"/>
      <c r="IJ319" s="144"/>
      <c r="IK319" s="144"/>
      <c r="LB319" s="144"/>
      <c r="LC319" s="144"/>
      <c r="LD319" s="144"/>
      <c r="LE319" s="144"/>
      <c r="LF319" s="144"/>
      <c r="LG319" s="144"/>
      <c r="LH319" s="144"/>
      <c r="LI319" s="144"/>
      <c r="LJ319" s="144"/>
      <c r="LK319" s="144"/>
      <c r="LL319" s="144"/>
      <c r="LM319" s="144"/>
      <c r="LN319" s="144"/>
      <c r="LO319" s="144"/>
      <c r="LP319" s="144"/>
      <c r="OG319" s="144"/>
      <c r="OH319" s="144"/>
      <c r="OI319" s="144"/>
      <c r="OJ319" s="144"/>
      <c r="OK319" s="144"/>
      <c r="OL319" s="144"/>
      <c r="OM319" s="144"/>
      <c r="ON319" s="144"/>
      <c r="OO319" s="144"/>
      <c r="OP319" s="144"/>
      <c r="OQ319" s="144"/>
      <c r="OR319" s="144"/>
      <c r="OS319" s="144"/>
      <c r="OT319" s="144"/>
      <c r="OU319" s="144"/>
    </row>
    <row r="320" spans="1:411">
      <c r="A320">
        <v>52</v>
      </c>
      <c r="B320">
        <v>603</v>
      </c>
      <c r="C320" t="s">
        <v>85</v>
      </c>
      <c r="D320" t="s">
        <v>381</v>
      </c>
      <c r="E320" s="257" t="s">
        <v>174</v>
      </c>
      <c r="F320" t="s">
        <v>84</v>
      </c>
      <c r="G320">
        <v>1</v>
      </c>
      <c r="H320">
        <v>681.322</v>
      </c>
      <c r="I320">
        <v>678.50599999999997</v>
      </c>
      <c r="J320">
        <v>674.98</v>
      </c>
      <c r="K320">
        <v>672.23599999999999</v>
      </c>
      <c r="L320">
        <v>667.625</v>
      </c>
      <c r="M320" s="258" t="s">
        <v>1348</v>
      </c>
      <c r="N320" s="258" t="s">
        <v>1349</v>
      </c>
      <c r="O320" s="5" t="s">
        <v>1812</v>
      </c>
      <c r="BM320" s="144"/>
      <c r="BN320" s="144"/>
      <c r="BO320" s="144"/>
      <c r="BP320" s="144"/>
      <c r="BQ320" s="144"/>
      <c r="BR320" s="144"/>
      <c r="BS320" s="144"/>
      <c r="BT320" s="144"/>
      <c r="BU320" s="144"/>
      <c r="BV320" s="144"/>
      <c r="BW320" s="144"/>
      <c r="BX320" s="144"/>
      <c r="BY320" s="144"/>
      <c r="BZ320" s="144"/>
      <c r="CA320" s="144"/>
      <c r="ER320" s="144"/>
      <c r="ES320" s="144"/>
      <c r="ET320" s="144"/>
      <c r="EU320" s="144"/>
      <c r="EV320" s="144"/>
      <c r="EW320" s="144"/>
      <c r="EX320" s="144"/>
      <c r="EY320" s="144"/>
      <c r="EZ320" s="144"/>
      <c r="FA320" s="144"/>
      <c r="FB320" s="144"/>
      <c r="FC320" s="144"/>
      <c r="FD320" s="144"/>
      <c r="FE320" s="144"/>
      <c r="FF320" s="144"/>
      <c r="HW320" s="144"/>
      <c r="HX320" s="144"/>
      <c r="HY320" s="144"/>
      <c r="HZ320" s="144"/>
      <c r="IA320" s="144"/>
      <c r="IB320" s="144"/>
      <c r="IC320" s="144"/>
      <c r="ID320" s="144"/>
      <c r="IE320" s="144"/>
      <c r="IF320" s="144"/>
      <c r="IG320" s="144"/>
      <c r="IH320" s="144"/>
      <c r="II320" s="144"/>
      <c r="IJ320" s="144"/>
      <c r="IK320" s="144"/>
      <c r="LB320" s="144"/>
      <c r="LC320" s="144"/>
      <c r="LD320" s="144"/>
      <c r="LE320" s="144"/>
      <c r="LF320" s="144"/>
      <c r="LG320" s="144"/>
      <c r="LH320" s="144"/>
      <c r="LI320" s="144"/>
      <c r="LJ320" s="144"/>
      <c r="LK320" s="144"/>
      <c r="LL320" s="144"/>
      <c r="LM320" s="144"/>
      <c r="LN320" s="144"/>
      <c r="LO320" s="144"/>
      <c r="LP320" s="144"/>
      <c r="OG320" s="144"/>
      <c r="OH320" s="144"/>
      <c r="OI320" s="144"/>
      <c r="OJ320" s="144"/>
      <c r="OK320" s="144"/>
      <c r="OL320" s="144"/>
      <c r="OM320" s="144"/>
      <c r="ON320" s="144"/>
      <c r="OO320" s="144"/>
      <c r="OP320" s="144"/>
      <c r="OQ320" s="144"/>
      <c r="OR320" s="144"/>
      <c r="OS320" s="144"/>
      <c r="OT320" s="144"/>
      <c r="OU320" s="144"/>
    </row>
    <row r="321" spans="1:411">
      <c r="A321">
        <v>61</v>
      </c>
      <c r="B321">
        <v>633</v>
      </c>
      <c r="C321" t="s">
        <v>85</v>
      </c>
      <c r="D321" t="s">
        <v>421</v>
      </c>
      <c r="E321" s="257" t="s">
        <v>71</v>
      </c>
      <c r="F321" t="s">
        <v>83</v>
      </c>
      <c r="G321">
        <v>2</v>
      </c>
      <c r="H321">
        <v>922.27499999999998</v>
      </c>
      <c r="I321">
        <v>920.21</v>
      </c>
      <c r="J321">
        <v>918.32500000000005</v>
      </c>
      <c r="K321">
        <v>910.53099999999995</v>
      </c>
      <c r="L321">
        <v>901.77099999999996</v>
      </c>
      <c r="M321" s="258" t="s">
        <v>1350</v>
      </c>
      <c r="N321" s="258" t="s">
        <v>1351</v>
      </c>
      <c r="O321" s="5" t="s">
        <v>1813</v>
      </c>
      <c r="BM321" s="144"/>
      <c r="BN321" s="144"/>
      <c r="BO321" s="144"/>
      <c r="BP321" s="144"/>
      <c r="BQ321" s="144"/>
      <c r="BR321" s="144"/>
      <c r="BS321" s="144"/>
      <c r="BT321" s="144"/>
      <c r="BU321" s="144"/>
      <c r="BV321" s="144"/>
      <c r="BW321" s="144"/>
      <c r="BX321" s="144"/>
      <c r="BY321" s="144"/>
      <c r="BZ321" s="144"/>
      <c r="CA321" s="144"/>
      <c r="ER321" s="144"/>
      <c r="ES321" s="144"/>
      <c r="ET321" s="144"/>
      <c r="EU321" s="144"/>
      <c r="EV321" s="144"/>
      <c r="EW321" s="144"/>
      <c r="EX321" s="144"/>
      <c r="EY321" s="144"/>
      <c r="EZ321" s="144"/>
      <c r="FA321" s="144"/>
      <c r="FB321" s="144"/>
      <c r="FC321" s="144"/>
      <c r="FD321" s="144"/>
      <c r="FE321" s="144"/>
      <c r="FF321" s="144"/>
      <c r="HW321" s="144"/>
      <c r="HX321" s="144"/>
      <c r="HY321" s="144"/>
      <c r="HZ321" s="144"/>
      <c r="IA321" s="144"/>
      <c r="IB321" s="144"/>
      <c r="IC321" s="144"/>
      <c r="ID321" s="144"/>
      <c r="IE321" s="144"/>
      <c r="IF321" s="144"/>
      <c r="IG321" s="144"/>
      <c r="IH321" s="144"/>
      <c r="II321" s="144"/>
      <c r="IJ321" s="144"/>
      <c r="IK321" s="144"/>
      <c r="LB321" s="144"/>
      <c r="LC321" s="144"/>
      <c r="LD321" s="144"/>
      <c r="LE321" s="144"/>
      <c r="LF321" s="144"/>
      <c r="LG321" s="144"/>
      <c r="LH321" s="144"/>
      <c r="LI321" s="144"/>
      <c r="LJ321" s="144"/>
      <c r="LK321" s="144"/>
      <c r="LL321" s="144"/>
      <c r="LM321" s="144"/>
      <c r="LN321" s="144"/>
      <c r="LO321" s="144"/>
      <c r="LP321" s="144"/>
      <c r="OG321" s="144"/>
      <c r="OH321" s="144"/>
      <c r="OI321" s="144"/>
      <c r="OJ321" s="144"/>
      <c r="OK321" s="144"/>
      <c r="OL321" s="144"/>
      <c r="OM321" s="144"/>
      <c r="ON321" s="144"/>
      <c r="OO321" s="144"/>
      <c r="OP321" s="144"/>
      <c r="OQ321" s="144"/>
      <c r="OR321" s="144"/>
      <c r="OS321" s="144"/>
      <c r="OT321" s="144"/>
      <c r="OU321" s="144"/>
    </row>
    <row r="322" spans="1:411">
      <c r="A322">
        <v>62</v>
      </c>
      <c r="B322">
        <v>634</v>
      </c>
      <c r="C322" t="s">
        <v>85</v>
      </c>
      <c r="D322" t="s">
        <v>421</v>
      </c>
      <c r="E322" s="257" t="s">
        <v>94</v>
      </c>
      <c r="F322" t="s">
        <v>83</v>
      </c>
      <c r="G322">
        <v>2</v>
      </c>
      <c r="H322">
        <v>911.16800000000001</v>
      </c>
      <c r="I322">
        <v>908.67100000000005</v>
      </c>
      <c r="J322">
        <v>904.88300000000004</v>
      </c>
      <c r="K322">
        <v>896.68399999999997</v>
      </c>
      <c r="L322">
        <v>891.05100000000004</v>
      </c>
      <c r="M322" s="258" t="s">
        <v>1350</v>
      </c>
      <c r="N322" s="258" t="s">
        <v>1351</v>
      </c>
      <c r="O322" s="5" t="s">
        <v>1814</v>
      </c>
      <c r="BM322" s="144"/>
      <c r="BN322" s="144"/>
      <c r="BO322" s="144"/>
      <c r="BP322" s="144"/>
      <c r="BQ322" s="144"/>
      <c r="BR322" s="144"/>
      <c r="BS322" s="144"/>
      <c r="BT322" s="144"/>
      <c r="BU322" s="144"/>
      <c r="BV322" s="144"/>
      <c r="BW322" s="144"/>
      <c r="BX322" s="144"/>
      <c r="BY322" s="144"/>
      <c r="BZ322" s="144"/>
      <c r="CA322" s="144"/>
      <c r="ER322" s="144"/>
      <c r="ES322" s="144"/>
      <c r="ET322" s="144"/>
      <c r="EU322" s="144"/>
      <c r="EV322" s="144"/>
      <c r="EW322" s="144"/>
      <c r="EX322" s="144"/>
      <c r="EY322" s="144"/>
      <c r="EZ322" s="144"/>
      <c r="FA322" s="144"/>
      <c r="FB322" s="144"/>
      <c r="FC322" s="144"/>
      <c r="FD322" s="144"/>
      <c r="FE322" s="144"/>
      <c r="FF322" s="144"/>
      <c r="HW322" s="144"/>
      <c r="HX322" s="144"/>
      <c r="HY322" s="144"/>
      <c r="HZ322" s="144"/>
      <c r="IA322" s="144"/>
      <c r="IB322" s="144"/>
      <c r="IC322" s="144"/>
      <c r="ID322" s="144"/>
      <c r="IE322" s="144"/>
      <c r="IF322" s="144"/>
      <c r="IG322" s="144"/>
      <c r="IH322" s="144"/>
      <c r="II322" s="144"/>
      <c r="IJ322" s="144"/>
      <c r="IK322" s="144"/>
      <c r="LB322" s="144"/>
      <c r="LC322" s="144"/>
      <c r="LD322" s="144"/>
      <c r="LE322" s="144"/>
      <c r="LF322" s="144"/>
      <c r="LG322" s="144"/>
      <c r="LH322" s="144"/>
      <c r="LI322" s="144"/>
      <c r="LJ322" s="144"/>
      <c r="LK322" s="144"/>
      <c r="LL322" s="144"/>
      <c r="LM322" s="144"/>
      <c r="LN322" s="144"/>
      <c r="LO322" s="144"/>
      <c r="LP322" s="144"/>
      <c r="OG322" s="144"/>
      <c r="OH322" s="144"/>
      <c r="OI322" s="144"/>
      <c r="OJ322" s="144"/>
      <c r="OK322" s="144"/>
      <c r="OL322" s="144"/>
      <c r="OM322" s="144"/>
      <c r="ON322" s="144"/>
      <c r="OO322" s="144"/>
      <c r="OP322" s="144"/>
      <c r="OQ322" s="144"/>
      <c r="OR322" s="144"/>
      <c r="OS322" s="144"/>
      <c r="OT322" s="144"/>
      <c r="OU322" s="144"/>
    </row>
    <row r="323" spans="1:411">
      <c r="A323">
        <v>60</v>
      </c>
      <c r="B323">
        <v>632</v>
      </c>
      <c r="C323" t="s">
        <v>85</v>
      </c>
      <c r="D323" t="s">
        <v>421</v>
      </c>
      <c r="E323" s="257" t="s">
        <v>97</v>
      </c>
      <c r="F323" t="s">
        <v>83</v>
      </c>
      <c r="G323">
        <v>2</v>
      </c>
      <c r="H323">
        <v>913.46299999999997</v>
      </c>
      <c r="I323">
        <v>910.36</v>
      </c>
      <c r="J323">
        <v>906.94399999999996</v>
      </c>
      <c r="K323">
        <v>899.65899999999999</v>
      </c>
      <c r="L323">
        <v>894.52200000000005</v>
      </c>
      <c r="M323" s="258" t="s">
        <v>1350</v>
      </c>
      <c r="N323" s="258" t="s">
        <v>1351</v>
      </c>
      <c r="O323" s="5" t="s">
        <v>1815</v>
      </c>
      <c r="BM323" s="144"/>
      <c r="BN323" s="144"/>
      <c r="BO323" s="144"/>
      <c r="BP323" s="144"/>
      <c r="BQ323" s="144"/>
      <c r="BR323" s="144"/>
      <c r="BS323" s="144"/>
      <c r="BT323" s="144"/>
      <c r="BU323" s="144"/>
      <c r="BV323" s="144"/>
      <c r="BW323" s="144"/>
      <c r="BX323" s="144"/>
      <c r="BY323" s="144"/>
      <c r="BZ323" s="144"/>
      <c r="CA323" s="144"/>
      <c r="ER323" s="144"/>
      <c r="ES323" s="144"/>
      <c r="ET323" s="144"/>
      <c r="EU323" s="144"/>
      <c r="EV323" s="144"/>
      <c r="EW323" s="144"/>
      <c r="EX323" s="144"/>
      <c r="EY323" s="144"/>
      <c r="EZ323" s="144"/>
      <c r="FA323" s="144"/>
      <c r="FB323" s="144"/>
      <c r="FC323" s="144"/>
      <c r="FD323" s="144"/>
      <c r="FE323" s="144"/>
      <c r="FF323" s="144"/>
      <c r="HW323" s="144"/>
      <c r="HX323" s="144"/>
      <c r="HY323" s="144"/>
      <c r="HZ323" s="144"/>
      <c r="IA323" s="144"/>
      <c r="IB323" s="144"/>
      <c r="IC323" s="144"/>
      <c r="ID323" s="144"/>
      <c r="IE323" s="144"/>
      <c r="IF323" s="144"/>
      <c r="IG323" s="144"/>
      <c r="IH323" s="144"/>
      <c r="II323" s="144"/>
      <c r="IJ323" s="144"/>
      <c r="IK323" s="144"/>
      <c r="LB323" s="144"/>
      <c r="LC323" s="144"/>
      <c r="LD323" s="144"/>
      <c r="LE323" s="144"/>
      <c r="LF323" s="144"/>
      <c r="LG323" s="144"/>
      <c r="LH323" s="144"/>
      <c r="LI323" s="144"/>
      <c r="LJ323" s="144"/>
      <c r="LK323" s="144"/>
      <c r="LL323" s="144"/>
      <c r="LM323" s="144"/>
      <c r="LN323" s="144"/>
      <c r="LO323" s="144"/>
      <c r="LP323" s="144"/>
      <c r="OG323" s="144"/>
      <c r="OH323" s="144"/>
      <c r="OI323" s="144"/>
      <c r="OJ323" s="144"/>
      <c r="OK323" s="144"/>
      <c r="OL323" s="144"/>
      <c r="OM323" s="144"/>
      <c r="ON323" s="144"/>
      <c r="OO323" s="144"/>
      <c r="OP323" s="144"/>
      <c r="OQ323" s="144"/>
      <c r="OR323" s="144"/>
      <c r="OS323" s="144"/>
      <c r="OT323" s="144"/>
      <c r="OU323" s="144"/>
    </row>
    <row r="324" spans="1:411">
      <c r="A324">
        <v>62</v>
      </c>
      <c r="B324">
        <v>635</v>
      </c>
      <c r="C324" t="s">
        <v>85</v>
      </c>
      <c r="D324" t="s">
        <v>421</v>
      </c>
      <c r="E324" s="257" t="s">
        <v>87</v>
      </c>
      <c r="F324" t="s">
        <v>83</v>
      </c>
      <c r="G324">
        <v>2</v>
      </c>
      <c r="H324">
        <v>905.59699999999998</v>
      </c>
      <c r="I324">
        <v>903.01800000000003</v>
      </c>
      <c r="J324">
        <v>899.55499999999995</v>
      </c>
      <c r="K324">
        <v>893.02599999999995</v>
      </c>
      <c r="L324">
        <v>887.16499999999996</v>
      </c>
      <c r="M324" s="258" t="s">
        <v>1350</v>
      </c>
      <c r="N324" s="258" t="s">
        <v>1351</v>
      </c>
      <c r="O324" s="5" t="s">
        <v>1816</v>
      </c>
      <c r="BM324" s="144"/>
      <c r="BN324" s="144"/>
      <c r="BO324" s="144"/>
      <c r="BP324" s="144"/>
      <c r="BQ324" s="144"/>
      <c r="BR324" s="144"/>
      <c r="BS324" s="144"/>
      <c r="BT324" s="144"/>
      <c r="BU324" s="144"/>
      <c r="BV324" s="144"/>
      <c r="BW324" s="144"/>
      <c r="BX324" s="144"/>
      <c r="BY324" s="144"/>
      <c r="BZ324" s="144"/>
      <c r="CA324" s="144"/>
      <c r="ER324" s="144"/>
      <c r="ES324" s="144"/>
      <c r="ET324" s="144"/>
      <c r="EU324" s="144"/>
      <c r="EV324" s="144"/>
      <c r="EW324" s="144"/>
      <c r="EX324" s="144"/>
      <c r="EY324" s="144"/>
      <c r="EZ324" s="144"/>
      <c r="FA324" s="144"/>
      <c r="FB324" s="144"/>
      <c r="FC324" s="144"/>
      <c r="FD324" s="144"/>
      <c r="FE324" s="144"/>
      <c r="FF324" s="144"/>
      <c r="HW324" s="144"/>
      <c r="HX324" s="144"/>
      <c r="HY324" s="144"/>
      <c r="HZ324" s="144"/>
      <c r="IA324" s="144"/>
      <c r="IB324" s="144"/>
      <c r="IC324" s="144"/>
      <c r="ID324" s="144"/>
      <c r="IE324" s="144"/>
      <c r="IF324" s="144"/>
      <c r="IG324" s="144"/>
      <c r="IH324" s="144"/>
      <c r="II324" s="144"/>
      <c r="IJ324" s="144"/>
      <c r="IK324" s="144"/>
      <c r="LB324" s="144"/>
      <c r="LC324" s="144"/>
      <c r="LD324" s="144"/>
      <c r="LE324" s="144"/>
      <c r="LF324" s="144"/>
      <c r="LG324" s="144"/>
      <c r="LH324" s="144"/>
      <c r="LI324" s="144"/>
      <c r="LJ324" s="144"/>
      <c r="LK324" s="144"/>
      <c r="LL324" s="144"/>
      <c r="LM324" s="144"/>
      <c r="LN324" s="144"/>
      <c r="LO324" s="144"/>
      <c r="LP324" s="144"/>
      <c r="OG324" s="144"/>
      <c r="OH324" s="144"/>
      <c r="OI324" s="144"/>
      <c r="OJ324" s="144"/>
      <c r="OK324" s="144"/>
      <c r="OL324" s="144"/>
      <c r="OM324" s="144"/>
      <c r="ON324" s="144"/>
      <c r="OO324" s="144"/>
      <c r="OP324" s="144"/>
      <c r="OQ324" s="144"/>
      <c r="OR324" s="144"/>
      <c r="OS324" s="144"/>
      <c r="OT324" s="144"/>
      <c r="OU324" s="144"/>
    </row>
    <row r="325" spans="1:411">
      <c r="A325">
        <v>58</v>
      </c>
      <c r="B325">
        <v>637</v>
      </c>
      <c r="C325" t="s">
        <v>85</v>
      </c>
      <c r="D325" t="s">
        <v>421</v>
      </c>
      <c r="E325" s="257" t="s">
        <v>72</v>
      </c>
      <c r="F325" t="s">
        <v>83</v>
      </c>
      <c r="G325">
        <v>2</v>
      </c>
      <c r="H325">
        <v>902.87300000000005</v>
      </c>
      <c r="I325">
        <v>900.596</v>
      </c>
      <c r="J325">
        <v>897.11400000000003</v>
      </c>
      <c r="K325">
        <v>891.33600000000001</v>
      </c>
      <c r="L325">
        <v>885.18899999999996</v>
      </c>
      <c r="M325" s="258" t="s">
        <v>1350</v>
      </c>
      <c r="N325" s="258" t="s">
        <v>1351</v>
      </c>
      <c r="O325" s="5" t="s">
        <v>1817</v>
      </c>
      <c r="BM325" s="144"/>
      <c r="BN325" s="144"/>
      <c r="BO325" s="144"/>
      <c r="BP325" s="144"/>
      <c r="BQ325" s="144"/>
      <c r="BR325" s="144"/>
      <c r="BS325" s="144"/>
      <c r="BT325" s="144"/>
      <c r="BU325" s="144"/>
      <c r="BV325" s="144"/>
      <c r="BW325" s="144"/>
      <c r="BX325" s="144"/>
      <c r="BY325" s="144"/>
      <c r="BZ325" s="144"/>
      <c r="CA325" s="144"/>
      <c r="ER325" s="144"/>
      <c r="ES325" s="144"/>
      <c r="ET325" s="144"/>
      <c r="EU325" s="144"/>
      <c r="EV325" s="144"/>
      <c r="EW325" s="144"/>
      <c r="EX325" s="144"/>
      <c r="EY325" s="144"/>
      <c r="EZ325" s="144"/>
      <c r="FA325" s="144"/>
      <c r="FB325" s="144"/>
      <c r="FC325" s="144"/>
      <c r="FD325" s="144"/>
      <c r="FE325" s="144"/>
      <c r="FF325" s="144"/>
      <c r="HW325" s="144"/>
      <c r="HX325" s="144"/>
      <c r="HY325" s="144"/>
      <c r="HZ325" s="144"/>
      <c r="IA325" s="144"/>
      <c r="IB325" s="144"/>
      <c r="IC325" s="144"/>
      <c r="ID325" s="144"/>
      <c r="IE325" s="144"/>
      <c r="IF325" s="144"/>
      <c r="IG325" s="144"/>
      <c r="IH325" s="144"/>
      <c r="II325" s="144"/>
      <c r="IJ325" s="144"/>
      <c r="IK325" s="144"/>
      <c r="LB325" s="144"/>
      <c r="LC325" s="144"/>
      <c r="LD325" s="144"/>
      <c r="LE325" s="144"/>
      <c r="LF325" s="144"/>
      <c r="LG325" s="144"/>
      <c r="LH325" s="144"/>
      <c r="LI325" s="144"/>
      <c r="LJ325" s="144"/>
      <c r="LK325" s="144"/>
      <c r="LL325" s="144"/>
      <c r="LM325" s="144"/>
      <c r="LN325" s="144"/>
      <c r="LO325" s="144"/>
      <c r="LP325" s="144"/>
      <c r="OG325" s="144"/>
      <c r="OH325" s="144"/>
      <c r="OI325" s="144"/>
      <c r="OJ325" s="144"/>
      <c r="OK325" s="144"/>
      <c r="OL325" s="144"/>
      <c r="OM325" s="144"/>
      <c r="ON325" s="144"/>
      <c r="OO325" s="144"/>
      <c r="OP325" s="144"/>
      <c r="OQ325" s="144"/>
      <c r="OR325" s="144"/>
      <c r="OS325" s="144"/>
      <c r="OT325" s="144"/>
      <c r="OU325" s="144"/>
    </row>
    <row r="326" spans="1:411">
      <c r="A326">
        <v>58</v>
      </c>
      <c r="B326">
        <v>638</v>
      </c>
      <c r="C326" t="s">
        <v>85</v>
      </c>
      <c r="D326" t="s">
        <v>421</v>
      </c>
      <c r="E326" s="257" t="s">
        <v>90</v>
      </c>
      <c r="F326" t="s">
        <v>83</v>
      </c>
      <c r="G326">
        <v>2</v>
      </c>
      <c r="H326">
        <v>902.24699999999996</v>
      </c>
      <c r="I326">
        <v>899.55499999999995</v>
      </c>
      <c r="J326">
        <v>896.36500000000001</v>
      </c>
      <c r="K326">
        <v>890.726</v>
      </c>
      <c r="L326">
        <v>884.05899999999997</v>
      </c>
      <c r="M326" s="258" t="s">
        <v>1350</v>
      </c>
      <c r="N326" s="258" t="s">
        <v>1351</v>
      </c>
      <c r="O326" s="5" t="s">
        <v>1818</v>
      </c>
      <c r="BM326" s="144"/>
      <c r="BN326" s="144"/>
      <c r="BO326" s="144"/>
      <c r="BP326" s="144"/>
      <c r="BQ326" s="144"/>
      <c r="BR326" s="144"/>
      <c r="BS326" s="144"/>
      <c r="BT326" s="144"/>
      <c r="BU326" s="144"/>
      <c r="BV326" s="144"/>
      <c r="BW326" s="144"/>
      <c r="BX326" s="144"/>
      <c r="BY326" s="144"/>
      <c r="BZ326" s="144"/>
      <c r="CA326" s="144"/>
      <c r="ER326" s="144"/>
      <c r="ES326" s="144"/>
      <c r="ET326" s="144"/>
      <c r="EU326" s="144"/>
      <c r="EV326" s="144"/>
      <c r="EW326" s="144"/>
      <c r="EX326" s="144"/>
      <c r="EY326" s="144"/>
      <c r="EZ326" s="144"/>
      <c r="FA326" s="144"/>
      <c r="FB326" s="144"/>
      <c r="FC326" s="144"/>
      <c r="FD326" s="144"/>
      <c r="FE326" s="144"/>
      <c r="FF326" s="144"/>
      <c r="HW326" s="144"/>
      <c r="HX326" s="144"/>
      <c r="HY326" s="144"/>
      <c r="HZ326" s="144"/>
      <c r="IA326" s="144"/>
      <c r="IB326" s="144"/>
      <c r="IC326" s="144"/>
      <c r="ID326" s="144"/>
      <c r="IE326" s="144"/>
      <c r="IF326" s="144"/>
      <c r="IG326" s="144"/>
      <c r="IH326" s="144"/>
      <c r="II326" s="144"/>
      <c r="IJ326" s="144"/>
      <c r="IK326" s="144"/>
      <c r="LB326" s="144"/>
      <c r="LC326" s="144"/>
      <c r="LD326" s="144"/>
      <c r="LE326" s="144"/>
      <c r="LF326" s="144"/>
      <c r="LG326" s="144"/>
      <c r="LH326" s="144"/>
      <c r="LI326" s="144"/>
      <c r="LJ326" s="144"/>
      <c r="LK326" s="144"/>
      <c r="LL326" s="144"/>
      <c r="LM326" s="144"/>
      <c r="LN326" s="144"/>
      <c r="LO326" s="144"/>
      <c r="LP326" s="144"/>
      <c r="OG326" s="144"/>
      <c r="OH326" s="144"/>
      <c r="OI326" s="144"/>
      <c r="OJ326" s="144"/>
      <c r="OK326" s="144"/>
      <c r="OL326" s="144"/>
      <c r="OM326" s="144"/>
      <c r="ON326" s="144"/>
      <c r="OO326" s="144"/>
      <c r="OP326" s="144"/>
      <c r="OQ326" s="144"/>
      <c r="OR326" s="144"/>
      <c r="OS326" s="144"/>
      <c r="OT326" s="144"/>
      <c r="OU326" s="144"/>
    </row>
    <row r="327" spans="1:411">
      <c r="A327">
        <v>62</v>
      </c>
      <c r="B327">
        <v>639</v>
      </c>
      <c r="C327" t="s">
        <v>85</v>
      </c>
      <c r="D327" t="s">
        <v>421</v>
      </c>
      <c r="E327" s="257" t="s">
        <v>116</v>
      </c>
      <c r="F327" t="s">
        <v>83</v>
      </c>
      <c r="G327">
        <v>2</v>
      </c>
      <c r="H327">
        <v>901.22699999999998</v>
      </c>
      <c r="I327">
        <v>898.48199999999997</v>
      </c>
      <c r="J327">
        <v>895.35299999999995</v>
      </c>
      <c r="K327">
        <v>889.56100000000004</v>
      </c>
      <c r="L327">
        <v>882.94</v>
      </c>
      <c r="M327" s="258" t="s">
        <v>1350</v>
      </c>
      <c r="N327" s="258" t="s">
        <v>1351</v>
      </c>
      <c r="O327" s="5" t="s">
        <v>1819</v>
      </c>
      <c r="BM327" s="144"/>
      <c r="BN327" s="144"/>
      <c r="BO327" s="144"/>
      <c r="BP327" s="144"/>
      <c r="BQ327" s="144"/>
      <c r="BR327" s="144"/>
      <c r="BS327" s="144"/>
      <c r="BT327" s="144"/>
      <c r="BU327" s="144"/>
      <c r="BV327" s="144"/>
      <c r="BW327" s="144"/>
      <c r="BX327" s="144"/>
      <c r="BY327" s="144"/>
      <c r="BZ327" s="144"/>
      <c r="CA327" s="144"/>
      <c r="ER327" s="144"/>
      <c r="ES327" s="144"/>
      <c r="ET327" s="144"/>
      <c r="EU327" s="144"/>
      <c r="EV327" s="144"/>
      <c r="EW327" s="144"/>
      <c r="EX327" s="144"/>
      <c r="EY327" s="144"/>
      <c r="EZ327" s="144"/>
      <c r="FA327" s="144"/>
      <c r="FB327" s="144"/>
      <c r="FC327" s="144"/>
      <c r="FD327" s="144"/>
      <c r="FE327" s="144"/>
      <c r="FF327" s="144"/>
      <c r="HW327" s="144"/>
      <c r="HX327" s="144"/>
      <c r="HY327" s="144"/>
      <c r="HZ327" s="144"/>
      <c r="IA327" s="144"/>
      <c r="IB327" s="144"/>
      <c r="IC327" s="144"/>
      <c r="ID327" s="144"/>
      <c r="IE327" s="144"/>
      <c r="IF327" s="144"/>
      <c r="IG327" s="144"/>
      <c r="IH327" s="144"/>
      <c r="II327" s="144"/>
      <c r="IJ327" s="144"/>
      <c r="IK327" s="144"/>
      <c r="LB327" s="144"/>
      <c r="LC327" s="144"/>
      <c r="LD327" s="144"/>
      <c r="LE327" s="144"/>
      <c r="LF327" s="144"/>
      <c r="LG327" s="144"/>
      <c r="LH327" s="144"/>
      <c r="LI327" s="144"/>
      <c r="LJ327" s="144"/>
      <c r="LK327" s="144"/>
      <c r="LL327" s="144"/>
      <c r="LM327" s="144"/>
      <c r="LN327" s="144"/>
      <c r="LO327" s="144"/>
      <c r="LP327" s="144"/>
      <c r="OG327" s="144"/>
      <c r="OH327" s="144"/>
      <c r="OI327" s="144"/>
      <c r="OJ327" s="144"/>
      <c r="OK327" s="144"/>
      <c r="OL327" s="144"/>
      <c r="OM327" s="144"/>
      <c r="ON327" s="144"/>
      <c r="OO327" s="144"/>
      <c r="OP327" s="144"/>
      <c r="OQ327" s="144"/>
      <c r="OR327" s="144"/>
      <c r="OS327" s="144"/>
      <c r="OT327" s="144"/>
      <c r="OU327" s="144"/>
    </row>
    <row r="328" spans="1:411">
      <c r="A328">
        <v>58</v>
      </c>
      <c r="B328">
        <v>643</v>
      </c>
      <c r="C328" t="s">
        <v>85</v>
      </c>
      <c r="D328" t="s">
        <v>421</v>
      </c>
      <c r="E328" s="257" t="s">
        <v>119</v>
      </c>
      <c r="F328" t="s">
        <v>83</v>
      </c>
      <c r="G328">
        <v>2</v>
      </c>
      <c r="H328">
        <v>901.22699999999998</v>
      </c>
      <c r="I328">
        <v>898.48199999999997</v>
      </c>
      <c r="J328">
        <v>895.35299999999995</v>
      </c>
      <c r="K328">
        <v>889.56100000000004</v>
      </c>
      <c r="L328">
        <v>882.94</v>
      </c>
      <c r="M328" s="258" t="s">
        <v>1350</v>
      </c>
      <c r="N328" s="258" t="s">
        <v>1351</v>
      </c>
      <c r="O328" s="5" t="s">
        <v>1820</v>
      </c>
      <c r="BM328" s="144"/>
      <c r="BN328" s="144"/>
      <c r="BO328" s="144"/>
      <c r="BP328" s="144"/>
      <c r="BQ328" s="144"/>
      <c r="BR328" s="144"/>
      <c r="BS328" s="144"/>
      <c r="BT328" s="144"/>
      <c r="BU328" s="144"/>
      <c r="BV328" s="144"/>
      <c r="BW328" s="144"/>
      <c r="BX328" s="144"/>
      <c r="BY328" s="144"/>
      <c r="BZ328" s="144"/>
      <c r="CA328" s="144"/>
      <c r="ER328" s="144"/>
      <c r="ES328" s="144"/>
      <c r="ET328" s="144"/>
      <c r="EU328" s="144"/>
      <c r="EV328" s="144"/>
      <c r="EW328" s="144"/>
      <c r="EX328" s="144"/>
      <c r="EY328" s="144"/>
      <c r="EZ328" s="144"/>
      <c r="FA328" s="144"/>
      <c r="FB328" s="144"/>
      <c r="FC328" s="144"/>
      <c r="FD328" s="144"/>
      <c r="FE328" s="144"/>
      <c r="FF328" s="144"/>
      <c r="HW328" s="144"/>
      <c r="HX328" s="144"/>
      <c r="HY328" s="144"/>
      <c r="HZ328" s="144"/>
      <c r="IA328" s="144"/>
      <c r="IB328" s="144"/>
      <c r="IC328" s="144"/>
      <c r="ID328" s="144"/>
      <c r="IE328" s="144"/>
      <c r="IF328" s="144"/>
      <c r="IG328" s="144"/>
      <c r="IH328" s="144"/>
      <c r="II328" s="144"/>
      <c r="IJ328" s="144"/>
      <c r="IK328" s="144"/>
      <c r="LB328" s="144"/>
      <c r="LC328" s="144"/>
      <c r="LD328" s="144"/>
      <c r="LE328" s="144"/>
      <c r="LF328" s="144"/>
      <c r="LG328" s="144"/>
      <c r="LH328" s="144"/>
      <c r="LI328" s="144"/>
      <c r="LJ328" s="144"/>
      <c r="LK328" s="144"/>
      <c r="LL328" s="144"/>
      <c r="LM328" s="144"/>
      <c r="LN328" s="144"/>
      <c r="LO328" s="144"/>
      <c r="LP328" s="144"/>
      <c r="OG328" s="144"/>
      <c r="OH328" s="144"/>
      <c r="OI328" s="144"/>
      <c r="OJ328" s="144"/>
      <c r="OK328" s="144"/>
      <c r="OL328" s="144"/>
      <c r="OM328" s="144"/>
      <c r="ON328" s="144"/>
      <c r="OO328" s="144"/>
      <c r="OP328" s="144"/>
      <c r="OQ328" s="144"/>
      <c r="OR328" s="144"/>
      <c r="OS328" s="144"/>
      <c r="OT328" s="144"/>
      <c r="OU328" s="144"/>
    </row>
    <row r="329" spans="1:411">
      <c r="A329">
        <v>59</v>
      </c>
      <c r="B329">
        <v>636</v>
      </c>
      <c r="C329" t="s">
        <v>85</v>
      </c>
      <c r="D329" t="s">
        <v>421</v>
      </c>
      <c r="E329" s="257" t="s">
        <v>783</v>
      </c>
      <c r="F329" t="s">
        <v>83</v>
      </c>
      <c r="G329">
        <v>2</v>
      </c>
      <c r="H329">
        <v>902.202</v>
      </c>
      <c r="I329">
        <v>900.64300000000003</v>
      </c>
      <c r="J329">
        <v>899.22500000000002</v>
      </c>
      <c r="K329">
        <v>893.50300000000004</v>
      </c>
      <c r="L329">
        <v>886.99199999999996</v>
      </c>
      <c r="M329" s="258" t="s">
        <v>1350</v>
      </c>
      <c r="N329" s="258" t="s">
        <v>1351</v>
      </c>
      <c r="O329" s="5" t="s">
        <v>1821</v>
      </c>
      <c r="BM329" s="144"/>
      <c r="BN329" s="144"/>
      <c r="BO329" s="144"/>
      <c r="BP329" s="144"/>
      <c r="BQ329" s="144"/>
      <c r="BR329" s="144"/>
      <c r="BS329" s="144"/>
      <c r="BT329" s="144"/>
      <c r="BU329" s="144"/>
      <c r="BV329" s="144"/>
      <c r="BW329" s="144"/>
      <c r="BX329" s="144"/>
      <c r="BY329" s="144"/>
      <c r="BZ329" s="144"/>
      <c r="CA329" s="144"/>
      <c r="ER329" s="144"/>
      <c r="ES329" s="144"/>
      <c r="ET329" s="144"/>
      <c r="EU329" s="144"/>
      <c r="EV329" s="144"/>
      <c r="EW329" s="144"/>
      <c r="EX329" s="144"/>
      <c r="EY329" s="144"/>
      <c r="EZ329" s="144"/>
      <c r="FA329" s="144"/>
      <c r="FB329" s="144"/>
      <c r="FC329" s="144"/>
      <c r="FD329" s="144"/>
      <c r="FE329" s="144"/>
      <c r="FF329" s="144"/>
      <c r="HW329" s="144"/>
      <c r="HX329" s="144"/>
      <c r="HY329" s="144"/>
      <c r="HZ329" s="144"/>
      <c r="IA329" s="144"/>
      <c r="IB329" s="144"/>
      <c r="IC329" s="144"/>
      <c r="ID329" s="144"/>
      <c r="IE329" s="144"/>
      <c r="IF329" s="144"/>
      <c r="IG329" s="144"/>
      <c r="IH329" s="144"/>
      <c r="II329" s="144"/>
      <c r="IJ329" s="144"/>
      <c r="IK329" s="144"/>
      <c r="LB329" s="144"/>
      <c r="LC329" s="144"/>
      <c r="LD329" s="144"/>
      <c r="LE329" s="144"/>
      <c r="LF329" s="144"/>
      <c r="LG329" s="144"/>
      <c r="LH329" s="144"/>
      <c r="LI329" s="144"/>
      <c r="LJ329" s="144"/>
      <c r="LK329" s="144"/>
      <c r="LL329" s="144"/>
      <c r="LM329" s="144"/>
      <c r="LN329" s="144"/>
      <c r="LO329" s="144"/>
      <c r="LP329" s="144"/>
      <c r="OG329" s="144"/>
      <c r="OH329" s="144"/>
      <c r="OI329" s="144"/>
      <c r="OJ329" s="144"/>
      <c r="OK329" s="144"/>
      <c r="OL329" s="144"/>
      <c r="OM329" s="144"/>
      <c r="ON329" s="144"/>
      <c r="OO329" s="144"/>
      <c r="OP329" s="144"/>
      <c r="OQ329" s="144"/>
      <c r="OR329" s="144"/>
      <c r="OS329" s="144"/>
      <c r="OT329" s="144"/>
      <c r="OU329" s="144"/>
    </row>
    <row r="330" spans="1:411">
      <c r="A330">
        <v>58</v>
      </c>
      <c r="B330">
        <v>640</v>
      </c>
      <c r="C330" t="s">
        <v>85</v>
      </c>
      <c r="D330" t="s">
        <v>421</v>
      </c>
      <c r="E330" s="257" t="s">
        <v>785</v>
      </c>
      <c r="F330" t="s">
        <v>83</v>
      </c>
      <c r="G330">
        <v>2</v>
      </c>
      <c r="H330">
        <v>898.88400000000001</v>
      </c>
      <c r="I330">
        <v>896.93399999999997</v>
      </c>
      <c r="J330">
        <v>894.21900000000005</v>
      </c>
      <c r="K330">
        <v>888.64700000000005</v>
      </c>
      <c r="L330">
        <v>882.149</v>
      </c>
      <c r="M330" s="258" t="s">
        <v>1350</v>
      </c>
      <c r="N330" s="258" t="s">
        <v>1351</v>
      </c>
      <c r="O330" s="5" t="s">
        <v>1822</v>
      </c>
      <c r="BM330" s="144"/>
      <c r="BN330" s="144"/>
      <c r="BO330" s="144"/>
      <c r="BP330" s="144"/>
      <c r="BQ330" s="144"/>
      <c r="BR330" s="144"/>
      <c r="BS330" s="144"/>
      <c r="BT330" s="144"/>
      <c r="BU330" s="144"/>
      <c r="BV330" s="144"/>
      <c r="BW330" s="144"/>
      <c r="BX330" s="144"/>
      <c r="BY330" s="144"/>
      <c r="BZ330" s="144"/>
      <c r="CA330" s="144"/>
      <c r="ER330" s="144"/>
      <c r="ES330" s="144"/>
      <c r="ET330" s="144"/>
      <c r="EU330" s="144"/>
      <c r="EV330" s="144"/>
      <c r="EW330" s="144"/>
      <c r="EX330" s="144"/>
      <c r="EY330" s="144"/>
      <c r="EZ330" s="144"/>
      <c r="FA330" s="144"/>
      <c r="FB330" s="144"/>
      <c r="FC330" s="144"/>
      <c r="FD330" s="144"/>
      <c r="FE330" s="144"/>
      <c r="FF330" s="144"/>
      <c r="HW330" s="144"/>
      <c r="HX330" s="144"/>
      <c r="HY330" s="144"/>
      <c r="HZ330" s="144"/>
      <c r="IA330" s="144"/>
      <c r="IB330" s="144"/>
      <c r="IC330" s="144"/>
      <c r="ID330" s="144"/>
      <c r="IE330" s="144"/>
      <c r="IF330" s="144"/>
      <c r="IG330" s="144"/>
      <c r="IH330" s="144"/>
      <c r="II330" s="144"/>
      <c r="IJ330" s="144"/>
      <c r="IK330" s="144"/>
      <c r="LB330" s="144"/>
      <c r="LC330" s="144"/>
      <c r="LD330" s="144"/>
      <c r="LE330" s="144"/>
      <c r="LF330" s="144"/>
      <c r="LG330" s="144"/>
      <c r="LH330" s="144"/>
      <c r="LI330" s="144"/>
      <c r="LJ330" s="144"/>
      <c r="LK330" s="144"/>
      <c r="LL330" s="144"/>
      <c r="LM330" s="144"/>
      <c r="LN330" s="144"/>
      <c r="LO330" s="144"/>
      <c r="LP330" s="144"/>
      <c r="OG330" s="144"/>
      <c r="OH330" s="144"/>
      <c r="OI330" s="144"/>
      <c r="OJ330" s="144"/>
      <c r="OK330" s="144"/>
      <c r="OL330" s="144"/>
      <c r="OM330" s="144"/>
      <c r="ON330" s="144"/>
      <c r="OO330" s="144"/>
      <c r="OP330" s="144"/>
      <c r="OQ330" s="144"/>
      <c r="OR330" s="144"/>
      <c r="OS330" s="144"/>
      <c r="OT330" s="144"/>
      <c r="OU330" s="144"/>
    </row>
    <row r="331" spans="1:411">
      <c r="A331">
        <v>58</v>
      </c>
      <c r="B331">
        <v>641</v>
      </c>
      <c r="C331" t="s">
        <v>85</v>
      </c>
      <c r="D331" t="s">
        <v>421</v>
      </c>
      <c r="E331" s="257" t="s">
        <v>347</v>
      </c>
      <c r="F331" t="s">
        <v>83</v>
      </c>
      <c r="G331">
        <v>2</v>
      </c>
      <c r="H331">
        <v>896.93399999999997</v>
      </c>
      <c r="I331">
        <v>895.49900000000002</v>
      </c>
      <c r="J331">
        <v>893.02599999999995</v>
      </c>
      <c r="K331">
        <v>887.16499999999996</v>
      </c>
      <c r="L331">
        <v>880.67399999999998</v>
      </c>
      <c r="M331" s="258" t="s">
        <v>1350</v>
      </c>
      <c r="N331" s="258" t="s">
        <v>1351</v>
      </c>
      <c r="O331" s="5" t="s">
        <v>1823</v>
      </c>
      <c r="BM331" s="144"/>
      <c r="BN331" s="144"/>
      <c r="BO331" s="144"/>
      <c r="BP331" s="144"/>
      <c r="BQ331" s="144"/>
      <c r="BR331" s="144"/>
      <c r="BS331" s="144"/>
      <c r="BT331" s="144"/>
      <c r="BU331" s="144"/>
      <c r="BV331" s="144"/>
      <c r="BW331" s="144"/>
      <c r="BX331" s="144"/>
      <c r="BY331" s="144"/>
      <c r="BZ331" s="144"/>
      <c r="CA331" s="144"/>
      <c r="ER331" s="144"/>
      <c r="ES331" s="144"/>
      <c r="ET331" s="144"/>
      <c r="EU331" s="144"/>
      <c r="EV331" s="144"/>
      <c r="EW331" s="144"/>
      <c r="EX331" s="144"/>
      <c r="EY331" s="144"/>
      <c r="EZ331" s="144"/>
      <c r="FA331" s="144"/>
      <c r="FB331" s="144"/>
      <c r="FC331" s="144"/>
      <c r="FD331" s="144"/>
      <c r="FE331" s="144"/>
      <c r="FF331" s="144"/>
      <c r="HW331" s="144"/>
      <c r="HX331" s="144"/>
      <c r="HY331" s="144"/>
      <c r="HZ331" s="144"/>
      <c r="IA331" s="144"/>
      <c r="IB331" s="144"/>
      <c r="IC331" s="144"/>
      <c r="ID331" s="144"/>
      <c r="IE331" s="144"/>
      <c r="IF331" s="144"/>
      <c r="IG331" s="144"/>
      <c r="IH331" s="144"/>
      <c r="II331" s="144"/>
      <c r="IJ331" s="144"/>
      <c r="IK331" s="144"/>
      <c r="LB331" s="144"/>
      <c r="LC331" s="144"/>
      <c r="LD331" s="144"/>
      <c r="LE331" s="144"/>
      <c r="LF331" s="144"/>
      <c r="LG331" s="144"/>
      <c r="LH331" s="144"/>
      <c r="LI331" s="144"/>
      <c r="LJ331" s="144"/>
      <c r="LK331" s="144"/>
      <c r="LL331" s="144"/>
      <c r="LM331" s="144"/>
      <c r="LN331" s="144"/>
      <c r="LO331" s="144"/>
      <c r="LP331" s="144"/>
      <c r="OG331" s="144"/>
      <c r="OH331" s="144"/>
      <c r="OI331" s="144"/>
      <c r="OJ331" s="144"/>
      <c r="OK331" s="144"/>
      <c r="OL331" s="144"/>
      <c r="OM331" s="144"/>
      <c r="ON331" s="144"/>
      <c r="OO331" s="144"/>
      <c r="OP331" s="144"/>
      <c r="OQ331" s="144"/>
      <c r="OR331" s="144"/>
      <c r="OS331" s="144"/>
      <c r="OT331" s="144"/>
      <c r="OU331" s="144"/>
    </row>
    <row r="332" spans="1:411">
      <c r="A332">
        <v>58</v>
      </c>
      <c r="B332">
        <v>642</v>
      </c>
      <c r="C332" t="s">
        <v>85</v>
      </c>
      <c r="D332" t="s">
        <v>421</v>
      </c>
      <c r="E332" s="257" t="s">
        <v>786</v>
      </c>
      <c r="F332" t="s">
        <v>83</v>
      </c>
      <c r="G332">
        <v>2</v>
      </c>
      <c r="H332">
        <v>896.68399999999997</v>
      </c>
      <c r="I332">
        <v>895.17399999999998</v>
      </c>
      <c r="J332">
        <v>892.78800000000001</v>
      </c>
      <c r="K332">
        <v>886.59699999999998</v>
      </c>
      <c r="L332">
        <v>880.34199999999998</v>
      </c>
      <c r="M332" s="258" t="s">
        <v>1350</v>
      </c>
      <c r="N332" s="258" t="s">
        <v>1351</v>
      </c>
      <c r="O332" s="5" t="s">
        <v>1824</v>
      </c>
      <c r="BM332" s="144"/>
      <c r="BN332" s="144"/>
      <c r="BO332" s="144"/>
      <c r="BP332" s="144"/>
      <c r="BQ332" s="144"/>
      <c r="BR332" s="144"/>
      <c r="BS332" s="144"/>
      <c r="BT332" s="144"/>
      <c r="BU332" s="144"/>
      <c r="BV332" s="144"/>
      <c r="BW332" s="144"/>
      <c r="BX332" s="144"/>
      <c r="BY332" s="144"/>
      <c r="BZ332" s="144"/>
      <c r="CA332" s="144"/>
      <c r="ER332" s="144"/>
      <c r="ES332" s="144"/>
      <c r="ET332" s="144"/>
      <c r="EU332" s="144"/>
      <c r="EV332" s="144"/>
      <c r="EW332" s="144"/>
      <c r="EX332" s="144"/>
      <c r="EY332" s="144"/>
      <c r="EZ332" s="144"/>
      <c r="FA332" s="144"/>
      <c r="FB332" s="144"/>
      <c r="FC332" s="144"/>
      <c r="FD332" s="144"/>
      <c r="FE332" s="144"/>
      <c r="FF332" s="144"/>
      <c r="HW332" s="144"/>
      <c r="HX332" s="144"/>
      <c r="HY332" s="144"/>
      <c r="HZ332" s="144"/>
      <c r="IA332" s="144"/>
      <c r="IB332" s="144"/>
      <c r="IC332" s="144"/>
      <c r="ID332" s="144"/>
      <c r="IE332" s="144"/>
      <c r="IF332" s="144"/>
      <c r="IG332" s="144"/>
      <c r="IH332" s="144"/>
      <c r="II332" s="144"/>
      <c r="IJ332" s="144"/>
      <c r="IK332" s="144"/>
      <c r="LB332" s="144"/>
      <c r="LC332" s="144"/>
      <c r="LD332" s="144"/>
      <c r="LE332" s="144"/>
      <c r="LF332" s="144"/>
      <c r="LG332" s="144"/>
      <c r="LH332" s="144"/>
      <c r="LI332" s="144"/>
      <c r="LJ332" s="144"/>
      <c r="LK332" s="144"/>
      <c r="LL332" s="144"/>
      <c r="LM332" s="144"/>
      <c r="LN332" s="144"/>
      <c r="LO332" s="144"/>
      <c r="LP332" s="144"/>
      <c r="OG332" s="144"/>
      <c r="OH332" s="144"/>
      <c r="OI332" s="144"/>
      <c r="OJ332" s="144"/>
      <c r="OK332" s="144"/>
      <c r="OL332" s="144"/>
      <c r="OM332" s="144"/>
      <c r="ON332" s="144"/>
      <c r="OO332" s="144"/>
      <c r="OP332" s="144"/>
      <c r="OQ332" s="144"/>
      <c r="OR332" s="144"/>
      <c r="OS332" s="144"/>
      <c r="OT332" s="144"/>
      <c r="OU332" s="144"/>
    </row>
    <row r="333" spans="1:411">
      <c r="A333">
        <v>56</v>
      </c>
      <c r="B333">
        <v>646</v>
      </c>
      <c r="C333" t="s">
        <v>85</v>
      </c>
      <c r="D333" t="s">
        <v>421</v>
      </c>
      <c r="E333" s="257" t="s">
        <v>796</v>
      </c>
      <c r="F333" t="s">
        <v>84</v>
      </c>
      <c r="G333">
        <v>2</v>
      </c>
      <c r="H333">
        <v>910.99699999999996</v>
      </c>
      <c r="I333">
        <v>908.42100000000005</v>
      </c>
      <c r="J333">
        <v>905.17499999999995</v>
      </c>
      <c r="K333">
        <v>900.82600000000002</v>
      </c>
      <c r="L333">
        <v>895.26099999999997</v>
      </c>
      <c r="M333" s="258" t="s">
        <v>1350</v>
      </c>
      <c r="N333" s="258" t="s">
        <v>1351</v>
      </c>
      <c r="O333" s="5" t="s">
        <v>1825</v>
      </c>
      <c r="BM333" s="144"/>
      <c r="BN333" s="144"/>
      <c r="BO333" s="144"/>
      <c r="BP333" s="144"/>
      <c r="BQ333" s="144"/>
      <c r="BR333" s="144"/>
      <c r="BS333" s="144"/>
      <c r="BT333" s="144"/>
      <c r="BU333" s="144"/>
      <c r="BV333" s="144"/>
      <c r="BW333" s="144"/>
      <c r="BX333" s="144"/>
      <c r="BY333" s="144"/>
      <c r="BZ333" s="144"/>
      <c r="CA333" s="144"/>
      <c r="ER333" s="144"/>
      <c r="ES333" s="144"/>
      <c r="ET333" s="144"/>
      <c r="EU333" s="144"/>
      <c r="EV333" s="144"/>
      <c r="EW333" s="144"/>
      <c r="EX333" s="144"/>
      <c r="EY333" s="144"/>
      <c r="EZ333" s="144"/>
      <c r="FA333" s="144"/>
      <c r="FB333" s="144"/>
      <c r="FC333" s="144"/>
      <c r="FD333" s="144"/>
      <c r="FE333" s="144"/>
      <c r="FF333" s="144"/>
      <c r="HW333" s="144"/>
      <c r="HX333" s="144"/>
      <c r="HY333" s="144"/>
      <c r="HZ333" s="144"/>
      <c r="IA333" s="144"/>
      <c r="IB333" s="144"/>
      <c r="IC333" s="144"/>
      <c r="ID333" s="144"/>
      <c r="IE333" s="144"/>
      <c r="IF333" s="144"/>
      <c r="IG333" s="144"/>
      <c r="IH333" s="144"/>
      <c r="II333" s="144"/>
      <c r="IJ333" s="144"/>
      <c r="IK333" s="144"/>
      <c r="LB333" s="144"/>
      <c r="LC333" s="144"/>
      <c r="LD333" s="144"/>
      <c r="LE333" s="144"/>
      <c r="LF333" s="144"/>
      <c r="LG333" s="144"/>
      <c r="LH333" s="144"/>
      <c r="LI333" s="144"/>
      <c r="LJ333" s="144"/>
      <c r="LK333" s="144"/>
      <c r="LL333" s="144"/>
      <c r="LM333" s="144"/>
      <c r="LN333" s="144"/>
      <c r="LO333" s="144"/>
      <c r="LP333" s="144"/>
      <c r="OG333" s="144"/>
      <c r="OH333" s="144"/>
      <c r="OI333" s="144"/>
      <c r="OJ333" s="144"/>
      <c r="OK333" s="144"/>
      <c r="OL333" s="144"/>
      <c r="OM333" s="144"/>
      <c r="ON333" s="144"/>
      <c r="OO333" s="144"/>
      <c r="OP333" s="144"/>
      <c r="OQ333" s="144"/>
      <c r="OR333" s="144"/>
      <c r="OS333" s="144"/>
      <c r="OT333" s="144"/>
      <c r="OU333" s="144"/>
    </row>
    <row r="334" spans="1:411">
      <c r="A334">
        <v>56</v>
      </c>
      <c r="B334">
        <v>645</v>
      </c>
      <c r="C334" t="s">
        <v>85</v>
      </c>
      <c r="D334" t="s">
        <v>421</v>
      </c>
      <c r="E334" s="257" t="s">
        <v>660</v>
      </c>
      <c r="F334" t="s">
        <v>84</v>
      </c>
      <c r="G334">
        <v>2</v>
      </c>
      <c r="H334">
        <v>909.71600000000001</v>
      </c>
      <c r="I334">
        <v>907.36699999999996</v>
      </c>
      <c r="J334">
        <v>903.995</v>
      </c>
      <c r="K334">
        <v>900.524</v>
      </c>
      <c r="L334">
        <v>895.26099999999997</v>
      </c>
      <c r="M334" s="258" t="s">
        <v>1350</v>
      </c>
      <c r="N334" s="258" t="s">
        <v>1351</v>
      </c>
      <c r="O334" s="5" t="s">
        <v>1826</v>
      </c>
      <c r="BM334" s="144"/>
      <c r="BN334" s="144"/>
      <c r="BO334" s="144"/>
      <c r="BP334" s="144"/>
      <c r="BQ334" s="144"/>
      <c r="BR334" s="144"/>
      <c r="BS334" s="144"/>
      <c r="BT334" s="144"/>
      <c r="BU334" s="144"/>
      <c r="BV334" s="144"/>
      <c r="BW334" s="144"/>
      <c r="BX334" s="144"/>
      <c r="BY334" s="144"/>
      <c r="BZ334" s="144"/>
      <c r="CA334" s="144"/>
      <c r="ER334" s="144"/>
      <c r="ES334" s="144"/>
      <c r="ET334" s="144"/>
      <c r="EU334" s="144"/>
      <c r="EV334" s="144"/>
      <c r="EW334" s="144"/>
      <c r="EX334" s="144"/>
      <c r="EY334" s="144"/>
      <c r="EZ334" s="144"/>
      <c r="FA334" s="144"/>
      <c r="FB334" s="144"/>
      <c r="FC334" s="144"/>
      <c r="FD334" s="144"/>
      <c r="FE334" s="144"/>
      <c r="FF334" s="144"/>
      <c r="HW334" s="144"/>
      <c r="HX334" s="144"/>
      <c r="HY334" s="144"/>
      <c r="HZ334" s="144"/>
      <c r="IA334" s="144"/>
      <c r="IB334" s="144"/>
      <c r="IC334" s="144"/>
      <c r="ID334" s="144"/>
      <c r="IE334" s="144"/>
      <c r="IF334" s="144"/>
      <c r="IG334" s="144"/>
      <c r="IH334" s="144"/>
      <c r="II334" s="144"/>
      <c r="IJ334" s="144"/>
      <c r="IK334" s="144"/>
      <c r="LB334" s="144"/>
      <c r="LC334" s="144"/>
      <c r="LD334" s="144"/>
      <c r="LE334" s="144"/>
      <c r="LF334" s="144"/>
      <c r="LG334" s="144"/>
      <c r="LH334" s="144"/>
      <c r="LI334" s="144"/>
      <c r="LJ334" s="144"/>
      <c r="LK334" s="144"/>
      <c r="LL334" s="144"/>
      <c r="LM334" s="144"/>
      <c r="LN334" s="144"/>
      <c r="LO334" s="144"/>
      <c r="LP334" s="144"/>
      <c r="OG334" s="144"/>
      <c r="OH334" s="144"/>
      <c r="OI334" s="144"/>
      <c r="OJ334" s="144"/>
      <c r="OK334" s="144"/>
      <c r="OL334" s="144"/>
      <c r="OM334" s="144"/>
      <c r="ON334" s="144"/>
      <c r="OO334" s="144"/>
      <c r="OP334" s="144"/>
      <c r="OQ334" s="144"/>
      <c r="OR334" s="144"/>
      <c r="OS334" s="144"/>
      <c r="OT334" s="144"/>
      <c r="OU334" s="144"/>
    </row>
    <row r="335" spans="1:411">
      <c r="A335">
        <v>56</v>
      </c>
      <c r="B335">
        <v>647</v>
      </c>
      <c r="C335" t="s">
        <v>85</v>
      </c>
      <c r="D335" t="s">
        <v>421</v>
      </c>
      <c r="E335" s="257" t="s">
        <v>121</v>
      </c>
      <c r="F335" t="s">
        <v>84</v>
      </c>
      <c r="G335">
        <v>2</v>
      </c>
      <c r="H335">
        <v>908.93100000000004</v>
      </c>
      <c r="I335">
        <v>906.52</v>
      </c>
      <c r="J335">
        <v>902.67200000000003</v>
      </c>
      <c r="K335">
        <v>898.98400000000004</v>
      </c>
      <c r="L335">
        <v>893.48299999999995</v>
      </c>
      <c r="M335" s="258" t="s">
        <v>1350</v>
      </c>
      <c r="N335" s="258" t="s">
        <v>1351</v>
      </c>
      <c r="O335" s="5" t="s">
        <v>1827</v>
      </c>
      <c r="BM335" s="144"/>
      <c r="BN335" s="144"/>
      <c r="BO335" s="144"/>
      <c r="BP335" s="144"/>
      <c r="BQ335" s="144"/>
      <c r="BR335" s="144"/>
      <c r="BS335" s="144"/>
      <c r="BT335" s="144"/>
      <c r="BU335" s="144"/>
      <c r="BV335" s="144"/>
      <c r="BW335" s="144"/>
      <c r="BX335" s="144"/>
      <c r="BY335" s="144"/>
      <c r="BZ335" s="144"/>
      <c r="CA335" s="144"/>
      <c r="ER335" s="144"/>
      <c r="ES335" s="144"/>
      <c r="ET335" s="144"/>
      <c r="EU335" s="144"/>
      <c r="EV335" s="144"/>
      <c r="EW335" s="144"/>
      <c r="EX335" s="144"/>
      <c r="EY335" s="144"/>
      <c r="EZ335" s="144"/>
      <c r="FA335" s="144"/>
      <c r="FB335" s="144"/>
      <c r="FC335" s="144"/>
      <c r="FD335" s="144"/>
      <c r="FE335" s="144"/>
      <c r="FF335" s="144"/>
      <c r="HW335" s="144"/>
      <c r="HX335" s="144"/>
      <c r="HY335" s="144"/>
      <c r="HZ335" s="144"/>
      <c r="IA335" s="144"/>
      <c r="IB335" s="144"/>
      <c r="IC335" s="144"/>
      <c r="ID335" s="144"/>
      <c r="IE335" s="144"/>
      <c r="IF335" s="144"/>
      <c r="IG335" s="144"/>
      <c r="IH335" s="144"/>
      <c r="II335" s="144"/>
      <c r="IJ335" s="144"/>
      <c r="IK335" s="144"/>
      <c r="LB335" s="144"/>
      <c r="LC335" s="144"/>
      <c r="LD335" s="144"/>
      <c r="LE335" s="144"/>
      <c r="LF335" s="144"/>
      <c r="LG335" s="144"/>
      <c r="LH335" s="144"/>
      <c r="LI335" s="144"/>
      <c r="LJ335" s="144"/>
      <c r="LK335" s="144"/>
      <c r="LL335" s="144"/>
      <c r="LM335" s="144"/>
      <c r="LN335" s="144"/>
      <c r="LO335" s="144"/>
      <c r="LP335" s="144"/>
      <c r="OG335" s="144"/>
      <c r="OH335" s="144"/>
      <c r="OI335" s="144"/>
      <c r="OJ335" s="144"/>
      <c r="OK335" s="144"/>
      <c r="OL335" s="144"/>
      <c r="OM335" s="144"/>
      <c r="ON335" s="144"/>
      <c r="OO335" s="144"/>
      <c r="OP335" s="144"/>
      <c r="OQ335" s="144"/>
      <c r="OR335" s="144"/>
      <c r="OS335" s="144"/>
      <c r="OT335" s="144"/>
      <c r="OU335" s="144"/>
    </row>
    <row r="336" spans="1:411">
      <c r="A336">
        <v>56</v>
      </c>
      <c r="B336">
        <v>648</v>
      </c>
      <c r="C336" t="s">
        <v>85</v>
      </c>
      <c r="D336" t="s">
        <v>421</v>
      </c>
      <c r="E336" s="257" t="s">
        <v>789</v>
      </c>
      <c r="F336" t="s">
        <v>84</v>
      </c>
      <c r="G336">
        <v>2</v>
      </c>
      <c r="H336">
        <v>908.78599999999994</v>
      </c>
      <c r="I336">
        <v>906.34100000000001</v>
      </c>
      <c r="J336">
        <v>902.67200000000003</v>
      </c>
      <c r="K336">
        <v>898.98400000000004</v>
      </c>
      <c r="L336">
        <v>893.48299999999995</v>
      </c>
      <c r="M336" s="258" t="s">
        <v>1350</v>
      </c>
      <c r="N336" s="258" t="s">
        <v>1351</v>
      </c>
      <c r="O336" s="5" t="s">
        <v>1828</v>
      </c>
      <c r="BM336" s="144"/>
      <c r="BN336" s="144"/>
      <c r="BO336" s="144"/>
      <c r="BP336" s="144"/>
      <c r="BQ336" s="144"/>
      <c r="BR336" s="144"/>
      <c r="BS336" s="144"/>
      <c r="BT336" s="144"/>
      <c r="BU336" s="144"/>
      <c r="BV336" s="144"/>
      <c r="BW336" s="144"/>
      <c r="BX336" s="144"/>
      <c r="BY336" s="144"/>
      <c r="BZ336" s="144"/>
      <c r="CA336" s="144"/>
      <c r="ER336" s="144"/>
      <c r="ES336" s="144"/>
      <c r="ET336" s="144"/>
      <c r="EU336" s="144"/>
      <c r="EV336" s="144"/>
      <c r="EW336" s="144"/>
      <c r="EX336" s="144"/>
      <c r="EY336" s="144"/>
      <c r="EZ336" s="144"/>
      <c r="FA336" s="144"/>
      <c r="FB336" s="144"/>
      <c r="FC336" s="144"/>
      <c r="FD336" s="144"/>
      <c r="FE336" s="144"/>
      <c r="FF336" s="144"/>
      <c r="HW336" s="144"/>
      <c r="HX336" s="144"/>
      <c r="HY336" s="144"/>
      <c r="HZ336" s="144"/>
      <c r="IA336" s="144"/>
      <c r="IB336" s="144"/>
      <c r="IC336" s="144"/>
      <c r="ID336" s="144"/>
      <c r="IE336" s="144"/>
      <c r="IF336" s="144"/>
      <c r="IG336" s="144"/>
      <c r="IH336" s="144"/>
      <c r="II336" s="144"/>
      <c r="IJ336" s="144"/>
      <c r="IK336" s="144"/>
      <c r="LB336" s="144"/>
      <c r="LC336" s="144"/>
      <c r="LD336" s="144"/>
      <c r="LE336" s="144"/>
      <c r="LF336" s="144"/>
      <c r="LG336" s="144"/>
      <c r="LH336" s="144"/>
      <c r="LI336" s="144"/>
      <c r="LJ336" s="144"/>
      <c r="LK336" s="144"/>
      <c r="LL336" s="144"/>
      <c r="LM336" s="144"/>
      <c r="LN336" s="144"/>
      <c r="LO336" s="144"/>
      <c r="LP336" s="144"/>
      <c r="OG336" s="144"/>
      <c r="OH336" s="144"/>
      <c r="OI336" s="144"/>
      <c r="OJ336" s="144"/>
      <c r="OK336" s="144"/>
      <c r="OL336" s="144"/>
      <c r="OM336" s="144"/>
      <c r="ON336" s="144"/>
      <c r="OO336" s="144"/>
      <c r="OP336" s="144"/>
      <c r="OQ336" s="144"/>
      <c r="OR336" s="144"/>
      <c r="OS336" s="144"/>
      <c r="OT336" s="144"/>
      <c r="OU336" s="144"/>
    </row>
    <row r="337" spans="1:411">
      <c r="A337">
        <v>56</v>
      </c>
      <c r="B337">
        <v>649</v>
      </c>
      <c r="C337" t="s">
        <v>85</v>
      </c>
      <c r="D337" t="s">
        <v>421</v>
      </c>
      <c r="E337" s="257" t="s">
        <v>787</v>
      </c>
      <c r="F337" t="s">
        <v>84</v>
      </c>
      <c r="G337">
        <v>2</v>
      </c>
      <c r="H337">
        <v>907.65300000000002</v>
      </c>
      <c r="I337">
        <v>905.17499999999995</v>
      </c>
      <c r="J337">
        <v>902.08199999999999</v>
      </c>
      <c r="K337">
        <v>898.27</v>
      </c>
      <c r="L337">
        <v>893.08600000000001</v>
      </c>
      <c r="M337" s="258" t="s">
        <v>1350</v>
      </c>
      <c r="N337" s="258" t="s">
        <v>1351</v>
      </c>
      <c r="O337" s="5" t="s">
        <v>1829</v>
      </c>
      <c r="BM337" s="144"/>
      <c r="BN337" s="144"/>
      <c r="BO337" s="144"/>
      <c r="BP337" s="144"/>
      <c r="BQ337" s="144"/>
      <c r="BR337" s="144"/>
      <c r="BS337" s="144"/>
      <c r="BT337" s="144"/>
      <c r="BU337" s="144"/>
      <c r="BV337" s="144"/>
      <c r="BW337" s="144"/>
      <c r="BX337" s="144"/>
      <c r="BY337" s="144"/>
      <c r="BZ337" s="144"/>
      <c r="CA337" s="144"/>
      <c r="ER337" s="144"/>
      <c r="ES337" s="144"/>
      <c r="ET337" s="144"/>
      <c r="EU337" s="144"/>
      <c r="EV337" s="144"/>
      <c r="EW337" s="144"/>
      <c r="EX337" s="144"/>
      <c r="EY337" s="144"/>
      <c r="EZ337" s="144"/>
      <c r="FA337" s="144"/>
      <c r="FB337" s="144"/>
      <c r="FC337" s="144"/>
      <c r="FD337" s="144"/>
      <c r="FE337" s="144"/>
      <c r="FF337" s="144"/>
      <c r="HW337" s="144"/>
      <c r="HX337" s="144"/>
      <c r="HY337" s="144"/>
      <c r="HZ337" s="144"/>
      <c r="IA337" s="144"/>
      <c r="IB337" s="144"/>
      <c r="IC337" s="144"/>
      <c r="ID337" s="144"/>
      <c r="IE337" s="144"/>
      <c r="IF337" s="144"/>
      <c r="IG337" s="144"/>
      <c r="IH337" s="144"/>
      <c r="II337" s="144"/>
      <c r="IJ337" s="144"/>
      <c r="IK337" s="144"/>
      <c r="LB337" s="144"/>
      <c r="LC337" s="144"/>
      <c r="LD337" s="144"/>
      <c r="LE337" s="144"/>
      <c r="LF337" s="144"/>
      <c r="LG337" s="144"/>
      <c r="LH337" s="144"/>
      <c r="LI337" s="144"/>
      <c r="LJ337" s="144"/>
      <c r="LK337" s="144"/>
      <c r="LL337" s="144"/>
      <c r="LM337" s="144"/>
      <c r="LN337" s="144"/>
      <c r="LO337" s="144"/>
      <c r="LP337" s="144"/>
      <c r="OG337" s="144"/>
      <c r="OH337" s="144"/>
      <c r="OI337" s="144"/>
      <c r="OJ337" s="144"/>
      <c r="OK337" s="144"/>
      <c r="OL337" s="144"/>
      <c r="OM337" s="144"/>
      <c r="ON337" s="144"/>
      <c r="OO337" s="144"/>
      <c r="OP337" s="144"/>
      <c r="OQ337" s="144"/>
      <c r="OR337" s="144"/>
      <c r="OS337" s="144"/>
      <c r="OT337" s="144"/>
      <c r="OU337" s="144"/>
    </row>
    <row r="338" spans="1:411">
      <c r="A338">
        <v>57</v>
      </c>
      <c r="B338">
        <v>650</v>
      </c>
      <c r="C338" t="s">
        <v>85</v>
      </c>
      <c r="D338" t="s">
        <v>421</v>
      </c>
      <c r="E338" s="257" t="s">
        <v>76</v>
      </c>
      <c r="F338" t="s">
        <v>84</v>
      </c>
      <c r="G338">
        <v>2</v>
      </c>
      <c r="H338">
        <v>905.72199999999998</v>
      </c>
      <c r="I338">
        <v>902.56899999999996</v>
      </c>
      <c r="J338">
        <v>899.86699999999996</v>
      </c>
      <c r="K338">
        <v>896.09199999999998</v>
      </c>
      <c r="L338">
        <v>891.01900000000001</v>
      </c>
      <c r="M338" s="258" t="s">
        <v>1350</v>
      </c>
      <c r="N338" s="258" t="s">
        <v>1351</v>
      </c>
      <c r="O338" s="5" t="s">
        <v>1830</v>
      </c>
      <c r="BM338" s="144"/>
      <c r="BN338" s="144"/>
      <c r="BO338" s="144"/>
      <c r="BP338" s="144"/>
      <c r="BQ338" s="144"/>
      <c r="BR338" s="144"/>
      <c r="BS338" s="144"/>
      <c r="BT338" s="144"/>
      <c r="BU338" s="144"/>
      <c r="BV338" s="144"/>
      <c r="BW338" s="144"/>
      <c r="BX338" s="144"/>
      <c r="BY338" s="144"/>
      <c r="BZ338" s="144"/>
      <c r="CA338" s="144"/>
      <c r="ER338" s="144"/>
      <c r="ES338" s="144"/>
      <c r="ET338" s="144"/>
      <c r="EU338" s="144"/>
      <c r="EV338" s="144"/>
      <c r="EW338" s="144"/>
      <c r="EX338" s="144"/>
      <c r="EY338" s="144"/>
      <c r="EZ338" s="144"/>
      <c r="FA338" s="144"/>
      <c r="FB338" s="144"/>
      <c r="FC338" s="144"/>
      <c r="FD338" s="144"/>
      <c r="FE338" s="144"/>
      <c r="FF338" s="144"/>
      <c r="HW338" s="144"/>
      <c r="HX338" s="144"/>
      <c r="HY338" s="144"/>
      <c r="HZ338" s="144"/>
      <c r="IA338" s="144"/>
      <c r="IB338" s="144"/>
      <c r="IC338" s="144"/>
      <c r="ID338" s="144"/>
      <c r="IE338" s="144"/>
      <c r="IF338" s="144"/>
      <c r="IG338" s="144"/>
      <c r="IH338" s="144"/>
      <c r="II338" s="144"/>
      <c r="IJ338" s="144"/>
      <c r="IK338" s="144"/>
      <c r="LB338" s="144"/>
      <c r="LC338" s="144"/>
      <c r="LD338" s="144"/>
      <c r="LE338" s="144"/>
      <c r="LF338" s="144"/>
      <c r="LG338" s="144"/>
      <c r="LH338" s="144"/>
      <c r="LI338" s="144"/>
      <c r="LJ338" s="144"/>
      <c r="LK338" s="144"/>
      <c r="LL338" s="144"/>
      <c r="LM338" s="144"/>
      <c r="LN338" s="144"/>
      <c r="LO338" s="144"/>
      <c r="LP338" s="144"/>
      <c r="OG338" s="144"/>
      <c r="OH338" s="144"/>
      <c r="OI338" s="144"/>
      <c r="OJ338" s="144"/>
      <c r="OK338" s="144"/>
      <c r="OL338" s="144"/>
      <c r="OM338" s="144"/>
      <c r="ON338" s="144"/>
      <c r="OO338" s="144"/>
      <c r="OP338" s="144"/>
      <c r="OQ338" s="144"/>
      <c r="OR338" s="144"/>
      <c r="OS338" s="144"/>
      <c r="OT338" s="144"/>
      <c r="OU338" s="144"/>
    </row>
    <row r="339" spans="1:411">
      <c r="A339">
        <v>56</v>
      </c>
      <c r="B339">
        <v>651</v>
      </c>
      <c r="C339" t="s">
        <v>85</v>
      </c>
      <c r="D339" t="s">
        <v>421</v>
      </c>
      <c r="E339" s="257" t="s">
        <v>797</v>
      </c>
      <c r="F339" t="s">
        <v>84</v>
      </c>
      <c r="G339">
        <v>2</v>
      </c>
      <c r="H339">
        <v>905.94399999999996</v>
      </c>
      <c r="I339">
        <v>903.995</v>
      </c>
      <c r="J339">
        <v>901.005</v>
      </c>
      <c r="K339">
        <v>897.69500000000005</v>
      </c>
      <c r="L339">
        <v>891.98800000000006</v>
      </c>
      <c r="M339" s="258" t="s">
        <v>1350</v>
      </c>
      <c r="N339" s="258" t="s">
        <v>1351</v>
      </c>
      <c r="O339" s="5" t="s">
        <v>1831</v>
      </c>
      <c r="BM339" s="144"/>
      <c r="BN339" s="144"/>
      <c r="BO339" s="144"/>
      <c r="BP339" s="144"/>
      <c r="BQ339" s="144"/>
      <c r="BR339" s="144"/>
      <c r="BS339" s="144"/>
      <c r="BT339" s="144"/>
      <c r="BU339" s="144"/>
      <c r="BV339" s="144"/>
      <c r="BW339" s="144"/>
      <c r="BX339" s="144"/>
      <c r="BY339" s="144"/>
      <c r="BZ339" s="144"/>
      <c r="CA339" s="144"/>
      <c r="ER339" s="144"/>
      <c r="ES339" s="144"/>
      <c r="ET339" s="144"/>
      <c r="EU339" s="144"/>
      <c r="EV339" s="144"/>
      <c r="EW339" s="144"/>
      <c r="EX339" s="144"/>
      <c r="EY339" s="144"/>
      <c r="EZ339" s="144"/>
      <c r="FA339" s="144"/>
      <c r="FB339" s="144"/>
      <c r="FC339" s="144"/>
      <c r="FD339" s="144"/>
      <c r="FE339" s="144"/>
      <c r="FF339" s="144"/>
      <c r="HW339" s="144"/>
      <c r="HX339" s="144"/>
      <c r="HY339" s="144"/>
      <c r="HZ339" s="144"/>
      <c r="IA339" s="144"/>
      <c r="IB339" s="144"/>
      <c r="IC339" s="144"/>
      <c r="ID339" s="144"/>
      <c r="IE339" s="144"/>
      <c r="IF339" s="144"/>
      <c r="IG339" s="144"/>
      <c r="IH339" s="144"/>
      <c r="II339" s="144"/>
      <c r="IJ339" s="144"/>
      <c r="IK339" s="144"/>
      <c r="LB339" s="144"/>
      <c r="LC339" s="144"/>
      <c r="LD339" s="144"/>
      <c r="LE339" s="144"/>
      <c r="LF339" s="144"/>
      <c r="LG339" s="144"/>
      <c r="LH339" s="144"/>
      <c r="LI339" s="144"/>
      <c r="LJ339" s="144"/>
      <c r="LK339" s="144"/>
      <c r="LL339" s="144"/>
      <c r="LM339" s="144"/>
      <c r="LN339" s="144"/>
      <c r="LO339" s="144"/>
      <c r="LP339" s="144"/>
      <c r="OG339" s="144"/>
      <c r="OH339" s="144"/>
      <c r="OI339" s="144"/>
      <c r="OJ339" s="144"/>
      <c r="OK339" s="144"/>
      <c r="OL339" s="144"/>
      <c r="OM339" s="144"/>
      <c r="ON339" s="144"/>
      <c r="OO339" s="144"/>
      <c r="OP339" s="144"/>
      <c r="OQ339" s="144"/>
      <c r="OR339" s="144"/>
      <c r="OS339" s="144"/>
      <c r="OT339" s="144"/>
      <c r="OU339" s="144"/>
    </row>
    <row r="340" spans="1:411">
      <c r="A340">
        <v>56</v>
      </c>
      <c r="B340">
        <v>653</v>
      </c>
      <c r="C340" t="s">
        <v>85</v>
      </c>
      <c r="D340" t="s">
        <v>421</v>
      </c>
      <c r="E340" s="257" t="s">
        <v>104</v>
      </c>
      <c r="F340" t="s">
        <v>84</v>
      </c>
      <c r="G340">
        <v>2</v>
      </c>
      <c r="H340">
        <v>905.94399999999996</v>
      </c>
      <c r="I340">
        <v>903.51499999999999</v>
      </c>
      <c r="J340">
        <v>901.005</v>
      </c>
      <c r="K340">
        <v>897.69500000000005</v>
      </c>
      <c r="L340">
        <v>891.98800000000006</v>
      </c>
      <c r="M340" s="258" t="s">
        <v>1350</v>
      </c>
      <c r="N340" s="258" t="s">
        <v>1351</v>
      </c>
      <c r="O340" s="5" t="s">
        <v>1832</v>
      </c>
      <c r="BM340" s="144"/>
      <c r="BN340" s="144"/>
      <c r="BO340" s="144"/>
      <c r="BP340" s="144"/>
      <c r="BQ340" s="144"/>
      <c r="BR340" s="144"/>
      <c r="BS340" s="144"/>
      <c r="BT340" s="144"/>
      <c r="BU340" s="144"/>
      <c r="BV340" s="144"/>
      <c r="BW340" s="144"/>
      <c r="BX340" s="144"/>
      <c r="BY340" s="144"/>
      <c r="BZ340" s="144"/>
      <c r="CA340" s="144"/>
      <c r="ER340" s="144"/>
      <c r="ES340" s="144"/>
      <c r="ET340" s="144"/>
      <c r="EU340" s="144"/>
      <c r="EV340" s="144"/>
      <c r="EW340" s="144"/>
      <c r="EX340" s="144"/>
      <c r="EY340" s="144"/>
      <c r="EZ340" s="144"/>
      <c r="FA340" s="144"/>
      <c r="FB340" s="144"/>
      <c r="FC340" s="144"/>
      <c r="FD340" s="144"/>
      <c r="FE340" s="144"/>
      <c r="FF340" s="144"/>
      <c r="HW340" s="144"/>
      <c r="HX340" s="144"/>
      <c r="HY340" s="144"/>
      <c r="HZ340" s="144"/>
      <c r="IA340" s="144"/>
      <c r="IB340" s="144"/>
      <c r="IC340" s="144"/>
      <c r="ID340" s="144"/>
      <c r="IE340" s="144"/>
      <c r="IF340" s="144"/>
      <c r="IG340" s="144"/>
      <c r="IH340" s="144"/>
      <c r="II340" s="144"/>
      <c r="IJ340" s="144"/>
      <c r="IK340" s="144"/>
      <c r="LB340" s="144"/>
      <c r="LC340" s="144"/>
      <c r="LD340" s="144"/>
      <c r="LE340" s="144"/>
      <c r="LF340" s="144"/>
      <c r="LG340" s="144"/>
      <c r="LH340" s="144"/>
      <c r="LI340" s="144"/>
      <c r="LJ340" s="144"/>
      <c r="LK340" s="144"/>
      <c r="LL340" s="144"/>
      <c r="LM340" s="144"/>
      <c r="LN340" s="144"/>
      <c r="LO340" s="144"/>
      <c r="LP340" s="144"/>
      <c r="OG340" s="144"/>
      <c r="OH340" s="144"/>
      <c r="OI340" s="144"/>
      <c r="OJ340" s="144"/>
      <c r="OK340" s="144"/>
      <c r="OL340" s="144"/>
      <c r="OM340" s="144"/>
      <c r="ON340" s="144"/>
      <c r="OO340" s="144"/>
      <c r="OP340" s="144"/>
      <c r="OQ340" s="144"/>
      <c r="OR340" s="144"/>
      <c r="OS340" s="144"/>
      <c r="OT340" s="144"/>
      <c r="OU340" s="144"/>
    </row>
    <row r="341" spans="1:411">
      <c r="A341">
        <v>56</v>
      </c>
      <c r="B341">
        <v>652</v>
      </c>
      <c r="C341" t="s">
        <v>85</v>
      </c>
      <c r="D341" t="s">
        <v>421</v>
      </c>
      <c r="E341" s="257" t="s">
        <v>102</v>
      </c>
      <c r="F341" t="s">
        <v>84</v>
      </c>
      <c r="G341">
        <v>2</v>
      </c>
      <c r="H341">
        <v>906.34100000000001</v>
      </c>
      <c r="I341">
        <v>903.51499999999999</v>
      </c>
      <c r="J341">
        <v>900.82600000000002</v>
      </c>
      <c r="K341">
        <v>897.39</v>
      </c>
      <c r="L341">
        <v>891.84299999999996</v>
      </c>
      <c r="M341" s="258" t="s">
        <v>1350</v>
      </c>
      <c r="N341" s="258" t="s">
        <v>1351</v>
      </c>
      <c r="O341" s="5" t="s">
        <v>1833</v>
      </c>
      <c r="BM341" s="144"/>
      <c r="BN341" s="144"/>
      <c r="BO341" s="144"/>
      <c r="BP341" s="144"/>
      <c r="BQ341" s="144"/>
      <c r="BR341" s="144"/>
      <c r="BS341" s="144"/>
      <c r="BT341" s="144"/>
      <c r="BU341" s="144"/>
      <c r="BV341" s="144"/>
      <c r="BW341" s="144"/>
      <c r="BX341" s="144"/>
      <c r="BY341" s="144"/>
      <c r="BZ341" s="144"/>
      <c r="CA341" s="144"/>
      <c r="ER341" s="144"/>
      <c r="ES341" s="144"/>
      <c r="ET341" s="144"/>
      <c r="EU341" s="144"/>
      <c r="EV341" s="144"/>
      <c r="EW341" s="144"/>
      <c r="EX341" s="144"/>
      <c r="EY341" s="144"/>
      <c r="EZ341" s="144"/>
      <c r="FA341" s="144"/>
      <c r="FB341" s="144"/>
      <c r="FC341" s="144"/>
      <c r="FD341" s="144"/>
      <c r="FE341" s="144"/>
      <c r="FF341" s="144"/>
      <c r="HW341" s="144"/>
      <c r="HX341" s="144"/>
      <c r="HY341" s="144"/>
      <c r="HZ341" s="144"/>
      <c r="IA341" s="144"/>
      <c r="IB341" s="144"/>
      <c r="IC341" s="144"/>
      <c r="ID341" s="144"/>
      <c r="IE341" s="144"/>
      <c r="IF341" s="144"/>
      <c r="IG341" s="144"/>
      <c r="IH341" s="144"/>
      <c r="II341" s="144"/>
      <c r="IJ341" s="144"/>
      <c r="IK341" s="144"/>
      <c r="LB341" s="144"/>
      <c r="LC341" s="144"/>
      <c r="LD341" s="144"/>
      <c r="LE341" s="144"/>
      <c r="LF341" s="144"/>
      <c r="LG341" s="144"/>
      <c r="LH341" s="144"/>
      <c r="LI341" s="144"/>
      <c r="LJ341" s="144"/>
      <c r="LK341" s="144"/>
      <c r="LL341" s="144"/>
      <c r="LM341" s="144"/>
      <c r="LN341" s="144"/>
      <c r="LO341" s="144"/>
      <c r="LP341" s="144"/>
      <c r="OG341" s="144"/>
      <c r="OH341" s="144"/>
      <c r="OI341" s="144"/>
      <c r="OJ341" s="144"/>
      <c r="OK341" s="144"/>
      <c r="OL341" s="144"/>
      <c r="OM341" s="144"/>
      <c r="ON341" s="144"/>
      <c r="OO341" s="144"/>
      <c r="OP341" s="144"/>
      <c r="OQ341" s="144"/>
      <c r="OR341" s="144"/>
      <c r="OS341" s="144"/>
      <c r="OT341" s="144"/>
      <c r="OU341" s="144"/>
    </row>
    <row r="342" spans="1:411">
      <c r="A342">
        <v>56</v>
      </c>
      <c r="B342">
        <v>654</v>
      </c>
      <c r="C342" t="s">
        <v>85</v>
      </c>
      <c r="D342" t="s">
        <v>421</v>
      </c>
      <c r="E342" s="257" t="s">
        <v>390</v>
      </c>
      <c r="F342" t="s">
        <v>84</v>
      </c>
      <c r="G342">
        <v>2</v>
      </c>
      <c r="H342">
        <v>906.34100000000001</v>
      </c>
      <c r="I342">
        <v>903.51499999999999</v>
      </c>
      <c r="J342">
        <v>900.82600000000002</v>
      </c>
      <c r="K342">
        <v>897.13800000000003</v>
      </c>
      <c r="L342">
        <v>891.69799999999998</v>
      </c>
      <c r="M342" s="258" t="s">
        <v>1350</v>
      </c>
      <c r="N342" s="258" t="s">
        <v>1351</v>
      </c>
      <c r="O342" s="5" t="s">
        <v>1834</v>
      </c>
      <c r="BM342" s="144"/>
      <c r="BN342" s="144"/>
      <c r="BO342" s="144"/>
      <c r="BP342" s="144"/>
      <c r="BQ342" s="144"/>
      <c r="BR342" s="144"/>
      <c r="BS342" s="144"/>
      <c r="BT342" s="144"/>
      <c r="BU342" s="144"/>
      <c r="BV342" s="144"/>
      <c r="BW342" s="144"/>
      <c r="BX342" s="144"/>
      <c r="BY342" s="144"/>
      <c r="BZ342" s="144"/>
      <c r="CA342" s="144"/>
      <c r="ER342" s="144"/>
      <c r="ES342" s="144"/>
      <c r="ET342" s="144"/>
      <c r="EU342" s="144"/>
      <c r="EV342" s="144"/>
      <c r="EW342" s="144"/>
      <c r="EX342" s="144"/>
      <c r="EY342" s="144"/>
      <c r="EZ342" s="144"/>
      <c r="FA342" s="144"/>
      <c r="FB342" s="144"/>
      <c r="FC342" s="144"/>
      <c r="FD342" s="144"/>
      <c r="FE342" s="144"/>
      <c r="FF342" s="144"/>
      <c r="HW342" s="144"/>
      <c r="HX342" s="144"/>
      <c r="HY342" s="144"/>
      <c r="HZ342" s="144"/>
      <c r="IA342" s="144"/>
      <c r="IB342" s="144"/>
      <c r="IC342" s="144"/>
      <c r="ID342" s="144"/>
      <c r="IE342" s="144"/>
      <c r="IF342" s="144"/>
      <c r="IG342" s="144"/>
      <c r="IH342" s="144"/>
      <c r="II342" s="144"/>
      <c r="IJ342" s="144"/>
      <c r="IK342" s="144"/>
      <c r="LB342" s="144"/>
      <c r="LC342" s="144"/>
      <c r="LD342" s="144"/>
      <c r="LE342" s="144"/>
      <c r="LF342" s="144"/>
      <c r="LG342" s="144"/>
      <c r="LH342" s="144"/>
      <c r="LI342" s="144"/>
      <c r="LJ342" s="144"/>
      <c r="LK342" s="144"/>
      <c r="LL342" s="144"/>
      <c r="LM342" s="144"/>
      <c r="LN342" s="144"/>
      <c r="LO342" s="144"/>
      <c r="LP342" s="144"/>
      <c r="OG342" s="144"/>
      <c r="OH342" s="144"/>
      <c r="OI342" s="144"/>
      <c r="OJ342" s="144"/>
      <c r="OK342" s="144"/>
      <c r="OL342" s="144"/>
      <c r="OM342" s="144"/>
      <c r="ON342" s="144"/>
      <c r="OO342" s="144"/>
      <c r="OP342" s="144"/>
      <c r="OQ342" s="144"/>
      <c r="OR342" s="144"/>
      <c r="OS342" s="144"/>
      <c r="OT342" s="144"/>
      <c r="OU342" s="144"/>
    </row>
    <row r="343" spans="1:411">
      <c r="A343">
        <v>56</v>
      </c>
      <c r="B343">
        <v>655</v>
      </c>
      <c r="C343" t="s">
        <v>85</v>
      </c>
      <c r="D343" t="s">
        <v>421</v>
      </c>
      <c r="E343" s="257" t="s">
        <v>798</v>
      </c>
      <c r="F343" t="s">
        <v>84</v>
      </c>
      <c r="G343">
        <v>2</v>
      </c>
      <c r="H343">
        <v>905.62099999999998</v>
      </c>
      <c r="I343">
        <v>902.97400000000005</v>
      </c>
      <c r="J343">
        <v>900.64800000000002</v>
      </c>
      <c r="K343">
        <v>896.97199999999998</v>
      </c>
      <c r="L343">
        <v>891.66499999999996</v>
      </c>
      <c r="M343" s="258" t="s">
        <v>1350</v>
      </c>
      <c r="N343" s="258" t="s">
        <v>1351</v>
      </c>
      <c r="O343" s="5" t="s">
        <v>1835</v>
      </c>
      <c r="BM343" s="144"/>
      <c r="BN343" s="144"/>
      <c r="BO343" s="144"/>
      <c r="BP343" s="144"/>
      <c r="BQ343" s="144"/>
      <c r="BR343" s="144"/>
      <c r="BS343" s="144"/>
      <c r="BT343" s="144"/>
      <c r="BU343" s="144"/>
      <c r="BV343" s="144"/>
      <c r="BW343" s="144"/>
      <c r="BX343" s="144"/>
      <c r="BY343" s="144"/>
      <c r="BZ343" s="144"/>
      <c r="CA343" s="144"/>
      <c r="ER343" s="144"/>
      <c r="ES343" s="144"/>
      <c r="ET343" s="144"/>
      <c r="EU343" s="144"/>
      <c r="EV343" s="144"/>
      <c r="EW343" s="144"/>
      <c r="EX343" s="144"/>
      <c r="EY343" s="144"/>
      <c r="EZ343" s="144"/>
      <c r="FA343" s="144"/>
      <c r="FB343" s="144"/>
      <c r="FC343" s="144"/>
      <c r="FD343" s="144"/>
      <c r="FE343" s="144"/>
      <c r="FF343" s="144"/>
      <c r="HW343" s="144"/>
      <c r="HX343" s="144"/>
      <c r="HY343" s="144"/>
      <c r="HZ343" s="144"/>
      <c r="IA343" s="144"/>
      <c r="IB343" s="144"/>
      <c r="IC343" s="144"/>
      <c r="ID343" s="144"/>
      <c r="IE343" s="144"/>
      <c r="IF343" s="144"/>
      <c r="IG343" s="144"/>
      <c r="IH343" s="144"/>
      <c r="II343" s="144"/>
      <c r="IJ343" s="144"/>
      <c r="IK343" s="144"/>
      <c r="LB343" s="144"/>
      <c r="LC343" s="144"/>
      <c r="LD343" s="144"/>
      <c r="LE343" s="144"/>
      <c r="LF343" s="144"/>
      <c r="LG343" s="144"/>
      <c r="LH343" s="144"/>
      <c r="LI343" s="144"/>
      <c r="LJ343" s="144"/>
      <c r="LK343" s="144"/>
      <c r="LL343" s="144"/>
      <c r="LM343" s="144"/>
      <c r="LN343" s="144"/>
      <c r="LO343" s="144"/>
      <c r="LP343" s="144"/>
      <c r="OG343" s="144"/>
      <c r="OH343" s="144"/>
      <c r="OI343" s="144"/>
      <c r="OJ343" s="144"/>
      <c r="OK343" s="144"/>
      <c r="OL343" s="144"/>
      <c r="OM343" s="144"/>
      <c r="ON343" s="144"/>
      <c r="OO343" s="144"/>
      <c r="OP343" s="144"/>
      <c r="OQ343" s="144"/>
      <c r="OR343" s="144"/>
      <c r="OS343" s="144"/>
      <c r="OT343" s="144"/>
      <c r="OU343" s="144"/>
    </row>
    <row r="344" spans="1:411">
      <c r="A344">
        <v>56</v>
      </c>
      <c r="B344">
        <v>656</v>
      </c>
      <c r="C344" t="s">
        <v>85</v>
      </c>
      <c r="D344" t="s">
        <v>421</v>
      </c>
      <c r="E344" s="257" t="s">
        <v>790</v>
      </c>
      <c r="F344" t="s">
        <v>84</v>
      </c>
      <c r="G344">
        <v>2</v>
      </c>
      <c r="H344">
        <v>904.74900000000002</v>
      </c>
      <c r="I344">
        <v>902.67200000000003</v>
      </c>
      <c r="J344">
        <v>900.27300000000002</v>
      </c>
      <c r="K344">
        <v>896.57600000000002</v>
      </c>
      <c r="L344">
        <v>891.26800000000003</v>
      </c>
      <c r="M344" s="258" t="s">
        <v>1350</v>
      </c>
      <c r="N344" s="258" t="s">
        <v>1351</v>
      </c>
      <c r="O344" s="5" t="s">
        <v>1836</v>
      </c>
      <c r="BM344" s="144"/>
      <c r="BN344" s="144"/>
      <c r="BO344" s="144"/>
      <c r="BP344" s="144"/>
      <c r="BQ344" s="144"/>
      <c r="BR344" s="144"/>
      <c r="BS344" s="144"/>
      <c r="BT344" s="144"/>
      <c r="BU344" s="144"/>
      <c r="BV344" s="144"/>
      <c r="BW344" s="144"/>
      <c r="BX344" s="144"/>
      <c r="BY344" s="144"/>
      <c r="BZ344" s="144"/>
      <c r="CA344" s="144"/>
      <c r="ER344" s="144"/>
      <c r="ES344" s="144"/>
      <c r="ET344" s="144"/>
      <c r="EU344" s="144"/>
      <c r="EV344" s="144"/>
      <c r="EW344" s="144"/>
      <c r="EX344" s="144"/>
      <c r="EY344" s="144"/>
      <c r="EZ344" s="144"/>
      <c r="FA344" s="144"/>
      <c r="FB344" s="144"/>
      <c r="FC344" s="144"/>
      <c r="FD344" s="144"/>
      <c r="FE344" s="144"/>
      <c r="FF344" s="144"/>
      <c r="HW344" s="144"/>
      <c r="HX344" s="144"/>
      <c r="HY344" s="144"/>
      <c r="HZ344" s="144"/>
      <c r="IA344" s="144"/>
      <c r="IB344" s="144"/>
      <c r="IC344" s="144"/>
      <c r="ID344" s="144"/>
      <c r="IE344" s="144"/>
      <c r="IF344" s="144"/>
      <c r="IG344" s="144"/>
      <c r="IH344" s="144"/>
      <c r="II344" s="144"/>
      <c r="IJ344" s="144"/>
      <c r="IK344" s="144"/>
      <c r="LB344" s="144"/>
      <c r="LC344" s="144"/>
      <c r="LD344" s="144"/>
      <c r="LE344" s="144"/>
      <c r="LF344" s="144"/>
      <c r="LG344" s="144"/>
      <c r="LH344" s="144"/>
      <c r="LI344" s="144"/>
      <c r="LJ344" s="144"/>
      <c r="LK344" s="144"/>
      <c r="LL344" s="144"/>
      <c r="LM344" s="144"/>
      <c r="LN344" s="144"/>
      <c r="LO344" s="144"/>
      <c r="LP344" s="144"/>
      <c r="OG344" s="144"/>
      <c r="OH344" s="144"/>
      <c r="OI344" s="144"/>
      <c r="OJ344" s="144"/>
      <c r="OK344" s="144"/>
      <c r="OL344" s="144"/>
      <c r="OM344" s="144"/>
      <c r="ON344" s="144"/>
      <c r="OO344" s="144"/>
      <c r="OP344" s="144"/>
      <c r="OQ344" s="144"/>
      <c r="OR344" s="144"/>
      <c r="OS344" s="144"/>
      <c r="OT344" s="144"/>
      <c r="OU344" s="144"/>
    </row>
    <row r="345" spans="1:411">
      <c r="A345">
        <v>56</v>
      </c>
      <c r="B345">
        <v>657</v>
      </c>
      <c r="C345" t="s">
        <v>85</v>
      </c>
      <c r="D345" t="s">
        <v>421</v>
      </c>
      <c r="E345" s="257" t="s">
        <v>701</v>
      </c>
      <c r="F345" t="s">
        <v>84</v>
      </c>
      <c r="G345">
        <v>2</v>
      </c>
      <c r="H345">
        <v>903.58299999999997</v>
      </c>
      <c r="I345">
        <v>902.08199999999999</v>
      </c>
      <c r="J345">
        <v>899.68200000000002</v>
      </c>
      <c r="K345">
        <v>895.83600000000001</v>
      </c>
      <c r="L345">
        <v>890.66499999999996</v>
      </c>
      <c r="M345" s="258" t="s">
        <v>1350</v>
      </c>
      <c r="N345" s="258" t="s">
        <v>1351</v>
      </c>
      <c r="O345" s="5" t="s">
        <v>1837</v>
      </c>
      <c r="BM345" s="144"/>
      <c r="BN345" s="144"/>
      <c r="BO345" s="144"/>
      <c r="BP345" s="144"/>
      <c r="BQ345" s="144"/>
      <c r="BR345" s="144"/>
      <c r="BS345" s="144"/>
      <c r="BT345" s="144"/>
      <c r="BU345" s="144"/>
      <c r="BV345" s="144"/>
      <c r="BW345" s="144"/>
      <c r="BX345" s="144"/>
      <c r="BY345" s="144"/>
      <c r="BZ345" s="144"/>
      <c r="CA345" s="144"/>
      <c r="ER345" s="144"/>
      <c r="ES345" s="144"/>
      <c r="ET345" s="144"/>
      <c r="EU345" s="144"/>
      <c r="EV345" s="144"/>
      <c r="EW345" s="144"/>
      <c r="EX345" s="144"/>
      <c r="EY345" s="144"/>
      <c r="EZ345" s="144"/>
      <c r="FA345" s="144"/>
      <c r="FB345" s="144"/>
      <c r="FC345" s="144"/>
      <c r="FD345" s="144"/>
      <c r="FE345" s="144"/>
      <c r="FF345" s="144"/>
      <c r="HW345" s="144"/>
      <c r="HX345" s="144"/>
      <c r="HY345" s="144"/>
      <c r="HZ345" s="144"/>
      <c r="IA345" s="144"/>
      <c r="IB345" s="144"/>
      <c r="IC345" s="144"/>
      <c r="ID345" s="144"/>
      <c r="IE345" s="144"/>
      <c r="IF345" s="144"/>
      <c r="IG345" s="144"/>
      <c r="IH345" s="144"/>
      <c r="II345" s="144"/>
      <c r="IJ345" s="144"/>
      <c r="IK345" s="144"/>
      <c r="LB345" s="144"/>
      <c r="LC345" s="144"/>
      <c r="LD345" s="144"/>
      <c r="LE345" s="144"/>
      <c r="LF345" s="144"/>
      <c r="LG345" s="144"/>
      <c r="LH345" s="144"/>
      <c r="LI345" s="144"/>
      <c r="LJ345" s="144"/>
      <c r="LK345" s="144"/>
      <c r="LL345" s="144"/>
      <c r="LM345" s="144"/>
      <c r="LN345" s="144"/>
      <c r="LO345" s="144"/>
      <c r="LP345" s="144"/>
      <c r="OG345" s="144"/>
      <c r="OH345" s="144"/>
      <c r="OI345" s="144"/>
      <c r="OJ345" s="144"/>
      <c r="OK345" s="144"/>
      <c r="OL345" s="144"/>
      <c r="OM345" s="144"/>
      <c r="ON345" s="144"/>
      <c r="OO345" s="144"/>
      <c r="OP345" s="144"/>
      <c r="OQ345" s="144"/>
      <c r="OR345" s="144"/>
      <c r="OS345" s="144"/>
      <c r="OT345" s="144"/>
      <c r="OU345" s="144"/>
    </row>
    <row r="346" spans="1:411">
      <c r="A346">
        <v>56</v>
      </c>
      <c r="B346">
        <v>658</v>
      </c>
      <c r="C346" t="s">
        <v>85</v>
      </c>
      <c r="D346" t="s">
        <v>421</v>
      </c>
      <c r="E346" s="257" t="s">
        <v>795</v>
      </c>
      <c r="F346" t="s">
        <v>84</v>
      </c>
      <c r="G346">
        <v>2</v>
      </c>
      <c r="H346">
        <v>903.11900000000003</v>
      </c>
      <c r="I346">
        <v>901.70699999999999</v>
      </c>
      <c r="J346">
        <v>899.68200000000002</v>
      </c>
      <c r="K346">
        <v>895.83600000000001</v>
      </c>
      <c r="L346">
        <v>890.66499999999996</v>
      </c>
      <c r="M346" s="258" t="s">
        <v>1350</v>
      </c>
      <c r="N346" s="258" t="s">
        <v>1351</v>
      </c>
      <c r="O346" s="5" t="s">
        <v>1838</v>
      </c>
      <c r="BM346" s="144"/>
      <c r="BN346" s="144"/>
      <c r="BO346" s="144"/>
      <c r="BP346" s="144"/>
      <c r="BQ346" s="144"/>
      <c r="BR346" s="144"/>
      <c r="BS346" s="144"/>
      <c r="BT346" s="144"/>
      <c r="BU346" s="144"/>
      <c r="BV346" s="144"/>
      <c r="BW346" s="144"/>
      <c r="BX346" s="144"/>
      <c r="BY346" s="144"/>
      <c r="BZ346" s="144"/>
      <c r="CA346" s="144"/>
      <c r="ER346" s="144"/>
      <c r="ES346" s="144"/>
      <c r="ET346" s="144"/>
      <c r="EU346" s="144"/>
      <c r="EV346" s="144"/>
      <c r="EW346" s="144"/>
      <c r="EX346" s="144"/>
      <c r="EY346" s="144"/>
      <c r="EZ346" s="144"/>
      <c r="FA346" s="144"/>
      <c r="FB346" s="144"/>
      <c r="FC346" s="144"/>
      <c r="FD346" s="144"/>
      <c r="FE346" s="144"/>
      <c r="FF346" s="144"/>
      <c r="HW346" s="144"/>
      <c r="HX346" s="144"/>
      <c r="HY346" s="144"/>
      <c r="HZ346" s="144"/>
      <c r="IA346" s="144"/>
      <c r="IB346" s="144"/>
      <c r="IC346" s="144"/>
      <c r="ID346" s="144"/>
      <c r="IE346" s="144"/>
      <c r="IF346" s="144"/>
      <c r="IG346" s="144"/>
      <c r="IH346" s="144"/>
      <c r="II346" s="144"/>
      <c r="IJ346" s="144"/>
      <c r="IK346" s="144"/>
      <c r="LB346" s="144"/>
      <c r="LC346" s="144"/>
      <c r="LD346" s="144"/>
      <c r="LE346" s="144"/>
      <c r="LF346" s="144"/>
      <c r="LG346" s="144"/>
      <c r="LH346" s="144"/>
      <c r="LI346" s="144"/>
      <c r="LJ346" s="144"/>
      <c r="LK346" s="144"/>
      <c r="LL346" s="144"/>
      <c r="LM346" s="144"/>
      <c r="LN346" s="144"/>
      <c r="LO346" s="144"/>
      <c r="LP346" s="144"/>
      <c r="OG346" s="144"/>
      <c r="OH346" s="144"/>
      <c r="OI346" s="144"/>
      <c r="OJ346" s="144"/>
      <c r="OK346" s="144"/>
      <c r="OL346" s="144"/>
      <c r="OM346" s="144"/>
      <c r="ON346" s="144"/>
      <c r="OO346" s="144"/>
      <c r="OP346" s="144"/>
      <c r="OQ346" s="144"/>
      <c r="OR346" s="144"/>
      <c r="OS346" s="144"/>
      <c r="OT346" s="144"/>
      <c r="OU346" s="144"/>
    </row>
    <row r="347" spans="1:411">
      <c r="A347">
        <v>56</v>
      </c>
      <c r="B347">
        <v>660</v>
      </c>
      <c r="C347" t="s">
        <v>85</v>
      </c>
      <c r="D347" t="s">
        <v>421</v>
      </c>
      <c r="E347" s="257" t="s">
        <v>393</v>
      </c>
      <c r="F347" t="s">
        <v>84</v>
      </c>
      <c r="G347">
        <v>2</v>
      </c>
      <c r="H347">
        <v>903.58299999999997</v>
      </c>
      <c r="I347">
        <v>901.83</v>
      </c>
      <c r="J347">
        <v>899.68200000000002</v>
      </c>
      <c r="K347">
        <v>895.83600000000001</v>
      </c>
      <c r="L347">
        <v>890.66499999999996</v>
      </c>
      <c r="M347" s="258" t="s">
        <v>1350</v>
      </c>
      <c r="N347" s="258" t="s">
        <v>1351</v>
      </c>
      <c r="O347" s="5" t="s">
        <v>1839</v>
      </c>
      <c r="BM347" s="144"/>
      <c r="BN347" s="144"/>
      <c r="BO347" s="144"/>
      <c r="BP347" s="144"/>
      <c r="BQ347" s="144"/>
      <c r="BR347" s="144"/>
      <c r="BS347" s="144"/>
      <c r="BT347" s="144"/>
      <c r="BU347" s="144"/>
      <c r="BV347" s="144"/>
      <c r="BW347" s="144"/>
      <c r="BX347" s="144"/>
      <c r="BY347" s="144"/>
      <c r="BZ347" s="144"/>
      <c r="CA347" s="144"/>
      <c r="ER347" s="144"/>
      <c r="ES347" s="144"/>
      <c r="ET347" s="144"/>
      <c r="EU347" s="144"/>
      <c r="EV347" s="144"/>
      <c r="EW347" s="144"/>
      <c r="EX347" s="144"/>
      <c r="EY347" s="144"/>
      <c r="EZ347" s="144"/>
      <c r="FA347" s="144"/>
      <c r="FB347" s="144"/>
      <c r="FC347" s="144"/>
      <c r="FD347" s="144"/>
      <c r="FE347" s="144"/>
      <c r="FF347" s="144"/>
      <c r="HW347" s="144"/>
      <c r="HX347" s="144"/>
      <c r="HY347" s="144"/>
      <c r="HZ347" s="144"/>
      <c r="IA347" s="144"/>
      <c r="IB347" s="144"/>
      <c r="IC347" s="144"/>
      <c r="ID347" s="144"/>
      <c r="IE347" s="144"/>
      <c r="IF347" s="144"/>
      <c r="IG347" s="144"/>
      <c r="IH347" s="144"/>
      <c r="II347" s="144"/>
      <c r="IJ347" s="144"/>
      <c r="IK347" s="144"/>
      <c r="LB347" s="144"/>
      <c r="LC347" s="144"/>
      <c r="LD347" s="144"/>
      <c r="LE347" s="144"/>
      <c r="LF347" s="144"/>
      <c r="LG347" s="144"/>
      <c r="LH347" s="144"/>
      <c r="LI347" s="144"/>
      <c r="LJ347" s="144"/>
      <c r="LK347" s="144"/>
      <c r="LL347" s="144"/>
      <c r="LM347" s="144"/>
      <c r="LN347" s="144"/>
      <c r="LO347" s="144"/>
      <c r="LP347" s="144"/>
      <c r="OG347" s="144"/>
      <c r="OH347" s="144"/>
      <c r="OI347" s="144"/>
      <c r="OJ347" s="144"/>
      <c r="OK347" s="144"/>
      <c r="OL347" s="144"/>
      <c r="OM347" s="144"/>
      <c r="ON347" s="144"/>
      <c r="OO347" s="144"/>
      <c r="OP347" s="144"/>
      <c r="OQ347" s="144"/>
      <c r="OR347" s="144"/>
      <c r="OS347" s="144"/>
      <c r="OT347" s="144"/>
      <c r="OU347" s="144"/>
    </row>
    <row r="348" spans="1:411">
      <c r="A348">
        <v>56</v>
      </c>
      <c r="B348">
        <v>661</v>
      </c>
      <c r="C348" t="s">
        <v>85</v>
      </c>
      <c r="D348" t="s">
        <v>421</v>
      </c>
      <c r="E348" s="257" t="s">
        <v>791</v>
      </c>
      <c r="F348" t="s">
        <v>84</v>
      </c>
      <c r="G348">
        <v>2</v>
      </c>
      <c r="H348">
        <v>903.58299999999997</v>
      </c>
      <c r="I348">
        <v>901.70699999999999</v>
      </c>
      <c r="J348">
        <v>899.55899999999997</v>
      </c>
      <c r="K348">
        <v>895.83600000000001</v>
      </c>
      <c r="L348">
        <v>890.41300000000001</v>
      </c>
      <c r="M348" s="258" t="s">
        <v>1350</v>
      </c>
      <c r="N348" s="258" t="s">
        <v>1351</v>
      </c>
      <c r="O348" s="5" t="s">
        <v>1840</v>
      </c>
      <c r="BM348" s="144"/>
      <c r="BN348" s="144"/>
      <c r="BO348" s="144"/>
      <c r="BP348" s="144"/>
      <c r="BQ348" s="144"/>
      <c r="BR348" s="144"/>
      <c r="BS348" s="144"/>
      <c r="BT348" s="144"/>
      <c r="BU348" s="144"/>
      <c r="BV348" s="144"/>
      <c r="BW348" s="144"/>
      <c r="BX348" s="144"/>
      <c r="BY348" s="144"/>
      <c r="BZ348" s="144"/>
      <c r="CA348" s="144"/>
      <c r="ER348" s="144"/>
      <c r="ES348" s="144"/>
      <c r="ET348" s="144"/>
      <c r="EU348" s="144"/>
      <c r="EV348" s="144"/>
      <c r="EW348" s="144"/>
      <c r="EX348" s="144"/>
      <c r="EY348" s="144"/>
      <c r="EZ348" s="144"/>
      <c r="FA348" s="144"/>
      <c r="FB348" s="144"/>
      <c r="FC348" s="144"/>
      <c r="FD348" s="144"/>
      <c r="FE348" s="144"/>
      <c r="FF348" s="144"/>
      <c r="HW348" s="144"/>
      <c r="HX348" s="144"/>
      <c r="HY348" s="144"/>
      <c r="HZ348" s="144"/>
      <c r="IA348" s="144"/>
      <c r="IB348" s="144"/>
      <c r="IC348" s="144"/>
      <c r="ID348" s="144"/>
      <c r="IE348" s="144"/>
      <c r="IF348" s="144"/>
      <c r="IG348" s="144"/>
      <c r="IH348" s="144"/>
      <c r="II348" s="144"/>
      <c r="IJ348" s="144"/>
      <c r="IK348" s="144"/>
      <c r="LB348" s="144"/>
      <c r="LC348" s="144"/>
      <c r="LD348" s="144"/>
      <c r="LE348" s="144"/>
      <c r="LF348" s="144"/>
      <c r="LG348" s="144"/>
      <c r="LH348" s="144"/>
      <c r="LI348" s="144"/>
      <c r="LJ348" s="144"/>
      <c r="LK348" s="144"/>
      <c r="LL348" s="144"/>
      <c r="LM348" s="144"/>
      <c r="LN348" s="144"/>
      <c r="LO348" s="144"/>
      <c r="LP348" s="144"/>
      <c r="OG348" s="144"/>
      <c r="OH348" s="144"/>
      <c r="OI348" s="144"/>
      <c r="OJ348" s="144"/>
      <c r="OK348" s="144"/>
      <c r="OL348" s="144"/>
      <c r="OM348" s="144"/>
      <c r="ON348" s="144"/>
      <c r="OO348" s="144"/>
      <c r="OP348" s="144"/>
      <c r="OQ348" s="144"/>
      <c r="OR348" s="144"/>
      <c r="OS348" s="144"/>
      <c r="OT348" s="144"/>
      <c r="OU348" s="144"/>
    </row>
    <row r="349" spans="1:411">
      <c r="A349">
        <v>56</v>
      </c>
      <c r="B349">
        <v>670</v>
      </c>
      <c r="C349" t="s">
        <v>85</v>
      </c>
      <c r="D349" t="s">
        <v>421</v>
      </c>
      <c r="E349" s="257" t="s">
        <v>794</v>
      </c>
      <c r="F349" t="s">
        <v>84</v>
      </c>
      <c r="G349">
        <v>2</v>
      </c>
      <c r="H349">
        <v>902.67200000000003</v>
      </c>
      <c r="I349">
        <v>901.005</v>
      </c>
      <c r="J349">
        <v>899.12900000000002</v>
      </c>
      <c r="K349">
        <v>895.51300000000003</v>
      </c>
      <c r="L349">
        <v>889.375</v>
      </c>
      <c r="M349" s="258" t="s">
        <v>1350</v>
      </c>
      <c r="N349" s="258" t="s">
        <v>1351</v>
      </c>
      <c r="O349" s="5" t="s">
        <v>1841</v>
      </c>
      <c r="BM349" s="144"/>
      <c r="BN349" s="144"/>
      <c r="BO349" s="144"/>
      <c r="BP349" s="144"/>
      <c r="BQ349" s="144"/>
      <c r="BR349" s="144"/>
      <c r="BS349" s="144"/>
      <c r="BT349" s="144"/>
      <c r="BU349" s="144"/>
      <c r="BV349" s="144"/>
      <c r="BW349" s="144"/>
      <c r="BX349" s="144"/>
      <c r="BY349" s="144"/>
      <c r="BZ349" s="144"/>
      <c r="CA349" s="144"/>
      <c r="ER349" s="144"/>
      <c r="ES349" s="144"/>
      <c r="ET349" s="144"/>
      <c r="EU349" s="144"/>
      <c r="EV349" s="144"/>
      <c r="EW349" s="144"/>
      <c r="EX349" s="144"/>
      <c r="EY349" s="144"/>
      <c r="EZ349" s="144"/>
      <c r="FA349" s="144"/>
      <c r="FB349" s="144"/>
      <c r="FC349" s="144"/>
      <c r="FD349" s="144"/>
      <c r="FE349" s="144"/>
      <c r="FF349" s="144"/>
      <c r="HW349" s="144"/>
      <c r="HX349" s="144"/>
      <c r="HY349" s="144"/>
      <c r="HZ349" s="144"/>
      <c r="IA349" s="144"/>
      <c r="IB349" s="144"/>
      <c r="IC349" s="144"/>
      <c r="ID349" s="144"/>
      <c r="IE349" s="144"/>
      <c r="IF349" s="144"/>
      <c r="IG349" s="144"/>
      <c r="IH349" s="144"/>
      <c r="II349" s="144"/>
      <c r="IJ349" s="144"/>
      <c r="IK349" s="144"/>
      <c r="LB349" s="144"/>
      <c r="LC349" s="144"/>
      <c r="LD349" s="144"/>
      <c r="LE349" s="144"/>
      <c r="LF349" s="144"/>
      <c r="LG349" s="144"/>
      <c r="LH349" s="144"/>
      <c r="LI349" s="144"/>
      <c r="LJ349" s="144"/>
      <c r="LK349" s="144"/>
      <c r="LL349" s="144"/>
      <c r="LM349" s="144"/>
      <c r="LN349" s="144"/>
      <c r="LO349" s="144"/>
      <c r="LP349" s="144"/>
      <c r="OG349" s="144"/>
      <c r="OH349" s="144"/>
      <c r="OI349" s="144"/>
      <c r="OJ349" s="144"/>
      <c r="OK349" s="144"/>
      <c r="OL349" s="144"/>
      <c r="OM349" s="144"/>
      <c r="ON349" s="144"/>
      <c r="OO349" s="144"/>
      <c r="OP349" s="144"/>
      <c r="OQ349" s="144"/>
      <c r="OR349" s="144"/>
      <c r="OS349" s="144"/>
      <c r="OT349" s="144"/>
      <c r="OU349" s="144"/>
    </row>
    <row r="350" spans="1:411">
      <c r="A350">
        <v>57</v>
      </c>
      <c r="B350">
        <v>659</v>
      </c>
      <c r="C350" t="s">
        <v>85</v>
      </c>
      <c r="D350" t="s">
        <v>421</v>
      </c>
      <c r="E350" s="257" t="s">
        <v>75</v>
      </c>
      <c r="F350" t="s">
        <v>84</v>
      </c>
      <c r="G350">
        <v>2</v>
      </c>
      <c r="H350">
        <v>903.44200000000001</v>
      </c>
      <c r="I350">
        <v>900.226</v>
      </c>
      <c r="J350">
        <v>896.80600000000004</v>
      </c>
      <c r="K350">
        <v>893.12099999999998</v>
      </c>
      <c r="L350">
        <v>887.91399999999999</v>
      </c>
      <c r="M350" s="258" t="s">
        <v>1350</v>
      </c>
      <c r="N350" s="258" t="s">
        <v>1351</v>
      </c>
      <c r="O350" s="5" t="s">
        <v>1842</v>
      </c>
      <c r="BM350" s="144"/>
      <c r="BN350" s="144"/>
      <c r="BO350" s="144"/>
      <c r="BP350" s="144"/>
      <c r="BQ350" s="144"/>
      <c r="BR350" s="144"/>
      <c r="BS350" s="144"/>
      <c r="BT350" s="144"/>
      <c r="BU350" s="144"/>
      <c r="BV350" s="144"/>
      <c r="BW350" s="144"/>
      <c r="BX350" s="144"/>
      <c r="BY350" s="144"/>
      <c r="BZ350" s="144"/>
      <c r="CA350" s="144"/>
      <c r="ER350" s="144"/>
      <c r="ES350" s="144"/>
      <c r="ET350" s="144"/>
      <c r="EU350" s="144"/>
      <c r="EV350" s="144"/>
      <c r="EW350" s="144"/>
      <c r="EX350" s="144"/>
      <c r="EY350" s="144"/>
      <c r="EZ350" s="144"/>
      <c r="FA350" s="144"/>
      <c r="FB350" s="144"/>
      <c r="FC350" s="144"/>
      <c r="FD350" s="144"/>
      <c r="FE350" s="144"/>
      <c r="FF350" s="144"/>
      <c r="HW350" s="144"/>
      <c r="HX350" s="144"/>
      <c r="HY350" s="144"/>
      <c r="HZ350" s="144"/>
      <c r="IA350" s="144"/>
      <c r="IB350" s="144"/>
      <c r="IC350" s="144"/>
      <c r="ID350" s="144"/>
      <c r="IE350" s="144"/>
      <c r="IF350" s="144"/>
      <c r="IG350" s="144"/>
      <c r="IH350" s="144"/>
      <c r="II350" s="144"/>
      <c r="IJ350" s="144"/>
      <c r="IK350" s="144"/>
      <c r="LB350" s="144"/>
      <c r="LC350" s="144"/>
      <c r="LD350" s="144"/>
      <c r="LE350" s="144"/>
      <c r="LF350" s="144"/>
      <c r="LG350" s="144"/>
      <c r="LH350" s="144"/>
      <c r="LI350" s="144"/>
      <c r="LJ350" s="144"/>
      <c r="LK350" s="144"/>
      <c r="LL350" s="144"/>
      <c r="LM350" s="144"/>
      <c r="LN350" s="144"/>
      <c r="LO350" s="144"/>
      <c r="LP350" s="144"/>
      <c r="OG350" s="144"/>
      <c r="OH350" s="144"/>
      <c r="OI350" s="144"/>
      <c r="OJ350" s="144"/>
      <c r="OK350" s="144"/>
      <c r="OL350" s="144"/>
      <c r="OM350" s="144"/>
      <c r="ON350" s="144"/>
      <c r="OO350" s="144"/>
      <c r="OP350" s="144"/>
      <c r="OQ350" s="144"/>
      <c r="OR350" s="144"/>
      <c r="OS350" s="144"/>
      <c r="OT350" s="144"/>
      <c r="OU350" s="144"/>
    </row>
    <row r="351" spans="1:411">
      <c r="A351">
        <v>56</v>
      </c>
      <c r="B351">
        <v>662</v>
      </c>
      <c r="C351" t="s">
        <v>85</v>
      </c>
      <c r="D351" t="s">
        <v>421</v>
      </c>
      <c r="E351" s="257" t="s">
        <v>103</v>
      </c>
      <c r="F351" t="s">
        <v>84</v>
      </c>
      <c r="G351">
        <v>2</v>
      </c>
      <c r="H351">
        <v>902.40499999999997</v>
      </c>
      <c r="I351">
        <v>900.82600000000002</v>
      </c>
      <c r="J351">
        <v>898.67899999999997</v>
      </c>
      <c r="K351">
        <v>895.26099999999997</v>
      </c>
      <c r="L351">
        <v>889.93100000000004</v>
      </c>
      <c r="M351" s="258" t="s">
        <v>1350</v>
      </c>
      <c r="N351" s="258" t="s">
        <v>1351</v>
      </c>
      <c r="O351" s="5" t="s">
        <v>1843</v>
      </c>
      <c r="BM351" s="144"/>
      <c r="BN351" s="144"/>
      <c r="BO351" s="144"/>
      <c r="BP351" s="144"/>
      <c r="BQ351" s="144"/>
      <c r="BR351" s="144"/>
      <c r="BS351" s="144"/>
      <c r="BT351" s="144"/>
      <c r="BU351" s="144"/>
      <c r="BV351" s="144"/>
      <c r="BW351" s="144"/>
      <c r="BX351" s="144"/>
      <c r="BY351" s="144"/>
      <c r="BZ351" s="144"/>
      <c r="CA351" s="144"/>
      <c r="ER351" s="144"/>
      <c r="ES351" s="144"/>
      <c r="ET351" s="144"/>
      <c r="EU351" s="144"/>
      <c r="EV351" s="144"/>
      <c r="EW351" s="144"/>
      <c r="EX351" s="144"/>
      <c r="EY351" s="144"/>
      <c r="EZ351" s="144"/>
      <c r="FA351" s="144"/>
      <c r="FB351" s="144"/>
      <c r="FC351" s="144"/>
      <c r="FD351" s="144"/>
      <c r="FE351" s="144"/>
      <c r="FF351" s="144"/>
      <c r="HW351" s="144"/>
      <c r="HX351" s="144"/>
      <c r="HY351" s="144"/>
      <c r="HZ351" s="144"/>
      <c r="IA351" s="144"/>
      <c r="IB351" s="144"/>
      <c r="IC351" s="144"/>
      <c r="ID351" s="144"/>
      <c r="IE351" s="144"/>
      <c r="IF351" s="144"/>
      <c r="IG351" s="144"/>
      <c r="IH351" s="144"/>
      <c r="II351" s="144"/>
      <c r="IJ351" s="144"/>
      <c r="IK351" s="144"/>
      <c r="LB351" s="144"/>
      <c r="LC351" s="144"/>
      <c r="LD351" s="144"/>
      <c r="LE351" s="144"/>
      <c r="LF351" s="144"/>
      <c r="LG351" s="144"/>
      <c r="LH351" s="144"/>
      <c r="LI351" s="144"/>
      <c r="LJ351" s="144"/>
      <c r="LK351" s="144"/>
      <c r="LL351" s="144"/>
      <c r="LM351" s="144"/>
      <c r="LN351" s="144"/>
      <c r="LO351" s="144"/>
      <c r="LP351" s="144"/>
      <c r="OG351" s="144"/>
      <c r="OH351" s="144"/>
      <c r="OI351" s="144"/>
      <c r="OJ351" s="144"/>
      <c r="OK351" s="144"/>
      <c r="OL351" s="144"/>
      <c r="OM351" s="144"/>
      <c r="ON351" s="144"/>
      <c r="OO351" s="144"/>
      <c r="OP351" s="144"/>
      <c r="OQ351" s="144"/>
      <c r="OR351" s="144"/>
      <c r="OS351" s="144"/>
      <c r="OT351" s="144"/>
      <c r="OU351" s="144"/>
    </row>
    <row r="352" spans="1:411">
      <c r="A352">
        <v>56</v>
      </c>
      <c r="B352">
        <v>663</v>
      </c>
      <c r="C352" t="s">
        <v>85</v>
      </c>
      <c r="D352" t="s">
        <v>421</v>
      </c>
      <c r="E352" s="257" t="s">
        <v>392</v>
      </c>
      <c r="F352" t="s">
        <v>84</v>
      </c>
      <c r="G352">
        <v>2</v>
      </c>
      <c r="H352">
        <v>902.40499999999997</v>
      </c>
      <c r="I352">
        <v>900.82600000000002</v>
      </c>
      <c r="J352">
        <v>898.67899999999997</v>
      </c>
      <c r="K352">
        <v>895.26099999999997</v>
      </c>
      <c r="L352">
        <v>889.93100000000004</v>
      </c>
      <c r="M352" s="258" t="s">
        <v>1350</v>
      </c>
      <c r="N352" s="258" t="s">
        <v>1351</v>
      </c>
      <c r="O352" s="5" t="s">
        <v>1844</v>
      </c>
      <c r="BM352" s="144"/>
      <c r="BN352" s="144"/>
      <c r="BO352" s="144"/>
      <c r="BP352" s="144"/>
      <c r="BQ352" s="144"/>
      <c r="BR352" s="144"/>
      <c r="BS352" s="144"/>
      <c r="BT352" s="144"/>
      <c r="BU352" s="144"/>
      <c r="BV352" s="144"/>
      <c r="BW352" s="144"/>
      <c r="BX352" s="144"/>
      <c r="BY352" s="144"/>
      <c r="BZ352" s="144"/>
      <c r="CA352" s="144"/>
      <c r="ER352" s="144"/>
      <c r="ES352" s="144"/>
      <c r="ET352" s="144"/>
      <c r="EU352" s="144"/>
      <c r="EV352" s="144"/>
      <c r="EW352" s="144"/>
      <c r="EX352" s="144"/>
      <c r="EY352" s="144"/>
      <c r="EZ352" s="144"/>
      <c r="FA352" s="144"/>
      <c r="FB352" s="144"/>
      <c r="FC352" s="144"/>
      <c r="FD352" s="144"/>
      <c r="FE352" s="144"/>
      <c r="FF352" s="144"/>
      <c r="HW352" s="144"/>
      <c r="HX352" s="144"/>
      <c r="HY352" s="144"/>
      <c r="HZ352" s="144"/>
      <c r="IA352" s="144"/>
      <c r="IB352" s="144"/>
      <c r="IC352" s="144"/>
      <c r="ID352" s="144"/>
      <c r="IE352" s="144"/>
      <c r="IF352" s="144"/>
      <c r="IG352" s="144"/>
      <c r="IH352" s="144"/>
      <c r="II352" s="144"/>
      <c r="IJ352" s="144"/>
      <c r="IK352" s="144"/>
      <c r="LB352" s="144"/>
      <c r="LC352" s="144"/>
      <c r="LD352" s="144"/>
      <c r="LE352" s="144"/>
      <c r="LF352" s="144"/>
      <c r="LG352" s="144"/>
      <c r="LH352" s="144"/>
      <c r="LI352" s="144"/>
      <c r="LJ352" s="144"/>
      <c r="LK352" s="144"/>
      <c r="LL352" s="144"/>
      <c r="LM352" s="144"/>
      <c r="LN352" s="144"/>
      <c r="LO352" s="144"/>
      <c r="LP352" s="144"/>
      <c r="OG352" s="144"/>
      <c r="OH352" s="144"/>
      <c r="OI352" s="144"/>
      <c r="OJ352" s="144"/>
      <c r="OK352" s="144"/>
      <c r="OL352" s="144"/>
      <c r="OM352" s="144"/>
      <c r="ON352" s="144"/>
      <c r="OO352" s="144"/>
      <c r="OP352" s="144"/>
      <c r="OQ352" s="144"/>
      <c r="OR352" s="144"/>
      <c r="OS352" s="144"/>
      <c r="OT352" s="144"/>
      <c r="OU352" s="144"/>
    </row>
    <row r="353" spans="1:411">
      <c r="A353">
        <v>56</v>
      </c>
      <c r="B353">
        <v>664</v>
      </c>
      <c r="C353" t="s">
        <v>85</v>
      </c>
      <c r="D353" t="s">
        <v>421</v>
      </c>
      <c r="E353" s="257" t="s">
        <v>793</v>
      </c>
      <c r="F353" t="s">
        <v>84</v>
      </c>
      <c r="G353">
        <v>2</v>
      </c>
      <c r="H353">
        <v>901.45500000000004</v>
      </c>
      <c r="I353">
        <v>899.93399999999997</v>
      </c>
      <c r="J353">
        <v>898.01800000000003</v>
      </c>
      <c r="K353">
        <v>894.22299999999996</v>
      </c>
      <c r="L353">
        <v>889.19600000000003</v>
      </c>
      <c r="M353" s="258" t="s">
        <v>1350</v>
      </c>
      <c r="N353" s="258" t="s">
        <v>1351</v>
      </c>
      <c r="O353" s="5" t="s">
        <v>1845</v>
      </c>
      <c r="BM353" s="144"/>
      <c r="BN353" s="144"/>
      <c r="BO353" s="144"/>
      <c r="BP353" s="144"/>
      <c r="BQ353" s="144"/>
      <c r="BR353" s="144"/>
      <c r="BS353" s="144"/>
      <c r="BT353" s="144"/>
      <c r="BU353" s="144"/>
      <c r="BV353" s="144"/>
      <c r="BW353" s="144"/>
      <c r="BX353" s="144"/>
      <c r="BY353" s="144"/>
      <c r="BZ353" s="144"/>
      <c r="CA353" s="144"/>
      <c r="ER353" s="144"/>
      <c r="ES353" s="144"/>
      <c r="ET353" s="144"/>
      <c r="EU353" s="144"/>
      <c r="EV353" s="144"/>
      <c r="EW353" s="144"/>
      <c r="EX353" s="144"/>
      <c r="EY353" s="144"/>
      <c r="EZ353" s="144"/>
      <c r="FA353" s="144"/>
      <c r="FB353" s="144"/>
      <c r="FC353" s="144"/>
      <c r="FD353" s="144"/>
      <c r="FE353" s="144"/>
      <c r="FF353" s="144"/>
      <c r="HW353" s="144"/>
      <c r="HX353" s="144"/>
      <c r="HY353" s="144"/>
      <c r="HZ353" s="144"/>
      <c r="IA353" s="144"/>
      <c r="IB353" s="144"/>
      <c r="IC353" s="144"/>
      <c r="ID353" s="144"/>
      <c r="IE353" s="144"/>
      <c r="IF353" s="144"/>
      <c r="IG353" s="144"/>
      <c r="IH353" s="144"/>
      <c r="II353" s="144"/>
      <c r="IJ353" s="144"/>
      <c r="IK353" s="144"/>
      <c r="LB353" s="144"/>
      <c r="LC353" s="144"/>
      <c r="LD353" s="144"/>
      <c r="LE353" s="144"/>
      <c r="LF353" s="144"/>
      <c r="LG353" s="144"/>
      <c r="LH353" s="144"/>
      <c r="LI353" s="144"/>
      <c r="LJ353" s="144"/>
      <c r="LK353" s="144"/>
      <c r="LL353" s="144"/>
      <c r="LM353" s="144"/>
      <c r="LN353" s="144"/>
      <c r="LO353" s="144"/>
      <c r="LP353" s="144"/>
      <c r="OG353" s="144"/>
      <c r="OH353" s="144"/>
      <c r="OI353" s="144"/>
      <c r="OJ353" s="144"/>
      <c r="OK353" s="144"/>
      <c r="OL353" s="144"/>
      <c r="OM353" s="144"/>
      <c r="ON353" s="144"/>
      <c r="OO353" s="144"/>
      <c r="OP353" s="144"/>
      <c r="OQ353" s="144"/>
      <c r="OR353" s="144"/>
      <c r="OS353" s="144"/>
      <c r="OT353" s="144"/>
      <c r="OU353" s="144"/>
    </row>
    <row r="354" spans="1:411">
      <c r="A354">
        <v>56</v>
      </c>
      <c r="B354">
        <v>665</v>
      </c>
      <c r="C354" t="s">
        <v>85</v>
      </c>
      <c r="D354" t="s">
        <v>421</v>
      </c>
      <c r="E354" s="257" t="s">
        <v>792</v>
      </c>
      <c r="F354" t="s">
        <v>84</v>
      </c>
      <c r="G354">
        <v>2</v>
      </c>
      <c r="H354">
        <v>901.15</v>
      </c>
      <c r="I354">
        <v>899.68200000000002</v>
      </c>
      <c r="J354">
        <v>897.69500000000005</v>
      </c>
      <c r="K354">
        <v>893.971</v>
      </c>
      <c r="L354">
        <v>888.80399999999997</v>
      </c>
      <c r="M354" s="258" t="s">
        <v>1350</v>
      </c>
      <c r="N354" s="258" t="s">
        <v>1351</v>
      </c>
      <c r="O354" s="5" t="s">
        <v>1846</v>
      </c>
      <c r="BM354" s="144"/>
      <c r="BN354" s="144"/>
      <c r="BO354" s="144"/>
      <c r="BP354" s="144"/>
      <c r="BQ354" s="144"/>
      <c r="BR354" s="144"/>
      <c r="BS354" s="144"/>
      <c r="BT354" s="144"/>
      <c r="BU354" s="144"/>
      <c r="BV354" s="144"/>
      <c r="BW354" s="144"/>
      <c r="BX354" s="144"/>
      <c r="BY354" s="144"/>
      <c r="BZ354" s="144"/>
      <c r="CA354" s="144"/>
      <c r="ER354" s="144"/>
      <c r="ES354" s="144"/>
      <c r="ET354" s="144"/>
      <c r="EU354" s="144"/>
      <c r="EV354" s="144"/>
      <c r="EW354" s="144"/>
      <c r="EX354" s="144"/>
      <c r="EY354" s="144"/>
      <c r="EZ354" s="144"/>
      <c r="FA354" s="144"/>
      <c r="FB354" s="144"/>
      <c r="FC354" s="144"/>
      <c r="FD354" s="144"/>
      <c r="FE354" s="144"/>
      <c r="FF354" s="144"/>
      <c r="HW354" s="144"/>
      <c r="HX354" s="144"/>
      <c r="HY354" s="144"/>
      <c r="HZ354" s="144"/>
      <c r="IA354" s="144"/>
      <c r="IB354" s="144"/>
      <c r="IC354" s="144"/>
      <c r="ID354" s="144"/>
      <c r="IE354" s="144"/>
      <c r="IF354" s="144"/>
      <c r="IG354" s="144"/>
      <c r="IH354" s="144"/>
      <c r="II354" s="144"/>
      <c r="IJ354" s="144"/>
      <c r="IK354" s="144"/>
      <c r="LB354" s="144"/>
      <c r="LC354" s="144"/>
      <c r="LD354" s="144"/>
      <c r="LE354" s="144"/>
      <c r="LF354" s="144"/>
      <c r="LG354" s="144"/>
      <c r="LH354" s="144"/>
      <c r="LI354" s="144"/>
      <c r="LJ354" s="144"/>
      <c r="LK354" s="144"/>
      <c r="LL354" s="144"/>
      <c r="LM354" s="144"/>
      <c r="LN354" s="144"/>
      <c r="LO354" s="144"/>
      <c r="LP354" s="144"/>
      <c r="OG354" s="144"/>
      <c r="OH354" s="144"/>
      <c r="OI354" s="144"/>
      <c r="OJ354" s="144"/>
      <c r="OK354" s="144"/>
      <c r="OL354" s="144"/>
      <c r="OM354" s="144"/>
      <c r="ON354" s="144"/>
      <c r="OO354" s="144"/>
      <c r="OP354" s="144"/>
      <c r="OQ354" s="144"/>
      <c r="OR354" s="144"/>
      <c r="OS354" s="144"/>
      <c r="OT354" s="144"/>
      <c r="OU354" s="144"/>
    </row>
    <row r="355" spans="1:411">
      <c r="A355">
        <v>56</v>
      </c>
      <c r="B355">
        <v>669</v>
      </c>
      <c r="C355" t="s">
        <v>85</v>
      </c>
      <c r="D355" t="s">
        <v>421</v>
      </c>
      <c r="E355" s="257" t="s">
        <v>195</v>
      </c>
      <c r="F355" t="s">
        <v>84</v>
      </c>
      <c r="G355">
        <v>2</v>
      </c>
      <c r="H355">
        <v>901.15</v>
      </c>
      <c r="I355">
        <v>899.68200000000002</v>
      </c>
      <c r="J355">
        <v>897.69500000000005</v>
      </c>
      <c r="K355">
        <v>893.971</v>
      </c>
      <c r="L355">
        <v>888.80399999999997</v>
      </c>
      <c r="M355" s="258" t="s">
        <v>1350</v>
      </c>
      <c r="N355" s="258" t="s">
        <v>1351</v>
      </c>
      <c r="O355" s="5" t="s">
        <v>1847</v>
      </c>
      <c r="BM355" s="144"/>
      <c r="BN355" s="144"/>
      <c r="BO355" s="144"/>
      <c r="BP355" s="144"/>
      <c r="BQ355" s="144"/>
      <c r="BR355" s="144"/>
      <c r="BS355" s="144"/>
      <c r="BT355" s="144"/>
      <c r="BU355" s="144"/>
      <c r="BV355" s="144"/>
      <c r="BW355" s="144"/>
      <c r="BX355" s="144"/>
      <c r="BY355" s="144"/>
      <c r="BZ355" s="144"/>
      <c r="CA355" s="144"/>
      <c r="ER355" s="144"/>
      <c r="ES355" s="144"/>
      <c r="ET355" s="144"/>
      <c r="EU355" s="144"/>
      <c r="EV355" s="144"/>
      <c r="EW355" s="144"/>
      <c r="EX355" s="144"/>
      <c r="EY355" s="144"/>
      <c r="EZ355" s="144"/>
      <c r="FA355" s="144"/>
      <c r="FB355" s="144"/>
      <c r="FC355" s="144"/>
      <c r="FD355" s="144"/>
      <c r="FE355" s="144"/>
      <c r="FF355" s="144"/>
      <c r="HW355" s="144"/>
      <c r="HX355" s="144"/>
      <c r="HY355" s="144"/>
      <c r="HZ355" s="144"/>
      <c r="IA355" s="144"/>
      <c r="IB355" s="144"/>
      <c r="IC355" s="144"/>
      <c r="ID355" s="144"/>
      <c r="IE355" s="144"/>
      <c r="IF355" s="144"/>
      <c r="IG355" s="144"/>
      <c r="IH355" s="144"/>
      <c r="II355" s="144"/>
      <c r="IJ355" s="144"/>
      <c r="IK355" s="144"/>
      <c r="LB355" s="144"/>
      <c r="LC355" s="144"/>
      <c r="LD355" s="144"/>
      <c r="LE355" s="144"/>
      <c r="LF355" s="144"/>
      <c r="LG355" s="144"/>
      <c r="LH355" s="144"/>
      <c r="LI355" s="144"/>
      <c r="LJ355" s="144"/>
      <c r="LK355" s="144"/>
      <c r="LL355" s="144"/>
      <c r="LM355" s="144"/>
      <c r="LN355" s="144"/>
      <c r="LO355" s="144"/>
      <c r="LP355" s="144"/>
      <c r="OG355" s="144"/>
      <c r="OH355" s="144"/>
      <c r="OI355" s="144"/>
      <c r="OJ355" s="144"/>
      <c r="OK355" s="144"/>
      <c r="OL355" s="144"/>
      <c r="OM355" s="144"/>
      <c r="ON355" s="144"/>
      <c r="OO355" s="144"/>
      <c r="OP355" s="144"/>
      <c r="OQ355" s="144"/>
      <c r="OR355" s="144"/>
      <c r="OS355" s="144"/>
      <c r="OT355" s="144"/>
      <c r="OU355" s="144"/>
    </row>
    <row r="356" spans="1:411">
      <c r="A356">
        <v>56</v>
      </c>
      <c r="B356">
        <v>666</v>
      </c>
      <c r="C356" t="s">
        <v>85</v>
      </c>
      <c r="D356" t="s">
        <v>421</v>
      </c>
      <c r="E356" s="257" t="s">
        <v>788</v>
      </c>
      <c r="F356" t="s">
        <v>84</v>
      </c>
      <c r="G356">
        <v>2</v>
      </c>
      <c r="H356">
        <v>900.82600000000002</v>
      </c>
      <c r="I356">
        <v>899.55899999999997</v>
      </c>
      <c r="J356">
        <v>896.97199999999998</v>
      </c>
      <c r="K356">
        <v>893.37599999999998</v>
      </c>
      <c r="L356">
        <v>888.24699999999996</v>
      </c>
      <c r="M356" s="258" t="s">
        <v>1350</v>
      </c>
      <c r="N356" s="258" t="s">
        <v>1351</v>
      </c>
      <c r="O356" s="5" t="s">
        <v>1848</v>
      </c>
      <c r="BM356" s="144"/>
      <c r="BN356" s="144"/>
      <c r="BO356" s="144"/>
      <c r="BP356" s="144"/>
      <c r="BQ356" s="144"/>
      <c r="BR356" s="144"/>
      <c r="BS356" s="144"/>
      <c r="BT356" s="144"/>
      <c r="BU356" s="144"/>
      <c r="BV356" s="144"/>
      <c r="BW356" s="144"/>
      <c r="BX356" s="144"/>
      <c r="BY356" s="144"/>
      <c r="BZ356" s="144"/>
      <c r="CA356" s="144"/>
      <c r="ER356" s="144"/>
      <c r="ES356" s="144"/>
      <c r="ET356" s="144"/>
      <c r="EU356" s="144"/>
      <c r="EV356" s="144"/>
      <c r="EW356" s="144"/>
      <c r="EX356" s="144"/>
      <c r="EY356" s="144"/>
      <c r="EZ356" s="144"/>
      <c r="FA356" s="144"/>
      <c r="FB356" s="144"/>
      <c r="FC356" s="144"/>
      <c r="FD356" s="144"/>
      <c r="FE356" s="144"/>
      <c r="FF356" s="144"/>
      <c r="HW356" s="144"/>
      <c r="HX356" s="144"/>
      <c r="HY356" s="144"/>
      <c r="HZ356" s="144"/>
      <c r="IA356" s="144"/>
      <c r="IB356" s="144"/>
      <c r="IC356" s="144"/>
      <c r="ID356" s="144"/>
      <c r="IE356" s="144"/>
      <c r="IF356" s="144"/>
      <c r="IG356" s="144"/>
      <c r="IH356" s="144"/>
      <c r="II356" s="144"/>
      <c r="IJ356" s="144"/>
      <c r="IK356" s="144"/>
      <c r="LB356" s="144"/>
      <c r="LC356" s="144"/>
      <c r="LD356" s="144"/>
      <c r="LE356" s="144"/>
      <c r="LF356" s="144"/>
      <c r="LG356" s="144"/>
      <c r="LH356" s="144"/>
      <c r="LI356" s="144"/>
      <c r="LJ356" s="144"/>
      <c r="LK356" s="144"/>
      <c r="LL356" s="144"/>
      <c r="LM356" s="144"/>
      <c r="LN356" s="144"/>
      <c r="LO356" s="144"/>
      <c r="LP356" s="144"/>
      <c r="OG356" s="144"/>
      <c r="OH356" s="144"/>
      <c r="OI356" s="144"/>
      <c r="OJ356" s="144"/>
      <c r="OK356" s="144"/>
      <c r="OL356" s="144"/>
      <c r="OM356" s="144"/>
      <c r="ON356" s="144"/>
      <c r="OO356" s="144"/>
      <c r="OP356" s="144"/>
      <c r="OQ356" s="144"/>
      <c r="OR356" s="144"/>
      <c r="OS356" s="144"/>
      <c r="OT356" s="144"/>
      <c r="OU356" s="144"/>
    </row>
    <row r="357" spans="1:411">
      <c r="A357">
        <v>56</v>
      </c>
      <c r="B357">
        <v>667</v>
      </c>
      <c r="C357" t="s">
        <v>85</v>
      </c>
      <c r="D357" t="s">
        <v>421</v>
      </c>
      <c r="E357" s="257" t="s">
        <v>800</v>
      </c>
      <c r="F357" t="s">
        <v>84</v>
      </c>
      <c r="G357">
        <v>2</v>
      </c>
      <c r="H357">
        <v>899.93399999999997</v>
      </c>
      <c r="I357">
        <v>898.67899999999997</v>
      </c>
      <c r="J357">
        <v>895.83600000000001</v>
      </c>
      <c r="K357">
        <v>892.51099999999997</v>
      </c>
      <c r="L357">
        <v>887.52700000000004</v>
      </c>
      <c r="M357" s="258" t="s">
        <v>1350</v>
      </c>
      <c r="N357" s="258" t="s">
        <v>1351</v>
      </c>
      <c r="O357" s="5" t="s">
        <v>1849</v>
      </c>
      <c r="BM357" s="144"/>
      <c r="BN357" s="144"/>
      <c r="BO357" s="144"/>
      <c r="BP357" s="144"/>
      <c r="BQ357" s="144"/>
      <c r="BR357" s="144"/>
      <c r="BS357" s="144"/>
      <c r="BT357" s="144"/>
      <c r="BU357" s="144"/>
      <c r="BV357" s="144"/>
      <c r="BW357" s="144"/>
      <c r="BX357" s="144"/>
      <c r="BY357" s="144"/>
      <c r="BZ357" s="144"/>
      <c r="CA357" s="144"/>
      <c r="ER357" s="144"/>
      <c r="ES357" s="144"/>
      <c r="ET357" s="144"/>
      <c r="EU357" s="144"/>
      <c r="EV357" s="144"/>
      <c r="EW357" s="144"/>
      <c r="EX357" s="144"/>
      <c r="EY357" s="144"/>
      <c r="EZ357" s="144"/>
      <c r="FA357" s="144"/>
      <c r="FB357" s="144"/>
      <c r="FC357" s="144"/>
      <c r="FD357" s="144"/>
      <c r="FE357" s="144"/>
      <c r="FF357" s="144"/>
      <c r="HW357" s="144"/>
      <c r="HX357" s="144"/>
      <c r="HY357" s="144"/>
      <c r="HZ357" s="144"/>
      <c r="IA357" s="144"/>
      <c r="IB357" s="144"/>
      <c r="IC357" s="144"/>
      <c r="ID357" s="144"/>
      <c r="IE357" s="144"/>
      <c r="IF357" s="144"/>
      <c r="IG357" s="144"/>
      <c r="IH357" s="144"/>
      <c r="II357" s="144"/>
      <c r="IJ357" s="144"/>
      <c r="IK357" s="144"/>
      <c r="LB357" s="144"/>
      <c r="LC357" s="144"/>
      <c r="LD357" s="144"/>
      <c r="LE357" s="144"/>
      <c r="LF357" s="144"/>
      <c r="LG357" s="144"/>
      <c r="LH357" s="144"/>
      <c r="LI357" s="144"/>
      <c r="LJ357" s="144"/>
      <c r="LK357" s="144"/>
      <c r="LL357" s="144"/>
      <c r="LM357" s="144"/>
      <c r="LN357" s="144"/>
      <c r="LO357" s="144"/>
      <c r="LP357" s="144"/>
      <c r="OG357" s="144"/>
      <c r="OH357" s="144"/>
      <c r="OI357" s="144"/>
      <c r="OJ357" s="144"/>
      <c r="OK357" s="144"/>
      <c r="OL357" s="144"/>
      <c r="OM357" s="144"/>
      <c r="ON357" s="144"/>
      <c r="OO357" s="144"/>
      <c r="OP357" s="144"/>
      <c r="OQ357" s="144"/>
      <c r="OR357" s="144"/>
      <c r="OS357" s="144"/>
      <c r="OT357" s="144"/>
      <c r="OU357" s="144"/>
    </row>
    <row r="358" spans="1:411">
      <c r="A358">
        <v>56</v>
      </c>
      <c r="B358">
        <v>668</v>
      </c>
      <c r="C358" t="s">
        <v>85</v>
      </c>
      <c r="D358" t="s">
        <v>421</v>
      </c>
      <c r="E358" s="257" t="s">
        <v>799</v>
      </c>
      <c r="F358" t="s">
        <v>84</v>
      </c>
      <c r="G358">
        <v>2</v>
      </c>
      <c r="H358">
        <v>899.93399999999997</v>
      </c>
      <c r="I358">
        <v>898.27</v>
      </c>
      <c r="J358">
        <v>895.83600000000001</v>
      </c>
      <c r="K358">
        <v>892.51099999999997</v>
      </c>
      <c r="L358">
        <v>887.52700000000004</v>
      </c>
      <c r="M358" s="258" t="s">
        <v>1350</v>
      </c>
      <c r="N358" s="258" t="s">
        <v>1351</v>
      </c>
      <c r="O358" s="5" t="s">
        <v>1850</v>
      </c>
      <c r="BM358" s="144"/>
      <c r="BN358" s="144"/>
      <c r="BO358" s="144"/>
      <c r="BP358" s="144"/>
      <c r="BQ358" s="144"/>
      <c r="BR358" s="144"/>
      <c r="BS358" s="144"/>
      <c r="BT358" s="144"/>
      <c r="BU358" s="144"/>
      <c r="BV358" s="144"/>
      <c r="BW358" s="144"/>
      <c r="BX358" s="144"/>
      <c r="BY358" s="144"/>
      <c r="BZ358" s="144"/>
      <c r="CA358" s="144"/>
      <c r="ER358" s="144"/>
      <c r="ES358" s="144"/>
      <c r="ET358" s="144"/>
      <c r="EU358" s="144"/>
      <c r="EV358" s="144"/>
      <c r="EW358" s="144"/>
      <c r="EX358" s="144"/>
      <c r="EY358" s="144"/>
      <c r="EZ358" s="144"/>
      <c r="FA358" s="144"/>
      <c r="FB358" s="144"/>
      <c r="FC358" s="144"/>
      <c r="FD358" s="144"/>
      <c r="FE358" s="144"/>
      <c r="FF358" s="144"/>
      <c r="HW358" s="144"/>
      <c r="HX358" s="144"/>
      <c r="HY358" s="144"/>
      <c r="HZ358" s="144"/>
      <c r="IA358" s="144"/>
      <c r="IB358" s="144"/>
      <c r="IC358" s="144"/>
      <c r="ID358" s="144"/>
      <c r="IE358" s="144"/>
      <c r="IF358" s="144"/>
      <c r="IG358" s="144"/>
      <c r="IH358" s="144"/>
      <c r="II358" s="144"/>
      <c r="IJ358" s="144"/>
      <c r="IK358" s="144"/>
      <c r="LB358" s="144"/>
      <c r="LC358" s="144"/>
      <c r="LD358" s="144"/>
      <c r="LE358" s="144"/>
      <c r="LF358" s="144"/>
      <c r="LG358" s="144"/>
      <c r="LH358" s="144"/>
      <c r="LI358" s="144"/>
      <c r="LJ358" s="144"/>
      <c r="LK358" s="144"/>
      <c r="LL358" s="144"/>
      <c r="LM358" s="144"/>
      <c r="LN358" s="144"/>
      <c r="LO358" s="144"/>
      <c r="LP358" s="144"/>
      <c r="OG358" s="144"/>
      <c r="OH358" s="144"/>
      <c r="OI358" s="144"/>
      <c r="OJ358" s="144"/>
      <c r="OK358" s="144"/>
      <c r="OL358" s="144"/>
      <c r="OM358" s="144"/>
      <c r="ON358" s="144"/>
      <c r="OO358" s="144"/>
      <c r="OP358" s="144"/>
      <c r="OQ358" s="144"/>
      <c r="OR358" s="144"/>
      <c r="OS358" s="144"/>
      <c r="OT358" s="144"/>
      <c r="OU358" s="144"/>
    </row>
    <row r="359" spans="1:411">
      <c r="A359">
        <v>65</v>
      </c>
      <c r="B359">
        <v>672</v>
      </c>
      <c r="C359" t="s">
        <v>85</v>
      </c>
      <c r="D359" t="s">
        <v>402</v>
      </c>
      <c r="E359" s="257" t="s">
        <v>488</v>
      </c>
      <c r="F359" t="s">
        <v>83</v>
      </c>
      <c r="G359">
        <v>2</v>
      </c>
      <c r="H359">
        <v>701.83799999999997</v>
      </c>
      <c r="I359">
        <v>699.23500000000001</v>
      </c>
      <c r="J359">
        <v>696.52099999999996</v>
      </c>
      <c r="K359">
        <v>693.68700000000001</v>
      </c>
      <c r="L359">
        <v>689.63499999999999</v>
      </c>
      <c r="M359" s="258" t="s">
        <v>1348</v>
      </c>
      <c r="N359" s="258" t="s">
        <v>1348</v>
      </c>
      <c r="O359" s="5" t="s">
        <v>1851</v>
      </c>
      <c r="BM359" s="144"/>
      <c r="BN359" s="144"/>
      <c r="BO359" s="144"/>
      <c r="BP359" s="144"/>
      <c r="BQ359" s="144"/>
      <c r="BR359" s="144"/>
      <c r="BS359" s="144"/>
      <c r="BT359" s="144"/>
      <c r="BU359" s="144"/>
      <c r="BV359" s="144"/>
      <c r="BW359" s="144"/>
      <c r="BX359" s="144"/>
      <c r="BY359" s="144"/>
      <c r="BZ359" s="144"/>
      <c r="CA359" s="144"/>
      <c r="ER359" s="144"/>
      <c r="ES359" s="144"/>
      <c r="ET359" s="144"/>
      <c r="EU359" s="144"/>
      <c r="EV359" s="144"/>
      <c r="EW359" s="144"/>
      <c r="EX359" s="144"/>
      <c r="EY359" s="144"/>
      <c r="EZ359" s="144"/>
      <c r="FA359" s="144"/>
      <c r="FB359" s="144"/>
      <c r="FC359" s="144"/>
      <c r="FD359" s="144"/>
      <c r="FE359" s="144"/>
      <c r="FF359" s="144"/>
      <c r="HW359" s="144"/>
      <c r="HX359" s="144"/>
      <c r="HY359" s="144"/>
      <c r="HZ359" s="144"/>
      <c r="IA359" s="144"/>
      <c r="IB359" s="144"/>
      <c r="IC359" s="144"/>
      <c r="ID359" s="144"/>
      <c r="IE359" s="144"/>
      <c r="IF359" s="144"/>
      <c r="IG359" s="144"/>
      <c r="IH359" s="144"/>
      <c r="II359" s="144"/>
      <c r="IJ359" s="144"/>
      <c r="IK359" s="144"/>
      <c r="LB359" s="144"/>
      <c r="LC359" s="144"/>
      <c r="LD359" s="144"/>
      <c r="LE359" s="144"/>
      <c r="LF359" s="144"/>
      <c r="LG359" s="144"/>
      <c r="LH359" s="144"/>
      <c r="LI359" s="144"/>
      <c r="LJ359" s="144"/>
      <c r="LK359" s="144"/>
      <c r="LL359" s="144"/>
      <c r="LM359" s="144"/>
      <c r="LN359" s="144"/>
      <c r="LO359" s="144"/>
      <c r="LP359" s="144"/>
      <c r="OG359" s="144"/>
      <c r="OH359" s="144"/>
      <c r="OI359" s="144"/>
      <c r="OJ359" s="144"/>
      <c r="OK359" s="144"/>
      <c r="OL359" s="144"/>
      <c r="OM359" s="144"/>
      <c r="ON359" s="144"/>
      <c r="OO359" s="144"/>
      <c r="OP359" s="144"/>
      <c r="OQ359" s="144"/>
      <c r="OR359" s="144"/>
      <c r="OS359" s="144"/>
      <c r="OT359" s="144"/>
      <c r="OU359" s="144"/>
    </row>
    <row r="360" spans="1:411">
      <c r="A360">
        <v>65</v>
      </c>
      <c r="B360">
        <v>674</v>
      </c>
      <c r="C360" t="s">
        <v>85</v>
      </c>
      <c r="D360" t="s">
        <v>402</v>
      </c>
      <c r="E360" s="257" t="s">
        <v>490</v>
      </c>
      <c r="F360" t="s">
        <v>83</v>
      </c>
      <c r="G360">
        <v>2</v>
      </c>
      <c r="H360">
        <v>700.28800000000001</v>
      </c>
      <c r="I360">
        <v>697.11</v>
      </c>
      <c r="J360">
        <v>694.93399999999997</v>
      </c>
      <c r="K360">
        <v>691.96799999999996</v>
      </c>
      <c r="L360">
        <v>688.34299999999996</v>
      </c>
      <c r="M360" s="258" t="s">
        <v>1348</v>
      </c>
      <c r="N360" s="258" t="s">
        <v>1348</v>
      </c>
      <c r="O360" s="5" t="s">
        <v>1852</v>
      </c>
      <c r="BM360" s="144"/>
      <c r="BN360" s="144"/>
      <c r="BO360" s="144"/>
      <c r="BP360" s="144"/>
      <c r="BQ360" s="144"/>
      <c r="BR360" s="144"/>
      <c r="BS360" s="144"/>
      <c r="BT360" s="144"/>
      <c r="BU360" s="144"/>
      <c r="BV360" s="144"/>
      <c r="BW360" s="144"/>
      <c r="BX360" s="144"/>
      <c r="BY360" s="144"/>
      <c r="BZ360" s="144"/>
      <c r="CA360" s="144"/>
      <c r="ER360" s="144"/>
      <c r="ES360" s="144"/>
      <c r="ET360" s="144"/>
      <c r="EU360" s="144"/>
      <c r="EV360" s="144"/>
      <c r="EW360" s="144"/>
      <c r="EX360" s="144"/>
      <c r="EY360" s="144"/>
      <c r="EZ360" s="144"/>
      <c r="FA360" s="144"/>
      <c r="FB360" s="144"/>
      <c r="FC360" s="144"/>
      <c r="FD360" s="144"/>
      <c r="FE360" s="144"/>
      <c r="FF360" s="144"/>
      <c r="HW360" s="144"/>
      <c r="HX360" s="144"/>
      <c r="HY360" s="144"/>
      <c r="HZ360" s="144"/>
      <c r="IA360" s="144"/>
      <c r="IB360" s="144"/>
      <c r="IC360" s="144"/>
      <c r="ID360" s="144"/>
      <c r="IE360" s="144"/>
      <c r="IF360" s="144"/>
      <c r="IG360" s="144"/>
      <c r="IH360" s="144"/>
      <c r="II360" s="144"/>
      <c r="IJ360" s="144"/>
      <c r="IK360" s="144"/>
      <c r="LB360" s="144"/>
      <c r="LC360" s="144"/>
      <c r="LD360" s="144"/>
      <c r="LE360" s="144"/>
      <c r="LF360" s="144"/>
      <c r="LG360" s="144"/>
      <c r="LH360" s="144"/>
      <c r="LI360" s="144"/>
      <c r="LJ360" s="144"/>
      <c r="LK360" s="144"/>
      <c r="LL360" s="144"/>
      <c r="LM360" s="144"/>
      <c r="LN360" s="144"/>
      <c r="LO360" s="144"/>
      <c r="LP360" s="144"/>
      <c r="OG360" s="144"/>
      <c r="OH360" s="144"/>
      <c r="OI360" s="144"/>
      <c r="OJ360" s="144"/>
      <c r="OK360" s="144"/>
      <c r="OL360" s="144"/>
      <c r="OM360" s="144"/>
      <c r="ON360" s="144"/>
      <c r="OO360" s="144"/>
      <c r="OP360" s="144"/>
      <c r="OQ360" s="144"/>
      <c r="OR360" s="144"/>
      <c r="OS360" s="144"/>
      <c r="OT360" s="144"/>
      <c r="OU360" s="144"/>
    </row>
    <row r="361" spans="1:411">
      <c r="A361">
        <v>65</v>
      </c>
      <c r="B361">
        <v>680</v>
      </c>
      <c r="C361" t="s">
        <v>85</v>
      </c>
      <c r="D361" t="s">
        <v>402</v>
      </c>
      <c r="E361" s="257" t="s">
        <v>1386</v>
      </c>
      <c r="F361" t="s">
        <v>83</v>
      </c>
      <c r="G361">
        <v>2</v>
      </c>
      <c r="H361">
        <v>693.43299999999999</v>
      </c>
      <c r="I361">
        <v>691.61099999999999</v>
      </c>
      <c r="J361">
        <v>690.16399999999999</v>
      </c>
      <c r="K361">
        <v>687.36800000000005</v>
      </c>
      <c r="L361">
        <v>683.96400000000006</v>
      </c>
      <c r="M361" s="258" t="s">
        <v>1348</v>
      </c>
      <c r="N361" s="258" t="s">
        <v>1348</v>
      </c>
      <c r="O361" s="5" t="s">
        <v>1853</v>
      </c>
      <c r="BM361" s="144"/>
      <c r="BN361" s="144"/>
      <c r="BO361" s="144"/>
      <c r="BP361" s="144"/>
      <c r="BQ361" s="144"/>
      <c r="BR361" s="144"/>
      <c r="BS361" s="144"/>
      <c r="BT361" s="144"/>
      <c r="BU361" s="144"/>
      <c r="BV361" s="144"/>
      <c r="BW361" s="144"/>
      <c r="BX361" s="144"/>
      <c r="BY361" s="144"/>
      <c r="BZ361" s="144"/>
      <c r="CA361" s="144"/>
      <c r="ER361" s="144"/>
      <c r="ES361" s="144"/>
      <c r="ET361" s="144"/>
      <c r="EU361" s="144"/>
      <c r="EV361" s="144"/>
      <c r="EW361" s="144"/>
      <c r="EX361" s="144"/>
      <c r="EY361" s="144"/>
      <c r="EZ361" s="144"/>
      <c r="FA361" s="144"/>
      <c r="FB361" s="144"/>
      <c r="FC361" s="144"/>
      <c r="FD361" s="144"/>
      <c r="FE361" s="144"/>
      <c r="FF361" s="144"/>
      <c r="HW361" s="144"/>
      <c r="HX361" s="144"/>
      <c r="HY361" s="144"/>
      <c r="HZ361" s="144"/>
      <c r="IA361" s="144"/>
      <c r="IB361" s="144"/>
      <c r="IC361" s="144"/>
      <c r="ID361" s="144"/>
      <c r="IE361" s="144"/>
      <c r="IF361" s="144"/>
      <c r="IG361" s="144"/>
      <c r="IH361" s="144"/>
      <c r="II361" s="144"/>
      <c r="IJ361" s="144"/>
      <c r="IK361" s="144"/>
      <c r="LB361" s="144"/>
      <c r="LC361" s="144"/>
      <c r="LD361" s="144"/>
      <c r="LE361" s="144"/>
      <c r="LF361" s="144"/>
      <c r="LG361" s="144"/>
      <c r="LH361" s="144"/>
      <c r="LI361" s="144"/>
      <c r="LJ361" s="144"/>
      <c r="LK361" s="144"/>
      <c r="LL361" s="144"/>
      <c r="LM361" s="144"/>
      <c r="LN361" s="144"/>
      <c r="LO361" s="144"/>
      <c r="LP361" s="144"/>
      <c r="OG361" s="144"/>
      <c r="OH361" s="144"/>
      <c r="OI361" s="144"/>
      <c r="OJ361" s="144"/>
      <c r="OK361" s="144"/>
      <c r="OL361" s="144"/>
      <c r="OM361" s="144"/>
      <c r="ON361" s="144"/>
      <c r="OO361" s="144"/>
      <c r="OP361" s="144"/>
      <c r="OQ361" s="144"/>
      <c r="OR361" s="144"/>
      <c r="OS361" s="144"/>
      <c r="OT361" s="144"/>
      <c r="OU361" s="144"/>
    </row>
    <row r="362" spans="1:411">
      <c r="A362">
        <v>65</v>
      </c>
      <c r="B362">
        <v>679</v>
      </c>
      <c r="C362" t="s">
        <v>85</v>
      </c>
      <c r="D362" t="s">
        <v>402</v>
      </c>
      <c r="E362" s="257" t="s">
        <v>812</v>
      </c>
      <c r="F362" t="s">
        <v>83</v>
      </c>
      <c r="G362">
        <v>2</v>
      </c>
      <c r="H362">
        <v>694.40700000000004</v>
      </c>
      <c r="I362">
        <v>691.61099999999999</v>
      </c>
      <c r="J362">
        <v>689.75300000000004</v>
      </c>
      <c r="K362">
        <v>687.77700000000004</v>
      </c>
      <c r="L362">
        <v>683.41600000000005</v>
      </c>
      <c r="M362" s="258" t="s">
        <v>1348</v>
      </c>
      <c r="N362" s="258" t="s">
        <v>1348</v>
      </c>
      <c r="O362" s="5" t="s">
        <v>1854</v>
      </c>
      <c r="BM362" s="144"/>
      <c r="BN362" s="144"/>
      <c r="BO362" s="144"/>
      <c r="BP362" s="144"/>
      <c r="BQ362" s="144"/>
      <c r="BR362" s="144"/>
      <c r="BS362" s="144"/>
      <c r="BT362" s="144"/>
      <c r="BU362" s="144"/>
      <c r="BV362" s="144"/>
      <c r="BW362" s="144"/>
      <c r="BX362" s="144"/>
      <c r="BY362" s="144"/>
      <c r="BZ362" s="144"/>
      <c r="CA362" s="144"/>
      <c r="ER362" s="144"/>
      <c r="ES362" s="144"/>
      <c r="ET362" s="144"/>
      <c r="EU362" s="144"/>
      <c r="EV362" s="144"/>
      <c r="EW362" s="144"/>
      <c r="EX362" s="144"/>
      <c r="EY362" s="144"/>
      <c r="EZ362" s="144"/>
      <c r="FA362" s="144"/>
      <c r="FB362" s="144"/>
      <c r="FC362" s="144"/>
      <c r="FD362" s="144"/>
      <c r="FE362" s="144"/>
      <c r="FF362" s="144"/>
      <c r="HW362" s="144"/>
      <c r="HX362" s="144"/>
      <c r="HY362" s="144"/>
      <c r="HZ362" s="144"/>
      <c r="IA362" s="144"/>
      <c r="IB362" s="144"/>
      <c r="IC362" s="144"/>
      <c r="ID362" s="144"/>
      <c r="IE362" s="144"/>
      <c r="IF362" s="144"/>
      <c r="IG362" s="144"/>
      <c r="IH362" s="144"/>
      <c r="II362" s="144"/>
      <c r="IJ362" s="144"/>
      <c r="IK362" s="144"/>
      <c r="LB362" s="144"/>
      <c r="LC362" s="144"/>
      <c r="LD362" s="144"/>
      <c r="LE362" s="144"/>
      <c r="LF362" s="144"/>
      <c r="LG362" s="144"/>
      <c r="LH362" s="144"/>
      <c r="LI362" s="144"/>
      <c r="LJ362" s="144"/>
      <c r="LK362" s="144"/>
      <c r="LL362" s="144"/>
      <c r="LM362" s="144"/>
      <c r="LN362" s="144"/>
      <c r="LO362" s="144"/>
      <c r="LP362" s="144"/>
      <c r="OG362" s="144"/>
      <c r="OH362" s="144"/>
      <c r="OI362" s="144"/>
      <c r="OJ362" s="144"/>
      <c r="OK362" s="144"/>
      <c r="OL362" s="144"/>
      <c r="OM362" s="144"/>
      <c r="ON362" s="144"/>
      <c r="OO362" s="144"/>
      <c r="OP362" s="144"/>
      <c r="OQ362" s="144"/>
      <c r="OR362" s="144"/>
      <c r="OS362" s="144"/>
      <c r="OT362" s="144"/>
      <c r="OU362" s="144"/>
    </row>
    <row r="363" spans="1:411">
      <c r="A363">
        <v>65</v>
      </c>
      <c r="B363">
        <v>681</v>
      </c>
      <c r="C363" t="s">
        <v>85</v>
      </c>
      <c r="D363" t="s">
        <v>402</v>
      </c>
      <c r="E363" s="257" t="s">
        <v>491</v>
      </c>
      <c r="F363" t="s">
        <v>83</v>
      </c>
      <c r="G363">
        <v>2</v>
      </c>
      <c r="H363">
        <v>694.11599999999999</v>
      </c>
      <c r="I363">
        <v>691.45699999999999</v>
      </c>
      <c r="J363">
        <v>689.65300000000002</v>
      </c>
      <c r="K363">
        <v>687.81399999999996</v>
      </c>
      <c r="L363">
        <v>684.23599999999999</v>
      </c>
      <c r="M363" s="258" t="s">
        <v>1348</v>
      </c>
      <c r="N363" s="258" t="s">
        <v>1348</v>
      </c>
      <c r="O363" s="5" t="s">
        <v>1855</v>
      </c>
      <c r="BM363" s="144"/>
      <c r="BN363" s="144"/>
      <c r="BO363" s="144"/>
      <c r="BP363" s="144"/>
      <c r="BQ363" s="144"/>
      <c r="BR363" s="144"/>
      <c r="BS363" s="144"/>
      <c r="BT363" s="144"/>
      <c r="BU363" s="144"/>
      <c r="BV363" s="144"/>
      <c r="BW363" s="144"/>
      <c r="BX363" s="144"/>
      <c r="BY363" s="144"/>
      <c r="BZ363" s="144"/>
      <c r="CA363" s="144"/>
      <c r="ER363" s="144"/>
      <c r="ES363" s="144"/>
      <c r="ET363" s="144"/>
      <c r="EU363" s="144"/>
      <c r="EV363" s="144"/>
      <c r="EW363" s="144"/>
      <c r="EX363" s="144"/>
      <c r="EY363" s="144"/>
      <c r="EZ363" s="144"/>
      <c r="FA363" s="144"/>
      <c r="FB363" s="144"/>
      <c r="FC363" s="144"/>
      <c r="FD363" s="144"/>
      <c r="FE363" s="144"/>
      <c r="FF363" s="144"/>
      <c r="HW363" s="144"/>
      <c r="HX363" s="144"/>
      <c r="HY363" s="144"/>
      <c r="HZ363" s="144"/>
      <c r="IA363" s="144"/>
      <c r="IB363" s="144"/>
      <c r="IC363" s="144"/>
      <c r="ID363" s="144"/>
      <c r="IE363" s="144"/>
      <c r="IF363" s="144"/>
      <c r="IG363" s="144"/>
      <c r="IH363" s="144"/>
      <c r="II363" s="144"/>
      <c r="IJ363" s="144"/>
      <c r="IK363" s="144"/>
      <c r="LB363" s="144"/>
      <c r="LC363" s="144"/>
      <c r="LD363" s="144"/>
      <c r="LE363" s="144"/>
      <c r="LF363" s="144"/>
      <c r="LG363" s="144"/>
      <c r="LH363" s="144"/>
      <c r="LI363" s="144"/>
      <c r="LJ363" s="144"/>
      <c r="LK363" s="144"/>
      <c r="LL363" s="144"/>
      <c r="LM363" s="144"/>
      <c r="LN363" s="144"/>
      <c r="LO363" s="144"/>
      <c r="LP363" s="144"/>
      <c r="OG363" s="144"/>
      <c r="OH363" s="144"/>
      <c r="OI363" s="144"/>
      <c r="OJ363" s="144"/>
      <c r="OK363" s="144"/>
      <c r="OL363" s="144"/>
      <c r="OM363" s="144"/>
      <c r="ON363" s="144"/>
      <c r="OO363" s="144"/>
      <c r="OP363" s="144"/>
      <c r="OQ363" s="144"/>
      <c r="OR363" s="144"/>
      <c r="OS363" s="144"/>
      <c r="OT363" s="144"/>
      <c r="OU363" s="144"/>
    </row>
    <row r="364" spans="1:411">
      <c r="A364">
        <v>65</v>
      </c>
      <c r="B364">
        <v>693</v>
      </c>
      <c r="C364" t="s">
        <v>85</v>
      </c>
      <c r="D364" t="s">
        <v>402</v>
      </c>
      <c r="E364" s="257" t="s">
        <v>489</v>
      </c>
      <c r="F364" t="s">
        <v>83</v>
      </c>
      <c r="G364">
        <v>2</v>
      </c>
      <c r="H364">
        <v>693.178</v>
      </c>
      <c r="I364">
        <v>690.51900000000001</v>
      </c>
      <c r="J364">
        <v>688.85199999999998</v>
      </c>
      <c r="K364">
        <v>687.26800000000003</v>
      </c>
      <c r="L364">
        <v>679.07399999999996</v>
      </c>
      <c r="M364" s="258" t="s">
        <v>1348</v>
      </c>
      <c r="N364" s="258" t="s">
        <v>1348</v>
      </c>
      <c r="O364" s="5" t="s">
        <v>1856</v>
      </c>
      <c r="BM364" s="144"/>
      <c r="BN364" s="144"/>
      <c r="BO364" s="144"/>
      <c r="BP364" s="144"/>
      <c r="BQ364" s="144"/>
      <c r="BR364" s="144"/>
      <c r="BS364" s="144"/>
      <c r="BT364" s="144"/>
      <c r="BU364" s="144"/>
      <c r="BV364" s="144"/>
      <c r="BW364" s="144"/>
      <c r="BX364" s="144"/>
      <c r="BY364" s="144"/>
      <c r="BZ364" s="144"/>
      <c r="CA364" s="144"/>
      <c r="ER364" s="144"/>
      <c r="ES364" s="144"/>
      <c r="ET364" s="144"/>
      <c r="EU364" s="144"/>
      <c r="EV364" s="144"/>
      <c r="EW364" s="144"/>
      <c r="EX364" s="144"/>
      <c r="EY364" s="144"/>
      <c r="EZ364" s="144"/>
      <c r="FA364" s="144"/>
      <c r="FB364" s="144"/>
      <c r="FC364" s="144"/>
      <c r="FD364" s="144"/>
      <c r="FE364" s="144"/>
      <c r="FF364" s="144"/>
      <c r="HW364" s="144"/>
      <c r="HX364" s="144"/>
      <c r="HY364" s="144"/>
      <c r="HZ364" s="144"/>
      <c r="IA364" s="144"/>
      <c r="IB364" s="144"/>
      <c r="IC364" s="144"/>
      <c r="ID364" s="144"/>
      <c r="IE364" s="144"/>
      <c r="IF364" s="144"/>
      <c r="IG364" s="144"/>
      <c r="IH364" s="144"/>
      <c r="II364" s="144"/>
      <c r="IJ364" s="144"/>
      <c r="IK364" s="144"/>
      <c r="LB364" s="144"/>
      <c r="LC364" s="144"/>
      <c r="LD364" s="144"/>
      <c r="LE364" s="144"/>
      <c r="LF364" s="144"/>
      <c r="LG364" s="144"/>
      <c r="LH364" s="144"/>
      <c r="LI364" s="144"/>
      <c r="LJ364" s="144"/>
      <c r="LK364" s="144"/>
      <c r="LL364" s="144"/>
      <c r="LM364" s="144"/>
      <c r="LN364" s="144"/>
      <c r="LO364" s="144"/>
      <c r="LP364" s="144"/>
      <c r="OG364" s="144"/>
      <c r="OH364" s="144"/>
      <c r="OI364" s="144"/>
      <c r="OJ364" s="144"/>
      <c r="OK364" s="144"/>
      <c r="OL364" s="144"/>
      <c r="OM364" s="144"/>
      <c r="ON364" s="144"/>
      <c r="OO364" s="144"/>
      <c r="OP364" s="144"/>
      <c r="OQ364" s="144"/>
      <c r="OR364" s="144"/>
      <c r="OS364" s="144"/>
      <c r="OT364" s="144"/>
      <c r="OU364" s="144"/>
    </row>
    <row r="365" spans="1:411">
      <c r="A365">
        <v>65</v>
      </c>
      <c r="B365">
        <v>683</v>
      </c>
      <c r="C365" t="s">
        <v>85</v>
      </c>
      <c r="D365" t="s">
        <v>402</v>
      </c>
      <c r="E365" s="257" t="s">
        <v>487</v>
      </c>
      <c r="F365" t="s">
        <v>83</v>
      </c>
      <c r="G365">
        <v>2</v>
      </c>
      <c r="H365">
        <v>691.61099999999999</v>
      </c>
      <c r="I365">
        <v>689.63499999999999</v>
      </c>
      <c r="J365">
        <v>688.03399999999999</v>
      </c>
      <c r="K365">
        <v>685.93799999999999</v>
      </c>
      <c r="L365">
        <v>681.42200000000003</v>
      </c>
      <c r="M365" s="258" t="s">
        <v>1348</v>
      </c>
      <c r="N365" s="258" t="s">
        <v>1348</v>
      </c>
      <c r="O365" s="5" t="s">
        <v>1857</v>
      </c>
      <c r="BM365" s="144"/>
      <c r="BN365" s="144"/>
      <c r="BO365" s="144"/>
      <c r="BP365" s="144"/>
      <c r="BQ365" s="144"/>
      <c r="BR365" s="144"/>
      <c r="BS365" s="144"/>
      <c r="BT365" s="144"/>
      <c r="BU365" s="144"/>
      <c r="BV365" s="144"/>
      <c r="BW365" s="144"/>
      <c r="BX365" s="144"/>
      <c r="BY365" s="144"/>
      <c r="BZ365" s="144"/>
      <c r="CA365" s="144"/>
      <c r="ER365" s="144"/>
      <c r="ES365" s="144"/>
      <c r="ET365" s="144"/>
      <c r="EU365" s="144"/>
      <c r="EV365" s="144"/>
      <c r="EW365" s="144"/>
      <c r="EX365" s="144"/>
      <c r="EY365" s="144"/>
      <c r="EZ365" s="144"/>
      <c r="FA365" s="144"/>
      <c r="FB365" s="144"/>
      <c r="FC365" s="144"/>
      <c r="FD365" s="144"/>
      <c r="FE365" s="144"/>
      <c r="FF365" s="144"/>
      <c r="HW365" s="144"/>
      <c r="HX365" s="144"/>
      <c r="HY365" s="144"/>
      <c r="HZ365" s="144"/>
      <c r="IA365" s="144"/>
      <c r="IB365" s="144"/>
      <c r="IC365" s="144"/>
      <c r="ID365" s="144"/>
      <c r="IE365" s="144"/>
      <c r="IF365" s="144"/>
      <c r="IG365" s="144"/>
      <c r="IH365" s="144"/>
      <c r="II365" s="144"/>
      <c r="IJ365" s="144"/>
      <c r="IK365" s="144"/>
      <c r="LB365" s="144"/>
      <c r="LC365" s="144"/>
      <c r="LD365" s="144"/>
      <c r="LE365" s="144"/>
      <c r="LF365" s="144"/>
      <c r="LG365" s="144"/>
      <c r="LH365" s="144"/>
      <c r="LI365" s="144"/>
      <c r="LJ365" s="144"/>
      <c r="LK365" s="144"/>
      <c r="LL365" s="144"/>
      <c r="LM365" s="144"/>
      <c r="LN365" s="144"/>
      <c r="LO365" s="144"/>
      <c r="LP365" s="144"/>
      <c r="OG365" s="144"/>
      <c r="OH365" s="144"/>
      <c r="OI365" s="144"/>
      <c r="OJ365" s="144"/>
      <c r="OK365" s="144"/>
      <c r="OL365" s="144"/>
      <c r="OM365" s="144"/>
      <c r="ON365" s="144"/>
      <c r="OO365" s="144"/>
      <c r="OP365" s="144"/>
      <c r="OQ365" s="144"/>
      <c r="OR365" s="144"/>
      <c r="OS365" s="144"/>
      <c r="OT365" s="144"/>
      <c r="OU365" s="144"/>
    </row>
    <row r="366" spans="1:411">
      <c r="A366">
        <v>65</v>
      </c>
      <c r="B366">
        <v>684</v>
      </c>
      <c r="C366" t="s">
        <v>85</v>
      </c>
      <c r="D366" t="s">
        <v>402</v>
      </c>
      <c r="E366" s="257" t="s">
        <v>94</v>
      </c>
      <c r="F366" t="s">
        <v>83</v>
      </c>
      <c r="G366">
        <v>2</v>
      </c>
      <c r="H366">
        <v>691.202</v>
      </c>
      <c r="I366">
        <v>689.226</v>
      </c>
      <c r="J366">
        <v>687.52200000000005</v>
      </c>
      <c r="K366">
        <v>685.54600000000005</v>
      </c>
      <c r="L366">
        <v>681.79700000000003</v>
      </c>
      <c r="M366" s="258" t="s">
        <v>1348</v>
      </c>
      <c r="N366" s="258" t="s">
        <v>1348</v>
      </c>
      <c r="O366" s="5" t="s">
        <v>1858</v>
      </c>
      <c r="BM366" s="144"/>
      <c r="BN366" s="144"/>
      <c r="BO366" s="144"/>
      <c r="BP366" s="144"/>
      <c r="BQ366" s="144"/>
      <c r="BR366" s="144"/>
      <c r="BS366" s="144"/>
      <c r="BT366" s="144"/>
      <c r="BU366" s="144"/>
      <c r="BV366" s="144"/>
      <c r="BW366" s="144"/>
      <c r="BX366" s="144"/>
      <c r="BY366" s="144"/>
      <c r="BZ366" s="144"/>
      <c r="CA366" s="144"/>
      <c r="ER366" s="144"/>
      <c r="ES366" s="144"/>
      <c r="ET366" s="144"/>
      <c r="EU366" s="144"/>
      <c r="EV366" s="144"/>
      <c r="EW366" s="144"/>
      <c r="EX366" s="144"/>
      <c r="EY366" s="144"/>
      <c r="EZ366" s="144"/>
      <c r="FA366" s="144"/>
      <c r="FB366" s="144"/>
      <c r="FC366" s="144"/>
      <c r="FD366" s="144"/>
      <c r="FE366" s="144"/>
      <c r="FF366" s="144"/>
      <c r="HW366" s="144"/>
      <c r="HX366" s="144"/>
      <c r="HY366" s="144"/>
      <c r="HZ366" s="144"/>
      <c r="IA366" s="144"/>
      <c r="IB366" s="144"/>
      <c r="IC366" s="144"/>
      <c r="ID366" s="144"/>
      <c r="IE366" s="144"/>
      <c r="IF366" s="144"/>
      <c r="IG366" s="144"/>
      <c r="IH366" s="144"/>
      <c r="II366" s="144"/>
      <c r="IJ366" s="144"/>
      <c r="IK366" s="144"/>
      <c r="LB366" s="144"/>
      <c r="LC366" s="144"/>
      <c r="LD366" s="144"/>
      <c r="LE366" s="144"/>
      <c r="LF366" s="144"/>
      <c r="LG366" s="144"/>
      <c r="LH366" s="144"/>
      <c r="LI366" s="144"/>
      <c r="LJ366" s="144"/>
      <c r="LK366" s="144"/>
      <c r="LL366" s="144"/>
      <c r="LM366" s="144"/>
      <c r="LN366" s="144"/>
      <c r="LO366" s="144"/>
      <c r="LP366" s="144"/>
      <c r="OG366" s="144"/>
      <c r="OH366" s="144"/>
      <c r="OI366" s="144"/>
      <c r="OJ366" s="144"/>
      <c r="OK366" s="144"/>
      <c r="OL366" s="144"/>
      <c r="OM366" s="144"/>
      <c r="ON366" s="144"/>
      <c r="OO366" s="144"/>
      <c r="OP366" s="144"/>
      <c r="OQ366" s="144"/>
      <c r="OR366" s="144"/>
      <c r="OS366" s="144"/>
      <c r="OT366" s="144"/>
      <c r="OU366" s="144"/>
    </row>
    <row r="367" spans="1:411">
      <c r="A367">
        <v>65</v>
      </c>
      <c r="B367">
        <v>686</v>
      </c>
      <c r="C367" t="s">
        <v>85</v>
      </c>
      <c r="D367" t="s">
        <v>402</v>
      </c>
      <c r="E367" s="257" t="s">
        <v>816</v>
      </c>
      <c r="F367" t="s">
        <v>83</v>
      </c>
      <c r="G367">
        <v>2</v>
      </c>
      <c r="H367">
        <v>690.673</v>
      </c>
      <c r="I367">
        <v>688.71500000000003</v>
      </c>
      <c r="J367">
        <v>687.26800000000003</v>
      </c>
      <c r="K367">
        <v>685.15599999999995</v>
      </c>
      <c r="L367">
        <v>681.28499999999997</v>
      </c>
      <c r="M367" s="258" t="s">
        <v>1348</v>
      </c>
      <c r="N367" s="258" t="s">
        <v>1348</v>
      </c>
      <c r="O367" s="5" t="s">
        <v>1859</v>
      </c>
      <c r="BM367" s="144"/>
      <c r="BN367" s="144"/>
      <c r="BO367" s="144"/>
      <c r="BP367" s="144"/>
      <c r="BQ367" s="144"/>
      <c r="BR367" s="144"/>
      <c r="BS367" s="144"/>
      <c r="BT367" s="144"/>
      <c r="BU367" s="144"/>
      <c r="BV367" s="144"/>
      <c r="BW367" s="144"/>
      <c r="BX367" s="144"/>
      <c r="BY367" s="144"/>
      <c r="BZ367" s="144"/>
      <c r="CA367" s="144"/>
      <c r="ER367" s="144"/>
      <c r="ES367" s="144"/>
      <c r="ET367" s="144"/>
      <c r="EU367" s="144"/>
      <c r="EV367" s="144"/>
      <c r="EW367" s="144"/>
      <c r="EX367" s="144"/>
      <c r="EY367" s="144"/>
      <c r="EZ367" s="144"/>
      <c r="FA367" s="144"/>
      <c r="FB367" s="144"/>
      <c r="FC367" s="144"/>
      <c r="FD367" s="144"/>
      <c r="FE367" s="144"/>
      <c r="FF367" s="144"/>
      <c r="HW367" s="144"/>
      <c r="HX367" s="144"/>
      <c r="HY367" s="144"/>
      <c r="HZ367" s="144"/>
      <c r="IA367" s="144"/>
      <c r="IB367" s="144"/>
      <c r="IC367" s="144"/>
      <c r="ID367" s="144"/>
      <c r="IE367" s="144"/>
      <c r="IF367" s="144"/>
      <c r="IG367" s="144"/>
      <c r="IH367" s="144"/>
      <c r="II367" s="144"/>
      <c r="IJ367" s="144"/>
      <c r="IK367" s="144"/>
      <c r="LB367" s="144"/>
      <c r="LC367" s="144"/>
      <c r="LD367" s="144"/>
      <c r="LE367" s="144"/>
      <c r="LF367" s="144"/>
      <c r="LG367" s="144"/>
      <c r="LH367" s="144"/>
      <c r="LI367" s="144"/>
      <c r="LJ367" s="144"/>
      <c r="LK367" s="144"/>
      <c r="LL367" s="144"/>
      <c r="LM367" s="144"/>
      <c r="LN367" s="144"/>
      <c r="LO367" s="144"/>
      <c r="LP367" s="144"/>
      <c r="OG367" s="144"/>
      <c r="OH367" s="144"/>
      <c r="OI367" s="144"/>
      <c r="OJ367" s="144"/>
      <c r="OK367" s="144"/>
      <c r="OL367" s="144"/>
      <c r="OM367" s="144"/>
      <c r="ON367" s="144"/>
      <c r="OO367" s="144"/>
      <c r="OP367" s="144"/>
      <c r="OQ367" s="144"/>
      <c r="OR367" s="144"/>
      <c r="OS367" s="144"/>
      <c r="OT367" s="144"/>
      <c r="OU367" s="144"/>
    </row>
    <row r="368" spans="1:411">
      <c r="A368">
        <v>65</v>
      </c>
      <c r="B368">
        <v>687</v>
      </c>
      <c r="C368" t="s">
        <v>85</v>
      </c>
      <c r="D368" t="s">
        <v>402</v>
      </c>
      <c r="E368" s="257" t="s">
        <v>486</v>
      </c>
      <c r="F368" t="s">
        <v>83</v>
      </c>
      <c r="G368">
        <v>2</v>
      </c>
      <c r="H368">
        <v>690.28200000000004</v>
      </c>
      <c r="I368">
        <v>688.34299999999996</v>
      </c>
      <c r="J368">
        <v>686.721</v>
      </c>
      <c r="K368">
        <v>684.64499999999998</v>
      </c>
      <c r="L368">
        <v>680.23</v>
      </c>
      <c r="M368" s="258" t="s">
        <v>1348</v>
      </c>
      <c r="N368" s="258" t="s">
        <v>1348</v>
      </c>
      <c r="O368" s="5" t="s">
        <v>1860</v>
      </c>
      <c r="BM368" s="144"/>
      <c r="BN368" s="144"/>
      <c r="BO368" s="144"/>
      <c r="BP368" s="144"/>
      <c r="BQ368" s="144"/>
      <c r="BR368" s="144"/>
      <c r="BS368" s="144"/>
      <c r="BT368" s="144"/>
      <c r="BU368" s="144"/>
      <c r="BV368" s="144"/>
      <c r="BW368" s="144"/>
      <c r="BX368" s="144"/>
      <c r="BY368" s="144"/>
      <c r="BZ368" s="144"/>
      <c r="CA368" s="144"/>
      <c r="ER368" s="144"/>
      <c r="ES368" s="144"/>
      <c r="ET368" s="144"/>
      <c r="EU368" s="144"/>
      <c r="EV368" s="144"/>
      <c r="EW368" s="144"/>
      <c r="EX368" s="144"/>
      <c r="EY368" s="144"/>
      <c r="EZ368" s="144"/>
      <c r="FA368" s="144"/>
      <c r="FB368" s="144"/>
      <c r="FC368" s="144"/>
      <c r="FD368" s="144"/>
      <c r="FE368" s="144"/>
      <c r="FF368" s="144"/>
      <c r="HW368" s="144"/>
      <c r="HX368" s="144"/>
      <c r="HY368" s="144"/>
      <c r="HZ368" s="144"/>
      <c r="IA368" s="144"/>
      <c r="IB368" s="144"/>
      <c r="IC368" s="144"/>
      <c r="ID368" s="144"/>
      <c r="IE368" s="144"/>
      <c r="IF368" s="144"/>
      <c r="IG368" s="144"/>
      <c r="IH368" s="144"/>
      <c r="II368" s="144"/>
      <c r="IJ368" s="144"/>
      <c r="IK368" s="144"/>
      <c r="LB368" s="144"/>
      <c r="LC368" s="144"/>
      <c r="LD368" s="144"/>
      <c r="LE368" s="144"/>
      <c r="LF368" s="144"/>
      <c r="LG368" s="144"/>
      <c r="LH368" s="144"/>
      <c r="LI368" s="144"/>
      <c r="LJ368" s="144"/>
      <c r="LK368" s="144"/>
      <c r="LL368" s="144"/>
      <c r="LM368" s="144"/>
      <c r="LN368" s="144"/>
      <c r="LO368" s="144"/>
      <c r="LP368" s="144"/>
      <c r="OG368" s="144"/>
      <c r="OH368" s="144"/>
      <c r="OI368" s="144"/>
      <c r="OJ368" s="144"/>
      <c r="OK368" s="144"/>
      <c r="OL368" s="144"/>
      <c r="OM368" s="144"/>
      <c r="ON368" s="144"/>
      <c r="OO368" s="144"/>
      <c r="OP368" s="144"/>
      <c r="OQ368" s="144"/>
      <c r="OR368" s="144"/>
      <c r="OS368" s="144"/>
      <c r="OT368" s="144"/>
      <c r="OU368" s="144"/>
    </row>
    <row r="369" spans="1:411">
      <c r="A369">
        <v>65</v>
      </c>
      <c r="B369">
        <v>691</v>
      </c>
      <c r="C369" t="s">
        <v>85</v>
      </c>
      <c r="D369" t="s">
        <v>402</v>
      </c>
      <c r="E369" s="257" t="s">
        <v>347</v>
      </c>
      <c r="F369" t="s">
        <v>83</v>
      </c>
      <c r="G369">
        <v>2</v>
      </c>
      <c r="H369">
        <v>688.18799999999999</v>
      </c>
      <c r="I369">
        <v>686.34900000000005</v>
      </c>
      <c r="J369">
        <v>684.49099999999999</v>
      </c>
      <c r="K369">
        <v>682.12300000000005</v>
      </c>
      <c r="L369">
        <v>679.17399999999998</v>
      </c>
      <c r="M369" s="258" t="s">
        <v>1348</v>
      </c>
      <c r="N369" s="258" t="s">
        <v>1348</v>
      </c>
      <c r="O369" s="5" t="s">
        <v>1861</v>
      </c>
      <c r="BM369" s="144"/>
      <c r="BN369" s="144"/>
      <c r="BO369" s="144"/>
      <c r="BP369" s="144"/>
      <c r="BQ369" s="144"/>
      <c r="BR369" s="144"/>
      <c r="BS369" s="144"/>
      <c r="BT369" s="144"/>
      <c r="BU369" s="144"/>
      <c r="BV369" s="144"/>
      <c r="BW369" s="144"/>
      <c r="BX369" s="144"/>
      <c r="BY369" s="144"/>
      <c r="BZ369" s="144"/>
      <c r="CA369" s="144"/>
      <c r="ER369" s="144"/>
      <c r="ES369" s="144"/>
      <c r="ET369" s="144"/>
      <c r="EU369" s="144"/>
      <c r="EV369" s="144"/>
      <c r="EW369" s="144"/>
      <c r="EX369" s="144"/>
      <c r="EY369" s="144"/>
      <c r="EZ369" s="144"/>
      <c r="FA369" s="144"/>
      <c r="FB369" s="144"/>
      <c r="FC369" s="144"/>
      <c r="FD369" s="144"/>
      <c r="FE369" s="144"/>
      <c r="FF369" s="144"/>
      <c r="HW369" s="144"/>
      <c r="HX369" s="144"/>
      <c r="HY369" s="144"/>
      <c r="HZ369" s="144"/>
      <c r="IA369" s="144"/>
      <c r="IB369" s="144"/>
      <c r="IC369" s="144"/>
      <c r="ID369" s="144"/>
      <c r="IE369" s="144"/>
      <c r="IF369" s="144"/>
      <c r="IG369" s="144"/>
      <c r="IH369" s="144"/>
      <c r="II369" s="144"/>
      <c r="IJ369" s="144"/>
      <c r="IK369" s="144"/>
      <c r="LB369" s="144"/>
      <c r="LC369" s="144"/>
      <c r="LD369" s="144"/>
      <c r="LE369" s="144"/>
      <c r="LF369" s="144"/>
      <c r="LG369" s="144"/>
      <c r="LH369" s="144"/>
      <c r="LI369" s="144"/>
      <c r="LJ369" s="144"/>
      <c r="LK369" s="144"/>
      <c r="LL369" s="144"/>
      <c r="LM369" s="144"/>
      <c r="LN369" s="144"/>
      <c r="LO369" s="144"/>
      <c r="LP369" s="144"/>
      <c r="OG369" s="144"/>
      <c r="OH369" s="144"/>
      <c r="OI369" s="144"/>
      <c r="OJ369" s="144"/>
      <c r="OK369" s="144"/>
      <c r="OL369" s="144"/>
      <c r="OM369" s="144"/>
      <c r="ON369" s="144"/>
      <c r="OO369" s="144"/>
      <c r="OP369" s="144"/>
      <c r="OQ369" s="144"/>
      <c r="OR369" s="144"/>
      <c r="OS369" s="144"/>
      <c r="OT369" s="144"/>
      <c r="OU369" s="144"/>
    </row>
    <row r="370" spans="1:411">
      <c r="A370">
        <v>66</v>
      </c>
      <c r="B370">
        <v>699</v>
      </c>
      <c r="C370" t="s">
        <v>85</v>
      </c>
      <c r="D370" t="s">
        <v>402</v>
      </c>
      <c r="E370" s="257" t="s">
        <v>388</v>
      </c>
      <c r="F370" t="s">
        <v>84</v>
      </c>
      <c r="G370">
        <v>2</v>
      </c>
      <c r="H370">
        <v>687.28</v>
      </c>
      <c r="I370">
        <v>684.88</v>
      </c>
      <c r="J370">
        <v>682.28599999999994</v>
      </c>
      <c r="K370">
        <v>680.74599999999998</v>
      </c>
      <c r="L370">
        <v>678.39</v>
      </c>
      <c r="M370" s="258" t="s">
        <v>1348</v>
      </c>
      <c r="N370" s="258" t="s">
        <v>1348</v>
      </c>
      <c r="O370" s="5" t="s">
        <v>1862</v>
      </c>
      <c r="BM370" s="144"/>
      <c r="BN370" s="144"/>
      <c r="BO370" s="144"/>
      <c r="BP370" s="144"/>
      <c r="BQ370" s="144"/>
      <c r="BR370" s="144"/>
      <c r="BS370" s="144"/>
      <c r="BT370" s="144"/>
      <c r="BU370" s="144"/>
      <c r="BV370" s="144"/>
      <c r="BW370" s="144"/>
      <c r="BX370" s="144"/>
      <c r="BY370" s="144"/>
      <c r="BZ370" s="144"/>
      <c r="CA370" s="144"/>
      <c r="ER370" s="144"/>
      <c r="ES370" s="144"/>
      <c r="ET370" s="144"/>
      <c r="EU370" s="144"/>
      <c r="EV370" s="144"/>
      <c r="EW370" s="144"/>
      <c r="EX370" s="144"/>
      <c r="EY370" s="144"/>
      <c r="EZ370" s="144"/>
      <c r="FA370" s="144"/>
      <c r="FB370" s="144"/>
      <c r="FC370" s="144"/>
      <c r="FD370" s="144"/>
      <c r="FE370" s="144"/>
      <c r="FF370" s="144"/>
      <c r="HW370" s="144"/>
      <c r="HX370" s="144"/>
      <c r="HY370" s="144"/>
      <c r="HZ370" s="144"/>
      <c r="IA370" s="144"/>
      <c r="IB370" s="144"/>
      <c r="IC370" s="144"/>
      <c r="ID370" s="144"/>
      <c r="IE370" s="144"/>
      <c r="IF370" s="144"/>
      <c r="IG370" s="144"/>
      <c r="IH370" s="144"/>
      <c r="II370" s="144"/>
      <c r="IJ370" s="144"/>
      <c r="IK370" s="144"/>
      <c r="LB370" s="144"/>
      <c r="LC370" s="144"/>
      <c r="LD370" s="144"/>
      <c r="LE370" s="144"/>
      <c r="LF370" s="144"/>
      <c r="LG370" s="144"/>
      <c r="LH370" s="144"/>
      <c r="LI370" s="144"/>
      <c r="LJ370" s="144"/>
      <c r="LK370" s="144"/>
      <c r="LL370" s="144"/>
      <c r="LM370" s="144"/>
      <c r="LN370" s="144"/>
      <c r="LO370" s="144"/>
      <c r="LP370" s="144"/>
      <c r="OG370" s="144"/>
      <c r="OH370" s="144"/>
      <c r="OI370" s="144"/>
      <c r="OJ370" s="144"/>
      <c r="OK370" s="144"/>
      <c r="OL370" s="144"/>
      <c r="OM370" s="144"/>
      <c r="ON370" s="144"/>
      <c r="OO370" s="144"/>
      <c r="OP370" s="144"/>
      <c r="OQ370" s="144"/>
      <c r="OR370" s="144"/>
      <c r="OS370" s="144"/>
      <c r="OT370" s="144"/>
      <c r="OU370" s="144"/>
    </row>
    <row r="371" spans="1:411">
      <c r="A371">
        <v>66</v>
      </c>
      <c r="B371">
        <v>711</v>
      </c>
      <c r="C371" t="s">
        <v>85</v>
      </c>
      <c r="D371" t="s">
        <v>402</v>
      </c>
      <c r="E371" s="257" t="s">
        <v>76</v>
      </c>
      <c r="F371" t="s">
        <v>84</v>
      </c>
      <c r="G371">
        <v>2</v>
      </c>
      <c r="H371">
        <v>686.83</v>
      </c>
      <c r="I371">
        <v>683.67600000000004</v>
      </c>
      <c r="J371">
        <v>682.13599999999997</v>
      </c>
      <c r="K371">
        <v>679.82600000000002</v>
      </c>
      <c r="L371">
        <v>676.08</v>
      </c>
      <c r="M371" s="258" t="s">
        <v>1348</v>
      </c>
      <c r="N371" s="258" t="s">
        <v>1348</v>
      </c>
      <c r="O371" s="5" t="s">
        <v>1863</v>
      </c>
      <c r="BM371" s="144"/>
      <c r="BN371" s="144"/>
      <c r="BO371" s="144"/>
      <c r="BP371" s="144"/>
      <c r="BQ371" s="144"/>
      <c r="BR371" s="144"/>
      <c r="BS371" s="144"/>
      <c r="BT371" s="144"/>
      <c r="BU371" s="144"/>
      <c r="BV371" s="144"/>
      <c r="BW371" s="144"/>
      <c r="BX371" s="144"/>
      <c r="BY371" s="144"/>
      <c r="BZ371" s="144"/>
      <c r="CA371" s="144"/>
      <c r="ER371" s="144"/>
      <c r="ES371" s="144"/>
      <c r="ET371" s="144"/>
      <c r="EU371" s="144"/>
      <c r="EV371" s="144"/>
      <c r="EW371" s="144"/>
      <c r="EX371" s="144"/>
      <c r="EY371" s="144"/>
      <c r="EZ371" s="144"/>
      <c r="FA371" s="144"/>
      <c r="FB371" s="144"/>
      <c r="FC371" s="144"/>
      <c r="FD371" s="144"/>
      <c r="FE371" s="144"/>
      <c r="FF371" s="144"/>
      <c r="HW371" s="144"/>
      <c r="HX371" s="144"/>
      <c r="HY371" s="144"/>
      <c r="HZ371" s="144"/>
      <c r="IA371" s="144"/>
      <c r="IB371" s="144"/>
      <c r="IC371" s="144"/>
      <c r="ID371" s="144"/>
      <c r="IE371" s="144"/>
      <c r="IF371" s="144"/>
      <c r="IG371" s="144"/>
      <c r="IH371" s="144"/>
      <c r="II371" s="144"/>
      <c r="IJ371" s="144"/>
      <c r="IK371" s="144"/>
      <c r="LB371" s="144"/>
      <c r="LC371" s="144"/>
      <c r="LD371" s="144"/>
      <c r="LE371" s="144"/>
      <c r="LF371" s="144"/>
      <c r="LG371" s="144"/>
      <c r="LH371" s="144"/>
      <c r="LI371" s="144"/>
      <c r="LJ371" s="144"/>
      <c r="LK371" s="144"/>
      <c r="LL371" s="144"/>
      <c r="LM371" s="144"/>
      <c r="LN371" s="144"/>
      <c r="LO371" s="144"/>
      <c r="LP371" s="144"/>
      <c r="OG371" s="144"/>
      <c r="OH371" s="144"/>
      <c r="OI371" s="144"/>
      <c r="OJ371" s="144"/>
      <c r="OK371" s="144"/>
      <c r="OL371" s="144"/>
      <c r="OM371" s="144"/>
      <c r="ON371" s="144"/>
      <c r="OO371" s="144"/>
      <c r="OP371" s="144"/>
      <c r="OQ371" s="144"/>
      <c r="OR371" s="144"/>
      <c r="OS371" s="144"/>
      <c r="OT371" s="144"/>
      <c r="OU371" s="144"/>
    </row>
    <row r="372" spans="1:411">
      <c r="A372">
        <v>66</v>
      </c>
      <c r="B372">
        <v>701</v>
      </c>
      <c r="C372" t="s">
        <v>85</v>
      </c>
      <c r="D372" t="s">
        <v>402</v>
      </c>
      <c r="E372" s="257" t="s">
        <v>121</v>
      </c>
      <c r="F372" t="s">
        <v>84</v>
      </c>
      <c r="G372">
        <v>2</v>
      </c>
      <c r="H372">
        <v>685.18</v>
      </c>
      <c r="I372">
        <v>683.19</v>
      </c>
      <c r="J372">
        <v>681.13400000000001</v>
      </c>
      <c r="K372">
        <v>679.59400000000005</v>
      </c>
      <c r="L372">
        <v>677.11699999999996</v>
      </c>
      <c r="M372" s="258" t="s">
        <v>1348</v>
      </c>
      <c r="N372" s="258" t="s">
        <v>1348</v>
      </c>
      <c r="O372" s="5" t="s">
        <v>1864</v>
      </c>
      <c r="BM372" s="144"/>
      <c r="BN372" s="144"/>
      <c r="BO372" s="144"/>
      <c r="BP372" s="144"/>
      <c r="BQ372" s="144"/>
      <c r="BR372" s="144"/>
      <c r="BS372" s="144"/>
      <c r="BT372" s="144"/>
      <c r="BU372" s="144"/>
      <c r="BV372" s="144"/>
      <c r="BW372" s="144"/>
      <c r="BX372" s="144"/>
      <c r="BY372" s="144"/>
      <c r="BZ372" s="144"/>
      <c r="CA372" s="144"/>
      <c r="ER372" s="144"/>
      <c r="ES372" s="144"/>
      <c r="ET372" s="144"/>
      <c r="EU372" s="144"/>
      <c r="EV372" s="144"/>
      <c r="EW372" s="144"/>
      <c r="EX372" s="144"/>
      <c r="EY372" s="144"/>
      <c r="EZ372" s="144"/>
      <c r="FA372" s="144"/>
      <c r="FB372" s="144"/>
      <c r="FC372" s="144"/>
      <c r="FD372" s="144"/>
      <c r="FE372" s="144"/>
      <c r="FF372" s="144"/>
      <c r="HW372" s="144"/>
      <c r="HX372" s="144"/>
      <c r="HY372" s="144"/>
      <c r="HZ372" s="144"/>
      <c r="IA372" s="144"/>
      <c r="IB372" s="144"/>
      <c r="IC372" s="144"/>
      <c r="ID372" s="144"/>
      <c r="IE372" s="144"/>
      <c r="IF372" s="144"/>
      <c r="IG372" s="144"/>
      <c r="IH372" s="144"/>
      <c r="II372" s="144"/>
      <c r="IJ372" s="144"/>
      <c r="IK372" s="144"/>
      <c r="LB372" s="144"/>
      <c r="LC372" s="144"/>
      <c r="LD372" s="144"/>
      <c r="LE372" s="144"/>
      <c r="LF372" s="144"/>
      <c r="LG372" s="144"/>
      <c r="LH372" s="144"/>
      <c r="LI372" s="144"/>
      <c r="LJ372" s="144"/>
      <c r="LK372" s="144"/>
      <c r="LL372" s="144"/>
      <c r="LM372" s="144"/>
      <c r="LN372" s="144"/>
      <c r="LO372" s="144"/>
      <c r="LP372" s="144"/>
      <c r="OG372" s="144"/>
      <c r="OH372" s="144"/>
      <c r="OI372" s="144"/>
      <c r="OJ372" s="144"/>
      <c r="OK372" s="144"/>
      <c r="OL372" s="144"/>
      <c r="OM372" s="144"/>
      <c r="ON372" s="144"/>
      <c r="OO372" s="144"/>
      <c r="OP372" s="144"/>
      <c r="OQ372" s="144"/>
      <c r="OR372" s="144"/>
      <c r="OS372" s="144"/>
      <c r="OT372" s="144"/>
      <c r="OU372" s="144"/>
    </row>
    <row r="373" spans="1:411">
      <c r="A373">
        <v>66</v>
      </c>
      <c r="B373">
        <v>703</v>
      </c>
      <c r="C373" t="s">
        <v>85</v>
      </c>
      <c r="D373" t="s">
        <v>402</v>
      </c>
      <c r="E373" s="257" t="s">
        <v>485</v>
      </c>
      <c r="F373" t="s">
        <v>84</v>
      </c>
      <c r="G373">
        <v>2</v>
      </c>
      <c r="H373">
        <v>684.596</v>
      </c>
      <c r="I373">
        <v>682.82399999999996</v>
      </c>
      <c r="J373">
        <v>680.73</v>
      </c>
      <c r="K373">
        <v>679.16</v>
      </c>
      <c r="L373">
        <v>676.71600000000001</v>
      </c>
      <c r="M373" s="258" t="s">
        <v>1348</v>
      </c>
      <c r="N373" s="258" t="s">
        <v>1348</v>
      </c>
      <c r="O373" s="5" t="s">
        <v>1865</v>
      </c>
      <c r="BM373" s="144"/>
      <c r="BN373" s="144"/>
      <c r="BO373" s="144"/>
      <c r="BP373" s="144"/>
      <c r="BQ373" s="144"/>
      <c r="BR373" s="144"/>
      <c r="BS373" s="144"/>
      <c r="BT373" s="144"/>
      <c r="BU373" s="144"/>
      <c r="BV373" s="144"/>
      <c r="BW373" s="144"/>
      <c r="BX373" s="144"/>
      <c r="BY373" s="144"/>
      <c r="BZ373" s="144"/>
      <c r="CA373" s="144"/>
      <c r="ER373" s="144"/>
      <c r="ES373" s="144"/>
      <c r="ET373" s="144"/>
      <c r="EU373" s="144"/>
      <c r="EV373" s="144"/>
      <c r="EW373" s="144"/>
      <c r="EX373" s="144"/>
      <c r="EY373" s="144"/>
      <c r="EZ373" s="144"/>
      <c r="FA373" s="144"/>
      <c r="FB373" s="144"/>
      <c r="FC373" s="144"/>
      <c r="FD373" s="144"/>
      <c r="FE373" s="144"/>
      <c r="FF373" s="144"/>
      <c r="HW373" s="144"/>
      <c r="HX373" s="144"/>
      <c r="HY373" s="144"/>
      <c r="HZ373" s="144"/>
      <c r="IA373" s="144"/>
      <c r="IB373" s="144"/>
      <c r="IC373" s="144"/>
      <c r="ID373" s="144"/>
      <c r="IE373" s="144"/>
      <c r="IF373" s="144"/>
      <c r="IG373" s="144"/>
      <c r="IH373" s="144"/>
      <c r="II373" s="144"/>
      <c r="IJ373" s="144"/>
      <c r="IK373" s="144"/>
      <c r="LB373" s="144"/>
      <c r="LC373" s="144"/>
      <c r="LD373" s="144"/>
      <c r="LE373" s="144"/>
      <c r="LF373" s="144"/>
      <c r="LG373" s="144"/>
      <c r="LH373" s="144"/>
      <c r="LI373" s="144"/>
      <c r="LJ373" s="144"/>
      <c r="LK373" s="144"/>
      <c r="LL373" s="144"/>
      <c r="LM373" s="144"/>
      <c r="LN373" s="144"/>
      <c r="LO373" s="144"/>
      <c r="LP373" s="144"/>
      <c r="OG373" s="144"/>
      <c r="OH373" s="144"/>
      <c r="OI373" s="144"/>
      <c r="OJ373" s="144"/>
      <c r="OK373" s="144"/>
      <c r="OL373" s="144"/>
      <c r="OM373" s="144"/>
      <c r="ON373" s="144"/>
      <c r="OO373" s="144"/>
      <c r="OP373" s="144"/>
      <c r="OQ373" s="144"/>
      <c r="OR373" s="144"/>
      <c r="OS373" s="144"/>
      <c r="OT373" s="144"/>
      <c r="OU373" s="144"/>
    </row>
    <row r="374" spans="1:411">
      <c r="A374">
        <v>66</v>
      </c>
      <c r="B374">
        <v>705</v>
      </c>
      <c r="C374" t="s">
        <v>85</v>
      </c>
      <c r="D374" t="s">
        <v>402</v>
      </c>
      <c r="E374" s="257" t="s">
        <v>484</v>
      </c>
      <c r="F374" t="s">
        <v>84</v>
      </c>
      <c r="G374">
        <v>2</v>
      </c>
      <c r="H374">
        <v>683.96</v>
      </c>
      <c r="I374">
        <v>682.13599999999997</v>
      </c>
      <c r="J374">
        <v>680.51400000000001</v>
      </c>
      <c r="K374">
        <v>678.67399999999998</v>
      </c>
      <c r="L374">
        <v>675.01</v>
      </c>
      <c r="M374" s="258" t="s">
        <v>1348</v>
      </c>
      <c r="N374" s="258" t="s">
        <v>1348</v>
      </c>
      <c r="O374" s="5" t="s">
        <v>1866</v>
      </c>
      <c r="BM374" s="144"/>
      <c r="BN374" s="144"/>
      <c r="BO374" s="144"/>
      <c r="BP374" s="144"/>
      <c r="BQ374" s="144"/>
      <c r="BR374" s="144"/>
      <c r="BS374" s="144"/>
      <c r="BT374" s="144"/>
      <c r="BU374" s="144"/>
      <c r="BV374" s="144"/>
      <c r="BW374" s="144"/>
      <c r="BX374" s="144"/>
      <c r="BY374" s="144"/>
      <c r="BZ374" s="144"/>
      <c r="CA374" s="144"/>
      <c r="ER374" s="144"/>
      <c r="ES374" s="144"/>
      <c r="ET374" s="144"/>
      <c r="EU374" s="144"/>
      <c r="EV374" s="144"/>
      <c r="EW374" s="144"/>
      <c r="EX374" s="144"/>
      <c r="EY374" s="144"/>
      <c r="EZ374" s="144"/>
      <c r="FA374" s="144"/>
      <c r="FB374" s="144"/>
      <c r="FC374" s="144"/>
      <c r="FD374" s="144"/>
      <c r="FE374" s="144"/>
      <c r="FF374" s="144"/>
      <c r="HW374" s="144"/>
      <c r="HX374" s="144"/>
      <c r="HY374" s="144"/>
      <c r="HZ374" s="144"/>
      <c r="IA374" s="144"/>
      <c r="IB374" s="144"/>
      <c r="IC374" s="144"/>
      <c r="ID374" s="144"/>
      <c r="IE374" s="144"/>
      <c r="IF374" s="144"/>
      <c r="IG374" s="144"/>
      <c r="IH374" s="144"/>
      <c r="II374" s="144"/>
      <c r="IJ374" s="144"/>
      <c r="IK374" s="144"/>
      <c r="LB374" s="144"/>
      <c r="LC374" s="144"/>
      <c r="LD374" s="144"/>
      <c r="LE374" s="144"/>
      <c r="LF374" s="144"/>
      <c r="LG374" s="144"/>
      <c r="LH374" s="144"/>
      <c r="LI374" s="144"/>
      <c r="LJ374" s="144"/>
      <c r="LK374" s="144"/>
      <c r="LL374" s="144"/>
      <c r="LM374" s="144"/>
      <c r="LN374" s="144"/>
      <c r="LO374" s="144"/>
      <c r="LP374" s="144"/>
      <c r="OG374" s="144"/>
      <c r="OH374" s="144"/>
      <c r="OI374" s="144"/>
      <c r="OJ374" s="144"/>
      <c r="OK374" s="144"/>
      <c r="OL374" s="144"/>
      <c r="OM374" s="144"/>
      <c r="ON374" s="144"/>
      <c r="OO374" s="144"/>
      <c r="OP374" s="144"/>
      <c r="OQ374" s="144"/>
      <c r="OR374" s="144"/>
      <c r="OS374" s="144"/>
      <c r="OT374" s="144"/>
      <c r="OU374" s="144"/>
    </row>
    <row r="375" spans="1:411">
      <c r="A375">
        <v>66</v>
      </c>
      <c r="B375">
        <v>709</v>
      </c>
      <c r="C375" t="s">
        <v>85</v>
      </c>
      <c r="D375" t="s">
        <v>402</v>
      </c>
      <c r="E375" s="257" t="s">
        <v>389</v>
      </c>
      <c r="F375" t="s">
        <v>84</v>
      </c>
      <c r="G375">
        <v>2</v>
      </c>
      <c r="H375">
        <v>682.07</v>
      </c>
      <c r="I375">
        <v>680.51400000000001</v>
      </c>
      <c r="J375">
        <v>678.39</v>
      </c>
      <c r="K375">
        <v>676.98400000000004</v>
      </c>
      <c r="L375">
        <v>674.79399999999998</v>
      </c>
      <c r="M375" s="258" t="s">
        <v>1348</v>
      </c>
      <c r="N375" s="258" t="s">
        <v>1348</v>
      </c>
      <c r="O375" s="5" t="s">
        <v>1867</v>
      </c>
      <c r="BM375" s="144"/>
      <c r="BN375" s="144"/>
      <c r="BO375" s="144"/>
      <c r="BP375" s="144"/>
      <c r="BQ375" s="144"/>
      <c r="BR375" s="144"/>
      <c r="BS375" s="144"/>
      <c r="BT375" s="144"/>
      <c r="BU375" s="144"/>
      <c r="BV375" s="144"/>
      <c r="BW375" s="144"/>
      <c r="BX375" s="144"/>
      <c r="BY375" s="144"/>
      <c r="BZ375" s="144"/>
      <c r="CA375" s="144"/>
      <c r="ER375" s="144"/>
      <c r="ES375" s="144"/>
      <c r="ET375" s="144"/>
      <c r="EU375" s="144"/>
      <c r="EV375" s="144"/>
      <c r="EW375" s="144"/>
      <c r="EX375" s="144"/>
      <c r="EY375" s="144"/>
      <c r="EZ375" s="144"/>
      <c r="FA375" s="144"/>
      <c r="FB375" s="144"/>
      <c r="FC375" s="144"/>
      <c r="FD375" s="144"/>
      <c r="FE375" s="144"/>
      <c r="FF375" s="144"/>
      <c r="HW375" s="144"/>
      <c r="HX375" s="144"/>
      <c r="HY375" s="144"/>
      <c r="HZ375" s="144"/>
      <c r="IA375" s="144"/>
      <c r="IB375" s="144"/>
      <c r="IC375" s="144"/>
      <c r="ID375" s="144"/>
      <c r="IE375" s="144"/>
      <c r="IF375" s="144"/>
      <c r="IG375" s="144"/>
      <c r="IH375" s="144"/>
      <c r="II375" s="144"/>
      <c r="IJ375" s="144"/>
      <c r="IK375" s="144"/>
      <c r="LB375" s="144"/>
      <c r="LC375" s="144"/>
      <c r="LD375" s="144"/>
      <c r="LE375" s="144"/>
      <c r="LF375" s="144"/>
      <c r="LG375" s="144"/>
      <c r="LH375" s="144"/>
      <c r="LI375" s="144"/>
      <c r="LJ375" s="144"/>
      <c r="LK375" s="144"/>
      <c r="LL375" s="144"/>
      <c r="LM375" s="144"/>
      <c r="LN375" s="144"/>
      <c r="LO375" s="144"/>
      <c r="LP375" s="144"/>
      <c r="OG375" s="144"/>
      <c r="OH375" s="144"/>
      <c r="OI375" s="144"/>
      <c r="OJ375" s="144"/>
      <c r="OK375" s="144"/>
      <c r="OL375" s="144"/>
      <c r="OM375" s="144"/>
      <c r="ON375" s="144"/>
      <c r="OO375" s="144"/>
      <c r="OP375" s="144"/>
      <c r="OQ375" s="144"/>
      <c r="OR375" s="144"/>
      <c r="OS375" s="144"/>
      <c r="OT375" s="144"/>
      <c r="OU375" s="144"/>
    </row>
    <row r="376" spans="1:411">
      <c r="A376">
        <v>66</v>
      </c>
      <c r="B376">
        <v>714</v>
      </c>
      <c r="C376" t="s">
        <v>85</v>
      </c>
      <c r="D376" t="s">
        <v>402</v>
      </c>
      <c r="E376" s="257" t="s">
        <v>807</v>
      </c>
      <c r="F376" t="s">
        <v>84</v>
      </c>
      <c r="G376">
        <v>2</v>
      </c>
      <c r="H376">
        <v>680.73</v>
      </c>
      <c r="I376">
        <v>679.16</v>
      </c>
      <c r="J376">
        <v>677.13400000000001</v>
      </c>
      <c r="K376">
        <v>675.64599999999996</v>
      </c>
      <c r="L376">
        <v>673.47</v>
      </c>
      <c r="M376" s="258" t="s">
        <v>1348</v>
      </c>
      <c r="N376" s="258" t="s">
        <v>1348</v>
      </c>
      <c r="O376" s="5" t="s">
        <v>1868</v>
      </c>
      <c r="BM376" s="144"/>
      <c r="BN376" s="144"/>
      <c r="BO376" s="144"/>
      <c r="BP376" s="144"/>
      <c r="BQ376" s="144"/>
      <c r="BR376" s="144"/>
      <c r="BS376" s="144"/>
      <c r="BT376" s="144"/>
      <c r="BU376" s="144"/>
      <c r="BV376" s="144"/>
      <c r="BW376" s="144"/>
      <c r="BX376" s="144"/>
      <c r="BY376" s="144"/>
      <c r="BZ376" s="144"/>
      <c r="CA376" s="144"/>
      <c r="ER376" s="144"/>
      <c r="ES376" s="144"/>
      <c r="ET376" s="144"/>
      <c r="EU376" s="144"/>
      <c r="EV376" s="144"/>
      <c r="EW376" s="144"/>
      <c r="EX376" s="144"/>
      <c r="EY376" s="144"/>
      <c r="EZ376" s="144"/>
      <c r="FA376" s="144"/>
      <c r="FB376" s="144"/>
      <c r="FC376" s="144"/>
      <c r="FD376" s="144"/>
      <c r="FE376" s="144"/>
      <c r="FF376" s="144"/>
      <c r="HW376" s="144"/>
      <c r="HX376" s="144"/>
      <c r="HY376" s="144"/>
      <c r="HZ376" s="144"/>
      <c r="IA376" s="144"/>
      <c r="IB376" s="144"/>
      <c r="IC376" s="144"/>
      <c r="ID376" s="144"/>
      <c r="IE376" s="144"/>
      <c r="IF376" s="144"/>
      <c r="IG376" s="144"/>
      <c r="IH376" s="144"/>
      <c r="II376" s="144"/>
      <c r="IJ376" s="144"/>
      <c r="IK376" s="144"/>
      <c r="LB376" s="144"/>
      <c r="LC376" s="144"/>
      <c r="LD376" s="144"/>
      <c r="LE376" s="144"/>
      <c r="LF376" s="144"/>
      <c r="LG376" s="144"/>
      <c r="LH376" s="144"/>
      <c r="LI376" s="144"/>
      <c r="LJ376" s="144"/>
      <c r="LK376" s="144"/>
      <c r="LL376" s="144"/>
      <c r="LM376" s="144"/>
      <c r="LN376" s="144"/>
      <c r="LO376" s="144"/>
      <c r="LP376" s="144"/>
      <c r="OG376" s="144"/>
      <c r="OH376" s="144"/>
      <c r="OI376" s="144"/>
      <c r="OJ376" s="144"/>
      <c r="OK376" s="144"/>
      <c r="OL376" s="144"/>
      <c r="OM376" s="144"/>
      <c r="ON376" s="144"/>
      <c r="OO376" s="144"/>
      <c r="OP376" s="144"/>
      <c r="OQ376" s="144"/>
      <c r="OR376" s="144"/>
      <c r="OS376" s="144"/>
      <c r="OT376" s="144"/>
      <c r="OU376" s="144"/>
    </row>
    <row r="377" spans="1:411">
      <c r="A377">
        <v>83</v>
      </c>
      <c r="B377">
        <v>720</v>
      </c>
      <c r="C377" t="s">
        <v>85</v>
      </c>
      <c r="D377" t="s">
        <v>1109</v>
      </c>
      <c r="E377" s="257" t="s">
        <v>1111</v>
      </c>
      <c r="F377" t="s">
        <v>83</v>
      </c>
      <c r="G377">
        <v>2</v>
      </c>
      <c r="H377">
        <v>924.45100000000002</v>
      </c>
      <c r="I377">
        <v>921.846</v>
      </c>
      <c r="J377">
        <v>918.89499999999998</v>
      </c>
      <c r="K377">
        <v>913.49199999999996</v>
      </c>
      <c r="L377">
        <v>905.88400000000001</v>
      </c>
      <c r="M377" s="258" t="s">
        <v>1350</v>
      </c>
      <c r="N377" s="258" t="s">
        <v>1350</v>
      </c>
      <c r="O377" s="5" t="s">
        <v>1869</v>
      </c>
      <c r="BM377" s="144"/>
      <c r="BN377" s="144"/>
      <c r="BO377" s="144"/>
      <c r="BP377" s="144"/>
      <c r="BQ377" s="144"/>
      <c r="BR377" s="144"/>
      <c r="BS377" s="144"/>
      <c r="BT377" s="144"/>
      <c r="BU377" s="144"/>
      <c r="BV377" s="144"/>
      <c r="BW377" s="144"/>
      <c r="BX377" s="144"/>
      <c r="BY377" s="144"/>
      <c r="BZ377" s="144"/>
      <c r="CA377" s="144"/>
      <c r="ER377" s="144"/>
      <c r="ES377" s="144"/>
      <c r="ET377" s="144"/>
      <c r="EU377" s="144"/>
      <c r="EV377" s="144"/>
      <c r="EW377" s="144"/>
      <c r="EX377" s="144"/>
      <c r="EY377" s="144"/>
      <c r="EZ377" s="144"/>
      <c r="FA377" s="144"/>
      <c r="FB377" s="144"/>
      <c r="FC377" s="144"/>
      <c r="FD377" s="144"/>
      <c r="FE377" s="144"/>
      <c r="FF377" s="144"/>
      <c r="HW377" s="144"/>
      <c r="HX377" s="144"/>
      <c r="HY377" s="144"/>
      <c r="HZ377" s="144"/>
      <c r="IA377" s="144"/>
      <c r="IB377" s="144"/>
      <c r="IC377" s="144"/>
      <c r="ID377" s="144"/>
      <c r="IE377" s="144"/>
      <c r="IF377" s="144"/>
      <c r="IG377" s="144"/>
      <c r="IH377" s="144"/>
      <c r="II377" s="144"/>
      <c r="IJ377" s="144"/>
      <c r="IK377" s="144"/>
      <c r="LB377" s="144"/>
      <c r="LC377" s="144"/>
      <c r="LD377" s="144"/>
      <c r="LE377" s="144"/>
      <c r="LF377" s="144"/>
      <c r="LG377" s="144"/>
      <c r="LH377" s="144"/>
      <c r="LI377" s="144"/>
      <c r="LJ377" s="144"/>
      <c r="LK377" s="144"/>
      <c r="LL377" s="144"/>
      <c r="LM377" s="144"/>
      <c r="LN377" s="144"/>
      <c r="LO377" s="144"/>
      <c r="LP377" s="144"/>
      <c r="OG377" s="144"/>
      <c r="OH377" s="144"/>
      <c r="OI377" s="144"/>
      <c r="OJ377" s="144"/>
      <c r="OK377" s="144"/>
      <c r="OL377" s="144"/>
      <c r="OM377" s="144"/>
      <c r="ON377" s="144"/>
      <c r="OO377" s="144"/>
      <c r="OP377" s="144"/>
      <c r="OQ377" s="144"/>
      <c r="OR377" s="144"/>
      <c r="OS377" s="144"/>
      <c r="OT377" s="144"/>
      <c r="OU377" s="144"/>
    </row>
    <row r="378" spans="1:411">
      <c r="A378">
        <v>83</v>
      </c>
      <c r="B378">
        <v>721</v>
      </c>
      <c r="C378" t="s">
        <v>85</v>
      </c>
      <c r="D378" t="s">
        <v>1109</v>
      </c>
      <c r="E378" s="257" t="s">
        <v>1110</v>
      </c>
      <c r="F378" t="s">
        <v>83</v>
      </c>
      <c r="G378">
        <v>2</v>
      </c>
      <c r="H378">
        <v>921.07600000000002</v>
      </c>
      <c r="I378">
        <v>919.23</v>
      </c>
      <c r="J378">
        <v>915.73099999999999</v>
      </c>
      <c r="K378">
        <v>910.93499999999995</v>
      </c>
      <c r="L378">
        <v>904.06299999999999</v>
      </c>
      <c r="M378" s="258" t="s">
        <v>1350</v>
      </c>
      <c r="N378" s="258" t="s">
        <v>1350</v>
      </c>
      <c r="O378" s="5" t="s">
        <v>1870</v>
      </c>
      <c r="BM378" s="144"/>
      <c r="BN378" s="144"/>
      <c r="BO378" s="144"/>
      <c r="BP378" s="144"/>
      <c r="BQ378" s="144"/>
      <c r="BR378" s="144"/>
      <c r="BS378" s="144"/>
      <c r="BT378" s="144"/>
      <c r="BU378" s="144"/>
      <c r="BV378" s="144"/>
      <c r="BW378" s="144"/>
      <c r="BX378" s="144"/>
      <c r="BY378" s="144"/>
      <c r="BZ378" s="144"/>
      <c r="CA378" s="144"/>
      <c r="ER378" s="144"/>
      <c r="ES378" s="144"/>
      <c r="ET378" s="144"/>
      <c r="EU378" s="144"/>
      <c r="EV378" s="144"/>
      <c r="EW378" s="144"/>
      <c r="EX378" s="144"/>
      <c r="EY378" s="144"/>
      <c r="EZ378" s="144"/>
      <c r="FA378" s="144"/>
      <c r="FB378" s="144"/>
      <c r="FC378" s="144"/>
      <c r="FD378" s="144"/>
      <c r="FE378" s="144"/>
      <c r="FF378" s="144"/>
      <c r="HW378" s="144"/>
      <c r="HX378" s="144"/>
      <c r="HY378" s="144"/>
      <c r="HZ378" s="144"/>
      <c r="IA378" s="144"/>
      <c r="IB378" s="144"/>
      <c r="IC378" s="144"/>
      <c r="ID378" s="144"/>
      <c r="IE378" s="144"/>
      <c r="IF378" s="144"/>
      <c r="IG378" s="144"/>
      <c r="IH378" s="144"/>
      <c r="II378" s="144"/>
      <c r="IJ378" s="144"/>
      <c r="IK378" s="144"/>
      <c r="LB378" s="144"/>
      <c r="LC378" s="144"/>
      <c r="LD378" s="144"/>
      <c r="LE378" s="144"/>
      <c r="LF378" s="144"/>
      <c r="LG378" s="144"/>
      <c r="LH378" s="144"/>
      <c r="LI378" s="144"/>
      <c r="LJ378" s="144"/>
      <c r="LK378" s="144"/>
      <c r="LL378" s="144"/>
      <c r="LM378" s="144"/>
      <c r="LN378" s="144"/>
      <c r="LO378" s="144"/>
      <c r="LP378" s="144"/>
      <c r="OG378" s="144"/>
      <c r="OH378" s="144"/>
      <c r="OI378" s="144"/>
      <c r="OJ378" s="144"/>
      <c r="OK378" s="144"/>
      <c r="OL378" s="144"/>
      <c r="OM378" s="144"/>
      <c r="ON378" s="144"/>
      <c r="OO378" s="144"/>
      <c r="OP378" s="144"/>
      <c r="OQ378" s="144"/>
      <c r="OR378" s="144"/>
      <c r="OS378" s="144"/>
      <c r="OT378" s="144"/>
      <c r="OU378" s="144"/>
    </row>
    <row r="379" spans="1:411">
      <c r="A379">
        <v>83</v>
      </c>
      <c r="B379">
        <v>722</v>
      </c>
      <c r="C379" t="s">
        <v>85</v>
      </c>
      <c r="D379" t="s">
        <v>1109</v>
      </c>
      <c r="E379" s="257" t="s">
        <v>365</v>
      </c>
      <c r="F379" t="s">
        <v>83</v>
      </c>
      <c r="G379">
        <v>2</v>
      </c>
      <c r="H379">
        <v>919.90499999999997</v>
      </c>
      <c r="I379">
        <v>917.04499999999996</v>
      </c>
      <c r="J379">
        <v>913.34799999999996</v>
      </c>
      <c r="K379">
        <v>908.798</v>
      </c>
      <c r="L379">
        <v>902.49</v>
      </c>
      <c r="M379" s="258" t="s">
        <v>1350</v>
      </c>
      <c r="N379" s="258" t="s">
        <v>1350</v>
      </c>
      <c r="O379" s="5" t="s">
        <v>1871</v>
      </c>
      <c r="BM379" s="144"/>
      <c r="BN379" s="144"/>
      <c r="BO379" s="144"/>
      <c r="BP379" s="144"/>
      <c r="BQ379" s="144"/>
      <c r="BR379" s="144"/>
      <c r="BS379" s="144"/>
      <c r="BT379" s="144"/>
      <c r="BU379" s="144"/>
      <c r="BV379" s="144"/>
      <c r="BW379" s="144"/>
      <c r="BX379" s="144"/>
      <c r="BY379" s="144"/>
      <c r="BZ379" s="144"/>
      <c r="CA379" s="144"/>
      <c r="ER379" s="144"/>
      <c r="ES379" s="144"/>
      <c r="ET379" s="144"/>
      <c r="EU379" s="144"/>
      <c r="EV379" s="144"/>
      <c r="EW379" s="144"/>
      <c r="EX379" s="144"/>
      <c r="EY379" s="144"/>
      <c r="EZ379" s="144"/>
      <c r="FA379" s="144"/>
      <c r="FB379" s="144"/>
      <c r="FC379" s="144"/>
      <c r="FD379" s="144"/>
      <c r="FE379" s="144"/>
      <c r="FF379" s="144"/>
      <c r="HW379" s="144"/>
      <c r="HX379" s="144"/>
      <c r="HY379" s="144"/>
      <c r="HZ379" s="144"/>
      <c r="IA379" s="144"/>
      <c r="IB379" s="144"/>
      <c r="IC379" s="144"/>
      <c r="ID379" s="144"/>
      <c r="IE379" s="144"/>
      <c r="IF379" s="144"/>
      <c r="IG379" s="144"/>
      <c r="IH379" s="144"/>
      <c r="II379" s="144"/>
      <c r="IJ379" s="144"/>
      <c r="IK379" s="144"/>
      <c r="LB379" s="144"/>
      <c r="LC379" s="144"/>
      <c r="LD379" s="144"/>
      <c r="LE379" s="144"/>
      <c r="LF379" s="144"/>
      <c r="LG379" s="144"/>
      <c r="LH379" s="144"/>
      <c r="LI379" s="144"/>
      <c r="LJ379" s="144"/>
      <c r="LK379" s="144"/>
      <c r="LL379" s="144"/>
      <c r="LM379" s="144"/>
      <c r="LN379" s="144"/>
      <c r="LO379" s="144"/>
      <c r="LP379" s="144"/>
      <c r="OG379" s="144"/>
      <c r="OH379" s="144"/>
      <c r="OI379" s="144"/>
      <c r="OJ379" s="144"/>
      <c r="OK379" s="144"/>
      <c r="OL379" s="144"/>
      <c r="OM379" s="144"/>
      <c r="ON379" s="144"/>
      <c r="OO379" s="144"/>
      <c r="OP379" s="144"/>
      <c r="OQ379" s="144"/>
      <c r="OR379" s="144"/>
      <c r="OS379" s="144"/>
      <c r="OT379" s="144"/>
      <c r="OU379" s="144"/>
    </row>
    <row r="380" spans="1:411">
      <c r="A380">
        <v>83</v>
      </c>
      <c r="B380">
        <v>729</v>
      </c>
      <c r="C380" t="s">
        <v>85</v>
      </c>
      <c r="D380" t="s">
        <v>1109</v>
      </c>
      <c r="E380" s="257" t="s">
        <v>639</v>
      </c>
      <c r="F380" t="s">
        <v>83</v>
      </c>
      <c r="G380">
        <v>2</v>
      </c>
      <c r="H380">
        <v>913.49199999999996</v>
      </c>
      <c r="I380">
        <v>910.93499999999995</v>
      </c>
      <c r="J380">
        <v>907.62699999999995</v>
      </c>
      <c r="K380">
        <v>904.25900000000001</v>
      </c>
      <c r="L380">
        <v>898.67600000000004</v>
      </c>
      <c r="M380" s="258" t="s">
        <v>1350</v>
      </c>
      <c r="N380" s="258" t="s">
        <v>1350</v>
      </c>
      <c r="O380" s="5" t="s">
        <v>1872</v>
      </c>
      <c r="BM380" s="144"/>
      <c r="BN380" s="144"/>
      <c r="BO380" s="144"/>
      <c r="BP380" s="144"/>
      <c r="BQ380" s="144"/>
      <c r="BR380" s="144"/>
      <c r="BS380" s="144"/>
      <c r="BT380" s="144"/>
      <c r="BU380" s="144"/>
      <c r="BV380" s="144"/>
      <c r="BW380" s="144"/>
      <c r="BX380" s="144"/>
      <c r="BY380" s="144"/>
      <c r="BZ380" s="144"/>
      <c r="CA380" s="144"/>
      <c r="ER380" s="144"/>
      <c r="ES380" s="144"/>
      <c r="ET380" s="144"/>
      <c r="EU380" s="144"/>
      <c r="EV380" s="144"/>
      <c r="EW380" s="144"/>
      <c r="EX380" s="144"/>
      <c r="EY380" s="144"/>
      <c r="EZ380" s="144"/>
      <c r="FA380" s="144"/>
      <c r="FB380" s="144"/>
      <c r="FC380" s="144"/>
      <c r="FD380" s="144"/>
      <c r="FE380" s="144"/>
      <c r="FF380" s="144"/>
      <c r="HW380" s="144"/>
      <c r="HX380" s="144"/>
      <c r="HY380" s="144"/>
      <c r="HZ380" s="144"/>
      <c r="IA380" s="144"/>
      <c r="IB380" s="144"/>
      <c r="IC380" s="144"/>
      <c r="ID380" s="144"/>
      <c r="IE380" s="144"/>
      <c r="IF380" s="144"/>
      <c r="IG380" s="144"/>
      <c r="IH380" s="144"/>
      <c r="II380" s="144"/>
      <c r="IJ380" s="144"/>
      <c r="IK380" s="144"/>
      <c r="LB380" s="144"/>
      <c r="LC380" s="144"/>
      <c r="LD380" s="144"/>
      <c r="LE380" s="144"/>
      <c r="LF380" s="144"/>
      <c r="LG380" s="144"/>
      <c r="LH380" s="144"/>
      <c r="LI380" s="144"/>
      <c r="LJ380" s="144"/>
      <c r="LK380" s="144"/>
      <c r="LL380" s="144"/>
      <c r="LM380" s="144"/>
      <c r="LN380" s="144"/>
      <c r="LO380" s="144"/>
      <c r="LP380" s="144"/>
      <c r="OG380" s="144"/>
      <c r="OH380" s="144"/>
      <c r="OI380" s="144"/>
      <c r="OJ380" s="144"/>
      <c r="OK380" s="144"/>
      <c r="OL380" s="144"/>
      <c r="OM380" s="144"/>
      <c r="ON380" s="144"/>
      <c r="OO380" s="144"/>
      <c r="OP380" s="144"/>
      <c r="OQ380" s="144"/>
      <c r="OR380" s="144"/>
      <c r="OS380" s="144"/>
      <c r="OT380" s="144"/>
      <c r="OU380" s="144"/>
    </row>
    <row r="381" spans="1:411">
      <c r="A381">
        <v>83</v>
      </c>
      <c r="B381">
        <v>730</v>
      </c>
      <c r="C381" t="s">
        <v>85</v>
      </c>
      <c r="D381" t="s">
        <v>1109</v>
      </c>
      <c r="E381" s="257" t="s">
        <v>503</v>
      </c>
      <c r="F381" t="s">
        <v>83</v>
      </c>
      <c r="G381">
        <v>2</v>
      </c>
      <c r="H381">
        <v>912.67399999999998</v>
      </c>
      <c r="I381">
        <v>909.98099999999999</v>
      </c>
      <c r="J381">
        <v>906.923</v>
      </c>
      <c r="K381">
        <v>903.673</v>
      </c>
      <c r="L381">
        <v>898.14700000000005</v>
      </c>
      <c r="M381" s="258" t="s">
        <v>1350</v>
      </c>
      <c r="N381" s="258" t="s">
        <v>1350</v>
      </c>
      <c r="O381" s="5" t="s">
        <v>1873</v>
      </c>
      <c r="BM381" s="144"/>
      <c r="BN381" s="144"/>
      <c r="BO381" s="144"/>
      <c r="BP381" s="144"/>
      <c r="BQ381" s="144"/>
      <c r="BR381" s="144"/>
      <c r="BS381" s="144"/>
      <c r="BT381" s="144"/>
      <c r="BU381" s="144"/>
      <c r="BV381" s="144"/>
      <c r="BW381" s="144"/>
      <c r="BX381" s="144"/>
      <c r="BY381" s="144"/>
      <c r="BZ381" s="144"/>
      <c r="CA381" s="144"/>
      <c r="ER381" s="144"/>
      <c r="ES381" s="144"/>
      <c r="ET381" s="144"/>
      <c r="EU381" s="144"/>
      <c r="EV381" s="144"/>
      <c r="EW381" s="144"/>
      <c r="EX381" s="144"/>
      <c r="EY381" s="144"/>
      <c r="EZ381" s="144"/>
      <c r="FA381" s="144"/>
      <c r="FB381" s="144"/>
      <c r="FC381" s="144"/>
      <c r="FD381" s="144"/>
      <c r="FE381" s="144"/>
      <c r="FF381" s="144"/>
      <c r="HW381" s="144"/>
      <c r="HX381" s="144"/>
      <c r="HY381" s="144"/>
      <c r="HZ381" s="144"/>
      <c r="IA381" s="144"/>
      <c r="IB381" s="144"/>
      <c r="IC381" s="144"/>
      <c r="ID381" s="144"/>
      <c r="IE381" s="144"/>
      <c r="IF381" s="144"/>
      <c r="IG381" s="144"/>
      <c r="IH381" s="144"/>
      <c r="II381" s="144"/>
      <c r="IJ381" s="144"/>
      <c r="IK381" s="144"/>
      <c r="LB381" s="144"/>
      <c r="LC381" s="144"/>
      <c r="LD381" s="144"/>
      <c r="LE381" s="144"/>
      <c r="LF381" s="144"/>
      <c r="LG381" s="144"/>
      <c r="LH381" s="144"/>
      <c r="LI381" s="144"/>
      <c r="LJ381" s="144"/>
      <c r="LK381" s="144"/>
      <c r="LL381" s="144"/>
      <c r="LM381" s="144"/>
      <c r="LN381" s="144"/>
      <c r="LO381" s="144"/>
      <c r="LP381" s="144"/>
      <c r="OG381" s="144"/>
      <c r="OH381" s="144"/>
      <c r="OI381" s="144"/>
      <c r="OJ381" s="144"/>
      <c r="OK381" s="144"/>
      <c r="OL381" s="144"/>
      <c r="OM381" s="144"/>
      <c r="ON381" s="144"/>
      <c r="OO381" s="144"/>
      <c r="OP381" s="144"/>
      <c r="OQ381" s="144"/>
      <c r="OR381" s="144"/>
      <c r="OS381" s="144"/>
      <c r="OT381" s="144"/>
      <c r="OU381" s="144"/>
    </row>
    <row r="382" spans="1:411">
      <c r="A382">
        <v>83</v>
      </c>
      <c r="B382">
        <v>740</v>
      </c>
      <c r="C382" t="s">
        <v>85</v>
      </c>
      <c r="D382" t="s">
        <v>1109</v>
      </c>
      <c r="E382" s="257" t="s">
        <v>1086</v>
      </c>
      <c r="F382" t="s">
        <v>83</v>
      </c>
      <c r="G382">
        <v>2</v>
      </c>
      <c r="H382">
        <v>909.20399999999995</v>
      </c>
      <c r="I382">
        <v>906.673</v>
      </c>
      <c r="J382">
        <v>904.25400000000002</v>
      </c>
      <c r="K382">
        <v>901.14800000000002</v>
      </c>
      <c r="L382">
        <v>895.17399999999998</v>
      </c>
      <c r="M382" s="258" t="s">
        <v>1350</v>
      </c>
      <c r="N382" s="258" t="s">
        <v>1350</v>
      </c>
      <c r="O382" s="5" t="s">
        <v>1874</v>
      </c>
      <c r="BM382" s="144"/>
      <c r="BN382" s="144"/>
      <c r="BO382" s="144"/>
      <c r="BP382" s="144"/>
      <c r="BQ382" s="144"/>
      <c r="BR382" s="144"/>
      <c r="BS382" s="144"/>
      <c r="BT382" s="144"/>
      <c r="BU382" s="144"/>
      <c r="BV382" s="144"/>
      <c r="BW382" s="144"/>
      <c r="BX382" s="144"/>
      <c r="BY382" s="144"/>
      <c r="BZ382" s="144"/>
      <c r="CA382" s="144"/>
      <c r="ER382" s="144"/>
      <c r="ES382" s="144"/>
      <c r="ET382" s="144"/>
      <c r="EU382" s="144"/>
      <c r="EV382" s="144"/>
      <c r="EW382" s="144"/>
      <c r="EX382" s="144"/>
      <c r="EY382" s="144"/>
      <c r="EZ382" s="144"/>
      <c r="FA382" s="144"/>
      <c r="FB382" s="144"/>
      <c r="FC382" s="144"/>
      <c r="FD382" s="144"/>
      <c r="FE382" s="144"/>
      <c r="FF382" s="144"/>
      <c r="HW382" s="144"/>
      <c r="HX382" s="144"/>
      <c r="HY382" s="144"/>
      <c r="HZ382" s="144"/>
      <c r="IA382" s="144"/>
      <c r="IB382" s="144"/>
      <c r="IC382" s="144"/>
      <c r="ID382" s="144"/>
      <c r="IE382" s="144"/>
      <c r="IF382" s="144"/>
      <c r="IG382" s="144"/>
      <c r="IH382" s="144"/>
      <c r="II382" s="144"/>
      <c r="IJ382" s="144"/>
      <c r="IK382" s="144"/>
      <c r="LB382" s="144"/>
      <c r="LC382" s="144"/>
      <c r="LD382" s="144"/>
      <c r="LE382" s="144"/>
      <c r="LF382" s="144"/>
      <c r="LG382" s="144"/>
      <c r="LH382" s="144"/>
      <c r="LI382" s="144"/>
      <c r="LJ382" s="144"/>
      <c r="LK382" s="144"/>
      <c r="LL382" s="144"/>
      <c r="LM382" s="144"/>
      <c r="LN382" s="144"/>
      <c r="LO382" s="144"/>
      <c r="LP382" s="144"/>
      <c r="OG382" s="144"/>
      <c r="OH382" s="144"/>
      <c r="OI382" s="144"/>
      <c r="OJ382" s="144"/>
      <c r="OK382" s="144"/>
      <c r="OL382" s="144"/>
      <c r="OM382" s="144"/>
      <c r="ON382" s="144"/>
      <c r="OO382" s="144"/>
      <c r="OP382" s="144"/>
      <c r="OQ382" s="144"/>
      <c r="OR382" s="144"/>
      <c r="OS382" s="144"/>
      <c r="OT382" s="144"/>
      <c r="OU382" s="144"/>
    </row>
    <row r="383" spans="1:411">
      <c r="A383">
        <v>83</v>
      </c>
      <c r="B383">
        <v>734</v>
      </c>
      <c r="C383" t="s">
        <v>85</v>
      </c>
      <c r="D383" t="s">
        <v>1109</v>
      </c>
      <c r="E383" s="257" t="s">
        <v>1114</v>
      </c>
      <c r="F383" t="s">
        <v>83</v>
      </c>
      <c r="G383">
        <v>2</v>
      </c>
      <c r="H383">
        <v>907.76599999999996</v>
      </c>
      <c r="I383">
        <v>905.63400000000001</v>
      </c>
      <c r="J383">
        <v>903.529</v>
      </c>
      <c r="K383">
        <v>900.30499999999995</v>
      </c>
      <c r="L383">
        <v>894.12599999999998</v>
      </c>
      <c r="M383" s="258" t="s">
        <v>1350</v>
      </c>
      <c r="N383" s="258" t="s">
        <v>1350</v>
      </c>
      <c r="O383" s="5" t="s">
        <v>1875</v>
      </c>
      <c r="BM383" s="144"/>
      <c r="BN383" s="144"/>
      <c r="BO383" s="144"/>
      <c r="BP383" s="144"/>
      <c r="BQ383" s="144"/>
      <c r="BR383" s="144"/>
      <c r="BS383" s="144"/>
      <c r="BT383" s="144"/>
      <c r="BU383" s="144"/>
      <c r="BV383" s="144"/>
      <c r="BW383" s="144"/>
      <c r="BX383" s="144"/>
      <c r="BY383" s="144"/>
      <c r="BZ383" s="144"/>
      <c r="CA383" s="144"/>
      <c r="ER383" s="144"/>
      <c r="ES383" s="144"/>
      <c r="ET383" s="144"/>
      <c r="EU383" s="144"/>
      <c r="EV383" s="144"/>
      <c r="EW383" s="144"/>
      <c r="EX383" s="144"/>
      <c r="EY383" s="144"/>
      <c r="EZ383" s="144"/>
      <c r="FA383" s="144"/>
      <c r="FB383" s="144"/>
      <c r="FC383" s="144"/>
      <c r="FD383" s="144"/>
      <c r="FE383" s="144"/>
      <c r="FF383" s="144"/>
      <c r="HW383" s="144"/>
      <c r="HX383" s="144"/>
      <c r="HY383" s="144"/>
      <c r="HZ383" s="144"/>
      <c r="IA383" s="144"/>
      <c r="IB383" s="144"/>
      <c r="IC383" s="144"/>
      <c r="ID383" s="144"/>
      <c r="IE383" s="144"/>
      <c r="IF383" s="144"/>
      <c r="IG383" s="144"/>
      <c r="IH383" s="144"/>
      <c r="II383" s="144"/>
      <c r="IJ383" s="144"/>
      <c r="IK383" s="144"/>
      <c r="LB383" s="144"/>
      <c r="LC383" s="144"/>
      <c r="LD383" s="144"/>
      <c r="LE383" s="144"/>
      <c r="LF383" s="144"/>
      <c r="LG383" s="144"/>
      <c r="LH383" s="144"/>
      <c r="LI383" s="144"/>
      <c r="LJ383" s="144"/>
      <c r="LK383" s="144"/>
      <c r="LL383" s="144"/>
      <c r="LM383" s="144"/>
      <c r="LN383" s="144"/>
      <c r="LO383" s="144"/>
      <c r="LP383" s="144"/>
      <c r="OG383" s="144"/>
      <c r="OH383" s="144"/>
      <c r="OI383" s="144"/>
      <c r="OJ383" s="144"/>
      <c r="OK383" s="144"/>
      <c r="OL383" s="144"/>
      <c r="OM383" s="144"/>
      <c r="ON383" s="144"/>
      <c r="OO383" s="144"/>
      <c r="OP383" s="144"/>
      <c r="OQ383" s="144"/>
      <c r="OR383" s="144"/>
      <c r="OS383" s="144"/>
      <c r="OT383" s="144"/>
      <c r="OU383" s="144"/>
    </row>
    <row r="384" spans="1:411">
      <c r="A384">
        <v>83</v>
      </c>
      <c r="B384">
        <v>735</v>
      </c>
      <c r="C384" t="s">
        <v>85</v>
      </c>
      <c r="D384" t="s">
        <v>1109</v>
      </c>
      <c r="E384" s="257" t="s">
        <v>1117</v>
      </c>
      <c r="F384" t="s">
        <v>83</v>
      </c>
      <c r="G384">
        <v>2</v>
      </c>
      <c r="H384">
        <v>907.62699999999995</v>
      </c>
      <c r="I384">
        <v>905.44200000000001</v>
      </c>
      <c r="J384">
        <v>903.21900000000005</v>
      </c>
      <c r="K384">
        <v>900.16099999999994</v>
      </c>
      <c r="L384">
        <v>893.87599999999998</v>
      </c>
      <c r="M384" s="258" t="s">
        <v>1350</v>
      </c>
      <c r="N384" s="258" t="s">
        <v>1350</v>
      </c>
      <c r="O384" s="5" t="s">
        <v>1876</v>
      </c>
      <c r="BM384" s="144"/>
      <c r="BN384" s="144"/>
      <c r="BO384" s="144"/>
      <c r="BP384" s="144"/>
      <c r="BQ384" s="144"/>
      <c r="BR384" s="144"/>
      <c r="BS384" s="144"/>
      <c r="BT384" s="144"/>
      <c r="BU384" s="144"/>
      <c r="BV384" s="144"/>
      <c r="BW384" s="144"/>
      <c r="BX384" s="144"/>
      <c r="BY384" s="144"/>
      <c r="BZ384" s="144"/>
      <c r="CA384" s="144"/>
      <c r="ER384" s="144"/>
      <c r="ES384" s="144"/>
      <c r="ET384" s="144"/>
      <c r="EU384" s="144"/>
      <c r="EV384" s="144"/>
      <c r="EW384" s="144"/>
      <c r="EX384" s="144"/>
      <c r="EY384" s="144"/>
      <c r="EZ384" s="144"/>
      <c r="FA384" s="144"/>
      <c r="FB384" s="144"/>
      <c r="FC384" s="144"/>
      <c r="FD384" s="144"/>
      <c r="FE384" s="144"/>
      <c r="FF384" s="144"/>
      <c r="HW384" s="144"/>
      <c r="HX384" s="144"/>
      <c r="HY384" s="144"/>
      <c r="HZ384" s="144"/>
      <c r="IA384" s="144"/>
      <c r="IB384" s="144"/>
      <c r="IC384" s="144"/>
      <c r="ID384" s="144"/>
      <c r="IE384" s="144"/>
      <c r="IF384" s="144"/>
      <c r="IG384" s="144"/>
      <c r="IH384" s="144"/>
      <c r="II384" s="144"/>
      <c r="IJ384" s="144"/>
      <c r="IK384" s="144"/>
      <c r="LB384" s="144"/>
      <c r="LC384" s="144"/>
      <c r="LD384" s="144"/>
      <c r="LE384" s="144"/>
      <c r="LF384" s="144"/>
      <c r="LG384" s="144"/>
      <c r="LH384" s="144"/>
      <c r="LI384" s="144"/>
      <c r="LJ384" s="144"/>
      <c r="LK384" s="144"/>
      <c r="LL384" s="144"/>
      <c r="LM384" s="144"/>
      <c r="LN384" s="144"/>
      <c r="LO384" s="144"/>
      <c r="LP384" s="144"/>
      <c r="OG384" s="144"/>
      <c r="OH384" s="144"/>
      <c r="OI384" s="144"/>
      <c r="OJ384" s="144"/>
      <c r="OK384" s="144"/>
      <c r="OL384" s="144"/>
      <c r="OM384" s="144"/>
      <c r="ON384" s="144"/>
      <c r="OO384" s="144"/>
      <c r="OP384" s="144"/>
      <c r="OQ384" s="144"/>
      <c r="OR384" s="144"/>
      <c r="OS384" s="144"/>
      <c r="OT384" s="144"/>
      <c r="OU384" s="144"/>
    </row>
    <row r="385" spans="1:411">
      <c r="A385">
        <v>83</v>
      </c>
      <c r="B385">
        <v>738</v>
      </c>
      <c r="C385" t="s">
        <v>85</v>
      </c>
      <c r="D385" t="s">
        <v>1109</v>
      </c>
      <c r="E385" s="257" t="s">
        <v>182</v>
      </c>
      <c r="F385" t="s">
        <v>83</v>
      </c>
      <c r="G385">
        <v>2</v>
      </c>
      <c r="H385">
        <v>906.14599999999996</v>
      </c>
      <c r="I385">
        <v>904.25900000000001</v>
      </c>
      <c r="J385">
        <v>902.048</v>
      </c>
      <c r="K385">
        <v>898.73</v>
      </c>
      <c r="L385">
        <v>892.54300000000001</v>
      </c>
      <c r="M385" s="258" t="s">
        <v>1350</v>
      </c>
      <c r="N385" s="258" t="s">
        <v>1350</v>
      </c>
      <c r="O385" s="5" t="s">
        <v>1877</v>
      </c>
      <c r="BM385" s="144"/>
      <c r="BN385" s="144"/>
      <c r="BO385" s="144"/>
      <c r="BP385" s="144"/>
      <c r="BQ385" s="144"/>
      <c r="BR385" s="144"/>
      <c r="BS385" s="144"/>
      <c r="BT385" s="144"/>
      <c r="BU385" s="144"/>
      <c r="BV385" s="144"/>
      <c r="BW385" s="144"/>
      <c r="BX385" s="144"/>
      <c r="BY385" s="144"/>
      <c r="BZ385" s="144"/>
      <c r="CA385" s="144"/>
      <c r="ER385" s="144"/>
      <c r="ES385" s="144"/>
      <c r="ET385" s="144"/>
      <c r="EU385" s="144"/>
      <c r="EV385" s="144"/>
      <c r="EW385" s="144"/>
      <c r="EX385" s="144"/>
      <c r="EY385" s="144"/>
      <c r="EZ385" s="144"/>
      <c r="FA385" s="144"/>
      <c r="FB385" s="144"/>
      <c r="FC385" s="144"/>
      <c r="FD385" s="144"/>
      <c r="FE385" s="144"/>
      <c r="FF385" s="144"/>
      <c r="HW385" s="144"/>
      <c r="HX385" s="144"/>
      <c r="HY385" s="144"/>
      <c r="HZ385" s="144"/>
      <c r="IA385" s="144"/>
      <c r="IB385" s="144"/>
      <c r="IC385" s="144"/>
      <c r="ID385" s="144"/>
      <c r="IE385" s="144"/>
      <c r="IF385" s="144"/>
      <c r="IG385" s="144"/>
      <c r="IH385" s="144"/>
      <c r="II385" s="144"/>
      <c r="IJ385" s="144"/>
      <c r="IK385" s="144"/>
      <c r="LB385" s="144"/>
      <c r="LC385" s="144"/>
      <c r="LD385" s="144"/>
      <c r="LE385" s="144"/>
      <c r="LF385" s="144"/>
      <c r="LG385" s="144"/>
      <c r="LH385" s="144"/>
      <c r="LI385" s="144"/>
      <c r="LJ385" s="144"/>
      <c r="LK385" s="144"/>
      <c r="LL385" s="144"/>
      <c r="LM385" s="144"/>
      <c r="LN385" s="144"/>
      <c r="LO385" s="144"/>
      <c r="LP385" s="144"/>
      <c r="OG385" s="144"/>
      <c r="OH385" s="144"/>
      <c r="OI385" s="144"/>
      <c r="OJ385" s="144"/>
      <c r="OK385" s="144"/>
      <c r="OL385" s="144"/>
      <c r="OM385" s="144"/>
      <c r="ON385" s="144"/>
      <c r="OO385" s="144"/>
      <c r="OP385" s="144"/>
      <c r="OQ385" s="144"/>
      <c r="OR385" s="144"/>
      <c r="OS385" s="144"/>
      <c r="OT385" s="144"/>
      <c r="OU385" s="144"/>
    </row>
    <row r="386" spans="1:411">
      <c r="A386">
        <v>83</v>
      </c>
      <c r="B386">
        <v>739</v>
      </c>
      <c r="C386" t="s">
        <v>85</v>
      </c>
      <c r="D386" t="s">
        <v>1109</v>
      </c>
      <c r="E386" s="257" t="s">
        <v>1119</v>
      </c>
      <c r="F386" t="s">
        <v>83</v>
      </c>
      <c r="G386">
        <v>2</v>
      </c>
      <c r="H386">
        <v>906.14599999999996</v>
      </c>
      <c r="I386">
        <v>904.25900000000001</v>
      </c>
      <c r="J386">
        <v>902.048</v>
      </c>
      <c r="K386">
        <v>898.73</v>
      </c>
      <c r="L386">
        <v>892.54300000000001</v>
      </c>
      <c r="M386" s="258" t="s">
        <v>1350</v>
      </c>
      <c r="N386" s="258" t="s">
        <v>1350</v>
      </c>
      <c r="O386" s="5" t="s">
        <v>1878</v>
      </c>
      <c r="BM386" s="144"/>
      <c r="BN386" s="144"/>
      <c r="BO386" s="144"/>
      <c r="BP386" s="144"/>
      <c r="BQ386" s="144"/>
      <c r="BR386" s="144"/>
      <c r="BS386" s="144"/>
      <c r="BT386" s="144"/>
      <c r="BU386" s="144"/>
      <c r="BV386" s="144"/>
      <c r="BW386" s="144"/>
      <c r="BX386" s="144"/>
      <c r="BY386" s="144"/>
      <c r="BZ386" s="144"/>
      <c r="CA386" s="144"/>
      <c r="ER386" s="144"/>
      <c r="ES386" s="144"/>
      <c r="ET386" s="144"/>
      <c r="EU386" s="144"/>
      <c r="EV386" s="144"/>
      <c r="EW386" s="144"/>
      <c r="EX386" s="144"/>
      <c r="EY386" s="144"/>
      <c r="EZ386" s="144"/>
      <c r="FA386" s="144"/>
      <c r="FB386" s="144"/>
      <c r="FC386" s="144"/>
      <c r="FD386" s="144"/>
      <c r="FE386" s="144"/>
      <c r="FF386" s="144"/>
      <c r="HW386" s="144"/>
      <c r="HX386" s="144"/>
      <c r="HY386" s="144"/>
      <c r="HZ386" s="144"/>
      <c r="IA386" s="144"/>
      <c r="IB386" s="144"/>
      <c r="IC386" s="144"/>
      <c r="ID386" s="144"/>
      <c r="IE386" s="144"/>
      <c r="IF386" s="144"/>
      <c r="IG386" s="144"/>
      <c r="IH386" s="144"/>
      <c r="II386" s="144"/>
      <c r="IJ386" s="144"/>
      <c r="IK386" s="144"/>
      <c r="LB386" s="144"/>
      <c r="LC386" s="144"/>
      <c r="LD386" s="144"/>
      <c r="LE386" s="144"/>
      <c r="LF386" s="144"/>
      <c r="LG386" s="144"/>
      <c r="LH386" s="144"/>
      <c r="LI386" s="144"/>
      <c r="LJ386" s="144"/>
      <c r="LK386" s="144"/>
      <c r="LL386" s="144"/>
      <c r="LM386" s="144"/>
      <c r="LN386" s="144"/>
      <c r="LO386" s="144"/>
      <c r="LP386" s="144"/>
      <c r="OG386" s="144"/>
      <c r="OH386" s="144"/>
      <c r="OI386" s="144"/>
      <c r="OJ386" s="144"/>
      <c r="OK386" s="144"/>
      <c r="OL386" s="144"/>
      <c r="OM386" s="144"/>
      <c r="ON386" s="144"/>
      <c r="OO386" s="144"/>
      <c r="OP386" s="144"/>
      <c r="OQ386" s="144"/>
      <c r="OR386" s="144"/>
      <c r="OS386" s="144"/>
      <c r="OT386" s="144"/>
      <c r="OU386" s="144"/>
    </row>
    <row r="387" spans="1:411">
      <c r="A387">
        <v>83</v>
      </c>
      <c r="B387">
        <v>741</v>
      </c>
      <c r="C387" t="s">
        <v>85</v>
      </c>
      <c r="D387" t="s">
        <v>1109</v>
      </c>
      <c r="E387" s="257" t="s">
        <v>487</v>
      </c>
      <c r="F387" t="s">
        <v>83</v>
      </c>
      <c r="G387">
        <v>2</v>
      </c>
      <c r="H387">
        <v>904.39800000000002</v>
      </c>
      <c r="I387">
        <v>902.83</v>
      </c>
      <c r="J387">
        <v>900.35900000000004</v>
      </c>
      <c r="K387">
        <v>897.24699999999996</v>
      </c>
      <c r="L387">
        <v>891.30200000000002</v>
      </c>
      <c r="M387" s="258" t="s">
        <v>1350</v>
      </c>
      <c r="N387" s="258" t="s">
        <v>1350</v>
      </c>
      <c r="O387" s="5" t="s">
        <v>1879</v>
      </c>
      <c r="BM387" s="144"/>
      <c r="BN387" s="144"/>
      <c r="BO387" s="144"/>
      <c r="BP387" s="144"/>
      <c r="BQ387" s="144"/>
      <c r="BR387" s="144"/>
      <c r="BS387" s="144"/>
      <c r="BT387" s="144"/>
      <c r="BU387" s="144"/>
      <c r="BV387" s="144"/>
      <c r="BW387" s="144"/>
      <c r="BX387" s="144"/>
      <c r="BY387" s="144"/>
      <c r="BZ387" s="144"/>
      <c r="CA387" s="144"/>
      <c r="ER387" s="144"/>
      <c r="ES387" s="144"/>
      <c r="ET387" s="144"/>
      <c r="EU387" s="144"/>
      <c r="EV387" s="144"/>
      <c r="EW387" s="144"/>
      <c r="EX387" s="144"/>
      <c r="EY387" s="144"/>
      <c r="EZ387" s="144"/>
      <c r="FA387" s="144"/>
      <c r="FB387" s="144"/>
      <c r="FC387" s="144"/>
      <c r="FD387" s="144"/>
      <c r="FE387" s="144"/>
      <c r="FF387" s="144"/>
      <c r="HW387" s="144"/>
      <c r="HX387" s="144"/>
      <c r="HY387" s="144"/>
      <c r="HZ387" s="144"/>
      <c r="IA387" s="144"/>
      <c r="IB387" s="144"/>
      <c r="IC387" s="144"/>
      <c r="ID387" s="144"/>
      <c r="IE387" s="144"/>
      <c r="IF387" s="144"/>
      <c r="IG387" s="144"/>
      <c r="IH387" s="144"/>
      <c r="II387" s="144"/>
      <c r="IJ387" s="144"/>
      <c r="IK387" s="144"/>
      <c r="LB387" s="144"/>
      <c r="LC387" s="144"/>
      <c r="LD387" s="144"/>
      <c r="LE387" s="144"/>
      <c r="LF387" s="144"/>
      <c r="LG387" s="144"/>
      <c r="LH387" s="144"/>
      <c r="LI387" s="144"/>
      <c r="LJ387" s="144"/>
      <c r="LK387" s="144"/>
      <c r="LL387" s="144"/>
      <c r="LM387" s="144"/>
      <c r="LN387" s="144"/>
      <c r="LO387" s="144"/>
      <c r="LP387" s="144"/>
      <c r="OG387" s="144"/>
      <c r="OH387" s="144"/>
      <c r="OI387" s="144"/>
      <c r="OJ387" s="144"/>
      <c r="OK387" s="144"/>
      <c r="OL387" s="144"/>
      <c r="OM387" s="144"/>
      <c r="ON387" s="144"/>
      <c r="OO387" s="144"/>
      <c r="OP387" s="144"/>
      <c r="OQ387" s="144"/>
      <c r="OR387" s="144"/>
      <c r="OS387" s="144"/>
      <c r="OT387" s="144"/>
      <c r="OU387" s="144"/>
    </row>
    <row r="388" spans="1:411">
      <c r="A388">
        <v>83</v>
      </c>
      <c r="B388">
        <v>742</v>
      </c>
      <c r="C388" t="s">
        <v>85</v>
      </c>
      <c r="D388" t="s">
        <v>1109</v>
      </c>
      <c r="E388" s="257" t="s">
        <v>1118</v>
      </c>
      <c r="F388" t="s">
        <v>83</v>
      </c>
      <c r="G388">
        <v>2</v>
      </c>
      <c r="H388">
        <v>903.02300000000002</v>
      </c>
      <c r="I388">
        <v>901.14800000000002</v>
      </c>
      <c r="J388">
        <v>898.92600000000004</v>
      </c>
      <c r="K388">
        <v>895.56799999999998</v>
      </c>
      <c r="L388">
        <v>890.12300000000005</v>
      </c>
      <c r="M388" s="258" t="s">
        <v>1350</v>
      </c>
      <c r="N388" s="258" t="s">
        <v>1350</v>
      </c>
      <c r="O388" s="5" t="s">
        <v>1880</v>
      </c>
      <c r="BM388" s="144"/>
      <c r="BN388" s="144"/>
      <c r="BO388" s="144"/>
      <c r="BP388" s="144"/>
      <c r="BQ388" s="144"/>
      <c r="BR388" s="144"/>
      <c r="BS388" s="144"/>
      <c r="BT388" s="144"/>
      <c r="BU388" s="144"/>
      <c r="BV388" s="144"/>
      <c r="BW388" s="144"/>
      <c r="BX388" s="144"/>
      <c r="BY388" s="144"/>
      <c r="BZ388" s="144"/>
      <c r="CA388" s="144"/>
      <c r="ER388" s="144"/>
      <c r="ES388" s="144"/>
      <c r="ET388" s="144"/>
      <c r="EU388" s="144"/>
      <c r="EV388" s="144"/>
      <c r="EW388" s="144"/>
      <c r="EX388" s="144"/>
      <c r="EY388" s="144"/>
      <c r="EZ388" s="144"/>
      <c r="FA388" s="144"/>
      <c r="FB388" s="144"/>
      <c r="FC388" s="144"/>
      <c r="FD388" s="144"/>
      <c r="FE388" s="144"/>
      <c r="FF388" s="144"/>
      <c r="HW388" s="144"/>
      <c r="HX388" s="144"/>
      <c r="HY388" s="144"/>
      <c r="HZ388" s="144"/>
      <c r="IA388" s="144"/>
      <c r="IB388" s="144"/>
      <c r="IC388" s="144"/>
      <c r="ID388" s="144"/>
      <c r="IE388" s="144"/>
      <c r="IF388" s="144"/>
      <c r="IG388" s="144"/>
      <c r="IH388" s="144"/>
      <c r="II388" s="144"/>
      <c r="IJ388" s="144"/>
      <c r="IK388" s="144"/>
      <c r="LB388" s="144"/>
      <c r="LC388" s="144"/>
      <c r="LD388" s="144"/>
      <c r="LE388" s="144"/>
      <c r="LF388" s="144"/>
      <c r="LG388" s="144"/>
      <c r="LH388" s="144"/>
      <c r="LI388" s="144"/>
      <c r="LJ388" s="144"/>
      <c r="LK388" s="144"/>
      <c r="LL388" s="144"/>
      <c r="LM388" s="144"/>
      <c r="LN388" s="144"/>
      <c r="LO388" s="144"/>
      <c r="LP388" s="144"/>
      <c r="OG388" s="144"/>
      <c r="OH388" s="144"/>
      <c r="OI388" s="144"/>
      <c r="OJ388" s="144"/>
      <c r="OK388" s="144"/>
      <c r="OL388" s="144"/>
      <c r="OM388" s="144"/>
      <c r="ON388" s="144"/>
      <c r="OO388" s="144"/>
      <c r="OP388" s="144"/>
      <c r="OQ388" s="144"/>
      <c r="OR388" s="144"/>
      <c r="OS388" s="144"/>
      <c r="OT388" s="144"/>
      <c r="OU388" s="144"/>
    </row>
    <row r="389" spans="1:411">
      <c r="A389">
        <v>82</v>
      </c>
      <c r="B389">
        <v>748</v>
      </c>
      <c r="C389" t="s">
        <v>85</v>
      </c>
      <c r="D389" t="s">
        <v>1109</v>
      </c>
      <c r="E389" s="257" t="s">
        <v>1120</v>
      </c>
      <c r="F389" t="s">
        <v>84</v>
      </c>
      <c r="G389">
        <v>2</v>
      </c>
      <c r="H389">
        <v>915.1</v>
      </c>
      <c r="I389">
        <v>913.53700000000003</v>
      </c>
      <c r="J389">
        <v>909.779</v>
      </c>
      <c r="K389">
        <v>905.71799999999996</v>
      </c>
      <c r="L389">
        <v>898.56399999999996</v>
      </c>
      <c r="M389" s="258" t="s">
        <v>1350</v>
      </c>
      <c r="N389" s="258" t="s">
        <v>1350</v>
      </c>
      <c r="O389" s="5" t="s">
        <v>1881</v>
      </c>
      <c r="BM389" s="144"/>
      <c r="BN389" s="144"/>
      <c r="BO389" s="144"/>
      <c r="BP389" s="144"/>
      <c r="BQ389" s="144"/>
      <c r="BR389" s="144"/>
      <c r="BS389" s="144"/>
      <c r="BT389" s="144"/>
      <c r="BU389" s="144"/>
      <c r="BV389" s="144"/>
      <c r="BW389" s="144"/>
      <c r="BX389" s="144"/>
      <c r="BY389" s="144"/>
      <c r="BZ389" s="144"/>
      <c r="CA389" s="144"/>
      <c r="ER389" s="144"/>
      <c r="ES389" s="144"/>
      <c r="ET389" s="144"/>
      <c r="EU389" s="144"/>
      <c r="EV389" s="144"/>
      <c r="EW389" s="144"/>
      <c r="EX389" s="144"/>
      <c r="EY389" s="144"/>
      <c r="EZ389" s="144"/>
      <c r="FA389" s="144"/>
      <c r="FB389" s="144"/>
      <c r="FC389" s="144"/>
      <c r="FD389" s="144"/>
      <c r="FE389" s="144"/>
      <c r="FF389" s="144"/>
      <c r="HW389" s="144"/>
      <c r="HX389" s="144"/>
      <c r="HY389" s="144"/>
      <c r="HZ389" s="144"/>
      <c r="IA389" s="144"/>
      <c r="IB389" s="144"/>
      <c r="IC389" s="144"/>
      <c r="ID389" s="144"/>
      <c r="IE389" s="144"/>
      <c r="IF389" s="144"/>
      <c r="IG389" s="144"/>
      <c r="IH389" s="144"/>
      <c r="II389" s="144"/>
      <c r="IJ389" s="144"/>
      <c r="IK389" s="144"/>
      <c r="LB389" s="144"/>
      <c r="LC389" s="144"/>
      <c r="LD389" s="144"/>
      <c r="LE389" s="144"/>
      <c r="LF389" s="144"/>
      <c r="LG389" s="144"/>
      <c r="LH389" s="144"/>
      <c r="LI389" s="144"/>
      <c r="LJ389" s="144"/>
      <c r="LK389" s="144"/>
      <c r="LL389" s="144"/>
      <c r="LM389" s="144"/>
      <c r="LN389" s="144"/>
      <c r="LO389" s="144"/>
      <c r="LP389" s="144"/>
      <c r="OG389" s="144"/>
      <c r="OH389" s="144"/>
      <c r="OI389" s="144"/>
      <c r="OJ389" s="144"/>
      <c r="OK389" s="144"/>
      <c r="OL389" s="144"/>
      <c r="OM389" s="144"/>
      <c r="ON389" s="144"/>
      <c r="OO389" s="144"/>
      <c r="OP389" s="144"/>
      <c r="OQ389" s="144"/>
      <c r="OR389" s="144"/>
      <c r="OS389" s="144"/>
      <c r="OT389" s="144"/>
      <c r="OU389" s="144"/>
    </row>
    <row r="390" spans="1:411">
      <c r="A390">
        <v>82</v>
      </c>
      <c r="B390">
        <v>751</v>
      </c>
      <c r="C390" t="s">
        <v>85</v>
      </c>
      <c r="D390" t="s">
        <v>1109</v>
      </c>
      <c r="E390" s="257" t="s">
        <v>76</v>
      </c>
      <c r="F390" t="s">
        <v>84</v>
      </c>
      <c r="G390">
        <v>2</v>
      </c>
      <c r="H390">
        <v>898.99400000000003</v>
      </c>
      <c r="I390">
        <v>896.54499999999996</v>
      </c>
      <c r="J390">
        <v>892.98099999999999</v>
      </c>
      <c r="K390">
        <v>889.76499999999999</v>
      </c>
      <c r="L390">
        <v>884.28</v>
      </c>
      <c r="M390" s="258" t="s">
        <v>1350</v>
      </c>
      <c r="N390" s="258" t="s">
        <v>1350</v>
      </c>
      <c r="O390" s="5" t="s">
        <v>1882</v>
      </c>
      <c r="BM390" s="144"/>
      <c r="BN390" s="144"/>
      <c r="BO390" s="144"/>
      <c r="BP390" s="144"/>
      <c r="BQ390" s="144"/>
      <c r="BR390" s="144"/>
      <c r="BS390" s="144"/>
      <c r="BT390" s="144"/>
      <c r="BU390" s="144"/>
      <c r="BV390" s="144"/>
      <c r="BW390" s="144"/>
      <c r="BX390" s="144"/>
      <c r="BY390" s="144"/>
      <c r="BZ390" s="144"/>
      <c r="CA390" s="144"/>
      <c r="ER390" s="144"/>
      <c r="ES390" s="144"/>
      <c r="ET390" s="144"/>
      <c r="EU390" s="144"/>
      <c r="EV390" s="144"/>
      <c r="EW390" s="144"/>
      <c r="EX390" s="144"/>
      <c r="EY390" s="144"/>
      <c r="EZ390" s="144"/>
      <c r="FA390" s="144"/>
      <c r="FB390" s="144"/>
      <c r="FC390" s="144"/>
      <c r="FD390" s="144"/>
      <c r="FE390" s="144"/>
      <c r="FF390" s="144"/>
      <c r="HW390" s="144"/>
      <c r="HX390" s="144"/>
      <c r="HY390" s="144"/>
      <c r="HZ390" s="144"/>
      <c r="IA390" s="144"/>
      <c r="IB390" s="144"/>
      <c r="IC390" s="144"/>
      <c r="ID390" s="144"/>
      <c r="IE390" s="144"/>
      <c r="IF390" s="144"/>
      <c r="IG390" s="144"/>
      <c r="IH390" s="144"/>
      <c r="II390" s="144"/>
      <c r="IJ390" s="144"/>
      <c r="IK390" s="144"/>
      <c r="LB390" s="144"/>
      <c r="LC390" s="144"/>
      <c r="LD390" s="144"/>
      <c r="LE390" s="144"/>
      <c r="LF390" s="144"/>
      <c r="LG390" s="144"/>
      <c r="LH390" s="144"/>
      <c r="LI390" s="144"/>
      <c r="LJ390" s="144"/>
      <c r="LK390" s="144"/>
      <c r="LL390" s="144"/>
      <c r="LM390" s="144"/>
      <c r="LN390" s="144"/>
      <c r="LO390" s="144"/>
      <c r="LP390" s="144"/>
      <c r="OG390" s="144"/>
      <c r="OH390" s="144"/>
      <c r="OI390" s="144"/>
      <c r="OJ390" s="144"/>
      <c r="OK390" s="144"/>
      <c r="OL390" s="144"/>
      <c r="OM390" s="144"/>
      <c r="ON390" s="144"/>
      <c r="OO390" s="144"/>
      <c r="OP390" s="144"/>
      <c r="OQ390" s="144"/>
      <c r="OR390" s="144"/>
      <c r="OS390" s="144"/>
      <c r="OT390" s="144"/>
      <c r="OU390" s="144"/>
    </row>
    <row r="391" spans="1:411">
      <c r="A391">
        <v>82</v>
      </c>
      <c r="B391">
        <v>752</v>
      </c>
      <c r="C391" t="s">
        <v>85</v>
      </c>
      <c r="D391" t="s">
        <v>1109</v>
      </c>
      <c r="E391" s="257" t="s">
        <v>394</v>
      </c>
      <c r="F391" t="s">
        <v>84</v>
      </c>
      <c r="G391">
        <v>2</v>
      </c>
      <c r="H391">
        <v>897.97900000000004</v>
      </c>
      <c r="I391">
        <v>895.53</v>
      </c>
      <c r="J391">
        <v>892.05399999999997</v>
      </c>
      <c r="K391">
        <v>889.03700000000003</v>
      </c>
      <c r="L391">
        <v>883.60400000000004</v>
      </c>
      <c r="M391" s="258" t="s">
        <v>1350</v>
      </c>
      <c r="N391" s="258" t="s">
        <v>1350</v>
      </c>
      <c r="O391" s="5" t="s">
        <v>1883</v>
      </c>
      <c r="BM391" s="144"/>
      <c r="BN391" s="144"/>
      <c r="BO391" s="144"/>
      <c r="BP391" s="144"/>
      <c r="BQ391" s="144"/>
      <c r="BR391" s="144"/>
      <c r="BS391" s="144"/>
      <c r="BT391" s="144"/>
      <c r="BU391" s="144"/>
      <c r="BV391" s="144"/>
      <c r="BW391" s="144"/>
      <c r="BX391" s="144"/>
      <c r="BY391" s="144"/>
      <c r="BZ391" s="144"/>
      <c r="CA391" s="144"/>
      <c r="ER391" s="144"/>
      <c r="ES391" s="144"/>
      <c r="ET391" s="144"/>
      <c r="EU391" s="144"/>
      <c r="EV391" s="144"/>
      <c r="EW391" s="144"/>
      <c r="EX391" s="144"/>
      <c r="EY391" s="144"/>
      <c r="EZ391" s="144"/>
      <c r="FA391" s="144"/>
      <c r="FB391" s="144"/>
      <c r="FC391" s="144"/>
      <c r="FD391" s="144"/>
      <c r="FE391" s="144"/>
      <c r="FF391" s="144"/>
      <c r="HW391" s="144"/>
      <c r="HX391" s="144"/>
      <c r="HY391" s="144"/>
      <c r="HZ391" s="144"/>
      <c r="IA391" s="144"/>
      <c r="IB391" s="144"/>
      <c r="IC391" s="144"/>
      <c r="ID391" s="144"/>
      <c r="IE391" s="144"/>
      <c r="IF391" s="144"/>
      <c r="IG391" s="144"/>
      <c r="IH391" s="144"/>
      <c r="II391" s="144"/>
      <c r="IJ391" s="144"/>
      <c r="IK391" s="144"/>
      <c r="LB391" s="144"/>
      <c r="LC391" s="144"/>
      <c r="LD391" s="144"/>
      <c r="LE391" s="144"/>
      <c r="LF391" s="144"/>
      <c r="LG391" s="144"/>
      <c r="LH391" s="144"/>
      <c r="LI391" s="144"/>
      <c r="LJ391" s="144"/>
      <c r="LK391" s="144"/>
      <c r="LL391" s="144"/>
      <c r="LM391" s="144"/>
      <c r="LN391" s="144"/>
      <c r="LO391" s="144"/>
      <c r="LP391" s="144"/>
      <c r="OG391" s="144"/>
      <c r="OH391" s="144"/>
      <c r="OI391" s="144"/>
      <c r="OJ391" s="144"/>
      <c r="OK391" s="144"/>
      <c r="OL391" s="144"/>
      <c r="OM391" s="144"/>
      <c r="ON391" s="144"/>
      <c r="OO391" s="144"/>
      <c r="OP391" s="144"/>
      <c r="OQ391" s="144"/>
      <c r="OR391" s="144"/>
      <c r="OS391" s="144"/>
      <c r="OT391" s="144"/>
      <c r="OU391" s="144"/>
    </row>
    <row r="392" spans="1:411">
      <c r="A392">
        <v>82</v>
      </c>
      <c r="B392">
        <v>754</v>
      </c>
      <c r="C392" t="s">
        <v>85</v>
      </c>
      <c r="D392" t="s">
        <v>1109</v>
      </c>
      <c r="E392" s="257" t="s">
        <v>1123</v>
      </c>
      <c r="F392" t="s">
        <v>84</v>
      </c>
      <c r="G392">
        <v>2</v>
      </c>
      <c r="H392">
        <v>892.83</v>
      </c>
      <c r="I392">
        <v>890.78499999999997</v>
      </c>
      <c r="J392">
        <v>888.65800000000002</v>
      </c>
      <c r="K392">
        <v>885.55200000000002</v>
      </c>
      <c r="L392">
        <v>880.37099999999998</v>
      </c>
      <c r="M392" s="258" t="s">
        <v>1350</v>
      </c>
      <c r="N392" s="258" t="s">
        <v>1350</v>
      </c>
      <c r="O392" s="5" t="s">
        <v>1884</v>
      </c>
      <c r="BM392" s="144"/>
      <c r="BN392" s="144"/>
      <c r="BO392" s="144"/>
      <c r="BP392" s="144"/>
      <c r="BQ392" s="144"/>
      <c r="BR392" s="144"/>
      <c r="BS392" s="144"/>
      <c r="BT392" s="144"/>
      <c r="BU392" s="144"/>
      <c r="BV392" s="144"/>
      <c r="BW392" s="144"/>
      <c r="BX392" s="144"/>
      <c r="BY392" s="144"/>
      <c r="BZ392" s="144"/>
      <c r="CA392" s="144"/>
      <c r="ER392" s="144"/>
      <c r="ES392" s="144"/>
      <c r="ET392" s="144"/>
      <c r="EU392" s="144"/>
      <c r="EV392" s="144"/>
      <c r="EW392" s="144"/>
      <c r="EX392" s="144"/>
      <c r="EY392" s="144"/>
      <c r="EZ392" s="144"/>
      <c r="FA392" s="144"/>
      <c r="FB392" s="144"/>
      <c r="FC392" s="144"/>
      <c r="FD392" s="144"/>
      <c r="FE392" s="144"/>
      <c r="FF392" s="144"/>
      <c r="HW392" s="144"/>
      <c r="HX392" s="144"/>
      <c r="HY392" s="144"/>
      <c r="HZ392" s="144"/>
      <c r="IA392" s="144"/>
      <c r="IB392" s="144"/>
      <c r="IC392" s="144"/>
      <c r="ID392" s="144"/>
      <c r="IE392" s="144"/>
      <c r="IF392" s="144"/>
      <c r="IG392" s="144"/>
      <c r="IH392" s="144"/>
      <c r="II392" s="144"/>
      <c r="IJ392" s="144"/>
      <c r="IK392" s="144"/>
      <c r="LB392" s="144"/>
      <c r="LC392" s="144"/>
      <c r="LD392" s="144"/>
      <c r="LE392" s="144"/>
      <c r="LF392" s="144"/>
      <c r="LG392" s="144"/>
      <c r="LH392" s="144"/>
      <c r="LI392" s="144"/>
      <c r="LJ392" s="144"/>
      <c r="LK392" s="144"/>
      <c r="LL392" s="144"/>
      <c r="LM392" s="144"/>
      <c r="LN392" s="144"/>
      <c r="LO392" s="144"/>
      <c r="LP392" s="144"/>
      <c r="OG392" s="144"/>
      <c r="OH392" s="144"/>
      <c r="OI392" s="144"/>
      <c r="OJ392" s="144"/>
      <c r="OK392" s="144"/>
      <c r="OL392" s="144"/>
      <c r="OM392" s="144"/>
      <c r="ON392" s="144"/>
      <c r="OO392" s="144"/>
      <c r="OP392" s="144"/>
      <c r="OQ392" s="144"/>
      <c r="OR392" s="144"/>
      <c r="OS392" s="144"/>
      <c r="OT392" s="144"/>
      <c r="OU392" s="144"/>
    </row>
    <row r="393" spans="1:411">
      <c r="A393">
        <v>73</v>
      </c>
      <c r="B393">
        <v>759</v>
      </c>
      <c r="C393" t="s">
        <v>85</v>
      </c>
      <c r="D393" t="s">
        <v>401</v>
      </c>
      <c r="E393" s="257" t="s">
        <v>136</v>
      </c>
      <c r="F393" t="s">
        <v>83</v>
      </c>
      <c r="G393">
        <v>2</v>
      </c>
      <c r="H393">
        <v>923.54399999999998</v>
      </c>
      <c r="I393">
        <v>918.74</v>
      </c>
      <c r="J393">
        <v>913.38199999999995</v>
      </c>
      <c r="K393">
        <v>909.09</v>
      </c>
      <c r="L393">
        <v>904.26199999999994</v>
      </c>
      <c r="M393" s="258" t="s">
        <v>1350</v>
      </c>
      <c r="N393" s="258" t="s">
        <v>1351</v>
      </c>
      <c r="O393" s="5" t="s">
        <v>1885</v>
      </c>
      <c r="BM393" s="144"/>
      <c r="BN393" s="144"/>
      <c r="BO393" s="144"/>
      <c r="BP393" s="144"/>
      <c r="BQ393" s="144"/>
      <c r="BR393" s="144"/>
      <c r="BS393" s="144"/>
      <c r="BT393" s="144"/>
      <c r="BU393" s="144"/>
      <c r="BV393" s="144"/>
      <c r="BW393" s="144"/>
      <c r="BX393" s="144"/>
      <c r="BY393" s="144"/>
      <c r="BZ393" s="144"/>
      <c r="CA393" s="144"/>
      <c r="ER393" s="144"/>
      <c r="ES393" s="144"/>
      <c r="ET393" s="144"/>
      <c r="EU393" s="144"/>
      <c r="EV393" s="144"/>
      <c r="EW393" s="144"/>
      <c r="EX393" s="144"/>
      <c r="EY393" s="144"/>
      <c r="EZ393" s="144"/>
      <c r="FA393" s="144"/>
      <c r="FB393" s="144"/>
      <c r="FC393" s="144"/>
      <c r="FD393" s="144"/>
      <c r="FE393" s="144"/>
      <c r="FF393" s="144"/>
      <c r="HW393" s="144"/>
      <c r="HX393" s="144"/>
      <c r="HY393" s="144"/>
      <c r="HZ393" s="144"/>
      <c r="IA393" s="144"/>
      <c r="IB393" s="144"/>
      <c r="IC393" s="144"/>
      <c r="ID393" s="144"/>
      <c r="IE393" s="144"/>
      <c r="IF393" s="144"/>
      <c r="IG393" s="144"/>
      <c r="IH393" s="144"/>
      <c r="II393" s="144"/>
      <c r="IJ393" s="144"/>
      <c r="IK393" s="144"/>
      <c r="LB393" s="144"/>
      <c r="LC393" s="144"/>
      <c r="LD393" s="144"/>
      <c r="LE393" s="144"/>
      <c r="LF393" s="144"/>
      <c r="LG393" s="144"/>
      <c r="LH393" s="144"/>
      <c r="LI393" s="144"/>
      <c r="LJ393" s="144"/>
      <c r="LK393" s="144"/>
      <c r="LL393" s="144"/>
      <c r="LM393" s="144"/>
      <c r="LN393" s="144"/>
      <c r="LO393" s="144"/>
      <c r="LP393" s="144"/>
      <c r="OG393" s="144"/>
      <c r="OH393" s="144"/>
      <c r="OI393" s="144"/>
      <c r="OJ393" s="144"/>
      <c r="OK393" s="144"/>
      <c r="OL393" s="144"/>
      <c r="OM393" s="144"/>
      <c r="ON393" s="144"/>
      <c r="OO393" s="144"/>
      <c r="OP393" s="144"/>
      <c r="OQ393" s="144"/>
      <c r="OR393" s="144"/>
      <c r="OS393" s="144"/>
      <c r="OT393" s="144"/>
      <c r="OU393" s="144"/>
    </row>
    <row r="394" spans="1:411">
      <c r="A394">
        <v>73</v>
      </c>
      <c r="B394">
        <v>763</v>
      </c>
      <c r="C394" t="s">
        <v>85</v>
      </c>
      <c r="D394" t="s">
        <v>401</v>
      </c>
      <c r="E394" s="257" t="s">
        <v>502</v>
      </c>
      <c r="F394" t="s">
        <v>83</v>
      </c>
      <c r="G394">
        <v>2</v>
      </c>
      <c r="H394">
        <v>913.92399999999998</v>
      </c>
      <c r="I394">
        <v>908.495</v>
      </c>
      <c r="J394">
        <v>904.54100000000005</v>
      </c>
      <c r="K394">
        <v>901.80700000000002</v>
      </c>
      <c r="L394">
        <v>895.52200000000005</v>
      </c>
      <c r="M394" s="258" t="s">
        <v>1350</v>
      </c>
      <c r="N394" s="258" t="s">
        <v>1351</v>
      </c>
      <c r="O394" s="5" t="s">
        <v>1886</v>
      </c>
      <c r="BM394" s="144"/>
      <c r="BN394" s="144"/>
      <c r="BO394" s="144"/>
      <c r="BP394" s="144"/>
      <c r="BQ394" s="144"/>
      <c r="BR394" s="144"/>
      <c r="BS394" s="144"/>
      <c r="BT394" s="144"/>
      <c r="BU394" s="144"/>
      <c r="BV394" s="144"/>
      <c r="BW394" s="144"/>
      <c r="BX394" s="144"/>
      <c r="BY394" s="144"/>
      <c r="BZ394" s="144"/>
      <c r="CA394" s="144"/>
      <c r="ER394" s="144"/>
      <c r="ES394" s="144"/>
      <c r="ET394" s="144"/>
      <c r="EU394" s="144"/>
      <c r="EV394" s="144"/>
      <c r="EW394" s="144"/>
      <c r="EX394" s="144"/>
      <c r="EY394" s="144"/>
      <c r="EZ394" s="144"/>
      <c r="FA394" s="144"/>
      <c r="FB394" s="144"/>
      <c r="FC394" s="144"/>
      <c r="FD394" s="144"/>
      <c r="FE394" s="144"/>
      <c r="FF394" s="144"/>
      <c r="HW394" s="144"/>
      <c r="HX394" s="144"/>
      <c r="HY394" s="144"/>
      <c r="HZ394" s="144"/>
      <c r="IA394" s="144"/>
      <c r="IB394" s="144"/>
      <c r="IC394" s="144"/>
      <c r="ID394" s="144"/>
      <c r="IE394" s="144"/>
      <c r="IF394" s="144"/>
      <c r="IG394" s="144"/>
      <c r="IH394" s="144"/>
      <c r="II394" s="144"/>
      <c r="IJ394" s="144"/>
      <c r="IK394" s="144"/>
      <c r="LB394" s="144"/>
      <c r="LC394" s="144"/>
      <c r="LD394" s="144"/>
      <c r="LE394" s="144"/>
      <c r="LF394" s="144"/>
      <c r="LG394" s="144"/>
      <c r="LH394" s="144"/>
      <c r="LI394" s="144"/>
      <c r="LJ394" s="144"/>
      <c r="LK394" s="144"/>
      <c r="LL394" s="144"/>
      <c r="LM394" s="144"/>
      <c r="LN394" s="144"/>
      <c r="LO394" s="144"/>
      <c r="LP394" s="144"/>
      <c r="OG394" s="144"/>
      <c r="OH394" s="144"/>
      <c r="OI394" s="144"/>
      <c r="OJ394" s="144"/>
      <c r="OK394" s="144"/>
      <c r="OL394" s="144"/>
      <c r="OM394" s="144"/>
      <c r="ON394" s="144"/>
      <c r="OO394" s="144"/>
      <c r="OP394" s="144"/>
      <c r="OQ394" s="144"/>
      <c r="OR394" s="144"/>
      <c r="OS394" s="144"/>
      <c r="OT394" s="144"/>
      <c r="OU394" s="144"/>
    </row>
    <row r="395" spans="1:411">
      <c r="A395">
        <v>73</v>
      </c>
      <c r="B395">
        <v>764</v>
      </c>
      <c r="C395" t="s">
        <v>85</v>
      </c>
      <c r="D395" t="s">
        <v>401</v>
      </c>
      <c r="E395" s="257" t="s">
        <v>69</v>
      </c>
      <c r="F395" t="s">
        <v>83</v>
      </c>
      <c r="G395">
        <v>2</v>
      </c>
      <c r="H395">
        <v>911.28300000000002</v>
      </c>
      <c r="I395">
        <v>905.78499999999997</v>
      </c>
      <c r="J395">
        <v>902.62900000000002</v>
      </c>
      <c r="K395">
        <v>899.92399999999998</v>
      </c>
      <c r="L395">
        <v>893.46199999999999</v>
      </c>
      <c r="M395" s="258" t="s">
        <v>1350</v>
      </c>
      <c r="N395" s="258" t="s">
        <v>1351</v>
      </c>
      <c r="O395" s="5" t="s">
        <v>1887</v>
      </c>
      <c r="BM395" s="144"/>
      <c r="BN395" s="144"/>
      <c r="BO395" s="144"/>
      <c r="BP395" s="144"/>
      <c r="BQ395" s="144"/>
      <c r="BR395" s="144"/>
      <c r="BS395" s="144"/>
      <c r="BT395" s="144"/>
      <c r="BU395" s="144"/>
      <c r="BV395" s="144"/>
      <c r="BW395" s="144"/>
      <c r="BX395" s="144"/>
      <c r="BY395" s="144"/>
      <c r="BZ395" s="144"/>
      <c r="CA395" s="144"/>
      <c r="ER395" s="144"/>
      <c r="ES395" s="144"/>
      <c r="ET395" s="144"/>
      <c r="EU395" s="144"/>
      <c r="EV395" s="144"/>
      <c r="EW395" s="144"/>
      <c r="EX395" s="144"/>
      <c r="EY395" s="144"/>
      <c r="EZ395" s="144"/>
      <c r="FA395" s="144"/>
      <c r="FB395" s="144"/>
      <c r="FC395" s="144"/>
      <c r="FD395" s="144"/>
      <c r="FE395" s="144"/>
      <c r="FF395" s="144"/>
      <c r="HW395" s="144"/>
      <c r="HX395" s="144"/>
      <c r="HY395" s="144"/>
      <c r="HZ395" s="144"/>
      <c r="IA395" s="144"/>
      <c r="IB395" s="144"/>
      <c r="IC395" s="144"/>
      <c r="ID395" s="144"/>
      <c r="IE395" s="144"/>
      <c r="IF395" s="144"/>
      <c r="IG395" s="144"/>
      <c r="IH395" s="144"/>
      <c r="II395" s="144"/>
      <c r="IJ395" s="144"/>
      <c r="IK395" s="144"/>
      <c r="LB395" s="144"/>
      <c r="LC395" s="144"/>
      <c r="LD395" s="144"/>
      <c r="LE395" s="144"/>
      <c r="LF395" s="144"/>
      <c r="LG395" s="144"/>
      <c r="LH395" s="144"/>
      <c r="LI395" s="144"/>
      <c r="LJ395" s="144"/>
      <c r="LK395" s="144"/>
      <c r="LL395" s="144"/>
      <c r="LM395" s="144"/>
      <c r="LN395" s="144"/>
      <c r="LO395" s="144"/>
      <c r="LP395" s="144"/>
      <c r="OG395" s="144"/>
      <c r="OH395" s="144"/>
      <c r="OI395" s="144"/>
      <c r="OJ395" s="144"/>
      <c r="OK395" s="144"/>
      <c r="OL395" s="144"/>
      <c r="OM395" s="144"/>
      <c r="ON395" s="144"/>
      <c r="OO395" s="144"/>
      <c r="OP395" s="144"/>
      <c r="OQ395" s="144"/>
      <c r="OR395" s="144"/>
      <c r="OS395" s="144"/>
      <c r="OT395" s="144"/>
      <c r="OU395" s="144"/>
    </row>
    <row r="396" spans="1:411">
      <c r="A396">
        <v>73</v>
      </c>
      <c r="B396">
        <v>767</v>
      </c>
      <c r="C396" t="s">
        <v>85</v>
      </c>
      <c r="D396" t="s">
        <v>401</v>
      </c>
      <c r="E396" s="257" t="s">
        <v>471</v>
      </c>
      <c r="F396" t="s">
        <v>83</v>
      </c>
      <c r="G396">
        <v>2</v>
      </c>
      <c r="H396">
        <v>902.19799999999998</v>
      </c>
      <c r="I396">
        <v>898.52300000000002</v>
      </c>
      <c r="J396">
        <v>895.01900000000001</v>
      </c>
      <c r="K396">
        <v>891.72500000000002</v>
      </c>
      <c r="L396">
        <v>885.93100000000004</v>
      </c>
      <c r="M396" s="258" t="s">
        <v>1350</v>
      </c>
      <c r="N396" s="258" t="s">
        <v>1351</v>
      </c>
      <c r="O396" s="5" t="s">
        <v>1888</v>
      </c>
      <c r="BM396" s="144"/>
      <c r="BN396" s="144"/>
      <c r="BO396" s="144"/>
      <c r="BP396" s="144"/>
      <c r="BQ396" s="144"/>
      <c r="BR396" s="144"/>
      <c r="BS396" s="144"/>
      <c r="BT396" s="144"/>
      <c r="BU396" s="144"/>
      <c r="BV396" s="144"/>
      <c r="BW396" s="144"/>
      <c r="BX396" s="144"/>
      <c r="BY396" s="144"/>
      <c r="BZ396" s="144"/>
      <c r="CA396" s="144"/>
      <c r="ER396" s="144"/>
      <c r="ES396" s="144"/>
      <c r="ET396" s="144"/>
      <c r="EU396" s="144"/>
      <c r="EV396" s="144"/>
      <c r="EW396" s="144"/>
      <c r="EX396" s="144"/>
      <c r="EY396" s="144"/>
      <c r="EZ396" s="144"/>
      <c r="FA396" s="144"/>
      <c r="FB396" s="144"/>
      <c r="FC396" s="144"/>
      <c r="FD396" s="144"/>
      <c r="FE396" s="144"/>
      <c r="FF396" s="144"/>
      <c r="HW396" s="144"/>
      <c r="HX396" s="144"/>
      <c r="HY396" s="144"/>
      <c r="HZ396" s="144"/>
      <c r="IA396" s="144"/>
      <c r="IB396" s="144"/>
      <c r="IC396" s="144"/>
      <c r="ID396" s="144"/>
      <c r="IE396" s="144"/>
      <c r="IF396" s="144"/>
      <c r="IG396" s="144"/>
      <c r="IH396" s="144"/>
      <c r="II396" s="144"/>
      <c r="IJ396" s="144"/>
      <c r="IK396" s="144"/>
      <c r="LB396" s="144"/>
      <c r="LC396" s="144"/>
      <c r="LD396" s="144"/>
      <c r="LE396" s="144"/>
      <c r="LF396" s="144"/>
      <c r="LG396" s="144"/>
      <c r="LH396" s="144"/>
      <c r="LI396" s="144"/>
      <c r="LJ396" s="144"/>
      <c r="LK396" s="144"/>
      <c r="LL396" s="144"/>
      <c r="LM396" s="144"/>
      <c r="LN396" s="144"/>
      <c r="LO396" s="144"/>
      <c r="LP396" s="144"/>
      <c r="OG396" s="144"/>
      <c r="OH396" s="144"/>
      <c r="OI396" s="144"/>
      <c r="OJ396" s="144"/>
      <c r="OK396" s="144"/>
      <c r="OL396" s="144"/>
      <c r="OM396" s="144"/>
      <c r="ON396" s="144"/>
      <c r="OO396" s="144"/>
      <c r="OP396" s="144"/>
      <c r="OQ396" s="144"/>
      <c r="OR396" s="144"/>
      <c r="OS396" s="144"/>
      <c r="OT396" s="144"/>
      <c r="OU396" s="144"/>
    </row>
    <row r="397" spans="1:411">
      <c r="A397">
        <v>75</v>
      </c>
      <c r="B397">
        <v>778</v>
      </c>
      <c r="C397" t="s">
        <v>85</v>
      </c>
      <c r="D397" t="s">
        <v>401</v>
      </c>
      <c r="E397" s="257" t="s">
        <v>76</v>
      </c>
      <c r="F397" t="s">
        <v>84</v>
      </c>
      <c r="G397">
        <v>2</v>
      </c>
      <c r="H397">
        <v>907.16800000000001</v>
      </c>
      <c r="I397">
        <v>901.471</v>
      </c>
      <c r="J397">
        <v>897.38800000000003</v>
      </c>
      <c r="K397">
        <v>895.22400000000005</v>
      </c>
      <c r="L397">
        <v>889.47400000000005</v>
      </c>
      <c r="M397" s="258" t="s">
        <v>1350</v>
      </c>
      <c r="N397" s="258" t="s">
        <v>1351</v>
      </c>
      <c r="O397" s="5" t="s">
        <v>1889</v>
      </c>
      <c r="BM397" s="144"/>
      <c r="BN397" s="144"/>
      <c r="BO397" s="144"/>
      <c r="BP397" s="144"/>
      <c r="BQ397" s="144"/>
      <c r="BR397" s="144"/>
      <c r="BS397" s="144"/>
      <c r="BT397" s="144"/>
      <c r="BU397" s="144"/>
      <c r="BV397" s="144"/>
      <c r="BW397" s="144"/>
      <c r="BX397" s="144"/>
      <c r="BY397" s="144"/>
      <c r="BZ397" s="144"/>
      <c r="CA397" s="144"/>
      <c r="ER397" s="144"/>
      <c r="ES397" s="144"/>
      <c r="ET397" s="144"/>
      <c r="EU397" s="144"/>
      <c r="EV397" s="144"/>
      <c r="EW397" s="144"/>
      <c r="EX397" s="144"/>
      <c r="EY397" s="144"/>
      <c r="EZ397" s="144"/>
      <c r="FA397" s="144"/>
      <c r="FB397" s="144"/>
      <c r="FC397" s="144"/>
      <c r="FD397" s="144"/>
      <c r="FE397" s="144"/>
      <c r="FF397" s="144"/>
      <c r="HW397" s="144"/>
      <c r="HX397" s="144"/>
      <c r="HY397" s="144"/>
      <c r="HZ397" s="144"/>
      <c r="IA397" s="144"/>
      <c r="IB397" s="144"/>
      <c r="IC397" s="144"/>
      <c r="ID397" s="144"/>
      <c r="IE397" s="144"/>
      <c r="IF397" s="144"/>
      <c r="IG397" s="144"/>
      <c r="IH397" s="144"/>
      <c r="II397" s="144"/>
      <c r="IJ397" s="144"/>
      <c r="IK397" s="144"/>
      <c r="LB397" s="144"/>
      <c r="LC397" s="144"/>
      <c r="LD397" s="144"/>
      <c r="LE397" s="144"/>
      <c r="LF397" s="144"/>
      <c r="LG397" s="144"/>
      <c r="LH397" s="144"/>
      <c r="LI397" s="144"/>
      <c r="LJ397" s="144"/>
      <c r="LK397" s="144"/>
      <c r="LL397" s="144"/>
      <c r="LM397" s="144"/>
      <c r="LN397" s="144"/>
      <c r="LO397" s="144"/>
      <c r="LP397" s="144"/>
      <c r="OG397" s="144"/>
      <c r="OH397" s="144"/>
      <c r="OI397" s="144"/>
      <c r="OJ397" s="144"/>
      <c r="OK397" s="144"/>
      <c r="OL397" s="144"/>
      <c r="OM397" s="144"/>
      <c r="ON397" s="144"/>
      <c r="OO397" s="144"/>
      <c r="OP397" s="144"/>
      <c r="OQ397" s="144"/>
      <c r="OR397" s="144"/>
      <c r="OS397" s="144"/>
      <c r="OT397" s="144"/>
      <c r="OU397" s="144"/>
    </row>
    <row r="398" spans="1:411">
      <c r="A398">
        <v>75</v>
      </c>
      <c r="B398">
        <v>779</v>
      </c>
      <c r="C398" t="s">
        <v>85</v>
      </c>
      <c r="D398" t="s">
        <v>401</v>
      </c>
      <c r="E398" s="257" t="s">
        <v>75</v>
      </c>
      <c r="F398" t="s">
        <v>84</v>
      </c>
      <c r="G398">
        <v>2</v>
      </c>
      <c r="H398">
        <v>907.16800000000001</v>
      </c>
      <c r="I398">
        <v>901.471</v>
      </c>
      <c r="J398">
        <v>897.38800000000003</v>
      </c>
      <c r="K398">
        <v>895.22400000000005</v>
      </c>
      <c r="L398">
        <v>889.47400000000005</v>
      </c>
      <c r="M398" s="258" t="s">
        <v>1350</v>
      </c>
      <c r="N398" s="258" t="s">
        <v>1351</v>
      </c>
      <c r="O398" s="5" t="s">
        <v>1890</v>
      </c>
      <c r="BM398" s="144"/>
      <c r="BN398" s="144"/>
      <c r="BO398" s="144"/>
      <c r="BP398" s="144"/>
      <c r="BQ398" s="144"/>
      <c r="BR398" s="144"/>
      <c r="BS398" s="144"/>
      <c r="BT398" s="144"/>
      <c r="BU398" s="144"/>
      <c r="BV398" s="144"/>
      <c r="BW398" s="144"/>
      <c r="BX398" s="144"/>
      <c r="BY398" s="144"/>
      <c r="BZ398" s="144"/>
      <c r="CA398" s="144"/>
      <c r="ER398" s="144"/>
      <c r="ES398" s="144"/>
      <c r="ET398" s="144"/>
      <c r="EU398" s="144"/>
      <c r="EV398" s="144"/>
      <c r="EW398" s="144"/>
      <c r="EX398" s="144"/>
      <c r="EY398" s="144"/>
      <c r="EZ398" s="144"/>
      <c r="FA398" s="144"/>
      <c r="FB398" s="144"/>
      <c r="FC398" s="144"/>
      <c r="FD398" s="144"/>
      <c r="FE398" s="144"/>
      <c r="FF398" s="144"/>
      <c r="HW398" s="144"/>
      <c r="HX398" s="144"/>
      <c r="HY398" s="144"/>
      <c r="HZ398" s="144"/>
      <c r="IA398" s="144"/>
      <c r="IB398" s="144"/>
      <c r="IC398" s="144"/>
      <c r="ID398" s="144"/>
      <c r="IE398" s="144"/>
      <c r="IF398" s="144"/>
      <c r="IG398" s="144"/>
      <c r="IH398" s="144"/>
      <c r="II398" s="144"/>
      <c r="IJ398" s="144"/>
      <c r="IK398" s="144"/>
      <c r="LB398" s="144"/>
      <c r="LC398" s="144"/>
      <c r="LD398" s="144"/>
      <c r="LE398" s="144"/>
      <c r="LF398" s="144"/>
      <c r="LG398" s="144"/>
      <c r="LH398" s="144"/>
      <c r="LI398" s="144"/>
      <c r="LJ398" s="144"/>
      <c r="LK398" s="144"/>
      <c r="LL398" s="144"/>
      <c r="LM398" s="144"/>
      <c r="LN398" s="144"/>
      <c r="LO398" s="144"/>
      <c r="LP398" s="144"/>
      <c r="OG398" s="144"/>
      <c r="OH398" s="144"/>
      <c r="OI398" s="144"/>
      <c r="OJ398" s="144"/>
      <c r="OK398" s="144"/>
      <c r="OL398" s="144"/>
      <c r="OM398" s="144"/>
      <c r="ON398" s="144"/>
      <c r="OO398" s="144"/>
      <c r="OP398" s="144"/>
      <c r="OQ398" s="144"/>
      <c r="OR398" s="144"/>
      <c r="OS398" s="144"/>
      <c r="OT398" s="144"/>
      <c r="OU398" s="144"/>
    </row>
    <row r="399" spans="1:411">
      <c r="A399">
        <v>74</v>
      </c>
      <c r="B399">
        <v>780</v>
      </c>
      <c r="C399" t="s">
        <v>85</v>
      </c>
      <c r="D399" t="s">
        <v>401</v>
      </c>
      <c r="E399" s="257" t="s">
        <v>80</v>
      </c>
      <c r="F399" t="s">
        <v>84</v>
      </c>
      <c r="G399">
        <v>2</v>
      </c>
      <c r="H399">
        <v>910.29499999999996</v>
      </c>
      <c r="I399">
        <v>904.19600000000003</v>
      </c>
      <c r="J399">
        <v>900.84100000000001</v>
      </c>
      <c r="K399">
        <v>898.68799999999999</v>
      </c>
      <c r="L399">
        <v>892.85500000000002</v>
      </c>
      <c r="M399" s="258" t="s">
        <v>1350</v>
      </c>
      <c r="N399" s="258" t="s">
        <v>1351</v>
      </c>
      <c r="O399" s="5" t="s">
        <v>1891</v>
      </c>
      <c r="BM399" s="144"/>
      <c r="BN399" s="144"/>
      <c r="BO399" s="144"/>
      <c r="BP399" s="144"/>
      <c r="BQ399" s="144"/>
      <c r="BR399" s="144"/>
      <c r="BS399" s="144"/>
      <c r="BT399" s="144"/>
      <c r="BU399" s="144"/>
      <c r="BV399" s="144"/>
      <c r="BW399" s="144"/>
      <c r="BX399" s="144"/>
      <c r="BY399" s="144"/>
      <c r="BZ399" s="144"/>
      <c r="CA399" s="144"/>
      <c r="ER399" s="144"/>
      <c r="ES399" s="144"/>
      <c r="ET399" s="144"/>
      <c r="EU399" s="144"/>
      <c r="EV399" s="144"/>
      <c r="EW399" s="144"/>
      <c r="EX399" s="144"/>
      <c r="EY399" s="144"/>
      <c r="EZ399" s="144"/>
      <c r="FA399" s="144"/>
      <c r="FB399" s="144"/>
      <c r="FC399" s="144"/>
      <c r="FD399" s="144"/>
      <c r="FE399" s="144"/>
      <c r="FF399" s="144"/>
      <c r="HW399" s="144"/>
      <c r="HX399" s="144"/>
      <c r="HY399" s="144"/>
      <c r="HZ399" s="144"/>
      <c r="IA399" s="144"/>
      <c r="IB399" s="144"/>
      <c r="IC399" s="144"/>
      <c r="ID399" s="144"/>
      <c r="IE399" s="144"/>
      <c r="IF399" s="144"/>
      <c r="IG399" s="144"/>
      <c r="IH399" s="144"/>
      <c r="II399" s="144"/>
      <c r="IJ399" s="144"/>
      <c r="IK399" s="144"/>
      <c r="LB399" s="144"/>
      <c r="LC399" s="144"/>
      <c r="LD399" s="144"/>
      <c r="LE399" s="144"/>
      <c r="LF399" s="144"/>
      <c r="LG399" s="144"/>
      <c r="LH399" s="144"/>
      <c r="LI399" s="144"/>
      <c r="LJ399" s="144"/>
      <c r="LK399" s="144"/>
      <c r="LL399" s="144"/>
      <c r="LM399" s="144"/>
      <c r="LN399" s="144"/>
      <c r="LO399" s="144"/>
      <c r="LP399" s="144"/>
      <c r="OG399" s="144"/>
      <c r="OH399" s="144"/>
      <c r="OI399" s="144"/>
      <c r="OJ399" s="144"/>
      <c r="OK399" s="144"/>
      <c r="OL399" s="144"/>
      <c r="OM399" s="144"/>
      <c r="ON399" s="144"/>
      <c r="OO399" s="144"/>
      <c r="OP399" s="144"/>
      <c r="OQ399" s="144"/>
      <c r="OR399" s="144"/>
      <c r="OS399" s="144"/>
      <c r="OT399" s="144"/>
      <c r="OU399" s="144"/>
    </row>
    <row r="400" spans="1:411">
      <c r="A400">
        <v>75</v>
      </c>
      <c r="B400">
        <v>781</v>
      </c>
      <c r="C400" t="s">
        <v>85</v>
      </c>
      <c r="D400" t="s">
        <v>401</v>
      </c>
      <c r="E400" s="257" t="s">
        <v>477</v>
      </c>
      <c r="F400" t="s">
        <v>84</v>
      </c>
      <c r="G400">
        <v>2</v>
      </c>
      <c r="H400">
        <v>905.05499999999995</v>
      </c>
      <c r="I400">
        <v>898.98599999999999</v>
      </c>
      <c r="J400">
        <v>895.86800000000005</v>
      </c>
      <c r="K400">
        <v>893.78700000000003</v>
      </c>
      <c r="L400">
        <v>888.12400000000002</v>
      </c>
      <c r="M400" s="258" t="s">
        <v>1350</v>
      </c>
      <c r="N400" s="258" t="s">
        <v>1351</v>
      </c>
      <c r="O400" s="5" t="s">
        <v>1892</v>
      </c>
      <c r="BM400" s="144"/>
      <c r="BN400" s="144"/>
      <c r="BO400" s="144"/>
      <c r="BP400" s="144"/>
      <c r="BQ400" s="144"/>
      <c r="BR400" s="144"/>
      <c r="BS400" s="144"/>
      <c r="BT400" s="144"/>
      <c r="BU400" s="144"/>
      <c r="BV400" s="144"/>
      <c r="BW400" s="144"/>
      <c r="BX400" s="144"/>
      <c r="BY400" s="144"/>
      <c r="BZ400" s="144"/>
      <c r="CA400" s="144"/>
      <c r="ER400" s="144"/>
      <c r="ES400" s="144"/>
      <c r="ET400" s="144"/>
      <c r="EU400" s="144"/>
      <c r="EV400" s="144"/>
      <c r="EW400" s="144"/>
      <c r="EX400" s="144"/>
      <c r="EY400" s="144"/>
      <c r="EZ400" s="144"/>
      <c r="FA400" s="144"/>
      <c r="FB400" s="144"/>
      <c r="FC400" s="144"/>
      <c r="FD400" s="144"/>
      <c r="FE400" s="144"/>
      <c r="FF400" s="144"/>
      <c r="HW400" s="144"/>
      <c r="HX400" s="144"/>
      <c r="HY400" s="144"/>
      <c r="HZ400" s="144"/>
      <c r="IA400" s="144"/>
      <c r="IB400" s="144"/>
      <c r="IC400" s="144"/>
      <c r="ID400" s="144"/>
      <c r="IE400" s="144"/>
      <c r="IF400" s="144"/>
      <c r="IG400" s="144"/>
      <c r="IH400" s="144"/>
      <c r="II400" s="144"/>
      <c r="IJ400" s="144"/>
      <c r="IK400" s="144"/>
      <c r="LB400" s="144"/>
      <c r="LC400" s="144"/>
      <c r="LD400" s="144"/>
      <c r="LE400" s="144"/>
      <c r="LF400" s="144"/>
      <c r="LG400" s="144"/>
      <c r="LH400" s="144"/>
      <c r="LI400" s="144"/>
      <c r="LJ400" s="144"/>
      <c r="LK400" s="144"/>
      <c r="LL400" s="144"/>
      <c r="LM400" s="144"/>
      <c r="LN400" s="144"/>
      <c r="LO400" s="144"/>
      <c r="LP400" s="144"/>
      <c r="OG400" s="144"/>
      <c r="OH400" s="144"/>
      <c r="OI400" s="144"/>
      <c r="OJ400" s="144"/>
      <c r="OK400" s="144"/>
      <c r="OL400" s="144"/>
      <c r="OM400" s="144"/>
      <c r="ON400" s="144"/>
      <c r="OO400" s="144"/>
      <c r="OP400" s="144"/>
      <c r="OQ400" s="144"/>
      <c r="OR400" s="144"/>
      <c r="OS400" s="144"/>
      <c r="OT400" s="144"/>
      <c r="OU400" s="144"/>
    </row>
    <row r="401" spans="1:411">
      <c r="A401">
        <v>75</v>
      </c>
      <c r="B401">
        <v>783</v>
      </c>
      <c r="C401" t="s">
        <v>85</v>
      </c>
      <c r="D401" t="s">
        <v>401</v>
      </c>
      <c r="E401" s="257" t="s">
        <v>811</v>
      </c>
      <c r="F401" t="s">
        <v>84</v>
      </c>
      <c r="G401">
        <v>2</v>
      </c>
      <c r="H401">
        <v>903.57899999999995</v>
      </c>
      <c r="I401">
        <v>897.38800000000003</v>
      </c>
      <c r="J401">
        <v>894.923</v>
      </c>
      <c r="K401">
        <v>892.75800000000004</v>
      </c>
      <c r="L401">
        <v>886.95299999999997</v>
      </c>
      <c r="M401" s="258" t="s">
        <v>1350</v>
      </c>
      <c r="N401" s="258" t="s">
        <v>1351</v>
      </c>
      <c r="O401" s="5" t="s">
        <v>1893</v>
      </c>
      <c r="BM401" s="144"/>
      <c r="BN401" s="144"/>
      <c r="BO401" s="144"/>
      <c r="BP401" s="144"/>
      <c r="BQ401" s="144"/>
      <c r="BR401" s="144"/>
      <c r="BS401" s="144"/>
      <c r="BT401" s="144"/>
      <c r="BU401" s="144"/>
      <c r="BV401" s="144"/>
      <c r="BW401" s="144"/>
      <c r="BX401" s="144"/>
      <c r="BY401" s="144"/>
      <c r="BZ401" s="144"/>
      <c r="CA401" s="144"/>
      <c r="ER401" s="144"/>
      <c r="ES401" s="144"/>
      <c r="ET401" s="144"/>
      <c r="EU401" s="144"/>
      <c r="EV401" s="144"/>
      <c r="EW401" s="144"/>
      <c r="EX401" s="144"/>
      <c r="EY401" s="144"/>
      <c r="EZ401" s="144"/>
      <c r="FA401" s="144"/>
      <c r="FB401" s="144"/>
      <c r="FC401" s="144"/>
      <c r="FD401" s="144"/>
      <c r="FE401" s="144"/>
      <c r="FF401" s="144"/>
      <c r="HW401" s="144"/>
      <c r="HX401" s="144"/>
      <c r="HY401" s="144"/>
      <c r="HZ401" s="144"/>
      <c r="IA401" s="144"/>
      <c r="IB401" s="144"/>
      <c r="IC401" s="144"/>
      <c r="ID401" s="144"/>
      <c r="IE401" s="144"/>
      <c r="IF401" s="144"/>
      <c r="IG401" s="144"/>
      <c r="IH401" s="144"/>
      <c r="II401" s="144"/>
      <c r="IJ401" s="144"/>
      <c r="IK401" s="144"/>
      <c r="LB401" s="144"/>
      <c r="LC401" s="144"/>
      <c r="LD401" s="144"/>
      <c r="LE401" s="144"/>
      <c r="LF401" s="144"/>
      <c r="LG401" s="144"/>
      <c r="LH401" s="144"/>
      <c r="LI401" s="144"/>
      <c r="LJ401" s="144"/>
      <c r="LK401" s="144"/>
      <c r="LL401" s="144"/>
      <c r="LM401" s="144"/>
      <c r="LN401" s="144"/>
      <c r="LO401" s="144"/>
      <c r="LP401" s="144"/>
      <c r="OG401" s="144"/>
      <c r="OH401" s="144"/>
      <c r="OI401" s="144"/>
      <c r="OJ401" s="144"/>
      <c r="OK401" s="144"/>
      <c r="OL401" s="144"/>
      <c r="OM401" s="144"/>
      <c r="ON401" s="144"/>
      <c r="OO401" s="144"/>
      <c r="OP401" s="144"/>
      <c r="OQ401" s="144"/>
      <c r="OR401" s="144"/>
      <c r="OS401" s="144"/>
      <c r="OT401" s="144"/>
      <c r="OU401" s="144"/>
    </row>
    <row r="402" spans="1:411">
      <c r="A402">
        <v>75</v>
      </c>
      <c r="B402">
        <v>785</v>
      </c>
      <c r="C402" t="s">
        <v>85</v>
      </c>
      <c r="D402" t="s">
        <v>401</v>
      </c>
      <c r="E402" s="257" t="s">
        <v>388</v>
      </c>
      <c r="F402" t="s">
        <v>84</v>
      </c>
      <c r="G402">
        <v>2</v>
      </c>
      <c r="H402">
        <v>903.173</v>
      </c>
      <c r="I402">
        <v>897.25400000000002</v>
      </c>
      <c r="J402">
        <v>894.51300000000003</v>
      </c>
      <c r="K402">
        <v>892.75800000000004</v>
      </c>
      <c r="L402">
        <v>886.80899999999997</v>
      </c>
      <c r="M402" s="258" t="s">
        <v>1350</v>
      </c>
      <c r="N402" s="258" t="s">
        <v>1351</v>
      </c>
      <c r="O402" s="5" t="s">
        <v>1894</v>
      </c>
      <c r="BM402" s="144"/>
      <c r="BN402" s="144"/>
      <c r="BO402" s="144"/>
      <c r="BP402" s="144"/>
      <c r="BQ402" s="144"/>
      <c r="BR402" s="144"/>
      <c r="BS402" s="144"/>
      <c r="BT402" s="144"/>
      <c r="BU402" s="144"/>
      <c r="BV402" s="144"/>
      <c r="BW402" s="144"/>
      <c r="BX402" s="144"/>
      <c r="BY402" s="144"/>
      <c r="BZ402" s="144"/>
      <c r="CA402" s="144"/>
      <c r="ER402" s="144"/>
      <c r="ES402" s="144"/>
      <c r="ET402" s="144"/>
      <c r="EU402" s="144"/>
      <c r="EV402" s="144"/>
      <c r="EW402" s="144"/>
      <c r="EX402" s="144"/>
      <c r="EY402" s="144"/>
      <c r="EZ402" s="144"/>
      <c r="FA402" s="144"/>
      <c r="FB402" s="144"/>
      <c r="FC402" s="144"/>
      <c r="FD402" s="144"/>
      <c r="FE402" s="144"/>
      <c r="FF402" s="144"/>
      <c r="HW402" s="144"/>
      <c r="HX402" s="144"/>
      <c r="HY402" s="144"/>
      <c r="HZ402" s="144"/>
      <c r="IA402" s="144"/>
      <c r="IB402" s="144"/>
      <c r="IC402" s="144"/>
      <c r="ID402" s="144"/>
      <c r="IE402" s="144"/>
      <c r="IF402" s="144"/>
      <c r="IG402" s="144"/>
      <c r="IH402" s="144"/>
      <c r="II402" s="144"/>
      <c r="IJ402" s="144"/>
      <c r="IK402" s="144"/>
      <c r="LB402" s="144"/>
      <c r="LC402" s="144"/>
      <c r="LD402" s="144"/>
      <c r="LE402" s="144"/>
      <c r="LF402" s="144"/>
      <c r="LG402" s="144"/>
      <c r="LH402" s="144"/>
      <c r="LI402" s="144"/>
      <c r="LJ402" s="144"/>
      <c r="LK402" s="144"/>
      <c r="LL402" s="144"/>
      <c r="LM402" s="144"/>
      <c r="LN402" s="144"/>
      <c r="LO402" s="144"/>
      <c r="LP402" s="144"/>
      <c r="OG402" s="144"/>
      <c r="OH402" s="144"/>
      <c r="OI402" s="144"/>
      <c r="OJ402" s="144"/>
      <c r="OK402" s="144"/>
      <c r="OL402" s="144"/>
      <c r="OM402" s="144"/>
      <c r="ON402" s="144"/>
      <c r="OO402" s="144"/>
      <c r="OP402" s="144"/>
      <c r="OQ402" s="144"/>
      <c r="OR402" s="144"/>
      <c r="OS402" s="144"/>
      <c r="OT402" s="144"/>
      <c r="OU402" s="144"/>
    </row>
    <row r="403" spans="1:411">
      <c r="A403">
        <v>74</v>
      </c>
      <c r="B403">
        <v>784</v>
      </c>
      <c r="C403" t="s">
        <v>85</v>
      </c>
      <c r="D403" t="s">
        <v>401</v>
      </c>
      <c r="E403" s="257" t="s">
        <v>473</v>
      </c>
      <c r="F403" t="s">
        <v>84</v>
      </c>
      <c r="G403">
        <v>2</v>
      </c>
      <c r="H403">
        <v>906.70399999999995</v>
      </c>
      <c r="I403">
        <v>901.09299999999996</v>
      </c>
      <c r="J403">
        <v>898.57299999999998</v>
      </c>
      <c r="K403">
        <v>896.41300000000001</v>
      </c>
      <c r="L403">
        <v>890.29700000000003</v>
      </c>
      <c r="M403" s="258" t="s">
        <v>1350</v>
      </c>
      <c r="N403" s="258" t="s">
        <v>1351</v>
      </c>
      <c r="O403" s="5" t="s">
        <v>1895</v>
      </c>
      <c r="BM403" s="144"/>
      <c r="BN403" s="144"/>
      <c r="BO403" s="144"/>
      <c r="BP403" s="144"/>
      <c r="BQ403" s="144"/>
      <c r="BR403" s="144"/>
      <c r="BS403" s="144"/>
      <c r="BT403" s="144"/>
      <c r="BU403" s="144"/>
      <c r="BV403" s="144"/>
      <c r="BW403" s="144"/>
      <c r="BX403" s="144"/>
      <c r="BY403" s="144"/>
      <c r="BZ403" s="144"/>
      <c r="CA403" s="144"/>
      <c r="ER403" s="144"/>
      <c r="ES403" s="144"/>
      <c r="ET403" s="144"/>
      <c r="EU403" s="144"/>
      <c r="EV403" s="144"/>
      <c r="EW403" s="144"/>
      <c r="EX403" s="144"/>
      <c r="EY403" s="144"/>
      <c r="EZ403" s="144"/>
      <c r="FA403" s="144"/>
      <c r="FB403" s="144"/>
      <c r="FC403" s="144"/>
      <c r="FD403" s="144"/>
      <c r="FE403" s="144"/>
      <c r="FF403" s="144"/>
      <c r="HW403" s="144"/>
      <c r="HX403" s="144"/>
      <c r="HY403" s="144"/>
      <c r="HZ403" s="144"/>
      <c r="IA403" s="144"/>
      <c r="IB403" s="144"/>
      <c r="IC403" s="144"/>
      <c r="ID403" s="144"/>
      <c r="IE403" s="144"/>
      <c r="IF403" s="144"/>
      <c r="IG403" s="144"/>
      <c r="IH403" s="144"/>
      <c r="II403" s="144"/>
      <c r="IJ403" s="144"/>
      <c r="IK403" s="144"/>
      <c r="LB403" s="144"/>
      <c r="LC403" s="144"/>
      <c r="LD403" s="144"/>
      <c r="LE403" s="144"/>
      <c r="LF403" s="144"/>
      <c r="LG403" s="144"/>
      <c r="LH403" s="144"/>
      <c r="LI403" s="144"/>
      <c r="LJ403" s="144"/>
      <c r="LK403" s="144"/>
      <c r="LL403" s="144"/>
      <c r="LM403" s="144"/>
      <c r="LN403" s="144"/>
      <c r="LO403" s="144"/>
      <c r="LP403" s="144"/>
      <c r="OG403" s="144"/>
      <c r="OH403" s="144"/>
      <c r="OI403" s="144"/>
      <c r="OJ403" s="144"/>
      <c r="OK403" s="144"/>
      <c r="OL403" s="144"/>
      <c r="OM403" s="144"/>
      <c r="ON403" s="144"/>
      <c r="OO403" s="144"/>
      <c r="OP403" s="144"/>
      <c r="OQ403" s="144"/>
      <c r="OR403" s="144"/>
      <c r="OS403" s="144"/>
      <c r="OT403" s="144"/>
      <c r="OU403" s="144"/>
    </row>
    <row r="404" spans="1:411">
      <c r="A404">
        <v>75</v>
      </c>
      <c r="B404">
        <v>787</v>
      </c>
      <c r="C404" t="s">
        <v>85</v>
      </c>
      <c r="D404" t="s">
        <v>401</v>
      </c>
      <c r="E404" s="257" t="s">
        <v>478</v>
      </c>
      <c r="F404" t="s">
        <v>84</v>
      </c>
      <c r="G404">
        <v>2</v>
      </c>
      <c r="H404">
        <v>902.12800000000004</v>
      </c>
      <c r="I404">
        <v>896.48500000000001</v>
      </c>
      <c r="J404">
        <v>894.03700000000003</v>
      </c>
      <c r="K404">
        <v>891.88099999999997</v>
      </c>
      <c r="L404">
        <v>886.23599999999999</v>
      </c>
      <c r="M404" s="258" t="s">
        <v>1350</v>
      </c>
      <c r="N404" s="258" t="s">
        <v>1351</v>
      </c>
      <c r="O404" s="5" t="s">
        <v>1896</v>
      </c>
      <c r="BM404" s="144"/>
      <c r="BN404" s="144"/>
      <c r="BO404" s="144"/>
      <c r="BP404" s="144"/>
      <c r="BQ404" s="144"/>
      <c r="BR404" s="144"/>
      <c r="BS404" s="144"/>
      <c r="BT404" s="144"/>
      <c r="BU404" s="144"/>
      <c r="BV404" s="144"/>
      <c r="BW404" s="144"/>
      <c r="BX404" s="144"/>
      <c r="BY404" s="144"/>
      <c r="BZ404" s="144"/>
      <c r="CA404" s="144"/>
      <c r="ER404" s="144"/>
      <c r="ES404" s="144"/>
      <c r="ET404" s="144"/>
      <c r="EU404" s="144"/>
      <c r="EV404" s="144"/>
      <c r="EW404" s="144"/>
      <c r="EX404" s="144"/>
      <c r="EY404" s="144"/>
      <c r="EZ404" s="144"/>
      <c r="FA404" s="144"/>
      <c r="FB404" s="144"/>
      <c r="FC404" s="144"/>
      <c r="FD404" s="144"/>
      <c r="FE404" s="144"/>
      <c r="FF404" s="144"/>
      <c r="HW404" s="144"/>
      <c r="HX404" s="144"/>
      <c r="HY404" s="144"/>
      <c r="HZ404" s="144"/>
      <c r="IA404" s="144"/>
      <c r="IB404" s="144"/>
      <c r="IC404" s="144"/>
      <c r="ID404" s="144"/>
      <c r="IE404" s="144"/>
      <c r="IF404" s="144"/>
      <c r="IG404" s="144"/>
      <c r="IH404" s="144"/>
      <c r="II404" s="144"/>
      <c r="IJ404" s="144"/>
      <c r="IK404" s="144"/>
      <c r="LB404" s="144"/>
      <c r="LC404" s="144"/>
      <c r="LD404" s="144"/>
      <c r="LE404" s="144"/>
      <c r="LF404" s="144"/>
      <c r="LG404" s="144"/>
      <c r="LH404" s="144"/>
      <c r="LI404" s="144"/>
      <c r="LJ404" s="144"/>
      <c r="LK404" s="144"/>
      <c r="LL404" s="144"/>
      <c r="LM404" s="144"/>
      <c r="LN404" s="144"/>
      <c r="LO404" s="144"/>
      <c r="LP404" s="144"/>
      <c r="OG404" s="144"/>
      <c r="OH404" s="144"/>
      <c r="OI404" s="144"/>
      <c r="OJ404" s="144"/>
      <c r="OK404" s="144"/>
      <c r="OL404" s="144"/>
      <c r="OM404" s="144"/>
      <c r="ON404" s="144"/>
      <c r="OO404" s="144"/>
      <c r="OP404" s="144"/>
      <c r="OQ404" s="144"/>
      <c r="OR404" s="144"/>
      <c r="OS404" s="144"/>
      <c r="OT404" s="144"/>
      <c r="OU404" s="144"/>
    </row>
    <row r="405" spans="1:411">
      <c r="A405">
        <v>74</v>
      </c>
      <c r="B405">
        <v>786</v>
      </c>
      <c r="C405" t="s">
        <v>85</v>
      </c>
      <c r="D405" t="s">
        <v>401</v>
      </c>
      <c r="E405" s="257" t="s">
        <v>103</v>
      </c>
      <c r="F405" t="s">
        <v>84</v>
      </c>
      <c r="G405">
        <v>2</v>
      </c>
      <c r="H405">
        <v>905.36099999999999</v>
      </c>
      <c r="I405">
        <v>900.00800000000004</v>
      </c>
      <c r="J405">
        <v>897.66</v>
      </c>
      <c r="K405">
        <v>895.42600000000004</v>
      </c>
      <c r="L405">
        <v>889.44200000000001</v>
      </c>
      <c r="M405" s="258" t="s">
        <v>1350</v>
      </c>
      <c r="N405" s="258" t="s">
        <v>1351</v>
      </c>
      <c r="O405" s="5" t="s">
        <v>1897</v>
      </c>
      <c r="BM405" s="144"/>
      <c r="BN405" s="144"/>
      <c r="BO405" s="144"/>
      <c r="BP405" s="144"/>
      <c r="BQ405" s="144"/>
      <c r="BR405" s="144"/>
      <c r="BS405" s="144"/>
      <c r="BT405" s="144"/>
      <c r="BU405" s="144"/>
      <c r="BV405" s="144"/>
      <c r="BW405" s="144"/>
      <c r="BX405" s="144"/>
      <c r="BY405" s="144"/>
      <c r="BZ405" s="144"/>
      <c r="CA405" s="144"/>
      <c r="ER405" s="144"/>
      <c r="ES405" s="144"/>
      <c r="ET405" s="144"/>
      <c r="EU405" s="144"/>
      <c r="EV405" s="144"/>
      <c r="EW405" s="144"/>
      <c r="EX405" s="144"/>
      <c r="EY405" s="144"/>
      <c r="EZ405" s="144"/>
      <c r="FA405" s="144"/>
      <c r="FB405" s="144"/>
      <c r="FC405" s="144"/>
      <c r="FD405" s="144"/>
      <c r="FE405" s="144"/>
      <c r="FF405" s="144"/>
      <c r="HW405" s="144"/>
      <c r="HX405" s="144"/>
      <c r="HY405" s="144"/>
      <c r="HZ405" s="144"/>
      <c r="IA405" s="144"/>
      <c r="IB405" s="144"/>
      <c r="IC405" s="144"/>
      <c r="ID405" s="144"/>
      <c r="IE405" s="144"/>
      <c r="IF405" s="144"/>
      <c r="IG405" s="144"/>
      <c r="IH405" s="144"/>
      <c r="II405" s="144"/>
      <c r="IJ405" s="144"/>
      <c r="IK405" s="144"/>
      <c r="LB405" s="144"/>
      <c r="LC405" s="144"/>
      <c r="LD405" s="144"/>
      <c r="LE405" s="144"/>
      <c r="LF405" s="144"/>
      <c r="LG405" s="144"/>
      <c r="LH405" s="144"/>
      <c r="LI405" s="144"/>
      <c r="LJ405" s="144"/>
      <c r="LK405" s="144"/>
      <c r="LL405" s="144"/>
      <c r="LM405" s="144"/>
      <c r="LN405" s="144"/>
      <c r="LO405" s="144"/>
      <c r="LP405" s="144"/>
      <c r="OG405" s="144"/>
      <c r="OH405" s="144"/>
      <c r="OI405" s="144"/>
      <c r="OJ405" s="144"/>
      <c r="OK405" s="144"/>
      <c r="OL405" s="144"/>
      <c r="OM405" s="144"/>
      <c r="ON405" s="144"/>
      <c r="OO405" s="144"/>
      <c r="OP405" s="144"/>
      <c r="OQ405" s="144"/>
      <c r="OR405" s="144"/>
      <c r="OS405" s="144"/>
      <c r="OT405" s="144"/>
      <c r="OU405" s="144"/>
    </row>
    <row r="406" spans="1:411">
      <c r="A406">
        <v>74</v>
      </c>
      <c r="B406">
        <v>788</v>
      </c>
      <c r="C406" t="s">
        <v>85</v>
      </c>
      <c r="D406" t="s">
        <v>401</v>
      </c>
      <c r="E406" s="257" t="s">
        <v>390</v>
      </c>
      <c r="F406" t="s">
        <v>84</v>
      </c>
      <c r="G406">
        <v>2</v>
      </c>
      <c r="H406">
        <v>904.96500000000003</v>
      </c>
      <c r="I406">
        <v>899.82899999999995</v>
      </c>
      <c r="J406">
        <v>897.29300000000001</v>
      </c>
      <c r="K406">
        <v>895.17399999999998</v>
      </c>
      <c r="L406">
        <v>889.29700000000003</v>
      </c>
      <c r="M406" s="258" t="s">
        <v>1350</v>
      </c>
      <c r="N406" s="258" t="s">
        <v>1351</v>
      </c>
      <c r="O406" s="5" t="s">
        <v>1898</v>
      </c>
      <c r="BM406" s="144"/>
      <c r="BN406" s="144"/>
      <c r="BO406" s="144"/>
      <c r="BP406" s="144"/>
      <c r="BQ406" s="144"/>
      <c r="BR406" s="144"/>
      <c r="BS406" s="144"/>
      <c r="BT406" s="144"/>
      <c r="BU406" s="144"/>
      <c r="BV406" s="144"/>
      <c r="BW406" s="144"/>
      <c r="BX406" s="144"/>
      <c r="BY406" s="144"/>
      <c r="BZ406" s="144"/>
      <c r="CA406" s="144"/>
      <c r="ER406" s="144"/>
      <c r="ES406" s="144"/>
      <c r="ET406" s="144"/>
      <c r="EU406" s="144"/>
      <c r="EV406" s="144"/>
      <c r="EW406" s="144"/>
      <c r="EX406" s="144"/>
      <c r="EY406" s="144"/>
      <c r="EZ406" s="144"/>
      <c r="FA406" s="144"/>
      <c r="FB406" s="144"/>
      <c r="FC406" s="144"/>
      <c r="FD406" s="144"/>
      <c r="FE406" s="144"/>
      <c r="FF406" s="144"/>
      <c r="HW406" s="144"/>
      <c r="HX406" s="144"/>
      <c r="HY406" s="144"/>
      <c r="HZ406" s="144"/>
      <c r="IA406" s="144"/>
      <c r="IB406" s="144"/>
      <c r="IC406" s="144"/>
      <c r="ID406" s="144"/>
      <c r="IE406" s="144"/>
      <c r="IF406" s="144"/>
      <c r="IG406" s="144"/>
      <c r="IH406" s="144"/>
      <c r="II406" s="144"/>
      <c r="IJ406" s="144"/>
      <c r="IK406" s="144"/>
      <c r="LB406" s="144"/>
      <c r="LC406" s="144"/>
      <c r="LD406" s="144"/>
      <c r="LE406" s="144"/>
      <c r="LF406" s="144"/>
      <c r="LG406" s="144"/>
      <c r="LH406" s="144"/>
      <c r="LI406" s="144"/>
      <c r="LJ406" s="144"/>
      <c r="LK406" s="144"/>
      <c r="LL406" s="144"/>
      <c r="LM406" s="144"/>
      <c r="LN406" s="144"/>
      <c r="LO406" s="144"/>
      <c r="LP406" s="144"/>
      <c r="OG406" s="144"/>
      <c r="OH406" s="144"/>
      <c r="OI406" s="144"/>
      <c r="OJ406" s="144"/>
      <c r="OK406" s="144"/>
      <c r="OL406" s="144"/>
      <c r="OM406" s="144"/>
      <c r="ON406" s="144"/>
      <c r="OO406" s="144"/>
      <c r="OP406" s="144"/>
      <c r="OQ406" s="144"/>
      <c r="OR406" s="144"/>
      <c r="OS406" s="144"/>
      <c r="OT406" s="144"/>
      <c r="OU406" s="144"/>
    </row>
    <row r="407" spans="1:411">
      <c r="A407">
        <v>74</v>
      </c>
      <c r="B407">
        <v>789</v>
      </c>
      <c r="C407" t="s">
        <v>85</v>
      </c>
      <c r="D407" t="s">
        <v>401</v>
      </c>
      <c r="E407" s="257" t="s">
        <v>474</v>
      </c>
      <c r="F407" t="s">
        <v>84</v>
      </c>
      <c r="G407">
        <v>2</v>
      </c>
      <c r="H407">
        <v>902.53599999999994</v>
      </c>
      <c r="I407">
        <v>898.57299999999998</v>
      </c>
      <c r="J407">
        <v>896.00099999999998</v>
      </c>
      <c r="K407">
        <v>893.827</v>
      </c>
      <c r="L407">
        <v>888.22500000000002</v>
      </c>
      <c r="M407" s="258" t="s">
        <v>1350</v>
      </c>
      <c r="N407" s="258" t="s">
        <v>1351</v>
      </c>
      <c r="O407" s="5" t="s">
        <v>1899</v>
      </c>
      <c r="BM407" s="144"/>
      <c r="BN407" s="144"/>
      <c r="BO407" s="144"/>
      <c r="BP407" s="144"/>
      <c r="BQ407" s="144"/>
      <c r="BR407" s="144"/>
      <c r="BS407" s="144"/>
      <c r="BT407" s="144"/>
      <c r="BU407" s="144"/>
      <c r="BV407" s="144"/>
      <c r="BW407" s="144"/>
      <c r="BX407" s="144"/>
      <c r="BY407" s="144"/>
      <c r="BZ407" s="144"/>
      <c r="CA407" s="144"/>
      <c r="ER407" s="144"/>
      <c r="ES407" s="144"/>
      <c r="ET407" s="144"/>
      <c r="EU407" s="144"/>
      <c r="EV407" s="144"/>
      <c r="EW407" s="144"/>
      <c r="EX407" s="144"/>
      <c r="EY407" s="144"/>
      <c r="EZ407" s="144"/>
      <c r="FA407" s="144"/>
      <c r="FB407" s="144"/>
      <c r="FC407" s="144"/>
      <c r="FD407" s="144"/>
      <c r="FE407" s="144"/>
      <c r="FF407" s="144"/>
      <c r="HW407" s="144"/>
      <c r="HX407" s="144"/>
      <c r="HY407" s="144"/>
      <c r="HZ407" s="144"/>
      <c r="IA407" s="144"/>
      <c r="IB407" s="144"/>
      <c r="IC407" s="144"/>
      <c r="ID407" s="144"/>
      <c r="IE407" s="144"/>
      <c r="IF407" s="144"/>
      <c r="IG407" s="144"/>
      <c r="IH407" s="144"/>
      <c r="II407" s="144"/>
      <c r="IJ407" s="144"/>
      <c r="IK407" s="144"/>
      <c r="LB407" s="144"/>
      <c r="LC407" s="144"/>
      <c r="LD407" s="144"/>
      <c r="LE407" s="144"/>
      <c r="LF407" s="144"/>
      <c r="LG407" s="144"/>
      <c r="LH407" s="144"/>
      <c r="LI407" s="144"/>
      <c r="LJ407" s="144"/>
      <c r="LK407" s="144"/>
      <c r="LL407" s="144"/>
      <c r="LM407" s="144"/>
      <c r="LN407" s="144"/>
      <c r="LO407" s="144"/>
      <c r="LP407" s="144"/>
      <c r="OG407" s="144"/>
      <c r="OH407" s="144"/>
      <c r="OI407" s="144"/>
      <c r="OJ407" s="144"/>
      <c r="OK407" s="144"/>
      <c r="OL407" s="144"/>
      <c r="OM407" s="144"/>
      <c r="ON407" s="144"/>
      <c r="OO407" s="144"/>
      <c r="OP407" s="144"/>
      <c r="OQ407" s="144"/>
      <c r="OR407" s="144"/>
      <c r="OS407" s="144"/>
      <c r="OT407" s="144"/>
      <c r="OU407" s="144"/>
    </row>
    <row r="408" spans="1:411">
      <c r="A408">
        <v>74</v>
      </c>
      <c r="B408">
        <v>791</v>
      </c>
      <c r="C408" t="s">
        <v>85</v>
      </c>
      <c r="D408" t="s">
        <v>401</v>
      </c>
      <c r="E408" s="257" t="s">
        <v>111</v>
      </c>
      <c r="F408" t="s">
        <v>84</v>
      </c>
      <c r="G408">
        <v>2</v>
      </c>
      <c r="H408">
        <v>901.99400000000003</v>
      </c>
      <c r="I408">
        <v>898.14300000000003</v>
      </c>
      <c r="J408">
        <v>895.60500000000002</v>
      </c>
      <c r="K408">
        <v>893.53700000000003</v>
      </c>
      <c r="L408">
        <v>887.83299999999997</v>
      </c>
      <c r="M408" s="258" t="s">
        <v>1350</v>
      </c>
      <c r="N408" s="258" t="s">
        <v>1351</v>
      </c>
      <c r="O408" s="5" t="s">
        <v>1900</v>
      </c>
      <c r="BM408" s="144"/>
      <c r="BN408" s="144"/>
      <c r="BO408" s="144"/>
      <c r="BP408" s="144"/>
      <c r="BQ408" s="144"/>
      <c r="BR408" s="144"/>
      <c r="BS408" s="144"/>
      <c r="BT408" s="144"/>
      <c r="BU408" s="144"/>
      <c r="BV408" s="144"/>
      <c r="BW408" s="144"/>
      <c r="BX408" s="144"/>
      <c r="BY408" s="144"/>
      <c r="BZ408" s="144"/>
      <c r="CA408" s="144"/>
      <c r="ER408" s="144"/>
      <c r="ES408" s="144"/>
      <c r="ET408" s="144"/>
      <c r="EU408" s="144"/>
      <c r="EV408" s="144"/>
      <c r="EW408" s="144"/>
      <c r="EX408" s="144"/>
      <c r="EY408" s="144"/>
      <c r="EZ408" s="144"/>
      <c r="FA408" s="144"/>
      <c r="FB408" s="144"/>
      <c r="FC408" s="144"/>
      <c r="FD408" s="144"/>
      <c r="FE408" s="144"/>
      <c r="FF408" s="144"/>
      <c r="HW408" s="144"/>
      <c r="HX408" s="144"/>
      <c r="HY408" s="144"/>
      <c r="HZ408" s="144"/>
      <c r="IA408" s="144"/>
      <c r="IB408" s="144"/>
      <c r="IC408" s="144"/>
      <c r="ID408" s="144"/>
      <c r="IE408" s="144"/>
      <c r="IF408" s="144"/>
      <c r="IG408" s="144"/>
      <c r="IH408" s="144"/>
      <c r="II408" s="144"/>
      <c r="IJ408" s="144"/>
      <c r="IK408" s="144"/>
      <c r="LB408" s="144"/>
      <c r="LC408" s="144"/>
      <c r="LD408" s="144"/>
      <c r="LE408" s="144"/>
      <c r="LF408" s="144"/>
      <c r="LG408" s="144"/>
      <c r="LH408" s="144"/>
      <c r="LI408" s="144"/>
      <c r="LJ408" s="144"/>
      <c r="LK408" s="144"/>
      <c r="LL408" s="144"/>
      <c r="LM408" s="144"/>
      <c r="LN408" s="144"/>
      <c r="LO408" s="144"/>
      <c r="LP408" s="144"/>
      <c r="OG408" s="144"/>
      <c r="OH408" s="144"/>
      <c r="OI408" s="144"/>
      <c r="OJ408" s="144"/>
      <c r="OK408" s="144"/>
      <c r="OL408" s="144"/>
      <c r="OM408" s="144"/>
      <c r="ON408" s="144"/>
      <c r="OO408" s="144"/>
      <c r="OP408" s="144"/>
      <c r="OQ408" s="144"/>
      <c r="OR408" s="144"/>
      <c r="OS408" s="144"/>
      <c r="OT408" s="144"/>
      <c r="OU408" s="144"/>
    </row>
    <row r="409" spans="1:411">
      <c r="A409">
        <v>74</v>
      </c>
      <c r="B409">
        <v>792</v>
      </c>
      <c r="C409" t="s">
        <v>85</v>
      </c>
      <c r="D409" t="s">
        <v>401</v>
      </c>
      <c r="E409" s="257" t="s">
        <v>107</v>
      </c>
      <c r="F409" t="s">
        <v>84</v>
      </c>
      <c r="G409">
        <v>2</v>
      </c>
      <c r="H409">
        <v>901.68299999999999</v>
      </c>
      <c r="I409">
        <v>897.69299999999998</v>
      </c>
      <c r="J409">
        <v>895.17399999999998</v>
      </c>
      <c r="K409">
        <v>893.25099999999998</v>
      </c>
      <c r="L409">
        <v>887.52800000000002</v>
      </c>
      <c r="M409" s="258" t="s">
        <v>1350</v>
      </c>
      <c r="N409" s="258" t="s">
        <v>1351</v>
      </c>
      <c r="O409" s="5" t="s">
        <v>1901</v>
      </c>
      <c r="BM409" s="144"/>
      <c r="BN409" s="144"/>
      <c r="BO409" s="144"/>
      <c r="BP409" s="144"/>
      <c r="BQ409" s="144"/>
      <c r="BR409" s="144"/>
      <c r="BS409" s="144"/>
      <c r="BT409" s="144"/>
      <c r="BU409" s="144"/>
      <c r="BV409" s="144"/>
      <c r="BW409" s="144"/>
      <c r="BX409" s="144"/>
      <c r="BY409" s="144"/>
      <c r="BZ409" s="144"/>
      <c r="CA409" s="144"/>
      <c r="ER409" s="144"/>
      <c r="ES409" s="144"/>
      <c r="ET409" s="144"/>
      <c r="EU409" s="144"/>
      <c r="EV409" s="144"/>
      <c r="EW409" s="144"/>
      <c r="EX409" s="144"/>
      <c r="EY409" s="144"/>
      <c r="EZ409" s="144"/>
      <c r="FA409" s="144"/>
      <c r="FB409" s="144"/>
      <c r="FC409" s="144"/>
      <c r="FD409" s="144"/>
      <c r="FE409" s="144"/>
      <c r="FF409" s="144"/>
      <c r="HW409" s="144"/>
      <c r="HX409" s="144"/>
      <c r="HY409" s="144"/>
      <c r="HZ409" s="144"/>
      <c r="IA409" s="144"/>
      <c r="IB409" s="144"/>
      <c r="IC409" s="144"/>
      <c r="ID409" s="144"/>
      <c r="IE409" s="144"/>
      <c r="IF409" s="144"/>
      <c r="IG409" s="144"/>
      <c r="IH409" s="144"/>
      <c r="II409" s="144"/>
      <c r="IJ409" s="144"/>
      <c r="IK409" s="144"/>
      <c r="LB409" s="144"/>
      <c r="LC409" s="144"/>
      <c r="LD409" s="144"/>
      <c r="LE409" s="144"/>
      <c r="LF409" s="144"/>
      <c r="LG409" s="144"/>
      <c r="LH409" s="144"/>
      <c r="LI409" s="144"/>
      <c r="LJ409" s="144"/>
      <c r="LK409" s="144"/>
      <c r="LL409" s="144"/>
      <c r="LM409" s="144"/>
      <c r="LN409" s="144"/>
      <c r="LO409" s="144"/>
      <c r="LP409" s="144"/>
      <c r="OG409" s="144"/>
      <c r="OH409" s="144"/>
      <c r="OI409" s="144"/>
      <c r="OJ409" s="144"/>
      <c r="OK409" s="144"/>
      <c r="OL409" s="144"/>
      <c r="OM409" s="144"/>
      <c r="ON409" s="144"/>
      <c r="OO409" s="144"/>
      <c r="OP409" s="144"/>
      <c r="OQ409" s="144"/>
      <c r="OR409" s="144"/>
      <c r="OS409" s="144"/>
      <c r="OT409" s="144"/>
      <c r="OU409" s="144"/>
    </row>
    <row r="410" spans="1:411">
      <c r="A410">
        <v>74</v>
      </c>
      <c r="B410">
        <v>793</v>
      </c>
      <c r="C410" t="s">
        <v>85</v>
      </c>
      <c r="D410" t="s">
        <v>401</v>
      </c>
      <c r="E410" s="257" t="s">
        <v>476</v>
      </c>
      <c r="F410" t="s">
        <v>84</v>
      </c>
      <c r="G410">
        <v>2</v>
      </c>
      <c r="H410">
        <v>901.68299999999999</v>
      </c>
      <c r="I410">
        <v>897.69299999999998</v>
      </c>
      <c r="J410">
        <v>895.17399999999998</v>
      </c>
      <c r="K410">
        <v>893.25099999999998</v>
      </c>
      <c r="L410">
        <v>887.52800000000002</v>
      </c>
      <c r="M410" s="258" t="s">
        <v>1350</v>
      </c>
      <c r="N410" s="258" t="s">
        <v>1351</v>
      </c>
      <c r="O410" s="5" t="s">
        <v>1902</v>
      </c>
      <c r="BM410" s="144"/>
      <c r="BN410" s="144"/>
      <c r="BO410" s="144"/>
      <c r="BP410" s="144"/>
      <c r="BQ410" s="144"/>
      <c r="BR410" s="144"/>
      <c r="BS410" s="144"/>
      <c r="BT410" s="144"/>
      <c r="BU410" s="144"/>
      <c r="BV410" s="144"/>
      <c r="BW410" s="144"/>
      <c r="BX410" s="144"/>
      <c r="BY410" s="144"/>
      <c r="BZ410" s="144"/>
      <c r="CA410" s="144"/>
      <c r="ER410" s="144"/>
      <c r="ES410" s="144"/>
      <c r="ET410" s="144"/>
      <c r="EU410" s="144"/>
      <c r="EV410" s="144"/>
      <c r="EW410" s="144"/>
      <c r="EX410" s="144"/>
      <c r="EY410" s="144"/>
      <c r="EZ410" s="144"/>
      <c r="FA410" s="144"/>
      <c r="FB410" s="144"/>
      <c r="FC410" s="144"/>
      <c r="FD410" s="144"/>
      <c r="FE410" s="144"/>
      <c r="FF410" s="144"/>
      <c r="HW410" s="144"/>
      <c r="HX410" s="144"/>
      <c r="HY410" s="144"/>
      <c r="HZ410" s="144"/>
      <c r="IA410" s="144"/>
      <c r="IB410" s="144"/>
      <c r="IC410" s="144"/>
      <c r="ID410" s="144"/>
      <c r="IE410" s="144"/>
      <c r="IF410" s="144"/>
      <c r="IG410" s="144"/>
      <c r="IH410" s="144"/>
      <c r="II410" s="144"/>
      <c r="IJ410" s="144"/>
      <c r="IK410" s="144"/>
      <c r="LB410" s="144"/>
      <c r="LC410" s="144"/>
      <c r="LD410" s="144"/>
      <c r="LE410" s="144"/>
      <c r="LF410" s="144"/>
      <c r="LG410" s="144"/>
      <c r="LH410" s="144"/>
      <c r="LI410" s="144"/>
      <c r="LJ410" s="144"/>
      <c r="LK410" s="144"/>
      <c r="LL410" s="144"/>
      <c r="LM410" s="144"/>
      <c r="LN410" s="144"/>
      <c r="LO410" s="144"/>
      <c r="LP410" s="144"/>
      <c r="OG410" s="144"/>
      <c r="OH410" s="144"/>
      <c r="OI410" s="144"/>
      <c r="OJ410" s="144"/>
      <c r="OK410" s="144"/>
      <c r="OL410" s="144"/>
      <c r="OM410" s="144"/>
      <c r="ON410" s="144"/>
      <c r="OO410" s="144"/>
      <c r="OP410" s="144"/>
      <c r="OQ410" s="144"/>
      <c r="OR410" s="144"/>
      <c r="OS410" s="144"/>
      <c r="OT410" s="144"/>
      <c r="OU410" s="144"/>
    </row>
    <row r="411" spans="1:411">
      <c r="A411">
        <v>74</v>
      </c>
      <c r="B411">
        <v>794</v>
      </c>
      <c r="C411" t="s">
        <v>85</v>
      </c>
      <c r="D411" t="s">
        <v>401</v>
      </c>
      <c r="E411" s="257" t="s">
        <v>122</v>
      </c>
      <c r="F411" t="s">
        <v>84</v>
      </c>
      <c r="G411">
        <v>2</v>
      </c>
      <c r="H411">
        <v>901.41700000000003</v>
      </c>
      <c r="I411">
        <v>897.66</v>
      </c>
      <c r="J411">
        <v>894.86500000000001</v>
      </c>
      <c r="K411">
        <v>893</v>
      </c>
      <c r="L411">
        <v>887.27599999999995</v>
      </c>
      <c r="M411" s="258" t="s">
        <v>1350</v>
      </c>
      <c r="N411" s="258" t="s">
        <v>1351</v>
      </c>
      <c r="O411" s="5" t="s">
        <v>1903</v>
      </c>
      <c r="BM411" s="144"/>
      <c r="BN411" s="144"/>
      <c r="BO411" s="144"/>
      <c r="BP411" s="144"/>
      <c r="BQ411" s="144"/>
      <c r="BR411" s="144"/>
      <c r="BS411" s="144"/>
      <c r="BT411" s="144"/>
      <c r="BU411" s="144"/>
      <c r="BV411" s="144"/>
      <c r="BW411" s="144"/>
      <c r="BX411" s="144"/>
      <c r="BY411" s="144"/>
      <c r="BZ411" s="144"/>
      <c r="CA411" s="144"/>
      <c r="ER411" s="144"/>
      <c r="ES411" s="144"/>
      <c r="ET411" s="144"/>
      <c r="EU411" s="144"/>
      <c r="EV411" s="144"/>
      <c r="EW411" s="144"/>
      <c r="EX411" s="144"/>
      <c r="EY411" s="144"/>
      <c r="EZ411" s="144"/>
      <c r="FA411" s="144"/>
      <c r="FB411" s="144"/>
      <c r="FC411" s="144"/>
      <c r="FD411" s="144"/>
      <c r="FE411" s="144"/>
      <c r="FF411" s="144"/>
      <c r="HW411" s="144"/>
      <c r="HX411" s="144"/>
      <c r="HY411" s="144"/>
      <c r="HZ411" s="144"/>
      <c r="IA411" s="144"/>
      <c r="IB411" s="144"/>
      <c r="IC411" s="144"/>
      <c r="ID411" s="144"/>
      <c r="IE411" s="144"/>
      <c r="IF411" s="144"/>
      <c r="IG411" s="144"/>
      <c r="IH411" s="144"/>
      <c r="II411" s="144"/>
      <c r="IJ411" s="144"/>
      <c r="IK411" s="144"/>
      <c r="LB411" s="144"/>
      <c r="LC411" s="144"/>
      <c r="LD411" s="144"/>
      <c r="LE411" s="144"/>
      <c r="LF411" s="144"/>
      <c r="LG411" s="144"/>
      <c r="LH411" s="144"/>
      <c r="LI411" s="144"/>
      <c r="LJ411" s="144"/>
      <c r="LK411" s="144"/>
      <c r="LL411" s="144"/>
      <c r="LM411" s="144"/>
      <c r="LN411" s="144"/>
      <c r="LO411" s="144"/>
      <c r="LP411" s="144"/>
      <c r="OG411" s="144"/>
      <c r="OH411" s="144"/>
      <c r="OI411" s="144"/>
      <c r="OJ411" s="144"/>
      <c r="OK411" s="144"/>
      <c r="OL411" s="144"/>
      <c r="OM411" s="144"/>
      <c r="ON411" s="144"/>
      <c r="OO411" s="144"/>
      <c r="OP411" s="144"/>
      <c r="OQ411" s="144"/>
      <c r="OR411" s="144"/>
      <c r="OS411" s="144"/>
      <c r="OT411" s="144"/>
      <c r="OU411" s="144"/>
    </row>
    <row r="412" spans="1:411">
      <c r="A412">
        <v>74</v>
      </c>
      <c r="B412">
        <v>795</v>
      </c>
      <c r="C412" t="s">
        <v>85</v>
      </c>
      <c r="D412" t="s">
        <v>401</v>
      </c>
      <c r="E412" s="257" t="s">
        <v>105</v>
      </c>
      <c r="F412" t="s">
        <v>84</v>
      </c>
      <c r="G412">
        <v>2</v>
      </c>
      <c r="H412">
        <v>901.41700000000003</v>
      </c>
      <c r="I412">
        <v>897.66</v>
      </c>
      <c r="J412">
        <v>894.86500000000001</v>
      </c>
      <c r="K412">
        <v>893</v>
      </c>
      <c r="L412">
        <v>887.27599999999995</v>
      </c>
      <c r="M412" s="258" t="s">
        <v>1350</v>
      </c>
      <c r="N412" s="258" t="s">
        <v>1351</v>
      </c>
      <c r="O412" s="5" t="s">
        <v>1904</v>
      </c>
      <c r="BM412" s="144"/>
      <c r="BN412" s="144"/>
      <c r="BO412" s="144"/>
      <c r="BP412" s="144"/>
      <c r="BQ412" s="144"/>
      <c r="BR412" s="144"/>
      <c r="BS412" s="144"/>
      <c r="BT412" s="144"/>
      <c r="BU412" s="144"/>
      <c r="BV412" s="144"/>
      <c r="BW412" s="144"/>
      <c r="BX412" s="144"/>
      <c r="BY412" s="144"/>
      <c r="BZ412" s="144"/>
      <c r="CA412" s="144"/>
      <c r="ER412" s="144"/>
      <c r="ES412" s="144"/>
      <c r="ET412" s="144"/>
      <c r="EU412" s="144"/>
      <c r="EV412" s="144"/>
      <c r="EW412" s="144"/>
      <c r="EX412" s="144"/>
      <c r="EY412" s="144"/>
      <c r="EZ412" s="144"/>
      <c r="FA412" s="144"/>
      <c r="FB412" s="144"/>
      <c r="FC412" s="144"/>
      <c r="FD412" s="144"/>
      <c r="FE412" s="144"/>
      <c r="FF412" s="144"/>
      <c r="HW412" s="144"/>
      <c r="HX412" s="144"/>
      <c r="HY412" s="144"/>
      <c r="HZ412" s="144"/>
      <c r="IA412" s="144"/>
      <c r="IB412" s="144"/>
      <c r="IC412" s="144"/>
      <c r="ID412" s="144"/>
      <c r="IE412" s="144"/>
      <c r="IF412" s="144"/>
      <c r="IG412" s="144"/>
      <c r="IH412" s="144"/>
      <c r="II412" s="144"/>
      <c r="IJ412" s="144"/>
      <c r="IK412" s="144"/>
      <c r="LB412" s="144"/>
      <c r="LC412" s="144"/>
      <c r="LD412" s="144"/>
      <c r="LE412" s="144"/>
      <c r="LF412" s="144"/>
      <c r="LG412" s="144"/>
      <c r="LH412" s="144"/>
      <c r="LI412" s="144"/>
      <c r="LJ412" s="144"/>
      <c r="LK412" s="144"/>
      <c r="LL412" s="144"/>
      <c r="LM412" s="144"/>
      <c r="LN412" s="144"/>
      <c r="LO412" s="144"/>
      <c r="LP412" s="144"/>
      <c r="OG412" s="144"/>
      <c r="OH412" s="144"/>
      <c r="OI412" s="144"/>
      <c r="OJ412" s="144"/>
      <c r="OK412" s="144"/>
      <c r="OL412" s="144"/>
      <c r="OM412" s="144"/>
      <c r="ON412" s="144"/>
      <c r="OO412" s="144"/>
      <c r="OP412" s="144"/>
      <c r="OQ412" s="144"/>
      <c r="OR412" s="144"/>
      <c r="OS412" s="144"/>
      <c r="OT412" s="144"/>
      <c r="OU412" s="144"/>
    </row>
    <row r="413" spans="1:411">
      <c r="A413">
        <v>74</v>
      </c>
      <c r="B413">
        <v>798</v>
      </c>
      <c r="C413" t="s">
        <v>85</v>
      </c>
      <c r="D413" t="s">
        <v>401</v>
      </c>
      <c r="E413" s="257" t="s">
        <v>195</v>
      </c>
      <c r="F413" t="s">
        <v>84</v>
      </c>
      <c r="G413">
        <v>2</v>
      </c>
      <c r="H413">
        <v>898.94</v>
      </c>
      <c r="I413">
        <v>897.29300000000001</v>
      </c>
      <c r="J413">
        <v>894.86500000000001</v>
      </c>
      <c r="K413">
        <v>893</v>
      </c>
      <c r="L413">
        <v>887.27599999999995</v>
      </c>
      <c r="M413" s="258" t="s">
        <v>1350</v>
      </c>
      <c r="N413" s="258" t="s">
        <v>1351</v>
      </c>
      <c r="O413" s="5" t="s">
        <v>1905</v>
      </c>
      <c r="BM413" s="144"/>
      <c r="BN413" s="144"/>
      <c r="BO413" s="144"/>
      <c r="BP413" s="144"/>
      <c r="BQ413" s="144"/>
      <c r="BR413" s="144"/>
      <c r="BS413" s="144"/>
      <c r="BT413" s="144"/>
      <c r="BU413" s="144"/>
      <c r="BV413" s="144"/>
      <c r="BW413" s="144"/>
      <c r="BX413" s="144"/>
      <c r="BY413" s="144"/>
      <c r="BZ413" s="144"/>
      <c r="CA413" s="144"/>
      <c r="ER413" s="144"/>
      <c r="ES413" s="144"/>
      <c r="ET413" s="144"/>
      <c r="EU413" s="144"/>
      <c r="EV413" s="144"/>
      <c r="EW413" s="144"/>
      <c r="EX413" s="144"/>
      <c r="EY413" s="144"/>
      <c r="EZ413" s="144"/>
      <c r="FA413" s="144"/>
      <c r="FB413" s="144"/>
      <c r="FC413" s="144"/>
      <c r="FD413" s="144"/>
      <c r="FE413" s="144"/>
      <c r="FF413" s="144"/>
      <c r="HW413" s="144"/>
      <c r="HX413" s="144"/>
      <c r="HY413" s="144"/>
      <c r="HZ413" s="144"/>
      <c r="IA413" s="144"/>
      <c r="IB413" s="144"/>
      <c r="IC413" s="144"/>
      <c r="ID413" s="144"/>
      <c r="IE413" s="144"/>
      <c r="IF413" s="144"/>
      <c r="IG413" s="144"/>
      <c r="IH413" s="144"/>
      <c r="II413" s="144"/>
      <c r="IJ413" s="144"/>
      <c r="IK413" s="144"/>
      <c r="LB413" s="144"/>
      <c r="LC413" s="144"/>
      <c r="LD413" s="144"/>
      <c r="LE413" s="144"/>
      <c r="LF413" s="144"/>
      <c r="LG413" s="144"/>
      <c r="LH413" s="144"/>
      <c r="LI413" s="144"/>
      <c r="LJ413" s="144"/>
      <c r="LK413" s="144"/>
      <c r="LL413" s="144"/>
      <c r="LM413" s="144"/>
      <c r="LN413" s="144"/>
      <c r="LO413" s="144"/>
      <c r="LP413" s="144"/>
      <c r="OG413" s="144"/>
      <c r="OH413" s="144"/>
      <c r="OI413" s="144"/>
      <c r="OJ413" s="144"/>
      <c r="OK413" s="144"/>
      <c r="OL413" s="144"/>
      <c r="OM413" s="144"/>
      <c r="ON413" s="144"/>
      <c r="OO413" s="144"/>
      <c r="OP413" s="144"/>
      <c r="OQ413" s="144"/>
      <c r="OR413" s="144"/>
      <c r="OS413" s="144"/>
      <c r="OT413" s="144"/>
      <c r="OU413" s="144"/>
    </row>
    <row r="414" spans="1:411">
      <c r="A414">
        <v>74</v>
      </c>
      <c r="B414">
        <v>796</v>
      </c>
      <c r="C414" t="s">
        <v>85</v>
      </c>
      <c r="D414" t="s">
        <v>401</v>
      </c>
      <c r="E414" s="257" t="s">
        <v>112</v>
      </c>
      <c r="F414" t="s">
        <v>84</v>
      </c>
      <c r="G414">
        <v>2</v>
      </c>
      <c r="H414">
        <v>900.15300000000002</v>
      </c>
      <c r="I414">
        <v>896.71799999999996</v>
      </c>
      <c r="J414">
        <v>893.89300000000003</v>
      </c>
      <c r="K414">
        <v>891.97</v>
      </c>
      <c r="L414">
        <v>886.22500000000002</v>
      </c>
      <c r="M414" s="258" t="s">
        <v>1350</v>
      </c>
      <c r="N414" s="258" t="s">
        <v>1351</v>
      </c>
      <c r="O414" s="5" t="s">
        <v>1906</v>
      </c>
      <c r="BM414" s="144"/>
      <c r="BN414" s="144"/>
      <c r="BO414" s="144"/>
      <c r="BP414" s="144"/>
      <c r="BQ414" s="144"/>
      <c r="BR414" s="144"/>
      <c r="BS414" s="144"/>
      <c r="BT414" s="144"/>
      <c r="BU414" s="144"/>
      <c r="BV414" s="144"/>
      <c r="BW414" s="144"/>
      <c r="BX414" s="144"/>
      <c r="BY414" s="144"/>
      <c r="BZ414" s="144"/>
      <c r="CA414" s="144"/>
      <c r="ER414" s="144"/>
      <c r="ES414" s="144"/>
      <c r="ET414" s="144"/>
      <c r="EU414" s="144"/>
      <c r="EV414" s="144"/>
      <c r="EW414" s="144"/>
      <c r="EX414" s="144"/>
      <c r="EY414" s="144"/>
      <c r="EZ414" s="144"/>
      <c r="FA414" s="144"/>
      <c r="FB414" s="144"/>
      <c r="FC414" s="144"/>
      <c r="FD414" s="144"/>
      <c r="FE414" s="144"/>
      <c r="FF414" s="144"/>
      <c r="HW414" s="144"/>
      <c r="HX414" s="144"/>
      <c r="HY414" s="144"/>
      <c r="HZ414" s="144"/>
      <c r="IA414" s="144"/>
      <c r="IB414" s="144"/>
      <c r="IC414" s="144"/>
      <c r="ID414" s="144"/>
      <c r="IE414" s="144"/>
      <c r="IF414" s="144"/>
      <c r="IG414" s="144"/>
      <c r="IH414" s="144"/>
      <c r="II414" s="144"/>
      <c r="IJ414" s="144"/>
      <c r="IK414" s="144"/>
      <c r="LB414" s="144"/>
      <c r="LC414" s="144"/>
      <c r="LD414" s="144"/>
      <c r="LE414" s="144"/>
      <c r="LF414" s="144"/>
      <c r="LG414" s="144"/>
      <c r="LH414" s="144"/>
      <c r="LI414" s="144"/>
      <c r="LJ414" s="144"/>
      <c r="LK414" s="144"/>
      <c r="LL414" s="144"/>
      <c r="LM414" s="144"/>
      <c r="LN414" s="144"/>
      <c r="LO414" s="144"/>
      <c r="LP414" s="144"/>
      <c r="OG414" s="144"/>
      <c r="OH414" s="144"/>
      <c r="OI414" s="144"/>
      <c r="OJ414" s="144"/>
      <c r="OK414" s="144"/>
      <c r="OL414" s="144"/>
      <c r="OM414" s="144"/>
      <c r="ON414" s="144"/>
      <c r="OO414" s="144"/>
      <c r="OP414" s="144"/>
      <c r="OQ414" s="144"/>
      <c r="OR414" s="144"/>
      <c r="OS414" s="144"/>
      <c r="OT414" s="144"/>
      <c r="OU414" s="144"/>
    </row>
    <row r="415" spans="1:411">
      <c r="A415">
        <v>77</v>
      </c>
      <c r="B415">
        <v>801</v>
      </c>
      <c r="C415" t="s">
        <v>85</v>
      </c>
      <c r="D415" t="s">
        <v>501</v>
      </c>
      <c r="E415" s="257" t="s">
        <v>18545</v>
      </c>
      <c r="F415" t="s">
        <v>83</v>
      </c>
      <c r="G415">
        <v>2</v>
      </c>
      <c r="H415">
        <v>707.96199999999999</v>
      </c>
      <c r="I415">
        <v>704.88400000000001</v>
      </c>
      <c r="J415">
        <v>701.92700000000002</v>
      </c>
      <c r="K415">
        <v>699.8</v>
      </c>
      <c r="L415">
        <v>695.33399999999995</v>
      </c>
      <c r="M415" s="258" t="s">
        <v>1348</v>
      </c>
      <c r="N415" s="258" t="s">
        <v>1349</v>
      </c>
      <c r="O415" s="5" t="s">
        <v>1907</v>
      </c>
      <c r="BM415" s="144"/>
      <c r="BN415" s="144"/>
      <c r="BO415" s="144"/>
      <c r="BP415" s="144"/>
      <c r="BQ415" s="144"/>
      <c r="BR415" s="144"/>
      <c r="BS415" s="144"/>
      <c r="BT415" s="144"/>
      <c r="BU415" s="144"/>
      <c r="BV415" s="144"/>
      <c r="BW415" s="144"/>
      <c r="BX415" s="144"/>
      <c r="BY415" s="144"/>
      <c r="BZ415" s="144"/>
      <c r="CA415" s="144"/>
      <c r="ER415" s="144"/>
      <c r="ES415" s="144"/>
      <c r="ET415" s="144"/>
      <c r="EU415" s="144"/>
      <c r="EV415" s="144"/>
      <c r="EW415" s="144"/>
      <c r="EX415" s="144"/>
      <c r="EY415" s="144"/>
      <c r="EZ415" s="144"/>
      <c r="FA415" s="144"/>
      <c r="FB415" s="144"/>
      <c r="FC415" s="144"/>
      <c r="FD415" s="144"/>
      <c r="FE415" s="144"/>
      <c r="FF415" s="144"/>
      <c r="HW415" s="144"/>
      <c r="HX415" s="144"/>
      <c r="HY415" s="144"/>
      <c r="HZ415" s="144"/>
      <c r="IA415" s="144"/>
      <c r="IB415" s="144"/>
      <c r="IC415" s="144"/>
      <c r="ID415" s="144"/>
      <c r="IE415" s="144"/>
      <c r="IF415" s="144"/>
      <c r="IG415" s="144"/>
      <c r="IH415" s="144"/>
      <c r="II415" s="144"/>
      <c r="IJ415" s="144"/>
      <c r="IK415" s="144"/>
      <c r="LB415" s="144"/>
      <c r="LC415" s="144"/>
      <c r="LD415" s="144"/>
      <c r="LE415" s="144"/>
      <c r="LF415" s="144"/>
      <c r="LG415" s="144"/>
      <c r="LH415" s="144"/>
      <c r="LI415" s="144"/>
      <c r="LJ415" s="144"/>
      <c r="LK415" s="144"/>
      <c r="LL415" s="144"/>
      <c r="LM415" s="144"/>
      <c r="LN415" s="144"/>
      <c r="LO415" s="144"/>
      <c r="LP415" s="144"/>
      <c r="OG415" s="144"/>
      <c r="OH415" s="144"/>
      <c r="OI415" s="144"/>
      <c r="OJ415" s="144"/>
      <c r="OK415" s="144"/>
      <c r="OL415" s="144"/>
      <c r="OM415" s="144"/>
      <c r="ON415" s="144"/>
      <c r="OO415" s="144"/>
      <c r="OP415" s="144"/>
      <c r="OQ415" s="144"/>
      <c r="OR415" s="144"/>
      <c r="OS415" s="144"/>
      <c r="OT415" s="144"/>
      <c r="OU415" s="144"/>
    </row>
    <row r="416" spans="1:411">
      <c r="A416">
        <v>76</v>
      </c>
      <c r="B416">
        <v>802</v>
      </c>
      <c r="C416" t="s">
        <v>85</v>
      </c>
      <c r="D416" t="s">
        <v>501</v>
      </c>
      <c r="E416" s="257" t="s">
        <v>822</v>
      </c>
      <c r="F416" t="s">
        <v>83</v>
      </c>
      <c r="G416">
        <v>2</v>
      </c>
      <c r="H416">
        <v>714.88400000000001</v>
      </c>
      <c r="I416">
        <v>711.70399999999995</v>
      </c>
      <c r="J416">
        <v>708.87800000000004</v>
      </c>
      <c r="K416">
        <v>706.95799999999997</v>
      </c>
      <c r="L416">
        <v>702.43399999999997</v>
      </c>
      <c r="M416" s="258" t="s">
        <v>1348</v>
      </c>
      <c r="N416" s="258" t="s">
        <v>1349</v>
      </c>
      <c r="O416" s="5" t="s">
        <v>1908</v>
      </c>
      <c r="BM416" s="144"/>
      <c r="BN416" s="144"/>
      <c r="BO416" s="144"/>
      <c r="BP416" s="144"/>
      <c r="BQ416" s="144"/>
      <c r="BR416" s="144"/>
      <c r="BS416" s="144"/>
      <c r="BT416" s="144"/>
      <c r="BU416" s="144"/>
      <c r="BV416" s="144"/>
      <c r="BW416" s="144"/>
      <c r="BX416" s="144"/>
      <c r="BY416" s="144"/>
      <c r="BZ416" s="144"/>
      <c r="CA416" s="144"/>
      <c r="ER416" s="144"/>
      <c r="ES416" s="144"/>
      <c r="ET416" s="144"/>
      <c r="EU416" s="144"/>
      <c r="EV416" s="144"/>
      <c r="EW416" s="144"/>
      <c r="EX416" s="144"/>
      <c r="EY416" s="144"/>
      <c r="EZ416" s="144"/>
      <c r="FA416" s="144"/>
      <c r="FB416" s="144"/>
      <c r="FC416" s="144"/>
      <c r="FD416" s="144"/>
      <c r="FE416" s="144"/>
      <c r="FF416" s="144"/>
      <c r="HW416" s="144"/>
      <c r="HX416" s="144"/>
      <c r="HY416" s="144"/>
      <c r="HZ416" s="144"/>
      <c r="IA416" s="144"/>
      <c r="IB416" s="144"/>
      <c r="IC416" s="144"/>
      <c r="ID416" s="144"/>
      <c r="IE416" s="144"/>
      <c r="IF416" s="144"/>
      <c r="IG416" s="144"/>
      <c r="IH416" s="144"/>
      <c r="II416" s="144"/>
      <c r="IJ416" s="144"/>
      <c r="IK416" s="144"/>
      <c r="LB416" s="144"/>
      <c r="LC416" s="144"/>
      <c r="LD416" s="144"/>
      <c r="LE416" s="144"/>
      <c r="LF416" s="144"/>
      <c r="LG416" s="144"/>
      <c r="LH416" s="144"/>
      <c r="LI416" s="144"/>
      <c r="LJ416" s="144"/>
      <c r="LK416" s="144"/>
      <c r="LL416" s="144"/>
      <c r="LM416" s="144"/>
      <c r="LN416" s="144"/>
      <c r="LO416" s="144"/>
      <c r="LP416" s="144"/>
      <c r="OG416" s="144"/>
      <c r="OH416" s="144"/>
      <c r="OI416" s="144"/>
      <c r="OJ416" s="144"/>
      <c r="OK416" s="144"/>
      <c r="OL416" s="144"/>
      <c r="OM416" s="144"/>
      <c r="ON416" s="144"/>
      <c r="OO416" s="144"/>
      <c r="OP416" s="144"/>
      <c r="OQ416" s="144"/>
      <c r="OR416" s="144"/>
      <c r="OS416" s="144"/>
      <c r="OT416" s="144"/>
      <c r="OU416" s="144"/>
    </row>
    <row r="417" spans="1:411">
      <c r="A417">
        <v>77</v>
      </c>
      <c r="B417">
        <v>812</v>
      </c>
      <c r="C417" t="s">
        <v>85</v>
      </c>
      <c r="D417" t="s">
        <v>501</v>
      </c>
      <c r="E417" s="257" t="s">
        <v>1388</v>
      </c>
      <c r="F417" t="s">
        <v>83</v>
      </c>
      <c r="G417">
        <v>2</v>
      </c>
      <c r="H417">
        <v>689.154</v>
      </c>
      <c r="I417">
        <v>686.63099999999997</v>
      </c>
      <c r="J417">
        <v>684.19299999999998</v>
      </c>
      <c r="K417">
        <v>678.68100000000004</v>
      </c>
      <c r="L417">
        <v>673.46199999999999</v>
      </c>
      <c r="M417" s="258" t="s">
        <v>1348</v>
      </c>
      <c r="N417" s="258" t="s">
        <v>1349</v>
      </c>
      <c r="O417" s="5" t="s">
        <v>1909</v>
      </c>
      <c r="BM417" s="144"/>
      <c r="BN417" s="144"/>
      <c r="BO417" s="144"/>
      <c r="BP417" s="144"/>
      <c r="BQ417" s="144"/>
      <c r="BR417" s="144"/>
      <c r="BS417" s="144"/>
      <c r="BT417" s="144"/>
      <c r="BU417" s="144"/>
      <c r="BV417" s="144"/>
      <c r="BW417" s="144"/>
      <c r="BX417" s="144"/>
      <c r="BY417" s="144"/>
      <c r="BZ417" s="144"/>
      <c r="CA417" s="144"/>
      <c r="ER417" s="144"/>
      <c r="ES417" s="144"/>
      <c r="ET417" s="144"/>
      <c r="EU417" s="144"/>
      <c r="EV417" s="144"/>
      <c r="EW417" s="144"/>
      <c r="EX417" s="144"/>
      <c r="EY417" s="144"/>
      <c r="EZ417" s="144"/>
      <c r="FA417" s="144"/>
      <c r="FB417" s="144"/>
      <c r="FC417" s="144"/>
      <c r="FD417" s="144"/>
      <c r="FE417" s="144"/>
      <c r="FF417" s="144"/>
      <c r="HW417" s="144"/>
      <c r="HX417" s="144"/>
      <c r="HY417" s="144"/>
      <c r="HZ417" s="144"/>
      <c r="IA417" s="144"/>
      <c r="IB417" s="144"/>
      <c r="IC417" s="144"/>
      <c r="ID417" s="144"/>
      <c r="IE417" s="144"/>
      <c r="IF417" s="144"/>
      <c r="IG417" s="144"/>
      <c r="IH417" s="144"/>
      <c r="II417" s="144"/>
      <c r="IJ417" s="144"/>
      <c r="IK417" s="144"/>
      <c r="LB417" s="144"/>
      <c r="LC417" s="144"/>
      <c r="LD417" s="144"/>
      <c r="LE417" s="144"/>
      <c r="LF417" s="144"/>
      <c r="LG417" s="144"/>
      <c r="LH417" s="144"/>
      <c r="LI417" s="144"/>
      <c r="LJ417" s="144"/>
      <c r="LK417" s="144"/>
      <c r="LL417" s="144"/>
      <c r="LM417" s="144"/>
      <c r="LN417" s="144"/>
      <c r="LO417" s="144"/>
      <c r="LP417" s="144"/>
      <c r="OG417" s="144"/>
      <c r="OH417" s="144"/>
      <c r="OI417" s="144"/>
      <c r="OJ417" s="144"/>
      <c r="OK417" s="144"/>
      <c r="OL417" s="144"/>
      <c r="OM417" s="144"/>
      <c r="ON417" s="144"/>
      <c r="OO417" s="144"/>
      <c r="OP417" s="144"/>
      <c r="OQ417" s="144"/>
      <c r="OR417" s="144"/>
      <c r="OS417" s="144"/>
      <c r="OT417" s="144"/>
      <c r="OU417" s="144"/>
    </row>
    <row r="418" spans="1:411">
      <c r="A418">
        <v>76</v>
      </c>
      <c r="B418">
        <v>811</v>
      </c>
      <c r="C418" t="s">
        <v>85</v>
      </c>
      <c r="D418" t="s">
        <v>501</v>
      </c>
      <c r="E418" s="257" t="s">
        <v>1389</v>
      </c>
      <c r="F418" t="s">
        <v>83</v>
      </c>
      <c r="G418">
        <v>2</v>
      </c>
      <c r="H418">
        <v>691.23400000000004</v>
      </c>
      <c r="I418">
        <v>689.63599999999997</v>
      </c>
      <c r="J418">
        <v>686.90800000000002</v>
      </c>
      <c r="K418">
        <v>683.43399999999997</v>
      </c>
      <c r="L418">
        <v>679.66099999999994</v>
      </c>
      <c r="M418" s="258" t="s">
        <v>1348</v>
      </c>
      <c r="N418" s="258" t="s">
        <v>1349</v>
      </c>
      <c r="O418" s="5" t="s">
        <v>1910</v>
      </c>
      <c r="BM418" s="144"/>
      <c r="BN418" s="144"/>
      <c r="BO418" s="144"/>
      <c r="BP418" s="144"/>
      <c r="BQ418" s="144"/>
      <c r="BR418" s="144"/>
      <c r="BS418" s="144"/>
      <c r="BT418" s="144"/>
      <c r="BU418" s="144"/>
      <c r="BV418" s="144"/>
      <c r="BW418" s="144"/>
      <c r="BX418" s="144"/>
      <c r="BY418" s="144"/>
      <c r="BZ418" s="144"/>
      <c r="CA418" s="144"/>
      <c r="ER418" s="144"/>
      <c r="ES418" s="144"/>
      <c r="ET418" s="144"/>
      <c r="EU418" s="144"/>
      <c r="EV418" s="144"/>
      <c r="EW418" s="144"/>
      <c r="EX418" s="144"/>
      <c r="EY418" s="144"/>
      <c r="EZ418" s="144"/>
      <c r="FA418" s="144"/>
      <c r="FB418" s="144"/>
      <c r="FC418" s="144"/>
      <c r="FD418" s="144"/>
      <c r="FE418" s="144"/>
      <c r="FF418" s="144"/>
      <c r="HW418" s="144"/>
      <c r="HX418" s="144"/>
      <c r="HY418" s="144"/>
      <c r="HZ418" s="144"/>
      <c r="IA418" s="144"/>
      <c r="IB418" s="144"/>
      <c r="IC418" s="144"/>
      <c r="ID418" s="144"/>
      <c r="IE418" s="144"/>
      <c r="IF418" s="144"/>
      <c r="IG418" s="144"/>
      <c r="IH418" s="144"/>
      <c r="II418" s="144"/>
      <c r="IJ418" s="144"/>
      <c r="IK418" s="144"/>
      <c r="LB418" s="144"/>
      <c r="LC418" s="144"/>
      <c r="LD418" s="144"/>
      <c r="LE418" s="144"/>
      <c r="LF418" s="144"/>
      <c r="LG418" s="144"/>
      <c r="LH418" s="144"/>
      <c r="LI418" s="144"/>
      <c r="LJ418" s="144"/>
      <c r="LK418" s="144"/>
      <c r="LL418" s="144"/>
      <c r="LM418" s="144"/>
      <c r="LN418" s="144"/>
      <c r="LO418" s="144"/>
      <c r="LP418" s="144"/>
      <c r="OG418" s="144"/>
      <c r="OH418" s="144"/>
      <c r="OI418" s="144"/>
      <c r="OJ418" s="144"/>
      <c r="OK418" s="144"/>
      <c r="OL418" s="144"/>
      <c r="OM418" s="144"/>
      <c r="ON418" s="144"/>
      <c r="OO418" s="144"/>
      <c r="OP418" s="144"/>
      <c r="OQ418" s="144"/>
      <c r="OR418" s="144"/>
      <c r="OS418" s="144"/>
      <c r="OT418" s="144"/>
      <c r="OU418" s="144"/>
    </row>
    <row r="419" spans="1:411">
      <c r="A419">
        <v>78</v>
      </c>
      <c r="B419">
        <v>816</v>
      </c>
      <c r="C419" t="s">
        <v>85</v>
      </c>
      <c r="D419" t="s">
        <v>501</v>
      </c>
      <c r="E419" s="257" t="s">
        <v>825</v>
      </c>
      <c r="F419" t="s">
        <v>84</v>
      </c>
      <c r="G419">
        <v>2</v>
      </c>
      <c r="H419">
        <v>692.13300000000004</v>
      </c>
      <c r="I419">
        <v>690.38300000000004</v>
      </c>
      <c r="J419">
        <v>687.79600000000005</v>
      </c>
      <c r="K419">
        <v>686.05399999999997</v>
      </c>
      <c r="L419">
        <v>682.56500000000005</v>
      </c>
      <c r="M419" s="258" t="s">
        <v>1348</v>
      </c>
      <c r="N419" s="258" t="s">
        <v>1349</v>
      </c>
      <c r="O419" s="5" t="s">
        <v>1911</v>
      </c>
      <c r="BM419" s="144"/>
      <c r="BN419" s="144"/>
      <c r="BO419" s="144"/>
      <c r="BP419" s="144"/>
      <c r="BQ419" s="144"/>
      <c r="BR419" s="144"/>
      <c r="BS419" s="144"/>
      <c r="BT419" s="144"/>
      <c r="BU419" s="144"/>
      <c r="BV419" s="144"/>
      <c r="BW419" s="144"/>
      <c r="BX419" s="144"/>
      <c r="BY419" s="144"/>
      <c r="BZ419" s="144"/>
      <c r="CA419" s="144"/>
      <c r="ER419" s="144"/>
      <c r="ES419" s="144"/>
      <c r="ET419" s="144"/>
      <c r="EU419" s="144"/>
      <c r="EV419" s="144"/>
      <c r="EW419" s="144"/>
      <c r="EX419" s="144"/>
      <c r="EY419" s="144"/>
      <c r="EZ419" s="144"/>
      <c r="FA419" s="144"/>
      <c r="FB419" s="144"/>
      <c r="FC419" s="144"/>
      <c r="FD419" s="144"/>
      <c r="FE419" s="144"/>
      <c r="FF419" s="144"/>
      <c r="HW419" s="144"/>
      <c r="HX419" s="144"/>
      <c r="HY419" s="144"/>
      <c r="HZ419" s="144"/>
      <c r="IA419" s="144"/>
      <c r="IB419" s="144"/>
      <c r="IC419" s="144"/>
      <c r="ID419" s="144"/>
      <c r="IE419" s="144"/>
      <c r="IF419" s="144"/>
      <c r="IG419" s="144"/>
      <c r="IH419" s="144"/>
      <c r="II419" s="144"/>
      <c r="IJ419" s="144"/>
      <c r="IK419" s="144"/>
      <c r="LB419" s="144"/>
      <c r="LC419" s="144"/>
      <c r="LD419" s="144"/>
      <c r="LE419" s="144"/>
      <c r="LF419" s="144"/>
      <c r="LG419" s="144"/>
      <c r="LH419" s="144"/>
      <c r="LI419" s="144"/>
      <c r="LJ419" s="144"/>
      <c r="LK419" s="144"/>
      <c r="LL419" s="144"/>
      <c r="LM419" s="144"/>
      <c r="LN419" s="144"/>
      <c r="LO419" s="144"/>
      <c r="LP419" s="144"/>
      <c r="OG419" s="144"/>
      <c r="OH419" s="144"/>
      <c r="OI419" s="144"/>
      <c r="OJ419" s="144"/>
      <c r="OK419" s="144"/>
      <c r="OL419" s="144"/>
      <c r="OM419" s="144"/>
      <c r="ON419" s="144"/>
      <c r="OO419" s="144"/>
      <c r="OP419" s="144"/>
      <c r="OQ419" s="144"/>
      <c r="OR419" s="144"/>
      <c r="OS419" s="144"/>
      <c r="OT419" s="144"/>
      <c r="OU419" s="144"/>
    </row>
    <row r="420" spans="1:411">
      <c r="A420">
        <v>78</v>
      </c>
      <c r="B420">
        <v>818</v>
      </c>
      <c r="C420" t="s">
        <v>85</v>
      </c>
      <c r="D420" t="s">
        <v>501</v>
      </c>
      <c r="E420" s="257" t="s">
        <v>1390</v>
      </c>
      <c r="F420" t="s">
        <v>84</v>
      </c>
      <c r="G420">
        <v>2</v>
      </c>
      <c r="H420">
        <v>676.05</v>
      </c>
      <c r="I420">
        <v>674.66600000000005</v>
      </c>
      <c r="J420">
        <v>671.99699999999996</v>
      </c>
      <c r="K420">
        <v>669.38400000000001</v>
      </c>
      <c r="L420">
        <v>666.06700000000001</v>
      </c>
      <c r="M420" s="258" t="s">
        <v>1348</v>
      </c>
      <c r="N420" s="258" t="s">
        <v>1349</v>
      </c>
      <c r="O420" s="5" t="s">
        <v>1912</v>
      </c>
      <c r="BM420" s="144"/>
      <c r="BN420" s="144"/>
      <c r="BO420" s="144"/>
      <c r="BP420" s="144"/>
      <c r="BQ420" s="144"/>
      <c r="BR420" s="144"/>
      <c r="BS420" s="144"/>
      <c r="BT420" s="144"/>
      <c r="BU420" s="144"/>
      <c r="BV420" s="144"/>
      <c r="BW420" s="144"/>
      <c r="BX420" s="144"/>
      <c r="BY420" s="144"/>
      <c r="BZ420" s="144"/>
      <c r="CA420" s="144"/>
      <c r="ER420" s="144"/>
      <c r="ES420" s="144"/>
      <c r="ET420" s="144"/>
      <c r="EU420" s="144"/>
      <c r="EV420" s="144"/>
      <c r="EW420" s="144"/>
      <c r="EX420" s="144"/>
      <c r="EY420" s="144"/>
      <c r="EZ420" s="144"/>
      <c r="FA420" s="144"/>
      <c r="FB420" s="144"/>
      <c r="FC420" s="144"/>
      <c r="FD420" s="144"/>
      <c r="FE420" s="144"/>
      <c r="FF420" s="144"/>
      <c r="HW420" s="144"/>
      <c r="HX420" s="144"/>
      <c r="HY420" s="144"/>
      <c r="HZ420" s="144"/>
      <c r="IA420" s="144"/>
      <c r="IB420" s="144"/>
      <c r="IC420" s="144"/>
      <c r="ID420" s="144"/>
      <c r="IE420" s="144"/>
      <c r="IF420" s="144"/>
      <c r="IG420" s="144"/>
      <c r="IH420" s="144"/>
      <c r="II420" s="144"/>
      <c r="IJ420" s="144"/>
      <c r="IK420" s="144"/>
      <c r="LB420" s="144"/>
      <c r="LC420" s="144"/>
      <c r="LD420" s="144"/>
      <c r="LE420" s="144"/>
      <c r="LF420" s="144"/>
      <c r="LG420" s="144"/>
      <c r="LH420" s="144"/>
      <c r="LI420" s="144"/>
      <c r="LJ420" s="144"/>
      <c r="LK420" s="144"/>
      <c r="LL420" s="144"/>
      <c r="LM420" s="144"/>
      <c r="LN420" s="144"/>
      <c r="LO420" s="144"/>
      <c r="LP420" s="144"/>
      <c r="OG420" s="144"/>
      <c r="OH420" s="144"/>
      <c r="OI420" s="144"/>
      <c r="OJ420" s="144"/>
      <c r="OK420" s="144"/>
      <c r="OL420" s="144"/>
      <c r="OM420" s="144"/>
      <c r="ON420" s="144"/>
      <c r="OO420" s="144"/>
      <c r="OP420" s="144"/>
      <c r="OQ420" s="144"/>
      <c r="OR420" s="144"/>
      <c r="OS420" s="144"/>
      <c r="OT420" s="144"/>
      <c r="OU420" s="144"/>
    </row>
    <row r="421" spans="1:411">
      <c r="A421">
        <v>113</v>
      </c>
      <c r="B421">
        <v>821</v>
      </c>
      <c r="C421" t="s">
        <v>85</v>
      </c>
      <c r="D421" t="s">
        <v>403</v>
      </c>
      <c r="E421" s="257" t="s">
        <v>850</v>
      </c>
      <c r="F421" t="s">
        <v>83</v>
      </c>
      <c r="G421">
        <v>2</v>
      </c>
      <c r="H421">
        <v>888.57500000000005</v>
      </c>
      <c r="I421">
        <v>885.67200000000003</v>
      </c>
      <c r="J421">
        <v>883.16700000000003</v>
      </c>
      <c r="K421">
        <v>878.04499999999996</v>
      </c>
      <c r="L421">
        <v>872.00099999999998</v>
      </c>
      <c r="M421" s="258" t="s">
        <v>1350</v>
      </c>
      <c r="N421" s="258" t="s">
        <v>1351</v>
      </c>
      <c r="O421" s="5" t="s">
        <v>1913</v>
      </c>
      <c r="BM421" s="144"/>
      <c r="BN421" s="144"/>
      <c r="BO421" s="144"/>
      <c r="BP421" s="144"/>
      <c r="BQ421" s="144"/>
      <c r="BR421" s="144"/>
      <c r="BS421" s="144"/>
      <c r="BT421" s="144"/>
      <c r="BU421" s="144"/>
      <c r="BV421" s="144"/>
      <c r="BW421" s="144"/>
      <c r="BX421" s="144"/>
      <c r="BY421" s="144"/>
      <c r="BZ421" s="144"/>
      <c r="CA421" s="144"/>
      <c r="ER421" s="144"/>
      <c r="ES421" s="144"/>
      <c r="ET421" s="144"/>
      <c r="EU421" s="144"/>
      <c r="EV421" s="144"/>
      <c r="EW421" s="144"/>
      <c r="EX421" s="144"/>
      <c r="EY421" s="144"/>
      <c r="EZ421" s="144"/>
      <c r="FA421" s="144"/>
      <c r="FB421" s="144"/>
      <c r="FC421" s="144"/>
      <c r="FD421" s="144"/>
      <c r="FE421" s="144"/>
      <c r="FF421" s="144"/>
      <c r="HW421" s="144"/>
      <c r="HX421" s="144"/>
      <c r="HY421" s="144"/>
      <c r="HZ421" s="144"/>
      <c r="IA421" s="144"/>
      <c r="IB421" s="144"/>
      <c r="IC421" s="144"/>
      <c r="ID421" s="144"/>
      <c r="IE421" s="144"/>
      <c r="IF421" s="144"/>
      <c r="IG421" s="144"/>
      <c r="IH421" s="144"/>
      <c r="II421" s="144"/>
      <c r="IJ421" s="144"/>
      <c r="IK421" s="144"/>
      <c r="LB421" s="144"/>
      <c r="LC421" s="144"/>
      <c r="LD421" s="144"/>
      <c r="LE421" s="144"/>
      <c r="LF421" s="144"/>
      <c r="LG421" s="144"/>
      <c r="LH421" s="144"/>
      <c r="LI421" s="144"/>
      <c r="LJ421" s="144"/>
      <c r="LK421" s="144"/>
      <c r="LL421" s="144"/>
      <c r="LM421" s="144"/>
      <c r="LN421" s="144"/>
      <c r="LO421" s="144"/>
      <c r="LP421" s="144"/>
      <c r="OG421" s="144"/>
      <c r="OH421" s="144"/>
      <c r="OI421" s="144"/>
      <c r="OJ421" s="144"/>
      <c r="OK421" s="144"/>
      <c r="OL421" s="144"/>
      <c r="OM421" s="144"/>
      <c r="ON421" s="144"/>
      <c r="OO421" s="144"/>
      <c r="OP421" s="144"/>
      <c r="OQ421" s="144"/>
      <c r="OR421" s="144"/>
      <c r="OS421" s="144"/>
      <c r="OT421" s="144"/>
      <c r="OU421" s="144"/>
    </row>
    <row r="422" spans="1:411">
      <c r="A422">
        <v>113</v>
      </c>
      <c r="B422">
        <v>819</v>
      </c>
      <c r="C422" t="s">
        <v>85</v>
      </c>
      <c r="D422" t="s">
        <v>403</v>
      </c>
      <c r="E422" s="257" t="s">
        <v>101</v>
      </c>
      <c r="F422" t="s">
        <v>83</v>
      </c>
      <c r="G422">
        <v>2</v>
      </c>
      <c r="H422">
        <v>884.56600000000003</v>
      </c>
      <c r="I422">
        <v>881.96699999999998</v>
      </c>
      <c r="J422">
        <v>879.37699999999995</v>
      </c>
      <c r="K422">
        <v>876.13400000000001</v>
      </c>
      <c r="L422">
        <v>869.81500000000005</v>
      </c>
      <c r="M422" s="258" t="s">
        <v>1350</v>
      </c>
      <c r="N422" s="258" t="s">
        <v>1351</v>
      </c>
      <c r="O422" s="5" t="s">
        <v>1914</v>
      </c>
      <c r="BM422" s="144"/>
      <c r="BN422" s="144"/>
      <c r="BO422" s="144"/>
      <c r="BP422" s="144"/>
      <c r="BQ422" s="144"/>
      <c r="BR422" s="144"/>
      <c r="BS422" s="144"/>
      <c r="BT422" s="144"/>
      <c r="BU422" s="144"/>
      <c r="BV422" s="144"/>
      <c r="BW422" s="144"/>
      <c r="BX422" s="144"/>
      <c r="BY422" s="144"/>
      <c r="BZ422" s="144"/>
      <c r="CA422" s="144"/>
      <c r="ER422" s="144"/>
      <c r="ES422" s="144"/>
      <c r="ET422" s="144"/>
      <c r="EU422" s="144"/>
      <c r="EV422" s="144"/>
      <c r="EW422" s="144"/>
      <c r="EX422" s="144"/>
      <c r="EY422" s="144"/>
      <c r="EZ422" s="144"/>
      <c r="FA422" s="144"/>
      <c r="FB422" s="144"/>
      <c r="FC422" s="144"/>
      <c r="FD422" s="144"/>
      <c r="FE422" s="144"/>
      <c r="FF422" s="144"/>
      <c r="HW422" s="144"/>
      <c r="HX422" s="144"/>
      <c r="HY422" s="144"/>
      <c r="HZ422" s="144"/>
      <c r="IA422" s="144"/>
      <c r="IB422" s="144"/>
      <c r="IC422" s="144"/>
      <c r="ID422" s="144"/>
      <c r="IE422" s="144"/>
      <c r="IF422" s="144"/>
      <c r="IG422" s="144"/>
      <c r="IH422" s="144"/>
      <c r="II422" s="144"/>
      <c r="IJ422" s="144"/>
      <c r="IK422" s="144"/>
      <c r="LB422" s="144"/>
      <c r="LC422" s="144"/>
      <c r="LD422" s="144"/>
      <c r="LE422" s="144"/>
      <c r="LF422" s="144"/>
      <c r="LG422" s="144"/>
      <c r="LH422" s="144"/>
      <c r="LI422" s="144"/>
      <c r="LJ422" s="144"/>
      <c r="LK422" s="144"/>
      <c r="LL422" s="144"/>
      <c r="LM422" s="144"/>
      <c r="LN422" s="144"/>
      <c r="LO422" s="144"/>
      <c r="LP422" s="144"/>
      <c r="OG422" s="144"/>
      <c r="OH422" s="144"/>
      <c r="OI422" s="144"/>
      <c r="OJ422" s="144"/>
      <c r="OK422" s="144"/>
      <c r="OL422" s="144"/>
      <c r="OM422" s="144"/>
      <c r="ON422" s="144"/>
      <c r="OO422" s="144"/>
      <c r="OP422" s="144"/>
      <c r="OQ422" s="144"/>
      <c r="OR422" s="144"/>
      <c r="OS422" s="144"/>
      <c r="OT422" s="144"/>
      <c r="OU422" s="144"/>
    </row>
    <row r="423" spans="1:411">
      <c r="A423">
        <v>121</v>
      </c>
      <c r="B423">
        <v>849</v>
      </c>
      <c r="C423" t="s">
        <v>85</v>
      </c>
      <c r="D423" t="s">
        <v>403</v>
      </c>
      <c r="E423" s="257" t="s">
        <v>18543</v>
      </c>
      <c r="F423" t="s">
        <v>83</v>
      </c>
      <c r="G423">
        <v>2</v>
      </c>
      <c r="H423">
        <v>879.58100000000002</v>
      </c>
      <c r="I423">
        <v>877.25599999999997</v>
      </c>
      <c r="J423">
        <v>874.39</v>
      </c>
      <c r="K423">
        <v>870.44500000000005</v>
      </c>
      <c r="L423">
        <v>865.23900000000003</v>
      </c>
      <c r="M423" s="258" t="s">
        <v>1350</v>
      </c>
      <c r="N423" s="258" t="s">
        <v>1351</v>
      </c>
      <c r="O423" s="5" t="s">
        <v>1915</v>
      </c>
      <c r="BM423" s="144"/>
      <c r="BN423" s="144"/>
      <c r="BO423" s="144"/>
      <c r="BP423" s="144"/>
      <c r="BQ423" s="144"/>
      <c r="BR423" s="144"/>
      <c r="BS423" s="144"/>
      <c r="BT423" s="144"/>
      <c r="BU423" s="144"/>
      <c r="BV423" s="144"/>
      <c r="BW423" s="144"/>
      <c r="BX423" s="144"/>
      <c r="BY423" s="144"/>
      <c r="BZ423" s="144"/>
      <c r="CA423" s="144"/>
      <c r="ER423" s="144"/>
      <c r="ES423" s="144"/>
      <c r="ET423" s="144"/>
      <c r="EU423" s="144"/>
      <c r="EV423" s="144"/>
      <c r="EW423" s="144"/>
      <c r="EX423" s="144"/>
      <c r="EY423" s="144"/>
      <c r="EZ423" s="144"/>
      <c r="FA423" s="144"/>
      <c r="FB423" s="144"/>
      <c r="FC423" s="144"/>
      <c r="FD423" s="144"/>
      <c r="FE423" s="144"/>
      <c r="FF423" s="144"/>
      <c r="HW423" s="144"/>
      <c r="HX423" s="144"/>
      <c r="HY423" s="144"/>
      <c r="HZ423" s="144"/>
      <c r="IA423" s="144"/>
      <c r="IB423" s="144"/>
      <c r="IC423" s="144"/>
      <c r="ID423" s="144"/>
      <c r="IE423" s="144"/>
      <c r="IF423" s="144"/>
      <c r="IG423" s="144"/>
      <c r="IH423" s="144"/>
      <c r="II423" s="144"/>
      <c r="IJ423" s="144"/>
      <c r="IK423" s="144"/>
      <c r="LB423" s="144"/>
      <c r="LC423" s="144"/>
      <c r="LD423" s="144"/>
      <c r="LE423" s="144"/>
      <c r="LF423" s="144"/>
      <c r="LG423" s="144"/>
      <c r="LH423" s="144"/>
      <c r="LI423" s="144"/>
      <c r="LJ423" s="144"/>
      <c r="LK423" s="144"/>
      <c r="LL423" s="144"/>
      <c r="LM423" s="144"/>
      <c r="LN423" s="144"/>
      <c r="LO423" s="144"/>
      <c r="LP423" s="144"/>
      <c r="OG423" s="144"/>
      <c r="OH423" s="144"/>
      <c r="OI423" s="144"/>
      <c r="OJ423" s="144"/>
      <c r="OK423" s="144"/>
      <c r="OL423" s="144"/>
      <c r="OM423" s="144"/>
      <c r="ON423" s="144"/>
      <c r="OO423" s="144"/>
      <c r="OP423" s="144"/>
      <c r="OQ423" s="144"/>
      <c r="OR423" s="144"/>
      <c r="OS423" s="144"/>
      <c r="OT423" s="144"/>
      <c r="OU423" s="144"/>
    </row>
    <row r="424" spans="1:411">
      <c r="A424">
        <v>113</v>
      </c>
      <c r="B424">
        <v>840</v>
      </c>
      <c r="C424" t="s">
        <v>85</v>
      </c>
      <c r="D424" t="s">
        <v>403</v>
      </c>
      <c r="E424" s="257" t="s">
        <v>1237</v>
      </c>
      <c r="F424" t="s">
        <v>83</v>
      </c>
      <c r="G424">
        <v>2</v>
      </c>
      <c r="H424">
        <v>882.8</v>
      </c>
      <c r="I424">
        <v>879.90099999999995</v>
      </c>
      <c r="J424">
        <v>876.423</v>
      </c>
      <c r="K424">
        <v>872.76</v>
      </c>
      <c r="L424">
        <v>866.74900000000002</v>
      </c>
      <c r="M424" s="258" t="s">
        <v>1350</v>
      </c>
      <c r="N424" s="258" t="s">
        <v>1351</v>
      </c>
      <c r="O424" s="5" t="s">
        <v>1916</v>
      </c>
      <c r="BM424" s="144"/>
      <c r="BN424" s="144"/>
      <c r="BO424" s="144"/>
      <c r="BP424" s="144"/>
      <c r="BQ424" s="144"/>
      <c r="BR424" s="144"/>
      <c r="BS424" s="144"/>
      <c r="BT424" s="144"/>
      <c r="BU424" s="144"/>
      <c r="BV424" s="144"/>
      <c r="BW424" s="144"/>
      <c r="BX424" s="144"/>
      <c r="BY424" s="144"/>
      <c r="BZ424" s="144"/>
      <c r="CA424" s="144"/>
      <c r="ER424" s="144"/>
      <c r="ES424" s="144"/>
      <c r="ET424" s="144"/>
      <c r="EU424" s="144"/>
      <c r="EV424" s="144"/>
      <c r="EW424" s="144"/>
      <c r="EX424" s="144"/>
      <c r="EY424" s="144"/>
      <c r="EZ424" s="144"/>
      <c r="FA424" s="144"/>
      <c r="FB424" s="144"/>
      <c r="FC424" s="144"/>
      <c r="FD424" s="144"/>
      <c r="FE424" s="144"/>
      <c r="FF424" s="144"/>
      <c r="HW424" s="144"/>
      <c r="HX424" s="144"/>
      <c r="HY424" s="144"/>
      <c r="HZ424" s="144"/>
      <c r="IA424" s="144"/>
      <c r="IB424" s="144"/>
      <c r="IC424" s="144"/>
      <c r="ID424" s="144"/>
      <c r="IE424" s="144"/>
      <c r="IF424" s="144"/>
      <c r="IG424" s="144"/>
      <c r="IH424" s="144"/>
      <c r="II424" s="144"/>
      <c r="IJ424" s="144"/>
      <c r="IK424" s="144"/>
      <c r="LB424" s="144"/>
      <c r="LC424" s="144"/>
      <c r="LD424" s="144"/>
      <c r="LE424" s="144"/>
      <c r="LF424" s="144"/>
      <c r="LG424" s="144"/>
      <c r="LH424" s="144"/>
      <c r="LI424" s="144"/>
      <c r="LJ424" s="144"/>
      <c r="LK424" s="144"/>
      <c r="LL424" s="144"/>
      <c r="LM424" s="144"/>
      <c r="LN424" s="144"/>
      <c r="LO424" s="144"/>
      <c r="LP424" s="144"/>
      <c r="OG424" s="144"/>
      <c r="OH424" s="144"/>
      <c r="OI424" s="144"/>
      <c r="OJ424" s="144"/>
      <c r="OK424" s="144"/>
      <c r="OL424" s="144"/>
      <c r="OM424" s="144"/>
      <c r="ON424" s="144"/>
      <c r="OO424" s="144"/>
      <c r="OP424" s="144"/>
      <c r="OQ424" s="144"/>
      <c r="OR424" s="144"/>
      <c r="OS424" s="144"/>
      <c r="OT424" s="144"/>
      <c r="OU424" s="144"/>
    </row>
    <row r="425" spans="1:411">
      <c r="A425">
        <v>113</v>
      </c>
      <c r="B425">
        <v>828</v>
      </c>
      <c r="C425" t="s">
        <v>85</v>
      </c>
      <c r="D425" t="s">
        <v>403</v>
      </c>
      <c r="E425" s="257" t="s">
        <v>853</v>
      </c>
      <c r="F425" t="s">
        <v>83</v>
      </c>
      <c r="G425">
        <v>2</v>
      </c>
      <c r="H425">
        <v>881.96699999999998</v>
      </c>
      <c r="I425">
        <v>878.75900000000001</v>
      </c>
      <c r="J425">
        <v>874.57600000000002</v>
      </c>
      <c r="K425">
        <v>870.79</v>
      </c>
      <c r="L425">
        <v>865.16099999999994</v>
      </c>
      <c r="M425" s="258" t="s">
        <v>1350</v>
      </c>
      <c r="N425" s="258" t="s">
        <v>1351</v>
      </c>
      <c r="O425" s="5" t="s">
        <v>1917</v>
      </c>
      <c r="BM425" s="144"/>
      <c r="BN425" s="144"/>
      <c r="BO425" s="144"/>
      <c r="BP425" s="144"/>
      <c r="BQ425" s="144"/>
      <c r="BR425" s="144"/>
      <c r="BS425" s="144"/>
      <c r="BT425" s="144"/>
      <c r="BU425" s="144"/>
      <c r="BV425" s="144"/>
      <c r="BW425" s="144"/>
      <c r="BX425" s="144"/>
      <c r="BY425" s="144"/>
      <c r="BZ425" s="144"/>
      <c r="CA425" s="144"/>
      <c r="ER425" s="144"/>
      <c r="ES425" s="144"/>
      <c r="ET425" s="144"/>
      <c r="EU425" s="144"/>
      <c r="EV425" s="144"/>
      <c r="EW425" s="144"/>
      <c r="EX425" s="144"/>
      <c r="EY425" s="144"/>
      <c r="EZ425" s="144"/>
      <c r="FA425" s="144"/>
      <c r="FB425" s="144"/>
      <c r="FC425" s="144"/>
      <c r="FD425" s="144"/>
      <c r="FE425" s="144"/>
      <c r="FF425" s="144"/>
      <c r="HW425" s="144"/>
      <c r="HX425" s="144"/>
      <c r="HY425" s="144"/>
      <c r="HZ425" s="144"/>
      <c r="IA425" s="144"/>
      <c r="IB425" s="144"/>
      <c r="IC425" s="144"/>
      <c r="ID425" s="144"/>
      <c r="IE425" s="144"/>
      <c r="IF425" s="144"/>
      <c r="IG425" s="144"/>
      <c r="IH425" s="144"/>
      <c r="II425" s="144"/>
      <c r="IJ425" s="144"/>
      <c r="IK425" s="144"/>
      <c r="LB425" s="144"/>
      <c r="LC425" s="144"/>
      <c r="LD425" s="144"/>
      <c r="LE425" s="144"/>
      <c r="LF425" s="144"/>
      <c r="LG425" s="144"/>
      <c r="LH425" s="144"/>
      <c r="LI425" s="144"/>
      <c r="LJ425" s="144"/>
      <c r="LK425" s="144"/>
      <c r="LL425" s="144"/>
      <c r="LM425" s="144"/>
      <c r="LN425" s="144"/>
      <c r="LO425" s="144"/>
      <c r="LP425" s="144"/>
      <c r="OG425" s="144"/>
      <c r="OH425" s="144"/>
      <c r="OI425" s="144"/>
      <c r="OJ425" s="144"/>
      <c r="OK425" s="144"/>
      <c r="OL425" s="144"/>
      <c r="OM425" s="144"/>
      <c r="ON425" s="144"/>
      <c r="OO425" s="144"/>
      <c r="OP425" s="144"/>
      <c r="OQ425" s="144"/>
      <c r="OR425" s="144"/>
      <c r="OS425" s="144"/>
      <c r="OT425" s="144"/>
      <c r="OU425" s="144"/>
    </row>
    <row r="426" spans="1:411">
      <c r="A426">
        <v>113</v>
      </c>
      <c r="B426">
        <v>843</v>
      </c>
      <c r="C426" t="s">
        <v>85</v>
      </c>
      <c r="D426" t="s">
        <v>403</v>
      </c>
      <c r="E426" s="257" t="s">
        <v>69</v>
      </c>
      <c r="F426" t="s">
        <v>83</v>
      </c>
      <c r="G426">
        <v>2</v>
      </c>
      <c r="H426">
        <v>879.93299999999999</v>
      </c>
      <c r="I426">
        <v>877.02800000000002</v>
      </c>
      <c r="J426">
        <v>873.53300000000002</v>
      </c>
      <c r="K426">
        <v>869.81500000000005</v>
      </c>
      <c r="L426">
        <v>864.43399999999997</v>
      </c>
      <c r="M426" s="258" t="s">
        <v>1350</v>
      </c>
      <c r="N426" s="258" t="s">
        <v>1351</v>
      </c>
      <c r="O426" s="5" t="s">
        <v>1918</v>
      </c>
      <c r="BM426" s="144"/>
      <c r="BN426" s="144"/>
      <c r="BO426" s="144"/>
      <c r="BP426" s="144"/>
      <c r="BQ426" s="144"/>
      <c r="BR426" s="144"/>
      <c r="BS426" s="144"/>
      <c r="BT426" s="144"/>
      <c r="BU426" s="144"/>
      <c r="BV426" s="144"/>
      <c r="BW426" s="144"/>
      <c r="BX426" s="144"/>
      <c r="BY426" s="144"/>
      <c r="BZ426" s="144"/>
      <c r="CA426" s="144"/>
      <c r="ER426" s="144"/>
      <c r="ES426" s="144"/>
      <c r="ET426" s="144"/>
      <c r="EU426" s="144"/>
      <c r="EV426" s="144"/>
      <c r="EW426" s="144"/>
      <c r="EX426" s="144"/>
      <c r="EY426" s="144"/>
      <c r="EZ426" s="144"/>
      <c r="FA426" s="144"/>
      <c r="FB426" s="144"/>
      <c r="FC426" s="144"/>
      <c r="FD426" s="144"/>
      <c r="FE426" s="144"/>
      <c r="FF426" s="144"/>
      <c r="HW426" s="144"/>
      <c r="HX426" s="144"/>
      <c r="HY426" s="144"/>
      <c r="HZ426" s="144"/>
      <c r="IA426" s="144"/>
      <c r="IB426" s="144"/>
      <c r="IC426" s="144"/>
      <c r="ID426" s="144"/>
      <c r="IE426" s="144"/>
      <c r="IF426" s="144"/>
      <c r="IG426" s="144"/>
      <c r="IH426" s="144"/>
      <c r="II426" s="144"/>
      <c r="IJ426" s="144"/>
      <c r="IK426" s="144"/>
      <c r="LB426" s="144"/>
      <c r="LC426" s="144"/>
      <c r="LD426" s="144"/>
      <c r="LE426" s="144"/>
      <c r="LF426" s="144"/>
      <c r="LG426" s="144"/>
      <c r="LH426" s="144"/>
      <c r="LI426" s="144"/>
      <c r="LJ426" s="144"/>
      <c r="LK426" s="144"/>
      <c r="LL426" s="144"/>
      <c r="LM426" s="144"/>
      <c r="LN426" s="144"/>
      <c r="LO426" s="144"/>
      <c r="LP426" s="144"/>
      <c r="OG426" s="144"/>
      <c r="OH426" s="144"/>
      <c r="OI426" s="144"/>
      <c r="OJ426" s="144"/>
      <c r="OK426" s="144"/>
      <c r="OL426" s="144"/>
      <c r="OM426" s="144"/>
      <c r="ON426" s="144"/>
      <c r="OO426" s="144"/>
      <c r="OP426" s="144"/>
      <c r="OQ426" s="144"/>
      <c r="OR426" s="144"/>
      <c r="OS426" s="144"/>
      <c r="OT426" s="144"/>
      <c r="OU426" s="144"/>
    </row>
    <row r="427" spans="1:411">
      <c r="A427">
        <v>113</v>
      </c>
      <c r="B427">
        <v>842</v>
      </c>
      <c r="C427" t="s">
        <v>85</v>
      </c>
      <c r="D427" t="s">
        <v>403</v>
      </c>
      <c r="E427" s="257" t="s">
        <v>182</v>
      </c>
      <c r="F427" t="s">
        <v>83</v>
      </c>
      <c r="G427">
        <v>2</v>
      </c>
      <c r="H427">
        <v>879.11900000000003</v>
      </c>
      <c r="I427">
        <v>875.43899999999996</v>
      </c>
      <c r="J427">
        <v>871.375</v>
      </c>
      <c r="K427">
        <v>868.14099999999996</v>
      </c>
      <c r="L427">
        <v>862.62199999999996</v>
      </c>
      <c r="M427" s="258" t="s">
        <v>1350</v>
      </c>
      <c r="N427" s="258" t="s">
        <v>1351</v>
      </c>
      <c r="O427" s="5" t="s">
        <v>1919</v>
      </c>
      <c r="BM427" s="144"/>
      <c r="BN427" s="144"/>
      <c r="BO427" s="144"/>
      <c r="BP427" s="144"/>
      <c r="BQ427" s="144"/>
      <c r="BR427" s="144"/>
      <c r="BS427" s="144"/>
      <c r="BT427" s="144"/>
      <c r="BU427" s="144"/>
      <c r="BV427" s="144"/>
      <c r="BW427" s="144"/>
      <c r="BX427" s="144"/>
      <c r="BY427" s="144"/>
      <c r="BZ427" s="144"/>
      <c r="CA427" s="144"/>
      <c r="ER427" s="144"/>
      <c r="ES427" s="144"/>
      <c r="ET427" s="144"/>
      <c r="EU427" s="144"/>
      <c r="EV427" s="144"/>
      <c r="EW427" s="144"/>
      <c r="EX427" s="144"/>
      <c r="EY427" s="144"/>
      <c r="EZ427" s="144"/>
      <c r="FA427" s="144"/>
      <c r="FB427" s="144"/>
      <c r="FC427" s="144"/>
      <c r="FD427" s="144"/>
      <c r="FE427" s="144"/>
      <c r="FF427" s="144"/>
      <c r="HW427" s="144"/>
      <c r="HX427" s="144"/>
      <c r="HY427" s="144"/>
      <c r="HZ427" s="144"/>
      <c r="IA427" s="144"/>
      <c r="IB427" s="144"/>
      <c r="IC427" s="144"/>
      <c r="ID427" s="144"/>
      <c r="IE427" s="144"/>
      <c r="IF427" s="144"/>
      <c r="IG427" s="144"/>
      <c r="IH427" s="144"/>
      <c r="II427" s="144"/>
      <c r="IJ427" s="144"/>
      <c r="IK427" s="144"/>
      <c r="LB427" s="144"/>
      <c r="LC427" s="144"/>
      <c r="LD427" s="144"/>
      <c r="LE427" s="144"/>
      <c r="LF427" s="144"/>
      <c r="LG427" s="144"/>
      <c r="LH427" s="144"/>
      <c r="LI427" s="144"/>
      <c r="LJ427" s="144"/>
      <c r="LK427" s="144"/>
      <c r="LL427" s="144"/>
      <c r="LM427" s="144"/>
      <c r="LN427" s="144"/>
      <c r="LO427" s="144"/>
      <c r="LP427" s="144"/>
      <c r="OG427" s="144"/>
      <c r="OH427" s="144"/>
      <c r="OI427" s="144"/>
      <c r="OJ427" s="144"/>
      <c r="OK427" s="144"/>
      <c r="OL427" s="144"/>
      <c r="OM427" s="144"/>
      <c r="ON427" s="144"/>
      <c r="OO427" s="144"/>
      <c r="OP427" s="144"/>
      <c r="OQ427" s="144"/>
      <c r="OR427" s="144"/>
      <c r="OS427" s="144"/>
      <c r="OT427" s="144"/>
      <c r="OU427" s="144"/>
    </row>
    <row r="428" spans="1:411">
      <c r="A428">
        <v>113</v>
      </c>
      <c r="B428">
        <v>845</v>
      </c>
      <c r="C428" t="s">
        <v>85</v>
      </c>
      <c r="D428" t="s">
        <v>403</v>
      </c>
      <c r="E428" s="257" t="s">
        <v>97</v>
      </c>
      <c r="F428" t="s">
        <v>83</v>
      </c>
      <c r="G428">
        <v>2</v>
      </c>
      <c r="H428">
        <v>877.61300000000006</v>
      </c>
      <c r="I428">
        <v>874.81299999999999</v>
      </c>
      <c r="J428">
        <v>870.22</v>
      </c>
      <c r="K428">
        <v>866.92899999999997</v>
      </c>
      <c r="L428">
        <v>861.87699999999995</v>
      </c>
      <c r="M428" s="258" t="s">
        <v>1350</v>
      </c>
      <c r="N428" s="258" t="s">
        <v>1351</v>
      </c>
      <c r="O428" s="5" t="s">
        <v>1920</v>
      </c>
      <c r="BM428" s="144"/>
      <c r="BN428" s="144"/>
      <c r="BO428" s="144"/>
      <c r="BP428" s="144"/>
      <c r="BQ428" s="144"/>
      <c r="BR428" s="144"/>
      <c r="BS428" s="144"/>
      <c r="BT428" s="144"/>
      <c r="BU428" s="144"/>
      <c r="BV428" s="144"/>
      <c r="BW428" s="144"/>
      <c r="BX428" s="144"/>
      <c r="BY428" s="144"/>
      <c r="BZ428" s="144"/>
      <c r="CA428" s="144"/>
      <c r="ER428" s="144"/>
      <c r="ES428" s="144"/>
      <c r="ET428" s="144"/>
      <c r="EU428" s="144"/>
      <c r="EV428" s="144"/>
      <c r="EW428" s="144"/>
      <c r="EX428" s="144"/>
      <c r="EY428" s="144"/>
      <c r="EZ428" s="144"/>
      <c r="FA428" s="144"/>
      <c r="FB428" s="144"/>
      <c r="FC428" s="144"/>
      <c r="FD428" s="144"/>
      <c r="FE428" s="144"/>
      <c r="FF428" s="144"/>
      <c r="HW428" s="144"/>
      <c r="HX428" s="144"/>
      <c r="HY428" s="144"/>
      <c r="HZ428" s="144"/>
      <c r="IA428" s="144"/>
      <c r="IB428" s="144"/>
      <c r="IC428" s="144"/>
      <c r="ID428" s="144"/>
      <c r="IE428" s="144"/>
      <c r="IF428" s="144"/>
      <c r="IG428" s="144"/>
      <c r="IH428" s="144"/>
      <c r="II428" s="144"/>
      <c r="IJ428" s="144"/>
      <c r="IK428" s="144"/>
      <c r="LB428" s="144"/>
      <c r="LC428" s="144"/>
      <c r="LD428" s="144"/>
      <c r="LE428" s="144"/>
      <c r="LF428" s="144"/>
      <c r="LG428" s="144"/>
      <c r="LH428" s="144"/>
      <c r="LI428" s="144"/>
      <c r="LJ428" s="144"/>
      <c r="LK428" s="144"/>
      <c r="LL428" s="144"/>
      <c r="LM428" s="144"/>
      <c r="LN428" s="144"/>
      <c r="LO428" s="144"/>
      <c r="LP428" s="144"/>
      <c r="OG428" s="144"/>
      <c r="OH428" s="144"/>
      <c r="OI428" s="144"/>
      <c r="OJ428" s="144"/>
      <c r="OK428" s="144"/>
      <c r="OL428" s="144"/>
      <c r="OM428" s="144"/>
      <c r="ON428" s="144"/>
      <c r="OO428" s="144"/>
      <c r="OP428" s="144"/>
      <c r="OQ428" s="144"/>
      <c r="OR428" s="144"/>
      <c r="OS428" s="144"/>
      <c r="OT428" s="144"/>
      <c r="OU428" s="144"/>
    </row>
    <row r="429" spans="1:411">
      <c r="A429">
        <v>113</v>
      </c>
      <c r="B429">
        <v>830</v>
      </c>
      <c r="C429" t="s">
        <v>85</v>
      </c>
      <c r="D429" t="s">
        <v>403</v>
      </c>
      <c r="E429" s="257" t="s">
        <v>72</v>
      </c>
      <c r="F429" t="s">
        <v>83</v>
      </c>
      <c r="G429">
        <v>2</v>
      </c>
      <c r="H429">
        <v>876.423</v>
      </c>
      <c r="I429">
        <v>873.53300000000002</v>
      </c>
      <c r="J429">
        <v>869.96199999999999</v>
      </c>
      <c r="K429">
        <v>865.86099999999999</v>
      </c>
      <c r="L429">
        <v>859.947</v>
      </c>
      <c r="M429" s="258" t="s">
        <v>1350</v>
      </c>
      <c r="N429" s="258" t="s">
        <v>1351</v>
      </c>
      <c r="O429" s="5" t="s">
        <v>1921</v>
      </c>
      <c r="BM429" s="144"/>
      <c r="BN429" s="144"/>
      <c r="BO429" s="144"/>
      <c r="BP429" s="144"/>
      <c r="BQ429" s="144"/>
      <c r="BR429" s="144"/>
      <c r="BS429" s="144"/>
      <c r="BT429" s="144"/>
      <c r="BU429" s="144"/>
      <c r="BV429" s="144"/>
      <c r="BW429" s="144"/>
      <c r="BX429" s="144"/>
      <c r="BY429" s="144"/>
      <c r="BZ429" s="144"/>
      <c r="CA429" s="144"/>
      <c r="ER429" s="144"/>
      <c r="ES429" s="144"/>
      <c r="ET429" s="144"/>
      <c r="EU429" s="144"/>
      <c r="EV429" s="144"/>
      <c r="EW429" s="144"/>
      <c r="EX429" s="144"/>
      <c r="EY429" s="144"/>
      <c r="EZ429" s="144"/>
      <c r="FA429" s="144"/>
      <c r="FB429" s="144"/>
      <c r="FC429" s="144"/>
      <c r="FD429" s="144"/>
      <c r="FE429" s="144"/>
      <c r="FF429" s="144"/>
      <c r="HW429" s="144"/>
      <c r="HX429" s="144"/>
      <c r="HY429" s="144"/>
      <c r="HZ429" s="144"/>
      <c r="IA429" s="144"/>
      <c r="IB429" s="144"/>
      <c r="IC429" s="144"/>
      <c r="ID429" s="144"/>
      <c r="IE429" s="144"/>
      <c r="IF429" s="144"/>
      <c r="IG429" s="144"/>
      <c r="IH429" s="144"/>
      <c r="II429" s="144"/>
      <c r="IJ429" s="144"/>
      <c r="IK429" s="144"/>
      <c r="LB429" s="144"/>
      <c r="LC429" s="144"/>
      <c r="LD429" s="144"/>
      <c r="LE429" s="144"/>
      <c r="LF429" s="144"/>
      <c r="LG429" s="144"/>
      <c r="LH429" s="144"/>
      <c r="LI429" s="144"/>
      <c r="LJ429" s="144"/>
      <c r="LK429" s="144"/>
      <c r="LL429" s="144"/>
      <c r="LM429" s="144"/>
      <c r="LN429" s="144"/>
      <c r="LO429" s="144"/>
      <c r="LP429" s="144"/>
      <c r="OG429" s="144"/>
      <c r="OH429" s="144"/>
      <c r="OI429" s="144"/>
      <c r="OJ429" s="144"/>
      <c r="OK429" s="144"/>
      <c r="OL429" s="144"/>
      <c r="OM429" s="144"/>
      <c r="ON429" s="144"/>
      <c r="OO429" s="144"/>
      <c r="OP429" s="144"/>
      <c r="OQ429" s="144"/>
      <c r="OR429" s="144"/>
      <c r="OS429" s="144"/>
      <c r="OT429" s="144"/>
      <c r="OU429" s="144"/>
    </row>
    <row r="430" spans="1:411">
      <c r="A430">
        <v>113</v>
      </c>
      <c r="B430">
        <v>847</v>
      </c>
      <c r="C430" t="s">
        <v>85</v>
      </c>
      <c r="D430" t="s">
        <v>403</v>
      </c>
      <c r="E430" s="257" t="s">
        <v>647</v>
      </c>
      <c r="F430" t="s">
        <v>83</v>
      </c>
      <c r="G430">
        <v>2</v>
      </c>
      <c r="H430">
        <v>876.57100000000003</v>
      </c>
      <c r="I430">
        <v>872.94</v>
      </c>
      <c r="J430">
        <v>868.83600000000001</v>
      </c>
      <c r="K430">
        <v>865.27099999999996</v>
      </c>
      <c r="L430">
        <v>860.42399999999998</v>
      </c>
      <c r="M430" s="258" t="s">
        <v>1350</v>
      </c>
      <c r="N430" s="258" t="s">
        <v>1351</v>
      </c>
      <c r="O430" s="5" t="s">
        <v>1922</v>
      </c>
      <c r="BM430" s="144"/>
      <c r="BN430" s="144"/>
      <c r="BO430" s="144"/>
      <c r="BP430" s="144"/>
      <c r="BQ430" s="144"/>
      <c r="BR430" s="144"/>
      <c r="BS430" s="144"/>
      <c r="BT430" s="144"/>
      <c r="BU430" s="144"/>
      <c r="BV430" s="144"/>
      <c r="BW430" s="144"/>
      <c r="BX430" s="144"/>
      <c r="BY430" s="144"/>
      <c r="BZ430" s="144"/>
      <c r="CA430" s="144"/>
      <c r="ER430" s="144"/>
      <c r="ES430" s="144"/>
      <c r="ET430" s="144"/>
      <c r="EU430" s="144"/>
      <c r="EV430" s="144"/>
      <c r="EW430" s="144"/>
      <c r="EX430" s="144"/>
      <c r="EY430" s="144"/>
      <c r="EZ430" s="144"/>
      <c r="FA430" s="144"/>
      <c r="FB430" s="144"/>
      <c r="FC430" s="144"/>
      <c r="FD430" s="144"/>
      <c r="FE430" s="144"/>
      <c r="FF430" s="144"/>
      <c r="HW430" s="144"/>
      <c r="HX430" s="144"/>
      <c r="HY430" s="144"/>
      <c r="HZ430" s="144"/>
      <c r="IA430" s="144"/>
      <c r="IB430" s="144"/>
      <c r="IC430" s="144"/>
      <c r="ID430" s="144"/>
      <c r="IE430" s="144"/>
      <c r="IF430" s="144"/>
      <c r="IG430" s="144"/>
      <c r="IH430" s="144"/>
      <c r="II430" s="144"/>
      <c r="IJ430" s="144"/>
      <c r="IK430" s="144"/>
      <c r="LB430" s="144"/>
      <c r="LC430" s="144"/>
      <c r="LD430" s="144"/>
      <c r="LE430" s="144"/>
      <c r="LF430" s="144"/>
      <c r="LG430" s="144"/>
      <c r="LH430" s="144"/>
      <c r="LI430" s="144"/>
      <c r="LJ430" s="144"/>
      <c r="LK430" s="144"/>
      <c r="LL430" s="144"/>
      <c r="LM430" s="144"/>
      <c r="LN430" s="144"/>
      <c r="LO430" s="144"/>
      <c r="LP430" s="144"/>
      <c r="OG430" s="144"/>
      <c r="OH430" s="144"/>
      <c r="OI430" s="144"/>
      <c r="OJ430" s="144"/>
      <c r="OK430" s="144"/>
      <c r="OL430" s="144"/>
      <c r="OM430" s="144"/>
      <c r="ON430" s="144"/>
      <c r="OO430" s="144"/>
      <c r="OP430" s="144"/>
      <c r="OQ430" s="144"/>
      <c r="OR430" s="144"/>
      <c r="OS430" s="144"/>
      <c r="OT430" s="144"/>
      <c r="OU430" s="144"/>
    </row>
    <row r="431" spans="1:411">
      <c r="A431">
        <v>115</v>
      </c>
      <c r="B431">
        <v>851</v>
      </c>
      <c r="C431" t="s">
        <v>85</v>
      </c>
      <c r="D431" t="s">
        <v>403</v>
      </c>
      <c r="E431" s="257" t="s">
        <v>18553</v>
      </c>
      <c r="F431" t="s">
        <v>83</v>
      </c>
      <c r="G431">
        <v>2</v>
      </c>
      <c r="H431">
        <v>866.30499999999995</v>
      </c>
      <c r="I431">
        <v>863.02099999999996</v>
      </c>
      <c r="J431">
        <v>859.56</v>
      </c>
      <c r="K431">
        <v>856.12599999999998</v>
      </c>
      <c r="L431">
        <v>850.971</v>
      </c>
      <c r="M431" s="258" t="s">
        <v>1350</v>
      </c>
      <c r="N431" s="258" t="s">
        <v>1351</v>
      </c>
      <c r="O431" s="5" t="s">
        <v>1923</v>
      </c>
      <c r="BM431" s="144"/>
      <c r="BN431" s="144"/>
      <c r="BO431" s="144"/>
      <c r="BP431" s="144"/>
      <c r="BQ431" s="144"/>
      <c r="BR431" s="144"/>
      <c r="BS431" s="144"/>
      <c r="BT431" s="144"/>
      <c r="BU431" s="144"/>
      <c r="BV431" s="144"/>
      <c r="BW431" s="144"/>
      <c r="BX431" s="144"/>
      <c r="BY431" s="144"/>
      <c r="BZ431" s="144"/>
      <c r="CA431" s="144"/>
      <c r="ER431" s="144"/>
      <c r="ES431" s="144"/>
      <c r="ET431" s="144"/>
      <c r="EU431" s="144"/>
      <c r="EV431" s="144"/>
      <c r="EW431" s="144"/>
      <c r="EX431" s="144"/>
      <c r="EY431" s="144"/>
      <c r="EZ431" s="144"/>
      <c r="FA431" s="144"/>
      <c r="FB431" s="144"/>
      <c r="FC431" s="144"/>
      <c r="FD431" s="144"/>
      <c r="FE431" s="144"/>
      <c r="FF431" s="144"/>
      <c r="HW431" s="144"/>
      <c r="HX431" s="144"/>
      <c r="HY431" s="144"/>
      <c r="HZ431" s="144"/>
      <c r="IA431" s="144"/>
      <c r="IB431" s="144"/>
      <c r="IC431" s="144"/>
      <c r="ID431" s="144"/>
      <c r="IE431" s="144"/>
      <c r="IF431" s="144"/>
      <c r="IG431" s="144"/>
      <c r="IH431" s="144"/>
      <c r="II431" s="144"/>
      <c r="IJ431" s="144"/>
      <c r="IK431" s="144"/>
      <c r="LB431" s="144"/>
      <c r="LC431" s="144"/>
      <c r="LD431" s="144"/>
      <c r="LE431" s="144"/>
      <c r="LF431" s="144"/>
      <c r="LG431" s="144"/>
      <c r="LH431" s="144"/>
      <c r="LI431" s="144"/>
      <c r="LJ431" s="144"/>
      <c r="LK431" s="144"/>
      <c r="LL431" s="144"/>
      <c r="LM431" s="144"/>
      <c r="LN431" s="144"/>
      <c r="LO431" s="144"/>
      <c r="LP431" s="144"/>
      <c r="OG431" s="144"/>
      <c r="OH431" s="144"/>
      <c r="OI431" s="144"/>
      <c r="OJ431" s="144"/>
      <c r="OK431" s="144"/>
      <c r="OL431" s="144"/>
      <c r="OM431" s="144"/>
      <c r="ON431" s="144"/>
      <c r="OO431" s="144"/>
      <c r="OP431" s="144"/>
      <c r="OQ431" s="144"/>
      <c r="OR431" s="144"/>
      <c r="OS431" s="144"/>
      <c r="OT431" s="144"/>
      <c r="OU431" s="144"/>
    </row>
    <row r="432" spans="1:411">
      <c r="A432">
        <v>119</v>
      </c>
      <c r="B432">
        <v>873</v>
      </c>
      <c r="C432" t="s">
        <v>85</v>
      </c>
      <c r="D432" t="s">
        <v>403</v>
      </c>
      <c r="E432" s="257" t="s">
        <v>18544</v>
      </c>
      <c r="F432" t="s">
        <v>84</v>
      </c>
      <c r="G432">
        <v>2</v>
      </c>
      <c r="H432">
        <v>874.31799999999998</v>
      </c>
      <c r="I432">
        <v>871.76900000000001</v>
      </c>
      <c r="J432">
        <v>868.55600000000004</v>
      </c>
      <c r="K432">
        <v>864.42399999999998</v>
      </c>
      <c r="L432">
        <v>859.38300000000004</v>
      </c>
      <c r="M432" s="258" t="s">
        <v>1350</v>
      </c>
      <c r="N432" s="258" t="s">
        <v>1351</v>
      </c>
      <c r="O432" s="5" t="s">
        <v>1924</v>
      </c>
      <c r="BM432" s="144"/>
      <c r="BN432" s="144"/>
      <c r="BO432" s="144"/>
      <c r="BP432" s="144"/>
      <c r="BQ432" s="144"/>
      <c r="BR432" s="144"/>
      <c r="BS432" s="144"/>
      <c r="BT432" s="144"/>
      <c r="BU432" s="144"/>
      <c r="BV432" s="144"/>
      <c r="BW432" s="144"/>
      <c r="BX432" s="144"/>
      <c r="BY432" s="144"/>
      <c r="BZ432" s="144"/>
      <c r="CA432" s="144"/>
      <c r="ER432" s="144"/>
      <c r="ES432" s="144"/>
      <c r="ET432" s="144"/>
      <c r="EU432" s="144"/>
      <c r="EV432" s="144"/>
      <c r="EW432" s="144"/>
      <c r="EX432" s="144"/>
      <c r="EY432" s="144"/>
      <c r="EZ432" s="144"/>
      <c r="FA432" s="144"/>
      <c r="FB432" s="144"/>
      <c r="FC432" s="144"/>
      <c r="FD432" s="144"/>
      <c r="FE432" s="144"/>
      <c r="FF432" s="144"/>
      <c r="HW432" s="144"/>
      <c r="HX432" s="144"/>
      <c r="HY432" s="144"/>
      <c r="HZ432" s="144"/>
      <c r="IA432" s="144"/>
      <c r="IB432" s="144"/>
      <c r="IC432" s="144"/>
      <c r="ID432" s="144"/>
      <c r="IE432" s="144"/>
      <c r="IF432" s="144"/>
      <c r="IG432" s="144"/>
      <c r="IH432" s="144"/>
      <c r="II432" s="144"/>
      <c r="IJ432" s="144"/>
      <c r="IK432" s="144"/>
      <c r="LB432" s="144"/>
      <c r="LC432" s="144"/>
      <c r="LD432" s="144"/>
      <c r="LE432" s="144"/>
      <c r="LF432" s="144"/>
      <c r="LG432" s="144"/>
      <c r="LH432" s="144"/>
      <c r="LI432" s="144"/>
      <c r="LJ432" s="144"/>
      <c r="LK432" s="144"/>
      <c r="LL432" s="144"/>
      <c r="LM432" s="144"/>
      <c r="LN432" s="144"/>
      <c r="LO432" s="144"/>
      <c r="LP432" s="144"/>
      <c r="OG432" s="144"/>
      <c r="OH432" s="144"/>
      <c r="OI432" s="144"/>
      <c r="OJ432" s="144"/>
      <c r="OK432" s="144"/>
      <c r="OL432" s="144"/>
      <c r="OM432" s="144"/>
      <c r="ON432" s="144"/>
      <c r="OO432" s="144"/>
      <c r="OP432" s="144"/>
      <c r="OQ432" s="144"/>
      <c r="OR432" s="144"/>
      <c r="OS432" s="144"/>
      <c r="OT432" s="144"/>
      <c r="OU432" s="144"/>
    </row>
    <row r="433" spans="1:411">
      <c r="A433">
        <v>116</v>
      </c>
      <c r="B433">
        <v>859</v>
      </c>
      <c r="C433" t="s">
        <v>85</v>
      </c>
      <c r="D433" t="s">
        <v>403</v>
      </c>
      <c r="E433" s="257" t="s">
        <v>76</v>
      </c>
      <c r="F433" t="s">
        <v>84</v>
      </c>
      <c r="G433">
        <v>2</v>
      </c>
      <c r="H433">
        <v>884.22199999999998</v>
      </c>
      <c r="I433">
        <v>883.12800000000004</v>
      </c>
      <c r="J433">
        <v>881.97699999999998</v>
      </c>
      <c r="K433">
        <v>880.07500000000005</v>
      </c>
      <c r="L433">
        <v>872.65800000000002</v>
      </c>
      <c r="M433" s="258" t="s">
        <v>1350</v>
      </c>
      <c r="N433" s="258" t="s">
        <v>1351</v>
      </c>
      <c r="O433" s="5" t="s">
        <v>1925</v>
      </c>
      <c r="BM433" s="144"/>
      <c r="BN433" s="144"/>
      <c r="BO433" s="144"/>
      <c r="BP433" s="144"/>
      <c r="BQ433" s="144"/>
      <c r="BR433" s="144"/>
      <c r="BS433" s="144"/>
      <c r="BT433" s="144"/>
      <c r="BU433" s="144"/>
      <c r="BV433" s="144"/>
      <c r="BW433" s="144"/>
      <c r="BX433" s="144"/>
      <c r="BY433" s="144"/>
      <c r="BZ433" s="144"/>
      <c r="CA433" s="144"/>
      <c r="ER433" s="144"/>
      <c r="ES433" s="144"/>
      <c r="ET433" s="144"/>
      <c r="EU433" s="144"/>
      <c r="EV433" s="144"/>
      <c r="EW433" s="144"/>
      <c r="EX433" s="144"/>
      <c r="EY433" s="144"/>
      <c r="EZ433" s="144"/>
      <c r="FA433" s="144"/>
      <c r="FB433" s="144"/>
      <c r="FC433" s="144"/>
      <c r="FD433" s="144"/>
      <c r="FE433" s="144"/>
      <c r="FF433" s="144"/>
      <c r="HW433" s="144"/>
      <c r="HX433" s="144"/>
      <c r="HY433" s="144"/>
      <c r="HZ433" s="144"/>
      <c r="IA433" s="144"/>
      <c r="IB433" s="144"/>
      <c r="IC433" s="144"/>
      <c r="ID433" s="144"/>
      <c r="IE433" s="144"/>
      <c r="IF433" s="144"/>
      <c r="IG433" s="144"/>
      <c r="IH433" s="144"/>
      <c r="II433" s="144"/>
      <c r="IJ433" s="144"/>
      <c r="IK433" s="144"/>
      <c r="LB433" s="144"/>
      <c r="LC433" s="144"/>
      <c r="LD433" s="144"/>
      <c r="LE433" s="144"/>
      <c r="LF433" s="144"/>
      <c r="LG433" s="144"/>
      <c r="LH433" s="144"/>
      <c r="LI433" s="144"/>
      <c r="LJ433" s="144"/>
      <c r="LK433" s="144"/>
      <c r="LL433" s="144"/>
      <c r="LM433" s="144"/>
      <c r="LN433" s="144"/>
      <c r="LO433" s="144"/>
      <c r="LP433" s="144"/>
      <c r="OG433" s="144"/>
      <c r="OH433" s="144"/>
      <c r="OI433" s="144"/>
      <c r="OJ433" s="144"/>
      <c r="OK433" s="144"/>
      <c r="OL433" s="144"/>
      <c r="OM433" s="144"/>
      <c r="ON433" s="144"/>
      <c r="OO433" s="144"/>
      <c r="OP433" s="144"/>
      <c r="OQ433" s="144"/>
      <c r="OR433" s="144"/>
      <c r="OS433" s="144"/>
      <c r="OT433" s="144"/>
      <c r="OU433" s="144"/>
    </row>
    <row r="434" spans="1:411">
      <c r="A434">
        <v>116</v>
      </c>
      <c r="B434">
        <v>857</v>
      </c>
      <c r="C434" t="s">
        <v>85</v>
      </c>
      <c r="D434" t="s">
        <v>403</v>
      </c>
      <c r="E434" s="257" t="s">
        <v>378</v>
      </c>
      <c r="F434" t="s">
        <v>84</v>
      </c>
      <c r="G434">
        <v>2</v>
      </c>
      <c r="H434">
        <v>885.47299999999996</v>
      </c>
      <c r="I434">
        <v>882.94899999999996</v>
      </c>
      <c r="J434">
        <v>880.07500000000005</v>
      </c>
      <c r="K434">
        <v>875.74699999999996</v>
      </c>
      <c r="L434">
        <v>869.88900000000001</v>
      </c>
      <c r="M434" s="258" t="s">
        <v>1350</v>
      </c>
      <c r="N434" s="258" t="s">
        <v>1351</v>
      </c>
      <c r="O434" s="5" t="s">
        <v>1926</v>
      </c>
      <c r="BM434" s="144"/>
      <c r="BN434" s="144"/>
      <c r="BO434" s="144"/>
      <c r="BP434" s="144"/>
      <c r="BQ434" s="144"/>
      <c r="BR434" s="144"/>
      <c r="BS434" s="144"/>
      <c r="BT434" s="144"/>
      <c r="BU434" s="144"/>
      <c r="BV434" s="144"/>
      <c r="BW434" s="144"/>
      <c r="BX434" s="144"/>
      <c r="BY434" s="144"/>
      <c r="BZ434" s="144"/>
      <c r="CA434" s="144"/>
      <c r="ER434" s="144"/>
      <c r="ES434" s="144"/>
      <c r="ET434" s="144"/>
      <c r="EU434" s="144"/>
      <c r="EV434" s="144"/>
      <c r="EW434" s="144"/>
      <c r="EX434" s="144"/>
      <c r="EY434" s="144"/>
      <c r="EZ434" s="144"/>
      <c r="FA434" s="144"/>
      <c r="FB434" s="144"/>
      <c r="FC434" s="144"/>
      <c r="FD434" s="144"/>
      <c r="FE434" s="144"/>
      <c r="FF434" s="144"/>
      <c r="HW434" s="144"/>
      <c r="HX434" s="144"/>
      <c r="HY434" s="144"/>
      <c r="HZ434" s="144"/>
      <c r="IA434" s="144"/>
      <c r="IB434" s="144"/>
      <c r="IC434" s="144"/>
      <c r="ID434" s="144"/>
      <c r="IE434" s="144"/>
      <c r="IF434" s="144"/>
      <c r="IG434" s="144"/>
      <c r="IH434" s="144"/>
      <c r="II434" s="144"/>
      <c r="IJ434" s="144"/>
      <c r="IK434" s="144"/>
      <c r="LB434" s="144"/>
      <c r="LC434" s="144"/>
      <c r="LD434" s="144"/>
      <c r="LE434" s="144"/>
      <c r="LF434" s="144"/>
      <c r="LG434" s="144"/>
      <c r="LH434" s="144"/>
      <c r="LI434" s="144"/>
      <c r="LJ434" s="144"/>
      <c r="LK434" s="144"/>
      <c r="LL434" s="144"/>
      <c r="LM434" s="144"/>
      <c r="LN434" s="144"/>
      <c r="LO434" s="144"/>
      <c r="LP434" s="144"/>
      <c r="OG434" s="144"/>
      <c r="OH434" s="144"/>
      <c r="OI434" s="144"/>
      <c r="OJ434" s="144"/>
      <c r="OK434" s="144"/>
      <c r="OL434" s="144"/>
      <c r="OM434" s="144"/>
      <c r="ON434" s="144"/>
      <c r="OO434" s="144"/>
      <c r="OP434" s="144"/>
      <c r="OQ434" s="144"/>
      <c r="OR434" s="144"/>
      <c r="OS434" s="144"/>
      <c r="OT434" s="144"/>
      <c r="OU434" s="144"/>
    </row>
    <row r="435" spans="1:411">
      <c r="A435">
        <v>116</v>
      </c>
      <c r="B435">
        <v>858</v>
      </c>
      <c r="C435" t="s">
        <v>85</v>
      </c>
      <c r="D435" t="s">
        <v>403</v>
      </c>
      <c r="E435" s="257" t="s">
        <v>360</v>
      </c>
      <c r="F435" t="s">
        <v>84</v>
      </c>
      <c r="G435">
        <v>2</v>
      </c>
      <c r="H435">
        <v>885.904</v>
      </c>
      <c r="I435">
        <v>882.98299999999995</v>
      </c>
      <c r="J435">
        <v>880.07500000000005</v>
      </c>
      <c r="K435">
        <v>875.74699999999996</v>
      </c>
      <c r="L435">
        <v>871.37599999999998</v>
      </c>
      <c r="M435" s="258" t="s">
        <v>1350</v>
      </c>
      <c r="N435" s="258" t="s">
        <v>1351</v>
      </c>
      <c r="O435" s="5" t="s">
        <v>1927</v>
      </c>
      <c r="BM435" s="144"/>
      <c r="BN435" s="144"/>
      <c r="BO435" s="144"/>
      <c r="BP435" s="144"/>
      <c r="BQ435" s="144"/>
      <c r="BR435" s="144"/>
      <c r="BS435" s="144"/>
      <c r="BT435" s="144"/>
      <c r="BU435" s="144"/>
      <c r="BV435" s="144"/>
      <c r="BW435" s="144"/>
      <c r="BX435" s="144"/>
      <c r="BY435" s="144"/>
      <c r="BZ435" s="144"/>
      <c r="CA435" s="144"/>
      <c r="ER435" s="144"/>
      <c r="ES435" s="144"/>
      <c r="ET435" s="144"/>
      <c r="EU435" s="144"/>
      <c r="EV435" s="144"/>
      <c r="EW435" s="144"/>
      <c r="EX435" s="144"/>
      <c r="EY435" s="144"/>
      <c r="EZ435" s="144"/>
      <c r="FA435" s="144"/>
      <c r="FB435" s="144"/>
      <c r="FC435" s="144"/>
      <c r="FD435" s="144"/>
      <c r="FE435" s="144"/>
      <c r="FF435" s="144"/>
      <c r="HW435" s="144"/>
      <c r="HX435" s="144"/>
      <c r="HY435" s="144"/>
      <c r="HZ435" s="144"/>
      <c r="IA435" s="144"/>
      <c r="IB435" s="144"/>
      <c r="IC435" s="144"/>
      <c r="ID435" s="144"/>
      <c r="IE435" s="144"/>
      <c r="IF435" s="144"/>
      <c r="IG435" s="144"/>
      <c r="IH435" s="144"/>
      <c r="II435" s="144"/>
      <c r="IJ435" s="144"/>
      <c r="IK435" s="144"/>
      <c r="LB435" s="144"/>
      <c r="LC435" s="144"/>
      <c r="LD435" s="144"/>
      <c r="LE435" s="144"/>
      <c r="LF435" s="144"/>
      <c r="LG435" s="144"/>
      <c r="LH435" s="144"/>
      <c r="LI435" s="144"/>
      <c r="LJ435" s="144"/>
      <c r="LK435" s="144"/>
      <c r="LL435" s="144"/>
      <c r="LM435" s="144"/>
      <c r="LN435" s="144"/>
      <c r="LO435" s="144"/>
      <c r="LP435" s="144"/>
      <c r="OG435" s="144"/>
      <c r="OH435" s="144"/>
      <c r="OI435" s="144"/>
      <c r="OJ435" s="144"/>
      <c r="OK435" s="144"/>
      <c r="OL435" s="144"/>
      <c r="OM435" s="144"/>
      <c r="ON435" s="144"/>
      <c r="OO435" s="144"/>
      <c r="OP435" s="144"/>
      <c r="OQ435" s="144"/>
      <c r="OR435" s="144"/>
      <c r="OS435" s="144"/>
      <c r="OT435" s="144"/>
      <c r="OU435" s="144"/>
    </row>
    <row r="436" spans="1:411">
      <c r="A436">
        <v>117</v>
      </c>
      <c r="B436">
        <v>875</v>
      </c>
      <c r="C436" t="s">
        <v>85</v>
      </c>
      <c r="D436" t="s">
        <v>403</v>
      </c>
      <c r="E436" s="257" t="s">
        <v>18555</v>
      </c>
      <c r="F436" t="s">
        <v>84</v>
      </c>
      <c r="G436">
        <v>2</v>
      </c>
      <c r="H436">
        <v>877.36800000000005</v>
      </c>
      <c r="I436">
        <v>874.86400000000003</v>
      </c>
      <c r="J436">
        <v>872.36500000000001</v>
      </c>
      <c r="K436">
        <v>869.17399999999998</v>
      </c>
      <c r="L436">
        <v>864.09199999999998</v>
      </c>
      <c r="M436" s="258" t="s">
        <v>1350</v>
      </c>
      <c r="N436" s="258" t="s">
        <v>1351</v>
      </c>
      <c r="O436" s="5" t="s">
        <v>1928</v>
      </c>
      <c r="BM436" s="144"/>
      <c r="BN436" s="144"/>
      <c r="BO436" s="144"/>
      <c r="BP436" s="144"/>
      <c r="BQ436" s="144"/>
      <c r="BR436" s="144"/>
      <c r="BS436" s="144"/>
      <c r="BT436" s="144"/>
      <c r="BU436" s="144"/>
      <c r="BV436" s="144"/>
      <c r="BW436" s="144"/>
      <c r="BX436" s="144"/>
      <c r="BY436" s="144"/>
      <c r="BZ436" s="144"/>
      <c r="CA436" s="144"/>
      <c r="ER436" s="144"/>
      <c r="ES436" s="144"/>
      <c r="ET436" s="144"/>
      <c r="EU436" s="144"/>
      <c r="EV436" s="144"/>
      <c r="EW436" s="144"/>
      <c r="EX436" s="144"/>
      <c r="EY436" s="144"/>
      <c r="EZ436" s="144"/>
      <c r="FA436" s="144"/>
      <c r="FB436" s="144"/>
      <c r="FC436" s="144"/>
      <c r="FD436" s="144"/>
      <c r="FE436" s="144"/>
      <c r="FF436" s="144"/>
      <c r="HW436" s="144"/>
      <c r="HX436" s="144"/>
      <c r="HY436" s="144"/>
      <c r="HZ436" s="144"/>
      <c r="IA436" s="144"/>
      <c r="IB436" s="144"/>
      <c r="IC436" s="144"/>
      <c r="ID436" s="144"/>
      <c r="IE436" s="144"/>
      <c r="IF436" s="144"/>
      <c r="IG436" s="144"/>
      <c r="IH436" s="144"/>
      <c r="II436" s="144"/>
      <c r="IJ436" s="144"/>
      <c r="IK436" s="144"/>
      <c r="LB436" s="144"/>
      <c r="LC436" s="144"/>
      <c r="LD436" s="144"/>
      <c r="LE436" s="144"/>
      <c r="LF436" s="144"/>
      <c r="LG436" s="144"/>
      <c r="LH436" s="144"/>
      <c r="LI436" s="144"/>
      <c r="LJ436" s="144"/>
      <c r="LK436" s="144"/>
      <c r="LL436" s="144"/>
      <c r="LM436" s="144"/>
      <c r="LN436" s="144"/>
      <c r="LO436" s="144"/>
      <c r="LP436" s="144"/>
      <c r="OG436" s="144"/>
      <c r="OH436" s="144"/>
      <c r="OI436" s="144"/>
      <c r="OJ436" s="144"/>
      <c r="OK436" s="144"/>
      <c r="OL436" s="144"/>
      <c r="OM436" s="144"/>
      <c r="ON436" s="144"/>
      <c r="OO436" s="144"/>
      <c r="OP436" s="144"/>
      <c r="OQ436" s="144"/>
      <c r="OR436" s="144"/>
      <c r="OS436" s="144"/>
      <c r="OT436" s="144"/>
      <c r="OU436" s="144"/>
    </row>
    <row r="437" spans="1:411">
      <c r="A437">
        <v>116</v>
      </c>
      <c r="B437">
        <v>863</v>
      </c>
      <c r="C437" t="s">
        <v>85</v>
      </c>
      <c r="D437" t="s">
        <v>403</v>
      </c>
      <c r="E437" s="257" t="s">
        <v>395</v>
      </c>
      <c r="F437" t="s">
        <v>84</v>
      </c>
      <c r="G437">
        <v>2</v>
      </c>
      <c r="H437">
        <v>883.79100000000005</v>
      </c>
      <c r="I437">
        <v>881.25599999999997</v>
      </c>
      <c r="J437">
        <v>878.89800000000002</v>
      </c>
      <c r="K437">
        <v>874.31600000000003</v>
      </c>
      <c r="L437">
        <v>868.64800000000002</v>
      </c>
      <c r="M437" s="258" t="s">
        <v>1350</v>
      </c>
      <c r="N437" s="258" t="s">
        <v>1351</v>
      </c>
      <c r="O437" s="5" t="s">
        <v>1929</v>
      </c>
      <c r="BM437" s="144"/>
      <c r="BN437" s="144"/>
      <c r="BO437" s="144"/>
      <c r="BP437" s="144"/>
      <c r="BQ437" s="144"/>
      <c r="BR437" s="144"/>
      <c r="BS437" s="144"/>
      <c r="BT437" s="144"/>
      <c r="BU437" s="144"/>
      <c r="BV437" s="144"/>
      <c r="BW437" s="144"/>
      <c r="BX437" s="144"/>
      <c r="BY437" s="144"/>
      <c r="BZ437" s="144"/>
      <c r="CA437" s="144"/>
      <c r="ER437" s="144"/>
      <c r="ES437" s="144"/>
      <c r="ET437" s="144"/>
      <c r="EU437" s="144"/>
      <c r="EV437" s="144"/>
      <c r="EW437" s="144"/>
      <c r="EX437" s="144"/>
      <c r="EY437" s="144"/>
      <c r="EZ437" s="144"/>
      <c r="FA437" s="144"/>
      <c r="FB437" s="144"/>
      <c r="FC437" s="144"/>
      <c r="FD437" s="144"/>
      <c r="FE437" s="144"/>
      <c r="FF437" s="144"/>
      <c r="HW437" s="144"/>
      <c r="HX437" s="144"/>
      <c r="HY437" s="144"/>
      <c r="HZ437" s="144"/>
      <c r="IA437" s="144"/>
      <c r="IB437" s="144"/>
      <c r="IC437" s="144"/>
      <c r="ID437" s="144"/>
      <c r="IE437" s="144"/>
      <c r="IF437" s="144"/>
      <c r="IG437" s="144"/>
      <c r="IH437" s="144"/>
      <c r="II437" s="144"/>
      <c r="IJ437" s="144"/>
      <c r="IK437" s="144"/>
      <c r="LB437" s="144"/>
      <c r="LC437" s="144"/>
      <c r="LD437" s="144"/>
      <c r="LE437" s="144"/>
      <c r="LF437" s="144"/>
      <c r="LG437" s="144"/>
      <c r="LH437" s="144"/>
      <c r="LI437" s="144"/>
      <c r="LJ437" s="144"/>
      <c r="LK437" s="144"/>
      <c r="LL437" s="144"/>
      <c r="LM437" s="144"/>
      <c r="LN437" s="144"/>
      <c r="LO437" s="144"/>
      <c r="LP437" s="144"/>
      <c r="OG437" s="144"/>
      <c r="OH437" s="144"/>
      <c r="OI437" s="144"/>
      <c r="OJ437" s="144"/>
      <c r="OK437" s="144"/>
      <c r="OL437" s="144"/>
      <c r="OM437" s="144"/>
      <c r="ON437" s="144"/>
      <c r="OO437" s="144"/>
      <c r="OP437" s="144"/>
      <c r="OQ437" s="144"/>
      <c r="OR437" s="144"/>
      <c r="OS437" s="144"/>
      <c r="OT437" s="144"/>
      <c r="OU437" s="144"/>
    </row>
    <row r="438" spans="1:411">
      <c r="A438">
        <v>116</v>
      </c>
      <c r="B438">
        <v>862</v>
      </c>
      <c r="C438" t="s">
        <v>85</v>
      </c>
      <c r="D438" t="s">
        <v>403</v>
      </c>
      <c r="E438" s="257" t="s">
        <v>104</v>
      </c>
      <c r="F438" t="s">
        <v>84</v>
      </c>
      <c r="G438">
        <v>2</v>
      </c>
      <c r="H438">
        <v>884.22199999999998</v>
      </c>
      <c r="I438">
        <v>881.43499999999995</v>
      </c>
      <c r="J438">
        <v>878.47900000000004</v>
      </c>
      <c r="K438">
        <v>874.31600000000003</v>
      </c>
      <c r="L438">
        <v>869.577</v>
      </c>
      <c r="M438" s="258" t="s">
        <v>1350</v>
      </c>
      <c r="N438" s="258" t="s">
        <v>1351</v>
      </c>
      <c r="O438" s="5" t="s">
        <v>1930</v>
      </c>
      <c r="BM438" s="144"/>
      <c r="BN438" s="144"/>
      <c r="BO438" s="144"/>
      <c r="BP438" s="144"/>
      <c r="BQ438" s="144"/>
      <c r="BR438" s="144"/>
      <c r="BS438" s="144"/>
      <c r="BT438" s="144"/>
      <c r="BU438" s="144"/>
      <c r="BV438" s="144"/>
      <c r="BW438" s="144"/>
      <c r="BX438" s="144"/>
      <c r="BY438" s="144"/>
      <c r="BZ438" s="144"/>
      <c r="CA438" s="144"/>
      <c r="ER438" s="144"/>
      <c r="ES438" s="144"/>
      <c r="ET438" s="144"/>
      <c r="EU438" s="144"/>
      <c r="EV438" s="144"/>
      <c r="EW438" s="144"/>
      <c r="EX438" s="144"/>
      <c r="EY438" s="144"/>
      <c r="EZ438" s="144"/>
      <c r="FA438" s="144"/>
      <c r="FB438" s="144"/>
      <c r="FC438" s="144"/>
      <c r="FD438" s="144"/>
      <c r="FE438" s="144"/>
      <c r="FF438" s="144"/>
      <c r="HW438" s="144"/>
      <c r="HX438" s="144"/>
      <c r="HY438" s="144"/>
      <c r="HZ438" s="144"/>
      <c r="IA438" s="144"/>
      <c r="IB438" s="144"/>
      <c r="IC438" s="144"/>
      <c r="ID438" s="144"/>
      <c r="IE438" s="144"/>
      <c r="IF438" s="144"/>
      <c r="IG438" s="144"/>
      <c r="IH438" s="144"/>
      <c r="II438" s="144"/>
      <c r="IJ438" s="144"/>
      <c r="IK438" s="144"/>
      <c r="LB438" s="144"/>
      <c r="LC438" s="144"/>
      <c r="LD438" s="144"/>
      <c r="LE438" s="144"/>
      <c r="LF438" s="144"/>
      <c r="LG438" s="144"/>
      <c r="LH438" s="144"/>
      <c r="LI438" s="144"/>
      <c r="LJ438" s="144"/>
      <c r="LK438" s="144"/>
      <c r="LL438" s="144"/>
      <c r="LM438" s="144"/>
      <c r="LN438" s="144"/>
      <c r="LO438" s="144"/>
      <c r="LP438" s="144"/>
      <c r="OG438" s="144"/>
      <c r="OH438" s="144"/>
      <c r="OI438" s="144"/>
      <c r="OJ438" s="144"/>
      <c r="OK438" s="144"/>
      <c r="OL438" s="144"/>
      <c r="OM438" s="144"/>
      <c r="ON438" s="144"/>
      <c r="OO438" s="144"/>
      <c r="OP438" s="144"/>
      <c r="OQ438" s="144"/>
      <c r="OR438" s="144"/>
      <c r="OS438" s="144"/>
      <c r="OT438" s="144"/>
      <c r="OU438" s="144"/>
    </row>
    <row r="439" spans="1:411">
      <c r="A439">
        <v>116</v>
      </c>
      <c r="B439">
        <v>865</v>
      </c>
      <c r="C439" t="s">
        <v>85</v>
      </c>
      <c r="D439" t="s">
        <v>403</v>
      </c>
      <c r="E439" s="257" t="s">
        <v>174</v>
      </c>
      <c r="F439" t="s">
        <v>84</v>
      </c>
      <c r="G439">
        <v>2</v>
      </c>
      <c r="H439">
        <v>882.98299999999995</v>
      </c>
      <c r="I439">
        <v>880.28399999999999</v>
      </c>
      <c r="J439">
        <v>877.36</v>
      </c>
      <c r="K439">
        <v>873.69</v>
      </c>
      <c r="L439">
        <v>869.22299999999996</v>
      </c>
      <c r="M439" s="258" t="s">
        <v>1350</v>
      </c>
      <c r="N439" s="258" t="s">
        <v>1351</v>
      </c>
      <c r="O439" s="5" t="s">
        <v>1931</v>
      </c>
      <c r="BM439" s="144"/>
      <c r="BN439" s="144"/>
      <c r="BO439" s="144"/>
      <c r="BP439" s="144"/>
      <c r="BQ439" s="144"/>
      <c r="BR439" s="144"/>
      <c r="BS439" s="144"/>
      <c r="BT439" s="144"/>
      <c r="BU439" s="144"/>
      <c r="BV439" s="144"/>
      <c r="BW439" s="144"/>
      <c r="BX439" s="144"/>
      <c r="BY439" s="144"/>
      <c r="BZ439" s="144"/>
      <c r="CA439" s="144"/>
      <c r="ER439" s="144"/>
      <c r="ES439" s="144"/>
      <c r="ET439" s="144"/>
      <c r="EU439" s="144"/>
      <c r="EV439" s="144"/>
      <c r="EW439" s="144"/>
      <c r="EX439" s="144"/>
      <c r="EY439" s="144"/>
      <c r="EZ439" s="144"/>
      <c r="FA439" s="144"/>
      <c r="FB439" s="144"/>
      <c r="FC439" s="144"/>
      <c r="FD439" s="144"/>
      <c r="FE439" s="144"/>
      <c r="FF439" s="144"/>
      <c r="HW439" s="144"/>
      <c r="HX439" s="144"/>
      <c r="HY439" s="144"/>
      <c r="HZ439" s="144"/>
      <c r="IA439" s="144"/>
      <c r="IB439" s="144"/>
      <c r="IC439" s="144"/>
      <c r="ID439" s="144"/>
      <c r="IE439" s="144"/>
      <c r="IF439" s="144"/>
      <c r="IG439" s="144"/>
      <c r="IH439" s="144"/>
      <c r="II439" s="144"/>
      <c r="IJ439" s="144"/>
      <c r="IK439" s="144"/>
      <c r="LB439" s="144"/>
      <c r="LC439" s="144"/>
      <c r="LD439" s="144"/>
      <c r="LE439" s="144"/>
      <c r="LF439" s="144"/>
      <c r="LG439" s="144"/>
      <c r="LH439" s="144"/>
      <c r="LI439" s="144"/>
      <c r="LJ439" s="144"/>
      <c r="LK439" s="144"/>
      <c r="LL439" s="144"/>
      <c r="LM439" s="144"/>
      <c r="LN439" s="144"/>
      <c r="LO439" s="144"/>
      <c r="LP439" s="144"/>
      <c r="OG439" s="144"/>
      <c r="OH439" s="144"/>
      <c r="OI439" s="144"/>
      <c r="OJ439" s="144"/>
      <c r="OK439" s="144"/>
      <c r="OL439" s="144"/>
      <c r="OM439" s="144"/>
      <c r="ON439" s="144"/>
      <c r="OO439" s="144"/>
      <c r="OP439" s="144"/>
      <c r="OQ439" s="144"/>
      <c r="OR439" s="144"/>
      <c r="OS439" s="144"/>
      <c r="OT439" s="144"/>
      <c r="OU439" s="144"/>
    </row>
    <row r="440" spans="1:411">
      <c r="A440">
        <v>116</v>
      </c>
      <c r="B440">
        <v>869</v>
      </c>
      <c r="C440" t="s">
        <v>85</v>
      </c>
      <c r="D440" t="s">
        <v>403</v>
      </c>
      <c r="E440" s="257" t="s">
        <v>107</v>
      </c>
      <c r="F440" t="s">
        <v>84</v>
      </c>
      <c r="G440">
        <v>2</v>
      </c>
      <c r="H440">
        <v>882.322</v>
      </c>
      <c r="I440">
        <v>879.61800000000005</v>
      </c>
      <c r="J440">
        <v>876.75800000000004</v>
      </c>
      <c r="K440">
        <v>873.11500000000001</v>
      </c>
      <c r="L440">
        <v>868.64800000000002</v>
      </c>
      <c r="M440" s="258" t="s">
        <v>1350</v>
      </c>
      <c r="N440" s="258" t="s">
        <v>1351</v>
      </c>
      <c r="O440" s="5" t="s">
        <v>1932</v>
      </c>
      <c r="BM440" s="144"/>
      <c r="BN440" s="144"/>
      <c r="BO440" s="144"/>
      <c r="BP440" s="144"/>
      <c r="BQ440" s="144"/>
      <c r="BR440" s="144"/>
      <c r="BS440" s="144"/>
      <c r="BT440" s="144"/>
      <c r="BU440" s="144"/>
      <c r="BV440" s="144"/>
      <c r="BW440" s="144"/>
      <c r="BX440" s="144"/>
      <c r="BY440" s="144"/>
      <c r="BZ440" s="144"/>
      <c r="CA440" s="144"/>
      <c r="ER440" s="144"/>
      <c r="ES440" s="144"/>
      <c r="ET440" s="144"/>
      <c r="EU440" s="144"/>
      <c r="EV440" s="144"/>
      <c r="EW440" s="144"/>
      <c r="EX440" s="144"/>
      <c r="EY440" s="144"/>
      <c r="EZ440" s="144"/>
      <c r="FA440" s="144"/>
      <c r="FB440" s="144"/>
      <c r="FC440" s="144"/>
      <c r="FD440" s="144"/>
      <c r="FE440" s="144"/>
      <c r="FF440" s="144"/>
      <c r="HW440" s="144"/>
      <c r="HX440" s="144"/>
      <c r="HY440" s="144"/>
      <c r="HZ440" s="144"/>
      <c r="IA440" s="144"/>
      <c r="IB440" s="144"/>
      <c r="IC440" s="144"/>
      <c r="ID440" s="144"/>
      <c r="IE440" s="144"/>
      <c r="IF440" s="144"/>
      <c r="IG440" s="144"/>
      <c r="IH440" s="144"/>
      <c r="II440" s="144"/>
      <c r="IJ440" s="144"/>
      <c r="IK440" s="144"/>
      <c r="LB440" s="144"/>
      <c r="LC440" s="144"/>
      <c r="LD440" s="144"/>
      <c r="LE440" s="144"/>
      <c r="LF440" s="144"/>
      <c r="LG440" s="144"/>
      <c r="LH440" s="144"/>
      <c r="LI440" s="144"/>
      <c r="LJ440" s="144"/>
      <c r="LK440" s="144"/>
      <c r="LL440" s="144"/>
      <c r="LM440" s="144"/>
      <c r="LN440" s="144"/>
      <c r="LO440" s="144"/>
      <c r="LP440" s="144"/>
      <c r="OG440" s="144"/>
      <c r="OH440" s="144"/>
      <c r="OI440" s="144"/>
      <c r="OJ440" s="144"/>
      <c r="OK440" s="144"/>
      <c r="OL440" s="144"/>
      <c r="OM440" s="144"/>
      <c r="ON440" s="144"/>
      <c r="OO440" s="144"/>
      <c r="OP440" s="144"/>
      <c r="OQ440" s="144"/>
      <c r="OR440" s="144"/>
      <c r="OS440" s="144"/>
      <c r="OT440" s="144"/>
      <c r="OU440" s="144"/>
    </row>
    <row r="441" spans="1:411">
      <c r="A441">
        <v>117</v>
      </c>
      <c r="B441">
        <v>876</v>
      </c>
      <c r="C441" t="s">
        <v>85</v>
      </c>
      <c r="D441" t="s">
        <v>403</v>
      </c>
      <c r="E441" s="257" t="s">
        <v>18556</v>
      </c>
      <c r="F441" t="s">
        <v>84</v>
      </c>
      <c r="G441">
        <v>2</v>
      </c>
      <c r="H441">
        <v>873.673</v>
      </c>
      <c r="I441">
        <v>870.93700000000001</v>
      </c>
      <c r="J441">
        <v>867.96600000000001</v>
      </c>
      <c r="K441">
        <v>864.40599999999995</v>
      </c>
      <c r="L441">
        <v>859.81500000000005</v>
      </c>
      <c r="M441" s="258" t="s">
        <v>1350</v>
      </c>
      <c r="N441" s="258" t="s">
        <v>1351</v>
      </c>
      <c r="O441" s="5" t="s">
        <v>1933</v>
      </c>
      <c r="BM441" s="144"/>
      <c r="BN441" s="144"/>
      <c r="BO441" s="144"/>
      <c r="BP441" s="144"/>
      <c r="BQ441" s="144"/>
      <c r="BR441" s="144"/>
      <c r="BS441" s="144"/>
      <c r="BT441" s="144"/>
      <c r="BU441" s="144"/>
      <c r="BV441" s="144"/>
      <c r="BW441" s="144"/>
      <c r="BX441" s="144"/>
      <c r="BY441" s="144"/>
      <c r="BZ441" s="144"/>
      <c r="CA441" s="144"/>
      <c r="ER441" s="144"/>
      <c r="ES441" s="144"/>
      <c r="ET441" s="144"/>
      <c r="EU441" s="144"/>
      <c r="EV441" s="144"/>
      <c r="EW441" s="144"/>
      <c r="EX441" s="144"/>
      <c r="EY441" s="144"/>
      <c r="EZ441" s="144"/>
      <c r="FA441" s="144"/>
      <c r="FB441" s="144"/>
      <c r="FC441" s="144"/>
      <c r="FD441" s="144"/>
      <c r="FE441" s="144"/>
      <c r="FF441" s="144"/>
      <c r="HW441" s="144"/>
      <c r="HX441" s="144"/>
      <c r="HY441" s="144"/>
      <c r="HZ441" s="144"/>
      <c r="IA441" s="144"/>
      <c r="IB441" s="144"/>
      <c r="IC441" s="144"/>
      <c r="ID441" s="144"/>
      <c r="IE441" s="144"/>
      <c r="IF441" s="144"/>
      <c r="IG441" s="144"/>
      <c r="IH441" s="144"/>
      <c r="II441" s="144"/>
      <c r="IJ441" s="144"/>
      <c r="IK441" s="144"/>
      <c r="LB441" s="144"/>
      <c r="LC441" s="144"/>
      <c r="LD441" s="144"/>
      <c r="LE441" s="144"/>
      <c r="LF441" s="144"/>
      <c r="LG441" s="144"/>
      <c r="LH441" s="144"/>
      <c r="LI441" s="144"/>
      <c r="LJ441" s="144"/>
      <c r="LK441" s="144"/>
      <c r="LL441" s="144"/>
      <c r="LM441" s="144"/>
      <c r="LN441" s="144"/>
      <c r="LO441" s="144"/>
      <c r="LP441" s="144"/>
      <c r="OG441" s="144"/>
      <c r="OH441" s="144"/>
      <c r="OI441" s="144"/>
      <c r="OJ441" s="144"/>
      <c r="OK441" s="144"/>
      <c r="OL441" s="144"/>
      <c r="OM441" s="144"/>
      <c r="ON441" s="144"/>
      <c r="OO441" s="144"/>
      <c r="OP441" s="144"/>
      <c r="OQ441" s="144"/>
      <c r="OR441" s="144"/>
      <c r="OS441" s="144"/>
      <c r="OT441" s="144"/>
      <c r="OU441" s="144"/>
    </row>
    <row r="442" spans="1:411">
      <c r="A442">
        <v>94</v>
      </c>
      <c r="B442">
        <v>910</v>
      </c>
      <c r="C442" t="s">
        <v>85</v>
      </c>
      <c r="D442" t="s">
        <v>862</v>
      </c>
      <c r="E442" s="257" t="s">
        <v>509</v>
      </c>
      <c r="F442" t="s">
        <v>83</v>
      </c>
      <c r="G442">
        <v>2</v>
      </c>
      <c r="H442">
        <v>691.928</v>
      </c>
      <c r="I442">
        <v>690.53099999999995</v>
      </c>
      <c r="J442">
        <v>688.45799999999997</v>
      </c>
      <c r="K442">
        <v>685.548</v>
      </c>
      <c r="L442">
        <v>682.87599999999998</v>
      </c>
      <c r="M442" s="258" t="s">
        <v>1348</v>
      </c>
      <c r="N442" s="258" t="s">
        <v>1349</v>
      </c>
      <c r="O442" s="5" t="s">
        <v>1934</v>
      </c>
      <c r="BM442" s="144"/>
      <c r="BN442" s="144"/>
      <c r="BO442" s="144"/>
      <c r="BP442" s="144"/>
      <c r="BQ442" s="144"/>
      <c r="BR442" s="144"/>
      <c r="BS442" s="144"/>
      <c r="BT442" s="144"/>
      <c r="BU442" s="144"/>
      <c r="BV442" s="144"/>
      <c r="BW442" s="144"/>
      <c r="BX442" s="144"/>
      <c r="BY442" s="144"/>
      <c r="BZ442" s="144"/>
      <c r="CA442" s="144"/>
      <c r="ER442" s="144"/>
      <c r="ES442" s="144"/>
      <c r="ET442" s="144"/>
      <c r="EU442" s="144"/>
      <c r="EV442" s="144"/>
      <c r="EW442" s="144"/>
      <c r="EX442" s="144"/>
      <c r="EY442" s="144"/>
      <c r="EZ442" s="144"/>
      <c r="FA442" s="144"/>
      <c r="FB442" s="144"/>
      <c r="FC442" s="144"/>
      <c r="FD442" s="144"/>
      <c r="FE442" s="144"/>
      <c r="FF442" s="144"/>
      <c r="HW442" s="144"/>
      <c r="HX442" s="144"/>
      <c r="HY442" s="144"/>
      <c r="HZ442" s="144"/>
      <c r="IA442" s="144"/>
      <c r="IB442" s="144"/>
      <c r="IC442" s="144"/>
      <c r="ID442" s="144"/>
      <c r="IE442" s="144"/>
      <c r="IF442" s="144"/>
      <c r="IG442" s="144"/>
      <c r="IH442" s="144"/>
      <c r="II442" s="144"/>
      <c r="IJ442" s="144"/>
      <c r="IK442" s="144"/>
      <c r="LB442" s="144"/>
      <c r="LC442" s="144"/>
      <c r="LD442" s="144"/>
      <c r="LE442" s="144"/>
      <c r="LF442" s="144"/>
      <c r="LG442" s="144"/>
      <c r="LH442" s="144"/>
      <c r="LI442" s="144"/>
      <c r="LJ442" s="144"/>
      <c r="LK442" s="144"/>
      <c r="LL442" s="144"/>
      <c r="LM442" s="144"/>
      <c r="LN442" s="144"/>
      <c r="LO442" s="144"/>
      <c r="LP442" s="144"/>
      <c r="OG442" s="144"/>
      <c r="OH442" s="144"/>
      <c r="OI442" s="144"/>
      <c r="OJ442" s="144"/>
      <c r="OK442" s="144"/>
      <c r="OL442" s="144"/>
      <c r="OM442" s="144"/>
      <c r="ON442" s="144"/>
      <c r="OO442" s="144"/>
      <c r="OP442" s="144"/>
      <c r="OQ442" s="144"/>
      <c r="OR442" s="144"/>
      <c r="OS442" s="144"/>
      <c r="OT442" s="144"/>
      <c r="OU442" s="144"/>
    </row>
    <row r="443" spans="1:411">
      <c r="A443">
        <v>94</v>
      </c>
      <c r="B443">
        <v>912</v>
      </c>
      <c r="C443" t="s">
        <v>85</v>
      </c>
      <c r="D443" t="s">
        <v>862</v>
      </c>
      <c r="E443" s="257" t="s">
        <v>864</v>
      </c>
      <c r="F443" t="s">
        <v>83</v>
      </c>
      <c r="G443">
        <v>2</v>
      </c>
      <c r="H443">
        <v>690.53099999999995</v>
      </c>
      <c r="I443">
        <v>689.13400000000001</v>
      </c>
      <c r="J443">
        <v>687.16300000000001</v>
      </c>
      <c r="K443">
        <v>684.45</v>
      </c>
      <c r="L443">
        <v>681.54200000000003</v>
      </c>
      <c r="M443" s="258" t="s">
        <v>1348</v>
      </c>
      <c r="N443" s="258" t="s">
        <v>1349</v>
      </c>
      <c r="O443" s="5" t="s">
        <v>1935</v>
      </c>
      <c r="BM443" s="144"/>
      <c r="BN443" s="144"/>
      <c r="BO443" s="144"/>
      <c r="BP443" s="144"/>
      <c r="BQ443" s="144"/>
      <c r="BR443" s="144"/>
      <c r="BS443" s="144"/>
      <c r="BT443" s="144"/>
      <c r="BU443" s="144"/>
      <c r="BV443" s="144"/>
      <c r="BW443" s="144"/>
      <c r="BX443" s="144"/>
      <c r="BY443" s="144"/>
      <c r="BZ443" s="144"/>
      <c r="CA443" s="144"/>
      <c r="ER443" s="144"/>
      <c r="ES443" s="144"/>
      <c r="ET443" s="144"/>
      <c r="EU443" s="144"/>
      <c r="EV443" s="144"/>
      <c r="EW443" s="144"/>
      <c r="EX443" s="144"/>
      <c r="EY443" s="144"/>
      <c r="EZ443" s="144"/>
      <c r="FA443" s="144"/>
      <c r="FB443" s="144"/>
      <c r="FC443" s="144"/>
      <c r="FD443" s="144"/>
      <c r="FE443" s="144"/>
      <c r="FF443" s="144"/>
      <c r="HW443" s="144"/>
      <c r="HX443" s="144"/>
      <c r="HY443" s="144"/>
      <c r="HZ443" s="144"/>
      <c r="IA443" s="144"/>
      <c r="IB443" s="144"/>
      <c r="IC443" s="144"/>
      <c r="ID443" s="144"/>
      <c r="IE443" s="144"/>
      <c r="IF443" s="144"/>
      <c r="IG443" s="144"/>
      <c r="IH443" s="144"/>
      <c r="II443" s="144"/>
      <c r="IJ443" s="144"/>
      <c r="IK443" s="144"/>
      <c r="LB443" s="144"/>
      <c r="LC443" s="144"/>
      <c r="LD443" s="144"/>
      <c r="LE443" s="144"/>
      <c r="LF443" s="144"/>
      <c r="LG443" s="144"/>
      <c r="LH443" s="144"/>
      <c r="LI443" s="144"/>
      <c r="LJ443" s="144"/>
      <c r="LK443" s="144"/>
      <c r="LL443" s="144"/>
      <c r="LM443" s="144"/>
      <c r="LN443" s="144"/>
      <c r="LO443" s="144"/>
      <c r="LP443" s="144"/>
      <c r="OG443" s="144"/>
      <c r="OH443" s="144"/>
      <c r="OI443" s="144"/>
      <c r="OJ443" s="144"/>
      <c r="OK443" s="144"/>
      <c r="OL443" s="144"/>
      <c r="OM443" s="144"/>
      <c r="ON443" s="144"/>
      <c r="OO443" s="144"/>
      <c r="OP443" s="144"/>
      <c r="OQ443" s="144"/>
      <c r="OR443" s="144"/>
      <c r="OS443" s="144"/>
      <c r="OT443" s="144"/>
      <c r="OU443" s="144"/>
    </row>
    <row r="444" spans="1:411">
      <c r="A444">
        <v>94</v>
      </c>
      <c r="B444">
        <v>916</v>
      </c>
      <c r="C444" t="s">
        <v>85</v>
      </c>
      <c r="D444" t="s">
        <v>862</v>
      </c>
      <c r="E444" s="257" t="s">
        <v>353</v>
      </c>
      <c r="F444" t="s">
        <v>83</v>
      </c>
      <c r="G444">
        <v>2</v>
      </c>
      <c r="H444">
        <v>688.45799999999997</v>
      </c>
      <c r="I444">
        <v>687.16300000000001</v>
      </c>
      <c r="J444">
        <v>685.548</v>
      </c>
      <c r="K444">
        <v>682.87599999999998</v>
      </c>
      <c r="L444">
        <v>679.67700000000002</v>
      </c>
      <c r="M444" s="258" t="s">
        <v>1348</v>
      </c>
      <c r="N444" s="258" t="s">
        <v>1349</v>
      </c>
      <c r="O444" s="5" t="s">
        <v>1936</v>
      </c>
      <c r="BM444" s="144"/>
      <c r="BN444" s="144"/>
      <c r="BO444" s="144"/>
      <c r="BP444" s="144"/>
      <c r="BQ444" s="144"/>
      <c r="BR444" s="144"/>
      <c r="BS444" s="144"/>
      <c r="BT444" s="144"/>
      <c r="BU444" s="144"/>
      <c r="BV444" s="144"/>
      <c r="BW444" s="144"/>
      <c r="BX444" s="144"/>
      <c r="BY444" s="144"/>
      <c r="BZ444" s="144"/>
      <c r="CA444" s="144"/>
      <c r="ER444" s="144"/>
      <c r="ES444" s="144"/>
      <c r="ET444" s="144"/>
      <c r="EU444" s="144"/>
      <c r="EV444" s="144"/>
      <c r="EW444" s="144"/>
      <c r="EX444" s="144"/>
      <c r="EY444" s="144"/>
      <c r="EZ444" s="144"/>
      <c r="FA444" s="144"/>
      <c r="FB444" s="144"/>
      <c r="FC444" s="144"/>
      <c r="FD444" s="144"/>
      <c r="FE444" s="144"/>
      <c r="FF444" s="144"/>
      <c r="HW444" s="144"/>
      <c r="HX444" s="144"/>
      <c r="HY444" s="144"/>
      <c r="HZ444" s="144"/>
      <c r="IA444" s="144"/>
      <c r="IB444" s="144"/>
      <c r="IC444" s="144"/>
      <c r="ID444" s="144"/>
      <c r="IE444" s="144"/>
      <c r="IF444" s="144"/>
      <c r="IG444" s="144"/>
      <c r="IH444" s="144"/>
      <c r="II444" s="144"/>
      <c r="IJ444" s="144"/>
      <c r="IK444" s="144"/>
      <c r="LB444" s="144"/>
      <c r="LC444" s="144"/>
      <c r="LD444" s="144"/>
      <c r="LE444" s="144"/>
      <c r="LF444" s="144"/>
      <c r="LG444" s="144"/>
      <c r="LH444" s="144"/>
      <c r="LI444" s="144"/>
      <c r="LJ444" s="144"/>
      <c r="LK444" s="144"/>
      <c r="LL444" s="144"/>
      <c r="LM444" s="144"/>
      <c r="LN444" s="144"/>
      <c r="LO444" s="144"/>
      <c r="LP444" s="144"/>
      <c r="OG444" s="144"/>
      <c r="OH444" s="144"/>
      <c r="OI444" s="144"/>
      <c r="OJ444" s="144"/>
      <c r="OK444" s="144"/>
      <c r="OL444" s="144"/>
      <c r="OM444" s="144"/>
      <c r="ON444" s="144"/>
      <c r="OO444" s="144"/>
      <c r="OP444" s="144"/>
      <c r="OQ444" s="144"/>
      <c r="OR444" s="144"/>
      <c r="OS444" s="144"/>
      <c r="OT444" s="144"/>
      <c r="OU444" s="144"/>
    </row>
    <row r="445" spans="1:411">
      <c r="A445">
        <v>94</v>
      </c>
      <c r="B445">
        <v>917</v>
      </c>
      <c r="C445" t="s">
        <v>85</v>
      </c>
      <c r="D445" t="s">
        <v>862</v>
      </c>
      <c r="E445" s="257" t="s">
        <v>688</v>
      </c>
      <c r="F445" t="s">
        <v>83</v>
      </c>
      <c r="G445">
        <v>2</v>
      </c>
      <c r="H445">
        <v>689.45399999999995</v>
      </c>
      <c r="I445">
        <v>687.16300000000001</v>
      </c>
      <c r="J445">
        <v>685.548</v>
      </c>
      <c r="K445">
        <v>682.87599999999998</v>
      </c>
      <c r="L445">
        <v>679.67700000000002</v>
      </c>
      <c r="M445" s="258" t="s">
        <v>1348</v>
      </c>
      <c r="N445" s="258" t="s">
        <v>1349</v>
      </c>
      <c r="O445" s="5" t="s">
        <v>1937</v>
      </c>
      <c r="BM445" s="144"/>
      <c r="BN445" s="144"/>
      <c r="BO445" s="144"/>
      <c r="BP445" s="144"/>
      <c r="BQ445" s="144"/>
      <c r="BR445" s="144"/>
      <c r="BS445" s="144"/>
      <c r="BT445" s="144"/>
      <c r="BU445" s="144"/>
      <c r="BV445" s="144"/>
      <c r="BW445" s="144"/>
      <c r="BX445" s="144"/>
      <c r="BY445" s="144"/>
      <c r="BZ445" s="144"/>
      <c r="CA445" s="144"/>
      <c r="ER445" s="144"/>
      <c r="ES445" s="144"/>
      <c r="ET445" s="144"/>
      <c r="EU445" s="144"/>
      <c r="EV445" s="144"/>
      <c r="EW445" s="144"/>
      <c r="EX445" s="144"/>
      <c r="EY445" s="144"/>
      <c r="EZ445" s="144"/>
      <c r="FA445" s="144"/>
      <c r="FB445" s="144"/>
      <c r="FC445" s="144"/>
      <c r="FD445" s="144"/>
      <c r="FE445" s="144"/>
      <c r="FF445" s="144"/>
      <c r="HW445" s="144"/>
      <c r="HX445" s="144"/>
      <c r="HY445" s="144"/>
      <c r="HZ445" s="144"/>
      <c r="IA445" s="144"/>
      <c r="IB445" s="144"/>
      <c r="IC445" s="144"/>
      <c r="ID445" s="144"/>
      <c r="IE445" s="144"/>
      <c r="IF445" s="144"/>
      <c r="IG445" s="144"/>
      <c r="IH445" s="144"/>
      <c r="II445" s="144"/>
      <c r="IJ445" s="144"/>
      <c r="IK445" s="144"/>
      <c r="LB445" s="144"/>
      <c r="LC445" s="144"/>
      <c r="LD445" s="144"/>
      <c r="LE445" s="144"/>
      <c r="LF445" s="144"/>
      <c r="LG445" s="144"/>
      <c r="LH445" s="144"/>
      <c r="LI445" s="144"/>
      <c r="LJ445" s="144"/>
      <c r="LK445" s="144"/>
      <c r="LL445" s="144"/>
      <c r="LM445" s="144"/>
      <c r="LN445" s="144"/>
      <c r="LO445" s="144"/>
      <c r="LP445" s="144"/>
      <c r="OG445" s="144"/>
      <c r="OH445" s="144"/>
      <c r="OI445" s="144"/>
      <c r="OJ445" s="144"/>
      <c r="OK445" s="144"/>
      <c r="OL445" s="144"/>
      <c r="OM445" s="144"/>
      <c r="ON445" s="144"/>
      <c r="OO445" s="144"/>
      <c r="OP445" s="144"/>
      <c r="OQ445" s="144"/>
      <c r="OR445" s="144"/>
      <c r="OS445" s="144"/>
      <c r="OT445" s="144"/>
      <c r="OU445" s="144"/>
    </row>
    <row r="446" spans="1:411">
      <c r="A446">
        <v>94</v>
      </c>
      <c r="B446">
        <v>921</v>
      </c>
      <c r="C446" t="s">
        <v>85</v>
      </c>
      <c r="D446" t="s">
        <v>862</v>
      </c>
      <c r="E446" s="257" t="s">
        <v>179</v>
      </c>
      <c r="F446" t="s">
        <v>83</v>
      </c>
      <c r="G446">
        <v>2</v>
      </c>
      <c r="H446">
        <v>688.20899999999995</v>
      </c>
      <c r="I446">
        <v>686.43899999999996</v>
      </c>
      <c r="J446">
        <v>684.63</v>
      </c>
      <c r="K446">
        <v>681.54700000000003</v>
      </c>
      <c r="L446">
        <v>676.10400000000004</v>
      </c>
      <c r="M446" s="258" t="s">
        <v>1348</v>
      </c>
      <c r="N446" s="258" t="s">
        <v>1349</v>
      </c>
      <c r="O446" s="5" t="s">
        <v>1938</v>
      </c>
      <c r="BM446" s="144"/>
      <c r="BN446" s="144"/>
      <c r="BO446" s="144"/>
      <c r="BP446" s="144"/>
      <c r="BQ446" s="144"/>
      <c r="BR446" s="144"/>
      <c r="BS446" s="144"/>
      <c r="BT446" s="144"/>
      <c r="BU446" s="144"/>
      <c r="BV446" s="144"/>
      <c r="BW446" s="144"/>
      <c r="BX446" s="144"/>
      <c r="BY446" s="144"/>
      <c r="BZ446" s="144"/>
      <c r="CA446" s="144"/>
      <c r="ER446" s="144"/>
      <c r="ES446" s="144"/>
      <c r="ET446" s="144"/>
      <c r="EU446" s="144"/>
      <c r="EV446" s="144"/>
      <c r="EW446" s="144"/>
      <c r="EX446" s="144"/>
      <c r="EY446" s="144"/>
      <c r="EZ446" s="144"/>
      <c r="FA446" s="144"/>
      <c r="FB446" s="144"/>
      <c r="FC446" s="144"/>
      <c r="FD446" s="144"/>
      <c r="FE446" s="144"/>
      <c r="FF446" s="144"/>
      <c r="HW446" s="144"/>
      <c r="HX446" s="144"/>
      <c r="HY446" s="144"/>
      <c r="HZ446" s="144"/>
      <c r="IA446" s="144"/>
      <c r="IB446" s="144"/>
      <c r="IC446" s="144"/>
      <c r="ID446" s="144"/>
      <c r="IE446" s="144"/>
      <c r="IF446" s="144"/>
      <c r="IG446" s="144"/>
      <c r="IH446" s="144"/>
      <c r="II446" s="144"/>
      <c r="IJ446" s="144"/>
      <c r="IK446" s="144"/>
      <c r="LB446" s="144"/>
      <c r="LC446" s="144"/>
      <c r="LD446" s="144"/>
      <c r="LE446" s="144"/>
      <c r="LF446" s="144"/>
      <c r="LG446" s="144"/>
      <c r="LH446" s="144"/>
      <c r="LI446" s="144"/>
      <c r="LJ446" s="144"/>
      <c r="LK446" s="144"/>
      <c r="LL446" s="144"/>
      <c r="LM446" s="144"/>
      <c r="LN446" s="144"/>
      <c r="LO446" s="144"/>
      <c r="LP446" s="144"/>
      <c r="OG446" s="144"/>
      <c r="OH446" s="144"/>
      <c r="OI446" s="144"/>
      <c r="OJ446" s="144"/>
      <c r="OK446" s="144"/>
      <c r="OL446" s="144"/>
      <c r="OM446" s="144"/>
      <c r="ON446" s="144"/>
      <c r="OO446" s="144"/>
      <c r="OP446" s="144"/>
      <c r="OQ446" s="144"/>
      <c r="OR446" s="144"/>
      <c r="OS446" s="144"/>
      <c r="OT446" s="144"/>
      <c r="OU446" s="144"/>
    </row>
    <row r="447" spans="1:411">
      <c r="A447">
        <v>94</v>
      </c>
      <c r="B447">
        <v>919</v>
      </c>
      <c r="C447" t="s">
        <v>85</v>
      </c>
      <c r="D447" t="s">
        <v>862</v>
      </c>
      <c r="E447" s="257" t="s">
        <v>480</v>
      </c>
      <c r="F447" t="s">
        <v>83</v>
      </c>
      <c r="G447">
        <v>2</v>
      </c>
      <c r="H447">
        <v>687.93399999999997</v>
      </c>
      <c r="I447">
        <v>686.01800000000003</v>
      </c>
      <c r="J447">
        <v>684.45</v>
      </c>
      <c r="K447">
        <v>681.54200000000003</v>
      </c>
      <c r="L447">
        <v>678.38199999999995</v>
      </c>
      <c r="M447" s="258" t="s">
        <v>1348</v>
      </c>
      <c r="N447" s="258" t="s">
        <v>1349</v>
      </c>
      <c r="O447" s="5" t="s">
        <v>1939</v>
      </c>
      <c r="BM447" s="144"/>
      <c r="BN447" s="144"/>
      <c r="BO447" s="144"/>
      <c r="BP447" s="144"/>
      <c r="BQ447" s="144"/>
      <c r="BR447" s="144"/>
      <c r="BS447" s="144"/>
      <c r="BT447" s="144"/>
      <c r="BU447" s="144"/>
      <c r="BV447" s="144"/>
      <c r="BW447" s="144"/>
      <c r="BX447" s="144"/>
      <c r="BY447" s="144"/>
      <c r="BZ447" s="144"/>
      <c r="CA447" s="144"/>
      <c r="ER447" s="144"/>
      <c r="ES447" s="144"/>
      <c r="ET447" s="144"/>
      <c r="EU447" s="144"/>
      <c r="EV447" s="144"/>
      <c r="EW447" s="144"/>
      <c r="EX447" s="144"/>
      <c r="EY447" s="144"/>
      <c r="EZ447" s="144"/>
      <c r="FA447" s="144"/>
      <c r="FB447" s="144"/>
      <c r="FC447" s="144"/>
      <c r="FD447" s="144"/>
      <c r="FE447" s="144"/>
      <c r="FF447" s="144"/>
      <c r="HW447" s="144"/>
      <c r="HX447" s="144"/>
      <c r="HY447" s="144"/>
      <c r="HZ447" s="144"/>
      <c r="IA447" s="144"/>
      <c r="IB447" s="144"/>
      <c r="IC447" s="144"/>
      <c r="ID447" s="144"/>
      <c r="IE447" s="144"/>
      <c r="IF447" s="144"/>
      <c r="IG447" s="144"/>
      <c r="IH447" s="144"/>
      <c r="II447" s="144"/>
      <c r="IJ447" s="144"/>
      <c r="IK447" s="144"/>
      <c r="LB447" s="144"/>
      <c r="LC447" s="144"/>
      <c r="LD447" s="144"/>
      <c r="LE447" s="144"/>
      <c r="LF447" s="144"/>
      <c r="LG447" s="144"/>
      <c r="LH447" s="144"/>
      <c r="LI447" s="144"/>
      <c r="LJ447" s="144"/>
      <c r="LK447" s="144"/>
      <c r="LL447" s="144"/>
      <c r="LM447" s="144"/>
      <c r="LN447" s="144"/>
      <c r="LO447" s="144"/>
      <c r="LP447" s="144"/>
      <c r="OG447" s="144"/>
      <c r="OH447" s="144"/>
      <c r="OI447" s="144"/>
      <c r="OJ447" s="144"/>
      <c r="OK447" s="144"/>
      <c r="OL447" s="144"/>
      <c r="OM447" s="144"/>
      <c r="ON447" s="144"/>
      <c r="OO447" s="144"/>
      <c r="OP447" s="144"/>
      <c r="OQ447" s="144"/>
      <c r="OR447" s="144"/>
      <c r="OS447" s="144"/>
      <c r="OT447" s="144"/>
      <c r="OU447" s="144"/>
    </row>
    <row r="448" spans="1:411">
      <c r="A448">
        <v>94</v>
      </c>
      <c r="B448">
        <v>925</v>
      </c>
      <c r="C448" t="s">
        <v>85</v>
      </c>
      <c r="D448" t="s">
        <v>862</v>
      </c>
      <c r="E448" s="257" t="s">
        <v>18562</v>
      </c>
      <c r="F448" t="s">
        <v>83</v>
      </c>
      <c r="G448">
        <v>2</v>
      </c>
      <c r="H448">
        <v>686.78899999999999</v>
      </c>
      <c r="I448">
        <v>685.548</v>
      </c>
      <c r="J448">
        <v>683.73199999999997</v>
      </c>
      <c r="K448">
        <v>681.54200000000003</v>
      </c>
      <c r="L448">
        <v>678.38199999999995</v>
      </c>
      <c r="M448" s="258" t="s">
        <v>1348</v>
      </c>
      <c r="N448" s="258" t="s">
        <v>1349</v>
      </c>
      <c r="O448" s="5" t="s">
        <v>1940</v>
      </c>
      <c r="BM448" s="144"/>
      <c r="BN448" s="144"/>
      <c r="BO448" s="144"/>
      <c r="BP448" s="144"/>
      <c r="BQ448" s="144"/>
      <c r="BR448" s="144"/>
      <c r="BS448" s="144"/>
      <c r="BT448" s="144"/>
      <c r="BU448" s="144"/>
      <c r="BV448" s="144"/>
      <c r="BW448" s="144"/>
      <c r="BX448" s="144"/>
      <c r="BY448" s="144"/>
      <c r="BZ448" s="144"/>
      <c r="CA448" s="144"/>
      <c r="ER448" s="144"/>
      <c r="ES448" s="144"/>
      <c r="ET448" s="144"/>
      <c r="EU448" s="144"/>
      <c r="EV448" s="144"/>
      <c r="EW448" s="144"/>
      <c r="EX448" s="144"/>
      <c r="EY448" s="144"/>
      <c r="EZ448" s="144"/>
      <c r="FA448" s="144"/>
      <c r="FB448" s="144"/>
      <c r="FC448" s="144"/>
      <c r="FD448" s="144"/>
      <c r="FE448" s="144"/>
      <c r="FF448" s="144"/>
      <c r="HW448" s="144"/>
      <c r="HX448" s="144"/>
      <c r="HY448" s="144"/>
      <c r="HZ448" s="144"/>
      <c r="IA448" s="144"/>
      <c r="IB448" s="144"/>
      <c r="IC448" s="144"/>
      <c r="ID448" s="144"/>
      <c r="IE448" s="144"/>
      <c r="IF448" s="144"/>
      <c r="IG448" s="144"/>
      <c r="IH448" s="144"/>
      <c r="II448" s="144"/>
      <c r="IJ448" s="144"/>
      <c r="IK448" s="144"/>
      <c r="LB448" s="144"/>
      <c r="LC448" s="144"/>
      <c r="LD448" s="144"/>
      <c r="LE448" s="144"/>
      <c r="LF448" s="144"/>
      <c r="LG448" s="144"/>
      <c r="LH448" s="144"/>
      <c r="LI448" s="144"/>
      <c r="LJ448" s="144"/>
      <c r="LK448" s="144"/>
      <c r="LL448" s="144"/>
      <c r="LM448" s="144"/>
      <c r="LN448" s="144"/>
      <c r="LO448" s="144"/>
      <c r="LP448" s="144"/>
      <c r="OG448" s="144"/>
      <c r="OH448" s="144"/>
      <c r="OI448" s="144"/>
      <c r="OJ448" s="144"/>
      <c r="OK448" s="144"/>
      <c r="OL448" s="144"/>
      <c r="OM448" s="144"/>
      <c r="ON448" s="144"/>
      <c r="OO448" s="144"/>
      <c r="OP448" s="144"/>
      <c r="OQ448" s="144"/>
      <c r="OR448" s="144"/>
      <c r="OS448" s="144"/>
      <c r="OT448" s="144"/>
      <c r="OU448" s="144"/>
    </row>
    <row r="449" spans="1:411">
      <c r="A449">
        <v>94</v>
      </c>
      <c r="B449">
        <v>922</v>
      </c>
      <c r="C449" t="s">
        <v>85</v>
      </c>
      <c r="D449" t="s">
        <v>862</v>
      </c>
      <c r="E449" s="257" t="s">
        <v>867</v>
      </c>
      <c r="F449" t="s">
        <v>83</v>
      </c>
      <c r="G449">
        <v>2</v>
      </c>
      <c r="H449">
        <v>686.69399999999996</v>
      </c>
      <c r="I449">
        <v>685.01</v>
      </c>
      <c r="J449">
        <v>683.35699999999997</v>
      </c>
      <c r="K449">
        <v>680.33900000000006</v>
      </c>
      <c r="L449">
        <v>677.47500000000002</v>
      </c>
      <c r="M449" s="258" t="s">
        <v>1348</v>
      </c>
      <c r="N449" s="258" t="s">
        <v>1349</v>
      </c>
      <c r="O449" s="5" t="s">
        <v>1941</v>
      </c>
      <c r="BM449" s="144"/>
      <c r="BN449" s="144"/>
      <c r="BO449" s="144"/>
      <c r="BP449" s="144"/>
      <c r="BQ449" s="144"/>
      <c r="BR449" s="144"/>
      <c r="BS449" s="144"/>
      <c r="BT449" s="144"/>
      <c r="BU449" s="144"/>
      <c r="BV449" s="144"/>
      <c r="BW449" s="144"/>
      <c r="BX449" s="144"/>
      <c r="BY449" s="144"/>
      <c r="BZ449" s="144"/>
      <c r="CA449" s="144"/>
      <c r="ER449" s="144"/>
      <c r="ES449" s="144"/>
      <c r="ET449" s="144"/>
      <c r="EU449" s="144"/>
      <c r="EV449" s="144"/>
      <c r="EW449" s="144"/>
      <c r="EX449" s="144"/>
      <c r="EY449" s="144"/>
      <c r="EZ449" s="144"/>
      <c r="FA449" s="144"/>
      <c r="FB449" s="144"/>
      <c r="FC449" s="144"/>
      <c r="FD449" s="144"/>
      <c r="FE449" s="144"/>
      <c r="FF449" s="144"/>
      <c r="HW449" s="144"/>
      <c r="HX449" s="144"/>
      <c r="HY449" s="144"/>
      <c r="HZ449" s="144"/>
      <c r="IA449" s="144"/>
      <c r="IB449" s="144"/>
      <c r="IC449" s="144"/>
      <c r="ID449" s="144"/>
      <c r="IE449" s="144"/>
      <c r="IF449" s="144"/>
      <c r="IG449" s="144"/>
      <c r="IH449" s="144"/>
      <c r="II449" s="144"/>
      <c r="IJ449" s="144"/>
      <c r="IK449" s="144"/>
      <c r="LB449" s="144"/>
      <c r="LC449" s="144"/>
      <c r="LD449" s="144"/>
      <c r="LE449" s="144"/>
      <c r="LF449" s="144"/>
      <c r="LG449" s="144"/>
      <c r="LH449" s="144"/>
      <c r="LI449" s="144"/>
      <c r="LJ449" s="144"/>
      <c r="LK449" s="144"/>
      <c r="LL449" s="144"/>
      <c r="LM449" s="144"/>
      <c r="LN449" s="144"/>
      <c r="LO449" s="144"/>
      <c r="LP449" s="144"/>
      <c r="OG449" s="144"/>
      <c r="OH449" s="144"/>
      <c r="OI449" s="144"/>
      <c r="OJ449" s="144"/>
      <c r="OK449" s="144"/>
      <c r="OL449" s="144"/>
      <c r="OM449" s="144"/>
      <c r="ON449" s="144"/>
      <c r="OO449" s="144"/>
      <c r="OP449" s="144"/>
      <c r="OQ449" s="144"/>
      <c r="OR449" s="144"/>
      <c r="OS449" s="144"/>
      <c r="OT449" s="144"/>
      <c r="OU449" s="144"/>
    </row>
    <row r="450" spans="1:411">
      <c r="A450">
        <v>94</v>
      </c>
      <c r="B450">
        <v>924</v>
      </c>
      <c r="C450" t="s">
        <v>85</v>
      </c>
      <c r="D450" t="s">
        <v>862</v>
      </c>
      <c r="E450" s="257" t="s">
        <v>97</v>
      </c>
      <c r="F450" t="s">
        <v>83</v>
      </c>
      <c r="G450">
        <v>2</v>
      </c>
      <c r="H450">
        <v>685.548</v>
      </c>
      <c r="I450">
        <v>683.63699999999994</v>
      </c>
      <c r="J450">
        <v>681.79499999999996</v>
      </c>
      <c r="K450">
        <v>678.572</v>
      </c>
      <c r="L450">
        <v>676.19899999999996</v>
      </c>
      <c r="M450" s="258" t="s">
        <v>1348</v>
      </c>
      <c r="N450" s="258" t="s">
        <v>1349</v>
      </c>
      <c r="O450" s="5" t="s">
        <v>1942</v>
      </c>
      <c r="BM450" s="144"/>
      <c r="BN450" s="144"/>
      <c r="BO450" s="144"/>
      <c r="BP450" s="144"/>
      <c r="BQ450" s="144"/>
      <c r="BR450" s="144"/>
      <c r="BS450" s="144"/>
      <c r="BT450" s="144"/>
      <c r="BU450" s="144"/>
      <c r="BV450" s="144"/>
      <c r="BW450" s="144"/>
      <c r="BX450" s="144"/>
      <c r="BY450" s="144"/>
      <c r="BZ450" s="144"/>
      <c r="CA450" s="144"/>
      <c r="ER450" s="144"/>
      <c r="ES450" s="144"/>
      <c r="ET450" s="144"/>
      <c r="EU450" s="144"/>
      <c r="EV450" s="144"/>
      <c r="EW450" s="144"/>
      <c r="EX450" s="144"/>
      <c r="EY450" s="144"/>
      <c r="EZ450" s="144"/>
      <c r="FA450" s="144"/>
      <c r="FB450" s="144"/>
      <c r="FC450" s="144"/>
      <c r="FD450" s="144"/>
      <c r="FE450" s="144"/>
      <c r="FF450" s="144"/>
      <c r="HW450" s="144"/>
      <c r="HX450" s="144"/>
      <c r="HY450" s="144"/>
      <c r="HZ450" s="144"/>
      <c r="IA450" s="144"/>
      <c r="IB450" s="144"/>
      <c r="IC450" s="144"/>
      <c r="ID450" s="144"/>
      <c r="IE450" s="144"/>
      <c r="IF450" s="144"/>
      <c r="IG450" s="144"/>
      <c r="IH450" s="144"/>
      <c r="II450" s="144"/>
      <c r="IJ450" s="144"/>
      <c r="IK450" s="144"/>
      <c r="LB450" s="144"/>
      <c r="LC450" s="144"/>
      <c r="LD450" s="144"/>
      <c r="LE450" s="144"/>
      <c r="LF450" s="144"/>
      <c r="LG450" s="144"/>
      <c r="LH450" s="144"/>
      <c r="LI450" s="144"/>
      <c r="LJ450" s="144"/>
      <c r="LK450" s="144"/>
      <c r="LL450" s="144"/>
      <c r="LM450" s="144"/>
      <c r="LN450" s="144"/>
      <c r="LO450" s="144"/>
      <c r="LP450" s="144"/>
      <c r="OG450" s="144"/>
      <c r="OH450" s="144"/>
      <c r="OI450" s="144"/>
      <c r="OJ450" s="144"/>
      <c r="OK450" s="144"/>
      <c r="OL450" s="144"/>
      <c r="OM450" s="144"/>
      <c r="ON450" s="144"/>
      <c r="OO450" s="144"/>
      <c r="OP450" s="144"/>
      <c r="OQ450" s="144"/>
      <c r="OR450" s="144"/>
      <c r="OS450" s="144"/>
      <c r="OT450" s="144"/>
      <c r="OU450" s="144"/>
    </row>
    <row r="451" spans="1:411">
      <c r="A451">
        <v>94</v>
      </c>
      <c r="B451">
        <v>933</v>
      </c>
      <c r="C451" t="s">
        <v>85</v>
      </c>
      <c r="D451" t="s">
        <v>862</v>
      </c>
      <c r="E451" s="257" t="s">
        <v>18569</v>
      </c>
      <c r="F451" t="s">
        <v>83</v>
      </c>
      <c r="G451">
        <v>2</v>
      </c>
      <c r="H451">
        <v>672.995</v>
      </c>
      <c r="I451">
        <v>671.83600000000001</v>
      </c>
      <c r="J451">
        <v>670.36900000000003</v>
      </c>
      <c r="K451">
        <v>668.24300000000005</v>
      </c>
      <c r="L451">
        <v>665.98099999999999</v>
      </c>
      <c r="M451" s="258" t="s">
        <v>1348</v>
      </c>
      <c r="N451" s="258" t="s">
        <v>1349</v>
      </c>
      <c r="O451" s="5" t="s">
        <v>1943</v>
      </c>
      <c r="BM451" s="144"/>
      <c r="BN451" s="144"/>
      <c r="BO451" s="144"/>
      <c r="BP451" s="144"/>
      <c r="BQ451" s="144"/>
      <c r="BR451" s="144"/>
      <c r="BS451" s="144"/>
      <c r="BT451" s="144"/>
      <c r="BU451" s="144"/>
      <c r="BV451" s="144"/>
      <c r="BW451" s="144"/>
      <c r="BX451" s="144"/>
      <c r="BY451" s="144"/>
      <c r="BZ451" s="144"/>
      <c r="CA451" s="144"/>
      <c r="ER451" s="144"/>
      <c r="ES451" s="144"/>
      <c r="ET451" s="144"/>
      <c r="EU451" s="144"/>
      <c r="EV451" s="144"/>
      <c r="EW451" s="144"/>
      <c r="EX451" s="144"/>
      <c r="EY451" s="144"/>
      <c r="EZ451" s="144"/>
      <c r="FA451" s="144"/>
      <c r="FB451" s="144"/>
      <c r="FC451" s="144"/>
      <c r="FD451" s="144"/>
      <c r="FE451" s="144"/>
      <c r="FF451" s="144"/>
      <c r="HW451" s="144"/>
      <c r="HX451" s="144"/>
      <c r="HY451" s="144"/>
      <c r="HZ451" s="144"/>
      <c r="IA451" s="144"/>
      <c r="IB451" s="144"/>
      <c r="IC451" s="144"/>
      <c r="ID451" s="144"/>
      <c r="IE451" s="144"/>
      <c r="IF451" s="144"/>
      <c r="IG451" s="144"/>
      <c r="IH451" s="144"/>
      <c r="II451" s="144"/>
      <c r="IJ451" s="144"/>
      <c r="IK451" s="144"/>
      <c r="LB451" s="144"/>
      <c r="LC451" s="144"/>
      <c r="LD451" s="144"/>
      <c r="LE451" s="144"/>
      <c r="LF451" s="144"/>
      <c r="LG451" s="144"/>
      <c r="LH451" s="144"/>
      <c r="LI451" s="144"/>
      <c r="LJ451" s="144"/>
      <c r="LK451" s="144"/>
      <c r="LL451" s="144"/>
      <c r="LM451" s="144"/>
      <c r="LN451" s="144"/>
      <c r="LO451" s="144"/>
      <c r="LP451" s="144"/>
      <c r="OG451" s="144"/>
      <c r="OH451" s="144"/>
      <c r="OI451" s="144"/>
      <c r="OJ451" s="144"/>
      <c r="OK451" s="144"/>
      <c r="OL451" s="144"/>
      <c r="OM451" s="144"/>
      <c r="ON451" s="144"/>
      <c r="OO451" s="144"/>
      <c r="OP451" s="144"/>
      <c r="OQ451" s="144"/>
      <c r="OR451" s="144"/>
      <c r="OS451" s="144"/>
      <c r="OT451" s="144"/>
      <c r="OU451" s="144"/>
    </row>
    <row r="452" spans="1:411">
      <c r="A452">
        <v>94</v>
      </c>
      <c r="B452">
        <v>930</v>
      </c>
      <c r="C452" t="s">
        <v>85</v>
      </c>
      <c r="D452" t="s">
        <v>862</v>
      </c>
      <c r="E452" s="257" t="s">
        <v>18566</v>
      </c>
      <c r="F452" t="s">
        <v>83</v>
      </c>
      <c r="G452">
        <v>2</v>
      </c>
      <c r="H452">
        <v>660.98699999999997</v>
      </c>
      <c r="I452">
        <v>660.17499999999995</v>
      </c>
      <c r="J452">
        <v>659.25400000000002</v>
      </c>
      <c r="K452">
        <v>657.22400000000005</v>
      </c>
      <c r="L452">
        <v>655.38</v>
      </c>
      <c r="M452" s="258" t="s">
        <v>1348</v>
      </c>
      <c r="N452" s="258" t="s">
        <v>1349</v>
      </c>
      <c r="O452" s="5" t="s">
        <v>1944</v>
      </c>
      <c r="BM452" s="144"/>
      <c r="BN452" s="144"/>
      <c r="BO452" s="144"/>
      <c r="BP452" s="144"/>
      <c r="BQ452" s="144"/>
      <c r="BR452" s="144"/>
      <c r="BS452" s="144"/>
      <c r="BT452" s="144"/>
      <c r="BU452" s="144"/>
      <c r="BV452" s="144"/>
      <c r="BW452" s="144"/>
      <c r="BX452" s="144"/>
      <c r="BY452" s="144"/>
      <c r="BZ452" s="144"/>
      <c r="CA452" s="144"/>
      <c r="ER452" s="144"/>
      <c r="ES452" s="144"/>
      <c r="ET452" s="144"/>
      <c r="EU452" s="144"/>
      <c r="EV452" s="144"/>
      <c r="EW452" s="144"/>
      <c r="EX452" s="144"/>
      <c r="EY452" s="144"/>
      <c r="EZ452" s="144"/>
      <c r="FA452" s="144"/>
      <c r="FB452" s="144"/>
      <c r="FC452" s="144"/>
      <c r="FD452" s="144"/>
      <c r="FE452" s="144"/>
      <c r="FF452" s="144"/>
      <c r="HW452" s="144"/>
      <c r="HX452" s="144"/>
      <c r="HY452" s="144"/>
      <c r="HZ452" s="144"/>
      <c r="IA452" s="144"/>
      <c r="IB452" s="144"/>
      <c r="IC452" s="144"/>
      <c r="ID452" s="144"/>
      <c r="IE452" s="144"/>
      <c r="IF452" s="144"/>
      <c r="IG452" s="144"/>
      <c r="IH452" s="144"/>
      <c r="II452" s="144"/>
      <c r="IJ452" s="144"/>
      <c r="IK452" s="144"/>
      <c r="LB452" s="144"/>
      <c r="LC452" s="144"/>
      <c r="LD452" s="144"/>
      <c r="LE452" s="144"/>
      <c r="LF452" s="144"/>
      <c r="LG452" s="144"/>
      <c r="LH452" s="144"/>
      <c r="LI452" s="144"/>
      <c r="LJ452" s="144"/>
      <c r="LK452" s="144"/>
      <c r="LL452" s="144"/>
      <c r="LM452" s="144"/>
      <c r="LN452" s="144"/>
      <c r="LO452" s="144"/>
      <c r="LP452" s="144"/>
      <c r="OG452" s="144"/>
      <c r="OH452" s="144"/>
      <c r="OI452" s="144"/>
      <c r="OJ452" s="144"/>
      <c r="OK452" s="144"/>
      <c r="OL452" s="144"/>
      <c r="OM452" s="144"/>
      <c r="ON452" s="144"/>
      <c r="OO452" s="144"/>
      <c r="OP452" s="144"/>
      <c r="OQ452" s="144"/>
      <c r="OR452" s="144"/>
      <c r="OS452" s="144"/>
      <c r="OT452" s="144"/>
      <c r="OU452" s="144"/>
    </row>
    <row r="453" spans="1:411">
      <c r="A453">
        <v>94</v>
      </c>
      <c r="B453">
        <v>928</v>
      </c>
      <c r="C453" t="s">
        <v>85</v>
      </c>
      <c r="D453" t="s">
        <v>862</v>
      </c>
      <c r="E453" s="257" t="s">
        <v>18564</v>
      </c>
      <c r="F453" t="s">
        <v>83</v>
      </c>
      <c r="G453">
        <v>2</v>
      </c>
      <c r="H453">
        <v>661.69799999999998</v>
      </c>
      <c r="I453">
        <v>660.17499999999995</v>
      </c>
      <c r="J453">
        <v>658.71500000000003</v>
      </c>
      <c r="K453">
        <v>656.66200000000003</v>
      </c>
      <c r="L453">
        <v>654.197</v>
      </c>
      <c r="M453" s="258" t="s">
        <v>1348</v>
      </c>
      <c r="N453" s="258" t="s">
        <v>1349</v>
      </c>
      <c r="O453" s="5" t="s">
        <v>1945</v>
      </c>
      <c r="BM453" s="144"/>
      <c r="BN453" s="144"/>
      <c r="BO453" s="144"/>
      <c r="BP453" s="144"/>
      <c r="BQ453" s="144"/>
      <c r="BR453" s="144"/>
      <c r="BS453" s="144"/>
      <c r="BT453" s="144"/>
      <c r="BU453" s="144"/>
      <c r="BV453" s="144"/>
      <c r="BW453" s="144"/>
      <c r="BX453" s="144"/>
      <c r="BY453" s="144"/>
      <c r="BZ453" s="144"/>
      <c r="CA453" s="144"/>
      <c r="ER453" s="144"/>
      <c r="ES453" s="144"/>
      <c r="ET453" s="144"/>
      <c r="EU453" s="144"/>
      <c r="EV453" s="144"/>
      <c r="EW453" s="144"/>
      <c r="EX453" s="144"/>
      <c r="EY453" s="144"/>
      <c r="EZ453" s="144"/>
      <c r="FA453" s="144"/>
      <c r="FB453" s="144"/>
      <c r="FC453" s="144"/>
      <c r="FD453" s="144"/>
      <c r="FE453" s="144"/>
      <c r="FF453" s="144"/>
      <c r="HW453" s="144"/>
      <c r="HX453" s="144"/>
      <c r="HY453" s="144"/>
      <c r="HZ453" s="144"/>
      <c r="IA453" s="144"/>
      <c r="IB453" s="144"/>
      <c r="IC453" s="144"/>
      <c r="ID453" s="144"/>
      <c r="IE453" s="144"/>
      <c r="IF453" s="144"/>
      <c r="IG453" s="144"/>
      <c r="IH453" s="144"/>
      <c r="II453" s="144"/>
      <c r="IJ453" s="144"/>
      <c r="IK453" s="144"/>
      <c r="LB453" s="144"/>
      <c r="LC453" s="144"/>
      <c r="LD453" s="144"/>
      <c r="LE453" s="144"/>
      <c r="LF453" s="144"/>
      <c r="LG453" s="144"/>
      <c r="LH453" s="144"/>
      <c r="LI453" s="144"/>
      <c r="LJ453" s="144"/>
      <c r="LK453" s="144"/>
      <c r="LL453" s="144"/>
      <c r="LM453" s="144"/>
      <c r="LN453" s="144"/>
      <c r="LO453" s="144"/>
      <c r="LP453" s="144"/>
      <c r="OG453" s="144"/>
      <c r="OH453" s="144"/>
      <c r="OI453" s="144"/>
      <c r="OJ453" s="144"/>
      <c r="OK453" s="144"/>
      <c r="OL453" s="144"/>
      <c r="OM453" s="144"/>
      <c r="ON453" s="144"/>
      <c r="OO453" s="144"/>
      <c r="OP453" s="144"/>
      <c r="OQ453" s="144"/>
      <c r="OR453" s="144"/>
      <c r="OS453" s="144"/>
      <c r="OT453" s="144"/>
      <c r="OU453" s="144"/>
    </row>
    <row r="454" spans="1:411">
      <c r="A454">
        <v>94</v>
      </c>
      <c r="B454">
        <v>929</v>
      </c>
      <c r="C454" t="s">
        <v>85</v>
      </c>
      <c r="D454" t="s">
        <v>862</v>
      </c>
      <c r="E454" s="257" t="s">
        <v>18565</v>
      </c>
      <c r="F454" t="s">
        <v>83</v>
      </c>
      <c r="G454">
        <v>2</v>
      </c>
      <c r="H454">
        <v>661.07100000000003</v>
      </c>
      <c r="I454">
        <v>659.779</v>
      </c>
      <c r="J454">
        <v>658.27200000000005</v>
      </c>
      <c r="K454">
        <v>656.28599999999994</v>
      </c>
      <c r="L454">
        <v>653.82299999999998</v>
      </c>
      <c r="M454" s="258" t="s">
        <v>1348</v>
      </c>
      <c r="N454" s="258" t="s">
        <v>1349</v>
      </c>
      <c r="O454" s="5" t="s">
        <v>1946</v>
      </c>
      <c r="BM454" s="144"/>
      <c r="BN454" s="144"/>
      <c r="BO454" s="144"/>
      <c r="BP454" s="144"/>
      <c r="BQ454" s="144"/>
      <c r="BR454" s="144"/>
      <c r="BS454" s="144"/>
      <c r="BT454" s="144"/>
      <c r="BU454" s="144"/>
      <c r="BV454" s="144"/>
      <c r="BW454" s="144"/>
      <c r="BX454" s="144"/>
      <c r="BY454" s="144"/>
      <c r="BZ454" s="144"/>
      <c r="CA454" s="144"/>
      <c r="ER454" s="144"/>
      <c r="ES454" s="144"/>
      <c r="ET454" s="144"/>
      <c r="EU454" s="144"/>
      <c r="EV454" s="144"/>
      <c r="EW454" s="144"/>
      <c r="EX454" s="144"/>
      <c r="EY454" s="144"/>
      <c r="EZ454" s="144"/>
      <c r="FA454" s="144"/>
      <c r="FB454" s="144"/>
      <c r="FC454" s="144"/>
      <c r="FD454" s="144"/>
      <c r="FE454" s="144"/>
      <c r="FF454" s="144"/>
      <c r="HW454" s="144"/>
      <c r="HX454" s="144"/>
      <c r="HY454" s="144"/>
      <c r="HZ454" s="144"/>
      <c r="IA454" s="144"/>
      <c r="IB454" s="144"/>
      <c r="IC454" s="144"/>
      <c r="ID454" s="144"/>
      <c r="IE454" s="144"/>
      <c r="IF454" s="144"/>
      <c r="IG454" s="144"/>
      <c r="IH454" s="144"/>
      <c r="II454" s="144"/>
      <c r="IJ454" s="144"/>
      <c r="IK454" s="144"/>
      <c r="LB454" s="144"/>
      <c r="LC454" s="144"/>
      <c r="LD454" s="144"/>
      <c r="LE454" s="144"/>
      <c r="LF454" s="144"/>
      <c r="LG454" s="144"/>
      <c r="LH454" s="144"/>
      <c r="LI454" s="144"/>
      <c r="LJ454" s="144"/>
      <c r="LK454" s="144"/>
      <c r="LL454" s="144"/>
      <c r="LM454" s="144"/>
      <c r="LN454" s="144"/>
      <c r="LO454" s="144"/>
      <c r="LP454" s="144"/>
      <c r="OG454" s="144"/>
      <c r="OH454" s="144"/>
      <c r="OI454" s="144"/>
      <c r="OJ454" s="144"/>
      <c r="OK454" s="144"/>
      <c r="OL454" s="144"/>
      <c r="OM454" s="144"/>
      <c r="ON454" s="144"/>
      <c r="OO454" s="144"/>
      <c r="OP454" s="144"/>
      <c r="OQ454" s="144"/>
      <c r="OR454" s="144"/>
      <c r="OS454" s="144"/>
      <c r="OT454" s="144"/>
      <c r="OU454" s="144"/>
    </row>
    <row r="455" spans="1:411">
      <c r="A455">
        <v>94</v>
      </c>
      <c r="B455">
        <v>937</v>
      </c>
      <c r="C455" t="s">
        <v>85</v>
      </c>
      <c r="D455" t="s">
        <v>862</v>
      </c>
      <c r="E455" s="257" t="s">
        <v>18572</v>
      </c>
      <c r="F455" t="s">
        <v>83</v>
      </c>
      <c r="G455">
        <v>2</v>
      </c>
      <c r="H455">
        <v>660.83100000000002</v>
      </c>
      <c r="I455">
        <v>659.59900000000005</v>
      </c>
      <c r="J455">
        <v>658.05</v>
      </c>
      <c r="K455">
        <v>655.98500000000001</v>
      </c>
      <c r="L455">
        <v>653.62699999999995</v>
      </c>
      <c r="M455" s="258" t="s">
        <v>1348</v>
      </c>
      <c r="N455" s="258" t="s">
        <v>1349</v>
      </c>
      <c r="O455" s="5" t="s">
        <v>1947</v>
      </c>
      <c r="BM455" s="144"/>
      <c r="BN455" s="144"/>
      <c r="BO455" s="144"/>
      <c r="BP455" s="144"/>
      <c r="BQ455" s="144"/>
      <c r="BR455" s="144"/>
      <c r="BS455" s="144"/>
      <c r="BT455" s="144"/>
      <c r="BU455" s="144"/>
      <c r="BV455" s="144"/>
      <c r="BW455" s="144"/>
      <c r="BX455" s="144"/>
      <c r="BY455" s="144"/>
      <c r="BZ455" s="144"/>
      <c r="CA455" s="144"/>
      <c r="ER455" s="144"/>
      <c r="ES455" s="144"/>
      <c r="ET455" s="144"/>
      <c r="EU455" s="144"/>
      <c r="EV455" s="144"/>
      <c r="EW455" s="144"/>
      <c r="EX455" s="144"/>
      <c r="EY455" s="144"/>
      <c r="EZ455" s="144"/>
      <c r="FA455" s="144"/>
      <c r="FB455" s="144"/>
      <c r="FC455" s="144"/>
      <c r="FD455" s="144"/>
      <c r="FE455" s="144"/>
      <c r="FF455" s="144"/>
      <c r="HW455" s="144"/>
      <c r="HX455" s="144"/>
      <c r="HY455" s="144"/>
      <c r="HZ455" s="144"/>
      <c r="IA455" s="144"/>
      <c r="IB455" s="144"/>
      <c r="IC455" s="144"/>
      <c r="ID455" s="144"/>
      <c r="IE455" s="144"/>
      <c r="IF455" s="144"/>
      <c r="IG455" s="144"/>
      <c r="IH455" s="144"/>
      <c r="II455" s="144"/>
      <c r="IJ455" s="144"/>
      <c r="IK455" s="144"/>
      <c r="LB455" s="144"/>
      <c r="LC455" s="144"/>
      <c r="LD455" s="144"/>
      <c r="LE455" s="144"/>
      <c r="LF455" s="144"/>
      <c r="LG455" s="144"/>
      <c r="LH455" s="144"/>
      <c r="LI455" s="144"/>
      <c r="LJ455" s="144"/>
      <c r="LK455" s="144"/>
      <c r="LL455" s="144"/>
      <c r="LM455" s="144"/>
      <c r="LN455" s="144"/>
      <c r="LO455" s="144"/>
      <c r="LP455" s="144"/>
      <c r="OG455" s="144"/>
      <c r="OH455" s="144"/>
      <c r="OI455" s="144"/>
      <c r="OJ455" s="144"/>
      <c r="OK455" s="144"/>
      <c r="OL455" s="144"/>
      <c r="OM455" s="144"/>
      <c r="ON455" s="144"/>
      <c r="OO455" s="144"/>
      <c r="OP455" s="144"/>
      <c r="OQ455" s="144"/>
      <c r="OR455" s="144"/>
      <c r="OS455" s="144"/>
      <c r="OT455" s="144"/>
      <c r="OU455" s="144"/>
    </row>
    <row r="456" spans="1:411">
      <c r="A456">
        <v>94</v>
      </c>
      <c r="B456">
        <v>931</v>
      </c>
      <c r="C456" t="s">
        <v>85</v>
      </c>
      <c r="D456" t="s">
        <v>862</v>
      </c>
      <c r="E456" s="257" t="s">
        <v>18567</v>
      </c>
      <c r="F456" t="s">
        <v>83</v>
      </c>
      <c r="G456">
        <v>2</v>
      </c>
      <c r="H456">
        <v>656.38199999999995</v>
      </c>
      <c r="I456">
        <v>655.1</v>
      </c>
      <c r="J456">
        <v>653.62699999999995</v>
      </c>
      <c r="K456">
        <v>651.01700000000005</v>
      </c>
      <c r="L456">
        <v>648.28300000000002</v>
      </c>
      <c r="M456" s="258" t="s">
        <v>1348</v>
      </c>
      <c r="N456" s="258" t="s">
        <v>1349</v>
      </c>
      <c r="O456" s="5" t="s">
        <v>1948</v>
      </c>
      <c r="BM456" s="144"/>
      <c r="BN456" s="144"/>
      <c r="BO456" s="144"/>
      <c r="BP456" s="144"/>
      <c r="BQ456" s="144"/>
      <c r="BR456" s="144"/>
      <c r="BS456" s="144"/>
      <c r="BT456" s="144"/>
      <c r="BU456" s="144"/>
      <c r="BV456" s="144"/>
      <c r="BW456" s="144"/>
      <c r="BX456" s="144"/>
      <c r="BY456" s="144"/>
      <c r="BZ456" s="144"/>
      <c r="CA456" s="144"/>
      <c r="ER456" s="144"/>
      <c r="ES456" s="144"/>
      <c r="ET456" s="144"/>
      <c r="EU456" s="144"/>
      <c r="EV456" s="144"/>
      <c r="EW456" s="144"/>
      <c r="EX456" s="144"/>
      <c r="EY456" s="144"/>
      <c r="EZ456" s="144"/>
      <c r="FA456" s="144"/>
      <c r="FB456" s="144"/>
      <c r="FC456" s="144"/>
      <c r="FD456" s="144"/>
      <c r="FE456" s="144"/>
      <c r="FF456" s="144"/>
      <c r="HW456" s="144"/>
      <c r="HX456" s="144"/>
      <c r="HY456" s="144"/>
      <c r="HZ456" s="144"/>
      <c r="IA456" s="144"/>
      <c r="IB456" s="144"/>
      <c r="IC456" s="144"/>
      <c r="ID456" s="144"/>
      <c r="IE456" s="144"/>
      <c r="IF456" s="144"/>
      <c r="IG456" s="144"/>
      <c r="IH456" s="144"/>
      <c r="II456" s="144"/>
      <c r="IJ456" s="144"/>
      <c r="IK456" s="144"/>
      <c r="LB456" s="144"/>
      <c r="LC456" s="144"/>
      <c r="LD456" s="144"/>
      <c r="LE456" s="144"/>
      <c r="LF456" s="144"/>
      <c r="LG456" s="144"/>
      <c r="LH456" s="144"/>
      <c r="LI456" s="144"/>
      <c r="LJ456" s="144"/>
      <c r="LK456" s="144"/>
      <c r="LL456" s="144"/>
      <c r="LM456" s="144"/>
      <c r="LN456" s="144"/>
      <c r="LO456" s="144"/>
      <c r="LP456" s="144"/>
      <c r="OG456" s="144"/>
      <c r="OH456" s="144"/>
      <c r="OI456" s="144"/>
      <c r="OJ456" s="144"/>
      <c r="OK456" s="144"/>
      <c r="OL456" s="144"/>
      <c r="OM456" s="144"/>
      <c r="ON456" s="144"/>
      <c r="OO456" s="144"/>
      <c r="OP456" s="144"/>
      <c r="OQ456" s="144"/>
      <c r="OR456" s="144"/>
      <c r="OS456" s="144"/>
      <c r="OT456" s="144"/>
      <c r="OU456" s="144"/>
    </row>
    <row r="457" spans="1:411">
      <c r="A457">
        <v>95</v>
      </c>
      <c r="B457">
        <v>950</v>
      </c>
      <c r="C457" t="s">
        <v>85</v>
      </c>
      <c r="D457" t="s">
        <v>862</v>
      </c>
      <c r="E457" s="257" t="s">
        <v>18575</v>
      </c>
      <c r="F457" t="s">
        <v>84</v>
      </c>
      <c r="G457">
        <v>2</v>
      </c>
      <c r="H457">
        <v>664.28</v>
      </c>
      <c r="I457">
        <v>662.995</v>
      </c>
      <c r="J457">
        <v>661.32299999999998</v>
      </c>
      <c r="K457">
        <v>659.10500000000002</v>
      </c>
      <c r="L457">
        <v>656.73</v>
      </c>
      <c r="M457" s="258" t="s">
        <v>1348</v>
      </c>
      <c r="N457" s="258" t="s">
        <v>1349</v>
      </c>
      <c r="O457" s="5" t="s">
        <v>1949</v>
      </c>
      <c r="BM457" s="144"/>
      <c r="BN457" s="144"/>
      <c r="BO457" s="144"/>
      <c r="BP457" s="144"/>
      <c r="BQ457" s="144"/>
      <c r="BR457" s="144"/>
      <c r="BS457" s="144"/>
      <c r="BT457" s="144"/>
      <c r="BU457" s="144"/>
      <c r="BV457" s="144"/>
      <c r="BW457" s="144"/>
      <c r="BX457" s="144"/>
      <c r="BY457" s="144"/>
      <c r="BZ457" s="144"/>
      <c r="CA457" s="144"/>
      <c r="ER457" s="144"/>
      <c r="ES457" s="144"/>
      <c r="ET457" s="144"/>
      <c r="EU457" s="144"/>
      <c r="EV457" s="144"/>
      <c r="EW457" s="144"/>
      <c r="EX457" s="144"/>
      <c r="EY457" s="144"/>
      <c r="EZ457" s="144"/>
      <c r="FA457" s="144"/>
      <c r="FB457" s="144"/>
      <c r="FC457" s="144"/>
      <c r="FD457" s="144"/>
      <c r="FE457" s="144"/>
      <c r="FF457" s="144"/>
      <c r="HW457" s="144"/>
      <c r="HX457" s="144"/>
      <c r="HY457" s="144"/>
      <c r="HZ457" s="144"/>
      <c r="IA457" s="144"/>
      <c r="IB457" s="144"/>
      <c r="IC457" s="144"/>
      <c r="ID457" s="144"/>
      <c r="IE457" s="144"/>
      <c r="IF457" s="144"/>
      <c r="IG457" s="144"/>
      <c r="IH457" s="144"/>
      <c r="II457" s="144"/>
      <c r="IJ457" s="144"/>
      <c r="IK457" s="144"/>
      <c r="LB457" s="144"/>
      <c r="LC457" s="144"/>
      <c r="LD457" s="144"/>
      <c r="LE457" s="144"/>
      <c r="LF457" s="144"/>
      <c r="LG457" s="144"/>
      <c r="LH457" s="144"/>
      <c r="LI457" s="144"/>
      <c r="LJ457" s="144"/>
      <c r="LK457" s="144"/>
      <c r="LL457" s="144"/>
      <c r="LM457" s="144"/>
      <c r="LN457" s="144"/>
      <c r="LO457" s="144"/>
      <c r="LP457" s="144"/>
      <c r="OG457" s="144"/>
      <c r="OH457" s="144"/>
      <c r="OI457" s="144"/>
      <c r="OJ457" s="144"/>
      <c r="OK457" s="144"/>
      <c r="OL457" s="144"/>
      <c r="OM457" s="144"/>
      <c r="ON457" s="144"/>
      <c r="OO457" s="144"/>
      <c r="OP457" s="144"/>
      <c r="OQ457" s="144"/>
      <c r="OR457" s="144"/>
      <c r="OS457" s="144"/>
      <c r="OT457" s="144"/>
      <c r="OU457" s="144"/>
    </row>
    <row r="458" spans="1:411">
      <c r="A458">
        <v>89</v>
      </c>
      <c r="B458">
        <v>969</v>
      </c>
      <c r="C458" t="s">
        <v>85</v>
      </c>
      <c r="D458" t="s">
        <v>827</v>
      </c>
      <c r="E458" s="257" t="s">
        <v>688</v>
      </c>
      <c r="F458" t="s">
        <v>83</v>
      </c>
      <c r="G458">
        <v>2</v>
      </c>
      <c r="H458">
        <v>868.55</v>
      </c>
      <c r="I458">
        <v>862.61</v>
      </c>
      <c r="J458">
        <v>854.29399999999998</v>
      </c>
      <c r="K458">
        <v>848.19399999999996</v>
      </c>
      <c r="L458">
        <v>837.83199999999999</v>
      </c>
      <c r="M458" s="258" t="s">
        <v>1182</v>
      </c>
      <c r="N458" s="258" t="s">
        <v>1182</v>
      </c>
      <c r="O458" s="5" t="s">
        <v>1950</v>
      </c>
      <c r="BM458" s="144"/>
      <c r="BN458" s="144"/>
      <c r="BO458" s="144"/>
      <c r="BP458" s="144"/>
      <c r="BQ458" s="144"/>
      <c r="BR458" s="144"/>
      <c r="BS458" s="144"/>
      <c r="BT458" s="144"/>
      <c r="BU458" s="144"/>
      <c r="BV458" s="144"/>
      <c r="BW458" s="144"/>
      <c r="BX458" s="144"/>
      <c r="BY458" s="144"/>
      <c r="BZ458" s="144"/>
      <c r="CA458" s="144"/>
      <c r="ER458" s="144"/>
      <c r="ES458" s="144"/>
      <c r="ET458" s="144"/>
      <c r="EU458" s="144"/>
      <c r="EV458" s="144"/>
      <c r="EW458" s="144"/>
      <c r="EX458" s="144"/>
      <c r="EY458" s="144"/>
      <c r="EZ458" s="144"/>
      <c r="FA458" s="144"/>
      <c r="FB458" s="144"/>
      <c r="FC458" s="144"/>
      <c r="FD458" s="144"/>
      <c r="FE458" s="144"/>
      <c r="FF458" s="144"/>
      <c r="HW458" s="144"/>
      <c r="HX458" s="144"/>
      <c r="HY458" s="144"/>
      <c r="HZ458" s="144"/>
      <c r="IA458" s="144"/>
      <c r="IB458" s="144"/>
      <c r="IC458" s="144"/>
      <c r="ID458" s="144"/>
      <c r="IE458" s="144"/>
      <c r="IF458" s="144"/>
      <c r="IG458" s="144"/>
      <c r="IH458" s="144"/>
      <c r="II458" s="144"/>
      <c r="IJ458" s="144"/>
      <c r="IK458" s="144"/>
      <c r="LB458" s="144"/>
      <c r="LC458" s="144"/>
      <c r="LD458" s="144"/>
      <c r="LE458" s="144"/>
      <c r="LF458" s="144"/>
      <c r="LG458" s="144"/>
      <c r="LH458" s="144"/>
      <c r="LI458" s="144"/>
      <c r="LJ458" s="144"/>
      <c r="LK458" s="144"/>
      <c r="LL458" s="144"/>
      <c r="LM458" s="144"/>
      <c r="LN458" s="144"/>
      <c r="LO458" s="144"/>
      <c r="LP458" s="144"/>
      <c r="OG458" s="144"/>
      <c r="OH458" s="144"/>
      <c r="OI458" s="144"/>
      <c r="OJ458" s="144"/>
      <c r="OK458" s="144"/>
      <c r="OL458" s="144"/>
      <c r="OM458" s="144"/>
      <c r="ON458" s="144"/>
      <c r="OO458" s="144"/>
      <c r="OP458" s="144"/>
      <c r="OQ458" s="144"/>
      <c r="OR458" s="144"/>
      <c r="OS458" s="144"/>
      <c r="OT458" s="144"/>
      <c r="OU458" s="144"/>
    </row>
    <row r="459" spans="1:411">
      <c r="A459">
        <v>89</v>
      </c>
      <c r="B459">
        <v>974</v>
      </c>
      <c r="C459" t="s">
        <v>85</v>
      </c>
      <c r="D459" t="s">
        <v>827</v>
      </c>
      <c r="E459" s="257" t="s">
        <v>493</v>
      </c>
      <c r="F459" t="s">
        <v>83</v>
      </c>
      <c r="G459">
        <v>2</v>
      </c>
      <c r="H459">
        <v>862.41</v>
      </c>
      <c r="I459">
        <v>856.52200000000005</v>
      </c>
      <c r="J459">
        <v>848.19399999999996</v>
      </c>
      <c r="K459">
        <v>841.56200000000001</v>
      </c>
      <c r="L459">
        <v>831.99800000000005</v>
      </c>
      <c r="M459" s="258" t="s">
        <v>1182</v>
      </c>
      <c r="N459" s="258" t="s">
        <v>1182</v>
      </c>
      <c r="O459" s="5" t="s">
        <v>1951</v>
      </c>
      <c r="BM459" s="144"/>
      <c r="BN459" s="144"/>
      <c r="BO459" s="144"/>
      <c r="BP459" s="144"/>
      <c r="BQ459" s="144"/>
      <c r="BR459" s="144"/>
      <c r="BS459" s="144"/>
      <c r="BT459" s="144"/>
      <c r="BU459" s="144"/>
      <c r="BV459" s="144"/>
      <c r="BW459" s="144"/>
      <c r="BX459" s="144"/>
      <c r="BY459" s="144"/>
      <c r="BZ459" s="144"/>
      <c r="CA459" s="144"/>
      <c r="ER459" s="144"/>
      <c r="ES459" s="144"/>
      <c r="ET459" s="144"/>
      <c r="EU459" s="144"/>
      <c r="EV459" s="144"/>
      <c r="EW459" s="144"/>
      <c r="EX459" s="144"/>
      <c r="EY459" s="144"/>
      <c r="EZ459" s="144"/>
      <c r="FA459" s="144"/>
      <c r="FB459" s="144"/>
      <c r="FC459" s="144"/>
      <c r="FD459" s="144"/>
      <c r="FE459" s="144"/>
      <c r="FF459" s="144"/>
      <c r="HW459" s="144"/>
      <c r="HX459" s="144"/>
      <c r="HY459" s="144"/>
      <c r="HZ459" s="144"/>
      <c r="IA459" s="144"/>
      <c r="IB459" s="144"/>
      <c r="IC459" s="144"/>
      <c r="ID459" s="144"/>
      <c r="IE459" s="144"/>
      <c r="IF459" s="144"/>
      <c r="IG459" s="144"/>
      <c r="IH459" s="144"/>
      <c r="II459" s="144"/>
      <c r="IJ459" s="144"/>
      <c r="IK459" s="144"/>
      <c r="LB459" s="144"/>
      <c r="LC459" s="144"/>
      <c r="LD459" s="144"/>
      <c r="LE459" s="144"/>
      <c r="LF459" s="144"/>
      <c r="LG459" s="144"/>
      <c r="LH459" s="144"/>
      <c r="LI459" s="144"/>
      <c r="LJ459" s="144"/>
      <c r="LK459" s="144"/>
      <c r="LL459" s="144"/>
      <c r="LM459" s="144"/>
      <c r="LN459" s="144"/>
      <c r="LO459" s="144"/>
      <c r="LP459" s="144"/>
      <c r="OG459" s="144"/>
      <c r="OH459" s="144"/>
      <c r="OI459" s="144"/>
      <c r="OJ459" s="144"/>
      <c r="OK459" s="144"/>
      <c r="OL459" s="144"/>
      <c r="OM459" s="144"/>
      <c r="ON459" s="144"/>
      <c r="OO459" s="144"/>
      <c r="OP459" s="144"/>
      <c r="OQ459" s="144"/>
      <c r="OR459" s="144"/>
      <c r="OS459" s="144"/>
      <c r="OT459" s="144"/>
      <c r="OU459" s="144"/>
    </row>
    <row r="460" spans="1:411">
      <c r="A460">
        <v>92</v>
      </c>
      <c r="B460">
        <v>986</v>
      </c>
      <c r="C460" t="s">
        <v>85</v>
      </c>
      <c r="D460" t="s">
        <v>827</v>
      </c>
      <c r="E460" s="257" t="s">
        <v>1093</v>
      </c>
      <c r="F460" t="s">
        <v>84</v>
      </c>
      <c r="G460">
        <v>2</v>
      </c>
      <c r="H460">
        <v>854.28</v>
      </c>
      <c r="I460">
        <v>848.79</v>
      </c>
      <c r="J460">
        <v>841.45500000000004</v>
      </c>
      <c r="K460">
        <v>836.26499999999999</v>
      </c>
      <c r="L460">
        <v>825.83</v>
      </c>
      <c r="M460" s="258" t="s">
        <v>1182</v>
      </c>
      <c r="N460" s="258" t="s">
        <v>1182</v>
      </c>
      <c r="O460" s="5" t="s">
        <v>1952</v>
      </c>
      <c r="BM460" s="144"/>
      <c r="BN460" s="144"/>
      <c r="BO460" s="144"/>
      <c r="BP460" s="144"/>
      <c r="BQ460" s="144"/>
      <c r="BR460" s="144"/>
      <c r="BS460" s="144"/>
      <c r="BT460" s="144"/>
      <c r="BU460" s="144"/>
      <c r="BV460" s="144"/>
      <c r="BW460" s="144"/>
      <c r="BX460" s="144"/>
      <c r="BY460" s="144"/>
      <c r="BZ460" s="144"/>
      <c r="CA460" s="144"/>
      <c r="ER460" s="144"/>
      <c r="ES460" s="144"/>
      <c r="ET460" s="144"/>
      <c r="EU460" s="144"/>
      <c r="EV460" s="144"/>
      <c r="EW460" s="144"/>
      <c r="EX460" s="144"/>
      <c r="EY460" s="144"/>
      <c r="EZ460" s="144"/>
      <c r="FA460" s="144"/>
      <c r="FB460" s="144"/>
      <c r="FC460" s="144"/>
      <c r="FD460" s="144"/>
      <c r="FE460" s="144"/>
      <c r="FF460" s="144"/>
      <c r="HW460" s="144"/>
      <c r="HX460" s="144"/>
      <c r="HY460" s="144"/>
      <c r="HZ460" s="144"/>
      <c r="IA460" s="144"/>
      <c r="IB460" s="144"/>
      <c r="IC460" s="144"/>
      <c r="ID460" s="144"/>
      <c r="IE460" s="144"/>
      <c r="IF460" s="144"/>
      <c r="IG460" s="144"/>
      <c r="IH460" s="144"/>
      <c r="II460" s="144"/>
      <c r="IJ460" s="144"/>
      <c r="IK460" s="144"/>
      <c r="LB460" s="144"/>
      <c r="LC460" s="144"/>
      <c r="LD460" s="144"/>
      <c r="LE460" s="144"/>
      <c r="LF460" s="144"/>
      <c r="LG460" s="144"/>
      <c r="LH460" s="144"/>
      <c r="LI460" s="144"/>
      <c r="LJ460" s="144"/>
      <c r="LK460" s="144"/>
      <c r="LL460" s="144"/>
      <c r="LM460" s="144"/>
      <c r="LN460" s="144"/>
      <c r="LO460" s="144"/>
      <c r="LP460" s="144"/>
      <c r="OG460" s="144"/>
      <c r="OH460" s="144"/>
      <c r="OI460" s="144"/>
      <c r="OJ460" s="144"/>
      <c r="OK460" s="144"/>
      <c r="OL460" s="144"/>
      <c r="OM460" s="144"/>
      <c r="ON460" s="144"/>
      <c r="OO460" s="144"/>
      <c r="OP460" s="144"/>
      <c r="OQ460" s="144"/>
      <c r="OR460" s="144"/>
      <c r="OS460" s="144"/>
      <c r="OT460" s="144"/>
      <c r="OU460" s="144"/>
    </row>
    <row r="461" spans="1:411">
      <c r="A461">
        <v>91</v>
      </c>
      <c r="B461">
        <v>983</v>
      </c>
      <c r="C461" t="s">
        <v>85</v>
      </c>
      <c r="D461" t="s">
        <v>827</v>
      </c>
      <c r="E461" s="257" t="s">
        <v>121</v>
      </c>
      <c r="F461" t="s">
        <v>84</v>
      </c>
      <c r="G461">
        <v>2</v>
      </c>
      <c r="H461">
        <v>858.88499999999999</v>
      </c>
      <c r="I461">
        <v>854.77</v>
      </c>
      <c r="J461">
        <v>847.38</v>
      </c>
      <c r="K461">
        <v>841.36500000000001</v>
      </c>
      <c r="L461">
        <v>831.58</v>
      </c>
      <c r="M461" s="258" t="s">
        <v>1182</v>
      </c>
      <c r="N461" s="258" t="s">
        <v>1182</v>
      </c>
      <c r="O461" s="5" t="s">
        <v>1953</v>
      </c>
      <c r="BM461" s="144"/>
      <c r="BN461" s="144"/>
      <c r="BO461" s="144"/>
      <c r="BP461" s="144"/>
      <c r="BQ461" s="144"/>
      <c r="BR461" s="144"/>
      <c r="BS461" s="144"/>
      <c r="BT461" s="144"/>
      <c r="BU461" s="144"/>
      <c r="BV461" s="144"/>
      <c r="BW461" s="144"/>
      <c r="BX461" s="144"/>
      <c r="BY461" s="144"/>
      <c r="BZ461" s="144"/>
      <c r="CA461" s="144"/>
      <c r="ER461" s="144"/>
      <c r="ES461" s="144"/>
      <c r="ET461" s="144"/>
      <c r="EU461" s="144"/>
      <c r="EV461" s="144"/>
      <c r="EW461" s="144"/>
      <c r="EX461" s="144"/>
      <c r="EY461" s="144"/>
      <c r="EZ461" s="144"/>
      <c r="FA461" s="144"/>
      <c r="FB461" s="144"/>
      <c r="FC461" s="144"/>
      <c r="FD461" s="144"/>
      <c r="FE461" s="144"/>
      <c r="FF461" s="144"/>
      <c r="HW461" s="144"/>
      <c r="HX461" s="144"/>
      <c r="HY461" s="144"/>
      <c r="HZ461" s="144"/>
      <c r="IA461" s="144"/>
      <c r="IB461" s="144"/>
      <c r="IC461" s="144"/>
      <c r="ID461" s="144"/>
      <c r="IE461" s="144"/>
      <c r="IF461" s="144"/>
      <c r="IG461" s="144"/>
      <c r="IH461" s="144"/>
      <c r="II461" s="144"/>
      <c r="IJ461" s="144"/>
      <c r="IK461" s="144"/>
      <c r="LB461" s="144"/>
      <c r="LC461" s="144"/>
      <c r="LD461" s="144"/>
      <c r="LE461" s="144"/>
      <c r="LF461" s="144"/>
      <c r="LG461" s="144"/>
      <c r="LH461" s="144"/>
      <c r="LI461" s="144"/>
      <c r="LJ461" s="144"/>
      <c r="LK461" s="144"/>
      <c r="LL461" s="144"/>
      <c r="LM461" s="144"/>
      <c r="LN461" s="144"/>
      <c r="LO461" s="144"/>
      <c r="LP461" s="144"/>
      <c r="OG461" s="144"/>
      <c r="OH461" s="144"/>
      <c r="OI461" s="144"/>
      <c r="OJ461" s="144"/>
      <c r="OK461" s="144"/>
      <c r="OL461" s="144"/>
      <c r="OM461" s="144"/>
      <c r="ON461" s="144"/>
      <c r="OO461" s="144"/>
      <c r="OP461" s="144"/>
      <c r="OQ461" s="144"/>
      <c r="OR461" s="144"/>
      <c r="OS461" s="144"/>
      <c r="OT461" s="144"/>
      <c r="OU461" s="144"/>
    </row>
    <row r="462" spans="1:411">
      <c r="A462">
        <v>91</v>
      </c>
      <c r="B462">
        <v>985</v>
      </c>
      <c r="C462" t="s">
        <v>85</v>
      </c>
      <c r="D462" t="s">
        <v>827</v>
      </c>
      <c r="E462" s="257" t="s">
        <v>836</v>
      </c>
      <c r="F462" t="s">
        <v>84</v>
      </c>
      <c r="G462">
        <v>2</v>
      </c>
      <c r="H462">
        <v>853.92</v>
      </c>
      <c r="I462">
        <v>849.28</v>
      </c>
      <c r="J462">
        <v>841.19</v>
      </c>
      <c r="K462">
        <v>834.625</v>
      </c>
      <c r="L462">
        <v>826.63499999999999</v>
      </c>
      <c r="M462" s="258" t="s">
        <v>1182</v>
      </c>
      <c r="N462" s="258" t="s">
        <v>1182</v>
      </c>
      <c r="O462" s="5" t="s">
        <v>1954</v>
      </c>
      <c r="BM462" s="144"/>
      <c r="BN462" s="144"/>
      <c r="BO462" s="144"/>
      <c r="BP462" s="144"/>
      <c r="BQ462" s="144"/>
      <c r="BR462" s="144"/>
      <c r="BS462" s="144"/>
      <c r="BT462" s="144"/>
      <c r="BU462" s="144"/>
      <c r="BV462" s="144"/>
      <c r="BW462" s="144"/>
      <c r="BX462" s="144"/>
      <c r="BY462" s="144"/>
      <c r="BZ462" s="144"/>
      <c r="CA462" s="144"/>
      <c r="ER462" s="144"/>
      <c r="ES462" s="144"/>
      <c r="ET462" s="144"/>
      <c r="EU462" s="144"/>
      <c r="EV462" s="144"/>
      <c r="EW462" s="144"/>
      <c r="EX462" s="144"/>
      <c r="EY462" s="144"/>
      <c r="EZ462" s="144"/>
      <c r="FA462" s="144"/>
      <c r="FB462" s="144"/>
      <c r="FC462" s="144"/>
      <c r="FD462" s="144"/>
      <c r="FE462" s="144"/>
      <c r="FF462" s="144"/>
      <c r="HW462" s="144"/>
      <c r="HX462" s="144"/>
      <c r="HY462" s="144"/>
      <c r="HZ462" s="144"/>
      <c r="IA462" s="144"/>
      <c r="IB462" s="144"/>
      <c r="IC462" s="144"/>
      <c r="ID462" s="144"/>
      <c r="IE462" s="144"/>
      <c r="IF462" s="144"/>
      <c r="IG462" s="144"/>
      <c r="IH462" s="144"/>
      <c r="II462" s="144"/>
      <c r="IJ462" s="144"/>
      <c r="IK462" s="144"/>
      <c r="LB462" s="144"/>
      <c r="LC462" s="144"/>
      <c r="LD462" s="144"/>
      <c r="LE462" s="144"/>
      <c r="LF462" s="144"/>
      <c r="LG462" s="144"/>
      <c r="LH462" s="144"/>
      <c r="LI462" s="144"/>
      <c r="LJ462" s="144"/>
      <c r="LK462" s="144"/>
      <c r="LL462" s="144"/>
      <c r="LM462" s="144"/>
      <c r="LN462" s="144"/>
      <c r="LO462" s="144"/>
      <c r="LP462" s="144"/>
      <c r="OG462" s="144"/>
      <c r="OH462" s="144"/>
      <c r="OI462" s="144"/>
      <c r="OJ462" s="144"/>
      <c r="OK462" s="144"/>
      <c r="OL462" s="144"/>
      <c r="OM462" s="144"/>
      <c r="ON462" s="144"/>
      <c r="OO462" s="144"/>
      <c r="OP462" s="144"/>
      <c r="OQ462" s="144"/>
      <c r="OR462" s="144"/>
      <c r="OS462" s="144"/>
      <c r="OT462" s="144"/>
      <c r="OU462" s="144"/>
    </row>
    <row r="463" spans="1:411">
      <c r="A463">
        <v>91</v>
      </c>
      <c r="B463">
        <v>989</v>
      </c>
      <c r="C463" t="s">
        <v>85</v>
      </c>
      <c r="D463" t="s">
        <v>827</v>
      </c>
      <c r="E463" s="257" t="s">
        <v>835</v>
      </c>
      <c r="F463" t="s">
        <v>84</v>
      </c>
      <c r="G463">
        <v>2</v>
      </c>
      <c r="H463">
        <v>851.02499999999998</v>
      </c>
      <c r="I463">
        <v>847.03</v>
      </c>
      <c r="J463">
        <v>838.245</v>
      </c>
      <c r="K463">
        <v>832.23</v>
      </c>
      <c r="L463">
        <v>824.41499999999996</v>
      </c>
      <c r="M463" s="258" t="s">
        <v>1182</v>
      </c>
      <c r="N463" s="258" t="s">
        <v>1182</v>
      </c>
      <c r="O463" s="5" t="s">
        <v>1955</v>
      </c>
      <c r="BM463" s="144"/>
      <c r="BN463" s="144"/>
      <c r="BO463" s="144"/>
      <c r="BP463" s="144"/>
      <c r="BQ463" s="144"/>
      <c r="BR463" s="144"/>
      <c r="BS463" s="144"/>
      <c r="BT463" s="144"/>
      <c r="BU463" s="144"/>
      <c r="BV463" s="144"/>
      <c r="BW463" s="144"/>
      <c r="BX463" s="144"/>
      <c r="BY463" s="144"/>
      <c r="BZ463" s="144"/>
      <c r="CA463" s="144"/>
      <c r="ER463" s="144"/>
      <c r="ES463" s="144"/>
      <c r="ET463" s="144"/>
      <c r="EU463" s="144"/>
      <c r="EV463" s="144"/>
      <c r="EW463" s="144"/>
      <c r="EX463" s="144"/>
      <c r="EY463" s="144"/>
      <c r="EZ463" s="144"/>
      <c r="FA463" s="144"/>
      <c r="FB463" s="144"/>
      <c r="FC463" s="144"/>
      <c r="FD463" s="144"/>
      <c r="FE463" s="144"/>
      <c r="FF463" s="144"/>
      <c r="HW463" s="144"/>
      <c r="HX463" s="144"/>
      <c r="HY463" s="144"/>
      <c r="HZ463" s="144"/>
      <c r="IA463" s="144"/>
      <c r="IB463" s="144"/>
      <c r="IC463" s="144"/>
      <c r="ID463" s="144"/>
      <c r="IE463" s="144"/>
      <c r="IF463" s="144"/>
      <c r="IG463" s="144"/>
      <c r="IH463" s="144"/>
      <c r="II463" s="144"/>
      <c r="IJ463" s="144"/>
      <c r="IK463" s="144"/>
      <c r="LB463" s="144"/>
      <c r="LC463" s="144"/>
      <c r="LD463" s="144"/>
      <c r="LE463" s="144"/>
      <c r="LF463" s="144"/>
      <c r="LG463" s="144"/>
      <c r="LH463" s="144"/>
      <c r="LI463" s="144"/>
      <c r="LJ463" s="144"/>
      <c r="LK463" s="144"/>
      <c r="LL463" s="144"/>
      <c r="LM463" s="144"/>
      <c r="LN463" s="144"/>
      <c r="LO463" s="144"/>
      <c r="LP463" s="144"/>
      <c r="OG463" s="144"/>
      <c r="OH463" s="144"/>
      <c r="OI463" s="144"/>
      <c r="OJ463" s="144"/>
      <c r="OK463" s="144"/>
      <c r="OL463" s="144"/>
      <c r="OM463" s="144"/>
      <c r="ON463" s="144"/>
      <c r="OO463" s="144"/>
      <c r="OP463" s="144"/>
      <c r="OQ463" s="144"/>
      <c r="OR463" s="144"/>
      <c r="OS463" s="144"/>
      <c r="OT463" s="144"/>
      <c r="OU463" s="144"/>
    </row>
    <row r="464" spans="1:411">
      <c r="A464">
        <v>124</v>
      </c>
      <c r="B464">
        <v>1017</v>
      </c>
      <c r="C464" t="s">
        <v>85</v>
      </c>
      <c r="D464" t="s">
        <v>1207</v>
      </c>
      <c r="E464" s="257" t="s">
        <v>18598</v>
      </c>
      <c r="F464" t="s">
        <v>83</v>
      </c>
      <c r="G464">
        <v>2</v>
      </c>
      <c r="H464">
        <v>897.96500000000003</v>
      </c>
      <c r="I464">
        <v>894.66600000000005</v>
      </c>
      <c r="J464">
        <v>890.2</v>
      </c>
      <c r="K464">
        <v>884.82299999999998</v>
      </c>
      <c r="L464">
        <v>882.024</v>
      </c>
      <c r="M464" s="258" t="s">
        <v>1350</v>
      </c>
      <c r="N464" s="258" t="s">
        <v>1351</v>
      </c>
      <c r="O464" s="5" t="s">
        <v>1956</v>
      </c>
      <c r="BM464" s="144"/>
      <c r="BN464" s="144"/>
      <c r="BO464" s="144"/>
      <c r="BP464" s="144"/>
      <c r="BQ464" s="144"/>
      <c r="BR464" s="144"/>
      <c r="BS464" s="144"/>
      <c r="BT464" s="144"/>
      <c r="BU464" s="144"/>
      <c r="BV464" s="144"/>
      <c r="BW464" s="144"/>
      <c r="BX464" s="144"/>
      <c r="BY464" s="144"/>
      <c r="BZ464" s="144"/>
      <c r="CA464" s="144"/>
      <c r="ER464" s="144"/>
      <c r="ES464" s="144"/>
      <c r="ET464" s="144"/>
      <c r="EU464" s="144"/>
      <c r="EV464" s="144"/>
      <c r="EW464" s="144"/>
      <c r="EX464" s="144"/>
      <c r="EY464" s="144"/>
      <c r="EZ464" s="144"/>
      <c r="FA464" s="144"/>
      <c r="FB464" s="144"/>
      <c r="FC464" s="144"/>
      <c r="FD464" s="144"/>
      <c r="FE464" s="144"/>
      <c r="FF464" s="144"/>
      <c r="HW464" s="144"/>
      <c r="HX464" s="144"/>
      <c r="HY464" s="144"/>
      <c r="HZ464" s="144"/>
      <c r="IA464" s="144"/>
      <c r="IB464" s="144"/>
      <c r="IC464" s="144"/>
      <c r="ID464" s="144"/>
      <c r="IE464" s="144"/>
      <c r="IF464" s="144"/>
      <c r="IG464" s="144"/>
      <c r="IH464" s="144"/>
      <c r="II464" s="144"/>
      <c r="IJ464" s="144"/>
      <c r="IK464" s="144"/>
      <c r="LB464" s="144"/>
      <c r="LC464" s="144"/>
      <c r="LD464" s="144"/>
      <c r="LE464" s="144"/>
      <c r="LF464" s="144"/>
      <c r="LG464" s="144"/>
      <c r="LH464" s="144"/>
      <c r="LI464" s="144"/>
      <c r="LJ464" s="144"/>
      <c r="LK464" s="144"/>
      <c r="LL464" s="144"/>
      <c r="LM464" s="144"/>
      <c r="LN464" s="144"/>
      <c r="LO464" s="144"/>
      <c r="LP464" s="144"/>
      <c r="OG464" s="144"/>
      <c r="OH464" s="144"/>
      <c r="OI464" s="144"/>
      <c r="OJ464" s="144"/>
      <c r="OK464" s="144"/>
      <c r="OL464" s="144"/>
      <c r="OM464" s="144"/>
      <c r="ON464" s="144"/>
      <c r="OO464" s="144"/>
      <c r="OP464" s="144"/>
      <c r="OQ464" s="144"/>
      <c r="OR464" s="144"/>
      <c r="OS464" s="144"/>
      <c r="OT464" s="144"/>
      <c r="OU464" s="144"/>
    </row>
    <row r="465" spans="1:411">
      <c r="A465">
        <v>125</v>
      </c>
      <c r="B465">
        <v>1001</v>
      </c>
      <c r="C465" t="s">
        <v>85</v>
      </c>
      <c r="D465" t="s">
        <v>1207</v>
      </c>
      <c r="E465" s="257" t="s">
        <v>1398</v>
      </c>
      <c r="F465" t="s">
        <v>83</v>
      </c>
      <c r="G465">
        <v>2</v>
      </c>
      <c r="H465">
        <v>890.36400000000003</v>
      </c>
      <c r="I465">
        <v>887.63599999999997</v>
      </c>
      <c r="J465">
        <v>883.64200000000005</v>
      </c>
      <c r="K465">
        <v>879.23900000000003</v>
      </c>
      <c r="L465">
        <v>876.21600000000001</v>
      </c>
      <c r="M465" s="258" t="s">
        <v>1350</v>
      </c>
      <c r="N465" s="258" t="s">
        <v>1351</v>
      </c>
      <c r="O465" s="5" t="s">
        <v>1957</v>
      </c>
      <c r="BM465" s="144"/>
      <c r="BN465" s="144"/>
      <c r="BO465" s="144"/>
      <c r="BP465" s="144"/>
      <c r="BQ465" s="144"/>
      <c r="BR465" s="144"/>
      <c r="BS465" s="144"/>
      <c r="BT465" s="144"/>
      <c r="BU465" s="144"/>
      <c r="BV465" s="144"/>
      <c r="BW465" s="144"/>
      <c r="BX465" s="144"/>
      <c r="BY465" s="144"/>
      <c r="BZ465" s="144"/>
      <c r="CA465" s="144"/>
      <c r="ER465" s="144"/>
      <c r="ES465" s="144"/>
      <c r="ET465" s="144"/>
      <c r="EU465" s="144"/>
      <c r="EV465" s="144"/>
      <c r="EW465" s="144"/>
      <c r="EX465" s="144"/>
      <c r="EY465" s="144"/>
      <c r="EZ465" s="144"/>
      <c r="FA465" s="144"/>
      <c r="FB465" s="144"/>
      <c r="FC465" s="144"/>
      <c r="FD465" s="144"/>
      <c r="FE465" s="144"/>
      <c r="FF465" s="144"/>
      <c r="HW465" s="144"/>
      <c r="HX465" s="144"/>
      <c r="HY465" s="144"/>
      <c r="HZ465" s="144"/>
      <c r="IA465" s="144"/>
      <c r="IB465" s="144"/>
      <c r="IC465" s="144"/>
      <c r="ID465" s="144"/>
      <c r="IE465" s="144"/>
      <c r="IF465" s="144"/>
      <c r="IG465" s="144"/>
      <c r="IH465" s="144"/>
      <c r="II465" s="144"/>
      <c r="IJ465" s="144"/>
      <c r="IK465" s="144"/>
      <c r="LB465" s="144"/>
      <c r="LC465" s="144"/>
      <c r="LD465" s="144"/>
      <c r="LE465" s="144"/>
      <c r="LF465" s="144"/>
      <c r="LG465" s="144"/>
      <c r="LH465" s="144"/>
      <c r="LI465" s="144"/>
      <c r="LJ465" s="144"/>
      <c r="LK465" s="144"/>
      <c r="LL465" s="144"/>
      <c r="LM465" s="144"/>
      <c r="LN465" s="144"/>
      <c r="LO465" s="144"/>
      <c r="LP465" s="144"/>
      <c r="OG465" s="144"/>
      <c r="OH465" s="144"/>
      <c r="OI465" s="144"/>
      <c r="OJ465" s="144"/>
      <c r="OK465" s="144"/>
      <c r="OL465" s="144"/>
      <c r="OM465" s="144"/>
      <c r="ON465" s="144"/>
      <c r="OO465" s="144"/>
      <c r="OP465" s="144"/>
      <c r="OQ465" s="144"/>
      <c r="OR465" s="144"/>
      <c r="OS465" s="144"/>
      <c r="OT465" s="144"/>
      <c r="OU465" s="144"/>
    </row>
    <row r="466" spans="1:411">
      <c r="A466">
        <v>124</v>
      </c>
      <c r="B466">
        <v>1002</v>
      </c>
      <c r="C466" t="s">
        <v>85</v>
      </c>
      <c r="D466" t="s">
        <v>1207</v>
      </c>
      <c r="E466" s="257" t="s">
        <v>18592</v>
      </c>
      <c r="F466" t="s">
        <v>83</v>
      </c>
      <c r="G466">
        <v>2</v>
      </c>
      <c r="H466">
        <v>894.66600000000005</v>
      </c>
      <c r="I466">
        <v>892.04399999999998</v>
      </c>
      <c r="J466">
        <v>887.98500000000001</v>
      </c>
      <c r="K466">
        <v>882.95</v>
      </c>
      <c r="L466">
        <v>880.22299999999996</v>
      </c>
      <c r="M466" s="258" t="s">
        <v>1350</v>
      </c>
      <c r="N466" s="258" t="s">
        <v>1351</v>
      </c>
      <c r="O466" s="5" t="s">
        <v>1958</v>
      </c>
      <c r="BM466" s="144"/>
      <c r="BN466" s="144"/>
      <c r="BO466" s="144"/>
      <c r="BP466" s="144"/>
      <c r="BQ466" s="144"/>
      <c r="BR466" s="144"/>
      <c r="BS466" s="144"/>
      <c r="BT466" s="144"/>
      <c r="BU466" s="144"/>
      <c r="BV466" s="144"/>
      <c r="BW466" s="144"/>
      <c r="BX466" s="144"/>
      <c r="BY466" s="144"/>
      <c r="BZ466" s="144"/>
      <c r="CA466" s="144"/>
      <c r="ER466" s="144"/>
      <c r="ES466" s="144"/>
      <c r="ET466" s="144"/>
      <c r="EU466" s="144"/>
      <c r="EV466" s="144"/>
      <c r="EW466" s="144"/>
      <c r="EX466" s="144"/>
      <c r="EY466" s="144"/>
      <c r="EZ466" s="144"/>
      <c r="FA466" s="144"/>
      <c r="FB466" s="144"/>
      <c r="FC466" s="144"/>
      <c r="FD466" s="144"/>
      <c r="FE466" s="144"/>
      <c r="FF466" s="144"/>
      <c r="HW466" s="144"/>
      <c r="HX466" s="144"/>
      <c r="HY466" s="144"/>
      <c r="HZ466" s="144"/>
      <c r="IA466" s="144"/>
      <c r="IB466" s="144"/>
      <c r="IC466" s="144"/>
      <c r="ID466" s="144"/>
      <c r="IE466" s="144"/>
      <c r="IF466" s="144"/>
      <c r="IG466" s="144"/>
      <c r="IH466" s="144"/>
      <c r="II466" s="144"/>
      <c r="IJ466" s="144"/>
      <c r="IK466" s="144"/>
      <c r="LB466" s="144"/>
      <c r="LC466" s="144"/>
      <c r="LD466" s="144"/>
      <c r="LE466" s="144"/>
      <c r="LF466" s="144"/>
      <c r="LG466" s="144"/>
      <c r="LH466" s="144"/>
      <c r="LI466" s="144"/>
      <c r="LJ466" s="144"/>
      <c r="LK466" s="144"/>
      <c r="LL466" s="144"/>
      <c r="LM466" s="144"/>
      <c r="LN466" s="144"/>
      <c r="LO466" s="144"/>
      <c r="LP466" s="144"/>
      <c r="OG466" s="144"/>
      <c r="OH466" s="144"/>
      <c r="OI466" s="144"/>
      <c r="OJ466" s="144"/>
      <c r="OK466" s="144"/>
      <c r="OL466" s="144"/>
      <c r="OM466" s="144"/>
      <c r="ON466" s="144"/>
      <c r="OO466" s="144"/>
      <c r="OP466" s="144"/>
      <c r="OQ466" s="144"/>
      <c r="OR466" s="144"/>
      <c r="OS466" s="144"/>
      <c r="OT466" s="144"/>
      <c r="OU466" s="144"/>
    </row>
    <row r="467" spans="1:411">
      <c r="A467">
        <v>124</v>
      </c>
      <c r="B467">
        <v>1012</v>
      </c>
      <c r="C467" t="s">
        <v>85</v>
      </c>
      <c r="D467" t="s">
        <v>1207</v>
      </c>
      <c r="E467" s="257" t="s">
        <v>18596</v>
      </c>
      <c r="F467" t="s">
        <v>83</v>
      </c>
      <c r="G467">
        <v>2</v>
      </c>
      <c r="H467">
        <v>891.58299999999997</v>
      </c>
      <c r="I467">
        <v>887.82500000000005</v>
      </c>
      <c r="J467">
        <v>882.80499999999995</v>
      </c>
      <c r="K467">
        <v>878.44500000000005</v>
      </c>
      <c r="L467">
        <v>875.88699999999994</v>
      </c>
      <c r="M467" s="258" t="s">
        <v>1350</v>
      </c>
      <c r="N467" s="258" t="s">
        <v>1351</v>
      </c>
      <c r="O467" s="5" t="s">
        <v>1959</v>
      </c>
      <c r="BM467" s="144"/>
      <c r="BN467" s="144"/>
      <c r="BO467" s="144"/>
      <c r="BP467" s="144"/>
      <c r="BQ467" s="144"/>
      <c r="BR467" s="144"/>
      <c r="BS467" s="144"/>
      <c r="BT467" s="144"/>
      <c r="BU467" s="144"/>
      <c r="BV467" s="144"/>
      <c r="BW467" s="144"/>
      <c r="BX467" s="144"/>
      <c r="BY467" s="144"/>
      <c r="BZ467" s="144"/>
      <c r="CA467" s="144"/>
      <c r="ER467" s="144"/>
      <c r="ES467" s="144"/>
      <c r="ET467" s="144"/>
      <c r="EU467" s="144"/>
      <c r="EV467" s="144"/>
      <c r="EW467" s="144"/>
      <c r="EX467" s="144"/>
      <c r="EY467" s="144"/>
      <c r="EZ467" s="144"/>
      <c r="FA467" s="144"/>
      <c r="FB467" s="144"/>
      <c r="FC467" s="144"/>
      <c r="FD467" s="144"/>
      <c r="FE467" s="144"/>
      <c r="FF467" s="144"/>
      <c r="HW467" s="144"/>
      <c r="HX467" s="144"/>
      <c r="HY467" s="144"/>
      <c r="HZ467" s="144"/>
      <c r="IA467" s="144"/>
      <c r="IB467" s="144"/>
      <c r="IC467" s="144"/>
      <c r="ID467" s="144"/>
      <c r="IE467" s="144"/>
      <c r="IF467" s="144"/>
      <c r="IG467" s="144"/>
      <c r="IH467" s="144"/>
      <c r="II467" s="144"/>
      <c r="IJ467" s="144"/>
      <c r="IK467" s="144"/>
      <c r="LB467" s="144"/>
      <c r="LC467" s="144"/>
      <c r="LD467" s="144"/>
      <c r="LE467" s="144"/>
      <c r="LF467" s="144"/>
      <c r="LG467" s="144"/>
      <c r="LH467" s="144"/>
      <c r="LI467" s="144"/>
      <c r="LJ467" s="144"/>
      <c r="LK467" s="144"/>
      <c r="LL467" s="144"/>
      <c r="LM467" s="144"/>
      <c r="LN467" s="144"/>
      <c r="LO467" s="144"/>
      <c r="LP467" s="144"/>
      <c r="OG467" s="144"/>
      <c r="OH467" s="144"/>
      <c r="OI467" s="144"/>
      <c r="OJ467" s="144"/>
      <c r="OK467" s="144"/>
      <c r="OL467" s="144"/>
      <c r="OM467" s="144"/>
      <c r="ON467" s="144"/>
      <c r="OO467" s="144"/>
      <c r="OP467" s="144"/>
      <c r="OQ467" s="144"/>
      <c r="OR467" s="144"/>
      <c r="OS467" s="144"/>
      <c r="OT467" s="144"/>
      <c r="OU467" s="144"/>
    </row>
    <row r="468" spans="1:411">
      <c r="A468">
        <v>124</v>
      </c>
      <c r="B468">
        <v>1004</v>
      </c>
      <c r="C468" t="s">
        <v>85</v>
      </c>
      <c r="D468" t="s">
        <v>1207</v>
      </c>
      <c r="E468" s="257" t="s">
        <v>509</v>
      </c>
      <c r="F468" t="s">
        <v>83</v>
      </c>
      <c r="G468">
        <v>2</v>
      </c>
      <c r="H468">
        <v>888.58900000000006</v>
      </c>
      <c r="I468">
        <v>884.82299999999998</v>
      </c>
      <c r="J468">
        <v>880.04300000000001</v>
      </c>
      <c r="K468">
        <v>875.88699999999994</v>
      </c>
      <c r="L468">
        <v>873.37</v>
      </c>
      <c r="M468" s="258" t="s">
        <v>1350</v>
      </c>
      <c r="N468" s="258" t="s">
        <v>1351</v>
      </c>
      <c r="O468" s="5" t="s">
        <v>1960</v>
      </c>
      <c r="BM468" s="144"/>
      <c r="BN468" s="144"/>
      <c r="BO468" s="144"/>
      <c r="BP468" s="144"/>
      <c r="BQ468" s="144"/>
      <c r="BR468" s="144"/>
      <c r="BS468" s="144"/>
      <c r="BT468" s="144"/>
      <c r="BU468" s="144"/>
      <c r="BV468" s="144"/>
      <c r="BW468" s="144"/>
      <c r="BX468" s="144"/>
      <c r="BY468" s="144"/>
      <c r="BZ468" s="144"/>
      <c r="CA468" s="144"/>
      <c r="ER468" s="144"/>
      <c r="ES468" s="144"/>
      <c r="ET468" s="144"/>
      <c r="EU468" s="144"/>
      <c r="EV468" s="144"/>
      <c r="EW468" s="144"/>
      <c r="EX468" s="144"/>
      <c r="EY468" s="144"/>
      <c r="EZ468" s="144"/>
      <c r="FA468" s="144"/>
      <c r="FB468" s="144"/>
      <c r="FC468" s="144"/>
      <c r="FD468" s="144"/>
      <c r="FE468" s="144"/>
      <c r="FF468" s="144"/>
      <c r="HW468" s="144"/>
      <c r="HX468" s="144"/>
      <c r="HY468" s="144"/>
      <c r="HZ468" s="144"/>
      <c r="IA468" s="144"/>
      <c r="IB468" s="144"/>
      <c r="IC468" s="144"/>
      <c r="ID468" s="144"/>
      <c r="IE468" s="144"/>
      <c r="IF468" s="144"/>
      <c r="IG468" s="144"/>
      <c r="IH468" s="144"/>
      <c r="II468" s="144"/>
      <c r="IJ468" s="144"/>
      <c r="IK468" s="144"/>
      <c r="LB468" s="144"/>
      <c r="LC468" s="144"/>
      <c r="LD468" s="144"/>
      <c r="LE468" s="144"/>
      <c r="LF468" s="144"/>
      <c r="LG468" s="144"/>
      <c r="LH468" s="144"/>
      <c r="LI468" s="144"/>
      <c r="LJ468" s="144"/>
      <c r="LK468" s="144"/>
      <c r="LL468" s="144"/>
      <c r="LM468" s="144"/>
      <c r="LN468" s="144"/>
      <c r="LO468" s="144"/>
      <c r="LP468" s="144"/>
      <c r="OG468" s="144"/>
      <c r="OH468" s="144"/>
      <c r="OI468" s="144"/>
      <c r="OJ468" s="144"/>
      <c r="OK468" s="144"/>
      <c r="OL468" s="144"/>
      <c r="OM468" s="144"/>
      <c r="ON468" s="144"/>
      <c r="OO468" s="144"/>
      <c r="OP468" s="144"/>
      <c r="OQ468" s="144"/>
      <c r="OR468" s="144"/>
      <c r="OS468" s="144"/>
      <c r="OT468" s="144"/>
      <c r="OU468" s="144"/>
    </row>
    <row r="469" spans="1:411">
      <c r="A469">
        <v>124</v>
      </c>
      <c r="B469">
        <v>1007</v>
      </c>
      <c r="C469" t="s">
        <v>85</v>
      </c>
      <c r="D469" t="s">
        <v>1207</v>
      </c>
      <c r="E469" s="257" t="s">
        <v>18593</v>
      </c>
      <c r="F469" t="s">
        <v>83</v>
      </c>
      <c r="G469">
        <v>2</v>
      </c>
      <c r="H469">
        <v>889.34400000000005</v>
      </c>
      <c r="I469">
        <v>884.67700000000002</v>
      </c>
      <c r="J469">
        <v>879.25400000000002</v>
      </c>
      <c r="K469">
        <v>874.86400000000003</v>
      </c>
      <c r="L469">
        <v>872.29600000000005</v>
      </c>
      <c r="M469" s="258" t="s">
        <v>1350</v>
      </c>
      <c r="N469" s="258" t="s">
        <v>1351</v>
      </c>
      <c r="O469" s="5" t="s">
        <v>1961</v>
      </c>
      <c r="BM469" s="144"/>
      <c r="BN469" s="144"/>
      <c r="BO469" s="144"/>
      <c r="BP469" s="144"/>
      <c r="BQ469" s="144"/>
      <c r="BR469" s="144"/>
      <c r="BS469" s="144"/>
      <c r="BT469" s="144"/>
      <c r="BU469" s="144"/>
      <c r="BV469" s="144"/>
      <c r="BW469" s="144"/>
      <c r="BX469" s="144"/>
      <c r="BY469" s="144"/>
      <c r="BZ469" s="144"/>
      <c r="CA469" s="144"/>
      <c r="ER469" s="144"/>
      <c r="ES469" s="144"/>
      <c r="ET469" s="144"/>
      <c r="EU469" s="144"/>
      <c r="EV469" s="144"/>
      <c r="EW469" s="144"/>
      <c r="EX469" s="144"/>
      <c r="EY469" s="144"/>
      <c r="EZ469" s="144"/>
      <c r="FA469" s="144"/>
      <c r="FB469" s="144"/>
      <c r="FC469" s="144"/>
      <c r="FD469" s="144"/>
      <c r="FE469" s="144"/>
      <c r="FF469" s="144"/>
      <c r="HW469" s="144"/>
      <c r="HX469" s="144"/>
      <c r="HY469" s="144"/>
      <c r="HZ469" s="144"/>
      <c r="IA469" s="144"/>
      <c r="IB469" s="144"/>
      <c r="IC469" s="144"/>
      <c r="ID469" s="144"/>
      <c r="IE469" s="144"/>
      <c r="IF469" s="144"/>
      <c r="IG469" s="144"/>
      <c r="IH469" s="144"/>
      <c r="II469" s="144"/>
      <c r="IJ469" s="144"/>
      <c r="IK469" s="144"/>
      <c r="LB469" s="144"/>
      <c r="LC469" s="144"/>
      <c r="LD469" s="144"/>
      <c r="LE469" s="144"/>
      <c r="LF469" s="144"/>
      <c r="LG469" s="144"/>
      <c r="LH469" s="144"/>
      <c r="LI469" s="144"/>
      <c r="LJ469" s="144"/>
      <c r="LK469" s="144"/>
      <c r="LL469" s="144"/>
      <c r="LM469" s="144"/>
      <c r="LN469" s="144"/>
      <c r="LO469" s="144"/>
      <c r="LP469" s="144"/>
      <c r="OG469" s="144"/>
      <c r="OH469" s="144"/>
      <c r="OI469" s="144"/>
      <c r="OJ469" s="144"/>
      <c r="OK469" s="144"/>
      <c r="OL469" s="144"/>
      <c r="OM469" s="144"/>
      <c r="ON469" s="144"/>
      <c r="OO469" s="144"/>
      <c r="OP469" s="144"/>
      <c r="OQ469" s="144"/>
      <c r="OR469" s="144"/>
      <c r="OS469" s="144"/>
      <c r="OT469" s="144"/>
      <c r="OU469" s="144"/>
    </row>
    <row r="470" spans="1:411">
      <c r="A470">
        <v>124</v>
      </c>
      <c r="B470">
        <v>1009</v>
      </c>
      <c r="C470" t="s">
        <v>85</v>
      </c>
      <c r="D470" t="s">
        <v>1207</v>
      </c>
      <c r="E470" s="257" t="s">
        <v>1131</v>
      </c>
      <c r="F470" t="s">
        <v>83</v>
      </c>
      <c r="G470">
        <v>2</v>
      </c>
      <c r="H470">
        <v>888.76900000000001</v>
      </c>
      <c r="I470">
        <v>882.95</v>
      </c>
      <c r="J470">
        <v>878.13900000000001</v>
      </c>
      <c r="K470">
        <v>873.9</v>
      </c>
      <c r="L470">
        <v>871.20699999999999</v>
      </c>
      <c r="M470" s="258" t="s">
        <v>1350</v>
      </c>
      <c r="N470" s="258" t="s">
        <v>1351</v>
      </c>
      <c r="O470" s="5" t="s">
        <v>1962</v>
      </c>
      <c r="BM470" s="144"/>
      <c r="BN470" s="144"/>
      <c r="BO470" s="144"/>
      <c r="BP470" s="144"/>
      <c r="BQ470" s="144"/>
      <c r="BR470" s="144"/>
      <c r="BS470" s="144"/>
      <c r="BT470" s="144"/>
      <c r="BU470" s="144"/>
      <c r="BV470" s="144"/>
      <c r="BW470" s="144"/>
      <c r="BX470" s="144"/>
      <c r="BY470" s="144"/>
      <c r="BZ470" s="144"/>
      <c r="CA470" s="144"/>
      <c r="ER470" s="144"/>
      <c r="ES470" s="144"/>
      <c r="ET470" s="144"/>
      <c r="EU470" s="144"/>
      <c r="EV470" s="144"/>
      <c r="EW470" s="144"/>
      <c r="EX470" s="144"/>
      <c r="EY470" s="144"/>
      <c r="EZ470" s="144"/>
      <c r="FA470" s="144"/>
      <c r="FB470" s="144"/>
      <c r="FC470" s="144"/>
      <c r="FD470" s="144"/>
      <c r="FE470" s="144"/>
      <c r="FF470" s="144"/>
      <c r="HW470" s="144"/>
      <c r="HX470" s="144"/>
      <c r="HY470" s="144"/>
      <c r="HZ470" s="144"/>
      <c r="IA470" s="144"/>
      <c r="IB470" s="144"/>
      <c r="IC470" s="144"/>
      <c r="ID470" s="144"/>
      <c r="IE470" s="144"/>
      <c r="IF470" s="144"/>
      <c r="IG470" s="144"/>
      <c r="IH470" s="144"/>
      <c r="II470" s="144"/>
      <c r="IJ470" s="144"/>
      <c r="IK470" s="144"/>
      <c r="LB470" s="144"/>
      <c r="LC470" s="144"/>
      <c r="LD470" s="144"/>
      <c r="LE470" s="144"/>
      <c r="LF470" s="144"/>
      <c r="LG470" s="144"/>
      <c r="LH470" s="144"/>
      <c r="LI470" s="144"/>
      <c r="LJ470" s="144"/>
      <c r="LK470" s="144"/>
      <c r="LL470" s="144"/>
      <c r="LM470" s="144"/>
      <c r="LN470" s="144"/>
      <c r="LO470" s="144"/>
      <c r="LP470" s="144"/>
      <c r="OG470" s="144"/>
      <c r="OH470" s="144"/>
      <c r="OI470" s="144"/>
      <c r="OJ470" s="144"/>
      <c r="OK470" s="144"/>
      <c r="OL470" s="144"/>
      <c r="OM470" s="144"/>
      <c r="ON470" s="144"/>
      <c r="OO470" s="144"/>
      <c r="OP470" s="144"/>
      <c r="OQ470" s="144"/>
      <c r="OR470" s="144"/>
      <c r="OS470" s="144"/>
      <c r="OT470" s="144"/>
      <c r="OU470" s="144"/>
    </row>
    <row r="471" spans="1:411">
      <c r="A471">
        <v>124</v>
      </c>
      <c r="B471">
        <v>1010</v>
      </c>
      <c r="C471" t="s">
        <v>85</v>
      </c>
      <c r="D471" t="s">
        <v>1207</v>
      </c>
      <c r="E471" s="257" t="s">
        <v>493</v>
      </c>
      <c r="F471" t="s">
        <v>83</v>
      </c>
      <c r="G471">
        <v>2</v>
      </c>
      <c r="H471">
        <v>888.30499999999995</v>
      </c>
      <c r="I471">
        <v>882.95</v>
      </c>
      <c r="J471">
        <v>878.13900000000001</v>
      </c>
      <c r="K471">
        <v>873.62</v>
      </c>
      <c r="L471">
        <v>871.20699999999999</v>
      </c>
      <c r="M471" s="258" t="s">
        <v>1350</v>
      </c>
      <c r="N471" s="258" t="s">
        <v>1351</v>
      </c>
      <c r="O471" s="5" t="s">
        <v>1963</v>
      </c>
      <c r="BM471" s="144"/>
      <c r="BN471" s="144"/>
      <c r="BO471" s="144"/>
      <c r="BP471" s="144"/>
      <c r="BQ471" s="144"/>
      <c r="BR471" s="144"/>
      <c r="BS471" s="144"/>
      <c r="BT471" s="144"/>
      <c r="BU471" s="144"/>
      <c r="BV471" s="144"/>
      <c r="BW471" s="144"/>
      <c r="BX471" s="144"/>
      <c r="BY471" s="144"/>
      <c r="BZ471" s="144"/>
      <c r="CA471" s="144"/>
      <c r="ER471" s="144"/>
      <c r="ES471" s="144"/>
      <c r="ET471" s="144"/>
      <c r="EU471" s="144"/>
      <c r="EV471" s="144"/>
      <c r="EW471" s="144"/>
      <c r="EX471" s="144"/>
      <c r="EY471" s="144"/>
      <c r="EZ471" s="144"/>
      <c r="FA471" s="144"/>
      <c r="FB471" s="144"/>
      <c r="FC471" s="144"/>
      <c r="FD471" s="144"/>
      <c r="FE471" s="144"/>
      <c r="FF471" s="144"/>
      <c r="HW471" s="144"/>
      <c r="HX471" s="144"/>
      <c r="HY471" s="144"/>
      <c r="HZ471" s="144"/>
      <c r="IA471" s="144"/>
      <c r="IB471" s="144"/>
      <c r="IC471" s="144"/>
      <c r="ID471" s="144"/>
      <c r="IE471" s="144"/>
      <c r="IF471" s="144"/>
      <c r="IG471" s="144"/>
      <c r="IH471" s="144"/>
      <c r="II471" s="144"/>
      <c r="IJ471" s="144"/>
      <c r="IK471" s="144"/>
      <c r="LB471" s="144"/>
      <c r="LC471" s="144"/>
      <c r="LD471" s="144"/>
      <c r="LE471" s="144"/>
      <c r="LF471" s="144"/>
      <c r="LG471" s="144"/>
      <c r="LH471" s="144"/>
      <c r="LI471" s="144"/>
      <c r="LJ471" s="144"/>
      <c r="LK471" s="144"/>
      <c r="LL471" s="144"/>
      <c r="LM471" s="144"/>
      <c r="LN471" s="144"/>
      <c r="LO471" s="144"/>
      <c r="LP471" s="144"/>
      <c r="OG471" s="144"/>
      <c r="OH471" s="144"/>
      <c r="OI471" s="144"/>
      <c r="OJ471" s="144"/>
      <c r="OK471" s="144"/>
      <c r="OL471" s="144"/>
      <c r="OM471" s="144"/>
      <c r="ON471" s="144"/>
      <c r="OO471" s="144"/>
      <c r="OP471" s="144"/>
      <c r="OQ471" s="144"/>
      <c r="OR471" s="144"/>
      <c r="OS471" s="144"/>
      <c r="OT471" s="144"/>
      <c r="OU471" s="144"/>
    </row>
    <row r="472" spans="1:411">
      <c r="A472">
        <v>124</v>
      </c>
      <c r="B472">
        <v>1011</v>
      </c>
      <c r="C472" t="s">
        <v>85</v>
      </c>
      <c r="D472" t="s">
        <v>1207</v>
      </c>
      <c r="E472" s="257" t="s">
        <v>18595</v>
      </c>
      <c r="F472" t="s">
        <v>83</v>
      </c>
      <c r="G472">
        <v>2</v>
      </c>
      <c r="H472">
        <v>886.21600000000001</v>
      </c>
      <c r="I472">
        <v>881.59400000000005</v>
      </c>
      <c r="J472">
        <v>876.471</v>
      </c>
      <c r="K472">
        <v>872.04600000000005</v>
      </c>
      <c r="L472">
        <v>869.74300000000005</v>
      </c>
      <c r="M472" s="258" t="s">
        <v>1350</v>
      </c>
      <c r="N472" s="258" t="s">
        <v>1351</v>
      </c>
      <c r="O472" s="5" t="s">
        <v>1964</v>
      </c>
      <c r="BM472" s="144"/>
      <c r="BN472" s="144"/>
      <c r="BO472" s="144"/>
      <c r="BP472" s="144"/>
      <c r="BQ472" s="144"/>
      <c r="BR472" s="144"/>
      <c r="BS472" s="144"/>
      <c r="BT472" s="144"/>
      <c r="BU472" s="144"/>
      <c r="BV472" s="144"/>
      <c r="BW472" s="144"/>
      <c r="BX472" s="144"/>
      <c r="BY472" s="144"/>
      <c r="BZ472" s="144"/>
      <c r="CA472" s="144"/>
      <c r="ER472" s="144"/>
      <c r="ES472" s="144"/>
      <c r="ET472" s="144"/>
      <c r="EU472" s="144"/>
      <c r="EV472" s="144"/>
      <c r="EW472" s="144"/>
      <c r="EX472" s="144"/>
      <c r="EY472" s="144"/>
      <c r="EZ472" s="144"/>
      <c r="FA472" s="144"/>
      <c r="FB472" s="144"/>
      <c r="FC472" s="144"/>
      <c r="FD472" s="144"/>
      <c r="FE472" s="144"/>
      <c r="FF472" s="144"/>
      <c r="HW472" s="144"/>
      <c r="HX472" s="144"/>
      <c r="HY472" s="144"/>
      <c r="HZ472" s="144"/>
      <c r="IA472" s="144"/>
      <c r="IB472" s="144"/>
      <c r="IC472" s="144"/>
      <c r="ID472" s="144"/>
      <c r="IE472" s="144"/>
      <c r="IF472" s="144"/>
      <c r="IG472" s="144"/>
      <c r="IH472" s="144"/>
      <c r="II472" s="144"/>
      <c r="IJ472" s="144"/>
      <c r="IK472" s="144"/>
      <c r="LB472" s="144"/>
      <c r="LC472" s="144"/>
      <c r="LD472" s="144"/>
      <c r="LE472" s="144"/>
      <c r="LF472" s="144"/>
      <c r="LG472" s="144"/>
      <c r="LH472" s="144"/>
      <c r="LI472" s="144"/>
      <c r="LJ472" s="144"/>
      <c r="LK472" s="144"/>
      <c r="LL472" s="144"/>
      <c r="LM472" s="144"/>
      <c r="LN472" s="144"/>
      <c r="LO472" s="144"/>
      <c r="LP472" s="144"/>
      <c r="OG472" s="144"/>
      <c r="OH472" s="144"/>
      <c r="OI472" s="144"/>
      <c r="OJ472" s="144"/>
      <c r="OK472" s="144"/>
      <c r="OL472" s="144"/>
      <c r="OM472" s="144"/>
      <c r="ON472" s="144"/>
      <c r="OO472" s="144"/>
      <c r="OP472" s="144"/>
      <c r="OQ472" s="144"/>
      <c r="OR472" s="144"/>
      <c r="OS472" s="144"/>
      <c r="OT472" s="144"/>
      <c r="OU472" s="144"/>
    </row>
    <row r="473" spans="1:411">
      <c r="A473">
        <v>124</v>
      </c>
      <c r="B473">
        <v>1013</v>
      </c>
      <c r="C473" t="s">
        <v>85</v>
      </c>
      <c r="D473" t="s">
        <v>1207</v>
      </c>
      <c r="E473" s="257" t="s">
        <v>643</v>
      </c>
      <c r="F473" t="s">
        <v>83</v>
      </c>
      <c r="G473">
        <v>2</v>
      </c>
      <c r="H473">
        <v>884.82299999999998</v>
      </c>
      <c r="I473">
        <v>880.04300000000001</v>
      </c>
      <c r="J473">
        <v>875.19200000000001</v>
      </c>
      <c r="K473">
        <v>870.86900000000003</v>
      </c>
      <c r="L473">
        <v>868.86800000000005</v>
      </c>
      <c r="M473" s="258" t="s">
        <v>1350</v>
      </c>
      <c r="N473" s="258" t="s">
        <v>1351</v>
      </c>
      <c r="O473" s="5" t="s">
        <v>1965</v>
      </c>
      <c r="BM473" s="144"/>
      <c r="BN473" s="144"/>
      <c r="BO473" s="144"/>
      <c r="BP473" s="144"/>
      <c r="BQ473" s="144"/>
      <c r="BR473" s="144"/>
      <c r="BS473" s="144"/>
      <c r="BT473" s="144"/>
      <c r="BU473" s="144"/>
      <c r="BV473" s="144"/>
      <c r="BW473" s="144"/>
      <c r="BX473" s="144"/>
      <c r="BY473" s="144"/>
      <c r="BZ473" s="144"/>
      <c r="CA473" s="144"/>
      <c r="ER473" s="144"/>
      <c r="ES473" s="144"/>
      <c r="ET473" s="144"/>
      <c r="EU473" s="144"/>
      <c r="EV473" s="144"/>
      <c r="EW473" s="144"/>
      <c r="EX473" s="144"/>
      <c r="EY473" s="144"/>
      <c r="EZ473" s="144"/>
      <c r="FA473" s="144"/>
      <c r="FB473" s="144"/>
      <c r="FC473" s="144"/>
      <c r="FD473" s="144"/>
      <c r="FE473" s="144"/>
      <c r="FF473" s="144"/>
      <c r="HW473" s="144"/>
      <c r="HX473" s="144"/>
      <c r="HY473" s="144"/>
      <c r="HZ473" s="144"/>
      <c r="IA473" s="144"/>
      <c r="IB473" s="144"/>
      <c r="IC473" s="144"/>
      <c r="ID473" s="144"/>
      <c r="IE473" s="144"/>
      <c r="IF473" s="144"/>
      <c r="IG473" s="144"/>
      <c r="IH473" s="144"/>
      <c r="II473" s="144"/>
      <c r="IJ473" s="144"/>
      <c r="IK473" s="144"/>
      <c r="LB473" s="144"/>
      <c r="LC473" s="144"/>
      <c r="LD473" s="144"/>
      <c r="LE473" s="144"/>
      <c r="LF473" s="144"/>
      <c r="LG473" s="144"/>
      <c r="LH473" s="144"/>
      <c r="LI473" s="144"/>
      <c r="LJ473" s="144"/>
      <c r="LK473" s="144"/>
      <c r="LL473" s="144"/>
      <c r="LM473" s="144"/>
      <c r="LN473" s="144"/>
      <c r="LO473" s="144"/>
      <c r="LP473" s="144"/>
      <c r="OG473" s="144"/>
      <c r="OH473" s="144"/>
      <c r="OI473" s="144"/>
      <c r="OJ473" s="144"/>
      <c r="OK473" s="144"/>
      <c r="OL473" s="144"/>
      <c r="OM473" s="144"/>
      <c r="ON473" s="144"/>
      <c r="OO473" s="144"/>
      <c r="OP473" s="144"/>
      <c r="OQ473" s="144"/>
      <c r="OR473" s="144"/>
      <c r="OS473" s="144"/>
      <c r="OT473" s="144"/>
      <c r="OU473" s="144"/>
    </row>
    <row r="474" spans="1:411">
      <c r="A474">
        <v>124</v>
      </c>
      <c r="B474">
        <v>1014</v>
      </c>
      <c r="C474" t="s">
        <v>85</v>
      </c>
      <c r="D474" t="s">
        <v>1207</v>
      </c>
      <c r="E474" s="257" t="s">
        <v>385</v>
      </c>
      <c r="F474" t="s">
        <v>83</v>
      </c>
      <c r="G474">
        <v>2</v>
      </c>
      <c r="H474">
        <v>884.67700000000002</v>
      </c>
      <c r="I474">
        <v>879.79300000000001</v>
      </c>
      <c r="J474">
        <v>875.19200000000001</v>
      </c>
      <c r="K474">
        <v>870.68899999999996</v>
      </c>
      <c r="L474">
        <v>868.51</v>
      </c>
      <c r="M474" s="258" t="s">
        <v>1350</v>
      </c>
      <c r="N474" s="258" t="s">
        <v>1351</v>
      </c>
      <c r="O474" s="5" t="s">
        <v>1966</v>
      </c>
      <c r="BM474" s="144"/>
      <c r="BN474" s="144"/>
      <c r="BO474" s="144"/>
      <c r="BP474" s="144"/>
      <c r="BQ474" s="144"/>
      <c r="BR474" s="144"/>
      <c r="BS474" s="144"/>
      <c r="BT474" s="144"/>
      <c r="BU474" s="144"/>
      <c r="BV474" s="144"/>
      <c r="BW474" s="144"/>
      <c r="BX474" s="144"/>
      <c r="BY474" s="144"/>
      <c r="BZ474" s="144"/>
      <c r="CA474" s="144"/>
      <c r="ER474" s="144"/>
      <c r="ES474" s="144"/>
      <c r="ET474" s="144"/>
      <c r="EU474" s="144"/>
      <c r="EV474" s="144"/>
      <c r="EW474" s="144"/>
      <c r="EX474" s="144"/>
      <c r="EY474" s="144"/>
      <c r="EZ474" s="144"/>
      <c r="FA474" s="144"/>
      <c r="FB474" s="144"/>
      <c r="FC474" s="144"/>
      <c r="FD474" s="144"/>
      <c r="FE474" s="144"/>
      <c r="FF474" s="144"/>
      <c r="HW474" s="144"/>
      <c r="HX474" s="144"/>
      <c r="HY474" s="144"/>
      <c r="HZ474" s="144"/>
      <c r="IA474" s="144"/>
      <c r="IB474" s="144"/>
      <c r="IC474" s="144"/>
      <c r="ID474" s="144"/>
      <c r="IE474" s="144"/>
      <c r="IF474" s="144"/>
      <c r="IG474" s="144"/>
      <c r="IH474" s="144"/>
      <c r="II474" s="144"/>
      <c r="IJ474" s="144"/>
      <c r="IK474" s="144"/>
      <c r="LB474" s="144"/>
      <c r="LC474" s="144"/>
      <c r="LD474" s="144"/>
      <c r="LE474" s="144"/>
      <c r="LF474" s="144"/>
      <c r="LG474" s="144"/>
      <c r="LH474" s="144"/>
      <c r="LI474" s="144"/>
      <c r="LJ474" s="144"/>
      <c r="LK474" s="144"/>
      <c r="LL474" s="144"/>
      <c r="LM474" s="144"/>
      <c r="LN474" s="144"/>
      <c r="LO474" s="144"/>
      <c r="LP474" s="144"/>
      <c r="OG474" s="144"/>
      <c r="OH474" s="144"/>
      <c r="OI474" s="144"/>
      <c r="OJ474" s="144"/>
      <c r="OK474" s="144"/>
      <c r="OL474" s="144"/>
      <c r="OM474" s="144"/>
      <c r="ON474" s="144"/>
      <c r="OO474" s="144"/>
      <c r="OP474" s="144"/>
      <c r="OQ474" s="144"/>
      <c r="OR474" s="144"/>
      <c r="OS474" s="144"/>
      <c r="OT474" s="144"/>
      <c r="OU474" s="144"/>
    </row>
    <row r="475" spans="1:411">
      <c r="A475">
        <v>125</v>
      </c>
      <c r="B475">
        <v>1018</v>
      </c>
      <c r="C475" t="s">
        <v>85</v>
      </c>
      <c r="D475" t="s">
        <v>1207</v>
      </c>
      <c r="E475" s="257" t="s">
        <v>853</v>
      </c>
      <c r="F475" t="s">
        <v>84</v>
      </c>
      <c r="G475">
        <v>2</v>
      </c>
      <c r="H475">
        <v>890.17</v>
      </c>
      <c r="I475">
        <v>886.70500000000004</v>
      </c>
      <c r="J475">
        <v>881.94299999999998</v>
      </c>
      <c r="K475">
        <v>876.21600000000001</v>
      </c>
      <c r="L475">
        <v>873.67200000000003</v>
      </c>
      <c r="M475" s="258" t="s">
        <v>1350</v>
      </c>
      <c r="N475" s="258" t="s">
        <v>1351</v>
      </c>
      <c r="O475" s="5" t="s">
        <v>1967</v>
      </c>
      <c r="BM475" s="144"/>
      <c r="BN475" s="144"/>
      <c r="BO475" s="144"/>
      <c r="BP475" s="144"/>
      <c r="BQ475" s="144"/>
      <c r="BR475" s="144"/>
      <c r="BS475" s="144"/>
      <c r="BT475" s="144"/>
      <c r="BU475" s="144"/>
      <c r="BV475" s="144"/>
      <c r="BW475" s="144"/>
      <c r="BX475" s="144"/>
      <c r="BY475" s="144"/>
      <c r="BZ475" s="144"/>
      <c r="CA475" s="144"/>
      <c r="ER475" s="144"/>
      <c r="ES475" s="144"/>
      <c r="ET475" s="144"/>
      <c r="EU475" s="144"/>
      <c r="EV475" s="144"/>
      <c r="EW475" s="144"/>
      <c r="EX475" s="144"/>
      <c r="EY475" s="144"/>
      <c r="EZ475" s="144"/>
      <c r="FA475" s="144"/>
      <c r="FB475" s="144"/>
      <c r="FC475" s="144"/>
      <c r="FD475" s="144"/>
      <c r="FE475" s="144"/>
      <c r="FF475" s="144"/>
      <c r="HW475" s="144"/>
      <c r="HX475" s="144"/>
      <c r="HY475" s="144"/>
      <c r="HZ475" s="144"/>
      <c r="IA475" s="144"/>
      <c r="IB475" s="144"/>
      <c r="IC475" s="144"/>
      <c r="ID475" s="144"/>
      <c r="IE475" s="144"/>
      <c r="IF475" s="144"/>
      <c r="IG475" s="144"/>
      <c r="IH475" s="144"/>
      <c r="II475" s="144"/>
      <c r="IJ475" s="144"/>
      <c r="IK475" s="144"/>
      <c r="LB475" s="144"/>
      <c r="LC475" s="144"/>
      <c r="LD475" s="144"/>
      <c r="LE475" s="144"/>
      <c r="LF475" s="144"/>
      <c r="LG475" s="144"/>
      <c r="LH475" s="144"/>
      <c r="LI475" s="144"/>
      <c r="LJ475" s="144"/>
      <c r="LK475" s="144"/>
      <c r="LL475" s="144"/>
      <c r="LM475" s="144"/>
      <c r="LN475" s="144"/>
      <c r="LO475" s="144"/>
      <c r="LP475" s="144"/>
      <c r="OG475" s="144"/>
      <c r="OH475" s="144"/>
      <c r="OI475" s="144"/>
      <c r="OJ475" s="144"/>
      <c r="OK475" s="144"/>
      <c r="OL475" s="144"/>
      <c r="OM475" s="144"/>
      <c r="ON475" s="144"/>
      <c r="OO475" s="144"/>
      <c r="OP475" s="144"/>
      <c r="OQ475" s="144"/>
      <c r="OR475" s="144"/>
      <c r="OS475" s="144"/>
      <c r="OT475" s="144"/>
      <c r="OU475" s="144"/>
    </row>
    <row r="476" spans="1:411">
      <c r="A476">
        <v>125</v>
      </c>
      <c r="B476">
        <v>1019</v>
      </c>
      <c r="C476" t="s">
        <v>85</v>
      </c>
      <c r="D476" t="s">
        <v>1207</v>
      </c>
      <c r="E476" s="257" t="s">
        <v>179</v>
      </c>
      <c r="F476" t="s">
        <v>84</v>
      </c>
      <c r="G476">
        <v>2</v>
      </c>
      <c r="H476">
        <v>890.36400000000003</v>
      </c>
      <c r="I476">
        <v>886.6</v>
      </c>
      <c r="J476">
        <v>881.78200000000004</v>
      </c>
      <c r="K476">
        <v>876.21600000000001</v>
      </c>
      <c r="L476">
        <v>873.303</v>
      </c>
      <c r="M476" s="258" t="s">
        <v>1350</v>
      </c>
      <c r="N476" s="258" t="s">
        <v>1351</v>
      </c>
      <c r="O476" s="5" t="s">
        <v>1968</v>
      </c>
      <c r="BM476" s="144"/>
      <c r="BN476" s="144"/>
      <c r="BO476" s="144"/>
      <c r="BP476" s="144"/>
      <c r="BQ476" s="144"/>
      <c r="BR476" s="144"/>
      <c r="BS476" s="144"/>
      <c r="BT476" s="144"/>
      <c r="BU476" s="144"/>
      <c r="BV476" s="144"/>
      <c r="BW476" s="144"/>
      <c r="BX476" s="144"/>
      <c r="BY476" s="144"/>
      <c r="BZ476" s="144"/>
      <c r="CA476" s="144"/>
      <c r="ER476" s="144"/>
      <c r="ES476" s="144"/>
      <c r="ET476" s="144"/>
      <c r="EU476" s="144"/>
      <c r="EV476" s="144"/>
      <c r="EW476" s="144"/>
      <c r="EX476" s="144"/>
      <c r="EY476" s="144"/>
      <c r="EZ476" s="144"/>
      <c r="FA476" s="144"/>
      <c r="FB476" s="144"/>
      <c r="FC476" s="144"/>
      <c r="FD476" s="144"/>
      <c r="FE476" s="144"/>
      <c r="FF476" s="144"/>
      <c r="HW476" s="144"/>
      <c r="HX476" s="144"/>
      <c r="HY476" s="144"/>
      <c r="HZ476" s="144"/>
      <c r="IA476" s="144"/>
      <c r="IB476" s="144"/>
      <c r="IC476" s="144"/>
      <c r="ID476" s="144"/>
      <c r="IE476" s="144"/>
      <c r="IF476" s="144"/>
      <c r="IG476" s="144"/>
      <c r="IH476" s="144"/>
      <c r="II476" s="144"/>
      <c r="IJ476" s="144"/>
      <c r="IK476" s="144"/>
      <c r="LB476" s="144"/>
      <c r="LC476" s="144"/>
      <c r="LD476" s="144"/>
      <c r="LE476" s="144"/>
      <c r="LF476" s="144"/>
      <c r="LG476" s="144"/>
      <c r="LH476" s="144"/>
      <c r="LI476" s="144"/>
      <c r="LJ476" s="144"/>
      <c r="LK476" s="144"/>
      <c r="LL476" s="144"/>
      <c r="LM476" s="144"/>
      <c r="LN476" s="144"/>
      <c r="LO476" s="144"/>
      <c r="LP476" s="144"/>
      <c r="OG476" s="144"/>
      <c r="OH476" s="144"/>
      <c r="OI476" s="144"/>
      <c r="OJ476" s="144"/>
      <c r="OK476" s="144"/>
      <c r="OL476" s="144"/>
      <c r="OM476" s="144"/>
      <c r="ON476" s="144"/>
      <c r="OO476" s="144"/>
      <c r="OP476" s="144"/>
      <c r="OQ476" s="144"/>
      <c r="OR476" s="144"/>
      <c r="OS476" s="144"/>
      <c r="OT476" s="144"/>
      <c r="OU476" s="144"/>
    </row>
    <row r="477" spans="1:411">
      <c r="A477">
        <v>123</v>
      </c>
      <c r="B477">
        <v>1023</v>
      </c>
      <c r="C477" t="s">
        <v>85</v>
      </c>
      <c r="D477" t="s">
        <v>1207</v>
      </c>
      <c r="E477" s="257" t="s">
        <v>389</v>
      </c>
      <c r="F477" t="s">
        <v>84</v>
      </c>
      <c r="G477">
        <v>2</v>
      </c>
      <c r="H477">
        <v>890.83500000000004</v>
      </c>
      <c r="I477">
        <v>887.87699999999995</v>
      </c>
      <c r="J477">
        <v>883.85599999999999</v>
      </c>
      <c r="K477">
        <v>880.12099999999998</v>
      </c>
      <c r="L477">
        <v>877.56399999999996</v>
      </c>
      <c r="M477" s="258" t="s">
        <v>1350</v>
      </c>
      <c r="N477" s="258" t="s">
        <v>1351</v>
      </c>
      <c r="O477" s="5" t="s">
        <v>1969</v>
      </c>
      <c r="BM477" s="144"/>
      <c r="BN477" s="144"/>
      <c r="BO477" s="144"/>
      <c r="BP477" s="144"/>
      <c r="BQ477" s="144"/>
      <c r="BR477" s="144"/>
      <c r="BS477" s="144"/>
      <c r="BT477" s="144"/>
      <c r="BU477" s="144"/>
      <c r="BV477" s="144"/>
      <c r="BW477" s="144"/>
      <c r="BX477" s="144"/>
      <c r="BY477" s="144"/>
      <c r="BZ477" s="144"/>
      <c r="CA477" s="144"/>
      <c r="ER477" s="144"/>
      <c r="ES477" s="144"/>
      <c r="ET477" s="144"/>
      <c r="EU477" s="144"/>
      <c r="EV477" s="144"/>
      <c r="EW477" s="144"/>
      <c r="EX477" s="144"/>
      <c r="EY477" s="144"/>
      <c r="EZ477" s="144"/>
      <c r="FA477" s="144"/>
      <c r="FB477" s="144"/>
      <c r="FC477" s="144"/>
      <c r="FD477" s="144"/>
      <c r="FE477" s="144"/>
      <c r="FF477" s="144"/>
      <c r="HW477" s="144"/>
      <c r="HX477" s="144"/>
      <c r="HY477" s="144"/>
      <c r="HZ477" s="144"/>
      <c r="IA477" s="144"/>
      <c r="IB477" s="144"/>
      <c r="IC477" s="144"/>
      <c r="ID477" s="144"/>
      <c r="IE477" s="144"/>
      <c r="IF477" s="144"/>
      <c r="IG477" s="144"/>
      <c r="IH477" s="144"/>
      <c r="II477" s="144"/>
      <c r="IJ477" s="144"/>
      <c r="IK477" s="144"/>
      <c r="LB477" s="144"/>
      <c r="LC477" s="144"/>
      <c r="LD477" s="144"/>
      <c r="LE477" s="144"/>
      <c r="LF477" s="144"/>
      <c r="LG477" s="144"/>
      <c r="LH477" s="144"/>
      <c r="LI477" s="144"/>
      <c r="LJ477" s="144"/>
      <c r="LK477" s="144"/>
      <c r="LL477" s="144"/>
      <c r="LM477" s="144"/>
      <c r="LN477" s="144"/>
      <c r="LO477" s="144"/>
      <c r="LP477" s="144"/>
      <c r="OG477" s="144"/>
      <c r="OH477" s="144"/>
      <c r="OI477" s="144"/>
      <c r="OJ477" s="144"/>
      <c r="OK477" s="144"/>
      <c r="OL477" s="144"/>
      <c r="OM477" s="144"/>
      <c r="ON477" s="144"/>
      <c r="OO477" s="144"/>
      <c r="OP477" s="144"/>
      <c r="OQ477" s="144"/>
      <c r="OR477" s="144"/>
      <c r="OS477" s="144"/>
      <c r="OT477" s="144"/>
      <c r="OU477" s="144"/>
    </row>
    <row r="478" spans="1:411">
      <c r="A478">
        <v>123</v>
      </c>
      <c r="B478">
        <v>1024</v>
      </c>
      <c r="C478" t="s">
        <v>85</v>
      </c>
      <c r="D478" t="s">
        <v>1207</v>
      </c>
      <c r="E478" s="257" t="s">
        <v>18599</v>
      </c>
      <c r="F478" t="s">
        <v>84</v>
      </c>
      <c r="G478">
        <v>2</v>
      </c>
      <c r="H478">
        <v>891.56899999999996</v>
      </c>
      <c r="I478">
        <v>887.51700000000005</v>
      </c>
      <c r="J478">
        <v>882.90200000000004</v>
      </c>
      <c r="K478">
        <v>879.31500000000005</v>
      </c>
      <c r="L478">
        <v>876.61400000000003</v>
      </c>
      <c r="M478" s="258" t="s">
        <v>1350</v>
      </c>
      <c r="N478" s="258" t="s">
        <v>1351</v>
      </c>
      <c r="O478" s="5" t="s">
        <v>1970</v>
      </c>
      <c r="BM478" s="144"/>
      <c r="BN478" s="144"/>
      <c r="BO478" s="144"/>
      <c r="BP478" s="144"/>
      <c r="BQ478" s="144"/>
      <c r="BR478" s="144"/>
      <c r="BS478" s="144"/>
      <c r="BT478" s="144"/>
      <c r="BU478" s="144"/>
      <c r="BV478" s="144"/>
      <c r="BW478" s="144"/>
      <c r="BX478" s="144"/>
      <c r="BY478" s="144"/>
      <c r="BZ478" s="144"/>
      <c r="CA478" s="144"/>
      <c r="ER478" s="144"/>
      <c r="ES478" s="144"/>
      <c r="ET478" s="144"/>
      <c r="EU478" s="144"/>
      <c r="EV478" s="144"/>
      <c r="EW478" s="144"/>
      <c r="EX478" s="144"/>
      <c r="EY478" s="144"/>
      <c r="EZ478" s="144"/>
      <c r="FA478" s="144"/>
      <c r="FB478" s="144"/>
      <c r="FC478" s="144"/>
      <c r="FD478" s="144"/>
      <c r="FE478" s="144"/>
      <c r="FF478" s="144"/>
      <c r="HW478" s="144"/>
      <c r="HX478" s="144"/>
      <c r="HY478" s="144"/>
      <c r="HZ478" s="144"/>
      <c r="IA478" s="144"/>
      <c r="IB478" s="144"/>
      <c r="IC478" s="144"/>
      <c r="ID478" s="144"/>
      <c r="IE478" s="144"/>
      <c r="IF478" s="144"/>
      <c r="IG478" s="144"/>
      <c r="IH478" s="144"/>
      <c r="II478" s="144"/>
      <c r="IJ478" s="144"/>
      <c r="IK478" s="144"/>
      <c r="LB478" s="144"/>
      <c r="LC478" s="144"/>
      <c r="LD478" s="144"/>
      <c r="LE478" s="144"/>
      <c r="LF478" s="144"/>
      <c r="LG478" s="144"/>
      <c r="LH478" s="144"/>
      <c r="LI478" s="144"/>
      <c r="LJ478" s="144"/>
      <c r="LK478" s="144"/>
      <c r="LL478" s="144"/>
      <c r="LM478" s="144"/>
      <c r="LN478" s="144"/>
      <c r="LO478" s="144"/>
      <c r="LP478" s="144"/>
      <c r="OG478" s="144"/>
      <c r="OH478" s="144"/>
      <c r="OI478" s="144"/>
      <c r="OJ478" s="144"/>
      <c r="OK478" s="144"/>
      <c r="OL478" s="144"/>
      <c r="OM478" s="144"/>
      <c r="ON478" s="144"/>
      <c r="OO478" s="144"/>
      <c r="OP478" s="144"/>
      <c r="OQ478" s="144"/>
      <c r="OR478" s="144"/>
      <c r="OS478" s="144"/>
      <c r="OT478" s="144"/>
      <c r="OU478" s="144"/>
    </row>
    <row r="479" spans="1:411">
      <c r="A479">
        <v>125</v>
      </c>
      <c r="B479">
        <v>1022</v>
      </c>
      <c r="C479" t="s">
        <v>85</v>
      </c>
      <c r="D479" t="s">
        <v>1207</v>
      </c>
      <c r="E479" s="257" t="s">
        <v>75</v>
      </c>
      <c r="F479" t="s">
        <v>84</v>
      </c>
      <c r="G479">
        <v>2</v>
      </c>
      <c r="H479">
        <v>885.95299999999997</v>
      </c>
      <c r="I479">
        <v>881.35299999999995</v>
      </c>
      <c r="J479">
        <v>875.93100000000004</v>
      </c>
      <c r="K479">
        <v>871.10699999999997</v>
      </c>
      <c r="L479">
        <v>868.45799999999997</v>
      </c>
      <c r="M479" s="258" t="s">
        <v>1350</v>
      </c>
      <c r="N479" s="258" t="s">
        <v>1351</v>
      </c>
      <c r="O479" s="5" t="s">
        <v>1971</v>
      </c>
      <c r="BM479" s="144"/>
      <c r="BN479" s="144"/>
      <c r="BO479" s="144"/>
      <c r="BP479" s="144"/>
      <c r="BQ479" s="144"/>
      <c r="BR479" s="144"/>
      <c r="BS479" s="144"/>
      <c r="BT479" s="144"/>
      <c r="BU479" s="144"/>
      <c r="BV479" s="144"/>
      <c r="BW479" s="144"/>
      <c r="BX479" s="144"/>
      <c r="BY479" s="144"/>
      <c r="BZ479" s="144"/>
      <c r="CA479" s="144"/>
      <c r="ER479" s="144"/>
      <c r="ES479" s="144"/>
      <c r="ET479" s="144"/>
      <c r="EU479" s="144"/>
      <c r="EV479" s="144"/>
      <c r="EW479" s="144"/>
      <c r="EX479" s="144"/>
      <c r="EY479" s="144"/>
      <c r="EZ479" s="144"/>
      <c r="FA479" s="144"/>
      <c r="FB479" s="144"/>
      <c r="FC479" s="144"/>
      <c r="FD479" s="144"/>
      <c r="FE479" s="144"/>
      <c r="FF479" s="144"/>
      <c r="HW479" s="144"/>
      <c r="HX479" s="144"/>
      <c r="HY479" s="144"/>
      <c r="HZ479" s="144"/>
      <c r="IA479" s="144"/>
      <c r="IB479" s="144"/>
      <c r="IC479" s="144"/>
      <c r="ID479" s="144"/>
      <c r="IE479" s="144"/>
      <c r="IF479" s="144"/>
      <c r="IG479" s="144"/>
      <c r="IH479" s="144"/>
      <c r="II479" s="144"/>
      <c r="IJ479" s="144"/>
      <c r="IK479" s="144"/>
      <c r="LB479" s="144"/>
      <c r="LC479" s="144"/>
      <c r="LD479" s="144"/>
      <c r="LE479" s="144"/>
      <c r="LF479" s="144"/>
      <c r="LG479" s="144"/>
      <c r="LH479" s="144"/>
      <c r="LI479" s="144"/>
      <c r="LJ479" s="144"/>
      <c r="LK479" s="144"/>
      <c r="LL479" s="144"/>
      <c r="LM479" s="144"/>
      <c r="LN479" s="144"/>
      <c r="LO479" s="144"/>
      <c r="LP479" s="144"/>
      <c r="OG479" s="144"/>
      <c r="OH479" s="144"/>
      <c r="OI479" s="144"/>
      <c r="OJ479" s="144"/>
      <c r="OK479" s="144"/>
      <c r="OL479" s="144"/>
      <c r="OM479" s="144"/>
      <c r="ON479" s="144"/>
      <c r="OO479" s="144"/>
      <c r="OP479" s="144"/>
      <c r="OQ479" s="144"/>
      <c r="OR479" s="144"/>
      <c r="OS479" s="144"/>
      <c r="OT479" s="144"/>
      <c r="OU479" s="144"/>
    </row>
    <row r="480" spans="1:411">
      <c r="A480">
        <v>124</v>
      </c>
      <c r="B480">
        <v>1026</v>
      </c>
      <c r="C480" t="s">
        <v>85</v>
      </c>
      <c r="D480" t="s">
        <v>1207</v>
      </c>
      <c r="E480" s="257" t="s">
        <v>18600</v>
      </c>
      <c r="F480" t="s">
        <v>84</v>
      </c>
      <c r="G480">
        <v>2</v>
      </c>
      <c r="H480">
        <v>887.98500000000001</v>
      </c>
      <c r="I480">
        <v>882.95</v>
      </c>
      <c r="J480">
        <v>878.28399999999999</v>
      </c>
      <c r="K480">
        <v>873.755</v>
      </c>
      <c r="L480">
        <v>871.20699999999999</v>
      </c>
      <c r="M480" s="258" t="s">
        <v>1350</v>
      </c>
      <c r="N480" s="258" t="s">
        <v>1351</v>
      </c>
      <c r="O480" s="5" t="s">
        <v>1972</v>
      </c>
      <c r="BM480" s="144"/>
      <c r="BN480" s="144"/>
      <c r="BO480" s="144"/>
      <c r="BP480" s="144"/>
      <c r="BQ480" s="144"/>
      <c r="BR480" s="144"/>
      <c r="BS480" s="144"/>
      <c r="BT480" s="144"/>
      <c r="BU480" s="144"/>
      <c r="BV480" s="144"/>
      <c r="BW480" s="144"/>
      <c r="BX480" s="144"/>
      <c r="BY480" s="144"/>
      <c r="BZ480" s="144"/>
      <c r="CA480" s="144"/>
      <c r="ER480" s="144"/>
      <c r="ES480" s="144"/>
      <c r="ET480" s="144"/>
      <c r="EU480" s="144"/>
      <c r="EV480" s="144"/>
      <c r="EW480" s="144"/>
      <c r="EX480" s="144"/>
      <c r="EY480" s="144"/>
      <c r="EZ480" s="144"/>
      <c r="FA480" s="144"/>
      <c r="FB480" s="144"/>
      <c r="FC480" s="144"/>
      <c r="FD480" s="144"/>
      <c r="FE480" s="144"/>
      <c r="FF480" s="144"/>
      <c r="HW480" s="144"/>
      <c r="HX480" s="144"/>
      <c r="HY480" s="144"/>
      <c r="HZ480" s="144"/>
      <c r="IA480" s="144"/>
      <c r="IB480" s="144"/>
      <c r="IC480" s="144"/>
      <c r="ID480" s="144"/>
      <c r="IE480" s="144"/>
      <c r="IF480" s="144"/>
      <c r="IG480" s="144"/>
      <c r="IH480" s="144"/>
      <c r="II480" s="144"/>
      <c r="IJ480" s="144"/>
      <c r="IK480" s="144"/>
      <c r="LB480" s="144"/>
      <c r="LC480" s="144"/>
      <c r="LD480" s="144"/>
      <c r="LE480" s="144"/>
      <c r="LF480" s="144"/>
      <c r="LG480" s="144"/>
      <c r="LH480" s="144"/>
      <c r="LI480" s="144"/>
      <c r="LJ480" s="144"/>
      <c r="LK480" s="144"/>
      <c r="LL480" s="144"/>
      <c r="LM480" s="144"/>
      <c r="LN480" s="144"/>
      <c r="LO480" s="144"/>
      <c r="LP480" s="144"/>
      <c r="OG480" s="144"/>
      <c r="OH480" s="144"/>
      <c r="OI480" s="144"/>
      <c r="OJ480" s="144"/>
      <c r="OK480" s="144"/>
      <c r="OL480" s="144"/>
      <c r="OM480" s="144"/>
      <c r="ON480" s="144"/>
      <c r="OO480" s="144"/>
      <c r="OP480" s="144"/>
      <c r="OQ480" s="144"/>
      <c r="OR480" s="144"/>
      <c r="OS480" s="144"/>
      <c r="OT480" s="144"/>
      <c r="OU480" s="144"/>
    </row>
    <row r="481" spans="1:411">
      <c r="A481">
        <v>125</v>
      </c>
      <c r="B481">
        <v>1027</v>
      </c>
      <c r="C481" t="s">
        <v>85</v>
      </c>
      <c r="D481" t="s">
        <v>1207</v>
      </c>
      <c r="E481" s="257" t="s">
        <v>1132</v>
      </c>
      <c r="F481" t="s">
        <v>84</v>
      </c>
      <c r="G481">
        <v>2</v>
      </c>
      <c r="H481">
        <v>878.66300000000001</v>
      </c>
      <c r="I481">
        <v>874.08199999999999</v>
      </c>
      <c r="J481">
        <v>869.73099999999999</v>
      </c>
      <c r="K481">
        <v>865.21299999999997</v>
      </c>
      <c r="L481">
        <v>863.04300000000001</v>
      </c>
      <c r="M481" s="258" t="s">
        <v>1350</v>
      </c>
      <c r="N481" s="258" t="s">
        <v>1351</v>
      </c>
      <c r="O481" s="5" t="s">
        <v>1973</v>
      </c>
      <c r="BM481" s="144"/>
      <c r="BN481" s="144"/>
      <c r="BO481" s="144"/>
      <c r="BP481" s="144"/>
      <c r="BQ481" s="144"/>
      <c r="BR481" s="144"/>
      <c r="BS481" s="144"/>
      <c r="BT481" s="144"/>
      <c r="BU481" s="144"/>
      <c r="BV481" s="144"/>
      <c r="BW481" s="144"/>
      <c r="BX481" s="144"/>
      <c r="BY481" s="144"/>
      <c r="BZ481" s="144"/>
      <c r="CA481" s="144"/>
      <c r="ER481" s="144"/>
      <c r="ES481" s="144"/>
      <c r="ET481" s="144"/>
      <c r="EU481" s="144"/>
      <c r="EV481" s="144"/>
      <c r="EW481" s="144"/>
      <c r="EX481" s="144"/>
      <c r="EY481" s="144"/>
      <c r="EZ481" s="144"/>
      <c r="FA481" s="144"/>
      <c r="FB481" s="144"/>
      <c r="FC481" s="144"/>
      <c r="FD481" s="144"/>
      <c r="FE481" s="144"/>
      <c r="FF481" s="144"/>
      <c r="HW481" s="144"/>
      <c r="HX481" s="144"/>
      <c r="HY481" s="144"/>
      <c r="HZ481" s="144"/>
      <c r="IA481" s="144"/>
      <c r="IB481" s="144"/>
      <c r="IC481" s="144"/>
      <c r="ID481" s="144"/>
      <c r="IE481" s="144"/>
      <c r="IF481" s="144"/>
      <c r="IG481" s="144"/>
      <c r="IH481" s="144"/>
      <c r="II481" s="144"/>
      <c r="IJ481" s="144"/>
      <c r="IK481" s="144"/>
      <c r="LB481" s="144"/>
      <c r="LC481" s="144"/>
      <c r="LD481" s="144"/>
      <c r="LE481" s="144"/>
      <c r="LF481" s="144"/>
      <c r="LG481" s="144"/>
      <c r="LH481" s="144"/>
      <c r="LI481" s="144"/>
      <c r="LJ481" s="144"/>
      <c r="LK481" s="144"/>
      <c r="LL481" s="144"/>
      <c r="LM481" s="144"/>
      <c r="LN481" s="144"/>
      <c r="LO481" s="144"/>
      <c r="LP481" s="144"/>
      <c r="OG481" s="144"/>
      <c r="OH481" s="144"/>
      <c r="OI481" s="144"/>
      <c r="OJ481" s="144"/>
      <c r="OK481" s="144"/>
      <c r="OL481" s="144"/>
      <c r="OM481" s="144"/>
      <c r="ON481" s="144"/>
      <c r="OO481" s="144"/>
      <c r="OP481" s="144"/>
      <c r="OQ481" s="144"/>
      <c r="OR481" s="144"/>
      <c r="OS481" s="144"/>
      <c r="OT481" s="144"/>
      <c r="OU481" s="144"/>
    </row>
    <row r="482" spans="1:411">
      <c r="A482">
        <v>131</v>
      </c>
      <c r="B482">
        <v>1032</v>
      </c>
      <c r="C482" t="s">
        <v>85</v>
      </c>
      <c r="D482" t="s">
        <v>1138</v>
      </c>
      <c r="E482" s="257" t="s">
        <v>1139</v>
      </c>
      <c r="F482" t="s">
        <v>83</v>
      </c>
      <c r="G482">
        <v>2</v>
      </c>
      <c r="H482">
        <v>801.42</v>
      </c>
      <c r="I482">
        <v>792</v>
      </c>
      <c r="J482">
        <v>782.53</v>
      </c>
      <c r="K482">
        <v>773.08</v>
      </c>
      <c r="L482">
        <v>762.06</v>
      </c>
      <c r="M482" s="258" t="s">
        <v>1182</v>
      </c>
      <c r="N482" s="258" t="s">
        <v>1182</v>
      </c>
      <c r="O482" s="5" t="s">
        <v>1974</v>
      </c>
      <c r="BM482" s="144"/>
      <c r="BN482" s="144"/>
      <c r="BO482" s="144"/>
      <c r="BP482" s="144"/>
      <c r="BQ482" s="144"/>
      <c r="BR482" s="144"/>
      <c r="BS482" s="144"/>
      <c r="BT482" s="144"/>
      <c r="BU482" s="144"/>
      <c r="BV482" s="144"/>
      <c r="BW482" s="144"/>
      <c r="BX482" s="144"/>
      <c r="BY482" s="144"/>
      <c r="BZ482" s="144"/>
      <c r="CA482" s="144"/>
      <c r="ER482" s="144"/>
      <c r="ES482" s="144"/>
      <c r="ET482" s="144"/>
      <c r="EU482" s="144"/>
      <c r="EV482" s="144"/>
      <c r="EW482" s="144"/>
      <c r="EX482" s="144"/>
      <c r="EY482" s="144"/>
      <c r="EZ482" s="144"/>
      <c r="FA482" s="144"/>
      <c r="FB482" s="144"/>
      <c r="FC482" s="144"/>
      <c r="FD482" s="144"/>
      <c r="FE482" s="144"/>
      <c r="FF482" s="144"/>
      <c r="HW482" s="144"/>
      <c r="HX482" s="144"/>
      <c r="HY482" s="144"/>
      <c r="HZ482" s="144"/>
      <c r="IA482" s="144"/>
      <c r="IB482" s="144"/>
      <c r="IC482" s="144"/>
      <c r="ID482" s="144"/>
      <c r="IE482" s="144"/>
      <c r="IF482" s="144"/>
      <c r="IG482" s="144"/>
      <c r="IH482" s="144"/>
      <c r="II482" s="144"/>
      <c r="IJ482" s="144"/>
      <c r="IK482" s="144"/>
      <c r="LB482" s="144"/>
      <c r="LC482" s="144"/>
      <c r="LD482" s="144"/>
      <c r="LE482" s="144"/>
      <c r="LF482" s="144"/>
      <c r="LG482" s="144"/>
      <c r="LH482" s="144"/>
      <c r="LI482" s="144"/>
      <c r="LJ482" s="144"/>
      <c r="LK482" s="144"/>
      <c r="LL482" s="144"/>
      <c r="LM482" s="144"/>
      <c r="LN482" s="144"/>
      <c r="LO482" s="144"/>
      <c r="LP482" s="144"/>
      <c r="OG482" s="144"/>
      <c r="OH482" s="144"/>
      <c r="OI482" s="144"/>
      <c r="OJ482" s="144"/>
      <c r="OK482" s="144"/>
      <c r="OL482" s="144"/>
      <c r="OM482" s="144"/>
      <c r="ON482" s="144"/>
      <c r="OO482" s="144"/>
      <c r="OP482" s="144"/>
      <c r="OQ482" s="144"/>
      <c r="OR482" s="144"/>
      <c r="OS482" s="144"/>
      <c r="OT482" s="144"/>
      <c r="OU482" s="144"/>
    </row>
    <row r="483" spans="1:411">
      <c r="A483">
        <v>131</v>
      </c>
      <c r="B483">
        <v>1035</v>
      </c>
      <c r="C483" t="s">
        <v>85</v>
      </c>
      <c r="D483" t="s">
        <v>1138</v>
      </c>
      <c r="E483" s="257" t="s">
        <v>662</v>
      </c>
      <c r="F483" t="s">
        <v>83</v>
      </c>
      <c r="G483">
        <v>2</v>
      </c>
      <c r="H483">
        <v>799.16</v>
      </c>
      <c r="I483">
        <v>789.49</v>
      </c>
      <c r="J483">
        <v>780.81</v>
      </c>
      <c r="K483">
        <v>771.81</v>
      </c>
      <c r="L483">
        <v>759.62</v>
      </c>
      <c r="M483" s="258" t="s">
        <v>1182</v>
      </c>
      <c r="N483" s="258" t="s">
        <v>1182</v>
      </c>
      <c r="O483" s="5" t="s">
        <v>1975</v>
      </c>
      <c r="BM483" s="144"/>
      <c r="BN483" s="144"/>
      <c r="BO483" s="144"/>
      <c r="BP483" s="144"/>
      <c r="BQ483" s="144"/>
      <c r="BR483" s="144"/>
      <c r="BS483" s="144"/>
      <c r="BT483" s="144"/>
      <c r="BU483" s="144"/>
      <c r="BV483" s="144"/>
      <c r="BW483" s="144"/>
      <c r="BX483" s="144"/>
      <c r="BY483" s="144"/>
      <c r="BZ483" s="144"/>
      <c r="CA483" s="144"/>
      <c r="ER483" s="144"/>
      <c r="ES483" s="144"/>
      <c r="ET483" s="144"/>
      <c r="EU483" s="144"/>
      <c r="EV483" s="144"/>
      <c r="EW483" s="144"/>
      <c r="EX483" s="144"/>
      <c r="EY483" s="144"/>
      <c r="EZ483" s="144"/>
      <c r="FA483" s="144"/>
      <c r="FB483" s="144"/>
      <c r="FC483" s="144"/>
      <c r="FD483" s="144"/>
      <c r="FE483" s="144"/>
      <c r="FF483" s="144"/>
      <c r="HW483" s="144"/>
      <c r="HX483" s="144"/>
      <c r="HY483" s="144"/>
      <c r="HZ483" s="144"/>
      <c r="IA483" s="144"/>
      <c r="IB483" s="144"/>
      <c r="IC483" s="144"/>
      <c r="ID483" s="144"/>
      <c r="IE483" s="144"/>
      <c r="IF483" s="144"/>
      <c r="IG483" s="144"/>
      <c r="IH483" s="144"/>
      <c r="II483" s="144"/>
      <c r="IJ483" s="144"/>
      <c r="IK483" s="144"/>
      <c r="LB483" s="144"/>
      <c r="LC483" s="144"/>
      <c r="LD483" s="144"/>
      <c r="LE483" s="144"/>
      <c r="LF483" s="144"/>
      <c r="LG483" s="144"/>
      <c r="LH483" s="144"/>
      <c r="LI483" s="144"/>
      <c r="LJ483" s="144"/>
      <c r="LK483" s="144"/>
      <c r="LL483" s="144"/>
      <c r="LM483" s="144"/>
      <c r="LN483" s="144"/>
      <c r="LO483" s="144"/>
      <c r="LP483" s="144"/>
      <c r="OG483" s="144"/>
      <c r="OH483" s="144"/>
      <c r="OI483" s="144"/>
      <c r="OJ483" s="144"/>
      <c r="OK483" s="144"/>
      <c r="OL483" s="144"/>
      <c r="OM483" s="144"/>
      <c r="ON483" s="144"/>
      <c r="OO483" s="144"/>
      <c r="OP483" s="144"/>
      <c r="OQ483" s="144"/>
      <c r="OR483" s="144"/>
      <c r="OS483" s="144"/>
      <c r="OT483" s="144"/>
      <c r="OU483" s="144"/>
    </row>
    <row r="484" spans="1:411">
      <c r="A484">
        <v>131</v>
      </c>
      <c r="B484">
        <v>1033</v>
      </c>
      <c r="C484" t="s">
        <v>85</v>
      </c>
      <c r="D484" t="s">
        <v>1138</v>
      </c>
      <c r="E484" s="257" t="s">
        <v>1142</v>
      </c>
      <c r="F484" t="s">
        <v>83</v>
      </c>
      <c r="G484">
        <v>2</v>
      </c>
      <c r="H484">
        <v>801.42</v>
      </c>
      <c r="I484">
        <v>791.89</v>
      </c>
      <c r="J484">
        <v>780.46</v>
      </c>
      <c r="K484">
        <v>771.93</v>
      </c>
      <c r="L484">
        <v>762</v>
      </c>
      <c r="M484" s="258" t="s">
        <v>1182</v>
      </c>
      <c r="N484" s="258" t="s">
        <v>1182</v>
      </c>
      <c r="O484" s="5" t="s">
        <v>1976</v>
      </c>
      <c r="BM484" s="144"/>
      <c r="BN484" s="144"/>
      <c r="BO484" s="144"/>
      <c r="BP484" s="144"/>
      <c r="BQ484" s="144"/>
      <c r="BR484" s="144"/>
      <c r="BS484" s="144"/>
      <c r="BT484" s="144"/>
      <c r="BU484" s="144"/>
      <c r="BV484" s="144"/>
      <c r="BW484" s="144"/>
      <c r="BX484" s="144"/>
      <c r="BY484" s="144"/>
      <c r="BZ484" s="144"/>
      <c r="CA484" s="144"/>
      <c r="ER484" s="144"/>
      <c r="ES484" s="144"/>
      <c r="ET484" s="144"/>
      <c r="EU484" s="144"/>
      <c r="EV484" s="144"/>
      <c r="EW484" s="144"/>
      <c r="EX484" s="144"/>
      <c r="EY484" s="144"/>
      <c r="EZ484" s="144"/>
      <c r="FA484" s="144"/>
      <c r="FB484" s="144"/>
      <c r="FC484" s="144"/>
      <c r="FD484" s="144"/>
      <c r="FE484" s="144"/>
      <c r="FF484" s="144"/>
      <c r="HW484" s="144"/>
      <c r="HX484" s="144"/>
      <c r="HY484" s="144"/>
      <c r="HZ484" s="144"/>
      <c r="IA484" s="144"/>
      <c r="IB484" s="144"/>
      <c r="IC484" s="144"/>
      <c r="ID484" s="144"/>
      <c r="IE484" s="144"/>
      <c r="IF484" s="144"/>
      <c r="IG484" s="144"/>
      <c r="IH484" s="144"/>
      <c r="II484" s="144"/>
      <c r="IJ484" s="144"/>
      <c r="IK484" s="144"/>
      <c r="LB484" s="144"/>
      <c r="LC484" s="144"/>
      <c r="LD484" s="144"/>
      <c r="LE484" s="144"/>
      <c r="LF484" s="144"/>
      <c r="LG484" s="144"/>
      <c r="LH484" s="144"/>
      <c r="LI484" s="144"/>
      <c r="LJ484" s="144"/>
      <c r="LK484" s="144"/>
      <c r="LL484" s="144"/>
      <c r="LM484" s="144"/>
      <c r="LN484" s="144"/>
      <c r="LO484" s="144"/>
      <c r="LP484" s="144"/>
      <c r="OG484" s="144"/>
      <c r="OH484" s="144"/>
      <c r="OI484" s="144"/>
      <c r="OJ484" s="144"/>
      <c r="OK484" s="144"/>
      <c r="OL484" s="144"/>
      <c r="OM484" s="144"/>
      <c r="ON484" s="144"/>
      <c r="OO484" s="144"/>
      <c r="OP484" s="144"/>
      <c r="OQ484" s="144"/>
      <c r="OR484" s="144"/>
      <c r="OS484" s="144"/>
      <c r="OT484" s="144"/>
      <c r="OU484" s="144"/>
    </row>
    <row r="485" spans="1:411">
      <c r="A485">
        <v>131</v>
      </c>
      <c r="B485">
        <v>1036</v>
      </c>
      <c r="C485" t="s">
        <v>85</v>
      </c>
      <c r="D485" t="s">
        <v>1138</v>
      </c>
      <c r="E485" s="257" t="s">
        <v>480</v>
      </c>
      <c r="F485" t="s">
        <v>83</v>
      </c>
      <c r="G485">
        <v>2</v>
      </c>
      <c r="H485">
        <v>799.68</v>
      </c>
      <c r="I485">
        <v>789.04</v>
      </c>
      <c r="J485">
        <v>777.83</v>
      </c>
      <c r="K485">
        <v>769.63</v>
      </c>
      <c r="L485">
        <v>759.62</v>
      </c>
      <c r="M485" s="258" t="s">
        <v>1182</v>
      </c>
      <c r="N485" s="258" t="s">
        <v>1182</v>
      </c>
      <c r="O485" s="5" t="s">
        <v>1977</v>
      </c>
      <c r="BM485" s="144"/>
      <c r="BN485" s="144"/>
      <c r="BO485" s="144"/>
      <c r="BP485" s="144"/>
      <c r="BQ485" s="144"/>
      <c r="BR485" s="144"/>
      <c r="BS485" s="144"/>
      <c r="BT485" s="144"/>
      <c r="BU485" s="144"/>
      <c r="BV485" s="144"/>
      <c r="BW485" s="144"/>
      <c r="BX485" s="144"/>
      <c r="BY485" s="144"/>
      <c r="BZ485" s="144"/>
      <c r="CA485" s="144"/>
      <c r="ER485" s="144"/>
      <c r="ES485" s="144"/>
      <c r="ET485" s="144"/>
      <c r="EU485" s="144"/>
      <c r="EV485" s="144"/>
      <c r="EW485" s="144"/>
      <c r="EX485" s="144"/>
      <c r="EY485" s="144"/>
      <c r="EZ485" s="144"/>
      <c r="FA485" s="144"/>
      <c r="FB485" s="144"/>
      <c r="FC485" s="144"/>
      <c r="FD485" s="144"/>
      <c r="FE485" s="144"/>
      <c r="FF485" s="144"/>
      <c r="HW485" s="144"/>
      <c r="HX485" s="144"/>
      <c r="HY485" s="144"/>
      <c r="HZ485" s="144"/>
      <c r="IA485" s="144"/>
      <c r="IB485" s="144"/>
      <c r="IC485" s="144"/>
      <c r="ID485" s="144"/>
      <c r="IE485" s="144"/>
      <c r="IF485" s="144"/>
      <c r="IG485" s="144"/>
      <c r="IH485" s="144"/>
      <c r="II485" s="144"/>
      <c r="IJ485" s="144"/>
      <c r="IK485" s="144"/>
      <c r="LB485" s="144"/>
      <c r="LC485" s="144"/>
      <c r="LD485" s="144"/>
      <c r="LE485" s="144"/>
      <c r="LF485" s="144"/>
      <c r="LG485" s="144"/>
      <c r="LH485" s="144"/>
      <c r="LI485" s="144"/>
      <c r="LJ485" s="144"/>
      <c r="LK485" s="144"/>
      <c r="LL485" s="144"/>
      <c r="LM485" s="144"/>
      <c r="LN485" s="144"/>
      <c r="LO485" s="144"/>
      <c r="LP485" s="144"/>
      <c r="OG485" s="144"/>
      <c r="OH485" s="144"/>
      <c r="OI485" s="144"/>
      <c r="OJ485" s="144"/>
      <c r="OK485" s="144"/>
      <c r="OL485" s="144"/>
      <c r="OM485" s="144"/>
      <c r="ON485" s="144"/>
      <c r="OO485" s="144"/>
      <c r="OP485" s="144"/>
      <c r="OQ485" s="144"/>
      <c r="OR485" s="144"/>
      <c r="OS485" s="144"/>
      <c r="OT485" s="144"/>
      <c r="OU485" s="144"/>
    </row>
    <row r="486" spans="1:411">
      <c r="A486">
        <v>131</v>
      </c>
      <c r="B486">
        <v>1037</v>
      </c>
      <c r="C486" t="s">
        <v>85</v>
      </c>
      <c r="D486" t="s">
        <v>1138</v>
      </c>
      <c r="E486" s="257" t="s">
        <v>1143</v>
      </c>
      <c r="F486" t="s">
        <v>83</v>
      </c>
      <c r="G486">
        <v>2</v>
      </c>
      <c r="H486">
        <v>799.16</v>
      </c>
      <c r="I486">
        <v>789.04</v>
      </c>
      <c r="J486">
        <v>777.83</v>
      </c>
      <c r="K486">
        <v>769.7</v>
      </c>
      <c r="L486">
        <v>759.17</v>
      </c>
      <c r="M486" s="258" t="s">
        <v>1182</v>
      </c>
      <c r="N486" s="258" t="s">
        <v>1182</v>
      </c>
      <c r="O486" s="5" t="s">
        <v>1978</v>
      </c>
      <c r="BM486" s="144"/>
      <c r="BN486" s="144"/>
      <c r="BO486" s="144"/>
      <c r="BP486" s="144"/>
      <c r="BQ486" s="144"/>
      <c r="BR486" s="144"/>
      <c r="BS486" s="144"/>
      <c r="BT486" s="144"/>
      <c r="BU486" s="144"/>
      <c r="BV486" s="144"/>
      <c r="BW486" s="144"/>
      <c r="BX486" s="144"/>
      <c r="BY486" s="144"/>
      <c r="BZ486" s="144"/>
      <c r="CA486" s="144"/>
      <c r="ER486" s="144"/>
      <c r="ES486" s="144"/>
      <c r="ET486" s="144"/>
      <c r="EU486" s="144"/>
      <c r="EV486" s="144"/>
      <c r="EW486" s="144"/>
      <c r="EX486" s="144"/>
      <c r="EY486" s="144"/>
      <c r="EZ486" s="144"/>
      <c r="FA486" s="144"/>
      <c r="FB486" s="144"/>
      <c r="FC486" s="144"/>
      <c r="FD486" s="144"/>
      <c r="FE486" s="144"/>
      <c r="FF486" s="144"/>
      <c r="HW486" s="144"/>
      <c r="HX486" s="144"/>
      <c r="HY486" s="144"/>
      <c r="HZ486" s="144"/>
      <c r="IA486" s="144"/>
      <c r="IB486" s="144"/>
      <c r="IC486" s="144"/>
      <c r="ID486" s="144"/>
      <c r="IE486" s="144"/>
      <c r="IF486" s="144"/>
      <c r="IG486" s="144"/>
      <c r="IH486" s="144"/>
      <c r="II486" s="144"/>
      <c r="IJ486" s="144"/>
      <c r="IK486" s="144"/>
      <c r="LB486" s="144"/>
      <c r="LC486" s="144"/>
      <c r="LD486" s="144"/>
      <c r="LE486" s="144"/>
      <c r="LF486" s="144"/>
      <c r="LG486" s="144"/>
      <c r="LH486" s="144"/>
      <c r="LI486" s="144"/>
      <c r="LJ486" s="144"/>
      <c r="LK486" s="144"/>
      <c r="LL486" s="144"/>
      <c r="LM486" s="144"/>
      <c r="LN486" s="144"/>
      <c r="LO486" s="144"/>
      <c r="LP486" s="144"/>
      <c r="OG486" s="144"/>
      <c r="OH486" s="144"/>
      <c r="OI486" s="144"/>
      <c r="OJ486" s="144"/>
      <c r="OK486" s="144"/>
      <c r="OL486" s="144"/>
      <c r="OM486" s="144"/>
      <c r="ON486" s="144"/>
      <c r="OO486" s="144"/>
      <c r="OP486" s="144"/>
      <c r="OQ486" s="144"/>
      <c r="OR486" s="144"/>
      <c r="OS486" s="144"/>
      <c r="OT486" s="144"/>
      <c r="OU486" s="144"/>
    </row>
    <row r="487" spans="1:411">
      <c r="A487">
        <v>131</v>
      </c>
      <c r="B487">
        <v>1038</v>
      </c>
      <c r="C487" t="s">
        <v>85</v>
      </c>
      <c r="D487" t="s">
        <v>1138</v>
      </c>
      <c r="E487" s="257" t="s">
        <v>1086</v>
      </c>
      <c r="F487" t="s">
        <v>83</v>
      </c>
      <c r="G487">
        <v>2</v>
      </c>
      <c r="H487">
        <v>791.95</v>
      </c>
      <c r="I487">
        <v>781.21</v>
      </c>
      <c r="J487">
        <v>771.36</v>
      </c>
      <c r="K487">
        <v>763.49</v>
      </c>
      <c r="L487">
        <v>754.56</v>
      </c>
      <c r="M487" s="258" t="s">
        <v>1182</v>
      </c>
      <c r="N487" s="258" t="s">
        <v>1182</v>
      </c>
      <c r="O487" s="5" t="s">
        <v>1979</v>
      </c>
      <c r="BM487" s="144"/>
      <c r="BN487" s="144"/>
      <c r="BO487" s="144"/>
      <c r="BP487" s="144"/>
      <c r="BQ487" s="144"/>
      <c r="BR487" s="144"/>
      <c r="BS487" s="144"/>
      <c r="BT487" s="144"/>
      <c r="BU487" s="144"/>
      <c r="BV487" s="144"/>
      <c r="BW487" s="144"/>
      <c r="BX487" s="144"/>
      <c r="BY487" s="144"/>
      <c r="BZ487" s="144"/>
      <c r="CA487" s="144"/>
      <c r="ER487" s="144"/>
      <c r="ES487" s="144"/>
      <c r="ET487" s="144"/>
      <c r="EU487" s="144"/>
      <c r="EV487" s="144"/>
      <c r="EW487" s="144"/>
      <c r="EX487" s="144"/>
      <c r="EY487" s="144"/>
      <c r="EZ487" s="144"/>
      <c r="FA487" s="144"/>
      <c r="FB487" s="144"/>
      <c r="FC487" s="144"/>
      <c r="FD487" s="144"/>
      <c r="FE487" s="144"/>
      <c r="FF487" s="144"/>
      <c r="HW487" s="144"/>
      <c r="HX487" s="144"/>
      <c r="HY487" s="144"/>
      <c r="HZ487" s="144"/>
      <c r="IA487" s="144"/>
      <c r="IB487" s="144"/>
      <c r="IC487" s="144"/>
      <c r="ID487" s="144"/>
      <c r="IE487" s="144"/>
      <c r="IF487" s="144"/>
      <c r="IG487" s="144"/>
      <c r="IH487" s="144"/>
      <c r="II487" s="144"/>
      <c r="IJ487" s="144"/>
      <c r="IK487" s="144"/>
      <c r="LB487" s="144"/>
      <c r="LC487" s="144"/>
      <c r="LD487" s="144"/>
      <c r="LE487" s="144"/>
      <c r="LF487" s="144"/>
      <c r="LG487" s="144"/>
      <c r="LH487" s="144"/>
      <c r="LI487" s="144"/>
      <c r="LJ487" s="144"/>
      <c r="LK487" s="144"/>
      <c r="LL487" s="144"/>
      <c r="LM487" s="144"/>
      <c r="LN487" s="144"/>
      <c r="LO487" s="144"/>
      <c r="LP487" s="144"/>
      <c r="OG487" s="144"/>
      <c r="OH487" s="144"/>
      <c r="OI487" s="144"/>
      <c r="OJ487" s="144"/>
      <c r="OK487" s="144"/>
      <c r="OL487" s="144"/>
      <c r="OM487" s="144"/>
      <c r="ON487" s="144"/>
      <c r="OO487" s="144"/>
      <c r="OP487" s="144"/>
      <c r="OQ487" s="144"/>
      <c r="OR487" s="144"/>
      <c r="OS487" s="144"/>
      <c r="OT487" s="144"/>
      <c r="OU487" s="144"/>
    </row>
    <row r="488" spans="1:411">
      <c r="A488">
        <v>131</v>
      </c>
      <c r="B488">
        <v>1039</v>
      </c>
      <c r="C488" t="s">
        <v>85</v>
      </c>
      <c r="D488" t="s">
        <v>1138</v>
      </c>
      <c r="E488" s="257" t="s">
        <v>493</v>
      </c>
      <c r="F488" t="s">
        <v>83</v>
      </c>
      <c r="G488">
        <v>2</v>
      </c>
      <c r="H488">
        <v>791.89</v>
      </c>
      <c r="I488">
        <v>781.21</v>
      </c>
      <c r="J488">
        <v>769.75</v>
      </c>
      <c r="K488">
        <v>762.06</v>
      </c>
      <c r="L488">
        <v>753.08</v>
      </c>
      <c r="M488" s="258" t="s">
        <v>1182</v>
      </c>
      <c r="N488" s="258" t="s">
        <v>1182</v>
      </c>
      <c r="O488" s="5" t="s">
        <v>1980</v>
      </c>
      <c r="BM488" s="144"/>
      <c r="BN488" s="144"/>
      <c r="BO488" s="144"/>
      <c r="BP488" s="144"/>
      <c r="BQ488" s="144"/>
      <c r="BR488" s="144"/>
      <c r="BS488" s="144"/>
      <c r="BT488" s="144"/>
      <c r="BU488" s="144"/>
      <c r="BV488" s="144"/>
      <c r="BW488" s="144"/>
      <c r="BX488" s="144"/>
      <c r="BY488" s="144"/>
      <c r="BZ488" s="144"/>
      <c r="CA488" s="144"/>
      <c r="ER488" s="144"/>
      <c r="ES488" s="144"/>
      <c r="ET488" s="144"/>
      <c r="EU488" s="144"/>
      <c r="EV488" s="144"/>
      <c r="EW488" s="144"/>
      <c r="EX488" s="144"/>
      <c r="EY488" s="144"/>
      <c r="EZ488" s="144"/>
      <c r="FA488" s="144"/>
      <c r="FB488" s="144"/>
      <c r="FC488" s="144"/>
      <c r="FD488" s="144"/>
      <c r="FE488" s="144"/>
      <c r="FF488" s="144"/>
      <c r="HW488" s="144"/>
      <c r="HX488" s="144"/>
      <c r="HY488" s="144"/>
      <c r="HZ488" s="144"/>
      <c r="IA488" s="144"/>
      <c r="IB488" s="144"/>
      <c r="IC488" s="144"/>
      <c r="ID488" s="144"/>
      <c r="IE488" s="144"/>
      <c r="IF488" s="144"/>
      <c r="IG488" s="144"/>
      <c r="IH488" s="144"/>
      <c r="II488" s="144"/>
      <c r="IJ488" s="144"/>
      <c r="IK488" s="144"/>
      <c r="LB488" s="144"/>
      <c r="LC488" s="144"/>
      <c r="LD488" s="144"/>
      <c r="LE488" s="144"/>
      <c r="LF488" s="144"/>
      <c r="LG488" s="144"/>
      <c r="LH488" s="144"/>
      <c r="LI488" s="144"/>
      <c r="LJ488" s="144"/>
      <c r="LK488" s="144"/>
      <c r="LL488" s="144"/>
      <c r="LM488" s="144"/>
      <c r="LN488" s="144"/>
      <c r="LO488" s="144"/>
      <c r="LP488" s="144"/>
      <c r="OG488" s="144"/>
      <c r="OH488" s="144"/>
      <c r="OI488" s="144"/>
      <c r="OJ488" s="144"/>
      <c r="OK488" s="144"/>
      <c r="OL488" s="144"/>
      <c r="OM488" s="144"/>
      <c r="ON488" s="144"/>
      <c r="OO488" s="144"/>
      <c r="OP488" s="144"/>
      <c r="OQ488" s="144"/>
      <c r="OR488" s="144"/>
      <c r="OS488" s="144"/>
      <c r="OT488" s="144"/>
      <c r="OU488" s="144"/>
    </row>
    <row r="489" spans="1:411">
      <c r="A489">
        <v>131</v>
      </c>
      <c r="B489">
        <v>1043</v>
      </c>
      <c r="C489" t="s">
        <v>85</v>
      </c>
      <c r="D489" t="s">
        <v>1138</v>
      </c>
      <c r="E489" s="257" t="s">
        <v>141</v>
      </c>
      <c r="F489" t="s">
        <v>83</v>
      </c>
      <c r="G489">
        <v>2</v>
      </c>
      <c r="H489">
        <v>783.39</v>
      </c>
      <c r="I489">
        <v>774.45</v>
      </c>
      <c r="J489">
        <v>762.58</v>
      </c>
      <c r="K489">
        <v>753.65</v>
      </c>
      <c r="L489">
        <v>743.82</v>
      </c>
      <c r="M489" s="258" t="s">
        <v>1182</v>
      </c>
      <c r="N489" s="258" t="s">
        <v>1182</v>
      </c>
      <c r="O489" s="5" t="s">
        <v>1981</v>
      </c>
      <c r="BM489" s="144"/>
      <c r="BN489" s="144"/>
      <c r="BO489" s="144"/>
      <c r="BP489" s="144"/>
      <c r="BQ489" s="144"/>
      <c r="BR489" s="144"/>
      <c r="BS489" s="144"/>
      <c r="BT489" s="144"/>
      <c r="BU489" s="144"/>
      <c r="BV489" s="144"/>
      <c r="BW489" s="144"/>
      <c r="BX489" s="144"/>
      <c r="BY489" s="144"/>
      <c r="BZ489" s="144"/>
      <c r="CA489" s="144"/>
      <c r="ER489" s="144"/>
      <c r="ES489" s="144"/>
      <c r="ET489" s="144"/>
      <c r="EU489" s="144"/>
      <c r="EV489" s="144"/>
      <c r="EW489" s="144"/>
      <c r="EX489" s="144"/>
      <c r="EY489" s="144"/>
      <c r="EZ489" s="144"/>
      <c r="FA489" s="144"/>
      <c r="FB489" s="144"/>
      <c r="FC489" s="144"/>
      <c r="FD489" s="144"/>
      <c r="FE489" s="144"/>
      <c r="FF489" s="144"/>
      <c r="HW489" s="144"/>
      <c r="HX489" s="144"/>
      <c r="HY489" s="144"/>
      <c r="HZ489" s="144"/>
      <c r="IA489" s="144"/>
      <c r="IB489" s="144"/>
      <c r="IC489" s="144"/>
      <c r="ID489" s="144"/>
      <c r="IE489" s="144"/>
      <c r="IF489" s="144"/>
      <c r="IG489" s="144"/>
      <c r="IH489" s="144"/>
      <c r="II489" s="144"/>
      <c r="IJ489" s="144"/>
      <c r="IK489" s="144"/>
      <c r="LB489" s="144"/>
      <c r="LC489" s="144"/>
      <c r="LD489" s="144"/>
      <c r="LE489" s="144"/>
      <c r="LF489" s="144"/>
      <c r="LG489" s="144"/>
      <c r="LH489" s="144"/>
      <c r="LI489" s="144"/>
      <c r="LJ489" s="144"/>
      <c r="LK489" s="144"/>
      <c r="LL489" s="144"/>
      <c r="LM489" s="144"/>
      <c r="LN489" s="144"/>
      <c r="LO489" s="144"/>
      <c r="LP489" s="144"/>
      <c r="OG489" s="144"/>
      <c r="OH489" s="144"/>
      <c r="OI489" s="144"/>
      <c r="OJ489" s="144"/>
      <c r="OK489" s="144"/>
      <c r="OL489" s="144"/>
      <c r="OM489" s="144"/>
      <c r="ON489" s="144"/>
      <c r="OO489" s="144"/>
      <c r="OP489" s="144"/>
      <c r="OQ489" s="144"/>
      <c r="OR489" s="144"/>
      <c r="OS489" s="144"/>
      <c r="OT489" s="144"/>
      <c r="OU489" s="144"/>
    </row>
    <row r="490" spans="1:411">
      <c r="A490">
        <v>131</v>
      </c>
      <c r="B490">
        <v>1046</v>
      </c>
      <c r="C490" t="s">
        <v>85</v>
      </c>
      <c r="D490" t="s">
        <v>1138</v>
      </c>
      <c r="E490" s="257" t="s">
        <v>853</v>
      </c>
      <c r="F490" t="s">
        <v>83</v>
      </c>
      <c r="G490">
        <v>2</v>
      </c>
      <c r="H490">
        <v>781.21</v>
      </c>
      <c r="I490">
        <v>771.81</v>
      </c>
      <c r="J490">
        <v>759.62</v>
      </c>
      <c r="K490">
        <v>752</v>
      </c>
      <c r="L490">
        <v>743.32</v>
      </c>
      <c r="M490" s="258" t="s">
        <v>1182</v>
      </c>
      <c r="N490" s="258" t="s">
        <v>1182</v>
      </c>
      <c r="O490" s="5" t="s">
        <v>1982</v>
      </c>
      <c r="BM490" s="144"/>
      <c r="BN490" s="144"/>
      <c r="BO490" s="144"/>
      <c r="BP490" s="144"/>
      <c r="BQ490" s="144"/>
      <c r="BR490" s="144"/>
      <c r="BS490" s="144"/>
      <c r="BT490" s="144"/>
      <c r="BU490" s="144"/>
      <c r="BV490" s="144"/>
      <c r="BW490" s="144"/>
      <c r="BX490" s="144"/>
      <c r="BY490" s="144"/>
      <c r="BZ490" s="144"/>
      <c r="CA490" s="144"/>
      <c r="ER490" s="144"/>
      <c r="ES490" s="144"/>
      <c r="ET490" s="144"/>
      <c r="EU490" s="144"/>
      <c r="EV490" s="144"/>
      <c r="EW490" s="144"/>
      <c r="EX490" s="144"/>
      <c r="EY490" s="144"/>
      <c r="EZ490" s="144"/>
      <c r="FA490" s="144"/>
      <c r="FB490" s="144"/>
      <c r="FC490" s="144"/>
      <c r="FD490" s="144"/>
      <c r="FE490" s="144"/>
      <c r="FF490" s="144"/>
      <c r="HW490" s="144"/>
      <c r="HX490" s="144"/>
      <c r="HY490" s="144"/>
      <c r="HZ490" s="144"/>
      <c r="IA490" s="144"/>
      <c r="IB490" s="144"/>
      <c r="IC490" s="144"/>
      <c r="ID490" s="144"/>
      <c r="IE490" s="144"/>
      <c r="IF490" s="144"/>
      <c r="IG490" s="144"/>
      <c r="IH490" s="144"/>
      <c r="II490" s="144"/>
      <c r="IJ490" s="144"/>
      <c r="IK490" s="144"/>
      <c r="LB490" s="144"/>
      <c r="LC490" s="144"/>
      <c r="LD490" s="144"/>
      <c r="LE490" s="144"/>
      <c r="LF490" s="144"/>
      <c r="LG490" s="144"/>
      <c r="LH490" s="144"/>
      <c r="LI490" s="144"/>
      <c r="LJ490" s="144"/>
      <c r="LK490" s="144"/>
      <c r="LL490" s="144"/>
      <c r="LM490" s="144"/>
      <c r="LN490" s="144"/>
      <c r="LO490" s="144"/>
      <c r="LP490" s="144"/>
      <c r="OG490" s="144"/>
      <c r="OH490" s="144"/>
      <c r="OI490" s="144"/>
      <c r="OJ490" s="144"/>
      <c r="OK490" s="144"/>
      <c r="OL490" s="144"/>
      <c r="OM490" s="144"/>
      <c r="ON490" s="144"/>
      <c r="OO490" s="144"/>
      <c r="OP490" s="144"/>
      <c r="OQ490" s="144"/>
      <c r="OR490" s="144"/>
      <c r="OS490" s="144"/>
      <c r="OT490" s="144"/>
      <c r="OU490" s="144"/>
    </row>
    <row r="491" spans="1:411">
      <c r="A491">
        <v>131</v>
      </c>
      <c r="B491">
        <v>1048</v>
      </c>
      <c r="C491" t="s">
        <v>85</v>
      </c>
      <c r="D491" t="s">
        <v>1138</v>
      </c>
      <c r="E491" s="257" t="s">
        <v>370</v>
      </c>
      <c r="F491" t="s">
        <v>83</v>
      </c>
      <c r="G491">
        <v>2</v>
      </c>
      <c r="H491">
        <v>776.96</v>
      </c>
      <c r="I491">
        <v>768.27</v>
      </c>
      <c r="J491">
        <v>758.02</v>
      </c>
      <c r="K491">
        <v>748.21</v>
      </c>
      <c r="L491">
        <v>738.5</v>
      </c>
      <c r="M491" s="258" t="s">
        <v>1182</v>
      </c>
      <c r="N491" s="258" t="s">
        <v>1182</v>
      </c>
      <c r="O491" s="5" t="s">
        <v>1983</v>
      </c>
      <c r="BM491" s="144"/>
      <c r="BN491" s="144"/>
      <c r="BO491" s="144"/>
      <c r="BP491" s="144"/>
      <c r="BQ491" s="144"/>
      <c r="BR491" s="144"/>
      <c r="BS491" s="144"/>
      <c r="BT491" s="144"/>
      <c r="BU491" s="144"/>
      <c r="BV491" s="144"/>
      <c r="BW491" s="144"/>
      <c r="BX491" s="144"/>
      <c r="BY491" s="144"/>
      <c r="BZ491" s="144"/>
      <c r="CA491" s="144"/>
      <c r="ER491" s="144"/>
      <c r="ES491" s="144"/>
      <c r="ET491" s="144"/>
      <c r="EU491" s="144"/>
      <c r="EV491" s="144"/>
      <c r="EW491" s="144"/>
      <c r="EX491" s="144"/>
      <c r="EY491" s="144"/>
      <c r="EZ491" s="144"/>
      <c r="FA491" s="144"/>
      <c r="FB491" s="144"/>
      <c r="FC491" s="144"/>
      <c r="FD491" s="144"/>
      <c r="FE491" s="144"/>
      <c r="FF491" s="144"/>
      <c r="HW491" s="144"/>
      <c r="HX491" s="144"/>
      <c r="HY491" s="144"/>
      <c r="HZ491" s="144"/>
      <c r="IA491" s="144"/>
      <c r="IB491" s="144"/>
      <c r="IC491" s="144"/>
      <c r="ID491" s="144"/>
      <c r="IE491" s="144"/>
      <c r="IF491" s="144"/>
      <c r="IG491" s="144"/>
      <c r="IH491" s="144"/>
      <c r="II491" s="144"/>
      <c r="IJ491" s="144"/>
      <c r="IK491" s="144"/>
      <c r="LB491" s="144"/>
      <c r="LC491" s="144"/>
      <c r="LD491" s="144"/>
      <c r="LE491" s="144"/>
      <c r="LF491" s="144"/>
      <c r="LG491" s="144"/>
      <c r="LH491" s="144"/>
      <c r="LI491" s="144"/>
      <c r="LJ491" s="144"/>
      <c r="LK491" s="144"/>
      <c r="LL491" s="144"/>
      <c r="LM491" s="144"/>
      <c r="LN491" s="144"/>
      <c r="LO491" s="144"/>
      <c r="LP491" s="144"/>
      <c r="OG491" s="144"/>
      <c r="OH491" s="144"/>
      <c r="OI491" s="144"/>
      <c r="OJ491" s="144"/>
      <c r="OK491" s="144"/>
      <c r="OL491" s="144"/>
      <c r="OM491" s="144"/>
      <c r="ON491" s="144"/>
      <c r="OO491" s="144"/>
      <c r="OP491" s="144"/>
      <c r="OQ491" s="144"/>
      <c r="OR491" s="144"/>
      <c r="OS491" s="144"/>
      <c r="OT491" s="144"/>
      <c r="OU491" s="144"/>
    </row>
    <row r="492" spans="1:411">
      <c r="A492">
        <v>131</v>
      </c>
      <c r="B492">
        <v>1049</v>
      </c>
      <c r="C492" t="s">
        <v>85</v>
      </c>
      <c r="D492" t="s">
        <v>1138</v>
      </c>
      <c r="E492" s="257" t="s">
        <v>509</v>
      </c>
      <c r="F492" t="s">
        <v>83</v>
      </c>
      <c r="G492">
        <v>2</v>
      </c>
      <c r="H492">
        <v>776.96</v>
      </c>
      <c r="I492">
        <v>768.27</v>
      </c>
      <c r="J492">
        <v>756.49</v>
      </c>
      <c r="K492">
        <v>748.14</v>
      </c>
      <c r="L492">
        <v>738.5</v>
      </c>
      <c r="M492" s="258" t="s">
        <v>1182</v>
      </c>
      <c r="N492" s="258" t="s">
        <v>1182</v>
      </c>
      <c r="O492" s="5" t="s">
        <v>1984</v>
      </c>
      <c r="BM492" s="144"/>
      <c r="BN492" s="144"/>
      <c r="BO492" s="144"/>
      <c r="BP492" s="144"/>
      <c r="BQ492" s="144"/>
      <c r="BR492" s="144"/>
      <c r="BS492" s="144"/>
      <c r="BT492" s="144"/>
      <c r="BU492" s="144"/>
      <c r="BV492" s="144"/>
      <c r="BW492" s="144"/>
      <c r="BX492" s="144"/>
      <c r="BY492" s="144"/>
      <c r="BZ492" s="144"/>
      <c r="CA492" s="144"/>
      <c r="ER492" s="144"/>
      <c r="ES492" s="144"/>
      <c r="ET492" s="144"/>
      <c r="EU492" s="144"/>
      <c r="EV492" s="144"/>
      <c r="EW492" s="144"/>
      <c r="EX492" s="144"/>
      <c r="EY492" s="144"/>
      <c r="EZ492" s="144"/>
      <c r="FA492" s="144"/>
      <c r="FB492" s="144"/>
      <c r="FC492" s="144"/>
      <c r="FD492" s="144"/>
      <c r="FE492" s="144"/>
      <c r="FF492" s="144"/>
      <c r="HW492" s="144"/>
      <c r="HX492" s="144"/>
      <c r="HY492" s="144"/>
      <c r="HZ492" s="144"/>
      <c r="IA492" s="144"/>
      <c r="IB492" s="144"/>
      <c r="IC492" s="144"/>
      <c r="ID492" s="144"/>
      <c r="IE492" s="144"/>
      <c r="IF492" s="144"/>
      <c r="IG492" s="144"/>
      <c r="IH492" s="144"/>
      <c r="II492" s="144"/>
      <c r="IJ492" s="144"/>
      <c r="IK492" s="144"/>
      <c r="LB492" s="144"/>
      <c r="LC492" s="144"/>
      <c r="LD492" s="144"/>
      <c r="LE492" s="144"/>
      <c r="LF492" s="144"/>
      <c r="LG492" s="144"/>
      <c r="LH492" s="144"/>
      <c r="LI492" s="144"/>
      <c r="LJ492" s="144"/>
      <c r="LK492" s="144"/>
      <c r="LL492" s="144"/>
      <c r="LM492" s="144"/>
      <c r="LN492" s="144"/>
      <c r="LO492" s="144"/>
      <c r="LP492" s="144"/>
      <c r="OG492" s="144"/>
      <c r="OH492" s="144"/>
      <c r="OI492" s="144"/>
      <c r="OJ492" s="144"/>
      <c r="OK492" s="144"/>
      <c r="OL492" s="144"/>
      <c r="OM492" s="144"/>
      <c r="ON492" s="144"/>
      <c r="OO492" s="144"/>
      <c r="OP492" s="144"/>
      <c r="OQ492" s="144"/>
      <c r="OR492" s="144"/>
      <c r="OS492" s="144"/>
      <c r="OT492" s="144"/>
      <c r="OU492" s="144"/>
    </row>
    <row r="493" spans="1:411">
      <c r="A493">
        <v>131</v>
      </c>
      <c r="B493">
        <v>1051</v>
      </c>
      <c r="C493" t="s">
        <v>85</v>
      </c>
      <c r="D493" t="s">
        <v>1138</v>
      </c>
      <c r="E493" s="257" t="s">
        <v>1141</v>
      </c>
      <c r="F493" t="s">
        <v>83</v>
      </c>
      <c r="G493">
        <v>2</v>
      </c>
      <c r="H493">
        <v>768.27</v>
      </c>
      <c r="I493">
        <v>758.54</v>
      </c>
      <c r="J493">
        <v>746.92</v>
      </c>
      <c r="K493">
        <v>740.49</v>
      </c>
      <c r="L493">
        <v>731.06</v>
      </c>
      <c r="M493" s="258" t="s">
        <v>1182</v>
      </c>
      <c r="N493" s="258" t="s">
        <v>1182</v>
      </c>
      <c r="O493" s="5" t="s">
        <v>1985</v>
      </c>
      <c r="BM493" s="144"/>
      <c r="BN493" s="144"/>
      <c r="BO493" s="144"/>
      <c r="BP493" s="144"/>
      <c r="BQ493" s="144"/>
      <c r="BR493" s="144"/>
      <c r="BS493" s="144"/>
      <c r="BT493" s="144"/>
      <c r="BU493" s="144"/>
      <c r="BV493" s="144"/>
      <c r="BW493" s="144"/>
      <c r="BX493" s="144"/>
      <c r="BY493" s="144"/>
      <c r="BZ493" s="144"/>
      <c r="CA493" s="144"/>
      <c r="ER493" s="144"/>
      <c r="ES493" s="144"/>
      <c r="ET493" s="144"/>
      <c r="EU493" s="144"/>
      <c r="EV493" s="144"/>
      <c r="EW493" s="144"/>
      <c r="EX493" s="144"/>
      <c r="EY493" s="144"/>
      <c r="EZ493" s="144"/>
      <c r="FA493" s="144"/>
      <c r="FB493" s="144"/>
      <c r="FC493" s="144"/>
      <c r="FD493" s="144"/>
      <c r="FE493" s="144"/>
      <c r="FF493" s="144"/>
      <c r="HW493" s="144"/>
      <c r="HX493" s="144"/>
      <c r="HY493" s="144"/>
      <c r="HZ493" s="144"/>
      <c r="IA493" s="144"/>
      <c r="IB493" s="144"/>
      <c r="IC493" s="144"/>
      <c r="ID493" s="144"/>
      <c r="IE493" s="144"/>
      <c r="IF493" s="144"/>
      <c r="IG493" s="144"/>
      <c r="IH493" s="144"/>
      <c r="II493" s="144"/>
      <c r="IJ493" s="144"/>
      <c r="IK493" s="144"/>
      <c r="LB493" s="144"/>
      <c r="LC493" s="144"/>
      <c r="LD493" s="144"/>
      <c r="LE493" s="144"/>
      <c r="LF493" s="144"/>
      <c r="LG493" s="144"/>
      <c r="LH493" s="144"/>
      <c r="LI493" s="144"/>
      <c r="LJ493" s="144"/>
      <c r="LK493" s="144"/>
      <c r="LL493" s="144"/>
      <c r="LM493" s="144"/>
      <c r="LN493" s="144"/>
      <c r="LO493" s="144"/>
      <c r="LP493" s="144"/>
      <c r="OG493" s="144"/>
      <c r="OH493" s="144"/>
      <c r="OI493" s="144"/>
      <c r="OJ493" s="144"/>
      <c r="OK493" s="144"/>
      <c r="OL493" s="144"/>
      <c r="OM493" s="144"/>
      <c r="ON493" s="144"/>
      <c r="OO493" s="144"/>
      <c r="OP493" s="144"/>
      <c r="OQ493" s="144"/>
      <c r="OR493" s="144"/>
      <c r="OS493" s="144"/>
      <c r="OT493" s="144"/>
      <c r="OU493" s="144"/>
    </row>
    <row r="494" spans="1:411">
      <c r="A494">
        <v>131</v>
      </c>
      <c r="B494">
        <v>1052</v>
      </c>
      <c r="C494" t="s">
        <v>85</v>
      </c>
      <c r="D494" t="s">
        <v>1138</v>
      </c>
      <c r="E494" s="257" t="s">
        <v>503</v>
      </c>
      <c r="F494" t="s">
        <v>83</v>
      </c>
      <c r="G494">
        <v>2</v>
      </c>
      <c r="H494">
        <v>751.09</v>
      </c>
      <c r="I494">
        <v>742.82</v>
      </c>
      <c r="J494">
        <v>732.6</v>
      </c>
      <c r="K494">
        <v>724.48</v>
      </c>
      <c r="L494">
        <v>714.93</v>
      </c>
      <c r="M494" s="258" t="s">
        <v>1182</v>
      </c>
      <c r="N494" s="258" t="s">
        <v>1182</v>
      </c>
      <c r="O494" s="5" t="s">
        <v>1986</v>
      </c>
      <c r="BM494" s="144"/>
      <c r="BN494" s="144"/>
      <c r="BO494" s="144"/>
      <c r="BP494" s="144"/>
      <c r="BQ494" s="144"/>
      <c r="BR494" s="144"/>
      <c r="BS494" s="144"/>
      <c r="BT494" s="144"/>
      <c r="BU494" s="144"/>
      <c r="BV494" s="144"/>
      <c r="BW494" s="144"/>
      <c r="BX494" s="144"/>
      <c r="BY494" s="144"/>
      <c r="BZ494" s="144"/>
      <c r="CA494" s="144"/>
      <c r="ER494" s="144"/>
      <c r="ES494" s="144"/>
      <c r="ET494" s="144"/>
      <c r="EU494" s="144"/>
      <c r="EV494" s="144"/>
      <c r="EW494" s="144"/>
      <c r="EX494" s="144"/>
      <c r="EY494" s="144"/>
      <c r="EZ494" s="144"/>
      <c r="FA494" s="144"/>
      <c r="FB494" s="144"/>
      <c r="FC494" s="144"/>
      <c r="FD494" s="144"/>
      <c r="FE494" s="144"/>
      <c r="FF494" s="144"/>
      <c r="HW494" s="144"/>
      <c r="HX494" s="144"/>
      <c r="HY494" s="144"/>
      <c r="HZ494" s="144"/>
      <c r="IA494" s="144"/>
      <c r="IB494" s="144"/>
      <c r="IC494" s="144"/>
      <c r="ID494" s="144"/>
      <c r="IE494" s="144"/>
      <c r="IF494" s="144"/>
      <c r="IG494" s="144"/>
      <c r="IH494" s="144"/>
      <c r="II494" s="144"/>
      <c r="IJ494" s="144"/>
      <c r="IK494" s="144"/>
      <c r="LB494" s="144"/>
      <c r="LC494" s="144"/>
      <c r="LD494" s="144"/>
      <c r="LE494" s="144"/>
      <c r="LF494" s="144"/>
      <c r="LG494" s="144"/>
      <c r="LH494" s="144"/>
      <c r="LI494" s="144"/>
      <c r="LJ494" s="144"/>
      <c r="LK494" s="144"/>
      <c r="LL494" s="144"/>
      <c r="LM494" s="144"/>
      <c r="LN494" s="144"/>
      <c r="LO494" s="144"/>
      <c r="LP494" s="144"/>
      <c r="OG494" s="144"/>
      <c r="OH494" s="144"/>
      <c r="OI494" s="144"/>
      <c r="OJ494" s="144"/>
      <c r="OK494" s="144"/>
      <c r="OL494" s="144"/>
      <c r="OM494" s="144"/>
      <c r="ON494" s="144"/>
      <c r="OO494" s="144"/>
      <c r="OP494" s="144"/>
      <c r="OQ494" s="144"/>
      <c r="OR494" s="144"/>
      <c r="OS494" s="144"/>
      <c r="OT494" s="144"/>
      <c r="OU494" s="144"/>
    </row>
    <row r="495" spans="1:411">
      <c r="A495">
        <v>128</v>
      </c>
      <c r="B495">
        <v>1057</v>
      </c>
      <c r="C495" t="s">
        <v>85</v>
      </c>
      <c r="D495" t="s">
        <v>1138</v>
      </c>
      <c r="E495" s="257" t="s">
        <v>472</v>
      </c>
      <c r="F495" t="s">
        <v>84</v>
      </c>
      <c r="G495">
        <v>2</v>
      </c>
      <c r="H495">
        <v>818.37</v>
      </c>
      <c r="I495">
        <v>812.32500000000005</v>
      </c>
      <c r="J495">
        <v>804.96500000000003</v>
      </c>
      <c r="K495">
        <v>797.29499999999996</v>
      </c>
      <c r="L495">
        <v>788.99</v>
      </c>
      <c r="M495" s="258" t="s">
        <v>1182</v>
      </c>
      <c r="N495" s="258" t="s">
        <v>1182</v>
      </c>
      <c r="O495" s="5" t="s">
        <v>1987</v>
      </c>
      <c r="BM495" s="144"/>
      <c r="BN495" s="144"/>
      <c r="BO495" s="144"/>
      <c r="BP495" s="144"/>
      <c r="BQ495" s="144"/>
      <c r="BR495" s="144"/>
      <c r="BS495" s="144"/>
      <c r="BT495" s="144"/>
      <c r="BU495" s="144"/>
      <c r="BV495" s="144"/>
      <c r="BW495" s="144"/>
      <c r="BX495" s="144"/>
      <c r="BY495" s="144"/>
      <c r="BZ495" s="144"/>
      <c r="CA495" s="144"/>
      <c r="ER495" s="144"/>
      <c r="ES495" s="144"/>
      <c r="ET495" s="144"/>
      <c r="EU495" s="144"/>
      <c r="EV495" s="144"/>
      <c r="EW495" s="144"/>
      <c r="EX495" s="144"/>
      <c r="EY495" s="144"/>
      <c r="EZ495" s="144"/>
      <c r="FA495" s="144"/>
      <c r="FB495" s="144"/>
      <c r="FC495" s="144"/>
      <c r="FD495" s="144"/>
      <c r="FE495" s="144"/>
      <c r="FF495" s="144"/>
      <c r="HW495" s="144"/>
      <c r="HX495" s="144"/>
      <c r="HY495" s="144"/>
      <c r="HZ495" s="144"/>
      <c r="IA495" s="144"/>
      <c r="IB495" s="144"/>
      <c r="IC495" s="144"/>
      <c r="ID495" s="144"/>
      <c r="IE495" s="144"/>
      <c r="IF495" s="144"/>
      <c r="IG495" s="144"/>
      <c r="IH495" s="144"/>
      <c r="II495" s="144"/>
      <c r="IJ495" s="144"/>
      <c r="IK495" s="144"/>
      <c r="LB495" s="144"/>
      <c r="LC495" s="144"/>
      <c r="LD495" s="144"/>
      <c r="LE495" s="144"/>
      <c r="LF495" s="144"/>
      <c r="LG495" s="144"/>
      <c r="LH495" s="144"/>
      <c r="LI495" s="144"/>
      <c r="LJ495" s="144"/>
      <c r="LK495" s="144"/>
      <c r="LL495" s="144"/>
      <c r="LM495" s="144"/>
      <c r="LN495" s="144"/>
      <c r="LO495" s="144"/>
      <c r="LP495" s="144"/>
      <c r="OG495" s="144"/>
      <c r="OH495" s="144"/>
      <c r="OI495" s="144"/>
      <c r="OJ495" s="144"/>
      <c r="OK495" s="144"/>
      <c r="OL495" s="144"/>
      <c r="OM495" s="144"/>
      <c r="ON495" s="144"/>
      <c r="OO495" s="144"/>
      <c r="OP495" s="144"/>
      <c r="OQ495" s="144"/>
      <c r="OR495" s="144"/>
      <c r="OS495" s="144"/>
      <c r="OT495" s="144"/>
      <c r="OU495" s="144"/>
    </row>
    <row r="496" spans="1:411">
      <c r="A496">
        <v>128</v>
      </c>
      <c r="B496">
        <v>1058</v>
      </c>
      <c r="C496" t="s">
        <v>85</v>
      </c>
      <c r="D496" t="s">
        <v>1138</v>
      </c>
      <c r="E496" s="257" t="s">
        <v>360</v>
      </c>
      <c r="F496" t="s">
        <v>84</v>
      </c>
      <c r="G496">
        <v>2</v>
      </c>
      <c r="H496">
        <v>814.88499999999999</v>
      </c>
      <c r="I496">
        <v>809.05</v>
      </c>
      <c r="J496">
        <v>802.35500000000002</v>
      </c>
      <c r="K496">
        <v>794.86</v>
      </c>
      <c r="L496">
        <v>786.26499999999999</v>
      </c>
      <c r="M496" s="258" t="s">
        <v>1182</v>
      </c>
      <c r="N496" s="258" t="s">
        <v>1182</v>
      </c>
      <c r="O496" s="5" t="s">
        <v>1988</v>
      </c>
      <c r="BM496" s="144"/>
      <c r="BN496" s="144"/>
      <c r="BO496" s="144"/>
      <c r="BP496" s="144"/>
      <c r="BQ496" s="144"/>
      <c r="BR496" s="144"/>
      <c r="BS496" s="144"/>
      <c r="BT496" s="144"/>
      <c r="BU496" s="144"/>
      <c r="BV496" s="144"/>
      <c r="BW496" s="144"/>
      <c r="BX496" s="144"/>
      <c r="BY496" s="144"/>
      <c r="BZ496" s="144"/>
      <c r="CA496" s="144"/>
      <c r="ER496" s="144"/>
      <c r="ES496" s="144"/>
      <c r="ET496" s="144"/>
      <c r="EU496" s="144"/>
      <c r="EV496" s="144"/>
      <c r="EW496" s="144"/>
      <c r="EX496" s="144"/>
      <c r="EY496" s="144"/>
      <c r="EZ496" s="144"/>
      <c r="FA496" s="144"/>
      <c r="FB496" s="144"/>
      <c r="FC496" s="144"/>
      <c r="FD496" s="144"/>
      <c r="FE496" s="144"/>
      <c r="FF496" s="144"/>
      <c r="HW496" s="144"/>
      <c r="HX496" s="144"/>
      <c r="HY496" s="144"/>
      <c r="HZ496" s="144"/>
      <c r="IA496" s="144"/>
      <c r="IB496" s="144"/>
      <c r="IC496" s="144"/>
      <c r="ID496" s="144"/>
      <c r="IE496" s="144"/>
      <c r="IF496" s="144"/>
      <c r="IG496" s="144"/>
      <c r="IH496" s="144"/>
      <c r="II496" s="144"/>
      <c r="IJ496" s="144"/>
      <c r="IK496" s="144"/>
      <c r="LB496" s="144"/>
      <c r="LC496" s="144"/>
      <c r="LD496" s="144"/>
      <c r="LE496" s="144"/>
      <c r="LF496" s="144"/>
      <c r="LG496" s="144"/>
      <c r="LH496" s="144"/>
      <c r="LI496" s="144"/>
      <c r="LJ496" s="144"/>
      <c r="LK496" s="144"/>
      <c r="LL496" s="144"/>
      <c r="LM496" s="144"/>
      <c r="LN496" s="144"/>
      <c r="LO496" s="144"/>
      <c r="LP496" s="144"/>
      <c r="OG496" s="144"/>
      <c r="OH496" s="144"/>
      <c r="OI496" s="144"/>
      <c r="OJ496" s="144"/>
      <c r="OK496" s="144"/>
      <c r="OL496" s="144"/>
      <c r="OM496" s="144"/>
      <c r="ON496" s="144"/>
      <c r="OO496" s="144"/>
      <c r="OP496" s="144"/>
      <c r="OQ496" s="144"/>
      <c r="OR496" s="144"/>
      <c r="OS496" s="144"/>
      <c r="OT496" s="144"/>
      <c r="OU496" s="144"/>
    </row>
    <row r="497" spans="1:411">
      <c r="A497">
        <v>128</v>
      </c>
      <c r="B497">
        <v>1059</v>
      </c>
      <c r="C497" t="s">
        <v>85</v>
      </c>
      <c r="D497" t="s">
        <v>1138</v>
      </c>
      <c r="E497" s="257" t="s">
        <v>659</v>
      </c>
      <c r="F497" t="s">
        <v>84</v>
      </c>
      <c r="G497">
        <v>2</v>
      </c>
      <c r="H497">
        <v>813.16</v>
      </c>
      <c r="I497">
        <v>807.66499999999996</v>
      </c>
      <c r="J497">
        <v>801.85500000000002</v>
      </c>
      <c r="K497">
        <v>793.63499999999999</v>
      </c>
      <c r="L497">
        <v>784.35500000000002</v>
      </c>
      <c r="M497" s="258" t="s">
        <v>1182</v>
      </c>
      <c r="N497" s="258" t="s">
        <v>1182</v>
      </c>
      <c r="O497" s="5" t="s">
        <v>1989</v>
      </c>
      <c r="BM497" s="144"/>
      <c r="BN497" s="144"/>
      <c r="BO497" s="144"/>
      <c r="BP497" s="144"/>
      <c r="BQ497" s="144"/>
      <c r="BR497" s="144"/>
      <c r="BS497" s="144"/>
      <c r="BT497" s="144"/>
      <c r="BU497" s="144"/>
      <c r="BV497" s="144"/>
      <c r="BW497" s="144"/>
      <c r="BX497" s="144"/>
      <c r="BY497" s="144"/>
      <c r="BZ497" s="144"/>
      <c r="CA497" s="144"/>
      <c r="ER497" s="144"/>
      <c r="ES497" s="144"/>
      <c r="ET497" s="144"/>
      <c r="EU497" s="144"/>
      <c r="EV497" s="144"/>
      <c r="EW497" s="144"/>
      <c r="EX497" s="144"/>
      <c r="EY497" s="144"/>
      <c r="EZ497" s="144"/>
      <c r="FA497" s="144"/>
      <c r="FB497" s="144"/>
      <c r="FC497" s="144"/>
      <c r="FD497" s="144"/>
      <c r="FE497" s="144"/>
      <c r="FF497" s="144"/>
      <c r="HW497" s="144"/>
      <c r="HX497" s="144"/>
      <c r="HY497" s="144"/>
      <c r="HZ497" s="144"/>
      <c r="IA497" s="144"/>
      <c r="IB497" s="144"/>
      <c r="IC497" s="144"/>
      <c r="ID497" s="144"/>
      <c r="IE497" s="144"/>
      <c r="IF497" s="144"/>
      <c r="IG497" s="144"/>
      <c r="IH497" s="144"/>
      <c r="II497" s="144"/>
      <c r="IJ497" s="144"/>
      <c r="IK497" s="144"/>
      <c r="LB497" s="144"/>
      <c r="LC497" s="144"/>
      <c r="LD497" s="144"/>
      <c r="LE497" s="144"/>
      <c r="LF497" s="144"/>
      <c r="LG497" s="144"/>
      <c r="LH497" s="144"/>
      <c r="LI497" s="144"/>
      <c r="LJ497" s="144"/>
      <c r="LK497" s="144"/>
      <c r="LL497" s="144"/>
      <c r="LM497" s="144"/>
      <c r="LN497" s="144"/>
      <c r="LO497" s="144"/>
      <c r="LP497" s="144"/>
      <c r="OG497" s="144"/>
      <c r="OH497" s="144"/>
      <c r="OI497" s="144"/>
      <c r="OJ497" s="144"/>
      <c r="OK497" s="144"/>
      <c r="OL497" s="144"/>
      <c r="OM497" s="144"/>
      <c r="ON497" s="144"/>
      <c r="OO497" s="144"/>
      <c r="OP497" s="144"/>
      <c r="OQ497" s="144"/>
      <c r="OR497" s="144"/>
      <c r="OS497" s="144"/>
      <c r="OT497" s="144"/>
      <c r="OU497" s="144"/>
    </row>
    <row r="498" spans="1:411">
      <c r="A498">
        <v>128</v>
      </c>
      <c r="B498">
        <v>1060</v>
      </c>
      <c r="C498" t="s">
        <v>85</v>
      </c>
      <c r="D498" t="s">
        <v>1138</v>
      </c>
      <c r="E498" s="257" t="s">
        <v>657</v>
      </c>
      <c r="F498" t="s">
        <v>84</v>
      </c>
      <c r="G498">
        <v>2</v>
      </c>
      <c r="H498">
        <v>812.83500000000004</v>
      </c>
      <c r="I498">
        <v>806.76499999999999</v>
      </c>
      <c r="J498">
        <v>801.505</v>
      </c>
      <c r="K498">
        <v>793.28499999999997</v>
      </c>
      <c r="L498">
        <v>784.35500000000002</v>
      </c>
      <c r="M498" s="258" t="s">
        <v>1182</v>
      </c>
      <c r="N498" s="258" t="s">
        <v>1182</v>
      </c>
      <c r="O498" s="5" t="s">
        <v>1990</v>
      </c>
      <c r="BM498" s="144"/>
      <c r="BN498" s="144"/>
      <c r="BO498" s="144"/>
      <c r="BP498" s="144"/>
      <c r="BQ498" s="144"/>
      <c r="BR498" s="144"/>
      <c r="BS498" s="144"/>
      <c r="BT498" s="144"/>
      <c r="BU498" s="144"/>
      <c r="BV498" s="144"/>
      <c r="BW498" s="144"/>
      <c r="BX498" s="144"/>
      <c r="BY498" s="144"/>
      <c r="BZ498" s="144"/>
      <c r="CA498" s="144"/>
      <c r="ER498" s="144"/>
      <c r="ES498" s="144"/>
      <c r="ET498" s="144"/>
      <c r="EU498" s="144"/>
      <c r="EV498" s="144"/>
      <c r="EW498" s="144"/>
      <c r="EX498" s="144"/>
      <c r="EY498" s="144"/>
      <c r="EZ498" s="144"/>
      <c r="FA498" s="144"/>
      <c r="FB498" s="144"/>
      <c r="FC498" s="144"/>
      <c r="FD498" s="144"/>
      <c r="FE498" s="144"/>
      <c r="FF498" s="144"/>
      <c r="HW498" s="144"/>
      <c r="HX498" s="144"/>
      <c r="HY498" s="144"/>
      <c r="HZ498" s="144"/>
      <c r="IA498" s="144"/>
      <c r="IB498" s="144"/>
      <c r="IC498" s="144"/>
      <c r="ID498" s="144"/>
      <c r="IE498" s="144"/>
      <c r="IF498" s="144"/>
      <c r="IG498" s="144"/>
      <c r="IH498" s="144"/>
      <c r="II498" s="144"/>
      <c r="IJ498" s="144"/>
      <c r="IK498" s="144"/>
      <c r="LB498" s="144"/>
      <c r="LC498" s="144"/>
      <c r="LD498" s="144"/>
      <c r="LE498" s="144"/>
      <c r="LF498" s="144"/>
      <c r="LG498" s="144"/>
      <c r="LH498" s="144"/>
      <c r="LI498" s="144"/>
      <c r="LJ498" s="144"/>
      <c r="LK498" s="144"/>
      <c r="LL498" s="144"/>
      <c r="LM498" s="144"/>
      <c r="LN498" s="144"/>
      <c r="LO498" s="144"/>
      <c r="LP498" s="144"/>
      <c r="OG498" s="144"/>
      <c r="OH498" s="144"/>
      <c r="OI498" s="144"/>
      <c r="OJ498" s="144"/>
      <c r="OK498" s="144"/>
      <c r="OL498" s="144"/>
      <c r="OM498" s="144"/>
      <c r="ON498" s="144"/>
      <c r="OO498" s="144"/>
      <c r="OP498" s="144"/>
      <c r="OQ498" s="144"/>
      <c r="OR498" s="144"/>
      <c r="OS498" s="144"/>
      <c r="OT498" s="144"/>
      <c r="OU498" s="144"/>
    </row>
    <row r="499" spans="1:411">
      <c r="A499">
        <v>130</v>
      </c>
      <c r="B499">
        <v>1056</v>
      </c>
      <c r="C499" t="s">
        <v>85</v>
      </c>
      <c r="D499" t="s">
        <v>1138</v>
      </c>
      <c r="E499" s="257" t="s">
        <v>1147</v>
      </c>
      <c r="F499" t="s">
        <v>84</v>
      </c>
      <c r="G499">
        <v>2</v>
      </c>
      <c r="H499">
        <v>818.6</v>
      </c>
      <c r="I499">
        <v>812.31500000000005</v>
      </c>
      <c r="J499">
        <v>806.34500000000003</v>
      </c>
      <c r="K499">
        <v>798.65</v>
      </c>
      <c r="L499">
        <v>788.93</v>
      </c>
      <c r="M499" s="258" t="s">
        <v>1182</v>
      </c>
      <c r="N499" s="258" t="s">
        <v>1182</v>
      </c>
      <c r="O499" s="5" t="s">
        <v>1991</v>
      </c>
      <c r="BM499" s="144"/>
      <c r="BN499" s="144"/>
      <c r="BO499" s="144"/>
      <c r="BP499" s="144"/>
      <c r="BQ499" s="144"/>
      <c r="BR499" s="144"/>
      <c r="BS499" s="144"/>
      <c r="BT499" s="144"/>
      <c r="BU499" s="144"/>
      <c r="BV499" s="144"/>
      <c r="BW499" s="144"/>
      <c r="BX499" s="144"/>
      <c r="BY499" s="144"/>
      <c r="BZ499" s="144"/>
      <c r="CA499" s="144"/>
      <c r="ER499" s="144"/>
      <c r="ES499" s="144"/>
      <c r="ET499" s="144"/>
      <c r="EU499" s="144"/>
      <c r="EV499" s="144"/>
      <c r="EW499" s="144"/>
      <c r="EX499" s="144"/>
      <c r="EY499" s="144"/>
      <c r="EZ499" s="144"/>
      <c r="FA499" s="144"/>
      <c r="FB499" s="144"/>
      <c r="FC499" s="144"/>
      <c r="FD499" s="144"/>
      <c r="FE499" s="144"/>
      <c r="FF499" s="144"/>
      <c r="HW499" s="144"/>
      <c r="HX499" s="144"/>
      <c r="HY499" s="144"/>
      <c r="HZ499" s="144"/>
      <c r="IA499" s="144"/>
      <c r="IB499" s="144"/>
      <c r="IC499" s="144"/>
      <c r="ID499" s="144"/>
      <c r="IE499" s="144"/>
      <c r="IF499" s="144"/>
      <c r="IG499" s="144"/>
      <c r="IH499" s="144"/>
      <c r="II499" s="144"/>
      <c r="IJ499" s="144"/>
      <c r="IK499" s="144"/>
      <c r="LB499" s="144"/>
      <c r="LC499" s="144"/>
      <c r="LD499" s="144"/>
      <c r="LE499" s="144"/>
      <c r="LF499" s="144"/>
      <c r="LG499" s="144"/>
      <c r="LH499" s="144"/>
      <c r="LI499" s="144"/>
      <c r="LJ499" s="144"/>
      <c r="LK499" s="144"/>
      <c r="LL499" s="144"/>
      <c r="LM499" s="144"/>
      <c r="LN499" s="144"/>
      <c r="LO499" s="144"/>
      <c r="LP499" s="144"/>
      <c r="OG499" s="144"/>
      <c r="OH499" s="144"/>
      <c r="OI499" s="144"/>
      <c r="OJ499" s="144"/>
      <c r="OK499" s="144"/>
      <c r="OL499" s="144"/>
      <c r="OM499" s="144"/>
      <c r="ON499" s="144"/>
      <c r="OO499" s="144"/>
      <c r="OP499" s="144"/>
      <c r="OQ499" s="144"/>
      <c r="OR499" s="144"/>
      <c r="OS499" s="144"/>
      <c r="OT499" s="144"/>
      <c r="OU499" s="144"/>
    </row>
    <row r="500" spans="1:411">
      <c r="A500">
        <v>128</v>
      </c>
      <c r="B500">
        <v>1062</v>
      </c>
      <c r="C500" t="s">
        <v>85</v>
      </c>
      <c r="D500" t="s">
        <v>1138</v>
      </c>
      <c r="E500" s="257" t="s">
        <v>1149</v>
      </c>
      <c r="F500" t="s">
        <v>84</v>
      </c>
      <c r="G500">
        <v>2</v>
      </c>
      <c r="H500">
        <v>802.35500000000002</v>
      </c>
      <c r="I500">
        <v>797.94500000000005</v>
      </c>
      <c r="J500">
        <v>792.4</v>
      </c>
      <c r="K500">
        <v>784.18</v>
      </c>
      <c r="L500">
        <v>775.46</v>
      </c>
      <c r="M500" s="258" t="s">
        <v>1182</v>
      </c>
      <c r="N500" s="258" t="s">
        <v>1182</v>
      </c>
      <c r="O500" s="5" t="s">
        <v>1992</v>
      </c>
      <c r="BM500" s="144"/>
      <c r="BN500" s="144"/>
      <c r="BO500" s="144"/>
      <c r="BP500" s="144"/>
      <c r="BQ500" s="144"/>
      <c r="BR500" s="144"/>
      <c r="BS500" s="144"/>
      <c r="BT500" s="144"/>
      <c r="BU500" s="144"/>
      <c r="BV500" s="144"/>
      <c r="BW500" s="144"/>
      <c r="BX500" s="144"/>
      <c r="BY500" s="144"/>
      <c r="BZ500" s="144"/>
      <c r="CA500" s="144"/>
      <c r="ER500" s="144"/>
      <c r="ES500" s="144"/>
      <c r="ET500" s="144"/>
      <c r="EU500" s="144"/>
      <c r="EV500" s="144"/>
      <c r="EW500" s="144"/>
      <c r="EX500" s="144"/>
      <c r="EY500" s="144"/>
      <c r="EZ500" s="144"/>
      <c r="FA500" s="144"/>
      <c r="FB500" s="144"/>
      <c r="FC500" s="144"/>
      <c r="FD500" s="144"/>
      <c r="FE500" s="144"/>
      <c r="FF500" s="144"/>
      <c r="HW500" s="144"/>
      <c r="HX500" s="144"/>
      <c r="HY500" s="144"/>
      <c r="HZ500" s="144"/>
      <c r="IA500" s="144"/>
      <c r="IB500" s="144"/>
      <c r="IC500" s="144"/>
      <c r="ID500" s="144"/>
      <c r="IE500" s="144"/>
      <c r="IF500" s="144"/>
      <c r="IG500" s="144"/>
      <c r="IH500" s="144"/>
      <c r="II500" s="144"/>
      <c r="IJ500" s="144"/>
      <c r="IK500" s="144"/>
      <c r="LB500" s="144"/>
      <c r="LC500" s="144"/>
      <c r="LD500" s="144"/>
      <c r="LE500" s="144"/>
      <c r="LF500" s="144"/>
      <c r="LG500" s="144"/>
      <c r="LH500" s="144"/>
      <c r="LI500" s="144"/>
      <c r="LJ500" s="144"/>
      <c r="LK500" s="144"/>
      <c r="LL500" s="144"/>
      <c r="LM500" s="144"/>
      <c r="LN500" s="144"/>
      <c r="LO500" s="144"/>
      <c r="LP500" s="144"/>
      <c r="OG500" s="144"/>
      <c r="OH500" s="144"/>
      <c r="OI500" s="144"/>
      <c r="OJ500" s="144"/>
      <c r="OK500" s="144"/>
      <c r="OL500" s="144"/>
      <c r="OM500" s="144"/>
      <c r="ON500" s="144"/>
      <c r="OO500" s="144"/>
      <c r="OP500" s="144"/>
      <c r="OQ500" s="144"/>
      <c r="OR500" s="144"/>
      <c r="OS500" s="144"/>
      <c r="OT500" s="144"/>
      <c r="OU500" s="144"/>
    </row>
    <row r="501" spans="1:411">
      <c r="A501">
        <v>128</v>
      </c>
      <c r="B501">
        <v>1065</v>
      </c>
      <c r="C501" t="s">
        <v>85</v>
      </c>
      <c r="D501" t="s">
        <v>1138</v>
      </c>
      <c r="E501" s="257" t="s">
        <v>76</v>
      </c>
      <c r="F501" t="s">
        <v>84</v>
      </c>
      <c r="G501">
        <v>2</v>
      </c>
      <c r="H501">
        <v>795.86</v>
      </c>
      <c r="I501">
        <v>791.2</v>
      </c>
      <c r="J501">
        <v>785.01499999999999</v>
      </c>
      <c r="K501">
        <v>777.54499999999996</v>
      </c>
      <c r="L501">
        <v>769.7</v>
      </c>
      <c r="M501" s="258" t="s">
        <v>1182</v>
      </c>
      <c r="N501" s="258" t="s">
        <v>1182</v>
      </c>
      <c r="O501" s="5" t="s">
        <v>1993</v>
      </c>
      <c r="BM501" s="144"/>
      <c r="BN501" s="144"/>
      <c r="BO501" s="144"/>
      <c r="BP501" s="144"/>
      <c r="BQ501" s="144"/>
      <c r="BR501" s="144"/>
      <c r="BS501" s="144"/>
      <c r="BT501" s="144"/>
      <c r="BU501" s="144"/>
      <c r="BV501" s="144"/>
      <c r="BW501" s="144"/>
      <c r="BX501" s="144"/>
      <c r="BY501" s="144"/>
      <c r="BZ501" s="144"/>
      <c r="CA501" s="144"/>
      <c r="ER501" s="144"/>
      <c r="ES501" s="144"/>
      <c r="ET501" s="144"/>
      <c r="EU501" s="144"/>
      <c r="EV501" s="144"/>
      <c r="EW501" s="144"/>
      <c r="EX501" s="144"/>
      <c r="EY501" s="144"/>
      <c r="EZ501" s="144"/>
      <c r="FA501" s="144"/>
      <c r="FB501" s="144"/>
      <c r="FC501" s="144"/>
      <c r="FD501" s="144"/>
      <c r="FE501" s="144"/>
      <c r="FF501" s="144"/>
      <c r="HW501" s="144"/>
      <c r="HX501" s="144"/>
      <c r="HY501" s="144"/>
      <c r="HZ501" s="144"/>
      <c r="IA501" s="144"/>
      <c r="IB501" s="144"/>
      <c r="IC501" s="144"/>
      <c r="ID501" s="144"/>
      <c r="IE501" s="144"/>
      <c r="IF501" s="144"/>
      <c r="IG501" s="144"/>
      <c r="IH501" s="144"/>
      <c r="II501" s="144"/>
      <c r="IJ501" s="144"/>
      <c r="IK501" s="144"/>
      <c r="LB501" s="144"/>
      <c r="LC501" s="144"/>
      <c r="LD501" s="144"/>
      <c r="LE501" s="144"/>
      <c r="LF501" s="144"/>
      <c r="LG501" s="144"/>
      <c r="LH501" s="144"/>
      <c r="LI501" s="144"/>
      <c r="LJ501" s="144"/>
      <c r="LK501" s="144"/>
      <c r="LL501" s="144"/>
      <c r="LM501" s="144"/>
      <c r="LN501" s="144"/>
      <c r="LO501" s="144"/>
      <c r="LP501" s="144"/>
      <c r="OG501" s="144"/>
      <c r="OH501" s="144"/>
      <c r="OI501" s="144"/>
      <c r="OJ501" s="144"/>
      <c r="OK501" s="144"/>
      <c r="OL501" s="144"/>
      <c r="OM501" s="144"/>
      <c r="ON501" s="144"/>
      <c r="OO501" s="144"/>
      <c r="OP501" s="144"/>
      <c r="OQ501" s="144"/>
      <c r="OR501" s="144"/>
      <c r="OS501" s="144"/>
      <c r="OT501" s="144"/>
      <c r="OU501" s="144"/>
    </row>
    <row r="502" spans="1:411">
      <c r="A502">
        <v>128</v>
      </c>
      <c r="B502">
        <v>1067</v>
      </c>
      <c r="C502" t="s">
        <v>85</v>
      </c>
      <c r="D502" t="s">
        <v>1138</v>
      </c>
      <c r="E502" s="257" t="s">
        <v>148</v>
      </c>
      <c r="F502" t="s">
        <v>84</v>
      </c>
      <c r="G502">
        <v>2</v>
      </c>
      <c r="H502">
        <v>794.86</v>
      </c>
      <c r="I502">
        <v>789.9</v>
      </c>
      <c r="J502">
        <v>784.03</v>
      </c>
      <c r="K502">
        <v>775.61</v>
      </c>
      <c r="L502">
        <v>767.66499999999996</v>
      </c>
      <c r="M502" s="258" t="s">
        <v>1182</v>
      </c>
      <c r="N502" s="258" t="s">
        <v>1182</v>
      </c>
      <c r="O502" s="5" t="s">
        <v>1994</v>
      </c>
      <c r="BM502" s="144"/>
      <c r="BN502" s="144"/>
      <c r="BO502" s="144"/>
      <c r="BP502" s="144"/>
      <c r="BQ502" s="144"/>
      <c r="BR502" s="144"/>
      <c r="BS502" s="144"/>
      <c r="BT502" s="144"/>
      <c r="BU502" s="144"/>
      <c r="BV502" s="144"/>
      <c r="BW502" s="144"/>
      <c r="BX502" s="144"/>
      <c r="BY502" s="144"/>
      <c r="BZ502" s="144"/>
      <c r="CA502" s="144"/>
      <c r="ER502" s="144"/>
      <c r="ES502" s="144"/>
      <c r="ET502" s="144"/>
      <c r="EU502" s="144"/>
      <c r="EV502" s="144"/>
      <c r="EW502" s="144"/>
      <c r="EX502" s="144"/>
      <c r="EY502" s="144"/>
      <c r="EZ502" s="144"/>
      <c r="FA502" s="144"/>
      <c r="FB502" s="144"/>
      <c r="FC502" s="144"/>
      <c r="FD502" s="144"/>
      <c r="FE502" s="144"/>
      <c r="FF502" s="144"/>
      <c r="HW502" s="144"/>
      <c r="HX502" s="144"/>
      <c r="HY502" s="144"/>
      <c r="HZ502" s="144"/>
      <c r="IA502" s="144"/>
      <c r="IB502" s="144"/>
      <c r="IC502" s="144"/>
      <c r="ID502" s="144"/>
      <c r="IE502" s="144"/>
      <c r="IF502" s="144"/>
      <c r="IG502" s="144"/>
      <c r="IH502" s="144"/>
      <c r="II502" s="144"/>
      <c r="IJ502" s="144"/>
      <c r="IK502" s="144"/>
      <c r="LB502" s="144"/>
      <c r="LC502" s="144"/>
      <c r="LD502" s="144"/>
      <c r="LE502" s="144"/>
      <c r="LF502" s="144"/>
      <c r="LG502" s="144"/>
      <c r="LH502" s="144"/>
      <c r="LI502" s="144"/>
      <c r="LJ502" s="144"/>
      <c r="LK502" s="144"/>
      <c r="LL502" s="144"/>
      <c r="LM502" s="144"/>
      <c r="LN502" s="144"/>
      <c r="LO502" s="144"/>
      <c r="LP502" s="144"/>
      <c r="OG502" s="144"/>
      <c r="OH502" s="144"/>
      <c r="OI502" s="144"/>
      <c r="OJ502" s="144"/>
      <c r="OK502" s="144"/>
      <c r="OL502" s="144"/>
      <c r="OM502" s="144"/>
      <c r="ON502" s="144"/>
      <c r="OO502" s="144"/>
      <c r="OP502" s="144"/>
      <c r="OQ502" s="144"/>
      <c r="OR502" s="144"/>
      <c r="OS502" s="144"/>
      <c r="OT502" s="144"/>
      <c r="OU502" s="144"/>
    </row>
    <row r="503" spans="1:411">
      <c r="A503">
        <v>128</v>
      </c>
      <c r="B503">
        <v>1068</v>
      </c>
      <c r="C503" t="s">
        <v>85</v>
      </c>
      <c r="D503" t="s">
        <v>1138</v>
      </c>
      <c r="E503" s="257" t="s">
        <v>1154</v>
      </c>
      <c r="F503" t="s">
        <v>84</v>
      </c>
      <c r="G503">
        <v>2</v>
      </c>
      <c r="H503">
        <v>794.86</v>
      </c>
      <c r="I503">
        <v>789.9</v>
      </c>
      <c r="J503">
        <v>784.03</v>
      </c>
      <c r="K503">
        <v>775.61</v>
      </c>
      <c r="L503">
        <v>767.66499999999996</v>
      </c>
      <c r="M503" s="258" t="s">
        <v>1182</v>
      </c>
      <c r="N503" s="258" t="s">
        <v>1182</v>
      </c>
      <c r="O503" s="5" t="s">
        <v>1995</v>
      </c>
      <c r="BM503" s="144"/>
      <c r="BN503" s="144"/>
      <c r="BO503" s="144"/>
      <c r="BP503" s="144"/>
      <c r="BQ503" s="144"/>
      <c r="BR503" s="144"/>
      <c r="BS503" s="144"/>
      <c r="BT503" s="144"/>
      <c r="BU503" s="144"/>
      <c r="BV503" s="144"/>
      <c r="BW503" s="144"/>
      <c r="BX503" s="144"/>
      <c r="BY503" s="144"/>
      <c r="BZ503" s="144"/>
      <c r="CA503" s="144"/>
      <c r="ER503" s="144"/>
      <c r="ES503" s="144"/>
      <c r="ET503" s="144"/>
      <c r="EU503" s="144"/>
      <c r="EV503" s="144"/>
      <c r="EW503" s="144"/>
      <c r="EX503" s="144"/>
      <c r="EY503" s="144"/>
      <c r="EZ503" s="144"/>
      <c r="FA503" s="144"/>
      <c r="FB503" s="144"/>
      <c r="FC503" s="144"/>
      <c r="FD503" s="144"/>
      <c r="FE503" s="144"/>
      <c r="FF503" s="144"/>
      <c r="HW503" s="144"/>
      <c r="HX503" s="144"/>
      <c r="HY503" s="144"/>
      <c r="HZ503" s="144"/>
      <c r="IA503" s="144"/>
      <c r="IB503" s="144"/>
      <c r="IC503" s="144"/>
      <c r="ID503" s="144"/>
      <c r="IE503" s="144"/>
      <c r="IF503" s="144"/>
      <c r="IG503" s="144"/>
      <c r="IH503" s="144"/>
      <c r="II503" s="144"/>
      <c r="IJ503" s="144"/>
      <c r="IK503" s="144"/>
      <c r="LB503" s="144"/>
      <c r="LC503" s="144"/>
      <c r="LD503" s="144"/>
      <c r="LE503" s="144"/>
      <c r="LF503" s="144"/>
      <c r="LG503" s="144"/>
      <c r="LH503" s="144"/>
      <c r="LI503" s="144"/>
      <c r="LJ503" s="144"/>
      <c r="LK503" s="144"/>
      <c r="LL503" s="144"/>
      <c r="LM503" s="144"/>
      <c r="LN503" s="144"/>
      <c r="LO503" s="144"/>
      <c r="LP503" s="144"/>
      <c r="OG503" s="144"/>
      <c r="OH503" s="144"/>
      <c r="OI503" s="144"/>
      <c r="OJ503" s="144"/>
      <c r="OK503" s="144"/>
      <c r="OL503" s="144"/>
      <c r="OM503" s="144"/>
      <c r="ON503" s="144"/>
      <c r="OO503" s="144"/>
      <c r="OP503" s="144"/>
      <c r="OQ503" s="144"/>
      <c r="OR503" s="144"/>
      <c r="OS503" s="144"/>
      <c r="OT503" s="144"/>
      <c r="OU503" s="144"/>
    </row>
    <row r="504" spans="1:411">
      <c r="A504">
        <v>128</v>
      </c>
      <c r="B504">
        <v>1069</v>
      </c>
      <c r="C504" t="s">
        <v>85</v>
      </c>
      <c r="D504" t="s">
        <v>1138</v>
      </c>
      <c r="E504" s="257" t="s">
        <v>105</v>
      </c>
      <c r="F504" t="s">
        <v>84</v>
      </c>
      <c r="G504">
        <v>2</v>
      </c>
      <c r="H504">
        <v>794.36</v>
      </c>
      <c r="I504">
        <v>789.72500000000002</v>
      </c>
      <c r="J504">
        <v>783.505</v>
      </c>
      <c r="K504">
        <v>775.46</v>
      </c>
      <c r="L504">
        <v>767.51499999999999</v>
      </c>
      <c r="M504" s="258" t="s">
        <v>1182</v>
      </c>
      <c r="N504" s="258" t="s">
        <v>1182</v>
      </c>
      <c r="O504" s="5" t="s">
        <v>1996</v>
      </c>
      <c r="BM504" s="144"/>
      <c r="BN504" s="144"/>
      <c r="BO504" s="144"/>
      <c r="BP504" s="144"/>
      <c r="BQ504" s="144"/>
      <c r="BR504" s="144"/>
      <c r="BS504" s="144"/>
      <c r="BT504" s="144"/>
      <c r="BU504" s="144"/>
      <c r="BV504" s="144"/>
      <c r="BW504" s="144"/>
      <c r="BX504" s="144"/>
      <c r="BY504" s="144"/>
      <c r="BZ504" s="144"/>
      <c r="CA504" s="144"/>
      <c r="ER504" s="144"/>
      <c r="ES504" s="144"/>
      <c r="ET504" s="144"/>
      <c r="EU504" s="144"/>
      <c r="EV504" s="144"/>
      <c r="EW504" s="144"/>
      <c r="EX504" s="144"/>
      <c r="EY504" s="144"/>
      <c r="EZ504" s="144"/>
      <c r="FA504" s="144"/>
      <c r="FB504" s="144"/>
      <c r="FC504" s="144"/>
      <c r="FD504" s="144"/>
      <c r="FE504" s="144"/>
      <c r="FF504" s="144"/>
      <c r="HW504" s="144"/>
      <c r="HX504" s="144"/>
      <c r="HY504" s="144"/>
      <c r="HZ504" s="144"/>
      <c r="IA504" s="144"/>
      <c r="IB504" s="144"/>
      <c r="IC504" s="144"/>
      <c r="ID504" s="144"/>
      <c r="IE504" s="144"/>
      <c r="IF504" s="144"/>
      <c r="IG504" s="144"/>
      <c r="IH504" s="144"/>
      <c r="II504" s="144"/>
      <c r="IJ504" s="144"/>
      <c r="IK504" s="144"/>
      <c r="LB504" s="144"/>
      <c r="LC504" s="144"/>
      <c r="LD504" s="144"/>
      <c r="LE504" s="144"/>
      <c r="LF504" s="144"/>
      <c r="LG504" s="144"/>
      <c r="LH504" s="144"/>
      <c r="LI504" s="144"/>
      <c r="LJ504" s="144"/>
      <c r="LK504" s="144"/>
      <c r="LL504" s="144"/>
      <c r="LM504" s="144"/>
      <c r="LN504" s="144"/>
      <c r="LO504" s="144"/>
      <c r="LP504" s="144"/>
      <c r="OG504" s="144"/>
      <c r="OH504" s="144"/>
      <c r="OI504" s="144"/>
      <c r="OJ504" s="144"/>
      <c r="OK504" s="144"/>
      <c r="OL504" s="144"/>
      <c r="OM504" s="144"/>
      <c r="ON504" s="144"/>
      <c r="OO504" s="144"/>
      <c r="OP504" s="144"/>
      <c r="OQ504" s="144"/>
      <c r="OR504" s="144"/>
      <c r="OS504" s="144"/>
      <c r="OT504" s="144"/>
      <c r="OU504" s="144"/>
    </row>
    <row r="505" spans="1:411">
      <c r="A505">
        <v>128</v>
      </c>
      <c r="B505">
        <v>1084</v>
      </c>
      <c r="C505" t="s">
        <v>85</v>
      </c>
      <c r="D505" t="s">
        <v>1138</v>
      </c>
      <c r="E505" s="257" t="s">
        <v>1148</v>
      </c>
      <c r="F505" t="s">
        <v>84</v>
      </c>
      <c r="G505">
        <v>2</v>
      </c>
      <c r="H505">
        <v>791.2</v>
      </c>
      <c r="I505">
        <v>786.79</v>
      </c>
      <c r="J505">
        <v>779.82</v>
      </c>
      <c r="K505">
        <v>769.85</v>
      </c>
      <c r="L505">
        <v>759.12</v>
      </c>
      <c r="M505" s="258" t="s">
        <v>1182</v>
      </c>
      <c r="N505" s="258" t="s">
        <v>1182</v>
      </c>
      <c r="O505" s="5" t="s">
        <v>1997</v>
      </c>
      <c r="BM505" s="144"/>
      <c r="BN505" s="144"/>
      <c r="BO505" s="144"/>
      <c r="BP505" s="144"/>
      <c r="BQ505" s="144"/>
      <c r="BR505" s="144"/>
      <c r="BS505" s="144"/>
      <c r="BT505" s="144"/>
      <c r="BU505" s="144"/>
      <c r="BV505" s="144"/>
      <c r="BW505" s="144"/>
      <c r="BX505" s="144"/>
      <c r="BY505" s="144"/>
      <c r="BZ505" s="144"/>
      <c r="CA505" s="144"/>
      <c r="ER505" s="144"/>
      <c r="ES505" s="144"/>
      <c r="ET505" s="144"/>
      <c r="EU505" s="144"/>
      <c r="EV505" s="144"/>
      <c r="EW505" s="144"/>
      <c r="EX505" s="144"/>
      <c r="EY505" s="144"/>
      <c r="EZ505" s="144"/>
      <c r="FA505" s="144"/>
      <c r="FB505" s="144"/>
      <c r="FC505" s="144"/>
      <c r="FD505" s="144"/>
      <c r="FE505" s="144"/>
      <c r="FF505" s="144"/>
      <c r="HW505" s="144"/>
      <c r="HX505" s="144"/>
      <c r="HY505" s="144"/>
      <c r="HZ505" s="144"/>
      <c r="IA505" s="144"/>
      <c r="IB505" s="144"/>
      <c r="IC505" s="144"/>
      <c r="ID505" s="144"/>
      <c r="IE505" s="144"/>
      <c r="IF505" s="144"/>
      <c r="IG505" s="144"/>
      <c r="IH505" s="144"/>
      <c r="II505" s="144"/>
      <c r="IJ505" s="144"/>
      <c r="IK505" s="144"/>
      <c r="LB505" s="144"/>
      <c r="LC505" s="144"/>
      <c r="LD505" s="144"/>
      <c r="LE505" s="144"/>
      <c r="LF505" s="144"/>
      <c r="LG505" s="144"/>
      <c r="LH505" s="144"/>
      <c r="LI505" s="144"/>
      <c r="LJ505" s="144"/>
      <c r="LK505" s="144"/>
      <c r="LL505" s="144"/>
      <c r="LM505" s="144"/>
      <c r="LN505" s="144"/>
      <c r="LO505" s="144"/>
      <c r="LP505" s="144"/>
      <c r="OG505" s="144"/>
      <c r="OH505" s="144"/>
      <c r="OI505" s="144"/>
      <c r="OJ505" s="144"/>
      <c r="OK505" s="144"/>
      <c r="OL505" s="144"/>
      <c r="OM505" s="144"/>
      <c r="ON505" s="144"/>
      <c r="OO505" s="144"/>
      <c r="OP505" s="144"/>
      <c r="OQ505" s="144"/>
      <c r="OR505" s="144"/>
      <c r="OS505" s="144"/>
      <c r="OT505" s="144"/>
      <c r="OU505" s="144"/>
    </row>
    <row r="506" spans="1:411">
      <c r="A506">
        <v>128</v>
      </c>
      <c r="B506">
        <v>1073</v>
      </c>
      <c r="C506" t="s">
        <v>85</v>
      </c>
      <c r="D506" t="s">
        <v>1138</v>
      </c>
      <c r="E506" s="257" t="s">
        <v>174</v>
      </c>
      <c r="F506" t="s">
        <v>84</v>
      </c>
      <c r="G506">
        <v>2</v>
      </c>
      <c r="H506">
        <v>789.51499999999999</v>
      </c>
      <c r="I506">
        <v>784.03</v>
      </c>
      <c r="J506">
        <v>777.87</v>
      </c>
      <c r="K506">
        <v>770.35</v>
      </c>
      <c r="L506">
        <v>762.05499999999995</v>
      </c>
      <c r="M506" s="258" t="s">
        <v>1182</v>
      </c>
      <c r="N506" s="258" t="s">
        <v>1182</v>
      </c>
      <c r="O506" s="5" t="s">
        <v>1998</v>
      </c>
      <c r="BM506" s="144"/>
      <c r="BN506" s="144"/>
      <c r="BO506" s="144"/>
      <c r="BP506" s="144"/>
      <c r="BQ506" s="144"/>
      <c r="BR506" s="144"/>
      <c r="BS506" s="144"/>
      <c r="BT506" s="144"/>
      <c r="BU506" s="144"/>
      <c r="BV506" s="144"/>
      <c r="BW506" s="144"/>
      <c r="BX506" s="144"/>
      <c r="BY506" s="144"/>
      <c r="BZ506" s="144"/>
      <c r="CA506" s="144"/>
      <c r="ER506" s="144"/>
      <c r="ES506" s="144"/>
      <c r="ET506" s="144"/>
      <c r="EU506" s="144"/>
      <c r="EV506" s="144"/>
      <c r="EW506" s="144"/>
      <c r="EX506" s="144"/>
      <c r="EY506" s="144"/>
      <c r="EZ506" s="144"/>
      <c r="FA506" s="144"/>
      <c r="FB506" s="144"/>
      <c r="FC506" s="144"/>
      <c r="FD506" s="144"/>
      <c r="FE506" s="144"/>
      <c r="FF506" s="144"/>
      <c r="HW506" s="144"/>
      <c r="HX506" s="144"/>
      <c r="HY506" s="144"/>
      <c r="HZ506" s="144"/>
      <c r="IA506" s="144"/>
      <c r="IB506" s="144"/>
      <c r="IC506" s="144"/>
      <c r="ID506" s="144"/>
      <c r="IE506" s="144"/>
      <c r="IF506" s="144"/>
      <c r="IG506" s="144"/>
      <c r="IH506" s="144"/>
      <c r="II506" s="144"/>
      <c r="IJ506" s="144"/>
      <c r="IK506" s="144"/>
      <c r="LB506" s="144"/>
      <c r="LC506" s="144"/>
      <c r="LD506" s="144"/>
      <c r="LE506" s="144"/>
      <c r="LF506" s="144"/>
      <c r="LG506" s="144"/>
      <c r="LH506" s="144"/>
      <c r="LI506" s="144"/>
      <c r="LJ506" s="144"/>
      <c r="LK506" s="144"/>
      <c r="LL506" s="144"/>
      <c r="LM506" s="144"/>
      <c r="LN506" s="144"/>
      <c r="LO506" s="144"/>
      <c r="LP506" s="144"/>
      <c r="OG506" s="144"/>
      <c r="OH506" s="144"/>
      <c r="OI506" s="144"/>
      <c r="OJ506" s="144"/>
      <c r="OK506" s="144"/>
      <c r="OL506" s="144"/>
      <c r="OM506" s="144"/>
      <c r="ON506" s="144"/>
      <c r="OO506" s="144"/>
      <c r="OP506" s="144"/>
      <c r="OQ506" s="144"/>
      <c r="OR506" s="144"/>
      <c r="OS506" s="144"/>
      <c r="OT506" s="144"/>
      <c r="OU506" s="144"/>
    </row>
    <row r="507" spans="1:411">
      <c r="A507">
        <v>128</v>
      </c>
      <c r="B507">
        <v>1074</v>
      </c>
      <c r="C507" t="s">
        <v>85</v>
      </c>
      <c r="D507" t="s">
        <v>1138</v>
      </c>
      <c r="E507" s="257" t="s">
        <v>380</v>
      </c>
      <c r="F507" t="s">
        <v>84</v>
      </c>
      <c r="G507">
        <v>2</v>
      </c>
      <c r="H507">
        <v>786.79</v>
      </c>
      <c r="I507">
        <v>781.15499999999997</v>
      </c>
      <c r="J507">
        <v>775.46</v>
      </c>
      <c r="K507">
        <v>768.01499999999999</v>
      </c>
      <c r="L507">
        <v>759.29499999999996</v>
      </c>
      <c r="M507" s="258" t="s">
        <v>1182</v>
      </c>
      <c r="N507" s="258" t="s">
        <v>1182</v>
      </c>
      <c r="O507" s="5" t="s">
        <v>1999</v>
      </c>
      <c r="BM507" s="144"/>
      <c r="BN507" s="144"/>
      <c r="BO507" s="144"/>
      <c r="BP507" s="144"/>
      <c r="BQ507" s="144"/>
      <c r="BR507" s="144"/>
      <c r="BS507" s="144"/>
      <c r="BT507" s="144"/>
      <c r="BU507" s="144"/>
      <c r="BV507" s="144"/>
      <c r="BW507" s="144"/>
      <c r="BX507" s="144"/>
      <c r="BY507" s="144"/>
      <c r="BZ507" s="144"/>
      <c r="CA507" s="144"/>
      <c r="ER507" s="144"/>
      <c r="ES507" s="144"/>
      <c r="ET507" s="144"/>
      <c r="EU507" s="144"/>
      <c r="EV507" s="144"/>
      <c r="EW507" s="144"/>
      <c r="EX507" s="144"/>
      <c r="EY507" s="144"/>
      <c r="EZ507" s="144"/>
      <c r="FA507" s="144"/>
      <c r="FB507" s="144"/>
      <c r="FC507" s="144"/>
      <c r="FD507" s="144"/>
      <c r="FE507" s="144"/>
      <c r="FF507" s="144"/>
      <c r="HW507" s="144"/>
      <c r="HX507" s="144"/>
      <c r="HY507" s="144"/>
      <c r="HZ507" s="144"/>
      <c r="IA507" s="144"/>
      <c r="IB507" s="144"/>
      <c r="IC507" s="144"/>
      <c r="ID507" s="144"/>
      <c r="IE507" s="144"/>
      <c r="IF507" s="144"/>
      <c r="IG507" s="144"/>
      <c r="IH507" s="144"/>
      <c r="II507" s="144"/>
      <c r="IJ507" s="144"/>
      <c r="IK507" s="144"/>
      <c r="LB507" s="144"/>
      <c r="LC507" s="144"/>
      <c r="LD507" s="144"/>
      <c r="LE507" s="144"/>
      <c r="LF507" s="144"/>
      <c r="LG507" s="144"/>
      <c r="LH507" s="144"/>
      <c r="LI507" s="144"/>
      <c r="LJ507" s="144"/>
      <c r="LK507" s="144"/>
      <c r="LL507" s="144"/>
      <c r="LM507" s="144"/>
      <c r="LN507" s="144"/>
      <c r="LO507" s="144"/>
      <c r="LP507" s="144"/>
      <c r="OG507" s="144"/>
      <c r="OH507" s="144"/>
      <c r="OI507" s="144"/>
      <c r="OJ507" s="144"/>
      <c r="OK507" s="144"/>
      <c r="OL507" s="144"/>
      <c r="OM507" s="144"/>
      <c r="ON507" s="144"/>
      <c r="OO507" s="144"/>
      <c r="OP507" s="144"/>
      <c r="OQ507" s="144"/>
      <c r="OR507" s="144"/>
      <c r="OS507" s="144"/>
      <c r="OT507" s="144"/>
      <c r="OU507" s="144"/>
    </row>
    <row r="508" spans="1:411">
      <c r="A508">
        <v>128</v>
      </c>
      <c r="B508">
        <v>1075</v>
      </c>
      <c r="C508" t="s">
        <v>85</v>
      </c>
      <c r="D508" t="s">
        <v>1138</v>
      </c>
      <c r="E508" s="257" t="s">
        <v>102</v>
      </c>
      <c r="F508" t="s">
        <v>84</v>
      </c>
      <c r="G508">
        <v>2</v>
      </c>
      <c r="H508">
        <v>786.11500000000001</v>
      </c>
      <c r="I508">
        <v>780.57</v>
      </c>
      <c r="J508">
        <v>774.96</v>
      </c>
      <c r="K508">
        <v>767.51499999999999</v>
      </c>
      <c r="L508">
        <v>759.12</v>
      </c>
      <c r="M508" s="258" t="s">
        <v>1182</v>
      </c>
      <c r="N508" s="258" t="s">
        <v>1182</v>
      </c>
      <c r="O508" s="5" t="s">
        <v>2000</v>
      </c>
      <c r="BM508" s="144"/>
      <c r="BN508" s="144"/>
      <c r="BO508" s="144"/>
      <c r="BP508" s="144"/>
      <c r="BQ508" s="144"/>
      <c r="BR508" s="144"/>
      <c r="BS508" s="144"/>
      <c r="BT508" s="144"/>
      <c r="BU508" s="144"/>
      <c r="BV508" s="144"/>
      <c r="BW508" s="144"/>
      <c r="BX508" s="144"/>
      <c r="BY508" s="144"/>
      <c r="BZ508" s="144"/>
      <c r="CA508" s="144"/>
      <c r="ER508" s="144"/>
      <c r="ES508" s="144"/>
      <c r="ET508" s="144"/>
      <c r="EU508" s="144"/>
      <c r="EV508" s="144"/>
      <c r="EW508" s="144"/>
      <c r="EX508" s="144"/>
      <c r="EY508" s="144"/>
      <c r="EZ508" s="144"/>
      <c r="FA508" s="144"/>
      <c r="FB508" s="144"/>
      <c r="FC508" s="144"/>
      <c r="FD508" s="144"/>
      <c r="FE508" s="144"/>
      <c r="FF508" s="144"/>
      <c r="HW508" s="144"/>
      <c r="HX508" s="144"/>
      <c r="HY508" s="144"/>
      <c r="HZ508" s="144"/>
      <c r="IA508" s="144"/>
      <c r="IB508" s="144"/>
      <c r="IC508" s="144"/>
      <c r="ID508" s="144"/>
      <c r="IE508" s="144"/>
      <c r="IF508" s="144"/>
      <c r="IG508" s="144"/>
      <c r="IH508" s="144"/>
      <c r="II508" s="144"/>
      <c r="IJ508" s="144"/>
      <c r="IK508" s="144"/>
      <c r="LB508" s="144"/>
      <c r="LC508" s="144"/>
      <c r="LD508" s="144"/>
      <c r="LE508" s="144"/>
      <c r="LF508" s="144"/>
      <c r="LG508" s="144"/>
      <c r="LH508" s="144"/>
      <c r="LI508" s="144"/>
      <c r="LJ508" s="144"/>
      <c r="LK508" s="144"/>
      <c r="LL508" s="144"/>
      <c r="LM508" s="144"/>
      <c r="LN508" s="144"/>
      <c r="LO508" s="144"/>
      <c r="LP508" s="144"/>
      <c r="OG508" s="144"/>
      <c r="OH508" s="144"/>
      <c r="OI508" s="144"/>
      <c r="OJ508" s="144"/>
      <c r="OK508" s="144"/>
      <c r="OL508" s="144"/>
      <c r="OM508" s="144"/>
      <c r="ON508" s="144"/>
      <c r="OO508" s="144"/>
      <c r="OP508" s="144"/>
      <c r="OQ508" s="144"/>
      <c r="OR508" s="144"/>
      <c r="OS508" s="144"/>
      <c r="OT508" s="144"/>
      <c r="OU508" s="144"/>
    </row>
    <row r="509" spans="1:411">
      <c r="A509">
        <v>128</v>
      </c>
      <c r="B509">
        <v>1076</v>
      </c>
      <c r="C509" t="s">
        <v>85</v>
      </c>
      <c r="D509" t="s">
        <v>1138</v>
      </c>
      <c r="E509" s="257" t="s">
        <v>108</v>
      </c>
      <c r="F509" t="s">
        <v>84</v>
      </c>
      <c r="G509">
        <v>2</v>
      </c>
      <c r="H509">
        <v>786.11500000000001</v>
      </c>
      <c r="I509">
        <v>780.57</v>
      </c>
      <c r="J509">
        <v>774.96</v>
      </c>
      <c r="K509">
        <v>767.51499999999999</v>
      </c>
      <c r="L509">
        <v>759.12</v>
      </c>
      <c r="M509" s="258" t="s">
        <v>1182</v>
      </c>
      <c r="N509" s="258" t="s">
        <v>1182</v>
      </c>
      <c r="O509" s="5" t="s">
        <v>2001</v>
      </c>
      <c r="BM509" s="144"/>
      <c r="BN509" s="144"/>
      <c r="BO509" s="144"/>
      <c r="BP509" s="144"/>
      <c r="BQ509" s="144"/>
      <c r="BR509" s="144"/>
      <c r="BS509" s="144"/>
      <c r="BT509" s="144"/>
      <c r="BU509" s="144"/>
      <c r="BV509" s="144"/>
      <c r="BW509" s="144"/>
      <c r="BX509" s="144"/>
      <c r="BY509" s="144"/>
      <c r="BZ509" s="144"/>
      <c r="CA509" s="144"/>
      <c r="ER509" s="144"/>
      <c r="ES509" s="144"/>
      <c r="ET509" s="144"/>
      <c r="EU509" s="144"/>
      <c r="EV509" s="144"/>
      <c r="EW509" s="144"/>
      <c r="EX509" s="144"/>
      <c r="EY509" s="144"/>
      <c r="EZ509" s="144"/>
      <c r="FA509" s="144"/>
      <c r="FB509" s="144"/>
      <c r="FC509" s="144"/>
      <c r="FD509" s="144"/>
      <c r="FE509" s="144"/>
      <c r="FF509" s="144"/>
      <c r="HW509" s="144"/>
      <c r="HX509" s="144"/>
      <c r="HY509" s="144"/>
      <c r="HZ509" s="144"/>
      <c r="IA509" s="144"/>
      <c r="IB509" s="144"/>
      <c r="IC509" s="144"/>
      <c r="ID509" s="144"/>
      <c r="IE509" s="144"/>
      <c r="IF509" s="144"/>
      <c r="IG509" s="144"/>
      <c r="IH509" s="144"/>
      <c r="II509" s="144"/>
      <c r="IJ509" s="144"/>
      <c r="IK509" s="144"/>
      <c r="LB509" s="144"/>
      <c r="LC509" s="144"/>
      <c r="LD509" s="144"/>
      <c r="LE509" s="144"/>
      <c r="LF509" s="144"/>
      <c r="LG509" s="144"/>
      <c r="LH509" s="144"/>
      <c r="LI509" s="144"/>
      <c r="LJ509" s="144"/>
      <c r="LK509" s="144"/>
      <c r="LL509" s="144"/>
      <c r="LM509" s="144"/>
      <c r="LN509" s="144"/>
      <c r="LO509" s="144"/>
      <c r="LP509" s="144"/>
      <c r="OG509" s="144"/>
      <c r="OH509" s="144"/>
      <c r="OI509" s="144"/>
      <c r="OJ509" s="144"/>
      <c r="OK509" s="144"/>
      <c r="OL509" s="144"/>
      <c r="OM509" s="144"/>
      <c r="ON509" s="144"/>
      <c r="OO509" s="144"/>
      <c r="OP509" s="144"/>
      <c r="OQ509" s="144"/>
      <c r="OR509" s="144"/>
      <c r="OS509" s="144"/>
      <c r="OT509" s="144"/>
      <c r="OU509" s="144"/>
    </row>
    <row r="510" spans="1:411">
      <c r="A510">
        <v>128</v>
      </c>
      <c r="B510">
        <v>1077</v>
      </c>
      <c r="C510" t="s">
        <v>85</v>
      </c>
      <c r="D510" t="s">
        <v>1138</v>
      </c>
      <c r="E510" s="257" t="s">
        <v>798</v>
      </c>
      <c r="F510" t="s">
        <v>84</v>
      </c>
      <c r="G510">
        <v>2</v>
      </c>
      <c r="H510">
        <v>786.11500000000001</v>
      </c>
      <c r="I510">
        <v>780.57</v>
      </c>
      <c r="J510">
        <v>774.96</v>
      </c>
      <c r="K510">
        <v>767.51499999999999</v>
      </c>
      <c r="L510">
        <v>759.12</v>
      </c>
      <c r="M510" s="258" t="s">
        <v>1182</v>
      </c>
      <c r="N510" s="258" t="s">
        <v>1182</v>
      </c>
      <c r="O510" s="5" t="s">
        <v>2002</v>
      </c>
      <c r="BM510" s="144"/>
      <c r="BN510" s="144"/>
      <c r="BO510" s="144"/>
      <c r="BP510" s="144"/>
      <c r="BQ510" s="144"/>
      <c r="BR510" s="144"/>
      <c r="BS510" s="144"/>
      <c r="BT510" s="144"/>
      <c r="BU510" s="144"/>
      <c r="BV510" s="144"/>
      <c r="BW510" s="144"/>
      <c r="BX510" s="144"/>
      <c r="BY510" s="144"/>
      <c r="BZ510" s="144"/>
      <c r="CA510" s="144"/>
      <c r="ER510" s="144"/>
      <c r="ES510" s="144"/>
      <c r="ET510" s="144"/>
      <c r="EU510" s="144"/>
      <c r="EV510" s="144"/>
      <c r="EW510" s="144"/>
      <c r="EX510" s="144"/>
      <c r="EY510" s="144"/>
      <c r="EZ510" s="144"/>
      <c r="FA510" s="144"/>
      <c r="FB510" s="144"/>
      <c r="FC510" s="144"/>
      <c r="FD510" s="144"/>
      <c r="FE510" s="144"/>
      <c r="FF510" s="144"/>
      <c r="HW510" s="144"/>
      <c r="HX510" s="144"/>
      <c r="HY510" s="144"/>
      <c r="HZ510" s="144"/>
      <c r="IA510" s="144"/>
      <c r="IB510" s="144"/>
      <c r="IC510" s="144"/>
      <c r="ID510" s="144"/>
      <c r="IE510" s="144"/>
      <c r="IF510" s="144"/>
      <c r="IG510" s="144"/>
      <c r="IH510" s="144"/>
      <c r="II510" s="144"/>
      <c r="IJ510" s="144"/>
      <c r="IK510" s="144"/>
      <c r="LB510" s="144"/>
      <c r="LC510" s="144"/>
      <c r="LD510" s="144"/>
      <c r="LE510" s="144"/>
      <c r="LF510" s="144"/>
      <c r="LG510" s="144"/>
      <c r="LH510" s="144"/>
      <c r="LI510" s="144"/>
      <c r="LJ510" s="144"/>
      <c r="LK510" s="144"/>
      <c r="LL510" s="144"/>
      <c r="LM510" s="144"/>
      <c r="LN510" s="144"/>
      <c r="LO510" s="144"/>
      <c r="LP510" s="144"/>
      <c r="OG510" s="144"/>
      <c r="OH510" s="144"/>
      <c r="OI510" s="144"/>
      <c r="OJ510" s="144"/>
      <c r="OK510" s="144"/>
      <c r="OL510" s="144"/>
      <c r="OM510" s="144"/>
      <c r="ON510" s="144"/>
      <c r="OO510" s="144"/>
      <c r="OP510" s="144"/>
      <c r="OQ510" s="144"/>
      <c r="OR510" s="144"/>
      <c r="OS510" s="144"/>
      <c r="OT510" s="144"/>
      <c r="OU510" s="144"/>
    </row>
    <row r="511" spans="1:411">
      <c r="A511">
        <v>128</v>
      </c>
      <c r="B511">
        <v>1078</v>
      </c>
      <c r="C511" t="s">
        <v>85</v>
      </c>
      <c r="D511" t="s">
        <v>1138</v>
      </c>
      <c r="E511" s="257" t="s">
        <v>112</v>
      </c>
      <c r="F511" t="s">
        <v>84</v>
      </c>
      <c r="G511">
        <v>2</v>
      </c>
      <c r="H511">
        <v>784.03</v>
      </c>
      <c r="I511">
        <v>778.37</v>
      </c>
      <c r="J511">
        <v>772.93499999999995</v>
      </c>
      <c r="K511">
        <v>766.24</v>
      </c>
      <c r="L511">
        <v>757.92</v>
      </c>
      <c r="M511" s="258" t="s">
        <v>1182</v>
      </c>
      <c r="N511" s="258" t="s">
        <v>1182</v>
      </c>
      <c r="O511" s="5" t="s">
        <v>2003</v>
      </c>
      <c r="BM511" s="144"/>
      <c r="BN511" s="144"/>
      <c r="BO511" s="144"/>
      <c r="BP511" s="144"/>
      <c r="BQ511" s="144"/>
      <c r="BR511" s="144"/>
      <c r="BS511" s="144"/>
      <c r="BT511" s="144"/>
      <c r="BU511" s="144"/>
      <c r="BV511" s="144"/>
      <c r="BW511" s="144"/>
      <c r="BX511" s="144"/>
      <c r="BY511" s="144"/>
      <c r="BZ511" s="144"/>
      <c r="CA511" s="144"/>
      <c r="ER511" s="144"/>
      <c r="ES511" s="144"/>
      <c r="ET511" s="144"/>
      <c r="EU511" s="144"/>
      <c r="EV511" s="144"/>
      <c r="EW511" s="144"/>
      <c r="EX511" s="144"/>
      <c r="EY511" s="144"/>
      <c r="EZ511" s="144"/>
      <c r="FA511" s="144"/>
      <c r="FB511" s="144"/>
      <c r="FC511" s="144"/>
      <c r="FD511" s="144"/>
      <c r="FE511" s="144"/>
      <c r="FF511" s="144"/>
      <c r="HW511" s="144"/>
      <c r="HX511" s="144"/>
      <c r="HY511" s="144"/>
      <c r="HZ511" s="144"/>
      <c r="IA511" s="144"/>
      <c r="IB511" s="144"/>
      <c r="IC511" s="144"/>
      <c r="ID511" s="144"/>
      <c r="IE511" s="144"/>
      <c r="IF511" s="144"/>
      <c r="IG511" s="144"/>
      <c r="IH511" s="144"/>
      <c r="II511" s="144"/>
      <c r="IJ511" s="144"/>
      <c r="IK511" s="144"/>
      <c r="LB511" s="144"/>
      <c r="LC511" s="144"/>
      <c r="LD511" s="144"/>
      <c r="LE511" s="144"/>
      <c r="LF511" s="144"/>
      <c r="LG511" s="144"/>
      <c r="LH511" s="144"/>
      <c r="LI511" s="144"/>
      <c r="LJ511" s="144"/>
      <c r="LK511" s="144"/>
      <c r="LL511" s="144"/>
      <c r="LM511" s="144"/>
      <c r="LN511" s="144"/>
      <c r="LO511" s="144"/>
      <c r="LP511" s="144"/>
      <c r="OG511" s="144"/>
      <c r="OH511" s="144"/>
      <c r="OI511" s="144"/>
      <c r="OJ511" s="144"/>
      <c r="OK511" s="144"/>
      <c r="OL511" s="144"/>
      <c r="OM511" s="144"/>
      <c r="ON511" s="144"/>
      <c r="OO511" s="144"/>
      <c r="OP511" s="144"/>
      <c r="OQ511" s="144"/>
      <c r="OR511" s="144"/>
      <c r="OS511" s="144"/>
      <c r="OT511" s="144"/>
      <c r="OU511" s="144"/>
    </row>
    <row r="512" spans="1:411">
      <c r="A512">
        <v>128</v>
      </c>
      <c r="B512">
        <v>1081</v>
      </c>
      <c r="C512" t="s">
        <v>85</v>
      </c>
      <c r="D512" t="s">
        <v>1138</v>
      </c>
      <c r="E512" s="257" t="s">
        <v>1153</v>
      </c>
      <c r="F512" t="s">
        <v>84</v>
      </c>
      <c r="G512">
        <v>2</v>
      </c>
      <c r="H512">
        <v>767.51499999999999</v>
      </c>
      <c r="I512">
        <v>762.20500000000004</v>
      </c>
      <c r="J512">
        <v>756.72</v>
      </c>
      <c r="K512">
        <v>748.47500000000002</v>
      </c>
      <c r="L512">
        <v>740.85500000000002</v>
      </c>
      <c r="M512" s="258" t="s">
        <v>1182</v>
      </c>
      <c r="N512" s="258" t="s">
        <v>1182</v>
      </c>
      <c r="O512" s="5" t="s">
        <v>2004</v>
      </c>
      <c r="BM512" s="144"/>
      <c r="BN512" s="144"/>
      <c r="BO512" s="144"/>
      <c r="BP512" s="144"/>
      <c r="BQ512" s="144"/>
      <c r="BR512" s="144"/>
      <c r="BS512" s="144"/>
      <c r="BT512" s="144"/>
      <c r="BU512" s="144"/>
      <c r="BV512" s="144"/>
      <c r="BW512" s="144"/>
      <c r="BX512" s="144"/>
      <c r="BY512" s="144"/>
      <c r="BZ512" s="144"/>
      <c r="CA512" s="144"/>
      <c r="ER512" s="144"/>
      <c r="ES512" s="144"/>
      <c r="ET512" s="144"/>
      <c r="EU512" s="144"/>
      <c r="EV512" s="144"/>
      <c r="EW512" s="144"/>
      <c r="EX512" s="144"/>
      <c r="EY512" s="144"/>
      <c r="EZ512" s="144"/>
      <c r="FA512" s="144"/>
      <c r="FB512" s="144"/>
      <c r="FC512" s="144"/>
      <c r="FD512" s="144"/>
      <c r="FE512" s="144"/>
      <c r="FF512" s="144"/>
      <c r="HW512" s="144"/>
      <c r="HX512" s="144"/>
      <c r="HY512" s="144"/>
      <c r="HZ512" s="144"/>
      <c r="IA512" s="144"/>
      <c r="IB512" s="144"/>
      <c r="IC512" s="144"/>
      <c r="ID512" s="144"/>
      <c r="IE512" s="144"/>
      <c r="IF512" s="144"/>
      <c r="IG512" s="144"/>
      <c r="IH512" s="144"/>
      <c r="II512" s="144"/>
      <c r="IJ512" s="144"/>
      <c r="IK512" s="144"/>
      <c r="LB512" s="144"/>
      <c r="LC512" s="144"/>
      <c r="LD512" s="144"/>
      <c r="LE512" s="144"/>
      <c r="LF512" s="144"/>
      <c r="LG512" s="144"/>
      <c r="LH512" s="144"/>
      <c r="LI512" s="144"/>
      <c r="LJ512" s="144"/>
      <c r="LK512" s="144"/>
      <c r="LL512" s="144"/>
      <c r="LM512" s="144"/>
      <c r="LN512" s="144"/>
      <c r="LO512" s="144"/>
      <c r="LP512" s="144"/>
      <c r="OG512" s="144"/>
      <c r="OH512" s="144"/>
      <c r="OI512" s="144"/>
      <c r="OJ512" s="144"/>
      <c r="OK512" s="144"/>
      <c r="OL512" s="144"/>
      <c r="OM512" s="144"/>
      <c r="ON512" s="144"/>
      <c r="OO512" s="144"/>
      <c r="OP512" s="144"/>
      <c r="OQ512" s="144"/>
      <c r="OR512" s="144"/>
      <c r="OS512" s="144"/>
      <c r="OT512" s="144"/>
      <c r="OU512" s="144"/>
    </row>
    <row r="513" spans="1:411">
      <c r="A513">
        <v>128</v>
      </c>
      <c r="B513">
        <v>1082</v>
      </c>
      <c r="C513" t="s">
        <v>85</v>
      </c>
      <c r="D513" t="s">
        <v>1138</v>
      </c>
      <c r="E513" s="257" t="s">
        <v>1150</v>
      </c>
      <c r="F513" t="s">
        <v>84</v>
      </c>
      <c r="G513">
        <v>2</v>
      </c>
      <c r="H513">
        <v>767.16499999999996</v>
      </c>
      <c r="I513">
        <v>762.05499999999995</v>
      </c>
      <c r="J513">
        <v>756.48500000000001</v>
      </c>
      <c r="K513">
        <v>748.47500000000002</v>
      </c>
      <c r="L513">
        <v>740.05499999999995</v>
      </c>
      <c r="M513" s="258" t="s">
        <v>1182</v>
      </c>
      <c r="N513" s="258" t="s">
        <v>1182</v>
      </c>
      <c r="O513" s="5" t="s">
        <v>2005</v>
      </c>
      <c r="BM513" s="144"/>
      <c r="BN513" s="144"/>
      <c r="BO513" s="144"/>
      <c r="BP513" s="144"/>
      <c r="BQ513" s="144"/>
      <c r="BR513" s="144"/>
      <c r="BS513" s="144"/>
      <c r="BT513" s="144"/>
      <c r="BU513" s="144"/>
      <c r="BV513" s="144"/>
      <c r="BW513" s="144"/>
      <c r="BX513" s="144"/>
      <c r="BY513" s="144"/>
      <c r="BZ513" s="144"/>
      <c r="CA513" s="144"/>
      <c r="ER513" s="144"/>
      <c r="ES513" s="144"/>
      <c r="ET513" s="144"/>
      <c r="EU513" s="144"/>
      <c r="EV513" s="144"/>
      <c r="EW513" s="144"/>
      <c r="EX513" s="144"/>
      <c r="EY513" s="144"/>
      <c r="EZ513" s="144"/>
      <c r="FA513" s="144"/>
      <c r="FB513" s="144"/>
      <c r="FC513" s="144"/>
      <c r="FD513" s="144"/>
      <c r="FE513" s="144"/>
      <c r="FF513" s="144"/>
      <c r="HW513" s="144"/>
      <c r="HX513" s="144"/>
      <c r="HY513" s="144"/>
      <c r="HZ513" s="144"/>
      <c r="IA513" s="144"/>
      <c r="IB513" s="144"/>
      <c r="IC513" s="144"/>
      <c r="ID513" s="144"/>
      <c r="IE513" s="144"/>
      <c r="IF513" s="144"/>
      <c r="IG513" s="144"/>
      <c r="IH513" s="144"/>
      <c r="II513" s="144"/>
      <c r="IJ513" s="144"/>
      <c r="IK513" s="144"/>
      <c r="LB513" s="144"/>
      <c r="LC513" s="144"/>
      <c r="LD513" s="144"/>
      <c r="LE513" s="144"/>
      <c r="LF513" s="144"/>
      <c r="LG513" s="144"/>
      <c r="LH513" s="144"/>
      <c r="LI513" s="144"/>
      <c r="LJ513" s="144"/>
      <c r="LK513" s="144"/>
      <c r="LL513" s="144"/>
      <c r="LM513" s="144"/>
      <c r="LN513" s="144"/>
      <c r="LO513" s="144"/>
      <c r="LP513" s="144"/>
      <c r="OG513" s="144"/>
      <c r="OH513" s="144"/>
      <c r="OI513" s="144"/>
      <c r="OJ513" s="144"/>
      <c r="OK513" s="144"/>
      <c r="OL513" s="144"/>
      <c r="OM513" s="144"/>
      <c r="ON513" s="144"/>
      <c r="OO513" s="144"/>
      <c r="OP513" s="144"/>
      <c r="OQ513" s="144"/>
      <c r="OR513" s="144"/>
      <c r="OS513" s="144"/>
      <c r="OT513" s="144"/>
      <c r="OU513" s="144"/>
    </row>
    <row r="514" spans="1:411">
      <c r="A514">
        <v>128</v>
      </c>
      <c r="B514">
        <v>1083</v>
      </c>
      <c r="C514" t="s">
        <v>85</v>
      </c>
      <c r="D514" t="s">
        <v>1138</v>
      </c>
      <c r="E514" s="257" t="s">
        <v>1152</v>
      </c>
      <c r="F514" t="s">
        <v>84</v>
      </c>
      <c r="G514">
        <v>2</v>
      </c>
      <c r="H514">
        <v>761.88</v>
      </c>
      <c r="I514">
        <v>756.72</v>
      </c>
      <c r="J514">
        <v>750.67499999999995</v>
      </c>
      <c r="K514">
        <v>743.05499999999995</v>
      </c>
      <c r="L514">
        <v>734.88499999999999</v>
      </c>
      <c r="M514" s="258" t="s">
        <v>1182</v>
      </c>
      <c r="N514" s="258" t="s">
        <v>1182</v>
      </c>
      <c r="O514" s="5" t="s">
        <v>2006</v>
      </c>
      <c r="BM514" s="144"/>
      <c r="BN514" s="144"/>
      <c r="BO514" s="144"/>
      <c r="BP514" s="144"/>
      <c r="BQ514" s="144"/>
      <c r="BR514" s="144"/>
      <c r="BS514" s="144"/>
      <c r="BT514" s="144"/>
      <c r="BU514" s="144"/>
      <c r="BV514" s="144"/>
      <c r="BW514" s="144"/>
      <c r="BX514" s="144"/>
      <c r="BY514" s="144"/>
      <c r="BZ514" s="144"/>
      <c r="CA514" s="144"/>
      <c r="ER514" s="144"/>
      <c r="ES514" s="144"/>
      <c r="ET514" s="144"/>
      <c r="EU514" s="144"/>
      <c r="EV514" s="144"/>
      <c r="EW514" s="144"/>
      <c r="EX514" s="144"/>
      <c r="EY514" s="144"/>
      <c r="EZ514" s="144"/>
      <c r="FA514" s="144"/>
      <c r="FB514" s="144"/>
      <c r="FC514" s="144"/>
      <c r="FD514" s="144"/>
      <c r="FE514" s="144"/>
      <c r="FF514" s="144"/>
      <c r="HW514" s="144"/>
      <c r="HX514" s="144"/>
      <c r="HY514" s="144"/>
      <c r="HZ514" s="144"/>
      <c r="IA514" s="144"/>
      <c r="IB514" s="144"/>
      <c r="IC514" s="144"/>
      <c r="ID514" s="144"/>
      <c r="IE514" s="144"/>
      <c r="IF514" s="144"/>
      <c r="IG514" s="144"/>
      <c r="IH514" s="144"/>
      <c r="II514" s="144"/>
      <c r="IJ514" s="144"/>
      <c r="IK514" s="144"/>
      <c r="LB514" s="144"/>
      <c r="LC514" s="144"/>
      <c r="LD514" s="144"/>
      <c r="LE514" s="144"/>
      <c r="LF514" s="144"/>
      <c r="LG514" s="144"/>
      <c r="LH514" s="144"/>
      <c r="LI514" s="144"/>
      <c r="LJ514" s="144"/>
      <c r="LK514" s="144"/>
      <c r="LL514" s="144"/>
      <c r="LM514" s="144"/>
      <c r="LN514" s="144"/>
      <c r="LO514" s="144"/>
      <c r="LP514" s="144"/>
      <c r="OG514" s="144"/>
      <c r="OH514" s="144"/>
      <c r="OI514" s="144"/>
      <c r="OJ514" s="144"/>
      <c r="OK514" s="144"/>
      <c r="OL514" s="144"/>
      <c r="OM514" s="144"/>
      <c r="ON514" s="144"/>
      <c r="OO514" s="144"/>
      <c r="OP514" s="144"/>
      <c r="OQ514" s="144"/>
      <c r="OR514" s="144"/>
      <c r="OS514" s="144"/>
      <c r="OT514" s="144"/>
      <c r="OU514" s="144"/>
    </row>
    <row r="515" spans="1:411">
      <c r="A515">
        <v>252</v>
      </c>
      <c r="B515">
        <v>1086</v>
      </c>
      <c r="C515" t="s">
        <v>85</v>
      </c>
      <c r="D515" t="s">
        <v>1208</v>
      </c>
      <c r="E515" s="257" t="s">
        <v>74</v>
      </c>
      <c r="F515" t="s">
        <v>83</v>
      </c>
      <c r="G515">
        <v>2</v>
      </c>
      <c r="H515">
        <v>439.48500000000001</v>
      </c>
      <c r="I515">
        <v>436.97500000000002</v>
      </c>
      <c r="J515">
        <v>434.49</v>
      </c>
      <c r="K515">
        <v>432.63</v>
      </c>
      <c r="L515">
        <v>431.17500000000001</v>
      </c>
      <c r="M515" s="258" t="s">
        <v>1182</v>
      </c>
      <c r="N515" s="258" t="s">
        <v>1182</v>
      </c>
      <c r="O515" s="5" t="s">
        <v>2007</v>
      </c>
      <c r="BM515" s="144"/>
      <c r="BN515" s="144"/>
      <c r="BO515" s="144"/>
      <c r="BP515" s="144"/>
      <c r="BQ515" s="144"/>
      <c r="BR515" s="144"/>
      <c r="BS515" s="144"/>
      <c r="BT515" s="144"/>
      <c r="BU515" s="144"/>
      <c r="BV515" s="144"/>
      <c r="BW515" s="144"/>
      <c r="BX515" s="144"/>
      <c r="BY515" s="144"/>
      <c r="BZ515" s="144"/>
      <c r="CA515" s="144"/>
      <c r="ER515" s="144"/>
      <c r="ES515" s="144"/>
      <c r="ET515" s="144"/>
      <c r="EU515" s="144"/>
      <c r="EV515" s="144"/>
      <c r="EW515" s="144"/>
      <c r="EX515" s="144"/>
      <c r="EY515" s="144"/>
      <c r="EZ515" s="144"/>
      <c r="FA515" s="144"/>
      <c r="FB515" s="144"/>
      <c r="FC515" s="144"/>
      <c r="FD515" s="144"/>
      <c r="FE515" s="144"/>
      <c r="FF515" s="144"/>
      <c r="HW515" s="144"/>
      <c r="HX515" s="144"/>
      <c r="HY515" s="144"/>
      <c r="HZ515" s="144"/>
      <c r="IA515" s="144"/>
      <c r="IB515" s="144"/>
      <c r="IC515" s="144"/>
      <c r="ID515" s="144"/>
      <c r="IE515" s="144"/>
      <c r="IF515" s="144"/>
      <c r="IG515" s="144"/>
      <c r="IH515" s="144"/>
      <c r="II515" s="144"/>
      <c r="IJ515" s="144"/>
      <c r="IK515" s="144"/>
      <c r="LB515" s="144"/>
      <c r="LC515" s="144"/>
      <c r="LD515" s="144"/>
      <c r="LE515" s="144"/>
      <c r="LF515" s="144"/>
      <c r="LG515" s="144"/>
      <c r="LH515" s="144"/>
      <c r="LI515" s="144"/>
      <c r="LJ515" s="144"/>
      <c r="LK515" s="144"/>
      <c r="LL515" s="144"/>
      <c r="LM515" s="144"/>
      <c r="LN515" s="144"/>
      <c r="LO515" s="144"/>
      <c r="LP515" s="144"/>
      <c r="OG515" s="144"/>
      <c r="OH515" s="144"/>
      <c r="OI515" s="144"/>
      <c r="OJ515" s="144"/>
      <c r="OK515" s="144"/>
      <c r="OL515" s="144"/>
      <c r="OM515" s="144"/>
      <c r="ON515" s="144"/>
      <c r="OO515" s="144"/>
      <c r="OP515" s="144"/>
      <c r="OQ515" s="144"/>
      <c r="OR515" s="144"/>
      <c r="OS515" s="144"/>
      <c r="OT515" s="144"/>
      <c r="OU515" s="144"/>
    </row>
    <row r="516" spans="1:411">
      <c r="A516">
        <v>247</v>
      </c>
      <c r="B516">
        <v>1091</v>
      </c>
      <c r="C516" t="s">
        <v>85</v>
      </c>
      <c r="D516" t="s">
        <v>1208</v>
      </c>
      <c r="E516" s="257" t="s">
        <v>1214</v>
      </c>
      <c r="F516" t="s">
        <v>83</v>
      </c>
      <c r="G516">
        <v>2</v>
      </c>
      <c r="H516">
        <v>428.93</v>
      </c>
      <c r="I516">
        <v>425.82499999999999</v>
      </c>
      <c r="J516">
        <v>421.04</v>
      </c>
      <c r="K516">
        <v>416.22500000000002</v>
      </c>
      <c r="L516">
        <v>412.65499999999997</v>
      </c>
      <c r="M516" s="258" t="s">
        <v>1182</v>
      </c>
      <c r="N516" s="258" t="s">
        <v>1182</v>
      </c>
      <c r="O516" s="5" t="s">
        <v>2008</v>
      </c>
      <c r="BM516" s="144"/>
      <c r="BN516" s="144"/>
      <c r="BO516" s="144"/>
      <c r="BP516" s="144"/>
      <c r="BQ516" s="144"/>
      <c r="BR516" s="144"/>
      <c r="BS516" s="144"/>
      <c r="BT516" s="144"/>
      <c r="BU516" s="144"/>
      <c r="BV516" s="144"/>
      <c r="BW516" s="144"/>
      <c r="BX516" s="144"/>
      <c r="BY516" s="144"/>
      <c r="BZ516" s="144"/>
      <c r="CA516" s="144"/>
      <c r="ER516" s="144"/>
      <c r="ES516" s="144"/>
      <c r="ET516" s="144"/>
      <c r="EU516" s="144"/>
      <c r="EV516" s="144"/>
      <c r="EW516" s="144"/>
      <c r="EX516" s="144"/>
      <c r="EY516" s="144"/>
      <c r="EZ516" s="144"/>
      <c r="FA516" s="144"/>
      <c r="FB516" s="144"/>
      <c r="FC516" s="144"/>
      <c r="FD516" s="144"/>
      <c r="FE516" s="144"/>
      <c r="FF516" s="144"/>
      <c r="HW516" s="144"/>
      <c r="HX516" s="144"/>
      <c r="HY516" s="144"/>
      <c r="HZ516" s="144"/>
      <c r="IA516" s="144"/>
      <c r="IB516" s="144"/>
      <c r="IC516" s="144"/>
      <c r="ID516" s="144"/>
      <c r="IE516" s="144"/>
      <c r="IF516" s="144"/>
      <c r="IG516" s="144"/>
      <c r="IH516" s="144"/>
      <c r="II516" s="144"/>
      <c r="IJ516" s="144"/>
      <c r="IK516" s="144"/>
      <c r="LB516" s="144"/>
      <c r="LC516" s="144"/>
      <c r="LD516" s="144"/>
      <c r="LE516" s="144"/>
      <c r="LF516" s="144"/>
      <c r="LG516" s="144"/>
      <c r="LH516" s="144"/>
      <c r="LI516" s="144"/>
      <c r="LJ516" s="144"/>
      <c r="LK516" s="144"/>
      <c r="LL516" s="144"/>
      <c r="LM516" s="144"/>
      <c r="LN516" s="144"/>
      <c r="LO516" s="144"/>
      <c r="LP516" s="144"/>
      <c r="OG516" s="144"/>
      <c r="OH516" s="144"/>
      <c r="OI516" s="144"/>
      <c r="OJ516" s="144"/>
      <c r="OK516" s="144"/>
      <c r="OL516" s="144"/>
      <c r="OM516" s="144"/>
      <c r="ON516" s="144"/>
      <c r="OO516" s="144"/>
      <c r="OP516" s="144"/>
      <c r="OQ516" s="144"/>
      <c r="OR516" s="144"/>
      <c r="OS516" s="144"/>
      <c r="OT516" s="144"/>
      <c r="OU516" s="144"/>
    </row>
    <row r="517" spans="1:411">
      <c r="A517">
        <v>247</v>
      </c>
      <c r="B517">
        <v>1088</v>
      </c>
      <c r="C517" t="s">
        <v>85</v>
      </c>
      <c r="D517" t="s">
        <v>1208</v>
      </c>
      <c r="E517" s="257" t="s">
        <v>1218</v>
      </c>
      <c r="F517" t="s">
        <v>83</v>
      </c>
      <c r="G517">
        <v>2</v>
      </c>
      <c r="H517">
        <v>429.92</v>
      </c>
      <c r="I517">
        <v>425.82499999999999</v>
      </c>
      <c r="J517">
        <v>420.27499999999998</v>
      </c>
      <c r="K517">
        <v>414.52</v>
      </c>
      <c r="L517">
        <v>412.07499999999999</v>
      </c>
      <c r="M517" s="258" t="s">
        <v>1182</v>
      </c>
      <c r="N517" s="258" t="s">
        <v>1182</v>
      </c>
      <c r="O517" s="5" t="s">
        <v>2009</v>
      </c>
      <c r="BM517" s="144"/>
      <c r="BN517" s="144"/>
      <c r="BO517" s="144"/>
      <c r="BP517" s="144"/>
      <c r="BQ517" s="144"/>
      <c r="BR517" s="144"/>
      <c r="BS517" s="144"/>
      <c r="BT517" s="144"/>
      <c r="BU517" s="144"/>
      <c r="BV517" s="144"/>
      <c r="BW517" s="144"/>
      <c r="BX517" s="144"/>
      <c r="BY517" s="144"/>
      <c r="BZ517" s="144"/>
      <c r="CA517" s="144"/>
      <c r="ER517" s="144"/>
      <c r="ES517" s="144"/>
      <c r="ET517" s="144"/>
      <c r="EU517" s="144"/>
      <c r="EV517" s="144"/>
      <c r="EW517" s="144"/>
      <c r="EX517" s="144"/>
      <c r="EY517" s="144"/>
      <c r="EZ517" s="144"/>
      <c r="FA517" s="144"/>
      <c r="FB517" s="144"/>
      <c r="FC517" s="144"/>
      <c r="FD517" s="144"/>
      <c r="FE517" s="144"/>
      <c r="FF517" s="144"/>
      <c r="HW517" s="144"/>
      <c r="HX517" s="144"/>
      <c r="HY517" s="144"/>
      <c r="HZ517" s="144"/>
      <c r="IA517" s="144"/>
      <c r="IB517" s="144"/>
      <c r="IC517" s="144"/>
      <c r="ID517" s="144"/>
      <c r="IE517" s="144"/>
      <c r="IF517" s="144"/>
      <c r="IG517" s="144"/>
      <c r="IH517" s="144"/>
      <c r="II517" s="144"/>
      <c r="IJ517" s="144"/>
      <c r="IK517" s="144"/>
      <c r="LB517" s="144"/>
      <c r="LC517" s="144"/>
      <c r="LD517" s="144"/>
      <c r="LE517" s="144"/>
      <c r="LF517" s="144"/>
      <c r="LG517" s="144"/>
      <c r="LH517" s="144"/>
      <c r="LI517" s="144"/>
      <c r="LJ517" s="144"/>
      <c r="LK517" s="144"/>
      <c r="LL517" s="144"/>
      <c r="LM517" s="144"/>
      <c r="LN517" s="144"/>
      <c r="LO517" s="144"/>
      <c r="LP517" s="144"/>
      <c r="OG517" s="144"/>
      <c r="OH517" s="144"/>
      <c r="OI517" s="144"/>
      <c r="OJ517" s="144"/>
      <c r="OK517" s="144"/>
      <c r="OL517" s="144"/>
      <c r="OM517" s="144"/>
      <c r="ON517" s="144"/>
      <c r="OO517" s="144"/>
      <c r="OP517" s="144"/>
      <c r="OQ517" s="144"/>
      <c r="OR517" s="144"/>
      <c r="OS517" s="144"/>
      <c r="OT517" s="144"/>
      <c r="OU517" s="144"/>
    </row>
    <row r="518" spans="1:411">
      <c r="A518">
        <v>253</v>
      </c>
      <c r="B518">
        <v>1102</v>
      </c>
      <c r="C518" t="s">
        <v>85</v>
      </c>
      <c r="D518" t="s">
        <v>1208</v>
      </c>
      <c r="E518" s="257" t="s">
        <v>166</v>
      </c>
      <c r="F518" t="s">
        <v>84</v>
      </c>
      <c r="G518">
        <v>2</v>
      </c>
      <c r="H518">
        <v>449.57</v>
      </c>
      <c r="I518">
        <v>445.10500000000002</v>
      </c>
      <c r="J518">
        <v>440.1</v>
      </c>
      <c r="K518">
        <v>433.15</v>
      </c>
      <c r="L518">
        <v>429.48</v>
      </c>
      <c r="M518" s="258" t="s">
        <v>1182</v>
      </c>
      <c r="N518" s="258" t="s">
        <v>1182</v>
      </c>
      <c r="O518" s="5" t="s">
        <v>2010</v>
      </c>
      <c r="BM518" s="144"/>
      <c r="BN518" s="144"/>
      <c r="BO518" s="144"/>
      <c r="BP518" s="144"/>
      <c r="BQ518" s="144"/>
      <c r="BR518" s="144"/>
      <c r="BS518" s="144"/>
      <c r="BT518" s="144"/>
      <c r="BU518" s="144"/>
      <c r="BV518" s="144"/>
      <c r="BW518" s="144"/>
      <c r="BX518" s="144"/>
      <c r="BY518" s="144"/>
      <c r="BZ518" s="144"/>
      <c r="CA518" s="144"/>
      <c r="ER518" s="144"/>
      <c r="ES518" s="144"/>
      <c r="ET518" s="144"/>
      <c r="EU518" s="144"/>
      <c r="EV518" s="144"/>
      <c r="EW518" s="144"/>
      <c r="EX518" s="144"/>
      <c r="EY518" s="144"/>
      <c r="EZ518" s="144"/>
      <c r="FA518" s="144"/>
      <c r="FB518" s="144"/>
      <c r="FC518" s="144"/>
      <c r="FD518" s="144"/>
      <c r="FE518" s="144"/>
      <c r="FF518" s="144"/>
      <c r="HW518" s="144"/>
      <c r="HX518" s="144"/>
      <c r="HY518" s="144"/>
      <c r="HZ518" s="144"/>
      <c r="IA518" s="144"/>
      <c r="IB518" s="144"/>
      <c r="IC518" s="144"/>
      <c r="ID518" s="144"/>
      <c r="IE518" s="144"/>
      <c r="IF518" s="144"/>
      <c r="IG518" s="144"/>
      <c r="IH518" s="144"/>
      <c r="II518" s="144"/>
      <c r="IJ518" s="144"/>
      <c r="IK518" s="144"/>
      <c r="LB518" s="144"/>
      <c r="LC518" s="144"/>
      <c r="LD518" s="144"/>
      <c r="LE518" s="144"/>
      <c r="LF518" s="144"/>
      <c r="LG518" s="144"/>
      <c r="LH518" s="144"/>
      <c r="LI518" s="144"/>
      <c r="LJ518" s="144"/>
      <c r="LK518" s="144"/>
      <c r="LL518" s="144"/>
      <c r="LM518" s="144"/>
      <c r="LN518" s="144"/>
      <c r="LO518" s="144"/>
      <c r="LP518" s="144"/>
      <c r="OG518" s="144"/>
      <c r="OH518" s="144"/>
      <c r="OI518" s="144"/>
      <c r="OJ518" s="144"/>
      <c r="OK518" s="144"/>
      <c r="OL518" s="144"/>
      <c r="OM518" s="144"/>
      <c r="ON518" s="144"/>
      <c r="OO518" s="144"/>
      <c r="OP518" s="144"/>
      <c r="OQ518" s="144"/>
      <c r="OR518" s="144"/>
      <c r="OS518" s="144"/>
      <c r="OT518" s="144"/>
      <c r="OU518" s="144"/>
    </row>
    <row r="519" spans="1:411">
      <c r="A519">
        <v>254</v>
      </c>
      <c r="B519">
        <v>1106</v>
      </c>
      <c r="C519" t="s">
        <v>85</v>
      </c>
      <c r="D519" t="s">
        <v>1208</v>
      </c>
      <c r="E519" s="257" t="s">
        <v>659</v>
      </c>
      <c r="F519" t="s">
        <v>84</v>
      </c>
      <c r="G519">
        <v>2</v>
      </c>
      <c r="H519">
        <v>436.63499999999999</v>
      </c>
      <c r="I519">
        <v>433.99</v>
      </c>
      <c r="J519">
        <v>429.15</v>
      </c>
      <c r="K519">
        <v>424.19499999999999</v>
      </c>
      <c r="L519">
        <v>421.55</v>
      </c>
      <c r="M519" s="258" t="s">
        <v>1182</v>
      </c>
      <c r="N519" s="258" t="s">
        <v>1182</v>
      </c>
      <c r="O519" s="5" t="s">
        <v>2011</v>
      </c>
      <c r="BM519" s="144"/>
      <c r="BN519" s="144"/>
      <c r="BO519" s="144"/>
      <c r="BP519" s="144"/>
      <c r="BQ519" s="144"/>
      <c r="BR519" s="144"/>
      <c r="BS519" s="144"/>
      <c r="BT519" s="144"/>
      <c r="BU519" s="144"/>
      <c r="BV519" s="144"/>
      <c r="BW519" s="144"/>
      <c r="BX519" s="144"/>
      <c r="BY519" s="144"/>
      <c r="BZ519" s="144"/>
      <c r="CA519" s="144"/>
      <c r="ER519" s="144"/>
      <c r="ES519" s="144"/>
      <c r="ET519" s="144"/>
      <c r="EU519" s="144"/>
      <c r="EV519" s="144"/>
      <c r="EW519" s="144"/>
      <c r="EX519" s="144"/>
      <c r="EY519" s="144"/>
      <c r="EZ519" s="144"/>
      <c r="FA519" s="144"/>
      <c r="FB519" s="144"/>
      <c r="FC519" s="144"/>
      <c r="FD519" s="144"/>
      <c r="FE519" s="144"/>
      <c r="FF519" s="144"/>
      <c r="HW519" s="144"/>
      <c r="HX519" s="144"/>
      <c r="HY519" s="144"/>
      <c r="HZ519" s="144"/>
      <c r="IA519" s="144"/>
      <c r="IB519" s="144"/>
      <c r="IC519" s="144"/>
      <c r="ID519" s="144"/>
      <c r="IE519" s="144"/>
      <c r="IF519" s="144"/>
      <c r="IG519" s="144"/>
      <c r="IH519" s="144"/>
      <c r="II519" s="144"/>
      <c r="IJ519" s="144"/>
      <c r="IK519" s="144"/>
      <c r="LB519" s="144"/>
      <c r="LC519" s="144"/>
      <c r="LD519" s="144"/>
      <c r="LE519" s="144"/>
      <c r="LF519" s="144"/>
      <c r="LG519" s="144"/>
      <c r="LH519" s="144"/>
      <c r="LI519" s="144"/>
      <c r="LJ519" s="144"/>
      <c r="LK519" s="144"/>
      <c r="LL519" s="144"/>
      <c r="LM519" s="144"/>
      <c r="LN519" s="144"/>
      <c r="LO519" s="144"/>
      <c r="LP519" s="144"/>
      <c r="OG519" s="144"/>
      <c r="OH519" s="144"/>
      <c r="OI519" s="144"/>
      <c r="OJ519" s="144"/>
      <c r="OK519" s="144"/>
      <c r="OL519" s="144"/>
      <c r="OM519" s="144"/>
      <c r="ON519" s="144"/>
      <c r="OO519" s="144"/>
      <c r="OP519" s="144"/>
      <c r="OQ519" s="144"/>
      <c r="OR519" s="144"/>
      <c r="OS519" s="144"/>
      <c r="OT519" s="144"/>
      <c r="OU519" s="144"/>
    </row>
    <row r="520" spans="1:411">
      <c r="A520">
        <v>254</v>
      </c>
      <c r="B520">
        <v>1100</v>
      </c>
      <c r="C520" t="s">
        <v>85</v>
      </c>
      <c r="D520" t="s">
        <v>1208</v>
      </c>
      <c r="E520" s="257" t="s">
        <v>807</v>
      </c>
      <c r="F520" t="s">
        <v>84</v>
      </c>
      <c r="G520">
        <v>2</v>
      </c>
      <c r="H520">
        <v>434.11500000000001</v>
      </c>
      <c r="I520">
        <v>430.61</v>
      </c>
      <c r="J520">
        <v>425.505</v>
      </c>
      <c r="K520">
        <v>421.47500000000002</v>
      </c>
      <c r="L520">
        <v>419.255</v>
      </c>
      <c r="M520" s="258" t="s">
        <v>1182</v>
      </c>
      <c r="N520" s="258" t="s">
        <v>1182</v>
      </c>
      <c r="O520" s="5" t="s">
        <v>2012</v>
      </c>
      <c r="BM520" s="144"/>
      <c r="BN520" s="144"/>
      <c r="BO520" s="144"/>
      <c r="BP520" s="144"/>
      <c r="BQ520" s="144"/>
      <c r="BR520" s="144"/>
      <c r="BS520" s="144"/>
      <c r="BT520" s="144"/>
      <c r="BU520" s="144"/>
      <c r="BV520" s="144"/>
      <c r="BW520" s="144"/>
      <c r="BX520" s="144"/>
      <c r="BY520" s="144"/>
      <c r="BZ520" s="144"/>
      <c r="CA520" s="144"/>
      <c r="ER520" s="144"/>
      <c r="ES520" s="144"/>
      <c r="ET520" s="144"/>
      <c r="EU520" s="144"/>
      <c r="EV520" s="144"/>
      <c r="EW520" s="144"/>
      <c r="EX520" s="144"/>
      <c r="EY520" s="144"/>
      <c r="EZ520" s="144"/>
      <c r="FA520" s="144"/>
      <c r="FB520" s="144"/>
      <c r="FC520" s="144"/>
      <c r="FD520" s="144"/>
      <c r="FE520" s="144"/>
      <c r="FF520" s="144"/>
      <c r="HW520" s="144"/>
      <c r="HX520" s="144"/>
      <c r="HY520" s="144"/>
      <c r="HZ520" s="144"/>
      <c r="IA520" s="144"/>
      <c r="IB520" s="144"/>
      <c r="IC520" s="144"/>
      <c r="ID520" s="144"/>
      <c r="IE520" s="144"/>
      <c r="IF520" s="144"/>
      <c r="IG520" s="144"/>
      <c r="IH520" s="144"/>
      <c r="II520" s="144"/>
      <c r="IJ520" s="144"/>
      <c r="IK520" s="144"/>
      <c r="LB520" s="144"/>
      <c r="LC520" s="144"/>
      <c r="LD520" s="144"/>
      <c r="LE520" s="144"/>
      <c r="LF520" s="144"/>
      <c r="LG520" s="144"/>
      <c r="LH520" s="144"/>
      <c r="LI520" s="144"/>
      <c r="LJ520" s="144"/>
      <c r="LK520" s="144"/>
      <c r="LL520" s="144"/>
      <c r="LM520" s="144"/>
      <c r="LN520" s="144"/>
      <c r="LO520" s="144"/>
      <c r="LP520" s="144"/>
      <c r="OG520" s="144"/>
      <c r="OH520" s="144"/>
      <c r="OI520" s="144"/>
      <c r="OJ520" s="144"/>
      <c r="OK520" s="144"/>
      <c r="OL520" s="144"/>
      <c r="OM520" s="144"/>
      <c r="ON520" s="144"/>
      <c r="OO520" s="144"/>
      <c r="OP520" s="144"/>
      <c r="OQ520" s="144"/>
      <c r="OR520" s="144"/>
      <c r="OS520" s="144"/>
      <c r="OT520" s="144"/>
      <c r="OU520" s="144"/>
    </row>
    <row r="521" spans="1:411">
      <c r="A521">
        <v>254</v>
      </c>
      <c r="B521">
        <v>1101</v>
      </c>
      <c r="C521" t="s">
        <v>85</v>
      </c>
      <c r="D521" t="s">
        <v>1208</v>
      </c>
      <c r="E521" s="257" t="s">
        <v>1222</v>
      </c>
      <c r="F521" t="s">
        <v>84</v>
      </c>
      <c r="G521">
        <v>2</v>
      </c>
      <c r="H521">
        <v>433.99</v>
      </c>
      <c r="I521">
        <v>430.53500000000003</v>
      </c>
      <c r="J521">
        <v>425.23</v>
      </c>
      <c r="K521">
        <v>420.72500000000002</v>
      </c>
      <c r="L521">
        <v>418.55500000000001</v>
      </c>
      <c r="M521" s="258" t="s">
        <v>1182</v>
      </c>
      <c r="N521" s="258" t="s">
        <v>1182</v>
      </c>
      <c r="O521" s="5" t="s">
        <v>2013</v>
      </c>
      <c r="BM521" s="144"/>
      <c r="BN521" s="144"/>
      <c r="BO521" s="144"/>
      <c r="BP521" s="144"/>
      <c r="BQ521" s="144"/>
      <c r="BR521" s="144"/>
      <c r="BS521" s="144"/>
      <c r="BT521" s="144"/>
      <c r="BU521" s="144"/>
      <c r="BV521" s="144"/>
      <c r="BW521" s="144"/>
      <c r="BX521" s="144"/>
      <c r="BY521" s="144"/>
      <c r="BZ521" s="144"/>
      <c r="CA521" s="144"/>
      <c r="ER521" s="144"/>
      <c r="ES521" s="144"/>
      <c r="ET521" s="144"/>
      <c r="EU521" s="144"/>
      <c r="EV521" s="144"/>
      <c r="EW521" s="144"/>
      <c r="EX521" s="144"/>
      <c r="EY521" s="144"/>
      <c r="EZ521" s="144"/>
      <c r="FA521" s="144"/>
      <c r="FB521" s="144"/>
      <c r="FC521" s="144"/>
      <c r="FD521" s="144"/>
      <c r="FE521" s="144"/>
      <c r="FF521" s="144"/>
      <c r="HW521" s="144"/>
      <c r="HX521" s="144"/>
      <c r="HY521" s="144"/>
      <c r="HZ521" s="144"/>
      <c r="IA521" s="144"/>
      <c r="IB521" s="144"/>
      <c r="IC521" s="144"/>
      <c r="ID521" s="144"/>
      <c r="IE521" s="144"/>
      <c r="IF521" s="144"/>
      <c r="IG521" s="144"/>
      <c r="IH521" s="144"/>
      <c r="II521" s="144"/>
      <c r="IJ521" s="144"/>
      <c r="IK521" s="144"/>
      <c r="LB521" s="144"/>
      <c r="LC521" s="144"/>
      <c r="LD521" s="144"/>
      <c r="LE521" s="144"/>
      <c r="LF521" s="144"/>
      <c r="LG521" s="144"/>
      <c r="LH521" s="144"/>
      <c r="LI521" s="144"/>
      <c r="LJ521" s="144"/>
      <c r="LK521" s="144"/>
      <c r="LL521" s="144"/>
      <c r="LM521" s="144"/>
      <c r="LN521" s="144"/>
      <c r="LO521" s="144"/>
      <c r="LP521" s="144"/>
      <c r="OG521" s="144"/>
      <c r="OH521" s="144"/>
      <c r="OI521" s="144"/>
      <c r="OJ521" s="144"/>
      <c r="OK521" s="144"/>
      <c r="OL521" s="144"/>
      <c r="OM521" s="144"/>
      <c r="ON521" s="144"/>
      <c r="OO521" s="144"/>
      <c r="OP521" s="144"/>
      <c r="OQ521" s="144"/>
      <c r="OR521" s="144"/>
      <c r="OS521" s="144"/>
      <c r="OT521" s="144"/>
      <c r="OU521" s="144"/>
    </row>
    <row r="522" spans="1:411">
      <c r="A522">
        <v>254</v>
      </c>
      <c r="B522">
        <v>1104</v>
      </c>
      <c r="C522" t="s">
        <v>85</v>
      </c>
      <c r="D522" t="s">
        <v>1208</v>
      </c>
      <c r="E522" s="257" t="s">
        <v>1154</v>
      </c>
      <c r="F522" t="s">
        <v>84</v>
      </c>
      <c r="G522">
        <v>2</v>
      </c>
      <c r="H522">
        <v>432.33</v>
      </c>
      <c r="I522">
        <v>429.78500000000003</v>
      </c>
      <c r="J522">
        <v>424.19499999999999</v>
      </c>
      <c r="K522">
        <v>419.74</v>
      </c>
      <c r="L522">
        <v>417.02</v>
      </c>
      <c r="M522" s="258" t="s">
        <v>1182</v>
      </c>
      <c r="N522" s="258" t="s">
        <v>1182</v>
      </c>
      <c r="O522" s="5" t="s">
        <v>2014</v>
      </c>
      <c r="BM522" s="144"/>
      <c r="BN522" s="144"/>
      <c r="BO522" s="144"/>
      <c r="BP522" s="144"/>
      <c r="BQ522" s="144"/>
      <c r="BR522" s="144"/>
      <c r="BS522" s="144"/>
      <c r="BT522" s="144"/>
      <c r="BU522" s="144"/>
      <c r="BV522" s="144"/>
      <c r="BW522" s="144"/>
      <c r="BX522" s="144"/>
      <c r="BY522" s="144"/>
      <c r="BZ522" s="144"/>
      <c r="CA522" s="144"/>
      <c r="ER522" s="144"/>
      <c r="ES522" s="144"/>
      <c r="ET522" s="144"/>
      <c r="EU522" s="144"/>
      <c r="EV522" s="144"/>
      <c r="EW522" s="144"/>
      <c r="EX522" s="144"/>
      <c r="EY522" s="144"/>
      <c r="EZ522" s="144"/>
      <c r="FA522" s="144"/>
      <c r="FB522" s="144"/>
      <c r="FC522" s="144"/>
      <c r="FD522" s="144"/>
      <c r="FE522" s="144"/>
      <c r="FF522" s="144"/>
      <c r="HW522" s="144"/>
      <c r="HX522" s="144"/>
      <c r="HY522" s="144"/>
      <c r="HZ522" s="144"/>
      <c r="IA522" s="144"/>
      <c r="IB522" s="144"/>
      <c r="IC522" s="144"/>
      <c r="ID522" s="144"/>
      <c r="IE522" s="144"/>
      <c r="IF522" s="144"/>
      <c r="IG522" s="144"/>
      <c r="IH522" s="144"/>
      <c r="II522" s="144"/>
      <c r="IJ522" s="144"/>
      <c r="IK522" s="144"/>
      <c r="LB522" s="144"/>
      <c r="LC522" s="144"/>
      <c r="LD522" s="144"/>
      <c r="LE522" s="144"/>
      <c r="LF522" s="144"/>
      <c r="LG522" s="144"/>
      <c r="LH522" s="144"/>
      <c r="LI522" s="144"/>
      <c r="LJ522" s="144"/>
      <c r="LK522" s="144"/>
      <c r="LL522" s="144"/>
      <c r="LM522" s="144"/>
      <c r="LN522" s="144"/>
      <c r="LO522" s="144"/>
      <c r="LP522" s="144"/>
      <c r="OG522" s="144"/>
      <c r="OH522" s="144"/>
      <c r="OI522" s="144"/>
      <c r="OJ522" s="144"/>
      <c r="OK522" s="144"/>
      <c r="OL522" s="144"/>
      <c r="OM522" s="144"/>
      <c r="ON522" s="144"/>
      <c r="OO522" s="144"/>
      <c r="OP522" s="144"/>
      <c r="OQ522" s="144"/>
      <c r="OR522" s="144"/>
      <c r="OS522" s="144"/>
      <c r="OT522" s="144"/>
      <c r="OU522" s="144"/>
    </row>
    <row r="523" spans="1:411">
      <c r="A523">
        <v>254</v>
      </c>
      <c r="B523">
        <v>1103</v>
      </c>
      <c r="C523" t="s">
        <v>85</v>
      </c>
      <c r="D523" t="s">
        <v>1208</v>
      </c>
      <c r="E523" s="257" t="s">
        <v>654</v>
      </c>
      <c r="F523" t="s">
        <v>84</v>
      </c>
      <c r="G523">
        <v>2</v>
      </c>
      <c r="H523">
        <v>431.245</v>
      </c>
      <c r="I523">
        <v>428.67500000000001</v>
      </c>
      <c r="J523">
        <v>423.28500000000003</v>
      </c>
      <c r="K523">
        <v>418.65499999999997</v>
      </c>
      <c r="L523">
        <v>416.23500000000001</v>
      </c>
      <c r="M523" s="258" t="s">
        <v>1182</v>
      </c>
      <c r="N523" s="258" t="s">
        <v>1182</v>
      </c>
      <c r="O523" s="5" t="s">
        <v>2015</v>
      </c>
      <c r="BM523" s="144"/>
      <c r="BN523" s="144"/>
      <c r="BO523" s="144"/>
      <c r="BP523" s="144"/>
      <c r="BQ523" s="144"/>
      <c r="BR523" s="144"/>
      <c r="BS523" s="144"/>
      <c r="BT523" s="144"/>
      <c r="BU523" s="144"/>
      <c r="BV523" s="144"/>
      <c r="BW523" s="144"/>
      <c r="BX523" s="144"/>
      <c r="BY523" s="144"/>
      <c r="BZ523" s="144"/>
      <c r="CA523" s="144"/>
      <c r="ER523" s="144"/>
      <c r="ES523" s="144"/>
      <c r="ET523" s="144"/>
      <c r="EU523" s="144"/>
      <c r="EV523" s="144"/>
      <c r="EW523" s="144"/>
      <c r="EX523" s="144"/>
      <c r="EY523" s="144"/>
      <c r="EZ523" s="144"/>
      <c r="FA523" s="144"/>
      <c r="FB523" s="144"/>
      <c r="FC523" s="144"/>
      <c r="FD523" s="144"/>
      <c r="FE523" s="144"/>
      <c r="FF523" s="144"/>
      <c r="HW523" s="144"/>
      <c r="HX523" s="144"/>
      <c r="HY523" s="144"/>
      <c r="HZ523" s="144"/>
      <c r="IA523" s="144"/>
      <c r="IB523" s="144"/>
      <c r="IC523" s="144"/>
      <c r="ID523" s="144"/>
      <c r="IE523" s="144"/>
      <c r="IF523" s="144"/>
      <c r="IG523" s="144"/>
      <c r="IH523" s="144"/>
      <c r="II523" s="144"/>
      <c r="IJ523" s="144"/>
      <c r="IK523" s="144"/>
      <c r="LB523" s="144"/>
      <c r="LC523" s="144"/>
      <c r="LD523" s="144"/>
      <c r="LE523" s="144"/>
      <c r="LF523" s="144"/>
      <c r="LG523" s="144"/>
      <c r="LH523" s="144"/>
      <c r="LI523" s="144"/>
      <c r="LJ523" s="144"/>
      <c r="LK523" s="144"/>
      <c r="LL523" s="144"/>
      <c r="LM523" s="144"/>
      <c r="LN523" s="144"/>
      <c r="LO523" s="144"/>
      <c r="LP523" s="144"/>
      <c r="OG523" s="144"/>
      <c r="OH523" s="144"/>
      <c r="OI523" s="144"/>
      <c r="OJ523" s="144"/>
      <c r="OK523" s="144"/>
      <c r="OL523" s="144"/>
      <c r="OM523" s="144"/>
      <c r="ON523" s="144"/>
      <c r="OO523" s="144"/>
      <c r="OP523" s="144"/>
      <c r="OQ523" s="144"/>
      <c r="OR523" s="144"/>
      <c r="OS523" s="144"/>
      <c r="OT523" s="144"/>
      <c r="OU523" s="144"/>
    </row>
    <row r="524" spans="1:411">
      <c r="A524">
        <v>255</v>
      </c>
      <c r="B524">
        <v>1105</v>
      </c>
      <c r="C524" t="s">
        <v>85</v>
      </c>
      <c r="D524" t="s">
        <v>1208</v>
      </c>
      <c r="E524" s="257" t="s">
        <v>183</v>
      </c>
      <c r="F524" t="s">
        <v>84</v>
      </c>
      <c r="G524">
        <v>2</v>
      </c>
      <c r="H524">
        <v>421.375</v>
      </c>
      <c r="I524">
        <v>418.56799999999998</v>
      </c>
      <c r="J524">
        <v>413.625</v>
      </c>
      <c r="K524">
        <v>409.42</v>
      </c>
      <c r="L524">
        <v>406.96</v>
      </c>
      <c r="M524" s="258" t="s">
        <v>1182</v>
      </c>
      <c r="N524" s="258" t="s">
        <v>1182</v>
      </c>
      <c r="O524" s="5" t="s">
        <v>2016</v>
      </c>
      <c r="BM524" s="144"/>
      <c r="BN524" s="144"/>
      <c r="BO524" s="144"/>
      <c r="BP524" s="144"/>
      <c r="BQ524" s="144"/>
      <c r="BR524" s="144"/>
      <c r="BS524" s="144"/>
      <c r="BT524" s="144"/>
      <c r="BU524" s="144"/>
      <c r="BV524" s="144"/>
      <c r="BW524" s="144"/>
      <c r="BX524" s="144"/>
      <c r="BY524" s="144"/>
      <c r="BZ524" s="144"/>
      <c r="CA524" s="144"/>
      <c r="ER524" s="144"/>
      <c r="ES524" s="144"/>
      <c r="ET524" s="144"/>
      <c r="EU524" s="144"/>
      <c r="EV524" s="144"/>
      <c r="EW524" s="144"/>
      <c r="EX524" s="144"/>
      <c r="EY524" s="144"/>
      <c r="EZ524" s="144"/>
      <c r="FA524" s="144"/>
      <c r="FB524" s="144"/>
      <c r="FC524" s="144"/>
      <c r="FD524" s="144"/>
      <c r="FE524" s="144"/>
      <c r="FF524" s="144"/>
      <c r="HW524" s="144"/>
      <c r="HX524" s="144"/>
      <c r="HY524" s="144"/>
      <c r="HZ524" s="144"/>
      <c r="IA524" s="144"/>
      <c r="IB524" s="144"/>
      <c r="IC524" s="144"/>
      <c r="ID524" s="144"/>
      <c r="IE524" s="144"/>
      <c r="IF524" s="144"/>
      <c r="IG524" s="144"/>
      <c r="IH524" s="144"/>
      <c r="II524" s="144"/>
      <c r="IJ524" s="144"/>
      <c r="IK524" s="144"/>
      <c r="LB524" s="144"/>
      <c r="LC524" s="144"/>
      <c r="LD524" s="144"/>
      <c r="LE524" s="144"/>
      <c r="LF524" s="144"/>
      <c r="LG524" s="144"/>
      <c r="LH524" s="144"/>
      <c r="LI524" s="144"/>
      <c r="LJ524" s="144"/>
      <c r="LK524" s="144"/>
      <c r="LL524" s="144"/>
      <c r="LM524" s="144"/>
      <c r="LN524" s="144"/>
      <c r="LO524" s="144"/>
      <c r="LP524" s="144"/>
      <c r="OG524" s="144"/>
      <c r="OH524" s="144"/>
      <c r="OI524" s="144"/>
      <c r="OJ524" s="144"/>
      <c r="OK524" s="144"/>
      <c r="OL524" s="144"/>
      <c r="OM524" s="144"/>
      <c r="ON524" s="144"/>
      <c r="OO524" s="144"/>
      <c r="OP524" s="144"/>
      <c r="OQ524" s="144"/>
      <c r="OR524" s="144"/>
      <c r="OS524" s="144"/>
      <c r="OT524" s="144"/>
      <c r="OU524" s="144"/>
    </row>
    <row r="525" spans="1:411">
      <c r="A525">
        <v>99</v>
      </c>
      <c r="B525">
        <v>1110</v>
      </c>
      <c r="C525" t="s">
        <v>85</v>
      </c>
      <c r="D525" t="s">
        <v>875</v>
      </c>
      <c r="E525" s="257" t="s">
        <v>18603</v>
      </c>
      <c r="F525" t="s">
        <v>83</v>
      </c>
      <c r="G525">
        <v>2</v>
      </c>
      <c r="H525">
        <v>849.84</v>
      </c>
      <c r="I525">
        <v>844.91</v>
      </c>
      <c r="J525">
        <v>840.47</v>
      </c>
      <c r="K525">
        <v>830.86</v>
      </c>
      <c r="L525">
        <v>823.09</v>
      </c>
      <c r="M525" s="258" t="s">
        <v>1182</v>
      </c>
      <c r="N525" s="258" t="s">
        <v>1182</v>
      </c>
      <c r="O525" s="5" t="s">
        <v>2017</v>
      </c>
      <c r="BM525" s="144"/>
      <c r="BN525" s="144"/>
      <c r="BO525" s="144"/>
      <c r="BP525" s="144"/>
      <c r="BQ525" s="144"/>
      <c r="BR525" s="144"/>
      <c r="BS525" s="144"/>
      <c r="BT525" s="144"/>
      <c r="BU525" s="144"/>
      <c r="BV525" s="144"/>
      <c r="BW525" s="144"/>
      <c r="BX525" s="144"/>
      <c r="BY525" s="144"/>
      <c r="BZ525" s="144"/>
      <c r="CA525" s="144"/>
      <c r="ER525" s="144"/>
      <c r="ES525" s="144"/>
      <c r="ET525" s="144"/>
      <c r="EU525" s="144"/>
      <c r="EV525" s="144"/>
      <c r="EW525" s="144"/>
      <c r="EX525" s="144"/>
      <c r="EY525" s="144"/>
      <c r="EZ525" s="144"/>
      <c r="FA525" s="144"/>
      <c r="FB525" s="144"/>
      <c r="FC525" s="144"/>
      <c r="FD525" s="144"/>
      <c r="FE525" s="144"/>
      <c r="FF525" s="144"/>
      <c r="HW525" s="144"/>
      <c r="HX525" s="144"/>
      <c r="HY525" s="144"/>
      <c r="HZ525" s="144"/>
      <c r="IA525" s="144"/>
      <c r="IB525" s="144"/>
      <c r="IC525" s="144"/>
      <c r="ID525" s="144"/>
      <c r="IE525" s="144"/>
      <c r="IF525" s="144"/>
      <c r="IG525" s="144"/>
      <c r="IH525" s="144"/>
      <c r="II525" s="144"/>
      <c r="IJ525" s="144"/>
      <c r="IK525" s="144"/>
      <c r="LB525" s="144"/>
      <c r="LC525" s="144"/>
      <c r="LD525" s="144"/>
      <c r="LE525" s="144"/>
      <c r="LF525" s="144"/>
      <c r="LG525" s="144"/>
      <c r="LH525" s="144"/>
      <c r="LI525" s="144"/>
      <c r="LJ525" s="144"/>
      <c r="LK525" s="144"/>
      <c r="LL525" s="144"/>
      <c r="LM525" s="144"/>
      <c r="LN525" s="144"/>
      <c r="LO525" s="144"/>
      <c r="LP525" s="144"/>
      <c r="OG525" s="144"/>
      <c r="OH525" s="144"/>
      <c r="OI525" s="144"/>
      <c r="OJ525" s="144"/>
      <c r="OK525" s="144"/>
      <c r="OL525" s="144"/>
      <c r="OM525" s="144"/>
      <c r="ON525" s="144"/>
      <c r="OO525" s="144"/>
      <c r="OP525" s="144"/>
      <c r="OQ525" s="144"/>
      <c r="OR525" s="144"/>
      <c r="OS525" s="144"/>
      <c r="OT525" s="144"/>
      <c r="OU525" s="144"/>
    </row>
    <row r="526" spans="1:411">
      <c r="A526">
        <v>99</v>
      </c>
      <c r="B526">
        <v>1111</v>
      </c>
      <c r="C526" t="s">
        <v>85</v>
      </c>
      <c r="D526" t="s">
        <v>875</v>
      </c>
      <c r="E526" s="257" t="s">
        <v>18604</v>
      </c>
      <c r="F526" t="s">
        <v>83</v>
      </c>
      <c r="G526">
        <v>2</v>
      </c>
      <c r="H526">
        <v>832.76</v>
      </c>
      <c r="I526">
        <v>827.49</v>
      </c>
      <c r="J526">
        <v>822.21</v>
      </c>
      <c r="K526">
        <v>814.67</v>
      </c>
      <c r="L526">
        <v>805.69</v>
      </c>
      <c r="M526" s="258" t="s">
        <v>1182</v>
      </c>
      <c r="N526" s="258" t="s">
        <v>1182</v>
      </c>
      <c r="O526" s="5" t="s">
        <v>2018</v>
      </c>
      <c r="BM526" s="144"/>
      <c r="BN526" s="144"/>
      <c r="BO526" s="144"/>
      <c r="BP526" s="144"/>
      <c r="BQ526" s="144"/>
      <c r="BR526" s="144"/>
      <c r="BS526" s="144"/>
      <c r="BT526" s="144"/>
      <c r="BU526" s="144"/>
      <c r="BV526" s="144"/>
      <c r="BW526" s="144"/>
      <c r="BX526" s="144"/>
      <c r="BY526" s="144"/>
      <c r="BZ526" s="144"/>
      <c r="CA526" s="144"/>
      <c r="ER526" s="144"/>
      <c r="ES526" s="144"/>
      <c r="ET526" s="144"/>
      <c r="EU526" s="144"/>
      <c r="EV526" s="144"/>
      <c r="EW526" s="144"/>
      <c r="EX526" s="144"/>
      <c r="EY526" s="144"/>
      <c r="EZ526" s="144"/>
      <c r="FA526" s="144"/>
      <c r="FB526" s="144"/>
      <c r="FC526" s="144"/>
      <c r="FD526" s="144"/>
      <c r="FE526" s="144"/>
      <c r="FF526" s="144"/>
      <c r="HW526" s="144"/>
      <c r="HX526" s="144"/>
      <c r="HY526" s="144"/>
      <c r="HZ526" s="144"/>
      <c r="IA526" s="144"/>
      <c r="IB526" s="144"/>
      <c r="IC526" s="144"/>
      <c r="ID526" s="144"/>
      <c r="IE526" s="144"/>
      <c r="IF526" s="144"/>
      <c r="IG526" s="144"/>
      <c r="IH526" s="144"/>
      <c r="II526" s="144"/>
      <c r="IJ526" s="144"/>
      <c r="IK526" s="144"/>
      <c r="LB526" s="144"/>
      <c r="LC526" s="144"/>
      <c r="LD526" s="144"/>
      <c r="LE526" s="144"/>
      <c r="LF526" s="144"/>
      <c r="LG526" s="144"/>
      <c r="LH526" s="144"/>
      <c r="LI526" s="144"/>
      <c r="LJ526" s="144"/>
      <c r="LK526" s="144"/>
      <c r="LL526" s="144"/>
      <c r="LM526" s="144"/>
      <c r="LN526" s="144"/>
      <c r="LO526" s="144"/>
      <c r="LP526" s="144"/>
      <c r="OG526" s="144"/>
      <c r="OH526" s="144"/>
      <c r="OI526" s="144"/>
      <c r="OJ526" s="144"/>
      <c r="OK526" s="144"/>
      <c r="OL526" s="144"/>
      <c r="OM526" s="144"/>
      <c r="ON526" s="144"/>
      <c r="OO526" s="144"/>
      <c r="OP526" s="144"/>
      <c r="OQ526" s="144"/>
      <c r="OR526" s="144"/>
      <c r="OS526" s="144"/>
      <c r="OT526" s="144"/>
      <c r="OU526" s="144"/>
    </row>
    <row r="527" spans="1:411">
      <c r="A527">
        <v>98</v>
      </c>
      <c r="B527">
        <v>1114</v>
      </c>
      <c r="C527" t="s">
        <v>85</v>
      </c>
      <c r="D527" t="s">
        <v>875</v>
      </c>
      <c r="E527" s="257" t="s">
        <v>806</v>
      </c>
      <c r="F527" t="s">
        <v>84</v>
      </c>
      <c r="G527">
        <v>2</v>
      </c>
      <c r="H527">
        <v>846.02</v>
      </c>
      <c r="I527">
        <v>842.43499999999995</v>
      </c>
      <c r="J527">
        <v>837.005</v>
      </c>
      <c r="K527">
        <v>827.49</v>
      </c>
      <c r="L527">
        <v>820.28</v>
      </c>
      <c r="M527" s="258" t="s">
        <v>1182</v>
      </c>
      <c r="N527" s="258" t="s">
        <v>1182</v>
      </c>
      <c r="O527" s="5" t="s">
        <v>2019</v>
      </c>
      <c r="BM527" s="144"/>
      <c r="BN527" s="144"/>
      <c r="BO527" s="144"/>
      <c r="BP527" s="144"/>
      <c r="BQ527" s="144"/>
      <c r="BR527" s="144"/>
      <c r="BS527" s="144"/>
      <c r="BT527" s="144"/>
      <c r="BU527" s="144"/>
      <c r="BV527" s="144"/>
      <c r="BW527" s="144"/>
      <c r="BX527" s="144"/>
      <c r="BY527" s="144"/>
      <c r="BZ527" s="144"/>
      <c r="CA527" s="144"/>
      <c r="ER527" s="144"/>
      <c r="ES527" s="144"/>
      <c r="ET527" s="144"/>
      <c r="EU527" s="144"/>
      <c r="EV527" s="144"/>
      <c r="EW527" s="144"/>
      <c r="EX527" s="144"/>
      <c r="EY527" s="144"/>
      <c r="EZ527" s="144"/>
      <c r="FA527" s="144"/>
      <c r="FB527" s="144"/>
      <c r="FC527" s="144"/>
      <c r="FD527" s="144"/>
      <c r="FE527" s="144"/>
      <c r="FF527" s="144"/>
      <c r="HW527" s="144"/>
      <c r="HX527" s="144"/>
      <c r="HY527" s="144"/>
      <c r="HZ527" s="144"/>
      <c r="IA527" s="144"/>
      <c r="IB527" s="144"/>
      <c r="IC527" s="144"/>
      <c r="ID527" s="144"/>
      <c r="IE527" s="144"/>
      <c r="IF527" s="144"/>
      <c r="IG527" s="144"/>
      <c r="IH527" s="144"/>
      <c r="II527" s="144"/>
      <c r="IJ527" s="144"/>
      <c r="IK527" s="144"/>
      <c r="LB527" s="144"/>
      <c r="LC527" s="144"/>
      <c r="LD527" s="144"/>
      <c r="LE527" s="144"/>
      <c r="LF527" s="144"/>
      <c r="LG527" s="144"/>
      <c r="LH527" s="144"/>
      <c r="LI527" s="144"/>
      <c r="LJ527" s="144"/>
      <c r="LK527" s="144"/>
      <c r="LL527" s="144"/>
      <c r="LM527" s="144"/>
      <c r="LN527" s="144"/>
      <c r="LO527" s="144"/>
      <c r="LP527" s="144"/>
      <c r="OG527" s="144"/>
      <c r="OH527" s="144"/>
      <c r="OI527" s="144"/>
      <c r="OJ527" s="144"/>
      <c r="OK527" s="144"/>
      <c r="OL527" s="144"/>
      <c r="OM527" s="144"/>
      <c r="ON527" s="144"/>
      <c r="OO527" s="144"/>
      <c r="OP527" s="144"/>
      <c r="OQ527" s="144"/>
      <c r="OR527" s="144"/>
      <c r="OS527" s="144"/>
      <c r="OT527" s="144"/>
      <c r="OU527" s="144"/>
    </row>
    <row r="528" spans="1:411">
      <c r="A528">
        <v>105</v>
      </c>
      <c r="B528">
        <v>1155</v>
      </c>
      <c r="C528" t="s">
        <v>85</v>
      </c>
      <c r="D528" t="s">
        <v>404</v>
      </c>
      <c r="E528" s="257" t="s">
        <v>18611</v>
      </c>
      <c r="F528" t="s">
        <v>83</v>
      </c>
      <c r="G528">
        <v>2</v>
      </c>
      <c r="H528">
        <v>855.8</v>
      </c>
      <c r="I528">
        <v>852.12</v>
      </c>
      <c r="J528">
        <v>846.14</v>
      </c>
      <c r="K528">
        <v>837.76</v>
      </c>
      <c r="L528">
        <v>829.14</v>
      </c>
      <c r="M528" s="258" t="s">
        <v>1182</v>
      </c>
      <c r="N528" s="258" t="s">
        <v>1182</v>
      </c>
      <c r="O528" s="5" t="s">
        <v>2020</v>
      </c>
      <c r="BM528" s="144"/>
      <c r="BN528" s="144"/>
      <c r="BO528" s="144"/>
      <c r="BP528" s="144"/>
      <c r="BQ528" s="144"/>
      <c r="BR528" s="144"/>
      <c r="BS528" s="144"/>
      <c r="BT528" s="144"/>
      <c r="BU528" s="144"/>
      <c r="BV528" s="144"/>
      <c r="BW528" s="144"/>
      <c r="BX528" s="144"/>
      <c r="BY528" s="144"/>
      <c r="BZ528" s="144"/>
      <c r="CA528" s="144"/>
      <c r="ER528" s="144"/>
      <c r="ES528" s="144"/>
      <c r="ET528" s="144"/>
      <c r="EU528" s="144"/>
      <c r="EV528" s="144"/>
      <c r="EW528" s="144"/>
      <c r="EX528" s="144"/>
      <c r="EY528" s="144"/>
      <c r="EZ528" s="144"/>
      <c r="FA528" s="144"/>
      <c r="FB528" s="144"/>
      <c r="FC528" s="144"/>
      <c r="FD528" s="144"/>
      <c r="FE528" s="144"/>
      <c r="FF528" s="144"/>
      <c r="HW528" s="144"/>
      <c r="HX528" s="144"/>
      <c r="HY528" s="144"/>
      <c r="HZ528" s="144"/>
      <c r="IA528" s="144"/>
      <c r="IB528" s="144"/>
      <c r="IC528" s="144"/>
      <c r="ID528" s="144"/>
      <c r="IE528" s="144"/>
      <c r="IF528" s="144"/>
      <c r="IG528" s="144"/>
      <c r="IH528" s="144"/>
      <c r="II528" s="144"/>
      <c r="IJ528" s="144"/>
      <c r="IK528" s="144"/>
      <c r="LB528" s="144"/>
      <c r="LC528" s="144"/>
      <c r="LD528" s="144"/>
      <c r="LE528" s="144"/>
      <c r="LF528" s="144"/>
      <c r="LG528" s="144"/>
      <c r="LH528" s="144"/>
      <c r="LI528" s="144"/>
      <c r="LJ528" s="144"/>
      <c r="LK528" s="144"/>
      <c r="LL528" s="144"/>
      <c r="LM528" s="144"/>
      <c r="LN528" s="144"/>
      <c r="LO528" s="144"/>
      <c r="LP528" s="144"/>
      <c r="OG528" s="144"/>
      <c r="OH528" s="144"/>
      <c r="OI528" s="144"/>
      <c r="OJ528" s="144"/>
      <c r="OK528" s="144"/>
      <c r="OL528" s="144"/>
      <c r="OM528" s="144"/>
      <c r="ON528" s="144"/>
      <c r="OO528" s="144"/>
      <c r="OP528" s="144"/>
      <c r="OQ528" s="144"/>
      <c r="OR528" s="144"/>
      <c r="OS528" s="144"/>
      <c r="OT528" s="144"/>
      <c r="OU528" s="144"/>
    </row>
    <row r="529" spans="1:411">
      <c r="A529">
        <v>103</v>
      </c>
      <c r="B529">
        <v>1148</v>
      </c>
      <c r="C529" t="s">
        <v>85</v>
      </c>
      <c r="D529" t="s">
        <v>404</v>
      </c>
      <c r="E529" s="257" t="s">
        <v>810</v>
      </c>
      <c r="F529" t="s">
        <v>83</v>
      </c>
      <c r="G529">
        <v>2</v>
      </c>
      <c r="H529">
        <v>885.06</v>
      </c>
      <c r="I529">
        <v>881.31</v>
      </c>
      <c r="J529">
        <v>876.55</v>
      </c>
      <c r="K529">
        <v>869.65</v>
      </c>
      <c r="L529">
        <v>857.3</v>
      </c>
      <c r="M529" s="258" t="s">
        <v>1182</v>
      </c>
      <c r="N529" s="258" t="s">
        <v>1182</v>
      </c>
      <c r="O529" s="5" t="s">
        <v>2021</v>
      </c>
      <c r="BM529" s="144"/>
      <c r="BN529" s="144"/>
      <c r="BO529" s="144"/>
      <c r="BP529" s="144"/>
      <c r="BQ529" s="144"/>
      <c r="BR529" s="144"/>
      <c r="BS529" s="144"/>
      <c r="BT529" s="144"/>
      <c r="BU529" s="144"/>
      <c r="BV529" s="144"/>
      <c r="BW529" s="144"/>
      <c r="BX529" s="144"/>
      <c r="BY529" s="144"/>
      <c r="BZ529" s="144"/>
      <c r="CA529" s="144"/>
      <c r="ER529" s="144"/>
      <c r="ES529" s="144"/>
      <c r="ET529" s="144"/>
      <c r="EU529" s="144"/>
      <c r="EV529" s="144"/>
      <c r="EW529" s="144"/>
      <c r="EX529" s="144"/>
      <c r="EY529" s="144"/>
      <c r="EZ529" s="144"/>
      <c r="FA529" s="144"/>
      <c r="FB529" s="144"/>
      <c r="FC529" s="144"/>
      <c r="FD529" s="144"/>
      <c r="FE529" s="144"/>
      <c r="FF529" s="144"/>
      <c r="HW529" s="144"/>
      <c r="HX529" s="144"/>
      <c r="HY529" s="144"/>
      <c r="HZ529" s="144"/>
      <c r="IA529" s="144"/>
      <c r="IB529" s="144"/>
      <c r="IC529" s="144"/>
      <c r="ID529" s="144"/>
      <c r="IE529" s="144"/>
      <c r="IF529" s="144"/>
      <c r="IG529" s="144"/>
      <c r="IH529" s="144"/>
      <c r="II529" s="144"/>
      <c r="IJ529" s="144"/>
      <c r="IK529" s="144"/>
      <c r="LB529" s="144"/>
      <c r="LC529" s="144"/>
      <c r="LD529" s="144"/>
      <c r="LE529" s="144"/>
      <c r="LF529" s="144"/>
      <c r="LG529" s="144"/>
      <c r="LH529" s="144"/>
      <c r="LI529" s="144"/>
      <c r="LJ529" s="144"/>
      <c r="LK529" s="144"/>
      <c r="LL529" s="144"/>
      <c r="LM529" s="144"/>
      <c r="LN529" s="144"/>
      <c r="LO529" s="144"/>
      <c r="LP529" s="144"/>
      <c r="OG529" s="144"/>
      <c r="OH529" s="144"/>
      <c r="OI529" s="144"/>
      <c r="OJ529" s="144"/>
      <c r="OK529" s="144"/>
      <c r="OL529" s="144"/>
      <c r="OM529" s="144"/>
      <c r="ON529" s="144"/>
      <c r="OO529" s="144"/>
      <c r="OP529" s="144"/>
      <c r="OQ529" s="144"/>
      <c r="OR529" s="144"/>
      <c r="OS529" s="144"/>
      <c r="OT529" s="144"/>
      <c r="OU529" s="144"/>
    </row>
    <row r="530" spans="1:411">
      <c r="A530">
        <v>103</v>
      </c>
      <c r="B530">
        <v>1149</v>
      </c>
      <c r="C530" t="s">
        <v>85</v>
      </c>
      <c r="D530" t="s">
        <v>404</v>
      </c>
      <c r="E530" s="257" t="s">
        <v>94</v>
      </c>
      <c r="F530" t="s">
        <v>83</v>
      </c>
      <c r="G530">
        <v>2</v>
      </c>
      <c r="H530">
        <v>858.15</v>
      </c>
      <c r="I530">
        <v>852.67</v>
      </c>
      <c r="J530">
        <v>847.07</v>
      </c>
      <c r="K530">
        <v>839.02</v>
      </c>
      <c r="L530">
        <v>829.47</v>
      </c>
      <c r="M530" s="258" t="s">
        <v>1182</v>
      </c>
      <c r="N530" s="258" t="s">
        <v>1182</v>
      </c>
      <c r="O530" s="5" t="s">
        <v>2022</v>
      </c>
      <c r="BM530" s="144"/>
      <c r="BN530" s="144"/>
      <c r="BO530" s="144"/>
      <c r="BP530" s="144"/>
      <c r="BQ530" s="144"/>
      <c r="BR530" s="144"/>
      <c r="BS530" s="144"/>
      <c r="BT530" s="144"/>
      <c r="BU530" s="144"/>
      <c r="BV530" s="144"/>
      <c r="BW530" s="144"/>
      <c r="BX530" s="144"/>
      <c r="BY530" s="144"/>
      <c r="BZ530" s="144"/>
      <c r="CA530" s="144"/>
      <c r="ER530" s="144"/>
      <c r="ES530" s="144"/>
      <c r="ET530" s="144"/>
      <c r="EU530" s="144"/>
      <c r="EV530" s="144"/>
      <c r="EW530" s="144"/>
      <c r="EX530" s="144"/>
      <c r="EY530" s="144"/>
      <c r="EZ530" s="144"/>
      <c r="FA530" s="144"/>
      <c r="FB530" s="144"/>
      <c r="FC530" s="144"/>
      <c r="FD530" s="144"/>
      <c r="FE530" s="144"/>
      <c r="FF530" s="144"/>
      <c r="HW530" s="144"/>
      <c r="HX530" s="144"/>
      <c r="HY530" s="144"/>
      <c r="HZ530" s="144"/>
      <c r="IA530" s="144"/>
      <c r="IB530" s="144"/>
      <c r="IC530" s="144"/>
      <c r="ID530" s="144"/>
      <c r="IE530" s="144"/>
      <c r="IF530" s="144"/>
      <c r="IG530" s="144"/>
      <c r="IH530" s="144"/>
      <c r="II530" s="144"/>
      <c r="IJ530" s="144"/>
      <c r="IK530" s="144"/>
      <c r="LB530" s="144"/>
      <c r="LC530" s="144"/>
      <c r="LD530" s="144"/>
      <c r="LE530" s="144"/>
      <c r="LF530" s="144"/>
      <c r="LG530" s="144"/>
      <c r="LH530" s="144"/>
      <c r="LI530" s="144"/>
      <c r="LJ530" s="144"/>
      <c r="LK530" s="144"/>
      <c r="LL530" s="144"/>
      <c r="LM530" s="144"/>
      <c r="LN530" s="144"/>
      <c r="LO530" s="144"/>
      <c r="LP530" s="144"/>
      <c r="OG530" s="144"/>
      <c r="OH530" s="144"/>
      <c r="OI530" s="144"/>
      <c r="OJ530" s="144"/>
      <c r="OK530" s="144"/>
      <c r="OL530" s="144"/>
      <c r="OM530" s="144"/>
      <c r="ON530" s="144"/>
      <c r="OO530" s="144"/>
      <c r="OP530" s="144"/>
      <c r="OQ530" s="144"/>
      <c r="OR530" s="144"/>
      <c r="OS530" s="144"/>
      <c r="OT530" s="144"/>
      <c r="OU530" s="144"/>
    </row>
    <row r="531" spans="1:411">
      <c r="A531">
        <v>104</v>
      </c>
      <c r="B531">
        <v>1159</v>
      </c>
      <c r="C531" t="s">
        <v>85</v>
      </c>
      <c r="D531" t="s">
        <v>404</v>
      </c>
      <c r="E531" s="257" t="s">
        <v>18614</v>
      </c>
      <c r="F531" t="s">
        <v>84</v>
      </c>
      <c r="G531">
        <v>2</v>
      </c>
      <c r="H531">
        <v>857.72500000000002</v>
      </c>
      <c r="I531">
        <v>851.7</v>
      </c>
      <c r="J531">
        <v>845.17499999999995</v>
      </c>
      <c r="K531">
        <v>835.25</v>
      </c>
      <c r="L531">
        <v>826.65</v>
      </c>
      <c r="M531" s="258" t="s">
        <v>1182</v>
      </c>
      <c r="N531" s="258" t="s">
        <v>1182</v>
      </c>
      <c r="O531" s="5" t="s">
        <v>2023</v>
      </c>
      <c r="BM531" s="144"/>
      <c r="BN531" s="144"/>
      <c r="BO531" s="144"/>
      <c r="BP531" s="144"/>
      <c r="BQ531" s="144"/>
      <c r="BR531" s="144"/>
      <c r="BS531" s="144"/>
      <c r="BT531" s="144"/>
      <c r="BU531" s="144"/>
      <c r="BV531" s="144"/>
      <c r="BW531" s="144"/>
      <c r="BX531" s="144"/>
      <c r="BY531" s="144"/>
      <c r="BZ531" s="144"/>
      <c r="CA531" s="144"/>
      <c r="ER531" s="144"/>
      <c r="ES531" s="144"/>
      <c r="ET531" s="144"/>
      <c r="EU531" s="144"/>
      <c r="EV531" s="144"/>
      <c r="EW531" s="144"/>
      <c r="EX531" s="144"/>
      <c r="EY531" s="144"/>
      <c r="EZ531" s="144"/>
      <c r="FA531" s="144"/>
      <c r="FB531" s="144"/>
      <c r="FC531" s="144"/>
      <c r="FD531" s="144"/>
      <c r="FE531" s="144"/>
      <c r="FF531" s="144"/>
      <c r="HW531" s="144"/>
      <c r="HX531" s="144"/>
      <c r="HY531" s="144"/>
      <c r="HZ531" s="144"/>
      <c r="IA531" s="144"/>
      <c r="IB531" s="144"/>
      <c r="IC531" s="144"/>
      <c r="ID531" s="144"/>
      <c r="IE531" s="144"/>
      <c r="IF531" s="144"/>
      <c r="IG531" s="144"/>
      <c r="IH531" s="144"/>
      <c r="II531" s="144"/>
      <c r="IJ531" s="144"/>
      <c r="IK531" s="144"/>
      <c r="LB531" s="144"/>
      <c r="LC531" s="144"/>
      <c r="LD531" s="144"/>
      <c r="LE531" s="144"/>
      <c r="LF531" s="144"/>
      <c r="LG531" s="144"/>
      <c r="LH531" s="144"/>
      <c r="LI531" s="144"/>
      <c r="LJ531" s="144"/>
      <c r="LK531" s="144"/>
      <c r="LL531" s="144"/>
      <c r="LM531" s="144"/>
      <c r="LN531" s="144"/>
      <c r="LO531" s="144"/>
      <c r="LP531" s="144"/>
      <c r="OG531" s="144"/>
      <c r="OH531" s="144"/>
      <c r="OI531" s="144"/>
      <c r="OJ531" s="144"/>
      <c r="OK531" s="144"/>
      <c r="OL531" s="144"/>
      <c r="OM531" s="144"/>
      <c r="ON531" s="144"/>
      <c r="OO531" s="144"/>
      <c r="OP531" s="144"/>
      <c r="OQ531" s="144"/>
      <c r="OR531" s="144"/>
      <c r="OS531" s="144"/>
      <c r="OT531" s="144"/>
      <c r="OU531" s="144"/>
    </row>
    <row r="532" spans="1:411">
      <c r="A532">
        <v>104</v>
      </c>
      <c r="B532">
        <v>1157</v>
      </c>
      <c r="C532" t="s">
        <v>85</v>
      </c>
      <c r="D532" t="s">
        <v>404</v>
      </c>
      <c r="E532" s="257" t="s">
        <v>1402</v>
      </c>
      <c r="F532" t="s">
        <v>84</v>
      </c>
      <c r="G532">
        <v>2</v>
      </c>
      <c r="H532">
        <v>826.3</v>
      </c>
      <c r="I532">
        <v>822.65</v>
      </c>
      <c r="J532">
        <v>817.3</v>
      </c>
      <c r="K532">
        <v>808.95</v>
      </c>
      <c r="L532">
        <v>802.85</v>
      </c>
      <c r="M532" s="258" t="s">
        <v>1182</v>
      </c>
      <c r="N532" s="258" t="s">
        <v>1182</v>
      </c>
      <c r="O532" s="5" t="s">
        <v>2024</v>
      </c>
      <c r="BM532" s="144"/>
      <c r="BN532" s="144"/>
      <c r="BO532" s="144"/>
      <c r="BP532" s="144"/>
      <c r="BQ532" s="144"/>
      <c r="BR532" s="144"/>
      <c r="BS532" s="144"/>
      <c r="BT532" s="144"/>
      <c r="BU532" s="144"/>
      <c r="BV532" s="144"/>
      <c r="BW532" s="144"/>
      <c r="BX532" s="144"/>
      <c r="BY532" s="144"/>
      <c r="BZ532" s="144"/>
      <c r="CA532" s="144"/>
      <c r="ER532" s="144"/>
      <c r="ES532" s="144"/>
      <c r="ET532" s="144"/>
      <c r="EU532" s="144"/>
      <c r="EV532" s="144"/>
      <c r="EW532" s="144"/>
      <c r="EX532" s="144"/>
      <c r="EY532" s="144"/>
      <c r="EZ532" s="144"/>
      <c r="FA532" s="144"/>
      <c r="FB532" s="144"/>
      <c r="FC532" s="144"/>
      <c r="FD532" s="144"/>
      <c r="FE532" s="144"/>
      <c r="FF532" s="144"/>
      <c r="HW532" s="144"/>
      <c r="HX532" s="144"/>
      <c r="HY532" s="144"/>
      <c r="HZ532" s="144"/>
      <c r="IA532" s="144"/>
      <c r="IB532" s="144"/>
      <c r="IC532" s="144"/>
      <c r="ID532" s="144"/>
      <c r="IE532" s="144"/>
      <c r="IF532" s="144"/>
      <c r="IG532" s="144"/>
      <c r="IH532" s="144"/>
      <c r="II532" s="144"/>
      <c r="IJ532" s="144"/>
      <c r="IK532" s="144"/>
      <c r="LB532" s="144"/>
      <c r="LC532" s="144"/>
      <c r="LD532" s="144"/>
      <c r="LE532" s="144"/>
      <c r="LF532" s="144"/>
      <c r="LG532" s="144"/>
      <c r="LH532" s="144"/>
      <c r="LI532" s="144"/>
      <c r="LJ532" s="144"/>
      <c r="LK532" s="144"/>
      <c r="LL532" s="144"/>
      <c r="LM532" s="144"/>
      <c r="LN532" s="144"/>
      <c r="LO532" s="144"/>
      <c r="LP532" s="144"/>
      <c r="OG532" s="144"/>
      <c r="OH532" s="144"/>
      <c r="OI532" s="144"/>
      <c r="OJ532" s="144"/>
      <c r="OK532" s="144"/>
      <c r="OL532" s="144"/>
      <c r="OM532" s="144"/>
      <c r="ON532" s="144"/>
      <c r="OO532" s="144"/>
      <c r="OP532" s="144"/>
      <c r="OQ532" s="144"/>
      <c r="OR532" s="144"/>
      <c r="OS532" s="144"/>
      <c r="OT532" s="144"/>
      <c r="OU532" s="144"/>
    </row>
    <row r="533" spans="1:411">
      <c r="A533">
        <v>242</v>
      </c>
      <c r="B533">
        <v>1172</v>
      </c>
      <c r="C533" t="s">
        <v>85</v>
      </c>
      <c r="D533" t="s">
        <v>308</v>
      </c>
      <c r="E533" s="257" t="s">
        <v>365</v>
      </c>
      <c r="F533" t="s">
        <v>83</v>
      </c>
      <c r="G533">
        <v>2</v>
      </c>
      <c r="H533">
        <v>85.402000000000001</v>
      </c>
      <c r="I533">
        <v>84.984999999999999</v>
      </c>
      <c r="J533">
        <v>84.385999999999996</v>
      </c>
      <c r="K533">
        <v>83.557000000000002</v>
      </c>
      <c r="L533">
        <v>82.406000000000006</v>
      </c>
      <c r="M533" s="258" t="s">
        <v>1182</v>
      </c>
      <c r="N533" s="258" t="s">
        <v>1182</v>
      </c>
      <c r="O533" s="5" t="s">
        <v>2025</v>
      </c>
      <c r="BM533" s="144"/>
      <c r="BN533" s="144"/>
      <c r="BO533" s="144"/>
      <c r="BP533" s="144"/>
      <c r="BQ533" s="144"/>
      <c r="BR533" s="144"/>
      <c r="BS533" s="144"/>
      <c r="BT533" s="144"/>
      <c r="BU533" s="144"/>
      <c r="BV533" s="144"/>
      <c r="BW533" s="144"/>
      <c r="BX533" s="144"/>
      <c r="BY533" s="144"/>
      <c r="BZ533" s="144"/>
      <c r="CA533" s="144"/>
      <c r="ER533" s="144"/>
      <c r="ES533" s="144"/>
      <c r="ET533" s="144"/>
      <c r="EU533" s="144"/>
      <c r="EV533" s="144"/>
      <c r="EW533" s="144"/>
      <c r="EX533" s="144"/>
      <c r="EY533" s="144"/>
      <c r="EZ533" s="144"/>
      <c r="FA533" s="144"/>
      <c r="FB533" s="144"/>
      <c r="FC533" s="144"/>
      <c r="FD533" s="144"/>
      <c r="FE533" s="144"/>
      <c r="FF533" s="144"/>
      <c r="HW533" s="144"/>
      <c r="HX533" s="144"/>
      <c r="HY533" s="144"/>
      <c r="HZ533" s="144"/>
      <c r="IA533" s="144"/>
      <c r="IB533" s="144"/>
      <c r="IC533" s="144"/>
      <c r="ID533" s="144"/>
      <c r="IE533" s="144"/>
      <c r="IF533" s="144"/>
      <c r="IG533" s="144"/>
      <c r="IH533" s="144"/>
      <c r="II533" s="144"/>
      <c r="IJ533" s="144"/>
      <c r="IK533" s="144"/>
      <c r="LB533" s="144"/>
      <c r="LC533" s="144"/>
      <c r="LD533" s="144"/>
      <c r="LE533" s="144"/>
      <c r="LF533" s="144"/>
      <c r="LG533" s="144"/>
      <c r="LH533" s="144"/>
      <c r="LI533" s="144"/>
      <c r="LJ533" s="144"/>
      <c r="LK533" s="144"/>
      <c r="LL533" s="144"/>
      <c r="LM533" s="144"/>
      <c r="LN533" s="144"/>
      <c r="LO533" s="144"/>
      <c r="LP533" s="144"/>
      <c r="OG533" s="144"/>
      <c r="OH533" s="144"/>
      <c r="OI533" s="144"/>
      <c r="OJ533" s="144"/>
      <c r="OK533" s="144"/>
      <c r="OL533" s="144"/>
      <c r="OM533" s="144"/>
      <c r="ON533" s="144"/>
      <c r="OO533" s="144"/>
      <c r="OP533" s="144"/>
      <c r="OQ533" s="144"/>
      <c r="OR533" s="144"/>
      <c r="OS533" s="144"/>
      <c r="OT533" s="144"/>
      <c r="OU533" s="144"/>
    </row>
    <row r="534" spans="1:411">
      <c r="A534">
        <v>242</v>
      </c>
      <c r="B534">
        <v>1175</v>
      </c>
      <c r="C534" t="s">
        <v>85</v>
      </c>
      <c r="D534" t="s">
        <v>308</v>
      </c>
      <c r="E534" s="257" t="s">
        <v>480</v>
      </c>
      <c r="F534" t="s">
        <v>83</v>
      </c>
      <c r="G534">
        <v>2</v>
      </c>
      <c r="H534">
        <v>84.506</v>
      </c>
      <c r="I534">
        <v>84.027000000000001</v>
      </c>
      <c r="J534">
        <v>83.174999999999997</v>
      </c>
      <c r="K534">
        <v>82.510999999999996</v>
      </c>
      <c r="L534">
        <v>81.632999999999996</v>
      </c>
      <c r="M534" s="258" t="s">
        <v>1182</v>
      </c>
      <c r="N534" s="258" t="s">
        <v>1182</v>
      </c>
      <c r="O534" s="5" t="s">
        <v>2026</v>
      </c>
      <c r="BM534" s="144"/>
      <c r="BN534" s="144"/>
      <c r="BO534" s="144"/>
      <c r="BP534" s="144"/>
      <c r="BQ534" s="144"/>
      <c r="BR534" s="144"/>
      <c r="BS534" s="144"/>
      <c r="BT534" s="144"/>
      <c r="BU534" s="144"/>
      <c r="BV534" s="144"/>
      <c r="BW534" s="144"/>
      <c r="BX534" s="144"/>
      <c r="BY534" s="144"/>
      <c r="BZ534" s="144"/>
      <c r="CA534" s="144"/>
      <c r="ER534" s="144"/>
      <c r="ES534" s="144"/>
      <c r="ET534" s="144"/>
      <c r="EU534" s="144"/>
      <c r="EV534" s="144"/>
      <c r="EW534" s="144"/>
      <c r="EX534" s="144"/>
      <c r="EY534" s="144"/>
      <c r="EZ534" s="144"/>
      <c r="FA534" s="144"/>
      <c r="FB534" s="144"/>
      <c r="FC534" s="144"/>
      <c r="FD534" s="144"/>
      <c r="FE534" s="144"/>
      <c r="FF534" s="144"/>
      <c r="HW534" s="144"/>
      <c r="HX534" s="144"/>
      <c r="HY534" s="144"/>
      <c r="HZ534" s="144"/>
      <c r="IA534" s="144"/>
      <c r="IB534" s="144"/>
      <c r="IC534" s="144"/>
      <c r="ID534" s="144"/>
      <c r="IE534" s="144"/>
      <c r="IF534" s="144"/>
      <c r="IG534" s="144"/>
      <c r="IH534" s="144"/>
      <c r="II534" s="144"/>
      <c r="IJ534" s="144"/>
      <c r="IK534" s="144"/>
      <c r="LB534" s="144"/>
      <c r="LC534" s="144"/>
      <c r="LD534" s="144"/>
      <c r="LE534" s="144"/>
      <c r="LF534" s="144"/>
      <c r="LG534" s="144"/>
      <c r="LH534" s="144"/>
      <c r="LI534" s="144"/>
      <c r="LJ534" s="144"/>
      <c r="LK534" s="144"/>
      <c r="LL534" s="144"/>
      <c r="LM534" s="144"/>
      <c r="LN534" s="144"/>
      <c r="LO534" s="144"/>
      <c r="LP534" s="144"/>
      <c r="OG534" s="144"/>
      <c r="OH534" s="144"/>
      <c r="OI534" s="144"/>
      <c r="OJ534" s="144"/>
      <c r="OK534" s="144"/>
      <c r="OL534" s="144"/>
      <c r="OM534" s="144"/>
      <c r="ON534" s="144"/>
      <c r="OO534" s="144"/>
      <c r="OP534" s="144"/>
      <c r="OQ534" s="144"/>
      <c r="OR534" s="144"/>
      <c r="OS534" s="144"/>
      <c r="OT534" s="144"/>
      <c r="OU534" s="144"/>
    </row>
    <row r="535" spans="1:411">
      <c r="A535">
        <v>242</v>
      </c>
      <c r="B535">
        <v>1184</v>
      </c>
      <c r="C535" t="s">
        <v>85</v>
      </c>
      <c r="D535" t="s">
        <v>308</v>
      </c>
      <c r="E535" s="257" t="s">
        <v>18619</v>
      </c>
      <c r="F535" t="s">
        <v>83</v>
      </c>
      <c r="G535">
        <v>2</v>
      </c>
      <c r="H535">
        <v>84.072000000000003</v>
      </c>
      <c r="I535">
        <v>83.489000000000004</v>
      </c>
      <c r="J535">
        <v>82.793000000000006</v>
      </c>
      <c r="K535">
        <v>82.009</v>
      </c>
      <c r="L535">
        <v>81.400000000000006</v>
      </c>
      <c r="M535" s="258" t="s">
        <v>1182</v>
      </c>
      <c r="N535" s="258" t="s">
        <v>1182</v>
      </c>
      <c r="O535" s="5" t="s">
        <v>2027</v>
      </c>
      <c r="BM535" s="144"/>
      <c r="BN535" s="144"/>
      <c r="BO535" s="144"/>
      <c r="BP535" s="144"/>
      <c r="BQ535" s="144"/>
      <c r="BR535" s="144"/>
      <c r="BS535" s="144"/>
      <c r="BT535" s="144"/>
      <c r="BU535" s="144"/>
      <c r="BV535" s="144"/>
      <c r="BW535" s="144"/>
      <c r="BX535" s="144"/>
      <c r="BY535" s="144"/>
      <c r="BZ535" s="144"/>
      <c r="CA535" s="144"/>
      <c r="ER535" s="144"/>
      <c r="ES535" s="144"/>
      <c r="ET535" s="144"/>
      <c r="EU535" s="144"/>
      <c r="EV535" s="144"/>
      <c r="EW535" s="144"/>
      <c r="EX535" s="144"/>
      <c r="EY535" s="144"/>
      <c r="EZ535" s="144"/>
      <c r="FA535" s="144"/>
      <c r="FB535" s="144"/>
      <c r="FC535" s="144"/>
      <c r="FD535" s="144"/>
      <c r="FE535" s="144"/>
      <c r="FF535" s="144"/>
      <c r="HW535" s="144"/>
      <c r="HX535" s="144"/>
      <c r="HY535" s="144"/>
      <c r="HZ535" s="144"/>
      <c r="IA535" s="144"/>
      <c r="IB535" s="144"/>
      <c r="IC535" s="144"/>
      <c r="ID535" s="144"/>
      <c r="IE535" s="144"/>
      <c r="IF535" s="144"/>
      <c r="IG535" s="144"/>
      <c r="IH535" s="144"/>
      <c r="II535" s="144"/>
      <c r="IJ535" s="144"/>
      <c r="IK535" s="144"/>
      <c r="LB535" s="144"/>
      <c r="LC535" s="144"/>
      <c r="LD535" s="144"/>
      <c r="LE535" s="144"/>
      <c r="LF535" s="144"/>
      <c r="LG535" s="144"/>
      <c r="LH535" s="144"/>
      <c r="LI535" s="144"/>
      <c r="LJ535" s="144"/>
      <c r="LK535" s="144"/>
      <c r="LL535" s="144"/>
      <c r="LM535" s="144"/>
      <c r="LN535" s="144"/>
      <c r="LO535" s="144"/>
      <c r="LP535" s="144"/>
      <c r="OG535" s="144"/>
      <c r="OH535" s="144"/>
      <c r="OI535" s="144"/>
      <c r="OJ535" s="144"/>
      <c r="OK535" s="144"/>
      <c r="OL535" s="144"/>
      <c r="OM535" s="144"/>
      <c r="ON535" s="144"/>
      <c r="OO535" s="144"/>
      <c r="OP535" s="144"/>
      <c r="OQ535" s="144"/>
      <c r="OR535" s="144"/>
      <c r="OS535" s="144"/>
      <c r="OT535" s="144"/>
      <c r="OU535" s="144"/>
    </row>
    <row r="536" spans="1:411">
      <c r="A536">
        <v>242</v>
      </c>
      <c r="B536">
        <v>1185</v>
      </c>
      <c r="C536" t="s">
        <v>85</v>
      </c>
      <c r="D536" t="s">
        <v>308</v>
      </c>
      <c r="E536" s="257" t="s">
        <v>141</v>
      </c>
      <c r="F536" t="s">
        <v>83</v>
      </c>
      <c r="G536">
        <v>2</v>
      </c>
      <c r="H536">
        <v>83.311999999999998</v>
      </c>
      <c r="I536">
        <v>82.817999999999998</v>
      </c>
      <c r="J536">
        <v>82.013999999999996</v>
      </c>
      <c r="K536">
        <v>81.381</v>
      </c>
      <c r="L536">
        <v>80.896000000000001</v>
      </c>
      <c r="M536" s="258" t="s">
        <v>1182</v>
      </c>
      <c r="N536" s="258" t="s">
        <v>1182</v>
      </c>
      <c r="O536" s="5" t="s">
        <v>2028</v>
      </c>
      <c r="BM536" s="144"/>
      <c r="BN536" s="144"/>
      <c r="BO536" s="144"/>
      <c r="BP536" s="144"/>
      <c r="BQ536" s="144"/>
      <c r="BR536" s="144"/>
      <c r="BS536" s="144"/>
      <c r="BT536" s="144"/>
      <c r="BU536" s="144"/>
      <c r="BV536" s="144"/>
      <c r="BW536" s="144"/>
      <c r="BX536" s="144"/>
      <c r="BY536" s="144"/>
      <c r="BZ536" s="144"/>
      <c r="CA536" s="144"/>
      <c r="ER536" s="144"/>
      <c r="ES536" s="144"/>
      <c r="ET536" s="144"/>
      <c r="EU536" s="144"/>
      <c r="EV536" s="144"/>
      <c r="EW536" s="144"/>
      <c r="EX536" s="144"/>
      <c r="EY536" s="144"/>
      <c r="EZ536" s="144"/>
      <c r="FA536" s="144"/>
      <c r="FB536" s="144"/>
      <c r="FC536" s="144"/>
      <c r="FD536" s="144"/>
      <c r="FE536" s="144"/>
      <c r="FF536" s="144"/>
      <c r="HW536" s="144"/>
      <c r="HX536" s="144"/>
      <c r="HY536" s="144"/>
      <c r="HZ536" s="144"/>
      <c r="IA536" s="144"/>
      <c r="IB536" s="144"/>
      <c r="IC536" s="144"/>
      <c r="ID536" s="144"/>
      <c r="IE536" s="144"/>
      <c r="IF536" s="144"/>
      <c r="IG536" s="144"/>
      <c r="IH536" s="144"/>
      <c r="II536" s="144"/>
      <c r="IJ536" s="144"/>
      <c r="IK536" s="144"/>
      <c r="LB536" s="144"/>
      <c r="LC536" s="144"/>
      <c r="LD536" s="144"/>
      <c r="LE536" s="144"/>
      <c r="LF536" s="144"/>
      <c r="LG536" s="144"/>
      <c r="LH536" s="144"/>
      <c r="LI536" s="144"/>
      <c r="LJ536" s="144"/>
      <c r="LK536" s="144"/>
      <c r="LL536" s="144"/>
      <c r="LM536" s="144"/>
      <c r="LN536" s="144"/>
      <c r="LO536" s="144"/>
      <c r="LP536" s="144"/>
      <c r="OG536" s="144"/>
      <c r="OH536" s="144"/>
      <c r="OI536" s="144"/>
      <c r="OJ536" s="144"/>
      <c r="OK536" s="144"/>
      <c r="OL536" s="144"/>
      <c r="OM536" s="144"/>
      <c r="ON536" s="144"/>
      <c r="OO536" s="144"/>
      <c r="OP536" s="144"/>
      <c r="OQ536" s="144"/>
      <c r="OR536" s="144"/>
      <c r="OS536" s="144"/>
      <c r="OT536" s="144"/>
      <c r="OU536" s="144"/>
    </row>
    <row r="537" spans="1:411">
      <c r="A537">
        <v>242</v>
      </c>
      <c r="B537">
        <v>1182</v>
      </c>
      <c r="C537" t="s">
        <v>85</v>
      </c>
      <c r="D537" t="s">
        <v>308</v>
      </c>
      <c r="E537" s="257" t="s">
        <v>18618</v>
      </c>
      <c r="F537" t="s">
        <v>83</v>
      </c>
      <c r="G537">
        <v>2</v>
      </c>
      <c r="H537">
        <v>81.965000000000003</v>
      </c>
      <c r="I537">
        <v>81.393000000000001</v>
      </c>
      <c r="J537">
        <v>80.691999999999993</v>
      </c>
      <c r="K537">
        <v>79.977000000000004</v>
      </c>
      <c r="L537">
        <v>79.468999999999994</v>
      </c>
      <c r="M537" s="258" t="s">
        <v>1182</v>
      </c>
      <c r="N537" s="258" t="s">
        <v>1182</v>
      </c>
      <c r="O537" s="5" t="s">
        <v>2029</v>
      </c>
      <c r="BM537" s="144"/>
      <c r="BN537" s="144"/>
      <c r="BO537" s="144"/>
      <c r="BP537" s="144"/>
      <c r="BQ537" s="144"/>
      <c r="BR537" s="144"/>
      <c r="BS537" s="144"/>
      <c r="BT537" s="144"/>
      <c r="BU537" s="144"/>
      <c r="BV537" s="144"/>
      <c r="BW537" s="144"/>
      <c r="BX537" s="144"/>
      <c r="BY537" s="144"/>
      <c r="BZ537" s="144"/>
      <c r="CA537" s="144"/>
      <c r="ER537" s="144"/>
      <c r="ES537" s="144"/>
      <c r="ET537" s="144"/>
      <c r="EU537" s="144"/>
      <c r="EV537" s="144"/>
      <c r="EW537" s="144"/>
      <c r="EX537" s="144"/>
      <c r="EY537" s="144"/>
      <c r="EZ537" s="144"/>
      <c r="FA537" s="144"/>
      <c r="FB537" s="144"/>
      <c r="FC537" s="144"/>
      <c r="FD537" s="144"/>
      <c r="FE537" s="144"/>
      <c r="FF537" s="144"/>
      <c r="HW537" s="144"/>
      <c r="HX537" s="144"/>
      <c r="HY537" s="144"/>
      <c r="HZ537" s="144"/>
      <c r="IA537" s="144"/>
      <c r="IB537" s="144"/>
      <c r="IC537" s="144"/>
      <c r="ID537" s="144"/>
      <c r="IE537" s="144"/>
      <c r="IF537" s="144"/>
      <c r="IG537" s="144"/>
      <c r="IH537" s="144"/>
      <c r="II537" s="144"/>
      <c r="IJ537" s="144"/>
      <c r="IK537" s="144"/>
      <c r="LB537" s="144"/>
      <c r="LC537" s="144"/>
      <c r="LD537" s="144"/>
      <c r="LE537" s="144"/>
      <c r="LF537" s="144"/>
      <c r="LG537" s="144"/>
      <c r="LH537" s="144"/>
      <c r="LI537" s="144"/>
      <c r="LJ537" s="144"/>
      <c r="LK537" s="144"/>
      <c r="LL537" s="144"/>
      <c r="LM537" s="144"/>
      <c r="LN537" s="144"/>
      <c r="LO537" s="144"/>
      <c r="LP537" s="144"/>
      <c r="OG537" s="144"/>
      <c r="OH537" s="144"/>
      <c r="OI537" s="144"/>
      <c r="OJ537" s="144"/>
      <c r="OK537" s="144"/>
      <c r="OL537" s="144"/>
      <c r="OM537" s="144"/>
      <c r="ON537" s="144"/>
      <c r="OO537" s="144"/>
      <c r="OP537" s="144"/>
      <c r="OQ537" s="144"/>
      <c r="OR537" s="144"/>
      <c r="OS537" s="144"/>
      <c r="OT537" s="144"/>
      <c r="OU537" s="144"/>
    </row>
    <row r="538" spans="1:411">
      <c r="A538">
        <v>242</v>
      </c>
      <c r="B538">
        <v>1181</v>
      </c>
      <c r="C538" t="s">
        <v>85</v>
      </c>
      <c r="D538" t="s">
        <v>308</v>
      </c>
      <c r="E538" s="257" t="s">
        <v>1454</v>
      </c>
      <c r="F538" t="s">
        <v>83</v>
      </c>
      <c r="G538">
        <v>2</v>
      </c>
      <c r="H538">
        <v>81.268000000000001</v>
      </c>
      <c r="I538">
        <v>80.727000000000004</v>
      </c>
      <c r="J538">
        <v>80.052000000000007</v>
      </c>
      <c r="K538">
        <v>79.468999999999994</v>
      </c>
      <c r="L538">
        <v>78.852000000000004</v>
      </c>
      <c r="M538" s="258" t="s">
        <v>1182</v>
      </c>
      <c r="N538" s="258" t="s">
        <v>1182</v>
      </c>
      <c r="O538" s="5" t="s">
        <v>2030</v>
      </c>
      <c r="BM538" s="144"/>
      <c r="BN538" s="144"/>
      <c r="BO538" s="144"/>
      <c r="BP538" s="144"/>
      <c r="BQ538" s="144"/>
      <c r="BR538" s="144"/>
      <c r="BS538" s="144"/>
      <c r="BT538" s="144"/>
      <c r="BU538" s="144"/>
      <c r="BV538" s="144"/>
      <c r="BW538" s="144"/>
      <c r="BX538" s="144"/>
      <c r="BY538" s="144"/>
      <c r="BZ538" s="144"/>
      <c r="CA538" s="144"/>
      <c r="ER538" s="144"/>
      <c r="ES538" s="144"/>
      <c r="ET538" s="144"/>
      <c r="EU538" s="144"/>
      <c r="EV538" s="144"/>
      <c r="EW538" s="144"/>
      <c r="EX538" s="144"/>
      <c r="EY538" s="144"/>
      <c r="EZ538" s="144"/>
      <c r="FA538" s="144"/>
      <c r="FB538" s="144"/>
      <c r="FC538" s="144"/>
      <c r="FD538" s="144"/>
      <c r="FE538" s="144"/>
      <c r="FF538" s="144"/>
      <c r="HW538" s="144"/>
      <c r="HX538" s="144"/>
      <c r="HY538" s="144"/>
      <c r="HZ538" s="144"/>
      <c r="IA538" s="144"/>
      <c r="IB538" s="144"/>
      <c r="IC538" s="144"/>
      <c r="ID538" s="144"/>
      <c r="IE538" s="144"/>
      <c r="IF538" s="144"/>
      <c r="IG538" s="144"/>
      <c r="IH538" s="144"/>
      <c r="II538" s="144"/>
      <c r="IJ538" s="144"/>
      <c r="IK538" s="144"/>
      <c r="LB538" s="144"/>
      <c r="LC538" s="144"/>
      <c r="LD538" s="144"/>
      <c r="LE538" s="144"/>
      <c r="LF538" s="144"/>
      <c r="LG538" s="144"/>
      <c r="LH538" s="144"/>
      <c r="LI538" s="144"/>
      <c r="LJ538" s="144"/>
      <c r="LK538" s="144"/>
      <c r="LL538" s="144"/>
      <c r="LM538" s="144"/>
      <c r="LN538" s="144"/>
      <c r="LO538" s="144"/>
      <c r="LP538" s="144"/>
      <c r="OG538" s="144"/>
      <c r="OH538" s="144"/>
      <c r="OI538" s="144"/>
      <c r="OJ538" s="144"/>
      <c r="OK538" s="144"/>
      <c r="OL538" s="144"/>
      <c r="OM538" s="144"/>
      <c r="ON538" s="144"/>
      <c r="OO538" s="144"/>
      <c r="OP538" s="144"/>
      <c r="OQ538" s="144"/>
      <c r="OR538" s="144"/>
      <c r="OS538" s="144"/>
      <c r="OT538" s="144"/>
      <c r="OU538" s="144"/>
    </row>
    <row r="539" spans="1:411">
      <c r="A539">
        <v>243</v>
      </c>
      <c r="B539">
        <v>1192</v>
      </c>
      <c r="C539" t="s">
        <v>85</v>
      </c>
      <c r="D539" t="s">
        <v>308</v>
      </c>
      <c r="E539" s="257" t="s">
        <v>18620</v>
      </c>
      <c r="F539" t="s">
        <v>84</v>
      </c>
      <c r="G539">
        <v>2</v>
      </c>
      <c r="H539">
        <v>84.853999999999999</v>
      </c>
      <c r="I539">
        <v>84.402000000000001</v>
      </c>
      <c r="J539">
        <v>83.650999999999996</v>
      </c>
      <c r="K539">
        <v>82.905000000000001</v>
      </c>
      <c r="L539">
        <v>82.35</v>
      </c>
      <c r="M539" s="258" t="s">
        <v>1182</v>
      </c>
      <c r="N539" s="258" t="s">
        <v>1182</v>
      </c>
      <c r="O539" s="5" t="s">
        <v>2031</v>
      </c>
      <c r="BM539" s="144"/>
      <c r="BN539" s="144"/>
      <c r="BO539" s="144"/>
      <c r="BP539" s="144"/>
      <c r="BQ539" s="144"/>
      <c r="BR539" s="144"/>
      <c r="BS539" s="144"/>
      <c r="BT539" s="144"/>
      <c r="BU539" s="144"/>
      <c r="BV539" s="144"/>
      <c r="BW539" s="144"/>
      <c r="BX539" s="144"/>
      <c r="BY539" s="144"/>
      <c r="BZ539" s="144"/>
      <c r="CA539" s="144"/>
      <c r="ER539" s="144"/>
      <c r="ES539" s="144"/>
      <c r="ET539" s="144"/>
      <c r="EU539" s="144"/>
      <c r="EV539" s="144"/>
      <c r="EW539" s="144"/>
      <c r="EX539" s="144"/>
      <c r="EY539" s="144"/>
      <c r="EZ539" s="144"/>
      <c r="FA539" s="144"/>
      <c r="FB539" s="144"/>
      <c r="FC539" s="144"/>
      <c r="FD539" s="144"/>
      <c r="FE539" s="144"/>
      <c r="FF539" s="144"/>
      <c r="HW539" s="144"/>
      <c r="HX539" s="144"/>
      <c r="HY539" s="144"/>
      <c r="HZ539" s="144"/>
      <c r="IA539" s="144"/>
      <c r="IB539" s="144"/>
      <c r="IC539" s="144"/>
      <c r="ID539" s="144"/>
      <c r="IE539" s="144"/>
      <c r="IF539" s="144"/>
      <c r="IG539" s="144"/>
      <c r="IH539" s="144"/>
      <c r="II539" s="144"/>
      <c r="IJ539" s="144"/>
      <c r="IK539" s="144"/>
      <c r="LB539" s="144"/>
      <c r="LC539" s="144"/>
      <c r="LD539" s="144"/>
      <c r="LE539" s="144"/>
      <c r="LF539" s="144"/>
      <c r="LG539" s="144"/>
      <c r="LH539" s="144"/>
      <c r="LI539" s="144"/>
      <c r="LJ539" s="144"/>
      <c r="LK539" s="144"/>
      <c r="LL539" s="144"/>
      <c r="LM539" s="144"/>
      <c r="LN539" s="144"/>
      <c r="LO539" s="144"/>
      <c r="LP539" s="144"/>
      <c r="OG539" s="144"/>
      <c r="OH539" s="144"/>
      <c r="OI539" s="144"/>
      <c r="OJ539" s="144"/>
      <c r="OK539" s="144"/>
      <c r="OL539" s="144"/>
      <c r="OM539" s="144"/>
      <c r="ON539" s="144"/>
      <c r="OO539" s="144"/>
      <c r="OP539" s="144"/>
      <c r="OQ539" s="144"/>
      <c r="OR539" s="144"/>
      <c r="OS539" s="144"/>
      <c r="OT539" s="144"/>
      <c r="OU539" s="144"/>
    </row>
    <row r="540" spans="1:411">
      <c r="A540">
        <v>243</v>
      </c>
      <c r="B540">
        <v>1200</v>
      </c>
      <c r="C540" t="s">
        <v>85</v>
      </c>
      <c r="D540" t="s">
        <v>308</v>
      </c>
      <c r="E540" s="257" t="s">
        <v>71</v>
      </c>
      <c r="F540" t="s">
        <v>84</v>
      </c>
      <c r="G540">
        <v>2</v>
      </c>
      <c r="H540">
        <v>83.686000000000007</v>
      </c>
      <c r="I540">
        <v>83.218999999999994</v>
      </c>
      <c r="J540">
        <v>82.278000000000006</v>
      </c>
      <c r="K540">
        <v>81.694000000000003</v>
      </c>
      <c r="L540">
        <v>81.281999999999996</v>
      </c>
      <c r="M540" s="258" t="s">
        <v>1182</v>
      </c>
      <c r="N540" s="258" t="s">
        <v>1182</v>
      </c>
      <c r="O540" s="5" t="s">
        <v>2032</v>
      </c>
      <c r="BM540" s="144"/>
      <c r="BN540" s="144"/>
      <c r="BO540" s="144"/>
      <c r="BP540" s="144"/>
      <c r="BQ540" s="144"/>
      <c r="BR540" s="144"/>
      <c r="BS540" s="144"/>
      <c r="BT540" s="144"/>
      <c r="BU540" s="144"/>
      <c r="BV540" s="144"/>
      <c r="BW540" s="144"/>
      <c r="BX540" s="144"/>
      <c r="BY540" s="144"/>
      <c r="BZ540" s="144"/>
      <c r="CA540" s="144"/>
      <c r="ER540" s="144"/>
      <c r="ES540" s="144"/>
      <c r="ET540" s="144"/>
      <c r="EU540" s="144"/>
      <c r="EV540" s="144"/>
      <c r="EW540" s="144"/>
      <c r="EX540" s="144"/>
      <c r="EY540" s="144"/>
      <c r="EZ540" s="144"/>
      <c r="FA540" s="144"/>
      <c r="FB540" s="144"/>
      <c r="FC540" s="144"/>
      <c r="FD540" s="144"/>
      <c r="FE540" s="144"/>
      <c r="FF540" s="144"/>
      <c r="HW540" s="144"/>
      <c r="HX540" s="144"/>
      <c r="HY540" s="144"/>
      <c r="HZ540" s="144"/>
      <c r="IA540" s="144"/>
      <c r="IB540" s="144"/>
      <c r="IC540" s="144"/>
      <c r="ID540" s="144"/>
      <c r="IE540" s="144"/>
      <c r="IF540" s="144"/>
      <c r="IG540" s="144"/>
      <c r="IH540" s="144"/>
      <c r="II540" s="144"/>
      <c r="IJ540" s="144"/>
      <c r="IK540" s="144"/>
      <c r="LB540" s="144"/>
      <c r="LC540" s="144"/>
      <c r="LD540" s="144"/>
      <c r="LE540" s="144"/>
      <c r="LF540" s="144"/>
      <c r="LG540" s="144"/>
      <c r="LH540" s="144"/>
      <c r="LI540" s="144"/>
      <c r="LJ540" s="144"/>
      <c r="LK540" s="144"/>
      <c r="LL540" s="144"/>
      <c r="LM540" s="144"/>
      <c r="LN540" s="144"/>
      <c r="LO540" s="144"/>
      <c r="LP540" s="144"/>
      <c r="OG540" s="144"/>
      <c r="OH540" s="144"/>
      <c r="OI540" s="144"/>
      <c r="OJ540" s="144"/>
      <c r="OK540" s="144"/>
      <c r="OL540" s="144"/>
      <c r="OM540" s="144"/>
      <c r="ON540" s="144"/>
      <c r="OO540" s="144"/>
      <c r="OP540" s="144"/>
      <c r="OQ540" s="144"/>
      <c r="OR540" s="144"/>
      <c r="OS540" s="144"/>
      <c r="OT540" s="144"/>
      <c r="OU540" s="144"/>
    </row>
    <row r="541" spans="1:411">
      <c r="A541">
        <v>243</v>
      </c>
      <c r="B541">
        <v>1191</v>
      </c>
      <c r="C541" t="s">
        <v>85</v>
      </c>
      <c r="D541" t="s">
        <v>308</v>
      </c>
      <c r="E541" s="257" t="s">
        <v>75</v>
      </c>
      <c r="F541" t="s">
        <v>84</v>
      </c>
      <c r="G541">
        <v>2</v>
      </c>
      <c r="H541">
        <v>83.524000000000001</v>
      </c>
      <c r="I541">
        <v>82.981999999999999</v>
      </c>
      <c r="J541">
        <v>82.141000000000005</v>
      </c>
      <c r="K541">
        <v>81.358999999999995</v>
      </c>
      <c r="L541">
        <v>80.91</v>
      </c>
      <c r="M541" s="258" t="s">
        <v>1182</v>
      </c>
      <c r="N541" s="258" t="s">
        <v>1182</v>
      </c>
      <c r="O541" s="5" t="s">
        <v>2033</v>
      </c>
      <c r="BM541" s="144"/>
      <c r="BN541" s="144"/>
      <c r="BO541" s="144"/>
      <c r="BP541" s="144"/>
      <c r="BQ541" s="144"/>
      <c r="BR541" s="144"/>
      <c r="BS541" s="144"/>
      <c r="BT541" s="144"/>
      <c r="BU541" s="144"/>
      <c r="BV541" s="144"/>
      <c r="BW541" s="144"/>
      <c r="BX541" s="144"/>
      <c r="BY541" s="144"/>
      <c r="BZ541" s="144"/>
      <c r="CA541" s="144"/>
      <c r="ER541" s="144"/>
      <c r="ES541" s="144"/>
      <c r="ET541" s="144"/>
      <c r="EU541" s="144"/>
      <c r="EV541" s="144"/>
      <c r="EW541" s="144"/>
      <c r="EX541" s="144"/>
      <c r="EY541" s="144"/>
      <c r="EZ541" s="144"/>
      <c r="FA541" s="144"/>
      <c r="FB541" s="144"/>
      <c r="FC541" s="144"/>
      <c r="FD541" s="144"/>
      <c r="FE541" s="144"/>
      <c r="FF541" s="144"/>
      <c r="HW541" s="144"/>
      <c r="HX541" s="144"/>
      <c r="HY541" s="144"/>
      <c r="HZ541" s="144"/>
      <c r="IA541" s="144"/>
      <c r="IB541" s="144"/>
      <c r="IC541" s="144"/>
      <c r="ID541" s="144"/>
      <c r="IE541" s="144"/>
      <c r="IF541" s="144"/>
      <c r="IG541" s="144"/>
      <c r="IH541" s="144"/>
      <c r="II541" s="144"/>
      <c r="IJ541" s="144"/>
      <c r="IK541" s="144"/>
      <c r="LB541" s="144"/>
      <c r="LC541" s="144"/>
      <c r="LD541" s="144"/>
      <c r="LE541" s="144"/>
      <c r="LF541" s="144"/>
      <c r="LG541" s="144"/>
      <c r="LH541" s="144"/>
      <c r="LI541" s="144"/>
      <c r="LJ541" s="144"/>
      <c r="LK541" s="144"/>
      <c r="LL541" s="144"/>
      <c r="LM541" s="144"/>
      <c r="LN541" s="144"/>
      <c r="LO541" s="144"/>
      <c r="LP541" s="144"/>
      <c r="OG541" s="144"/>
      <c r="OH541" s="144"/>
      <c r="OI541" s="144"/>
      <c r="OJ541" s="144"/>
      <c r="OK541" s="144"/>
      <c r="OL541" s="144"/>
      <c r="OM541" s="144"/>
      <c r="ON541" s="144"/>
      <c r="OO541" s="144"/>
      <c r="OP541" s="144"/>
      <c r="OQ541" s="144"/>
      <c r="OR541" s="144"/>
      <c r="OS541" s="144"/>
      <c r="OT541" s="144"/>
      <c r="OU541" s="144"/>
    </row>
    <row r="542" spans="1:411">
      <c r="A542">
        <v>243</v>
      </c>
      <c r="B542">
        <v>1190</v>
      </c>
      <c r="C542" t="s">
        <v>85</v>
      </c>
      <c r="D542" t="s">
        <v>308</v>
      </c>
      <c r="E542" s="257" t="s">
        <v>930</v>
      </c>
      <c r="F542" t="s">
        <v>84</v>
      </c>
      <c r="G542">
        <v>2</v>
      </c>
      <c r="H542">
        <v>82.754999999999995</v>
      </c>
      <c r="I542">
        <v>82.278000000000006</v>
      </c>
      <c r="J542">
        <v>81.659000000000006</v>
      </c>
      <c r="K542">
        <v>80.91</v>
      </c>
      <c r="L542">
        <v>80.358000000000004</v>
      </c>
      <c r="M542" s="258" t="s">
        <v>1182</v>
      </c>
      <c r="N542" s="258" t="s">
        <v>1182</v>
      </c>
      <c r="O542" s="5" t="s">
        <v>2034</v>
      </c>
      <c r="BM542" s="144"/>
      <c r="BN542" s="144"/>
      <c r="BO542" s="144"/>
      <c r="BP542" s="144"/>
      <c r="BQ542" s="144"/>
      <c r="BR542" s="144"/>
      <c r="BS542" s="144"/>
      <c r="BT542" s="144"/>
      <c r="BU542" s="144"/>
      <c r="BV542" s="144"/>
      <c r="BW542" s="144"/>
      <c r="BX542" s="144"/>
      <c r="BY542" s="144"/>
      <c r="BZ542" s="144"/>
      <c r="CA542" s="144"/>
      <c r="ER542" s="144"/>
      <c r="ES542" s="144"/>
      <c r="ET542" s="144"/>
      <c r="EU542" s="144"/>
      <c r="EV542" s="144"/>
      <c r="EW542" s="144"/>
      <c r="EX542" s="144"/>
      <c r="EY542" s="144"/>
      <c r="EZ542" s="144"/>
      <c r="FA542" s="144"/>
      <c r="FB542" s="144"/>
      <c r="FC542" s="144"/>
      <c r="FD542" s="144"/>
      <c r="FE542" s="144"/>
      <c r="FF542" s="144"/>
      <c r="HW542" s="144"/>
      <c r="HX542" s="144"/>
      <c r="HY542" s="144"/>
      <c r="HZ542" s="144"/>
      <c r="IA542" s="144"/>
      <c r="IB542" s="144"/>
      <c r="IC542" s="144"/>
      <c r="ID542" s="144"/>
      <c r="IE542" s="144"/>
      <c r="IF542" s="144"/>
      <c r="IG542" s="144"/>
      <c r="IH542" s="144"/>
      <c r="II542" s="144"/>
      <c r="IJ542" s="144"/>
      <c r="IK542" s="144"/>
      <c r="LB542" s="144"/>
      <c r="LC542" s="144"/>
      <c r="LD542" s="144"/>
      <c r="LE542" s="144"/>
      <c r="LF542" s="144"/>
      <c r="LG542" s="144"/>
      <c r="LH542" s="144"/>
      <c r="LI542" s="144"/>
      <c r="LJ542" s="144"/>
      <c r="LK542" s="144"/>
      <c r="LL542" s="144"/>
      <c r="LM542" s="144"/>
      <c r="LN542" s="144"/>
      <c r="LO542" s="144"/>
      <c r="LP542" s="144"/>
      <c r="OG542" s="144"/>
      <c r="OH542" s="144"/>
      <c r="OI542" s="144"/>
      <c r="OJ542" s="144"/>
      <c r="OK542" s="144"/>
      <c r="OL542" s="144"/>
      <c r="OM542" s="144"/>
      <c r="ON542" s="144"/>
      <c r="OO542" s="144"/>
      <c r="OP542" s="144"/>
      <c r="OQ542" s="144"/>
      <c r="OR542" s="144"/>
      <c r="OS542" s="144"/>
      <c r="OT542" s="144"/>
      <c r="OU542" s="144"/>
    </row>
    <row r="543" spans="1:411">
      <c r="A543">
        <v>243</v>
      </c>
      <c r="B543">
        <v>1202</v>
      </c>
      <c r="C543" t="s">
        <v>85</v>
      </c>
      <c r="D543" t="s">
        <v>308</v>
      </c>
      <c r="E543" s="257" t="s">
        <v>18623</v>
      </c>
      <c r="F543" t="s">
        <v>84</v>
      </c>
      <c r="G543">
        <v>2</v>
      </c>
      <c r="H543">
        <v>82.754999999999995</v>
      </c>
      <c r="I543">
        <v>82.212999999999994</v>
      </c>
      <c r="J543">
        <v>81.492000000000004</v>
      </c>
      <c r="K543">
        <v>80.832999999999998</v>
      </c>
      <c r="L543">
        <v>80.358000000000004</v>
      </c>
      <c r="M543" s="258" t="s">
        <v>1182</v>
      </c>
      <c r="N543" s="258" t="s">
        <v>1182</v>
      </c>
      <c r="O543" s="5" t="s">
        <v>2035</v>
      </c>
      <c r="BM543" s="144"/>
      <c r="BN543" s="144"/>
      <c r="BO543" s="144"/>
      <c r="BP543" s="144"/>
      <c r="BQ543" s="144"/>
      <c r="BR543" s="144"/>
      <c r="BS543" s="144"/>
      <c r="BT543" s="144"/>
      <c r="BU543" s="144"/>
      <c r="BV543" s="144"/>
      <c r="BW543" s="144"/>
      <c r="BX543" s="144"/>
      <c r="BY543" s="144"/>
      <c r="BZ543" s="144"/>
      <c r="CA543" s="144"/>
      <c r="ER543" s="144"/>
      <c r="ES543" s="144"/>
      <c r="ET543" s="144"/>
      <c r="EU543" s="144"/>
      <c r="EV543" s="144"/>
      <c r="EW543" s="144"/>
      <c r="EX543" s="144"/>
      <c r="EY543" s="144"/>
      <c r="EZ543" s="144"/>
      <c r="FA543" s="144"/>
      <c r="FB543" s="144"/>
      <c r="FC543" s="144"/>
      <c r="FD543" s="144"/>
      <c r="FE543" s="144"/>
      <c r="FF543" s="144"/>
      <c r="HW543" s="144"/>
      <c r="HX543" s="144"/>
      <c r="HY543" s="144"/>
      <c r="HZ543" s="144"/>
      <c r="IA543" s="144"/>
      <c r="IB543" s="144"/>
      <c r="IC543" s="144"/>
      <c r="ID543" s="144"/>
      <c r="IE543" s="144"/>
      <c r="IF543" s="144"/>
      <c r="IG543" s="144"/>
      <c r="IH543" s="144"/>
      <c r="II543" s="144"/>
      <c r="IJ543" s="144"/>
      <c r="IK543" s="144"/>
      <c r="LB543" s="144"/>
      <c r="LC543" s="144"/>
      <c r="LD543" s="144"/>
      <c r="LE543" s="144"/>
      <c r="LF543" s="144"/>
      <c r="LG543" s="144"/>
      <c r="LH543" s="144"/>
      <c r="LI543" s="144"/>
      <c r="LJ543" s="144"/>
      <c r="LK543" s="144"/>
      <c r="LL543" s="144"/>
      <c r="LM543" s="144"/>
      <c r="LN543" s="144"/>
      <c r="LO543" s="144"/>
      <c r="LP543" s="144"/>
      <c r="OG543" s="144"/>
      <c r="OH543" s="144"/>
      <c r="OI543" s="144"/>
      <c r="OJ543" s="144"/>
      <c r="OK543" s="144"/>
      <c r="OL543" s="144"/>
      <c r="OM543" s="144"/>
      <c r="ON543" s="144"/>
      <c r="OO543" s="144"/>
      <c r="OP543" s="144"/>
      <c r="OQ543" s="144"/>
      <c r="OR543" s="144"/>
      <c r="OS543" s="144"/>
      <c r="OT543" s="144"/>
      <c r="OU543" s="144"/>
    </row>
    <row r="544" spans="1:411">
      <c r="A544">
        <v>243</v>
      </c>
      <c r="B544">
        <v>1199</v>
      </c>
      <c r="C544" t="s">
        <v>85</v>
      </c>
      <c r="D544" t="s">
        <v>308</v>
      </c>
      <c r="E544" s="257" t="s">
        <v>18622</v>
      </c>
      <c r="F544" t="s">
        <v>84</v>
      </c>
      <c r="G544">
        <v>2</v>
      </c>
      <c r="H544">
        <v>82.61</v>
      </c>
      <c r="I544">
        <v>82.021000000000001</v>
      </c>
      <c r="J544">
        <v>81.341999999999999</v>
      </c>
      <c r="K544">
        <v>80.614999999999995</v>
      </c>
      <c r="L544">
        <v>80.075999999999993</v>
      </c>
      <c r="M544" s="258" t="s">
        <v>1182</v>
      </c>
      <c r="N544" s="258" t="s">
        <v>1182</v>
      </c>
      <c r="O544" s="5" t="s">
        <v>2036</v>
      </c>
      <c r="BM544" s="144"/>
      <c r="BN544" s="144"/>
      <c r="BO544" s="144"/>
      <c r="BP544" s="144"/>
      <c r="BQ544" s="144"/>
      <c r="BR544" s="144"/>
      <c r="BS544" s="144"/>
      <c r="BT544" s="144"/>
      <c r="BU544" s="144"/>
      <c r="BV544" s="144"/>
      <c r="BW544" s="144"/>
      <c r="BX544" s="144"/>
      <c r="BY544" s="144"/>
      <c r="BZ544" s="144"/>
      <c r="CA544" s="144"/>
      <c r="ER544" s="144"/>
      <c r="ES544" s="144"/>
      <c r="ET544" s="144"/>
      <c r="EU544" s="144"/>
      <c r="EV544" s="144"/>
      <c r="EW544" s="144"/>
      <c r="EX544" s="144"/>
      <c r="EY544" s="144"/>
      <c r="EZ544" s="144"/>
      <c r="FA544" s="144"/>
      <c r="FB544" s="144"/>
      <c r="FC544" s="144"/>
      <c r="FD544" s="144"/>
      <c r="FE544" s="144"/>
      <c r="FF544" s="144"/>
      <c r="HW544" s="144"/>
      <c r="HX544" s="144"/>
      <c r="HY544" s="144"/>
      <c r="HZ544" s="144"/>
      <c r="IA544" s="144"/>
      <c r="IB544" s="144"/>
      <c r="IC544" s="144"/>
      <c r="ID544" s="144"/>
      <c r="IE544" s="144"/>
      <c r="IF544" s="144"/>
      <c r="IG544" s="144"/>
      <c r="IH544" s="144"/>
      <c r="II544" s="144"/>
      <c r="IJ544" s="144"/>
      <c r="IK544" s="144"/>
      <c r="LB544" s="144"/>
      <c r="LC544" s="144"/>
      <c r="LD544" s="144"/>
      <c r="LE544" s="144"/>
      <c r="LF544" s="144"/>
      <c r="LG544" s="144"/>
      <c r="LH544" s="144"/>
      <c r="LI544" s="144"/>
      <c r="LJ544" s="144"/>
      <c r="LK544" s="144"/>
      <c r="LL544" s="144"/>
      <c r="LM544" s="144"/>
      <c r="LN544" s="144"/>
      <c r="LO544" s="144"/>
      <c r="LP544" s="144"/>
      <c r="OG544" s="144"/>
      <c r="OH544" s="144"/>
      <c r="OI544" s="144"/>
      <c r="OJ544" s="144"/>
      <c r="OK544" s="144"/>
      <c r="OL544" s="144"/>
      <c r="OM544" s="144"/>
      <c r="ON544" s="144"/>
      <c r="OO544" s="144"/>
      <c r="OP544" s="144"/>
      <c r="OQ544" s="144"/>
      <c r="OR544" s="144"/>
      <c r="OS544" s="144"/>
      <c r="OT544" s="144"/>
      <c r="OU544" s="144"/>
    </row>
    <row r="545" spans="1:411">
      <c r="A545">
        <v>244</v>
      </c>
      <c r="B545">
        <v>1241</v>
      </c>
      <c r="C545" t="s">
        <v>85</v>
      </c>
      <c r="D545" t="s">
        <v>1247</v>
      </c>
      <c r="E545" s="257" t="s">
        <v>18625</v>
      </c>
      <c r="F545" t="s">
        <v>83</v>
      </c>
      <c r="G545">
        <v>3</v>
      </c>
      <c r="H545">
        <v>80.495000000000005</v>
      </c>
      <c r="I545">
        <v>80.045000000000002</v>
      </c>
      <c r="J545">
        <v>79.239999999999995</v>
      </c>
      <c r="K545">
        <v>78.453999999999994</v>
      </c>
      <c r="L545">
        <v>77.412999999999997</v>
      </c>
      <c r="M545" s="258" t="s">
        <v>1182</v>
      </c>
      <c r="N545" s="258" t="s">
        <v>1182</v>
      </c>
      <c r="O545" s="5" t="s">
        <v>2037</v>
      </c>
      <c r="BM545" s="144"/>
      <c r="BN545" s="144"/>
      <c r="BO545" s="144"/>
      <c r="BP545" s="144"/>
      <c r="BQ545" s="144"/>
      <c r="BR545" s="144"/>
      <c r="BS545" s="144"/>
      <c r="BT545" s="144"/>
      <c r="BU545" s="144"/>
      <c r="BV545" s="144"/>
      <c r="BW545" s="144"/>
      <c r="BX545" s="144"/>
      <c r="BY545" s="144"/>
      <c r="BZ545" s="144"/>
      <c r="CA545" s="144"/>
      <c r="ER545" s="144"/>
      <c r="ES545" s="144"/>
      <c r="ET545" s="144"/>
      <c r="EU545" s="144"/>
      <c r="EV545" s="144"/>
      <c r="EW545" s="144"/>
      <c r="EX545" s="144"/>
      <c r="EY545" s="144"/>
      <c r="EZ545" s="144"/>
      <c r="FA545" s="144"/>
      <c r="FB545" s="144"/>
      <c r="FC545" s="144"/>
      <c r="FD545" s="144"/>
      <c r="FE545" s="144"/>
      <c r="FF545" s="144"/>
      <c r="HW545" s="144"/>
      <c r="HX545" s="144"/>
      <c r="HY545" s="144"/>
      <c r="HZ545" s="144"/>
      <c r="IA545" s="144"/>
      <c r="IB545" s="144"/>
      <c r="IC545" s="144"/>
      <c r="ID545" s="144"/>
      <c r="IE545" s="144"/>
      <c r="IF545" s="144"/>
      <c r="IG545" s="144"/>
      <c r="IH545" s="144"/>
      <c r="II545" s="144"/>
      <c r="IJ545" s="144"/>
      <c r="IK545" s="144"/>
      <c r="LB545" s="144"/>
      <c r="LC545" s="144"/>
      <c r="LD545" s="144"/>
      <c r="LE545" s="144"/>
      <c r="LF545" s="144"/>
      <c r="LG545" s="144"/>
      <c r="LH545" s="144"/>
      <c r="LI545" s="144"/>
      <c r="LJ545" s="144"/>
      <c r="LK545" s="144"/>
      <c r="LL545" s="144"/>
      <c r="LM545" s="144"/>
      <c r="LN545" s="144"/>
      <c r="LO545" s="144"/>
      <c r="LP545" s="144"/>
      <c r="OG545" s="144"/>
      <c r="OH545" s="144"/>
      <c r="OI545" s="144"/>
      <c r="OJ545" s="144"/>
      <c r="OK545" s="144"/>
      <c r="OL545" s="144"/>
      <c r="OM545" s="144"/>
      <c r="ON545" s="144"/>
      <c r="OO545" s="144"/>
      <c r="OP545" s="144"/>
      <c r="OQ545" s="144"/>
      <c r="OR545" s="144"/>
      <c r="OS545" s="144"/>
      <c r="OT545" s="144"/>
      <c r="OU545" s="144"/>
    </row>
    <row r="546" spans="1:411">
      <c r="A546">
        <v>245</v>
      </c>
      <c r="B546">
        <v>1251</v>
      </c>
      <c r="C546" t="s">
        <v>85</v>
      </c>
      <c r="D546" t="s">
        <v>1247</v>
      </c>
      <c r="E546" s="257" t="s">
        <v>18629</v>
      </c>
      <c r="F546" t="s">
        <v>84</v>
      </c>
      <c r="G546">
        <v>2</v>
      </c>
      <c r="H546">
        <v>80.613</v>
      </c>
      <c r="I546">
        <v>80.096999999999994</v>
      </c>
      <c r="J546">
        <v>79.364999999999995</v>
      </c>
      <c r="K546">
        <v>78.614999999999995</v>
      </c>
      <c r="L546">
        <v>77.62</v>
      </c>
      <c r="M546" s="258" t="s">
        <v>1182</v>
      </c>
      <c r="N546" s="258" t="s">
        <v>1182</v>
      </c>
      <c r="O546" s="5" t="s">
        <v>2038</v>
      </c>
      <c r="BM546" s="144"/>
      <c r="BN546" s="144"/>
      <c r="BO546" s="144"/>
      <c r="BP546" s="144"/>
      <c r="BQ546" s="144"/>
      <c r="BR546" s="144"/>
      <c r="BS546" s="144"/>
      <c r="BT546" s="144"/>
      <c r="BU546" s="144"/>
      <c r="BV546" s="144"/>
      <c r="BW546" s="144"/>
      <c r="BX546" s="144"/>
      <c r="BY546" s="144"/>
      <c r="BZ546" s="144"/>
      <c r="CA546" s="144"/>
      <c r="ER546" s="144"/>
      <c r="ES546" s="144"/>
      <c r="ET546" s="144"/>
      <c r="EU546" s="144"/>
      <c r="EV546" s="144"/>
      <c r="EW546" s="144"/>
      <c r="EX546" s="144"/>
      <c r="EY546" s="144"/>
      <c r="EZ546" s="144"/>
      <c r="FA546" s="144"/>
      <c r="FB546" s="144"/>
      <c r="FC546" s="144"/>
      <c r="FD546" s="144"/>
      <c r="FE546" s="144"/>
      <c r="FF546" s="144"/>
      <c r="HW546" s="144"/>
      <c r="HX546" s="144"/>
      <c r="HY546" s="144"/>
      <c r="HZ546" s="144"/>
      <c r="IA546" s="144"/>
      <c r="IB546" s="144"/>
      <c r="IC546" s="144"/>
      <c r="ID546" s="144"/>
      <c r="IE546" s="144"/>
      <c r="IF546" s="144"/>
      <c r="IG546" s="144"/>
      <c r="IH546" s="144"/>
      <c r="II546" s="144"/>
      <c r="IJ546" s="144"/>
      <c r="IK546" s="144"/>
      <c r="LB546" s="144"/>
      <c r="LC546" s="144"/>
      <c r="LD546" s="144"/>
      <c r="LE546" s="144"/>
      <c r="LF546" s="144"/>
      <c r="LG546" s="144"/>
      <c r="LH546" s="144"/>
      <c r="LI546" s="144"/>
      <c r="LJ546" s="144"/>
      <c r="LK546" s="144"/>
      <c r="LL546" s="144"/>
      <c r="LM546" s="144"/>
      <c r="LN546" s="144"/>
      <c r="LO546" s="144"/>
      <c r="LP546" s="144"/>
      <c r="OG546" s="144"/>
      <c r="OH546" s="144"/>
      <c r="OI546" s="144"/>
      <c r="OJ546" s="144"/>
      <c r="OK546" s="144"/>
      <c r="OL546" s="144"/>
      <c r="OM546" s="144"/>
      <c r="ON546" s="144"/>
      <c r="OO546" s="144"/>
      <c r="OP546" s="144"/>
      <c r="OQ546" s="144"/>
      <c r="OR546" s="144"/>
      <c r="OS546" s="144"/>
      <c r="OT546" s="144"/>
      <c r="OU546" s="144"/>
    </row>
    <row r="547" spans="1:411">
      <c r="A547">
        <v>132</v>
      </c>
      <c r="B547">
        <v>1265</v>
      </c>
      <c r="C547" t="s">
        <v>85</v>
      </c>
      <c r="D547" t="s">
        <v>1265</v>
      </c>
      <c r="E547" s="257" t="s">
        <v>717</v>
      </c>
      <c r="F547" t="s">
        <v>83</v>
      </c>
      <c r="G547">
        <v>3</v>
      </c>
      <c r="H547">
        <v>824.16</v>
      </c>
      <c r="I547">
        <v>821.69200000000001</v>
      </c>
      <c r="J547">
        <v>818.38499999999999</v>
      </c>
      <c r="K547">
        <v>814.71400000000006</v>
      </c>
      <c r="L547">
        <v>812.2</v>
      </c>
      <c r="M547" s="258" t="s">
        <v>1350</v>
      </c>
      <c r="N547" s="258" t="s">
        <v>1351</v>
      </c>
      <c r="O547" s="5" t="s">
        <v>2039</v>
      </c>
      <c r="BM547" s="144"/>
      <c r="BN547" s="144"/>
      <c r="BO547" s="144"/>
      <c r="BP547" s="144"/>
      <c r="BQ547" s="144"/>
      <c r="BR547" s="144"/>
      <c r="BS547" s="144"/>
      <c r="BT547" s="144"/>
      <c r="BU547" s="144"/>
      <c r="BV547" s="144"/>
      <c r="BW547" s="144"/>
      <c r="BX547" s="144"/>
      <c r="BY547" s="144"/>
      <c r="BZ547" s="144"/>
      <c r="CA547" s="144"/>
      <c r="ER547" s="144"/>
      <c r="ES547" s="144"/>
      <c r="ET547" s="144"/>
      <c r="EU547" s="144"/>
      <c r="EV547" s="144"/>
      <c r="EW547" s="144"/>
      <c r="EX547" s="144"/>
      <c r="EY547" s="144"/>
      <c r="EZ547" s="144"/>
      <c r="FA547" s="144"/>
      <c r="FB547" s="144"/>
      <c r="FC547" s="144"/>
      <c r="FD547" s="144"/>
      <c r="FE547" s="144"/>
      <c r="FF547" s="144"/>
      <c r="HW547" s="144"/>
      <c r="HX547" s="144"/>
      <c r="HY547" s="144"/>
      <c r="HZ547" s="144"/>
      <c r="IA547" s="144"/>
      <c r="IB547" s="144"/>
      <c r="IC547" s="144"/>
      <c r="ID547" s="144"/>
      <c r="IE547" s="144"/>
      <c r="IF547" s="144"/>
      <c r="IG547" s="144"/>
      <c r="IH547" s="144"/>
      <c r="II547" s="144"/>
      <c r="IJ547" s="144"/>
      <c r="IK547" s="144"/>
      <c r="LB547" s="144"/>
      <c r="LC547" s="144"/>
      <c r="LD547" s="144"/>
      <c r="LE547" s="144"/>
      <c r="LF547" s="144"/>
      <c r="LG547" s="144"/>
      <c r="LH547" s="144"/>
      <c r="LI547" s="144"/>
      <c r="LJ547" s="144"/>
      <c r="LK547" s="144"/>
      <c r="LL547" s="144"/>
      <c r="LM547" s="144"/>
      <c r="LN547" s="144"/>
      <c r="LO547" s="144"/>
      <c r="LP547" s="144"/>
      <c r="OG547" s="144"/>
      <c r="OH547" s="144"/>
      <c r="OI547" s="144"/>
      <c r="OJ547" s="144"/>
      <c r="OK547" s="144"/>
      <c r="OL547" s="144"/>
      <c r="OM547" s="144"/>
      <c r="ON547" s="144"/>
      <c r="OO547" s="144"/>
      <c r="OP547" s="144"/>
      <c r="OQ547" s="144"/>
      <c r="OR547" s="144"/>
      <c r="OS547" s="144"/>
      <c r="OT547" s="144"/>
      <c r="OU547" s="144"/>
    </row>
    <row r="548" spans="1:411">
      <c r="A548">
        <v>132</v>
      </c>
      <c r="B548">
        <v>1275</v>
      </c>
      <c r="C548" t="s">
        <v>85</v>
      </c>
      <c r="D548" t="s">
        <v>1265</v>
      </c>
      <c r="E548" s="257" t="s">
        <v>496</v>
      </c>
      <c r="F548" t="s">
        <v>83</v>
      </c>
      <c r="G548">
        <v>3</v>
      </c>
      <c r="H548">
        <v>807.17</v>
      </c>
      <c r="I548">
        <v>804.68200000000002</v>
      </c>
      <c r="J548">
        <v>801.48900000000003</v>
      </c>
      <c r="K548">
        <v>798.94600000000003</v>
      </c>
      <c r="L548">
        <v>796.30200000000002</v>
      </c>
      <c r="M548" s="258" t="s">
        <v>1350</v>
      </c>
      <c r="N548" s="258" t="s">
        <v>1351</v>
      </c>
      <c r="O548" s="5" t="s">
        <v>2040</v>
      </c>
      <c r="BM548" s="144"/>
      <c r="BN548" s="144"/>
      <c r="BO548" s="144"/>
      <c r="BP548" s="144"/>
      <c r="BQ548" s="144"/>
      <c r="BR548" s="144"/>
      <c r="BS548" s="144"/>
      <c r="BT548" s="144"/>
      <c r="BU548" s="144"/>
      <c r="BV548" s="144"/>
      <c r="BW548" s="144"/>
      <c r="BX548" s="144"/>
      <c r="BY548" s="144"/>
      <c r="BZ548" s="144"/>
      <c r="CA548" s="144"/>
      <c r="ER548" s="144"/>
      <c r="ES548" s="144"/>
      <c r="ET548" s="144"/>
      <c r="EU548" s="144"/>
      <c r="EV548" s="144"/>
      <c r="EW548" s="144"/>
      <c r="EX548" s="144"/>
      <c r="EY548" s="144"/>
      <c r="EZ548" s="144"/>
      <c r="FA548" s="144"/>
      <c r="FB548" s="144"/>
      <c r="FC548" s="144"/>
      <c r="FD548" s="144"/>
      <c r="FE548" s="144"/>
      <c r="FF548" s="144"/>
      <c r="HW548" s="144"/>
      <c r="HX548" s="144"/>
      <c r="HY548" s="144"/>
      <c r="HZ548" s="144"/>
      <c r="IA548" s="144"/>
      <c r="IB548" s="144"/>
      <c r="IC548" s="144"/>
      <c r="ID548" s="144"/>
      <c r="IE548" s="144"/>
      <c r="IF548" s="144"/>
      <c r="IG548" s="144"/>
      <c r="IH548" s="144"/>
      <c r="II548" s="144"/>
      <c r="IJ548" s="144"/>
      <c r="IK548" s="144"/>
      <c r="LB548" s="144"/>
      <c r="LC548" s="144"/>
      <c r="LD548" s="144"/>
      <c r="LE548" s="144"/>
      <c r="LF548" s="144"/>
      <c r="LG548" s="144"/>
      <c r="LH548" s="144"/>
      <c r="LI548" s="144"/>
      <c r="LJ548" s="144"/>
      <c r="LK548" s="144"/>
      <c r="LL548" s="144"/>
      <c r="LM548" s="144"/>
      <c r="LN548" s="144"/>
      <c r="LO548" s="144"/>
      <c r="LP548" s="144"/>
      <c r="OG548" s="144"/>
      <c r="OH548" s="144"/>
      <c r="OI548" s="144"/>
      <c r="OJ548" s="144"/>
      <c r="OK548" s="144"/>
      <c r="OL548" s="144"/>
      <c r="OM548" s="144"/>
      <c r="ON548" s="144"/>
      <c r="OO548" s="144"/>
      <c r="OP548" s="144"/>
      <c r="OQ548" s="144"/>
      <c r="OR548" s="144"/>
      <c r="OS548" s="144"/>
      <c r="OT548" s="144"/>
      <c r="OU548" s="144"/>
    </row>
    <row r="549" spans="1:411">
      <c r="A549">
        <v>132</v>
      </c>
      <c r="B549">
        <v>1276</v>
      </c>
      <c r="C549" t="s">
        <v>85</v>
      </c>
      <c r="D549" t="s">
        <v>1265</v>
      </c>
      <c r="E549" s="257" t="s">
        <v>1270</v>
      </c>
      <c r="F549" t="s">
        <v>83</v>
      </c>
      <c r="G549">
        <v>3</v>
      </c>
      <c r="H549">
        <v>807.17</v>
      </c>
      <c r="I549">
        <v>804.68200000000002</v>
      </c>
      <c r="J549">
        <v>801.48</v>
      </c>
      <c r="K549">
        <v>798.94600000000003</v>
      </c>
      <c r="L549">
        <v>796.43700000000001</v>
      </c>
      <c r="M549" s="258" t="s">
        <v>1350</v>
      </c>
      <c r="N549" s="258" t="s">
        <v>1351</v>
      </c>
      <c r="O549" s="5" t="s">
        <v>2041</v>
      </c>
      <c r="BM549" s="144"/>
      <c r="BN549" s="144"/>
      <c r="BO549" s="144"/>
      <c r="BP549" s="144"/>
      <c r="BQ549" s="144"/>
      <c r="BR549" s="144"/>
      <c r="BS549" s="144"/>
      <c r="BT549" s="144"/>
      <c r="BU549" s="144"/>
      <c r="BV549" s="144"/>
      <c r="BW549" s="144"/>
      <c r="BX549" s="144"/>
      <c r="BY549" s="144"/>
      <c r="BZ549" s="144"/>
      <c r="CA549" s="144"/>
      <c r="ER549" s="144"/>
      <c r="ES549" s="144"/>
      <c r="ET549" s="144"/>
      <c r="EU549" s="144"/>
      <c r="EV549" s="144"/>
      <c r="EW549" s="144"/>
      <c r="EX549" s="144"/>
      <c r="EY549" s="144"/>
      <c r="EZ549" s="144"/>
      <c r="FA549" s="144"/>
      <c r="FB549" s="144"/>
      <c r="FC549" s="144"/>
      <c r="FD549" s="144"/>
      <c r="FE549" s="144"/>
      <c r="FF549" s="144"/>
      <c r="HW549" s="144"/>
      <c r="HX549" s="144"/>
      <c r="HY549" s="144"/>
      <c r="HZ549" s="144"/>
      <c r="IA549" s="144"/>
      <c r="IB549" s="144"/>
      <c r="IC549" s="144"/>
      <c r="ID549" s="144"/>
      <c r="IE549" s="144"/>
      <c r="IF549" s="144"/>
      <c r="IG549" s="144"/>
      <c r="IH549" s="144"/>
      <c r="II549" s="144"/>
      <c r="IJ549" s="144"/>
      <c r="IK549" s="144"/>
      <c r="LB549" s="144"/>
      <c r="LC549" s="144"/>
      <c r="LD549" s="144"/>
      <c r="LE549" s="144"/>
      <c r="LF549" s="144"/>
      <c r="LG549" s="144"/>
      <c r="LH549" s="144"/>
      <c r="LI549" s="144"/>
      <c r="LJ549" s="144"/>
      <c r="LK549" s="144"/>
      <c r="LL549" s="144"/>
      <c r="LM549" s="144"/>
      <c r="LN549" s="144"/>
      <c r="LO549" s="144"/>
      <c r="LP549" s="144"/>
      <c r="OG549" s="144"/>
      <c r="OH549" s="144"/>
      <c r="OI549" s="144"/>
      <c r="OJ549" s="144"/>
      <c r="OK549" s="144"/>
      <c r="OL549" s="144"/>
      <c r="OM549" s="144"/>
      <c r="ON549" s="144"/>
      <c r="OO549" s="144"/>
      <c r="OP549" s="144"/>
      <c r="OQ549" s="144"/>
      <c r="OR549" s="144"/>
      <c r="OS549" s="144"/>
      <c r="OT549" s="144"/>
      <c r="OU549" s="144"/>
    </row>
    <row r="550" spans="1:411">
      <c r="A550">
        <v>136</v>
      </c>
      <c r="B550">
        <v>1284</v>
      </c>
      <c r="C550" t="s">
        <v>85</v>
      </c>
      <c r="D550" t="s">
        <v>1265</v>
      </c>
      <c r="E550" s="257" t="s">
        <v>1278</v>
      </c>
      <c r="F550" t="s">
        <v>84</v>
      </c>
      <c r="G550">
        <v>3</v>
      </c>
      <c r="H550">
        <v>832.34699999999998</v>
      </c>
      <c r="I550">
        <v>830.26900000000001</v>
      </c>
      <c r="J550">
        <v>826.899</v>
      </c>
      <c r="K550">
        <v>823.82899999999995</v>
      </c>
      <c r="L550">
        <v>821.77300000000002</v>
      </c>
      <c r="M550" s="258" t="s">
        <v>1350</v>
      </c>
      <c r="N550" s="258" t="s">
        <v>1351</v>
      </c>
      <c r="O550" s="5" t="s">
        <v>2042</v>
      </c>
      <c r="BM550" s="144"/>
      <c r="BN550" s="144"/>
      <c r="BO550" s="144"/>
      <c r="BP550" s="144"/>
      <c r="BQ550" s="144"/>
      <c r="BR550" s="144"/>
      <c r="BS550" s="144"/>
      <c r="BT550" s="144"/>
      <c r="BU550" s="144"/>
      <c r="BV550" s="144"/>
      <c r="BW550" s="144"/>
      <c r="BX550" s="144"/>
      <c r="BY550" s="144"/>
      <c r="BZ550" s="144"/>
      <c r="CA550" s="144"/>
      <c r="ER550" s="144"/>
      <c r="ES550" s="144"/>
      <c r="ET550" s="144"/>
      <c r="EU550" s="144"/>
      <c r="EV550" s="144"/>
      <c r="EW550" s="144"/>
      <c r="EX550" s="144"/>
      <c r="EY550" s="144"/>
      <c r="EZ550" s="144"/>
      <c r="FA550" s="144"/>
      <c r="FB550" s="144"/>
      <c r="FC550" s="144"/>
      <c r="FD550" s="144"/>
      <c r="FE550" s="144"/>
      <c r="FF550" s="144"/>
      <c r="HW550" s="144"/>
      <c r="HX550" s="144"/>
      <c r="HY550" s="144"/>
      <c r="HZ550" s="144"/>
      <c r="IA550" s="144"/>
      <c r="IB550" s="144"/>
      <c r="IC550" s="144"/>
      <c r="ID550" s="144"/>
      <c r="IE550" s="144"/>
      <c r="IF550" s="144"/>
      <c r="IG550" s="144"/>
      <c r="IH550" s="144"/>
      <c r="II550" s="144"/>
      <c r="IJ550" s="144"/>
      <c r="IK550" s="144"/>
      <c r="LB550" s="144"/>
      <c r="LC550" s="144"/>
      <c r="LD550" s="144"/>
      <c r="LE550" s="144"/>
      <c r="LF550" s="144"/>
      <c r="LG550" s="144"/>
      <c r="LH550" s="144"/>
      <c r="LI550" s="144"/>
      <c r="LJ550" s="144"/>
      <c r="LK550" s="144"/>
      <c r="LL550" s="144"/>
      <c r="LM550" s="144"/>
      <c r="LN550" s="144"/>
      <c r="LO550" s="144"/>
      <c r="LP550" s="144"/>
      <c r="OG550" s="144"/>
      <c r="OH550" s="144"/>
      <c r="OI550" s="144"/>
      <c r="OJ550" s="144"/>
      <c r="OK550" s="144"/>
      <c r="OL550" s="144"/>
      <c r="OM550" s="144"/>
      <c r="ON550" s="144"/>
      <c r="OO550" s="144"/>
      <c r="OP550" s="144"/>
      <c r="OQ550" s="144"/>
      <c r="OR550" s="144"/>
      <c r="OS550" s="144"/>
      <c r="OT550" s="144"/>
      <c r="OU550" s="144"/>
    </row>
    <row r="551" spans="1:411">
      <c r="A551">
        <v>136</v>
      </c>
      <c r="B551">
        <v>1286</v>
      </c>
      <c r="C551" t="s">
        <v>85</v>
      </c>
      <c r="D551" t="s">
        <v>1265</v>
      </c>
      <c r="E551" s="257" t="s">
        <v>1281</v>
      </c>
      <c r="F551" t="s">
        <v>84</v>
      </c>
      <c r="G551">
        <v>3</v>
      </c>
      <c r="H551">
        <v>831.87300000000005</v>
      </c>
      <c r="I551">
        <v>829.43700000000001</v>
      </c>
      <c r="J551">
        <v>826.68399999999997</v>
      </c>
      <c r="K551">
        <v>823.399</v>
      </c>
      <c r="L551">
        <v>820.58299999999997</v>
      </c>
      <c r="M551" s="258" t="s">
        <v>1350</v>
      </c>
      <c r="N551" s="258" t="s">
        <v>1351</v>
      </c>
      <c r="O551" s="5" t="s">
        <v>2043</v>
      </c>
      <c r="BM551" s="144"/>
      <c r="BN551" s="144"/>
      <c r="BO551" s="144"/>
      <c r="BP551" s="144"/>
      <c r="BQ551" s="144"/>
      <c r="BR551" s="144"/>
      <c r="BS551" s="144"/>
      <c r="BT551" s="144"/>
      <c r="BU551" s="144"/>
      <c r="BV551" s="144"/>
      <c r="BW551" s="144"/>
      <c r="BX551" s="144"/>
      <c r="BY551" s="144"/>
      <c r="BZ551" s="144"/>
      <c r="CA551" s="144"/>
      <c r="ER551" s="144"/>
      <c r="ES551" s="144"/>
      <c r="ET551" s="144"/>
      <c r="EU551" s="144"/>
      <c r="EV551" s="144"/>
      <c r="EW551" s="144"/>
      <c r="EX551" s="144"/>
      <c r="EY551" s="144"/>
      <c r="EZ551" s="144"/>
      <c r="FA551" s="144"/>
      <c r="FB551" s="144"/>
      <c r="FC551" s="144"/>
      <c r="FD551" s="144"/>
      <c r="FE551" s="144"/>
      <c r="FF551" s="144"/>
      <c r="HW551" s="144"/>
      <c r="HX551" s="144"/>
      <c r="HY551" s="144"/>
      <c r="HZ551" s="144"/>
      <c r="IA551" s="144"/>
      <c r="IB551" s="144"/>
      <c r="IC551" s="144"/>
      <c r="ID551" s="144"/>
      <c r="IE551" s="144"/>
      <c r="IF551" s="144"/>
      <c r="IG551" s="144"/>
      <c r="IH551" s="144"/>
      <c r="II551" s="144"/>
      <c r="IJ551" s="144"/>
      <c r="IK551" s="144"/>
      <c r="LB551" s="144"/>
      <c r="LC551" s="144"/>
      <c r="LD551" s="144"/>
      <c r="LE551" s="144"/>
      <c r="LF551" s="144"/>
      <c r="LG551" s="144"/>
      <c r="LH551" s="144"/>
      <c r="LI551" s="144"/>
      <c r="LJ551" s="144"/>
      <c r="LK551" s="144"/>
      <c r="LL551" s="144"/>
      <c r="LM551" s="144"/>
      <c r="LN551" s="144"/>
      <c r="LO551" s="144"/>
      <c r="LP551" s="144"/>
      <c r="OG551" s="144"/>
      <c r="OH551" s="144"/>
      <c r="OI551" s="144"/>
      <c r="OJ551" s="144"/>
      <c r="OK551" s="144"/>
      <c r="OL551" s="144"/>
      <c r="OM551" s="144"/>
      <c r="ON551" s="144"/>
      <c r="OO551" s="144"/>
      <c r="OP551" s="144"/>
      <c r="OQ551" s="144"/>
      <c r="OR551" s="144"/>
      <c r="OS551" s="144"/>
      <c r="OT551" s="144"/>
      <c r="OU551" s="144"/>
    </row>
    <row r="552" spans="1:411">
      <c r="A552">
        <v>136</v>
      </c>
      <c r="B552">
        <v>1285</v>
      </c>
      <c r="C552" t="s">
        <v>85</v>
      </c>
      <c r="D552" t="s">
        <v>1265</v>
      </c>
      <c r="E552" s="257" t="s">
        <v>1279</v>
      </c>
      <c r="F552" t="s">
        <v>84</v>
      </c>
      <c r="G552">
        <v>3</v>
      </c>
      <c r="H552">
        <v>832.01900000000001</v>
      </c>
      <c r="I552">
        <v>829.70799999999997</v>
      </c>
      <c r="J552">
        <v>826.19299999999998</v>
      </c>
      <c r="K552">
        <v>823.399</v>
      </c>
      <c r="L552">
        <v>820.94399999999996</v>
      </c>
      <c r="M552" s="258" t="s">
        <v>1350</v>
      </c>
      <c r="N552" s="258" t="s">
        <v>1351</v>
      </c>
      <c r="O552" s="5" t="s">
        <v>2044</v>
      </c>
      <c r="BM552" s="144"/>
      <c r="BN552" s="144"/>
      <c r="BO552" s="144"/>
      <c r="BP552" s="144"/>
      <c r="BQ552" s="144"/>
      <c r="BR552" s="144"/>
      <c r="BS552" s="144"/>
      <c r="BT552" s="144"/>
      <c r="BU552" s="144"/>
      <c r="BV552" s="144"/>
      <c r="BW552" s="144"/>
      <c r="BX552" s="144"/>
      <c r="BY552" s="144"/>
      <c r="BZ552" s="144"/>
      <c r="CA552" s="144"/>
      <c r="ER552" s="144"/>
      <c r="ES552" s="144"/>
      <c r="ET552" s="144"/>
      <c r="EU552" s="144"/>
      <c r="EV552" s="144"/>
      <c r="EW552" s="144"/>
      <c r="EX552" s="144"/>
      <c r="EY552" s="144"/>
      <c r="EZ552" s="144"/>
      <c r="FA552" s="144"/>
      <c r="FB552" s="144"/>
      <c r="FC552" s="144"/>
      <c r="FD552" s="144"/>
      <c r="FE552" s="144"/>
      <c r="FF552" s="144"/>
      <c r="HW552" s="144"/>
      <c r="HX552" s="144"/>
      <c r="HY552" s="144"/>
      <c r="HZ552" s="144"/>
      <c r="IA552" s="144"/>
      <c r="IB552" s="144"/>
      <c r="IC552" s="144"/>
      <c r="ID552" s="144"/>
      <c r="IE552" s="144"/>
      <c r="IF552" s="144"/>
      <c r="IG552" s="144"/>
      <c r="IH552" s="144"/>
      <c r="II552" s="144"/>
      <c r="IJ552" s="144"/>
      <c r="IK552" s="144"/>
      <c r="LB552" s="144"/>
      <c r="LC552" s="144"/>
      <c r="LD552" s="144"/>
      <c r="LE552" s="144"/>
      <c r="LF552" s="144"/>
      <c r="LG552" s="144"/>
      <c r="LH552" s="144"/>
      <c r="LI552" s="144"/>
      <c r="LJ552" s="144"/>
      <c r="LK552" s="144"/>
      <c r="LL552" s="144"/>
      <c r="LM552" s="144"/>
      <c r="LN552" s="144"/>
      <c r="LO552" s="144"/>
      <c r="LP552" s="144"/>
      <c r="OG552" s="144"/>
      <c r="OH552" s="144"/>
      <c r="OI552" s="144"/>
      <c r="OJ552" s="144"/>
      <c r="OK552" s="144"/>
      <c r="OL552" s="144"/>
      <c r="OM552" s="144"/>
      <c r="ON552" s="144"/>
      <c r="OO552" s="144"/>
      <c r="OP552" s="144"/>
      <c r="OQ552" s="144"/>
      <c r="OR552" s="144"/>
      <c r="OS552" s="144"/>
      <c r="OT552" s="144"/>
      <c r="OU552" s="144"/>
    </row>
    <row r="553" spans="1:411">
      <c r="A553">
        <v>259</v>
      </c>
      <c r="B553">
        <v>1288</v>
      </c>
      <c r="C553" t="s">
        <v>85</v>
      </c>
      <c r="D553" t="s">
        <v>1282</v>
      </c>
      <c r="E553" s="257" t="s">
        <v>1225</v>
      </c>
      <c r="F553" t="s">
        <v>83</v>
      </c>
      <c r="G553">
        <v>3</v>
      </c>
      <c r="H553">
        <v>661.7</v>
      </c>
      <c r="I553">
        <v>659.01400000000001</v>
      </c>
      <c r="J553">
        <v>655.74699999999996</v>
      </c>
      <c r="K553">
        <v>651.66399999999999</v>
      </c>
      <c r="L553">
        <v>648.96299999999997</v>
      </c>
      <c r="M553" s="258" t="s">
        <v>1348</v>
      </c>
      <c r="N553" s="258" t="s">
        <v>1349</v>
      </c>
      <c r="O553" s="5" t="s">
        <v>2045</v>
      </c>
      <c r="BM553" s="144"/>
      <c r="BN553" s="144"/>
      <c r="BO553" s="144"/>
      <c r="BP553" s="144"/>
      <c r="BQ553" s="144"/>
      <c r="BR553" s="144"/>
      <c r="BS553" s="144"/>
      <c r="BT553" s="144"/>
      <c r="BU553" s="144"/>
      <c r="BV553" s="144"/>
      <c r="BW553" s="144"/>
      <c r="BX553" s="144"/>
      <c r="BY553" s="144"/>
      <c r="BZ553" s="144"/>
      <c r="CA553" s="144"/>
      <c r="ER553" s="144"/>
      <c r="ES553" s="144"/>
      <c r="ET553" s="144"/>
      <c r="EU553" s="144"/>
      <c r="EV553" s="144"/>
      <c r="EW553" s="144"/>
      <c r="EX553" s="144"/>
      <c r="EY553" s="144"/>
      <c r="EZ553" s="144"/>
      <c r="FA553" s="144"/>
      <c r="FB553" s="144"/>
      <c r="FC553" s="144"/>
      <c r="FD553" s="144"/>
      <c r="FE553" s="144"/>
      <c r="FF553" s="144"/>
      <c r="HW553" s="144"/>
      <c r="HX553" s="144"/>
      <c r="HY553" s="144"/>
      <c r="HZ553" s="144"/>
      <c r="IA553" s="144"/>
      <c r="IB553" s="144"/>
      <c r="IC553" s="144"/>
      <c r="ID553" s="144"/>
      <c r="IE553" s="144"/>
      <c r="IF553" s="144"/>
      <c r="IG553" s="144"/>
      <c r="IH553" s="144"/>
      <c r="II553" s="144"/>
      <c r="IJ553" s="144"/>
      <c r="IK553" s="144"/>
      <c r="LB553" s="144"/>
      <c r="LC553" s="144"/>
      <c r="LD553" s="144"/>
      <c r="LE553" s="144"/>
      <c r="LF553" s="144"/>
      <c r="LG553" s="144"/>
      <c r="LH553" s="144"/>
      <c r="LI553" s="144"/>
      <c r="LJ553" s="144"/>
      <c r="LK553" s="144"/>
      <c r="LL553" s="144"/>
      <c r="LM553" s="144"/>
      <c r="LN553" s="144"/>
      <c r="LO553" s="144"/>
      <c r="LP553" s="144"/>
      <c r="OG553" s="144"/>
      <c r="OH553" s="144"/>
      <c r="OI553" s="144"/>
      <c r="OJ553" s="144"/>
      <c r="OK553" s="144"/>
      <c r="OL553" s="144"/>
      <c r="OM553" s="144"/>
      <c r="ON553" s="144"/>
      <c r="OO553" s="144"/>
      <c r="OP553" s="144"/>
      <c r="OQ553" s="144"/>
      <c r="OR553" s="144"/>
      <c r="OS553" s="144"/>
      <c r="OT553" s="144"/>
      <c r="OU553" s="144"/>
    </row>
    <row r="554" spans="1:411">
      <c r="A554">
        <v>259</v>
      </c>
      <c r="B554">
        <v>1289</v>
      </c>
      <c r="C554" t="s">
        <v>85</v>
      </c>
      <c r="D554" t="s">
        <v>1282</v>
      </c>
      <c r="E554" s="257" t="s">
        <v>1283</v>
      </c>
      <c r="F554" t="s">
        <v>83</v>
      </c>
      <c r="G554">
        <v>3</v>
      </c>
      <c r="H554">
        <v>653.26800000000003</v>
      </c>
      <c r="I554">
        <v>650.31899999999996</v>
      </c>
      <c r="J554">
        <v>646.96299999999997</v>
      </c>
      <c r="K554">
        <v>643.76499999999999</v>
      </c>
      <c r="L554">
        <v>641.79499999999996</v>
      </c>
      <c r="M554" s="258" t="s">
        <v>1348</v>
      </c>
      <c r="N554" s="258" t="s">
        <v>1349</v>
      </c>
      <c r="O554" s="5" t="s">
        <v>2046</v>
      </c>
      <c r="BM554" s="144"/>
      <c r="BN554" s="144"/>
      <c r="BO554" s="144"/>
      <c r="BP554" s="144"/>
      <c r="BQ554" s="144"/>
      <c r="BR554" s="144"/>
      <c r="BS554" s="144"/>
      <c r="BT554" s="144"/>
      <c r="BU554" s="144"/>
      <c r="BV554" s="144"/>
      <c r="BW554" s="144"/>
      <c r="BX554" s="144"/>
      <c r="BY554" s="144"/>
      <c r="BZ554" s="144"/>
      <c r="CA554" s="144"/>
      <c r="ER554" s="144"/>
      <c r="ES554" s="144"/>
      <c r="ET554" s="144"/>
      <c r="EU554" s="144"/>
      <c r="EV554" s="144"/>
      <c r="EW554" s="144"/>
      <c r="EX554" s="144"/>
      <c r="EY554" s="144"/>
      <c r="EZ554" s="144"/>
      <c r="FA554" s="144"/>
      <c r="FB554" s="144"/>
      <c r="FC554" s="144"/>
      <c r="FD554" s="144"/>
      <c r="FE554" s="144"/>
      <c r="FF554" s="144"/>
      <c r="HW554" s="144"/>
      <c r="HX554" s="144"/>
      <c r="HY554" s="144"/>
      <c r="HZ554" s="144"/>
      <c r="IA554" s="144"/>
      <c r="IB554" s="144"/>
      <c r="IC554" s="144"/>
      <c r="ID554" s="144"/>
      <c r="IE554" s="144"/>
      <c r="IF554" s="144"/>
      <c r="IG554" s="144"/>
      <c r="IH554" s="144"/>
      <c r="II554" s="144"/>
      <c r="IJ554" s="144"/>
      <c r="IK554" s="144"/>
      <c r="LB554" s="144"/>
      <c r="LC554" s="144"/>
      <c r="LD554" s="144"/>
      <c r="LE554" s="144"/>
      <c r="LF554" s="144"/>
      <c r="LG554" s="144"/>
      <c r="LH554" s="144"/>
      <c r="LI554" s="144"/>
      <c r="LJ554" s="144"/>
      <c r="LK554" s="144"/>
      <c r="LL554" s="144"/>
      <c r="LM554" s="144"/>
      <c r="LN554" s="144"/>
      <c r="LO554" s="144"/>
      <c r="LP554" s="144"/>
      <c r="OG554" s="144"/>
      <c r="OH554" s="144"/>
      <c r="OI554" s="144"/>
      <c r="OJ554" s="144"/>
      <c r="OK554" s="144"/>
      <c r="OL554" s="144"/>
      <c r="OM554" s="144"/>
      <c r="ON554" s="144"/>
      <c r="OO554" s="144"/>
      <c r="OP554" s="144"/>
      <c r="OQ554" s="144"/>
      <c r="OR554" s="144"/>
      <c r="OS554" s="144"/>
      <c r="OT554" s="144"/>
      <c r="OU554" s="144"/>
    </row>
    <row r="555" spans="1:411">
      <c r="A555">
        <v>259</v>
      </c>
      <c r="B555">
        <v>1290</v>
      </c>
      <c r="C555" t="s">
        <v>85</v>
      </c>
      <c r="D555" t="s">
        <v>1282</v>
      </c>
      <c r="E555" s="257" t="s">
        <v>1287</v>
      </c>
      <c r="F555" t="s">
        <v>83</v>
      </c>
      <c r="G555">
        <v>3</v>
      </c>
      <c r="H555">
        <v>627.17999999999995</v>
      </c>
      <c r="I555">
        <v>625.51300000000003</v>
      </c>
      <c r="J555">
        <v>622.43299999999999</v>
      </c>
      <c r="K555">
        <v>619.74099999999999</v>
      </c>
      <c r="L555">
        <v>617.60599999999999</v>
      </c>
      <c r="M555" s="258" t="s">
        <v>1348</v>
      </c>
      <c r="N555" s="258" t="s">
        <v>1349</v>
      </c>
      <c r="O555" s="5" t="s">
        <v>2047</v>
      </c>
      <c r="BM555" s="144"/>
      <c r="BN555" s="144"/>
      <c r="BO555" s="144"/>
      <c r="BP555" s="144"/>
      <c r="BQ555" s="144"/>
      <c r="BR555" s="144"/>
      <c r="BS555" s="144"/>
      <c r="BT555" s="144"/>
      <c r="BU555" s="144"/>
      <c r="BV555" s="144"/>
      <c r="BW555" s="144"/>
      <c r="BX555" s="144"/>
      <c r="BY555" s="144"/>
      <c r="BZ555" s="144"/>
      <c r="CA555" s="144"/>
      <c r="ER555" s="144"/>
      <c r="ES555" s="144"/>
      <c r="ET555" s="144"/>
      <c r="EU555" s="144"/>
      <c r="EV555" s="144"/>
      <c r="EW555" s="144"/>
      <c r="EX555" s="144"/>
      <c r="EY555" s="144"/>
      <c r="EZ555" s="144"/>
      <c r="FA555" s="144"/>
      <c r="FB555" s="144"/>
      <c r="FC555" s="144"/>
      <c r="FD555" s="144"/>
      <c r="FE555" s="144"/>
      <c r="FF555" s="144"/>
      <c r="HW555" s="144"/>
      <c r="HX555" s="144"/>
      <c r="HY555" s="144"/>
      <c r="HZ555" s="144"/>
      <c r="IA555" s="144"/>
      <c r="IB555" s="144"/>
      <c r="IC555" s="144"/>
      <c r="ID555" s="144"/>
      <c r="IE555" s="144"/>
      <c r="IF555" s="144"/>
      <c r="IG555" s="144"/>
      <c r="IH555" s="144"/>
      <c r="II555" s="144"/>
      <c r="IJ555" s="144"/>
      <c r="IK555" s="144"/>
      <c r="LB555" s="144"/>
      <c r="LC555" s="144"/>
      <c r="LD555" s="144"/>
      <c r="LE555" s="144"/>
      <c r="LF555" s="144"/>
      <c r="LG555" s="144"/>
      <c r="LH555" s="144"/>
      <c r="LI555" s="144"/>
      <c r="LJ555" s="144"/>
      <c r="LK555" s="144"/>
      <c r="LL555" s="144"/>
      <c r="LM555" s="144"/>
      <c r="LN555" s="144"/>
      <c r="LO555" s="144"/>
      <c r="LP555" s="144"/>
      <c r="OG555" s="144"/>
      <c r="OH555" s="144"/>
      <c r="OI555" s="144"/>
      <c r="OJ555" s="144"/>
      <c r="OK555" s="144"/>
      <c r="OL555" s="144"/>
      <c r="OM555" s="144"/>
      <c r="ON555" s="144"/>
      <c r="OO555" s="144"/>
      <c r="OP555" s="144"/>
      <c r="OQ555" s="144"/>
      <c r="OR555" s="144"/>
      <c r="OS555" s="144"/>
      <c r="OT555" s="144"/>
      <c r="OU555" s="144"/>
    </row>
    <row r="556" spans="1:411">
      <c r="A556">
        <v>259</v>
      </c>
      <c r="B556">
        <v>1291</v>
      </c>
      <c r="C556" t="s">
        <v>85</v>
      </c>
      <c r="D556" t="s">
        <v>1282</v>
      </c>
      <c r="E556" s="257" t="s">
        <v>1237</v>
      </c>
      <c r="F556" t="s">
        <v>83</v>
      </c>
      <c r="G556">
        <v>3</v>
      </c>
      <c r="H556">
        <v>623.81100000000004</v>
      </c>
      <c r="I556">
        <v>622.12</v>
      </c>
      <c r="J556">
        <v>619.06399999999996</v>
      </c>
      <c r="K556">
        <v>616.1</v>
      </c>
      <c r="L556">
        <v>614.05100000000004</v>
      </c>
      <c r="M556" s="258" t="s">
        <v>1348</v>
      </c>
      <c r="N556" s="258" t="s">
        <v>1349</v>
      </c>
      <c r="O556" s="5" t="s">
        <v>2048</v>
      </c>
      <c r="BM556" s="144"/>
      <c r="BN556" s="144"/>
      <c r="BO556" s="144"/>
      <c r="BP556" s="144"/>
      <c r="BQ556" s="144"/>
      <c r="BR556" s="144"/>
      <c r="BS556" s="144"/>
      <c r="BT556" s="144"/>
      <c r="BU556" s="144"/>
      <c r="BV556" s="144"/>
      <c r="BW556" s="144"/>
      <c r="BX556" s="144"/>
      <c r="BY556" s="144"/>
      <c r="BZ556" s="144"/>
      <c r="CA556" s="144"/>
      <c r="ER556" s="144"/>
      <c r="ES556" s="144"/>
      <c r="ET556" s="144"/>
      <c r="EU556" s="144"/>
      <c r="EV556" s="144"/>
      <c r="EW556" s="144"/>
      <c r="EX556" s="144"/>
      <c r="EY556" s="144"/>
      <c r="EZ556" s="144"/>
      <c r="FA556" s="144"/>
      <c r="FB556" s="144"/>
      <c r="FC556" s="144"/>
      <c r="FD556" s="144"/>
      <c r="FE556" s="144"/>
      <c r="FF556" s="144"/>
      <c r="HW556" s="144"/>
      <c r="HX556" s="144"/>
      <c r="HY556" s="144"/>
      <c r="HZ556" s="144"/>
      <c r="IA556" s="144"/>
      <c r="IB556" s="144"/>
      <c r="IC556" s="144"/>
      <c r="ID556" s="144"/>
      <c r="IE556" s="144"/>
      <c r="IF556" s="144"/>
      <c r="IG556" s="144"/>
      <c r="IH556" s="144"/>
      <c r="II556" s="144"/>
      <c r="IJ556" s="144"/>
      <c r="IK556" s="144"/>
      <c r="LB556" s="144"/>
      <c r="LC556" s="144"/>
      <c r="LD556" s="144"/>
      <c r="LE556" s="144"/>
      <c r="LF556" s="144"/>
      <c r="LG556" s="144"/>
      <c r="LH556" s="144"/>
      <c r="LI556" s="144"/>
      <c r="LJ556" s="144"/>
      <c r="LK556" s="144"/>
      <c r="LL556" s="144"/>
      <c r="LM556" s="144"/>
      <c r="LN556" s="144"/>
      <c r="LO556" s="144"/>
      <c r="LP556" s="144"/>
      <c r="OG556" s="144"/>
      <c r="OH556" s="144"/>
      <c r="OI556" s="144"/>
      <c r="OJ556" s="144"/>
      <c r="OK556" s="144"/>
      <c r="OL556" s="144"/>
      <c r="OM556" s="144"/>
      <c r="ON556" s="144"/>
      <c r="OO556" s="144"/>
      <c r="OP556" s="144"/>
      <c r="OQ556" s="144"/>
      <c r="OR556" s="144"/>
      <c r="OS556" s="144"/>
      <c r="OT556" s="144"/>
      <c r="OU556" s="144"/>
    </row>
    <row r="557" spans="1:411">
      <c r="A557">
        <v>259</v>
      </c>
      <c r="B557">
        <v>1292</v>
      </c>
      <c r="C557" t="s">
        <v>85</v>
      </c>
      <c r="D557" t="s">
        <v>1282</v>
      </c>
      <c r="E557" s="257" t="s">
        <v>353</v>
      </c>
      <c r="F557" t="s">
        <v>83</v>
      </c>
      <c r="G557">
        <v>3</v>
      </c>
      <c r="H557">
        <v>622.32600000000002</v>
      </c>
      <c r="I557">
        <v>620.41899999999998</v>
      </c>
      <c r="J557">
        <v>617.88800000000003</v>
      </c>
      <c r="K557">
        <v>615.37400000000002</v>
      </c>
      <c r="L557">
        <v>613.38800000000003</v>
      </c>
      <c r="M557" s="258" t="s">
        <v>1348</v>
      </c>
      <c r="N557" s="258" t="s">
        <v>1349</v>
      </c>
      <c r="O557" s="5" t="s">
        <v>2049</v>
      </c>
      <c r="BM557" s="144"/>
      <c r="BN557" s="144"/>
      <c r="BO557" s="144"/>
      <c r="BP557" s="144"/>
      <c r="BQ557" s="144"/>
      <c r="BR557" s="144"/>
      <c r="BS557" s="144"/>
      <c r="BT557" s="144"/>
      <c r="BU557" s="144"/>
      <c r="BV557" s="144"/>
      <c r="BW557" s="144"/>
      <c r="BX557" s="144"/>
      <c r="BY557" s="144"/>
      <c r="BZ557" s="144"/>
      <c r="CA557" s="144"/>
      <c r="ER557" s="144"/>
      <c r="ES557" s="144"/>
      <c r="ET557" s="144"/>
      <c r="EU557" s="144"/>
      <c r="EV557" s="144"/>
      <c r="EW557" s="144"/>
      <c r="EX557" s="144"/>
      <c r="EY557" s="144"/>
      <c r="EZ557" s="144"/>
      <c r="FA557" s="144"/>
      <c r="FB557" s="144"/>
      <c r="FC557" s="144"/>
      <c r="FD557" s="144"/>
      <c r="FE557" s="144"/>
      <c r="FF557" s="144"/>
      <c r="HW557" s="144"/>
      <c r="HX557" s="144"/>
      <c r="HY557" s="144"/>
      <c r="HZ557" s="144"/>
      <c r="IA557" s="144"/>
      <c r="IB557" s="144"/>
      <c r="IC557" s="144"/>
      <c r="ID557" s="144"/>
      <c r="IE557" s="144"/>
      <c r="IF557" s="144"/>
      <c r="IG557" s="144"/>
      <c r="IH557" s="144"/>
      <c r="II557" s="144"/>
      <c r="IJ557" s="144"/>
      <c r="IK557" s="144"/>
      <c r="LB557" s="144"/>
      <c r="LC557" s="144"/>
      <c r="LD557" s="144"/>
      <c r="LE557" s="144"/>
      <c r="LF557" s="144"/>
      <c r="LG557" s="144"/>
      <c r="LH557" s="144"/>
      <c r="LI557" s="144"/>
      <c r="LJ557" s="144"/>
      <c r="LK557" s="144"/>
      <c r="LL557" s="144"/>
      <c r="LM557" s="144"/>
      <c r="LN557" s="144"/>
      <c r="LO557" s="144"/>
      <c r="LP557" s="144"/>
      <c r="OG557" s="144"/>
      <c r="OH557" s="144"/>
      <c r="OI557" s="144"/>
      <c r="OJ557" s="144"/>
      <c r="OK557" s="144"/>
      <c r="OL557" s="144"/>
      <c r="OM557" s="144"/>
      <c r="ON557" s="144"/>
      <c r="OO557" s="144"/>
      <c r="OP557" s="144"/>
      <c r="OQ557" s="144"/>
      <c r="OR557" s="144"/>
      <c r="OS557" s="144"/>
      <c r="OT557" s="144"/>
      <c r="OU557" s="144"/>
    </row>
    <row r="558" spans="1:411">
      <c r="A558">
        <v>259</v>
      </c>
      <c r="B558">
        <v>1293</v>
      </c>
      <c r="C558" t="s">
        <v>85</v>
      </c>
      <c r="D558" t="s">
        <v>1282</v>
      </c>
      <c r="E558" s="257" t="s">
        <v>1286</v>
      </c>
      <c r="F558" t="s">
        <v>83</v>
      </c>
      <c r="G558">
        <v>3</v>
      </c>
      <c r="H558">
        <v>622.12</v>
      </c>
      <c r="I558">
        <v>620.41899999999998</v>
      </c>
      <c r="J558">
        <v>617.60599999999999</v>
      </c>
      <c r="K558">
        <v>615.08000000000004</v>
      </c>
      <c r="L558">
        <v>612.88900000000001</v>
      </c>
      <c r="M558" s="258" t="s">
        <v>1348</v>
      </c>
      <c r="N558" s="258" t="s">
        <v>1349</v>
      </c>
      <c r="O558" s="5" t="s">
        <v>2050</v>
      </c>
      <c r="BM558" s="144"/>
      <c r="BN558" s="144"/>
      <c r="BO558" s="144"/>
      <c r="BP558" s="144"/>
      <c r="BQ558" s="144"/>
      <c r="BR558" s="144"/>
      <c r="BS558" s="144"/>
      <c r="BT558" s="144"/>
      <c r="BU558" s="144"/>
      <c r="BV558" s="144"/>
      <c r="BW558" s="144"/>
      <c r="BX558" s="144"/>
      <c r="BY558" s="144"/>
      <c r="BZ558" s="144"/>
      <c r="CA558" s="144"/>
      <c r="ER558" s="144"/>
      <c r="ES558" s="144"/>
      <c r="ET558" s="144"/>
      <c r="EU558" s="144"/>
      <c r="EV558" s="144"/>
      <c r="EW558" s="144"/>
      <c r="EX558" s="144"/>
      <c r="EY558" s="144"/>
      <c r="EZ558" s="144"/>
      <c r="FA558" s="144"/>
      <c r="FB558" s="144"/>
      <c r="FC558" s="144"/>
      <c r="FD558" s="144"/>
      <c r="FE558" s="144"/>
      <c r="FF558" s="144"/>
      <c r="HW558" s="144"/>
      <c r="HX558" s="144"/>
      <c r="HY558" s="144"/>
      <c r="HZ558" s="144"/>
      <c r="IA558" s="144"/>
      <c r="IB558" s="144"/>
      <c r="IC558" s="144"/>
      <c r="ID558" s="144"/>
      <c r="IE558" s="144"/>
      <c r="IF558" s="144"/>
      <c r="IG558" s="144"/>
      <c r="IH558" s="144"/>
      <c r="II558" s="144"/>
      <c r="IJ558" s="144"/>
      <c r="IK558" s="144"/>
      <c r="LB558" s="144"/>
      <c r="LC558" s="144"/>
      <c r="LD558" s="144"/>
      <c r="LE558" s="144"/>
      <c r="LF558" s="144"/>
      <c r="LG558" s="144"/>
      <c r="LH558" s="144"/>
      <c r="LI558" s="144"/>
      <c r="LJ558" s="144"/>
      <c r="LK558" s="144"/>
      <c r="LL558" s="144"/>
      <c r="LM558" s="144"/>
      <c r="LN558" s="144"/>
      <c r="LO558" s="144"/>
      <c r="LP558" s="144"/>
      <c r="OG558" s="144"/>
      <c r="OH558" s="144"/>
      <c r="OI558" s="144"/>
      <c r="OJ558" s="144"/>
      <c r="OK558" s="144"/>
      <c r="OL558" s="144"/>
      <c r="OM558" s="144"/>
      <c r="ON558" s="144"/>
      <c r="OO558" s="144"/>
      <c r="OP558" s="144"/>
      <c r="OQ558" s="144"/>
      <c r="OR558" s="144"/>
      <c r="OS558" s="144"/>
      <c r="OT558" s="144"/>
      <c r="OU558" s="144"/>
    </row>
    <row r="559" spans="1:411">
      <c r="A559">
        <v>260</v>
      </c>
      <c r="B559">
        <v>1294</v>
      </c>
      <c r="C559" t="s">
        <v>85</v>
      </c>
      <c r="D559" t="s">
        <v>1282</v>
      </c>
      <c r="E559" s="257" t="s">
        <v>146</v>
      </c>
      <c r="F559" t="s">
        <v>84</v>
      </c>
      <c r="G559">
        <v>3</v>
      </c>
      <c r="H559">
        <v>681.73099999999999</v>
      </c>
      <c r="I559">
        <v>678.577</v>
      </c>
      <c r="J559">
        <v>674.17700000000002</v>
      </c>
      <c r="K559">
        <v>668.93100000000004</v>
      </c>
      <c r="L559">
        <v>665.37099999999998</v>
      </c>
      <c r="M559" s="258" t="s">
        <v>1348</v>
      </c>
      <c r="N559" s="258" t="s">
        <v>1349</v>
      </c>
      <c r="O559" s="5" t="s">
        <v>2051</v>
      </c>
      <c r="BM559" s="144"/>
      <c r="BN559" s="144"/>
      <c r="BO559" s="144"/>
      <c r="BP559" s="144"/>
      <c r="BQ559" s="144"/>
      <c r="BR559" s="144"/>
      <c r="BS559" s="144"/>
      <c r="BT559" s="144"/>
      <c r="BU559" s="144"/>
      <c r="BV559" s="144"/>
      <c r="BW559" s="144"/>
      <c r="BX559" s="144"/>
      <c r="BY559" s="144"/>
      <c r="BZ559" s="144"/>
      <c r="CA559" s="144"/>
      <c r="ER559" s="144"/>
      <c r="ES559" s="144"/>
      <c r="ET559" s="144"/>
      <c r="EU559" s="144"/>
      <c r="EV559" s="144"/>
      <c r="EW559" s="144"/>
      <c r="EX559" s="144"/>
      <c r="EY559" s="144"/>
      <c r="EZ559" s="144"/>
      <c r="FA559" s="144"/>
      <c r="FB559" s="144"/>
      <c r="FC559" s="144"/>
      <c r="FD559" s="144"/>
      <c r="FE559" s="144"/>
      <c r="FF559" s="144"/>
      <c r="HW559" s="144"/>
      <c r="HX559" s="144"/>
      <c r="HY559" s="144"/>
      <c r="HZ559" s="144"/>
      <c r="IA559" s="144"/>
      <c r="IB559" s="144"/>
      <c r="IC559" s="144"/>
      <c r="ID559" s="144"/>
      <c r="IE559" s="144"/>
      <c r="IF559" s="144"/>
      <c r="IG559" s="144"/>
      <c r="IH559" s="144"/>
      <c r="II559" s="144"/>
      <c r="IJ559" s="144"/>
      <c r="IK559" s="144"/>
      <c r="LB559" s="144"/>
      <c r="LC559" s="144"/>
      <c r="LD559" s="144"/>
      <c r="LE559" s="144"/>
      <c r="LF559" s="144"/>
      <c r="LG559" s="144"/>
      <c r="LH559" s="144"/>
      <c r="LI559" s="144"/>
      <c r="LJ559" s="144"/>
      <c r="LK559" s="144"/>
      <c r="LL559" s="144"/>
      <c r="LM559" s="144"/>
      <c r="LN559" s="144"/>
      <c r="LO559" s="144"/>
      <c r="LP559" s="144"/>
      <c r="OG559" s="144"/>
      <c r="OH559" s="144"/>
      <c r="OI559" s="144"/>
      <c r="OJ559" s="144"/>
      <c r="OK559" s="144"/>
      <c r="OL559" s="144"/>
      <c r="OM559" s="144"/>
      <c r="ON559" s="144"/>
      <c r="OO559" s="144"/>
      <c r="OP559" s="144"/>
      <c r="OQ559" s="144"/>
      <c r="OR559" s="144"/>
      <c r="OS559" s="144"/>
      <c r="OT559" s="144"/>
      <c r="OU559" s="144"/>
    </row>
    <row r="560" spans="1:411">
      <c r="A560">
        <v>260</v>
      </c>
      <c r="B560">
        <v>1295</v>
      </c>
      <c r="C560" t="s">
        <v>85</v>
      </c>
      <c r="D560" t="s">
        <v>1282</v>
      </c>
      <c r="E560" s="257" t="s">
        <v>1224</v>
      </c>
      <c r="F560" t="s">
        <v>84</v>
      </c>
      <c r="G560">
        <v>3</v>
      </c>
      <c r="H560">
        <v>678.62400000000002</v>
      </c>
      <c r="I560">
        <v>675.59</v>
      </c>
      <c r="J560">
        <v>670.88599999999997</v>
      </c>
      <c r="K560">
        <v>665.37099999999998</v>
      </c>
      <c r="L560">
        <v>662.423</v>
      </c>
      <c r="M560" s="258" t="s">
        <v>1348</v>
      </c>
      <c r="N560" s="258" t="s">
        <v>1349</v>
      </c>
      <c r="O560" s="5" t="s">
        <v>2052</v>
      </c>
      <c r="BM560" s="144"/>
      <c r="BN560" s="144"/>
      <c r="BO560" s="144"/>
      <c r="BP560" s="144"/>
      <c r="BQ560" s="144"/>
      <c r="BR560" s="144"/>
      <c r="BS560" s="144"/>
      <c r="BT560" s="144"/>
      <c r="BU560" s="144"/>
      <c r="BV560" s="144"/>
      <c r="BW560" s="144"/>
      <c r="BX560" s="144"/>
      <c r="BY560" s="144"/>
      <c r="BZ560" s="144"/>
      <c r="CA560" s="144"/>
      <c r="ER560" s="144"/>
      <c r="ES560" s="144"/>
      <c r="ET560" s="144"/>
      <c r="EU560" s="144"/>
      <c r="EV560" s="144"/>
      <c r="EW560" s="144"/>
      <c r="EX560" s="144"/>
      <c r="EY560" s="144"/>
      <c r="EZ560" s="144"/>
      <c r="FA560" s="144"/>
      <c r="FB560" s="144"/>
      <c r="FC560" s="144"/>
      <c r="FD560" s="144"/>
      <c r="FE560" s="144"/>
      <c r="FF560" s="144"/>
      <c r="HW560" s="144"/>
      <c r="HX560" s="144"/>
      <c r="HY560" s="144"/>
      <c r="HZ560" s="144"/>
      <c r="IA560" s="144"/>
      <c r="IB560" s="144"/>
      <c r="IC560" s="144"/>
      <c r="ID560" s="144"/>
      <c r="IE560" s="144"/>
      <c r="IF560" s="144"/>
      <c r="IG560" s="144"/>
      <c r="IH560" s="144"/>
      <c r="II560" s="144"/>
      <c r="IJ560" s="144"/>
      <c r="IK560" s="144"/>
      <c r="LB560" s="144"/>
      <c r="LC560" s="144"/>
      <c r="LD560" s="144"/>
      <c r="LE560" s="144"/>
      <c r="LF560" s="144"/>
      <c r="LG560" s="144"/>
      <c r="LH560" s="144"/>
      <c r="LI560" s="144"/>
      <c r="LJ560" s="144"/>
      <c r="LK560" s="144"/>
      <c r="LL560" s="144"/>
      <c r="LM560" s="144"/>
      <c r="LN560" s="144"/>
      <c r="LO560" s="144"/>
      <c r="LP560" s="144"/>
      <c r="OG560" s="144"/>
      <c r="OH560" s="144"/>
      <c r="OI560" s="144"/>
      <c r="OJ560" s="144"/>
      <c r="OK560" s="144"/>
      <c r="OL560" s="144"/>
      <c r="OM560" s="144"/>
      <c r="ON560" s="144"/>
      <c r="OO560" s="144"/>
      <c r="OP560" s="144"/>
      <c r="OQ560" s="144"/>
      <c r="OR560" s="144"/>
      <c r="OS560" s="144"/>
      <c r="OT560" s="144"/>
      <c r="OU560" s="144"/>
    </row>
    <row r="561" spans="1:411">
      <c r="A561">
        <v>260</v>
      </c>
      <c r="B561">
        <v>1296</v>
      </c>
      <c r="C561" t="s">
        <v>85</v>
      </c>
      <c r="D561" t="s">
        <v>1282</v>
      </c>
      <c r="E561" s="257" t="s">
        <v>1284</v>
      </c>
      <c r="F561" t="s">
        <v>84</v>
      </c>
      <c r="G561">
        <v>3</v>
      </c>
      <c r="H561">
        <v>647.58900000000006</v>
      </c>
      <c r="I561">
        <v>645.05100000000004</v>
      </c>
      <c r="J561">
        <v>640.42999999999995</v>
      </c>
      <c r="K561">
        <v>636.81700000000001</v>
      </c>
      <c r="L561">
        <v>633.83399999999995</v>
      </c>
      <c r="M561" s="258" t="s">
        <v>1348</v>
      </c>
      <c r="N561" s="258" t="s">
        <v>1349</v>
      </c>
      <c r="O561" s="5" t="s">
        <v>2053</v>
      </c>
      <c r="BM561" s="144"/>
      <c r="BN561" s="144"/>
      <c r="BO561" s="144"/>
      <c r="BP561" s="144"/>
      <c r="BQ561" s="144"/>
      <c r="BR561" s="144"/>
      <c r="BS561" s="144"/>
      <c r="BT561" s="144"/>
      <c r="BU561" s="144"/>
      <c r="BV561" s="144"/>
      <c r="BW561" s="144"/>
      <c r="BX561" s="144"/>
      <c r="BY561" s="144"/>
      <c r="BZ561" s="144"/>
      <c r="CA561" s="144"/>
      <c r="ER561" s="144"/>
      <c r="ES561" s="144"/>
      <c r="ET561" s="144"/>
      <c r="EU561" s="144"/>
      <c r="EV561" s="144"/>
      <c r="EW561" s="144"/>
      <c r="EX561" s="144"/>
      <c r="EY561" s="144"/>
      <c r="EZ561" s="144"/>
      <c r="FA561" s="144"/>
      <c r="FB561" s="144"/>
      <c r="FC561" s="144"/>
      <c r="FD561" s="144"/>
      <c r="FE561" s="144"/>
      <c r="FF561" s="144"/>
      <c r="HW561" s="144"/>
      <c r="HX561" s="144"/>
      <c r="HY561" s="144"/>
      <c r="HZ561" s="144"/>
      <c r="IA561" s="144"/>
      <c r="IB561" s="144"/>
      <c r="IC561" s="144"/>
      <c r="ID561" s="144"/>
      <c r="IE561" s="144"/>
      <c r="IF561" s="144"/>
      <c r="IG561" s="144"/>
      <c r="IH561" s="144"/>
      <c r="II561" s="144"/>
      <c r="IJ561" s="144"/>
      <c r="IK561" s="144"/>
      <c r="LB561" s="144"/>
      <c r="LC561" s="144"/>
      <c r="LD561" s="144"/>
      <c r="LE561" s="144"/>
      <c r="LF561" s="144"/>
      <c r="LG561" s="144"/>
      <c r="LH561" s="144"/>
      <c r="LI561" s="144"/>
      <c r="LJ561" s="144"/>
      <c r="LK561" s="144"/>
      <c r="LL561" s="144"/>
      <c r="LM561" s="144"/>
      <c r="LN561" s="144"/>
      <c r="LO561" s="144"/>
      <c r="LP561" s="144"/>
      <c r="OG561" s="144"/>
      <c r="OH561" s="144"/>
      <c r="OI561" s="144"/>
      <c r="OJ561" s="144"/>
      <c r="OK561" s="144"/>
      <c r="OL561" s="144"/>
      <c r="OM561" s="144"/>
      <c r="ON561" s="144"/>
      <c r="OO561" s="144"/>
      <c r="OP561" s="144"/>
      <c r="OQ561" s="144"/>
      <c r="OR561" s="144"/>
      <c r="OS561" s="144"/>
      <c r="OT561" s="144"/>
      <c r="OU561" s="144"/>
    </row>
    <row r="562" spans="1:411">
      <c r="A562">
        <v>260</v>
      </c>
      <c r="B562">
        <v>1297</v>
      </c>
      <c r="C562" t="s">
        <v>85</v>
      </c>
      <c r="D562" t="s">
        <v>1282</v>
      </c>
      <c r="E562" s="257" t="s">
        <v>1229</v>
      </c>
      <c r="F562" t="s">
        <v>84</v>
      </c>
      <c r="G562">
        <v>3</v>
      </c>
      <c r="H562">
        <v>642.70000000000005</v>
      </c>
      <c r="I562">
        <v>640.00599999999997</v>
      </c>
      <c r="J562">
        <v>636.86400000000003</v>
      </c>
      <c r="K562">
        <v>633.024</v>
      </c>
      <c r="L562">
        <v>631.18399999999997</v>
      </c>
      <c r="M562" s="258" t="s">
        <v>1348</v>
      </c>
      <c r="N562" s="258" t="s">
        <v>1349</v>
      </c>
      <c r="O562" s="5" t="s">
        <v>2054</v>
      </c>
      <c r="BM562" s="144"/>
      <c r="BN562" s="144"/>
      <c r="BO562" s="144"/>
      <c r="BP562" s="144"/>
      <c r="BQ562" s="144"/>
      <c r="BR562" s="144"/>
      <c r="BS562" s="144"/>
      <c r="BT562" s="144"/>
      <c r="BU562" s="144"/>
      <c r="BV562" s="144"/>
      <c r="BW562" s="144"/>
      <c r="BX562" s="144"/>
      <c r="BY562" s="144"/>
      <c r="BZ562" s="144"/>
      <c r="CA562" s="144"/>
      <c r="ER562" s="144"/>
      <c r="ES562" s="144"/>
      <c r="ET562" s="144"/>
      <c r="EU562" s="144"/>
      <c r="EV562" s="144"/>
      <c r="EW562" s="144"/>
      <c r="EX562" s="144"/>
      <c r="EY562" s="144"/>
      <c r="EZ562" s="144"/>
      <c r="FA562" s="144"/>
      <c r="FB562" s="144"/>
      <c r="FC562" s="144"/>
      <c r="FD562" s="144"/>
      <c r="FE562" s="144"/>
      <c r="FF562" s="144"/>
      <c r="HW562" s="144"/>
      <c r="HX562" s="144"/>
      <c r="HY562" s="144"/>
      <c r="HZ562" s="144"/>
      <c r="IA562" s="144"/>
      <c r="IB562" s="144"/>
      <c r="IC562" s="144"/>
      <c r="ID562" s="144"/>
      <c r="IE562" s="144"/>
      <c r="IF562" s="144"/>
      <c r="IG562" s="144"/>
      <c r="IH562" s="144"/>
      <c r="II562" s="144"/>
      <c r="IJ562" s="144"/>
      <c r="IK562" s="144"/>
      <c r="LB562" s="144"/>
      <c r="LC562" s="144"/>
      <c r="LD562" s="144"/>
      <c r="LE562" s="144"/>
      <c r="LF562" s="144"/>
      <c r="LG562" s="144"/>
      <c r="LH562" s="144"/>
      <c r="LI562" s="144"/>
      <c r="LJ562" s="144"/>
      <c r="LK562" s="144"/>
      <c r="LL562" s="144"/>
      <c r="LM562" s="144"/>
      <c r="LN562" s="144"/>
      <c r="LO562" s="144"/>
      <c r="LP562" s="144"/>
      <c r="OG562" s="144"/>
      <c r="OH562" s="144"/>
      <c r="OI562" s="144"/>
      <c r="OJ562" s="144"/>
      <c r="OK562" s="144"/>
      <c r="OL562" s="144"/>
      <c r="OM562" s="144"/>
      <c r="ON562" s="144"/>
      <c r="OO562" s="144"/>
      <c r="OP562" s="144"/>
      <c r="OQ562" s="144"/>
      <c r="OR562" s="144"/>
      <c r="OS562" s="144"/>
      <c r="OT562" s="144"/>
      <c r="OU562" s="144"/>
    </row>
    <row r="563" spans="1:411">
      <c r="A563">
        <v>260</v>
      </c>
      <c r="B563">
        <v>1298</v>
      </c>
      <c r="C563" t="s">
        <v>85</v>
      </c>
      <c r="D563" t="s">
        <v>1282</v>
      </c>
      <c r="E563" s="257" t="s">
        <v>1405</v>
      </c>
      <c r="F563" t="s">
        <v>84</v>
      </c>
      <c r="G563">
        <v>3</v>
      </c>
      <c r="H563">
        <v>639.577</v>
      </c>
      <c r="I563">
        <v>638.23099999999999</v>
      </c>
      <c r="J563">
        <v>636.08600000000001</v>
      </c>
      <c r="K563">
        <v>633.54899999999998</v>
      </c>
      <c r="L563">
        <v>631.18399999999997</v>
      </c>
      <c r="M563" s="258" t="s">
        <v>1348</v>
      </c>
      <c r="N563" s="258" t="s">
        <v>1349</v>
      </c>
      <c r="O563" s="5" t="s">
        <v>2055</v>
      </c>
      <c r="BM563" s="144"/>
      <c r="BN563" s="144"/>
      <c r="BO563" s="144"/>
      <c r="BP563" s="144"/>
      <c r="BQ563" s="144"/>
      <c r="BR563" s="144"/>
      <c r="BS563" s="144"/>
      <c r="BT563" s="144"/>
      <c r="BU563" s="144"/>
      <c r="BV563" s="144"/>
      <c r="BW563" s="144"/>
      <c r="BX563" s="144"/>
      <c r="BY563" s="144"/>
      <c r="BZ563" s="144"/>
      <c r="CA563" s="144"/>
      <c r="ER563" s="144"/>
      <c r="ES563" s="144"/>
      <c r="ET563" s="144"/>
      <c r="EU563" s="144"/>
      <c r="EV563" s="144"/>
      <c r="EW563" s="144"/>
      <c r="EX563" s="144"/>
      <c r="EY563" s="144"/>
      <c r="EZ563" s="144"/>
      <c r="FA563" s="144"/>
      <c r="FB563" s="144"/>
      <c r="FC563" s="144"/>
      <c r="FD563" s="144"/>
      <c r="FE563" s="144"/>
      <c r="FF563" s="144"/>
      <c r="HW563" s="144"/>
      <c r="HX563" s="144"/>
      <c r="HY563" s="144"/>
      <c r="HZ563" s="144"/>
      <c r="IA563" s="144"/>
      <c r="IB563" s="144"/>
      <c r="IC563" s="144"/>
      <c r="ID563" s="144"/>
      <c r="IE563" s="144"/>
      <c r="IF563" s="144"/>
      <c r="IG563" s="144"/>
      <c r="IH563" s="144"/>
      <c r="II563" s="144"/>
      <c r="IJ563" s="144"/>
      <c r="IK563" s="144"/>
      <c r="LB563" s="144"/>
      <c r="LC563" s="144"/>
      <c r="LD563" s="144"/>
      <c r="LE563" s="144"/>
      <c r="LF563" s="144"/>
      <c r="LG563" s="144"/>
      <c r="LH563" s="144"/>
      <c r="LI563" s="144"/>
      <c r="LJ563" s="144"/>
      <c r="LK563" s="144"/>
      <c r="LL563" s="144"/>
      <c r="LM563" s="144"/>
      <c r="LN563" s="144"/>
      <c r="LO563" s="144"/>
      <c r="LP563" s="144"/>
      <c r="OG563" s="144"/>
      <c r="OH563" s="144"/>
      <c r="OI563" s="144"/>
      <c r="OJ563" s="144"/>
      <c r="OK563" s="144"/>
      <c r="OL563" s="144"/>
      <c r="OM563" s="144"/>
      <c r="ON563" s="144"/>
      <c r="OO563" s="144"/>
      <c r="OP563" s="144"/>
      <c r="OQ563" s="144"/>
      <c r="OR563" s="144"/>
      <c r="OS563" s="144"/>
      <c r="OT563" s="144"/>
      <c r="OU563" s="144"/>
    </row>
    <row r="564" spans="1:411">
      <c r="A564">
        <v>185</v>
      </c>
      <c r="B564">
        <v>1303</v>
      </c>
      <c r="C564" t="s">
        <v>85</v>
      </c>
      <c r="D564" t="s">
        <v>310</v>
      </c>
      <c r="E564" s="257" t="s">
        <v>69</v>
      </c>
      <c r="F564" t="s">
        <v>83</v>
      </c>
      <c r="G564">
        <v>3</v>
      </c>
      <c r="H564">
        <v>395.62400000000002</v>
      </c>
      <c r="I564">
        <v>393.07900000000001</v>
      </c>
      <c r="J564">
        <v>386.69</v>
      </c>
      <c r="K564">
        <v>380.077</v>
      </c>
      <c r="L564">
        <v>372.32600000000002</v>
      </c>
      <c r="M564" s="258" t="s">
        <v>1182</v>
      </c>
      <c r="N564" s="258" t="s">
        <v>1182</v>
      </c>
      <c r="O564" s="5" t="s">
        <v>2056</v>
      </c>
      <c r="BM564" s="144"/>
      <c r="BN564" s="144"/>
      <c r="BO564" s="144"/>
      <c r="BP564" s="144"/>
      <c r="BQ564" s="144"/>
      <c r="BR564" s="144"/>
      <c r="BS564" s="144"/>
      <c r="BT564" s="144"/>
      <c r="BU564" s="144"/>
      <c r="BV564" s="144"/>
      <c r="BW564" s="144"/>
      <c r="BX564" s="144"/>
      <c r="BY564" s="144"/>
      <c r="BZ564" s="144"/>
      <c r="CA564" s="144"/>
      <c r="ER564" s="144"/>
      <c r="ES564" s="144"/>
      <c r="ET564" s="144"/>
      <c r="EU564" s="144"/>
      <c r="EV564" s="144"/>
      <c r="EW564" s="144"/>
      <c r="EX564" s="144"/>
      <c r="EY564" s="144"/>
      <c r="EZ564" s="144"/>
      <c r="FA564" s="144"/>
      <c r="FB564" s="144"/>
      <c r="FC564" s="144"/>
      <c r="FD564" s="144"/>
      <c r="FE564" s="144"/>
      <c r="FF564" s="144"/>
      <c r="HW564" s="144"/>
      <c r="HX564" s="144"/>
      <c r="HY564" s="144"/>
      <c r="HZ564" s="144"/>
      <c r="IA564" s="144"/>
      <c r="IB564" s="144"/>
      <c r="IC564" s="144"/>
      <c r="ID564" s="144"/>
      <c r="IE564" s="144"/>
      <c r="IF564" s="144"/>
      <c r="IG564" s="144"/>
      <c r="IH564" s="144"/>
      <c r="II564" s="144"/>
      <c r="IJ564" s="144"/>
      <c r="IK564" s="144"/>
      <c r="LB564" s="144"/>
      <c r="LC564" s="144"/>
      <c r="LD564" s="144"/>
      <c r="LE564" s="144"/>
      <c r="LF564" s="144"/>
      <c r="LG564" s="144"/>
      <c r="LH564" s="144"/>
      <c r="LI564" s="144"/>
      <c r="LJ564" s="144"/>
      <c r="LK564" s="144"/>
      <c r="LL564" s="144"/>
      <c r="LM564" s="144"/>
      <c r="LN564" s="144"/>
      <c r="LO564" s="144"/>
      <c r="LP564" s="144"/>
      <c r="OG564" s="144"/>
      <c r="OH564" s="144"/>
      <c r="OI564" s="144"/>
      <c r="OJ564" s="144"/>
      <c r="OK564" s="144"/>
      <c r="OL564" s="144"/>
      <c r="OM564" s="144"/>
      <c r="ON564" s="144"/>
      <c r="OO564" s="144"/>
      <c r="OP564" s="144"/>
      <c r="OQ564" s="144"/>
      <c r="OR564" s="144"/>
      <c r="OS564" s="144"/>
      <c r="OT564" s="144"/>
      <c r="OU564" s="144"/>
    </row>
    <row r="565" spans="1:411">
      <c r="A565">
        <v>185</v>
      </c>
      <c r="B565">
        <v>1304</v>
      </c>
      <c r="C565" t="s">
        <v>85</v>
      </c>
      <c r="D565" t="s">
        <v>310</v>
      </c>
      <c r="E565" s="257" t="s">
        <v>903</v>
      </c>
      <c r="F565" t="s">
        <v>83</v>
      </c>
      <c r="G565">
        <v>3</v>
      </c>
      <c r="H565">
        <v>392.03899999999999</v>
      </c>
      <c r="I565">
        <v>388.887</v>
      </c>
      <c r="J565">
        <v>382.44499999999999</v>
      </c>
      <c r="K565">
        <v>375.86</v>
      </c>
      <c r="L565">
        <v>368.97500000000002</v>
      </c>
      <c r="M565" s="258" t="s">
        <v>1182</v>
      </c>
      <c r="N565" s="258" t="s">
        <v>1182</v>
      </c>
      <c r="O565" s="5" t="s">
        <v>2057</v>
      </c>
      <c r="BM565" s="144"/>
      <c r="BN565" s="144"/>
      <c r="BO565" s="144"/>
      <c r="BP565" s="144"/>
      <c r="BQ565" s="144"/>
      <c r="BR565" s="144"/>
      <c r="BS565" s="144"/>
      <c r="BT565" s="144"/>
      <c r="BU565" s="144"/>
      <c r="BV565" s="144"/>
      <c r="BW565" s="144"/>
      <c r="BX565" s="144"/>
      <c r="BY565" s="144"/>
      <c r="BZ565" s="144"/>
      <c r="CA565" s="144"/>
      <c r="ER565" s="144"/>
      <c r="ES565" s="144"/>
      <c r="ET565" s="144"/>
      <c r="EU565" s="144"/>
      <c r="EV565" s="144"/>
      <c r="EW565" s="144"/>
      <c r="EX565" s="144"/>
      <c r="EY565" s="144"/>
      <c r="EZ565" s="144"/>
      <c r="FA565" s="144"/>
      <c r="FB565" s="144"/>
      <c r="FC565" s="144"/>
      <c r="FD565" s="144"/>
      <c r="FE565" s="144"/>
      <c r="FF565" s="144"/>
      <c r="HW565" s="144"/>
      <c r="HX565" s="144"/>
      <c r="HY565" s="144"/>
      <c r="HZ565" s="144"/>
      <c r="IA565" s="144"/>
      <c r="IB565" s="144"/>
      <c r="IC565" s="144"/>
      <c r="ID565" s="144"/>
      <c r="IE565" s="144"/>
      <c r="IF565" s="144"/>
      <c r="IG565" s="144"/>
      <c r="IH565" s="144"/>
      <c r="II565" s="144"/>
      <c r="IJ565" s="144"/>
      <c r="IK565" s="144"/>
      <c r="LB565" s="144"/>
      <c r="LC565" s="144"/>
      <c r="LD565" s="144"/>
      <c r="LE565" s="144"/>
      <c r="LF565" s="144"/>
      <c r="LG565" s="144"/>
      <c r="LH565" s="144"/>
      <c r="LI565" s="144"/>
      <c r="LJ565" s="144"/>
      <c r="LK565" s="144"/>
      <c r="LL565" s="144"/>
      <c r="LM565" s="144"/>
      <c r="LN565" s="144"/>
      <c r="LO565" s="144"/>
      <c r="LP565" s="144"/>
      <c r="OG565" s="144"/>
      <c r="OH565" s="144"/>
      <c r="OI565" s="144"/>
      <c r="OJ565" s="144"/>
      <c r="OK565" s="144"/>
      <c r="OL565" s="144"/>
      <c r="OM565" s="144"/>
      <c r="ON565" s="144"/>
      <c r="OO565" s="144"/>
      <c r="OP565" s="144"/>
      <c r="OQ565" s="144"/>
      <c r="OR565" s="144"/>
      <c r="OS565" s="144"/>
      <c r="OT565" s="144"/>
      <c r="OU565" s="144"/>
    </row>
    <row r="566" spans="1:411">
      <c r="A566">
        <v>185</v>
      </c>
      <c r="B566">
        <v>1314</v>
      </c>
      <c r="C566" t="s">
        <v>85</v>
      </c>
      <c r="D566" t="s">
        <v>310</v>
      </c>
      <c r="E566" s="257" t="s">
        <v>917</v>
      </c>
      <c r="F566" t="s">
        <v>83</v>
      </c>
      <c r="G566">
        <v>3</v>
      </c>
      <c r="H566">
        <v>383.387</v>
      </c>
      <c r="I566">
        <v>380.46699999999998</v>
      </c>
      <c r="J566">
        <v>374.27</v>
      </c>
      <c r="K566">
        <v>368.97500000000002</v>
      </c>
      <c r="L566">
        <v>362.70800000000003</v>
      </c>
      <c r="M566" s="258" t="s">
        <v>1182</v>
      </c>
      <c r="N566" s="258" t="s">
        <v>1182</v>
      </c>
      <c r="O566" s="5" t="s">
        <v>2058</v>
      </c>
      <c r="BM566" s="144"/>
      <c r="BN566" s="144"/>
      <c r="BO566" s="144"/>
      <c r="BP566" s="144"/>
      <c r="BQ566" s="144"/>
      <c r="BR566" s="144"/>
      <c r="BS566" s="144"/>
      <c r="BT566" s="144"/>
      <c r="BU566" s="144"/>
      <c r="BV566" s="144"/>
      <c r="BW566" s="144"/>
      <c r="BX566" s="144"/>
      <c r="BY566" s="144"/>
      <c r="BZ566" s="144"/>
      <c r="CA566" s="144"/>
      <c r="ER566" s="144"/>
      <c r="ES566" s="144"/>
      <c r="ET566" s="144"/>
      <c r="EU566" s="144"/>
      <c r="EV566" s="144"/>
      <c r="EW566" s="144"/>
      <c r="EX566" s="144"/>
      <c r="EY566" s="144"/>
      <c r="EZ566" s="144"/>
      <c r="FA566" s="144"/>
      <c r="FB566" s="144"/>
      <c r="FC566" s="144"/>
      <c r="FD566" s="144"/>
      <c r="FE566" s="144"/>
      <c r="FF566" s="144"/>
      <c r="HW566" s="144"/>
      <c r="HX566" s="144"/>
      <c r="HY566" s="144"/>
      <c r="HZ566" s="144"/>
      <c r="IA566" s="144"/>
      <c r="IB566" s="144"/>
      <c r="IC566" s="144"/>
      <c r="ID566" s="144"/>
      <c r="IE566" s="144"/>
      <c r="IF566" s="144"/>
      <c r="IG566" s="144"/>
      <c r="IH566" s="144"/>
      <c r="II566" s="144"/>
      <c r="IJ566" s="144"/>
      <c r="IK566" s="144"/>
      <c r="LB566" s="144"/>
      <c r="LC566" s="144"/>
      <c r="LD566" s="144"/>
      <c r="LE566" s="144"/>
      <c r="LF566" s="144"/>
      <c r="LG566" s="144"/>
      <c r="LH566" s="144"/>
      <c r="LI566" s="144"/>
      <c r="LJ566" s="144"/>
      <c r="LK566" s="144"/>
      <c r="LL566" s="144"/>
      <c r="LM566" s="144"/>
      <c r="LN566" s="144"/>
      <c r="LO566" s="144"/>
      <c r="LP566" s="144"/>
      <c r="OG566" s="144"/>
      <c r="OH566" s="144"/>
      <c r="OI566" s="144"/>
      <c r="OJ566" s="144"/>
      <c r="OK566" s="144"/>
      <c r="OL566" s="144"/>
      <c r="OM566" s="144"/>
      <c r="ON566" s="144"/>
      <c r="OO566" s="144"/>
      <c r="OP566" s="144"/>
      <c r="OQ566" s="144"/>
      <c r="OR566" s="144"/>
      <c r="OS566" s="144"/>
      <c r="OT566" s="144"/>
      <c r="OU566" s="144"/>
    </row>
    <row r="567" spans="1:411">
      <c r="A567">
        <v>185</v>
      </c>
      <c r="B567">
        <v>1318</v>
      </c>
      <c r="C567" t="s">
        <v>85</v>
      </c>
      <c r="D567" t="s">
        <v>310</v>
      </c>
      <c r="E567" s="257" t="s">
        <v>911</v>
      </c>
      <c r="F567" t="s">
        <v>83</v>
      </c>
      <c r="G567">
        <v>3</v>
      </c>
      <c r="H567">
        <v>379.89699999999999</v>
      </c>
      <c r="I567">
        <v>376.82499999999999</v>
      </c>
      <c r="J567">
        <v>371.60399999999998</v>
      </c>
      <c r="K567">
        <v>366.29399999999998</v>
      </c>
      <c r="L567">
        <v>360.16300000000001</v>
      </c>
      <c r="M567" s="258" t="s">
        <v>1182</v>
      </c>
      <c r="N567" s="258" t="s">
        <v>1182</v>
      </c>
      <c r="O567" s="5" t="s">
        <v>2059</v>
      </c>
      <c r="BM567" s="144"/>
      <c r="BN567" s="144"/>
      <c r="BO567" s="144"/>
      <c r="BP567" s="144"/>
      <c r="BQ567" s="144"/>
      <c r="BR567" s="144"/>
      <c r="BS567" s="144"/>
      <c r="BT567" s="144"/>
      <c r="BU567" s="144"/>
      <c r="BV567" s="144"/>
      <c r="BW567" s="144"/>
      <c r="BX567" s="144"/>
      <c r="BY567" s="144"/>
      <c r="BZ567" s="144"/>
      <c r="CA567" s="144"/>
      <c r="ER567" s="144"/>
      <c r="ES567" s="144"/>
      <c r="ET567" s="144"/>
      <c r="EU567" s="144"/>
      <c r="EV567" s="144"/>
      <c r="EW567" s="144"/>
      <c r="EX567" s="144"/>
      <c r="EY567" s="144"/>
      <c r="EZ567" s="144"/>
      <c r="FA567" s="144"/>
      <c r="FB567" s="144"/>
      <c r="FC567" s="144"/>
      <c r="FD567" s="144"/>
      <c r="FE567" s="144"/>
      <c r="FF567" s="144"/>
      <c r="HW567" s="144"/>
      <c r="HX567" s="144"/>
      <c r="HY567" s="144"/>
      <c r="HZ567" s="144"/>
      <c r="IA567" s="144"/>
      <c r="IB567" s="144"/>
      <c r="IC567" s="144"/>
      <c r="ID567" s="144"/>
      <c r="IE567" s="144"/>
      <c r="IF567" s="144"/>
      <c r="IG567" s="144"/>
      <c r="IH567" s="144"/>
      <c r="II567" s="144"/>
      <c r="IJ567" s="144"/>
      <c r="IK567" s="144"/>
      <c r="LB567" s="144"/>
      <c r="LC567" s="144"/>
      <c r="LD567" s="144"/>
      <c r="LE567" s="144"/>
      <c r="LF567" s="144"/>
      <c r="LG567" s="144"/>
      <c r="LH567" s="144"/>
      <c r="LI567" s="144"/>
      <c r="LJ567" s="144"/>
      <c r="LK567" s="144"/>
      <c r="LL567" s="144"/>
      <c r="LM567" s="144"/>
      <c r="LN567" s="144"/>
      <c r="LO567" s="144"/>
      <c r="LP567" s="144"/>
      <c r="OG567" s="144"/>
      <c r="OH567" s="144"/>
      <c r="OI567" s="144"/>
      <c r="OJ567" s="144"/>
      <c r="OK567" s="144"/>
      <c r="OL567" s="144"/>
      <c r="OM567" s="144"/>
      <c r="ON567" s="144"/>
      <c r="OO567" s="144"/>
      <c r="OP567" s="144"/>
      <c r="OQ567" s="144"/>
      <c r="OR567" s="144"/>
      <c r="OS567" s="144"/>
      <c r="OT567" s="144"/>
      <c r="OU567" s="144"/>
    </row>
    <row r="568" spans="1:411">
      <c r="A568">
        <v>185</v>
      </c>
      <c r="B568">
        <v>1321</v>
      </c>
      <c r="C568" t="s">
        <v>85</v>
      </c>
      <c r="D568" t="s">
        <v>310</v>
      </c>
      <c r="E568" s="257" t="s">
        <v>910</v>
      </c>
      <c r="F568" t="s">
        <v>83</v>
      </c>
      <c r="G568">
        <v>3</v>
      </c>
      <c r="H568">
        <v>379.142</v>
      </c>
      <c r="I568">
        <v>375.86</v>
      </c>
      <c r="J568">
        <v>370.68900000000002</v>
      </c>
      <c r="K568">
        <v>365.39400000000001</v>
      </c>
      <c r="L568">
        <v>359.17099999999999</v>
      </c>
      <c r="M568" s="258" t="s">
        <v>1182</v>
      </c>
      <c r="N568" s="258" t="s">
        <v>1182</v>
      </c>
      <c r="O568" s="5" t="s">
        <v>2060</v>
      </c>
      <c r="BM568" s="144"/>
      <c r="BN568" s="144"/>
      <c r="BO568" s="144"/>
      <c r="BP568" s="144"/>
      <c r="BQ568" s="144"/>
      <c r="BR568" s="144"/>
      <c r="BS568" s="144"/>
      <c r="BT568" s="144"/>
      <c r="BU568" s="144"/>
      <c r="BV568" s="144"/>
      <c r="BW568" s="144"/>
      <c r="BX568" s="144"/>
      <c r="BY568" s="144"/>
      <c r="BZ568" s="144"/>
      <c r="CA568" s="144"/>
      <c r="ER568" s="144"/>
      <c r="ES568" s="144"/>
      <c r="ET568" s="144"/>
      <c r="EU568" s="144"/>
      <c r="EV568" s="144"/>
      <c r="EW568" s="144"/>
      <c r="EX568" s="144"/>
      <c r="EY568" s="144"/>
      <c r="EZ568" s="144"/>
      <c r="FA568" s="144"/>
      <c r="FB568" s="144"/>
      <c r="FC568" s="144"/>
      <c r="FD568" s="144"/>
      <c r="FE568" s="144"/>
      <c r="FF568" s="144"/>
      <c r="HW568" s="144"/>
      <c r="HX568" s="144"/>
      <c r="HY568" s="144"/>
      <c r="HZ568" s="144"/>
      <c r="IA568" s="144"/>
      <c r="IB568" s="144"/>
      <c r="IC568" s="144"/>
      <c r="ID568" s="144"/>
      <c r="IE568" s="144"/>
      <c r="IF568" s="144"/>
      <c r="IG568" s="144"/>
      <c r="IH568" s="144"/>
      <c r="II568" s="144"/>
      <c r="IJ568" s="144"/>
      <c r="IK568" s="144"/>
      <c r="LB568" s="144"/>
      <c r="LC568" s="144"/>
      <c r="LD568" s="144"/>
      <c r="LE568" s="144"/>
      <c r="LF568" s="144"/>
      <c r="LG568" s="144"/>
      <c r="LH568" s="144"/>
      <c r="LI568" s="144"/>
      <c r="LJ568" s="144"/>
      <c r="LK568" s="144"/>
      <c r="LL568" s="144"/>
      <c r="LM568" s="144"/>
      <c r="LN568" s="144"/>
      <c r="LO568" s="144"/>
      <c r="LP568" s="144"/>
      <c r="OG568" s="144"/>
      <c r="OH568" s="144"/>
      <c r="OI568" s="144"/>
      <c r="OJ568" s="144"/>
      <c r="OK568" s="144"/>
      <c r="OL568" s="144"/>
      <c r="OM568" s="144"/>
      <c r="ON568" s="144"/>
      <c r="OO568" s="144"/>
      <c r="OP568" s="144"/>
      <c r="OQ568" s="144"/>
      <c r="OR568" s="144"/>
      <c r="OS568" s="144"/>
      <c r="OT568" s="144"/>
      <c r="OU568" s="144"/>
    </row>
    <row r="569" spans="1:411">
      <c r="A569">
        <v>185</v>
      </c>
      <c r="B569">
        <v>1322</v>
      </c>
      <c r="C569" t="s">
        <v>85</v>
      </c>
      <c r="D569" t="s">
        <v>310</v>
      </c>
      <c r="E569" s="257" t="s">
        <v>907</v>
      </c>
      <c r="F569" t="s">
        <v>83</v>
      </c>
      <c r="G569">
        <v>3</v>
      </c>
      <c r="H569">
        <v>378.10199999999998</v>
      </c>
      <c r="I569">
        <v>374.88</v>
      </c>
      <c r="J569">
        <v>369.94299999999998</v>
      </c>
      <c r="K569">
        <v>364.73099999999999</v>
      </c>
      <c r="L569">
        <v>358.755</v>
      </c>
      <c r="M569" s="258" t="s">
        <v>1182</v>
      </c>
      <c r="N569" s="258" t="s">
        <v>1182</v>
      </c>
      <c r="O569" s="5" t="s">
        <v>2061</v>
      </c>
      <c r="BM569" s="144"/>
      <c r="BN569" s="144"/>
      <c r="BO569" s="144"/>
      <c r="BP569" s="144"/>
      <c r="BQ569" s="144"/>
      <c r="BR569" s="144"/>
      <c r="BS569" s="144"/>
      <c r="BT569" s="144"/>
      <c r="BU569" s="144"/>
      <c r="BV569" s="144"/>
      <c r="BW569" s="144"/>
      <c r="BX569" s="144"/>
      <c r="BY569" s="144"/>
      <c r="BZ569" s="144"/>
      <c r="CA569" s="144"/>
      <c r="ER569" s="144"/>
      <c r="ES569" s="144"/>
      <c r="ET569" s="144"/>
      <c r="EU569" s="144"/>
      <c r="EV569" s="144"/>
      <c r="EW569" s="144"/>
      <c r="EX569" s="144"/>
      <c r="EY569" s="144"/>
      <c r="EZ569" s="144"/>
      <c r="FA569" s="144"/>
      <c r="FB569" s="144"/>
      <c r="FC569" s="144"/>
      <c r="FD569" s="144"/>
      <c r="FE569" s="144"/>
      <c r="FF569" s="144"/>
      <c r="HW569" s="144"/>
      <c r="HX569" s="144"/>
      <c r="HY569" s="144"/>
      <c r="HZ569" s="144"/>
      <c r="IA569" s="144"/>
      <c r="IB569" s="144"/>
      <c r="IC569" s="144"/>
      <c r="ID569" s="144"/>
      <c r="IE569" s="144"/>
      <c r="IF569" s="144"/>
      <c r="IG569" s="144"/>
      <c r="IH569" s="144"/>
      <c r="II569" s="144"/>
      <c r="IJ569" s="144"/>
      <c r="IK569" s="144"/>
      <c r="LB569" s="144"/>
      <c r="LC569" s="144"/>
      <c r="LD569" s="144"/>
      <c r="LE569" s="144"/>
      <c r="LF569" s="144"/>
      <c r="LG569" s="144"/>
      <c r="LH569" s="144"/>
      <c r="LI569" s="144"/>
      <c r="LJ569" s="144"/>
      <c r="LK569" s="144"/>
      <c r="LL569" s="144"/>
      <c r="LM569" s="144"/>
      <c r="LN569" s="144"/>
      <c r="LO569" s="144"/>
      <c r="LP569" s="144"/>
      <c r="OG569" s="144"/>
      <c r="OH569" s="144"/>
      <c r="OI569" s="144"/>
      <c r="OJ569" s="144"/>
      <c r="OK569" s="144"/>
      <c r="OL569" s="144"/>
      <c r="OM569" s="144"/>
      <c r="ON569" s="144"/>
      <c r="OO569" s="144"/>
      <c r="OP569" s="144"/>
      <c r="OQ569" s="144"/>
      <c r="OR569" s="144"/>
      <c r="OS569" s="144"/>
      <c r="OT569" s="144"/>
      <c r="OU569" s="144"/>
    </row>
    <row r="570" spans="1:411">
      <c r="A570">
        <v>185</v>
      </c>
      <c r="B570">
        <v>1323</v>
      </c>
      <c r="C570" t="s">
        <v>85</v>
      </c>
      <c r="D570" t="s">
        <v>310</v>
      </c>
      <c r="E570" s="257" t="s">
        <v>909</v>
      </c>
      <c r="F570" t="s">
        <v>83</v>
      </c>
      <c r="G570">
        <v>3</v>
      </c>
      <c r="H570">
        <v>377.78500000000003</v>
      </c>
      <c r="I570">
        <v>374.74700000000001</v>
      </c>
      <c r="J570">
        <v>369.46600000000001</v>
      </c>
      <c r="K570">
        <v>364.678</v>
      </c>
      <c r="L570">
        <v>357.92099999999999</v>
      </c>
      <c r="M570" s="258" t="s">
        <v>1182</v>
      </c>
      <c r="N570" s="258" t="s">
        <v>1182</v>
      </c>
      <c r="O570" s="5" t="s">
        <v>2062</v>
      </c>
      <c r="BM570" s="144"/>
      <c r="BN570" s="144"/>
      <c r="BO570" s="144"/>
      <c r="BP570" s="144"/>
      <c r="BQ570" s="144"/>
      <c r="BR570" s="144"/>
      <c r="BS570" s="144"/>
      <c r="BT570" s="144"/>
      <c r="BU570" s="144"/>
      <c r="BV570" s="144"/>
      <c r="BW570" s="144"/>
      <c r="BX570" s="144"/>
      <c r="BY570" s="144"/>
      <c r="BZ570" s="144"/>
      <c r="CA570" s="144"/>
      <c r="ER570" s="144"/>
      <c r="ES570" s="144"/>
      <c r="ET570" s="144"/>
      <c r="EU570" s="144"/>
      <c r="EV570" s="144"/>
      <c r="EW570" s="144"/>
      <c r="EX570" s="144"/>
      <c r="EY570" s="144"/>
      <c r="EZ570" s="144"/>
      <c r="FA570" s="144"/>
      <c r="FB570" s="144"/>
      <c r="FC570" s="144"/>
      <c r="FD570" s="144"/>
      <c r="FE570" s="144"/>
      <c r="FF570" s="144"/>
      <c r="HW570" s="144"/>
      <c r="HX570" s="144"/>
      <c r="HY570" s="144"/>
      <c r="HZ570" s="144"/>
      <c r="IA570" s="144"/>
      <c r="IB570" s="144"/>
      <c r="IC570" s="144"/>
      <c r="ID570" s="144"/>
      <c r="IE570" s="144"/>
      <c r="IF570" s="144"/>
      <c r="IG570" s="144"/>
      <c r="IH570" s="144"/>
      <c r="II570" s="144"/>
      <c r="IJ570" s="144"/>
      <c r="IK570" s="144"/>
      <c r="LB570" s="144"/>
      <c r="LC570" s="144"/>
      <c r="LD570" s="144"/>
      <c r="LE570" s="144"/>
      <c r="LF570" s="144"/>
      <c r="LG570" s="144"/>
      <c r="LH570" s="144"/>
      <c r="LI570" s="144"/>
      <c r="LJ570" s="144"/>
      <c r="LK570" s="144"/>
      <c r="LL570" s="144"/>
      <c r="LM570" s="144"/>
      <c r="LN570" s="144"/>
      <c r="LO570" s="144"/>
      <c r="LP570" s="144"/>
      <c r="OG570" s="144"/>
      <c r="OH570" s="144"/>
      <c r="OI570" s="144"/>
      <c r="OJ570" s="144"/>
      <c r="OK570" s="144"/>
      <c r="OL570" s="144"/>
      <c r="OM570" s="144"/>
      <c r="ON570" s="144"/>
      <c r="OO570" s="144"/>
      <c r="OP570" s="144"/>
      <c r="OQ570" s="144"/>
      <c r="OR570" s="144"/>
      <c r="OS570" s="144"/>
      <c r="OT570" s="144"/>
      <c r="OU570" s="144"/>
    </row>
    <row r="571" spans="1:411">
      <c r="A571">
        <v>184</v>
      </c>
      <c r="B571">
        <v>1308</v>
      </c>
      <c r="C571" t="s">
        <v>85</v>
      </c>
      <c r="D571" t="s">
        <v>310</v>
      </c>
      <c r="E571" s="257" t="s">
        <v>922</v>
      </c>
      <c r="F571" t="s">
        <v>83</v>
      </c>
      <c r="G571">
        <v>3</v>
      </c>
      <c r="H571">
        <v>385.13799999999998</v>
      </c>
      <c r="I571">
        <v>382.18700000000001</v>
      </c>
      <c r="J571">
        <v>376.94600000000003</v>
      </c>
      <c r="K571">
        <v>372.08</v>
      </c>
      <c r="L571">
        <v>365.267</v>
      </c>
      <c r="M571" s="258" t="s">
        <v>1182</v>
      </c>
      <c r="N571" s="258" t="s">
        <v>1182</v>
      </c>
      <c r="O571" s="5" t="s">
        <v>2063</v>
      </c>
      <c r="BM571" s="144"/>
      <c r="BN571" s="144"/>
      <c r="BO571" s="144"/>
      <c r="BP571" s="144"/>
      <c r="BQ571" s="144"/>
      <c r="BR571" s="144"/>
      <c r="BS571" s="144"/>
      <c r="BT571" s="144"/>
      <c r="BU571" s="144"/>
      <c r="BV571" s="144"/>
      <c r="BW571" s="144"/>
      <c r="BX571" s="144"/>
      <c r="BY571" s="144"/>
      <c r="BZ571" s="144"/>
      <c r="CA571" s="144"/>
      <c r="ER571" s="144"/>
      <c r="ES571" s="144"/>
      <c r="ET571" s="144"/>
      <c r="EU571" s="144"/>
      <c r="EV571" s="144"/>
      <c r="EW571" s="144"/>
      <c r="EX571" s="144"/>
      <c r="EY571" s="144"/>
      <c r="EZ571" s="144"/>
      <c r="FA571" s="144"/>
      <c r="FB571" s="144"/>
      <c r="FC571" s="144"/>
      <c r="FD571" s="144"/>
      <c r="FE571" s="144"/>
      <c r="FF571" s="144"/>
      <c r="HW571" s="144"/>
      <c r="HX571" s="144"/>
      <c r="HY571" s="144"/>
      <c r="HZ571" s="144"/>
      <c r="IA571" s="144"/>
      <c r="IB571" s="144"/>
      <c r="IC571" s="144"/>
      <c r="ID571" s="144"/>
      <c r="IE571" s="144"/>
      <c r="IF571" s="144"/>
      <c r="IG571" s="144"/>
      <c r="IH571" s="144"/>
      <c r="II571" s="144"/>
      <c r="IJ571" s="144"/>
      <c r="IK571" s="144"/>
      <c r="LB571" s="144"/>
      <c r="LC571" s="144"/>
      <c r="LD571" s="144"/>
      <c r="LE571" s="144"/>
      <c r="LF571" s="144"/>
      <c r="LG571" s="144"/>
      <c r="LH571" s="144"/>
      <c r="LI571" s="144"/>
      <c r="LJ571" s="144"/>
      <c r="LK571" s="144"/>
      <c r="LL571" s="144"/>
      <c r="LM571" s="144"/>
      <c r="LN571" s="144"/>
      <c r="LO571" s="144"/>
      <c r="LP571" s="144"/>
      <c r="OG571" s="144"/>
      <c r="OH571" s="144"/>
      <c r="OI571" s="144"/>
      <c r="OJ571" s="144"/>
      <c r="OK571" s="144"/>
      <c r="OL571" s="144"/>
      <c r="OM571" s="144"/>
      <c r="ON571" s="144"/>
      <c r="OO571" s="144"/>
      <c r="OP571" s="144"/>
      <c r="OQ571" s="144"/>
      <c r="OR571" s="144"/>
      <c r="OS571" s="144"/>
      <c r="OT571" s="144"/>
      <c r="OU571" s="144"/>
    </row>
    <row r="572" spans="1:411">
      <c r="A572">
        <v>184</v>
      </c>
      <c r="B572">
        <v>1309</v>
      </c>
      <c r="C572" t="s">
        <v>85</v>
      </c>
      <c r="D572" t="s">
        <v>310</v>
      </c>
      <c r="E572" s="257" t="s">
        <v>921</v>
      </c>
      <c r="F572" t="s">
        <v>83</v>
      </c>
      <c r="G572">
        <v>3</v>
      </c>
      <c r="H572">
        <v>384.49200000000002</v>
      </c>
      <c r="I572">
        <v>381.40899999999999</v>
      </c>
      <c r="J572">
        <v>376.43200000000002</v>
      </c>
      <c r="K572">
        <v>371.04599999999999</v>
      </c>
      <c r="L572">
        <v>364.16300000000001</v>
      </c>
      <c r="M572" s="258" t="s">
        <v>1182</v>
      </c>
      <c r="N572" s="258" t="s">
        <v>1182</v>
      </c>
      <c r="O572" s="5" t="s">
        <v>2064</v>
      </c>
      <c r="BM572" s="144"/>
      <c r="BN572" s="144"/>
      <c r="BO572" s="144"/>
      <c r="BP572" s="144"/>
      <c r="BQ572" s="144"/>
      <c r="BR572" s="144"/>
      <c r="BS572" s="144"/>
      <c r="BT572" s="144"/>
      <c r="BU572" s="144"/>
      <c r="BV572" s="144"/>
      <c r="BW572" s="144"/>
      <c r="BX572" s="144"/>
      <c r="BY572" s="144"/>
      <c r="BZ572" s="144"/>
      <c r="CA572" s="144"/>
      <c r="ER572" s="144"/>
      <c r="ES572" s="144"/>
      <c r="ET572" s="144"/>
      <c r="EU572" s="144"/>
      <c r="EV572" s="144"/>
      <c r="EW572" s="144"/>
      <c r="EX572" s="144"/>
      <c r="EY572" s="144"/>
      <c r="EZ572" s="144"/>
      <c r="FA572" s="144"/>
      <c r="FB572" s="144"/>
      <c r="FC572" s="144"/>
      <c r="FD572" s="144"/>
      <c r="FE572" s="144"/>
      <c r="FF572" s="144"/>
      <c r="HW572" s="144"/>
      <c r="HX572" s="144"/>
      <c r="HY572" s="144"/>
      <c r="HZ572" s="144"/>
      <c r="IA572" s="144"/>
      <c r="IB572" s="144"/>
      <c r="IC572" s="144"/>
      <c r="ID572" s="144"/>
      <c r="IE572" s="144"/>
      <c r="IF572" s="144"/>
      <c r="IG572" s="144"/>
      <c r="IH572" s="144"/>
      <c r="II572" s="144"/>
      <c r="IJ572" s="144"/>
      <c r="IK572" s="144"/>
      <c r="LB572" s="144"/>
      <c r="LC572" s="144"/>
      <c r="LD572" s="144"/>
      <c r="LE572" s="144"/>
      <c r="LF572" s="144"/>
      <c r="LG572" s="144"/>
      <c r="LH572" s="144"/>
      <c r="LI572" s="144"/>
      <c r="LJ572" s="144"/>
      <c r="LK572" s="144"/>
      <c r="LL572" s="144"/>
      <c r="LM572" s="144"/>
      <c r="LN572" s="144"/>
      <c r="LO572" s="144"/>
      <c r="LP572" s="144"/>
      <c r="OG572" s="144"/>
      <c r="OH572" s="144"/>
      <c r="OI572" s="144"/>
      <c r="OJ572" s="144"/>
      <c r="OK572" s="144"/>
      <c r="OL572" s="144"/>
      <c r="OM572" s="144"/>
      <c r="ON572" s="144"/>
      <c r="OO572" s="144"/>
      <c r="OP572" s="144"/>
      <c r="OQ572" s="144"/>
      <c r="OR572" s="144"/>
      <c r="OS572" s="144"/>
      <c r="OT572" s="144"/>
      <c r="OU572" s="144"/>
    </row>
    <row r="573" spans="1:411">
      <c r="A573">
        <v>185</v>
      </c>
      <c r="B573">
        <v>1325</v>
      </c>
      <c r="C573" t="s">
        <v>85</v>
      </c>
      <c r="D573" t="s">
        <v>310</v>
      </c>
      <c r="E573" s="257" t="s">
        <v>851</v>
      </c>
      <c r="F573" t="s">
        <v>83</v>
      </c>
      <c r="G573">
        <v>3</v>
      </c>
      <c r="H573">
        <v>374.74700000000001</v>
      </c>
      <c r="I573">
        <v>372.14600000000002</v>
      </c>
      <c r="J573">
        <v>367.31200000000001</v>
      </c>
      <c r="K573">
        <v>362.57499999999999</v>
      </c>
      <c r="L573">
        <v>355.875</v>
      </c>
      <c r="M573" s="258" t="s">
        <v>1182</v>
      </c>
      <c r="N573" s="258" t="s">
        <v>1182</v>
      </c>
      <c r="O573" s="5" t="s">
        <v>2065</v>
      </c>
      <c r="BM573" s="144"/>
      <c r="BN573" s="144"/>
      <c r="BO573" s="144"/>
      <c r="BP573" s="144"/>
      <c r="BQ573" s="144"/>
      <c r="BR573" s="144"/>
      <c r="BS573" s="144"/>
      <c r="BT573" s="144"/>
      <c r="BU573" s="144"/>
      <c r="BV573" s="144"/>
      <c r="BW573" s="144"/>
      <c r="BX573" s="144"/>
      <c r="BY573" s="144"/>
      <c r="BZ573" s="144"/>
      <c r="CA573" s="144"/>
      <c r="ER573" s="144"/>
      <c r="ES573" s="144"/>
      <c r="ET573" s="144"/>
      <c r="EU573" s="144"/>
      <c r="EV573" s="144"/>
      <c r="EW573" s="144"/>
      <c r="EX573" s="144"/>
      <c r="EY573" s="144"/>
      <c r="EZ573" s="144"/>
      <c r="FA573" s="144"/>
      <c r="FB573" s="144"/>
      <c r="FC573" s="144"/>
      <c r="FD573" s="144"/>
      <c r="FE573" s="144"/>
      <c r="FF573" s="144"/>
      <c r="HW573" s="144"/>
      <c r="HX573" s="144"/>
      <c r="HY573" s="144"/>
      <c r="HZ573" s="144"/>
      <c r="IA573" s="144"/>
      <c r="IB573" s="144"/>
      <c r="IC573" s="144"/>
      <c r="ID573" s="144"/>
      <c r="IE573" s="144"/>
      <c r="IF573" s="144"/>
      <c r="IG573" s="144"/>
      <c r="IH573" s="144"/>
      <c r="II573" s="144"/>
      <c r="IJ573" s="144"/>
      <c r="IK573" s="144"/>
      <c r="LB573" s="144"/>
      <c r="LC573" s="144"/>
      <c r="LD573" s="144"/>
      <c r="LE573" s="144"/>
      <c r="LF573" s="144"/>
      <c r="LG573" s="144"/>
      <c r="LH573" s="144"/>
      <c r="LI573" s="144"/>
      <c r="LJ573" s="144"/>
      <c r="LK573" s="144"/>
      <c r="LL573" s="144"/>
      <c r="LM573" s="144"/>
      <c r="LN573" s="144"/>
      <c r="LO573" s="144"/>
      <c r="LP573" s="144"/>
      <c r="OG573" s="144"/>
      <c r="OH573" s="144"/>
      <c r="OI573" s="144"/>
      <c r="OJ573" s="144"/>
      <c r="OK573" s="144"/>
      <c r="OL573" s="144"/>
      <c r="OM573" s="144"/>
      <c r="ON573" s="144"/>
      <c r="OO573" s="144"/>
      <c r="OP573" s="144"/>
      <c r="OQ573" s="144"/>
      <c r="OR573" s="144"/>
      <c r="OS573" s="144"/>
      <c r="OT573" s="144"/>
      <c r="OU573" s="144"/>
    </row>
    <row r="574" spans="1:411">
      <c r="A574">
        <v>184</v>
      </c>
      <c r="B574">
        <v>1317</v>
      </c>
      <c r="C574" t="s">
        <v>85</v>
      </c>
      <c r="D574" t="s">
        <v>310</v>
      </c>
      <c r="E574" s="257" t="s">
        <v>920</v>
      </c>
      <c r="F574" t="s">
        <v>83</v>
      </c>
      <c r="G574">
        <v>3</v>
      </c>
      <c r="H574">
        <v>380.12400000000002</v>
      </c>
      <c r="I574">
        <v>377.57</v>
      </c>
      <c r="J574">
        <v>372.78100000000001</v>
      </c>
      <c r="K574">
        <v>367.346</v>
      </c>
      <c r="L574">
        <v>360.47300000000001</v>
      </c>
      <c r="M574" s="258" t="s">
        <v>1182</v>
      </c>
      <c r="N574" s="258" t="s">
        <v>1182</v>
      </c>
      <c r="O574" s="5" t="s">
        <v>2066</v>
      </c>
      <c r="BM574" s="144"/>
      <c r="BN574" s="144"/>
      <c r="BO574" s="144"/>
      <c r="BP574" s="144"/>
      <c r="BQ574" s="144"/>
      <c r="BR574" s="144"/>
      <c r="BS574" s="144"/>
      <c r="BT574" s="144"/>
      <c r="BU574" s="144"/>
      <c r="BV574" s="144"/>
      <c r="BW574" s="144"/>
      <c r="BX574" s="144"/>
      <c r="BY574" s="144"/>
      <c r="BZ574" s="144"/>
      <c r="CA574" s="144"/>
      <c r="ER574" s="144"/>
      <c r="ES574" s="144"/>
      <c r="ET574" s="144"/>
      <c r="EU574" s="144"/>
      <c r="EV574" s="144"/>
      <c r="EW574" s="144"/>
      <c r="EX574" s="144"/>
      <c r="EY574" s="144"/>
      <c r="EZ574" s="144"/>
      <c r="FA574" s="144"/>
      <c r="FB574" s="144"/>
      <c r="FC574" s="144"/>
      <c r="FD574" s="144"/>
      <c r="FE574" s="144"/>
      <c r="FF574" s="144"/>
      <c r="HW574" s="144"/>
      <c r="HX574" s="144"/>
      <c r="HY574" s="144"/>
      <c r="HZ574" s="144"/>
      <c r="IA574" s="144"/>
      <c r="IB574" s="144"/>
      <c r="IC574" s="144"/>
      <c r="ID574" s="144"/>
      <c r="IE574" s="144"/>
      <c r="IF574" s="144"/>
      <c r="IG574" s="144"/>
      <c r="IH574" s="144"/>
      <c r="II574" s="144"/>
      <c r="IJ574" s="144"/>
      <c r="IK574" s="144"/>
      <c r="LB574" s="144"/>
      <c r="LC574" s="144"/>
      <c r="LD574" s="144"/>
      <c r="LE574" s="144"/>
      <c r="LF574" s="144"/>
      <c r="LG574" s="144"/>
      <c r="LH574" s="144"/>
      <c r="LI574" s="144"/>
      <c r="LJ574" s="144"/>
      <c r="LK574" s="144"/>
      <c r="LL574" s="144"/>
      <c r="LM574" s="144"/>
      <c r="LN574" s="144"/>
      <c r="LO574" s="144"/>
      <c r="LP574" s="144"/>
      <c r="OG574" s="144"/>
      <c r="OH574" s="144"/>
      <c r="OI574" s="144"/>
      <c r="OJ574" s="144"/>
      <c r="OK574" s="144"/>
      <c r="OL574" s="144"/>
      <c r="OM574" s="144"/>
      <c r="ON574" s="144"/>
      <c r="OO574" s="144"/>
      <c r="OP574" s="144"/>
      <c r="OQ574" s="144"/>
      <c r="OR574" s="144"/>
      <c r="OS574" s="144"/>
      <c r="OT574" s="144"/>
      <c r="OU574" s="144"/>
    </row>
    <row r="575" spans="1:411">
      <c r="A575">
        <v>185</v>
      </c>
      <c r="B575">
        <v>1327</v>
      </c>
      <c r="C575" t="s">
        <v>85</v>
      </c>
      <c r="D575" t="s">
        <v>310</v>
      </c>
      <c r="E575" s="257" t="s">
        <v>904</v>
      </c>
      <c r="F575" t="s">
        <v>83</v>
      </c>
      <c r="G575">
        <v>3</v>
      </c>
      <c r="H575">
        <v>366.29399999999998</v>
      </c>
      <c r="I575">
        <v>364.32799999999997</v>
      </c>
      <c r="J575">
        <v>359.17099999999999</v>
      </c>
      <c r="K575">
        <v>354.26900000000001</v>
      </c>
      <c r="L575">
        <v>347.60700000000003</v>
      </c>
      <c r="M575" s="258" t="s">
        <v>1182</v>
      </c>
      <c r="N575" s="258" t="s">
        <v>1182</v>
      </c>
      <c r="O575" s="5" t="s">
        <v>2067</v>
      </c>
      <c r="BM575" s="144"/>
      <c r="BN575" s="144"/>
      <c r="BO575" s="144"/>
      <c r="BP575" s="144"/>
      <c r="BQ575" s="144"/>
      <c r="BR575" s="144"/>
      <c r="BS575" s="144"/>
      <c r="BT575" s="144"/>
      <c r="BU575" s="144"/>
      <c r="BV575" s="144"/>
      <c r="BW575" s="144"/>
      <c r="BX575" s="144"/>
      <c r="BY575" s="144"/>
      <c r="BZ575" s="144"/>
      <c r="CA575" s="144"/>
      <c r="ER575" s="144"/>
      <c r="ES575" s="144"/>
      <c r="ET575" s="144"/>
      <c r="EU575" s="144"/>
      <c r="EV575" s="144"/>
      <c r="EW575" s="144"/>
      <c r="EX575" s="144"/>
      <c r="EY575" s="144"/>
      <c r="EZ575" s="144"/>
      <c r="FA575" s="144"/>
      <c r="FB575" s="144"/>
      <c r="FC575" s="144"/>
      <c r="FD575" s="144"/>
      <c r="FE575" s="144"/>
      <c r="FF575" s="144"/>
      <c r="HW575" s="144"/>
      <c r="HX575" s="144"/>
      <c r="HY575" s="144"/>
      <c r="HZ575" s="144"/>
      <c r="IA575" s="144"/>
      <c r="IB575" s="144"/>
      <c r="IC575" s="144"/>
      <c r="ID575" s="144"/>
      <c r="IE575" s="144"/>
      <c r="IF575" s="144"/>
      <c r="IG575" s="144"/>
      <c r="IH575" s="144"/>
      <c r="II575" s="144"/>
      <c r="IJ575" s="144"/>
      <c r="IK575" s="144"/>
      <c r="LB575" s="144"/>
      <c r="LC575" s="144"/>
      <c r="LD575" s="144"/>
      <c r="LE575" s="144"/>
      <c r="LF575" s="144"/>
      <c r="LG575" s="144"/>
      <c r="LH575" s="144"/>
      <c r="LI575" s="144"/>
      <c r="LJ575" s="144"/>
      <c r="LK575" s="144"/>
      <c r="LL575" s="144"/>
      <c r="LM575" s="144"/>
      <c r="LN575" s="144"/>
      <c r="LO575" s="144"/>
      <c r="LP575" s="144"/>
      <c r="OG575" s="144"/>
      <c r="OH575" s="144"/>
      <c r="OI575" s="144"/>
      <c r="OJ575" s="144"/>
      <c r="OK575" s="144"/>
      <c r="OL575" s="144"/>
      <c r="OM575" s="144"/>
      <c r="ON575" s="144"/>
      <c r="OO575" s="144"/>
      <c r="OP575" s="144"/>
      <c r="OQ575" s="144"/>
      <c r="OR575" s="144"/>
      <c r="OS575" s="144"/>
      <c r="OT575" s="144"/>
      <c r="OU575" s="144"/>
    </row>
    <row r="576" spans="1:411">
      <c r="A576">
        <v>185</v>
      </c>
      <c r="B576">
        <v>1328</v>
      </c>
      <c r="C576" t="s">
        <v>85</v>
      </c>
      <c r="D576" t="s">
        <v>310</v>
      </c>
      <c r="E576" s="257" t="s">
        <v>905</v>
      </c>
      <c r="F576" t="s">
        <v>83</v>
      </c>
      <c r="G576">
        <v>3</v>
      </c>
      <c r="H576">
        <v>363.87799999999999</v>
      </c>
      <c r="I576">
        <v>361.71800000000002</v>
      </c>
      <c r="J576">
        <v>356.61099999999999</v>
      </c>
      <c r="K576">
        <v>351.89400000000001</v>
      </c>
      <c r="L576">
        <v>345.017</v>
      </c>
      <c r="M576" s="258" t="s">
        <v>1182</v>
      </c>
      <c r="N576" s="258" t="s">
        <v>1182</v>
      </c>
      <c r="O576" s="5" t="s">
        <v>2068</v>
      </c>
      <c r="BM576" s="144"/>
      <c r="BN576" s="144"/>
      <c r="BO576" s="144"/>
      <c r="BP576" s="144"/>
      <c r="BQ576" s="144"/>
      <c r="BR576" s="144"/>
      <c r="BS576" s="144"/>
      <c r="BT576" s="144"/>
      <c r="BU576" s="144"/>
      <c r="BV576" s="144"/>
      <c r="BW576" s="144"/>
      <c r="BX576" s="144"/>
      <c r="BY576" s="144"/>
      <c r="BZ576" s="144"/>
      <c r="CA576" s="144"/>
      <c r="ER576" s="144"/>
      <c r="ES576" s="144"/>
      <c r="ET576" s="144"/>
      <c r="EU576" s="144"/>
      <c r="EV576" s="144"/>
      <c r="EW576" s="144"/>
      <c r="EX576" s="144"/>
      <c r="EY576" s="144"/>
      <c r="EZ576" s="144"/>
      <c r="FA576" s="144"/>
      <c r="FB576" s="144"/>
      <c r="FC576" s="144"/>
      <c r="FD576" s="144"/>
      <c r="FE576" s="144"/>
      <c r="FF576" s="144"/>
      <c r="HW576" s="144"/>
      <c r="HX576" s="144"/>
      <c r="HY576" s="144"/>
      <c r="HZ576" s="144"/>
      <c r="IA576" s="144"/>
      <c r="IB576" s="144"/>
      <c r="IC576" s="144"/>
      <c r="ID576" s="144"/>
      <c r="IE576" s="144"/>
      <c r="IF576" s="144"/>
      <c r="IG576" s="144"/>
      <c r="IH576" s="144"/>
      <c r="II576" s="144"/>
      <c r="IJ576" s="144"/>
      <c r="IK576" s="144"/>
      <c r="LB576" s="144"/>
      <c r="LC576" s="144"/>
      <c r="LD576" s="144"/>
      <c r="LE576" s="144"/>
      <c r="LF576" s="144"/>
      <c r="LG576" s="144"/>
      <c r="LH576" s="144"/>
      <c r="LI576" s="144"/>
      <c r="LJ576" s="144"/>
      <c r="LK576" s="144"/>
      <c r="LL576" s="144"/>
      <c r="LM576" s="144"/>
      <c r="LN576" s="144"/>
      <c r="LO576" s="144"/>
      <c r="LP576" s="144"/>
      <c r="OG576" s="144"/>
      <c r="OH576" s="144"/>
      <c r="OI576" s="144"/>
      <c r="OJ576" s="144"/>
      <c r="OK576" s="144"/>
      <c r="OL576" s="144"/>
      <c r="OM576" s="144"/>
      <c r="ON576" s="144"/>
      <c r="OO576" s="144"/>
      <c r="OP576" s="144"/>
      <c r="OQ576" s="144"/>
      <c r="OR576" s="144"/>
      <c r="OS576" s="144"/>
      <c r="OT576" s="144"/>
      <c r="OU576" s="144"/>
    </row>
    <row r="577" spans="1:411">
      <c r="A577">
        <v>183</v>
      </c>
      <c r="B577">
        <v>1334</v>
      </c>
      <c r="C577" t="s">
        <v>85</v>
      </c>
      <c r="D577" t="s">
        <v>310</v>
      </c>
      <c r="E577" s="257" t="s">
        <v>121</v>
      </c>
      <c r="F577" t="s">
        <v>84</v>
      </c>
      <c r="G577">
        <v>3</v>
      </c>
      <c r="H577">
        <v>402.53</v>
      </c>
      <c r="I577">
        <v>399.96499999999997</v>
      </c>
      <c r="J577">
        <v>394.84500000000003</v>
      </c>
      <c r="K577">
        <v>389.58499999999998</v>
      </c>
      <c r="L577">
        <v>383.26499999999999</v>
      </c>
      <c r="M577" s="258" t="s">
        <v>1182</v>
      </c>
      <c r="N577" s="258" t="s">
        <v>1182</v>
      </c>
      <c r="O577" s="5" t="s">
        <v>2069</v>
      </c>
      <c r="BM577" s="144"/>
      <c r="BN577" s="144"/>
      <c r="BO577" s="144"/>
      <c r="BP577" s="144"/>
      <c r="BQ577" s="144"/>
      <c r="BR577" s="144"/>
      <c r="BS577" s="144"/>
      <c r="BT577" s="144"/>
      <c r="BU577" s="144"/>
      <c r="BV577" s="144"/>
      <c r="BW577" s="144"/>
      <c r="BX577" s="144"/>
      <c r="BY577" s="144"/>
      <c r="BZ577" s="144"/>
      <c r="CA577" s="144"/>
      <c r="ER577" s="144"/>
      <c r="ES577" s="144"/>
      <c r="ET577" s="144"/>
      <c r="EU577" s="144"/>
      <c r="EV577" s="144"/>
      <c r="EW577" s="144"/>
      <c r="EX577" s="144"/>
      <c r="EY577" s="144"/>
      <c r="EZ577" s="144"/>
      <c r="FA577" s="144"/>
      <c r="FB577" s="144"/>
      <c r="FC577" s="144"/>
      <c r="FD577" s="144"/>
      <c r="FE577" s="144"/>
      <c r="FF577" s="144"/>
      <c r="HW577" s="144"/>
      <c r="HX577" s="144"/>
      <c r="HY577" s="144"/>
      <c r="HZ577" s="144"/>
      <c r="IA577" s="144"/>
      <c r="IB577" s="144"/>
      <c r="IC577" s="144"/>
      <c r="ID577" s="144"/>
      <c r="IE577" s="144"/>
      <c r="IF577" s="144"/>
      <c r="IG577" s="144"/>
      <c r="IH577" s="144"/>
      <c r="II577" s="144"/>
      <c r="IJ577" s="144"/>
      <c r="IK577" s="144"/>
      <c r="LB577" s="144"/>
      <c r="LC577" s="144"/>
      <c r="LD577" s="144"/>
      <c r="LE577" s="144"/>
      <c r="LF577" s="144"/>
      <c r="LG577" s="144"/>
      <c r="LH577" s="144"/>
      <c r="LI577" s="144"/>
      <c r="LJ577" s="144"/>
      <c r="LK577" s="144"/>
      <c r="LL577" s="144"/>
      <c r="LM577" s="144"/>
      <c r="LN577" s="144"/>
      <c r="LO577" s="144"/>
      <c r="LP577" s="144"/>
      <c r="OG577" s="144"/>
      <c r="OH577" s="144"/>
      <c r="OI577" s="144"/>
      <c r="OJ577" s="144"/>
      <c r="OK577" s="144"/>
      <c r="OL577" s="144"/>
      <c r="OM577" s="144"/>
      <c r="ON577" s="144"/>
      <c r="OO577" s="144"/>
      <c r="OP577" s="144"/>
      <c r="OQ577" s="144"/>
      <c r="OR577" s="144"/>
      <c r="OS577" s="144"/>
      <c r="OT577" s="144"/>
      <c r="OU577" s="144"/>
    </row>
    <row r="578" spans="1:411">
      <c r="A578">
        <v>183</v>
      </c>
      <c r="B578">
        <v>1337</v>
      </c>
      <c r="C578" t="s">
        <v>85</v>
      </c>
      <c r="D578" t="s">
        <v>310</v>
      </c>
      <c r="E578" s="257" t="s">
        <v>930</v>
      </c>
      <c r="F578" t="s">
        <v>84</v>
      </c>
      <c r="G578">
        <v>3</v>
      </c>
      <c r="H578">
        <v>395.57</v>
      </c>
      <c r="I578">
        <v>392.89</v>
      </c>
      <c r="J578">
        <v>388.56</v>
      </c>
      <c r="K578">
        <v>383.26499999999999</v>
      </c>
      <c r="L578">
        <v>377.255</v>
      </c>
      <c r="M578" s="258" t="s">
        <v>1182</v>
      </c>
      <c r="N578" s="258" t="s">
        <v>1182</v>
      </c>
      <c r="O578" s="5" t="s">
        <v>2070</v>
      </c>
      <c r="BM578" s="144"/>
      <c r="BN578" s="144"/>
      <c r="BO578" s="144"/>
      <c r="BP578" s="144"/>
      <c r="BQ578" s="144"/>
      <c r="BR578" s="144"/>
      <c r="BS578" s="144"/>
      <c r="BT578" s="144"/>
      <c r="BU578" s="144"/>
      <c r="BV578" s="144"/>
      <c r="BW578" s="144"/>
      <c r="BX578" s="144"/>
      <c r="BY578" s="144"/>
      <c r="BZ578" s="144"/>
      <c r="CA578" s="144"/>
      <c r="ER578" s="144"/>
      <c r="ES578" s="144"/>
      <c r="ET578" s="144"/>
      <c r="EU578" s="144"/>
      <c r="EV578" s="144"/>
      <c r="EW578" s="144"/>
      <c r="EX578" s="144"/>
      <c r="EY578" s="144"/>
      <c r="EZ578" s="144"/>
      <c r="FA578" s="144"/>
      <c r="FB578" s="144"/>
      <c r="FC578" s="144"/>
      <c r="FD578" s="144"/>
      <c r="FE578" s="144"/>
      <c r="FF578" s="144"/>
      <c r="HW578" s="144"/>
      <c r="HX578" s="144"/>
      <c r="HY578" s="144"/>
      <c r="HZ578" s="144"/>
      <c r="IA578" s="144"/>
      <c r="IB578" s="144"/>
      <c r="IC578" s="144"/>
      <c r="ID578" s="144"/>
      <c r="IE578" s="144"/>
      <c r="IF578" s="144"/>
      <c r="IG578" s="144"/>
      <c r="IH578" s="144"/>
      <c r="II578" s="144"/>
      <c r="IJ578" s="144"/>
      <c r="IK578" s="144"/>
      <c r="LB578" s="144"/>
      <c r="LC578" s="144"/>
      <c r="LD578" s="144"/>
      <c r="LE578" s="144"/>
      <c r="LF578" s="144"/>
      <c r="LG578" s="144"/>
      <c r="LH578" s="144"/>
      <c r="LI578" s="144"/>
      <c r="LJ578" s="144"/>
      <c r="LK578" s="144"/>
      <c r="LL578" s="144"/>
      <c r="LM578" s="144"/>
      <c r="LN578" s="144"/>
      <c r="LO578" s="144"/>
      <c r="LP578" s="144"/>
      <c r="OG578" s="144"/>
      <c r="OH578" s="144"/>
      <c r="OI578" s="144"/>
      <c r="OJ578" s="144"/>
      <c r="OK578" s="144"/>
      <c r="OL578" s="144"/>
      <c r="OM578" s="144"/>
      <c r="ON578" s="144"/>
      <c r="OO578" s="144"/>
      <c r="OP578" s="144"/>
      <c r="OQ578" s="144"/>
      <c r="OR578" s="144"/>
      <c r="OS578" s="144"/>
      <c r="OT578" s="144"/>
      <c r="OU578" s="144"/>
    </row>
    <row r="579" spans="1:411">
      <c r="A579">
        <v>183</v>
      </c>
      <c r="B579">
        <v>1339</v>
      </c>
      <c r="C579" t="s">
        <v>85</v>
      </c>
      <c r="D579" t="s">
        <v>310</v>
      </c>
      <c r="E579" s="257" t="s">
        <v>931</v>
      </c>
      <c r="F579" t="s">
        <v>84</v>
      </c>
      <c r="G579">
        <v>3</v>
      </c>
      <c r="H579">
        <v>395.27</v>
      </c>
      <c r="I579">
        <v>392.66500000000002</v>
      </c>
      <c r="J579">
        <v>388.27</v>
      </c>
      <c r="K579">
        <v>383.125</v>
      </c>
      <c r="L579">
        <v>376.755</v>
      </c>
      <c r="M579" s="258" t="s">
        <v>1182</v>
      </c>
      <c r="N579" s="258" t="s">
        <v>1182</v>
      </c>
      <c r="O579" s="5" t="s">
        <v>2071</v>
      </c>
      <c r="BM579" s="144"/>
      <c r="BN579" s="144"/>
      <c r="BO579" s="144"/>
      <c r="BP579" s="144"/>
      <c r="BQ579" s="144"/>
      <c r="BR579" s="144"/>
      <c r="BS579" s="144"/>
      <c r="BT579" s="144"/>
      <c r="BU579" s="144"/>
      <c r="BV579" s="144"/>
      <c r="BW579" s="144"/>
      <c r="BX579" s="144"/>
      <c r="BY579" s="144"/>
      <c r="BZ579" s="144"/>
      <c r="CA579" s="144"/>
      <c r="ER579" s="144"/>
      <c r="ES579" s="144"/>
      <c r="ET579" s="144"/>
      <c r="EU579" s="144"/>
      <c r="EV579" s="144"/>
      <c r="EW579" s="144"/>
      <c r="EX579" s="144"/>
      <c r="EY579" s="144"/>
      <c r="EZ579" s="144"/>
      <c r="FA579" s="144"/>
      <c r="FB579" s="144"/>
      <c r="FC579" s="144"/>
      <c r="FD579" s="144"/>
      <c r="FE579" s="144"/>
      <c r="FF579" s="144"/>
      <c r="HW579" s="144"/>
      <c r="HX579" s="144"/>
      <c r="HY579" s="144"/>
      <c r="HZ579" s="144"/>
      <c r="IA579" s="144"/>
      <c r="IB579" s="144"/>
      <c r="IC579" s="144"/>
      <c r="ID579" s="144"/>
      <c r="IE579" s="144"/>
      <c r="IF579" s="144"/>
      <c r="IG579" s="144"/>
      <c r="IH579" s="144"/>
      <c r="II579" s="144"/>
      <c r="IJ579" s="144"/>
      <c r="IK579" s="144"/>
      <c r="LB579" s="144"/>
      <c r="LC579" s="144"/>
      <c r="LD579" s="144"/>
      <c r="LE579" s="144"/>
      <c r="LF579" s="144"/>
      <c r="LG579" s="144"/>
      <c r="LH579" s="144"/>
      <c r="LI579" s="144"/>
      <c r="LJ579" s="144"/>
      <c r="LK579" s="144"/>
      <c r="LL579" s="144"/>
      <c r="LM579" s="144"/>
      <c r="LN579" s="144"/>
      <c r="LO579" s="144"/>
      <c r="LP579" s="144"/>
      <c r="OG579" s="144"/>
      <c r="OH579" s="144"/>
      <c r="OI579" s="144"/>
      <c r="OJ579" s="144"/>
      <c r="OK579" s="144"/>
      <c r="OL579" s="144"/>
      <c r="OM579" s="144"/>
      <c r="ON579" s="144"/>
      <c r="OO579" s="144"/>
      <c r="OP579" s="144"/>
      <c r="OQ579" s="144"/>
      <c r="OR579" s="144"/>
      <c r="OS579" s="144"/>
      <c r="OT579" s="144"/>
      <c r="OU579" s="144"/>
    </row>
    <row r="580" spans="1:411">
      <c r="A580">
        <v>183</v>
      </c>
      <c r="B580">
        <v>1340</v>
      </c>
      <c r="C580" t="s">
        <v>85</v>
      </c>
      <c r="D580" t="s">
        <v>310</v>
      </c>
      <c r="E580" s="257" t="s">
        <v>928</v>
      </c>
      <c r="F580" t="s">
        <v>84</v>
      </c>
      <c r="G580">
        <v>3</v>
      </c>
      <c r="H580">
        <v>394.63</v>
      </c>
      <c r="I580">
        <v>391.99</v>
      </c>
      <c r="J580">
        <v>387.69499999999999</v>
      </c>
      <c r="K580">
        <v>382.375</v>
      </c>
      <c r="L580">
        <v>376.20499999999998</v>
      </c>
      <c r="M580" s="258" t="s">
        <v>1182</v>
      </c>
      <c r="N580" s="258" t="s">
        <v>1182</v>
      </c>
      <c r="O580" s="5" t="s">
        <v>2072</v>
      </c>
      <c r="BM580" s="144"/>
      <c r="BN580" s="144"/>
      <c r="BO580" s="144"/>
      <c r="BP580" s="144"/>
      <c r="BQ580" s="144"/>
      <c r="BR580" s="144"/>
      <c r="BS580" s="144"/>
      <c r="BT580" s="144"/>
      <c r="BU580" s="144"/>
      <c r="BV580" s="144"/>
      <c r="BW580" s="144"/>
      <c r="BX580" s="144"/>
      <c r="BY580" s="144"/>
      <c r="BZ580" s="144"/>
      <c r="CA580" s="144"/>
      <c r="ER580" s="144"/>
      <c r="ES580" s="144"/>
      <c r="ET580" s="144"/>
      <c r="EU580" s="144"/>
      <c r="EV580" s="144"/>
      <c r="EW580" s="144"/>
      <c r="EX580" s="144"/>
      <c r="EY580" s="144"/>
      <c r="EZ580" s="144"/>
      <c r="FA580" s="144"/>
      <c r="FB580" s="144"/>
      <c r="FC580" s="144"/>
      <c r="FD580" s="144"/>
      <c r="FE580" s="144"/>
      <c r="FF580" s="144"/>
      <c r="HW580" s="144"/>
      <c r="HX580" s="144"/>
      <c r="HY580" s="144"/>
      <c r="HZ580" s="144"/>
      <c r="IA580" s="144"/>
      <c r="IB580" s="144"/>
      <c r="IC580" s="144"/>
      <c r="ID580" s="144"/>
      <c r="IE580" s="144"/>
      <c r="IF580" s="144"/>
      <c r="IG580" s="144"/>
      <c r="IH580" s="144"/>
      <c r="II580" s="144"/>
      <c r="IJ580" s="144"/>
      <c r="IK580" s="144"/>
      <c r="LB580" s="144"/>
      <c r="LC580" s="144"/>
      <c r="LD580" s="144"/>
      <c r="LE580" s="144"/>
      <c r="LF580" s="144"/>
      <c r="LG580" s="144"/>
      <c r="LH580" s="144"/>
      <c r="LI580" s="144"/>
      <c r="LJ580" s="144"/>
      <c r="LK580" s="144"/>
      <c r="LL580" s="144"/>
      <c r="LM580" s="144"/>
      <c r="LN580" s="144"/>
      <c r="LO580" s="144"/>
      <c r="LP580" s="144"/>
      <c r="OG580" s="144"/>
      <c r="OH580" s="144"/>
      <c r="OI580" s="144"/>
      <c r="OJ580" s="144"/>
      <c r="OK580" s="144"/>
      <c r="OL580" s="144"/>
      <c r="OM580" s="144"/>
      <c r="ON580" s="144"/>
      <c r="OO580" s="144"/>
      <c r="OP580" s="144"/>
      <c r="OQ580" s="144"/>
      <c r="OR580" s="144"/>
      <c r="OS580" s="144"/>
      <c r="OT580" s="144"/>
      <c r="OU580" s="144"/>
    </row>
    <row r="581" spans="1:411">
      <c r="A581">
        <v>183</v>
      </c>
      <c r="B581">
        <v>1341</v>
      </c>
      <c r="C581" t="s">
        <v>85</v>
      </c>
      <c r="D581" t="s">
        <v>310</v>
      </c>
      <c r="E581" s="257" t="s">
        <v>932</v>
      </c>
      <c r="F581" t="s">
        <v>84</v>
      </c>
      <c r="G581">
        <v>3</v>
      </c>
      <c r="H581">
        <v>393.95499999999998</v>
      </c>
      <c r="I581">
        <v>391.79</v>
      </c>
      <c r="J581">
        <v>387.42</v>
      </c>
      <c r="K581">
        <v>382.1</v>
      </c>
      <c r="L581">
        <v>375.91500000000002</v>
      </c>
      <c r="M581" s="258" t="s">
        <v>1182</v>
      </c>
      <c r="N581" s="258" t="s">
        <v>1182</v>
      </c>
      <c r="O581" s="5" t="s">
        <v>2073</v>
      </c>
      <c r="BM581" s="144"/>
      <c r="BN581" s="144"/>
      <c r="BO581" s="144"/>
      <c r="BP581" s="144"/>
      <c r="BQ581" s="144"/>
      <c r="BR581" s="144"/>
      <c r="BS581" s="144"/>
      <c r="BT581" s="144"/>
      <c r="BU581" s="144"/>
      <c r="BV581" s="144"/>
      <c r="BW581" s="144"/>
      <c r="BX581" s="144"/>
      <c r="BY581" s="144"/>
      <c r="BZ581" s="144"/>
      <c r="CA581" s="144"/>
      <c r="ER581" s="144"/>
      <c r="ES581" s="144"/>
      <c r="ET581" s="144"/>
      <c r="EU581" s="144"/>
      <c r="EV581" s="144"/>
      <c r="EW581" s="144"/>
      <c r="EX581" s="144"/>
      <c r="EY581" s="144"/>
      <c r="EZ581" s="144"/>
      <c r="FA581" s="144"/>
      <c r="FB581" s="144"/>
      <c r="FC581" s="144"/>
      <c r="FD581" s="144"/>
      <c r="FE581" s="144"/>
      <c r="FF581" s="144"/>
      <c r="HW581" s="144"/>
      <c r="HX581" s="144"/>
      <c r="HY581" s="144"/>
      <c r="HZ581" s="144"/>
      <c r="IA581" s="144"/>
      <c r="IB581" s="144"/>
      <c r="IC581" s="144"/>
      <c r="ID581" s="144"/>
      <c r="IE581" s="144"/>
      <c r="IF581" s="144"/>
      <c r="IG581" s="144"/>
      <c r="IH581" s="144"/>
      <c r="II581" s="144"/>
      <c r="IJ581" s="144"/>
      <c r="IK581" s="144"/>
      <c r="LB581" s="144"/>
      <c r="LC581" s="144"/>
      <c r="LD581" s="144"/>
      <c r="LE581" s="144"/>
      <c r="LF581" s="144"/>
      <c r="LG581" s="144"/>
      <c r="LH581" s="144"/>
      <c r="LI581" s="144"/>
      <c r="LJ581" s="144"/>
      <c r="LK581" s="144"/>
      <c r="LL581" s="144"/>
      <c r="LM581" s="144"/>
      <c r="LN581" s="144"/>
      <c r="LO581" s="144"/>
      <c r="LP581" s="144"/>
      <c r="OG581" s="144"/>
      <c r="OH581" s="144"/>
      <c r="OI581" s="144"/>
      <c r="OJ581" s="144"/>
      <c r="OK581" s="144"/>
      <c r="OL581" s="144"/>
      <c r="OM581" s="144"/>
      <c r="ON581" s="144"/>
      <c r="OO581" s="144"/>
      <c r="OP581" s="144"/>
      <c r="OQ581" s="144"/>
      <c r="OR581" s="144"/>
      <c r="OS581" s="144"/>
      <c r="OT581" s="144"/>
      <c r="OU581" s="144"/>
    </row>
    <row r="582" spans="1:411">
      <c r="A582">
        <v>183</v>
      </c>
      <c r="B582">
        <v>1343</v>
      </c>
      <c r="C582" t="s">
        <v>85</v>
      </c>
      <c r="D582" t="s">
        <v>310</v>
      </c>
      <c r="E582" s="257" t="s">
        <v>195</v>
      </c>
      <c r="F582" t="s">
        <v>84</v>
      </c>
      <c r="G582">
        <v>3</v>
      </c>
      <c r="H582">
        <v>393.88</v>
      </c>
      <c r="I582">
        <v>391.71499999999997</v>
      </c>
      <c r="J582">
        <v>387.12</v>
      </c>
      <c r="K582">
        <v>382.1</v>
      </c>
      <c r="L582">
        <v>375.91500000000002</v>
      </c>
      <c r="M582" s="258" t="s">
        <v>1182</v>
      </c>
      <c r="N582" s="258" t="s">
        <v>1182</v>
      </c>
      <c r="O582" s="5" t="s">
        <v>2074</v>
      </c>
      <c r="BM582" s="144"/>
      <c r="BN582" s="144"/>
      <c r="BO582" s="144"/>
      <c r="BP582" s="144"/>
      <c r="BQ582" s="144"/>
      <c r="BR582" s="144"/>
      <c r="BS582" s="144"/>
      <c r="BT582" s="144"/>
      <c r="BU582" s="144"/>
      <c r="BV582" s="144"/>
      <c r="BW582" s="144"/>
      <c r="BX582" s="144"/>
      <c r="BY582" s="144"/>
      <c r="BZ582" s="144"/>
      <c r="CA582" s="144"/>
      <c r="ER582" s="144"/>
      <c r="ES582" s="144"/>
      <c r="ET582" s="144"/>
      <c r="EU582" s="144"/>
      <c r="EV582" s="144"/>
      <c r="EW582" s="144"/>
      <c r="EX582" s="144"/>
      <c r="EY582" s="144"/>
      <c r="EZ582" s="144"/>
      <c r="FA582" s="144"/>
      <c r="FB582" s="144"/>
      <c r="FC582" s="144"/>
      <c r="FD582" s="144"/>
      <c r="FE582" s="144"/>
      <c r="FF582" s="144"/>
      <c r="HW582" s="144"/>
      <c r="HX582" s="144"/>
      <c r="HY582" s="144"/>
      <c r="HZ582" s="144"/>
      <c r="IA582" s="144"/>
      <c r="IB582" s="144"/>
      <c r="IC582" s="144"/>
      <c r="ID582" s="144"/>
      <c r="IE582" s="144"/>
      <c r="IF582" s="144"/>
      <c r="IG582" s="144"/>
      <c r="IH582" s="144"/>
      <c r="II582" s="144"/>
      <c r="IJ582" s="144"/>
      <c r="IK582" s="144"/>
      <c r="LB582" s="144"/>
      <c r="LC582" s="144"/>
      <c r="LD582" s="144"/>
      <c r="LE582" s="144"/>
      <c r="LF582" s="144"/>
      <c r="LG582" s="144"/>
      <c r="LH582" s="144"/>
      <c r="LI582" s="144"/>
      <c r="LJ582" s="144"/>
      <c r="LK582" s="144"/>
      <c r="LL582" s="144"/>
      <c r="LM582" s="144"/>
      <c r="LN582" s="144"/>
      <c r="LO582" s="144"/>
      <c r="LP582" s="144"/>
      <c r="OG582" s="144"/>
      <c r="OH582" s="144"/>
      <c r="OI582" s="144"/>
      <c r="OJ582" s="144"/>
      <c r="OK582" s="144"/>
      <c r="OL582" s="144"/>
      <c r="OM582" s="144"/>
      <c r="ON582" s="144"/>
      <c r="OO582" s="144"/>
      <c r="OP582" s="144"/>
      <c r="OQ582" s="144"/>
      <c r="OR582" s="144"/>
      <c r="OS582" s="144"/>
      <c r="OT582" s="144"/>
      <c r="OU582" s="144"/>
    </row>
    <row r="583" spans="1:411">
      <c r="A583">
        <v>183</v>
      </c>
      <c r="B583">
        <v>1344</v>
      </c>
      <c r="C583" t="s">
        <v>85</v>
      </c>
      <c r="D583" t="s">
        <v>310</v>
      </c>
      <c r="E583" s="257" t="s">
        <v>373</v>
      </c>
      <c r="F583" t="s">
        <v>84</v>
      </c>
      <c r="G583">
        <v>3</v>
      </c>
      <c r="H583">
        <v>393.53</v>
      </c>
      <c r="I583">
        <v>391.125</v>
      </c>
      <c r="J583">
        <v>386.77</v>
      </c>
      <c r="K583">
        <v>381.82499999999999</v>
      </c>
      <c r="L583">
        <v>375.59</v>
      </c>
      <c r="M583" s="258" t="s">
        <v>1182</v>
      </c>
      <c r="N583" s="258" t="s">
        <v>1182</v>
      </c>
      <c r="O583" s="5" t="s">
        <v>2075</v>
      </c>
      <c r="BM583" s="144"/>
      <c r="BN583" s="144"/>
      <c r="BO583" s="144"/>
      <c r="BP583" s="144"/>
      <c r="BQ583" s="144"/>
      <c r="BR583" s="144"/>
      <c r="BS583" s="144"/>
      <c r="BT583" s="144"/>
      <c r="BU583" s="144"/>
      <c r="BV583" s="144"/>
      <c r="BW583" s="144"/>
      <c r="BX583" s="144"/>
      <c r="BY583" s="144"/>
      <c r="BZ583" s="144"/>
      <c r="CA583" s="144"/>
      <c r="ER583" s="144"/>
      <c r="ES583" s="144"/>
      <c r="ET583" s="144"/>
      <c r="EU583" s="144"/>
      <c r="EV583" s="144"/>
      <c r="EW583" s="144"/>
      <c r="EX583" s="144"/>
      <c r="EY583" s="144"/>
      <c r="EZ583" s="144"/>
      <c r="FA583" s="144"/>
      <c r="FB583" s="144"/>
      <c r="FC583" s="144"/>
      <c r="FD583" s="144"/>
      <c r="FE583" s="144"/>
      <c r="FF583" s="144"/>
      <c r="HW583" s="144"/>
      <c r="HX583" s="144"/>
      <c r="HY583" s="144"/>
      <c r="HZ583" s="144"/>
      <c r="IA583" s="144"/>
      <c r="IB583" s="144"/>
      <c r="IC583" s="144"/>
      <c r="ID583" s="144"/>
      <c r="IE583" s="144"/>
      <c r="IF583" s="144"/>
      <c r="IG583" s="144"/>
      <c r="IH583" s="144"/>
      <c r="II583" s="144"/>
      <c r="IJ583" s="144"/>
      <c r="IK583" s="144"/>
      <c r="LB583" s="144"/>
      <c r="LC583" s="144"/>
      <c r="LD583" s="144"/>
      <c r="LE583" s="144"/>
      <c r="LF583" s="144"/>
      <c r="LG583" s="144"/>
      <c r="LH583" s="144"/>
      <c r="LI583" s="144"/>
      <c r="LJ583" s="144"/>
      <c r="LK583" s="144"/>
      <c r="LL583" s="144"/>
      <c r="LM583" s="144"/>
      <c r="LN583" s="144"/>
      <c r="LO583" s="144"/>
      <c r="LP583" s="144"/>
      <c r="OG583" s="144"/>
      <c r="OH583" s="144"/>
      <c r="OI583" s="144"/>
      <c r="OJ583" s="144"/>
      <c r="OK583" s="144"/>
      <c r="OL583" s="144"/>
      <c r="OM583" s="144"/>
      <c r="ON583" s="144"/>
      <c r="OO583" s="144"/>
      <c r="OP583" s="144"/>
      <c r="OQ583" s="144"/>
      <c r="OR583" s="144"/>
      <c r="OS583" s="144"/>
      <c r="OT583" s="144"/>
      <c r="OU583" s="144"/>
    </row>
    <row r="584" spans="1:411">
      <c r="A584">
        <v>183</v>
      </c>
      <c r="B584">
        <v>1345</v>
      </c>
      <c r="C584" t="s">
        <v>85</v>
      </c>
      <c r="D584" t="s">
        <v>310</v>
      </c>
      <c r="E584" s="257" t="s">
        <v>665</v>
      </c>
      <c r="F584" t="s">
        <v>84</v>
      </c>
      <c r="G584">
        <v>3</v>
      </c>
      <c r="H584">
        <v>391.71499999999997</v>
      </c>
      <c r="I584">
        <v>389.08499999999998</v>
      </c>
      <c r="J584">
        <v>384.61500000000001</v>
      </c>
      <c r="K584">
        <v>379.67</v>
      </c>
      <c r="L584">
        <v>373.67500000000001</v>
      </c>
      <c r="M584" s="258" t="s">
        <v>1182</v>
      </c>
      <c r="N584" s="258" t="s">
        <v>1182</v>
      </c>
      <c r="O584" s="5" t="s">
        <v>2076</v>
      </c>
      <c r="BM584" s="144"/>
      <c r="BN584" s="144"/>
      <c r="BO584" s="144"/>
      <c r="BP584" s="144"/>
      <c r="BQ584" s="144"/>
      <c r="BR584" s="144"/>
      <c r="BS584" s="144"/>
      <c r="BT584" s="144"/>
      <c r="BU584" s="144"/>
      <c r="BV584" s="144"/>
      <c r="BW584" s="144"/>
      <c r="BX584" s="144"/>
      <c r="BY584" s="144"/>
      <c r="BZ584" s="144"/>
      <c r="CA584" s="144"/>
      <c r="ER584" s="144"/>
      <c r="ES584" s="144"/>
      <c r="ET584" s="144"/>
      <c r="EU584" s="144"/>
      <c r="EV584" s="144"/>
      <c r="EW584" s="144"/>
      <c r="EX584" s="144"/>
      <c r="EY584" s="144"/>
      <c r="EZ584" s="144"/>
      <c r="FA584" s="144"/>
      <c r="FB584" s="144"/>
      <c r="FC584" s="144"/>
      <c r="FD584" s="144"/>
      <c r="FE584" s="144"/>
      <c r="FF584" s="144"/>
      <c r="HW584" s="144"/>
      <c r="HX584" s="144"/>
      <c r="HY584" s="144"/>
      <c r="HZ584" s="144"/>
      <c r="IA584" s="144"/>
      <c r="IB584" s="144"/>
      <c r="IC584" s="144"/>
      <c r="ID584" s="144"/>
      <c r="IE584" s="144"/>
      <c r="IF584" s="144"/>
      <c r="IG584" s="144"/>
      <c r="IH584" s="144"/>
      <c r="II584" s="144"/>
      <c r="IJ584" s="144"/>
      <c r="IK584" s="144"/>
      <c r="LB584" s="144"/>
      <c r="LC584" s="144"/>
      <c r="LD584" s="144"/>
      <c r="LE584" s="144"/>
      <c r="LF584" s="144"/>
      <c r="LG584" s="144"/>
      <c r="LH584" s="144"/>
      <c r="LI584" s="144"/>
      <c r="LJ584" s="144"/>
      <c r="LK584" s="144"/>
      <c r="LL584" s="144"/>
      <c r="LM584" s="144"/>
      <c r="LN584" s="144"/>
      <c r="LO584" s="144"/>
      <c r="LP584" s="144"/>
      <c r="OG584" s="144"/>
      <c r="OH584" s="144"/>
      <c r="OI584" s="144"/>
      <c r="OJ584" s="144"/>
      <c r="OK584" s="144"/>
      <c r="OL584" s="144"/>
      <c r="OM584" s="144"/>
      <c r="ON584" s="144"/>
      <c r="OO584" s="144"/>
      <c r="OP584" s="144"/>
      <c r="OQ584" s="144"/>
      <c r="OR584" s="144"/>
      <c r="OS584" s="144"/>
      <c r="OT584" s="144"/>
      <c r="OU584" s="144"/>
    </row>
    <row r="585" spans="1:411">
      <c r="A585">
        <v>183</v>
      </c>
      <c r="B585">
        <v>1347</v>
      </c>
      <c r="C585" t="s">
        <v>85</v>
      </c>
      <c r="D585" t="s">
        <v>310</v>
      </c>
      <c r="E585" s="257" t="s">
        <v>374</v>
      </c>
      <c r="F585" t="s">
        <v>84</v>
      </c>
      <c r="G585">
        <v>3</v>
      </c>
      <c r="H585">
        <v>387.84500000000003</v>
      </c>
      <c r="I585">
        <v>385.48</v>
      </c>
      <c r="J585">
        <v>380.81</v>
      </c>
      <c r="K585">
        <v>375.91500000000002</v>
      </c>
      <c r="L585">
        <v>370.47</v>
      </c>
      <c r="M585" s="258" t="s">
        <v>1182</v>
      </c>
      <c r="N585" s="258" t="s">
        <v>1182</v>
      </c>
      <c r="O585" s="5" t="s">
        <v>2077</v>
      </c>
      <c r="BM585" s="144"/>
      <c r="BN585" s="144"/>
      <c r="BO585" s="144"/>
      <c r="BP585" s="144"/>
      <c r="BQ585" s="144"/>
      <c r="BR585" s="144"/>
      <c r="BS585" s="144"/>
      <c r="BT585" s="144"/>
      <c r="BU585" s="144"/>
      <c r="BV585" s="144"/>
      <c r="BW585" s="144"/>
      <c r="BX585" s="144"/>
      <c r="BY585" s="144"/>
      <c r="BZ585" s="144"/>
      <c r="CA585" s="144"/>
      <c r="ER585" s="144"/>
      <c r="ES585" s="144"/>
      <c r="ET585" s="144"/>
      <c r="EU585" s="144"/>
      <c r="EV585" s="144"/>
      <c r="EW585" s="144"/>
      <c r="EX585" s="144"/>
      <c r="EY585" s="144"/>
      <c r="EZ585" s="144"/>
      <c r="FA585" s="144"/>
      <c r="FB585" s="144"/>
      <c r="FC585" s="144"/>
      <c r="FD585" s="144"/>
      <c r="FE585" s="144"/>
      <c r="FF585" s="144"/>
      <c r="HW585" s="144"/>
      <c r="HX585" s="144"/>
      <c r="HY585" s="144"/>
      <c r="HZ585" s="144"/>
      <c r="IA585" s="144"/>
      <c r="IB585" s="144"/>
      <c r="IC585" s="144"/>
      <c r="ID585" s="144"/>
      <c r="IE585" s="144"/>
      <c r="IF585" s="144"/>
      <c r="IG585" s="144"/>
      <c r="IH585" s="144"/>
      <c r="II585" s="144"/>
      <c r="IJ585" s="144"/>
      <c r="IK585" s="144"/>
      <c r="LB585" s="144"/>
      <c r="LC585" s="144"/>
      <c r="LD585" s="144"/>
      <c r="LE585" s="144"/>
      <c r="LF585" s="144"/>
      <c r="LG585" s="144"/>
      <c r="LH585" s="144"/>
      <c r="LI585" s="144"/>
      <c r="LJ585" s="144"/>
      <c r="LK585" s="144"/>
      <c r="LL585" s="144"/>
      <c r="LM585" s="144"/>
      <c r="LN585" s="144"/>
      <c r="LO585" s="144"/>
      <c r="LP585" s="144"/>
      <c r="OG585" s="144"/>
      <c r="OH585" s="144"/>
      <c r="OI585" s="144"/>
      <c r="OJ585" s="144"/>
      <c r="OK585" s="144"/>
      <c r="OL585" s="144"/>
      <c r="OM585" s="144"/>
      <c r="ON585" s="144"/>
      <c r="OO585" s="144"/>
      <c r="OP585" s="144"/>
      <c r="OQ585" s="144"/>
      <c r="OR585" s="144"/>
      <c r="OS585" s="144"/>
      <c r="OT585" s="144"/>
      <c r="OU585" s="144"/>
    </row>
    <row r="586" spans="1:411">
      <c r="A586">
        <v>183</v>
      </c>
      <c r="B586">
        <v>1349</v>
      </c>
      <c r="C586" t="s">
        <v>85</v>
      </c>
      <c r="D586" t="s">
        <v>310</v>
      </c>
      <c r="E586" s="257" t="s">
        <v>927</v>
      </c>
      <c r="F586" t="s">
        <v>84</v>
      </c>
      <c r="G586">
        <v>3</v>
      </c>
      <c r="H586">
        <v>386.45499999999998</v>
      </c>
      <c r="I586">
        <v>384.29</v>
      </c>
      <c r="J586">
        <v>379.62</v>
      </c>
      <c r="K586">
        <v>374.74</v>
      </c>
      <c r="L586">
        <v>369.13</v>
      </c>
      <c r="M586" s="258" t="s">
        <v>1182</v>
      </c>
      <c r="N586" s="258" t="s">
        <v>1182</v>
      </c>
      <c r="O586" s="5" t="s">
        <v>2078</v>
      </c>
      <c r="BM586" s="144"/>
      <c r="BN586" s="144"/>
      <c r="BO586" s="144"/>
      <c r="BP586" s="144"/>
      <c r="BQ586" s="144"/>
      <c r="BR586" s="144"/>
      <c r="BS586" s="144"/>
      <c r="BT586" s="144"/>
      <c r="BU586" s="144"/>
      <c r="BV586" s="144"/>
      <c r="BW586" s="144"/>
      <c r="BX586" s="144"/>
      <c r="BY586" s="144"/>
      <c r="BZ586" s="144"/>
      <c r="CA586" s="144"/>
      <c r="ER586" s="144"/>
      <c r="ES586" s="144"/>
      <c r="ET586" s="144"/>
      <c r="EU586" s="144"/>
      <c r="EV586" s="144"/>
      <c r="EW586" s="144"/>
      <c r="EX586" s="144"/>
      <c r="EY586" s="144"/>
      <c r="EZ586" s="144"/>
      <c r="FA586" s="144"/>
      <c r="FB586" s="144"/>
      <c r="FC586" s="144"/>
      <c r="FD586" s="144"/>
      <c r="FE586" s="144"/>
      <c r="FF586" s="144"/>
      <c r="HW586" s="144"/>
      <c r="HX586" s="144"/>
      <c r="HY586" s="144"/>
      <c r="HZ586" s="144"/>
      <c r="IA586" s="144"/>
      <c r="IB586" s="144"/>
      <c r="IC586" s="144"/>
      <c r="ID586" s="144"/>
      <c r="IE586" s="144"/>
      <c r="IF586" s="144"/>
      <c r="IG586" s="144"/>
      <c r="IH586" s="144"/>
      <c r="II586" s="144"/>
      <c r="IJ586" s="144"/>
      <c r="IK586" s="144"/>
      <c r="LB586" s="144"/>
      <c r="LC586" s="144"/>
      <c r="LD586" s="144"/>
      <c r="LE586" s="144"/>
      <c r="LF586" s="144"/>
      <c r="LG586" s="144"/>
      <c r="LH586" s="144"/>
      <c r="LI586" s="144"/>
      <c r="LJ586" s="144"/>
      <c r="LK586" s="144"/>
      <c r="LL586" s="144"/>
      <c r="LM586" s="144"/>
      <c r="LN586" s="144"/>
      <c r="LO586" s="144"/>
      <c r="LP586" s="144"/>
      <c r="OG586" s="144"/>
      <c r="OH586" s="144"/>
      <c r="OI586" s="144"/>
      <c r="OJ586" s="144"/>
      <c r="OK586" s="144"/>
      <c r="OL586" s="144"/>
      <c r="OM586" s="144"/>
      <c r="ON586" s="144"/>
      <c r="OO586" s="144"/>
      <c r="OP586" s="144"/>
      <c r="OQ586" s="144"/>
      <c r="OR586" s="144"/>
      <c r="OS586" s="144"/>
      <c r="OT586" s="144"/>
      <c r="OU586" s="144"/>
    </row>
    <row r="587" spans="1:411">
      <c r="A587">
        <v>183</v>
      </c>
      <c r="B587">
        <v>1351</v>
      </c>
      <c r="C587" t="s">
        <v>85</v>
      </c>
      <c r="D587" t="s">
        <v>310</v>
      </c>
      <c r="E587" s="257" t="s">
        <v>78</v>
      </c>
      <c r="F587" t="s">
        <v>84</v>
      </c>
      <c r="G587">
        <v>3</v>
      </c>
      <c r="H587">
        <v>381.08499999999998</v>
      </c>
      <c r="I587">
        <v>378.97</v>
      </c>
      <c r="J587">
        <v>374.32499999999999</v>
      </c>
      <c r="K587">
        <v>370.29500000000002</v>
      </c>
      <c r="L587">
        <v>364.77499999999998</v>
      </c>
      <c r="M587" s="258" t="s">
        <v>1182</v>
      </c>
      <c r="N587" s="258" t="s">
        <v>1182</v>
      </c>
      <c r="O587" s="5" t="s">
        <v>2079</v>
      </c>
      <c r="BM587" s="144"/>
      <c r="BN587" s="144"/>
      <c r="BO587" s="144"/>
      <c r="BP587" s="144"/>
      <c r="BQ587" s="144"/>
      <c r="BR587" s="144"/>
      <c r="BS587" s="144"/>
      <c r="BT587" s="144"/>
      <c r="BU587" s="144"/>
      <c r="BV587" s="144"/>
      <c r="BW587" s="144"/>
      <c r="BX587" s="144"/>
      <c r="BY587" s="144"/>
      <c r="BZ587" s="144"/>
      <c r="CA587" s="144"/>
      <c r="ER587" s="144"/>
      <c r="ES587" s="144"/>
      <c r="ET587" s="144"/>
      <c r="EU587" s="144"/>
      <c r="EV587" s="144"/>
      <c r="EW587" s="144"/>
      <c r="EX587" s="144"/>
      <c r="EY587" s="144"/>
      <c r="EZ587" s="144"/>
      <c r="FA587" s="144"/>
      <c r="FB587" s="144"/>
      <c r="FC587" s="144"/>
      <c r="FD587" s="144"/>
      <c r="FE587" s="144"/>
      <c r="FF587" s="144"/>
      <c r="HW587" s="144"/>
      <c r="HX587" s="144"/>
      <c r="HY587" s="144"/>
      <c r="HZ587" s="144"/>
      <c r="IA587" s="144"/>
      <c r="IB587" s="144"/>
      <c r="IC587" s="144"/>
      <c r="ID587" s="144"/>
      <c r="IE587" s="144"/>
      <c r="IF587" s="144"/>
      <c r="IG587" s="144"/>
      <c r="IH587" s="144"/>
      <c r="II587" s="144"/>
      <c r="IJ587" s="144"/>
      <c r="IK587" s="144"/>
      <c r="LB587" s="144"/>
      <c r="LC587" s="144"/>
      <c r="LD587" s="144"/>
      <c r="LE587" s="144"/>
      <c r="LF587" s="144"/>
      <c r="LG587" s="144"/>
      <c r="LH587" s="144"/>
      <c r="LI587" s="144"/>
      <c r="LJ587" s="144"/>
      <c r="LK587" s="144"/>
      <c r="LL587" s="144"/>
      <c r="LM587" s="144"/>
      <c r="LN587" s="144"/>
      <c r="LO587" s="144"/>
      <c r="LP587" s="144"/>
      <c r="OG587" s="144"/>
      <c r="OH587" s="144"/>
      <c r="OI587" s="144"/>
      <c r="OJ587" s="144"/>
      <c r="OK587" s="144"/>
      <c r="OL587" s="144"/>
      <c r="OM587" s="144"/>
      <c r="ON587" s="144"/>
      <c r="OO587" s="144"/>
      <c r="OP587" s="144"/>
      <c r="OQ587" s="144"/>
      <c r="OR587" s="144"/>
      <c r="OS587" s="144"/>
      <c r="OT587" s="144"/>
      <c r="OU587" s="144"/>
    </row>
    <row r="588" spans="1:411">
      <c r="A588">
        <v>188</v>
      </c>
      <c r="B588">
        <v>1377</v>
      </c>
      <c r="C588" t="s">
        <v>85</v>
      </c>
      <c r="D588" t="s">
        <v>329</v>
      </c>
      <c r="E588" s="257" t="s">
        <v>1406</v>
      </c>
      <c r="F588" t="s">
        <v>83</v>
      </c>
      <c r="G588">
        <v>3</v>
      </c>
      <c r="H588">
        <v>886.55799999999999</v>
      </c>
      <c r="I588">
        <v>883.53700000000003</v>
      </c>
      <c r="J588">
        <v>879.16800000000001</v>
      </c>
      <c r="K588">
        <v>875.15</v>
      </c>
      <c r="L588">
        <v>861.66399999999999</v>
      </c>
      <c r="M588" s="258" t="s">
        <v>1350</v>
      </c>
      <c r="N588" s="258" t="s">
        <v>1350</v>
      </c>
      <c r="O588" s="5" t="s">
        <v>2080</v>
      </c>
      <c r="BM588" s="144"/>
      <c r="BN588" s="144"/>
      <c r="BO588" s="144"/>
      <c r="BP588" s="144"/>
      <c r="BQ588" s="144"/>
      <c r="BR588" s="144"/>
      <c r="BS588" s="144"/>
      <c r="BT588" s="144"/>
      <c r="BU588" s="144"/>
      <c r="BV588" s="144"/>
      <c r="BW588" s="144"/>
      <c r="BX588" s="144"/>
      <c r="BY588" s="144"/>
      <c r="BZ588" s="144"/>
      <c r="CA588" s="144"/>
      <c r="ER588" s="144"/>
      <c r="ES588" s="144"/>
      <c r="ET588" s="144"/>
      <c r="EU588" s="144"/>
      <c r="EV588" s="144"/>
      <c r="EW588" s="144"/>
      <c r="EX588" s="144"/>
      <c r="EY588" s="144"/>
      <c r="EZ588" s="144"/>
      <c r="FA588" s="144"/>
      <c r="FB588" s="144"/>
      <c r="FC588" s="144"/>
      <c r="FD588" s="144"/>
      <c r="FE588" s="144"/>
      <c r="FF588" s="144"/>
      <c r="HW588" s="144"/>
      <c r="HX588" s="144"/>
      <c r="HY588" s="144"/>
      <c r="HZ588" s="144"/>
      <c r="IA588" s="144"/>
      <c r="IB588" s="144"/>
      <c r="IC588" s="144"/>
      <c r="ID588" s="144"/>
      <c r="IE588" s="144"/>
      <c r="IF588" s="144"/>
      <c r="IG588" s="144"/>
      <c r="IH588" s="144"/>
      <c r="II588" s="144"/>
      <c r="IJ588" s="144"/>
      <c r="IK588" s="144"/>
      <c r="LB588" s="144"/>
      <c r="LC588" s="144"/>
      <c r="LD588" s="144"/>
      <c r="LE588" s="144"/>
      <c r="LF588" s="144"/>
      <c r="LG588" s="144"/>
      <c r="LH588" s="144"/>
      <c r="LI588" s="144"/>
      <c r="LJ588" s="144"/>
      <c r="LK588" s="144"/>
      <c r="LL588" s="144"/>
      <c r="LM588" s="144"/>
      <c r="LN588" s="144"/>
      <c r="LO588" s="144"/>
      <c r="LP588" s="144"/>
      <c r="OG588" s="144"/>
      <c r="OH588" s="144"/>
      <c r="OI588" s="144"/>
      <c r="OJ588" s="144"/>
      <c r="OK588" s="144"/>
      <c r="OL588" s="144"/>
      <c r="OM588" s="144"/>
      <c r="ON588" s="144"/>
      <c r="OO588" s="144"/>
      <c r="OP588" s="144"/>
      <c r="OQ588" s="144"/>
      <c r="OR588" s="144"/>
      <c r="OS588" s="144"/>
      <c r="OT588" s="144"/>
      <c r="OU588" s="144"/>
    </row>
    <row r="589" spans="1:411">
      <c r="A589">
        <v>188</v>
      </c>
      <c r="B589">
        <v>1379</v>
      </c>
      <c r="C589" t="s">
        <v>85</v>
      </c>
      <c r="D589" t="s">
        <v>329</v>
      </c>
      <c r="E589" s="257" t="s">
        <v>146</v>
      </c>
      <c r="F589" t="s">
        <v>83</v>
      </c>
      <c r="G589">
        <v>3</v>
      </c>
      <c r="H589">
        <v>867.97900000000004</v>
      </c>
      <c r="I589">
        <v>865.75800000000004</v>
      </c>
      <c r="J589">
        <v>860.827</v>
      </c>
      <c r="K589">
        <v>855.81</v>
      </c>
      <c r="L589">
        <v>849.56</v>
      </c>
      <c r="M589" s="258" t="s">
        <v>1350</v>
      </c>
      <c r="N589" s="258" t="s">
        <v>1350</v>
      </c>
      <c r="O589" s="5" t="s">
        <v>2081</v>
      </c>
      <c r="BM589" s="144"/>
      <c r="BN589" s="144"/>
      <c r="BO589" s="144"/>
      <c r="BP589" s="144"/>
      <c r="BQ589" s="144"/>
      <c r="BR589" s="144"/>
      <c r="BS589" s="144"/>
      <c r="BT589" s="144"/>
      <c r="BU589" s="144"/>
      <c r="BV589" s="144"/>
      <c r="BW589" s="144"/>
      <c r="BX589" s="144"/>
      <c r="BY589" s="144"/>
      <c r="BZ589" s="144"/>
      <c r="CA589" s="144"/>
      <c r="ER589" s="144"/>
      <c r="ES589" s="144"/>
      <c r="ET589" s="144"/>
      <c r="EU589" s="144"/>
      <c r="EV589" s="144"/>
      <c r="EW589" s="144"/>
      <c r="EX589" s="144"/>
      <c r="EY589" s="144"/>
      <c r="EZ589" s="144"/>
      <c r="FA589" s="144"/>
      <c r="FB589" s="144"/>
      <c r="FC589" s="144"/>
      <c r="FD589" s="144"/>
      <c r="FE589" s="144"/>
      <c r="FF589" s="144"/>
      <c r="HW589" s="144"/>
      <c r="HX589" s="144"/>
      <c r="HY589" s="144"/>
      <c r="HZ589" s="144"/>
      <c r="IA589" s="144"/>
      <c r="IB589" s="144"/>
      <c r="IC589" s="144"/>
      <c r="ID589" s="144"/>
      <c r="IE589" s="144"/>
      <c r="IF589" s="144"/>
      <c r="IG589" s="144"/>
      <c r="IH589" s="144"/>
      <c r="II589" s="144"/>
      <c r="IJ589" s="144"/>
      <c r="IK589" s="144"/>
      <c r="LB589" s="144"/>
      <c r="LC589" s="144"/>
      <c r="LD589" s="144"/>
      <c r="LE589" s="144"/>
      <c r="LF589" s="144"/>
      <c r="LG589" s="144"/>
      <c r="LH589" s="144"/>
      <c r="LI589" s="144"/>
      <c r="LJ589" s="144"/>
      <c r="LK589" s="144"/>
      <c r="LL589" s="144"/>
      <c r="LM589" s="144"/>
      <c r="LN589" s="144"/>
      <c r="LO589" s="144"/>
      <c r="LP589" s="144"/>
      <c r="OG589" s="144"/>
      <c r="OH589" s="144"/>
      <c r="OI589" s="144"/>
      <c r="OJ589" s="144"/>
      <c r="OK589" s="144"/>
      <c r="OL589" s="144"/>
      <c r="OM589" s="144"/>
      <c r="ON589" s="144"/>
      <c r="OO589" s="144"/>
      <c r="OP589" s="144"/>
      <c r="OQ589" s="144"/>
      <c r="OR589" s="144"/>
      <c r="OS589" s="144"/>
      <c r="OT589" s="144"/>
      <c r="OU589" s="144"/>
    </row>
    <row r="590" spans="1:411">
      <c r="A590">
        <v>188</v>
      </c>
      <c r="B590">
        <v>1383</v>
      </c>
      <c r="C590" t="s">
        <v>85</v>
      </c>
      <c r="D590" t="s">
        <v>329</v>
      </c>
      <c r="E590" s="257" t="s">
        <v>1407</v>
      </c>
      <c r="F590" t="s">
        <v>83</v>
      </c>
      <c r="G590">
        <v>3</v>
      </c>
      <c r="H590">
        <v>849.774</v>
      </c>
      <c r="I590">
        <v>847.58</v>
      </c>
      <c r="J590">
        <v>842.70100000000002</v>
      </c>
      <c r="K590">
        <v>838.07100000000003</v>
      </c>
      <c r="L590">
        <v>832.67100000000005</v>
      </c>
      <c r="M590" s="258" t="s">
        <v>1350</v>
      </c>
      <c r="N590" s="258" t="s">
        <v>1350</v>
      </c>
      <c r="O590" s="5" t="s">
        <v>2082</v>
      </c>
      <c r="BM590" s="144"/>
      <c r="BN590" s="144"/>
      <c r="BO590" s="144"/>
      <c r="BP590" s="144"/>
      <c r="BQ590" s="144"/>
      <c r="BR590" s="144"/>
      <c r="BS590" s="144"/>
      <c r="BT590" s="144"/>
      <c r="BU590" s="144"/>
      <c r="BV590" s="144"/>
      <c r="BW590" s="144"/>
      <c r="BX590" s="144"/>
      <c r="BY590" s="144"/>
      <c r="BZ590" s="144"/>
      <c r="CA590" s="144"/>
      <c r="ER590" s="144"/>
      <c r="ES590" s="144"/>
      <c r="ET590" s="144"/>
      <c r="EU590" s="144"/>
      <c r="EV590" s="144"/>
      <c r="EW590" s="144"/>
      <c r="EX590" s="144"/>
      <c r="EY590" s="144"/>
      <c r="EZ590" s="144"/>
      <c r="FA590" s="144"/>
      <c r="FB590" s="144"/>
      <c r="FC590" s="144"/>
      <c r="FD590" s="144"/>
      <c r="FE590" s="144"/>
      <c r="FF590" s="144"/>
      <c r="HW590" s="144"/>
      <c r="HX590" s="144"/>
      <c r="HY590" s="144"/>
      <c r="HZ590" s="144"/>
      <c r="IA590" s="144"/>
      <c r="IB590" s="144"/>
      <c r="IC590" s="144"/>
      <c r="ID590" s="144"/>
      <c r="IE590" s="144"/>
      <c r="IF590" s="144"/>
      <c r="IG590" s="144"/>
      <c r="IH590" s="144"/>
      <c r="II590" s="144"/>
      <c r="IJ590" s="144"/>
      <c r="IK590" s="144"/>
      <c r="LB590" s="144"/>
      <c r="LC590" s="144"/>
      <c r="LD590" s="144"/>
      <c r="LE590" s="144"/>
      <c r="LF590" s="144"/>
      <c r="LG590" s="144"/>
      <c r="LH590" s="144"/>
      <c r="LI590" s="144"/>
      <c r="LJ590" s="144"/>
      <c r="LK590" s="144"/>
      <c r="LL590" s="144"/>
      <c r="LM590" s="144"/>
      <c r="LN590" s="144"/>
      <c r="LO590" s="144"/>
      <c r="LP590" s="144"/>
      <c r="OG590" s="144"/>
      <c r="OH590" s="144"/>
      <c r="OI590" s="144"/>
      <c r="OJ590" s="144"/>
      <c r="OK590" s="144"/>
      <c r="OL590" s="144"/>
      <c r="OM590" s="144"/>
      <c r="ON590" s="144"/>
      <c r="OO590" s="144"/>
      <c r="OP590" s="144"/>
      <c r="OQ590" s="144"/>
      <c r="OR590" s="144"/>
      <c r="OS590" s="144"/>
      <c r="OT590" s="144"/>
      <c r="OU590" s="144"/>
    </row>
    <row r="591" spans="1:411">
      <c r="A591">
        <v>188</v>
      </c>
      <c r="B591">
        <v>1389</v>
      </c>
      <c r="C591" t="s">
        <v>85</v>
      </c>
      <c r="D591" t="s">
        <v>329</v>
      </c>
      <c r="E591" s="257" t="s">
        <v>384</v>
      </c>
      <c r="F591" t="s">
        <v>83</v>
      </c>
      <c r="G591">
        <v>3</v>
      </c>
      <c r="H591">
        <v>839.28899999999999</v>
      </c>
      <c r="I591">
        <v>837.30100000000004</v>
      </c>
      <c r="J591">
        <v>833.03200000000004</v>
      </c>
      <c r="K591">
        <v>829.18499999999995</v>
      </c>
      <c r="L591">
        <v>823.79700000000003</v>
      </c>
      <c r="M591" s="258" t="s">
        <v>1350</v>
      </c>
      <c r="N591" s="258" t="s">
        <v>1350</v>
      </c>
      <c r="O591" s="5" t="s">
        <v>2083</v>
      </c>
      <c r="BM591" s="144"/>
      <c r="BN591" s="144"/>
      <c r="BO591" s="144"/>
      <c r="BP591" s="144"/>
      <c r="BQ591" s="144"/>
      <c r="BR591" s="144"/>
      <c r="BS591" s="144"/>
      <c r="BT591" s="144"/>
      <c r="BU591" s="144"/>
      <c r="BV591" s="144"/>
      <c r="BW591" s="144"/>
      <c r="BX591" s="144"/>
      <c r="BY591" s="144"/>
      <c r="BZ591" s="144"/>
      <c r="CA591" s="144"/>
      <c r="ER591" s="144"/>
      <c r="ES591" s="144"/>
      <c r="ET591" s="144"/>
      <c r="EU591" s="144"/>
      <c r="EV591" s="144"/>
      <c r="EW591" s="144"/>
      <c r="EX591" s="144"/>
      <c r="EY591" s="144"/>
      <c r="EZ591" s="144"/>
      <c r="FA591" s="144"/>
      <c r="FB591" s="144"/>
      <c r="FC591" s="144"/>
      <c r="FD591" s="144"/>
      <c r="FE591" s="144"/>
      <c r="FF591" s="144"/>
      <c r="HW591" s="144"/>
      <c r="HX591" s="144"/>
      <c r="HY591" s="144"/>
      <c r="HZ591" s="144"/>
      <c r="IA591" s="144"/>
      <c r="IB591" s="144"/>
      <c r="IC591" s="144"/>
      <c r="ID591" s="144"/>
      <c r="IE591" s="144"/>
      <c r="IF591" s="144"/>
      <c r="IG591" s="144"/>
      <c r="IH591" s="144"/>
      <c r="II591" s="144"/>
      <c r="IJ591" s="144"/>
      <c r="IK591" s="144"/>
      <c r="LB591" s="144"/>
      <c r="LC591" s="144"/>
      <c r="LD591" s="144"/>
      <c r="LE591" s="144"/>
      <c r="LF591" s="144"/>
      <c r="LG591" s="144"/>
      <c r="LH591" s="144"/>
      <c r="LI591" s="144"/>
      <c r="LJ591" s="144"/>
      <c r="LK591" s="144"/>
      <c r="LL591" s="144"/>
      <c r="LM591" s="144"/>
      <c r="LN591" s="144"/>
      <c r="LO591" s="144"/>
      <c r="LP591" s="144"/>
      <c r="OG591" s="144"/>
      <c r="OH591" s="144"/>
      <c r="OI591" s="144"/>
      <c r="OJ591" s="144"/>
      <c r="OK591" s="144"/>
      <c r="OL591" s="144"/>
      <c r="OM591" s="144"/>
      <c r="ON591" s="144"/>
      <c r="OO591" s="144"/>
      <c r="OP591" s="144"/>
      <c r="OQ591" s="144"/>
      <c r="OR591" s="144"/>
      <c r="OS591" s="144"/>
      <c r="OT591" s="144"/>
      <c r="OU591" s="144"/>
    </row>
    <row r="592" spans="1:411">
      <c r="A592">
        <v>188</v>
      </c>
      <c r="B592">
        <v>1418</v>
      </c>
      <c r="C592" t="s">
        <v>85</v>
      </c>
      <c r="D592" t="s">
        <v>329</v>
      </c>
      <c r="E592" s="257" t="s">
        <v>934</v>
      </c>
      <c r="F592" t="s">
        <v>83</v>
      </c>
      <c r="G592">
        <v>2</v>
      </c>
      <c r="H592">
        <v>812.16700000000003</v>
      </c>
      <c r="I592">
        <v>810.15300000000002</v>
      </c>
      <c r="J592">
        <v>804.35400000000004</v>
      </c>
      <c r="K592">
        <v>800.7</v>
      </c>
      <c r="L592">
        <v>796.18299999999999</v>
      </c>
      <c r="M592" s="258" t="s">
        <v>1350</v>
      </c>
      <c r="N592" s="258" t="s">
        <v>1350</v>
      </c>
      <c r="O592" s="5" t="s">
        <v>2084</v>
      </c>
      <c r="BM592" s="144"/>
      <c r="BN592" s="144"/>
      <c r="BO592" s="144"/>
      <c r="BP592" s="144"/>
      <c r="BQ592" s="144"/>
      <c r="BR592" s="144"/>
      <c r="BS592" s="144"/>
      <c r="BT592" s="144"/>
      <c r="BU592" s="144"/>
      <c r="BV592" s="144"/>
      <c r="BW592" s="144"/>
      <c r="BX592" s="144"/>
      <c r="BY592" s="144"/>
      <c r="BZ592" s="144"/>
      <c r="CA592" s="144"/>
      <c r="ER592" s="144"/>
      <c r="ES592" s="144"/>
      <c r="ET592" s="144"/>
      <c r="EU592" s="144"/>
      <c r="EV592" s="144"/>
      <c r="EW592" s="144"/>
      <c r="EX592" s="144"/>
      <c r="EY592" s="144"/>
      <c r="EZ592" s="144"/>
      <c r="FA592" s="144"/>
      <c r="FB592" s="144"/>
      <c r="FC592" s="144"/>
      <c r="FD592" s="144"/>
      <c r="FE592" s="144"/>
      <c r="FF592" s="144"/>
      <c r="HW592" s="144"/>
      <c r="HX592" s="144"/>
      <c r="HY592" s="144"/>
      <c r="HZ592" s="144"/>
      <c r="IA592" s="144"/>
      <c r="IB592" s="144"/>
      <c r="IC592" s="144"/>
      <c r="ID592" s="144"/>
      <c r="IE592" s="144"/>
      <c r="IF592" s="144"/>
      <c r="IG592" s="144"/>
      <c r="IH592" s="144"/>
      <c r="II592" s="144"/>
      <c r="IJ592" s="144"/>
      <c r="IK592" s="144"/>
      <c r="LB592" s="144"/>
      <c r="LC592" s="144"/>
      <c r="LD592" s="144"/>
      <c r="LE592" s="144"/>
      <c r="LF592" s="144"/>
      <c r="LG592" s="144"/>
      <c r="LH592" s="144"/>
      <c r="LI592" s="144"/>
      <c r="LJ592" s="144"/>
      <c r="LK592" s="144"/>
      <c r="LL592" s="144"/>
      <c r="LM592" s="144"/>
      <c r="LN592" s="144"/>
      <c r="LO592" s="144"/>
      <c r="LP592" s="144"/>
      <c r="OG592" s="144"/>
      <c r="OH592" s="144"/>
      <c r="OI592" s="144"/>
      <c r="OJ592" s="144"/>
      <c r="OK592" s="144"/>
      <c r="OL592" s="144"/>
      <c r="OM592" s="144"/>
      <c r="ON592" s="144"/>
      <c r="OO592" s="144"/>
      <c r="OP592" s="144"/>
      <c r="OQ592" s="144"/>
      <c r="OR592" s="144"/>
      <c r="OS592" s="144"/>
      <c r="OT592" s="144"/>
      <c r="OU592" s="144"/>
    </row>
    <row r="593" spans="1:411">
      <c r="A593">
        <v>188</v>
      </c>
      <c r="B593">
        <v>1428</v>
      </c>
      <c r="C593" t="s">
        <v>85</v>
      </c>
      <c r="D593" t="s">
        <v>329</v>
      </c>
      <c r="E593" s="257" t="s">
        <v>933</v>
      </c>
      <c r="F593" t="s">
        <v>83</v>
      </c>
      <c r="G593">
        <v>2</v>
      </c>
      <c r="H593">
        <v>798.42600000000004</v>
      </c>
      <c r="I593">
        <v>796.59199999999998</v>
      </c>
      <c r="J593">
        <v>792.63</v>
      </c>
      <c r="K593">
        <v>788.14499999999998</v>
      </c>
      <c r="L593">
        <v>781.72900000000004</v>
      </c>
      <c r="M593" s="258" t="s">
        <v>1350</v>
      </c>
      <c r="N593" s="258" t="s">
        <v>1350</v>
      </c>
      <c r="O593" s="5" t="s">
        <v>2085</v>
      </c>
      <c r="BM593" s="144"/>
      <c r="BN593" s="144"/>
      <c r="BO593" s="144"/>
      <c r="BP593" s="144"/>
      <c r="BQ593" s="144"/>
      <c r="BR593" s="144"/>
      <c r="BS593" s="144"/>
      <c r="BT593" s="144"/>
      <c r="BU593" s="144"/>
      <c r="BV593" s="144"/>
      <c r="BW593" s="144"/>
      <c r="BX593" s="144"/>
      <c r="BY593" s="144"/>
      <c r="BZ593" s="144"/>
      <c r="CA593" s="144"/>
      <c r="ER593" s="144"/>
      <c r="ES593" s="144"/>
      <c r="ET593" s="144"/>
      <c r="EU593" s="144"/>
      <c r="EV593" s="144"/>
      <c r="EW593" s="144"/>
      <c r="EX593" s="144"/>
      <c r="EY593" s="144"/>
      <c r="EZ593" s="144"/>
      <c r="FA593" s="144"/>
      <c r="FB593" s="144"/>
      <c r="FC593" s="144"/>
      <c r="FD593" s="144"/>
      <c r="FE593" s="144"/>
      <c r="FF593" s="144"/>
      <c r="HW593" s="144"/>
      <c r="HX593" s="144"/>
      <c r="HY593" s="144"/>
      <c r="HZ593" s="144"/>
      <c r="IA593" s="144"/>
      <c r="IB593" s="144"/>
      <c r="IC593" s="144"/>
      <c r="ID593" s="144"/>
      <c r="IE593" s="144"/>
      <c r="IF593" s="144"/>
      <c r="IG593" s="144"/>
      <c r="IH593" s="144"/>
      <c r="II593" s="144"/>
      <c r="IJ593" s="144"/>
      <c r="IK593" s="144"/>
      <c r="LB593" s="144"/>
      <c r="LC593" s="144"/>
      <c r="LD593" s="144"/>
      <c r="LE593" s="144"/>
      <c r="LF593" s="144"/>
      <c r="LG593" s="144"/>
      <c r="LH593" s="144"/>
      <c r="LI593" s="144"/>
      <c r="LJ593" s="144"/>
      <c r="LK593" s="144"/>
      <c r="LL593" s="144"/>
      <c r="LM593" s="144"/>
      <c r="LN593" s="144"/>
      <c r="LO593" s="144"/>
      <c r="LP593" s="144"/>
      <c r="OG593" s="144"/>
      <c r="OH593" s="144"/>
      <c r="OI593" s="144"/>
      <c r="OJ593" s="144"/>
      <c r="OK593" s="144"/>
      <c r="OL593" s="144"/>
      <c r="OM593" s="144"/>
      <c r="ON593" s="144"/>
      <c r="OO593" s="144"/>
      <c r="OP593" s="144"/>
      <c r="OQ593" s="144"/>
      <c r="OR593" s="144"/>
      <c r="OS593" s="144"/>
      <c r="OT593" s="144"/>
      <c r="OU593" s="144"/>
    </row>
    <row r="594" spans="1:411">
      <c r="A594">
        <v>187</v>
      </c>
      <c r="B594">
        <v>1438</v>
      </c>
      <c r="C594" t="s">
        <v>85</v>
      </c>
      <c r="D594" t="s">
        <v>329</v>
      </c>
      <c r="E594" s="257" t="s">
        <v>396</v>
      </c>
      <c r="F594" t="s">
        <v>84</v>
      </c>
      <c r="G594">
        <v>2</v>
      </c>
      <c r="H594">
        <v>857.88800000000003</v>
      </c>
      <c r="I594">
        <v>855.61099999999999</v>
      </c>
      <c r="J594">
        <v>851.34199999999998</v>
      </c>
      <c r="K594">
        <v>846.14099999999996</v>
      </c>
      <c r="L594">
        <v>839.86199999999997</v>
      </c>
      <c r="M594" s="258" t="s">
        <v>1350</v>
      </c>
      <c r="N594" s="258" t="s">
        <v>1350</v>
      </c>
      <c r="O594" s="5" t="s">
        <v>2086</v>
      </c>
      <c r="BM594" s="144"/>
      <c r="BN594" s="144"/>
      <c r="BO594" s="144"/>
      <c r="BP594" s="144"/>
      <c r="BQ594" s="144"/>
      <c r="BR594" s="144"/>
      <c r="BS594" s="144"/>
      <c r="BT594" s="144"/>
      <c r="BU594" s="144"/>
      <c r="BV594" s="144"/>
      <c r="BW594" s="144"/>
      <c r="BX594" s="144"/>
      <c r="BY594" s="144"/>
      <c r="BZ594" s="144"/>
      <c r="CA594" s="144"/>
      <c r="ER594" s="144"/>
      <c r="ES594" s="144"/>
      <c r="ET594" s="144"/>
      <c r="EU594" s="144"/>
      <c r="EV594" s="144"/>
      <c r="EW594" s="144"/>
      <c r="EX594" s="144"/>
      <c r="EY594" s="144"/>
      <c r="EZ594" s="144"/>
      <c r="FA594" s="144"/>
      <c r="FB594" s="144"/>
      <c r="FC594" s="144"/>
      <c r="FD594" s="144"/>
      <c r="FE594" s="144"/>
      <c r="FF594" s="144"/>
      <c r="HW594" s="144"/>
      <c r="HX594" s="144"/>
      <c r="HY594" s="144"/>
      <c r="HZ594" s="144"/>
      <c r="IA594" s="144"/>
      <c r="IB594" s="144"/>
      <c r="IC594" s="144"/>
      <c r="ID594" s="144"/>
      <c r="IE594" s="144"/>
      <c r="IF594" s="144"/>
      <c r="IG594" s="144"/>
      <c r="IH594" s="144"/>
      <c r="II594" s="144"/>
      <c r="IJ594" s="144"/>
      <c r="IK594" s="144"/>
      <c r="LB594" s="144"/>
      <c r="LC594" s="144"/>
      <c r="LD594" s="144"/>
      <c r="LE594" s="144"/>
      <c r="LF594" s="144"/>
      <c r="LG594" s="144"/>
      <c r="LH594" s="144"/>
      <c r="LI594" s="144"/>
      <c r="LJ594" s="144"/>
      <c r="LK594" s="144"/>
      <c r="LL594" s="144"/>
      <c r="LM594" s="144"/>
      <c r="LN594" s="144"/>
      <c r="LO594" s="144"/>
      <c r="LP594" s="144"/>
      <c r="OG594" s="144"/>
      <c r="OH594" s="144"/>
      <c r="OI594" s="144"/>
      <c r="OJ594" s="144"/>
      <c r="OK594" s="144"/>
      <c r="OL594" s="144"/>
      <c r="OM594" s="144"/>
      <c r="ON594" s="144"/>
      <c r="OO594" s="144"/>
      <c r="OP594" s="144"/>
      <c r="OQ594" s="144"/>
      <c r="OR594" s="144"/>
      <c r="OS594" s="144"/>
      <c r="OT594" s="144"/>
      <c r="OU594" s="144"/>
    </row>
    <row r="595" spans="1:411">
      <c r="A595">
        <v>187</v>
      </c>
      <c r="B595">
        <v>1439</v>
      </c>
      <c r="C595" t="s">
        <v>85</v>
      </c>
      <c r="D595" t="s">
        <v>329</v>
      </c>
      <c r="E595" s="257" t="s">
        <v>104</v>
      </c>
      <c r="F595" t="s">
        <v>84</v>
      </c>
      <c r="G595">
        <v>2</v>
      </c>
      <c r="H595">
        <v>854.64800000000002</v>
      </c>
      <c r="I595">
        <v>852.41</v>
      </c>
      <c r="J595">
        <v>847.51599999999996</v>
      </c>
      <c r="K595">
        <v>842.54499999999996</v>
      </c>
      <c r="L595">
        <v>836.84900000000005</v>
      </c>
      <c r="M595" s="258" t="s">
        <v>1350</v>
      </c>
      <c r="N595" s="258" t="s">
        <v>1350</v>
      </c>
      <c r="O595" s="5" t="s">
        <v>2087</v>
      </c>
      <c r="BM595" s="144"/>
      <c r="BN595" s="144"/>
      <c r="BO595" s="144"/>
      <c r="BP595" s="144"/>
      <c r="BQ595" s="144"/>
      <c r="BR595" s="144"/>
      <c r="BS595" s="144"/>
      <c r="BT595" s="144"/>
      <c r="BU595" s="144"/>
      <c r="BV595" s="144"/>
      <c r="BW595" s="144"/>
      <c r="BX595" s="144"/>
      <c r="BY595" s="144"/>
      <c r="BZ595" s="144"/>
      <c r="CA595" s="144"/>
      <c r="ER595" s="144"/>
      <c r="ES595" s="144"/>
      <c r="ET595" s="144"/>
      <c r="EU595" s="144"/>
      <c r="EV595" s="144"/>
      <c r="EW595" s="144"/>
      <c r="EX595" s="144"/>
      <c r="EY595" s="144"/>
      <c r="EZ595" s="144"/>
      <c r="FA595" s="144"/>
      <c r="FB595" s="144"/>
      <c r="FC595" s="144"/>
      <c r="FD595" s="144"/>
      <c r="FE595" s="144"/>
      <c r="FF595" s="144"/>
      <c r="HW595" s="144"/>
      <c r="HX595" s="144"/>
      <c r="HY595" s="144"/>
      <c r="HZ595" s="144"/>
      <c r="IA595" s="144"/>
      <c r="IB595" s="144"/>
      <c r="IC595" s="144"/>
      <c r="ID595" s="144"/>
      <c r="IE595" s="144"/>
      <c r="IF595" s="144"/>
      <c r="IG595" s="144"/>
      <c r="IH595" s="144"/>
      <c r="II595" s="144"/>
      <c r="IJ595" s="144"/>
      <c r="IK595" s="144"/>
      <c r="LB595" s="144"/>
      <c r="LC595" s="144"/>
      <c r="LD595" s="144"/>
      <c r="LE595" s="144"/>
      <c r="LF595" s="144"/>
      <c r="LG595" s="144"/>
      <c r="LH595" s="144"/>
      <c r="LI595" s="144"/>
      <c r="LJ595" s="144"/>
      <c r="LK595" s="144"/>
      <c r="LL595" s="144"/>
      <c r="LM595" s="144"/>
      <c r="LN595" s="144"/>
      <c r="LO595" s="144"/>
      <c r="LP595" s="144"/>
      <c r="OG595" s="144"/>
      <c r="OH595" s="144"/>
      <c r="OI595" s="144"/>
      <c r="OJ595" s="144"/>
      <c r="OK595" s="144"/>
      <c r="OL595" s="144"/>
      <c r="OM595" s="144"/>
      <c r="ON595" s="144"/>
      <c r="OO595" s="144"/>
      <c r="OP595" s="144"/>
      <c r="OQ595" s="144"/>
      <c r="OR595" s="144"/>
      <c r="OS595" s="144"/>
      <c r="OT595" s="144"/>
      <c r="OU595" s="144"/>
    </row>
    <row r="596" spans="1:411">
      <c r="A596">
        <v>187</v>
      </c>
      <c r="B596">
        <v>1440</v>
      </c>
      <c r="C596" t="s">
        <v>85</v>
      </c>
      <c r="D596" t="s">
        <v>329</v>
      </c>
      <c r="E596" s="257" t="s">
        <v>675</v>
      </c>
      <c r="F596" t="s">
        <v>84</v>
      </c>
      <c r="G596">
        <v>2</v>
      </c>
      <c r="H596">
        <v>852.75099999999998</v>
      </c>
      <c r="I596">
        <v>850.745</v>
      </c>
      <c r="J596">
        <v>845.92499999999995</v>
      </c>
      <c r="K596">
        <v>840.90499999999997</v>
      </c>
      <c r="L596">
        <v>835.24800000000005</v>
      </c>
      <c r="M596" s="258" t="s">
        <v>1350</v>
      </c>
      <c r="N596" s="258" t="s">
        <v>1350</v>
      </c>
      <c r="O596" s="5" t="s">
        <v>2088</v>
      </c>
      <c r="BM596" s="144"/>
      <c r="BN596" s="144"/>
      <c r="BO596" s="144"/>
      <c r="BP596" s="144"/>
      <c r="BQ596" s="144"/>
      <c r="BR596" s="144"/>
      <c r="BS596" s="144"/>
      <c r="BT596" s="144"/>
      <c r="BU596" s="144"/>
      <c r="BV596" s="144"/>
      <c r="BW596" s="144"/>
      <c r="BX596" s="144"/>
      <c r="BY596" s="144"/>
      <c r="BZ596" s="144"/>
      <c r="CA596" s="144"/>
      <c r="ER596" s="144"/>
      <c r="ES596" s="144"/>
      <c r="ET596" s="144"/>
      <c r="EU596" s="144"/>
      <c r="EV596" s="144"/>
      <c r="EW596" s="144"/>
      <c r="EX596" s="144"/>
      <c r="EY596" s="144"/>
      <c r="EZ596" s="144"/>
      <c r="FA596" s="144"/>
      <c r="FB596" s="144"/>
      <c r="FC596" s="144"/>
      <c r="FD596" s="144"/>
      <c r="FE596" s="144"/>
      <c r="FF596" s="144"/>
      <c r="HW596" s="144"/>
      <c r="HX596" s="144"/>
      <c r="HY596" s="144"/>
      <c r="HZ596" s="144"/>
      <c r="IA596" s="144"/>
      <c r="IB596" s="144"/>
      <c r="IC596" s="144"/>
      <c r="ID596" s="144"/>
      <c r="IE596" s="144"/>
      <c r="IF596" s="144"/>
      <c r="IG596" s="144"/>
      <c r="IH596" s="144"/>
      <c r="II596" s="144"/>
      <c r="IJ596" s="144"/>
      <c r="IK596" s="144"/>
      <c r="LB596" s="144"/>
      <c r="LC596" s="144"/>
      <c r="LD596" s="144"/>
      <c r="LE596" s="144"/>
      <c r="LF596" s="144"/>
      <c r="LG596" s="144"/>
      <c r="LH596" s="144"/>
      <c r="LI596" s="144"/>
      <c r="LJ596" s="144"/>
      <c r="LK596" s="144"/>
      <c r="LL596" s="144"/>
      <c r="LM596" s="144"/>
      <c r="LN596" s="144"/>
      <c r="LO596" s="144"/>
      <c r="LP596" s="144"/>
      <c r="OG596" s="144"/>
      <c r="OH596" s="144"/>
      <c r="OI596" s="144"/>
      <c r="OJ596" s="144"/>
      <c r="OK596" s="144"/>
      <c r="OL596" s="144"/>
      <c r="OM596" s="144"/>
      <c r="ON596" s="144"/>
      <c r="OO596" s="144"/>
      <c r="OP596" s="144"/>
      <c r="OQ596" s="144"/>
      <c r="OR596" s="144"/>
      <c r="OS596" s="144"/>
      <c r="OT596" s="144"/>
      <c r="OU596" s="144"/>
    </row>
    <row r="597" spans="1:411">
      <c r="A597">
        <v>187</v>
      </c>
      <c r="B597">
        <v>1441</v>
      </c>
      <c r="C597" t="s">
        <v>85</v>
      </c>
      <c r="D597" t="s">
        <v>329</v>
      </c>
      <c r="E597" s="257" t="s">
        <v>1408</v>
      </c>
      <c r="F597" t="s">
        <v>84</v>
      </c>
      <c r="G597">
        <v>2</v>
      </c>
      <c r="H597">
        <v>852.75099999999998</v>
      </c>
      <c r="I597">
        <v>850.55399999999997</v>
      </c>
      <c r="J597">
        <v>845.73699999999997</v>
      </c>
      <c r="K597">
        <v>840.726</v>
      </c>
      <c r="L597">
        <v>835.05799999999999</v>
      </c>
      <c r="M597" s="258" t="s">
        <v>1350</v>
      </c>
      <c r="N597" s="258" t="s">
        <v>1350</v>
      </c>
      <c r="O597" s="5" t="s">
        <v>2089</v>
      </c>
      <c r="BM597" s="144"/>
      <c r="BN597" s="144"/>
      <c r="BO597" s="144"/>
      <c r="BP597" s="144"/>
      <c r="BQ597" s="144"/>
      <c r="BR597" s="144"/>
      <c r="BS597" s="144"/>
      <c r="BT597" s="144"/>
      <c r="BU597" s="144"/>
      <c r="BV597" s="144"/>
      <c r="BW597" s="144"/>
      <c r="BX597" s="144"/>
      <c r="BY597" s="144"/>
      <c r="BZ597" s="144"/>
      <c r="CA597" s="144"/>
      <c r="ER597" s="144"/>
      <c r="ES597" s="144"/>
      <c r="ET597" s="144"/>
      <c r="EU597" s="144"/>
      <c r="EV597" s="144"/>
      <c r="EW597" s="144"/>
      <c r="EX597" s="144"/>
      <c r="EY597" s="144"/>
      <c r="EZ597" s="144"/>
      <c r="FA597" s="144"/>
      <c r="FB597" s="144"/>
      <c r="FC597" s="144"/>
      <c r="FD597" s="144"/>
      <c r="FE597" s="144"/>
      <c r="FF597" s="144"/>
      <c r="HW597" s="144"/>
      <c r="HX597" s="144"/>
      <c r="HY597" s="144"/>
      <c r="HZ597" s="144"/>
      <c r="IA597" s="144"/>
      <c r="IB597" s="144"/>
      <c r="IC597" s="144"/>
      <c r="ID597" s="144"/>
      <c r="IE597" s="144"/>
      <c r="IF597" s="144"/>
      <c r="IG597" s="144"/>
      <c r="IH597" s="144"/>
      <c r="II597" s="144"/>
      <c r="IJ597" s="144"/>
      <c r="IK597" s="144"/>
      <c r="LB597" s="144"/>
      <c r="LC597" s="144"/>
      <c r="LD597" s="144"/>
      <c r="LE597" s="144"/>
      <c r="LF597" s="144"/>
      <c r="LG597" s="144"/>
      <c r="LH597" s="144"/>
      <c r="LI597" s="144"/>
      <c r="LJ597" s="144"/>
      <c r="LK597" s="144"/>
      <c r="LL597" s="144"/>
      <c r="LM597" s="144"/>
      <c r="LN597" s="144"/>
      <c r="LO597" s="144"/>
      <c r="LP597" s="144"/>
      <c r="OG597" s="144"/>
      <c r="OH597" s="144"/>
      <c r="OI597" s="144"/>
      <c r="OJ597" s="144"/>
      <c r="OK597" s="144"/>
      <c r="OL597" s="144"/>
      <c r="OM597" s="144"/>
      <c r="ON597" s="144"/>
      <c r="OO597" s="144"/>
      <c r="OP597" s="144"/>
      <c r="OQ597" s="144"/>
      <c r="OR597" s="144"/>
      <c r="OS597" s="144"/>
      <c r="OT597" s="144"/>
      <c r="OU597" s="144"/>
    </row>
    <row r="598" spans="1:411">
      <c r="A598">
        <v>187</v>
      </c>
      <c r="B598">
        <v>1443</v>
      </c>
      <c r="C598" t="s">
        <v>85</v>
      </c>
      <c r="D598" t="s">
        <v>329</v>
      </c>
      <c r="E598" s="257" t="s">
        <v>360</v>
      </c>
      <c r="F598" t="s">
        <v>84</v>
      </c>
      <c r="G598">
        <v>2</v>
      </c>
      <c r="H598">
        <v>843.29300000000001</v>
      </c>
      <c r="I598">
        <v>841.096</v>
      </c>
      <c r="J598">
        <v>837.03899999999999</v>
      </c>
      <c r="K598">
        <v>832.38900000000001</v>
      </c>
      <c r="L598">
        <v>826.92</v>
      </c>
      <c r="M598" s="258" t="s">
        <v>1350</v>
      </c>
      <c r="N598" s="258" t="s">
        <v>1350</v>
      </c>
      <c r="O598" s="5" t="s">
        <v>2090</v>
      </c>
      <c r="BM598" s="144"/>
      <c r="BN598" s="144"/>
      <c r="BO598" s="144"/>
      <c r="BP598" s="144"/>
      <c r="BQ598" s="144"/>
      <c r="BR598" s="144"/>
      <c r="BS598" s="144"/>
      <c r="BT598" s="144"/>
      <c r="BU598" s="144"/>
      <c r="BV598" s="144"/>
      <c r="BW598" s="144"/>
      <c r="BX598" s="144"/>
      <c r="BY598" s="144"/>
      <c r="BZ598" s="144"/>
      <c r="CA598" s="144"/>
      <c r="ER598" s="144"/>
      <c r="ES598" s="144"/>
      <c r="ET598" s="144"/>
      <c r="EU598" s="144"/>
      <c r="EV598" s="144"/>
      <c r="EW598" s="144"/>
      <c r="EX598" s="144"/>
      <c r="EY598" s="144"/>
      <c r="EZ598" s="144"/>
      <c r="FA598" s="144"/>
      <c r="FB598" s="144"/>
      <c r="FC598" s="144"/>
      <c r="FD598" s="144"/>
      <c r="FE598" s="144"/>
      <c r="FF598" s="144"/>
      <c r="HW598" s="144"/>
      <c r="HX598" s="144"/>
      <c r="HY598" s="144"/>
      <c r="HZ598" s="144"/>
      <c r="IA598" s="144"/>
      <c r="IB598" s="144"/>
      <c r="IC598" s="144"/>
      <c r="ID598" s="144"/>
      <c r="IE598" s="144"/>
      <c r="IF598" s="144"/>
      <c r="IG598" s="144"/>
      <c r="IH598" s="144"/>
      <c r="II598" s="144"/>
      <c r="IJ598" s="144"/>
      <c r="IK598" s="144"/>
      <c r="LB598" s="144"/>
      <c r="LC598" s="144"/>
      <c r="LD598" s="144"/>
      <c r="LE598" s="144"/>
      <c r="LF598" s="144"/>
      <c r="LG598" s="144"/>
      <c r="LH598" s="144"/>
      <c r="LI598" s="144"/>
      <c r="LJ598" s="144"/>
      <c r="LK598" s="144"/>
      <c r="LL598" s="144"/>
      <c r="LM598" s="144"/>
      <c r="LN598" s="144"/>
      <c r="LO598" s="144"/>
      <c r="LP598" s="144"/>
      <c r="OG598" s="144"/>
      <c r="OH598" s="144"/>
      <c r="OI598" s="144"/>
      <c r="OJ598" s="144"/>
      <c r="OK598" s="144"/>
      <c r="OL598" s="144"/>
      <c r="OM598" s="144"/>
      <c r="ON598" s="144"/>
      <c r="OO598" s="144"/>
      <c r="OP598" s="144"/>
      <c r="OQ598" s="144"/>
      <c r="OR598" s="144"/>
      <c r="OS598" s="144"/>
      <c r="OT598" s="144"/>
      <c r="OU598" s="144"/>
    </row>
    <row r="599" spans="1:411">
      <c r="A599">
        <v>187</v>
      </c>
      <c r="B599">
        <v>1444</v>
      </c>
      <c r="C599" t="s">
        <v>85</v>
      </c>
      <c r="D599" t="s">
        <v>329</v>
      </c>
      <c r="E599" s="257" t="s">
        <v>79</v>
      </c>
      <c r="F599" t="s">
        <v>84</v>
      </c>
      <c r="G599">
        <v>2</v>
      </c>
      <c r="H599">
        <v>840.26800000000003</v>
      </c>
      <c r="I599">
        <v>838.28700000000003</v>
      </c>
      <c r="J599">
        <v>834.01400000000001</v>
      </c>
      <c r="K599">
        <v>829.77</v>
      </c>
      <c r="L599">
        <v>823.98699999999997</v>
      </c>
      <c r="M599" s="258" t="s">
        <v>1350</v>
      </c>
      <c r="N599" s="258" t="s">
        <v>1350</v>
      </c>
      <c r="O599" s="5" t="s">
        <v>2091</v>
      </c>
      <c r="BM599" s="144"/>
      <c r="BN599" s="144"/>
      <c r="BO599" s="144"/>
      <c r="BP599" s="144"/>
      <c r="BQ599" s="144"/>
      <c r="BR599" s="144"/>
      <c r="BS599" s="144"/>
      <c r="BT599" s="144"/>
      <c r="BU599" s="144"/>
      <c r="BV599" s="144"/>
      <c r="BW599" s="144"/>
      <c r="BX599" s="144"/>
      <c r="BY599" s="144"/>
      <c r="BZ599" s="144"/>
      <c r="CA599" s="144"/>
      <c r="ER599" s="144"/>
      <c r="ES599" s="144"/>
      <c r="ET599" s="144"/>
      <c r="EU599" s="144"/>
      <c r="EV599" s="144"/>
      <c r="EW599" s="144"/>
      <c r="EX599" s="144"/>
      <c r="EY599" s="144"/>
      <c r="EZ599" s="144"/>
      <c r="FA599" s="144"/>
      <c r="FB599" s="144"/>
      <c r="FC599" s="144"/>
      <c r="FD599" s="144"/>
      <c r="FE599" s="144"/>
      <c r="FF599" s="144"/>
      <c r="HW599" s="144"/>
      <c r="HX599" s="144"/>
      <c r="HY599" s="144"/>
      <c r="HZ599" s="144"/>
      <c r="IA599" s="144"/>
      <c r="IB599" s="144"/>
      <c r="IC599" s="144"/>
      <c r="ID599" s="144"/>
      <c r="IE599" s="144"/>
      <c r="IF599" s="144"/>
      <c r="IG599" s="144"/>
      <c r="IH599" s="144"/>
      <c r="II599" s="144"/>
      <c r="IJ599" s="144"/>
      <c r="IK599" s="144"/>
      <c r="LB599" s="144"/>
      <c r="LC599" s="144"/>
      <c r="LD599" s="144"/>
      <c r="LE599" s="144"/>
      <c r="LF599" s="144"/>
      <c r="LG599" s="144"/>
      <c r="LH599" s="144"/>
      <c r="LI599" s="144"/>
      <c r="LJ599" s="144"/>
      <c r="LK599" s="144"/>
      <c r="LL599" s="144"/>
      <c r="LM599" s="144"/>
      <c r="LN599" s="144"/>
      <c r="LO599" s="144"/>
      <c r="LP599" s="144"/>
      <c r="OG599" s="144"/>
      <c r="OH599" s="144"/>
      <c r="OI599" s="144"/>
      <c r="OJ599" s="144"/>
      <c r="OK599" s="144"/>
      <c r="OL599" s="144"/>
      <c r="OM599" s="144"/>
      <c r="ON599" s="144"/>
      <c r="OO599" s="144"/>
      <c r="OP599" s="144"/>
      <c r="OQ599" s="144"/>
      <c r="OR599" s="144"/>
      <c r="OS599" s="144"/>
      <c r="OT599" s="144"/>
      <c r="OU599" s="144"/>
    </row>
    <row r="600" spans="1:411">
      <c r="A600">
        <v>187</v>
      </c>
      <c r="B600">
        <v>1445</v>
      </c>
      <c r="C600" t="s">
        <v>85</v>
      </c>
      <c r="D600" t="s">
        <v>329</v>
      </c>
      <c r="E600" s="257" t="s">
        <v>925</v>
      </c>
      <c r="F600" t="s">
        <v>84</v>
      </c>
      <c r="G600">
        <v>2</v>
      </c>
      <c r="H600">
        <v>839.495</v>
      </c>
      <c r="I600">
        <v>837.43399999999997</v>
      </c>
      <c r="J600">
        <v>833.16200000000003</v>
      </c>
      <c r="K600">
        <v>828.96900000000005</v>
      </c>
      <c r="L600">
        <v>823.17200000000003</v>
      </c>
      <c r="M600" s="258" t="s">
        <v>1350</v>
      </c>
      <c r="N600" s="258" t="s">
        <v>1350</v>
      </c>
      <c r="O600" s="5" t="s">
        <v>2092</v>
      </c>
      <c r="BM600" s="144"/>
      <c r="BN600" s="144"/>
      <c r="BO600" s="144"/>
      <c r="BP600" s="144"/>
      <c r="BQ600" s="144"/>
      <c r="BR600" s="144"/>
      <c r="BS600" s="144"/>
      <c r="BT600" s="144"/>
      <c r="BU600" s="144"/>
      <c r="BV600" s="144"/>
      <c r="BW600" s="144"/>
      <c r="BX600" s="144"/>
      <c r="BY600" s="144"/>
      <c r="BZ600" s="144"/>
      <c r="CA600" s="144"/>
      <c r="ER600" s="144"/>
      <c r="ES600" s="144"/>
      <c r="ET600" s="144"/>
      <c r="EU600" s="144"/>
      <c r="EV600" s="144"/>
      <c r="EW600" s="144"/>
      <c r="EX600" s="144"/>
      <c r="EY600" s="144"/>
      <c r="EZ600" s="144"/>
      <c r="FA600" s="144"/>
      <c r="FB600" s="144"/>
      <c r="FC600" s="144"/>
      <c r="FD600" s="144"/>
      <c r="FE600" s="144"/>
      <c r="FF600" s="144"/>
      <c r="HW600" s="144"/>
      <c r="HX600" s="144"/>
      <c r="HY600" s="144"/>
      <c r="HZ600" s="144"/>
      <c r="IA600" s="144"/>
      <c r="IB600" s="144"/>
      <c r="IC600" s="144"/>
      <c r="ID600" s="144"/>
      <c r="IE600" s="144"/>
      <c r="IF600" s="144"/>
      <c r="IG600" s="144"/>
      <c r="IH600" s="144"/>
      <c r="II600" s="144"/>
      <c r="IJ600" s="144"/>
      <c r="IK600" s="144"/>
      <c r="LB600" s="144"/>
      <c r="LC600" s="144"/>
      <c r="LD600" s="144"/>
      <c r="LE600" s="144"/>
      <c r="LF600" s="144"/>
      <c r="LG600" s="144"/>
      <c r="LH600" s="144"/>
      <c r="LI600" s="144"/>
      <c r="LJ600" s="144"/>
      <c r="LK600" s="144"/>
      <c r="LL600" s="144"/>
      <c r="LM600" s="144"/>
      <c r="LN600" s="144"/>
      <c r="LO600" s="144"/>
      <c r="LP600" s="144"/>
      <c r="OG600" s="144"/>
      <c r="OH600" s="144"/>
      <c r="OI600" s="144"/>
      <c r="OJ600" s="144"/>
      <c r="OK600" s="144"/>
      <c r="OL600" s="144"/>
      <c r="OM600" s="144"/>
      <c r="ON600" s="144"/>
      <c r="OO600" s="144"/>
      <c r="OP600" s="144"/>
      <c r="OQ600" s="144"/>
      <c r="OR600" s="144"/>
      <c r="OS600" s="144"/>
      <c r="OT600" s="144"/>
      <c r="OU600" s="144"/>
    </row>
    <row r="601" spans="1:411">
      <c r="A601">
        <v>187</v>
      </c>
      <c r="B601">
        <v>1446</v>
      </c>
      <c r="C601" t="s">
        <v>85</v>
      </c>
      <c r="D601" t="s">
        <v>329</v>
      </c>
      <c r="E601" s="257" t="s">
        <v>75</v>
      </c>
      <c r="F601" t="s">
        <v>84</v>
      </c>
      <c r="G601">
        <v>2</v>
      </c>
      <c r="H601">
        <v>838.66800000000001</v>
      </c>
      <c r="I601">
        <v>836.84900000000005</v>
      </c>
      <c r="J601">
        <v>832.60500000000002</v>
      </c>
      <c r="K601">
        <v>828.33299999999997</v>
      </c>
      <c r="L601">
        <v>822.58699999999999</v>
      </c>
      <c r="M601" s="258" t="s">
        <v>1350</v>
      </c>
      <c r="N601" s="258" t="s">
        <v>1350</v>
      </c>
      <c r="O601" s="5" t="s">
        <v>2093</v>
      </c>
      <c r="BM601" s="144"/>
      <c r="BN601" s="144"/>
      <c r="BO601" s="144"/>
      <c r="BP601" s="144"/>
      <c r="BQ601" s="144"/>
      <c r="BR601" s="144"/>
      <c r="BS601" s="144"/>
      <c r="BT601" s="144"/>
      <c r="BU601" s="144"/>
      <c r="BV601" s="144"/>
      <c r="BW601" s="144"/>
      <c r="BX601" s="144"/>
      <c r="BY601" s="144"/>
      <c r="BZ601" s="144"/>
      <c r="CA601" s="144"/>
      <c r="ER601" s="144"/>
      <c r="ES601" s="144"/>
      <c r="ET601" s="144"/>
      <c r="EU601" s="144"/>
      <c r="EV601" s="144"/>
      <c r="EW601" s="144"/>
      <c r="EX601" s="144"/>
      <c r="EY601" s="144"/>
      <c r="EZ601" s="144"/>
      <c r="FA601" s="144"/>
      <c r="FB601" s="144"/>
      <c r="FC601" s="144"/>
      <c r="FD601" s="144"/>
      <c r="FE601" s="144"/>
      <c r="FF601" s="144"/>
      <c r="HW601" s="144"/>
      <c r="HX601" s="144"/>
      <c r="HY601" s="144"/>
      <c r="HZ601" s="144"/>
      <c r="IA601" s="144"/>
      <c r="IB601" s="144"/>
      <c r="IC601" s="144"/>
      <c r="ID601" s="144"/>
      <c r="IE601" s="144"/>
      <c r="IF601" s="144"/>
      <c r="IG601" s="144"/>
      <c r="IH601" s="144"/>
      <c r="II601" s="144"/>
      <c r="IJ601" s="144"/>
      <c r="IK601" s="144"/>
      <c r="LB601" s="144"/>
      <c r="LC601" s="144"/>
      <c r="LD601" s="144"/>
      <c r="LE601" s="144"/>
      <c r="LF601" s="144"/>
      <c r="LG601" s="144"/>
      <c r="LH601" s="144"/>
      <c r="LI601" s="144"/>
      <c r="LJ601" s="144"/>
      <c r="LK601" s="144"/>
      <c r="LL601" s="144"/>
      <c r="LM601" s="144"/>
      <c r="LN601" s="144"/>
      <c r="LO601" s="144"/>
      <c r="LP601" s="144"/>
      <c r="OG601" s="144"/>
      <c r="OH601" s="144"/>
      <c r="OI601" s="144"/>
      <c r="OJ601" s="144"/>
      <c r="OK601" s="144"/>
      <c r="OL601" s="144"/>
      <c r="OM601" s="144"/>
      <c r="ON601" s="144"/>
      <c r="OO601" s="144"/>
      <c r="OP601" s="144"/>
      <c r="OQ601" s="144"/>
      <c r="OR601" s="144"/>
      <c r="OS601" s="144"/>
      <c r="OT601" s="144"/>
      <c r="OU601" s="144"/>
    </row>
    <row r="602" spans="1:411">
      <c r="A602">
        <v>187</v>
      </c>
      <c r="B602">
        <v>1447</v>
      </c>
      <c r="C602" t="s">
        <v>85</v>
      </c>
      <c r="D602" t="s">
        <v>329</v>
      </c>
      <c r="E602" s="257" t="s">
        <v>926</v>
      </c>
      <c r="F602" t="s">
        <v>84</v>
      </c>
      <c r="G602">
        <v>2</v>
      </c>
      <c r="H602">
        <v>837.596</v>
      </c>
      <c r="I602">
        <v>835.64300000000003</v>
      </c>
      <c r="J602">
        <v>831.37099999999998</v>
      </c>
      <c r="K602">
        <v>827.21600000000001</v>
      </c>
      <c r="L602">
        <v>821.58</v>
      </c>
      <c r="M602" s="258" t="s">
        <v>1350</v>
      </c>
      <c r="N602" s="258" t="s">
        <v>1350</v>
      </c>
      <c r="O602" s="5" t="s">
        <v>2094</v>
      </c>
      <c r="BM602" s="144"/>
      <c r="BN602" s="144"/>
      <c r="BO602" s="144"/>
      <c r="BP602" s="144"/>
      <c r="BQ602" s="144"/>
      <c r="BR602" s="144"/>
      <c r="BS602" s="144"/>
      <c r="BT602" s="144"/>
      <c r="BU602" s="144"/>
      <c r="BV602" s="144"/>
      <c r="BW602" s="144"/>
      <c r="BX602" s="144"/>
      <c r="BY602" s="144"/>
      <c r="BZ602" s="144"/>
      <c r="CA602" s="144"/>
      <c r="ER602" s="144"/>
      <c r="ES602" s="144"/>
      <c r="ET602" s="144"/>
      <c r="EU602" s="144"/>
      <c r="EV602" s="144"/>
      <c r="EW602" s="144"/>
      <c r="EX602" s="144"/>
      <c r="EY602" s="144"/>
      <c r="EZ602" s="144"/>
      <c r="FA602" s="144"/>
      <c r="FB602" s="144"/>
      <c r="FC602" s="144"/>
      <c r="FD602" s="144"/>
      <c r="FE602" s="144"/>
      <c r="FF602" s="144"/>
      <c r="HW602" s="144"/>
      <c r="HX602" s="144"/>
      <c r="HY602" s="144"/>
      <c r="HZ602" s="144"/>
      <c r="IA602" s="144"/>
      <c r="IB602" s="144"/>
      <c r="IC602" s="144"/>
      <c r="ID602" s="144"/>
      <c r="IE602" s="144"/>
      <c r="IF602" s="144"/>
      <c r="IG602" s="144"/>
      <c r="IH602" s="144"/>
      <c r="II602" s="144"/>
      <c r="IJ602" s="144"/>
      <c r="IK602" s="144"/>
      <c r="LB602" s="144"/>
      <c r="LC602" s="144"/>
      <c r="LD602" s="144"/>
      <c r="LE602" s="144"/>
      <c r="LF602" s="144"/>
      <c r="LG602" s="144"/>
      <c r="LH602" s="144"/>
      <c r="LI602" s="144"/>
      <c r="LJ602" s="144"/>
      <c r="LK602" s="144"/>
      <c r="LL602" s="144"/>
      <c r="LM602" s="144"/>
      <c r="LN602" s="144"/>
      <c r="LO602" s="144"/>
      <c r="LP602" s="144"/>
      <c r="OG602" s="144"/>
      <c r="OH602" s="144"/>
      <c r="OI602" s="144"/>
      <c r="OJ602" s="144"/>
      <c r="OK602" s="144"/>
      <c r="OL602" s="144"/>
      <c r="OM602" s="144"/>
      <c r="ON602" s="144"/>
      <c r="OO602" s="144"/>
      <c r="OP602" s="144"/>
      <c r="OQ602" s="144"/>
      <c r="OR602" s="144"/>
      <c r="OS602" s="144"/>
      <c r="OT602" s="144"/>
      <c r="OU602" s="144"/>
    </row>
    <row r="603" spans="1:411">
      <c r="A603">
        <v>187</v>
      </c>
      <c r="B603">
        <v>1449</v>
      </c>
      <c r="C603" t="s">
        <v>85</v>
      </c>
      <c r="D603" t="s">
        <v>329</v>
      </c>
      <c r="E603" s="257" t="s">
        <v>390</v>
      </c>
      <c r="F603" t="s">
        <v>84</v>
      </c>
      <c r="G603">
        <v>2</v>
      </c>
      <c r="H603">
        <v>835.99599999999998</v>
      </c>
      <c r="I603">
        <v>833.79899999999998</v>
      </c>
      <c r="J603">
        <v>829.93299999999999</v>
      </c>
      <c r="K603">
        <v>825.31700000000001</v>
      </c>
      <c r="L603">
        <v>819.98</v>
      </c>
      <c r="M603" s="258" t="s">
        <v>1350</v>
      </c>
      <c r="N603" s="258" t="s">
        <v>1350</v>
      </c>
      <c r="O603" s="5" t="s">
        <v>2095</v>
      </c>
      <c r="BM603" s="144"/>
      <c r="BN603" s="144"/>
      <c r="BO603" s="144"/>
      <c r="BP603" s="144"/>
      <c r="BQ603" s="144"/>
      <c r="BR603" s="144"/>
      <c r="BS603" s="144"/>
      <c r="BT603" s="144"/>
      <c r="BU603" s="144"/>
      <c r="BV603" s="144"/>
      <c r="BW603" s="144"/>
      <c r="BX603" s="144"/>
      <c r="BY603" s="144"/>
      <c r="BZ603" s="144"/>
      <c r="CA603" s="144"/>
      <c r="ER603" s="144"/>
      <c r="ES603" s="144"/>
      <c r="ET603" s="144"/>
      <c r="EU603" s="144"/>
      <c r="EV603" s="144"/>
      <c r="EW603" s="144"/>
      <c r="EX603" s="144"/>
      <c r="EY603" s="144"/>
      <c r="EZ603" s="144"/>
      <c r="FA603" s="144"/>
      <c r="FB603" s="144"/>
      <c r="FC603" s="144"/>
      <c r="FD603" s="144"/>
      <c r="FE603" s="144"/>
      <c r="FF603" s="144"/>
      <c r="HW603" s="144"/>
      <c r="HX603" s="144"/>
      <c r="HY603" s="144"/>
      <c r="HZ603" s="144"/>
      <c r="IA603" s="144"/>
      <c r="IB603" s="144"/>
      <c r="IC603" s="144"/>
      <c r="ID603" s="144"/>
      <c r="IE603" s="144"/>
      <c r="IF603" s="144"/>
      <c r="IG603" s="144"/>
      <c r="IH603" s="144"/>
      <c r="II603" s="144"/>
      <c r="IJ603" s="144"/>
      <c r="IK603" s="144"/>
      <c r="LB603" s="144"/>
      <c r="LC603" s="144"/>
      <c r="LD603" s="144"/>
      <c r="LE603" s="144"/>
      <c r="LF603" s="144"/>
      <c r="LG603" s="144"/>
      <c r="LH603" s="144"/>
      <c r="LI603" s="144"/>
      <c r="LJ603" s="144"/>
      <c r="LK603" s="144"/>
      <c r="LL603" s="144"/>
      <c r="LM603" s="144"/>
      <c r="LN603" s="144"/>
      <c r="LO603" s="144"/>
      <c r="LP603" s="144"/>
      <c r="OG603" s="144"/>
      <c r="OH603" s="144"/>
      <c r="OI603" s="144"/>
      <c r="OJ603" s="144"/>
      <c r="OK603" s="144"/>
      <c r="OL603" s="144"/>
      <c r="OM603" s="144"/>
      <c r="ON603" s="144"/>
      <c r="OO603" s="144"/>
      <c r="OP603" s="144"/>
      <c r="OQ603" s="144"/>
      <c r="OR603" s="144"/>
      <c r="OS603" s="144"/>
      <c r="OT603" s="144"/>
      <c r="OU603" s="144"/>
    </row>
    <row r="604" spans="1:411">
      <c r="A604">
        <v>187</v>
      </c>
      <c r="B604">
        <v>1450</v>
      </c>
      <c r="C604" t="s">
        <v>85</v>
      </c>
      <c r="D604" t="s">
        <v>329</v>
      </c>
      <c r="E604" s="257" t="s">
        <v>174</v>
      </c>
      <c r="F604" t="s">
        <v>84</v>
      </c>
      <c r="G604">
        <v>2</v>
      </c>
      <c r="H604">
        <v>835.24800000000005</v>
      </c>
      <c r="I604">
        <v>833.16200000000003</v>
      </c>
      <c r="J604">
        <v>829.18499999999995</v>
      </c>
      <c r="K604">
        <v>824.73500000000001</v>
      </c>
      <c r="L604">
        <v>819.39499999999998</v>
      </c>
      <c r="M604" s="258" t="s">
        <v>1350</v>
      </c>
      <c r="N604" s="258" t="s">
        <v>1350</v>
      </c>
      <c r="O604" s="5" t="s">
        <v>2096</v>
      </c>
      <c r="BM604" s="144"/>
      <c r="BN604" s="144"/>
      <c r="BO604" s="144"/>
      <c r="BP604" s="144"/>
      <c r="BQ604" s="144"/>
      <c r="BR604" s="144"/>
      <c r="BS604" s="144"/>
      <c r="BT604" s="144"/>
      <c r="BU604" s="144"/>
      <c r="BV604" s="144"/>
      <c r="BW604" s="144"/>
      <c r="BX604" s="144"/>
      <c r="BY604" s="144"/>
      <c r="BZ604" s="144"/>
      <c r="CA604" s="144"/>
      <c r="ER604" s="144"/>
      <c r="ES604" s="144"/>
      <c r="ET604" s="144"/>
      <c r="EU604" s="144"/>
      <c r="EV604" s="144"/>
      <c r="EW604" s="144"/>
      <c r="EX604" s="144"/>
      <c r="EY604" s="144"/>
      <c r="EZ604" s="144"/>
      <c r="FA604" s="144"/>
      <c r="FB604" s="144"/>
      <c r="FC604" s="144"/>
      <c r="FD604" s="144"/>
      <c r="FE604" s="144"/>
      <c r="FF604" s="144"/>
      <c r="HW604" s="144"/>
      <c r="HX604" s="144"/>
      <c r="HY604" s="144"/>
      <c r="HZ604" s="144"/>
      <c r="IA604" s="144"/>
      <c r="IB604" s="144"/>
      <c r="IC604" s="144"/>
      <c r="ID604" s="144"/>
      <c r="IE604" s="144"/>
      <c r="IF604" s="144"/>
      <c r="IG604" s="144"/>
      <c r="IH604" s="144"/>
      <c r="II604" s="144"/>
      <c r="IJ604" s="144"/>
      <c r="IK604" s="144"/>
      <c r="LB604" s="144"/>
      <c r="LC604" s="144"/>
      <c r="LD604" s="144"/>
      <c r="LE604" s="144"/>
      <c r="LF604" s="144"/>
      <c r="LG604" s="144"/>
      <c r="LH604" s="144"/>
      <c r="LI604" s="144"/>
      <c r="LJ604" s="144"/>
      <c r="LK604" s="144"/>
      <c r="LL604" s="144"/>
      <c r="LM604" s="144"/>
      <c r="LN604" s="144"/>
      <c r="LO604" s="144"/>
      <c r="LP604" s="144"/>
      <c r="OG604" s="144"/>
      <c r="OH604" s="144"/>
      <c r="OI604" s="144"/>
      <c r="OJ604" s="144"/>
      <c r="OK604" s="144"/>
      <c r="OL604" s="144"/>
      <c r="OM604" s="144"/>
      <c r="ON604" s="144"/>
      <c r="OO604" s="144"/>
      <c r="OP604" s="144"/>
      <c r="OQ604" s="144"/>
      <c r="OR604" s="144"/>
      <c r="OS604" s="144"/>
      <c r="OT604" s="144"/>
      <c r="OU604" s="144"/>
    </row>
    <row r="605" spans="1:411">
      <c r="A605">
        <v>187</v>
      </c>
      <c r="B605">
        <v>1452</v>
      </c>
      <c r="C605" t="s">
        <v>85</v>
      </c>
      <c r="D605" t="s">
        <v>329</v>
      </c>
      <c r="E605" s="257" t="s">
        <v>395</v>
      </c>
      <c r="F605" t="s">
        <v>84</v>
      </c>
      <c r="G605">
        <v>2</v>
      </c>
      <c r="H605">
        <v>831.64099999999996</v>
      </c>
      <c r="I605">
        <v>829.74199999999996</v>
      </c>
      <c r="J605">
        <v>825.58699999999999</v>
      </c>
      <c r="K605">
        <v>821.17399999999998</v>
      </c>
      <c r="L605">
        <v>816.16600000000005</v>
      </c>
      <c r="M605" s="258" t="s">
        <v>1350</v>
      </c>
      <c r="N605" s="258" t="s">
        <v>1350</v>
      </c>
      <c r="O605" s="5" t="s">
        <v>2097</v>
      </c>
      <c r="BM605" s="144"/>
      <c r="BN605" s="144"/>
      <c r="BO605" s="144"/>
      <c r="BP605" s="144"/>
      <c r="BQ605" s="144"/>
      <c r="BR605" s="144"/>
      <c r="BS605" s="144"/>
      <c r="BT605" s="144"/>
      <c r="BU605" s="144"/>
      <c r="BV605" s="144"/>
      <c r="BW605" s="144"/>
      <c r="BX605" s="144"/>
      <c r="BY605" s="144"/>
      <c r="BZ605" s="144"/>
      <c r="CA605" s="144"/>
      <c r="ER605" s="144"/>
      <c r="ES605" s="144"/>
      <c r="ET605" s="144"/>
      <c r="EU605" s="144"/>
      <c r="EV605" s="144"/>
      <c r="EW605" s="144"/>
      <c r="EX605" s="144"/>
      <c r="EY605" s="144"/>
      <c r="EZ605" s="144"/>
      <c r="FA605" s="144"/>
      <c r="FB605" s="144"/>
      <c r="FC605" s="144"/>
      <c r="FD605" s="144"/>
      <c r="FE605" s="144"/>
      <c r="FF605" s="144"/>
      <c r="HW605" s="144"/>
      <c r="HX605" s="144"/>
      <c r="HY605" s="144"/>
      <c r="HZ605" s="144"/>
      <c r="IA605" s="144"/>
      <c r="IB605" s="144"/>
      <c r="IC605" s="144"/>
      <c r="ID605" s="144"/>
      <c r="IE605" s="144"/>
      <c r="IF605" s="144"/>
      <c r="IG605" s="144"/>
      <c r="IH605" s="144"/>
      <c r="II605" s="144"/>
      <c r="IJ605" s="144"/>
      <c r="IK605" s="144"/>
      <c r="LB605" s="144"/>
      <c r="LC605" s="144"/>
      <c r="LD605" s="144"/>
      <c r="LE605" s="144"/>
      <c r="LF605" s="144"/>
      <c r="LG605" s="144"/>
      <c r="LH605" s="144"/>
      <c r="LI605" s="144"/>
      <c r="LJ605" s="144"/>
      <c r="LK605" s="144"/>
      <c r="LL605" s="144"/>
      <c r="LM605" s="144"/>
      <c r="LN605" s="144"/>
      <c r="LO605" s="144"/>
      <c r="LP605" s="144"/>
      <c r="OG605" s="144"/>
      <c r="OH605" s="144"/>
      <c r="OI605" s="144"/>
      <c r="OJ605" s="144"/>
      <c r="OK605" s="144"/>
      <c r="OL605" s="144"/>
      <c r="OM605" s="144"/>
      <c r="ON605" s="144"/>
      <c r="OO605" s="144"/>
      <c r="OP605" s="144"/>
      <c r="OQ605" s="144"/>
      <c r="OR605" s="144"/>
      <c r="OS605" s="144"/>
      <c r="OT605" s="144"/>
      <c r="OU605" s="144"/>
    </row>
    <row r="606" spans="1:411">
      <c r="A606">
        <v>187</v>
      </c>
      <c r="B606">
        <v>1456</v>
      </c>
      <c r="C606" t="s">
        <v>85</v>
      </c>
      <c r="D606" t="s">
        <v>329</v>
      </c>
      <c r="E606" s="257" t="s">
        <v>78</v>
      </c>
      <c r="F606" t="s">
        <v>84</v>
      </c>
      <c r="G606">
        <v>2</v>
      </c>
      <c r="H606">
        <v>828.79100000000005</v>
      </c>
      <c r="I606">
        <v>826.92</v>
      </c>
      <c r="J606">
        <v>822.58699999999999</v>
      </c>
      <c r="K606">
        <v>818.36400000000003</v>
      </c>
      <c r="L606">
        <v>813.53200000000004</v>
      </c>
      <c r="M606" s="258" t="s">
        <v>1350</v>
      </c>
      <c r="N606" s="258" t="s">
        <v>1350</v>
      </c>
      <c r="O606" s="5" t="s">
        <v>2098</v>
      </c>
      <c r="BM606" s="144"/>
      <c r="BN606" s="144"/>
      <c r="BO606" s="144"/>
      <c r="BP606" s="144"/>
      <c r="BQ606" s="144"/>
      <c r="BR606" s="144"/>
      <c r="BS606" s="144"/>
      <c r="BT606" s="144"/>
      <c r="BU606" s="144"/>
      <c r="BV606" s="144"/>
      <c r="BW606" s="144"/>
      <c r="BX606" s="144"/>
      <c r="BY606" s="144"/>
      <c r="BZ606" s="144"/>
      <c r="CA606" s="144"/>
      <c r="ER606" s="144"/>
      <c r="ES606" s="144"/>
      <c r="ET606" s="144"/>
      <c r="EU606" s="144"/>
      <c r="EV606" s="144"/>
      <c r="EW606" s="144"/>
      <c r="EX606" s="144"/>
      <c r="EY606" s="144"/>
      <c r="EZ606" s="144"/>
      <c r="FA606" s="144"/>
      <c r="FB606" s="144"/>
      <c r="FC606" s="144"/>
      <c r="FD606" s="144"/>
      <c r="FE606" s="144"/>
      <c r="FF606" s="144"/>
      <c r="HW606" s="144"/>
      <c r="HX606" s="144"/>
      <c r="HY606" s="144"/>
      <c r="HZ606" s="144"/>
      <c r="IA606" s="144"/>
      <c r="IB606" s="144"/>
      <c r="IC606" s="144"/>
      <c r="ID606" s="144"/>
      <c r="IE606" s="144"/>
      <c r="IF606" s="144"/>
      <c r="IG606" s="144"/>
      <c r="IH606" s="144"/>
      <c r="II606" s="144"/>
      <c r="IJ606" s="144"/>
      <c r="IK606" s="144"/>
      <c r="LB606" s="144"/>
      <c r="LC606" s="144"/>
      <c r="LD606" s="144"/>
      <c r="LE606" s="144"/>
      <c r="LF606" s="144"/>
      <c r="LG606" s="144"/>
      <c r="LH606" s="144"/>
      <c r="LI606" s="144"/>
      <c r="LJ606" s="144"/>
      <c r="LK606" s="144"/>
      <c r="LL606" s="144"/>
      <c r="LM606" s="144"/>
      <c r="LN606" s="144"/>
      <c r="LO606" s="144"/>
      <c r="LP606" s="144"/>
      <c r="OG606" s="144"/>
      <c r="OH606" s="144"/>
      <c r="OI606" s="144"/>
      <c r="OJ606" s="144"/>
      <c r="OK606" s="144"/>
      <c r="OL606" s="144"/>
      <c r="OM606" s="144"/>
      <c r="ON606" s="144"/>
      <c r="OO606" s="144"/>
      <c r="OP606" s="144"/>
      <c r="OQ606" s="144"/>
      <c r="OR606" s="144"/>
      <c r="OS606" s="144"/>
      <c r="OT606" s="144"/>
      <c r="OU606" s="144"/>
    </row>
    <row r="607" spans="1:411">
      <c r="A607">
        <v>187</v>
      </c>
      <c r="B607">
        <v>1457</v>
      </c>
      <c r="C607" t="s">
        <v>85</v>
      </c>
      <c r="D607" t="s">
        <v>329</v>
      </c>
      <c r="E607" s="257" t="s">
        <v>1299</v>
      </c>
      <c r="F607" t="s">
        <v>84</v>
      </c>
      <c r="G607">
        <v>2</v>
      </c>
      <c r="H607">
        <v>826.72900000000004</v>
      </c>
      <c r="I607">
        <v>824.54399999999998</v>
      </c>
      <c r="J607">
        <v>820.53700000000003</v>
      </c>
      <c r="K607">
        <v>816.54499999999996</v>
      </c>
      <c r="L607">
        <v>811.71600000000001</v>
      </c>
      <c r="M607" s="258" t="s">
        <v>1350</v>
      </c>
      <c r="N607" s="258" t="s">
        <v>1350</v>
      </c>
      <c r="O607" s="5" t="s">
        <v>2099</v>
      </c>
      <c r="BM607" s="144"/>
      <c r="BN607" s="144"/>
      <c r="BO607" s="144"/>
      <c r="BP607" s="144"/>
      <c r="BQ607" s="144"/>
      <c r="BR607" s="144"/>
      <c r="BS607" s="144"/>
      <c r="BT607" s="144"/>
      <c r="BU607" s="144"/>
      <c r="BV607" s="144"/>
      <c r="BW607" s="144"/>
      <c r="BX607" s="144"/>
      <c r="BY607" s="144"/>
      <c r="BZ607" s="144"/>
      <c r="CA607" s="144"/>
      <c r="ER607" s="144"/>
      <c r="ES607" s="144"/>
      <c r="ET607" s="144"/>
      <c r="EU607" s="144"/>
      <c r="EV607" s="144"/>
      <c r="EW607" s="144"/>
      <c r="EX607" s="144"/>
      <c r="EY607" s="144"/>
      <c r="EZ607" s="144"/>
      <c r="FA607" s="144"/>
      <c r="FB607" s="144"/>
      <c r="FC607" s="144"/>
      <c r="FD607" s="144"/>
      <c r="FE607" s="144"/>
      <c r="FF607" s="144"/>
      <c r="HW607" s="144"/>
      <c r="HX607" s="144"/>
      <c r="HY607" s="144"/>
      <c r="HZ607" s="144"/>
      <c r="IA607" s="144"/>
      <c r="IB607" s="144"/>
      <c r="IC607" s="144"/>
      <c r="ID607" s="144"/>
      <c r="IE607" s="144"/>
      <c r="IF607" s="144"/>
      <c r="IG607" s="144"/>
      <c r="IH607" s="144"/>
      <c r="II607" s="144"/>
      <c r="IJ607" s="144"/>
      <c r="IK607" s="144"/>
      <c r="LB607" s="144"/>
      <c r="LC607" s="144"/>
      <c r="LD607" s="144"/>
      <c r="LE607" s="144"/>
      <c r="LF607" s="144"/>
      <c r="LG607" s="144"/>
      <c r="LH607" s="144"/>
      <c r="LI607" s="144"/>
      <c r="LJ607" s="144"/>
      <c r="LK607" s="144"/>
      <c r="LL607" s="144"/>
      <c r="LM607" s="144"/>
      <c r="LN607" s="144"/>
      <c r="LO607" s="144"/>
      <c r="LP607" s="144"/>
      <c r="OG607" s="144"/>
      <c r="OH607" s="144"/>
      <c r="OI607" s="144"/>
      <c r="OJ607" s="144"/>
      <c r="OK607" s="144"/>
      <c r="OL607" s="144"/>
      <c r="OM607" s="144"/>
      <c r="ON607" s="144"/>
      <c r="OO607" s="144"/>
      <c r="OP607" s="144"/>
      <c r="OQ607" s="144"/>
      <c r="OR607" s="144"/>
      <c r="OS607" s="144"/>
      <c r="OT607" s="144"/>
      <c r="OU607" s="144"/>
    </row>
    <row r="608" spans="1:411">
      <c r="A608">
        <v>187</v>
      </c>
      <c r="B608">
        <v>1462</v>
      </c>
      <c r="C608" t="s">
        <v>85</v>
      </c>
      <c r="D608" t="s">
        <v>329</v>
      </c>
      <c r="E608" s="257" t="s">
        <v>656</v>
      </c>
      <c r="F608" t="s">
        <v>84</v>
      </c>
      <c r="G608">
        <v>2</v>
      </c>
      <c r="H608">
        <v>820.995</v>
      </c>
      <c r="I608">
        <v>819.20399999999995</v>
      </c>
      <c r="J608">
        <v>815.33900000000006</v>
      </c>
      <c r="K608">
        <v>811.52499999999998</v>
      </c>
      <c r="L608">
        <v>806.85900000000004</v>
      </c>
      <c r="M608" s="258" t="s">
        <v>1350</v>
      </c>
      <c r="N608" s="258" t="s">
        <v>1350</v>
      </c>
      <c r="O608" s="5" t="s">
        <v>2100</v>
      </c>
      <c r="BM608" s="144"/>
      <c r="BN608" s="144"/>
      <c r="BO608" s="144"/>
      <c r="BP608" s="144"/>
      <c r="BQ608" s="144"/>
      <c r="BR608" s="144"/>
      <c r="BS608" s="144"/>
      <c r="BT608" s="144"/>
      <c r="BU608" s="144"/>
      <c r="BV608" s="144"/>
      <c r="BW608" s="144"/>
      <c r="BX608" s="144"/>
      <c r="BY608" s="144"/>
      <c r="BZ608" s="144"/>
      <c r="CA608" s="144"/>
      <c r="ER608" s="144"/>
      <c r="ES608" s="144"/>
      <c r="ET608" s="144"/>
      <c r="EU608" s="144"/>
      <c r="EV608" s="144"/>
      <c r="EW608" s="144"/>
      <c r="EX608" s="144"/>
      <c r="EY608" s="144"/>
      <c r="EZ608" s="144"/>
      <c r="FA608" s="144"/>
      <c r="FB608" s="144"/>
      <c r="FC608" s="144"/>
      <c r="FD608" s="144"/>
      <c r="FE608" s="144"/>
      <c r="FF608" s="144"/>
      <c r="HW608" s="144"/>
      <c r="HX608" s="144"/>
      <c r="HY608" s="144"/>
      <c r="HZ608" s="144"/>
      <c r="IA608" s="144"/>
      <c r="IB608" s="144"/>
      <c r="IC608" s="144"/>
      <c r="ID608" s="144"/>
      <c r="IE608" s="144"/>
      <c r="IF608" s="144"/>
      <c r="IG608" s="144"/>
      <c r="IH608" s="144"/>
      <c r="II608" s="144"/>
      <c r="IJ608" s="144"/>
      <c r="IK608" s="144"/>
      <c r="LB608" s="144"/>
      <c r="LC608" s="144"/>
      <c r="LD608" s="144"/>
      <c r="LE608" s="144"/>
      <c r="LF608" s="144"/>
      <c r="LG608" s="144"/>
      <c r="LH608" s="144"/>
      <c r="LI608" s="144"/>
      <c r="LJ608" s="144"/>
      <c r="LK608" s="144"/>
      <c r="LL608" s="144"/>
      <c r="LM608" s="144"/>
      <c r="LN608" s="144"/>
      <c r="LO608" s="144"/>
      <c r="LP608" s="144"/>
      <c r="OG608" s="144"/>
      <c r="OH608" s="144"/>
      <c r="OI608" s="144"/>
      <c r="OJ608" s="144"/>
      <c r="OK608" s="144"/>
      <c r="OL608" s="144"/>
      <c r="OM608" s="144"/>
      <c r="ON608" s="144"/>
      <c r="OO608" s="144"/>
      <c r="OP608" s="144"/>
      <c r="OQ608" s="144"/>
      <c r="OR608" s="144"/>
      <c r="OS608" s="144"/>
      <c r="OT608" s="144"/>
      <c r="OU608" s="144"/>
    </row>
    <row r="609" spans="1:411">
      <c r="A609">
        <v>187</v>
      </c>
      <c r="B609">
        <v>1464</v>
      </c>
      <c r="C609" t="s">
        <v>85</v>
      </c>
      <c r="D609" t="s">
        <v>329</v>
      </c>
      <c r="E609" s="257" t="s">
        <v>103</v>
      </c>
      <c r="F609" t="s">
        <v>84</v>
      </c>
      <c r="G609">
        <v>2</v>
      </c>
      <c r="H609">
        <v>818.54200000000003</v>
      </c>
      <c r="I609">
        <v>816.73500000000001</v>
      </c>
      <c r="J609">
        <v>813.31600000000003</v>
      </c>
      <c r="K609">
        <v>809.26</v>
      </c>
      <c r="L609">
        <v>804.64599999999996</v>
      </c>
      <c r="M609" s="258" t="s">
        <v>1350</v>
      </c>
      <c r="N609" s="258" t="s">
        <v>1350</v>
      </c>
      <c r="O609" s="5" t="s">
        <v>2101</v>
      </c>
      <c r="BM609" s="144"/>
      <c r="BN609" s="144"/>
      <c r="BO609" s="144"/>
      <c r="BP609" s="144"/>
      <c r="BQ609" s="144"/>
      <c r="BR609" s="144"/>
      <c r="BS609" s="144"/>
      <c r="BT609" s="144"/>
      <c r="BU609" s="144"/>
      <c r="BV609" s="144"/>
      <c r="BW609" s="144"/>
      <c r="BX609" s="144"/>
      <c r="BY609" s="144"/>
      <c r="BZ609" s="144"/>
      <c r="CA609" s="144"/>
      <c r="ER609" s="144"/>
      <c r="ES609" s="144"/>
      <c r="ET609" s="144"/>
      <c r="EU609" s="144"/>
      <c r="EV609" s="144"/>
      <c r="EW609" s="144"/>
      <c r="EX609" s="144"/>
      <c r="EY609" s="144"/>
      <c r="EZ609" s="144"/>
      <c r="FA609" s="144"/>
      <c r="FB609" s="144"/>
      <c r="FC609" s="144"/>
      <c r="FD609" s="144"/>
      <c r="FE609" s="144"/>
      <c r="FF609" s="144"/>
      <c r="HW609" s="144"/>
      <c r="HX609" s="144"/>
      <c r="HY609" s="144"/>
      <c r="HZ609" s="144"/>
      <c r="IA609" s="144"/>
      <c r="IB609" s="144"/>
      <c r="IC609" s="144"/>
      <c r="ID609" s="144"/>
      <c r="IE609" s="144"/>
      <c r="IF609" s="144"/>
      <c r="IG609" s="144"/>
      <c r="IH609" s="144"/>
      <c r="II609" s="144"/>
      <c r="IJ609" s="144"/>
      <c r="IK609" s="144"/>
      <c r="LB609" s="144"/>
      <c r="LC609" s="144"/>
      <c r="LD609" s="144"/>
      <c r="LE609" s="144"/>
      <c r="LF609" s="144"/>
      <c r="LG609" s="144"/>
      <c r="LH609" s="144"/>
      <c r="LI609" s="144"/>
      <c r="LJ609" s="144"/>
      <c r="LK609" s="144"/>
      <c r="LL609" s="144"/>
      <c r="LM609" s="144"/>
      <c r="LN609" s="144"/>
      <c r="LO609" s="144"/>
      <c r="LP609" s="144"/>
      <c r="OG609" s="144"/>
      <c r="OH609" s="144"/>
      <c r="OI609" s="144"/>
      <c r="OJ609" s="144"/>
      <c r="OK609" s="144"/>
      <c r="OL609" s="144"/>
      <c r="OM609" s="144"/>
      <c r="ON609" s="144"/>
      <c r="OO609" s="144"/>
      <c r="OP609" s="144"/>
      <c r="OQ609" s="144"/>
      <c r="OR609" s="144"/>
      <c r="OS609" s="144"/>
      <c r="OT609" s="144"/>
      <c r="OU609" s="144"/>
    </row>
    <row r="610" spans="1:411">
      <c r="A610">
        <v>187</v>
      </c>
      <c r="B610">
        <v>1466</v>
      </c>
      <c r="C610" t="s">
        <v>85</v>
      </c>
      <c r="D610" t="s">
        <v>329</v>
      </c>
      <c r="E610" s="257" t="s">
        <v>195</v>
      </c>
      <c r="F610" t="s">
        <v>84</v>
      </c>
      <c r="G610">
        <v>2</v>
      </c>
      <c r="H610">
        <v>812.08199999999999</v>
      </c>
      <c r="I610">
        <v>810.49400000000003</v>
      </c>
      <c r="J610">
        <v>806.85900000000004</v>
      </c>
      <c r="K610">
        <v>802.64800000000002</v>
      </c>
      <c r="L610">
        <v>794.82100000000003</v>
      </c>
      <c r="M610" s="258" t="s">
        <v>1350</v>
      </c>
      <c r="N610" s="258" t="s">
        <v>1350</v>
      </c>
      <c r="O610" s="5" t="s">
        <v>2102</v>
      </c>
      <c r="BM610" s="144"/>
      <c r="BN610" s="144"/>
      <c r="BO610" s="144"/>
      <c r="BP610" s="144"/>
      <c r="BQ610" s="144"/>
      <c r="BR610" s="144"/>
      <c r="BS610" s="144"/>
      <c r="BT610" s="144"/>
      <c r="BU610" s="144"/>
      <c r="BV610" s="144"/>
      <c r="BW610" s="144"/>
      <c r="BX610" s="144"/>
      <c r="BY610" s="144"/>
      <c r="BZ610" s="144"/>
      <c r="CA610" s="144"/>
      <c r="ER610" s="144"/>
      <c r="ES610" s="144"/>
      <c r="ET610" s="144"/>
      <c r="EU610" s="144"/>
      <c r="EV610" s="144"/>
      <c r="EW610" s="144"/>
      <c r="EX610" s="144"/>
      <c r="EY610" s="144"/>
      <c r="EZ610" s="144"/>
      <c r="FA610" s="144"/>
      <c r="FB610" s="144"/>
      <c r="FC610" s="144"/>
      <c r="FD610" s="144"/>
      <c r="FE610" s="144"/>
      <c r="FF610" s="144"/>
      <c r="HW610" s="144"/>
      <c r="HX610" s="144"/>
      <c r="HY610" s="144"/>
      <c r="HZ610" s="144"/>
      <c r="IA610" s="144"/>
      <c r="IB610" s="144"/>
      <c r="IC610" s="144"/>
      <c r="ID610" s="144"/>
      <c r="IE610" s="144"/>
      <c r="IF610" s="144"/>
      <c r="IG610" s="144"/>
      <c r="IH610" s="144"/>
      <c r="II610" s="144"/>
      <c r="IJ610" s="144"/>
      <c r="IK610" s="144"/>
      <c r="LB610" s="144"/>
      <c r="LC610" s="144"/>
      <c r="LD610" s="144"/>
      <c r="LE610" s="144"/>
      <c r="LF610" s="144"/>
      <c r="LG610" s="144"/>
      <c r="LH610" s="144"/>
      <c r="LI610" s="144"/>
      <c r="LJ610" s="144"/>
      <c r="LK610" s="144"/>
      <c r="LL610" s="144"/>
      <c r="LM610" s="144"/>
      <c r="LN610" s="144"/>
      <c r="LO610" s="144"/>
      <c r="LP610" s="144"/>
      <c r="OG610" s="144"/>
      <c r="OH610" s="144"/>
      <c r="OI610" s="144"/>
      <c r="OJ610" s="144"/>
      <c r="OK610" s="144"/>
      <c r="OL610" s="144"/>
      <c r="OM610" s="144"/>
      <c r="ON610" s="144"/>
      <c r="OO610" s="144"/>
      <c r="OP610" s="144"/>
      <c r="OQ610" s="144"/>
      <c r="OR610" s="144"/>
      <c r="OS610" s="144"/>
      <c r="OT610" s="144"/>
      <c r="OU610" s="144"/>
    </row>
    <row r="611" spans="1:411">
      <c r="A611">
        <v>194</v>
      </c>
      <c r="B611">
        <v>1536</v>
      </c>
      <c r="C611" t="s">
        <v>85</v>
      </c>
      <c r="D611" t="s">
        <v>331</v>
      </c>
      <c r="E611" s="257" t="s">
        <v>18761</v>
      </c>
      <c r="F611" t="s">
        <v>83</v>
      </c>
      <c r="G611">
        <v>2</v>
      </c>
      <c r="H611">
        <v>680.93799999999999</v>
      </c>
      <c r="I611">
        <v>678.91700000000003</v>
      </c>
      <c r="J611">
        <v>675.46299999999997</v>
      </c>
      <c r="K611">
        <v>672.48800000000006</v>
      </c>
      <c r="L611">
        <v>667.20500000000004</v>
      </c>
      <c r="M611" s="258" t="s">
        <v>1348</v>
      </c>
      <c r="N611" s="258" t="s">
        <v>1349</v>
      </c>
      <c r="O611" s="5" t="s">
        <v>2103</v>
      </c>
      <c r="BM611" s="144"/>
      <c r="BN611" s="144"/>
      <c r="BO611" s="144"/>
      <c r="BP611" s="144"/>
      <c r="BQ611" s="144"/>
      <c r="BR611" s="144"/>
      <c r="BS611" s="144"/>
      <c r="BT611" s="144"/>
      <c r="BU611" s="144"/>
      <c r="BV611" s="144"/>
      <c r="BW611" s="144"/>
      <c r="BX611" s="144"/>
      <c r="BY611" s="144"/>
      <c r="BZ611" s="144"/>
      <c r="CA611" s="144"/>
      <c r="ER611" s="144"/>
      <c r="ES611" s="144"/>
      <c r="ET611" s="144"/>
      <c r="EU611" s="144"/>
      <c r="EV611" s="144"/>
      <c r="EW611" s="144"/>
      <c r="EX611" s="144"/>
      <c r="EY611" s="144"/>
      <c r="EZ611" s="144"/>
      <c r="FA611" s="144"/>
      <c r="FB611" s="144"/>
      <c r="FC611" s="144"/>
      <c r="FD611" s="144"/>
      <c r="FE611" s="144"/>
      <c r="FF611" s="144"/>
      <c r="HW611" s="144"/>
      <c r="HX611" s="144"/>
      <c r="HY611" s="144"/>
      <c r="HZ611" s="144"/>
      <c r="IA611" s="144"/>
      <c r="IB611" s="144"/>
      <c r="IC611" s="144"/>
      <c r="ID611" s="144"/>
      <c r="IE611" s="144"/>
      <c r="IF611" s="144"/>
      <c r="IG611" s="144"/>
      <c r="IH611" s="144"/>
      <c r="II611" s="144"/>
      <c r="IJ611" s="144"/>
      <c r="IK611" s="144"/>
      <c r="LB611" s="144"/>
      <c r="LC611" s="144"/>
      <c r="LD611" s="144"/>
      <c r="LE611" s="144"/>
      <c r="LF611" s="144"/>
      <c r="LG611" s="144"/>
      <c r="LH611" s="144"/>
      <c r="LI611" s="144"/>
      <c r="LJ611" s="144"/>
      <c r="LK611" s="144"/>
      <c r="LL611" s="144"/>
      <c r="LM611" s="144"/>
      <c r="LN611" s="144"/>
      <c r="LO611" s="144"/>
      <c r="LP611" s="144"/>
      <c r="OG611" s="144"/>
      <c r="OH611" s="144"/>
      <c r="OI611" s="144"/>
      <c r="OJ611" s="144"/>
      <c r="OK611" s="144"/>
      <c r="OL611" s="144"/>
      <c r="OM611" s="144"/>
      <c r="ON611" s="144"/>
      <c r="OO611" s="144"/>
      <c r="OP611" s="144"/>
      <c r="OQ611" s="144"/>
      <c r="OR611" s="144"/>
      <c r="OS611" s="144"/>
      <c r="OT611" s="144"/>
      <c r="OU611" s="144"/>
    </row>
    <row r="612" spans="1:411">
      <c r="A612">
        <v>194</v>
      </c>
      <c r="B612">
        <v>1472</v>
      </c>
      <c r="C612" t="s">
        <v>85</v>
      </c>
      <c r="D612" t="s">
        <v>331</v>
      </c>
      <c r="E612" s="257" t="s">
        <v>1250</v>
      </c>
      <c r="F612" t="s">
        <v>83</v>
      </c>
      <c r="G612">
        <v>2</v>
      </c>
      <c r="H612">
        <v>680.47</v>
      </c>
      <c r="I612">
        <v>677.27499999999998</v>
      </c>
      <c r="J612">
        <v>672.48800000000006</v>
      </c>
      <c r="K612">
        <v>667.51800000000003</v>
      </c>
      <c r="L612">
        <v>660.93799999999999</v>
      </c>
      <c r="M612" s="258" t="s">
        <v>1348</v>
      </c>
      <c r="N612" s="258" t="s">
        <v>1349</v>
      </c>
      <c r="O612" s="5" t="s">
        <v>2104</v>
      </c>
      <c r="BM612" s="144"/>
      <c r="BN612" s="144"/>
      <c r="BO612" s="144"/>
      <c r="BP612" s="144"/>
      <c r="BQ612" s="144"/>
      <c r="BR612" s="144"/>
      <c r="BS612" s="144"/>
      <c r="BT612" s="144"/>
      <c r="BU612" s="144"/>
      <c r="BV612" s="144"/>
      <c r="BW612" s="144"/>
      <c r="BX612" s="144"/>
      <c r="BY612" s="144"/>
      <c r="BZ612" s="144"/>
      <c r="CA612" s="144"/>
      <c r="ER612" s="144"/>
      <c r="ES612" s="144"/>
      <c r="ET612" s="144"/>
      <c r="EU612" s="144"/>
      <c r="EV612" s="144"/>
      <c r="EW612" s="144"/>
      <c r="EX612" s="144"/>
      <c r="EY612" s="144"/>
      <c r="EZ612" s="144"/>
      <c r="FA612" s="144"/>
      <c r="FB612" s="144"/>
      <c r="FC612" s="144"/>
      <c r="FD612" s="144"/>
      <c r="FE612" s="144"/>
      <c r="FF612" s="144"/>
      <c r="HW612" s="144"/>
      <c r="HX612" s="144"/>
      <c r="HY612" s="144"/>
      <c r="HZ612" s="144"/>
      <c r="IA612" s="144"/>
      <c r="IB612" s="144"/>
      <c r="IC612" s="144"/>
      <c r="ID612" s="144"/>
      <c r="IE612" s="144"/>
      <c r="IF612" s="144"/>
      <c r="IG612" s="144"/>
      <c r="IH612" s="144"/>
      <c r="II612" s="144"/>
      <c r="IJ612" s="144"/>
      <c r="IK612" s="144"/>
      <c r="LB612" s="144"/>
      <c r="LC612" s="144"/>
      <c r="LD612" s="144"/>
      <c r="LE612" s="144"/>
      <c r="LF612" s="144"/>
      <c r="LG612" s="144"/>
      <c r="LH612" s="144"/>
      <c r="LI612" s="144"/>
      <c r="LJ612" s="144"/>
      <c r="LK612" s="144"/>
      <c r="LL612" s="144"/>
      <c r="LM612" s="144"/>
      <c r="LN612" s="144"/>
      <c r="LO612" s="144"/>
      <c r="LP612" s="144"/>
      <c r="OG612" s="144"/>
      <c r="OH612" s="144"/>
      <c r="OI612" s="144"/>
      <c r="OJ612" s="144"/>
      <c r="OK612" s="144"/>
      <c r="OL612" s="144"/>
      <c r="OM612" s="144"/>
      <c r="ON612" s="144"/>
      <c r="OO612" s="144"/>
      <c r="OP612" s="144"/>
      <c r="OQ612" s="144"/>
      <c r="OR612" s="144"/>
      <c r="OS612" s="144"/>
      <c r="OT612" s="144"/>
      <c r="OU612" s="144"/>
    </row>
    <row r="613" spans="1:411">
      <c r="A613">
        <v>194</v>
      </c>
      <c r="B613">
        <v>1478</v>
      </c>
      <c r="C613" t="s">
        <v>85</v>
      </c>
      <c r="D613" t="s">
        <v>331</v>
      </c>
      <c r="E613" s="257" t="s">
        <v>18745</v>
      </c>
      <c r="F613" t="s">
        <v>83</v>
      </c>
      <c r="G613">
        <v>2</v>
      </c>
      <c r="H613">
        <v>672.17499999999995</v>
      </c>
      <c r="I613">
        <v>670.11599999999999</v>
      </c>
      <c r="J613">
        <v>666.32500000000005</v>
      </c>
      <c r="K613">
        <v>662.96</v>
      </c>
      <c r="L613">
        <v>658.87</v>
      </c>
      <c r="M613" s="258" t="s">
        <v>1348</v>
      </c>
      <c r="N613" s="258" t="s">
        <v>1349</v>
      </c>
      <c r="O613" s="5" t="s">
        <v>2105</v>
      </c>
      <c r="BM613" s="144"/>
      <c r="BN613" s="144"/>
      <c r="BO613" s="144"/>
      <c r="BP613" s="144"/>
      <c r="BQ613" s="144"/>
      <c r="BR613" s="144"/>
      <c r="BS613" s="144"/>
      <c r="BT613" s="144"/>
      <c r="BU613" s="144"/>
      <c r="BV613" s="144"/>
      <c r="BW613" s="144"/>
      <c r="BX613" s="144"/>
      <c r="BY613" s="144"/>
      <c r="BZ613" s="144"/>
      <c r="CA613" s="144"/>
      <c r="ER613" s="144"/>
      <c r="ES613" s="144"/>
      <c r="ET613" s="144"/>
      <c r="EU613" s="144"/>
      <c r="EV613" s="144"/>
      <c r="EW613" s="144"/>
      <c r="EX613" s="144"/>
      <c r="EY613" s="144"/>
      <c r="EZ613" s="144"/>
      <c r="FA613" s="144"/>
      <c r="FB613" s="144"/>
      <c r="FC613" s="144"/>
      <c r="FD613" s="144"/>
      <c r="FE613" s="144"/>
      <c r="FF613" s="144"/>
      <c r="HW613" s="144"/>
      <c r="HX613" s="144"/>
      <c r="HY613" s="144"/>
      <c r="HZ613" s="144"/>
      <c r="IA613" s="144"/>
      <c r="IB613" s="144"/>
      <c r="IC613" s="144"/>
      <c r="ID613" s="144"/>
      <c r="IE613" s="144"/>
      <c r="IF613" s="144"/>
      <c r="IG613" s="144"/>
      <c r="IH613" s="144"/>
      <c r="II613" s="144"/>
      <c r="IJ613" s="144"/>
      <c r="IK613" s="144"/>
      <c r="LB613" s="144"/>
      <c r="LC613" s="144"/>
      <c r="LD613" s="144"/>
      <c r="LE613" s="144"/>
      <c r="LF613" s="144"/>
      <c r="LG613" s="144"/>
      <c r="LH613" s="144"/>
      <c r="LI613" s="144"/>
      <c r="LJ613" s="144"/>
      <c r="LK613" s="144"/>
      <c r="LL613" s="144"/>
      <c r="LM613" s="144"/>
      <c r="LN613" s="144"/>
      <c r="LO613" s="144"/>
      <c r="LP613" s="144"/>
      <c r="OG613" s="144"/>
      <c r="OH613" s="144"/>
      <c r="OI613" s="144"/>
      <c r="OJ613" s="144"/>
      <c r="OK613" s="144"/>
      <c r="OL613" s="144"/>
      <c r="OM613" s="144"/>
      <c r="ON613" s="144"/>
      <c r="OO613" s="144"/>
      <c r="OP613" s="144"/>
      <c r="OQ613" s="144"/>
      <c r="OR613" s="144"/>
      <c r="OS613" s="144"/>
      <c r="OT613" s="144"/>
      <c r="OU613" s="144"/>
    </row>
    <row r="614" spans="1:411">
      <c r="A614">
        <v>194</v>
      </c>
      <c r="B614">
        <v>1473</v>
      </c>
      <c r="C614" t="s">
        <v>85</v>
      </c>
      <c r="D614" t="s">
        <v>331</v>
      </c>
      <c r="E614" s="257" t="s">
        <v>18743</v>
      </c>
      <c r="F614" t="s">
        <v>83</v>
      </c>
      <c r="G614">
        <v>2</v>
      </c>
      <c r="H614">
        <v>673.15</v>
      </c>
      <c r="I614">
        <v>670.11599999999999</v>
      </c>
      <c r="J614">
        <v>664.85</v>
      </c>
      <c r="K614">
        <v>660.55600000000004</v>
      </c>
      <c r="L614">
        <v>655.88</v>
      </c>
      <c r="M614" s="258" t="s">
        <v>1348</v>
      </c>
      <c r="N614" s="258" t="s">
        <v>1349</v>
      </c>
      <c r="O614" s="5" t="s">
        <v>2106</v>
      </c>
      <c r="BM614" s="144"/>
      <c r="BN614" s="144"/>
      <c r="BO614" s="144"/>
      <c r="BP614" s="144"/>
      <c r="BQ614" s="144"/>
      <c r="BR614" s="144"/>
      <c r="BS614" s="144"/>
      <c r="BT614" s="144"/>
      <c r="BU614" s="144"/>
      <c r="BV614" s="144"/>
      <c r="BW614" s="144"/>
      <c r="BX614" s="144"/>
      <c r="BY614" s="144"/>
      <c r="BZ614" s="144"/>
      <c r="CA614" s="144"/>
      <c r="ER614" s="144"/>
      <c r="ES614" s="144"/>
      <c r="ET614" s="144"/>
      <c r="EU614" s="144"/>
      <c r="EV614" s="144"/>
      <c r="EW614" s="144"/>
      <c r="EX614" s="144"/>
      <c r="EY614" s="144"/>
      <c r="EZ614" s="144"/>
      <c r="FA614" s="144"/>
      <c r="FB614" s="144"/>
      <c r="FC614" s="144"/>
      <c r="FD614" s="144"/>
      <c r="FE614" s="144"/>
      <c r="FF614" s="144"/>
      <c r="HW614" s="144"/>
      <c r="HX614" s="144"/>
      <c r="HY614" s="144"/>
      <c r="HZ614" s="144"/>
      <c r="IA614" s="144"/>
      <c r="IB614" s="144"/>
      <c r="IC614" s="144"/>
      <c r="ID614" s="144"/>
      <c r="IE614" s="144"/>
      <c r="IF614" s="144"/>
      <c r="IG614" s="144"/>
      <c r="IH614" s="144"/>
      <c r="II614" s="144"/>
      <c r="IJ614" s="144"/>
      <c r="IK614" s="144"/>
      <c r="LB614" s="144"/>
      <c r="LC614" s="144"/>
      <c r="LD614" s="144"/>
      <c r="LE614" s="144"/>
      <c r="LF614" s="144"/>
      <c r="LG614" s="144"/>
      <c r="LH614" s="144"/>
      <c r="LI614" s="144"/>
      <c r="LJ614" s="144"/>
      <c r="LK614" s="144"/>
      <c r="LL614" s="144"/>
      <c r="LM614" s="144"/>
      <c r="LN614" s="144"/>
      <c r="LO614" s="144"/>
      <c r="LP614" s="144"/>
      <c r="OG614" s="144"/>
      <c r="OH614" s="144"/>
      <c r="OI614" s="144"/>
      <c r="OJ614" s="144"/>
      <c r="OK614" s="144"/>
      <c r="OL614" s="144"/>
      <c r="OM614" s="144"/>
      <c r="ON614" s="144"/>
      <c r="OO614" s="144"/>
      <c r="OP614" s="144"/>
      <c r="OQ614" s="144"/>
      <c r="OR614" s="144"/>
      <c r="OS614" s="144"/>
      <c r="OT614" s="144"/>
      <c r="OU614" s="144"/>
    </row>
    <row r="615" spans="1:411">
      <c r="A615">
        <v>194</v>
      </c>
      <c r="B615">
        <v>1477</v>
      </c>
      <c r="C615" t="s">
        <v>85</v>
      </c>
      <c r="D615" t="s">
        <v>331</v>
      </c>
      <c r="E615" s="257" t="s">
        <v>18744</v>
      </c>
      <c r="F615" t="s">
        <v>83</v>
      </c>
      <c r="G615">
        <v>2</v>
      </c>
      <c r="H615">
        <v>671.37400000000002</v>
      </c>
      <c r="I615">
        <v>667.86900000000003</v>
      </c>
      <c r="J615">
        <v>662.96</v>
      </c>
      <c r="K615">
        <v>659.26900000000001</v>
      </c>
      <c r="L615">
        <v>654.69500000000005</v>
      </c>
      <c r="M615" s="258" t="s">
        <v>1348</v>
      </c>
      <c r="N615" s="258" t="s">
        <v>1349</v>
      </c>
      <c r="O615" s="5" t="s">
        <v>2107</v>
      </c>
      <c r="BM615" s="144"/>
      <c r="BN615" s="144"/>
      <c r="BO615" s="144"/>
      <c r="BP615" s="144"/>
      <c r="BQ615" s="144"/>
      <c r="BR615" s="144"/>
      <c r="BS615" s="144"/>
      <c r="BT615" s="144"/>
      <c r="BU615" s="144"/>
      <c r="BV615" s="144"/>
      <c r="BW615" s="144"/>
      <c r="BX615" s="144"/>
      <c r="BY615" s="144"/>
      <c r="BZ615" s="144"/>
      <c r="CA615" s="144"/>
      <c r="ER615" s="144"/>
      <c r="ES615" s="144"/>
      <c r="ET615" s="144"/>
      <c r="EU615" s="144"/>
      <c r="EV615" s="144"/>
      <c r="EW615" s="144"/>
      <c r="EX615" s="144"/>
      <c r="EY615" s="144"/>
      <c r="EZ615" s="144"/>
      <c r="FA615" s="144"/>
      <c r="FB615" s="144"/>
      <c r="FC615" s="144"/>
      <c r="FD615" s="144"/>
      <c r="FE615" s="144"/>
      <c r="FF615" s="144"/>
      <c r="HW615" s="144"/>
      <c r="HX615" s="144"/>
      <c r="HY615" s="144"/>
      <c r="HZ615" s="144"/>
      <c r="IA615" s="144"/>
      <c r="IB615" s="144"/>
      <c r="IC615" s="144"/>
      <c r="ID615" s="144"/>
      <c r="IE615" s="144"/>
      <c r="IF615" s="144"/>
      <c r="IG615" s="144"/>
      <c r="IH615" s="144"/>
      <c r="II615" s="144"/>
      <c r="IJ615" s="144"/>
      <c r="IK615" s="144"/>
      <c r="LB615" s="144"/>
      <c r="LC615" s="144"/>
      <c r="LD615" s="144"/>
      <c r="LE615" s="144"/>
      <c r="LF615" s="144"/>
      <c r="LG615" s="144"/>
      <c r="LH615" s="144"/>
      <c r="LI615" s="144"/>
      <c r="LJ615" s="144"/>
      <c r="LK615" s="144"/>
      <c r="LL615" s="144"/>
      <c r="LM615" s="144"/>
      <c r="LN615" s="144"/>
      <c r="LO615" s="144"/>
      <c r="LP615" s="144"/>
      <c r="OG615" s="144"/>
      <c r="OH615" s="144"/>
      <c r="OI615" s="144"/>
      <c r="OJ615" s="144"/>
      <c r="OK615" s="144"/>
      <c r="OL615" s="144"/>
      <c r="OM615" s="144"/>
      <c r="ON615" s="144"/>
      <c r="OO615" s="144"/>
      <c r="OP615" s="144"/>
      <c r="OQ615" s="144"/>
      <c r="OR615" s="144"/>
      <c r="OS615" s="144"/>
      <c r="OT615" s="144"/>
      <c r="OU615" s="144"/>
    </row>
    <row r="616" spans="1:411">
      <c r="A616">
        <v>192</v>
      </c>
      <c r="B616">
        <v>1474</v>
      </c>
      <c r="C616" t="s">
        <v>85</v>
      </c>
      <c r="D616" t="s">
        <v>331</v>
      </c>
      <c r="E616" s="257" t="s">
        <v>146</v>
      </c>
      <c r="F616" t="s">
        <v>83</v>
      </c>
      <c r="G616">
        <v>2</v>
      </c>
      <c r="H616">
        <v>669.49099999999999</v>
      </c>
      <c r="I616">
        <v>666.32500000000005</v>
      </c>
      <c r="J616">
        <v>661.38099999999997</v>
      </c>
      <c r="K616">
        <v>658.279</v>
      </c>
      <c r="L616">
        <v>653.06899999999996</v>
      </c>
      <c r="M616" s="258" t="s">
        <v>1348</v>
      </c>
      <c r="N616" s="258" t="s">
        <v>1349</v>
      </c>
      <c r="O616" s="5" t="s">
        <v>2108</v>
      </c>
      <c r="BM616" s="144"/>
      <c r="BN616" s="144"/>
      <c r="BO616" s="144"/>
      <c r="BP616" s="144"/>
      <c r="BQ616" s="144"/>
      <c r="BR616" s="144"/>
      <c r="BS616" s="144"/>
      <c r="BT616" s="144"/>
      <c r="BU616" s="144"/>
      <c r="BV616" s="144"/>
      <c r="BW616" s="144"/>
      <c r="BX616" s="144"/>
      <c r="BY616" s="144"/>
      <c r="BZ616" s="144"/>
      <c r="CA616" s="144"/>
      <c r="ER616" s="144"/>
      <c r="ES616" s="144"/>
      <c r="ET616" s="144"/>
      <c r="EU616" s="144"/>
      <c r="EV616" s="144"/>
      <c r="EW616" s="144"/>
      <c r="EX616" s="144"/>
      <c r="EY616" s="144"/>
      <c r="EZ616" s="144"/>
      <c r="FA616" s="144"/>
      <c r="FB616" s="144"/>
      <c r="FC616" s="144"/>
      <c r="FD616" s="144"/>
      <c r="FE616" s="144"/>
      <c r="FF616" s="144"/>
      <c r="HW616" s="144"/>
      <c r="HX616" s="144"/>
      <c r="HY616" s="144"/>
      <c r="HZ616" s="144"/>
      <c r="IA616" s="144"/>
      <c r="IB616" s="144"/>
      <c r="IC616" s="144"/>
      <c r="ID616" s="144"/>
      <c r="IE616" s="144"/>
      <c r="IF616" s="144"/>
      <c r="IG616" s="144"/>
      <c r="IH616" s="144"/>
      <c r="II616" s="144"/>
      <c r="IJ616" s="144"/>
      <c r="IK616" s="144"/>
      <c r="LB616" s="144"/>
      <c r="LC616" s="144"/>
      <c r="LD616" s="144"/>
      <c r="LE616" s="144"/>
      <c r="LF616" s="144"/>
      <c r="LG616" s="144"/>
      <c r="LH616" s="144"/>
      <c r="LI616" s="144"/>
      <c r="LJ616" s="144"/>
      <c r="LK616" s="144"/>
      <c r="LL616" s="144"/>
      <c r="LM616" s="144"/>
      <c r="LN616" s="144"/>
      <c r="LO616" s="144"/>
      <c r="LP616" s="144"/>
      <c r="OG616" s="144"/>
      <c r="OH616" s="144"/>
      <c r="OI616" s="144"/>
      <c r="OJ616" s="144"/>
      <c r="OK616" s="144"/>
      <c r="OL616" s="144"/>
      <c r="OM616" s="144"/>
      <c r="ON616" s="144"/>
      <c r="OO616" s="144"/>
      <c r="OP616" s="144"/>
      <c r="OQ616" s="144"/>
      <c r="OR616" s="144"/>
      <c r="OS616" s="144"/>
      <c r="OT616" s="144"/>
      <c r="OU616" s="144"/>
    </row>
    <row r="617" spans="1:411">
      <c r="A617">
        <v>194</v>
      </c>
      <c r="B617">
        <v>1475</v>
      </c>
      <c r="C617" t="s">
        <v>85</v>
      </c>
      <c r="D617" t="s">
        <v>331</v>
      </c>
      <c r="E617" s="257" t="s">
        <v>688</v>
      </c>
      <c r="F617" t="s">
        <v>83</v>
      </c>
      <c r="G617">
        <v>2</v>
      </c>
      <c r="H617">
        <v>668.82600000000002</v>
      </c>
      <c r="I617">
        <v>665.697</v>
      </c>
      <c r="J617">
        <v>660.93799999999999</v>
      </c>
      <c r="K617">
        <v>657.83799999999997</v>
      </c>
      <c r="L617">
        <v>653.06899999999996</v>
      </c>
      <c r="M617" s="258" t="s">
        <v>1348</v>
      </c>
      <c r="N617" s="258" t="s">
        <v>1349</v>
      </c>
      <c r="O617" s="5" t="s">
        <v>2109</v>
      </c>
      <c r="BM617" s="144"/>
      <c r="BN617" s="144"/>
      <c r="BO617" s="144"/>
      <c r="BP617" s="144"/>
      <c r="BQ617" s="144"/>
      <c r="BR617" s="144"/>
      <c r="BS617" s="144"/>
      <c r="BT617" s="144"/>
      <c r="BU617" s="144"/>
      <c r="BV617" s="144"/>
      <c r="BW617" s="144"/>
      <c r="BX617" s="144"/>
      <c r="BY617" s="144"/>
      <c r="BZ617" s="144"/>
      <c r="CA617" s="144"/>
      <c r="ER617" s="144"/>
      <c r="ES617" s="144"/>
      <c r="ET617" s="144"/>
      <c r="EU617" s="144"/>
      <c r="EV617" s="144"/>
      <c r="EW617" s="144"/>
      <c r="EX617" s="144"/>
      <c r="EY617" s="144"/>
      <c r="EZ617" s="144"/>
      <c r="FA617" s="144"/>
      <c r="FB617" s="144"/>
      <c r="FC617" s="144"/>
      <c r="FD617" s="144"/>
      <c r="FE617" s="144"/>
      <c r="FF617" s="144"/>
      <c r="HW617" s="144"/>
      <c r="HX617" s="144"/>
      <c r="HY617" s="144"/>
      <c r="HZ617" s="144"/>
      <c r="IA617" s="144"/>
      <c r="IB617" s="144"/>
      <c r="IC617" s="144"/>
      <c r="ID617" s="144"/>
      <c r="IE617" s="144"/>
      <c r="IF617" s="144"/>
      <c r="IG617" s="144"/>
      <c r="IH617" s="144"/>
      <c r="II617" s="144"/>
      <c r="IJ617" s="144"/>
      <c r="IK617" s="144"/>
      <c r="LB617" s="144"/>
      <c r="LC617" s="144"/>
      <c r="LD617" s="144"/>
      <c r="LE617" s="144"/>
      <c r="LF617" s="144"/>
      <c r="LG617" s="144"/>
      <c r="LH617" s="144"/>
      <c r="LI617" s="144"/>
      <c r="LJ617" s="144"/>
      <c r="LK617" s="144"/>
      <c r="LL617" s="144"/>
      <c r="LM617" s="144"/>
      <c r="LN617" s="144"/>
      <c r="LO617" s="144"/>
      <c r="LP617" s="144"/>
      <c r="OG617" s="144"/>
      <c r="OH617" s="144"/>
      <c r="OI617" s="144"/>
      <c r="OJ617" s="144"/>
      <c r="OK617" s="144"/>
      <c r="OL617" s="144"/>
      <c r="OM617" s="144"/>
      <c r="ON617" s="144"/>
      <c r="OO617" s="144"/>
      <c r="OP617" s="144"/>
      <c r="OQ617" s="144"/>
      <c r="OR617" s="144"/>
      <c r="OS617" s="144"/>
      <c r="OT617" s="144"/>
      <c r="OU617" s="144"/>
    </row>
    <row r="618" spans="1:411">
      <c r="A618">
        <v>193</v>
      </c>
      <c r="B618">
        <v>1483</v>
      </c>
      <c r="C618" t="s">
        <v>85</v>
      </c>
      <c r="D618" t="s">
        <v>331</v>
      </c>
      <c r="E618" s="257" t="s">
        <v>101</v>
      </c>
      <c r="F618" t="s">
        <v>83</v>
      </c>
      <c r="G618">
        <v>2</v>
      </c>
      <c r="H618">
        <v>659.625</v>
      </c>
      <c r="I618">
        <v>657.43</v>
      </c>
      <c r="J618">
        <v>653.38099999999997</v>
      </c>
      <c r="K618">
        <v>648.28800000000001</v>
      </c>
      <c r="L618">
        <v>642.11599999999999</v>
      </c>
      <c r="M618" s="258" t="s">
        <v>1348</v>
      </c>
      <c r="N618" s="258" t="s">
        <v>1349</v>
      </c>
      <c r="O618" s="5" t="s">
        <v>2110</v>
      </c>
      <c r="BM618" s="144"/>
      <c r="BN618" s="144"/>
      <c r="BO618" s="144"/>
      <c r="BP618" s="144"/>
      <c r="BQ618" s="144"/>
      <c r="BR618" s="144"/>
      <c r="BS618" s="144"/>
      <c r="BT618" s="144"/>
      <c r="BU618" s="144"/>
      <c r="BV618" s="144"/>
      <c r="BW618" s="144"/>
      <c r="BX618" s="144"/>
      <c r="BY618" s="144"/>
      <c r="BZ618" s="144"/>
      <c r="CA618" s="144"/>
      <c r="ER618" s="144"/>
      <c r="ES618" s="144"/>
      <c r="ET618" s="144"/>
      <c r="EU618" s="144"/>
      <c r="EV618" s="144"/>
      <c r="EW618" s="144"/>
      <c r="EX618" s="144"/>
      <c r="EY618" s="144"/>
      <c r="EZ618" s="144"/>
      <c r="FA618" s="144"/>
      <c r="FB618" s="144"/>
      <c r="FC618" s="144"/>
      <c r="FD618" s="144"/>
      <c r="FE618" s="144"/>
      <c r="FF618" s="144"/>
      <c r="HW618" s="144"/>
      <c r="HX618" s="144"/>
      <c r="HY618" s="144"/>
      <c r="HZ618" s="144"/>
      <c r="IA618" s="144"/>
      <c r="IB618" s="144"/>
      <c r="IC618" s="144"/>
      <c r="ID618" s="144"/>
      <c r="IE618" s="144"/>
      <c r="IF618" s="144"/>
      <c r="IG618" s="144"/>
      <c r="IH618" s="144"/>
      <c r="II618" s="144"/>
      <c r="IJ618" s="144"/>
      <c r="IK618" s="144"/>
      <c r="LB618" s="144"/>
      <c r="LC618" s="144"/>
      <c r="LD618" s="144"/>
      <c r="LE618" s="144"/>
      <c r="LF618" s="144"/>
      <c r="LG618" s="144"/>
      <c r="LH618" s="144"/>
      <c r="LI618" s="144"/>
      <c r="LJ618" s="144"/>
      <c r="LK618" s="144"/>
      <c r="LL618" s="144"/>
      <c r="LM618" s="144"/>
      <c r="LN618" s="144"/>
      <c r="LO618" s="144"/>
      <c r="LP618" s="144"/>
      <c r="OG618" s="144"/>
      <c r="OH618" s="144"/>
      <c r="OI618" s="144"/>
      <c r="OJ618" s="144"/>
      <c r="OK618" s="144"/>
      <c r="OL618" s="144"/>
      <c r="OM618" s="144"/>
      <c r="ON618" s="144"/>
      <c r="OO618" s="144"/>
      <c r="OP618" s="144"/>
      <c r="OQ618" s="144"/>
      <c r="OR618" s="144"/>
      <c r="OS618" s="144"/>
      <c r="OT618" s="144"/>
      <c r="OU618" s="144"/>
    </row>
    <row r="619" spans="1:411">
      <c r="A619">
        <v>194</v>
      </c>
      <c r="B619">
        <v>1484</v>
      </c>
      <c r="C619" t="s">
        <v>85</v>
      </c>
      <c r="D619" t="s">
        <v>331</v>
      </c>
      <c r="E619" s="257" t="s">
        <v>670</v>
      </c>
      <c r="F619" t="s">
        <v>83</v>
      </c>
      <c r="G619">
        <v>2</v>
      </c>
      <c r="H619">
        <v>656.64800000000002</v>
      </c>
      <c r="I619">
        <v>654.61300000000006</v>
      </c>
      <c r="J619">
        <v>650.60400000000004</v>
      </c>
      <c r="K619">
        <v>646.68600000000004</v>
      </c>
      <c r="L619">
        <v>640.45299999999997</v>
      </c>
      <c r="M619" s="258" t="s">
        <v>1348</v>
      </c>
      <c r="N619" s="258" t="s">
        <v>1349</v>
      </c>
      <c r="O619" s="5" t="s">
        <v>2111</v>
      </c>
      <c r="BM619" s="144"/>
      <c r="BN619" s="144"/>
      <c r="BO619" s="144"/>
      <c r="BP619" s="144"/>
      <c r="BQ619" s="144"/>
      <c r="BR619" s="144"/>
      <c r="BS619" s="144"/>
      <c r="BT619" s="144"/>
      <c r="BU619" s="144"/>
      <c r="BV619" s="144"/>
      <c r="BW619" s="144"/>
      <c r="BX619" s="144"/>
      <c r="BY619" s="144"/>
      <c r="BZ619" s="144"/>
      <c r="CA619" s="144"/>
      <c r="ER619" s="144"/>
      <c r="ES619" s="144"/>
      <c r="ET619" s="144"/>
      <c r="EU619" s="144"/>
      <c r="EV619" s="144"/>
      <c r="EW619" s="144"/>
      <c r="EX619" s="144"/>
      <c r="EY619" s="144"/>
      <c r="EZ619" s="144"/>
      <c r="FA619" s="144"/>
      <c r="FB619" s="144"/>
      <c r="FC619" s="144"/>
      <c r="FD619" s="144"/>
      <c r="FE619" s="144"/>
      <c r="FF619" s="144"/>
      <c r="HW619" s="144"/>
      <c r="HX619" s="144"/>
      <c r="HY619" s="144"/>
      <c r="HZ619" s="144"/>
      <c r="IA619" s="144"/>
      <c r="IB619" s="144"/>
      <c r="IC619" s="144"/>
      <c r="ID619" s="144"/>
      <c r="IE619" s="144"/>
      <c r="IF619" s="144"/>
      <c r="IG619" s="144"/>
      <c r="IH619" s="144"/>
      <c r="II619" s="144"/>
      <c r="IJ619" s="144"/>
      <c r="IK619" s="144"/>
      <c r="LB619" s="144"/>
      <c r="LC619" s="144"/>
      <c r="LD619" s="144"/>
      <c r="LE619" s="144"/>
      <c r="LF619" s="144"/>
      <c r="LG619" s="144"/>
      <c r="LH619" s="144"/>
      <c r="LI619" s="144"/>
      <c r="LJ619" s="144"/>
      <c r="LK619" s="144"/>
      <c r="LL619" s="144"/>
      <c r="LM619" s="144"/>
      <c r="LN619" s="144"/>
      <c r="LO619" s="144"/>
      <c r="LP619" s="144"/>
      <c r="OG619" s="144"/>
      <c r="OH619" s="144"/>
      <c r="OI619" s="144"/>
      <c r="OJ619" s="144"/>
      <c r="OK619" s="144"/>
      <c r="OL619" s="144"/>
      <c r="OM619" s="144"/>
      <c r="ON619" s="144"/>
      <c r="OO619" s="144"/>
      <c r="OP619" s="144"/>
      <c r="OQ619" s="144"/>
      <c r="OR619" s="144"/>
      <c r="OS619" s="144"/>
      <c r="OT619" s="144"/>
      <c r="OU619" s="144"/>
    </row>
    <row r="620" spans="1:411">
      <c r="A620">
        <v>194</v>
      </c>
      <c r="B620">
        <v>1485</v>
      </c>
      <c r="C620" t="s">
        <v>85</v>
      </c>
      <c r="D620" t="s">
        <v>331</v>
      </c>
      <c r="E620" s="257" t="s">
        <v>854</v>
      </c>
      <c r="F620" t="s">
        <v>83</v>
      </c>
      <c r="G620">
        <v>2</v>
      </c>
      <c r="H620">
        <v>656.64800000000002</v>
      </c>
      <c r="I620">
        <v>654.28099999999995</v>
      </c>
      <c r="J620">
        <v>649.66499999999996</v>
      </c>
      <c r="K620">
        <v>645.13800000000003</v>
      </c>
      <c r="L620">
        <v>638.80499999999995</v>
      </c>
      <c r="M620" s="258" t="s">
        <v>1348</v>
      </c>
      <c r="N620" s="258" t="s">
        <v>1349</v>
      </c>
      <c r="O620" s="5" t="s">
        <v>2112</v>
      </c>
      <c r="BM620" s="144"/>
      <c r="BN620" s="144"/>
      <c r="BO620" s="144"/>
      <c r="BP620" s="144"/>
      <c r="BQ620" s="144"/>
      <c r="BR620" s="144"/>
      <c r="BS620" s="144"/>
      <c r="BT620" s="144"/>
      <c r="BU620" s="144"/>
      <c r="BV620" s="144"/>
      <c r="BW620" s="144"/>
      <c r="BX620" s="144"/>
      <c r="BY620" s="144"/>
      <c r="BZ620" s="144"/>
      <c r="CA620" s="144"/>
      <c r="ER620" s="144"/>
      <c r="ES620" s="144"/>
      <c r="ET620" s="144"/>
      <c r="EU620" s="144"/>
      <c r="EV620" s="144"/>
      <c r="EW620" s="144"/>
      <c r="EX620" s="144"/>
      <c r="EY620" s="144"/>
      <c r="EZ620" s="144"/>
      <c r="FA620" s="144"/>
      <c r="FB620" s="144"/>
      <c r="FC620" s="144"/>
      <c r="FD620" s="144"/>
      <c r="FE620" s="144"/>
      <c r="FF620" s="144"/>
      <c r="HW620" s="144"/>
      <c r="HX620" s="144"/>
      <c r="HY620" s="144"/>
      <c r="HZ620" s="144"/>
      <c r="IA620" s="144"/>
      <c r="IB620" s="144"/>
      <c r="IC620" s="144"/>
      <c r="ID620" s="144"/>
      <c r="IE620" s="144"/>
      <c r="IF620" s="144"/>
      <c r="IG620" s="144"/>
      <c r="IH620" s="144"/>
      <c r="II620" s="144"/>
      <c r="IJ620" s="144"/>
      <c r="IK620" s="144"/>
      <c r="LB620" s="144"/>
      <c r="LC620" s="144"/>
      <c r="LD620" s="144"/>
      <c r="LE620" s="144"/>
      <c r="LF620" s="144"/>
      <c r="LG620" s="144"/>
      <c r="LH620" s="144"/>
      <c r="LI620" s="144"/>
      <c r="LJ620" s="144"/>
      <c r="LK620" s="144"/>
      <c r="LL620" s="144"/>
      <c r="LM620" s="144"/>
      <c r="LN620" s="144"/>
      <c r="LO620" s="144"/>
      <c r="LP620" s="144"/>
      <c r="OG620" s="144"/>
      <c r="OH620" s="144"/>
      <c r="OI620" s="144"/>
      <c r="OJ620" s="144"/>
      <c r="OK620" s="144"/>
      <c r="OL620" s="144"/>
      <c r="OM620" s="144"/>
      <c r="ON620" s="144"/>
      <c r="OO620" s="144"/>
      <c r="OP620" s="144"/>
      <c r="OQ620" s="144"/>
      <c r="OR620" s="144"/>
      <c r="OS620" s="144"/>
      <c r="OT620" s="144"/>
      <c r="OU620" s="144"/>
    </row>
    <row r="621" spans="1:411">
      <c r="A621">
        <v>194</v>
      </c>
      <c r="B621">
        <v>1486</v>
      </c>
      <c r="C621" t="s">
        <v>85</v>
      </c>
      <c r="D621" t="s">
        <v>331</v>
      </c>
      <c r="E621" s="257" t="s">
        <v>967</v>
      </c>
      <c r="F621" t="s">
        <v>83</v>
      </c>
      <c r="G621">
        <v>2</v>
      </c>
      <c r="H621">
        <v>652.34100000000001</v>
      </c>
      <c r="I621">
        <v>650.10299999999995</v>
      </c>
      <c r="J621">
        <v>646.68600000000004</v>
      </c>
      <c r="K621">
        <v>643.11800000000005</v>
      </c>
      <c r="L621">
        <v>637.29399999999998</v>
      </c>
      <c r="M621" s="258" t="s">
        <v>1348</v>
      </c>
      <c r="N621" s="258" t="s">
        <v>1349</v>
      </c>
      <c r="O621" s="5" t="s">
        <v>2113</v>
      </c>
      <c r="BM621" s="144"/>
      <c r="BN621" s="144"/>
      <c r="BO621" s="144"/>
      <c r="BP621" s="144"/>
      <c r="BQ621" s="144"/>
      <c r="BR621" s="144"/>
      <c r="BS621" s="144"/>
      <c r="BT621" s="144"/>
      <c r="BU621" s="144"/>
      <c r="BV621" s="144"/>
      <c r="BW621" s="144"/>
      <c r="BX621" s="144"/>
      <c r="BY621" s="144"/>
      <c r="BZ621" s="144"/>
      <c r="CA621" s="144"/>
      <c r="ER621" s="144"/>
      <c r="ES621" s="144"/>
      <c r="ET621" s="144"/>
      <c r="EU621" s="144"/>
      <c r="EV621" s="144"/>
      <c r="EW621" s="144"/>
      <c r="EX621" s="144"/>
      <c r="EY621" s="144"/>
      <c r="EZ621" s="144"/>
      <c r="FA621" s="144"/>
      <c r="FB621" s="144"/>
      <c r="FC621" s="144"/>
      <c r="FD621" s="144"/>
      <c r="FE621" s="144"/>
      <c r="FF621" s="144"/>
      <c r="HW621" s="144"/>
      <c r="HX621" s="144"/>
      <c r="HY621" s="144"/>
      <c r="HZ621" s="144"/>
      <c r="IA621" s="144"/>
      <c r="IB621" s="144"/>
      <c r="IC621" s="144"/>
      <c r="ID621" s="144"/>
      <c r="IE621" s="144"/>
      <c r="IF621" s="144"/>
      <c r="IG621" s="144"/>
      <c r="IH621" s="144"/>
      <c r="II621" s="144"/>
      <c r="IJ621" s="144"/>
      <c r="IK621" s="144"/>
      <c r="LB621" s="144"/>
      <c r="LC621" s="144"/>
      <c r="LD621" s="144"/>
      <c r="LE621" s="144"/>
      <c r="LF621" s="144"/>
      <c r="LG621" s="144"/>
      <c r="LH621" s="144"/>
      <c r="LI621" s="144"/>
      <c r="LJ621" s="144"/>
      <c r="LK621" s="144"/>
      <c r="LL621" s="144"/>
      <c r="LM621" s="144"/>
      <c r="LN621" s="144"/>
      <c r="LO621" s="144"/>
      <c r="LP621" s="144"/>
      <c r="OG621" s="144"/>
      <c r="OH621" s="144"/>
      <c r="OI621" s="144"/>
      <c r="OJ621" s="144"/>
      <c r="OK621" s="144"/>
      <c r="OL621" s="144"/>
      <c r="OM621" s="144"/>
      <c r="ON621" s="144"/>
      <c r="OO621" s="144"/>
      <c r="OP621" s="144"/>
      <c r="OQ621" s="144"/>
      <c r="OR621" s="144"/>
      <c r="OS621" s="144"/>
      <c r="OT621" s="144"/>
      <c r="OU621" s="144"/>
    </row>
    <row r="622" spans="1:411">
      <c r="A622">
        <v>194</v>
      </c>
      <c r="B622">
        <v>1489</v>
      </c>
      <c r="C622" t="s">
        <v>85</v>
      </c>
      <c r="D622" t="s">
        <v>331</v>
      </c>
      <c r="E622" s="257" t="s">
        <v>97</v>
      </c>
      <c r="F622" t="s">
        <v>83</v>
      </c>
      <c r="G622">
        <v>2</v>
      </c>
      <c r="H622">
        <v>651.46</v>
      </c>
      <c r="I622">
        <v>649.33000000000004</v>
      </c>
      <c r="J622">
        <v>645.995</v>
      </c>
      <c r="K622">
        <v>642.48500000000001</v>
      </c>
      <c r="L622">
        <v>636.72799999999995</v>
      </c>
      <c r="M622" s="258" t="s">
        <v>1348</v>
      </c>
      <c r="N622" s="258" t="s">
        <v>1349</v>
      </c>
      <c r="O622" s="5" t="s">
        <v>2114</v>
      </c>
      <c r="BM622" s="144"/>
      <c r="BN622" s="144"/>
      <c r="BO622" s="144"/>
      <c r="BP622" s="144"/>
      <c r="BQ622" s="144"/>
      <c r="BR622" s="144"/>
      <c r="BS622" s="144"/>
      <c r="BT622" s="144"/>
      <c r="BU622" s="144"/>
      <c r="BV622" s="144"/>
      <c r="BW622" s="144"/>
      <c r="BX622" s="144"/>
      <c r="BY622" s="144"/>
      <c r="BZ622" s="144"/>
      <c r="CA622" s="144"/>
      <c r="ER622" s="144"/>
      <c r="ES622" s="144"/>
      <c r="ET622" s="144"/>
      <c r="EU622" s="144"/>
      <c r="EV622" s="144"/>
      <c r="EW622" s="144"/>
      <c r="EX622" s="144"/>
      <c r="EY622" s="144"/>
      <c r="EZ622" s="144"/>
      <c r="FA622" s="144"/>
      <c r="FB622" s="144"/>
      <c r="FC622" s="144"/>
      <c r="FD622" s="144"/>
      <c r="FE622" s="144"/>
      <c r="FF622" s="144"/>
      <c r="HW622" s="144"/>
      <c r="HX622" s="144"/>
      <c r="HY622" s="144"/>
      <c r="HZ622" s="144"/>
      <c r="IA622" s="144"/>
      <c r="IB622" s="144"/>
      <c r="IC622" s="144"/>
      <c r="ID622" s="144"/>
      <c r="IE622" s="144"/>
      <c r="IF622" s="144"/>
      <c r="IG622" s="144"/>
      <c r="IH622" s="144"/>
      <c r="II622" s="144"/>
      <c r="IJ622" s="144"/>
      <c r="IK622" s="144"/>
      <c r="LB622" s="144"/>
      <c r="LC622" s="144"/>
      <c r="LD622" s="144"/>
      <c r="LE622" s="144"/>
      <c r="LF622" s="144"/>
      <c r="LG622" s="144"/>
      <c r="LH622" s="144"/>
      <c r="LI622" s="144"/>
      <c r="LJ622" s="144"/>
      <c r="LK622" s="144"/>
      <c r="LL622" s="144"/>
      <c r="LM622" s="144"/>
      <c r="LN622" s="144"/>
      <c r="LO622" s="144"/>
      <c r="LP622" s="144"/>
      <c r="OG622" s="144"/>
      <c r="OH622" s="144"/>
      <c r="OI622" s="144"/>
      <c r="OJ622" s="144"/>
      <c r="OK622" s="144"/>
      <c r="OL622" s="144"/>
      <c r="OM622" s="144"/>
      <c r="ON622" s="144"/>
      <c r="OO622" s="144"/>
      <c r="OP622" s="144"/>
      <c r="OQ622" s="144"/>
      <c r="OR622" s="144"/>
      <c r="OS622" s="144"/>
      <c r="OT622" s="144"/>
      <c r="OU622" s="144"/>
    </row>
    <row r="623" spans="1:411">
      <c r="A623">
        <v>194</v>
      </c>
      <c r="B623">
        <v>1490</v>
      </c>
      <c r="C623" t="s">
        <v>85</v>
      </c>
      <c r="D623" t="s">
        <v>331</v>
      </c>
      <c r="E623" s="257" t="s">
        <v>179</v>
      </c>
      <c r="F623" t="s">
        <v>83</v>
      </c>
      <c r="G623">
        <v>2</v>
      </c>
      <c r="H623">
        <v>651.87800000000004</v>
      </c>
      <c r="I623">
        <v>649.33000000000004</v>
      </c>
      <c r="J623">
        <v>645.44299999999998</v>
      </c>
      <c r="K623">
        <v>640.70399999999995</v>
      </c>
      <c r="L623">
        <v>635.40300000000002</v>
      </c>
      <c r="M623" s="258" t="s">
        <v>1348</v>
      </c>
      <c r="N623" s="258" t="s">
        <v>1349</v>
      </c>
      <c r="O623" s="5" t="s">
        <v>2115</v>
      </c>
      <c r="BM623" s="144"/>
      <c r="BN623" s="144"/>
      <c r="BO623" s="144"/>
      <c r="BP623" s="144"/>
      <c r="BQ623" s="144"/>
      <c r="BR623" s="144"/>
      <c r="BS623" s="144"/>
      <c r="BT623" s="144"/>
      <c r="BU623" s="144"/>
      <c r="BV623" s="144"/>
      <c r="BW623" s="144"/>
      <c r="BX623" s="144"/>
      <c r="BY623" s="144"/>
      <c r="BZ623" s="144"/>
      <c r="CA623" s="144"/>
      <c r="ER623" s="144"/>
      <c r="ES623" s="144"/>
      <c r="ET623" s="144"/>
      <c r="EU623" s="144"/>
      <c r="EV623" s="144"/>
      <c r="EW623" s="144"/>
      <c r="EX623" s="144"/>
      <c r="EY623" s="144"/>
      <c r="EZ623" s="144"/>
      <c r="FA623" s="144"/>
      <c r="FB623" s="144"/>
      <c r="FC623" s="144"/>
      <c r="FD623" s="144"/>
      <c r="FE623" s="144"/>
      <c r="FF623" s="144"/>
      <c r="HW623" s="144"/>
      <c r="HX623" s="144"/>
      <c r="HY623" s="144"/>
      <c r="HZ623" s="144"/>
      <c r="IA623" s="144"/>
      <c r="IB623" s="144"/>
      <c r="IC623" s="144"/>
      <c r="ID623" s="144"/>
      <c r="IE623" s="144"/>
      <c r="IF623" s="144"/>
      <c r="IG623" s="144"/>
      <c r="IH623" s="144"/>
      <c r="II623" s="144"/>
      <c r="IJ623" s="144"/>
      <c r="IK623" s="144"/>
      <c r="LB623" s="144"/>
      <c r="LC623" s="144"/>
      <c r="LD623" s="144"/>
      <c r="LE623" s="144"/>
      <c r="LF623" s="144"/>
      <c r="LG623" s="144"/>
      <c r="LH623" s="144"/>
      <c r="LI623" s="144"/>
      <c r="LJ623" s="144"/>
      <c r="LK623" s="144"/>
      <c r="LL623" s="144"/>
      <c r="LM623" s="144"/>
      <c r="LN623" s="144"/>
      <c r="LO623" s="144"/>
      <c r="LP623" s="144"/>
      <c r="OG623" s="144"/>
      <c r="OH623" s="144"/>
      <c r="OI623" s="144"/>
      <c r="OJ623" s="144"/>
      <c r="OK623" s="144"/>
      <c r="OL623" s="144"/>
      <c r="OM623" s="144"/>
      <c r="ON623" s="144"/>
      <c r="OO623" s="144"/>
      <c r="OP623" s="144"/>
      <c r="OQ623" s="144"/>
      <c r="OR623" s="144"/>
      <c r="OS623" s="144"/>
      <c r="OT623" s="144"/>
      <c r="OU623" s="144"/>
    </row>
    <row r="624" spans="1:411">
      <c r="A624">
        <v>194</v>
      </c>
      <c r="B624">
        <v>1491</v>
      </c>
      <c r="C624" t="s">
        <v>85</v>
      </c>
      <c r="D624" t="s">
        <v>331</v>
      </c>
      <c r="E624" s="257" t="s">
        <v>714</v>
      </c>
      <c r="F624" t="s">
        <v>83</v>
      </c>
      <c r="G624">
        <v>2</v>
      </c>
      <c r="H624">
        <v>651.56600000000003</v>
      </c>
      <c r="I624">
        <v>649.24800000000005</v>
      </c>
      <c r="J624">
        <v>645.44299999999998</v>
      </c>
      <c r="K624">
        <v>640.57899999999995</v>
      </c>
      <c r="L624">
        <v>635.27800000000002</v>
      </c>
      <c r="M624" s="258" t="s">
        <v>1348</v>
      </c>
      <c r="N624" s="258" t="s">
        <v>1349</v>
      </c>
      <c r="O624" s="5" t="s">
        <v>2116</v>
      </c>
      <c r="BM624" s="144"/>
      <c r="BN624" s="144"/>
      <c r="BO624" s="144"/>
      <c r="BP624" s="144"/>
      <c r="BQ624" s="144"/>
      <c r="BR624" s="144"/>
      <c r="BS624" s="144"/>
      <c r="BT624" s="144"/>
      <c r="BU624" s="144"/>
      <c r="BV624" s="144"/>
      <c r="BW624" s="144"/>
      <c r="BX624" s="144"/>
      <c r="BY624" s="144"/>
      <c r="BZ624" s="144"/>
      <c r="CA624" s="144"/>
      <c r="ER624" s="144"/>
      <c r="ES624" s="144"/>
      <c r="ET624" s="144"/>
      <c r="EU624" s="144"/>
      <c r="EV624" s="144"/>
      <c r="EW624" s="144"/>
      <c r="EX624" s="144"/>
      <c r="EY624" s="144"/>
      <c r="EZ624" s="144"/>
      <c r="FA624" s="144"/>
      <c r="FB624" s="144"/>
      <c r="FC624" s="144"/>
      <c r="FD624" s="144"/>
      <c r="FE624" s="144"/>
      <c r="FF624" s="144"/>
      <c r="HW624" s="144"/>
      <c r="HX624" s="144"/>
      <c r="HY624" s="144"/>
      <c r="HZ624" s="144"/>
      <c r="IA624" s="144"/>
      <c r="IB624" s="144"/>
      <c r="IC624" s="144"/>
      <c r="ID624" s="144"/>
      <c r="IE624" s="144"/>
      <c r="IF624" s="144"/>
      <c r="IG624" s="144"/>
      <c r="IH624" s="144"/>
      <c r="II624" s="144"/>
      <c r="IJ624" s="144"/>
      <c r="IK624" s="144"/>
      <c r="LB624" s="144"/>
      <c r="LC624" s="144"/>
      <c r="LD624" s="144"/>
      <c r="LE624" s="144"/>
      <c r="LF624" s="144"/>
      <c r="LG624" s="144"/>
      <c r="LH624" s="144"/>
      <c r="LI624" s="144"/>
      <c r="LJ624" s="144"/>
      <c r="LK624" s="144"/>
      <c r="LL624" s="144"/>
      <c r="LM624" s="144"/>
      <c r="LN624" s="144"/>
      <c r="LO624" s="144"/>
      <c r="LP624" s="144"/>
      <c r="OG624" s="144"/>
      <c r="OH624" s="144"/>
      <c r="OI624" s="144"/>
      <c r="OJ624" s="144"/>
      <c r="OK624" s="144"/>
      <c r="OL624" s="144"/>
      <c r="OM624" s="144"/>
      <c r="ON624" s="144"/>
      <c r="OO624" s="144"/>
      <c r="OP624" s="144"/>
      <c r="OQ624" s="144"/>
      <c r="OR624" s="144"/>
      <c r="OS624" s="144"/>
      <c r="OT624" s="144"/>
      <c r="OU624" s="144"/>
    </row>
    <row r="625" spans="1:411">
      <c r="A625">
        <v>193</v>
      </c>
      <c r="B625">
        <v>1509</v>
      </c>
      <c r="C625" t="s">
        <v>85</v>
      </c>
      <c r="D625" t="s">
        <v>331</v>
      </c>
      <c r="E625" s="257" t="s">
        <v>968</v>
      </c>
      <c r="F625" t="s">
        <v>83</v>
      </c>
      <c r="G625">
        <v>2</v>
      </c>
      <c r="H625">
        <v>648.28800000000001</v>
      </c>
      <c r="I625">
        <v>646.22400000000005</v>
      </c>
      <c r="J625">
        <v>643.11800000000005</v>
      </c>
      <c r="K625">
        <v>639.68399999999997</v>
      </c>
      <c r="L625">
        <v>635.40300000000002</v>
      </c>
      <c r="M625" s="258" t="s">
        <v>1348</v>
      </c>
      <c r="N625" s="258" t="s">
        <v>1349</v>
      </c>
      <c r="O625" s="5" t="s">
        <v>2117</v>
      </c>
      <c r="BM625" s="144"/>
      <c r="BN625" s="144"/>
      <c r="BO625" s="144"/>
      <c r="BP625" s="144"/>
      <c r="BQ625" s="144"/>
      <c r="BR625" s="144"/>
      <c r="BS625" s="144"/>
      <c r="BT625" s="144"/>
      <c r="BU625" s="144"/>
      <c r="BV625" s="144"/>
      <c r="BW625" s="144"/>
      <c r="BX625" s="144"/>
      <c r="BY625" s="144"/>
      <c r="BZ625" s="144"/>
      <c r="CA625" s="144"/>
      <c r="ER625" s="144"/>
      <c r="ES625" s="144"/>
      <c r="ET625" s="144"/>
      <c r="EU625" s="144"/>
      <c r="EV625" s="144"/>
      <c r="EW625" s="144"/>
      <c r="EX625" s="144"/>
      <c r="EY625" s="144"/>
      <c r="EZ625" s="144"/>
      <c r="FA625" s="144"/>
      <c r="FB625" s="144"/>
      <c r="FC625" s="144"/>
      <c r="FD625" s="144"/>
      <c r="FE625" s="144"/>
      <c r="FF625" s="144"/>
      <c r="HW625" s="144"/>
      <c r="HX625" s="144"/>
      <c r="HY625" s="144"/>
      <c r="HZ625" s="144"/>
      <c r="IA625" s="144"/>
      <c r="IB625" s="144"/>
      <c r="IC625" s="144"/>
      <c r="ID625" s="144"/>
      <c r="IE625" s="144"/>
      <c r="IF625" s="144"/>
      <c r="IG625" s="144"/>
      <c r="IH625" s="144"/>
      <c r="II625" s="144"/>
      <c r="IJ625" s="144"/>
      <c r="IK625" s="144"/>
      <c r="LB625" s="144"/>
      <c r="LC625" s="144"/>
      <c r="LD625" s="144"/>
      <c r="LE625" s="144"/>
      <c r="LF625" s="144"/>
      <c r="LG625" s="144"/>
      <c r="LH625" s="144"/>
      <c r="LI625" s="144"/>
      <c r="LJ625" s="144"/>
      <c r="LK625" s="144"/>
      <c r="LL625" s="144"/>
      <c r="LM625" s="144"/>
      <c r="LN625" s="144"/>
      <c r="LO625" s="144"/>
      <c r="LP625" s="144"/>
      <c r="OG625" s="144"/>
      <c r="OH625" s="144"/>
      <c r="OI625" s="144"/>
      <c r="OJ625" s="144"/>
      <c r="OK625" s="144"/>
      <c r="OL625" s="144"/>
      <c r="OM625" s="144"/>
      <c r="ON625" s="144"/>
      <c r="OO625" s="144"/>
      <c r="OP625" s="144"/>
      <c r="OQ625" s="144"/>
      <c r="OR625" s="144"/>
      <c r="OS625" s="144"/>
      <c r="OT625" s="144"/>
      <c r="OU625" s="144"/>
    </row>
    <row r="626" spans="1:411">
      <c r="A626">
        <v>193</v>
      </c>
      <c r="B626">
        <v>1510</v>
      </c>
      <c r="C626" t="s">
        <v>85</v>
      </c>
      <c r="D626" t="s">
        <v>331</v>
      </c>
      <c r="E626" s="257" t="s">
        <v>934</v>
      </c>
      <c r="F626" t="s">
        <v>83</v>
      </c>
      <c r="G626">
        <v>2</v>
      </c>
      <c r="H626">
        <v>648.28800000000001</v>
      </c>
      <c r="I626">
        <v>646.22400000000005</v>
      </c>
      <c r="J626">
        <v>643.11800000000005</v>
      </c>
      <c r="K626">
        <v>639.68399999999997</v>
      </c>
      <c r="L626">
        <v>635.40300000000002</v>
      </c>
      <c r="M626" s="258" t="s">
        <v>1348</v>
      </c>
      <c r="N626" s="258" t="s">
        <v>1349</v>
      </c>
      <c r="O626" s="5" t="s">
        <v>2118</v>
      </c>
    </row>
    <row r="627" spans="1:411">
      <c r="A627">
        <v>194</v>
      </c>
      <c r="B627">
        <v>1495</v>
      </c>
      <c r="C627" t="s">
        <v>85</v>
      </c>
      <c r="D627" t="s">
        <v>331</v>
      </c>
      <c r="E627" s="257" t="s">
        <v>969</v>
      </c>
      <c r="F627" t="s">
        <v>83</v>
      </c>
      <c r="G627">
        <v>2</v>
      </c>
      <c r="H627">
        <v>647.80999999999995</v>
      </c>
      <c r="I627">
        <v>645.44299999999998</v>
      </c>
      <c r="J627">
        <v>640.57899999999995</v>
      </c>
      <c r="K627">
        <v>636.29</v>
      </c>
      <c r="L627">
        <v>630.01900000000001</v>
      </c>
      <c r="M627" s="258" t="s">
        <v>1348</v>
      </c>
      <c r="N627" s="258" t="s">
        <v>1349</v>
      </c>
      <c r="O627" s="5" t="s">
        <v>2119</v>
      </c>
    </row>
    <row r="628" spans="1:411">
      <c r="A628">
        <v>193</v>
      </c>
      <c r="B628">
        <v>1497</v>
      </c>
      <c r="C628" t="s">
        <v>85</v>
      </c>
      <c r="D628" t="s">
        <v>331</v>
      </c>
      <c r="E628" s="257" t="s">
        <v>118</v>
      </c>
      <c r="F628" t="s">
        <v>83</v>
      </c>
      <c r="G628">
        <v>2</v>
      </c>
      <c r="H628">
        <v>646.56100000000004</v>
      </c>
      <c r="I628">
        <v>644.08299999999997</v>
      </c>
      <c r="J628">
        <v>639.298</v>
      </c>
      <c r="K628">
        <v>635.09</v>
      </c>
      <c r="L628">
        <v>629.154</v>
      </c>
      <c r="M628" s="258" t="s">
        <v>1348</v>
      </c>
      <c r="N628" s="258" t="s">
        <v>1349</v>
      </c>
      <c r="O628" s="5" t="s">
        <v>2120</v>
      </c>
    </row>
    <row r="629" spans="1:411">
      <c r="A629">
        <v>194</v>
      </c>
      <c r="B629">
        <v>1501</v>
      </c>
      <c r="C629" t="s">
        <v>85</v>
      </c>
      <c r="D629" t="s">
        <v>331</v>
      </c>
      <c r="E629" s="257" t="s">
        <v>70</v>
      </c>
      <c r="F629" t="s">
        <v>83</v>
      </c>
      <c r="G629">
        <v>2</v>
      </c>
      <c r="H629">
        <v>645.13800000000003</v>
      </c>
      <c r="I629">
        <v>642.76199999999994</v>
      </c>
      <c r="J629">
        <v>638.12300000000005</v>
      </c>
      <c r="K629">
        <v>634.07799999999997</v>
      </c>
      <c r="L629">
        <v>628.02800000000002</v>
      </c>
      <c r="M629" s="258" t="s">
        <v>1348</v>
      </c>
      <c r="N629" s="258" t="s">
        <v>1349</v>
      </c>
      <c r="O629" s="5" t="s">
        <v>2121</v>
      </c>
    </row>
    <row r="630" spans="1:411">
      <c r="A630">
        <v>192</v>
      </c>
      <c r="B630">
        <v>1504</v>
      </c>
      <c r="C630" t="s">
        <v>85</v>
      </c>
      <c r="D630" t="s">
        <v>331</v>
      </c>
      <c r="E630" s="257" t="s">
        <v>974</v>
      </c>
      <c r="F630" t="s">
        <v>83</v>
      </c>
      <c r="G630">
        <v>2</v>
      </c>
      <c r="H630">
        <v>644.93100000000004</v>
      </c>
      <c r="I630">
        <v>642.56700000000001</v>
      </c>
      <c r="J630">
        <v>637.94299999999998</v>
      </c>
      <c r="K630">
        <v>633.78399999999999</v>
      </c>
      <c r="L630">
        <v>627.84</v>
      </c>
      <c r="M630" s="258" t="s">
        <v>1348</v>
      </c>
      <c r="N630" s="258" t="s">
        <v>1349</v>
      </c>
      <c r="O630" s="5" t="s">
        <v>2122</v>
      </c>
    </row>
    <row r="631" spans="1:411">
      <c r="A631">
        <v>193</v>
      </c>
      <c r="B631">
        <v>1511</v>
      </c>
      <c r="C631" t="s">
        <v>85</v>
      </c>
      <c r="D631" t="s">
        <v>331</v>
      </c>
      <c r="E631" s="257" t="s">
        <v>386</v>
      </c>
      <c r="F631" t="s">
        <v>83</v>
      </c>
      <c r="G631">
        <v>2</v>
      </c>
      <c r="H631">
        <v>642.673</v>
      </c>
      <c r="I631">
        <v>639.68399999999997</v>
      </c>
      <c r="J631">
        <v>636.29</v>
      </c>
      <c r="K631">
        <v>631.49400000000003</v>
      </c>
      <c r="L631">
        <v>626.07600000000002</v>
      </c>
      <c r="M631" s="258" t="s">
        <v>1348</v>
      </c>
      <c r="N631" s="258" t="s">
        <v>1349</v>
      </c>
      <c r="O631" s="5" t="s">
        <v>2123</v>
      </c>
    </row>
    <row r="632" spans="1:411">
      <c r="A632">
        <v>193</v>
      </c>
      <c r="B632">
        <v>1512</v>
      </c>
      <c r="C632" t="s">
        <v>85</v>
      </c>
      <c r="D632" t="s">
        <v>331</v>
      </c>
      <c r="E632" s="257" t="s">
        <v>941</v>
      </c>
      <c r="F632" t="s">
        <v>83</v>
      </c>
      <c r="G632">
        <v>2</v>
      </c>
      <c r="H632">
        <v>638.80499999999995</v>
      </c>
      <c r="I632">
        <v>636.72799999999995</v>
      </c>
      <c r="J632">
        <v>632.78099999999995</v>
      </c>
      <c r="K632">
        <v>628.51099999999997</v>
      </c>
      <c r="L632">
        <v>623.53800000000001</v>
      </c>
      <c r="M632" s="258" t="s">
        <v>1348</v>
      </c>
      <c r="N632" s="258" t="s">
        <v>1349</v>
      </c>
      <c r="O632" s="5" t="s">
        <v>2124</v>
      </c>
    </row>
    <row r="633" spans="1:411">
      <c r="A633">
        <v>192</v>
      </c>
      <c r="B633">
        <v>1514</v>
      </c>
      <c r="C633" t="s">
        <v>85</v>
      </c>
      <c r="D633" t="s">
        <v>331</v>
      </c>
      <c r="E633" s="257" t="s">
        <v>663</v>
      </c>
      <c r="F633" t="s">
        <v>83</v>
      </c>
      <c r="G633">
        <v>2</v>
      </c>
      <c r="H633">
        <v>637.29399999999998</v>
      </c>
      <c r="I633">
        <v>635.27800000000002</v>
      </c>
      <c r="J633">
        <v>631.18799999999999</v>
      </c>
      <c r="K633">
        <v>627.22799999999995</v>
      </c>
      <c r="L633">
        <v>622.47500000000002</v>
      </c>
      <c r="M633" s="258" t="s">
        <v>1348</v>
      </c>
      <c r="N633" s="258" t="s">
        <v>1349</v>
      </c>
      <c r="O633" s="5" t="s">
        <v>2125</v>
      </c>
    </row>
    <row r="634" spans="1:411">
      <c r="A634">
        <v>195</v>
      </c>
      <c r="B634">
        <v>1515</v>
      </c>
      <c r="C634" t="s">
        <v>85</v>
      </c>
      <c r="D634" t="s">
        <v>331</v>
      </c>
      <c r="E634" s="257" t="s">
        <v>1066</v>
      </c>
      <c r="F634" t="s">
        <v>83</v>
      </c>
      <c r="G634">
        <v>2</v>
      </c>
      <c r="H634" t="e">
        <v>#VALUE!</v>
      </c>
      <c r="I634" t="e">
        <v>#VALUE!</v>
      </c>
      <c r="J634" t="e">
        <v>#VALUE!</v>
      </c>
      <c r="K634" t="e">
        <v>#VALUE!</v>
      </c>
      <c r="L634" t="e">
        <v>#VALUE!</v>
      </c>
      <c r="M634" s="258" t="s">
        <v>1348</v>
      </c>
      <c r="N634" s="258" t="s">
        <v>1349</v>
      </c>
      <c r="O634" s="5" t="s">
        <v>3567</v>
      </c>
    </row>
    <row r="635" spans="1:411">
      <c r="A635">
        <v>195</v>
      </c>
      <c r="B635">
        <v>1516</v>
      </c>
      <c r="C635" t="s">
        <v>85</v>
      </c>
      <c r="D635" t="s">
        <v>331</v>
      </c>
      <c r="E635" s="257" t="s">
        <v>18747</v>
      </c>
      <c r="F635" t="s">
        <v>83</v>
      </c>
      <c r="G635">
        <v>2</v>
      </c>
      <c r="H635" t="e">
        <v>#VALUE!</v>
      </c>
      <c r="I635" t="e">
        <v>#VALUE!</v>
      </c>
      <c r="J635" t="e">
        <v>#VALUE!</v>
      </c>
      <c r="K635" t="e">
        <v>#VALUE!</v>
      </c>
      <c r="L635" t="e">
        <v>#VALUE!</v>
      </c>
      <c r="M635" s="258" t="s">
        <v>1348</v>
      </c>
      <c r="N635" s="258" t="s">
        <v>1349</v>
      </c>
      <c r="O635" s="5" t="s">
        <v>3567</v>
      </c>
    </row>
    <row r="636" spans="1:411">
      <c r="A636">
        <v>195</v>
      </c>
      <c r="B636">
        <v>1519</v>
      </c>
      <c r="C636" t="s">
        <v>85</v>
      </c>
      <c r="D636" t="s">
        <v>331</v>
      </c>
      <c r="E636" s="257" t="s">
        <v>1052</v>
      </c>
      <c r="F636" t="s">
        <v>83</v>
      </c>
      <c r="G636">
        <v>2</v>
      </c>
      <c r="H636" t="e">
        <v>#VALUE!</v>
      </c>
      <c r="I636" t="e">
        <v>#VALUE!</v>
      </c>
      <c r="J636" t="e">
        <v>#VALUE!</v>
      </c>
      <c r="K636" t="e">
        <v>#VALUE!</v>
      </c>
      <c r="L636" t="e">
        <v>#VALUE!</v>
      </c>
      <c r="M636" s="258" t="s">
        <v>1348</v>
      </c>
      <c r="N636" s="258" t="s">
        <v>1349</v>
      </c>
      <c r="O636" s="5" t="s">
        <v>3567</v>
      </c>
    </row>
    <row r="637" spans="1:411">
      <c r="A637">
        <v>195</v>
      </c>
      <c r="B637">
        <v>1521</v>
      </c>
      <c r="C637" t="s">
        <v>85</v>
      </c>
      <c r="D637" t="s">
        <v>331</v>
      </c>
      <c r="E637" s="257" t="s">
        <v>18750</v>
      </c>
      <c r="F637" t="s">
        <v>83</v>
      </c>
      <c r="G637">
        <v>2</v>
      </c>
      <c r="H637" t="e">
        <v>#VALUE!</v>
      </c>
      <c r="I637" t="e">
        <v>#VALUE!</v>
      </c>
      <c r="J637" t="e">
        <v>#VALUE!</v>
      </c>
      <c r="K637" t="e">
        <v>#VALUE!</v>
      </c>
      <c r="L637" t="e">
        <v>#VALUE!</v>
      </c>
      <c r="M637" s="258" t="s">
        <v>1348</v>
      </c>
      <c r="N637" s="258" t="s">
        <v>1349</v>
      </c>
      <c r="O637" s="5" t="s">
        <v>3567</v>
      </c>
    </row>
    <row r="638" spans="1:411">
      <c r="A638">
        <v>195</v>
      </c>
      <c r="B638">
        <v>1522</v>
      </c>
      <c r="C638" t="s">
        <v>85</v>
      </c>
      <c r="D638" t="s">
        <v>331</v>
      </c>
      <c r="E638" s="257" t="s">
        <v>18559</v>
      </c>
      <c r="F638" t="s">
        <v>83</v>
      </c>
      <c r="G638">
        <v>2</v>
      </c>
      <c r="H638" t="e">
        <v>#VALUE!</v>
      </c>
      <c r="I638" t="e">
        <v>#VALUE!</v>
      </c>
      <c r="J638" t="e">
        <v>#VALUE!</v>
      </c>
      <c r="K638" t="e">
        <v>#VALUE!</v>
      </c>
      <c r="L638" t="e">
        <v>#VALUE!</v>
      </c>
      <c r="M638" s="258" t="s">
        <v>1348</v>
      </c>
      <c r="N638" s="258" t="s">
        <v>1349</v>
      </c>
      <c r="O638" s="5" t="s">
        <v>3567</v>
      </c>
    </row>
    <row r="639" spans="1:411">
      <c r="A639">
        <v>195</v>
      </c>
      <c r="B639">
        <v>1523</v>
      </c>
      <c r="C639" t="s">
        <v>85</v>
      </c>
      <c r="D639" t="s">
        <v>331</v>
      </c>
      <c r="E639" s="257" t="s">
        <v>18751</v>
      </c>
      <c r="F639" t="s">
        <v>83</v>
      </c>
      <c r="G639">
        <v>2</v>
      </c>
      <c r="H639" t="e">
        <v>#VALUE!</v>
      </c>
      <c r="I639" t="e">
        <v>#VALUE!</v>
      </c>
      <c r="J639" t="e">
        <v>#VALUE!</v>
      </c>
      <c r="K639" t="e">
        <v>#VALUE!</v>
      </c>
      <c r="L639" t="e">
        <v>#VALUE!</v>
      </c>
      <c r="M639" s="258" t="s">
        <v>1348</v>
      </c>
      <c r="N639" s="258" t="s">
        <v>1349</v>
      </c>
      <c r="O639" s="5" t="s">
        <v>3567</v>
      </c>
    </row>
    <row r="640" spans="1:411">
      <c r="A640">
        <v>195</v>
      </c>
      <c r="B640">
        <v>1525</v>
      </c>
      <c r="C640" t="s">
        <v>85</v>
      </c>
      <c r="D640" t="s">
        <v>331</v>
      </c>
      <c r="E640" s="257" t="s">
        <v>353</v>
      </c>
      <c r="F640" t="s">
        <v>83</v>
      </c>
      <c r="G640">
        <v>2</v>
      </c>
      <c r="H640" t="e">
        <v>#VALUE!</v>
      </c>
      <c r="I640" t="e">
        <v>#VALUE!</v>
      </c>
      <c r="J640" t="e">
        <v>#VALUE!</v>
      </c>
      <c r="K640" t="e">
        <v>#VALUE!</v>
      </c>
      <c r="L640" t="e">
        <v>#VALUE!</v>
      </c>
      <c r="M640" s="258" t="s">
        <v>1348</v>
      </c>
      <c r="N640" s="258" t="s">
        <v>1349</v>
      </c>
      <c r="O640" s="5" t="s">
        <v>3567</v>
      </c>
    </row>
    <row r="641" spans="1:15">
      <c r="A641">
        <v>195</v>
      </c>
      <c r="B641">
        <v>1528</v>
      </c>
      <c r="C641" t="s">
        <v>85</v>
      </c>
      <c r="D641" t="s">
        <v>331</v>
      </c>
      <c r="E641" s="257" t="s">
        <v>18754</v>
      </c>
      <c r="F641" t="s">
        <v>83</v>
      </c>
      <c r="G641">
        <v>2</v>
      </c>
      <c r="H641" t="e">
        <v>#VALUE!</v>
      </c>
      <c r="I641" t="e">
        <v>#VALUE!</v>
      </c>
      <c r="J641" t="e">
        <v>#VALUE!</v>
      </c>
      <c r="K641" t="e">
        <v>#VALUE!</v>
      </c>
      <c r="L641" t="e">
        <v>#VALUE!</v>
      </c>
      <c r="M641" s="258" t="s">
        <v>1348</v>
      </c>
      <c r="N641" s="258" t="s">
        <v>1349</v>
      </c>
      <c r="O641" s="5" t="s">
        <v>3567</v>
      </c>
    </row>
    <row r="642" spans="1:15">
      <c r="A642">
        <v>195</v>
      </c>
      <c r="B642">
        <v>1529</v>
      </c>
      <c r="C642" t="s">
        <v>85</v>
      </c>
      <c r="D642" t="s">
        <v>331</v>
      </c>
      <c r="E642" s="257" t="s">
        <v>18755</v>
      </c>
      <c r="F642" t="s">
        <v>83</v>
      </c>
      <c r="G642">
        <v>2</v>
      </c>
      <c r="H642" t="e">
        <v>#VALUE!</v>
      </c>
      <c r="I642" t="e">
        <v>#VALUE!</v>
      </c>
      <c r="J642" t="e">
        <v>#VALUE!</v>
      </c>
      <c r="K642" t="e">
        <v>#VALUE!</v>
      </c>
      <c r="L642" t="e">
        <v>#VALUE!</v>
      </c>
      <c r="M642" s="258" t="s">
        <v>1348</v>
      </c>
      <c r="N642" s="258" t="s">
        <v>1349</v>
      </c>
      <c r="O642" s="5" t="s">
        <v>3567</v>
      </c>
    </row>
    <row r="643" spans="1:15">
      <c r="A643">
        <v>195</v>
      </c>
      <c r="B643">
        <v>1532</v>
      </c>
      <c r="C643" t="s">
        <v>85</v>
      </c>
      <c r="D643" t="s">
        <v>331</v>
      </c>
      <c r="E643" s="257" t="s">
        <v>1229</v>
      </c>
      <c r="F643" t="s">
        <v>83</v>
      </c>
      <c r="G643">
        <v>2</v>
      </c>
      <c r="H643" t="e">
        <v>#VALUE!</v>
      </c>
      <c r="I643" t="e">
        <v>#VALUE!</v>
      </c>
      <c r="J643" t="e">
        <v>#VALUE!</v>
      </c>
      <c r="K643" t="e">
        <v>#VALUE!</v>
      </c>
      <c r="L643" t="e">
        <v>#VALUE!</v>
      </c>
      <c r="M643" s="258" t="s">
        <v>1348</v>
      </c>
      <c r="N643" s="258" t="s">
        <v>1349</v>
      </c>
      <c r="O643" s="5" t="s">
        <v>3567</v>
      </c>
    </row>
    <row r="644" spans="1:15">
      <c r="A644">
        <v>191</v>
      </c>
      <c r="B644">
        <v>1544</v>
      </c>
      <c r="C644" t="s">
        <v>85</v>
      </c>
      <c r="D644" t="s">
        <v>331</v>
      </c>
      <c r="E644" s="257" t="s">
        <v>976</v>
      </c>
      <c r="F644" t="s">
        <v>84</v>
      </c>
      <c r="G644">
        <v>2</v>
      </c>
      <c r="H644">
        <v>666.34500000000003</v>
      </c>
      <c r="I644">
        <v>664.87300000000005</v>
      </c>
      <c r="J644">
        <v>661.71</v>
      </c>
      <c r="K644">
        <v>658.505</v>
      </c>
      <c r="L644">
        <v>653.71799999999996</v>
      </c>
      <c r="M644" s="258" t="s">
        <v>1348</v>
      </c>
      <c r="N644" s="258" t="s">
        <v>1349</v>
      </c>
      <c r="O644" s="5" t="s">
        <v>2126</v>
      </c>
    </row>
    <row r="645" spans="1:15">
      <c r="A645">
        <v>191</v>
      </c>
      <c r="B645">
        <v>1550</v>
      </c>
      <c r="C645" t="s">
        <v>85</v>
      </c>
      <c r="D645" t="s">
        <v>331</v>
      </c>
      <c r="E645" s="257" t="s">
        <v>675</v>
      </c>
      <c r="F645" t="s">
        <v>84</v>
      </c>
      <c r="G645">
        <v>2</v>
      </c>
      <c r="H645">
        <v>665.56200000000001</v>
      </c>
      <c r="I645">
        <v>664.24900000000002</v>
      </c>
      <c r="J645">
        <v>661.48</v>
      </c>
      <c r="K645">
        <v>657.71500000000003</v>
      </c>
      <c r="L645">
        <v>652.80100000000004</v>
      </c>
      <c r="M645" s="258" t="s">
        <v>1348</v>
      </c>
      <c r="N645" s="258" t="s">
        <v>1349</v>
      </c>
      <c r="O645" s="5" t="s">
        <v>2127</v>
      </c>
    </row>
    <row r="646" spans="1:15">
      <c r="A646">
        <v>191</v>
      </c>
      <c r="B646">
        <v>1571</v>
      </c>
      <c r="C646" t="s">
        <v>85</v>
      </c>
      <c r="D646" t="s">
        <v>331</v>
      </c>
      <c r="E646" s="257" t="s">
        <v>925</v>
      </c>
      <c r="F646" t="s">
        <v>84</v>
      </c>
      <c r="G646">
        <v>2</v>
      </c>
      <c r="H646">
        <v>665.56200000000001</v>
      </c>
      <c r="I646">
        <v>664.24900000000002</v>
      </c>
      <c r="J646">
        <v>661.48</v>
      </c>
      <c r="K646">
        <v>657.71500000000003</v>
      </c>
      <c r="L646">
        <v>652.80100000000004</v>
      </c>
      <c r="M646" s="258" t="s">
        <v>1348</v>
      </c>
      <c r="N646" s="258" t="s">
        <v>1349</v>
      </c>
      <c r="O646" s="5" t="s">
        <v>2128</v>
      </c>
    </row>
    <row r="647" spans="1:15">
      <c r="A647">
        <v>191</v>
      </c>
      <c r="B647">
        <v>1545</v>
      </c>
      <c r="C647" t="s">
        <v>85</v>
      </c>
      <c r="D647" t="s">
        <v>331</v>
      </c>
      <c r="E647" s="257" t="s">
        <v>76</v>
      </c>
      <c r="F647" t="s">
        <v>84</v>
      </c>
      <c r="G647">
        <v>2</v>
      </c>
      <c r="H647">
        <v>664.37400000000002</v>
      </c>
      <c r="I647">
        <v>663.39499999999998</v>
      </c>
      <c r="J647">
        <v>660.495</v>
      </c>
      <c r="K647">
        <v>657.31700000000001</v>
      </c>
      <c r="L647">
        <v>653.53200000000004</v>
      </c>
      <c r="M647" s="258" t="s">
        <v>1348</v>
      </c>
      <c r="N647" s="258" t="s">
        <v>1349</v>
      </c>
      <c r="O647" s="5" t="s">
        <v>2129</v>
      </c>
    </row>
    <row r="648" spans="1:15">
      <c r="A648">
        <v>191</v>
      </c>
      <c r="B648">
        <v>1543</v>
      </c>
      <c r="C648" t="s">
        <v>85</v>
      </c>
      <c r="D648" t="s">
        <v>331</v>
      </c>
      <c r="E648" s="257" t="s">
        <v>926</v>
      </c>
      <c r="F648" t="s">
        <v>84</v>
      </c>
      <c r="G648">
        <v>2</v>
      </c>
      <c r="H648">
        <v>663.58299999999997</v>
      </c>
      <c r="I648">
        <v>662.17600000000004</v>
      </c>
      <c r="J648">
        <v>659.50599999999997</v>
      </c>
      <c r="K648">
        <v>655.84</v>
      </c>
      <c r="L648">
        <v>650.82299999999998</v>
      </c>
      <c r="M648" s="258" t="s">
        <v>1348</v>
      </c>
      <c r="N648" s="258" t="s">
        <v>1349</v>
      </c>
      <c r="O648" s="5" t="s">
        <v>2130</v>
      </c>
    </row>
    <row r="649" spans="1:15">
      <c r="A649">
        <v>191</v>
      </c>
      <c r="B649">
        <v>1575</v>
      </c>
      <c r="C649" t="s">
        <v>85</v>
      </c>
      <c r="D649" t="s">
        <v>331</v>
      </c>
      <c r="E649" s="257" t="s">
        <v>18767</v>
      </c>
      <c r="F649" t="s">
        <v>84</v>
      </c>
      <c r="G649">
        <v>2</v>
      </c>
      <c r="H649">
        <v>663.16499999999996</v>
      </c>
      <c r="I649">
        <v>661</v>
      </c>
      <c r="J649">
        <v>658.048</v>
      </c>
      <c r="K649">
        <v>654.875</v>
      </c>
      <c r="L649">
        <v>650.04899999999998</v>
      </c>
      <c r="M649" s="258" t="s">
        <v>1348</v>
      </c>
      <c r="N649" s="258" t="s">
        <v>1349</v>
      </c>
      <c r="O649" s="5" t="s">
        <v>2131</v>
      </c>
    </row>
    <row r="650" spans="1:15">
      <c r="A650">
        <v>191</v>
      </c>
      <c r="B650">
        <v>1548</v>
      </c>
      <c r="C650" t="s">
        <v>85</v>
      </c>
      <c r="D650" t="s">
        <v>331</v>
      </c>
      <c r="E650" s="257" t="s">
        <v>79</v>
      </c>
      <c r="F650" t="s">
        <v>84</v>
      </c>
      <c r="G650">
        <v>2</v>
      </c>
      <c r="H650">
        <v>660.495</v>
      </c>
      <c r="I650">
        <v>658.21199999999999</v>
      </c>
      <c r="J650">
        <v>655.02</v>
      </c>
      <c r="K650">
        <v>651.24</v>
      </c>
      <c r="L650">
        <v>646.11</v>
      </c>
      <c r="M650" s="258" t="s">
        <v>1348</v>
      </c>
      <c r="N650" s="258" t="s">
        <v>1349</v>
      </c>
      <c r="O650" s="5" t="s">
        <v>2132</v>
      </c>
    </row>
    <row r="651" spans="1:15">
      <c r="A651">
        <v>191</v>
      </c>
      <c r="B651">
        <v>1557</v>
      </c>
      <c r="C651" t="s">
        <v>85</v>
      </c>
      <c r="D651" t="s">
        <v>331</v>
      </c>
      <c r="E651" s="257" t="s">
        <v>78</v>
      </c>
      <c r="F651" t="s">
        <v>84</v>
      </c>
      <c r="G651">
        <v>2</v>
      </c>
      <c r="H651">
        <v>654.875</v>
      </c>
      <c r="I651">
        <v>652.80100000000004</v>
      </c>
      <c r="J651">
        <v>649.40099999999995</v>
      </c>
      <c r="K651">
        <v>645.63</v>
      </c>
      <c r="L651">
        <v>641.28300000000002</v>
      </c>
      <c r="M651" s="258" t="s">
        <v>1348</v>
      </c>
      <c r="N651" s="258" t="s">
        <v>1349</v>
      </c>
      <c r="O651" s="5" t="s">
        <v>2133</v>
      </c>
    </row>
    <row r="652" spans="1:15">
      <c r="A652">
        <v>191</v>
      </c>
      <c r="B652">
        <v>1558</v>
      </c>
      <c r="C652" t="s">
        <v>85</v>
      </c>
      <c r="D652" t="s">
        <v>331</v>
      </c>
      <c r="E652" s="257" t="s">
        <v>837</v>
      </c>
      <c r="F652" t="s">
        <v>84</v>
      </c>
      <c r="G652">
        <v>2</v>
      </c>
      <c r="H652">
        <v>654.58299999999997</v>
      </c>
      <c r="I652">
        <v>652.69600000000003</v>
      </c>
      <c r="J652">
        <v>649.40099999999995</v>
      </c>
      <c r="K652">
        <v>645.53599999999994</v>
      </c>
      <c r="L652">
        <v>640.78800000000001</v>
      </c>
      <c r="M652" s="258" t="s">
        <v>1348</v>
      </c>
      <c r="N652" s="258" t="s">
        <v>1349</v>
      </c>
      <c r="O652" s="5" t="s">
        <v>2134</v>
      </c>
    </row>
    <row r="653" spans="1:15">
      <c r="A653">
        <v>191</v>
      </c>
      <c r="B653">
        <v>1559</v>
      </c>
      <c r="C653" t="s">
        <v>85</v>
      </c>
      <c r="D653" t="s">
        <v>331</v>
      </c>
      <c r="E653" s="257" t="s">
        <v>107</v>
      </c>
      <c r="F653" t="s">
        <v>84</v>
      </c>
      <c r="G653">
        <v>2</v>
      </c>
      <c r="H653">
        <v>653.34400000000005</v>
      </c>
      <c r="I653">
        <v>651.053</v>
      </c>
      <c r="J653">
        <v>647.375</v>
      </c>
      <c r="K653">
        <v>644.24300000000005</v>
      </c>
      <c r="L653">
        <v>639.62199999999996</v>
      </c>
      <c r="M653" s="258" t="s">
        <v>1348</v>
      </c>
      <c r="N653" s="258" t="s">
        <v>1349</v>
      </c>
      <c r="O653" s="5" t="s">
        <v>2135</v>
      </c>
    </row>
    <row r="654" spans="1:15">
      <c r="A654">
        <v>191</v>
      </c>
      <c r="B654">
        <v>1560</v>
      </c>
      <c r="C654" t="s">
        <v>85</v>
      </c>
      <c r="D654" t="s">
        <v>331</v>
      </c>
      <c r="E654" s="257" t="s">
        <v>848</v>
      </c>
      <c r="F654" t="s">
        <v>84</v>
      </c>
      <c r="G654">
        <v>2</v>
      </c>
      <c r="H654">
        <v>653.23900000000003</v>
      </c>
      <c r="I654">
        <v>650.94799999999998</v>
      </c>
      <c r="J654">
        <v>647.08199999999999</v>
      </c>
      <c r="K654">
        <v>644.13699999999994</v>
      </c>
      <c r="L654">
        <v>639.48</v>
      </c>
      <c r="M654" s="258" t="s">
        <v>1348</v>
      </c>
      <c r="N654" s="258" t="s">
        <v>1349</v>
      </c>
      <c r="O654" s="5" t="s">
        <v>2136</v>
      </c>
    </row>
    <row r="655" spans="1:15">
      <c r="A655">
        <v>191</v>
      </c>
      <c r="B655">
        <v>1570</v>
      </c>
      <c r="C655" t="s">
        <v>85</v>
      </c>
      <c r="D655" t="s">
        <v>331</v>
      </c>
      <c r="E655" s="257" t="s">
        <v>979</v>
      </c>
      <c r="F655" t="s">
        <v>84</v>
      </c>
      <c r="G655">
        <v>2</v>
      </c>
      <c r="H655">
        <v>653.23900000000003</v>
      </c>
      <c r="I655">
        <v>650.94799999999998</v>
      </c>
      <c r="J655">
        <v>647.08199999999999</v>
      </c>
      <c r="K655">
        <v>644.13699999999994</v>
      </c>
      <c r="L655">
        <v>639.48</v>
      </c>
      <c r="M655" s="258" t="s">
        <v>1348</v>
      </c>
      <c r="N655" s="258" t="s">
        <v>1349</v>
      </c>
      <c r="O655" s="5" t="s">
        <v>2137</v>
      </c>
    </row>
    <row r="656" spans="1:15">
      <c r="A656">
        <v>191</v>
      </c>
      <c r="B656">
        <v>1561</v>
      </c>
      <c r="C656" t="s">
        <v>85</v>
      </c>
      <c r="D656" t="s">
        <v>331</v>
      </c>
      <c r="E656" s="257" t="s">
        <v>981</v>
      </c>
      <c r="F656" t="s">
        <v>84</v>
      </c>
      <c r="G656">
        <v>2</v>
      </c>
      <c r="H656">
        <v>652.14800000000002</v>
      </c>
      <c r="I656">
        <v>650.04899999999998</v>
      </c>
      <c r="J656">
        <v>646.20500000000004</v>
      </c>
      <c r="K656">
        <v>643.13</v>
      </c>
      <c r="L656">
        <v>638.71299999999997</v>
      </c>
      <c r="M656" s="258" t="s">
        <v>1348</v>
      </c>
      <c r="N656" s="258" t="s">
        <v>1349</v>
      </c>
      <c r="O656" s="5" t="s">
        <v>2138</v>
      </c>
    </row>
    <row r="657" spans="1:15">
      <c r="A657">
        <v>191</v>
      </c>
      <c r="B657">
        <v>1565</v>
      </c>
      <c r="C657" t="s">
        <v>85</v>
      </c>
      <c r="D657" t="s">
        <v>331</v>
      </c>
      <c r="E657" s="257" t="s">
        <v>348</v>
      </c>
      <c r="F657" t="s">
        <v>84</v>
      </c>
      <c r="G657">
        <v>2</v>
      </c>
      <c r="H657">
        <v>650.40499999999997</v>
      </c>
      <c r="I657">
        <v>647.93100000000004</v>
      </c>
      <c r="J657">
        <v>645.01300000000003</v>
      </c>
      <c r="K657">
        <v>641.82600000000002</v>
      </c>
      <c r="L657">
        <v>637.52</v>
      </c>
      <c r="M657" s="258" t="s">
        <v>1348</v>
      </c>
      <c r="N657" s="258" t="s">
        <v>1349</v>
      </c>
      <c r="O657" s="5" t="s">
        <v>2139</v>
      </c>
    </row>
    <row r="658" spans="1:15">
      <c r="A658">
        <v>191</v>
      </c>
      <c r="B658">
        <v>1566</v>
      </c>
      <c r="C658" t="s">
        <v>85</v>
      </c>
      <c r="D658" t="s">
        <v>331</v>
      </c>
      <c r="E658" s="257" t="s">
        <v>392</v>
      </c>
      <c r="F658" t="s">
        <v>84</v>
      </c>
      <c r="G658">
        <v>2</v>
      </c>
      <c r="H658">
        <v>650.04899999999998</v>
      </c>
      <c r="I658">
        <v>647.61900000000003</v>
      </c>
      <c r="J658">
        <v>644.70000000000005</v>
      </c>
      <c r="K658">
        <v>641.70100000000002</v>
      </c>
      <c r="L658">
        <v>637.41499999999996</v>
      </c>
      <c r="M658" s="258" t="s">
        <v>1348</v>
      </c>
      <c r="N658" s="258" t="s">
        <v>1349</v>
      </c>
      <c r="O658" s="5" t="s">
        <v>2140</v>
      </c>
    </row>
    <row r="659" spans="1:15">
      <c r="A659">
        <v>191</v>
      </c>
      <c r="B659">
        <v>1568</v>
      </c>
      <c r="C659" t="s">
        <v>85</v>
      </c>
      <c r="D659" t="s">
        <v>331</v>
      </c>
      <c r="E659" s="257" t="s">
        <v>935</v>
      </c>
      <c r="F659" t="s">
        <v>84</v>
      </c>
      <c r="G659">
        <v>2</v>
      </c>
      <c r="H659">
        <v>649.40099999999995</v>
      </c>
      <c r="I659">
        <v>646.77</v>
      </c>
      <c r="J659">
        <v>643.88699999999994</v>
      </c>
      <c r="K659">
        <v>640.78800000000001</v>
      </c>
      <c r="L659">
        <v>636.88699999999994</v>
      </c>
      <c r="M659" s="258" t="s">
        <v>1348</v>
      </c>
      <c r="N659" s="258" t="s">
        <v>1349</v>
      </c>
      <c r="O659" s="5" t="s">
        <v>2141</v>
      </c>
    </row>
    <row r="660" spans="1:15">
      <c r="A660">
        <v>191</v>
      </c>
      <c r="B660">
        <v>1573</v>
      </c>
      <c r="C660" t="s">
        <v>85</v>
      </c>
      <c r="D660" t="s">
        <v>331</v>
      </c>
      <c r="E660" s="257" t="s">
        <v>109</v>
      </c>
      <c r="F660" t="s">
        <v>84</v>
      </c>
      <c r="G660">
        <v>2</v>
      </c>
      <c r="H660">
        <v>632.49</v>
      </c>
      <c r="I660">
        <v>630.98500000000001</v>
      </c>
      <c r="J660">
        <v>628.38099999999997</v>
      </c>
      <c r="K660">
        <v>625.37099999999998</v>
      </c>
      <c r="L660">
        <v>621.58399999999995</v>
      </c>
      <c r="M660" s="258" t="s">
        <v>1348</v>
      </c>
      <c r="N660" s="258" t="s">
        <v>1349</v>
      </c>
      <c r="O660" s="5" t="s">
        <v>2142</v>
      </c>
    </row>
    <row r="661" spans="1:15">
      <c r="A661">
        <v>191</v>
      </c>
      <c r="B661">
        <v>1574</v>
      </c>
      <c r="C661" t="s">
        <v>85</v>
      </c>
      <c r="D661" t="s">
        <v>331</v>
      </c>
      <c r="E661" s="257" t="s">
        <v>140</v>
      </c>
      <c r="F661" t="s">
        <v>84</v>
      </c>
      <c r="G661">
        <v>2</v>
      </c>
      <c r="H661">
        <v>616.71299999999997</v>
      </c>
      <c r="I661">
        <v>614.72799999999995</v>
      </c>
      <c r="J661">
        <v>610.92399999999998</v>
      </c>
      <c r="K661">
        <v>606.95600000000002</v>
      </c>
      <c r="L661">
        <v>602.18700000000001</v>
      </c>
      <c r="M661" s="258" t="s">
        <v>1348</v>
      </c>
      <c r="N661" s="258" t="s">
        <v>1349</v>
      </c>
      <c r="O661" s="5" t="s">
        <v>2143</v>
      </c>
    </row>
    <row r="662" spans="1:15">
      <c r="A662">
        <v>197</v>
      </c>
      <c r="B662">
        <v>1579</v>
      </c>
      <c r="C662" t="s">
        <v>85</v>
      </c>
      <c r="D662" t="s">
        <v>324</v>
      </c>
      <c r="E662" s="257" t="s">
        <v>510</v>
      </c>
      <c r="F662" t="s">
        <v>83</v>
      </c>
      <c r="G662">
        <v>2</v>
      </c>
      <c r="H662">
        <v>710.21</v>
      </c>
      <c r="I662">
        <v>707.78</v>
      </c>
      <c r="J662">
        <v>703.57</v>
      </c>
      <c r="K662">
        <v>699.81</v>
      </c>
      <c r="L662">
        <v>693.11400000000003</v>
      </c>
      <c r="M662" s="258" t="s">
        <v>1348</v>
      </c>
      <c r="N662" s="258" t="s">
        <v>1348</v>
      </c>
      <c r="O662" s="5" t="s">
        <v>2144</v>
      </c>
    </row>
    <row r="663" spans="1:15">
      <c r="A663">
        <v>197</v>
      </c>
      <c r="B663">
        <v>1580</v>
      </c>
      <c r="C663" t="s">
        <v>85</v>
      </c>
      <c r="D663" t="s">
        <v>324</v>
      </c>
      <c r="E663" s="257" t="s">
        <v>685</v>
      </c>
      <c r="F663" t="s">
        <v>83</v>
      </c>
      <c r="G663">
        <v>2</v>
      </c>
      <c r="H663">
        <v>707.19</v>
      </c>
      <c r="I663">
        <v>704.92700000000002</v>
      </c>
      <c r="J663">
        <v>701.05</v>
      </c>
      <c r="K663">
        <v>696.69</v>
      </c>
      <c r="L663">
        <v>691.01599999999996</v>
      </c>
      <c r="M663" s="258" t="s">
        <v>1348</v>
      </c>
      <c r="N663" s="258" t="s">
        <v>1348</v>
      </c>
      <c r="O663" s="5" t="s">
        <v>2145</v>
      </c>
    </row>
    <row r="664" spans="1:15">
      <c r="A664">
        <v>197</v>
      </c>
      <c r="B664">
        <v>1578</v>
      </c>
      <c r="C664" t="s">
        <v>85</v>
      </c>
      <c r="D664" t="s">
        <v>324</v>
      </c>
      <c r="E664" s="257" t="s">
        <v>984</v>
      </c>
      <c r="F664" t="s">
        <v>83</v>
      </c>
      <c r="G664">
        <v>2</v>
      </c>
      <c r="H664">
        <v>704.67700000000002</v>
      </c>
      <c r="I664">
        <v>702.39599999999996</v>
      </c>
      <c r="J664">
        <v>698.17</v>
      </c>
      <c r="K664">
        <v>694.24</v>
      </c>
      <c r="L664">
        <v>689.29600000000005</v>
      </c>
      <c r="M664" s="258" t="s">
        <v>1348</v>
      </c>
      <c r="N664" s="258" t="s">
        <v>1348</v>
      </c>
      <c r="O664" s="5" t="s">
        <v>2146</v>
      </c>
    </row>
    <row r="665" spans="1:15">
      <c r="A665">
        <v>197</v>
      </c>
      <c r="B665">
        <v>1582</v>
      </c>
      <c r="C665" t="s">
        <v>85</v>
      </c>
      <c r="D665" t="s">
        <v>324</v>
      </c>
      <c r="E665" s="257" t="s">
        <v>384</v>
      </c>
      <c r="F665" t="s">
        <v>83</v>
      </c>
      <c r="G665">
        <v>2</v>
      </c>
      <c r="H665">
        <v>703.32</v>
      </c>
      <c r="I665">
        <v>701.05</v>
      </c>
      <c r="J665">
        <v>696.69</v>
      </c>
      <c r="K665">
        <v>692.82</v>
      </c>
      <c r="L665">
        <v>688.32</v>
      </c>
      <c r="M665" s="258" t="s">
        <v>1348</v>
      </c>
      <c r="N665" s="258" t="s">
        <v>1348</v>
      </c>
      <c r="O665" s="5" t="s">
        <v>2147</v>
      </c>
    </row>
    <row r="666" spans="1:15">
      <c r="A666">
        <v>197</v>
      </c>
      <c r="B666">
        <v>1609</v>
      </c>
      <c r="C666" t="s">
        <v>85</v>
      </c>
      <c r="D666" t="s">
        <v>324</v>
      </c>
      <c r="E666" s="257" t="s">
        <v>1406</v>
      </c>
      <c r="F666" t="s">
        <v>83</v>
      </c>
      <c r="G666">
        <v>2</v>
      </c>
      <c r="H666">
        <v>697.63</v>
      </c>
      <c r="I666">
        <v>696.04</v>
      </c>
      <c r="J666">
        <v>693.39599999999996</v>
      </c>
      <c r="K666">
        <v>691.57600000000002</v>
      </c>
      <c r="L666">
        <v>688.07</v>
      </c>
      <c r="M666" s="258" t="s">
        <v>1348</v>
      </c>
      <c r="N666" s="258" t="s">
        <v>1348</v>
      </c>
      <c r="O666" s="5" t="s">
        <v>2148</v>
      </c>
    </row>
    <row r="667" spans="1:15">
      <c r="A667">
        <v>197</v>
      </c>
      <c r="B667">
        <v>1583</v>
      </c>
      <c r="C667" t="s">
        <v>85</v>
      </c>
      <c r="D667" t="s">
        <v>324</v>
      </c>
      <c r="E667" s="257" t="s">
        <v>480</v>
      </c>
      <c r="F667" t="s">
        <v>83</v>
      </c>
      <c r="G667">
        <v>2</v>
      </c>
      <c r="H667">
        <v>699.96</v>
      </c>
      <c r="I667">
        <v>697.23</v>
      </c>
      <c r="J667">
        <v>693.28</v>
      </c>
      <c r="K667">
        <v>690.29</v>
      </c>
      <c r="L667">
        <v>685.7</v>
      </c>
      <c r="M667" s="258" t="s">
        <v>1348</v>
      </c>
      <c r="N667" s="258" t="s">
        <v>1348</v>
      </c>
      <c r="O667" s="5" t="s">
        <v>2149</v>
      </c>
    </row>
    <row r="668" spans="1:15">
      <c r="A668">
        <v>197</v>
      </c>
      <c r="B668">
        <v>1626</v>
      </c>
      <c r="C668" t="s">
        <v>85</v>
      </c>
      <c r="D668" t="s">
        <v>324</v>
      </c>
      <c r="E668" s="257" t="s">
        <v>94</v>
      </c>
      <c r="F668" t="s">
        <v>83</v>
      </c>
      <c r="G668">
        <v>2</v>
      </c>
      <c r="H668">
        <v>696.79</v>
      </c>
      <c r="I668">
        <v>694.49</v>
      </c>
      <c r="J668">
        <v>691.11599999999999</v>
      </c>
      <c r="K668">
        <v>688.33600000000001</v>
      </c>
      <c r="L668">
        <v>683.73</v>
      </c>
      <c r="M668" s="258" t="s">
        <v>1348</v>
      </c>
      <c r="N668" s="258" t="s">
        <v>1348</v>
      </c>
      <c r="O668" s="5" t="s">
        <v>2150</v>
      </c>
    </row>
    <row r="669" spans="1:15">
      <c r="A669">
        <v>197</v>
      </c>
      <c r="B669">
        <v>1585</v>
      </c>
      <c r="C669" t="s">
        <v>85</v>
      </c>
      <c r="D669" t="s">
        <v>324</v>
      </c>
      <c r="E669" s="257" t="s">
        <v>146</v>
      </c>
      <c r="F669" t="s">
        <v>83</v>
      </c>
      <c r="G669">
        <v>2</v>
      </c>
      <c r="H669">
        <v>694.49</v>
      </c>
      <c r="I669">
        <v>692.42</v>
      </c>
      <c r="J669">
        <v>689.64</v>
      </c>
      <c r="K669">
        <v>686.84400000000005</v>
      </c>
      <c r="L669">
        <v>682.16</v>
      </c>
      <c r="M669" s="258" t="s">
        <v>1348</v>
      </c>
      <c r="N669" s="258" t="s">
        <v>1348</v>
      </c>
      <c r="O669" s="5" t="s">
        <v>2151</v>
      </c>
    </row>
    <row r="670" spans="1:15">
      <c r="A670">
        <v>197</v>
      </c>
      <c r="B670">
        <v>1590</v>
      </c>
      <c r="C670" t="s">
        <v>85</v>
      </c>
      <c r="D670" t="s">
        <v>324</v>
      </c>
      <c r="E670" s="257" t="s">
        <v>502</v>
      </c>
      <c r="F670" t="s">
        <v>83</v>
      </c>
      <c r="G670">
        <v>2</v>
      </c>
      <c r="H670">
        <v>691.57600000000002</v>
      </c>
      <c r="I670">
        <v>690.024</v>
      </c>
      <c r="J670">
        <v>687.226</v>
      </c>
      <c r="K670">
        <v>684.04600000000005</v>
      </c>
      <c r="L670">
        <v>680.18</v>
      </c>
      <c r="M670" s="258" t="s">
        <v>1348</v>
      </c>
      <c r="N670" s="258" t="s">
        <v>1348</v>
      </c>
      <c r="O670" s="5" t="s">
        <v>2152</v>
      </c>
    </row>
    <row r="671" spans="1:15">
      <c r="A671">
        <v>199</v>
      </c>
      <c r="B671">
        <v>1592</v>
      </c>
      <c r="C671" t="s">
        <v>85</v>
      </c>
      <c r="D671" t="s">
        <v>324</v>
      </c>
      <c r="E671" s="257" t="s">
        <v>69</v>
      </c>
      <c r="F671" t="s">
        <v>83</v>
      </c>
      <c r="G671">
        <v>2</v>
      </c>
      <c r="H671">
        <v>691.01599999999996</v>
      </c>
      <c r="I671">
        <v>689.49</v>
      </c>
      <c r="J671">
        <v>686.65</v>
      </c>
      <c r="K671">
        <v>683.596</v>
      </c>
      <c r="L671">
        <v>679.79600000000005</v>
      </c>
      <c r="M671" s="258" t="s">
        <v>1348</v>
      </c>
      <c r="N671" s="258" t="s">
        <v>1348</v>
      </c>
      <c r="O671" s="5" t="s">
        <v>2153</v>
      </c>
    </row>
    <row r="672" spans="1:15">
      <c r="A672">
        <v>198</v>
      </c>
      <c r="B672">
        <v>1586</v>
      </c>
      <c r="C672" t="s">
        <v>85</v>
      </c>
      <c r="D672" t="s">
        <v>324</v>
      </c>
      <c r="E672" s="257" t="s">
        <v>933</v>
      </c>
      <c r="F672" t="s">
        <v>83</v>
      </c>
      <c r="G672">
        <v>2</v>
      </c>
      <c r="H672">
        <v>691</v>
      </c>
      <c r="I672">
        <v>689.29600000000005</v>
      </c>
      <c r="J672">
        <v>686</v>
      </c>
      <c r="K672">
        <v>683.02</v>
      </c>
      <c r="L672">
        <v>677.06600000000003</v>
      </c>
      <c r="M672" s="258" t="s">
        <v>1348</v>
      </c>
      <c r="N672" s="258" t="s">
        <v>1348</v>
      </c>
      <c r="O672" s="5" t="s">
        <v>2154</v>
      </c>
    </row>
    <row r="673" spans="1:15">
      <c r="A673">
        <v>197</v>
      </c>
      <c r="B673">
        <v>1602</v>
      </c>
      <c r="C673" t="s">
        <v>85</v>
      </c>
      <c r="D673" t="s">
        <v>324</v>
      </c>
      <c r="E673" s="257" t="s">
        <v>966</v>
      </c>
      <c r="F673" t="s">
        <v>83</v>
      </c>
      <c r="G673">
        <v>2</v>
      </c>
      <c r="H673">
        <v>691</v>
      </c>
      <c r="I673">
        <v>689.29600000000005</v>
      </c>
      <c r="J673">
        <v>686</v>
      </c>
      <c r="K673">
        <v>683.02</v>
      </c>
      <c r="L673">
        <v>677.06600000000003</v>
      </c>
      <c r="M673" s="258" t="s">
        <v>1348</v>
      </c>
      <c r="N673" s="258" t="s">
        <v>1348</v>
      </c>
      <c r="O673" s="5" t="s">
        <v>2155</v>
      </c>
    </row>
    <row r="674" spans="1:15">
      <c r="A674">
        <v>197</v>
      </c>
      <c r="B674">
        <v>1612</v>
      </c>
      <c r="C674" t="s">
        <v>85</v>
      </c>
      <c r="D674" t="s">
        <v>324</v>
      </c>
      <c r="E674" s="257" t="s">
        <v>968</v>
      </c>
      <c r="F674" t="s">
        <v>83</v>
      </c>
      <c r="G674">
        <v>2</v>
      </c>
      <c r="H674">
        <v>691</v>
      </c>
      <c r="I674">
        <v>689.29600000000005</v>
      </c>
      <c r="J674">
        <v>686</v>
      </c>
      <c r="K674">
        <v>683.02</v>
      </c>
      <c r="L674">
        <v>677.06600000000003</v>
      </c>
      <c r="M674" s="258" t="s">
        <v>1348</v>
      </c>
      <c r="N674" s="258" t="s">
        <v>1348</v>
      </c>
      <c r="O674" s="5" t="s">
        <v>2156</v>
      </c>
    </row>
    <row r="675" spans="1:15">
      <c r="A675">
        <v>198</v>
      </c>
      <c r="B675">
        <v>1615</v>
      </c>
      <c r="C675" t="s">
        <v>85</v>
      </c>
      <c r="D675" t="s">
        <v>324</v>
      </c>
      <c r="E675" s="257" t="s">
        <v>934</v>
      </c>
      <c r="F675" t="s">
        <v>83</v>
      </c>
      <c r="G675">
        <v>2</v>
      </c>
      <c r="H675">
        <v>691</v>
      </c>
      <c r="I675">
        <v>689.29600000000005</v>
      </c>
      <c r="J675">
        <v>686</v>
      </c>
      <c r="K675">
        <v>683.02</v>
      </c>
      <c r="L675">
        <v>677.06600000000003</v>
      </c>
      <c r="M675" s="258" t="s">
        <v>1348</v>
      </c>
      <c r="N675" s="258" t="s">
        <v>1348</v>
      </c>
      <c r="O675" s="5" t="s">
        <v>2157</v>
      </c>
    </row>
    <row r="676" spans="1:15">
      <c r="A676">
        <v>197</v>
      </c>
      <c r="B676">
        <v>1593</v>
      </c>
      <c r="C676" t="s">
        <v>85</v>
      </c>
      <c r="D676" t="s">
        <v>324</v>
      </c>
      <c r="E676" s="257" t="s">
        <v>71</v>
      </c>
      <c r="F676" t="s">
        <v>83</v>
      </c>
      <c r="G676">
        <v>2</v>
      </c>
      <c r="H676">
        <v>689.774</v>
      </c>
      <c r="I676">
        <v>688.07</v>
      </c>
      <c r="J676">
        <v>685.12400000000002</v>
      </c>
      <c r="K676">
        <v>682.31</v>
      </c>
      <c r="L676">
        <v>678.67</v>
      </c>
      <c r="M676" s="258" t="s">
        <v>1348</v>
      </c>
      <c r="N676" s="258" t="s">
        <v>1348</v>
      </c>
      <c r="O676" s="5" t="s">
        <v>2158</v>
      </c>
    </row>
    <row r="677" spans="1:15">
      <c r="A677">
        <v>198</v>
      </c>
      <c r="B677">
        <v>1603</v>
      </c>
      <c r="C677" t="s">
        <v>85</v>
      </c>
      <c r="D677" t="s">
        <v>324</v>
      </c>
      <c r="E677" s="257" t="s">
        <v>986</v>
      </c>
      <c r="F677" t="s">
        <v>83</v>
      </c>
      <c r="G677">
        <v>2</v>
      </c>
      <c r="H677">
        <v>689.774</v>
      </c>
      <c r="I677">
        <v>688.07</v>
      </c>
      <c r="J677">
        <v>685.12400000000002</v>
      </c>
      <c r="K677">
        <v>682.31</v>
      </c>
      <c r="L677">
        <v>678.67</v>
      </c>
      <c r="M677" s="258" t="s">
        <v>1348</v>
      </c>
      <c r="N677" s="258" t="s">
        <v>1348</v>
      </c>
      <c r="O677" s="5" t="s">
        <v>2159</v>
      </c>
    </row>
    <row r="678" spans="1:15">
      <c r="A678">
        <v>198</v>
      </c>
      <c r="B678">
        <v>1595</v>
      </c>
      <c r="C678" t="s">
        <v>85</v>
      </c>
      <c r="D678" t="s">
        <v>324</v>
      </c>
      <c r="E678" s="257" t="s">
        <v>987</v>
      </c>
      <c r="F678" t="s">
        <v>83</v>
      </c>
      <c r="G678">
        <v>2</v>
      </c>
      <c r="H678">
        <v>689.33</v>
      </c>
      <c r="I678">
        <v>687.61</v>
      </c>
      <c r="J678">
        <v>684.39599999999996</v>
      </c>
      <c r="K678">
        <v>681.91</v>
      </c>
      <c r="L678">
        <v>678.226</v>
      </c>
      <c r="M678" s="258" t="s">
        <v>1348</v>
      </c>
      <c r="N678" s="258" t="s">
        <v>1348</v>
      </c>
      <c r="O678" s="5" t="s">
        <v>2160</v>
      </c>
    </row>
    <row r="679" spans="1:15">
      <c r="A679">
        <v>196</v>
      </c>
      <c r="B679">
        <v>1596</v>
      </c>
      <c r="C679" t="s">
        <v>85</v>
      </c>
      <c r="D679" t="s">
        <v>324</v>
      </c>
      <c r="E679" s="257" t="s">
        <v>98</v>
      </c>
      <c r="F679" t="s">
        <v>83</v>
      </c>
      <c r="G679">
        <v>2</v>
      </c>
      <c r="H679">
        <v>692.48099999999999</v>
      </c>
      <c r="I679">
        <v>690.61099999999999</v>
      </c>
      <c r="J679">
        <v>687.81399999999996</v>
      </c>
      <c r="K679">
        <v>685.35</v>
      </c>
      <c r="L679">
        <v>681.226</v>
      </c>
      <c r="M679" s="258" t="s">
        <v>1348</v>
      </c>
      <c r="N679" s="258" t="s">
        <v>1348</v>
      </c>
      <c r="O679" s="5" t="s">
        <v>2161</v>
      </c>
    </row>
    <row r="680" spans="1:15">
      <c r="A680">
        <v>198</v>
      </c>
      <c r="B680">
        <v>1597</v>
      </c>
      <c r="C680" t="s">
        <v>85</v>
      </c>
      <c r="D680" t="s">
        <v>324</v>
      </c>
      <c r="E680" s="257" t="s">
        <v>988</v>
      </c>
      <c r="F680" t="s">
        <v>83</v>
      </c>
      <c r="G680">
        <v>2</v>
      </c>
      <c r="H680">
        <v>686.4</v>
      </c>
      <c r="I680">
        <v>684.39599999999996</v>
      </c>
      <c r="J680">
        <v>681.91</v>
      </c>
      <c r="K680">
        <v>679.53</v>
      </c>
      <c r="L680">
        <v>675.82399999999996</v>
      </c>
      <c r="M680" s="258" t="s">
        <v>1348</v>
      </c>
      <c r="N680" s="258" t="s">
        <v>1348</v>
      </c>
      <c r="O680" s="5" t="s">
        <v>2162</v>
      </c>
    </row>
    <row r="681" spans="1:15">
      <c r="A681">
        <v>198</v>
      </c>
      <c r="B681">
        <v>1599</v>
      </c>
      <c r="C681" t="s">
        <v>85</v>
      </c>
      <c r="D681" t="s">
        <v>324</v>
      </c>
      <c r="E681" s="257" t="s">
        <v>993</v>
      </c>
      <c r="F681" t="s">
        <v>83</v>
      </c>
      <c r="G681">
        <v>2</v>
      </c>
      <c r="H681">
        <v>687.01</v>
      </c>
      <c r="I681">
        <v>684.74</v>
      </c>
      <c r="J681">
        <v>681.71600000000001</v>
      </c>
      <c r="K681">
        <v>679.53</v>
      </c>
      <c r="L681">
        <v>675.82399999999996</v>
      </c>
      <c r="M681" s="258" t="s">
        <v>1348</v>
      </c>
      <c r="N681" s="258" t="s">
        <v>1348</v>
      </c>
      <c r="O681" s="5" t="s">
        <v>2163</v>
      </c>
    </row>
    <row r="682" spans="1:15">
      <c r="A682">
        <v>197</v>
      </c>
      <c r="B682">
        <v>1601</v>
      </c>
      <c r="C682" t="s">
        <v>85</v>
      </c>
      <c r="D682" t="s">
        <v>324</v>
      </c>
      <c r="E682" s="257" t="s">
        <v>96</v>
      </c>
      <c r="F682" t="s">
        <v>83</v>
      </c>
      <c r="G682">
        <v>2</v>
      </c>
      <c r="H682">
        <v>684.39599999999996</v>
      </c>
      <c r="I682">
        <v>682.904</v>
      </c>
      <c r="J682">
        <v>680.18</v>
      </c>
      <c r="K682">
        <v>677.92600000000004</v>
      </c>
      <c r="L682">
        <v>674.42</v>
      </c>
      <c r="M682" s="258" t="s">
        <v>1348</v>
      </c>
      <c r="N682" s="258" t="s">
        <v>1348</v>
      </c>
      <c r="O682" s="5" t="s">
        <v>2164</v>
      </c>
    </row>
    <row r="683" spans="1:15">
      <c r="A683">
        <v>198</v>
      </c>
      <c r="B683">
        <v>1606</v>
      </c>
      <c r="C683" t="s">
        <v>85</v>
      </c>
      <c r="D683" t="s">
        <v>324</v>
      </c>
      <c r="E683" s="257" t="s">
        <v>347</v>
      </c>
      <c r="F683" t="s">
        <v>83</v>
      </c>
      <c r="G683">
        <v>2</v>
      </c>
      <c r="H683">
        <v>684.74</v>
      </c>
      <c r="I683">
        <v>682.904</v>
      </c>
      <c r="J683">
        <v>680.18</v>
      </c>
      <c r="K683">
        <v>677.92600000000004</v>
      </c>
      <c r="L683">
        <v>674.42</v>
      </c>
      <c r="M683" s="258" t="s">
        <v>1348</v>
      </c>
      <c r="N683" s="258" t="s">
        <v>1348</v>
      </c>
      <c r="O683" s="5" t="s">
        <v>2165</v>
      </c>
    </row>
    <row r="684" spans="1:15">
      <c r="A684">
        <v>198</v>
      </c>
      <c r="B684">
        <v>1605</v>
      </c>
      <c r="C684" t="s">
        <v>85</v>
      </c>
      <c r="D684" t="s">
        <v>324</v>
      </c>
      <c r="E684" s="257" t="s">
        <v>991</v>
      </c>
      <c r="F684" t="s">
        <v>83</v>
      </c>
      <c r="G684">
        <v>2</v>
      </c>
      <c r="H684">
        <v>683.73</v>
      </c>
      <c r="I684">
        <v>682.06</v>
      </c>
      <c r="J684">
        <v>679.37</v>
      </c>
      <c r="K684">
        <v>676.95</v>
      </c>
      <c r="L684">
        <v>673.77</v>
      </c>
      <c r="M684" s="258" t="s">
        <v>1348</v>
      </c>
      <c r="N684" s="258" t="s">
        <v>1348</v>
      </c>
      <c r="O684" s="5" t="s">
        <v>2166</v>
      </c>
    </row>
    <row r="685" spans="1:15">
      <c r="A685">
        <v>198</v>
      </c>
      <c r="B685">
        <v>1607</v>
      </c>
      <c r="C685" t="s">
        <v>85</v>
      </c>
      <c r="D685" t="s">
        <v>324</v>
      </c>
      <c r="E685" s="257" t="s">
        <v>990</v>
      </c>
      <c r="F685" t="s">
        <v>83</v>
      </c>
      <c r="G685">
        <v>2</v>
      </c>
      <c r="H685">
        <v>681.48400000000004</v>
      </c>
      <c r="I685">
        <v>679.93</v>
      </c>
      <c r="J685">
        <v>677.06600000000003</v>
      </c>
      <c r="K685">
        <v>674.98</v>
      </c>
      <c r="L685">
        <v>671.9</v>
      </c>
      <c r="M685" s="258" t="s">
        <v>1348</v>
      </c>
      <c r="N685" s="258" t="s">
        <v>1348</v>
      </c>
      <c r="O685" s="5" t="s">
        <v>2167</v>
      </c>
    </row>
    <row r="686" spans="1:15">
      <c r="A686">
        <v>197</v>
      </c>
      <c r="B686">
        <v>1608</v>
      </c>
      <c r="C686" t="s">
        <v>85</v>
      </c>
      <c r="D686" t="s">
        <v>324</v>
      </c>
      <c r="E686" s="257" t="s">
        <v>995</v>
      </c>
      <c r="F686" t="s">
        <v>83</v>
      </c>
      <c r="G686">
        <v>2</v>
      </c>
      <c r="H686">
        <v>681.04</v>
      </c>
      <c r="I686">
        <v>679.53</v>
      </c>
      <c r="J686">
        <v>676.66600000000005</v>
      </c>
      <c r="K686">
        <v>674.73</v>
      </c>
      <c r="L686">
        <v>671.47400000000005</v>
      </c>
      <c r="M686" s="258" t="s">
        <v>1348</v>
      </c>
      <c r="N686" s="258" t="s">
        <v>1348</v>
      </c>
      <c r="O686" s="5" t="s">
        <v>2168</v>
      </c>
    </row>
    <row r="687" spans="1:15">
      <c r="A687">
        <v>197</v>
      </c>
      <c r="B687">
        <v>1610</v>
      </c>
      <c r="C687" t="s">
        <v>85</v>
      </c>
      <c r="D687" t="s">
        <v>324</v>
      </c>
      <c r="E687" s="257" t="s">
        <v>68</v>
      </c>
      <c r="F687" t="s">
        <v>83</v>
      </c>
      <c r="G687">
        <v>2</v>
      </c>
      <c r="H687">
        <v>680.18</v>
      </c>
      <c r="I687">
        <v>678.67</v>
      </c>
      <c r="J687">
        <v>675.94</v>
      </c>
      <c r="K687">
        <v>673.88599999999997</v>
      </c>
      <c r="L687">
        <v>670.64</v>
      </c>
      <c r="M687" s="258" t="s">
        <v>1348</v>
      </c>
      <c r="N687" s="258" t="s">
        <v>1348</v>
      </c>
      <c r="O687" s="5" t="s">
        <v>2169</v>
      </c>
    </row>
    <row r="688" spans="1:15">
      <c r="A688">
        <v>198</v>
      </c>
      <c r="B688">
        <v>1618</v>
      </c>
      <c r="C688" t="s">
        <v>85</v>
      </c>
      <c r="D688" t="s">
        <v>324</v>
      </c>
      <c r="E688" s="257" t="s">
        <v>999</v>
      </c>
      <c r="F688" t="s">
        <v>83</v>
      </c>
      <c r="G688">
        <v>2</v>
      </c>
      <c r="H688">
        <v>670.39</v>
      </c>
      <c r="I688">
        <v>668.77</v>
      </c>
      <c r="J688">
        <v>666.66600000000005</v>
      </c>
      <c r="K688">
        <v>664.69600000000003</v>
      </c>
      <c r="L688">
        <v>661.61599999999999</v>
      </c>
      <c r="M688" s="258" t="s">
        <v>1348</v>
      </c>
      <c r="N688" s="258" t="s">
        <v>1348</v>
      </c>
      <c r="O688" s="5" t="s">
        <v>2170</v>
      </c>
    </row>
    <row r="689" spans="1:15">
      <c r="A689">
        <v>198</v>
      </c>
      <c r="B689">
        <v>1614</v>
      </c>
      <c r="C689" t="s">
        <v>85</v>
      </c>
      <c r="D689" t="s">
        <v>324</v>
      </c>
      <c r="E689" s="257" t="s">
        <v>912</v>
      </c>
      <c r="F689" t="s">
        <v>83</v>
      </c>
      <c r="G689">
        <v>2</v>
      </c>
      <c r="H689">
        <v>669.14599999999996</v>
      </c>
      <c r="I689">
        <v>667.81</v>
      </c>
      <c r="J689">
        <v>665.69</v>
      </c>
      <c r="K689">
        <v>663.55399999999997</v>
      </c>
      <c r="L689">
        <v>660.60599999999999</v>
      </c>
      <c r="M689" s="258" t="s">
        <v>1348</v>
      </c>
      <c r="N689" s="258" t="s">
        <v>1348</v>
      </c>
      <c r="O689" s="5" t="s">
        <v>2171</v>
      </c>
    </row>
    <row r="690" spans="1:15">
      <c r="A690">
        <v>199</v>
      </c>
      <c r="B690">
        <v>1616</v>
      </c>
      <c r="C690" t="s">
        <v>85</v>
      </c>
      <c r="D690" t="s">
        <v>324</v>
      </c>
      <c r="E690" s="257" t="s">
        <v>181</v>
      </c>
      <c r="F690" t="s">
        <v>83</v>
      </c>
      <c r="G690">
        <v>2</v>
      </c>
      <c r="H690">
        <v>666.15</v>
      </c>
      <c r="I690">
        <v>664.69600000000003</v>
      </c>
      <c r="J690">
        <v>662.46</v>
      </c>
      <c r="K690">
        <v>660.60599999999999</v>
      </c>
      <c r="L690">
        <v>657.42</v>
      </c>
      <c r="M690" s="258" t="s">
        <v>1348</v>
      </c>
      <c r="N690" s="258" t="s">
        <v>1348</v>
      </c>
      <c r="O690" s="5" t="s">
        <v>2172</v>
      </c>
    </row>
    <row r="691" spans="1:15">
      <c r="A691">
        <v>198</v>
      </c>
      <c r="B691">
        <v>1619</v>
      </c>
      <c r="C691" t="s">
        <v>85</v>
      </c>
      <c r="D691" t="s">
        <v>324</v>
      </c>
      <c r="E691" s="257" t="s">
        <v>1001</v>
      </c>
      <c r="F691" t="s">
        <v>83</v>
      </c>
      <c r="G691">
        <v>2</v>
      </c>
      <c r="H691">
        <v>663.07</v>
      </c>
      <c r="I691">
        <v>661.91</v>
      </c>
      <c r="J691">
        <v>659.67399999999998</v>
      </c>
      <c r="K691">
        <v>657.72</v>
      </c>
      <c r="L691">
        <v>654.59</v>
      </c>
      <c r="M691" s="258" t="s">
        <v>1348</v>
      </c>
      <c r="N691" s="258" t="s">
        <v>1348</v>
      </c>
      <c r="O691" s="5" t="s">
        <v>2173</v>
      </c>
    </row>
    <row r="692" spans="1:15">
      <c r="A692">
        <v>198</v>
      </c>
      <c r="B692">
        <v>1624</v>
      </c>
      <c r="C692" t="s">
        <v>85</v>
      </c>
      <c r="D692" t="s">
        <v>324</v>
      </c>
      <c r="E692" s="257" t="s">
        <v>1002</v>
      </c>
      <c r="F692" t="s">
        <v>83</v>
      </c>
      <c r="G692">
        <v>2</v>
      </c>
      <c r="H692">
        <v>658.38599999999997</v>
      </c>
      <c r="I692">
        <v>657.11</v>
      </c>
      <c r="J692">
        <v>654.84</v>
      </c>
      <c r="K692">
        <v>652.78</v>
      </c>
      <c r="L692">
        <v>649.9</v>
      </c>
      <c r="M692" s="258" t="s">
        <v>1348</v>
      </c>
      <c r="N692" s="258" t="s">
        <v>1348</v>
      </c>
      <c r="O692" s="5" t="s">
        <v>2174</v>
      </c>
    </row>
    <row r="693" spans="1:15">
      <c r="A693">
        <v>198</v>
      </c>
      <c r="B693">
        <v>1622</v>
      </c>
      <c r="C693" t="s">
        <v>85</v>
      </c>
      <c r="D693" t="s">
        <v>324</v>
      </c>
      <c r="E693" s="257" t="s">
        <v>1004</v>
      </c>
      <c r="F693" t="s">
        <v>83</v>
      </c>
      <c r="G693">
        <v>2</v>
      </c>
      <c r="H693">
        <v>653.83000000000004</v>
      </c>
      <c r="I693">
        <v>652.43600000000004</v>
      </c>
      <c r="J693">
        <v>650.31600000000003</v>
      </c>
      <c r="K693">
        <v>648.75</v>
      </c>
      <c r="L693">
        <v>645.75</v>
      </c>
      <c r="M693" s="258" t="s">
        <v>1348</v>
      </c>
      <c r="N693" s="258" t="s">
        <v>1348</v>
      </c>
      <c r="O693" s="5" t="s">
        <v>2175</v>
      </c>
    </row>
    <row r="694" spans="1:15">
      <c r="A694">
        <v>198</v>
      </c>
      <c r="B694">
        <v>1625</v>
      </c>
      <c r="C694" t="s">
        <v>85</v>
      </c>
      <c r="D694" t="s">
        <v>324</v>
      </c>
      <c r="E694" s="257" t="s">
        <v>1003</v>
      </c>
      <c r="F694" t="s">
        <v>83</v>
      </c>
      <c r="G694">
        <v>2</v>
      </c>
      <c r="H694">
        <v>653.83000000000004</v>
      </c>
      <c r="I694">
        <v>652.43600000000004</v>
      </c>
      <c r="J694">
        <v>650.31600000000003</v>
      </c>
      <c r="K694">
        <v>648.75</v>
      </c>
      <c r="L694">
        <v>645.75</v>
      </c>
      <c r="M694" s="258" t="s">
        <v>1348</v>
      </c>
      <c r="N694" s="258" t="s">
        <v>1348</v>
      </c>
      <c r="O694" s="5" t="s">
        <v>2176</v>
      </c>
    </row>
    <row r="695" spans="1:15">
      <c r="A695">
        <v>196</v>
      </c>
      <c r="B695">
        <v>1631</v>
      </c>
      <c r="C695" t="s">
        <v>85</v>
      </c>
      <c r="D695" t="s">
        <v>324</v>
      </c>
      <c r="E695" s="257" t="s">
        <v>76</v>
      </c>
      <c r="F695" t="s">
        <v>84</v>
      </c>
      <c r="G695">
        <v>2</v>
      </c>
      <c r="H695">
        <v>699.41499999999996</v>
      </c>
      <c r="I695">
        <v>697.04</v>
      </c>
      <c r="J695">
        <v>694.02499999999998</v>
      </c>
      <c r="K695">
        <v>691.30399999999997</v>
      </c>
      <c r="L695">
        <v>687.43899999999996</v>
      </c>
      <c r="M695" s="258" t="s">
        <v>1348</v>
      </c>
      <c r="N695" s="258" t="s">
        <v>1348</v>
      </c>
      <c r="O695" s="5" t="s">
        <v>2177</v>
      </c>
    </row>
    <row r="696" spans="1:15">
      <c r="A696">
        <v>196</v>
      </c>
      <c r="B696">
        <v>1633</v>
      </c>
      <c r="C696" t="s">
        <v>85</v>
      </c>
      <c r="D696" t="s">
        <v>324</v>
      </c>
      <c r="E696" s="257" t="s">
        <v>395</v>
      </c>
      <c r="F696" t="s">
        <v>84</v>
      </c>
      <c r="G696">
        <v>2</v>
      </c>
      <c r="H696">
        <v>695.32</v>
      </c>
      <c r="I696">
        <v>693.75900000000001</v>
      </c>
      <c r="J696">
        <v>691.04499999999996</v>
      </c>
      <c r="K696">
        <v>688.56500000000005</v>
      </c>
      <c r="L696">
        <v>684.61500000000001</v>
      </c>
      <c r="M696" s="258" t="s">
        <v>1348</v>
      </c>
      <c r="N696" s="258" t="s">
        <v>1348</v>
      </c>
      <c r="O696" s="5" t="s">
        <v>2178</v>
      </c>
    </row>
    <row r="697" spans="1:15">
      <c r="A697">
        <v>196</v>
      </c>
      <c r="B697">
        <v>1634</v>
      </c>
      <c r="C697" t="s">
        <v>85</v>
      </c>
      <c r="D697" t="s">
        <v>324</v>
      </c>
      <c r="E697" s="257" t="s">
        <v>675</v>
      </c>
      <c r="F697" t="s">
        <v>84</v>
      </c>
      <c r="G697">
        <v>2</v>
      </c>
      <c r="H697">
        <v>695.20399999999995</v>
      </c>
      <c r="I697">
        <v>693.60900000000004</v>
      </c>
      <c r="J697">
        <v>690.89499999999998</v>
      </c>
      <c r="K697">
        <v>688.28099999999995</v>
      </c>
      <c r="L697">
        <v>684.61500000000001</v>
      </c>
      <c r="M697" s="258" t="s">
        <v>1348</v>
      </c>
      <c r="N697" s="258" t="s">
        <v>1348</v>
      </c>
      <c r="O697" s="5" t="s">
        <v>2179</v>
      </c>
    </row>
    <row r="698" spans="1:15">
      <c r="A698">
        <v>196</v>
      </c>
      <c r="B698">
        <v>1641</v>
      </c>
      <c r="C698" t="s">
        <v>85</v>
      </c>
      <c r="D698" t="s">
        <v>324</v>
      </c>
      <c r="E698" s="257" t="s">
        <v>925</v>
      </c>
      <c r="F698" t="s">
        <v>84</v>
      </c>
      <c r="G698">
        <v>2</v>
      </c>
      <c r="H698">
        <v>695.20399999999995</v>
      </c>
      <c r="I698">
        <v>693.60900000000004</v>
      </c>
      <c r="J698">
        <v>690.89499999999998</v>
      </c>
      <c r="K698">
        <v>688.28099999999995</v>
      </c>
      <c r="L698">
        <v>684.61500000000001</v>
      </c>
      <c r="M698" s="258" t="s">
        <v>1348</v>
      </c>
      <c r="N698" s="258" t="s">
        <v>1348</v>
      </c>
      <c r="O698" s="5" t="s">
        <v>2180</v>
      </c>
    </row>
    <row r="699" spans="1:15">
      <c r="A699">
        <v>196</v>
      </c>
      <c r="B699">
        <v>1635</v>
      </c>
      <c r="C699" t="s">
        <v>85</v>
      </c>
      <c r="D699" t="s">
        <v>324</v>
      </c>
      <c r="E699" s="257" t="s">
        <v>985</v>
      </c>
      <c r="F699" t="s">
        <v>84</v>
      </c>
      <c r="G699">
        <v>2</v>
      </c>
      <c r="H699">
        <v>694.726</v>
      </c>
      <c r="I699">
        <v>693.15599999999995</v>
      </c>
      <c r="J699">
        <v>690.56899999999996</v>
      </c>
      <c r="K699">
        <v>687.96400000000006</v>
      </c>
      <c r="L699">
        <v>684.22400000000005</v>
      </c>
      <c r="M699" s="258" t="s">
        <v>1348</v>
      </c>
      <c r="N699" s="258" t="s">
        <v>1348</v>
      </c>
      <c r="O699" s="5" t="s">
        <v>2181</v>
      </c>
    </row>
    <row r="700" spans="1:15">
      <c r="A700">
        <v>196</v>
      </c>
      <c r="B700">
        <v>1643</v>
      </c>
      <c r="C700" t="s">
        <v>85</v>
      </c>
      <c r="D700" t="s">
        <v>324</v>
      </c>
      <c r="E700" s="257" t="s">
        <v>926</v>
      </c>
      <c r="F700" t="s">
        <v>84</v>
      </c>
      <c r="G700">
        <v>2</v>
      </c>
      <c r="H700">
        <v>690.30100000000004</v>
      </c>
      <c r="I700">
        <v>688.82399999999996</v>
      </c>
      <c r="J700">
        <v>686.51</v>
      </c>
      <c r="K700">
        <v>683.94</v>
      </c>
      <c r="L700">
        <v>679.71500000000003</v>
      </c>
      <c r="M700" s="258" t="s">
        <v>1348</v>
      </c>
      <c r="N700" s="258" t="s">
        <v>1348</v>
      </c>
      <c r="O700" s="5" t="s">
        <v>2182</v>
      </c>
    </row>
    <row r="701" spans="1:15">
      <c r="A701">
        <v>196</v>
      </c>
      <c r="B701">
        <v>1645</v>
      </c>
      <c r="C701" t="s">
        <v>85</v>
      </c>
      <c r="D701" t="s">
        <v>324</v>
      </c>
      <c r="E701" s="257" t="s">
        <v>396</v>
      </c>
      <c r="F701" t="s">
        <v>84</v>
      </c>
      <c r="G701">
        <v>3</v>
      </c>
      <c r="H701">
        <v>690.30100000000004</v>
      </c>
      <c r="I701">
        <v>688.82399999999996</v>
      </c>
      <c r="J701">
        <v>686.51</v>
      </c>
      <c r="K701">
        <v>683.94</v>
      </c>
      <c r="L701">
        <v>679.71500000000003</v>
      </c>
      <c r="M701" s="258" t="s">
        <v>1348</v>
      </c>
      <c r="N701" s="258" t="s">
        <v>1348</v>
      </c>
      <c r="O701" s="5" t="s">
        <v>2183</v>
      </c>
    </row>
    <row r="702" spans="1:15">
      <c r="A702">
        <v>196</v>
      </c>
      <c r="B702">
        <v>1666</v>
      </c>
      <c r="C702" t="s">
        <v>85</v>
      </c>
      <c r="D702" t="s">
        <v>324</v>
      </c>
      <c r="E702" s="257" t="s">
        <v>81</v>
      </c>
      <c r="F702" t="s">
        <v>84</v>
      </c>
      <c r="G702">
        <v>3</v>
      </c>
      <c r="H702">
        <v>690.30100000000004</v>
      </c>
      <c r="I702">
        <v>688.82399999999996</v>
      </c>
      <c r="J702">
        <v>686.51</v>
      </c>
      <c r="K702">
        <v>683.94</v>
      </c>
      <c r="L702">
        <v>679.71500000000003</v>
      </c>
      <c r="M702" s="258" t="s">
        <v>1348</v>
      </c>
      <c r="N702" s="258" t="s">
        <v>1348</v>
      </c>
      <c r="O702" s="5" t="s">
        <v>2184</v>
      </c>
    </row>
    <row r="703" spans="1:15">
      <c r="A703">
        <v>196</v>
      </c>
      <c r="B703">
        <v>1639</v>
      </c>
      <c r="C703" t="s">
        <v>85</v>
      </c>
      <c r="D703" t="s">
        <v>324</v>
      </c>
      <c r="E703" s="257" t="s">
        <v>989</v>
      </c>
      <c r="F703" t="s">
        <v>84</v>
      </c>
      <c r="G703">
        <v>2</v>
      </c>
      <c r="H703">
        <v>690.16</v>
      </c>
      <c r="I703">
        <v>688.69</v>
      </c>
      <c r="J703">
        <v>686.36</v>
      </c>
      <c r="K703">
        <v>683.755</v>
      </c>
      <c r="L703">
        <v>679.59900000000005</v>
      </c>
      <c r="M703" s="258" t="s">
        <v>1348</v>
      </c>
      <c r="N703" s="258" t="s">
        <v>1348</v>
      </c>
      <c r="O703" s="5" t="s">
        <v>2185</v>
      </c>
    </row>
    <row r="704" spans="1:15">
      <c r="A704">
        <v>196</v>
      </c>
      <c r="B704">
        <v>1642</v>
      </c>
      <c r="C704" t="s">
        <v>85</v>
      </c>
      <c r="D704" t="s">
        <v>324</v>
      </c>
      <c r="E704" s="257" t="s">
        <v>121</v>
      </c>
      <c r="F704" t="s">
        <v>84</v>
      </c>
      <c r="G704">
        <v>2</v>
      </c>
      <c r="H704">
        <v>690.16</v>
      </c>
      <c r="I704">
        <v>688.55600000000004</v>
      </c>
      <c r="J704">
        <v>686.23500000000001</v>
      </c>
      <c r="K704">
        <v>683.62099999999998</v>
      </c>
      <c r="L704">
        <v>679.46500000000003</v>
      </c>
      <c r="M704" s="258" t="s">
        <v>1348</v>
      </c>
      <c r="N704" s="258" t="s">
        <v>1348</v>
      </c>
      <c r="O704" s="5" t="s">
        <v>2186</v>
      </c>
    </row>
    <row r="705" spans="1:15">
      <c r="A705">
        <v>196</v>
      </c>
      <c r="B705">
        <v>1648</v>
      </c>
      <c r="C705" t="s">
        <v>85</v>
      </c>
      <c r="D705" t="s">
        <v>324</v>
      </c>
      <c r="E705" s="257" t="s">
        <v>104</v>
      </c>
      <c r="F705" t="s">
        <v>84</v>
      </c>
      <c r="G705">
        <v>3</v>
      </c>
      <c r="H705">
        <v>687.42100000000005</v>
      </c>
      <c r="I705">
        <v>686.08500000000004</v>
      </c>
      <c r="J705">
        <v>683.62099999999998</v>
      </c>
      <c r="K705">
        <v>681.04100000000005</v>
      </c>
      <c r="L705">
        <v>677.04499999999996</v>
      </c>
      <c r="M705" s="258" t="s">
        <v>1348</v>
      </c>
      <c r="N705" s="258" t="s">
        <v>1348</v>
      </c>
      <c r="O705" s="5" t="s">
        <v>2187</v>
      </c>
    </row>
    <row r="706" spans="1:15">
      <c r="A706">
        <v>196</v>
      </c>
      <c r="B706">
        <v>1650</v>
      </c>
      <c r="C706" t="s">
        <v>85</v>
      </c>
      <c r="D706" t="s">
        <v>324</v>
      </c>
      <c r="E706" s="257" t="s">
        <v>798</v>
      </c>
      <c r="F706" t="s">
        <v>84</v>
      </c>
      <c r="G706">
        <v>3</v>
      </c>
      <c r="H706">
        <v>686.97</v>
      </c>
      <c r="I706">
        <v>685.63400000000001</v>
      </c>
      <c r="J706">
        <v>683.08</v>
      </c>
      <c r="K706">
        <v>680.2</v>
      </c>
      <c r="L706">
        <v>676.64499999999998</v>
      </c>
      <c r="M706" s="258" t="s">
        <v>1348</v>
      </c>
      <c r="N706" s="258" t="s">
        <v>1348</v>
      </c>
      <c r="O706" s="5" t="s">
        <v>2188</v>
      </c>
    </row>
    <row r="707" spans="1:15">
      <c r="A707">
        <v>196</v>
      </c>
      <c r="B707">
        <v>1652</v>
      </c>
      <c r="C707" t="s">
        <v>85</v>
      </c>
      <c r="D707" t="s">
        <v>324</v>
      </c>
      <c r="E707" s="257" t="s">
        <v>982</v>
      </c>
      <c r="F707" t="s">
        <v>84</v>
      </c>
      <c r="G707">
        <v>3</v>
      </c>
      <c r="H707">
        <v>685.95100000000002</v>
      </c>
      <c r="I707">
        <v>684.48099999999999</v>
      </c>
      <c r="J707">
        <v>681.75099999999998</v>
      </c>
      <c r="K707">
        <v>679.19</v>
      </c>
      <c r="L707">
        <v>675.53499999999997</v>
      </c>
      <c r="M707" s="258" t="s">
        <v>1348</v>
      </c>
      <c r="N707" s="258" t="s">
        <v>1348</v>
      </c>
      <c r="O707" s="5" t="s">
        <v>2189</v>
      </c>
    </row>
    <row r="708" spans="1:15">
      <c r="A708">
        <v>196</v>
      </c>
      <c r="B708">
        <v>1653</v>
      </c>
      <c r="C708" t="s">
        <v>85</v>
      </c>
      <c r="D708" t="s">
        <v>324</v>
      </c>
      <c r="E708" s="257" t="s">
        <v>392</v>
      </c>
      <c r="F708" t="s">
        <v>84</v>
      </c>
      <c r="G708">
        <v>3</v>
      </c>
      <c r="H708">
        <v>684.76499999999999</v>
      </c>
      <c r="I708">
        <v>683.21400000000006</v>
      </c>
      <c r="J708">
        <v>680.625</v>
      </c>
      <c r="K708">
        <v>678.20500000000004</v>
      </c>
      <c r="L708">
        <v>674.65</v>
      </c>
      <c r="M708" s="258" t="s">
        <v>1348</v>
      </c>
      <c r="N708" s="258" t="s">
        <v>1348</v>
      </c>
      <c r="O708" s="5" t="s">
        <v>2190</v>
      </c>
    </row>
    <row r="709" spans="1:15">
      <c r="A709">
        <v>196</v>
      </c>
      <c r="B709">
        <v>1654</v>
      </c>
      <c r="C709" t="s">
        <v>85</v>
      </c>
      <c r="D709" t="s">
        <v>324</v>
      </c>
      <c r="E709" s="257" t="s">
        <v>983</v>
      </c>
      <c r="F709" t="s">
        <v>84</v>
      </c>
      <c r="G709">
        <v>3</v>
      </c>
      <c r="H709">
        <v>684.76499999999999</v>
      </c>
      <c r="I709">
        <v>683.21400000000006</v>
      </c>
      <c r="J709">
        <v>680.625</v>
      </c>
      <c r="K709">
        <v>678.20500000000004</v>
      </c>
      <c r="L709">
        <v>674.65</v>
      </c>
      <c r="M709" s="258" t="s">
        <v>1348</v>
      </c>
      <c r="N709" s="258" t="s">
        <v>1348</v>
      </c>
      <c r="O709" s="5" t="s">
        <v>2191</v>
      </c>
    </row>
    <row r="710" spans="1:15">
      <c r="A710">
        <v>196</v>
      </c>
      <c r="B710">
        <v>1655</v>
      </c>
      <c r="C710" t="s">
        <v>85</v>
      </c>
      <c r="D710" t="s">
        <v>324</v>
      </c>
      <c r="E710" s="257" t="s">
        <v>848</v>
      </c>
      <c r="F710" t="s">
        <v>84</v>
      </c>
      <c r="G710">
        <v>3</v>
      </c>
      <c r="H710">
        <v>684.76499999999999</v>
      </c>
      <c r="I710">
        <v>683.21400000000006</v>
      </c>
      <c r="J710">
        <v>680.625</v>
      </c>
      <c r="K710">
        <v>678.20500000000004</v>
      </c>
      <c r="L710">
        <v>674.65</v>
      </c>
      <c r="M710" s="258" t="s">
        <v>1348</v>
      </c>
      <c r="N710" s="258" t="s">
        <v>1348</v>
      </c>
      <c r="O710" s="5" t="s">
        <v>2192</v>
      </c>
    </row>
    <row r="711" spans="1:15">
      <c r="A711">
        <v>196</v>
      </c>
      <c r="B711">
        <v>1657</v>
      </c>
      <c r="C711" t="s">
        <v>85</v>
      </c>
      <c r="D711" t="s">
        <v>324</v>
      </c>
      <c r="E711" s="257" t="s">
        <v>186</v>
      </c>
      <c r="F711" t="s">
        <v>84</v>
      </c>
      <c r="G711">
        <v>3</v>
      </c>
      <c r="H711">
        <v>682.76099999999997</v>
      </c>
      <c r="I711">
        <v>681.226</v>
      </c>
      <c r="J711">
        <v>678.596</v>
      </c>
      <c r="K711">
        <v>676.32600000000002</v>
      </c>
      <c r="L711">
        <v>673.05499999999995</v>
      </c>
      <c r="M711" s="258" t="s">
        <v>1348</v>
      </c>
      <c r="N711" s="258" t="s">
        <v>1348</v>
      </c>
      <c r="O711" s="5" t="s">
        <v>2193</v>
      </c>
    </row>
    <row r="712" spans="1:15">
      <c r="A712">
        <v>196</v>
      </c>
      <c r="B712">
        <v>1658</v>
      </c>
      <c r="C712" t="s">
        <v>85</v>
      </c>
      <c r="D712" t="s">
        <v>324</v>
      </c>
      <c r="E712" s="257" t="s">
        <v>699</v>
      </c>
      <c r="F712" t="s">
        <v>84</v>
      </c>
      <c r="G712">
        <v>3</v>
      </c>
      <c r="H712">
        <v>681.88499999999999</v>
      </c>
      <c r="I712">
        <v>680.2</v>
      </c>
      <c r="J712">
        <v>677.92100000000005</v>
      </c>
      <c r="K712">
        <v>675.65099999999995</v>
      </c>
      <c r="L712">
        <v>672.38</v>
      </c>
      <c r="M712" s="258" t="s">
        <v>1348</v>
      </c>
      <c r="N712" s="258" t="s">
        <v>1348</v>
      </c>
      <c r="O712" s="5" t="s">
        <v>2194</v>
      </c>
    </row>
    <row r="713" spans="1:15">
      <c r="A713">
        <v>196</v>
      </c>
      <c r="B713">
        <v>1659</v>
      </c>
      <c r="C713" t="s">
        <v>85</v>
      </c>
      <c r="D713" t="s">
        <v>324</v>
      </c>
      <c r="E713" s="257" t="s">
        <v>726</v>
      </c>
      <c r="F713" t="s">
        <v>84</v>
      </c>
      <c r="G713">
        <v>3</v>
      </c>
      <c r="H713">
        <v>681.49400000000003</v>
      </c>
      <c r="I713">
        <v>679.92499999999995</v>
      </c>
      <c r="J713">
        <v>677.66399999999999</v>
      </c>
      <c r="K713">
        <v>675.38499999999999</v>
      </c>
      <c r="L713">
        <v>672.17</v>
      </c>
      <c r="M713" s="258" t="s">
        <v>1348</v>
      </c>
      <c r="N713" s="258" t="s">
        <v>1348</v>
      </c>
      <c r="O713" s="5" t="s">
        <v>2195</v>
      </c>
    </row>
    <row r="714" spans="1:15">
      <c r="A714">
        <v>196</v>
      </c>
      <c r="B714">
        <v>1661</v>
      </c>
      <c r="C714" t="s">
        <v>85</v>
      </c>
      <c r="D714" t="s">
        <v>324</v>
      </c>
      <c r="E714" s="257" t="s">
        <v>1007</v>
      </c>
      <c r="F714" t="s">
        <v>84</v>
      </c>
      <c r="G714">
        <v>3</v>
      </c>
      <c r="H714">
        <v>681.226</v>
      </c>
      <c r="I714">
        <v>679.46500000000003</v>
      </c>
      <c r="J714">
        <v>677.18600000000004</v>
      </c>
      <c r="K714">
        <v>675.05</v>
      </c>
      <c r="L714">
        <v>671.77</v>
      </c>
      <c r="M714" s="258" t="s">
        <v>1348</v>
      </c>
      <c r="N714" s="258" t="s">
        <v>1348</v>
      </c>
      <c r="O714" s="5" t="s">
        <v>2196</v>
      </c>
    </row>
    <row r="715" spans="1:15">
      <c r="A715">
        <v>196</v>
      </c>
      <c r="B715">
        <v>1663</v>
      </c>
      <c r="C715" t="s">
        <v>85</v>
      </c>
      <c r="D715" t="s">
        <v>324</v>
      </c>
      <c r="E715" s="257" t="s">
        <v>174</v>
      </c>
      <c r="F715" t="s">
        <v>84</v>
      </c>
      <c r="G715">
        <v>3</v>
      </c>
      <c r="H715">
        <v>680.89099999999996</v>
      </c>
      <c r="I715">
        <v>679.18100000000004</v>
      </c>
      <c r="J715">
        <v>676.92899999999997</v>
      </c>
      <c r="K715">
        <v>674.8</v>
      </c>
      <c r="L715">
        <v>671.64499999999998</v>
      </c>
      <c r="M715" s="258" t="s">
        <v>1348</v>
      </c>
      <c r="N715" s="258" t="s">
        <v>1348</v>
      </c>
      <c r="O715" s="5" t="s">
        <v>2197</v>
      </c>
    </row>
    <row r="716" spans="1:15">
      <c r="A716">
        <v>196</v>
      </c>
      <c r="B716">
        <v>1664</v>
      </c>
      <c r="C716" t="s">
        <v>85</v>
      </c>
      <c r="D716" t="s">
        <v>324</v>
      </c>
      <c r="E716" s="257" t="s">
        <v>981</v>
      </c>
      <c r="F716" t="s">
        <v>84</v>
      </c>
      <c r="G716">
        <v>3</v>
      </c>
      <c r="H716">
        <v>680.06600000000003</v>
      </c>
      <c r="I716">
        <v>678.596</v>
      </c>
      <c r="J716">
        <v>676.32600000000002</v>
      </c>
      <c r="K716">
        <v>674.33100000000002</v>
      </c>
      <c r="L716">
        <v>671.04399999999998</v>
      </c>
      <c r="M716" s="258" t="s">
        <v>1348</v>
      </c>
      <c r="N716" s="258" t="s">
        <v>1348</v>
      </c>
      <c r="O716" s="5" t="s">
        <v>2198</v>
      </c>
    </row>
    <row r="717" spans="1:15">
      <c r="A717">
        <v>196</v>
      </c>
      <c r="B717">
        <v>1646</v>
      </c>
      <c r="C717" t="s">
        <v>85</v>
      </c>
      <c r="D717" t="s">
        <v>324</v>
      </c>
      <c r="E717" s="257" t="s">
        <v>660</v>
      </c>
      <c r="F717" t="s">
        <v>84</v>
      </c>
      <c r="G717">
        <v>3</v>
      </c>
      <c r="H717">
        <v>679.59900000000005</v>
      </c>
      <c r="I717">
        <v>678.33900000000006</v>
      </c>
      <c r="J717">
        <v>675.91</v>
      </c>
      <c r="K717">
        <v>673.92399999999998</v>
      </c>
      <c r="L717">
        <v>670.62599999999998</v>
      </c>
      <c r="M717" s="258" t="s">
        <v>1348</v>
      </c>
      <c r="N717" s="258" t="s">
        <v>1348</v>
      </c>
      <c r="O717" s="5" t="s">
        <v>2199</v>
      </c>
    </row>
    <row r="718" spans="1:15">
      <c r="A718">
        <v>196</v>
      </c>
      <c r="B718">
        <v>1667</v>
      </c>
      <c r="C718" t="s">
        <v>85</v>
      </c>
      <c r="D718" t="s">
        <v>324</v>
      </c>
      <c r="E718" s="257" t="s">
        <v>1006</v>
      </c>
      <c r="F718" t="s">
        <v>84</v>
      </c>
      <c r="G718">
        <v>3</v>
      </c>
      <c r="H718">
        <v>670.91</v>
      </c>
      <c r="I718">
        <v>669.625</v>
      </c>
      <c r="J718">
        <v>667.88</v>
      </c>
      <c r="K718">
        <v>665.88499999999999</v>
      </c>
      <c r="L718">
        <v>662.82399999999996</v>
      </c>
      <c r="M718" s="258" t="s">
        <v>1348</v>
      </c>
      <c r="N718" s="258" t="s">
        <v>1348</v>
      </c>
      <c r="O718" s="5" t="s">
        <v>2200</v>
      </c>
    </row>
    <row r="719" spans="1:15">
      <c r="A719">
        <v>204</v>
      </c>
      <c r="B719">
        <v>1668</v>
      </c>
      <c r="C719" t="s">
        <v>85</v>
      </c>
      <c r="D719" t="s">
        <v>327</v>
      </c>
      <c r="E719" s="257" t="s">
        <v>480</v>
      </c>
      <c r="F719" t="s">
        <v>83</v>
      </c>
      <c r="G719">
        <v>3</v>
      </c>
      <c r="H719">
        <v>929.73199999999997</v>
      </c>
      <c r="I719">
        <v>924.27300000000002</v>
      </c>
      <c r="J719">
        <v>917.49</v>
      </c>
      <c r="K719">
        <v>911.28</v>
      </c>
      <c r="L719">
        <v>901.00300000000004</v>
      </c>
      <c r="M719" s="258" t="s">
        <v>1350</v>
      </c>
      <c r="N719" s="258" t="s">
        <v>1350</v>
      </c>
      <c r="O719" s="5" t="s">
        <v>2201</v>
      </c>
    </row>
    <row r="720" spans="1:15">
      <c r="A720">
        <v>202</v>
      </c>
      <c r="B720">
        <v>1670</v>
      </c>
      <c r="C720" t="s">
        <v>85</v>
      </c>
      <c r="D720" t="s">
        <v>327</v>
      </c>
      <c r="E720" s="257" t="s">
        <v>146</v>
      </c>
      <c r="F720" t="s">
        <v>83</v>
      </c>
      <c r="G720">
        <v>3</v>
      </c>
      <c r="H720">
        <v>896.19899999999996</v>
      </c>
      <c r="I720">
        <v>893.00900000000001</v>
      </c>
      <c r="J720">
        <v>888.89099999999996</v>
      </c>
      <c r="K720">
        <v>882.16</v>
      </c>
      <c r="L720">
        <v>875.351</v>
      </c>
      <c r="M720" s="258" t="s">
        <v>1350</v>
      </c>
      <c r="N720" s="258" t="s">
        <v>1350</v>
      </c>
      <c r="O720" s="5" t="s">
        <v>2202</v>
      </c>
    </row>
    <row r="721" spans="1:15">
      <c r="A721">
        <v>204</v>
      </c>
      <c r="B721">
        <v>1671</v>
      </c>
      <c r="C721" t="s">
        <v>85</v>
      </c>
      <c r="D721" t="s">
        <v>327</v>
      </c>
      <c r="E721" s="257" t="s">
        <v>1008</v>
      </c>
      <c r="F721" t="s">
        <v>83</v>
      </c>
      <c r="G721">
        <v>3</v>
      </c>
      <c r="H721">
        <v>888.31</v>
      </c>
      <c r="I721">
        <v>885.27300000000002</v>
      </c>
      <c r="J721">
        <v>880.41300000000001</v>
      </c>
      <c r="K721">
        <v>875.38800000000003</v>
      </c>
      <c r="L721">
        <v>868.27700000000004</v>
      </c>
      <c r="M721" s="258" t="s">
        <v>1350</v>
      </c>
      <c r="N721" s="258" t="s">
        <v>1350</v>
      </c>
      <c r="O721" s="5" t="s">
        <v>2203</v>
      </c>
    </row>
    <row r="722" spans="1:15">
      <c r="A722">
        <v>204</v>
      </c>
      <c r="B722">
        <v>1672</v>
      </c>
      <c r="C722" t="s">
        <v>85</v>
      </c>
      <c r="D722" t="s">
        <v>327</v>
      </c>
      <c r="E722" s="257" t="s">
        <v>384</v>
      </c>
      <c r="F722" t="s">
        <v>83</v>
      </c>
      <c r="G722">
        <v>3</v>
      </c>
      <c r="H722">
        <v>877.62300000000005</v>
      </c>
      <c r="I722">
        <v>875.56100000000004</v>
      </c>
      <c r="J722">
        <v>872.10400000000004</v>
      </c>
      <c r="K722">
        <v>866.79499999999996</v>
      </c>
      <c r="L722">
        <v>861.78300000000002</v>
      </c>
      <c r="M722" s="258" t="s">
        <v>1350</v>
      </c>
      <c r="N722" s="258" t="s">
        <v>1350</v>
      </c>
      <c r="O722" s="5" t="s">
        <v>2204</v>
      </c>
    </row>
    <row r="723" spans="1:15">
      <c r="A723">
        <v>204</v>
      </c>
      <c r="B723">
        <v>1674</v>
      </c>
      <c r="C723" t="s">
        <v>85</v>
      </c>
      <c r="D723" t="s">
        <v>327</v>
      </c>
      <c r="E723" s="257" t="s">
        <v>69</v>
      </c>
      <c r="F723" t="s">
        <v>83</v>
      </c>
      <c r="G723">
        <v>3</v>
      </c>
      <c r="H723">
        <v>875.351</v>
      </c>
      <c r="I723">
        <v>872.67600000000004</v>
      </c>
      <c r="J723">
        <v>868.27700000000004</v>
      </c>
      <c r="K723">
        <v>863.702</v>
      </c>
      <c r="L723">
        <v>856.77</v>
      </c>
      <c r="M723" s="258" t="s">
        <v>1350</v>
      </c>
      <c r="N723" s="258" t="s">
        <v>1350</v>
      </c>
      <c r="O723" s="5" t="s">
        <v>2205</v>
      </c>
    </row>
    <row r="724" spans="1:15">
      <c r="A724">
        <v>204</v>
      </c>
      <c r="B724">
        <v>1675</v>
      </c>
      <c r="C724" t="s">
        <v>85</v>
      </c>
      <c r="D724" t="s">
        <v>327</v>
      </c>
      <c r="E724" s="257" t="s">
        <v>1011</v>
      </c>
      <c r="F724" t="s">
        <v>83</v>
      </c>
      <c r="G724">
        <v>3</v>
      </c>
      <c r="H724">
        <v>872.69600000000003</v>
      </c>
      <c r="I724">
        <v>869.40499999999997</v>
      </c>
      <c r="J724">
        <v>865.85</v>
      </c>
      <c r="K724">
        <v>861.00900000000001</v>
      </c>
      <c r="L724">
        <v>854.51499999999999</v>
      </c>
      <c r="M724" s="258" t="s">
        <v>1350</v>
      </c>
      <c r="N724" s="258" t="s">
        <v>1350</v>
      </c>
      <c r="O724" s="5" t="s">
        <v>2206</v>
      </c>
    </row>
    <row r="725" spans="1:15">
      <c r="A725">
        <v>202</v>
      </c>
      <c r="B725">
        <v>1676</v>
      </c>
      <c r="C725" t="s">
        <v>85</v>
      </c>
      <c r="D725" t="s">
        <v>327</v>
      </c>
      <c r="E725" s="257" t="s">
        <v>1020</v>
      </c>
      <c r="F725" t="s">
        <v>83</v>
      </c>
      <c r="G725">
        <v>3</v>
      </c>
      <c r="H725">
        <v>872.12300000000005</v>
      </c>
      <c r="I725">
        <v>868.65899999999999</v>
      </c>
      <c r="J725">
        <v>864.50300000000004</v>
      </c>
      <c r="K725">
        <v>859.24300000000005</v>
      </c>
      <c r="L725">
        <v>853.58100000000002</v>
      </c>
      <c r="M725" s="258" t="s">
        <v>1350</v>
      </c>
      <c r="N725" s="258" t="s">
        <v>1350</v>
      </c>
      <c r="O725" s="5" t="s">
        <v>2207</v>
      </c>
    </row>
    <row r="726" spans="1:15">
      <c r="A726">
        <v>204</v>
      </c>
      <c r="B726">
        <v>1677</v>
      </c>
      <c r="C726" t="s">
        <v>85</v>
      </c>
      <c r="D726" t="s">
        <v>327</v>
      </c>
      <c r="E726" s="257" t="s">
        <v>767</v>
      </c>
      <c r="F726" t="s">
        <v>83</v>
      </c>
      <c r="G726">
        <v>3</v>
      </c>
      <c r="H726">
        <v>868.83100000000002</v>
      </c>
      <c r="I726">
        <v>866.79499999999996</v>
      </c>
      <c r="J726">
        <v>863.12</v>
      </c>
      <c r="K726">
        <v>857.495</v>
      </c>
      <c r="L726">
        <v>852.06299999999999</v>
      </c>
      <c r="M726" s="258" t="s">
        <v>1350</v>
      </c>
      <c r="N726" s="258" t="s">
        <v>1350</v>
      </c>
      <c r="O726" s="5" t="s">
        <v>2208</v>
      </c>
    </row>
    <row r="727" spans="1:15">
      <c r="A727">
        <v>204</v>
      </c>
      <c r="B727">
        <v>1678</v>
      </c>
      <c r="C727" t="s">
        <v>85</v>
      </c>
      <c r="D727" t="s">
        <v>327</v>
      </c>
      <c r="E727" s="257" t="s">
        <v>18772</v>
      </c>
      <c r="F727" t="s">
        <v>83</v>
      </c>
      <c r="G727">
        <v>3</v>
      </c>
      <c r="H727">
        <v>868.08600000000001</v>
      </c>
      <c r="I727">
        <v>865.85</v>
      </c>
      <c r="J727">
        <v>862.35599999999999</v>
      </c>
      <c r="K727">
        <v>856.94200000000001</v>
      </c>
      <c r="L727">
        <v>851.32600000000002</v>
      </c>
      <c r="M727" s="258" t="s">
        <v>1350</v>
      </c>
      <c r="N727" s="258" t="s">
        <v>1350</v>
      </c>
      <c r="O727" s="5" t="s">
        <v>2209</v>
      </c>
    </row>
    <row r="728" spans="1:15">
      <c r="A728">
        <v>204</v>
      </c>
      <c r="B728">
        <v>1682</v>
      </c>
      <c r="C728" t="s">
        <v>85</v>
      </c>
      <c r="D728" t="s">
        <v>327</v>
      </c>
      <c r="E728" s="257" t="s">
        <v>966</v>
      </c>
      <c r="F728" t="s">
        <v>83</v>
      </c>
      <c r="G728">
        <v>3</v>
      </c>
      <c r="H728">
        <v>865.44899999999996</v>
      </c>
      <c r="I728">
        <v>863.53</v>
      </c>
      <c r="J728">
        <v>858.88099999999997</v>
      </c>
      <c r="K728">
        <v>854.30700000000002</v>
      </c>
      <c r="L728">
        <v>848.50900000000001</v>
      </c>
      <c r="M728" s="258" t="s">
        <v>1350</v>
      </c>
      <c r="N728" s="258" t="s">
        <v>1350</v>
      </c>
      <c r="O728" s="5" t="s">
        <v>2210</v>
      </c>
    </row>
    <row r="729" spans="1:15">
      <c r="A729">
        <v>204</v>
      </c>
      <c r="B729">
        <v>1701</v>
      </c>
      <c r="C729" t="s">
        <v>85</v>
      </c>
      <c r="D729" t="s">
        <v>327</v>
      </c>
      <c r="E729" s="257" t="s">
        <v>968</v>
      </c>
      <c r="F729" t="s">
        <v>83</v>
      </c>
      <c r="G729">
        <v>3</v>
      </c>
      <c r="H729">
        <v>865.44899999999996</v>
      </c>
      <c r="I729">
        <v>863.53</v>
      </c>
      <c r="J729">
        <v>858.88099999999997</v>
      </c>
      <c r="K729">
        <v>854.30700000000002</v>
      </c>
      <c r="L729">
        <v>848.50900000000001</v>
      </c>
      <c r="M729" s="258" t="s">
        <v>1350</v>
      </c>
      <c r="N729" s="258" t="s">
        <v>1350</v>
      </c>
      <c r="O729" s="5" t="s">
        <v>2211</v>
      </c>
    </row>
    <row r="730" spans="1:15">
      <c r="A730">
        <v>203</v>
      </c>
      <c r="B730">
        <v>1680</v>
      </c>
      <c r="C730" t="s">
        <v>85</v>
      </c>
      <c r="D730" t="s">
        <v>327</v>
      </c>
      <c r="E730" s="257" t="s">
        <v>71</v>
      </c>
      <c r="F730" t="s">
        <v>83</v>
      </c>
      <c r="G730">
        <v>3</v>
      </c>
      <c r="H730">
        <v>865.048</v>
      </c>
      <c r="I730">
        <v>862.94899999999996</v>
      </c>
      <c r="J730">
        <v>858.28800000000001</v>
      </c>
      <c r="K730">
        <v>853.96199999999999</v>
      </c>
      <c r="L730">
        <v>847.94500000000005</v>
      </c>
      <c r="M730" s="258" t="s">
        <v>1350</v>
      </c>
      <c r="N730" s="258" t="s">
        <v>1350</v>
      </c>
      <c r="O730" s="5" t="s">
        <v>2212</v>
      </c>
    </row>
    <row r="731" spans="1:15">
      <c r="A731">
        <v>202</v>
      </c>
      <c r="B731">
        <v>1681</v>
      </c>
      <c r="C731" t="s">
        <v>85</v>
      </c>
      <c r="D731" t="s">
        <v>327</v>
      </c>
      <c r="E731" s="257" t="s">
        <v>118</v>
      </c>
      <c r="F731" t="s">
        <v>83</v>
      </c>
      <c r="G731">
        <v>3</v>
      </c>
      <c r="H731">
        <v>864.48400000000004</v>
      </c>
      <c r="I731">
        <v>862.58399999999995</v>
      </c>
      <c r="J731">
        <v>857.53499999999997</v>
      </c>
      <c r="K731">
        <v>853.38900000000001</v>
      </c>
      <c r="L731">
        <v>847.58100000000002</v>
      </c>
      <c r="M731" s="258" t="s">
        <v>1350</v>
      </c>
      <c r="N731" s="258" t="s">
        <v>1350</v>
      </c>
      <c r="O731" s="5" t="s">
        <v>2213</v>
      </c>
    </row>
    <row r="732" spans="1:15">
      <c r="A732">
        <v>202</v>
      </c>
      <c r="B732">
        <v>1685</v>
      </c>
      <c r="C732" t="s">
        <v>85</v>
      </c>
      <c r="D732" t="s">
        <v>327</v>
      </c>
      <c r="E732" s="257" t="s">
        <v>72</v>
      </c>
      <c r="F732" t="s">
        <v>83</v>
      </c>
      <c r="G732">
        <v>3</v>
      </c>
      <c r="H732">
        <v>862.94899999999996</v>
      </c>
      <c r="I732">
        <v>860.41600000000005</v>
      </c>
      <c r="J732">
        <v>856.42600000000004</v>
      </c>
      <c r="K732">
        <v>852.06299999999999</v>
      </c>
      <c r="L732">
        <v>846.08199999999999</v>
      </c>
      <c r="M732" s="258" t="s">
        <v>1350</v>
      </c>
      <c r="N732" s="258" t="s">
        <v>1350</v>
      </c>
      <c r="O732" s="5" t="s">
        <v>2214</v>
      </c>
    </row>
    <row r="733" spans="1:15">
      <c r="A733">
        <v>201</v>
      </c>
      <c r="B733">
        <v>1715</v>
      </c>
      <c r="C733" t="s">
        <v>85</v>
      </c>
      <c r="D733" t="s">
        <v>327</v>
      </c>
      <c r="E733" s="257" t="s">
        <v>18776</v>
      </c>
      <c r="F733" t="s">
        <v>83</v>
      </c>
      <c r="G733">
        <v>3</v>
      </c>
      <c r="H733">
        <v>863.60500000000002</v>
      </c>
      <c r="I733">
        <v>861.28300000000002</v>
      </c>
      <c r="J733">
        <v>857.779</v>
      </c>
      <c r="K733">
        <v>853.29600000000005</v>
      </c>
      <c r="L733">
        <v>847.26800000000003</v>
      </c>
      <c r="M733" s="258" t="s">
        <v>1350</v>
      </c>
      <c r="N733" s="258" t="s">
        <v>1350</v>
      </c>
      <c r="O733" s="5" t="s">
        <v>2215</v>
      </c>
    </row>
    <row r="734" spans="1:15">
      <c r="A734">
        <v>204</v>
      </c>
      <c r="B734">
        <v>1687</v>
      </c>
      <c r="C734" t="s">
        <v>85</v>
      </c>
      <c r="D734" t="s">
        <v>327</v>
      </c>
      <c r="E734" s="257" t="s">
        <v>851</v>
      </c>
      <c r="F734" t="s">
        <v>83</v>
      </c>
      <c r="G734">
        <v>3</v>
      </c>
      <c r="H734">
        <v>861.78300000000002</v>
      </c>
      <c r="I734">
        <v>859.09100000000001</v>
      </c>
      <c r="J734">
        <v>855.30799999999999</v>
      </c>
      <c r="K734">
        <v>850.92600000000004</v>
      </c>
      <c r="L734">
        <v>845.33699999999999</v>
      </c>
      <c r="M734" s="258" t="s">
        <v>1350</v>
      </c>
      <c r="N734" s="258" t="s">
        <v>1350</v>
      </c>
      <c r="O734" s="5" t="s">
        <v>2216</v>
      </c>
    </row>
    <row r="735" spans="1:15">
      <c r="A735">
        <v>202</v>
      </c>
      <c r="B735">
        <v>1686</v>
      </c>
      <c r="C735" t="s">
        <v>85</v>
      </c>
      <c r="D735" t="s">
        <v>327</v>
      </c>
      <c r="E735" s="257" t="s">
        <v>1028</v>
      </c>
      <c r="F735" t="s">
        <v>83</v>
      </c>
      <c r="G735">
        <v>3</v>
      </c>
      <c r="H735">
        <v>862.12699999999995</v>
      </c>
      <c r="I735">
        <v>859.43499999999995</v>
      </c>
      <c r="J735">
        <v>855.30799999999999</v>
      </c>
      <c r="K735">
        <v>850.75300000000004</v>
      </c>
      <c r="L735">
        <v>845.33699999999999</v>
      </c>
      <c r="M735" s="258" t="s">
        <v>1350</v>
      </c>
      <c r="N735" s="258" t="s">
        <v>1350</v>
      </c>
      <c r="O735" s="5" t="s">
        <v>2217</v>
      </c>
    </row>
    <row r="736" spans="1:15">
      <c r="A736">
        <v>201</v>
      </c>
      <c r="B736">
        <v>1714</v>
      </c>
      <c r="C736" t="s">
        <v>85</v>
      </c>
      <c r="D736" t="s">
        <v>327</v>
      </c>
      <c r="E736" s="257" t="s">
        <v>18775</v>
      </c>
      <c r="F736" t="s">
        <v>83</v>
      </c>
      <c r="G736">
        <v>3</v>
      </c>
      <c r="H736">
        <v>861.46299999999997</v>
      </c>
      <c r="I736">
        <v>859.54300000000001</v>
      </c>
      <c r="J736">
        <v>855.80899999999997</v>
      </c>
      <c r="K736">
        <v>851.53499999999997</v>
      </c>
      <c r="L736">
        <v>845.54700000000003</v>
      </c>
      <c r="M736" s="258" t="s">
        <v>1350</v>
      </c>
      <c r="N736" s="258" t="s">
        <v>1350</v>
      </c>
      <c r="O736" s="5" t="s">
        <v>2218</v>
      </c>
    </row>
    <row r="737" spans="1:15">
      <c r="A737">
        <v>202</v>
      </c>
      <c r="B737">
        <v>1689</v>
      </c>
      <c r="C737" t="s">
        <v>85</v>
      </c>
      <c r="D737" t="s">
        <v>327</v>
      </c>
      <c r="E737" s="257" t="s">
        <v>660</v>
      </c>
      <c r="F737" t="s">
        <v>83</v>
      </c>
      <c r="G737">
        <v>3</v>
      </c>
      <c r="H737">
        <v>860.20799999999997</v>
      </c>
      <c r="I737">
        <v>857.53499999999997</v>
      </c>
      <c r="J737">
        <v>853.75300000000004</v>
      </c>
      <c r="K737">
        <v>849.04300000000001</v>
      </c>
      <c r="L737">
        <v>843.66700000000003</v>
      </c>
      <c r="M737" s="258" t="s">
        <v>1350</v>
      </c>
      <c r="N737" s="258" t="s">
        <v>1350</v>
      </c>
      <c r="O737" s="5" t="s">
        <v>2219</v>
      </c>
    </row>
    <row r="738" spans="1:15">
      <c r="A738">
        <v>202</v>
      </c>
      <c r="B738">
        <v>1684</v>
      </c>
      <c r="C738" t="s">
        <v>85</v>
      </c>
      <c r="D738" t="s">
        <v>327</v>
      </c>
      <c r="E738" s="257" t="s">
        <v>386</v>
      </c>
      <c r="F738" t="s">
        <v>83</v>
      </c>
      <c r="G738">
        <v>3</v>
      </c>
      <c r="H738">
        <v>859.43499999999995</v>
      </c>
      <c r="I738">
        <v>857.17100000000005</v>
      </c>
      <c r="J738">
        <v>853.56100000000004</v>
      </c>
      <c r="K738">
        <v>848.87099999999998</v>
      </c>
      <c r="L738">
        <v>843.66700000000003</v>
      </c>
      <c r="M738" s="258" t="s">
        <v>1350</v>
      </c>
      <c r="N738" s="258" t="s">
        <v>1350</v>
      </c>
      <c r="O738" s="5" t="s">
        <v>2220</v>
      </c>
    </row>
    <row r="739" spans="1:15">
      <c r="A739">
        <v>202</v>
      </c>
      <c r="B739">
        <v>1692</v>
      </c>
      <c r="C739" t="s">
        <v>85</v>
      </c>
      <c r="D739" t="s">
        <v>327</v>
      </c>
      <c r="E739" s="257" t="s">
        <v>1030</v>
      </c>
      <c r="F739" t="s">
        <v>83</v>
      </c>
      <c r="G739">
        <v>3</v>
      </c>
      <c r="H739">
        <v>856.59799999999996</v>
      </c>
      <c r="I739">
        <v>854.28700000000003</v>
      </c>
      <c r="J739">
        <v>850.37199999999996</v>
      </c>
      <c r="K739">
        <v>846.08199999999999</v>
      </c>
      <c r="L739">
        <v>840.32299999999998</v>
      </c>
      <c r="M739" s="258" t="s">
        <v>1350</v>
      </c>
      <c r="N739" s="258" t="s">
        <v>1350</v>
      </c>
      <c r="O739" s="5" t="s">
        <v>2221</v>
      </c>
    </row>
    <row r="740" spans="1:15">
      <c r="A740">
        <v>202</v>
      </c>
      <c r="B740">
        <v>1696</v>
      </c>
      <c r="C740" t="s">
        <v>85</v>
      </c>
      <c r="D740" t="s">
        <v>327</v>
      </c>
      <c r="E740" s="257" t="s">
        <v>1021</v>
      </c>
      <c r="F740" t="s">
        <v>83</v>
      </c>
      <c r="G740">
        <v>3</v>
      </c>
      <c r="H740">
        <v>855.30799999999999</v>
      </c>
      <c r="I740">
        <v>853.38900000000001</v>
      </c>
      <c r="J740">
        <v>849.04300000000001</v>
      </c>
      <c r="K740">
        <v>844.96600000000001</v>
      </c>
      <c r="L740">
        <v>839.20500000000004</v>
      </c>
      <c r="M740" s="258" t="s">
        <v>1350</v>
      </c>
      <c r="N740" s="258" t="s">
        <v>1350</v>
      </c>
      <c r="O740" s="5" t="s">
        <v>2222</v>
      </c>
    </row>
    <row r="741" spans="1:15">
      <c r="A741">
        <v>202</v>
      </c>
      <c r="B741">
        <v>1698</v>
      </c>
      <c r="C741" t="s">
        <v>85</v>
      </c>
      <c r="D741" t="s">
        <v>327</v>
      </c>
      <c r="E741" s="257" t="s">
        <v>1027</v>
      </c>
      <c r="F741" t="s">
        <v>83</v>
      </c>
      <c r="G741">
        <v>3</v>
      </c>
      <c r="H741">
        <v>854.11500000000001</v>
      </c>
      <c r="I741">
        <v>852.23500000000001</v>
      </c>
      <c r="J741">
        <v>847.94500000000005</v>
      </c>
      <c r="K741">
        <v>843.875</v>
      </c>
      <c r="L741">
        <v>838.08799999999997</v>
      </c>
      <c r="M741" s="258" t="s">
        <v>1350</v>
      </c>
      <c r="N741" s="258" t="s">
        <v>1350</v>
      </c>
      <c r="O741" s="5" t="s">
        <v>2223</v>
      </c>
    </row>
    <row r="742" spans="1:15">
      <c r="A742">
        <v>204</v>
      </c>
      <c r="B742">
        <v>1703</v>
      </c>
      <c r="C742" t="s">
        <v>85</v>
      </c>
      <c r="D742" t="s">
        <v>327</v>
      </c>
      <c r="E742" s="257" t="s">
        <v>1016</v>
      </c>
      <c r="F742" t="s">
        <v>83</v>
      </c>
      <c r="G742">
        <v>3</v>
      </c>
      <c r="H742">
        <v>853.58100000000002</v>
      </c>
      <c r="I742">
        <v>851.32600000000002</v>
      </c>
      <c r="J742">
        <v>847.77300000000002</v>
      </c>
      <c r="K742">
        <v>843.66700000000003</v>
      </c>
      <c r="L742">
        <v>837.68700000000001</v>
      </c>
      <c r="M742" s="258" t="s">
        <v>1350</v>
      </c>
      <c r="N742" s="258" t="s">
        <v>1350</v>
      </c>
      <c r="O742" s="5" t="s">
        <v>2224</v>
      </c>
    </row>
    <row r="743" spans="1:15">
      <c r="A743">
        <v>202</v>
      </c>
      <c r="B743">
        <v>1702</v>
      </c>
      <c r="C743" t="s">
        <v>85</v>
      </c>
      <c r="D743" t="s">
        <v>327</v>
      </c>
      <c r="E743" s="257" t="s">
        <v>1019</v>
      </c>
      <c r="F743" t="s">
        <v>83</v>
      </c>
      <c r="G743">
        <v>3</v>
      </c>
      <c r="H743">
        <v>853.56100000000004</v>
      </c>
      <c r="I743">
        <v>851.30600000000004</v>
      </c>
      <c r="J743">
        <v>847.58100000000002</v>
      </c>
      <c r="K743">
        <v>843.08299999999997</v>
      </c>
      <c r="L743">
        <v>837.51400000000001</v>
      </c>
      <c r="M743" s="258" t="s">
        <v>1350</v>
      </c>
      <c r="N743" s="258" t="s">
        <v>1350</v>
      </c>
      <c r="O743" s="5" t="s">
        <v>2225</v>
      </c>
    </row>
    <row r="744" spans="1:15">
      <c r="A744">
        <v>202</v>
      </c>
      <c r="B744">
        <v>1708</v>
      </c>
      <c r="C744" t="s">
        <v>85</v>
      </c>
      <c r="D744" t="s">
        <v>327</v>
      </c>
      <c r="E744" s="257" t="s">
        <v>1012</v>
      </c>
      <c r="F744" t="s">
        <v>83</v>
      </c>
      <c r="G744">
        <v>3</v>
      </c>
      <c r="H744">
        <v>839.95100000000002</v>
      </c>
      <c r="I744">
        <v>838.08799999999997</v>
      </c>
      <c r="J744">
        <v>834.47799999999995</v>
      </c>
      <c r="K744">
        <v>830.12300000000005</v>
      </c>
      <c r="L744">
        <v>825.45299999999997</v>
      </c>
      <c r="M744" s="258" t="s">
        <v>1350</v>
      </c>
      <c r="N744" s="258" t="s">
        <v>1350</v>
      </c>
      <c r="O744" s="5" t="s">
        <v>2226</v>
      </c>
    </row>
    <row r="745" spans="1:15">
      <c r="A745">
        <v>204</v>
      </c>
      <c r="B745">
        <v>1711</v>
      </c>
      <c r="C745" t="s">
        <v>85</v>
      </c>
      <c r="D745" t="s">
        <v>327</v>
      </c>
      <c r="E745" s="257" t="s">
        <v>493</v>
      </c>
      <c r="F745" t="s">
        <v>83</v>
      </c>
      <c r="G745">
        <v>3</v>
      </c>
      <c r="H745">
        <v>809.12</v>
      </c>
      <c r="I745">
        <v>807.35299999999995</v>
      </c>
      <c r="J745">
        <v>804.66</v>
      </c>
      <c r="K745">
        <v>801.64499999999998</v>
      </c>
      <c r="L745">
        <v>795.91800000000001</v>
      </c>
      <c r="M745" s="258" t="s">
        <v>1350</v>
      </c>
      <c r="N745" s="258" t="s">
        <v>1350</v>
      </c>
      <c r="O745" s="5" t="s">
        <v>2227</v>
      </c>
    </row>
    <row r="746" spans="1:15">
      <c r="A746">
        <v>201</v>
      </c>
      <c r="B746">
        <v>1721</v>
      </c>
      <c r="C746" t="s">
        <v>85</v>
      </c>
      <c r="D746" t="s">
        <v>327</v>
      </c>
      <c r="E746" s="257" t="s">
        <v>76</v>
      </c>
      <c r="F746" t="s">
        <v>84</v>
      </c>
      <c r="G746">
        <v>3</v>
      </c>
      <c r="H746">
        <v>870.971</v>
      </c>
      <c r="I746">
        <v>868.59900000000005</v>
      </c>
      <c r="J746">
        <v>863.83500000000004</v>
      </c>
      <c r="K746">
        <v>859.12099999999998</v>
      </c>
      <c r="L746">
        <v>853.48599999999999</v>
      </c>
      <c r="M746" s="258" t="s">
        <v>1350</v>
      </c>
      <c r="N746" s="258" t="s">
        <v>1350</v>
      </c>
      <c r="O746" s="5" t="s">
        <v>2228</v>
      </c>
    </row>
    <row r="747" spans="1:15">
      <c r="A747">
        <v>201</v>
      </c>
      <c r="B747">
        <v>1722</v>
      </c>
      <c r="C747" t="s">
        <v>85</v>
      </c>
      <c r="D747" t="s">
        <v>327</v>
      </c>
      <c r="E747" s="257" t="s">
        <v>360</v>
      </c>
      <c r="F747" t="s">
        <v>84</v>
      </c>
      <c r="G747">
        <v>3</v>
      </c>
      <c r="H747">
        <v>870.56899999999996</v>
      </c>
      <c r="I747">
        <v>868.28</v>
      </c>
      <c r="J747">
        <v>863.60500000000002</v>
      </c>
      <c r="K747">
        <v>858.95</v>
      </c>
      <c r="L747">
        <v>853.06500000000005</v>
      </c>
      <c r="M747" s="258" t="s">
        <v>1350</v>
      </c>
      <c r="N747" s="258" t="s">
        <v>1350</v>
      </c>
      <c r="O747" s="5" t="s">
        <v>2229</v>
      </c>
    </row>
    <row r="748" spans="1:15">
      <c r="A748">
        <v>201</v>
      </c>
      <c r="B748">
        <v>1716</v>
      </c>
      <c r="C748" t="s">
        <v>85</v>
      </c>
      <c r="D748" t="s">
        <v>327</v>
      </c>
      <c r="E748" s="257" t="s">
        <v>395</v>
      </c>
      <c r="F748" t="s">
        <v>84</v>
      </c>
      <c r="G748">
        <v>3</v>
      </c>
      <c r="H748">
        <v>870</v>
      </c>
      <c r="I748">
        <v>867.46799999999996</v>
      </c>
      <c r="J748">
        <v>863.04300000000001</v>
      </c>
      <c r="K748">
        <v>858.529</v>
      </c>
      <c r="L748">
        <v>852.74599999999998</v>
      </c>
      <c r="M748" s="258" t="s">
        <v>1350</v>
      </c>
      <c r="N748" s="258" t="s">
        <v>1350</v>
      </c>
      <c r="O748" s="5" t="s">
        <v>2230</v>
      </c>
    </row>
    <row r="749" spans="1:15">
      <c r="A749">
        <v>201</v>
      </c>
      <c r="B749">
        <v>1726</v>
      </c>
      <c r="C749" t="s">
        <v>85</v>
      </c>
      <c r="D749" t="s">
        <v>327</v>
      </c>
      <c r="E749" s="257" t="s">
        <v>81</v>
      </c>
      <c r="F749" t="s">
        <v>84</v>
      </c>
      <c r="G749">
        <v>3</v>
      </c>
      <c r="H749">
        <v>869.25</v>
      </c>
      <c r="I749">
        <v>866.68799999999999</v>
      </c>
      <c r="J749">
        <v>862.26300000000003</v>
      </c>
      <c r="K749">
        <v>857.779</v>
      </c>
      <c r="L749">
        <v>852.13400000000001</v>
      </c>
      <c r="M749" s="258" t="s">
        <v>1350</v>
      </c>
      <c r="N749" s="258" t="s">
        <v>1350</v>
      </c>
      <c r="O749" s="5" t="s">
        <v>2231</v>
      </c>
    </row>
    <row r="750" spans="1:15">
      <c r="A750">
        <v>201</v>
      </c>
      <c r="B750">
        <v>1724</v>
      </c>
      <c r="C750" t="s">
        <v>85</v>
      </c>
      <c r="D750" t="s">
        <v>327</v>
      </c>
      <c r="E750" s="257" t="s">
        <v>1033</v>
      </c>
      <c r="F750" t="s">
        <v>84</v>
      </c>
      <c r="G750">
        <v>3</v>
      </c>
      <c r="H750">
        <v>867.10900000000004</v>
      </c>
      <c r="I750">
        <v>864.96699999999998</v>
      </c>
      <c r="J750">
        <v>860.52300000000002</v>
      </c>
      <c r="K750">
        <v>856</v>
      </c>
      <c r="L750">
        <v>850.50300000000004</v>
      </c>
      <c r="M750" s="258" t="s">
        <v>1350</v>
      </c>
      <c r="N750" s="258" t="s">
        <v>1350</v>
      </c>
      <c r="O750" s="5" t="s">
        <v>2232</v>
      </c>
    </row>
    <row r="751" spans="1:15">
      <c r="A751">
        <v>201</v>
      </c>
      <c r="B751">
        <v>1725</v>
      </c>
      <c r="C751" t="s">
        <v>85</v>
      </c>
      <c r="D751" t="s">
        <v>327</v>
      </c>
      <c r="E751" s="257" t="s">
        <v>109</v>
      </c>
      <c r="F751" t="s">
        <v>84</v>
      </c>
      <c r="G751">
        <v>3</v>
      </c>
      <c r="H751">
        <v>866.125</v>
      </c>
      <c r="I751">
        <v>864.02599999999995</v>
      </c>
      <c r="J751">
        <v>859.69100000000003</v>
      </c>
      <c r="K751">
        <v>855.447</v>
      </c>
      <c r="L751">
        <v>849.58100000000002</v>
      </c>
      <c r="M751" s="258" t="s">
        <v>1350</v>
      </c>
      <c r="N751" s="258" t="s">
        <v>1350</v>
      </c>
      <c r="O751" s="5" t="s">
        <v>2233</v>
      </c>
    </row>
    <row r="752" spans="1:15">
      <c r="A752">
        <v>201</v>
      </c>
      <c r="B752">
        <v>1730</v>
      </c>
      <c r="C752" t="s">
        <v>85</v>
      </c>
      <c r="D752" t="s">
        <v>327</v>
      </c>
      <c r="E752" s="257" t="s">
        <v>1032</v>
      </c>
      <c r="F752" t="s">
        <v>84</v>
      </c>
      <c r="G752">
        <v>3</v>
      </c>
      <c r="H752">
        <v>857.779</v>
      </c>
      <c r="I752">
        <v>855.63699999999994</v>
      </c>
      <c r="J752">
        <v>851.72299999999996</v>
      </c>
      <c r="K752">
        <v>847.077</v>
      </c>
      <c r="L752">
        <v>841.31</v>
      </c>
      <c r="M752" s="258" t="s">
        <v>1350</v>
      </c>
      <c r="N752" s="258" t="s">
        <v>1350</v>
      </c>
      <c r="O752" s="5" t="s">
        <v>2234</v>
      </c>
    </row>
    <row r="753" spans="1:15">
      <c r="A753">
        <v>201</v>
      </c>
      <c r="B753">
        <v>1731</v>
      </c>
      <c r="C753" t="s">
        <v>85</v>
      </c>
      <c r="D753" t="s">
        <v>327</v>
      </c>
      <c r="E753" s="257" t="s">
        <v>394</v>
      </c>
      <c r="F753" t="s">
        <v>84</v>
      </c>
      <c r="G753">
        <v>3</v>
      </c>
      <c r="H753">
        <v>856.99900000000002</v>
      </c>
      <c r="I753">
        <v>855.21600000000001</v>
      </c>
      <c r="J753">
        <v>851.154</v>
      </c>
      <c r="K753">
        <v>846.327</v>
      </c>
      <c r="L753">
        <v>840.76</v>
      </c>
      <c r="M753" s="258" t="s">
        <v>1350</v>
      </c>
      <c r="N753" s="258" t="s">
        <v>1350</v>
      </c>
      <c r="O753" s="5" t="s">
        <v>2235</v>
      </c>
    </row>
    <row r="754" spans="1:15">
      <c r="A754">
        <v>201</v>
      </c>
      <c r="B754">
        <v>1733</v>
      </c>
      <c r="C754" t="s">
        <v>85</v>
      </c>
      <c r="D754" t="s">
        <v>327</v>
      </c>
      <c r="E754" s="257" t="s">
        <v>392</v>
      </c>
      <c r="F754" t="s">
        <v>84</v>
      </c>
      <c r="G754">
        <v>3</v>
      </c>
      <c r="H754">
        <v>854.82500000000005</v>
      </c>
      <c r="I754">
        <v>853.06500000000005</v>
      </c>
      <c r="J754">
        <v>848.84100000000001</v>
      </c>
      <c r="K754">
        <v>844.24400000000003</v>
      </c>
      <c r="L754">
        <v>838.61800000000005</v>
      </c>
      <c r="M754" s="258" t="s">
        <v>1350</v>
      </c>
      <c r="N754" s="258" t="s">
        <v>1350</v>
      </c>
      <c r="O754" s="5" t="s">
        <v>2236</v>
      </c>
    </row>
    <row r="755" spans="1:15">
      <c r="A755">
        <v>201</v>
      </c>
      <c r="B755">
        <v>1719</v>
      </c>
      <c r="C755" t="s">
        <v>85</v>
      </c>
      <c r="D755" t="s">
        <v>327</v>
      </c>
      <c r="E755" s="257" t="s">
        <v>104</v>
      </c>
      <c r="F755" t="s">
        <v>84</v>
      </c>
      <c r="G755">
        <v>3</v>
      </c>
      <c r="H755">
        <v>854.697</v>
      </c>
      <c r="I755">
        <v>852.74599999999998</v>
      </c>
      <c r="J755">
        <v>848.61</v>
      </c>
      <c r="K755">
        <v>844.01400000000001</v>
      </c>
      <c r="L755">
        <v>838.428</v>
      </c>
      <c r="M755" s="258" t="s">
        <v>1350</v>
      </c>
      <c r="N755" s="258" t="s">
        <v>1350</v>
      </c>
      <c r="O755" s="5" t="s">
        <v>2237</v>
      </c>
    </row>
    <row r="756" spans="1:15">
      <c r="A756">
        <v>201</v>
      </c>
      <c r="B756">
        <v>1734</v>
      </c>
      <c r="C756" t="s">
        <v>85</v>
      </c>
      <c r="D756" t="s">
        <v>327</v>
      </c>
      <c r="E756" s="257" t="s">
        <v>103</v>
      </c>
      <c r="F756" t="s">
        <v>84</v>
      </c>
      <c r="G756">
        <v>3</v>
      </c>
      <c r="H756">
        <v>854.65700000000004</v>
      </c>
      <c r="I756">
        <v>852.51599999999996</v>
      </c>
      <c r="J756">
        <v>848.22</v>
      </c>
      <c r="K756">
        <v>843.84299999999996</v>
      </c>
      <c r="L756">
        <v>837.99699999999996</v>
      </c>
      <c r="M756" s="258" t="s">
        <v>1350</v>
      </c>
      <c r="N756" s="258" t="s">
        <v>1350</v>
      </c>
      <c r="O756" s="5" t="s">
        <v>2238</v>
      </c>
    </row>
    <row r="757" spans="1:15">
      <c r="A757">
        <v>201</v>
      </c>
      <c r="B757">
        <v>1736</v>
      </c>
      <c r="C757" t="s">
        <v>85</v>
      </c>
      <c r="D757" t="s">
        <v>327</v>
      </c>
      <c r="E757" s="257" t="s">
        <v>1034</v>
      </c>
      <c r="F757" t="s">
        <v>84</v>
      </c>
      <c r="G757">
        <v>3</v>
      </c>
      <c r="H757">
        <v>853.48599999999999</v>
      </c>
      <c r="I757">
        <v>851.53499999999997</v>
      </c>
      <c r="J757">
        <v>847.26800000000003</v>
      </c>
      <c r="K757">
        <v>842.67200000000003</v>
      </c>
      <c r="L757">
        <v>837.48699999999997</v>
      </c>
      <c r="M757" s="258" t="s">
        <v>1350</v>
      </c>
      <c r="N757" s="258" t="s">
        <v>1350</v>
      </c>
      <c r="O757" s="5" t="s">
        <v>2239</v>
      </c>
    </row>
    <row r="758" spans="1:15">
      <c r="A758">
        <v>201</v>
      </c>
      <c r="B758">
        <v>1740</v>
      </c>
      <c r="C758" t="s">
        <v>85</v>
      </c>
      <c r="D758" t="s">
        <v>327</v>
      </c>
      <c r="E758" s="257" t="s">
        <v>78</v>
      </c>
      <c r="F758" t="s">
        <v>84</v>
      </c>
      <c r="G758">
        <v>3</v>
      </c>
      <c r="H758">
        <v>839.03899999999999</v>
      </c>
      <c r="I758">
        <v>837.25699999999995</v>
      </c>
      <c r="J758">
        <v>833.38499999999999</v>
      </c>
      <c r="K758">
        <v>829.39</v>
      </c>
      <c r="L758">
        <v>824.56399999999996</v>
      </c>
      <c r="M758" s="258" t="s">
        <v>1350</v>
      </c>
      <c r="N758" s="258" t="s">
        <v>1350</v>
      </c>
      <c r="O758" s="5" t="s">
        <v>2240</v>
      </c>
    </row>
    <row r="759" spans="1:15">
      <c r="A759">
        <v>201</v>
      </c>
      <c r="B759">
        <v>1741</v>
      </c>
      <c r="C759" t="s">
        <v>85</v>
      </c>
      <c r="D759" t="s">
        <v>327</v>
      </c>
      <c r="E759" s="257" t="s">
        <v>1031</v>
      </c>
      <c r="F759" t="s">
        <v>84</v>
      </c>
      <c r="G759">
        <v>3</v>
      </c>
      <c r="H759">
        <v>837.48699999999997</v>
      </c>
      <c r="I759">
        <v>835.55499999999995</v>
      </c>
      <c r="J759">
        <v>831.66099999999994</v>
      </c>
      <c r="K759">
        <v>828.048</v>
      </c>
      <c r="L759">
        <v>822.61</v>
      </c>
      <c r="M759" s="258" t="s">
        <v>1350</v>
      </c>
      <c r="N759" s="258" t="s">
        <v>1350</v>
      </c>
      <c r="O759" s="5" t="s">
        <v>2241</v>
      </c>
    </row>
    <row r="760" spans="1:15">
      <c r="A760">
        <v>209</v>
      </c>
      <c r="B760">
        <v>1747</v>
      </c>
      <c r="C760" t="s">
        <v>85</v>
      </c>
      <c r="D760" t="s">
        <v>326</v>
      </c>
      <c r="E760" s="257" t="s">
        <v>384</v>
      </c>
      <c r="F760" t="s">
        <v>83</v>
      </c>
      <c r="G760">
        <v>3</v>
      </c>
      <c r="H760">
        <v>320.875</v>
      </c>
      <c r="I760">
        <v>319.41300000000001</v>
      </c>
      <c r="J760">
        <v>317.39699999999999</v>
      </c>
      <c r="K760">
        <v>314.63400000000001</v>
      </c>
      <c r="L760">
        <v>311.20499999999998</v>
      </c>
      <c r="M760" s="258" t="s">
        <v>1348</v>
      </c>
      <c r="N760" s="258" t="s">
        <v>1349</v>
      </c>
      <c r="O760" s="5" t="s">
        <v>2242</v>
      </c>
    </row>
    <row r="761" spans="1:15">
      <c r="A761">
        <v>206</v>
      </c>
      <c r="B761">
        <v>1749</v>
      </c>
      <c r="C761" t="s">
        <v>85</v>
      </c>
      <c r="D761" t="s">
        <v>326</v>
      </c>
      <c r="E761" s="257" t="s">
        <v>18780</v>
      </c>
      <c r="F761" t="s">
        <v>83</v>
      </c>
      <c r="G761">
        <v>3</v>
      </c>
      <c r="H761">
        <v>314.83699999999999</v>
      </c>
      <c r="I761">
        <v>313.846</v>
      </c>
      <c r="J761">
        <v>312.25599999999997</v>
      </c>
      <c r="K761">
        <v>309.94</v>
      </c>
      <c r="L761">
        <v>306.77600000000001</v>
      </c>
      <c r="M761" s="258" t="s">
        <v>1348</v>
      </c>
      <c r="N761" s="258" t="s">
        <v>1349</v>
      </c>
      <c r="O761" s="5" t="s">
        <v>2243</v>
      </c>
    </row>
    <row r="762" spans="1:15">
      <c r="A762">
        <v>206</v>
      </c>
      <c r="B762">
        <v>1746</v>
      </c>
      <c r="C762" t="s">
        <v>85</v>
      </c>
      <c r="D762" t="s">
        <v>326</v>
      </c>
      <c r="E762" s="257" t="s">
        <v>163</v>
      </c>
      <c r="F762" t="s">
        <v>83</v>
      </c>
      <c r="G762">
        <v>3</v>
      </c>
      <c r="H762">
        <v>313.52999999999997</v>
      </c>
      <c r="I762">
        <v>312.52199999999999</v>
      </c>
      <c r="J762">
        <v>310.78500000000003</v>
      </c>
      <c r="K762">
        <v>308.03800000000001</v>
      </c>
      <c r="L762">
        <v>304.94099999999997</v>
      </c>
      <c r="M762" s="258" t="s">
        <v>1348</v>
      </c>
      <c r="N762" s="258" t="s">
        <v>1349</v>
      </c>
      <c r="O762" s="5" t="s">
        <v>2244</v>
      </c>
    </row>
    <row r="763" spans="1:15">
      <c r="A763">
        <v>206</v>
      </c>
      <c r="B763">
        <v>1750</v>
      </c>
      <c r="C763" t="s">
        <v>85</v>
      </c>
      <c r="D763" t="s">
        <v>326</v>
      </c>
      <c r="E763" s="257" t="s">
        <v>18781</v>
      </c>
      <c r="F763" t="s">
        <v>83</v>
      </c>
      <c r="G763">
        <v>3</v>
      </c>
      <c r="H763">
        <v>312.71800000000002</v>
      </c>
      <c r="I763">
        <v>311.78500000000003</v>
      </c>
      <c r="J763">
        <v>310.423</v>
      </c>
      <c r="K763">
        <v>307.87799999999999</v>
      </c>
      <c r="L763">
        <v>304.79500000000002</v>
      </c>
      <c r="M763" s="258" t="s">
        <v>1348</v>
      </c>
      <c r="N763" s="258" t="s">
        <v>1349</v>
      </c>
      <c r="O763" s="5" t="s">
        <v>2245</v>
      </c>
    </row>
    <row r="764" spans="1:15">
      <c r="A764">
        <v>207</v>
      </c>
      <c r="B764">
        <v>1748</v>
      </c>
      <c r="C764" t="s">
        <v>85</v>
      </c>
      <c r="D764" t="s">
        <v>326</v>
      </c>
      <c r="E764" s="257" t="s">
        <v>18779</v>
      </c>
      <c r="F764" t="s">
        <v>83</v>
      </c>
      <c r="G764">
        <v>3</v>
      </c>
      <c r="H764">
        <v>303.15699999999998</v>
      </c>
      <c r="I764">
        <v>302.21100000000001</v>
      </c>
      <c r="J764">
        <v>300.63200000000001</v>
      </c>
      <c r="K764">
        <v>298.02499999999998</v>
      </c>
      <c r="L764">
        <v>295.30399999999997</v>
      </c>
      <c r="M764" s="258" t="s">
        <v>1348</v>
      </c>
      <c r="N764" s="258" t="s">
        <v>1349</v>
      </c>
      <c r="O764" s="5" t="s">
        <v>2246</v>
      </c>
    </row>
    <row r="765" spans="1:15">
      <c r="A765">
        <v>206</v>
      </c>
      <c r="B765">
        <v>1751</v>
      </c>
      <c r="C765" t="s">
        <v>85</v>
      </c>
      <c r="D765" t="s">
        <v>326</v>
      </c>
      <c r="E765" s="257" t="s">
        <v>18782</v>
      </c>
      <c r="F765" t="s">
        <v>83</v>
      </c>
      <c r="G765">
        <v>3</v>
      </c>
      <c r="H765">
        <v>310.85500000000002</v>
      </c>
      <c r="I765">
        <v>309.88099999999997</v>
      </c>
      <c r="J765">
        <v>308.255</v>
      </c>
      <c r="K765">
        <v>305.55099999999999</v>
      </c>
      <c r="L765">
        <v>302.74299999999999</v>
      </c>
      <c r="M765" s="258" t="s">
        <v>1348</v>
      </c>
      <c r="N765" s="258" t="s">
        <v>1349</v>
      </c>
      <c r="O765" s="5" t="s">
        <v>2247</v>
      </c>
    </row>
    <row r="766" spans="1:15">
      <c r="A766">
        <v>205</v>
      </c>
      <c r="B766">
        <v>1760</v>
      </c>
      <c r="C766" t="s">
        <v>85</v>
      </c>
      <c r="D766" t="s">
        <v>326</v>
      </c>
      <c r="E766" s="257" t="s">
        <v>18784</v>
      </c>
      <c r="F766" t="s">
        <v>84</v>
      </c>
      <c r="G766">
        <v>3</v>
      </c>
      <c r="H766">
        <v>318</v>
      </c>
      <c r="I766">
        <v>317.07600000000002</v>
      </c>
      <c r="J766">
        <v>315.55599999999998</v>
      </c>
      <c r="K766">
        <v>313.33</v>
      </c>
      <c r="L766">
        <v>310.42099999999999</v>
      </c>
      <c r="M766" s="258" t="s">
        <v>1348</v>
      </c>
      <c r="N766" s="258" t="s">
        <v>1349</v>
      </c>
      <c r="O766" s="5" t="s">
        <v>2248</v>
      </c>
    </row>
    <row r="767" spans="1:15">
      <c r="A767">
        <v>205</v>
      </c>
      <c r="B767">
        <v>1756</v>
      </c>
      <c r="C767" t="s">
        <v>85</v>
      </c>
      <c r="D767" t="s">
        <v>326</v>
      </c>
      <c r="E767" s="257" t="s">
        <v>395</v>
      </c>
      <c r="F767" t="s">
        <v>84</v>
      </c>
      <c r="G767">
        <v>3</v>
      </c>
      <c r="H767">
        <v>318.11900000000003</v>
      </c>
      <c r="I767">
        <v>316.84199999999998</v>
      </c>
      <c r="J767">
        <v>314.70800000000003</v>
      </c>
      <c r="K767">
        <v>311.81599999999997</v>
      </c>
      <c r="L767">
        <v>308.50299999999999</v>
      </c>
      <c r="M767" s="258" t="s">
        <v>1348</v>
      </c>
      <c r="N767" s="258" t="s">
        <v>1349</v>
      </c>
      <c r="O767" s="5" t="s">
        <v>2249</v>
      </c>
    </row>
    <row r="768" spans="1:15">
      <c r="A768">
        <v>205</v>
      </c>
      <c r="B768">
        <v>1758</v>
      </c>
      <c r="C768" t="s">
        <v>85</v>
      </c>
      <c r="D768" t="s">
        <v>326</v>
      </c>
      <c r="E768" s="257" t="s">
        <v>675</v>
      </c>
      <c r="F768" t="s">
        <v>84</v>
      </c>
      <c r="G768">
        <v>3</v>
      </c>
      <c r="H768">
        <v>318.11900000000003</v>
      </c>
      <c r="I768">
        <v>316.84199999999998</v>
      </c>
      <c r="J768">
        <v>314.70800000000003</v>
      </c>
      <c r="K768">
        <v>311.81599999999997</v>
      </c>
      <c r="L768">
        <v>308.50299999999999</v>
      </c>
      <c r="M768" s="258" t="s">
        <v>1348</v>
      </c>
      <c r="N768" s="258" t="s">
        <v>1349</v>
      </c>
      <c r="O768" s="5" t="s">
        <v>2250</v>
      </c>
    </row>
    <row r="769" spans="1:15">
      <c r="A769">
        <v>205</v>
      </c>
      <c r="B769">
        <v>1757</v>
      </c>
      <c r="C769" t="s">
        <v>85</v>
      </c>
      <c r="D769" t="s">
        <v>326</v>
      </c>
      <c r="E769" s="257" t="s">
        <v>825</v>
      </c>
      <c r="F769" t="s">
        <v>84</v>
      </c>
      <c r="G769">
        <v>3</v>
      </c>
      <c r="H769">
        <v>315.96600000000001</v>
      </c>
      <c r="I769">
        <v>315.02800000000002</v>
      </c>
      <c r="J769">
        <v>313.54899999999998</v>
      </c>
      <c r="K769">
        <v>311.16199999999998</v>
      </c>
      <c r="L769">
        <v>308.50299999999999</v>
      </c>
      <c r="M769" s="258" t="s">
        <v>1348</v>
      </c>
      <c r="N769" s="258" t="s">
        <v>1349</v>
      </c>
      <c r="O769" s="5" t="s">
        <v>2251</v>
      </c>
    </row>
    <row r="770" spans="1:15">
      <c r="A770">
        <v>205</v>
      </c>
      <c r="B770">
        <v>1755</v>
      </c>
      <c r="C770" t="s">
        <v>85</v>
      </c>
      <c r="D770" t="s">
        <v>326</v>
      </c>
      <c r="E770" s="257" t="s">
        <v>1449</v>
      </c>
      <c r="F770" t="s">
        <v>84</v>
      </c>
      <c r="G770">
        <v>3</v>
      </c>
      <c r="H770">
        <v>314.827</v>
      </c>
      <c r="I770">
        <v>314.06400000000002</v>
      </c>
      <c r="J770">
        <v>312.58100000000002</v>
      </c>
      <c r="K770">
        <v>310.08300000000003</v>
      </c>
      <c r="L770">
        <v>307.27999999999997</v>
      </c>
      <c r="M770" s="258" t="s">
        <v>1348</v>
      </c>
      <c r="N770" s="258" t="s">
        <v>1349</v>
      </c>
      <c r="O770" s="5" t="s">
        <v>2252</v>
      </c>
    </row>
    <row r="771" spans="1:15">
      <c r="A771">
        <v>205</v>
      </c>
      <c r="B771">
        <v>1759</v>
      </c>
      <c r="C771" t="s">
        <v>85</v>
      </c>
      <c r="D771" t="s">
        <v>326</v>
      </c>
      <c r="E771" s="257" t="s">
        <v>104</v>
      </c>
      <c r="F771" t="s">
        <v>84</v>
      </c>
      <c r="G771">
        <v>3</v>
      </c>
      <c r="H771">
        <v>313.54899999999998</v>
      </c>
      <c r="I771">
        <v>312.58100000000002</v>
      </c>
      <c r="J771">
        <v>310.68299999999999</v>
      </c>
      <c r="K771">
        <v>307.85899999999998</v>
      </c>
      <c r="L771">
        <v>304.37099999999998</v>
      </c>
      <c r="M771" s="258" t="s">
        <v>1348</v>
      </c>
      <c r="N771" s="258" t="s">
        <v>1349</v>
      </c>
      <c r="O771" s="5" t="s">
        <v>2253</v>
      </c>
    </row>
    <row r="772" spans="1:15">
      <c r="A772">
        <v>205</v>
      </c>
      <c r="B772">
        <v>1754</v>
      </c>
      <c r="C772" t="s">
        <v>85</v>
      </c>
      <c r="D772" t="s">
        <v>326</v>
      </c>
      <c r="E772" s="257" t="s">
        <v>979</v>
      </c>
      <c r="F772" t="s">
        <v>84</v>
      </c>
      <c r="G772">
        <v>3</v>
      </c>
      <c r="H772">
        <v>313.38900000000001</v>
      </c>
      <c r="I772">
        <v>311.64100000000002</v>
      </c>
      <c r="J772">
        <v>310.32100000000003</v>
      </c>
      <c r="K772">
        <v>308.76799999999997</v>
      </c>
      <c r="L772">
        <v>306.036</v>
      </c>
      <c r="M772" s="258" t="s">
        <v>1348</v>
      </c>
      <c r="N772" s="258" t="s">
        <v>1349</v>
      </c>
      <c r="O772" s="5" t="s">
        <v>2254</v>
      </c>
    </row>
    <row r="773" spans="1:15">
      <c r="A773">
        <v>205</v>
      </c>
      <c r="B773">
        <v>1761</v>
      </c>
      <c r="C773" t="s">
        <v>85</v>
      </c>
      <c r="D773" t="s">
        <v>326</v>
      </c>
      <c r="E773" s="257" t="s">
        <v>355</v>
      </c>
      <c r="F773" t="s">
        <v>84</v>
      </c>
      <c r="G773">
        <v>3</v>
      </c>
      <c r="H773">
        <v>311.90100000000001</v>
      </c>
      <c r="I773">
        <v>310.81700000000001</v>
      </c>
      <c r="J773">
        <v>309.38499999999999</v>
      </c>
      <c r="K773">
        <v>306.86900000000003</v>
      </c>
      <c r="L773">
        <v>303.49200000000002</v>
      </c>
      <c r="M773" s="258" t="s">
        <v>1348</v>
      </c>
      <c r="N773" s="258" t="s">
        <v>1349</v>
      </c>
      <c r="O773" s="5" t="s">
        <v>2255</v>
      </c>
    </row>
    <row r="774" spans="1:15">
      <c r="A774">
        <v>221</v>
      </c>
      <c r="B774">
        <v>1857</v>
      </c>
      <c r="C774" t="s">
        <v>85</v>
      </c>
      <c r="D774" t="s">
        <v>332</v>
      </c>
      <c r="E774" s="257" t="s">
        <v>1406</v>
      </c>
      <c r="F774" t="s">
        <v>83</v>
      </c>
      <c r="G774">
        <v>2</v>
      </c>
      <c r="H774">
        <v>183.464</v>
      </c>
      <c r="I774">
        <v>182.364</v>
      </c>
      <c r="J774">
        <v>180.864</v>
      </c>
      <c r="K774">
        <v>178.803</v>
      </c>
      <c r="L774">
        <v>174.80699999999999</v>
      </c>
      <c r="M774" s="258" t="s">
        <v>1348</v>
      </c>
      <c r="N774" s="258" t="s">
        <v>1348</v>
      </c>
      <c r="O774" s="5" t="s">
        <v>2256</v>
      </c>
    </row>
    <row r="775" spans="1:15">
      <c r="A775">
        <v>221</v>
      </c>
      <c r="B775">
        <v>1860</v>
      </c>
      <c r="C775" t="s">
        <v>85</v>
      </c>
      <c r="D775" t="s">
        <v>332</v>
      </c>
      <c r="E775" s="257" t="s">
        <v>146</v>
      </c>
      <c r="F775" t="s">
        <v>83</v>
      </c>
      <c r="G775">
        <v>2</v>
      </c>
      <c r="H775">
        <v>181.626</v>
      </c>
      <c r="I775">
        <v>180.96899999999999</v>
      </c>
      <c r="J775">
        <v>179.626</v>
      </c>
      <c r="K775">
        <v>177.744</v>
      </c>
      <c r="L775">
        <v>175.68100000000001</v>
      </c>
      <c r="M775" s="258" t="s">
        <v>1348</v>
      </c>
      <c r="N775" s="258" t="s">
        <v>1348</v>
      </c>
      <c r="O775" s="5" t="s">
        <v>2257</v>
      </c>
    </row>
    <row r="776" spans="1:15">
      <c r="A776">
        <v>220</v>
      </c>
      <c r="B776">
        <v>1859</v>
      </c>
      <c r="C776" t="s">
        <v>85</v>
      </c>
      <c r="D776" t="s">
        <v>332</v>
      </c>
      <c r="E776" s="257" t="s">
        <v>1073</v>
      </c>
      <c r="F776" t="s">
        <v>83</v>
      </c>
      <c r="G776">
        <v>2</v>
      </c>
      <c r="H776">
        <v>175.482</v>
      </c>
      <c r="I776">
        <v>174.84299999999999</v>
      </c>
      <c r="J776">
        <v>173.33500000000001</v>
      </c>
      <c r="K776">
        <v>171.87</v>
      </c>
      <c r="L776">
        <v>169.84200000000001</v>
      </c>
      <c r="M776" s="258" t="s">
        <v>1348</v>
      </c>
      <c r="N776" s="258" t="s">
        <v>1348</v>
      </c>
      <c r="O776" s="5" t="s">
        <v>2258</v>
      </c>
    </row>
    <row r="777" spans="1:15">
      <c r="A777">
        <v>220</v>
      </c>
      <c r="B777">
        <v>1841</v>
      </c>
      <c r="C777" t="s">
        <v>85</v>
      </c>
      <c r="D777" t="s">
        <v>332</v>
      </c>
      <c r="E777" s="257" t="s">
        <v>682</v>
      </c>
      <c r="F777" t="s">
        <v>83</v>
      </c>
      <c r="G777">
        <v>2</v>
      </c>
      <c r="H777">
        <v>174.69300000000001</v>
      </c>
      <c r="I777">
        <v>174.078</v>
      </c>
      <c r="J777">
        <v>172.64500000000001</v>
      </c>
      <c r="K777">
        <v>171.09299999999999</v>
      </c>
      <c r="L777">
        <v>169.15</v>
      </c>
      <c r="M777" s="258" t="s">
        <v>1348</v>
      </c>
      <c r="N777" s="258" t="s">
        <v>1348</v>
      </c>
      <c r="O777" s="5" t="s">
        <v>2259</v>
      </c>
    </row>
    <row r="778" spans="1:15">
      <c r="A778">
        <v>220</v>
      </c>
      <c r="B778">
        <v>1827</v>
      </c>
      <c r="C778" t="s">
        <v>85</v>
      </c>
      <c r="D778" t="s">
        <v>332</v>
      </c>
      <c r="E778" s="257" t="s">
        <v>652</v>
      </c>
      <c r="F778" t="s">
        <v>83</v>
      </c>
      <c r="G778">
        <v>2</v>
      </c>
      <c r="H778">
        <v>174.387</v>
      </c>
      <c r="I778">
        <v>173.48500000000001</v>
      </c>
      <c r="J778">
        <v>172.44499999999999</v>
      </c>
      <c r="K778">
        <v>171.01</v>
      </c>
      <c r="L778">
        <v>169.33799999999999</v>
      </c>
      <c r="M778" s="258" t="s">
        <v>1348</v>
      </c>
      <c r="N778" s="258" t="s">
        <v>1348</v>
      </c>
      <c r="O778" s="5" t="s">
        <v>2260</v>
      </c>
    </row>
    <row r="779" spans="1:15">
      <c r="A779">
        <v>223</v>
      </c>
      <c r="B779">
        <v>1861</v>
      </c>
      <c r="C779" t="s">
        <v>85</v>
      </c>
      <c r="D779" t="s">
        <v>332</v>
      </c>
      <c r="E779" s="257" t="s">
        <v>1064</v>
      </c>
      <c r="F779" t="s">
        <v>83</v>
      </c>
      <c r="G779">
        <v>2</v>
      </c>
      <c r="H779">
        <v>172.67699999999999</v>
      </c>
      <c r="I779">
        <v>172.13499999999999</v>
      </c>
      <c r="J779">
        <v>170.88300000000001</v>
      </c>
      <c r="K779">
        <v>169.44300000000001</v>
      </c>
      <c r="L779">
        <v>167.66499999999999</v>
      </c>
      <c r="M779" s="258" t="s">
        <v>1348</v>
      </c>
      <c r="N779" s="258" t="s">
        <v>1348</v>
      </c>
      <c r="O779" s="5" t="s">
        <v>2261</v>
      </c>
    </row>
    <row r="780" spans="1:15">
      <c r="A780">
        <v>220</v>
      </c>
      <c r="B780">
        <v>1856</v>
      </c>
      <c r="C780" t="s">
        <v>85</v>
      </c>
      <c r="D780" t="s">
        <v>332</v>
      </c>
      <c r="E780" s="257" t="s">
        <v>1076</v>
      </c>
      <c r="F780" t="s">
        <v>83</v>
      </c>
      <c r="G780">
        <v>2</v>
      </c>
      <c r="H780">
        <v>171.428</v>
      </c>
      <c r="I780">
        <v>170.738</v>
      </c>
      <c r="J780">
        <v>169.58699999999999</v>
      </c>
      <c r="K780">
        <v>168.19</v>
      </c>
      <c r="L780">
        <v>166.49700000000001</v>
      </c>
      <c r="M780" s="258" t="s">
        <v>1348</v>
      </c>
      <c r="N780" s="258" t="s">
        <v>1348</v>
      </c>
      <c r="O780" s="5" t="s">
        <v>2262</v>
      </c>
    </row>
    <row r="781" spans="1:15">
      <c r="A781">
        <v>220</v>
      </c>
      <c r="B781">
        <v>1825</v>
      </c>
      <c r="C781" t="s">
        <v>85</v>
      </c>
      <c r="D781" t="s">
        <v>332</v>
      </c>
      <c r="E781" s="257" t="s">
        <v>18786</v>
      </c>
      <c r="F781" t="s">
        <v>83</v>
      </c>
      <c r="G781">
        <v>2</v>
      </c>
      <c r="H781">
        <v>170.83199999999999</v>
      </c>
      <c r="I781">
        <v>170.22300000000001</v>
      </c>
      <c r="J781">
        <v>169.29300000000001</v>
      </c>
      <c r="K781">
        <v>167.815</v>
      </c>
      <c r="L781">
        <v>166.18799999999999</v>
      </c>
      <c r="M781" s="258" t="s">
        <v>1348</v>
      </c>
      <c r="N781" s="258" t="s">
        <v>1348</v>
      </c>
      <c r="O781" s="5" t="s">
        <v>2263</v>
      </c>
    </row>
    <row r="782" spans="1:15">
      <c r="A782">
        <v>223</v>
      </c>
      <c r="B782">
        <v>1845</v>
      </c>
      <c r="C782" t="s">
        <v>85</v>
      </c>
      <c r="D782" t="s">
        <v>332</v>
      </c>
      <c r="E782" s="257" t="s">
        <v>97</v>
      </c>
      <c r="F782" t="s">
        <v>83</v>
      </c>
      <c r="G782">
        <v>2</v>
      </c>
      <c r="H782">
        <v>170.755</v>
      </c>
      <c r="I782">
        <v>170.185</v>
      </c>
      <c r="J782">
        <v>169.13300000000001</v>
      </c>
      <c r="K782">
        <v>167.76499999999999</v>
      </c>
      <c r="L782">
        <v>166.01499999999999</v>
      </c>
      <c r="M782" s="258" t="s">
        <v>1348</v>
      </c>
      <c r="N782" s="258" t="s">
        <v>1348</v>
      </c>
      <c r="O782" s="5" t="s">
        <v>2264</v>
      </c>
    </row>
    <row r="783" spans="1:15">
      <c r="A783">
        <v>220</v>
      </c>
      <c r="B783">
        <v>1831</v>
      </c>
      <c r="C783" t="s">
        <v>85</v>
      </c>
      <c r="D783" t="s">
        <v>332</v>
      </c>
      <c r="E783" s="257" t="s">
        <v>72</v>
      </c>
      <c r="F783" t="s">
        <v>83</v>
      </c>
      <c r="G783">
        <v>2</v>
      </c>
      <c r="H783">
        <v>170.68799999999999</v>
      </c>
      <c r="I783">
        <v>170.14</v>
      </c>
      <c r="J783">
        <v>169.083</v>
      </c>
      <c r="K783">
        <v>167.66499999999999</v>
      </c>
      <c r="L783">
        <v>165.97800000000001</v>
      </c>
      <c r="M783" s="258" t="s">
        <v>1348</v>
      </c>
      <c r="N783" s="258" t="s">
        <v>1348</v>
      </c>
      <c r="O783" s="5" t="s">
        <v>2265</v>
      </c>
    </row>
    <row r="784" spans="1:15">
      <c r="A784">
        <v>220</v>
      </c>
      <c r="B784">
        <v>1862</v>
      </c>
      <c r="C784" t="s">
        <v>85</v>
      </c>
      <c r="D784" t="s">
        <v>332</v>
      </c>
      <c r="E784" s="257" t="s">
        <v>1082</v>
      </c>
      <c r="F784" t="s">
        <v>83</v>
      </c>
      <c r="G784">
        <v>2</v>
      </c>
      <c r="H784">
        <v>169.93</v>
      </c>
      <c r="I784">
        <v>169.42500000000001</v>
      </c>
      <c r="J784">
        <v>168.285</v>
      </c>
      <c r="K784">
        <v>166.953</v>
      </c>
      <c r="L784">
        <v>165.23500000000001</v>
      </c>
      <c r="M784" s="258" t="s">
        <v>1348</v>
      </c>
      <c r="N784" s="258" t="s">
        <v>1348</v>
      </c>
      <c r="O784" s="5" t="s">
        <v>2266</v>
      </c>
    </row>
    <row r="785" spans="1:15">
      <c r="A785">
        <v>220</v>
      </c>
      <c r="B785">
        <v>1853</v>
      </c>
      <c r="C785" t="s">
        <v>85</v>
      </c>
      <c r="D785" t="s">
        <v>332</v>
      </c>
      <c r="E785" s="257" t="s">
        <v>68</v>
      </c>
      <c r="F785" t="s">
        <v>83</v>
      </c>
      <c r="G785">
        <v>2</v>
      </c>
      <c r="H785">
        <v>169.69800000000001</v>
      </c>
      <c r="I785">
        <v>169.15</v>
      </c>
      <c r="J785">
        <v>168.108</v>
      </c>
      <c r="K785">
        <v>166.785</v>
      </c>
      <c r="L785">
        <v>165.018</v>
      </c>
      <c r="M785" s="258" t="s">
        <v>1348</v>
      </c>
      <c r="N785" s="258" t="s">
        <v>1348</v>
      </c>
      <c r="O785" s="5" t="s">
        <v>2267</v>
      </c>
    </row>
    <row r="786" spans="1:15">
      <c r="A786">
        <v>220</v>
      </c>
      <c r="B786">
        <v>1834</v>
      </c>
      <c r="C786" t="s">
        <v>85</v>
      </c>
      <c r="D786" t="s">
        <v>332</v>
      </c>
      <c r="E786" s="257" t="s">
        <v>1080</v>
      </c>
      <c r="F786" t="s">
        <v>83</v>
      </c>
      <c r="G786">
        <v>2</v>
      </c>
      <c r="H786">
        <v>168.285</v>
      </c>
      <c r="I786">
        <v>167.815</v>
      </c>
      <c r="J786">
        <v>166.803</v>
      </c>
      <c r="K786">
        <v>165.423</v>
      </c>
      <c r="L786">
        <v>163.57</v>
      </c>
      <c r="M786" s="258" t="s">
        <v>1348</v>
      </c>
      <c r="N786" s="258" t="s">
        <v>1348</v>
      </c>
      <c r="O786" s="5" t="s">
        <v>2268</v>
      </c>
    </row>
    <row r="787" spans="1:15">
      <c r="A787">
        <v>224</v>
      </c>
      <c r="B787">
        <v>1866</v>
      </c>
      <c r="C787" t="s">
        <v>85</v>
      </c>
      <c r="D787" t="s">
        <v>332</v>
      </c>
      <c r="E787" s="257" t="s">
        <v>151</v>
      </c>
      <c r="F787" t="s">
        <v>84</v>
      </c>
      <c r="G787">
        <v>2</v>
      </c>
      <c r="H787">
        <v>179.95</v>
      </c>
      <c r="I787">
        <v>179.44</v>
      </c>
      <c r="J787">
        <v>178.41499999999999</v>
      </c>
      <c r="K787">
        <v>177.03800000000001</v>
      </c>
      <c r="L787">
        <v>175.03</v>
      </c>
      <c r="M787" s="258" t="s">
        <v>1348</v>
      </c>
      <c r="N787" s="258" t="s">
        <v>1348</v>
      </c>
      <c r="O787" s="5" t="s">
        <v>2269</v>
      </c>
    </row>
    <row r="788" spans="1:15">
      <c r="A788">
        <v>219</v>
      </c>
      <c r="B788">
        <v>1871</v>
      </c>
      <c r="C788" t="s">
        <v>85</v>
      </c>
      <c r="D788" t="s">
        <v>332</v>
      </c>
      <c r="E788" s="257" t="s">
        <v>76</v>
      </c>
      <c r="F788" t="s">
        <v>84</v>
      </c>
      <c r="G788">
        <v>3</v>
      </c>
      <c r="H788">
        <v>177.12299999999999</v>
      </c>
      <c r="I788">
        <v>176.37299999999999</v>
      </c>
      <c r="J788">
        <v>174.63300000000001</v>
      </c>
      <c r="K788">
        <v>172.88499999999999</v>
      </c>
      <c r="L788">
        <v>170.965</v>
      </c>
      <c r="M788" s="258" t="s">
        <v>1348</v>
      </c>
      <c r="N788" s="258" t="s">
        <v>1348</v>
      </c>
      <c r="O788" s="5" t="s">
        <v>2270</v>
      </c>
    </row>
    <row r="789" spans="1:15">
      <c r="A789">
        <v>219</v>
      </c>
      <c r="B789">
        <v>1878</v>
      </c>
      <c r="C789" t="s">
        <v>85</v>
      </c>
      <c r="D789" t="s">
        <v>332</v>
      </c>
      <c r="E789" s="257" t="s">
        <v>18790</v>
      </c>
      <c r="F789" t="s">
        <v>84</v>
      </c>
      <c r="G789">
        <v>3</v>
      </c>
      <c r="H789">
        <v>175.77</v>
      </c>
      <c r="I789">
        <v>175.14500000000001</v>
      </c>
      <c r="J789">
        <v>173.65799999999999</v>
      </c>
      <c r="K789">
        <v>172.15199999999999</v>
      </c>
      <c r="L789">
        <v>170.44800000000001</v>
      </c>
      <c r="M789" s="258" t="s">
        <v>1348</v>
      </c>
      <c r="N789" s="258" t="s">
        <v>1348</v>
      </c>
      <c r="O789" s="5" t="s">
        <v>2271</v>
      </c>
    </row>
    <row r="790" spans="1:15">
      <c r="A790">
        <v>219</v>
      </c>
      <c r="B790">
        <v>1869</v>
      </c>
      <c r="C790" t="s">
        <v>85</v>
      </c>
      <c r="D790" t="s">
        <v>332</v>
      </c>
      <c r="E790" s="257" t="s">
        <v>78</v>
      </c>
      <c r="F790" t="s">
        <v>84</v>
      </c>
      <c r="G790">
        <v>3</v>
      </c>
      <c r="H790">
        <v>174.68299999999999</v>
      </c>
      <c r="I790">
        <v>174.048</v>
      </c>
      <c r="J790">
        <v>172.71700000000001</v>
      </c>
      <c r="K790">
        <v>171.423</v>
      </c>
      <c r="L790">
        <v>169.685</v>
      </c>
      <c r="M790" s="258" t="s">
        <v>1348</v>
      </c>
      <c r="N790" s="258" t="s">
        <v>1348</v>
      </c>
      <c r="O790" s="5" t="s">
        <v>2272</v>
      </c>
    </row>
    <row r="791" spans="1:15">
      <c r="A791">
        <v>219</v>
      </c>
      <c r="B791">
        <v>1868</v>
      </c>
      <c r="C791" t="s">
        <v>85</v>
      </c>
      <c r="D791" t="s">
        <v>332</v>
      </c>
      <c r="E791" s="257" t="s">
        <v>75</v>
      </c>
      <c r="F791" t="s">
        <v>84</v>
      </c>
      <c r="G791">
        <v>3</v>
      </c>
      <c r="H791">
        <v>174.68299999999999</v>
      </c>
      <c r="I791">
        <v>174.048</v>
      </c>
      <c r="J791">
        <v>172.73</v>
      </c>
      <c r="K791">
        <v>171.18799999999999</v>
      </c>
      <c r="L791">
        <v>169.375</v>
      </c>
      <c r="M791" s="258" t="s">
        <v>1348</v>
      </c>
      <c r="N791" s="258" t="s">
        <v>1348</v>
      </c>
      <c r="O791" s="5" t="s">
        <v>2273</v>
      </c>
    </row>
    <row r="792" spans="1:15">
      <c r="A792">
        <v>219</v>
      </c>
      <c r="B792">
        <v>1876</v>
      </c>
      <c r="C792" t="s">
        <v>85</v>
      </c>
      <c r="D792" t="s">
        <v>332</v>
      </c>
      <c r="E792" s="257" t="s">
        <v>152</v>
      </c>
      <c r="F792" t="s">
        <v>84</v>
      </c>
      <c r="G792">
        <v>3</v>
      </c>
      <c r="H792">
        <v>174.63300000000001</v>
      </c>
      <c r="I792">
        <v>173.93700000000001</v>
      </c>
      <c r="J792">
        <v>172.69</v>
      </c>
      <c r="K792">
        <v>171.13800000000001</v>
      </c>
      <c r="L792">
        <v>169.33500000000001</v>
      </c>
      <c r="M792" s="258" t="s">
        <v>1348</v>
      </c>
      <c r="N792" s="258" t="s">
        <v>1348</v>
      </c>
      <c r="O792" s="5" t="s">
        <v>2274</v>
      </c>
    </row>
    <row r="793" spans="1:15">
      <c r="A793">
        <v>219</v>
      </c>
      <c r="B793">
        <v>1879</v>
      </c>
      <c r="C793" t="s">
        <v>85</v>
      </c>
      <c r="D793" t="s">
        <v>332</v>
      </c>
      <c r="E793" s="257" t="s">
        <v>107</v>
      </c>
      <c r="F793" t="s">
        <v>84</v>
      </c>
      <c r="G793">
        <v>3</v>
      </c>
      <c r="H793">
        <v>172.88499999999999</v>
      </c>
      <c r="I793">
        <v>172.3</v>
      </c>
      <c r="J793">
        <v>171.13800000000001</v>
      </c>
      <c r="K793">
        <v>169.685</v>
      </c>
      <c r="L793">
        <v>167.79499999999999</v>
      </c>
      <c r="M793" s="258" t="s">
        <v>1348</v>
      </c>
      <c r="N793" s="258" t="s">
        <v>1348</v>
      </c>
      <c r="O793" s="5" t="s">
        <v>2275</v>
      </c>
    </row>
    <row r="794" spans="1:15">
      <c r="A794">
        <v>219</v>
      </c>
      <c r="B794">
        <v>1880</v>
      </c>
      <c r="C794" t="s">
        <v>85</v>
      </c>
      <c r="D794" t="s">
        <v>332</v>
      </c>
      <c r="E794" s="257" t="s">
        <v>1412</v>
      </c>
      <c r="F794" t="s">
        <v>84</v>
      </c>
      <c r="G794">
        <v>3</v>
      </c>
      <c r="H794">
        <v>172.69</v>
      </c>
      <c r="I794">
        <v>172.08500000000001</v>
      </c>
      <c r="J794">
        <v>170.965</v>
      </c>
      <c r="K794">
        <v>169.48</v>
      </c>
      <c r="L794">
        <v>167.59</v>
      </c>
      <c r="M794" s="258" t="s">
        <v>1348</v>
      </c>
      <c r="N794" s="258" t="s">
        <v>1348</v>
      </c>
      <c r="O794" s="5" t="s">
        <v>2276</v>
      </c>
    </row>
    <row r="795" spans="1:15">
      <c r="A795">
        <v>219</v>
      </c>
      <c r="B795">
        <v>1883</v>
      </c>
      <c r="C795" t="s">
        <v>85</v>
      </c>
      <c r="D795" t="s">
        <v>332</v>
      </c>
      <c r="E795" s="257" t="s">
        <v>982</v>
      </c>
      <c r="F795" t="s">
        <v>84</v>
      </c>
      <c r="G795">
        <v>3</v>
      </c>
      <c r="H795">
        <v>172.495</v>
      </c>
      <c r="I795">
        <v>171.94</v>
      </c>
      <c r="J795">
        <v>170.76</v>
      </c>
      <c r="K795">
        <v>169.375</v>
      </c>
      <c r="L795">
        <v>167.50200000000001</v>
      </c>
      <c r="M795" s="258" t="s">
        <v>1348</v>
      </c>
      <c r="N795" s="258" t="s">
        <v>1348</v>
      </c>
      <c r="O795" s="5" t="s">
        <v>2277</v>
      </c>
    </row>
    <row r="796" spans="1:15">
      <c r="A796">
        <v>219</v>
      </c>
      <c r="B796">
        <v>1884</v>
      </c>
      <c r="C796" t="s">
        <v>85</v>
      </c>
      <c r="D796" t="s">
        <v>332</v>
      </c>
      <c r="E796" s="257" t="s">
        <v>109</v>
      </c>
      <c r="F796" t="s">
        <v>84</v>
      </c>
      <c r="G796">
        <v>3</v>
      </c>
      <c r="H796">
        <v>172.44499999999999</v>
      </c>
      <c r="I796">
        <v>171.89</v>
      </c>
      <c r="J796">
        <v>170.76</v>
      </c>
      <c r="K796">
        <v>169.33500000000001</v>
      </c>
      <c r="L796">
        <v>167.48500000000001</v>
      </c>
      <c r="M796" s="258" t="s">
        <v>1348</v>
      </c>
      <c r="N796" s="258" t="s">
        <v>1348</v>
      </c>
      <c r="O796" s="5" t="s">
        <v>2278</v>
      </c>
    </row>
    <row r="797" spans="1:15">
      <c r="A797">
        <v>219</v>
      </c>
      <c r="B797">
        <v>1885</v>
      </c>
      <c r="C797" t="s">
        <v>85</v>
      </c>
      <c r="D797" t="s">
        <v>332</v>
      </c>
      <c r="E797" s="257" t="s">
        <v>126</v>
      </c>
      <c r="F797" t="s">
        <v>84</v>
      </c>
      <c r="G797">
        <v>3</v>
      </c>
      <c r="H797">
        <v>172.458</v>
      </c>
      <c r="I797">
        <v>171.89</v>
      </c>
      <c r="J797">
        <v>170.71</v>
      </c>
      <c r="K797">
        <v>169.268</v>
      </c>
      <c r="L797">
        <v>167.435</v>
      </c>
      <c r="M797" s="258" t="s">
        <v>1348</v>
      </c>
      <c r="N797" s="258" t="s">
        <v>1348</v>
      </c>
      <c r="O797" s="5" t="s">
        <v>2279</v>
      </c>
    </row>
    <row r="798" spans="1:15">
      <c r="A798">
        <v>219</v>
      </c>
      <c r="B798">
        <v>1886</v>
      </c>
      <c r="C798" t="s">
        <v>85</v>
      </c>
      <c r="D798" t="s">
        <v>332</v>
      </c>
      <c r="E798" s="257" t="s">
        <v>848</v>
      </c>
      <c r="F798" t="s">
        <v>84</v>
      </c>
      <c r="G798">
        <v>3</v>
      </c>
      <c r="H798">
        <v>171.97800000000001</v>
      </c>
      <c r="I798">
        <v>171.423</v>
      </c>
      <c r="J798">
        <v>170.27</v>
      </c>
      <c r="K798">
        <v>168.89500000000001</v>
      </c>
      <c r="L798">
        <v>167.035</v>
      </c>
      <c r="M798" s="258" t="s">
        <v>1348</v>
      </c>
      <c r="N798" s="258" t="s">
        <v>1348</v>
      </c>
      <c r="O798" s="5" t="s">
        <v>2280</v>
      </c>
    </row>
    <row r="799" spans="1:15">
      <c r="A799">
        <v>219</v>
      </c>
      <c r="B799">
        <v>1888</v>
      </c>
      <c r="C799" t="s">
        <v>85</v>
      </c>
      <c r="D799" t="s">
        <v>332</v>
      </c>
      <c r="E799" s="257" t="s">
        <v>394</v>
      </c>
      <c r="F799" t="s">
        <v>84</v>
      </c>
      <c r="G799">
        <v>3</v>
      </c>
      <c r="H799">
        <v>171.89</v>
      </c>
      <c r="I799">
        <v>171.35499999999999</v>
      </c>
      <c r="J799">
        <v>170.16300000000001</v>
      </c>
      <c r="K799">
        <v>168.77699999999999</v>
      </c>
      <c r="L799">
        <v>166.88</v>
      </c>
      <c r="M799" s="258" t="s">
        <v>1348</v>
      </c>
      <c r="N799" s="258" t="s">
        <v>1348</v>
      </c>
      <c r="O799" s="5" t="s">
        <v>2281</v>
      </c>
    </row>
    <row r="800" spans="1:15">
      <c r="A800">
        <v>219</v>
      </c>
      <c r="B800">
        <v>1889</v>
      </c>
      <c r="C800" t="s">
        <v>85</v>
      </c>
      <c r="D800" t="s">
        <v>332</v>
      </c>
      <c r="E800" s="257" t="s">
        <v>124</v>
      </c>
      <c r="F800" t="s">
        <v>84</v>
      </c>
      <c r="G800">
        <v>3</v>
      </c>
      <c r="H800">
        <v>171.61799999999999</v>
      </c>
      <c r="I800">
        <v>171.07</v>
      </c>
      <c r="J800">
        <v>170.00700000000001</v>
      </c>
      <c r="K800">
        <v>168.52199999999999</v>
      </c>
      <c r="L800">
        <v>166.65799999999999</v>
      </c>
      <c r="M800" s="258" t="s">
        <v>1348</v>
      </c>
      <c r="N800" s="258" t="s">
        <v>1348</v>
      </c>
      <c r="O800" s="5" t="s">
        <v>2282</v>
      </c>
    </row>
    <row r="801" spans="1:15">
      <c r="A801">
        <v>219</v>
      </c>
      <c r="B801">
        <v>1891</v>
      </c>
      <c r="C801" t="s">
        <v>85</v>
      </c>
      <c r="D801" t="s">
        <v>332</v>
      </c>
      <c r="E801" s="257" t="s">
        <v>392</v>
      </c>
      <c r="F801" t="s">
        <v>84</v>
      </c>
      <c r="G801">
        <v>3</v>
      </c>
      <c r="H801">
        <v>171.22800000000001</v>
      </c>
      <c r="I801">
        <v>170.71</v>
      </c>
      <c r="J801">
        <v>169.64699999999999</v>
      </c>
      <c r="K801">
        <v>168.04499999999999</v>
      </c>
      <c r="L801">
        <v>166.285</v>
      </c>
      <c r="M801" s="258" t="s">
        <v>1348</v>
      </c>
      <c r="N801" s="258" t="s">
        <v>1348</v>
      </c>
      <c r="O801" s="5" t="s">
        <v>2283</v>
      </c>
    </row>
    <row r="802" spans="1:15">
      <c r="A802">
        <v>219</v>
      </c>
      <c r="B802">
        <v>1893</v>
      </c>
      <c r="C802" t="s">
        <v>85</v>
      </c>
      <c r="D802" t="s">
        <v>332</v>
      </c>
      <c r="E802" s="257" t="s">
        <v>125</v>
      </c>
      <c r="F802" t="s">
        <v>84</v>
      </c>
      <c r="G802">
        <v>3</v>
      </c>
      <c r="H802">
        <v>170.16300000000001</v>
      </c>
      <c r="I802">
        <v>169.685</v>
      </c>
      <c r="J802">
        <v>168.57300000000001</v>
      </c>
      <c r="K802">
        <v>167.08500000000001</v>
      </c>
      <c r="L802">
        <v>165.3</v>
      </c>
      <c r="M802" s="258" t="s">
        <v>1348</v>
      </c>
      <c r="N802" s="258" t="s">
        <v>1348</v>
      </c>
      <c r="O802" s="5" t="s">
        <v>2284</v>
      </c>
    </row>
    <row r="803" spans="1:15">
      <c r="A803">
        <v>219</v>
      </c>
      <c r="B803">
        <v>1895</v>
      </c>
      <c r="C803" t="s">
        <v>85</v>
      </c>
      <c r="D803" t="s">
        <v>332</v>
      </c>
      <c r="E803" s="257" t="s">
        <v>837</v>
      </c>
      <c r="F803" t="s">
        <v>84</v>
      </c>
      <c r="G803">
        <v>3</v>
      </c>
      <c r="H803">
        <v>168.31</v>
      </c>
      <c r="I803">
        <v>167.755</v>
      </c>
      <c r="J803">
        <v>166.608</v>
      </c>
      <c r="K803">
        <v>165.25</v>
      </c>
      <c r="L803">
        <v>163.57</v>
      </c>
      <c r="M803" s="258" t="s">
        <v>1348</v>
      </c>
      <c r="N803" s="258" t="s">
        <v>1348</v>
      </c>
      <c r="O803" s="5" t="s">
        <v>2285</v>
      </c>
    </row>
    <row r="804" spans="1:15">
      <c r="A804">
        <v>219</v>
      </c>
      <c r="B804">
        <v>1896</v>
      </c>
      <c r="C804" t="s">
        <v>85</v>
      </c>
      <c r="D804" t="s">
        <v>332</v>
      </c>
      <c r="E804" s="257" t="s">
        <v>983</v>
      </c>
      <c r="F804" t="s">
        <v>84</v>
      </c>
      <c r="G804">
        <v>3</v>
      </c>
      <c r="H804">
        <v>168.273</v>
      </c>
      <c r="I804">
        <v>167.65799999999999</v>
      </c>
      <c r="J804">
        <v>166.55699999999999</v>
      </c>
      <c r="K804">
        <v>165.2</v>
      </c>
      <c r="L804">
        <v>163.51499999999999</v>
      </c>
      <c r="M804" s="258" t="s">
        <v>1348</v>
      </c>
      <c r="N804" s="258" t="s">
        <v>1348</v>
      </c>
      <c r="O804" s="5" t="s">
        <v>2286</v>
      </c>
    </row>
    <row r="805" spans="1:15">
      <c r="A805">
        <v>228</v>
      </c>
      <c r="B805">
        <v>1946</v>
      </c>
      <c r="C805" t="s">
        <v>85</v>
      </c>
      <c r="D805" t="s">
        <v>330</v>
      </c>
      <c r="E805" s="257" t="s">
        <v>18792</v>
      </c>
      <c r="F805" t="s">
        <v>83</v>
      </c>
      <c r="G805">
        <v>1</v>
      </c>
      <c r="H805">
        <v>971.59199999999998</v>
      </c>
      <c r="I805">
        <v>971.16600000000005</v>
      </c>
      <c r="J805">
        <v>970.36800000000005</v>
      </c>
      <c r="K805">
        <v>969.25</v>
      </c>
      <c r="L805">
        <v>968.14099999999996</v>
      </c>
      <c r="M805" s="258" t="s">
        <v>1350</v>
      </c>
      <c r="N805" s="258" t="s">
        <v>1350</v>
      </c>
      <c r="O805" s="5" t="s">
        <v>2287</v>
      </c>
    </row>
    <row r="806" spans="1:15">
      <c r="A806">
        <v>228</v>
      </c>
      <c r="B806">
        <v>1897</v>
      </c>
      <c r="C806" t="s">
        <v>85</v>
      </c>
      <c r="D806" t="s">
        <v>330</v>
      </c>
      <c r="E806" s="257" t="s">
        <v>353</v>
      </c>
      <c r="F806" t="s">
        <v>83</v>
      </c>
      <c r="G806">
        <v>3</v>
      </c>
      <c r="H806">
        <v>971.16600000000005</v>
      </c>
      <c r="I806">
        <v>970.79600000000005</v>
      </c>
      <c r="J806">
        <v>969.87400000000002</v>
      </c>
      <c r="K806">
        <v>968.68700000000001</v>
      </c>
      <c r="L806">
        <v>967.30399999999997</v>
      </c>
      <c r="M806" s="258" t="s">
        <v>1350</v>
      </c>
      <c r="N806" s="258" t="s">
        <v>1350</v>
      </c>
      <c r="O806" s="5" t="s">
        <v>2288</v>
      </c>
    </row>
    <row r="807" spans="1:15">
      <c r="A807">
        <v>228</v>
      </c>
      <c r="B807">
        <v>1898</v>
      </c>
      <c r="C807" t="s">
        <v>85</v>
      </c>
      <c r="D807" t="s">
        <v>330</v>
      </c>
      <c r="E807" s="257" t="s">
        <v>509</v>
      </c>
      <c r="F807" t="s">
        <v>83</v>
      </c>
      <c r="G807">
        <v>3</v>
      </c>
      <c r="H807">
        <v>970.52700000000004</v>
      </c>
      <c r="I807">
        <v>969.98800000000006</v>
      </c>
      <c r="J807">
        <v>969.10599999999999</v>
      </c>
      <c r="K807">
        <v>967.99099999999999</v>
      </c>
      <c r="L807">
        <v>966.65099999999995</v>
      </c>
      <c r="M807" s="258" t="s">
        <v>1350</v>
      </c>
      <c r="N807" s="258" t="s">
        <v>1350</v>
      </c>
      <c r="O807" s="5" t="s">
        <v>2289</v>
      </c>
    </row>
    <row r="808" spans="1:15">
      <c r="A808">
        <v>228</v>
      </c>
      <c r="B808">
        <v>1899</v>
      </c>
      <c r="C808" t="s">
        <v>85</v>
      </c>
      <c r="D808" t="s">
        <v>330</v>
      </c>
      <c r="E808" s="257" t="s">
        <v>685</v>
      </c>
      <c r="F808" t="s">
        <v>83</v>
      </c>
      <c r="G808">
        <v>3</v>
      </c>
      <c r="H808">
        <v>970.21500000000003</v>
      </c>
      <c r="I808">
        <v>969.67600000000004</v>
      </c>
      <c r="J808">
        <v>968.83699999999999</v>
      </c>
      <c r="K808">
        <v>967.68799999999999</v>
      </c>
      <c r="L808">
        <v>966.38199999999995</v>
      </c>
      <c r="M808" s="258" t="s">
        <v>1350</v>
      </c>
      <c r="N808" s="258" t="s">
        <v>1350</v>
      </c>
      <c r="O808" s="5" t="s">
        <v>2290</v>
      </c>
    </row>
    <row r="809" spans="1:15">
      <c r="A809">
        <v>228</v>
      </c>
      <c r="B809">
        <v>1900</v>
      </c>
      <c r="C809" t="s">
        <v>85</v>
      </c>
      <c r="D809" t="s">
        <v>330</v>
      </c>
      <c r="E809" s="257" t="s">
        <v>365</v>
      </c>
      <c r="F809" t="s">
        <v>83</v>
      </c>
      <c r="G809">
        <v>3</v>
      </c>
      <c r="H809">
        <v>969.94600000000003</v>
      </c>
      <c r="I809">
        <v>969.447</v>
      </c>
      <c r="J809">
        <v>968.601</v>
      </c>
      <c r="K809">
        <v>967.50199999999995</v>
      </c>
      <c r="L809">
        <v>966.19100000000003</v>
      </c>
      <c r="M809" s="258" t="s">
        <v>1350</v>
      </c>
      <c r="N809" s="258" t="s">
        <v>1350</v>
      </c>
      <c r="O809" s="5" t="s">
        <v>2291</v>
      </c>
    </row>
    <row r="810" spans="1:15">
      <c r="A810">
        <v>228</v>
      </c>
      <c r="B810">
        <v>1903</v>
      </c>
      <c r="C810" t="s">
        <v>85</v>
      </c>
      <c r="D810" t="s">
        <v>330</v>
      </c>
      <c r="E810" s="257" t="s">
        <v>480</v>
      </c>
      <c r="F810" t="s">
        <v>83</v>
      </c>
      <c r="G810">
        <v>3</v>
      </c>
      <c r="H810">
        <v>969.67600000000004</v>
      </c>
      <c r="I810">
        <v>969.221</v>
      </c>
      <c r="J810">
        <v>968.45299999999997</v>
      </c>
      <c r="K810">
        <v>967.30399999999997</v>
      </c>
      <c r="L810">
        <v>965.96500000000003</v>
      </c>
      <c r="M810" s="258" t="s">
        <v>1350</v>
      </c>
      <c r="N810" s="258" t="s">
        <v>1350</v>
      </c>
      <c r="O810" s="5" t="s">
        <v>2292</v>
      </c>
    </row>
    <row r="811" spans="1:15">
      <c r="A811">
        <v>228</v>
      </c>
      <c r="B811">
        <v>1945</v>
      </c>
      <c r="C811" t="s">
        <v>85</v>
      </c>
      <c r="D811" t="s">
        <v>330</v>
      </c>
      <c r="E811" s="257" t="s">
        <v>18791</v>
      </c>
      <c r="F811" t="s">
        <v>83</v>
      </c>
      <c r="G811">
        <v>1</v>
      </c>
      <c r="H811">
        <v>968.79399999999998</v>
      </c>
      <c r="I811">
        <v>968.45299999999997</v>
      </c>
      <c r="J811">
        <v>967.50199999999995</v>
      </c>
      <c r="K811">
        <v>966.58</v>
      </c>
      <c r="L811">
        <v>965.31600000000003</v>
      </c>
      <c r="M811" s="258" t="s">
        <v>1350</v>
      </c>
      <c r="N811" s="258" t="s">
        <v>1350</v>
      </c>
      <c r="O811" s="5" t="s">
        <v>2293</v>
      </c>
    </row>
    <row r="812" spans="1:15">
      <c r="A812">
        <v>228</v>
      </c>
      <c r="B812">
        <v>1905</v>
      </c>
      <c r="C812" t="s">
        <v>85</v>
      </c>
      <c r="D812" t="s">
        <v>330</v>
      </c>
      <c r="E812" s="257" t="s">
        <v>1084</v>
      </c>
      <c r="F812" t="s">
        <v>83</v>
      </c>
      <c r="G812">
        <v>3</v>
      </c>
      <c r="H812">
        <v>968.79399999999998</v>
      </c>
      <c r="I812">
        <v>968.45299999999997</v>
      </c>
      <c r="J812">
        <v>967.45399999999995</v>
      </c>
      <c r="K812">
        <v>966.22400000000005</v>
      </c>
      <c r="L812">
        <v>964.846</v>
      </c>
      <c r="M812" s="258" t="s">
        <v>1350</v>
      </c>
      <c r="N812" s="258" t="s">
        <v>1350</v>
      </c>
      <c r="O812" s="5" t="s">
        <v>2294</v>
      </c>
    </row>
    <row r="813" spans="1:15">
      <c r="A813">
        <v>229</v>
      </c>
      <c r="B813">
        <v>1907</v>
      </c>
      <c r="C813" t="s">
        <v>85</v>
      </c>
      <c r="D813" t="s">
        <v>330</v>
      </c>
      <c r="E813" s="257" t="s">
        <v>97</v>
      </c>
      <c r="F813" t="s">
        <v>83</v>
      </c>
      <c r="G813">
        <v>3</v>
      </c>
      <c r="H813">
        <v>968.29899999999998</v>
      </c>
      <c r="I813">
        <v>967.84299999999996</v>
      </c>
      <c r="J813">
        <v>966.92</v>
      </c>
      <c r="K813">
        <v>965.69500000000005</v>
      </c>
      <c r="L813">
        <v>964.34799999999996</v>
      </c>
      <c r="M813" s="258" t="s">
        <v>1350</v>
      </c>
      <c r="N813" s="258" t="s">
        <v>1350</v>
      </c>
      <c r="O813" s="5" t="s">
        <v>2295</v>
      </c>
    </row>
    <row r="814" spans="1:15">
      <c r="A814">
        <v>228</v>
      </c>
      <c r="B814">
        <v>1908</v>
      </c>
      <c r="C814" t="s">
        <v>85</v>
      </c>
      <c r="D814" t="s">
        <v>330</v>
      </c>
      <c r="E814" s="257" t="s">
        <v>382</v>
      </c>
      <c r="F814" t="s">
        <v>83</v>
      </c>
      <c r="G814">
        <v>3</v>
      </c>
      <c r="H814">
        <v>968.22199999999998</v>
      </c>
      <c r="I814">
        <v>967.79499999999996</v>
      </c>
      <c r="J814">
        <v>966.88199999999995</v>
      </c>
      <c r="K814">
        <v>965.61400000000003</v>
      </c>
      <c r="L814">
        <v>964.21699999999998</v>
      </c>
      <c r="M814" s="258" t="s">
        <v>1350</v>
      </c>
      <c r="N814" s="258" t="s">
        <v>1350</v>
      </c>
      <c r="O814" s="5" t="s">
        <v>2296</v>
      </c>
    </row>
    <row r="815" spans="1:15">
      <c r="A815">
        <v>228</v>
      </c>
      <c r="B815">
        <v>1911</v>
      </c>
      <c r="C815" t="s">
        <v>85</v>
      </c>
      <c r="D815" t="s">
        <v>330</v>
      </c>
      <c r="E815" s="257" t="s">
        <v>72</v>
      </c>
      <c r="F815" t="s">
        <v>83</v>
      </c>
      <c r="G815">
        <v>3</v>
      </c>
      <c r="H815">
        <v>967.91499999999996</v>
      </c>
      <c r="I815">
        <v>967.50199999999995</v>
      </c>
      <c r="J815">
        <v>966.58</v>
      </c>
      <c r="K815">
        <v>965.35400000000004</v>
      </c>
      <c r="L815">
        <v>963.95899999999995</v>
      </c>
      <c r="M815" s="258" t="s">
        <v>1350</v>
      </c>
      <c r="N815" s="258" t="s">
        <v>1350</v>
      </c>
      <c r="O815" s="5" t="s">
        <v>2297</v>
      </c>
    </row>
    <row r="816" spans="1:15">
      <c r="A816">
        <v>228</v>
      </c>
      <c r="B816">
        <v>1912</v>
      </c>
      <c r="C816" t="s">
        <v>85</v>
      </c>
      <c r="D816" t="s">
        <v>330</v>
      </c>
      <c r="E816" s="257" t="s">
        <v>1064</v>
      </c>
      <c r="F816" t="s">
        <v>83</v>
      </c>
      <c r="G816">
        <v>3</v>
      </c>
      <c r="H816">
        <v>967.75699999999995</v>
      </c>
      <c r="I816">
        <v>967.34699999999998</v>
      </c>
      <c r="J816">
        <v>966.46</v>
      </c>
      <c r="K816">
        <v>965.20100000000002</v>
      </c>
      <c r="L816">
        <v>963.80899999999997</v>
      </c>
      <c r="M816" s="258" t="s">
        <v>1350</v>
      </c>
      <c r="N816" s="258" t="s">
        <v>1350</v>
      </c>
      <c r="O816" s="5" t="s">
        <v>2298</v>
      </c>
    </row>
    <row r="817" spans="1:15">
      <c r="A817">
        <v>228</v>
      </c>
      <c r="B817">
        <v>1914</v>
      </c>
      <c r="C817" t="s">
        <v>85</v>
      </c>
      <c r="D817" t="s">
        <v>330</v>
      </c>
      <c r="E817" s="257" t="s">
        <v>991</v>
      </c>
      <c r="F817" t="s">
        <v>83</v>
      </c>
      <c r="G817">
        <v>3</v>
      </c>
      <c r="H817">
        <v>967.53499999999997</v>
      </c>
      <c r="I817">
        <v>967.19</v>
      </c>
      <c r="J817">
        <v>966.22400000000005</v>
      </c>
      <c r="K817">
        <v>964.96600000000001</v>
      </c>
      <c r="L817">
        <v>963.61400000000003</v>
      </c>
      <c r="M817" s="258" t="s">
        <v>1350</v>
      </c>
      <c r="N817" s="258" t="s">
        <v>1350</v>
      </c>
      <c r="O817" s="5" t="s">
        <v>2299</v>
      </c>
    </row>
    <row r="818" spans="1:15">
      <c r="A818">
        <v>228</v>
      </c>
      <c r="B818">
        <v>1916</v>
      </c>
      <c r="C818" t="s">
        <v>85</v>
      </c>
      <c r="D818" t="s">
        <v>330</v>
      </c>
      <c r="E818" s="257" t="s">
        <v>716</v>
      </c>
      <c r="F818" t="s">
        <v>83</v>
      </c>
      <c r="G818">
        <v>3</v>
      </c>
      <c r="H818">
        <v>967.19</v>
      </c>
      <c r="I818">
        <v>966.80600000000004</v>
      </c>
      <c r="J818">
        <v>965.80700000000002</v>
      </c>
      <c r="K818">
        <v>964.57299999999998</v>
      </c>
      <c r="L818">
        <v>963.31100000000004</v>
      </c>
      <c r="M818" s="258" t="s">
        <v>1350</v>
      </c>
      <c r="N818" s="258" t="s">
        <v>1350</v>
      </c>
      <c r="O818" s="5" t="s">
        <v>2300</v>
      </c>
    </row>
    <row r="819" spans="1:15">
      <c r="A819">
        <v>226</v>
      </c>
      <c r="B819">
        <v>1947</v>
      </c>
      <c r="C819" t="s">
        <v>85</v>
      </c>
      <c r="D819" t="s">
        <v>330</v>
      </c>
      <c r="E819" s="257" t="s">
        <v>18793</v>
      </c>
      <c r="F819" t="s">
        <v>83</v>
      </c>
      <c r="G819">
        <v>1</v>
      </c>
      <c r="H819">
        <v>956.26700000000005</v>
      </c>
      <c r="I819">
        <v>955.85500000000002</v>
      </c>
      <c r="J819">
        <v>954.91800000000001</v>
      </c>
      <c r="K819">
        <v>953.69500000000005</v>
      </c>
      <c r="L819">
        <v>952.54600000000005</v>
      </c>
      <c r="M819" s="258" t="s">
        <v>1350</v>
      </c>
      <c r="N819" s="258" t="s">
        <v>1350</v>
      </c>
      <c r="O819" s="5" t="s">
        <v>2301</v>
      </c>
    </row>
    <row r="820" spans="1:15">
      <c r="A820">
        <v>228</v>
      </c>
      <c r="B820">
        <v>1921</v>
      </c>
      <c r="C820" t="s">
        <v>85</v>
      </c>
      <c r="D820" t="s">
        <v>330</v>
      </c>
      <c r="E820" s="257" t="s">
        <v>156</v>
      </c>
      <c r="F820" t="s">
        <v>83</v>
      </c>
      <c r="G820">
        <v>3</v>
      </c>
      <c r="H820">
        <v>966.15300000000002</v>
      </c>
      <c r="I820">
        <v>965.68600000000004</v>
      </c>
      <c r="J820">
        <v>964.76499999999999</v>
      </c>
      <c r="K820">
        <v>963.54</v>
      </c>
      <c r="L820">
        <v>962.42700000000002</v>
      </c>
      <c r="M820" s="258" t="s">
        <v>1350</v>
      </c>
      <c r="N820" s="258" t="s">
        <v>1350</v>
      </c>
      <c r="O820" s="5" t="s">
        <v>2302</v>
      </c>
    </row>
    <row r="821" spans="1:15">
      <c r="A821">
        <v>228</v>
      </c>
      <c r="B821">
        <v>1922</v>
      </c>
      <c r="C821" t="s">
        <v>85</v>
      </c>
      <c r="D821" t="s">
        <v>330</v>
      </c>
      <c r="E821" s="257" t="s">
        <v>646</v>
      </c>
      <c r="F821" t="s">
        <v>83</v>
      </c>
      <c r="G821">
        <v>3</v>
      </c>
      <c r="H821">
        <v>965.96500000000003</v>
      </c>
      <c r="I821">
        <v>965.57100000000003</v>
      </c>
      <c r="J821">
        <v>964.60599999999999</v>
      </c>
      <c r="K821">
        <v>963.45399999999995</v>
      </c>
      <c r="L821">
        <v>962.22</v>
      </c>
      <c r="M821" s="258" t="s">
        <v>1350</v>
      </c>
      <c r="N821" s="258" t="s">
        <v>1350</v>
      </c>
      <c r="O821" s="5" t="s">
        <v>2303</v>
      </c>
    </row>
    <row r="822" spans="1:15">
      <c r="A822">
        <v>228</v>
      </c>
      <c r="B822">
        <v>1926</v>
      </c>
      <c r="C822" t="s">
        <v>85</v>
      </c>
      <c r="D822" t="s">
        <v>330</v>
      </c>
      <c r="E822" s="257" t="s">
        <v>95</v>
      </c>
      <c r="F822" t="s">
        <v>83</v>
      </c>
      <c r="G822">
        <v>3</v>
      </c>
      <c r="H822">
        <v>965.54200000000003</v>
      </c>
      <c r="I822">
        <v>965.15899999999999</v>
      </c>
      <c r="J822">
        <v>964.18899999999996</v>
      </c>
      <c r="K822">
        <v>963.07500000000005</v>
      </c>
      <c r="L822">
        <v>961.88800000000003</v>
      </c>
      <c r="M822" s="258" t="s">
        <v>1350</v>
      </c>
      <c r="N822" s="258" t="s">
        <v>1350</v>
      </c>
      <c r="O822" s="5" t="s">
        <v>2304</v>
      </c>
    </row>
    <row r="823" spans="1:15">
      <c r="A823">
        <v>228</v>
      </c>
      <c r="B823">
        <v>1925</v>
      </c>
      <c r="C823" t="s">
        <v>85</v>
      </c>
      <c r="D823" t="s">
        <v>330</v>
      </c>
      <c r="E823" s="257" t="s">
        <v>1076</v>
      </c>
      <c r="F823" t="s">
        <v>83</v>
      </c>
      <c r="G823">
        <v>3</v>
      </c>
      <c r="H823">
        <v>965.54200000000003</v>
      </c>
      <c r="I823">
        <v>965.12</v>
      </c>
      <c r="J823">
        <v>964.15</v>
      </c>
      <c r="K823">
        <v>963.07</v>
      </c>
      <c r="L823">
        <v>961.85</v>
      </c>
      <c r="M823" s="258" t="s">
        <v>1350</v>
      </c>
      <c r="N823" s="258" t="s">
        <v>1350</v>
      </c>
      <c r="O823" s="5" t="s">
        <v>2305</v>
      </c>
    </row>
    <row r="824" spans="1:15">
      <c r="A824">
        <v>226</v>
      </c>
      <c r="B824">
        <v>1927</v>
      </c>
      <c r="C824" t="s">
        <v>85</v>
      </c>
      <c r="D824" t="s">
        <v>330</v>
      </c>
      <c r="E824" s="257" t="s">
        <v>710</v>
      </c>
      <c r="F824" t="s">
        <v>83</v>
      </c>
      <c r="G824">
        <v>3</v>
      </c>
      <c r="H824">
        <v>955.20100000000002</v>
      </c>
      <c r="I824">
        <v>954.76499999999999</v>
      </c>
      <c r="J824">
        <v>953.80899999999997</v>
      </c>
      <c r="K824">
        <v>952.77200000000005</v>
      </c>
      <c r="L824">
        <v>951.58100000000002</v>
      </c>
      <c r="M824" s="258" t="s">
        <v>1350</v>
      </c>
      <c r="N824" s="258" t="s">
        <v>1350</v>
      </c>
      <c r="O824" s="5" t="s">
        <v>2306</v>
      </c>
    </row>
    <row r="825" spans="1:15">
      <c r="A825">
        <v>226</v>
      </c>
      <c r="B825">
        <v>1928</v>
      </c>
      <c r="C825" t="s">
        <v>85</v>
      </c>
      <c r="D825" t="s">
        <v>330</v>
      </c>
      <c r="E825" s="257" t="s">
        <v>1089</v>
      </c>
      <c r="F825" t="s">
        <v>83</v>
      </c>
      <c r="G825">
        <v>3</v>
      </c>
      <c r="H825">
        <v>954.53399999999999</v>
      </c>
      <c r="I825">
        <v>954.11199999999997</v>
      </c>
      <c r="J825">
        <v>953.22799999999995</v>
      </c>
      <c r="K825">
        <v>952.19100000000003</v>
      </c>
      <c r="L825">
        <v>951.08199999999999</v>
      </c>
      <c r="M825" s="258" t="s">
        <v>1350</v>
      </c>
      <c r="N825" s="258" t="s">
        <v>1350</v>
      </c>
      <c r="O825" s="5" t="s">
        <v>2307</v>
      </c>
    </row>
    <row r="826" spans="1:15">
      <c r="A826">
        <v>226</v>
      </c>
      <c r="B826">
        <v>1931</v>
      </c>
      <c r="C826" t="s">
        <v>85</v>
      </c>
      <c r="D826" t="s">
        <v>330</v>
      </c>
      <c r="E826" s="257" t="s">
        <v>1066</v>
      </c>
      <c r="F826" t="s">
        <v>83</v>
      </c>
      <c r="G826">
        <v>3</v>
      </c>
      <c r="H826">
        <v>953.84299999999996</v>
      </c>
      <c r="I826">
        <v>953.49699999999996</v>
      </c>
      <c r="J826">
        <v>952.72900000000004</v>
      </c>
      <c r="K826">
        <v>951.649</v>
      </c>
      <c r="L826">
        <v>950.53899999999999</v>
      </c>
      <c r="M826" s="258" t="s">
        <v>1350</v>
      </c>
      <c r="N826" s="258" t="s">
        <v>1350</v>
      </c>
      <c r="O826" s="5" t="s">
        <v>2308</v>
      </c>
    </row>
    <row r="827" spans="1:15">
      <c r="A827">
        <v>226</v>
      </c>
      <c r="B827">
        <v>1932</v>
      </c>
      <c r="C827" t="s">
        <v>85</v>
      </c>
      <c r="D827" t="s">
        <v>330</v>
      </c>
      <c r="E827" s="257" t="s">
        <v>1091</v>
      </c>
      <c r="F827" t="s">
        <v>83</v>
      </c>
      <c r="G827">
        <v>3</v>
      </c>
      <c r="H827">
        <v>953.45899999999995</v>
      </c>
      <c r="I827">
        <v>953.11300000000006</v>
      </c>
      <c r="J827">
        <v>952.346</v>
      </c>
      <c r="K827">
        <v>951.26800000000003</v>
      </c>
      <c r="L827">
        <v>950.15</v>
      </c>
      <c r="M827" s="258" t="s">
        <v>1350</v>
      </c>
      <c r="N827" s="258" t="s">
        <v>1350</v>
      </c>
      <c r="O827" s="5" t="s">
        <v>2309</v>
      </c>
    </row>
    <row r="828" spans="1:15">
      <c r="A828">
        <v>226</v>
      </c>
      <c r="B828">
        <v>1934</v>
      </c>
      <c r="C828" t="s">
        <v>85</v>
      </c>
      <c r="D828" t="s">
        <v>330</v>
      </c>
      <c r="E828" s="257" t="s">
        <v>1090</v>
      </c>
      <c r="F828" t="s">
        <v>83</v>
      </c>
      <c r="G828">
        <v>3</v>
      </c>
      <c r="H828">
        <v>953.11300000000006</v>
      </c>
      <c r="I828">
        <v>952.76300000000003</v>
      </c>
      <c r="J828">
        <v>951.92200000000003</v>
      </c>
      <c r="K828">
        <v>950.923</v>
      </c>
      <c r="L828">
        <v>949.80399999999997</v>
      </c>
      <c r="M828" s="258" t="s">
        <v>1350</v>
      </c>
      <c r="N828" s="258" t="s">
        <v>1350</v>
      </c>
      <c r="O828" s="5" t="s">
        <v>2310</v>
      </c>
    </row>
    <row r="829" spans="1:15">
      <c r="A829">
        <v>226</v>
      </c>
      <c r="B829">
        <v>1935</v>
      </c>
      <c r="C829" t="s">
        <v>85</v>
      </c>
      <c r="D829" t="s">
        <v>330</v>
      </c>
      <c r="E829" s="257" t="s">
        <v>1092</v>
      </c>
      <c r="F829" t="s">
        <v>83</v>
      </c>
      <c r="G829">
        <v>3</v>
      </c>
      <c r="H829">
        <v>953.07</v>
      </c>
      <c r="I829">
        <v>952.72900000000004</v>
      </c>
      <c r="J829">
        <v>951.85</v>
      </c>
      <c r="K829">
        <v>950.846</v>
      </c>
      <c r="L829">
        <v>949.77599999999995</v>
      </c>
      <c r="M829" s="258" t="s">
        <v>1350</v>
      </c>
      <c r="N829" s="258" t="s">
        <v>1350</v>
      </c>
      <c r="O829" s="5" t="s">
        <v>2311</v>
      </c>
    </row>
    <row r="830" spans="1:15">
      <c r="A830">
        <v>226</v>
      </c>
      <c r="B830">
        <v>1936</v>
      </c>
      <c r="C830" t="s">
        <v>85</v>
      </c>
      <c r="D830" t="s">
        <v>330</v>
      </c>
      <c r="E830" s="257" t="s">
        <v>346</v>
      </c>
      <c r="F830" t="s">
        <v>83</v>
      </c>
      <c r="G830">
        <v>3</v>
      </c>
      <c r="H830">
        <v>952.84400000000005</v>
      </c>
      <c r="I830">
        <v>952.50300000000004</v>
      </c>
      <c r="J830">
        <v>951.68799999999999</v>
      </c>
      <c r="K830">
        <v>950.69799999999998</v>
      </c>
      <c r="L830">
        <v>949.57799999999997</v>
      </c>
      <c r="M830" s="258" t="s">
        <v>1350</v>
      </c>
      <c r="N830" s="258" t="s">
        <v>1350</v>
      </c>
      <c r="O830" s="5" t="s">
        <v>2312</v>
      </c>
    </row>
    <row r="831" spans="1:15">
      <c r="A831">
        <v>226</v>
      </c>
      <c r="B831">
        <v>1937</v>
      </c>
      <c r="C831" t="s">
        <v>85</v>
      </c>
      <c r="D831" t="s">
        <v>330</v>
      </c>
      <c r="E831" s="257" t="s">
        <v>1088</v>
      </c>
      <c r="F831" t="s">
        <v>83</v>
      </c>
      <c r="G831">
        <v>3</v>
      </c>
      <c r="H831">
        <v>952.72900000000004</v>
      </c>
      <c r="I831">
        <v>952.38400000000001</v>
      </c>
      <c r="J831">
        <v>951.54200000000003</v>
      </c>
      <c r="K831">
        <v>950.53899999999999</v>
      </c>
      <c r="L831">
        <v>949.46799999999996</v>
      </c>
      <c r="M831" s="258" t="s">
        <v>1350</v>
      </c>
      <c r="N831" s="258" t="s">
        <v>1350</v>
      </c>
      <c r="O831" s="5" t="s">
        <v>2313</v>
      </c>
    </row>
    <row r="832" spans="1:15">
      <c r="A832">
        <v>228</v>
      </c>
      <c r="B832">
        <v>1938</v>
      </c>
      <c r="C832" t="s">
        <v>85</v>
      </c>
      <c r="D832" t="s">
        <v>330</v>
      </c>
      <c r="E832" s="257" t="s">
        <v>68</v>
      </c>
      <c r="F832" t="s">
        <v>83</v>
      </c>
      <c r="G832">
        <v>3</v>
      </c>
      <c r="H832">
        <v>962.61300000000006</v>
      </c>
      <c r="I832">
        <v>962.22</v>
      </c>
      <c r="J832">
        <v>961.46100000000001</v>
      </c>
      <c r="K832">
        <v>960.5</v>
      </c>
      <c r="L832">
        <v>959.37800000000004</v>
      </c>
      <c r="M832" s="258" t="s">
        <v>1350</v>
      </c>
      <c r="N832" s="258" t="s">
        <v>1350</v>
      </c>
      <c r="O832" s="5" t="s">
        <v>2314</v>
      </c>
    </row>
    <row r="833" spans="1:15">
      <c r="A833">
        <v>226</v>
      </c>
      <c r="B833">
        <v>1940</v>
      </c>
      <c r="C833" t="s">
        <v>85</v>
      </c>
      <c r="D833" t="s">
        <v>330</v>
      </c>
      <c r="E833" s="257" t="s">
        <v>923</v>
      </c>
      <c r="F833" t="s">
        <v>83</v>
      </c>
      <c r="G833">
        <v>3</v>
      </c>
      <c r="H833">
        <v>952.54100000000005</v>
      </c>
      <c r="I833">
        <v>952.14800000000002</v>
      </c>
      <c r="J833">
        <v>951.39400000000001</v>
      </c>
      <c r="K833">
        <v>950.34699999999998</v>
      </c>
      <c r="L833">
        <v>949.30600000000004</v>
      </c>
      <c r="M833" s="258" t="s">
        <v>1350</v>
      </c>
      <c r="N833" s="258" t="s">
        <v>1350</v>
      </c>
      <c r="O833" s="5" t="s">
        <v>2315</v>
      </c>
    </row>
    <row r="834" spans="1:15">
      <c r="A834">
        <v>226</v>
      </c>
      <c r="B834">
        <v>1941</v>
      </c>
      <c r="C834" t="s">
        <v>85</v>
      </c>
      <c r="D834" t="s">
        <v>330</v>
      </c>
      <c r="E834" s="257" t="s">
        <v>914</v>
      </c>
      <c r="F834" t="s">
        <v>83</v>
      </c>
      <c r="G834">
        <v>3</v>
      </c>
      <c r="H834">
        <v>952.46500000000003</v>
      </c>
      <c r="I834">
        <v>952.08100000000002</v>
      </c>
      <c r="J834">
        <v>951.34699999999998</v>
      </c>
      <c r="K834">
        <v>950.3</v>
      </c>
      <c r="L834">
        <v>949.22799999999995</v>
      </c>
      <c r="M834" s="258" t="s">
        <v>1350</v>
      </c>
      <c r="N834" s="258" t="s">
        <v>1350</v>
      </c>
      <c r="O834" s="5" t="s">
        <v>2316</v>
      </c>
    </row>
    <row r="835" spans="1:15">
      <c r="A835">
        <v>226</v>
      </c>
      <c r="B835">
        <v>1943</v>
      </c>
      <c r="C835" t="s">
        <v>85</v>
      </c>
      <c r="D835" t="s">
        <v>330</v>
      </c>
      <c r="E835" s="257" t="s">
        <v>1087</v>
      </c>
      <c r="F835" t="s">
        <v>83</v>
      </c>
      <c r="G835">
        <v>1</v>
      </c>
      <c r="H835">
        <v>944.65700000000004</v>
      </c>
      <c r="I835">
        <v>944.38300000000004</v>
      </c>
      <c r="J835">
        <v>943.63</v>
      </c>
      <c r="K835">
        <v>942.53399999999999</v>
      </c>
      <c r="L835">
        <v>941.06</v>
      </c>
      <c r="M835" s="258" t="s">
        <v>1350</v>
      </c>
      <c r="N835" s="258" t="s">
        <v>1350</v>
      </c>
      <c r="O835" s="5" t="s">
        <v>2317</v>
      </c>
    </row>
    <row r="836" spans="1:15">
      <c r="A836">
        <v>225</v>
      </c>
      <c r="B836">
        <v>1979</v>
      </c>
      <c r="C836" t="s">
        <v>85</v>
      </c>
      <c r="D836" t="s">
        <v>330</v>
      </c>
      <c r="E836" s="257" t="s">
        <v>18796</v>
      </c>
      <c r="F836" t="s">
        <v>84</v>
      </c>
      <c r="G836">
        <v>1</v>
      </c>
      <c r="H836">
        <v>972.08</v>
      </c>
      <c r="I836">
        <v>971.601</v>
      </c>
      <c r="J836">
        <v>970.69299999999998</v>
      </c>
      <c r="K836">
        <v>969.69899999999996</v>
      </c>
      <c r="L836">
        <v>968.54100000000005</v>
      </c>
      <c r="M836" s="258" t="s">
        <v>1350</v>
      </c>
      <c r="N836" s="258" t="s">
        <v>1350</v>
      </c>
      <c r="O836" s="5" t="s">
        <v>2318</v>
      </c>
    </row>
    <row r="837" spans="1:15">
      <c r="A837">
        <v>225</v>
      </c>
      <c r="B837">
        <v>1953</v>
      </c>
      <c r="C837" t="s">
        <v>85</v>
      </c>
      <c r="D837" t="s">
        <v>330</v>
      </c>
      <c r="E837" s="257" t="s">
        <v>1093</v>
      </c>
      <c r="F837" t="s">
        <v>84</v>
      </c>
      <c r="G837">
        <v>1</v>
      </c>
      <c r="H837">
        <v>971.48199999999997</v>
      </c>
      <c r="I837">
        <v>971</v>
      </c>
      <c r="J837">
        <v>970.05799999999999</v>
      </c>
      <c r="K837">
        <v>968.899</v>
      </c>
      <c r="L837">
        <v>967.57899999999995</v>
      </c>
      <c r="M837" s="258" t="s">
        <v>1350</v>
      </c>
      <c r="N837" s="258" t="s">
        <v>1350</v>
      </c>
      <c r="O837" s="5" t="s">
        <v>2319</v>
      </c>
    </row>
    <row r="838" spans="1:15">
      <c r="A838">
        <v>225</v>
      </c>
      <c r="B838">
        <v>1978</v>
      </c>
      <c r="C838" t="s">
        <v>85</v>
      </c>
      <c r="D838" t="s">
        <v>330</v>
      </c>
      <c r="E838" s="257" t="s">
        <v>18795</v>
      </c>
      <c r="F838" t="s">
        <v>84</v>
      </c>
      <c r="G838">
        <v>1</v>
      </c>
      <c r="H838">
        <v>970.36900000000003</v>
      </c>
      <c r="I838">
        <v>970.01400000000001</v>
      </c>
      <c r="J838">
        <v>969.17700000000002</v>
      </c>
      <c r="K838">
        <v>968.21500000000003</v>
      </c>
      <c r="L838">
        <v>966.92399999999998</v>
      </c>
      <c r="M838" s="258" t="s">
        <v>1350</v>
      </c>
      <c r="N838" s="258" t="s">
        <v>1350</v>
      </c>
      <c r="O838" s="5" t="s">
        <v>2320</v>
      </c>
    </row>
    <row r="839" spans="1:15">
      <c r="A839">
        <v>225</v>
      </c>
      <c r="B839">
        <v>1961</v>
      </c>
      <c r="C839" t="s">
        <v>85</v>
      </c>
      <c r="D839" t="s">
        <v>330</v>
      </c>
      <c r="E839" s="257" t="s">
        <v>107</v>
      </c>
      <c r="F839" t="s">
        <v>84</v>
      </c>
      <c r="G839">
        <v>1</v>
      </c>
      <c r="H839">
        <v>970.13400000000001</v>
      </c>
      <c r="I839">
        <v>969.69899999999996</v>
      </c>
      <c r="J839">
        <v>968.80399999999997</v>
      </c>
      <c r="K839">
        <v>967.78099999999995</v>
      </c>
      <c r="L839">
        <v>966.375</v>
      </c>
      <c r="M839" s="258" t="s">
        <v>1350</v>
      </c>
      <c r="N839" s="258" t="s">
        <v>1350</v>
      </c>
      <c r="O839" s="5" t="s">
        <v>2321</v>
      </c>
    </row>
    <row r="840" spans="1:15">
      <c r="A840">
        <v>225</v>
      </c>
      <c r="B840">
        <v>1968</v>
      </c>
      <c r="C840" t="s">
        <v>85</v>
      </c>
      <c r="D840" t="s">
        <v>330</v>
      </c>
      <c r="E840" s="257" t="s">
        <v>76</v>
      </c>
      <c r="F840" t="s">
        <v>84</v>
      </c>
      <c r="G840">
        <v>1</v>
      </c>
      <c r="H840">
        <v>969.85599999999999</v>
      </c>
      <c r="I840">
        <v>969.45500000000004</v>
      </c>
      <c r="J840">
        <v>968.65599999999995</v>
      </c>
      <c r="K840">
        <v>967.49800000000005</v>
      </c>
      <c r="L840">
        <v>966.10699999999997</v>
      </c>
      <c r="M840" s="258" t="s">
        <v>1350</v>
      </c>
      <c r="N840" s="258" t="s">
        <v>1350</v>
      </c>
      <c r="O840" s="5" t="s">
        <v>2322</v>
      </c>
    </row>
    <row r="841" spans="1:15">
      <c r="A841">
        <v>225</v>
      </c>
      <c r="B841">
        <v>1963</v>
      </c>
      <c r="C841" t="s">
        <v>85</v>
      </c>
      <c r="D841" t="s">
        <v>330</v>
      </c>
      <c r="E841" s="257" t="s">
        <v>1034</v>
      </c>
      <c r="F841" t="s">
        <v>84</v>
      </c>
      <c r="G841">
        <v>1</v>
      </c>
      <c r="H841">
        <v>969.81799999999998</v>
      </c>
      <c r="I841">
        <v>969.41700000000003</v>
      </c>
      <c r="J841">
        <v>968.57799999999997</v>
      </c>
      <c r="K841">
        <v>967.50800000000004</v>
      </c>
      <c r="L841">
        <v>966.06899999999996</v>
      </c>
      <c r="M841" s="258" t="s">
        <v>1350</v>
      </c>
      <c r="N841" s="258" t="s">
        <v>1350</v>
      </c>
      <c r="O841" s="5" t="s">
        <v>2323</v>
      </c>
    </row>
    <row r="842" spans="1:15">
      <c r="A842">
        <v>225</v>
      </c>
      <c r="B842">
        <v>1965</v>
      </c>
      <c r="C842" t="s">
        <v>85</v>
      </c>
      <c r="D842" t="s">
        <v>330</v>
      </c>
      <c r="E842" s="257" t="s">
        <v>105</v>
      </c>
      <c r="F842" t="s">
        <v>84</v>
      </c>
      <c r="G842">
        <v>1</v>
      </c>
      <c r="H842">
        <v>969.81799999999998</v>
      </c>
      <c r="I842">
        <v>969.41700000000003</v>
      </c>
      <c r="J842">
        <v>968.57799999999997</v>
      </c>
      <c r="K842">
        <v>967.50800000000004</v>
      </c>
      <c r="L842">
        <v>966.06899999999996</v>
      </c>
      <c r="M842" s="258" t="s">
        <v>1350</v>
      </c>
      <c r="N842" s="258" t="s">
        <v>1350</v>
      </c>
      <c r="O842" s="5" t="s">
        <v>2324</v>
      </c>
    </row>
    <row r="843" spans="1:15">
      <c r="A843">
        <v>225</v>
      </c>
      <c r="B843">
        <v>1966</v>
      </c>
      <c r="C843" t="s">
        <v>85</v>
      </c>
      <c r="D843" t="s">
        <v>330</v>
      </c>
      <c r="E843" s="257" t="s">
        <v>1096</v>
      </c>
      <c r="F843" t="s">
        <v>84</v>
      </c>
      <c r="G843">
        <v>1</v>
      </c>
      <c r="H843">
        <v>969.77499999999998</v>
      </c>
      <c r="I843">
        <v>969.37300000000005</v>
      </c>
      <c r="J843">
        <v>968.58799999999997</v>
      </c>
      <c r="K843">
        <v>967.47</v>
      </c>
      <c r="L843">
        <v>966.06899999999996</v>
      </c>
      <c r="M843" s="258" t="s">
        <v>1350</v>
      </c>
      <c r="N843" s="258" t="s">
        <v>1350</v>
      </c>
      <c r="O843" s="5" t="s">
        <v>2325</v>
      </c>
    </row>
    <row r="844" spans="1:15">
      <c r="A844">
        <v>225</v>
      </c>
      <c r="B844">
        <v>1967</v>
      </c>
      <c r="C844" t="s">
        <v>85</v>
      </c>
      <c r="D844" t="s">
        <v>330</v>
      </c>
      <c r="E844" s="257" t="s">
        <v>1095</v>
      </c>
      <c r="F844" t="s">
        <v>84</v>
      </c>
      <c r="G844">
        <v>1</v>
      </c>
      <c r="H844">
        <v>969.77499999999998</v>
      </c>
      <c r="I844">
        <v>969.37300000000005</v>
      </c>
      <c r="J844">
        <v>968.54100000000005</v>
      </c>
      <c r="K844">
        <v>967.43200000000002</v>
      </c>
      <c r="L844">
        <v>966.03099999999995</v>
      </c>
      <c r="M844" s="258" t="s">
        <v>1350</v>
      </c>
      <c r="N844" s="258" t="s">
        <v>1350</v>
      </c>
      <c r="O844" s="5" t="s">
        <v>2326</v>
      </c>
    </row>
    <row r="845" spans="1:15">
      <c r="A845">
        <v>225</v>
      </c>
      <c r="B845">
        <v>1969</v>
      </c>
      <c r="C845" t="s">
        <v>85</v>
      </c>
      <c r="D845" t="s">
        <v>330</v>
      </c>
      <c r="E845" s="257" t="s">
        <v>1094</v>
      </c>
      <c r="F845" t="s">
        <v>84</v>
      </c>
      <c r="G845">
        <v>1</v>
      </c>
      <c r="H845">
        <v>969.48800000000006</v>
      </c>
      <c r="I845">
        <v>969.04899999999998</v>
      </c>
      <c r="J845">
        <v>968.25800000000004</v>
      </c>
      <c r="K845">
        <v>967.149</v>
      </c>
      <c r="L845">
        <v>965.74</v>
      </c>
      <c r="M845" s="258" t="s">
        <v>1350</v>
      </c>
      <c r="N845" s="258" t="s">
        <v>1350</v>
      </c>
      <c r="O845" s="5" t="s">
        <v>2327</v>
      </c>
    </row>
    <row r="846" spans="1:15">
      <c r="A846">
        <v>225</v>
      </c>
      <c r="B846">
        <v>1970</v>
      </c>
      <c r="C846" t="s">
        <v>85</v>
      </c>
      <c r="D846" t="s">
        <v>330</v>
      </c>
      <c r="E846" s="257" t="s">
        <v>102</v>
      </c>
      <c r="F846" t="s">
        <v>84</v>
      </c>
      <c r="G846">
        <v>1</v>
      </c>
      <c r="H846">
        <v>969.45500000000004</v>
      </c>
      <c r="I846">
        <v>969.01499999999999</v>
      </c>
      <c r="J846">
        <v>968.21500000000003</v>
      </c>
      <c r="K846">
        <v>967.06799999999998</v>
      </c>
      <c r="L846">
        <v>965.71100000000001</v>
      </c>
      <c r="M846" s="258" t="s">
        <v>1350</v>
      </c>
      <c r="N846" s="258" t="s">
        <v>1350</v>
      </c>
      <c r="O846" s="5" t="s">
        <v>2328</v>
      </c>
    </row>
    <row r="847" spans="1:15">
      <c r="A847">
        <v>225</v>
      </c>
      <c r="B847">
        <v>1971</v>
      </c>
      <c r="C847" t="s">
        <v>85</v>
      </c>
      <c r="D847" t="s">
        <v>330</v>
      </c>
      <c r="E847" s="257" t="s">
        <v>111</v>
      </c>
      <c r="F847" t="s">
        <v>84</v>
      </c>
      <c r="G847">
        <v>1</v>
      </c>
      <c r="H847">
        <v>968.76599999999996</v>
      </c>
      <c r="I847">
        <v>968.41700000000003</v>
      </c>
      <c r="J847">
        <v>967.57899999999995</v>
      </c>
      <c r="K847">
        <v>966.45699999999999</v>
      </c>
      <c r="L847">
        <v>965.11300000000006</v>
      </c>
      <c r="M847" s="258" t="s">
        <v>1350</v>
      </c>
      <c r="N847" s="258" t="s">
        <v>1350</v>
      </c>
      <c r="O847" s="5" t="s">
        <v>2329</v>
      </c>
    </row>
    <row r="848" spans="1:15">
      <c r="A848">
        <v>225</v>
      </c>
      <c r="B848">
        <v>1972</v>
      </c>
      <c r="C848" t="s">
        <v>85</v>
      </c>
      <c r="D848" t="s">
        <v>330</v>
      </c>
      <c r="E848" s="257" t="s">
        <v>109</v>
      </c>
      <c r="F848" t="s">
        <v>84</v>
      </c>
      <c r="G848">
        <v>1</v>
      </c>
      <c r="H848">
        <v>968.76599999999996</v>
      </c>
      <c r="I848">
        <v>968.41700000000003</v>
      </c>
      <c r="J848">
        <v>967.54100000000005</v>
      </c>
      <c r="K848">
        <v>966.41800000000001</v>
      </c>
      <c r="L848">
        <v>965.11300000000006</v>
      </c>
      <c r="M848" s="258" t="s">
        <v>1350</v>
      </c>
      <c r="N848" s="258" t="s">
        <v>1350</v>
      </c>
      <c r="O848" s="5" t="s">
        <v>2330</v>
      </c>
    </row>
    <row r="849" spans="1:15">
      <c r="A849">
        <v>225</v>
      </c>
      <c r="B849">
        <v>1975</v>
      </c>
      <c r="C849" t="s">
        <v>85</v>
      </c>
      <c r="D849" t="s">
        <v>330</v>
      </c>
      <c r="E849" s="257" t="s">
        <v>397</v>
      </c>
      <c r="F849" t="s">
        <v>84</v>
      </c>
      <c r="G849">
        <v>1</v>
      </c>
      <c r="H849">
        <v>967.423</v>
      </c>
      <c r="I849">
        <v>966.95500000000004</v>
      </c>
      <c r="J849">
        <v>966.14499999999998</v>
      </c>
      <c r="K849">
        <v>965.11300000000006</v>
      </c>
      <c r="L849">
        <v>963.81200000000001</v>
      </c>
      <c r="M849" s="258" t="s">
        <v>1350</v>
      </c>
      <c r="N849" s="258" t="s">
        <v>1350</v>
      </c>
      <c r="O849" s="5" t="s">
        <v>2331</v>
      </c>
    </row>
    <row r="850" spans="1:15">
      <c r="A850">
        <v>225</v>
      </c>
      <c r="B850">
        <v>1977</v>
      </c>
      <c r="C850" t="s">
        <v>85</v>
      </c>
      <c r="D850" t="s">
        <v>330</v>
      </c>
      <c r="E850" s="257" t="s">
        <v>1031</v>
      </c>
      <c r="F850" t="s">
        <v>84</v>
      </c>
      <c r="G850">
        <v>1</v>
      </c>
      <c r="H850">
        <v>966.02599999999995</v>
      </c>
      <c r="I850">
        <v>965.63</v>
      </c>
      <c r="J850">
        <v>964.83500000000004</v>
      </c>
      <c r="K850">
        <v>963.81200000000001</v>
      </c>
      <c r="L850">
        <v>962.66600000000005</v>
      </c>
      <c r="M850" s="258" t="s">
        <v>1350</v>
      </c>
      <c r="N850" s="258" t="s">
        <v>1350</v>
      </c>
      <c r="O850" s="5" t="s">
        <v>2332</v>
      </c>
    </row>
    <row r="851" spans="1:15">
      <c r="A851">
        <v>7</v>
      </c>
      <c r="B851">
        <v>1983</v>
      </c>
      <c r="C851" t="s">
        <v>85</v>
      </c>
      <c r="D851" t="s">
        <v>86</v>
      </c>
      <c r="E851" s="257" t="s">
        <v>405</v>
      </c>
      <c r="F851" t="s">
        <v>83</v>
      </c>
      <c r="G851">
        <v>1</v>
      </c>
      <c r="H851">
        <v>670.41</v>
      </c>
      <c r="I851">
        <v>669.56899999999996</v>
      </c>
      <c r="J851">
        <v>668.255</v>
      </c>
      <c r="K851">
        <v>667.67200000000003</v>
      </c>
      <c r="L851">
        <v>666.74300000000005</v>
      </c>
      <c r="M851" s="258" t="s">
        <v>1348</v>
      </c>
      <c r="N851" s="258" t="s">
        <v>1349</v>
      </c>
      <c r="O851" s="5" t="s">
        <v>2333</v>
      </c>
    </row>
    <row r="852" spans="1:15">
      <c r="A852">
        <v>16</v>
      </c>
      <c r="B852">
        <v>1984</v>
      </c>
      <c r="C852" t="s">
        <v>85</v>
      </c>
      <c r="D852" t="s">
        <v>127</v>
      </c>
      <c r="E852" s="257" t="s">
        <v>405</v>
      </c>
      <c r="F852" t="s">
        <v>83</v>
      </c>
      <c r="G852">
        <v>1</v>
      </c>
      <c r="H852">
        <v>709.46199999999999</v>
      </c>
      <c r="I852">
        <v>707.76099999999997</v>
      </c>
      <c r="J852">
        <v>705.78399999999999</v>
      </c>
      <c r="K852">
        <v>705.03800000000001</v>
      </c>
      <c r="L852">
        <v>704.12699999999995</v>
      </c>
      <c r="M852" s="258" t="s">
        <v>1348</v>
      </c>
      <c r="N852" s="258" t="s">
        <v>1349</v>
      </c>
      <c r="O852" s="5" t="s">
        <v>2334</v>
      </c>
    </row>
    <row r="853" spans="1:15">
      <c r="A853">
        <v>106</v>
      </c>
      <c r="B853">
        <v>1985</v>
      </c>
      <c r="C853" t="s">
        <v>85</v>
      </c>
      <c r="D853" t="s">
        <v>404</v>
      </c>
      <c r="E853" s="257" t="s">
        <v>405</v>
      </c>
      <c r="F853" t="s">
        <v>83</v>
      </c>
      <c r="G853">
        <v>1</v>
      </c>
      <c r="H853">
        <v>699.7</v>
      </c>
      <c r="I853">
        <v>698.2</v>
      </c>
      <c r="J853">
        <v>696.05700000000002</v>
      </c>
      <c r="K853">
        <v>695.16399999999999</v>
      </c>
      <c r="L853">
        <v>693.79600000000005</v>
      </c>
      <c r="M853" s="258" t="s">
        <v>1348</v>
      </c>
      <c r="N853" s="258" t="s">
        <v>1349</v>
      </c>
      <c r="O853" s="5" t="s">
        <v>2335</v>
      </c>
    </row>
    <row r="854" spans="1:15">
      <c r="A854">
        <v>172</v>
      </c>
      <c r="B854">
        <v>1986</v>
      </c>
      <c r="C854" t="s">
        <v>85</v>
      </c>
      <c r="D854" t="s">
        <v>406</v>
      </c>
      <c r="E854" s="257" t="s">
        <v>405</v>
      </c>
      <c r="F854" t="s">
        <v>83</v>
      </c>
      <c r="G854">
        <v>1</v>
      </c>
      <c r="H854">
        <v>988.38699999999994</v>
      </c>
      <c r="I854">
        <v>987.07399999999996</v>
      </c>
      <c r="J854">
        <v>985.63800000000003</v>
      </c>
      <c r="K854">
        <v>984.49</v>
      </c>
      <c r="L854">
        <v>983.44</v>
      </c>
      <c r="M854" s="258" t="s">
        <v>1350</v>
      </c>
      <c r="N854" s="258" t="s">
        <v>1350</v>
      </c>
      <c r="O854" s="5" t="s">
        <v>2336</v>
      </c>
    </row>
    <row r="855" spans="1:15">
      <c r="A855">
        <v>9</v>
      </c>
      <c r="B855">
        <v>1987</v>
      </c>
      <c r="C855" t="s">
        <v>85</v>
      </c>
      <c r="D855" t="s">
        <v>114</v>
      </c>
      <c r="E855" s="257" t="s">
        <v>405</v>
      </c>
      <c r="F855" t="s">
        <v>83</v>
      </c>
      <c r="G855">
        <v>1</v>
      </c>
      <c r="H855">
        <v>704.95600000000002</v>
      </c>
      <c r="I855">
        <v>703.52800000000002</v>
      </c>
      <c r="J855">
        <v>702.21299999999997</v>
      </c>
      <c r="K855">
        <v>701.26</v>
      </c>
      <c r="L855">
        <v>700.40599999999995</v>
      </c>
      <c r="M855" s="258" t="s">
        <v>1348</v>
      </c>
      <c r="N855" s="258" t="s">
        <v>1349</v>
      </c>
      <c r="O855" s="5" t="s">
        <v>2337</v>
      </c>
    </row>
    <row r="856" spans="1:15">
      <c r="A856">
        <v>24</v>
      </c>
      <c r="B856">
        <v>1990</v>
      </c>
      <c r="C856" t="s">
        <v>85</v>
      </c>
      <c r="D856" t="s">
        <v>137</v>
      </c>
      <c r="E856" s="257" t="s">
        <v>405</v>
      </c>
      <c r="F856" t="s">
        <v>83</v>
      </c>
      <c r="G856">
        <v>1</v>
      </c>
      <c r="H856">
        <v>987.029</v>
      </c>
      <c r="I856">
        <v>983.56</v>
      </c>
      <c r="J856">
        <v>982.89499999999998</v>
      </c>
      <c r="K856">
        <v>982.51700000000005</v>
      </c>
      <c r="L856">
        <v>979.12</v>
      </c>
      <c r="M856" s="258" t="s">
        <v>1350</v>
      </c>
      <c r="N856" s="258" t="s">
        <v>1351</v>
      </c>
      <c r="O856" s="5" t="s">
        <v>2338</v>
      </c>
    </row>
    <row r="857" spans="1:15">
      <c r="A857">
        <v>137</v>
      </c>
      <c r="B857">
        <v>1992</v>
      </c>
      <c r="C857" t="s">
        <v>85</v>
      </c>
      <c r="D857" t="s">
        <v>308</v>
      </c>
      <c r="E857" s="257" t="s">
        <v>405</v>
      </c>
      <c r="F857" t="s">
        <v>83</v>
      </c>
      <c r="G857">
        <v>1</v>
      </c>
      <c r="H857">
        <v>98.600999999999999</v>
      </c>
      <c r="I857">
        <v>98.498000000000005</v>
      </c>
      <c r="J857">
        <v>98.447999999999993</v>
      </c>
      <c r="K857">
        <v>98.278000000000006</v>
      </c>
      <c r="L857">
        <v>98.186000000000007</v>
      </c>
      <c r="M857" s="258" t="s">
        <v>1182</v>
      </c>
      <c r="N857" s="258" t="s">
        <v>1182</v>
      </c>
      <c r="O857" s="5" t="s">
        <v>2339</v>
      </c>
    </row>
    <row r="858" spans="1:15">
      <c r="A858">
        <v>176</v>
      </c>
      <c r="B858">
        <v>1996</v>
      </c>
      <c r="C858" t="s">
        <v>85</v>
      </c>
      <c r="D858" t="s">
        <v>407</v>
      </c>
      <c r="E858" s="257" t="s">
        <v>405</v>
      </c>
      <c r="F858" t="s">
        <v>83</v>
      </c>
      <c r="G858">
        <v>1</v>
      </c>
      <c r="H858">
        <v>540.6</v>
      </c>
      <c r="I858">
        <v>538.9</v>
      </c>
      <c r="J858">
        <v>538.6</v>
      </c>
      <c r="K858">
        <v>538</v>
      </c>
      <c r="L858">
        <v>537.4</v>
      </c>
      <c r="M858" s="258" t="s">
        <v>1348</v>
      </c>
      <c r="N858" s="258" t="s">
        <v>1348</v>
      </c>
      <c r="O858" s="5" t="s">
        <v>2340</v>
      </c>
    </row>
    <row r="859" spans="1:15">
      <c r="A859">
        <v>176</v>
      </c>
      <c r="B859">
        <v>1997</v>
      </c>
      <c r="C859" t="s">
        <v>85</v>
      </c>
      <c r="D859" t="s">
        <v>407</v>
      </c>
      <c r="E859" s="257" t="s">
        <v>893</v>
      </c>
      <c r="F859" t="s">
        <v>83</v>
      </c>
      <c r="G859">
        <v>1</v>
      </c>
      <c r="H859">
        <v>534.6</v>
      </c>
      <c r="I859">
        <v>533.79999999999995</v>
      </c>
      <c r="J859">
        <v>532.79999999999995</v>
      </c>
      <c r="K859">
        <v>531.9</v>
      </c>
      <c r="L859">
        <v>531.4</v>
      </c>
      <c r="M859" s="258" t="s">
        <v>1348</v>
      </c>
      <c r="N859" s="258" t="s">
        <v>1348</v>
      </c>
      <c r="O859" s="5" t="s">
        <v>2341</v>
      </c>
    </row>
    <row r="860" spans="1:15">
      <c r="A860">
        <v>110</v>
      </c>
      <c r="B860">
        <v>2002</v>
      </c>
      <c r="C860" t="s">
        <v>85</v>
      </c>
      <c r="D860" t="s">
        <v>337</v>
      </c>
      <c r="E860" s="257" t="s">
        <v>405</v>
      </c>
      <c r="F860" t="s">
        <v>83</v>
      </c>
      <c r="G860">
        <v>1</v>
      </c>
      <c r="H860">
        <v>1000.742</v>
      </c>
      <c r="I860">
        <v>1000.0309999999999</v>
      </c>
      <c r="J860">
        <v>993.78200000000004</v>
      </c>
      <c r="K860">
        <v>992.78</v>
      </c>
      <c r="L860">
        <v>990.90300000000002</v>
      </c>
      <c r="M860" s="258" t="s">
        <v>1350</v>
      </c>
      <c r="N860" s="258" t="s">
        <v>1351</v>
      </c>
      <c r="O860" s="5" t="s">
        <v>2342</v>
      </c>
    </row>
    <row r="861" spans="1:15">
      <c r="A861">
        <v>194</v>
      </c>
      <c r="B861">
        <v>2003</v>
      </c>
      <c r="C861" t="s">
        <v>85</v>
      </c>
      <c r="D861" t="s">
        <v>331</v>
      </c>
      <c r="E861" s="257" t="s">
        <v>405</v>
      </c>
      <c r="F861" t="s">
        <v>83</v>
      </c>
      <c r="G861">
        <v>1</v>
      </c>
      <c r="H861">
        <v>731.78</v>
      </c>
      <c r="I861">
        <v>731.41600000000005</v>
      </c>
      <c r="J861">
        <v>730.55600000000004</v>
      </c>
      <c r="K861">
        <v>729.49099999999999</v>
      </c>
      <c r="L861">
        <v>728.41499999999996</v>
      </c>
      <c r="M861" s="258" t="s">
        <v>1348</v>
      </c>
      <c r="N861" s="258" t="s">
        <v>1349</v>
      </c>
      <c r="O861" s="5" t="s">
        <v>2343</v>
      </c>
    </row>
    <row r="862" spans="1:15">
      <c r="A862">
        <v>194</v>
      </c>
      <c r="B862">
        <v>2004</v>
      </c>
      <c r="C862" t="s">
        <v>85</v>
      </c>
      <c r="D862" t="s">
        <v>331</v>
      </c>
      <c r="E862" s="257" t="s">
        <v>893</v>
      </c>
      <c r="F862" t="s">
        <v>83</v>
      </c>
      <c r="G862">
        <v>1</v>
      </c>
      <c r="H862">
        <v>732.5</v>
      </c>
      <c r="I862">
        <v>731.78</v>
      </c>
      <c r="J862">
        <v>730.55600000000004</v>
      </c>
      <c r="K862">
        <v>730.06600000000003</v>
      </c>
      <c r="L862">
        <v>728.41499999999996</v>
      </c>
      <c r="M862" s="258" t="s">
        <v>1348</v>
      </c>
      <c r="N862" s="258" t="s">
        <v>1349</v>
      </c>
      <c r="O862" s="5" t="s">
        <v>2344</v>
      </c>
    </row>
    <row r="863" spans="1:15">
      <c r="A863">
        <v>185</v>
      </c>
      <c r="B863">
        <v>2007</v>
      </c>
      <c r="C863" t="s">
        <v>85</v>
      </c>
      <c r="D863" t="s">
        <v>310</v>
      </c>
      <c r="E863" s="257" t="s">
        <v>405</v>
      </c>
      <c r="F863" t="s">
        <v>83</v>
      </c>
      <c r="G863">
        <v>1</v>
      </c>
      <c r="H863">
        <v>507.48</v>
      </c>
      <c r="I863">
        <v>506.745</v>
      </c>
      <c r="J863">
        <v>504.81900000000002</v>
      </c>
      <c r="K863">
        <v>504.47899999999998</v>
      </c>
      <c r="L863">
        <v>503.536</v>
      </c>
      <c r="M863" s="258" t="s">
        <v>1182</v>
      </c>
      <c r="N863" s="258" t="s">
        <v>1182</v>
      </c>
      <c r="O863" s="5" t="s">
        <v>2345</v>
      </c>
    </row>
    <row r="864" spans="1:15">
      <c r="A864">
        <v>185</v>
      </c>
      <c r="B864">
        <v>2008</v>
      </c>
      <c r="C864" t="s">
        <v>85</v>
      </c>
      <c r="D864" t="s">
        <v>310</v>
      </c>
      <c r="E864" s="257" t="s">
        <v>893</v>
      </c>
      <c r="F864" t="s">
        <v>83</v>
      </c>
      <c r="G864">
        <v>1</v>
      </c>
      <c r="H864">
        <v>503.45600000000002</v>
      </c>
      <c r="I864">
        <v>502.483</v>
      </c>
      <c r="J864">
        <v>501.65</v>
      </c>
      <c r="K864">
        <v>500.74200000000002</v>
      </c>
      <c r="L864">
        <v>498.61399999999998</v>
      </c>
      <c r="M864" s="258" t="s">
        <v>1182</v>
      </c>
      <c r="N864" s="258" t="s">
        <v>1182</v>
      </c>
      <c r="O864" s="5" t="s">
        <v>2346</v>
      </c>
    </row>
    <row r="865" spans="1:15">
      <c r="A865">
        <v>158</v>
      </c>
      <c r="B865">
        <v>2009</v>
      </c>
      <c r="C865" t="s">
        <v>85</v>
      </c>
      <c r="D865" t="s">
        <v>408</v>
      </c>
      <c r="E865" s="257" t="s">
        <v>405</v>
      </c>
      <c r="F865" t="s">
        <v>83</v>
      </c>
      <c r="G865">
        <v>1</v>
      </c>
      <c r="H865">
        <v>604</v>
      </c>
      <c r="I865">
        <v>603.4</v>
      </c>
      <c r="J865">
        <v>602.29999999999995</v>
      </c>
      <c r="K865">
        <v>601.6</v>
      </c>
      <c r="L865">
        <v>601.05999999999995</v>
      </c>
      <c r="M865" s="258" t="s">
        <v>1348</v>
      </c>
      <c r="N865" s="258" t="s">
        <v>1348</v>
      </c>
      <c r="O865" s="5" t="s">
        <v>2347</v>
      </c>
    </row>
    <row r="866" spans="1:15">
      <c r="A866">
        <v>158</v>
      </c>
      <c r="B866">
        <v>2010</v>
      </c>
      <c r="C866" t="s">
        <v>85</v>
      </c>
      <c r="D866" t="s">
        <v>408</v>
      </c>
      <c r="E866" s="257" t="s">
        <v>893</v>
      </c>
      <c r="F866" t="s">
        <v>83</v>
      </c>
      <c r="G866">
        <v>1</v>
      </c>
      <c r="H866">
        <v>600.22</v>
      </c>
      <c r="I866">
        <v>599.24</v>
      </c>
      <c r="J866">
        <v>598.05999999999995</v>
      </c>
      <c r="K866">
        <v>596.94000000000005</v>
      </c>
      <c r="L866">
        <v>595.26</v>
      </c>
      <c r="M866" s="258" t="s">
        <v>1348</v>
      </c>
      <c r="N866" s="258" t="s">
        <v>1348</v>
      </c>
      <c r="O866" s="5" t="s">
        <v>2348</v>
      </c>
    </row>
    <row r="867" spans="1:15">
      <c r="A867">
        <v>204</v>
      </c>
      <c r="B867">
        <v>2012</v>
      </c>
      <c r="C867" t="s">
        <v>85</v>
      </c>
      <c r="D867" t="s">
        <v>327</v>
      </c>
      <c r="E867" s="257" t="s">
        <v>892</v>
      </c>
      <c r="F867" t="s">
        <v>83</v>
      </c>
      <c r="G867">
        <v>1</v>
      </c>
      <c r="H867">
        <v>981.16099999999994</v>
      </c>
      <c r="I867">
        <v>979.82299999999998</v>
      </c>
      <c r="J867">
        <v>978.61800000000005</v>
      </c>
      <c r="K867">
        <v>976.18100000000004</v>
      </c>
      <c r="L867">
        <v>973.06700000000001</v>
      </c>
      <c r="M867" s="258" t="s">
        <v>1350</v>
      </c>
      <c r="N867" s="258" t="s">
        <v>1350</v>
      </c>
      <c r="O867" s="5" t="s">
        <v>2349</v>
      </c>
    </row>
    <row r="868" spans="1:15">
      <c r="A868">
        <v>223</v>
      </c>
      <c r="B868">
        <v>2013</v>
      </c>
      <c r="C868" t="s">
        <v>85</v>
      </c>
      <c r="D868" t="s">
        <v>332</v>
      </c>
      <c r="E868" s="257" t="s">
        <v>405</v>
      </c>
      <c r="F868" t="s">
        <v>83</v>
      </c>
      <c r="G868">
        <v>1</v>
      </c>
      <c r="H868">
        <v>203.06299999999999</v>
      </c>
      <c r="I868">
        <v>202.63</v>
      </c>
      <c r="J868">
        <v>202.363</v>
      </c>
      <c r="K868">
        <v>202.07</v>
      </c>
      <c r="L868">
        <v>201.72</v>
      </c>
      <c r="M868" s="258" t="s">
        <v>1348</v>
      </c>
      <c r="N868" s="258" t="s">
        <v>1348</v>
      </c>
      <c r="O868" s="5" t="s">
        <v>2350</v>
      </c>
    </row>
    <row r="869" spans="1:15">
      <c r="A869">
        <v>223</v>
      </c>
      <c r="B869">
        <v>2014</v>
      </c>
      <c r="C869" t="s">
        <v>85</v>
      </c>
      <c r="D869" t="s">
        <v>332</v>
      </c>
      <c r="E869" s="257" t="s">
        <v>893</v>
      </c>
      <c r="F869" t="s">
        <v>83</v>
      </c>
      <c r="G869">
        <v>1</v>
      </c>
      <c r="H869">
        <v>201.63200000000001</v>
      </c>
      <c r="I869">
        <v>201.428</v>
      </c>
      <c r="J869">
        <v>201.2</v>
      </c>
      <c r="K869">
        <v>199.62299999999999</v>
      </c>
      <c r="L869">
        <v>196.80500000000001</v>
      </c>
      <c r="M869" s="258" t="s">
        <v>1348</v>
      </c>
      <c r="N869" s="258" t="s">
        <v>1348</v>
      </c>
      <c r="O869" s="5" t="s">
        <v>2351</v>
      </c>
    </row>
    <row r="870" spans="1:15">
      <c r="A870">
        <v>223</v>
      </c>
      <c r="B870">
        <v>2015</v>
      </c>
      <c r="C870" t="s">
        <v>85</v>
      </c>
      <c r="D870" t="s">
        <v>332</v>
      </c>
      <c r="E870" s="257" t="s">
        <v>1413</v>
      </c>
      <c r="F870" t="s">
        <v>83</v>
      </c>
      <c r="G870">
        <v>1</v>
      </c>
      <c r="H870">
        <v>180.63499999999999</v>
      </c>
      <c r="I870">
        <v>180.60300000000001</v>
      </c>
      <c r="J870">
        <v>180.54</v>
      </c>
      <c r="K870">
        <v>179.93700000000001</v>
      </c>
      <c r="L870">
        <v>178.96799999999999</v>
      </c>
      <c r="M870" s="258" t="s">
        <v>1348</v>
      </c>
      <c r="N870" s="258" t="s">
        <v>1348</v>
      </c>
      <c r="O870" s="5" t="s">
        <v>2352</v>
      </c>
    </row>
    <row r="871" spans="1:15">
      <c r="A871">
        <v>189</v>
      </c>
      <c r="B871">
        <v>2030</v>
      </c>
      <c r="C871" t="s">
        <v>85</v>
      </c>
      <c r="D871" t="s">
        <v>329</v>
      </c>
      <c r="E871" s="257" t="s">
        <v>405</v>
      </c>
      <c r="F871" t="s">
        <v>83</v>
      </c>
      <c r="G871">
        <v>1</v>
      </c>
      <c r="H871">
        <v>977.21500000000003</v>
      </c>
      <c r="I871">
        <v>975.59699999999998</v>
      </c>
      <c r="J871">
        <v>974.33500000000004</v>
      </c>
      <c r="K871">
        <v>971.83299999999997</v>
      </c>
      <c r="L871">
        <v>970.38300000000004</v>
      </c>
      <c r="M871" s="258" t="s">
        <v>1350</v>
      </c>
      <c r="N871" s="258" t="s">
        <v>1350</v>
      </c>
      <c r="O871" s="5" t="s">
        <v>2353</v>
      </c>
    </row>
    <row r="872" spans="1:15">
      <c r="A872">
        <v>189</v>
      </c>
      <c r="B872">
        <v>2031</v>
      </c>
      <c r="C872" t="s">
        <v>85</v>
      </c>
      <c r="D872" t="s">
        <v>329</v>
      </c>
      <c r="E872" s="257" t="s">
        <v>893</v>
      </c>
      <c r="F872" t="s">
        <v>83</v>
      </c>
      <c r="G872">
        <v>1</v>
      </c>
      <c r="H872">
        <v>966.34100000000001</v>
      </c>
      <c r="I872">
        <v>965.45899999999995</v>
      </c>
      <c r="J872">
        <v>964.20899999999995</v>
      </c>
      <c r="K872">
        <v>960.99699999999996</v>
      </c>
      <c r="L872">
        <v>954.10400000000004</v>
      </c>
      <c r="M872" s="258" t="s">
        <v>1350</v>
      </c>
      <c r="N872" s="258" t="s">
        <v>1350</v>
      </c>
      <c r="O872" s="5" t="s">
        <v>2354</v>
      </c>
    </row>
    <row r="873" spans="1:15">
      <c r="A873">
        <v>141</v>
      </c>
      <c r="B873">
        <v>2034</v>
      </c>
      <c r="C873" t="s">
        <v>85</v>
      </c>
      <c r="D873" t="s">
        <v>409</v>
      </c>
      <c r="E873" s="257" t="s">
        <v>892</v>
      </c>
      <c r="F873" t="s">
        <v>83</v>
      </c>
      <c r="G873">
        <v>1</v>
      </c>
      <c r="H873">
        <v>979.3</v>
      </c>
      <c r="I873">
        <v>976.92</v>
      </c>
      <c r="J873">
        <v>976.88</v>
      </c>
      <c r="K873">
        <v>973.02</v>
      </c>
      <c r="L873">
        <v>967.55</v>
      </c>
      <c r="M873" s="258" t="s">
        <v>1182</v>
      </c>
      <c r="N873" s="258" t="s">
        <v>1182</v>
      </c>
      <c r="O873" s="5" t="s">
        <v>2355</v>
      </c>
    </row>
    <row r="874" spans="1:15">
      <c r="A874">
        <v>179</v>
      </c>
      <c r="B874">
        <v>2037</v>
      </c>
      <c r="C874" t="s">
        <v>85</v>
      </c>
      <c r="D874" t="s">
        <v>410</v>
      </c>
      <c r="E874" s="257" t="s">
        <v>405</v>
      </c>
      <c r="F874" t="s">
        <v>83</v>
      </c>
      <c r="G874">
        <v>1</v>
      </c>
      <c r="H874">
        <v>797.77599999999995</v>
      </c>
      <c r="I874">
        <v>797.00800000000004</v>
      </c>
      <c r="J874">
        <v>796.96799999999996</v>
      </c>
      <c r="K874">
        <v>796.25199999999995</v>
      </c>
      <c r="L874">
        <v>795.61199999999997</v>
      </c>
      <c r="M874" s="258" t="s">
        <v>1182</v>
      </c>
      <c r="N874" s="258" t="s">
        <v>1182</v>
      </c>
      <c r="O874" s="5" t="s">
        <v>2356</v>
      </c>
    </row>
    <row r="875" spans="1:15">
      <c r="A875">
        <v>179</v>
      </c>
      <c r="B875">
        <v>2038</v>
      </c>
      <c r="C875" t="s">
        <v>85</v>
      </c>
      <c r="D875" t="s">
        <v>410</v>
      </c>
      <c r="E875" s="257" t="s">
        <v>893</v>
      </c>
      <c r="F875" t="s">
        <v>83</v>
      </c>
      <c r="G875">
        <v>1</v>
      </c>
      <c r="H875">
        <v>796.25199999999995</v>
      </c>
      <c r="I875">
        <v>795.61199999999997</v>
      </c>
      <c r="J875">
        <v>794.65599999999995</v>
      </c>
      <c r="K875">
        <v>792.7</v>
      </c>
      <c r="L875">
        <v>791.14400000000001</v>
      </c>
      <c r="M875" s="258" t="s">
        <v>1182</v>
      </c>
      <c r="N875" s="258" t="s">
        <v>1182</v>
      </c>
      <c r="O875" s="5" t="s">
        <v>2357</v>
      </c>
    </row>
    <row r="876" spans="1:15">
      <c r="A876">
        <v>5</v>
      </c>
      <c r="B876">
        <v>2042</v>
      </c>
      <c r="C876" t="s">
        <v>85</v>
      </c>
      <c r="D876" t="s">
        <v>86</v>
      </c>
      <c r="E876" s="257" t="s">
        <v>419</v>
      </c>
      <c r="F876" t="s">
        <v>83</v>
      </c>
      <c r="G876">
        <v>1</v>
      </c>
      <c r="H876">
        <v>728.88400000000001</v>
      </c>
      <c r="I876">
        <v>728.02</v>
      </c>
      <c r="J876">
        <v>726.80799999999999</v>
      </c>
      <c r="K876">
        <v>725.75599999999997</v>
      </c>
      <c r="L876">
        <v>719.63599999999997</v>
      </c>
      <c r="M876" s="258" t="s">
        <v>1348</v>
      </c>
      <c r="N876" s="258" t="s">
        <v>1349</v>
      </c>
      <c r="O876" s="5" t="s">
        <v>2358</v>
      </c>
    </row>
    <row r="877" spans="1:15">
      <c r="A877">
        <v>208</v>
      </c>
      <c r="B877">
        <v>2046</v>
      </c>
      <c r="C877" t="s">
        <v>85</v>
      </c>
      <c r="D877" t="s">
        <v>326</v>
      </c>
      <c r="E877" s="257" t="s">
        <v>419</v>
      </c>
      <c r="F877" t="s">
        <v>83</v>
      </c>
      <c r="G877">
        <v>1</v>
      </c>
      <c r="H877">
        <v>372.66899999999998</v>
      </c>
      <c r="I877">
        <v>371.75599999999997</v>
      </c>
      <c r="J877">
        <v>370.70499999999998</v>
      </c>
      <c r="K877">
        <v>370.21699999999998</v>
      </c>
      <c r="L877">
        <v>366.38400000000001</v>
      </c>
      <c r="M877" s="258" t="s">
        <v>1348</v>
      </c>
      <c r="N877" s="258" t="s">
        <v>1349</v>
      </c>
      <c r="O877" s="5" t="s">
        <v>2359</v>
      </c>
    </row>
    <row r="878" spans="1:15">
      <c r="A878">
        <v>208</v>
      </c>
      <c r="B878">
        <v>2047</v>
      </c>
      <c r="C878" t="s">
        <v>85</v>
      </c>
      <c r="D878" t="s">
        <v>326</v>
      </c>
      <c r="E878" s="257" t="s">
        <v>895</v>
      </c>
      <c r="F878" t="s">
        <v>83</v>
      </c>
      <c r="G878">
        <v>1</v>
      </c>
      <c r="H878">
        <v>366.02699999999999</v>
      </c>
      <c r="I878">
        <v>365.63200000000001</v>
      </c>
      <c r="J878">
        <v>365.46199999999999</v>
      </c>
      <c r="K878">
        <v>363.74700000000001</v>
      </c>
      <c r="L878">
        <v>361.15800000000002</v>
      </c>
      <c r="M878" s="258" t="s">
        <v>1348</v>
      </c>
      <c r="N878" s="258" t="s">
        <v>1349</v>
      </c>
      <c r="O878" s="5" t="s">
        <v>2360</v>
      </c>
    </row>
    <row r="879" spans="1:15">
      <c r="A879">
        <v>179</v>
      </c>
      <c r="B879">
        <v>2049</v>
      </c>
      <c r="C879" t="s">
        <v>85</v>
      </c>
      <c r="D879" t="s">
        <v>410</v>
      </c>
      <c r="E879" s="257" t="s">
        <v>419</v>
      </c>
      <c r="F879" t="s">
        <v>83</v>
      </c>
      <c r="G879">
        <v>1</v>
      </c>
      <c r="H879">
        <v>800.8</v>
      </c>
      <c r="I879">
        <v>799.92</v>
      </c>
      <c r="J879">
        <v>798.81600000000003</v>
      </c>
      <c r="K879">
        <v>797.00800000000004</v>
      </c>
      <c r="L879">
        <v>795.61199999999997</v>
      </c>
      <c r="M879" s="258" t="s">
        <v>1182</v>
      </c>
      <c r="N879" s="258" t="s">
        <v>1182</v>
      </c>
      <c r="O879" s="5" t="s">
        <v>2361</v>
      </c>
    </row>
    <row r="880" spans="1:15">
      <c r="A880">
        <v>179</v>
      </c>
      <c r="B880">
        <v>2050</v>
      </c>
      <c r="C880" t="s">
        <v>85</v>
      </c>
      <c r="D880" t="s">
        <v>410</v>
      </c>
      <c r="E880" s="257" t="s">
        <v>895</v>
      </c>
      <c r="F880" t="s">
        <v>83</v>
      </c>
      <c r="G880">
        <v>1</v>
      </c>
      <c r="H880">
        <v>795.35599999999999</v>
      </c>
      <c r="I880">
        <v>794.41600000000005</v>
      </c>
      <c r="J880">
        <v>793.16</v>
      </c>
      <c r="K880">
        <v>791.14400000000001</v>
      </c>
      <c r="L880">
        <v>788.60400000000004</v>
      </c>
      <c r="M880" s="258" t="s">
        <v>1182</v>
      </c>
      <c r="N880" s="258" t="s">
        <v>1182</v>
      </c>
      <c r="O880" s="5" t="s">
        <v>2362</v>
      </c>
    </row>
    <row r="881" spans="1:15">
      <c r="A881">
        <v>5</v>
      </c>
      <c r="B881">
        <v>2056</v>
      </c>
      <c r="C881" t="s">
        <v>85</v>
      </c>
      <c r="D881" t="s">
        <v>86</v>
      </c>
      <c r="E881" s="257" t="s">
        <v>311</v>
      </c>
      <c r="F881" t="s">
        <v>83</v>
      </c>
      <c r="G881">
        <v>1</v>
      </c>
      <c r="H881">
        <v>719.63599999999997</v>
      </c>
      <c r="I881">
        <v>718.43799999999999</v>
      </c>
      <c r="J881">
        <v>717.59400000000005</v>
      </c>
      <c r="K881">
        <v>716.19399999999996</v>
      </c>
      <c r="L881">
        <v>712.43600000000004</v>
      </c>
      <c r="M881" s="258" t="s">
        <v>1348</v>
      </c>
      <c r="N881" s="258" t="s">
        <v>1349</v>
      </c>
      <c r="O881" s="5" t="s">
        <v>2363</v>
      </c>
    </row>
    <row r="882" spans="1:15">
      <c r="A882">
        <v>28</v>
      </c>
      <c r="B882">
        <v>2057</v>
      </c>
      <c r="C882" t="s">
        <v>85</v>
      </c>
      <c r="D882" t="s">
        <v>350</v>
      </c>
      <c r="E882" s="257" t="s">
        <v>311</v>
      </c>
      <c r="F882" t="s">
        <v>83</v>
      </c>
      <c r="G882">
        <v>1</v>
      </c>
      <c r="H882">
        <v>795.95</v>
      </c>
      <c r="I882">
        <v>794.35599999999999</v>
      </c>
      <c r="J882">
        <v>793.34100000000001</v>
      </c>
      <c r="K882">
        <v>791.04899999999998</v>
      </c>
      <c r="L882">
        <v>788.50300000000004</v>
      </c>
      <c r="M882" s="258" t="s">
        <v>1348</v>
      </c>
      <c r="N882" s="258" t="s">
        <v>1349</v>
      </c>
      <c r="O882" s="5" t="s">
        <v>2364</v>
      </c>
    </row>
    <row r="883" spans="1:15">
      <c r="A883">
        <v>16</v>
      </c>
      <c r="B883">
        <v>2058</v>
      </c>
      <c r="C883" t="s">
        <v>85</v>
      </c>
      <c r="D883" t="s">
        <v>127</v>
      </c>
      <c r="E883" s="257" t="s">
        <v>311</v>
      </c>
      <c r="F883" t="s">
        <v>83</v>
      </c>
      <c r="G883">
        <v>1</v>
      </c>
      <c r="H883">
        <v>687.78200000000004</v>
      </c>
      <c r="I883">
        <v>686.66499999999996</v>
      </c>
      <c r="J883">
        <v>685.11599999999999</v>
      </c>
      <c r="K883">
        <v>683.75099999999998</v>
      </c>
      <c r="L883">
        <v>678.99300000000005</v>
      </c>
      <c r="M883" s="258" t="s">
        <v>1348</v>
      </c>
      <c r="N883" s="258" t="s">
        <v>1349</v>
      </c>
      <c r="O883" s="5" t="s">
        <v>2365</v>
      </c>
    </row>
    <row r="884" spans="1:15">
      <c r="A884">
        <v>107</v>
      </c>
      <c r="B884">
        <v>2061</v>
      </c>
      <c r="C884" t="s">
        <v>85</v>
      </c>
      <c r="D884" t="s">
        <v>404</v>
      </c>
      <c r="E884" s="257" t="s">
        <v>311</v>
      </c>
      <c r="F884" t="s">
        <v>83</v>
      </c>
      <c r="G884">
        <v>1</v>
      </c>
      <c r="H884">
        <v>669.60199999999998</v>
      </c>
      <c r="I884">
        <v>668.96100000000001</v>
      </c>
      <c r="J884">
        <v>668.39599999999996</v>
      </c>
      <c r="K884">
        <v>666.16499999999996</v>
      </c>
      <c r="L884">
        <v>662.24</v>
      </c>
      <c r="M884" s="258" t="s">
        <v>1348</v>
      </c>
      <c r="N884" s="258" t="s">
        <v>1349</v>
      </c>
      <c r="O884" s="5" t="s">
        <v>2366</v>
      </c>
    </row>
    <row r="885" spans="1:15">
      <c r="A885">
        <v>137</v>
      </c>
      <c r="B885">
        <v>2066</v>
      </c>
      <c r="C885" t="s">
        <v>85</v>
      </c>
      <c r="D885" t="s">
        <v>308</v>
      </c>
      <c r="E885" s="257" t="s">
        <v>311</v>
      </c>
      <c r="F885" t="s">
        <v>83</v>
      </c>
      <c r="G885">
        <v>1</v>
      </c>
      <c r="H885">
        <v>96.531999999999996</v>
      </c>
      <c r="I885">
        <v>96.450999999999993</v>
      </c>
      <c r="J885">
        <v>96.203000000000003</v>
      </c>
      <c r="K885">
        <v>95.998999999999995</v>
      </c>
      <c r="L885">
        <v>95.745999999999995</v>
      </c>
      <c r="M885" s="258" t="s">
        <v>1182</v>
      </c>
      <c r="N885" s="258" t="s">
        <v>1182</v>
      </c>
      <c r="O885" s="5" t="s">
        <v>2367</v>
      </c>
    </row>
    <row r="886" spans="1:15">
      <c r="A886">
        <v>133</v>
      </c>
      <c r="B886">
        <v>2069</v>
      </c>
      <c r="C886" t="s">
        <v>85</v>
      </c>
      <c r="D886" t="s">
        <v>1265</v>
      </c>
      <c r="E886" s="257" t="s">
        <v>311</v>
      </c>
      <c r="F886" t="s">
        <v>83</v>
      </c>
      <c r="G886">
        <v>1</v>
      </c>
      <c r="H886">
        <v>953.08500000000004</v>
      </c>
      <c r="I886">
        <v>951.26900000000001</v>
      </c>
      <c r="J886">
        <v>949.99400000000003</v>
      </c>
      <c r="K886">
        <v>948.577</v>
      </c>
      <c r="L886">
        <v>940.37599999999998</v>
      </c>
      <c r="M886" s="258" t="s">
        <v>1350</v>
      </c>
      <c r="N886" s="258" t="s">
        <v>1351</v>
      </c>
      <c r="O886" s="5" t="s">
        <v>2368</v>
      </c>
    </row>
    <row r="887" spans="1:15">
      <c r="A887">
        <v>194</v>
      </c>
      <c r="B887">
        <v>2076</v>
      </c>
      <c r="C887" t="s">
        <v>85</v>
      </c>
      <c r="D887" t="s">
        <v>331</v>
      </c>
      <c r="E887" s="257" t="s">
        <v>311</v>
      </c>
      <c r="F887" t="s">
        <v>83</v>
      </c>
      <c r="G887">
        <v>2</v>
      </c>
      <c r="H887">
        <v>721.04300000000001</v>
      </c>
      <c r="I887">
        <v>719.91800000000001</v>
      </c>
      <c r="J887">
        <v>717.87099999999998</v>
      </c>
      <c r="K887">
        <v>715.13300000000004</v>
      </c>
      <c r="L887">
        <v>713.17499999999995</v>
      </c>
      <c r="M887" s="258" t="s">
        <v>1348</v>
      </c>
      <c r="N887" s="258" t="s">
        <v>1349</v>
      </c>
      <c r="O887" s="5" t="s">
        <v>2369</v>
      </c>
    </row>
    <row r="888" spans="1:15">
      <c r="A888">
        <v>185</v>
      </c>
      <c r="B888">
        <v>2082</v>
      </c>
      <c r="C888" t="s">
        <v>85</v>
      </c>
      <c r="D888" t="s">
        <v>310</v>
      </c>
      <c r="E888" s="257" t="s">
        <v>311</v>
      </c>
      <c r="F888" t="s">
        <v>83</v>
      </c>
      <c r="G888">
        <v>2</v>
      </c>
      <c r="H888">
        <v>499.48899999999998</v>
      </c>
      <c r="I888">
        <v>498.61399999999998</v>
      </c>
      <c r="J888">
        <v>497.42200000000003</v>
      </c>
      <c r="K888">
        <v>497.11700000000002</v>
      </c>
      <c r="L888">
        <v>491.78300000000002</v>
      </c>
      <c r="M888" s="258" t="s">
        <v>1182</v>
      </c>
      <c r="N888" s="258" t="s">
        <v>1182</v>
      </c>
      <c r="O888" s="5" t="s">
        <v>2370</v>
      </c>
    </row>
    <row r="889" spans="1:15">
      <c r="A889">
        <v>146</v>
      </c>
      <c r="B889">
        <v>2087</v>
      </c>
      <c r="C889" t="s">
        <v>85</v>
      </c>
      <c r="D889" t="s">
        <v>417</v>
      </c>
      <c r="E889" s="257" t="s">
        <v>311</v>
      </c>
      <c r="F889" t="s">
        <v>83</v>
      </c>
      <c r="G889">
        <v>2</v>
      </c>
      <c r="H889">
        <v>951.66099999999994</v>
      </c>
      <c r="I889">
        <v>949.59500000000003</v>
      </c>
      <c r="J889">
        <v>947.12400000000002</v>
      </c>
      <c r="K889">
        <v>940.80600000000004</v>
      </c>
      <c r="L889">
        <v>934.899</v>
      </c>
      <c r="M889" s="258" t="s">
        <v>1350</v>
      </c>
      <c r="N889" s="258" t="s">
        <v>1182</v>
      </c>
      <c r="O889" s="5" t="s">
        <v>2371</v>
      </c>
    </row>
    <row r="890" spans="1:15">
      <c r="A890">
        <v>152</v>
      </c>
      <c r="B890">
        <v>2088</v>
      </c>
      <c r="C890" t="s">
        <v>85</v>
      </c>
      <c r="D890" t="s">
        <v>422</v>
      </c>
      <c r="E890" s="257" t="s">
        <v>311</v>
      </c>
      <c r="F890" t="s">
        <v>83</v>
      </c>
      <c r="G890">
        <v>2</v>
      </c>
      <c r="H890">
        <v>976.15</v>
      </c>
      <c r="I890">
        <v>973.875</v>
      </c>
      <c r="J890">
        <v>971.11500000000001</v>
      </c>
      <c r="K890">
        <v>964.01499999999999</v>
      </c>
      <c r="L890">
        <v>962.85500000000002</v>
      </c>
      <c r="M890" s="258" t="s">
        <v>1182</v>
      </c>
      <c r="N890" s="258" t="s">
        <v>1182</v>
      </c>
      <c r="O890" s="5" t="s">
        <v>2372</v>
      </c>
    </row>
    <row r="891" spans="1:15">
      <c r="A891">
        <v>177</v>
      </c>
      <c r="B891">
        <v>2090</v>
      </c>
      <c r="C891" t="s">
        <v>85</v>
      </c>
      <c r="D891" t="s">
        <v>407</v>
      </c>
      <c r="E891" s="257" t="s">
        <v>311</v>
      </c>
      <c r="F891" t="s">
        <v>83</v>
      </c>
      <c r="G891">
        <v>2</v>
      </c>
      <c r="H891">
        <v>527.29999999999995</v>
      </c>
      <c r="I891">
        <v>526.5</v>
      </c>
      <c r="J891">
        <v>526.20000000000005</v>
      </c>
      <c r="K891">
        <v>524.4</v>
      </c>
      <c r="L891">
        <v>521.4</v>
      </c>
      <c r="M891" s="258" t="s">
        <v>1348</v>
      </c>
      <c r="N891" s="258" t="s">
        <v>1348</v>
      </c>
      <c r="O891" s="5" t="s">
        <v>2373</v>
      </c>
    </row>
    <row r="892" spans="1:15">
      <c r="A892">
        <v>177</v>
      </c>
      <c r="B892">
        <v>2091</v>
      </c>
      <c r="C892" t="s">
        <v>85</v>
      </c>
      <c r="D892" t="s">
        <v>407</v>
      </c>
      <c r="E892" s="257" t="s">
        <v>899</v>
      </c>
      <c r="F892" t="s">
        <v>83</v>
      </c>
      <c r="G892">
        <v>2</v>
      </c>
      <c r="H892">
        <v>526.9</v>
      </c>
      <c r="I892">
        <v>526.5</v>
      </c>
      <c r="J892">
        <v>526.20000000000005</v>
      </c>
      <c r="K892">
        <v>524.4</v>
      </c>
      <c r="L892">
        <v>521.4</v>
      </c>
      <c r="M892" s="258" t="s">
        <v>1348</v>
      </c>
      <c r="N892" s="258" t="s">
        <v>1348</v>
      </c>
      <c r="O892" s="5" t="s">
        <v>2374</v>
      </c>
    </row>
    <row r="893" spans="1:15">
      <c r="A893">
        <v>142</v>
      </c>
      <c r="B893">
        <v>2092</v>
      </c>
      <c r="C893" t="s">
        <v>85</v>
      </c>
      <c r="D893" t="s">
        <v>423</v>
      </c>
      <c r="E893" s="257" t="s">
        <v>311</v>
      </c>
      <c r="F893" t="s">
        <v>83</v>
      </c>
      <c r="G893">
        <v>2</v>
      </c>
      <c r="H893">
        <v>582.24400000000003</v>
      </c>
      <c r="I893">
        <v>581.91200000000003</v>
      </c>
      <c r="J893">
        <v>581.44799999999998</v>
      </c>
      <c r="K893">
        <v>580.76400000000001</v>
      </c>
      <c r="L893">
        <v>579.05600000000004</v>
      </c>
      <c r="M893" s="258" t="s">
        <v>1348</v>
      </c>
      <c r="N893" s="258" t="s">
        <v>1348</v>
      </c>
      <c r="O893" s="5" t="s">
        <v>2375</v>
      </c>
    </row>
    <row r="894" spans="1:15">
      <c r="A894">
        <v>179</v>
      </c>
      <c r="B894">
        <v>2093</v>
      </c>
      <c r="C894" t="s">
        <v>85</v>
      </c>
      <c r="D894" t="s">
        <v>410</v>
      </c>
      <c r="E894" s="257" t="s">
        <v>311</v>
      </c>
      <c r="F894" t="s">
        <v>83</v>
      </c>
      <c r="G894">
        <v>2</v>
      </c>
      <c r="H894">
        <v>795.61199999999997</v>
      </c>
      <c r="I894">
        <v>794.41600000000005</v>
      </c>
      <c r="J894">
        <v>793.16</v>
      </c>
      <c r="K894">
        <v>791.14400000000001</v>
      </c>
      <c r="L894">
        <v>787.70399999999995</v>
      </c>
      <c r="M894" s="258" t="s">
        <v>1182</v>
      </c>
      <c r="N894" s="258" t="s">
        <v>1182</v>
      </c>
      <c r="O894" s="5" t="s">
        <v>2376</v>
      </c>
    </row>
    <row r="895" spans="1:15">
      <c r="A895">
        <v>179</v>
      </c>
      <c r="B895">
        <v>2094</v>
      </c>
      <c r="C895" t="s">
        <v>85</v>
      </c>
      <c r="D895" t="s">
        <v>410</v>
      </c>
      <c r="E895" s="257" t="s">
        <v>899</v>
      </c>
      <c r="F895" t="s">
        <v>83</v>
      </c>
      <c r="G895">
        <v>2</v>
      </c>
      <c r="H895">
        <v>791.78399999999999</v>
      </c>
      <c r="I895">
        <v>790.10799999999995</v>
      </c>
      <c r="J895">
        <v>788.404</v>
      </c>
      <c r="K895">
        <v>786.36400000000003</v>
      </c>
      <c r="L895">
        <v>780.01599999999996</v>
      </c>
      <c r="M895" s="258" t="s">
        <v>1182</v>
      </c>
      <c r="N895" s="258" t="s">
        <v>1182</v>
      </c>
      <c r="O895" s="5" t="s">
        <v>2377</v>
      </c>
    </row>
    <row r="896" spans="1:15">
      <c r="A896">
        <v>189</v>
      </c>
      <c r="B896">
        <v>2096</v>
      </c>
      <c r="C896" t="s">
        <v>85</v>
      </c>
      <c r="D896" t="s">
        <v>329</v>
      </c>
      <c r="E896" s="257" t="s">
        <v>311</v>
      </c>
      <c r="F896" t="s">
        <v>83</v>
      </c>
      <c r="G896">
        <v>2</v>
      </c>
      <c r="H896">
        <v>961.37900000000002</v>
      </c>
      <c r="I896">
        <v>960.36099999999999</v>
      </c>
      <c r="J896">
        <v>959.51400000000001</v>
      </c>
      <c r="K896">
        <v>958.45100000000002</v>
      </c>
      <c r="L896">
        <v>953.92399999999998</v>
      </c>
      <c r="M896" s="258" t="s">
        <v>1350</v>
      </c>
      <c r="N896" s="258" t="s">
        <v>1350</v>
      </c>
      <c r="O896" s="5" t="s">
        <v>2378</v>
      </c>
    </row>
    <row r="897" spans="1:15">
      <c r="A897">
        <v>189</v>
      </c>
      <c r="B897">
        <v>2097</v>
      </c>
      <c r="C897" t="s">
        <v>85</v>
      </c>
      <c r="D897" t="s">
        <v>329</v>
      </c>
      <c r="E897" s="257" t="s">
        <v>899</v>
      </c>
      <c r="F897" t="s">
        <v>83</v>
      </c>
      <c r="G897">
        <v>2</v>
      </c>
      <c r="H897">
        <v>960.36099999999999</v>
      </c>
      <c r="I897">
        <v>959.06</v>
      </c>
      <c r="J897">
        <v>958.18299999999999</v>
      </c>
      <c r="K897">
        <v>955.84400000000005</v>
      </c>
      <c r="L897">
        <v>950.99599999999998</v>
      </c>
      <c r="M897" s="258" t="s">
        <v>1350</v>
      </c>
      <c r="N897" s="258" t="s">
        <v>1350</v>
      </c>
      <c r="O897" s="5" t="s">
        <v>2379</v>
      </c>
    </row>
    <row r="898" spans="1:15">
      <c r="A898">
        <v>161</v>
      </c>
      <c r="B898">
        <v>2101</v>
      </c>
      <c r="C898" t="s">
        <v>85</v>
      </c>
      <c r="D898" t="s">
        <v>344</v>
      </c>
      <c r="E898" s="257" t="s">
        <v>311</v>
      </c>
      <c r="F898" t="s">
        <v>83</v>
      </c>
      <c r="G898">
        <v>2</v>
      </c>
      <c r="H898" t="e">
        <v>#VALUE!</v>
      </c>
      <c r="I898" t="e">
        <v>#VALUE!</v>
      </c>
      <c r="J898" t="e">
        <v>#VALUE!</v>
      </c>
      <c r="K898" t="e">
        <v>#VALUE!</v>
      </c>
      <c r="L898" t="e">
        <v>#VALUE!</v>
      </c>
      <c r="M898" s="258" t="s">
        <v>1182</v>
      </c>
      <c r="N898" s="258" t="s">
        <v>1182</v>
      </c>
      <c r="O898" s="5" t="s">
        <v>3567</v>
      </c>
    </row>
    <row r="899" spans="1:15">
      <c r="A899">
        <v>32</v>
      </c>
      <c r="B899">
        <v>2104</v>
      </c>
      <c r="C899" t="s">
        <v>85</v>
      </c>
      <c r="D899" t="s">
        <v>150</v>
      </c>
      <c r="E899" s="257" t="s">
        <v>315</v>
      </c>
      <c r="F899" t="s">
        <v>84</v>
      </c>
      <c r="G899">
        <v>2</v>
      </c>
      <c r="H899">
        <v>585.524</v>
      </c>
      <c r="I899">
        <v>583.75599999999997</v>
      </c>
      <c r="J899">
        <v>583.24</v>
      </c>
      <c r="K899">
        <v>581.73199999999997</v>
      </c>
      <c r="L899">
        <v>580.11400000000003</v>
      </c>
      <c r="M899" s="258" t="s">
        <v>1348</v>
      </c>
      <c r="N899" s="258" t="s">
        <v>1349</v>
      </c>
      <c r="O899" s="5" t="s">
        <v>2380</v>
      </c>
    </row>
    <row r="900" spans="1:15">
      <c r="A900">
        <v>138</v>
      </c>
      <c r="B900">
        <v>2105</v>
      </c>
      <c r="C900" t="s">
        <v>85</v>
      </c>
      <c r="D900" t="s">
        <v>308</v>
      </c>
      <c r="E900" s="257" t="s">
        <v>315</v>
      </c>
      <c r="F900" t="s">
        <v>84</v>
      </c>
      <c r="G900">
        <v>2</v>
      </c>
      <c r="H900">
        <v>96.956000000000003</v>
      </c>
      <c r="I900">
        <v>96.786000000000001</v>
      </c>
      <c r="J900">
        <v>96.531999999999996</v>
      </c>
      <c r="K900">
        <v>96.414000000000001</v>
      </c>
      <c r="L900">
        <v>96.037000000000006</v>
      </c>
      <c r="M900" s="258" t="s">
        <v>1182</v>
      </c>
      <c r="N900" s="258" t="s">
        <v>1182</v>
      </c>
      <c r="O900" s="5" t="s">
        <v>2381</v>
      </c>
    </row>
    <row r="901" spans="1:15">
      <c r="A901">
        <v>147</v>
      </c>
      <c r="B901">
        <v>2108</v>
      </c>
      <c r="C901" t="s">
        <v>85</v>
      </c>
      <c r="D901" t="s">
        <v>317</v>
      </c>
      <c r="E901" s="257" t="s">
        <v>315</v>
      </c>
      <c r="F901" t="s">
        <v>84</v>
      </c>
      <c r="G901">
        <v>5</v>
      </c>
      <c r="H901">
        <v>986.72</v>
      </c>
      <c r="I901">
        <v>984.55399999999997</v>
      </c>
      <c r="J901">
        <v>981.94200000000001</v>
      </c>
      <c r="K901">
        <v>980.16099999999994</v>
      </c>
      <c r="L901">
        <v>976.32500000000005</v>
      </c>
      <c r="M901" s="258" t="s">
        <v>1182</v>
      </c>
      <c r="N901" s="258" t="s">
        <v>1182</v>
      </c>
      <c r="O901" s="5" t="s">
        <v>2382</v>
      </c>
    </row>
    <row r="902" spans="1:15">
      <c r="A902">
        <v>147</v>
      </c>
      <c r="B902">
        <v>2109</v>
      </c>
      <c r="C902" t="s">
        <v>85</v>
      </c>
      <c r="D902" t="s">
        <v>317</v>
      </c>
      <c r="E902" s="257" t="s">
        <v>901</v>
      </c>
      <c r="F902" t="s">
        <v>84</v>
      </c>
      <c r="G902">
        <v>6</v>
      </c>
      <c r="H902">
        <v>984.05399999999997</v>
      </c>
      <c r="I902">
        <v>981.94200000000001</v>
      </c>
      <c r="J902">
        <v>980.53599999999994</v>
      </c>
      <c r="K902">
        <v>973.81799999999998</v>
      </c>
      <c r="L902">
        <v>961.03</v>
      </c>
      <c r="M902" s="258" t="s">
        <v>1182</v>
      </c>
      <c r="N902" s="258" t="s">
        <v>1182</v>
      </c>
      <c r="O902" s="5" t="s">
        <v>2383</v>
      </c>
    </row>
    <row r="903" spans="1:15">
      <c r="A903">
        <v>157</v>
      </c>
      <c r="B903">
        <v>2113</v>
      </c>
      <c r="C903" t="s">
        <v>85</v>
      </c>
      <c r="D903" t="s">
        <v>322</v>
      </c>
      <c r="E903" s="257" t="s">
        <v>320</v>
      </c>
      <c r="F903" t="s">
        <v>83</v>
      </c>
      <c r="G903">
        <v>10</v>
      </c>
      <c r="H903">
        <v>993.03300000000002</v>
      </c>
      <c r="I903">
        <v>991.12800000000004</v>
      </c>
      <c r="J903">
        <v>987.52499999999998</v>
      </c>
      <c r="K903">
        <v>984.07299999999998</v>
      </c>
      <c r="L903">
        <v>975.94799999999998</v>
      </c>
      <c r="M903" s="258" t="s">
        <v>1182</v>
      </c>
      <c r="N903" s="258" t="s">
        <v>1182</v>
      </c>
      <c r="O903" s="5" t="s">
        <v>2384</v>
      </c>
    </row>
    <row r="904" spans="1:15">
      <c r="A904">
        <v>197</v>
      </c>
      <c r="B904">
        <v>2116</v>
      </c>
      <c r="C904" t="s">
        <v>85</v>
      </c>
      <c r="D904" t="s">
        <v>324</v>
      </c>
      <c r="E904" s="257" t="s">
        <v>1416</v>
      </c>
      <c r="F904" t="s">
        <v>83</v>
      </c>
      <c r="G904">
        <v>13</v>
      </c>
      <c r="H904">
        <v>739.577</v>
      </c>
      <c r="I904">
        <v>739.17</v>
      </c>
      <c r="J904">
        <v>738.34699999999998</v>
      </c>
      <c r="K904">
        <v>736.1</v>
      </c>
      <c r="L904">
        <v>734.37300000000005</v>
      </c>
      <c r="M904" s="258" t="s">
        <v>1348</v>
      </c>
      <c r="N904" s="258" t="s">
        <v>1348</v>
      </c>
      <c r="O904" s="5" t="s">
        <v>2385</v>
      </c>
    </row>
    <row r="905" spans="1:15">
      <c r="A905">
        <v>46</v>
      </c>
      <c r="B905">
        <v>2124</v>
      </c>
      <c r="C905" t="s">
        <v>85</v>
      </c>
      <c r="D905" t="s">
        <v>333</v>
      </c>
      <c r="E905" s="257" t="s">
        <v>325</v>
      </c>
      <c r="F905" t="s">
        <v>84</v>
      </c>
      <c r="G905">
        <v>21</v>
      </c>
      <c r="H905">
        <v>698.90800000000002</v>
      </c>
      <c r="I905">
        <v>697.94100000000003</v>
      </c>
      <c r="J905">
        <v>695.85799999999995</v>
      </c>
      <c r="K905">
        <v>694.88199999999995</v>
      </c>
      <c r="L905">
        <v>693.58</v>
      </c>
      <c r="M905" s="258" t="s">
        <v>1348</v>
      </c>
      <c r="N905" s="258" t="s">
        <v>1349</v>
      </c>
      <c r="O905" s="5" t="s">
        <v>2386</v>
      </c>
    </row>
    <row r="906" spans="1:15">
      <c r="A906">
        <v>185</v>
      </c>
      <c r="B906">
        <v>2125</v>
      </c>
      <c r="C906" t="s">
        <v>85</v>
      </c>
      <c r="D906" t="s">
        <v>310</v>
      </c>
      <c r="E906" s="257" t="s">
        <v>325</v>
      </c>
      <c r="F906" t="s">
        <v>83</v>
      </c>
      <c r="G906">
        <v>22</v>
      </c>
      <c r="H906">
        <v>502.78300000000002</v>
      </c>
      <c r="I906">
        <v>501.65</v>
      </c>
      <c r="J906">
        <v>500.74200000000002</v>
      </c>
      <c r="K906">
        <v>499.52199999999999</v>
      </c>
      <c r="L906">
        <v>498.00700000000001</v>
      </c>
      <c r="M906" s="258" t="s">
        <v>1182</v>
      </c>
      <c r="N906" s="258" t="s">
        <v>1182</v>
      </c>
      <c r="O906" s="5" t="s">
        <v>2387</v>
      </c>
    </row>
    <row r="907" spans="1:15">
      <c r="A907">
        <v>190</v>
      </c>
      <c r="B907">
        <v>2127</v>
      </c>
      <c r="C907" t="s">
        <v>85</v>
      </c>
      <c r="D907" t="s">
        <v>329</v>
      </c>
      <c r="E907" s="257" t="s">
        <v>325</v>
      </c>
      <c r="F907" t="s">
        <v>83</v>
      </c>
      <c r="G907">
        <v>24</v>
      </c>
      <c r="H907">
        <v>962.22799999999995</v>
      </c>
      <c r="I907">
        <v>960.36099999999999</v>
      </c>
      <c r="J907">
        <v>959.06</v>
      </c>
      <c r="K907">
        <v>957.81500000000005</v>
      </c>
      <c r="L907">
        <v>953.24199999999996</v>
      </c>
      <c r="M907" s="258" t="s">
        <v>1350</v>
      </c>
      <c r="N907" s="258" t="s">
        <v>1350</v>
      </c>
      <c r="O907" s="5" t="s">
        <v>2388</v>
      </c>
    </row>
    <row r="908" spans="1:15">
      <c r="A908">
        <v>223</v>
      </c>
      <c r="B908">
        <v>2131</v>
      </c>
      <c r="C908" t="s">
        <v>85</v>
      </c>
      <c r="D908" t="s">
        <v>332</v>
      </c>
      <c r="E908" s="257" t="s">
        <v>325</v>
      </c>
      <c r="F908" t="s">
        <v>83</v>
      </c>
      <c r="G908">
        <v>28</v>
      </c>
      <c r="H908">
        <v>199.322</v>
      </c>
      <c r="I908">
        <v>198.87799999999999</v>
      </c>
      <c r="J908">
        <v>197.96299999999999</v>
      </c>
      <c r="K908">
        <v>197.61</v>
      </c>
      <c r="L908">
        <v>197.08</v>
      </c>
      <c r="M908" s="258" t="s">
        <v>1348</v>
      </c>
      <c r="N908" s="258" t="s">
        <v>1348</v>
      </c>
      <c r="O908" s="5" t="s">
        <v>2389</v>
      </c>
    </row>
    <row r="909" spans="1:15">
      <c r="A909">
        <v>223</v>
      </c>
      <c r="B909">
        <v>2132</v>
      </c>
      <c r="C909" t="s">
        <v>85</v>
      </c>
      <c r="D909" t="s">
        <v>332</v>
      </c>
      <c r="E909" s="257" t="s">
        <v>1417</v>
      </c>
      <c r="F909" t="s">
        <v>83</v>
      </c>
      <c r="G909">
        <v>29</v>
      </c>
      <c r="H909">
        <v>197.67500000000001</v>
      </c>
      <c r="I909">
        <v>197.483</v>
      </c>
      <c r="J909">
        <v>197.30799999999999</v>
      </c>
      <c r="K909">
        <v>196.45500000000001</v>
      </c>
      <c r="L909">
        <v>195.00800000000001</v>
      </c>
      <c r="M909" s="258" t="s">
        <v>1348</v>
      </c>
      <c r="N909" s="258" t="s">
        <v>1348</v>
      </c>
      <c r="O909" s="5" t="s">
        <v>2390</v>
      </c>
    </row>
    <row r="910" spans="1:15">
      <c r="A910">
        <v>229</v>
      </c>
      <c r="B910">
        <v>2133</v>
      </c>
      <c r="C910" t="s">
        <v>85</v>
      </c>
      <c r="D910" t="s">
        <v>330</v>
      </c>
      <c r="E910" s="257" t="s">
        <v>325</v>
      </c>
      <c r="F910" t="s">
        <v>83</v>
      </c>
      <c r="G910">
        <v>30</v>
      </c>
      <c r="H910">
        <v>991.13800000000003</v>
      </c>
      <c r="I910">
        <v>990.86699999999996</v>
      </c>
      <c r="J910">
        <v>990.15800000000002</v>
      </c>
      <c r="K910">
        <v>989.82899999999995</v>
      </c>
      <c r="L910">
        <v>989.45100000000002</v>
      </c>
      <c r="M910" s="258" t="s">
        <v>1350</v>
      </c>
      <c r="N910" s="258" t="s">
        <v>1350</v>
      </c>
      <c r="O910" s="5" t="s">
        <v>2391</v>
      </c>
    </row>
    <row r="911" spans="1:15">
      <c r="A911">
        <v>241</v>
      </c>
      <c r="B911">
        <v>2134</v>
      </c>
      <c r="C911" t="s">
        <v>85</v>
      </c>
      <c r="D911" t="s">
        <v>632</v>
      </c>
      <c r="E911" s="257" t="s">
        <v>356</v>
      </c>
      <c r="F911" t="s">
        <v>84</v>
      </c>
      <c r="G911">
        <v>31</v>
      </c>
      <c r="H911">
        <v>369.96499999999997</v>
      </c>
      <c r="I911">
        <v>366.30500000000001</v>
      </c>
      <c r="J911">
        <v>362.44</v>
      </c>
      <c r="K911">
        <v>358.43</v>
      </c>
      <c r="L911">
        <v>353.8</v>
      </c>
      <c r="M911" s="258" t="s">
        <v>1182</v>
      </c>
      <c r="N911" s="258" t="s">
        <v>1182</v>
      </c>
      <c r="O911" s="5" t="s">
        <v>2392</v>
      </c>
    </row>
    <row r="912" spans="1:15">
      <c r="A912">
        <v>87</v>
      </c>
      <c r="B912">
        <v>2135</v>
      </c>
      <c r="C912" t="s">
        <v>85</v>
      </c>
      <c r="D912" t="s">
        <v>341</v>
      </c>
      <c r="E912" s="257" t="s">
        <v>1106</v>
      </c>
      <c r="F912" t="s">
        <v>84</v>
      </c>
      <c r="G912">
        <v>32</v>
      </c>
      <c r="H912">
        <v>937.351</v>
      </c>
      <c r="I912">
        <v>935.85900000000004</v>
      </c>
      <c r="J912">
        <v>932.346</v>
      </c>
      <c r="K912">
        <v>928.40099999999995</v>
      </c>
      <c r="L912">
        <v>924.16200000000003</v>
      </c>
      <c r="M912" s="258" t="s">
        <v>1350</v>
      </c>
      <c r="N912" s="258" t="s">
        <v>1351</v>
      </c>
      <c r="O912" s="5" t="s">
        <v>2393</v>
      </c>
    </row>
    <row r="913" spans="1:15">
      <c r="A913">
        <v>2</v>
      </c>
      <c r="B913">
        <v>9</v>
      </c>
      <c r="C913" t="s">
        <v>129</v>
      </c>
      <c r="D913" t="s">
        <v>309</v>
      </c>
      <c r="E913" s="257" t="s">
        <v>644</v>
      </c>
      <c r="F913" t="s">
        <v>83</v>
      </c>
      <c r="G913">
        <v>1</v>
      </c>
      <c r="H913">
        <v>407.92</v>
      </c>
      <c r="I913">
        <v>407.4</v>
      </c>
      <c r="J913">
        <v>406.08</v>
      </c>
      <c r="K913">
        <v>401.64</v>
      </c>
      <c r="L913">
        <v>398.65</v>
      </c>
      <c r="M913" s="258" t="s">
        <v>1348</v>
      </c>
      <c r="N913" s="258" t="s">
        <v>1348</v>
      </c>
      <c r="O913" s="5" t="s">
        <v>2394</v>
      </c>
    </row>
    <row r="914" spans="1:15">
      <c r="A914">
        <v>1</v>
      </c>
      <c r="B914">
        <v>2</v>
      </c>
      <c r="C914" t="s">
        <v>129</v>
      </c>
      <c r="D914" t="s">
        <v>309</v>
      </c>
      <c r="E914" s="257" t="s">
        <v>639</v>
      </c>
      <c r="F914" t="s">
        <v>83</v>
      </c>
      <c r="G914">
        <v>1</v>
      </c>
      <c r="H914">
        <v>406.48</v>
      </c>
      <c r="I914">
        <v>405.46</v>
      </c>
      <c r="J914">
        <v>404.27</v>
      </c>
      <c r="K914">
        <v>403.25</v>
      </c>
      <c r="L914">
        <v>398.28</v>
      </c>
      <c r="M914" s="258" t="s">
        <v>1348</v>
      </c>
      <c r="N914" s="258" t="s">
        <v>1348</v>
      </c>
      <c r="O914" s="5" t="s">
        <v>2395</v>
      </c>
    </row>
    <row r="915" spans="1:15">
      <c r="A915">
        <v>2</v>
      </c>
      <c r="B915">
        <v>1</v>
      </c>
      <c r="C915" t="s">
        <v>129</v>
      </c>
      <c r="D915" t="s">
        <v>309</v>
      </c>
      <c r="E915" s="257" t="s">
        <v>365</v>
      </c>
      <c r="F915" t="s">
        <v>83</v>
      </c>
      <c r="G915">
        <v>1</v>
      </c>
      <c r="H915">
        <v>407.66</v>
      </c>
      <c r="I915">
        <v>405.88</v>
      </c>
      <c r="J915">
        <v>403.46</v>
      </c>
      <c r="K915">
        <v>400.96</v>
      </c>
      <c r="L915">
        <v>396.34</v>
      </c>
      <c r="M915" s="258" t="s">
        <v>1348</v>
      </c>
      <c r="N915" s="258" t="s">
        <v>1348</v>
      </c>
      <c r="O915" s="5" t="s">
        <v>2396</v>
      </c>
    </row>
    <row r="916" spans="1:15">
      <c r="A916">
        <v>2</v>
      </c>
      <c r="B916">
        <v>15</v>
      </c>
      <c r="C916" t="s">
        <v>129</v>
      </c>
      <c r="D916" t="s">
        <v>309</v>
      </c>
      <c r="E916" s="257" t="s">
        <v>71</v>
      </c>
      <c r="F916" t="s">
        <v>83</v>
      </c>
      <c r="G916">
        <v>1</v>
      </c>
      <c r="H916">
        <v>404.44</v>
      </c>
      <c r="I916">
        <v>403.25</v>
      </c>
      <c r="J916">
        <v>402.09</v>
      </c>
      <c r="K916">
        <v>398.86</v>
      </c>
      <c r="L916">
        <v>397.22</v>
      </c>
      <c r="M916" s="258" t="s">
        <v>1348</v>
      </c>
      <c r="N916" s="258" t="s">
        <v>1348</v>
      </c>
      <c r="O916" s="5" t="s">
        <v>2397</v>
      </c>
    </row>
    <row r="917" spans="1:15">
      <c r="A917">
        <v>2</v>
      </c>
      <c r="B917">
        <v>6</v>
      </c>
      <c r="C917" t="s">
        <v>129</v>
      </c>
      <c r="D917" t="s">
        <v>309</v>
      </c>
      <c r="E917" s="257" t="s">
        <v>364</v>
      </c>
      <c r="F917" t="s">
        <v>83</v>
      </c>
      <c r="G917">
        <v>1</v>
      </c>
      <c r="H917">
        <v>402.09</v>
      </c>
      <c r="I917">
        <v>401.44</v>
      </c>
      <c r="J917">
        <v>401.17</v>
      </c>
      <c r="K917">
        <v>397.6</v>
      </c>
      <c r="L917">
        <v>394.61</v>
      </c>
      <c r="M917" s="258" t="s">
        <v>1348</v>
      </c>
      <c r="N917" s="258" t="s">
        <v>1348</v>
      </c>
      <c r="O917" s="5" t="s">
        <v>2398</v>
      </c>
    </row>
    <row r="918" spans="1:15">
      <c r="A918">
        <v>2</v>
      </c>
      <c r="B918">
        <v>5</v>
      </c>
      <c r="C918" t="s">
        <v>129</v>
      </c>
      <c r="D918" t="s">
        <v>309</v>
      </c>
      <c r="E918" s="257" t="s">
        <v>641</v>
      </c>
      <c r="F918" t="s">
        <v>83</v>
      </c>
      <c r="G918">
        <v>1</v>
      </c>
      <c r="H918">
        <v>403.46</v>
      </c>
      <c r="I918">
        <v>402.36</v>
      </c>
      <c r="J918">
        <v>400.96</v>
      </c>
      <c r="K918">
        <v>398.28</v>
      </c>
      <c r="L918">
        <v>396.07</v>
      </c>
      <c r="M918" s="258" t="s">
        <v>1348</v>
      </c>
      <c r="N918" s="258" t="s">
        <v>1348</v>
      </c>
      <c r="O918" s="5" t="s">
        <v>2399</v>
      </c>
    </row>
    <row r="919" spans="1:15">
      <c r="A919">
        <v>1</v>
      </c>
      <c r="B919">
        <v>4</v>
      </c>
      <c r="C919" t="s">
        <v>129</v>
      </c>
      <c r="D919" t="s">
        <v>309</v>
      </c>
      <c r="E919" s="257" t="s">
        <v>493</v>
      </c>
      <c r="F919" t="s">
        <v>83</v>
      </c>
      <c r="G919">
        <v>1</v>
      </c>
      <c r="H919">
        <v>402.36</v>
      </c>
      <c r="I919">
        <v>401.44</v>
      </c>
      <c r="J919">
        <v>400.5</v>
      </c>
      <c r="K919">
        <v>398.28</v>
      </c>
      <c r="L919">
        <v>395.74</v>
      </c>
      <c r="M919" s="258" t="s">
        <v>1348</v>
      </c>
      <c r="N919" s="258" t="s">
        <v>1348</v>
      </c>
      <c r="O919" s="5" t="s">
        <v>2400</v>
      </c>
    </row>
    <row r="920" spans="1:15">
      <c r="A920">
        <v>1</v>
      </c>
      <c r="B920">
        <v>10</v>
      </c>
      <c r="C920" t="s">
        <v>129</v>
      </c>
      <c r="D920" t="s">
        <v>309</v>
      </c>
      <c r="E920" s="257" t="s">
        <v>68</v>
      </c>
      <c r="F920" t="s">
        <v>83</v>
      </c>
      <c r="G920">
        <v>1</v>
      </c>
      <c r="H920">
        <v>401.64</v>
      </c>
      <c r="I920">
        <v>400.96</v>
      </c>
      <c r="J920">
        <v>400.24</v>
      </c>
      <c r="K920">
        <v>396.95</v>
      </c>
      <c r="L920">
        <v>395.74</v>
      </c>
      <c r="M920" s="258" t="s">
        <v>1348</v>
      </c>
      <c r="N920" s="258" t="s">
        <v>1348</v>
      </c>
      <c r="O920" s="5" t="s">
        <v>2401</v>
      </c>
    </row>
    <row r="921" spans="1:15">
      <c r="A921">
        <v>2</v>
      </c>
      <c r="B921">
        <v>25</v>
      </c>
      <c r="C921" t="s">
        <v>129</v>
      </c>
      <c r="D921" t="s">
        <v>309</v>
      </c>
      <c r="E921" s="257" t="s">
        <v>141</v>
      </c>
      <c r="F921" t="s">
        <v>83</v>
      </c>
      <c r="G921">
        <v>1</v>
      </c>
      <c r="H921">
        <v>401.25</v>
      </c>
      <c r="I921">
        <v>400.5</v>
      </c>
      <c r="J921">
        <v>398.48</v>
      </c>
      <c r="K921">
        <v>397.12</v>
      </c>
      <c r="L921">
        <v>396.34</v>
      </c>
      <c r="M921" s="258" t="s">
        <v>1348</v>
      </c>
      <c r="N921" s="258" t="s">
        <v>1348</v>
      </c>
      <c r="O921" s="5" t="s">
        <v>2402</v>
      </c>
    </row>
    <row r="922" spans="1:15">
      <c r="A922">
        <v>2</v>
      </c>
      <c r="B922">
        <v>33</v>
      </c>
      <c r="C922" t="s">
        <v>129</v>
      </c>
      <c r="D922" t="s">
        <v>309</v>
      </c>
      <c r="E922" s="257" t="s">
        <v>652</v>
      </c>
      <c r="F922" t="s">
        <v>83</v>
      </c>
      <c r="G922">
        <v>1</v>
      </c>
      <c r="H922">
        <v>401.64</v>
      </c>
      <c r="I922">
        <v>400.96</v>
      </c>
      <c r="J922">
        <v>398.48</v>
      </c>
      <c r="K922">
        <v>397.12</v>
      </c>
      <c r="L922">
        <v>395.53</v>
      </c>
      <c r="M922" s="258" t="s">
        <v>1348</v>
      </c>
      <c r="N922" s="258" t="s">
        <v>1348</v>
      </c>
      <c r="O922" s="5" t="s">
        <v>2403</v>
      </c>
    </row>
    <row r="923" spans="1:15">
      <c r="A923">
        <v>2</v>
      </c>
      <c r="B923">
        <v>11</v>
      </c>
      <c r="C923" t="s">
        <v>129</v>
      </c>
      <c r="D923" t="s">
        <v>309</v>
      </c>
      <c r="E923" s="257" t="s">
        <v>645</v>
      </c>
      <c r="F923" t="s">
        <v>83</v>
      </c>
      <c r="G923">
        <v>1</v>
      </c>
      <c r="H923">
        <v>402.09</v>
      </c>
      <c r="I923">
        <v>400.96</v>
      </c>
      <c r="J923">
        <v>398.28</v>
      </c>
      <c r="K923">
        <v>397.05</v>
      </c>
      <c r="L923">
        <v>394.32</v>
      </c>
      <c r="M923" s="258" t="s">
        <v>1348</v>
      </c>
      <c r="N923" s="258" t="s">
        <v>1348</v>
      </c>
      <c r="O923" s="5" t="s">
        <v>2404</v>
      </c>
    </row>
    <row r="924" spans="1:15">
      <c r="A924">
        <v>1</v>
      </c>
      <c r="B924">
        <v>19</v>
      </c>
      <c r="C924" t="s">
        <v>129</v>
      </c>
      <c r="D924" t="s">
        <v>309</v>
      </c>
      <c r="E924" s="257" t="s">
        <v>73</v>
      </c>
      <c r="F924" t="s">
        <v>83</v>
      </c>
      <c r="G924">
        <v>1</v>
      </c>
      <c r="H924">
        <v>401.25</v>
      </c>
      <c r="I924">
        <v>400.24</v>
      </c>
      <c r="J924">
        <v>398.28</v>
      </c>
      <c r="K924">
        <v>396.44</v>
      </c>
      <c r="L924">
        <v>395.74</v>
      </c>
      <c r="M924" s="258" t="s">
        <v>1348</v>
      </c>
      <c r="N924" s="258" t="s">
        <v>1348</v>
      </c>
      <c r="O924" s="5" t="s">
        <v>2405</v>
      </c>
    </row>
    <row r="925" spans="1:15">
      <c r="A925">
        <v>1</v>
      </c>
      <c r="B925">
        <v>3</v>
      </c>
      <c r="C925" t="s">
        <v>129</v>
      </c>
      <c r="D925" t="s">
        <v>309</v>
      </c>
      <c r="E925" s="257" t="s">
        <v>640</v>
      </c>
      <c r="F925" t="s">
        <v>83</v>
      </c>
      <c r="G925">
        <v>1</v>
      </c>
      <c r="H925">
        <v>400.96</v>
      </c>
      <c r="I925">
        <v>400.06</v>
      </c>
      <c r="J925">
        <v>398.03</v>
      </c>
      <c r="K925">
        <v>397.12</v>
      </c>
      <c r="L925">
        <v>395.82</v>
      </c>
      <c r="M925" s="258" t="s">
        <v>1348</v>
      </c>
      <c r="N925" s="258" t="s">
        <v>1348</v>
      </c>
      <c r="O925" s="5" t="s">
        <v>2406</v>
      </c>
    </row>
    <row r="926" spans="1:15">
      <c r="A926">
        <v>1</v>
      </c>
      <c r="B926">
        <v>17</v>
      </c>
      <c r="C926" t="s">
        <v>129</v>
      </c>
      <c r="D926" t="s">
        <v>309</v>
      </c>
      <c r="E926" s="257" t="s">
        <v>72</v>
      </c>
      <c r="F926" t="s">
        <v>83</v>
      </c>
      <c r="G926">
        <v>1</v>
      </c>
      <c r="H926">
        <v>398.65</v>
      </c>
      <c r="I926">
        <v>398.48</v>
      </c>
      <c r="J926">
        <v>398.03</v>
      </c>
      <c r="K926">
        <v>397.22</v>
      </c>
      <c r="L926">
        <v>395.74</v>
      </c>
      <c r="M926" s="258" t="s">
        <v>1348</v>
      </c>
      <c r="N926" s="258" t="s">
        <v>1348</v>
      </c>
      <c r="O926" s="5" t="s">
        <v>2407</v>
      </c>
    </row>
    <row r="927" spans="1:15">
      <c r="A927">
        <v>2</v>
      </c>
      <c r="B927">
        <v>7</v>
      </c>
      <c r="C927" t="s">
        <v>129</v>
      </c>
      <c r="D927" t="s">
        <v>309</v>
      </c>
      <c r="E927" s="257" t="s">
        <v>642</v>
      </c>
      <c r="F927" t="s">
        <v>83</v>
      </c>
      <c r="G927">
        <v>1</v>
      </c>
      <c r="H927">
        <v>401.17</v>
      </c>
      <c r="I927">
        <v>400.5</v>
      </c>
      <c r="J927">
        <v>397.85</v>
      </c>
      <c r="K927">
        <v>397.05</v>
      </c>
      <c r="L927">
        <v>395.74</v>
      </c>
      <c r="M927" s="258" t="s">
        <v>1348</v>
      </c>
      <c r="N927" s="258" t="s">
        <v>1348</v>
      </c>
      <c r="O927" s="5" t="s">
        <v>2408</v>
      </c>
    </row>
    <row r="928" spans="1:15">
      <c r="A928">
        <v>2</v>
      </c>
      <c r="B928">
        <v>8</v>
      </c>
      <c r="C928" t="s">
        <v>129</v>
      </c>
      <c r="D928" t="s">
        <v>309</v>
      </c>
      <c r="E928" s="257" t="s">
        <v>643</v>
      </c>
      <c r="F928" t="s">
        <v>83</v>
      </c>
      <c r="G928">
        <v>1</v>
      </c>
      <c r="H928">
        <v>398.28</v>
      </c>
      <c r="I928">
        <v>398.03</v>
      </c>
      <c r="J928">
        <v>397.7</v>
      </c>
      <c r="K928">
        <v>396.62</v>
      </c>
      <c r="L928">
        <v>393.45</v>
      </c>
      <c r="M928" s="258" t="s">
        <v>1348</v>
      </c>
      <c r="N928" s="258" t="s">
        <v>1348</v>
      </c>
      <c r="O928" s="5" t="s">
        <v>2409</v>
      </c>
    </row>
    <row r="929" spans="1:15">
      <c r="A929">
        <v>1</v>
      </c>
      <c r="B929">
        <v>12</v>
      </c>
      <c r="C929" t="s">
        <v>129</v>
      </c>
      <c r="D929" t="s">
        <v>309</v>
      </c>
      <c r="E929" s="257" t="s">
        <v>851</v>
      </c>
      <c r="F929" t="s">
        <v>83</v>
      </c>
      <c r="G929">
        <v>1</v>
      </c>
      <c r="H929">
        <v>400.43</v>
      </c>
      <c r="I929">
        <v>398.48</v>
      </c>
      <c r="J929">
        <v>397.7</v>
      </c>
      <c r="K929">
        <v>397.05</v>
      </c>
      <c r="L929">
        <v>394.5</v>
      </c>
      <c r="M929" s="258" t="s">
        <v>1348</v>
      </c>
      <c r="N929" s="258" t="s">
        <v>1348</v>
      </c>
      <c r="O929" s="5" t="s">
        <v>2410</v>
      </c>
    </row>
    <row r="930" spans="1:15">
      <c r="A930">
        <v>2</v>
      </c>
      <c r="B930">
        <v>13</v>
      </c>
      <c r="C930" t="s">
        <v>129</v>
      </c>
      <c r="D930" t="s">
        <v>309</v>
      </c>
      <c r="E930" s="257" t="s">
        <v>69</v>
      </c>
      <c r="F930" t="s">
        <v>83</v>
      </c>
      <c r="G930">
        <v>1</v>
      </c>
      <c r="H930">
        <v>398.28</v>
      </c>
      <c r="I930">
        <v>398.03</v>
      </c>
      <c r="J930">
        <v>397.6</v>
      </c>
      <c r="K930">
        <v>396.62</v>
      </c>
      <c r="L930">
        <v>394.92</v>
      </c>
      <c r="M930" s="258" t="s">
        <v>1348</v>
      </c>
      <c r="N930" s="258" t="s">
        <v>1348</v>
      </c>
      <c r="O930" s="5" t="s">
        <v>2411</v>
      </c>
    </row>
    <row r="931" spans="1:15">
      <c r="A931">
        <v>1</v>
      </c>
      <c r="B931">
        <v>22</v>
      </c>
      <c r="C931" t="s">
        <v>129</v>
      </c>
      <c r="D931" t="s">
        <v>309</v>
      </c>
      <c r="E931" s="257" t="s">
        <v>1061</v>
      </c>
      <c r="F931" t="s">
        <v>83</v>
      </c>
      <c r="G931">
        <v>1</v>
      </c>
      <c r="H931">
        <v>398.28</v>
      </c>
      <c r="I931">
        <v>397.85</v>
      </c>
      <c r="J931">
        <v>397.6</v>
      </c>
      <c r="K931">
        <v>396.62</v>
      </c>
      <c r="L931">
        <v>394.08</v>
      </c>
      <c r="M931" s="258" t="s">
        <v>1348</v>
      </c>
      <c r="N931" s="258" t="s">
        <v>1348</v>
      </c>
      <c r="O931" s="5" t="s">
        <v>2412</v>
      </c>
    </row>
    <row r="932" spans="1:15">
      <c r="A932">
        <v>2</v>
      </c>
      <c r="B932">
        <v>16</v>
      </c>
      <c r="C932" t="s">
        <v>129</v>
      </c>
      <c r="D932" t="s">
        <v>309</v>
      </c>
      <c r="E932" s="257" t="s">
        <v>647</v>
      </c>
      <c r="F932" t="s">
        <v>83</v>
      </c>
      <c r="G932">
        <v>1</v>
      </c>
      <c r="H932">
        <v>398.03</v>
      </c>
      <c r="I932">
        <v>397.85</v>
      </c>
      <c r="J932">
        <v>397.49</v>
      </c>
      <c r="K932">
        <v>396.17</v>
      </c>
      <c r="L932">
        <v>393.45</v>
      </c>
      <c r="M932" s="258" t="s">
        <v>1348</v>
      </c>
      <c r="N932" s="258" t="s">
        <v>1348</v>
      </c>
      <c r="O932" s="5" t="s">
        <v>2413</v>
      </c>
    </row>
    <row r="933" spans="1:15">
      <c r="A933">
        <v>2</v>
      </c>
      <c r="B933">
        <v>28</v>
      </c>
      <c r="C933" t="s">
        <v>129</v>
      </c>
      <c r="D933" t="s">
        <v>309</v>
      </c>
      <c r="E933" s="257" t="s">
        <v>1420</v>
      </c>
      <c r="F933" t="s">
        <v>83</v>
      </c>
      <c r="G933">
        <v>1</v>
      </c>
      <c r="H933">
        <v>398.28</v>
      </c>
      <c r="I933">
        <v>397.85</v>
      </c>
      <c r="J933">
        <v>397.49</v>
      </c>
      <c r="K933">
        <v>395.74</v>
      </c>
      <c r="L933">
        <v>393.45</v>
      </c>
      <c r="M933" s="258" t="s">
        <v>1348</v>
      </c>
      <c r="N933" s="258" t="s">
        <v>1348</v>
      </c>
      <c r="O933" s="5" t="s">
        <v>2414</v>
      </c>
    </row>
    <row r="934" spans="1:15">
      <c r="A934">
        <v>2</v>
      </c>
      <c r="B934">
        <v>24</v>
      </c>
      <c r="C934" t="s">
        <v>129</v>
      </c>
      <c r="D934" t="s">
        <v>309</v>
      </c>
      <c r="E934" s="257" t="s">
        <v>18503</v>
      </c>
      <c r="F934" t="s">
        <v>83</v>
      </c>
      <c r="G934">
        <v>1</v>
      </c>
      <c r="H934">
        <v>400.24</v>
      </c>
      <c r="I934">
        <v>398.28</v>
      </c>
      <c r="J934">
        <v>397.22</v>
      </c>
      <c r="K934">
        <v>396.34</v>
      </c>
      <c r="L934">
        <v>395.1</v>
      </c>
      <c r="M934" s="258" t="s">
        <v>1348</v>
      </c>
      <c r="N934" s="258" t="s">
        <v>1348</v>
      </c>
      <c r="O934" s="5" t="s">
        <v>2415</v>
      </c>
    </row>
    <row r="935" spans="1:15">
      <c r="A935">
        <v>2</v>
      </c>
      <c r="B935">
        <v>14</v>
      </c>
      <c r="C935" t="s">
        <v>129</v>
      </c>
      <c r="D935" t="s">
        <v>309</v>
      </c>
      <c r="E935" s="257" t="s">
        <v>646</v>
      </c>
      <c r="F935" t="s">
        <v>83</v>
      </c>
      <c r="G935">
        <v>1</v>
      </c>
      <c r="H935">
        <v>397.7</v>
      </c>
      <c r="I935">
        <v>397.41</v>
      </c>
      <c r="J935">
        <v>397.05</v>
      </c>
      <c r="K935">
        <v>396.17</v>
      </c>
      <c r="L935">
        <v>393.99</v>
      </c>
      <c r="M935" s="258" t="s">
        <v>1348</v>
      </c>
      <c r="N935" s="258" t="s">
        <v>1348</v>
      </c>
      <c r="O935" s="5" t="s">
        <v>2416</v>
      </c>
    </row>
    <row r="936" spans="1:15">
      <c r="A936">
        <v>2</v>
      </c>
      <c r="B936">
        <v>20</v>
      </c>
      <c r="C936" t="s">
        <v>129</v>
      </c>
      <c r="D936" t="s">
        <v>309</v>
      </c>
      <c r="E936" s="257" t="s">
        <v>384</v>
      </c>
      <c r="F936" t="s">
        <v>83</v>
      </c>
      <c r="G936">
        <v>1</v>
      </c>
      <c r="H936">
        <v>398.03</v>
      </c>
      <c r="I936">
        <v>397.49</v>
      </c>
      <c r="J936">
        <v>397.05</v>
      </c>
      <c r="K936">
        <v>396.17</v>
      </c>
      <c r="L936">
        <v>395.74</v>
      </c>
      <c r="M936" s="258" t="s">
        <v>1348</v>
      </c>
      <c r="N936" s="258" t="s">
        <v>1348</v>
      </c>
      <c r="O936" s="5" t="s">
        <v>2417</v>
      </c>
    </row>
    <row r="937" spans="1:15">
      <c r="A937">
        <v>1</v>
      </c>
      <c r="B937">
        <v>21</v>
      </c>
      <c r="C937" t="s">
        <v>129</v>
      </c>
      <c r="D937" t="s">
        <v>309</v>
      </c>
      <c r="E937" s="257" t="s">
        <v>1419</v>
      </c>
      <c r="F937" t="s">
        <v>83</v>
      </c>
      <c r="G937">
        <v>1</v>
      </c>
      <c r="H937">
        <v>397.7</v>
      </c>
      <c r="I937">
        <v>397.41</v>
      </c>
      <c r="J937">
        <v>396.95</v>
      </c>
      <c r="K937">
        <v>395.74</v>
      </c>
      <c r="L937">
        <v>393.45</v>
      </c>
      <c r="M937" s="258" t="s">
        <v>1348</v>
      </c>
      <c r="N937" s="258" t="s">
        <v>1348</v>
      </c>
      <c r="O937" s="5" t="s">
        <v>2418</v>
      </c>
    </row>
    <row r="938" spans="1:15">
      <c r="A938">
        <v>1</v>
      </c>
      <c r="B938">
        <v>18</v>
      </c>
      <c r="C938" t="s">
        <v>129</v>
      </c>
      <c r="D938" t="s">
        <v>309</v>
      </c>
      <c r="E938" s="257" t="s">
        <v>1418</v>
      </c>
      <c r="F938" t="s">
        <v>83</v>
      </c>
      <c r="G938">
        <v>1</v>
      </c>
      <c r="H938">
        <v>397.7</v>
      </c>
      <c r="I938">
        <v>397.12</v>
      </c>
      <c r="J938">
        <v>396.44</v>
      </c>
      <c r="K938">
        <v>395.19</v>
      </c>
      <c r="L938">
        <v>393.45</v>
      </c>
      <c r="M938" s="258" t="s">
        <v>1348</v>
      </c>
      <c r="N938" s="258" t="s">
        <v>1348</v>
      </c>
      <c r="O938" s="5" t="s">
        <v>2419</v>
      </c>
    </row>
    <row r="939" spans="1:15">
      <c r="A939">
        <v>2</v>
      </c>
      <c r="B939">
        <v>26</v>
      </c>
      <c r="C939" t="s">
        <v>129</v>
      </c>
      <c r="D939" t="s">
        <v>309</v>
      </c>
      <c r="E939" s="257" t="s">
        <v>649</v>
      </c>
      <c r="F939" t="s">
        <v>83</v>
      </c>
      <c r="G939">
        <v>1</v>
      </c>
      <c r="H939">
        <v>397.41</v>
      </c>
      <c r="I939">
        <v>397.05</v>
      </c>
      <c r="J939">
        <v>396.17</v>
      </c>
      <c r="K939">
        <v>394.92</v>
      </c>
      <c r="L939">
        <v>394.08</v>
      </c>
      <c r="M939" s="258" t="s">
        <v>1348</v>
      </c>
      <c r="N939" s="258" t="s">
        <v>1348</v>
      </c>
      <c r="O939" s="5" t="s">
        <v>2420</v>
      </c>
    </row>
    <row r="940" spans="1:15">
      <c r="A940">
        <v>1</v>
      </c>
      <c r="B940">
        <v>29</v>
      </c>
      <c r="C940" t="s">
        <v>129</v>
      </c>
      <c r="D940" t="s">
        <v>309</v>
      </c>
      <c r="E940" s="257" t="s">
        <v>1421</v>
      </c>
      <c r="F940" t="s">
        <v>83</v>
      </c>
      <c r="G940">
        <v>1</v>
      </c>
      <c r="H940">
        <v>397.22</v>
      </c>
      <c r="I940">
        <v>396.95</v>
      </c>
      <c r="J940">
        <v>396.07</v>
      </c>
      <c r="K940">
        <v>394.81</v>
      </c>
      <c r="L940">
        <v>393.13</v>
      </c>
      <c r="M940" s="258" t="s">
        <v>1348</v>
      </c>
      <c r="N940" s="258" t="s">
        <v>1348</v>
      </c>
      <c r="O940" s="5" t="s">
        <v>2421</v>
      </c>
    </row>
    <row r="941" spans="1:15">
      <c r="A941">
        <v>2</v>
      </c>
      <c r="B941">
        <v>30</v>
      </c>
      <c r="C941" t="s">
        <v>129</v>
      </c>
      <c r="D941" t="s">
        <v>309</v>
      </c>
      <c r="E941" s="257" t="s">
        <v>347</v>
      </c>
      <c r="F941" t="s">
        <v>83</v>
      </c>
      <c r="G941">
        <v>1</v>
      </c>
      <c r="H941">
        <v>397.22</v>
      </c>
      <c r="I941">
        <v>396.95</v>
      </c>
      <c r="J941">
        <v>396.07</v>
      </c>
      <c r="K941">
        <v>394.81</v>
      </c>
      <c r="L941">
        <v>393.13</v>
      </c>
      <c r="M941" s="258" t="s">
        <v>1348</v>
      </c>
      <c r="N941" s="258" t="s">
        <v>1348</v>
      </c>
      <c r="O941" s="5" t="s">
        <v>2422</v>
      </c>
    </row>
    <row r="942" spans="1:15">
      <c r="A942">
        <v>2</v>
      </c>
      <c r="B942">
        <v>32</v>
      </c>
      <c r="C942" t="s">
        <v>129</v>
      </c>
      <c r="D942" t="s">
        <v>309</v>
      </c>
      <c r="E942" s="257" t="s">
        <v>1422</v>
      </c>
      <c r="F942" t="s">
        <v>83</v>
      </c>
      <c r="G942">
        <v>1</v>
      </c>
      <c r="H942">
        <v>397.41</v>
      </c>
      <c r="I942">
        <v>396.95</v>
      </c>
      <c r="J942">
        <v>395.82</v>
      </c>
      <c r="K942">
        <v>394.81</v>
      </c>
      <c r="L942">
        <v>393.13</v>
      </c>
      <c r="M942" s="258" t="s">
        <v>1348</v>
      </c>
      <c r="N942" s="258" t="s">
        <v>1348</v>
      </c>
      <c r="O942" s="5" t="s">
        <v>2423</v>
      </c>
    </row>
    <row r="943" spans="1:15">
      <c r="A943">
        <v>1</v>
      </c>
      <c r="B943">
        <v>23</v>
      </c>
      <c r="C943" t="s">
        <v>129</v>
      </c>
      <c r="D943" t="s">
        <v>309</v>
      </c>
      <c r="E943" s="257" t="s">
        <v>968</v>
      </c>
      <c r="F943" t="s">
        <v>83</v>
      </c>
      <c r="G943">
        <v>1</v>
      </c>
      <c r="H943">
        <v>398.65</v>
      </c>
      <c r="I943">
        <v>397.12</v>
      </c>
      <c r="J943">
        <v>395.74</v>
      </c>
      <c r="K943">
        <v>393.99</v>
      </c>
      <c r="L943">
        <v>393.03</v>
      </c>
      <c r="M943" s="258" t="s">
        <v>1348</v>
      </c>
      <c r="N943" s="258" t="s">
        <v>1348</v>
      </c>
      <c r="O943" s="5" t="s">
        <v>2424</v>
      </c>
    </row>
    <row r="944" spans="1:15">
      <c r="A944">
        <v>1</v>
      </c>
      <c r="B944">
        <v>27</v>
      </c>
      <c r="C944" t="s">
        <v>129</v>
      </c>
      <c r="D944" t="s">
        <v>309</v>
      </c>
      <c r="E944" s="257" t="s">
        <v>934</v>
      </c>
      <c r="F944" t="s">
        <v>83</v>
      </c>
      <c r="G944">
        <v>1</v>
      </c>
      <c r="H944">
        <v>397.41</v>
      </c>
      <c r="I944">
        <v>396.62</v>
      </c>
      <c r="J944">
        <v>395.19</v>
      </c>
      <c r="K944">
        <v>394.61</v>
      </c>
      <c r="L944">
        <v>392.7</v>
      </c>
      <c r="M944" s="258" t="s">
        <v>1348</v>
      </c>
      <c r="N944" s="258" t="s">
        <v>1348</v>
      </c>
      <c r="O944" s="5" t="s">
        <v>2425</v>
      </c>
    </row>
    <row r="945" spans="1:15">
      <c r="A945">
        <v>1</v>
      </c>
      <c r="B945">
        <v>31</v>
      </c>
      <c r="C945" t="s">
        <v>129</v>
      </c>
      <c r="D945" t="s">
        <v>309</v>
      </c>
      <c r="E945" s="257" t="s">
        <v>933</v>
      </c>
      <c r="F945" t="s">
        <v>83</v>
      </c>
      <c r="G945">
        <v>1</v>
      </c>
      <c r="H945">
        <v>397.41</v>
      </c>
      <c r="I945">
        <v>396.62</v>
      </c>
      <c r="J945">
        <v>395.19</v>
      </c>
      <c r="K945">
        <v>394.61</v>
      </c>
      <c r="L945">
        <v>392.7</v>
      </c>
      <c r="M945" s="258" t="s">
        <v>1348</v>
      </c>
      <c r="N945" s="258" t="s">
        <v>1348</v>
      </c>
      <c r="O945" s="5" t="s">
        <v>2426</v>
      </c>
    </row>
    <row r="946" spans="1:15">
      <c r="A946">
        <v>3</v>
      </c>
      <c r="B946">
        <v>34</v>
      </c>
      <c r="C946" t="s">
        <v>129</v>
      </c>
      <c r="D946" t="s">
        <v>309</v>
      </c>
      <c r="E946" s="257" t="s">
        <v>1374</v>
      </c>
      <c r="F946" t="s">
        <v>84</v>
      </c>
      <c r="G946">
        <v>1</v>
      </c>
      <c r="H946">
        <v>404.68</v>
      </c>
      <c r="I946">
        <v>404.16</v>
      </c>
      <c r="J946">
        <v>403.2</v>
      </c>
      <c r="K946">
        <v>401.08</v>
      </c>
      <c r="L946">
        <v>398.25</v>
      </c>
      <c r="M946" s="258" t="s">
        <v>1348</v>
      </c>
      <c r="N946" s="258" t="s">
        <v>1348</v>
      </c>
      <c r="O946" s="5" t="s">
        <v>2427</v>
      </c>
    </row>
    <row r="947" spans="1:15">
      <c r="A947">
        <v>3</v>
      </c>
      <c r="B947">
        <v>35</v>
      </c>
      <c r="C947" t="s">
        <v>129</v>
      </c>
      <c r="D947" t="s">
        <v>309</v>
      </c>
      <c r="E947" s="257" t="s">
        <v>75</v>
      </c>
      <c r="F947" t="s">
        <v>84</v>
      </c>
      <c r="G947">
        <v>1</v>
      </c>
      <c r="H947">
        <v>402.16</v>
      </c>
      <c r="I947">
        <v>400.72</v>
      </c>
      <c r="J947">
        <v>398.55</v>
      </c>
      <c r="K947">
        <v>397.34</v>
      </c>
      <c r="L947">
        <v>395.91</v>
      </c>
      <c r="M947" s="258" t="s">
        <v>1348</v>
      </c>
      <c r="N947" s="258" t="s">
        <v>1348</v>
      </c>
      <c r="O947" s="5" t="s">
        <v>2428</v>
      </c>
    </row>
    <row r="948" spans="1:15">
      <c r="A948">
        <v>3</v>
      </c>
      <c r="B948">
        <v>36</v>
      </c>
      <c r="C948" t="s">
        <v>129</v>
      </c>
      <c r="D948" t="s">
        <v>309</v>
      </c>
      <c r="E948" s="257" t="s">
        <v>76</v>
      </c>
      <c r="F948" t="s">
        <v>84</v>
      </c>
      <c r="G948">
        <v>1</v>
      </c>
      <c r="H948">
        <v>402.16</v>
      </c>
      <c r="I948">
        <v>400.41</v>
      </c>
      <c r="J948">
        <v>398.25</v>
      </c>
      <c r="K948">
        <v>397.34</v>
      </c>
      <c r="L948">
        <v>396.4</v>
      </c>
      <c r="M948" s="258" t="s">
        <v>1348</v>
      </c>
      <c r="N948" s="258" t="s">
        <v>1348</v>
      </c>
      <c r="O948" s="5" t="s">
        <v>2429</v>
      </c>
    </row>
    <row r="949" spans="1:15">
      <c r="A949">
        <v>3</v>
      </c>
      <c r="B949">
        <v>38</v>
      </c>
      <c r="C949" t="s">
        <v>129</v>
      </c>
      <c r="D949" t="s">
        <v>309</v>
      </c>
      <c r="E949" s="257" t="s">
        <v>195</v>
      </c>
      <c r="F949" t="s">
        <v>84</v>
      </c>
      <c r="G949">
        <v>1</v>
      </c>
      <c r="H949">
        <v>398.55</v>
      </c>
      <c r="I949">
        <v>398.06</v>
      </c>
      <c r="J949">
        <v>397.02</v>
      </c>
      <c r="K949">
        <v>395.74</v>
      </c>
      <c r="L949">
        <v>393.32</v>
      </c>
      <c r="M949" s="258" t="s">
        <v>1348</v>
      </c>
      <c r="N949" s="258" t="s">
        <v>1348</v>
      </c>
      <c r="O949" s="5" t="s">
        <v>2430</v>
      </c>
    </row>
    <row r="950" spans="1:15">
      <c r="A950">
        <v>3</v>
      </c>
      <c r="B950">
        <v>43</v>
      </c>
      <c r="C950" t="s">
        <v>129</v>
      </c>
      <c r="D950" t="s">
        <v>309</v>
      </c>
      <c r="E950" s="257" t="s">
        <v>655</v>
      </c>
      <c r="F950" t="s">
        <v>84</v>
      </c>
      <c r="G950">
        <v>1</v>
      </c>
      <c r="H950">
        <v>400.72</v>
      </c>
      <c r="I950">
        <v>397.34</v>
      </c>
      <c r="J950">
        <v>396.75</v>
      </c>
      <c r="K950">
        <v>396.24</v>
      </c>
      <c r="L950">
        <v>395.74</v>
      </c>
      <c r="M950" s="258" t="s">
        <v>1348</v>
      </c>
      <c r="N950" s="258" t="s">
        <v>1348</v>
      </c>
      <c r="O950" s="5" t="s">
        <v>2431</v>
      </c>
    </row>
    <row r="951" spans="1:15">
      <c r="A951">
        <v>3</v>
      </c>
      <c r="B951">
        <v>55</v>
      </c>
      <c r="C951" t="s">
        <v>129</v>
      </c>
      <c r="D951" t="s">
        <v>309</v>
      </c>
      <c r="E951" s="257" t="s">
        <v>79</v>
      </c>
      <c r="F951" t="s">
        <v>84</v>
      </c>
      <c r="G951">
        <v>1</v>
      </c>
      <c r="H951">
        <v>398.84</v>
      </c>
      <c r="I951">
        <v>396.85</v>
      </c>
      <c r="J951">
        <v>396.4</v>
      </c>
      <c r="K951">
        <v>394.86</v>
      </c>
      <c r="L951">
        <v>392.8</v>
      </c>
      <c r="M951" s="258" t="s">
        <v>1348</v>
      </c>
      <c r="N951" s="258" t="s">
        <v>1348</v>
      </c>
      <c r="O951" s="5" t="s">
        <v>2432</v>
      </c>
    </row>
    <row r="952" spans="1:15">
      <c r="A952">
        <v>3</v>
      </c>
      <c r="B952">
        <v>37</v>
      </c>
      <c r="C952" t="s">
        <v>129</v>
      </c>
      <c r="D952" t="s">
        <v>309</v>
      </c>
      <c r="E952" s="257" t="s">
        <v>653</v>
      </c>
      <c r="F952" t="s">
        <v>84</v>
      </c>
      <c r="G952">
        <v>1</v>
      </c>
      <c r="H952">
        <v>397.47</v>
      </c>
      <c r="I952">
        <v>397.02</v>
      </c>
      <c r="J952">
        <v>396.24</v>
      </c>
      <c r="K952">
        <v>394.59</v>
      </c>
      <c r="L952">
        <v>392.42</v>
      </c>
      <c r="M952" s="258" t="s">
        <v>1348</v>
      </c>
      <c r="N952" s="258" t="s">
        <v>1348</v>
      </c>
      <c r="O952" s="5" t="s">
        <v>2433</v>
      </c>
    </row>
    <row r="953" spans="1:15">
      <c r="A953">
        <v>3</v>
      </c>
      <c r="B953">
        <v>40</v>
      </c>
      <c r="C953" t="s">
        <v>129</v>
      </c>
      <c r="D953" t="s">
        <v>309</v>
      </c>
      <c r="E953" s="257" t="s">
        <v>78</v>
      </c>
      <c r="F953" t="s">
        <v>84</v>
      </c>
      <c r="G953">
        <v>1</v>
      </c>
      <c r="H953">
        <v>397.8</v>
      </c>
      <c r="I953">
        <v>396.4</v>
      </c>
      <c r="J953">
        <v>395.74</v>
      </c>
      <c r="K953">
        <v>394.7</v>
      </c>
      <c r="L953">
        <v>392.8</v>
      </c>
      <c r="M953" s="258" t="s">
        <v>1348</v>
      </c>
      <c r="N953" s="258" t="s">
        <v>1348</v>
      </c>
      <c r="O953" s="5" t="s">
        <v>2434</v>
      </c>
    </row>
    <row r="954" spans="1:15">
      <c r="A954">
        <v>3</v>
      </c>
      <c r="B954">
        <v>44</v>
      </c>
      <c r="C954" t="s">
        <v>129</v>
      </c>
      <c r="D954" t="s">
        <v>309</v>
      </c>
      <c r="E954" s="257" t="s">
        <v>348</v>
      </c>
      <c r="F954" t="s">
        <v>84</v>
      </c>
      <c r="G954">
        <v>1</v>
      </c>
      <c r="H954">
        <v>398.55</v>
      </c>
      <c r="I954">
        <v>396.4</v>
      </c>
      <c r="J954">
        <v>395.74</v>
      </c>
      <c r="K954">
        <v>394.59</v>
      </c>
      <c r="L954">
        <v>393.32</v>
      </c>
      <c r="M954" s="258" t="s">
        <v>1348</v>
      </c>
      <c r="N954" s="258" t="s">
        <v>1348</v>
      </c>
      <c r="O954" s="5" t="s">
        <v>2435</v>
      </c>
    </row>
    <row r="955" spans="1:15">
      <c r="A955">
        <v>3</v>
      </c>
      <c r="B955">
        <v>39</v>
      </c>
      <c r="C955" t="s">
        <v>129</v>
      </c>
      <c r="D955" t="s">
        <v>309</v>
      </c>
      <c r="E955" s="257" t="s">
        <v>355</v>
      </c>
      <c r="F955" t="s">
        <v>84</v>
      </c>
      <c r="G955">
        <v>1</v>
      </c>
      <c r="H955">
        <v>397.34</v>
      </c>
      <c r="I955">
        <v>395.91</v>
      </c>
      <c r="J955">
        <v>395.19</v>
      </c>
      <c r="K955">
        <v>393.98</v>
      </c>
      <c r="L955">
        <v>393.11</v>
      </c>
      <c r="M955" s="258" t="s">
        <v>1348</v>
      </c>
      <c r="N955" s="258" t="s">
        <v>1348</v>
      </c>
      <c r="O955" s="5" t="s">
        <v>2436</v>
      </c>
    </row>
    <row r="956" spans="1:15">
      <c r="A956">
        <v>3</v>
      </c>
      <c r="B956">
        <v>42</v>
      </c>
      <c r="C956" t="s">
        <v>129</v>
      </c>
      <c r="D956" t="s">
        <v>309</v>
      </c>
      <c r="E956" s="257" t="s">
        <v>725</v>
      </c>
      <c r="F956" t="s">
        <v>84</v>
      </c>
      <c r="G956">
        <v>1</v>
      </c>
      <c r="H956">
        <v>397.02</v>
      </c>
      <c r="I956">
        <v>395.19</v>
      </c>
      <c r="J956">
        <v>394.59</v>
      </c>
      <c r="K956">
        <v>394.3</v>
      </c>
      <c r="L956">
        <v>392.8</v>
      </c>
      <c r="M956" s="258" t="s">
        <v>1348</v>
      </c>
      <c r="N956" s="258" t="s">
        <v>1348</v>
      </c>
      <c r="O956" s="5" t="s">
        <v>2437</v>
      </c>
    </row>
    <row r="957" spans="1:15">
      <c r="A957">
        <v>3</v>
      </c>
      <c r="B957">
        <v>49</v>
      </c>
      <c r="C957" t="s">
        <v>129</v>
      </c>
      <c r="D957" t="s">
        <v>309</v>
      </c>
      <c r="E957" s="257" t="s">
        <v>349</v>
      </c>
      <c r="F957" t="s">
        <v>84</v>
      </c>
      <c r="G957">
        <v>1</v>
      </c>
      <c r="H957">
        <v>396.24</v>
      </c>
      <c r="I957">
        <v>394.86</v>
      </c>
      <c r="J957">
        <v>394.37</v>
      </c>
      <c r="K957">
        <v>393.38</v>
      </c>
      <c r="L957">
        <v>392.42</v>
      </c>
      <c r="M957" s="258" t="s">
        <v>1348</v>
      </c>
      <c r="N957" s="258" t="s">
        <v>1348</v>
      </c>
      <c r="O957" s="5" t="s">
        <v>2438</v>
      </c>
    </row>
    <row r="958" spans="1:15">
      <c r="A958">
        <v>3</v>
      </c>
      <c r="B958">
        <v>51</v>
      </c>
      <c r="C958" t="s">
        <v>129</v>
      </c>
      <c r="D958" t="s">
        <v>309</v>
      </c>
      <c r="E958" s="257" t="s">
        <v>658</v>
      </c>
      <c r="F958" t="s">
        <v>84</v>
      </c>
      <c r="G958">
        <v>1</v>
      </c>
      <c r="H958">
        <v>396.85</v>
      </c>
      <c r="I958">
        <v>394.86</v>
      </c>
      <c r="J958">
        <v>394.3</v>
      </c>
      <c r="K958">
        <v>393.71</v>
      </c>
      <c r="L958">
        <v>392.97</v>
      </c>
      <c r="M958" s="258" t="s">
        <v>1348</v>
      </c>
      <c r="N958" s="258" t="s">
        <v>1348</v>
      </c>
      <c r="O958" s="5" t="s">
        <v>2439</v>
      </c>
    </row>
    <row r="959" spans="1:15">
      <c r="A959">
        <v>3</v>
      </c>
      <c r="B959">
        <v>41</v>
      </c>
      <c r="C959" t="s">
        <v>129</v>
      </c>
      <c r="D959" t="s">
        <v>309</v>
      </c>
      <c r="E959" s="257" t="s">
        <v>174</v>
      </c>
      <c r="F959" t="s">
        <v>84</v>
      </c>
      <c r="G959">
        <v>1</v>
      </c>
      <c r="H959">
        <v>395.91</v>
      </c>
      <c r="I959">
        <v>394.37</v>
      </c>
      <c r="J959">
        <v>393.87</v>
      </c>
      <c r="K959">
        <v>392.8</v>
      </c>
      <c r="L959">
        <v>389.92</v>
      </c>
      <c r="M959" s="258" t="s">
        <v>1348</v>
      </c>
      <c r="N959" s="258" t="s">
        <v>1348</v>
      </c>
      <c r="O959" s="5" t="s">
        <v>2440</v>
      </c>
    </row>
    <row r="960" spans="1:15">
      <c r="A960">
        <v>3</v>
      </c>
      <c r="B960">
        <v>45</v>
      </c>
      <c r="C960" t="s">
        <v>129</v>
      </c>
      <c r="D960" t="s">
        <v>309</v>
      </c>
      <c r="E960" s="257" t="s">
        <v>656</v>
      </c>
      <c r="F960" t="s">
        <v>84</v>
      </c>
      <c r="G960">
        <v>1</v>
      </c>
      <c r="H960">
        <v>395.36</v>
      </c>
      <c r="I960">
        <v>394.37</v>
      </c>
      <c r="J960">
        <v>393.87</v>
      </c>
      <c r="K960">
        <v>393.11</v>
      </c>
      <c r="L960">
        <v>392.42</v>
      </c>
      <c r="M960" s="258" t="s">
        <v>1348</v>
      </c>
      <c r="N960" s="258" t="s">
        <v>1348</v>
      </c>
      <c r="O960" s="5" t="s">
        <v>2441</v>
      </c>
    </row>
    <row r="961" spans="1:15">
      <c r="A961">
        <v>3</v>
      </c>
      <c r="B961">
        <v>46</v>
      </c>
      <c r="C961" t="s">
        <v>129</v>
      </c>
      <c r="D961" t="s">
        <v>309</v>
      </c>
      <c r="E961" s="257" t="s">
        <v>395</v>
      </c>
      <c r="F961" t="s">
        <v>84</v>
      </c>
      <c r="G961">
        <v>1</v>
      </c>
      <c r="H961">
        <v>395.19</v>
      </c>
      <c r="I961">
        <v>394.59</v>
      </c>
      <c r="J961">
        <v>393.87</v>
      </c>
      <c r="K961">
        <v>393.32</v>
      </c>
      <c r="L961">
        <v>392.54</v>
      </c>
      <c r="M961" s="258" t="s">
        <v>1348</v>
      </c>
      <c r="N961" s="258" t="s">
        <v>1348</v>
      </c>
      <c r="O961" s="5" t="s">
        <v>2442</v>
      </c>
    </row>
    <row r="962" spans="1:15">
      <c r="A962">
        <v>3</v>
      </c>
      <c r="B962">
        <v>47</v>
      </c>
      <c r="C962" t="s">
        <v>129</v>
      </c>
      <c r="D962" t="s">
        <v>309</v>
      </c>
      <c r="E962" s="257" t="s">
        <v>675</v>
      </c>
      <c r="F962" t="s">
        <v>84</v>
      </c>
      <c r="G962">
        <v>1</v>
      </c>
      <c r="H962">
        <v>394.86</v>
      </c>
      <c r="I962">
        <v>393.98</v>
      </c>
      <c r="J962">
        <v>393.32</v>
      </c>
      <c r="K962">
        <v>392.8</v>
      </c>
      <c r="L962">
        <v>392.25</v>
      </c>
      <c r="M962" s="258" t="s">
        <v>1348</v>
      </c>
      <c r="N962" s="258" t="s">
        <v>1348</v>
      </c>
      <c r="O962" s="5" t="s">
        <v>2443</v>
      </c>
    </row>
    <row r="963" spans="1:15">
      <c r="A963">
        <v>3</v>
      </c>
      <c r="B963">
        <v>50</v>
      </c>
      <c r="C963" t="s">
        <v>129</v>
      </c>
      <c r="D963" t="s">
        <v>309</v>
      </c>
      <c r="E963" s="257" t="s">
        <v>396</v>
      </c>
      <c r="F963" t="s">
        <v>84</v>
      </c>
      <c r="G963">
        <v>1</v>
      </c>
      <c r="H963">
        <v>394.37</v>
      </c>
      <c r="I963">
        <v>393.38</v>
      </c>
      <c r="J963">
        <v>393.11</v>
      </c>
      <c r="K963">
        <v>392.42</v>
      </c>
      <c r="L963">
        <v>391.82</v>
      </c>
      <c r="M963" s="258" t="s">
        <v>1348</v>
      </c>
      <c r="N963" s="258" t="s">
        <v>1348</v>
      </c>
      <c r="O963" s="5" t="s">
        <v>2444</v>
      </c>
    </row>
    <row r="964" spans="1:15">
      <c r="A964">
        <v>3</v>
      </c>
      <c r="B964">
        <v>52</v>
      </c>
      <c r="C964" t="s">
        <v>129</v>
      </c>
      <c r="D964" t="s">
        <v>309</v>
      </c>
      <c r="E964" s="257" t="s">
        <v>926</v>
      </c>
      <c r="F964" t="s">
        <v>84</v>
      </c>
      <c r="G964">
        <v>1</v>
      </c>
      <c r="H964">
        <v>393.98</v>
      </c>
      <c r="I964">
        <v>393.32</v>
      </c>
      <c r="J964">
        <v>392.97</v>
      </c>
      <c r="K964">
        <v>392.25</v>
      </c>
      <c r="L964">
        <v>391.61</v>
      </c>
      <c r="M964" s="258" t="s">
        <v>1348</v>
      </c>
      <c r="N964" s="258" t="s">
        <v>1348</v>
      </c>
      <c r="O964" s="5" t="s">
        <v>2445</v>
      </c>
    </row>
    <row r="965" spans="1:15">
      <c r="A965">
        <v>3</v>
      </c>
      <c r="B965">
        <v>48</v>
      </c>
      <c r="C965" t="s">
        <v>129</v>
      </c>
      <c r="D965" t="s">
        <v>309</v>
      </c>
      <c r="E965" s="257" t="s">
        <v>81</v>
      </c>
      <c r="F965" t="s">
        <v>84</v>
      </c>
      <c r="G965">
        <v>1</v>
      </c>
      <c r="H965">
        <v>394.37</v>
      </c>
      <c r="I965">
        <v>393.71</v>
      </c>
      <c r="J965">
        <v>392.8</v>
      </c>
      <c r="K965">
        <v>392.15</v>
      </c>
      <c r="L965">
        <v>391.43</v>
      </c>
      <c r="M965" s="258" t="s">
        <v>1348</v>
      </c>
      <c r="N965" s="258" t="s">
        <v>1348</v>
      </c>
      <c r="O965" s="5" t="s">
        <v>2446</v>
      </c>
    </row>
    <row r="966" spans="1:15">
      <c r="A966">
        <v>2</v>
      </c>
      <c r="B966">
        <v>53</v>
      </c>
      <c r="C966" t="s">
        <v>129</v>
      </c>
      <c r="D966" t="s">
        <v>309</v>
      </c>
      <c r="E966" s="257" t="s">
        <v>660</v>
      </c>
      <c r="F966" t="s">
        <v>84</v>
      </c>
      <c r="G966">
        <v>1</v>
      </c>
      <c r="H966">
        <v>397.49</v>
      </c>
      <c r="I966">
        <v>397.12</v>
      </c>
      <c r="J966">
        <v>396.62</v>
      </c>
      <c r="K966">
        <v>396.17</v>
      </c>
      <c r="L966">
        <v>395.74</v>
      </c>
      <c r="M966" s="258" t="s">
        <v>1348</v>
      </c>
      <c r="N966" s="258" t="s">
        <v>1348</v>
      </c>
      <c r="O966" s="5" t="s">
        <v>2447</v>
      </c>
    </row>
    <row r="967" spans="1:15">
      <c r="A967">
        <v>2</v>
      </c>
      <c r="B967">
        <v>54</v>
      </c>
      <c r="C967" t="s">
        <v>129</v>
      </c>
      <c r="D967" t="s">
        <v>309</v>
      </c>
      <c r="E967" s="257" t="s">
        <v>146</v>
      </c>
      <c r="F967" t="s">
        <v>84</v>
      </c>
      <c r="G967">
        <v>1</v>
      </c>
      <c r="H967">
        <v>397.41</v>
      </c>
      <c r="I967">
        <v>396.44</v>
      </c>
      <c r="J967">
        <v>395.74</v>
      </c>
      <c r="K967">
        <v>394.92</v>
      </c>
      <c r="L967">
        <v>394.32</v>
      </c>
      <c r="M967" s="258" t="s">
        <v>1348</v>
      </c>
      <c r="N967" s="258" t="s">
        <v>1348</v>
      </c>
      <c r="O967" s="5" t="s">
        <v>2448</v>
      </c>
    </row>
    <row r="968" spans="1:15">
      <c r="A968">
        <v>12</v>
      </c>
      <c r="B968">
        <v>169</v>
      </c>
      <c r="C968" t="s">
        <v>129</v>
      </c>
      <c r="D968" t="s">
        <v>506</v>
      </c>
      <c r="E968" s="257" t="s">
        <v>91</v>
      </c>
      <c r="F968" t="s">
        <v>83</v>
      </c>
      <c r="G968">
        <v>1</v>
      </c>
      <c r="H968">
        <v>507.89800000000002</v>
      </c>
      <c r="I968">
        <v>507.59199999999998</v>
      </c>
      <c r="J968">
        <v>507.42500000000001</v>
      </c>
      <c r="K968">
        <v>506.017</v>
      </c>
      <c r="L968">
        <v>503.29399999999998</v>
      </c>
      <c r="M968" s="258" t="s">
        <v>1348</v>
      </c>
      <c r="N968" s="258" t="s">
        <v>1349</v>
      </c>
      <c r="O968" s="5" t="s">
        <v>2449</v>
      </c>
    </row>
    <row r="969" spans="1:15">
      <c r="A969">
        <v>12</v>
      </c>
      <c r="B969">
        <v>171</v>
      </c>
      <c r="C969" t="s">
        <v>129</v>
      </c>
      <c r="D969" t="s">
        <v>506</v>
      </c>
      <c r="E969" s="257" t="s">
        <v>365</v>
      </c>
      <c r="F969" t="s">
        <v>83</v>
      </c>
      <c r="G969">
        <v>1</v>
      </c>
      <c r="H969">
        <v>504.06299999999999</v>
      </c>
      <c r="I969">
        <v>503.29399999999998</v>
      </c>
      <c r="J969">
        <v>502.589</v>
      </c>
      <c r="K969">
        <v>501.69799999999998</v>
      </c>
      <c r="L969">
        <v>499.57299999999998</v>
      </c>
      <c r="M969" s="258" t="s">
        <v>1348</v>
      </c>
      <c r="N969" s="258" t="s">
        <v>1349</v>
      </c>
      <c r="O969" s="5" t="s">
        <v>2450</v>
      </c>
    </row>
    <row r="970" spans="1:15">
      <c r="A970">
        <v>12</v>
      </c>
      <c r="B970">
        <v>173</v>
      </c>
      <c r="C970" t="s">
        <v>129</v>
      </c>
      <c r="D970" t="s">
        <v>506</v>
      </c>
      <c r="E970" s="257" t="s">
        <v>94</v>
      </c>
      <c r="F970" t="s">
        <v>83</v>
      </c>
      <c r="G970">
        <v>1</v>
      </c>
      <c r="H970">
        <v>504.173</v>
      </c>
      <c r="I970">
        <v>503.29399999999998</v>
      </c>
      <c r="J970">
        <v>502.589</v>
      </c>
      <c r="K970">
        <v>501.15600000000001</v>
      </c>
      <c r="L970">
        <v>498.786</v>
      </c>
      <c r="M970" s="258" t="s">
        <v>1348</v>
      </c>
      <c r="N970" s="258" t="s">
        <v>1349</v>
      </c>
      <c r="O970" s="5" t="s">
        <v>2451</v>
      </c>
    </row>
    <row r="971" spans="1:15">
      <c r="A971">
        <v>12</v>
      </c>
      <c r="B971">
        <v>170</v>
      </c>
      <c r="C971" t="s">
        <v>129</v>
      </c>
      <c r="D971" t="s">
        <v>506</v>
      </c>
      <c r="E971" s="257" t="s">
        <v>509</v>
      </c>
      <c r="F971" t="s">
        <v>83</v>
      </c>
      <c r="G971">
        <v>1</v>
      </c>
      <c r="H971">
        <v>503.61500000000001</v>
      </c>
      <c r="I971">
        <v>502.80799999999999</v>
      </c>
      <c r="J971">
        <v>501.69799999999998</v>
      </c>
      <c r="K971">
        <v>501.16500000000002</v>
      </c>
      <c r="L971">
        <v>498.786</v>
      </c>
      <c r="M971" s="258" t="s">
        <v>1348</v>
      </c>
      <c r="N971" s="258" t="s">
        <v>1349</v>
      </c>
      <c r="O971" s="5" t="s">
        <v>2452</v>
      </c>
    </row>
    <row r="972" spans="1:15">
      <c r="A972">
        <v>12</v>
      </c>
      <c r="B972">
        <v>174</v>
      </c>
      <c r="C972" t="s">
        <v>129</v>
      </c>
      <c r="D972" t="s">
        <v>506</v>
      </c>
      <c r="E972" s="257" t="s">
        <v>88</v>
      </c>
      <c r="F972" t="s">
        <v>83</v>
      </c>
      <c r="G972">
        <v>1</v>
      </c>
      <c r="H972">
        <v>501.16500000000002</v>
      </c>
      <c r="I972">
        <v>499.57299999999998</v>
      </c>
      <c r="J972">
        <v>499.02600000000001</v>
      </c>
      <c r="K972">
        <v>498.45400000000001</v>
      </c>
      <c r="L972">
        <v>497.36099999999999</v>
      </c>
      <c r="M972" s="258" t="s">
        <v>1348</v>
      </c>
      <c r="N972" s="258" t="s">
        <v>1349</v>
      </c>
      <c r="O972" s="5" t="s">
        <v>2453</v>
      </c>
    </row>
    <row r="973" spans="1:15">
      <c r="A973">
        <v>12</v>
      </c>
      <c r="B973">
        <v>176</v>
      </c>
      <c r="C973" t="s">
        <v>129</v>
      </c>
      <c r="D973" t="s">
        <v>506</v>
      </c>
      <c r="E973" s="257" t="s">
        <v>97</v>
      </c>
      <c r="F973" t="s">
        <v>83</v>
      </c>
      <c r="G973">
        <v>1</v>
      </c>
      <c r="H973">
        <v>498.786</v>
      </c>
      <c r="I973">
        <v>498.19099999999997</v>
      </c>
      <c r="J973">
        <v>497.77</v>
      </c>
      <c r="K973">
        <v>497.291</v>
      </c>
      <c r="L973">
        <v>496.517</v>
      </c>
      <c r="M973" s="258" t="s">
        <v>1348</v>
      </c>
      <c r="N973" s="258" t="s">
        <v>1349</v>
      </c>
      <c r="O973" s="5" t="s">
        <v>2454</v>
      </c>
    </row>
    <row r="974" spans="1:15">
      <c r="A974">
        <v>12</v>
      </c>
      <c r="B974">
        <v>175</v>
      </c>
      <c r="C974" t="s">
        <v>129</v>
      </c>
      <c r="D974" t="s">
        <v>506</v>
      </c>
      <c r="E974" s="257" t="s">
        <v>68</v>
      </c>
      <c r="F974" t="s">
        <v>83</v>
      </c>
      <c r="G974">
        <v>1</v>
      </c>
      <c r="H974">
        <v>498.27199999999999</v>
      </c>
      <c r="I974">
        <v>497.77</v>
      </c>
      <c r="J974">
        <v>497.291</v>
      </c>
      <c r="K974">
        <v>496.517</v>
      </c>
      <c r="L974">
        <v>495.976</v>
      </c>
      <c r="M974" s="258" t="s">
        <v>1348</v>
      </c>
      <c r="N974" s="258" t="s">
        <v>1349</v>
      </c>
      <c r="O974" s="5" t="s">
        <v>2455</v>
      </c>
    </row>
    <row r="975" spans="1:15">
      <c r="A975">
        <v>12</v>
      </c>
      <c r="B975">
        <v>177</v>
      </c>
      <c r="C975" t="s">
        <v>129</v>
      </c>
      <c r="D975" t="s">
        <v>506</v>
      </c>
      <c r="E975" s="257" t="s">
        <v>72</v>
      </c>
      <c r="F975" t="s">
        <v>83</v>
      </c>
      <c r="G975">
        <v>1</v>
      </c>
      <c r="H975">
        <v>498.27199999999999</v>
      </c>
      <c r="I975">
        <v>497.77</v>
      </c>
      <c r="J975">
        <v>497.291</v>
      </c>
      <c r="K975">
        <v>496.517</v>
      </c>
      <c r="L975">
        <v>495.976</v>
      </c>
      <c r="M975" s="258" t="s">
        <v>1348</v>
      </c>
      <c r="N975" s="258" t="s">
        <v>1349</v>
      </c>
      <c r="O975" s="5" t="s">
        <v>2456</v>
      </c>
    </row>
    <row r="976" spans="1:15">
      <c r="A976">
        <v>12</v>
      </c>
      <c r="B976">
        <v>172</v>
      </c>
      <c r="C976" t="s">
        <v>129</v>
      </c>
      <c r="D976" t="s">
        <v>506</v>
      </c>
      <c r="E976" s="257" t="s">
        <v>90</v>
      </c>
      <c r="F976" t="s">
        <v>83</v>
      </c>
      <c r="G976">
        <v>1</v>
      </c>
      <c r="H976">
        <v>497.05099999999999</v>
      </c>
      <c r="I976">
        <v>496.779</v>
      </c>
      <c r="J976">
        <v>496.27699999999999</v>
      </c>
      <c r="K976">
        <v>495.76499999999999</v>
      </c>
      <c r="L976">
        <v>494.83199999999999</v>
      </c>
      <c r="M976" s="258" t="s">
        <v>1348</v>
      </c>
      <c r="N976" s="258" t="s">
        <v>1349</v>
      </c>
      <c r="O976" s="5" t="s">
        <v>2457</v>
      </c>
    </row>
    <row r="977" spans="1:15">
      <c r="A977">
        <v>12</v>
      </c>
      <c r="B977">
        <v>178</v>
      </c>
      <c r="C977" t="s">
        <v>129</v>
      </c>
      <c r="D977" t="s">
        <v>506</v>
      </c>
      <c r="E977" s="257" t="s">
        <v>119</v>
      </c>
      <c r="F977" t="s">
        <v>83</v>
      </c>
      <c r="G977">
        <v>1</v>
      </c>
      <c r="H977">
        <v>497.36099999999999</v>
      </c>
      <c r="I977">
        <v>496.88900000000001</v>
      </c>
      <c r="J977">
        <v>496.27699999999999</v>
      </c>
      <c r="K977">
        <v>495.76499999999999</v>
      </c>
      <c r="L977">
        <v>495.51499999999999</v>
      </c>
      <c r="M977" s="258" t="s">
        <v>1348</v>
      </c>
      <c r="N977" s="258" t="s">
        <v>1349</v>
      </c>
      <c r="O977" s="5" t="s">
        <v>2458</v>
      </c>
    </row>
    <row r="978" spans="1:15">
      <c r="A978">
        <v>14</v>
      </c>
      <c r="B978">
        <v>179</v>
      </c>
      <c r="C978" t="s">
        <v>129</v>
      </c>
      <c r="D978" t="s">
        <v>506</v>
      </c>
      <c r="E978" s="257" t="s">
        <v>1423</v>
      </c>
      <c r="F978" t="s">
        <v>83</v>
      </c>
      <c r="G978">
        <v>1</v>
      </c>
      <c r="H978">
        <v>486.423</v>
      </c>
      <c r="I978">
        <v>485.81299999999999</v>
      </c>
      <c r="J978">
        <v>483.85399999999998</v>
      </c>
      <c r="K978">
        <v>479.61599999999999</v>
      </c>
      <c r="L978">
        <v>475.70499999999998</v>
      </c>
      <c r="M978" s="258" t="s">
        <v>1348</v>
      </c>
      <c r="N978" s="258" t="s">
        <v>1349</v>
      </c>
      <c r="O978" s="5" t="s">
        <v>2459</v>
      </c>
    </row>
    <row r="979" spans="1:15">
      <c r="A979">
        <v>14</v>
      </c>
      <c r="B979">
        <v>180</v>
      </c>
      <c r="C979" t="s">
        <v>129</v>
      </c>
      <c r="D979" t="s">
        <v>506</v>
      </c>
      <c r="E979" s="257" t="s">
        <v>1424</v>
      </c>
      <c r="F979" t="s">
        <v>83</v>
      </c>
      <c r="G979">
        <v>1</v>
      </c>
      <c r="H979">
        <v>487.31400000000002</v>
      </c>
      <c r="I979">
        <v>484.64299999999997</v>
      </c>
      <c r="J979">
        <v>482.23599999999999</v>
      </c>
      <c r="K979">
        <v>476.48899999999998</v>
      </c>
      <c r="L979">
        <v>470.79399999999998</v>
      </c>
      <c r="M979" s="258" t="s">
        <v>1348</v>
      </c>
      <c r="N979" s="258" t="s">
        <v>1349</v>
      </c>
      <c r="O979" s="5" t="s">
        <v>2460</v>
      </c>
    </row>
    <row r="980" spans="1:15">
      <c r="A980">
        <v>13</v>
      </c>
      <c r="B980">
        <v>181</v>
      </c>
      <c r="C980" t="s">
        <v>129</v>
      </c>
      <c r="D980" t="s">
        <v>506</v>
      </c>
      <c r="E980" s="257" t="s">
        <v>75</v>
      </c>
      <c r="F980" t="s">
        <v>84</v>
      </c>
      <c r="G980">
        <v>1</v>
      </c>
      <c r="H980">
        <v>498.42399999999998</v>
      </c>
      <c r="I980">
        <v>497.93700000000001</v>
      </c>
      <c r="J980">
        <v>497.29199999999997</v>
      </c>
      <c r="K980">
        <v>496.97899999999998</v>
      </c>
      <c r="L980">
        <v>496.18</v>
      </c>
      <c r="M980" s="258" t="s">
        <v>1348</v>
      </c>
      <c r="N980" s="258" t="s">
        <v>1349</v>
      </c>
      <c r="O980" s="5" t="s">
        <v>2461</v>
      </c>
    </row>
    <row r="981" spans="1:15">
      <c r="A981">
        <v>13</v>
      </c>
      <c r="B981">
        <v>182</v>
      </c>
      <c r="C981" t="s">
        <v>129</v>
      </c>
      <c r="D981" t="s">
        <v>506</v>
      </c>
      <c r="E981" s="257" t="s">
        <v>76</v>
      </c>
      <c r="F981" t="s">
        <v>84</v>
      </c>
      <c r="G981">
        <v>1</v>
      </c>
      <c r="H981">
        <v>498.42399999999998</v>
      </c>
      <c r="I981">
        <v>497.93700000000001</v>
      </c>
      <c r="J981">
        <v>497.29199999999997</v>
      </c>
      <c r="K981">
        <v>496.97899999999998</v>
      </c>
      <c r="L981">
        <v>496.18</v>
      </c>
      <c r="M981" s="258" t="s">
        <v>1348</v>
      </c>
      <c r="N981" s="258" t="s">
        <v>1349</v>
      </c>
      <c r="O981" s="5" t="s">
        <v>2462</v>
      </c>
    </row>
    <row r="982" spans="1:15">
      <c r="A982">
        <v>13</v>
      </c>
      <c r="B982">
        <v>184</v>
      </c>
      <c r="C982" t="s">
        <v>129</v>
      </c>
      <c r="D982" t="s">
        <v>506</v>
      </c>
      <c r="E982" s="257" t="s">
        <v>121</v>
      </c>
      <c r="F982" t="s">
        <v>84</v>
      </c>
      <c r="G982">
        <v>1</v>
      </c>
      <c r="H982">
        <v>497.37200000000001</v>
      </c>
      <c r="I982">
        <v>497.029</v>
      </c>
      <c r="J982">
        <v>496.63900000000001</v>
      </c>
      <c r="K982">
        <v>496.07</v>
      </c>
      <c r="L982">
        <v>495.35599999999999</v>
      </c>
      <c r="M982" s="258" t="s">
        <v>1348</v>
      </c>
      <c r="N982" s="258" t="s">
        <v>1349</v>
      </c>
      <c r="O982" s="5" t="s">
        <v>2463</v>
      </c>
    </row>
    <row r="983" spans="1:15">
      <c r="A983">
        <v>13</v>
      </c>
      <c r="B983">
        <v>183</v>
      </c>
      <c r="C983" t="s">
        <v>129</v>
      </c>
      <c r="D983" t="s">
        <v>506</v>
      </c>
      <c r="E983" s="257" t="s">
        <v>1425</v>
      </c>
      <c r="F983" t="s">
        <v>84</v>
      </c>
      <c r="G983">
        <v>1</v>
      </c>
      <c r="H983">
        <v>497.29199999999997</v>
      </c>
      <c r="I983">
        <v>496.52100000000002</v>
      </c>
      <c r="J983">
        <v>495.99</v>
      </c>
      <c r="K983">
        <v>495.596</v>
      </c>
      <c r="L983">
        <v>494.75900000000001</v>
      </c>
      <c r="M983" s="258" t="s">
        <v>1348</v>
      </c>
      <c r="N983" s="258" t="s">
        <v>1349</v>
      </c>
      <c r="O983" s="5" t="s">
        <v>2464</v>
      </c>
    </row>
    <row r="984" spans="1:15">
      <c r="A984">
        <v>13</v>
      </c>
      <c r="B984">
        <v>186</v>
      </c>
      <c r="C984" t="s">
        <v>129</v>
      </c>
      <c r="D984" t="s">
        <v>506</v>
      </c>
      <c r="E984" s="257" t="s">
        <v>128</v>
      </c>
      <c r="F984" t="s">
        <v>84</v>
      </c>
      <c r="G984">
        <v>1</v>
      </c>
      <c r="H984">
        <v>497.029</v>
      </c>
      <c r="I984">
        <v>495.78699999999998</v>
      </c>
      <c r="J984">
        <v>495.18</v>
      </c>
      <c r="K984">
        <v>494.22899999999998</v>
      </c>
      <c r="L984">
        <v>492.81900000000002</v>
      </c>
      <c r="M984" s="258" t="s">
        <v>1348</v>
      </c>
      <c r="N984" s="258" t="s">
        <v>1349</v>
      </c>
      <c r="O984" s="5" t="s">
        <v>2465</v>
      </c>
    </row>
    <row r="985" spans="1:15">
      <c r="A985">
        <v>13</v>
      </c>
      <c r="B985">
        <v>185</v>
      </c>
      <c r="C985" t="s">
        <v>129</v>
      </c>
      <c r="D985" t="s">
        <v>506</v>
      </c>
      <c r="E985" s="257" t="s">
        <v>102</v>
      </c>
      <c r="F985" t="s">
        <v>84</v>
      </c>
      <c r="G985">
        <v>1</v>
      </c>
      <c r="H985">
        <v>496.18</v>
      </c>
      <c r="I985">
        <v>495.67700000000002</v>
      </c>
      <c r="J985">
        <v>495.07</v>
      </c>
      <c r="K985">
        <v>494.44</v>
      </c>
      <c r="L985">
        <v>493.90499999999997</v>
      </c>
      <c r="M985" s="258" t="s">
        <v>1348</v>
      </c>
      <c r="N985" s="258" t="s">
        <v>1349</v>
      </c>
      <c r="O985" s="5" t="s">
        <v>2466</v>
      </c>
    </row>
    <row r="986" spans="1:15">
      <c r="A986">
        <v>13</v>
      </c>
      <c r="B986">
        <v>187</v>
      </c>
      <c r="C986" t="s">
        <v>129</v>
      </c>
      <c r="D986" t="s">
        <v>506</v>
      </c>
      <c r="E986" s="257" t="s">
        <v>507</v>
      </c>
      <c r="F986" t="s">
        <v>84</v>
      </c>
      <c r="G986">
        <v>1</v>
      </c>
      <c r="H986">
        <v>495.67700000000002</v>
      </c>
      <c r="I986">
        <v>495.07</v>
      </c>
      <c r="J986">
        <v>494.084</v>
      </c>
      <c r="K986">
        <v>493.03</v>
      </c>
      <c r="L986">
        <v>492.48200000000003</v>
      </c>
      <c r="M986" s="258" t="s">
        <v>1348</v>
      </c>
      <c r="N986" s="258" t="s">
        <v>1349</v>
      </c>
      <c r="O986" s="5" t="s">
        <v>2467</v>
      </c>
    </row>
    <row r="987" spans="1:15">
      <c r="A987">
        <v>13</v>
      </c>
      <c r="B987">
        <v>188</v>
      </c>
      <c r="C987" t="s">
        <v>129</v>
      </c>
      <c r="D987" t="s">
        <v>506</v>
      </c>
      <c r="E987" s="257" t="s">
        <v>508</v>
      </c>
      <c r="F987" t="s">
        <v>84</v>
      </c>
      <c r="G987">
        <v>1</v>
      </c>
      <c r="H987">
        <v>495.18</v>
      </c>
      <c r="I987">
        <v>494.44</v>
      </c>
      <c r="J987">
        <v>492.81900000000002</v>
      </c>
      <c r="K987">
        <v>492.37200000000001</v>
      </c>
      <c r="L987">
        <v>491.57799999999997</v>
      </c>
      <c r="M987" s="258" t="s">
        <v>1348</v>
      </c>
      <c r="N987" s="258" t="s">
        <v>1349</v>
      </c>
      <c r="O987" s="5" t="s">
        <v>2468</v>
      </c>
    </row>
    <row r="988" spans="1:15">
      <c r="A988">
        <v>15</v>
      </c>
      <c r="B988">
        <v>189</v>
      </c>
      <c r="C988" t="s">
        <v>129</v>
      </c>
      <c r="D988" t="s">
        <v>506</v>
      </c>
      <c r="E988" s="257" t="s">
        <v>1426</v>
      </c>
      <c r="F988" t="s">
        <v>84</v>
      </c>
      <c r="G988">
        <v>1</v>
      </c>
      <c r="H988">
        <v>486.05500000000001</v>
      </c>
      <c r="I988">
        <v>485.27800000000002</v>
      </c>
      <c r="J988">
        <v>484.01</v>
      </c>
      <c r="K988">
        <v>481.74599999999998</v>
      </c>
      <c r="L988">
        <v>476.77800000000002</v>
      </c>
      <c r="M988" s="258" t="s">
        <v>1348</v>
      </c>
      <c r="N988" s="258" t="s">
        <v>1349</v>
      </c>
      <c r="O988" s="5" t="s">
        <v>2469</v>
      </c>
    </row>
    <row r="989" spans="1:15">
      <c r="A989">
        <v>15</v>
      </c>
      <c r="B989">
        <v>190</v>
      </c>
      <c r="C989" t="s">
        <v>129</v>
      </c>
      <c r="D989" t="s">
        <v>506</v>
      </c>
      <c r="E989" s="257" t="s">
        <v>1427</v>
      </c>
      <c r="F989" t="s">
        <v>84</v>
      </c>
      <c r="G989">
        <v>1</v>
      </c>
      <c r="H989">
        <v>482.31299999999999</v>
      </c>
      <c r="I989">
        <v>480.089</v>
      </c>
      <c r="J989">
        <v>477.44499999999999</v>
      </c>
      <c r="K989">
        <v>474.78199999999998</v>
      </c>
      <c r="L989">
        <v>471.54399999999998</v>
      </c>
      <c r="M989" s="258" t="s">
        <v>1348</v>
      </c>
      <c r="N989" s="258" t="s">
        <v>1349</v>
      </c>
      <c r="O989" s="5" t="s">
        <v>2470</v>
      </c>
    </row>
    <row r="990" spans="1:15">
      <c r="A990">
        <v>16</v>
      </c>
      <c r="B990">
        <v>194</v>
      </c>
      <c r="C990" t="s">
        <v>129</v>
      </c>
      <c r="D990" t="s">
        <v>127</v>
      </c>
      <c r="E990" s="257" t="s">
        <v>353</v>
      </c>
      <c r="F990" t="s">
        <v>83</v>
      </c>
      <c r="G990">
        <v>1</v>
      </c>
      <c r="H990">
        <v>672.04700000000003</v>
      </c>
      <c r="I990">
        <v>671.20799999999997</v>
      </c>
      <c r="J990">
        <v>668.51099999999997</v>
      </c>
      <c r="K990">
        <v>667.51199999999994</v>
      </c>
      <c r="L990">
        <v>666.47</v>
      </c>
      <c r="M990" s="258" t="s">
        <v>1348</v>
      </c>
      <c r="N990" s="258" t="s">
        <v>1349</v>
      </c>
      <c r="O990" s="5" t="s">
        <v>2471</v>
      </c>
    </row>
    <row r="991" spans="1:15">
      <c r="A991">
        <v>16</v>
      </c>
      <c r="B991">
        <v>192</v>
      </c>
      <c r="C991" t="s">
        <v>129</v>
      </c>
      <c r="D991" t="s">
        <v>127</v>
      </c>
      <c r="E991" s="257" t="s">
        <v>134</v>
      </c>
      <c r="F991" t="s">
        <v>83</v>
      </c>
      <c r="G991">
        <v>1</v>
      </c>
      <c r="H991">
        <v>671.20799999999997</v>
      </c>
      <c r="I991">
        <v>669.99</v>
      </c>
      <c r="J991">
        <v>668.41099999999994</v>
      </c>
      <c r="K991">
        <v>667.09100000000001</v>
      </c>
      <c r="L991">
        <v>664.26800000000003</v>
      </c>
      <c r="M991" s="258" t="s">
        <v>1348</v>
      </c>
      <c r="N991" s="258" t="s">
        <v>1349</v>
      </c>
      <c r="O991" s="5" t="s">
        <v>2472</v>
      </c>
    </row>
    <row r="992" spans="1:15">
      <c r="A992">
        <v>16</v>
      </c>
      <c r="B992">
        <v>197</v>
      </c>
      <c r="C992" t="s">
        <v>129</v>
      </c>
      <c r="D992" t="s">
        <v>127</v>
      </c>
      <c r="E992" s="257" t="s">
        <v>135</v>
      </c>
      <c r="F992" t="s">
        <v>83</v>
      </c>
      <c r="G992">
        <v>1</v>
      </c>
      <c r="H992">
        <v>662.95899999999995</v>
      </c>
      <c r="I992">
        <v>662.43399999999997</v>
      </c>
      <c r="J992">
        <v>661.87099999999998</v>
      </c>
      <c r="K992">
        <v>660.93600000000004</v>
      </c>
      <c r="L992">
        <v>659.91600000000005</v>
      </c>
      <c r="M992" s="258" t="s">
        <v>1348</v>
      </c>
      <c r="N992" s="258" t="s">
        <v>1349</v>
      </c>
      <c r="O992" s="5" t="s">
        <v>2473</v>
      </c>
    </row>
    <row r="993" spans="1:15">
      <c r="A993">
        <v>16</v>
      </c>
      <c r="B993">
        <v>202</v>
      </c>
      <c r="C993" t="s">
        <v>129</v>
      </c>
      <c r="D993" t="s">
        <v>127</v>
      </c>
      <c r="E993" s="257" t="s">
        <v>384</v>
      </c>
      <c r="F993" t="s">
        <v>83</v>
      </c>
      <c r="G993">
        <v>1</v>
      </c>
      <c r="H993">
        <v>660.83399999999995</v>
      </c>
      <c r="I993">
        <v>660.33299999999997</v>
      </c>
      <c r="J993">
        <v>659.81600000000003</v>
      </c>
      <c r="K993">
        <v>658.57299999999998</v>
      </c>
      <c r="L993">
        <v>654.85599999999999</v>
      </c>
      <c r="M993" s="258" t="s">
        <v>1348</v>
      </c>
      <c r="N993" s="258" t="s">
        <v>1349</v>
      </c>
      <c r="O993" s="5" t="s">
        <v>2474</v>
      </c>
    </row>
    <row r="994" spans="1:15">
      <c r="A994">
        <v>16</v>
      </c>
      <c r="B994">
        <v>204</v>
      </c>
      <c r="C994" t="s">
        <v>129</v>
      </c>
      <c r="D994" t="s">
        <v>127</v>
      </c>
      <c r="E994" s="257" t="s">
        <v>643</v>
      </c>
      <c r="F994" t="s">
        <v>83</v>
      </c>
      <c r="G994">
        <v>1</v>
      </c>
      <c r="H994">
        <v>661.23599999999999</v>
      </c>
      <c r="I994">
        <v>660.73299999999995</v>
      </c>
      <c r="J994">
        <v>659.81600000000003</v>
      </c>
      <c r="K994">
        <v>659.12199999999996</v>
      </c>
      <c r="L994">
        <v>658.27099999999996</v>
      </c>
      <c r="M994" s="258" t="s">
        <v>1348</v>
      </c>
      <c r="N994" s="258" t="s">
        <v>1349</v>
      </c>
      <c r="O994" s="5" t="s">
        <v>2475</v>
      </c>
    </row>
    <row r="995" spans="1:15">
      <c r="A995">
        <v>17</v>
      </c>
      <c r="B995">
        <v>209</v>
      </c>
      <c r="C995" t="s">
        <v>129</v>
      </c>
      <c r="D995" t="s">
        <v>127</v>
      </c>
      <c r="E995" s="257" t="s">
        <v>678</v>
      </c>
      <c r="F995" t="s">
        <v>84</v>
      </c>
      <c r="G995">
        <v>1</v>
      </c>
      <c r="H995">
        <v>657.32600000000002</v>
      </c>
      <c r="I995">
        <v>656.577</v>
      </c>
      <c r="J995">
        <v>655.25</v>
      </c>
      <c r="K995">
        <v>652.66099999999994</v>
      </c>
      <c r="L995">
        <v>650.24300000000005</v>
      </c>
      <c r="M995" s="258" t="s">
        <v>1348</v>
      </c>
      <c r="N995" s="258" t="s">
        <v>1349</v>
      </c>
      <c r="O995" s="5" t="s">
        <v>2476</v>
      </c>
    </row>
    <row r="996" spans="1:15">
      <c r="A996">
        <v>17</v>
      </c>
      <c r="B996">
        <v>207</v>
      </c>
      <c r="C996" t="s">
        <v>129</v>
      </c>
      <c r="D996" t="s">
        <v>127</v>
      </c>
      <c r="E996" s="257" t="s">
        <v>351</v>
      </c>
      <c r="F996" t="s">
        <v>84</v>
      </c>
      <c r="G996">
        <v>1</v>
      </c>
      <c r="H996">
        <v>654.41099999999994</v>
      </c>
      <c r="I996">
        <v>652.66099999999994</v>
      </c>
      <c r="J996">
        <v>651.41999999999996</v>
      </c>
      <c r="K996">
        <v>649.51800000000003</v>
      </c>
      <c r="L996">
        <v>647.08799999999997</v>
      </c>
      <c r="M996" s="258" t="s">
        <v>1348</v>
      </c>
      <c r="N996" s="258" t="s">
        <v>1349</v>
      </c>
      <c r="O996" s="5" t="s">
        <v>2477</v>
      </c>
    </row>
    <row r="997" spans="1:15">
      <c r="A997">
        <v>17</v>
      </c>
      <c r="B997">
        <v>214</v>
      </c>
      <c r="C997" t="s">
        <v>129</v>
      </c>
      <c r="D997" t="s">
        <v>127</v>
      </c>
      <c r="E997" s="257" t="s">
        <v>131</v>
      </c>
      <c r="F997" t="s">
        <v>84</v>
      </c>
      <c r="G997">
        <v>1</v>
      </c>
      <c r="H997">
        <v>652.78599999999994</v>
      </c>
      <c r="I997">
        <v>651.41999999999996</v>
      </c>
      <c r="J997">
        <v>650.01700000000005</v>
      </c>
      <c r="K997">
        <v>648.41600000000005</v>
      </c>
      <c r="L997">
        <v>646.38800000000003</v>
      </c>
      <c r="M997" s="258" t="s">
        <v>1348</v>
      </c>
      <c r="N997" s="258" t="s">
        <v>1349</v>
      </c>
      <c r="O997" s="5" t="s">
        <v>2478</v>
      </c>
    </row>
    <row r="998" spans="1:15">
      <c r="A998">
        <v>17</v>
      </c>
      <c r="B998">
        <v>213</v>
      </c>
      <c r="C998" t="s">
        <v>129</v>
      </c>
      <c r="D998" t="s">
        <v>127</v>
      </c>
      <c r="E998" s="257" t="s">
        <v>130</v>
      </c>
      <c r="F998" t="s">
        <v>84</v>
      </c>
      <c r="G998">
        <v>1</v>
      </c>
      <c r="H998">
        <v>651.59500000000003</v>
      </c>
      <c r="I998">
        <v>650.01700000000005</v>
      </c>
      <c r="J998">
        <v>648.41600000000005</v>
      </c>
      <c r="K998">
        <v>646.68799999999999</v>
      </c>
      <c r="L998">
        <v>644.82299999999998</v>
      </c>
      <c r="M998" s="258" t="s">
        <v>1348</v>
      </c>
      <c r="N998" s="258" t="s">
        <v>1349</v>
      </c>
      <c r="O998" s="5" t="s">
        <v>2479</v>
      </c>
    </row>
    <row r="999" spans="1:15">
      <c r="A999">
        <v>24</v>
      </c>
      <c r="B999">
        <v>215</v>
      </c>
      <c r="C999" t="s">
        <v>129</v>
      </c>
      <c r="D999" t="s">
        <v>137</v>
      </c>
      <c r="E999" s="257" t="s">
        <v>685</v>
      </c>
      <c r="F999" t="s">
        <v>83</v>
      </c>
      <c r="G999">
        <v>1</v>
      </c>
      <c r="H999">
        <v>959.91200000000003</v>
      </c>
      <c r="I999">
        <v>954.04</v>
      </c>
      <c r="J999">
        <v>951.93399999999997</v>
      </c>
      <c r="K999">
        <v>947.97799999999995</v>
      </c>
      <c r="L999">
        <v>944.41499999999996</v>
      </c>
      <c r="M999" s="258" t="s">
        <v>1350</v>
      </c>
      <c r="N999" s="258" t="s">
        <v>1351</v>
      </c>
      <c r="O999" s="5" t="s">
        <v>2480</v>
      </c>
    </row>
    <row r="1000" spans="1:15">
      <c r="A1000">
        <v>24</v>
      </c>
      <c r="B1000">
        <v>233</v>
      </c>
      <c r="C1000" t="s">
        <v>129</v>
      </c>
      <c r="D1000" t="s">
        <v>137</v>
      </c>
      <c r="E1000" s="257" t="s">
        <v>488</v>
      </c>
      <c r="F1000" t="s">
        <v>83</v>
      </c>
      <c r="G1000">
        <v>1</v>
      </c>
      <c r="H1000">
        <v>951.04399999999998</v>
      </c>
      <c r="I1000">
        <v>949.54700000000003</v>
      </c>
      <c r="J1000">
        <v>947.97799999999995</v>
      </c>
      <c r="K1000">
        <v>944.05700000000002</v>
      </c>
      <c r="L1000">
        <v>940.03899999999999</v>
      </c>
      <c r="M1000" s="258" t="s">
        <v>1350</v>
      </c>
      <c r="N1000" s="258" t="s">
        <v>1351</v>
      </c>
      <c r="O1000" s="5" t="s">
        <v>2481</v>
      </c>
    </row>
    <row r="1001" spans="1:15">
      <c r="A1001">
        <v>24</v>
      </c>
      <c r="B1001">
        <v>234</v>
      </c>
      <c r="C1001" t="s">
        <v>129</v>
      </c>
      <c r="D1001" t="s">
        <v>137</v>
      </c>
      <c r="E1001" s="257" t="s">
        <v>116</v>
      </c>
      <c r="F1001" t="s">
        <v>83</v>
      </c>
      <c r="G1001">
        <v>1</v>
      </c>
      <c r="H1001">
        <v>948.93700000000001</v>
      </c>
      <c r="I1001">
        <v>947.97799999999995</v>
      </c>
      <c r="J1001">
        <v>946.25900000000001</v>
      </c>
      <c r="K1001">
        <v>943.28800000000001</v>
      </c>
      <c r="L1001">
        <v>942.03399999999999</v>
      </c>
      <c r="M1001" s="258" t="s">
        <v>1350</v>
      </c>
      <c r="N1001" s="258" t="s">
        <v>1351</v>
      </c>
      <c r="O1001" s="5" t="s">
        <v>2482</v>
      </c>
    </row>
    <row r="1002" spans="1:15">
      <c r="A1002">
        <v>24</v>
      </c>
      <c r="B1002">
        <v>229</v>
      </c>
      <c r="C1002" t="s">
        <v>129</v>
      </c>
      <c r="D1002" t="s">
        <v>137</v>
      </c>
      <c r="E1002" s="257" t="s">
        <v>670</v>
      </c>
      <c r="F1002" t="s">
        <v>83</v>
      </c>
      <c r="G1002">
        <v>1</v>
      </c>
      <c r="H1002">
        <v>949.54700000000003</v>
      </c>
      <c r="I1002">
        <v>946.62400000000002</v>
      </c>
      <c r="J1002">
        <v>944.05700000000002</v>
      </c>
      <c r="K1002">
        <v>941.46299999999997</v>
      </c>
      <c r="L1002">
        <v>939.803</v>
      </c>
      <c r="M1002" s="258" t="s">
        <v>1350</v>
      </c>
      <c r="N1002" s="258" t="s">
        <v>1351</v>
      </c>
      <c r="O1002" s="5" t="s">
        <v>2483</v>
      </c>
    </row>
    <row r="1003" spans="1:15">
      <c r="A1003">
        <v>24</v>
      </c>
      <c r="B1003">
        <v>225</v>
      </c>
      <c r="C1003" t="s">
        <v>129</v>
      </c>
      <c r="D1003" t="s">
        <v>137</v>
      </c>
      <c r="E1003" s="257" t="s">
        <v>503</v>
      </c>
      <c r="F1003" t="s">
        <v>83</v>
      </c>
      <c r="G1003">
        <v>1</v>
      </c>
      <c r="H1003">
        <v>945.56799999999998</v>
      </c>
      <c r="I1003">
        <v>944.41499999999996</v>
      </c>
      <c r="J1003">
        <v>943.28800000000001</v>
      </c>
      <c r="K1003">
        <v>940.21900000000005</v>
      </c>
      <c r="L1003">
        <v>939.20299999999997</v>
      </c>
      <c r="M1003" s="258" t="s">
        <v>1350</v>
      </c>
      <c r="N1003" s="258" t="s">
        <v>1351</v>
      </c>
      <c r="O1003" s="5" t="s">
        <v>2484</v>
      </c>
    </row>
    <row r="1004" spans="1:15">
      <c r="A1004">
        <v>24</v>
      </c>
      <c r="B1004">
        <v>226</v>
      </c>
      <c r="C1004" t="s">
        <v>129</v>
      </c>
      <c r="D1004" t="s">
        <v>137</v>
      </c>
      <c r="E1004" s="257" t="s">
        <v>688</v>
      </c>
      <c r="F1004" t="s">
        <v>83</v>
      </c>
      <c r="G1004">
        <v>1</v>
      </c>
      <c r="H1004">
        <v>946.25900000000001</v>
      </c>
      <c r="I1004">
        <v>944.41499999999996</v>
      </c>
      <c r="J1004">
        <v>941.46299999999997</v>
      </c>
      <c r="K1004">
        <v>939.803</v>
      </c>
      <c r="L1004">
        <v>938.13199999999995</v>
      </c>
      <c r="M1004" s="258" t="s">
        <v>1350</v>
      </c>
      <c r="N1004" s="258" t="s">
        <v>1351</v>
      </c>
      <c r="O1004" s="5" t="s">
        <v>2485</v>
      </c>
    </row>
    <row r="1005" spans="1:15">
      <c r="A1005">
        <v>24</v>
      </c>
      <c r="B1005">
        <v>227</v>
      </c>
      <c r="C1005" t="s">
        <v>129</v>
      </c>
      <c r="D1005" t="s">
        <v>137</v>
      </c>
      <c r="E1005" s="257" t="s">
        <v>101</v>
      </c>
      <c r="F1005" t="s">
        <v>83</v>
      </c>
      <c r="G1005">
        <v>1</v>
      </c>
      <c r="H1005">
        <v>943.28800000000001</v>
      </c>
      <c r="I1005">
        <v>943.07399999999996</v>
      </c>
      <c r="J1005">
        <v>941.46299999999997</v>
      </c>
      <c r="K1005">
        <v>939.20299999999997</v>
      </c>
      <c r="L1005">
        <v>933.21299999999997</v>
      </c>
      <c r="M1005" s="258" t="s">
        <v>1350</v>
      </c>
      <c r="N1005" s="258" t="s">
        <v>1351</v>
      </c>
      <c r="O1005" s="5" t="s">
        <v>2486</v>
      </c>
    </row>
    <row r="1006" spans="1:15">
      <c r="A1006">
        <v>24</v>
      </c>
      <c r="B1006">
        <v>235</v>
      </c>
      <c r="C1006" t="s">
        <v>129</v>
      </c>
      <c r="D1006" t="s">
        <v>137</v>
      </c>
      <c r="E1006" s="257" t="s">
        <v>97</v>
      </c>
      <c r="F1006" t="s">
        <v>83</v>
      </c>
      <c r="G1006">
        <v>1</v>
      </c>
      <c r="H1006">
        <v>939.803</v>
      </c>
      <c r="I1006">
        <v>938.79499999999996</v>
      </c>
      <c r="J1006">
        <v>935.11699999999996</v>
      </c>
      <c r="K1006">
        <v>933.21299999999997</v>
      </c>
      <c r="L1006">
        <v>931.22</v>
      </c>
      <c r="M1006" s="258" t="s">
        <v>1350</v>
      </c>
      <c r="N1006" s="258" t="s">
        <v>1351</v>
      </c>
      <c r="O1006" s="5" t="s">
        <v>2487</v>
      </c>
    </row>
    <row r="1007" spans="1:15">
      <c r="A1007">
        <v>24</v>
      </c>
      <c r="B1007">
        <v>238</v>
      </c>
      <c r="C1007" t="s">
        <v>129</v>
      </c>
      <c r="D1007" t="s">
        <v>137</v>
      </c>
      <c r="E1007" s="257" t="s">
        <v>119</v>
      </c>
      <c r="F1007" t="s">
        <v>83</v>
      </c>
      <c r="G1007">
        <v>1</v>
      </c>
      <c r="H1007">
        <v>939.803</v>
      </c>
      <c r="I1007">
        <v>938.79499999999996</v>
      </c>
      <c r="J1007">
        <v>935.11699999999996</v>
      </c>
      <c r="K1007">
        <v>933.678</v>
      </c>
      <c r="L1007">
        <v>931.55700000000002</v>
      </c>
      <c r="M1007" s="258" t="s">
        <v>1350</v>
      </c>
      <c r="N1007" s="258" t="s">
        <v>1351</v>
      </c>
      <c r="O1007" s="5" t="s">
        <v>2488</v>
      </c>
    </row>
    <row r="1008" spans="1:15">
      <c r="A1008">
        <v>27</v>
      </c>
      <c r="B1008">
        <v>264</v>
      </c>
      <c r="C1008" t="s">
        <v>129</v>
      </c>
      <c r="D1008" t="s">
        <v>137</v>
      </c>
      <c r="E1008" s="257" t="s">
        <v>147</v>
      </c>
      <c r="F1008" t="s">
        <v>84</v>
      </c>
      <c r="G1008">
        <v>1</v>
      </c>
      <c r="H1008">
        <v>944.8</v>
      </c>
      <c r="I1008">
        <v>941.36900000000003</v>
      </c>
      <c r="J1008">
        <v>939.33799999999997</v>
      </c>
      <c r="K1008">
        <v>936.94500000000005</v>
      </c>
      <c r="L1008">
        <v>935.6</v>
      </c>
      <c r="M1008" s="258" t="s">
        <v>1350</v>
      </c>
      <c r="N1008" s="258" t="s">
        <v>1351</v>
      </c>
      <c r="O1008" s="5" t="s">
        <v>2489</v>
      </c>
    </row>
    <row r="1009" spans="1:15">
      <c r="A1009">
        <v>27</v>
      </c>
      <c r="B1009">
        <v>258</v>
      </c>
      <c r="C1009" t="s">
        <v>129</v>
      </c>
      <c r="D1009" t="s">
        <v>137</v>
      </c>
      <c r="E1009" s="257" t="s">
        <v>143</v>
      </c>
      <c r="F1009" t="s">
        <v>84</v>
      </c>
      <c r="G1009">
        <v>1</v>
      </c>
      <c r="H1009">
        <v>938.75599999999997</v>
      </c>
      <c r="I1009">
        <v>937.46400000000006</v>
      </c>
      <c r="J1009">
        <v>936.35199999999998</v>
      </c>
      <c r="K1009">
        <v>934.80700000000002</v>
      </c>
      <c r="L1009">
        <v>930.98</v>
      </c>
      <c r="M1009" s="258" t="s">
        <v>1350</v>
      </c>
      <c r="N1009" s="258" t="s">
        <v>1351</v>
      </c>
      <c r="O1009" s="5" t="s">
        <v>2490</v>
      </c>
    </row>
    <row r="1010" spans="1:15">
      <c r="A1010">
        <v>26</v>
      </c>
      <c r="B1010">
        <v>255</v>
      </c>
      <c r="C1010" t="s">
        <v>129</v>
      </c>
      <c r="D1010" t="s">
        <v>137</v>
      </c>
      <c r="E1010" s="257" t="s">
        <v>103</v>
      </c>
      <c r="F1010" t="s">
        <v>84</v>
      </c>
      <c r="G1010">
        <v>1</v>
      </c>
      <c r="H1010">
        <v>938.94299999999998</v>
      </c>
      <c r="I1010">
        <v>936.52099999999996</v>
      </c>
      <c r="J1010">
        <v>933.99699999999996</v>
      </c>
      <c r="K1010">
        <v>930.31399999999996</v>
      </c>
      <c r="L1010">
        <v>927.06200000000001</v>
      </c>
      <c r="M1010" s="258" t="s">
        <v>1350</v>
      </c>
      <c r="N1010" s="258" t="s">
        <v>1351</v>
      </c>
      <c r="O1010" s="5" t="s">
        <v>2491</v>
      </c>
    </row>
    <row r="1011" spans="1:15">
      <c r="A1011">
        <v>26</v>
      </c>
      <c r="B1011">
        <v>252</v>
      </c>
      <c r="C1011" t="s">
        <v>129</v>
      </c>
      <c r="D1011" t="s">
        <v>137</v>
      </c>
      <c r="E1011" s="257" t="s">
        <v>121</v>
      </c>
      <c r="F1011" t="s">
        <v>84</v>
      </c>
      <c r="G1011">
        <v>1</v>
      </c>
      <c r="H1011">
        <v>936.33299999999997</v>
      </c>
      <c r="I1011">
        <v>934.35</v>
      </c>
      <c r="J1011">
        <v>933.00400000000002</v>
      </c>
      <c r="K1011">
        <v>931.82</v>
      </c>
      <c r="L1011">
        <v>928.87599999999998</v>
      </c>
      <c r="M1011" s="258" t="s">
        <v>1350</v>
      </c>
      <c r="N1011" s="258" t="s">
        <v>1351</v>
      </c>
      <c r="O1011" s="5" t="s">
        <v>2492</v>
      </c>
    </row>
    <row r="1012" spans="1:15">
      <c r="A1012">
        <v>26</v>
      </c>
      <c r="B1012">
        <v>253</v>
      </c>
      <c r="C1012" t="s">
        <v>129</v>
      </c>
      <c r="D1012" t="s">
        <v>137</v>
      </c>
      <c r="E1012" s="257" t="s">
        <v>140</v>
      </c>
      <c r="F1012" t="s">
        <v>84</v>
      </c>
      <c r="G1012">
        <v>1</v>
      </c>
      <c r="H1012">
        <v>934.35</v>
      </c>
      <c r="I1012">
        <v>933.00400000000002</v>
      </c>
      <c r="J1012">
        <v>931.60599999999999</v>
      </c>
      <c r="K1012">
        <v>929.32399999999996</v>
      </c>
      <c r="L1012">
        <v>928.15300000000002</v>
      </c>
      <c r="M1012" s="258" t="s">
        <v>1350</v>
      </c>
      <c r="N1012" s="258" t="s">
        <v>1351</v>
      </c>
      <c r="O1012" s="5" t="s">
        <v>2493</v>
      </c>
    </row>
    <row r="1013" spans="1:15">
      <c r="A1013">
        <v>28</v>
      </c>
      <c r="B1013">
        <v>267</v>
      </c>
      <c r="C1013" t="s">
        <v>129</v>
      </c>
      <c r="D1013" t="s">
        <v>350</v>
      </c>
      <c r="E1013" s="257" t="s">
        <v>18506</v>
      </c>
      <c r="F1013" t="s">
        <v>83</v>
      </c>
      <c r="G1013">
        <v>1</v>
      </c>
      <c r="H1013">
        <v>765.20100000000002</v>
      </c>
      <c r="I1013">
        <v>764.35</v>
      </c>
      <c r="J1013">
        <v>762.97199999999998</v>
      </c>
      <c r="K1013">
        <v>761.78499999999997</v>
      </c>
      <c r="L1013">
        <v>760.85799999999995</v>
      </c>
      <c r="M1013" s="258" t="s">
        <v>1348</v>
      </c>
      <c r="N1013" s="258" t="s">
        <v>1349</v>
      </c>
      <c r="O1013" s="5" t="s">
        <v>2494</v>
      </c>
    </row>
    <row r="1014" spans="1:15">
      <c r="A1014">
        <v>28</v>
      </c>
      <c r="B1014">
        <v>269</v>
      </c>
      <c r="C1014" t="s">
        <v>129</v>
      </c>
      <c r="D1014" t="s">
        <v>350</v>
      </c>
      <c r="E1014" s="257" t="s">
        <v>697</v>
      </c>
      <c r="F1014" t="s">
        <v>83</v>
      </c>
      <c r="G1014">
        <v>1</v>
      </c>
      <c r="H1014">
        <v>764.18499999999995</v>
      </c>
      <c r="I1014">
        <v>762.97199999999998</v>
      </c>
      <c r="J1014">
        <v>761.66</v>
      </c>
      <c r="K1014">
        <v>760.44200000000001</v>
      </c>
      <c r="L1014">
        <v>759.16499999999996</v>
      </c>
      <c r="M1014" s="258" t="s">
        <v>1348</v>
      </c>
      <c r="N1014" s="258" t="s">
        <v>1349</v>
      </c>
      <c r="O1014" s="5" t="s">
        <v>2495</v>
      </c>
    </row>
    <row r="1015" spans="1:15">
      <c r="A1015">
        <v>28</v>
      </c>
      <c r="B1015">
        <v>270</v>
      </c>
      <c r="C1015" t="s">
        <v>129</v>
      </c>
      <c r="D1015" t="s">
        <v>350</v>
      </c>
      <c r="E1015" s="257" t="s">
        <v>670</v>
      </c>
      <c r="F1015" t="s">
        <v>83</v>
      </c>
      <c r="G1015">
        <v>1</v>
      </c>
      <c r="H1015">
        <v>762.11</v>
      </c>
      <c r="I1015">
        <v>761.66</v>
      </c>
      <c r="J1015">
        <v>760.85799999999995</v>
      </c>
      <c r="K1015">
        <v>759.625</v>
      </c>
      <c r="L1015">
        <v>757.36900000000003</v>
      </c>
      <c r="M1015" s="258" t="s">
        <v>1348</v>
      </c>
      <c r="N1015" s="258" t="s">
        <v>1349</v>
      </c>
      <c r="O1015" s="5" t="s">
        <v>2496</v>
      </c>
    </row>
    <row r="1016" spans="1:15">
      <c r="A1016">
        <v>28</v>
      </c>
      <c r="B1016">
        <v>272</v>
      </c>
      <c r="C1016" t="s">
        <v>129</v>
      </c>
      <c r="D1016" t="s">
        <v>350</v>
      </c>
      <c r="E1016" s="257" t="s">
        <v>119</v>
      </c>
      <c r="F1016" t="s">
        <v>83</v>
      </c>
      <c r="G1016">
        <v>1</v>
      </c>
      <c r="H1016">
        <v>762.11</v>
      </c>
      <c r="I1016">
        <v>761.11500000000001</v>
      </c>
      <c r="J1016">
        <v>759.89800000000002</v>
      </c>
      <c r="K1016">
        <v>758.625</v>
      </c>
      <c r="L1016">
        <v>757.25900000000001</v>
      </c>
      <c r="M1016" s="258" t="s">
        <v>1348</v>
      </c>
      <c r="N1016" s="258" t="s">
        <v>1349</v>
      </c>
      <c r="O1016" s="5" t="s">
        <v>2497</v>
      </c>
    </row>
    <row r="1017" spans="1:15">
      <c r="A1017">
        <v>28</v>
      </c>
      <c r="B1017">
        <v>274</v>
      </c>
      <c r="C1017" t="s">
        <v>129</v>
      </c>
      <c r="D1017" t="s">
        <v>350</v>
      </c>
      <c r="E1017" s="257" t="s">
        <v>98</v>
      </c>
      <c r="F1017" t="s">
        <v>83</v>
      </c>
      <c r="G1017">
        <v>1</v>
      </c>
      <c r="H1017">
        <v>760.02300000000002</v>
      </c>
      <c r="I1017">
        <v>759.31500000000005</v>
      </c>
      <c r="J1017">
        <v>758.625</v>
      </c>
      <c r="K1017">
        <v>757.36900000000003</v>
      </c>
      <c r="L1017">
        <v>754.69299999999998</v>
      </c>
      <c r="M1017" s="258" t="s">
        <v>1348</v>
      </c>
      <c r="N1017" s="258" t="s">
        <v>1349</v>
      </c>
      <c r="O1017" s="5" t="s">
        <v>2498</v>
      </c>
    </row>
    <row r="1018" spans="1:15">
      <c r="A1018">
        <v>28</v>
      </c>
      <c r="B1018">
        <v>275</v>
      </c>
      <c r="C1018" t="s">
        <v>129</v>
      </c>
      <c r="D1018" t="s">
        <v>350</v>
      </c>
      <c r="E1018" s="257" t="s">
        <v>68</v>
      </c>
      <c r="F1018" t="s">
        <v>83</v>
      </c>
      <c r="G1018">
        <v>1</v>
      </c>
      <c r="H1018">
        <v>759.89800000000002</v>
      </c>
      <c r="I1018">
        <v>758.625</v>
      </c>
      <c r="J1018">
        <v>757.36900000000003</v>
      </c>
      <c r="K1018">
        <v>755.77300000000002</v>
      </c>
      <c r="L1018">
        <v>752.41200000000003</v>
      </c>
      <c r="M1018" s="258" t="s">
        <v>1348</v>
      </c>
      <c r="N1018" s="258" t="s">
        <v>1349</v>
      </c>
      <c r="O1018" s="5" t="s">
        <v>2499</v>
      </c>
    </row>
    <row r="1019" spans="1:15">
      <c r="A1019">
        <v>28</v>
      </c>
      <c r="B1019">
        <v>277</v>
      </c>
      <c r="C1019" t="s">
        <v>129</v>
      </c>
      <c r="D1019" t="s">
        <v>350</v>
      </c>
      <c r="E1019" s="257" t="s">
        <v>643</v>
      </c>
      <c r="F1019" t="s">
        <v>83</v>
      </c>
      <c r="G1019">
        <v>1</v>
      </c>
      <c r="H1019">
        <v>758.75</v>
      </c>
      <c r="I1019">
        <v>758.29399999999998</v>
      </c>
      <c r="J1019">
        <v>756.803</v>
      </c>
      <c r="K1019">
        <v>755.64800000000002</v>
      </c>
      <c r="L1019">
        <v>753.96799999999996</v>
      </c>
      <c r="M1019" s="258" t="s">
        <v>1348</v>
      </c>
      <c r="N1019" s="258" t="s">
        <v>1349</v>
      </c>
      <c r="O1019" s="5" t="s">
        <v>2500</v>
      </c>
    </row>
    <row r="1020" spans="1:15">
      <c r="A1020">
        <v>28</v>
      </c>
      <c r="B1020">
        <v>279</v>
      </c>
      <c r="C1020" t="s">
        <v>129</v>
      </c>
      <c r="D1020" t="s">
        <v>350</v>
      </c>
      <c r="E1020" s="257" t="s">
        <v>69</v>
      </c>
      <c r="F1020" t="s">
        <v>83</v>
      </c>
      <c r="G1020">
        <v>1</v>
      </c>
      <c r="H1020">
        <v>758.29399999999998</v>
      </c>
      <c r="I1020">
        <v>757.85900000000004</v>
      </c>
      <c r="J1020">
        <v>756.678</v>
      </c>
      <c r="K1020">
        <v>755.12300000000005</v>
      </c>
      <c r="L1020">
        <v>752.41200000000003</v>
      </c>
      <c r="M1020" s="258" t="s">
        <v>1348</v>
      </c>
      <c r="N1020" s="258" t="s">
        <v>1349</v>
      </c>
      <c r="O1020" s="5" t="s">
        <v>2501</v>
      </c>
    </row>
    <row r="1021" spans="1:15">
      <c r="A1021">
        <v>30</v>
      </c>
      <c r="B1021">
        <v>288</v>
      </c>
      <c r="C1021" t="s">
        <v>129</v>
      </c>
      <c r="D1021" t="s">
        <v>350</v>
      </c>
      <c r="E1021" s="257" t="s">
        <v>379</v>
      </c>
      <c r="F1021" t="s">
        <v>84</v>
      </c>
      <c r="G1021">
        <v>1</v>
      </c>
      <c r="H1021">
        <v>753.36900000000003</v>
      </c>
      <c r="I1021">
        <v>751.827</v>
      </c>
      <c r="J1021">
        <v>750.24300000000005</v>
      </c>
      <c r="K1021">
        <v>749.07299999999998</v>
      </c>
      <c r="L1021">
        <v>747.69100000000003</v>
      </c>
      <c r="M1021" s="258" t="s">
        <v>1348</v>
      </c>
      <c r="N1021" s="258" t="s">
        <v>1349</v>
      </c>
      <c r="O1021" s="5" t="s">
        <v>2502</v>
      </c>
    </row>
    <row r="1022" spans="1:15">
      <c r="A1022">
        <v>30</v>
      </c>
      <c r="B1022">
        <v>290</v>
      </c>
      <c r="C1022" t="s">
        <v>129</v>
      </c>
      <c r="D1022" t="s">
        <v>350</v>
      </c>
      <c r="E1022" s="257" t="s">
        <v>75</v>
      </c>
      <c r="F1022" t="s">
        <v>84</v>
      </c>
      <c r="G1022">
        <v>1</v>
      </c>
      <c r="H1022">
        <v>750.24300000000005</v>
      </c>
      <c r="I1022">
        <v>749.24800000000005</v>
      </c>
      <c r="J1022">
        <v>747.02300000000002</v>
      </c>
      <c r="K1022">
        <v>744.79100000000005</v>
      </c>
      <c r="L1022">
        <v>742.73800000000006</v>
      </c>
      <c r="M1022" s="258" t="s">
        <v>1348</v>
      </c>
      <c r="N1022" s="258" t="s">
        <v>1349</v>
      </c>
      <c r="O1022" s="5" t="s">
        <v>2503</v>
      </c>
    </row>
    <row r="1023" spans="1:15">
      <c r="A1023">
        <v>30</v>
      </c>
      <c r="B1023">
        <v>291</v>
      </c>
      <c r="C1023" t="s">
        <v>129</v>
      </c>
      <c r="D1023" t="s">
        <v>350</v>
      </c>
      <c r="E1023" s="257" t="s">
        <v>703</v>
      </c>
      <c r="F1023" t="s">
        <v>84</v>
      </c>
      <c r="G1023">
        <v>1</v>
      </c>
      <c r="H1023">
        <v>748.84799999999996</v>
      </c>
      <c r="I1023">
        <v>747.69100000000003</v>
      </c>
      <c r="J1023">
        <v>746.37</v>
      </c>
      <c r="K1023">
        <v>744.39099999999996</v>
      </c>
      <c r="L1023">
        <v>740.27300000000002</v>
      </c>
      <c r="M1023" s="258" t="s">
        <v>1348</v>
      </c>
      <c r="N1023" s="258" t="s">
        <v>1349</v>
      </c>
      <c r="O1023" s="5" t="s">
        <v>2504</v>
      </c>
    </row>
    <row r="1024" spans="1:15">
      <c r="A1024">
        <v>30</v>
      </c>
      <c r="B1024">
        <v>294</v>
      </c>
      <c r="C1024" t="s">
        <v>129</v>
      </c>
      <c r="D1024" t="s">
        <v>350</v>
      </c>
      <c r="E1024" s="257" t="s">
        <v>389</v>
      </c>
      <c r="F1024" t="s">
        <v>84</v>
      </c>
      <c r="G1024">
        <v>1</v>
      </c>
      <c r="H1024">
        <v>747.69100000000003</v>
      </c>
      <c r="I1024">
        <v>746.67600000000004</v>
      </c>
      <c r="J1024">
        <v>745.96799999999996</v>
      </c>
      <c r="K1024">
        <v>744.08199999999999</v>
      </c>
      <c r="L1024">
        <v>743.13800000000003</v>
      </c>
      <c r="M1024" s="258" t="s">
        <v>1348</v>
      </c>
      <c r="N1024" s="258" t="s">
        <v>1349</v>
      </c>
      <c r="O1024" s="5" t="s">
        <v>2505</v>
      </c>
    </row>
    <row r="1025" spans="1:15">
      <c r="A1025">
        <v>30</v>
      </c>
      <c r="B1025">
        <v>293</v>
      </c>
      <c r="C1025" t="s">
        <v>129</v>
      </c>
      <c r="D1025" t="s">
        <v>350</v>
      </c>
      <c r="E1025" s="257" t="s">
        <v>166</v>
      </c>
      <c r="F1025" t="s">
        <v>84</v>
      </c>
      <c r="G1025">
        <v>1</v>
      </c>
      <c r="H1025">
        <v>749.70899999999995</v>
      </c>
      <c r="I1025">
        <v>746.10199999999998</v>
      </c>
      <c r="J1025">
        <v>745.28499999999997</v>
      </c>
      <c r="K1025">
        <v>744.61599999999999</v>
      </c>
      <c r="L1025">
        <v>742.56399999999996</v>
      </c>
      <c r="M1025" s="258" t="s">
        <v>1348</v>
      </c>
      <c r="N1025" s="258" t="s">
        <v>1349</v>
      </c>
      <c r="O1025" s="5" t="s">
        <v>2506</v>
      </c>
    </row>
    <row r="1026" spans="1:15">
      <c r="A1026">
        <v>30</v>
      </c>
      <c r="B1026">
        <v>295</v>
      </c>
      <c r="C1026" t="s">
        <v>129</v>
      </c>
      <c r="D1026" t="s">
        <v>350</v>
      </c>
      <c r="E1026" s="257" t="s">
        <v>79</v>
      </c>
      <c r="F1026" t="s">
        <v>84</v>
      </c>
      <c r="G1026">
        <v>1</v>
      </c>
      <c r="H1026">
        <v>747.02300000000002</v>
      </c>
      <c r="I1026">
        <v>745.96799999999996</v>
      </c>
      <c r="J1026">
        <v>745.28499999999997</v>
      </c>
      <c r="K1026">
        <v>744.08199999999999</v>
      </c>
      <c r="L1026">
        <v>742.56399999999996</v>
      </c>
      <c r="M1026" s="258" t="s">
        <v>1348</v>
      </c>
      <c r="N1026" s="258" t="s">
        <v>1349</v>
      </c>
      <c r="O1026" s="5" t="s">
        <v>2507</v>
      </c>
    </row>
    <row r="1027" spans="1:15">
      <c r="A1027">
        <v>30</v>
      </c>
      <c r="B1027">
        <v>297</v>
      </c>
      <c r="C1027" t="s">
        <v>129</v>
      </c>
      <c r="D1027" t="s">
        <v>350</v>
      </c>
      <c r="E1027" s="257" t="s">
        <v>702</v>
      </c>
      <c r="F1027" t="s">
        <v>84</v>
      </c>
      <c r="G1027">
        <v>1</v>
      </c>
      <c r="H1027">
        <v>748.44799999999998</v>
      </c>
      <c r="I1027">
        <v>745.96799999999996</v>
      </c>
      <c r="J1027">
        <v>744.61599999999999</v>
      </c>
      <c r="K1027">
        <v>741.80499999999995</v>
      </c>
      <c r="L1027">
        <v>736.78899999999999</v>
      </c>
      <c r="M1027" s="258" t="s">
        <v>1348</v>
      </c>
      <c r="N1027" s="258" t="s">
        <v>1349</v>
      </c>
      <c r="O1027" s="5" t="s">
        <v>2508</v>
      </c>
    </row>
    <row r="1028" spans="1:15">
      <c r="A1028">
        <v>30</v>
      </c>
      <c r="B1028">
        <v>299</v>
      </c>
      <c r="C1028" t="s">
        <v>129</v>
      </c>
      <c r="D1028" t="s">
        <v>350</v>
      </c>
      <c r="E1028" s="257" t="s">
        <v>78</v>
      </c>
      <c r="F1028" t="s">
        <v>84</v>
      </c>
      <c r="G1028">
        <v>1</v>
      </c>
      <c r="H1028">
        <v>747.91600000000005</v>
      </c>
      <c r="I1028">
        <v>745.41899999999998</v>
      </c>
      <c r="J1028">
        <v>744.08199999999999</v>
      </c>
      <c r="K1028">
        <v>742.56399999999996</v>
      </c>
      <c r="L1028">
        <v>740.49800000000005</v>
      </c>
      <c r="M1028" s="258" t="s">
        <v>1348</v>
      </c>
      <c r="N1028" s="258" t="s">
        <v>1349</v>
      </c>
      <c r="O1028" s="5" t="s">
        <v>2509</v>
      </c>
    </row>
    <row r="1029" spans="1:15">
      <c r="A1029">
        <v>29</v>
      </c>
      <c r="B1029">
        <v>301</v>
      </c>
      <c r="C1029" t="s">
        <v>129</v>
      </c>
      <c r="D1029" t="s">
        <v>350</v>
      </c>
      <c r="E1029" s="257" t="s">
        <v>104</v>
      </c>
      <c r="F1029" t="s">
        <v>84</v>
      </c>
      <c r="G1029">
        <v>1</v>
      </c>
      <c r="H1029">
        <v>748.23199999999997</v>
      </c>
      <c r="I1029">
        <v>745.97</v>
      </c>
      <c r="J1029">
        <v>744.69</v>
      </c>
      <c r="K1029">
        <v>741.98199999999997</v>
      </c>
      <c r="L1029">
        <v>736.93</v>
      </c>
      <c r="M1029" s="258" t="s">
        <v>1348</v>
      </c>
      <c r="N1029" s="258" t="s">
        <v>1349</v>
      </c>
      <c r="O1029" s="5" t="s">
        <v>2510</v>
      </c>
    </row>
    <row r="1030" spans="1:15">
      <c r="A1030">
        <v>29</v>
      </c>
      <c r="B1030">
        <v>302</v>
      </c>
      <c r="C1030" t="s">
        <v>129</v>
      </c>
      <c r="D1030" t="s">
        <v>350</v>
      </c>
      <c r="E1030" s="257" t="s">
        <v>105</v>
      </c>
      <c r="F1030" t="s">
        <v>84</v>
      </c>
      <c r="G1030">
        <v>1</v>
      </c>
      <c r="H1030">
        <v>748.09799999999996</v>
      </c>
      <c r="I1030">
        <v>745.91600000000005</v>
      </c>
      <c r="J1030">
        <v>744.55600000000004</v>
      </c>
      <c r="K1030">
        <v>741.64800000000002</v>
      </c>
      <c r="L1030">
        <v>736.73</v>
      </c>
      <c r="M1030" s="258" t="s">
        <v>1348</v>
      </c>
      <c r="N1030" s="258" t="s">
        <v>1349</v>
      </c>
      <c r="O1030" s="5" t="s">
        <v>2511</v>
      </c>
    </row>
    <row r="1031" spans="1:15">
      <c r="A1031">
        <v>29</v>
      </c>
      <c r="B1031">
        <v>300</v>
      </c>
      <c r="C1031" t="s">
        <v>129</v>
      </c>
      <c r="D1031" t="s">
        <v>350</v>
      </c>
      <c r="E1031" s="257" t="s">
        <v>675</v>
      </c>
      <c r="F1031" t="s">
        <v>84</v>
      </c>
      <c r="G1031">
        <v>1</v>
      </c>
      <c r="H1031">
        <v>750.298</v>
      </c>
      <c r="I1031">
        <v>746.54399999999998</v>
      </c>
      <c r="J1031">
        <v>743.66399999999999</v>
      </c>
      <c r="K1031">
        <v>742.08199999999999</v>
      </c>
      <c r="L1031">
        <v>739.42200000000003</v>
      </c>
      <c r="M1031" s="258" t="s">
        <v>1348</v>
      </c>
      <c r="N1031" s="258" t="s">
        <v>1349</v>
      </c>
      <c r="O1031" s="5" t="s">
        <v>2512</v>
      </c>
    </row>
    <row r="1032" spans="1:15">
      <c r="A1032">
        <v>30</v>
      </c>
      <c r="B1032">
        <v>304</v>
      </c>
      <c r="C1032" t="s">
        <v>129</v>
      </c>
      <c r="D1032" t="s">
        <v>350</v>
      </c>
      <c r="E1032" s="257" t="s">
        <v>174</v>
      </c>
      <c r="F1032" t="s">
        <v>84</v>
      </c>
      <c r="G1032">
        <v>1</v>
      </c>
      <c r="H1032">
        <v>745.81899999999996</v>
      </c>
      <c r="I1032">
        <v>743.899</v>
      </c>
      <c r="J1032">
        <v>742.56399999999996</v>
      </c>
      <c r="K1032">
        <v>738.95600000000002</v>
      </c>
      <c r="L1032">
        <v>734.36900000000003</v>
      </c>
      <c r="M1032" s="258" t="s">
        <v>1348</v>
      </c>
      <c r="N1032" s="258" t="s">
        <v>1349</v>
      </c>
      <c r="O1032" s="5" t="s">
        <v>2513</v>
      </c>
    </row>
    <row r="1033" spans="1:15">
      <c r="A1033">
        <v>29</v>
      </c>
      <c r="B1033">
        <v>305</v>
      </c>
      <c r="C1033" t="s">
        <v>129</v>
      </c>
      <c r="D1033" t="s">
        <v>350</v>
      </c>
      <c r="E1033" s="257" t="s">
        <v>701</v>
      </c>
      <c r="F1033" t="s">
        <v>84</v>
      </c>
      <c r="G1033">
        <v>1</v>
      </c>
      <c r="H1033">
        <v>746.54399999999998</v>
      </c>
      <c r="I1033">
        <v>744.55600000000004</v>
      </c>
      <c r="J1033">
        <v>743.33</v>
      </c>
      <c r="K1033">
        <v>740.55600000000004</v>
      </c>
      <c r="L1033">
        <v>736.49</v>
      </c>
      <c r="M1033" s="258" t="s">
        <v>1348</v>
      </c>
      <c r="N1033" s="258" t="s">
        <v>1349</v>
      </c>
      <c r="O1033" s="5" t="s">
        <v>2514</v>
      </c>
    </row>
    <row r="1034" spans="1:15">
      <c r="A1034">
        <v>29</v>
      </c>
      <c r="B1034">
        <v>306</v>
      </c>
      <c r="C1034" t="s">
        <v>129</v>
      </c>
      <c r="D1034" t="s">
        <v>350</v>
      </c>
      <c r="E1034" s="257" t="s">
        <v>122</v>
      </c>
      <c r="F1034" t="s">
        <v>84</v>
      </c>
      <c r="G1034">
        <v>1</v>
      </c>
      <c r="H1034">
        <v>746.54399999999998</v>
      </c>
      <c r="I1034">
        <v>744.55600000000004</v>
      </c>
      <c r="J1034">
        <v>743.33</v>
      </c>
      <c r="K1034">
        <v>739.75599999999997</v>
      </c>
      <c r="L1034">
        <v>735.07</v>
      </c>
      <c r="M1034" s="258" t="s">
        <v>1348</v>
      </c>
      <c r="N1034" s="258" t="s">
        <v>1349</v>
      </c>
      <c r="O1034" s="5" t="s">
        <v>2515</v>
      </c>
    </row>
    <row r="1035" spans="1:15">
      <c r="A1035">
        <v>29</v>
      </c>
      <c r="B1035">
        <v>308</v>
      </c>
      <c r="C1035" t="s">
        <v>129</v>
      </c>
      <c r="D1035" t="s">
        <v>350</v>
      </c>
      <c r="E1035" s="257" t="s">
        <v>108</v>
      </c>
      <c r="F1035" t="s">
        <v>84</v>
      </c>
      <c r="G1035">
        <v>1</v>
      </c>
      <c r="H1035">
        <v>746.41</v>
      </c>
      <c r="I1035">
        <v>744.35599999999999</v>
      </c>
      <c r="J1035">
        <v>742.93</v>
      </c>
      <c r="K1035">
        <v>741.31399999999996</v>
      </c>
      <c r="L1035">
        <v>738.06399999999996</v>
      </c>
      <c r="M1035" s="258" t="s">
        <v>1348</v>
      </c>
      <c r="N1035" s="258" t="s">
        <v>1349</v>
      </c>
      <c r="O1035" s="5" t="s">
        <v>2516</v>
      </c>
    </row>
    <row r="1036" spans="1:15">
      <c r="A1036">
        <v>29</v>
      </c>
      <c r="B1036">
        <v>311</v>
      </c>
      <c r="C1036" t="s">
        <v>129</v>
      </c>
      <c r="D1036" t="s">
        <v>350</v>
      </c>
      <c r="E1036" s="257" t="s">
        <v>111</v>
      </c>
      <c r="F1036" t="s">
        <v>84</v>
      </c>
      <c r="G1036">
        <v>1</v>
      </c>
      <c r="H1036">
        <v>745.97</v>
      </c>
      <c r="I1036">
        <v>744.23800000000006</v>
      </c>
      <c r="J1036">
        <v>742.85599999999999</v>
      </c>
      <c r="K1036">
        <v>740.15599999999995</v>
      </c>
      <c r="L1036">
        <v>736.49</v>
      </c>
      <c r="M1036" s="258" t="s">
        <v>1348</v>
      </c>
      <c r="N1036" s="258" t="s">
        <v>1349</v>
      </c>
      <c r="O1036" s="5" t="s">
        <v>2517</v>
      </c>
    </row>
    <row r="1037" spans="1:15">
      <c r="A1037">
        <v>29</v>
      </c>
      <c r="B1037">
        <v>313</v>
      </c>
      <c r="C1037" t="s">
        <v>129</v>
      </c>
      <c r="D1037" t="s">
        <v>350</v>
      </c>
      <c r="E1037" s="257" t="s">
        <v>700</v>
      </c>
      <c r="F1037" t="s">
        <v>84</v>
      </c>
      <c r="G1037">
        <v>1</v>
      </c>
      <c r="H1037">
        <v>744.35599999999999</v>
      </c>
      <c r="I1037">
        <v>742.41600000000005</v>
      </c>
      <c r="J1037">
        <v>740.55600000000004</v>
      </c>
      <c r="K1037">
        <v>738.06399999999996</v>
      </c>
      <c r="L1037">
        <v>735.31</v>
      </c>
      <c r="M1037" s="258" t="s">
        <v>1348</v>
      </c>
      <c r="N1037" s="258" t="s">
        <v>1349</v>
      </c>
      <c r="O1037" s="5" t="s">
        <v>2518</v>
      </c>
    </row>
    <row r="1038" spans="1:15">
      <c r="A1038">
        <v>31</v>
      </c>
      <c r="B1038">
        <v>330</v>
      </c>
      <c r="C1038" t="s">
        <v>129</v>
      </c>
      <c r="D1038" t="s">
        <v>150</v>
      </c>
      <c r="E1038" s="257" t="s">
        <v>93</v>
      </c>
      <c r="F1038" t="s">
        <v>83</v>
      </c>
      <c r="G1038">
        <v>1</v>
      </c>
      <c r="H1038">
        <v>561.99599999999998</v>
      </c>
      <c r="I1038">
        <v>560.48699999999997</v>
      </c>
      <c r="J1038">
        <v>558.91700000000003</v>
      </c>
      <c r="K1038">
        <v>557.52599999999995</v>
      </c>
      <c r="L1038">
        <v>554.22799999999995</v>
      </c>
      <c r="M1038" s="258" t="s">
        <v>1348</v>
      </c>
      <c r="N1038" s="258" t="s">
        <v>1349</v>
      </c>
      <c r="O1038" s="5" t="s">
        <v>2519</v>
      </c>
    </row>
    <row r="1039" spans="1:15">
      <c r="A1039">
        <v>31</v>
      </c>
      <c r="B1039">
        <v>331</v>
      </c>
      <c r="C1039" t="s">
        <v>129</v>
      </c>
      <c r="D1039" t="s">
        <v>150</v>
      </c>
      <c r="E1039" s="257" t="s">
        <v>503</v>
      </c>
      <c r="F1039" t="s">
        <v>83</v>
      </c>
      <c r="G1039">
        <v>1</v>
      </c>
      <c r="H1039">
        <v>559.995</v>
      </c>
      <c r="I1039">
        <v>558.41999999999996</v>
      </c>
      <c r="J1039">
        <v>556.92999999999995</v>
      </c>
      <c r="K1039">
        <v>554.22799999999995</v>
      </c>
      <c r="L1039">
        <v>551.28</v>
      </c>
      <c r="M1039" s="258" t="s">
        <v>1348</v>
      </c>
      <c r="N1039" s="258" t="s">
        <v>1349</v>
      </c>
      <c r="O1039" s="5" t="s">
        <v>2520</v>
      </c>
    </row>
    <row r="1040" spans="1:15">
      <c r="A1040">
        <v>31</v>
      </c>
      <c r="B1040">
        <v>327</v>
      </c>
      <c r="C1040" t="s">
        <v>129</v>
      </c>
      <c r="D1040" t="s">
        <v>150</v>
      </c>
      <c r="E1040" s="257" t="s">
        <v>88</v>
      </c>
      <c r="F1040" t="s">
        <v>83</v>
      </c>
      <c r="G1040">
        <v>1</v>
      </c>
      <c r="H1040">
        <v>559.37300000000005</v>
      </c>
      <c r="I1040">
        <v>558.10400000000004</v>
      </c>
      <c r="J1040">
        <v>556.50699999999995</v>
      </c>
      <c r="K1040">
        <v>553.928</v>
      </c>
      <c r="L1040">
        <v>550.65599999999995</v>
      </c>
      <c r="M1040" s="258" t="s">
        <v>1348</v>
      </c>
      <c r="N1040" s="258" t="s">
        <v>1349</v>
      </c>
      <c r="O1040" s="5" t="s">
        <v>2521</v>
      </c>
    </row>
    <row r="1041" spans="1:15">
      <c r="A1041">
        <v>31</v>
      </c>
      <c r="B1041">
        <v>344</v>
      </c>
      <c r="C1041" t="s">
        <v>129</v>
      </c>
      <c r="D1041" t="s">
        <v>150</v>
      </c>
      <c r="E1041" s="257" t="s">
        <v>709</v>
      </c>
      <c r="F1041" t="s">
        <v>83</v>
      </c>
      <c r="G1041">
        <v>1</v>
      </c>
      <c r="H1041">
        <v>558.10400000000004</v>
      </c>
      <c r="I1041">
        <v>557.45100000000002</v>
      </c>
      <c r="J1041">
        <v>554.22799999999995</v>
      </c>
      <c r="K1041">
        <v>553.22400000000005</v>
      </c>
      <c r="L1041">
        <v>551.68799999999999</v>
      </c>
      <c r="M1041" s="258" t="s">
        <v>1348</v>
      </c>
      <c r="N1041" s="258" t="s">
        <v>1349</v>
      </c>
      <c r="O1041" s="5" t="s">
        <v>2522</v>
      </c>
    </row>
    <row r="1042" spans="1:15">
      <c r="A1042">
        <v>31</v>
      </c>
      <c r="B1042">
        <v>328</v>
      </c>
      <c r="C1042" t="s">
        <v>129</v>
      </c>
      <c r="D1042" t="s">
        <v>150</v>
      </c>
      <c r="E1042" s="257" t="s">
        <v>89</v>
      </c>
      <c r="F1042" t="s">
        <v>83</v>
      </c>
      <c r="G1042">
        <v>1</v>
      </c>
      <c r="H1042">
        <v>558.91700000000003</v>
      </c>
      <c r="I1042">
        <v>556.71</v>
      </c>
      <c r="J1042">
        <v>552.66</v>
      </c>
      <c r="K1042">
        <v>550.28200000000004</v>
      </c>
      <c r="L1042">
        <v>547.34100000000001</v>
      </c>
      <c r="M1042" s="258" t="s">
        <v>1348</v>
      </c>
      <c r="N1042" s="258" t="s">
        <v>1349</v>
      </c>
      <c r="O1042" s="5" t="s">
        <v>2523</v>
      </c>
    </row>
    <row r="1043" spans="1:15">
      <c r="A1043">
        <v>31</v>
      </c>
      <c r="B1043">
        <v>342</v>
      </c>
      <c r="C1043" t="s">
        <v>129</v>
      </c>
      <c r="D1043" t="s">
        <v>150</v>
      </c>
      <c r="E1043" s="257" t="s">
        <v>161</v>
      </c>
      <c r="F1043" t="s">
        <v>83</v>
      </c>
      <c r="G1043">
        <v>1</v>
      </c>
      <c r="H1043">
        <v>557.60599999999999</v>
      </c>
      <c r="I1043">
        <v>554.22799999999995</v>
      </c>
      <c r="J1043">
        <v>551.28</v>
      </c>
      <c r="K1043">
        <v>549.05700000000002</v>
      </c>
      <c r="L1043">
        <v>546.05899999999997</v>
      </c>
      <c r="M1043" s="258" t="s">
        <v>1348</v>
      </c>
      <c r="N1043" s="258" t="s">
        <v>1349</v>
      </c>
      <c r="O1043" s="5" t="s">
        <v>2524</v>
      </c>
    </row>
    <row r="1044" spans="1:15">
      <c r="A1044">
        <v>31</v>
      </c>
      <c r="B1044">
        <v>316</v>
      </c>
      <c r="C1044" t="s">
        <v>129</v>
      </c>
      <c r="D1044" t="s">
        <v>150</v>
      </c>
      <c r="E1044" s="257" t="s">
        <v>18872</v>
      </c>
      <c r="F1044" t="s">
        <v>83</v>
      </c>
      <c r="G1044">
        <v>1</v>
      </c>
      <c r="H1044">
        <v>557.52599999999995</v>
      </c>
      <c r="I1044">
        <v>554.22799999999995</v>
      </c>
      <c r="J1044">
        <v>551.14</v>
      </c>
      <c r="K1044">
        <v>548.86699999999996</v>
      </c>
      <c r="L1044">
        <v>545.83900000000006</v>
      </c>
      <c r="M1044" s="258" t="s">
        <v>1348</v>
      </c>
      <c r="N1044" s="258" t="s">
        <v>1349</v>
      </c>
      <c r="O1044" s="5" t="s">
        <v>2525</v>
      </c>
    </row>
    <row r="1045" spans="1:15">
      <c r="A1045">
        <v>31</v>
      </c>
      <c r="B1045">
        <v>340</v>
      </c>
      <c r="C1045" t="s">
        <v>129</v>
      </c>
      <c r="D1045" t="s">
        <v>150</v>
      </c>
      <c r="E1045" s="257" t="s">
        <v>159</v>
      </c>
      <c r="F1045" t="s">
        <v>83</v>
      </c>
      <c r="G1045">
        <v>1</v>
      </c>
      <c r="H1045">
        <v>557.45100000000002</v>
      </c>
      <c r="I1045">
        <v>554.00800000000004</v>
      </c>
      <c r="J1045">
        <v>550.91800000000001</v>
      </c>
      <c r="K1045">
        <v>548.64700000000005</v>
      </c>
      <c r="L1045">
        <v>545.66499999999996</v>
      </c>
      <c r="M1045" s="258" t="s">
        <v>1348</v>
      </c>
      <c r="N1045" s="258" t="s">
        <v>1349</v>
      </c>
      <c r="O1045" s="5" t="s">
        <v>2526</v>
      </c>
    </row>
    <row r="1046" spans="1:15">
      <c r="A1046">
        <v>31</v>
      </c>
      <c r="B1046">
        <v>341</v>
      </c>
      <c r="C1046" t="s">
        <v>129</v>
      </c>
      <c r="D1046" t="s">
        <v>150</v>
      </c>
      <c r="E1046" s="257" t="s">
        <v>160</v>
      </c>
      <c r="F1046" t="s">
        <v>83</v>
      </c>
      <c r="G1046">
        <v>1</v>
      </c>
      <c r="H1046">
        <v>557.45100000000002</v>
      </c>
      <c r="I1046">
        <v>554.00800000000004</v>
      </c>
      <c r="J1046">
        <v>550.91800000000001</v>
      </c>
      <c r="K1046">
        <v>548.64700000000005</v>
      </c>
      <c r="L1046">
        <v>545.66499999999996</v>
      </c>
      <c r="M1046" s="258" t="s">
        <v>1348</v>
      </c>
      <c r="N1046" s="258" t="s">
        <v>1349</v>
      </c>
      <c r="O1046" s="5" t="s">
        <v>2527</v>
      </c>
    </row>
    <row r="1047" spans="1:15">
      <c r="A1047">
        <v>31</v>
      </c>
      <c r="B1047">
        <v>329</v>
      </c>
      <c r="C1047" t="s">
        <v>129</v>
      </c>
      <c r="D1047" t="s">
        <v>150</v>
      </c>
      <c r="E1047" s="257" t="s">
        <v>690</v>
      </c>
      <c r="F1047" t="s">
        <v>83</v>
      </c>
      <c r="G1047">
        <v>1</v>
      </c>
      <c r="H1047">
        <v>557.16600000000005</v>
      </c>
      <c r="I1047">
        <v>553.928</v>
      </c>
      <c r="J1047">
        <v>550.65599999999995</v>
      </c>
      <c r="K1047">
        <v>548.52599999999995</v>
      </c>
      <c r="L1047">
        <v>545.44500000000005</v>
      </c>
      <c r="M1047" s="258" t="s">
        <v>1348</v>
      </c>
      <c r="N1047" s="258" t="s">
        <v>1349</v>
      </c>
      <c r="O1047" s="5" t="s">
        <v>2528</v>
      </c>
    </row>
    <row r="1048" spans="1:15">
      <c r="A1048">
        <v>31</v>
      </c>
      <c r="B1048">
        <v>346</v>
      </c>
      <c r="C1048" t="s">
        <v>129</v>
      </c>
      <c r="D1048" t="s">
        <v>150</v>
      </c>
      <c r="E1048" s="257" t="s">
        <v>710</v>
      </c>
      <c r="F1048" t="s">
        <v>83</v>
      </c>
      <c r="G1048">
        <v>1</v>
      </c>
      <c r="H1048">
        <v>556.50699999999995</v>
      </c>
      <c r="I1048">
        <v>553.14400000000001</v>
      </c>
      <c r="J1048">
        <v>549.99400000000003</v>
      </c>
      <c r="K1048">
        <v>547.66700000000003</v>
      </c>
      <c r="L1048">
        <v>544.63599999999997</v>
      </c>
      <c r="M1048" s="258" t="s">
        <v>1348</v>
      </c>
      <c r="N1048" s="258" t="s">
        <v>1349</v>
      </c>
      <c r="O1048" s="5" t="s">
        <v>2529</v>
      </c>
    </row>
    <row r="1049" spans="1:15">
      <c r="A1049">
        <v>31</v>
      </c>
      <c r="B1049">
        <v>348</v>
      </c>
      <c r="C1049" t="s">
        <v>129</v>
      </c>
      <c r="D1049" t="s">
        <v>150</v>
      </c>
      <c r="E1049" s="257" t="s">
        <v>69</v>
      </c>
      <c r="F1049" t="s">
        <v>83</v>
      </c>
      <c r="G1049">
        <v>1</v>
      </c>
      <c r="H1049">
        <v>552.44000000000005</v>
      </c>
      <c r="I1049">
        <v>550.91800000000001</v>
      </c>
      <c r="J1049">
        <v>549.79200000000003</v>
      </c>
      <c r="K1049">
        <v>548.38599999999997</v>
      </c>
      <c r="L1049">
        <v>546.83799999999997</v>
      </c>
      <c r="M1049" s="258" t="s">
        <v>1348</v>
      </c>
      <c r="N1049" s="258" t="s">
        <v>1349</v>
      </c>
      <c r="O1049" s="5" t="s">
        <v>2530</v>
      </c>
    </row>
    <row r="1050" spans="1:15">
      <c r="A1050">
        <v>31</v>
      </c>
      <c r="B1050">
        <v>345</v>
      </c>
      <c r="C1050" t="s">
        <v>129</v>
      </c>
      <c r="D1050" t="s">
        <v>150</v>
      </c>
      <c r="E1050" s="257" t="s">
        <v>1030</v>
      </c>
      <c r="F1050" t="s">
        <v>83</v>
      </c>
      <c r="G1050">
        <v>1</v>
      </c>
      <c r="H1050">
        <v>555.57100000000003</v>
      </c>
      <c r="I1050">
        <v>552.78800000000001</v>
      </c>
      <c r="J1050">
        <v>549.71</v>
      </c>
      <c r="K1050">
        <v>547.46900000000005</v>
      </c>
      <c r="L1050">
        <v>544.22900000000004</v>
      </c>
      <c r="M1050" s="258" t="s">
        <v>1348</v>
      </c>
      <c r="N1050" s="258" t="s">
        <v>1349</v>
      </c>
      <c r="O1050" s="5" t="s">
        <v>2531</v>
      </c>
    </row>
    <row r="1051" spans="1:15">
      <c r="A1051">
        <v>31</v>
      </c>
      <c r="B1051">
        <v>343</v>
      </c>
      <c r="C1051" t="s">
        <v>129</v>
      </c>
      <c r="D1051" t="s">
        <v>150</v>
      </c>
      <c r="E1051" s="257" t="s">
        <v>162</v>
      </c>
      <c r="F1051" t="s">
        <v>83</v>
      </c>
      <c r="G1051">
        <v>1</v>
      </c>
      <c r="H1051">
        <v>554.79100000000005</v>
      </c>
      <c r="I1051">
        <v>552.66</v>
      </c>
      <c r="J1051">
        <v>549.56100000000004</v>
      </c>
      <c r="K1051">
        <v>547.34100000000001</v>
      </c>
      <c r="L1051">
        <v>544.07500000000005</v>
      </c>
      <c r="M1051" s="258" t="s">
        <v>1348</v>
      </c>
      <c r="N1051" s="258" t="s">
        <v>1349</v>
      </c>
      <c r="O1051" s="5" t="s">
        <v>2532</v>
      </c>
    </row>
    <row r="1052" spans="1:15">
      <c r="A1052">
        <v>31</v>
      </c>
      <c r="B1052">
        <v>334</v>
      </c>
      <c r="C1052" t="s">
        <v>129</v>
      </c>
      <c r="D1052" t="s">
        <v>150</v>
      </c>
      <c r="E1052" s="257" t="s">
        <v>182</v>
      </c>
      <c r="F1052" t="s">
        <v>83</v>
      </c>
      <c r="G1052">
        <v>1</v>
      </c>
      <c r="H1052">
        <v>554.58900000000006</v>
      </c>
      <c r="I1052">
        <v>552.36</v>
      </c>
      <c r="J1052">
        <v>549.32500000000005</v>
      </c>
      <c r="K1052">
        <v>546.98400000000004</v>
      </c>
      <c r="L1052">
        <v>543.601</v>
      </c>
      <c r="M1052" s="258" t="s">
        <v>1348</v>
      </c>
      <c r="N1052" s="258" t="s">
        <v>1349</v>
      </c>
      <c r="O1052" s="5" t="s">
        <v>2533</v>
      </c>
    </row>
    <row r="1053" spans="1:15">
      <c r="A1053">
        <v>31</v>
      </c>
      <c r="B1053">
        <v>332</v>
      </c>
      <c r="C1053" t="s">
        <v>129</v>
      </c>
      <c r="D1053" t="s">
        <v>150</v>
      </c>
      <c r="E1053" s="257" t="s">
        <v>157</v>
      </c>
      <c r="F1053" t="s">
        <v>83</v>
      </c>
      <c r="G1053">
        <v>1</v>
      </c>
      <c r="H1053">
        <v>554.37400000000002</v>
      </c>
      <c r="I1053">
        <v>552.14400000000001</v>
      </c>
      <c r="J1053">
        <v>549.13699999999994</v>
      </c>
      <c r="K1053">
        <v>546.83799999999997</v>
      </c>
      <c r="L1053">
        <v>543.38099999999997</v>
      </c>
      <c r="M1053" s="258" t="s">
        <v>1348</v>
      </c>
      <c r="N1053" s="258" t="s">
        <v>1349</v>
      </c>
      <c r="O1053" s="5" t="s">
        <v>2534</v>
      </c>
    </row>
    <row r="1054" spans="1:15">
      <c r="A1054">
        <v>31</v>
      </c>
      <c r="B1054">
        <v>333</v>
      </c>
      <c r="C1054" t="s">
        <v>129</v>
      </c>
      <c r="D1054" t="s">
        <v>150</v>
      </c>
      <c r="E1054" s="257" t="s">
        <v>96</v>
      </c>
      <c r="F1054" t="s">
        <v>83</v>
      </c>
      <c r="G1054">
        <v>1</v>
      </c>
      <c r="H1054">
        <v>554.22799999999995</v>
      </c>
      <c r="I1054">
        <v>552.00400000000002</v>
      </c>
      <c r="J1054">
        <v>549.05700000000002</v>
      </c>
      <c r="K1054">
        <v>546.69000000000005</v>
      </c>
      <c r="L1054">
        <v>543.24</v>
      </c>
      <c r="M1054" s="258" t="s">
        <v>1348</v>
      </c>
      <c r="N1054" s="258" t="s">
        <v>1349</v>
      </c>
      <c r="O1054" s="5" t="s">
        <v>2535</v>
      </c>
    </row>
    <row r="1055" spans="1:15">
      <c r="A1055">
        <v>31</v>
      </c>
      <c r="B1055">
        <v>347</v>
      </c>
      <c r="C1055" t="s">
        <v>129</v>
      </c>
      <c r="D1055" t="s">
        <v>150</v>
      </c>
      <c r="E1055" s="257" t="s">
        <v>163</v>
      </c>
      <c r="F1055" t="s">
        <v>83</v>
      </c>
      <c r="G1055">
        <v>1</v>
      </c>
      <c r="H1055">
        <v>554.00800000000004</v>
      </c>
      <c r="I1055">
        <v>551.68799999999999</v>
      </c>
      <c r="J1055">
        <v>548.64700000000005</v>
      </c>
      <c r="K1055">
        <v>546.55600000000004</v>
      </c>
      <c r="L1055">
        <v>541.08900000000006</v>
      </c>
      <c r="M1055" s="258" t="s">
        <v>1348</v>
      </c>
      <c r="N1055" s="258" t="s">
        <v>1349</v>
      </c>
      <c r="O1055" s="5" t="s">
        <v>2536</v>
      </c>
    </row>
    <row r="1056" spans="1:15">
      <c r="A1056">
        <v>33</v>
      </c>
      <c r="B1056">
        <v>381</v>
      </c>
      <c r="C1056" t="s">
        <v>129</v>
      </c>
      <c r="D1056" t="s">
        <v>150</v>
      </c>
      <c r="E1056" s="257" t="s">
        <v>186</v>
      </c>
      <c r="F1056" t="s">
        <v>84</v>
      </c>
      <c r="G1056">
        <v>1</v>
      </c>
      <c r="H1056">
        <v>546.40599999999995</v>
      </c>
      <c r="I1056">
        <v>543.69399999999996</v>
      </c>
      <c r="J1056">
        <v>540.74199999999996</v>
      </c>
      <c r="K1056">
        <v>538.84400000000005</v>
      </c>
      <c r="L1056">
        <v>536.02200000000005</v>
      </c>
      <c r="M1056" s="258" t="s">
        <v>1348</v>
      </c>
      <c r="N1056" s="258" t="s">
        <v>1349</v>
      </c>
      <c r="O1056" s="5" t="s">
        <v>2537</v>
      </c>
    </row>
    <row r="1057" spans="1:15">
      <c r="A1057">
        <v>42</v>
      </c>
      <c r="B1057">
        <v>383</v>
      </c>
      <c r="C1057" t="s">
        <v>129</v>
      </c>
      <c r="D1057" t="s">
        <v>173</v>
      </c>
      <c r="E1057" s="257" t="s">
        <v>87</v>
      </c>
      <c r="F1057" t="s">
        <v>83</v>
      </c>
      <c r="G1057">
        <v>1</v>
      </c>
      <c r="H1057">
        <v>936.40700000000004</v>
      </c>
      <c r="I1057">
        <v>933.79600000000005</v>
      </c>
      <c r="J1057">
        <v>931.16600000000005</v>
      </c>
      <c r="K1057">
        <v>927.88900000000001</v>
      </c>
      <c r="L1057">
        <v>918.97500000000002</v>
      </c>
      <c r="M1057" s="258" t="s">
        <v>1350</v>
      </c>
      <c r="N1057" s="258" t="s">
        <v>1351</v>
      </c>
      <c r="O1057" s="5" t="s">
        <v>2538</v>
      </c>
    </row>
    <row r="1058" spans="1:15">
      <c r="A1058">
        <v>42</v>
      </c>
      <c r="B1058">
        <v>384</v>
      </c>
      <c r="C1058" t="s">
        <v>129</v>
      </c>
      <c r="D1058" t="s">
        <v>173</v>
      </c>
      <c r="E1058" s="257" t="s">
        <v>1434</v>
      </c>
      <c r="F1058" t="s">
        <v>83</v>
      </c>
      <c r="G1058">
        <v>1</v>
      </c>
      <c r="H1058">
        <v>935.83199999999999</v>
      </c>
      <c r="I1058">
        <v>933.08199999999999</v>
      </c>
      <c r="J1058">
        <v>928.55499999999995</v>
      </c>
      <c r="K1058">
        <v>925.24699999999996</v>
      </c>
      <c r="L1058">
        <v>917.98</v>
      </c>
      <c r="M1058" s="258" t="s">
        <v>1350</v>
      </c>
      <c r="N1058" s="258" t="s">
        <v>1351</v>
      </c>
      <c r="O1058" s="5" t="s">
        <v>2539</v>
      </c>
    </row>
    <row r="1059" spans="1:15">
      <c r="A1059">
        <v>42</v>
      </c>
      <c r="B1059">
        <v>389</v>
      </c>
      <c r="C1059" t="s">
        <v>129</v>
      </c>
      <c r="D1059" t="s">
        <v>173</v>
      </c>
      <c r="E1059" s="257" t="s">
        <v>93</v>
      </c>
      <c r="F1059" t="s">
        <v>83</v>
      </c>
      <c r="G1059">
        <v>1</v>
      </c>
      <c r="H1059">
        <v>931.88599999999997</v>
      </c>
      <c r="I1059">
        <v>928.7</v>
      </c>
      <c r="J1059">
        <v>925.90200000000004</v>
      </c>
      <c r="K1059">
        <v>917.83399999999995</v>
      </c>
      <c r="L1059">
        <v>914.41499999999996</v>
      </c>
      <c r="M1059" s="258" t="s">
        <v>1350</v>
      </c>
      <c r="N1059" s="258" t="s">
        <v>1351</v>
      </c>
      <c r="O1059" s="5" t="s">
        <v>2540</v>
      </c>
    </row>
    <row r="1060" spans="1:15">
      <c r="A1060">
        <v>42</v>
      </c>
      <c r="B1060">
        <v>390</v>
      </c>
      <c r="C1060" t="s">
        <v>129</v>
      </c>
      <c r="D1060" t="s">
        <v>173</v>
      </c>
      <c r="E1060" s="257" t="s">
        <v>503</v>
      </c>
      <c r="F1060" t="s">
        <v>83</v>
      </c>
      <c r="G1060">
        <v>1</v>
      </c>
      <c r="H1060">
        <v>929.88900000000001</v>
      </c>
      <c r="I1060">
        <v>926.76199999999994</v>
      </c>
      <c r="J1060">
        <v>922.91300000000001</v>
      </c>
      <c r="K1060">
        <v>919.11900000000003</v>
      </c>
      <c r="L1060">
        <v>913.84799999999996</v>
      </c>
      <c r="M1060" s="258" t="s">
        <v>1350</v>
      </c>
      <c r="N1060" s="258" t="s">
        <v>1351</v>
      </c>
      <c r="O1060" s="5" t="s">
        <v>2541</v>
      </c>
    </row>
    <row r="1061" spans="1:15">
      <c r="A1061">
        <v>42</v>
      </c>
      <c r="B1061">
        <v>391</v>
      </c>
      <c r="C1061" t="s">
        <v>129</v>
      </c>
      <c r="D1061" t="s">
        <v>173</v>
      </c>
      <c r="E1061" s="257" t="s">
        <v>713</v>
      </c>
      <c r="F1061" t="s">
        <v>83</v>
      </c>
      <c r="G1061">
        <v>1</v>
      </c>
      <c r="H1061">
        <v>930.98</v>
      </c>
      <c r="I1061">
        <v>927.88900000000001</v>
      </c>
      <c r="J1061">
        <v>922.91300000000001</v>
      </c>
      <c r="K1061">
        <v>916.59</v>
      </c>
      <c r="L1061">
        <v>913.03599999999994</v>
      </c>
      <c r="M1061" s="258" t="s">
        <v>1350</v>
      </c>
      <c r="N1061" s="258" t="s">
        <v>1351</v>
      </c>
      <c r="O1061" s="5" t="s">
        <v>2542</v>
      </c>
    </row>
    <row r="1062" spans="1:15">
      <c r="A1062">
        <v>42</v>
      </c>
      <c r="B1062">
        <v>392</v>
      </c>
      <c r="C1062" t="s">
        <v>129</v>
      </c>
      <c r="D1062" t="s">
        <v>173</v>
      </c>
      <c r="E1062" s="257" t="s">
        <v>71</v>
      </c>
      <c r="F1062" t="s">
        <v>83</v>
      </c>
      <c r="G1062">
        <v>1</v>
      </c>
      <c r="H1062">
        <v>929.88900000000001</v>
      </c>
      <c r="I1062">
        <v>926.76199999999994</v>
      </c>
      <c r="J1062">
        <v>920.68499999999995</v>
      </c>
      <c r="K1062">
        <v>915.69100000000003</v>
      </c>
      <c r="L1062">
        <v>910.03399999999999</v>
      </c>
      <c r="M1062" s="258" t="s">
        <v>1350</v>
      </c>
      <c r="N1062" s="258" t="s">
        <v>1351</v>
      </c>
      <c r="O1062" s="5" t="s">
        <v>2543</v>
      </c>
    </row>
    <row r="1063" spans="1:15">
      <c r="A1063">
        <v>42</v>
      </c>
      <c r="B1063">
        <v>394</v>
      </c>
      <c r="C1063" t="s">
        <v>129</v>
      </c>
      <c r="D1063" t="s">
        <v>173</v>
      </c>
      <c r="E1063" s="257" t="s">
        <v>98</v>
      </c>
      <c r="F1063" t="s">
        <v>83</v>
      </c>
      <c r="G1063">
        <v>1</v>
      </c>
      <c r="H1063">
        <v>929.17</v>
      </c>
      <c r="I1063">
        <v>925.90200000000004</v>
      </c>
      <c r="J1063">
        <v>919.54899999999998</v>
      </c>
      <c r="K1063">
        <v>917.26099999999997</v>
      </c>
      <c r="L1063">
        <v>911.37199999999996</v>
      </c>
      <c r="M1063" s="258" t="s">
        <v>1350</v>
      </c>
      <c r="N1063" s="258" t="s">
        <v>1351</v>
      </c>
      <c r="O1063" s="5" t="s">
        <v>2544</v>
      </c>
    </row>
    <row r="1064" spans="1:15">
      <c r="A1064">
        <v>43</v>
      </c>
      <c r="B1064">
        <v>403</v>
      </c>
      <c r="C1064" t="s">
        <v>129</v>
      </c>
      <c r="D1064" t="s">
        <v>173</v>
      </c>
      <c r="E1064" s="257" t="s">
        <v>161</v>
      </c>
      <c r="F1064" t="s">
        <v>83</v>
      </c>
      <c r="G1064">
        <v>1</v>
      </c>
      <c r="H1064">
        <v>924.08900000000006</v>
      </c>
      <c r="I1064">
        <v>920.34900000000005</v>
      </c>
      <c r="J1064">
        <v>918.46699999999998</v>
      </c>
      <c r="K1064">
        <v>914.95799999999997</v>
      </c>
      <c r="L1064">
        <v>910.55399999999997</v>
      </c>
      <c r="M1064" s="258" t="s">
        <v>1350</v>
      </c>
      <c r="N1064" s="258" t="s">
        <v>1351</v>
      </c>
      <c r="O1064" s="5" t="s">
        <v>2545</v>
      </c>
    </row>
    <row r="1065" spans="1:15">
      <c r="A1065">
        <v>42</v>
      </c>
      <c r="B1065">
        <v>393</v>
      </c>
      <c r="C1065" t="s">
        <v>129</v>
      </c>
      <c r="D1065" t="s">
        <v>173</v>
      </c>
      <c r="E1065" s="257" t="s">
        <v>119</v>
      </c>
      <c r="F1065" t="s">
        <v>83</v>
      </c>
      <c r="G1065">
        <v>1</v>
      </c>
      <c r="H1065">
        <v>928.7</v>
      </c>
      <c r="I1065">
        <v>922.91300000000001</v>
      </c>
      <c r="J1065">
        <v>918.26599999999996</v>
      </c>
      <c r="K1065">
        <v>916.59</v>
      </c>
      <c r="L1065">
        <v>909.42</v>
      </c>
      <c r="M1065" s="258" t="s">
        <v>1350</v>
      </c>
      <c r="N1065" s="258" t="s">
        <v>1351</v>
      </c>
      <c r="O1065" s="5" t="s">
        <v>2546</v>
      </c>
    </row>
    <row r="1066" spans="1:15">
      <c r="A1066">
        <v>42</v>
      </c>
      <c r="B1066">
        <v>396</v>
      </c>
      <c r="C1066" t="s">
        <v>129</v>
      </c>
      <c r="D1066" t="s">
        <v>173</v>
      </c>
      <c r="E1066" s="257" t="s">
        <v>68</v>
      </c>
      <c r="F1066" t="s">
        <v>83</v>
      </c>
      <c r="G1066">
        <v>1</v>
      </c>
      <c r="H1066">
        <v>925.24699999999996</v>
      </c>
      <c r="I1066">
        <v>920.50099999999998</v>
      </c>
      <c r="J1066">
        <v>917.26099999999997</v>
      </c>
      <c r="K1066">
        <v>913.56299999999999</v>
      </c>
      <c r="L1066">
        <v>909.74900000000002</v>
      </c>
      <c r="M1066" s="258" t="s">
        <v>1350</v>
      </c>
      <c r="N1066" s="258" t="s">
        <v>1351</v>
      </c>
      <c r="O1066" s="5" t="s">
        <v>2547</v>
      </c>
    </row>
    <row r="1067" spans="1:15">
      <c r="A1067">
        <v>44</v>
      </c>
      <c r="B1067">
        <v>402</v>
      </c>
      <c r="C1067" t="s">
        <v>129</v>
      </c>
      <c r="D1067" t="s">
        <v>173</v>
      </c>
      <c r="E1067" s="257" t="s">
        <v>180</v>
      </c>
      <c r="F1067" t="s">
        <v>83</v>
      </c>
      <c r="G1067">
        <v>1</v>
      </c>
      <c r="H1067">
        <v>922.38800000000003</v>
      </c>
      <c r="I1067">
        <v>919.649</v>
      </c>
      <c r="J1067">
        <v>915.92899999999997</v>
      </c>
      <c r="K1067">
        <v>913.74400000000003</v>
      </c>
      <c r="L1067">
        <v>909.88300000000004</v>
      </c>
      <c r="M1067" s="258" t="s">
        <v>1350</v>
      </c>
      <c r="N1067" s="258" t="s">
        <v>1351</v>
      </c>
      <c r="O1067" s="5" t="s">
        <v>2548</v>
      </c>
    </row>
    <row r="1068" spans="1:15">
      <c r="A1068">
        <v>42</v>
      </c>
      <c r="B1068">
        <v>397</v>
      </c>
      <c r="C1068" t="s">
        <v>129</v>
      </c>
      <c r="D1068" t="s">
        <v>173</v>
      </c>
      <c r="E1068" s="257" t="s">
        <v>179</v>
      </c>
      <c r="F1068" t="s">
        <v>83</v>
      </c>
      <c r="G1068">
        <v>1</v>
      </c>
      <c r="H1068">
        <v>924.63099999999997</v>
      </c>
      <c r="I1068">
        <v>919.54899999999998</v>
      </c>
      <c r="J1068">
        <v>915.69100000000003</v>
      </c>
      <c r="K1068">
        <v>911.84299999999996</v>
      </c>
      <c r="L1068">
        <v>907.678</v>
      </c>
      <c r="M1068" s="258" t="s">
        <v>1350</v>
      </c>
      <c r="N1068" s="258" t="s">
        <v>1351</v>
      </c>
      <c r="O1068" s="5" t="s">
        <v>2549</v>
      </c>
    </row>
    <row r="1069" spans="1:15">
      <c r="A1069">
        <v>42</v>
      </c>
      <c r="B1069">
        <v>398</v>
      </c>
      <c r="C1069" t="s">
        <v>129</v>
      </c>
      <c r="D1069" t="s">
        <v>173</v>
      </c>
      <c r="E1069" s="257" t="s">
        <v>715</v>
      </c>
      <c r="F1069" t="s">
        <v>83</v>
      </c>
      <c r="G1069">
        <v>1</v>
      </c>
      <c r="H1069">
        <v>924.81700000000001</v>
      </c>
      <c r="I1069">
        <v>919.11900000000003</v>
      </c>
      <c r="J1069">
        <v>914.41499999999996</v>
      </c>
      <c r="K1069">
        <v>908.88499999999999</v>
      </c>
      <c r="L1069">
        <v>904.18399999999997</v>
      </c>
      <c r="M1069" s="258" t="s">
        <v>1350</v>
      </c>
      <c r="N1069" s="258" t="s">
        <v>1351</v>
      </c>
      <c r="O1069" s="5" t="s">
        <v>2550</v>
      </c>
    </row>
    <row r="1070" spans="1:15">
      <c r="A1070">
        <v>44</v>
      </c>
      <c r="B1070">
        <v>395</v>
      </c>
      <c r="C1070" t="s">
        <v>129</v>
      </c>
      <c r="D1070" t="s">
        <v>173</v>
      </c>
      <c r="E1070" s="257" t="s">
        <v>96</v>
      </c>
      <c r="F1070" t="s">
        <v>83</v>
      </c>
      <c r="G1070">
        <v>1</v>
      </c>
      <c r="H1070">
        <v>920.03200000000004</v>
      </c>
      <c r="I1070">
        <v>917.25</v>
      </c>
      <c r="J1070">
        <v>912.86400000000003</v>
      </c>
      <c r="K1070">
        <v>908.86300000000006</v>
      </c>
      <c r="L1070">
        <v>904.16200000000003</v>
      </c>
      <c r="M1070" s="258" t="s">
        <v>1350</v>
      </c>
      <c r="N1070" s="258" t="s">
        <v>1351</v>
      </c>
      <c r="O1070" s="5" t="s">
        <v>2551</v>
      </c>
    </row>
    <row r="1071" spans="1:15">
      <c r="A1071">
        <v>42</v>
      </c>
      <c r="B1071">
        <v>399</v>
      </c>
      <c r="C1071" t="s">
        <v>129</v>
      </c>
      <c r="D1071" t="s">
        <v>173</v>
      </c>
      <c r="E1071" s="257" t="s">
        <v>97</v>
      </c>
      <c r="F1071" t="s">
        <v>83</v>
      </c>
      <c r="G1071">
        <v>1</v>
      </c>
      <c r="H1071">
        <v>922.91300000000001</v>
      </c>
      <c r="I1071">
        <v>918.26599999999996</v>
      </c>
      <c r="J1071">
        <v>913.03599999999994</v>
      </c>
      <c r="K1071">
        <v>909.42</v>
      </c>
      <c r="L1071">
        <v>907.822</v>
      </c>
      <c r="M1071" s="258" t="s">
        <v>1350</v>
      </c>
      <c r="N1071" s="258" t="s">
        <v>1351</v>
      </c>
      <c r="O1071" s="5" t="s">
        <v>2552</v>
      </c>
    </row>
    <row r="1072" spans="1:15">
      <c r="A1072">
        <v>43</v>
      </c>
      <c r="B1072">
        <v>400</v>
      </c>
      <c r="C1072" t="s">
        <v>129</v>
      </c>
      <c r="D1072" t="s">
        <v>173</v>
      </c>
      <c r="E1072" s="257" t="s">
        <v>182</v>
      </c>
      <c r="F1072" t="s">
        <v>83</v>
      </c>
      <c r="G1072">
        <v>1</v>
      </c>
      <c r="H1072">
        <v>922.38800000000003</v>
      </c>
      <c r="I1072">
        <v>917.38300000000004</v>
      </c>
      <c r="J1072">
        <v>912.274</v>
      </c>
      <c r="K1072">
        <v>908.54600000000005</v>
      </c>
      <c r="L1072">
        <v>903.76300000000003</v>
      </c>
      <c r="M1072" s="258" t="s">
        <v>1350</v>
      </c>
      <c r="N1072" s="258" t="s">
        <v>1351</v>
      </c>
      <c r="O1072" s="5" t="s">
        <v>2553</v>
      </c>
    </row>
    <row r="1073" spans="1:15">
      <c r="A1073">
        <v>42</v>
      </c>
      <c r="B1073">
        <v>401</v>
      </c>
      <c r="C1073" t="s">
        <v>129</v>
      </c>
      <c r="D1073" t="s">
        <v>173</v>
      </c>
      <c r="E1073" s="257" t="s">
        <v>714</v>
      </c>
      <c r="F1073" t="s">
        <v>83</v>
      </c>
      <c r="G1073">
        <v>1</v>
      </c>
      <c r="H1073">
        <v>917.26099999999997</v>
      </c>
      <c r="I1073">
        <v>915.54700000000003</v>
      </c>
      <c r="J1073">
        <v>911.37199999999996</v>
      </c>
      <c r="K1073">
        <v>908.14800000000002</v>
      </c>
      <c r="L1073">
        <v>903.85400000000004</v>
      </c>
      <c r="M1073" s="258" t="s">
        <v>1350</v>
      </c>
      <c r="N1073" s="258" t="s">
        <v>1351</v>
      </c>
      <c r="O1073" s="5" t="s">
        <v>2554</v>
      </c>
    </row>
    <row r="1074" spans="1:15">
      <c r="A1074">
        <v>44</v>
      </c>
      <c r="B1074">
        <v>404</v>
      </c>
      <c r="C1074" t="s">
        <v>129</v>
      </c>
      <c r="D1074" t="s">
        <v>173</v>
      </c>
      <c r="E1074" s="257" t="s">
        <v>181</v>
      </c>
      <c r="F1074" t="s">
        <v>83</v>
      </c>
      <c r="G1074">
        <v>1</v>
      </c>
      <c r="H1074">
        <v>919.649</v>
      </c>
      <c r="I1074">
        <v>914.13800000000003</v>
      </c>
      <c r="J1074">
        <v>906.82</v>
      </c>
      <c r="K1074">
        <v>901.58799999999997</v>
      </c>
      <c r="L1074">
        <v>895.12900000000002</v>
      </c>
      <c r="M1074" s="258" t="s">
        <v>1350</v>
      </c>
      <c r="N1074" s="258" t="s">
        <v>1351</v>
      </c>
      <c r="O1074" s="5" t="s">
        <v>2555</v>
      </c>
    </row>
    <row r="1075" spans="1:15">
      <c r="A1075">
        <v>44</v>
      </c>
      <c r="B1075">
        <v>405</v>
      </c>
      <c r="C1075" t="s">
        <v>129</v>
      </c>
      <c r="D1075" t="s">
        <v>173</v>
      </c>
      <c r="E1075" s="257" t="s">
        <v>178</v>
      </c>
      <c r="F1075" t="s">
        <v>83</v>
      </c>
      <c r="G1075">
        <v>1</v>
      </c>
      <c r="H1075">
        <v>917.25</v>
      </c>
      <c r="I1075">
        <v>911.88</v>
      </c>
      <c r="J1075">
        <v>904.16200000000003</v>
      </c>
      <c r="K1075">
        <v>899.62599999999998</v>
      </c>
      <c r="L1075">
        <v>892.62</v>
      </c>
      <c r="M1075" s="258" t="s">
        <v>1350</v>
      </c>
      <c r="N1075" s="258" t="s">
        <v>1351</v>
      </c>
      <c r="O1075" s="5" t="s">
        <v>2556</v>
      </c>
    </row>
    <row r="1076" spans="1:15">
      <c r="A1076">
        <v>40</v>
      </c>
      <c r="B1076">
        <v>406</v>
      </c>
      <c r="C1076" t="s">
        <v>129</v>
      </c>
      <c r="D1076" t="s">
        <v>173</v>
      </c>
      <c r="E1076" s="257" t="s">
        <v>175</v>
      </c>
      <c r="F1076" t="s">
        <v>84</v>
      </c>
      <c r="G1076">
        <v>1</v>
      </c>
      <c r="H1076">
        <v>932.86900000000003</v>
      </c>
      <c r="I1076">
        <v>929.50400000000002</v>
      </c>
      <c r="J1076">
        <v>926.30899999999997</v>
      </c>
      <c r="K1076">
        <v>920.97199999999998</v>
      </c>
      <c r="L1076">
        <v>918.45399999999995</v>
      </c>
      <c r="M1076" s="258" t="s">
        <v>1350</v>
      </c>
      <c r="N1076" s="258" t="s">
        <v>1351</v>
      </c>
      <c r="O1076" s="5" t="s">
        <v>2557</v>
      </c>
    </row>
    <row r="1077" spans="1:15">
      <c r="A1077">
        <v>40</v>
      </c>
      <c r="B1077">
        <v>408</v>
      </c>
      <c r="C1077" t="s">
        <v>129</v>
      </c>
      <c r="D1077" t="s">
        <v>173</v>
      </c>
      <c r="E1077" s="257" t="s">
        <v>75</v>
      </c>
      <c r="F1077" t="s">
        <v>84</v>
      </c>
      <c r="G1077">
        <v>1</v>
      </c>
      <c r="H1077">
        <v>923.48299999999995</v>
      </c>
      <c r="I1077">
        <v>920.97199999999998</v>
      </c>
      <c r="J1077">
        <v>917.32500000000005</v>
      </c>
      <c r="K1077">
        <v>910.76199999999994</v>
      </c>
      <c r="L1077">
        <v>907.14099999999996</v>
      </c>
      <c r="M1077" s="258" t="s">
        <v>1350</v>
      </c>
      <c r="N1077" s="258" t="s">
        <v>1351</v>
      </c>
      <c r="O1077" s="5" t="s">
        <v>2558</v>
      </c>
    </row>
    <row r="1078" spans="1:15">
      <c r="A1078">
        <v>40</v>
      </c>
      <c r="B1078">
        <v>409</v>
      </c>
      <c r="C1078" t="s">
        <v>129</v>
      </c>
      <c r="D1078" t="s">
        <v>173</v>
      </c>
      <c r="E1078" s="257" t="s">
        <v>76</v>
      </c>
      <c r="F1078" t="s">
        <v>84</v>
      </c>
      <c r="G1078">
        <v>1</v>
      </c>
      <c r="H1078">
        <v>923.48299999999995</v>
      </c>
      <c r="I1078">
        <v>920.97199999999998</v>
      </c>
      <c r="J1078">
        <v>917.32500000000005</v>
      </c>
      <c r="K1078">
        <v>910.76199999999994</v>
      </c>
      <c r="L1078">
        <v>907.14099999999996</v>
      </c>
      <c r="M1078" s="258" t="s">
        <v>1350</v>
      </c>
      <c r="N1078" s="258" t="s">
        <v>1351</v>
      </c>
      <c r="O1078" s="5" t="s">
        <v>2559</v>
      </c>
    </row>
    <row r="1079" spans="1:15">
      <c r="A1079">
        <v>39</v>
      </c>
      <c r="B1079">
        <v>412</v>
      </c>
      <c r="C1079" t="s">
        <v>129</v>
      </c>
      <c r="D1079" t="s">
        <v>173</v>
      </c>
      <c r="E1079" s="257" t="s">
        <v>103</v>
      </c>
      <c r="F1079" t="s">
        <v>84</v>
      </c>
      <c r="G1079">
        <v>1</v>
      </c>
      <c r="H1079">
        <v>923.91200000000003</v>
      </c>
      <c r="I1079">
        <v>921.06299999999999</v>
      </c>
      <c r="J1079">
        <v>917.68799999999999</v>
      </c>
      <c r="K1079">
        <v>910.25699999999995</v>
      </c>
      <c r="L1079">
        <v>902.88199999999995</v>
      </c>
      <c r="M1079" s="258" t="s">
        <v>1350</v>
      </c>
      <c r="N1079" s="258" t="s">
        <v>1351</v>
      </c>
      <c r="O1079" s="5" t="s">
        <v>2560</v>
      </c>
    </row>
    <row r="1080" spans="1:15">
      <c r="A1080">
        <v>39</v>
      </c>
      <c r="B1080">
        <v>413</v>
      </c>
      <c r="C1080" t="s">
        <v>129</v>
      </c>
      <c r="D1080" t="s">
        <v>173</v>
      </c>
      <c r="E1080" s="257" t="s">
        <v>186</v>
      </c>
      <c r="F1080" t="s">
        <v>84</v>
      </c>
      <c r="G1080">
        <v>1</v>
      </c>
      <c r="H1080">
        <v>922.58600000000001</v>
      </c>
      <c r="I1080">
        <v>920.02</v>
      </c>
      <c r="J1080">
        <v>916.56500000000005</v>
      </c>
      <c r="K1080">
        <v>911.7</v>
      </c>
      <c r="L1080">
        <v>902.94</v>
      </c>
      <c r="M1080" s="258" t="s">
        <v>1350</v>
      </c>
      <c r="N1080" s="258" t="s">
        <v>1351</v>
      </c>
      <c r="O1080" s="5" t="s">
        <v>2561</v>
      </c>
    </row>
    <row r="1081" spans="1:15">
      <c r="A1081">
        <v>39</v>
      </c>
      <c r="B1081">
        <v>410</v>
      </c>
      <c r="C1081" t="s">
        <v>129</v>
      </c>
      <c r="D1081" t="s">
        <v>173</v>
      </c>
      <c r="E1081" s="257" t="s">
        <v>177</v>
      </c>
      <c r="F1081" t="s">
        <v>84</v>
      </c>
      <c r="G1081">
        <v>1</v>
      </c>
      <c r="H1081">
        <v>919.19399999999996</v>
      </c>
      <c r="I1081">
        <v>918.05899999999997</v>
      </c>
      <c r="J1081">
        <v>915.48</v>
      </c>
      <c r="K1081">
        <v>909.53700000000003</v>
      </c>
      <c r="L1081">
        <v>904.41399999999999</v>
      </c>
      <c r="M1081" s="258" t="s">
        <v>1350</v>
      </c>
      <c r="N1081" s="258" t="s">
        <v>1351</v>
      </c>
      <c r="O1081" s="5" t="s">
        <v>2562</v>
      </c>
    </row>
    <row r="1082" spans="1:15">
      <c r="A1082">
        <v>41</v>
      </c>
      <c r="B1082">
        <v>414</v>
      </c>
      <c r="C1082" t="s">
        <v>129</v>
      </c>
      <c r="D1082" t="s">
        <v>173</v>
      </c>
      <c r="E1082" s="257" t="s">
        <v>102</v>
      </c>
      <c r="F1082" t="s">
        <v>84</v>
      </c>
      <c r="G1082">
        <v>1</v>
      </c>
      <c r="H1082">
        <v>932.94100000000003</v>
      </c>
      <c r="I1082">
        <v>929.72199999999998</v>
      </c>
      <c r="J1082">
        <v>925.01400000000001</v>
      </c>
      <c r="K1082">
        <v>921.37699999999995</v>
      </c>
      <c r="L1082">
        <v>916.74599999999998</v>
      </c>
      <c r="M1082" s="258" t="s">
        <v>1350</v>
      </c>
      <c r="N1082" s="258" t="s">
        <v>1351</v>
      </c>
      <c r="O1082" s="5" t="s">
        <v>2563</v>
      </c>
    </row>
    <row r="1083" spans="1:15">
      <c r="A1083">
        <v>41</v>
      </c>
      <c r="B1083">
        <v>419</v>
      </c>
      <c r="C1083" t="s">
        <v>129</v>
      </c>
      <c r="D1083" t="s">
        <v>173</v>
      </c>
      <c r="E1083" s="257" t="s">
        <v>124</v>
      </c>
      <c r="F1083" t="s">
        <v>84</v>
      </c>
      <c r="G1083">
        <v>1</v>
      </c>
      <c r="H1083">
        <v>932.94100000000003</v>
      </c>
      <c r="I1083">
        <v>929.72199999999998</v>
      </c>
      <c r="J1083">
        <v>925.01400000000001</v>
      </c>
      <c r="K1083">
        <v>921.37699999999995</v>
      </c>
      <c r="L1083">
        <v>916.74599999999998</v>
      </c>
      <c r="M1083" s="258" t="s">
        <v>1350</v>
      </c>
      <c r="N1083" s="258" t="s">
        <v>1351</v>
      </c>
      <c r="O1083" s="5" t="s">
        <v>2564</v>
      </c>
    </row>
    <row r="1084" spans="1:15">
      <c r="A1084">
        <v>39</v>
      </c>
      <c r="B1084">
        <v>415</v>
      </c>
      <c r="C1084" t="s">
        <v>129</v>
      </c>
      <c r="D1084" t="s">
        <v>173</v>
      </c>
      <c r="E1084" s="257" t="s">
        <v>174</v>
      </c>
      <c r="F1084" t="s">
        <v>84</v>
      </c>
      <c r="G1084">
        <v>1</v>
      </c>
      <c r="H1084">
        <v>921.06299999999999</v>
      </c>
      <c r="I1084">
        <v>917.68799999999999</v>
      </c>
      <c r="J1084">
        <v>911.64300000000003</v>
      </c>
      <c r="K1084">
        <v>907.45399999999995</v>
      </c>
      <c r="L1084">
        <v>902.88199999999995</v>
      </c>
      <c r="M1084" s="258" t="s">
        <v>1350</v>
      </c>
      <c r="N1084" s="258" t="s">
        <v>1351</v>
      </c>
      <c r="O1084" s="5" t="s">
        <v>2565</v>
      </c>
    </row>
    <row r="1085" spans="1:15">
      <c r="A1085">
        <v>41</v>
      </c>
      <c r="B1085">
        <v>418</v>
      </c>
      <c r="C1085" t="s">
        <v>129</v>
      </c>
      <c r="D1085" t="s">
        <v>173</v>
      </c>
      <c r="E1085" s="257" t="s">
        <v>196</v>
      </c>
      <c r="F1085" t="s">
        <v>84</v>
      </c>
      <c r="G1085">
        <v>1</v>
      </c>
      <c r="H1085">
        <v>928.97799999999995</v>
      </c>
      <c r="I1085">
        <v>925.44399999999996</v>
      </c>
      <c r="J1085">
        <v>920.45600000000002</v>
      </c>
      <c r="K1085">
        <v>917.05499999999995</v>
      </c>
      <c r="L1085">
        <v>912.82</v>
      </c>
      <c r="M1085" s="258" t="s">
        <v>1350</v>
      </c>
      <c r="N1085" s="258" t="s">
        <v>1351</v>
      </c>
      <c r="O1085" s="5" t="s">
        <v>2566</v>
      </c>
    </row>
    <row r="1086" spans="1:15">
      <c r="A1086">
        <v>41</v>
      </c>
      <c r="B1086">
        <v>416</v>
      </c>
      <c r="C1086" t="s">
        <v>129</v>
      </c>
      <c r="D1086" t="s">
        <v>173</v>
      </c>
      <c r="E1086" s="257" t="s">
        <v>109</v>
      </c>
      <c r="F1086" t="s">
        <v>84</v>
      </c>
      <c r="G1086">
        <v>1</v>
      </c>
      <c r="H1086">
        <v>928.79899999999998</v>
      </c>
      <c r="I1086">
        <v>925.01400000000001</v>
      </c>
      <c r="J1086">
        <v>920.03099999999995</v>
      </c>
      <c r="K1086">
        <v>916.74599999999998</v>
      </c>
      <c r="L1086">
        <v>912.40899999999999</v>
      </c>
      <c r="M1086" s="258" t="s">
        <v>1350</v>
      </c>
      <c r="N1086" s="258" t="s">
        <v>1351</v>
      </c>
      <c r="O1086" s="5" t="s">
        <v>2567</v>
      </c>
    </row>
    <row r="1087" spans="1:15">
      <c r="A1087">
        <v>41</v>
      </c>
      <c r="B1087">
        <v>417</v>
      </c>
      <c r="C1087" t="s">
        <v>129</v>
      </c>
      <c r="D1087" t="s">
        <v>173</v>
      </c>
      <c r="E1087" s="257" t="s">
        <v>105</v>
      </c>
      <c r="F1087" t="s">
        <v>84</v>
      </c>
      <c r="G1087">
        <v>1</v>
      </c>
      <c r="H1087">
        <v>928.654</v>
      </c>
      <c r="I1087">
        <v>924.69100000000003</v>
      </c>
      <c r="J1087">
        <v>919.70799999999997</v>
      </c>
      <c r="K1087">
        <v>916.56100000000004</v>
      </c>
      <c r="L1087">
        <v>912.12300000000005</v>
      </c>
      <c r="M1087" s="258" t="s">
        <v>1350</v>
      </c>
      <c r="N1087" s="258" t="s">
        <v>1351</v>
      </c>
      <c r="O1087" s="5" t="s">
        <v>2568</v>
      </c>
    </row>
    <row r="1088" spans="1:15">
      <c r="A1088">
        <v>86</v>
      </c>
      <c r="B1088">
        <v>421</v>
      </c>
      <c r="C1088" t="s">
        <v>129</v>
      </c>
      <c r="D1088" t="s">
        <v>341</v>
      </c>
      <c r="E1088" s="257" t="s">
        <v>719</v>
      </c>
      <c r="F1088" t="s">
        <v>83</v>
      </c>
      <c r="G1088">
        <v>1</v>
      </c>
      <c r="H1088">
        <v>948.38499999999999</v>
      </c>
      <c r="I1088">
        <v>947.37099999999998</v>
      </c>
      <c r="J1088">
        <v>946.02300000000002</v>
      </c>
      <c r="K1088">
        <v>943.03599999999994</v>
      </c>
      <c r="L1088">
        <v>934.91899999999998</v>
      </c>
      <c r="M1088" s="258" t="s">
        <v>1350</v>
      </c>
      <c r="N1088" s="258" t="s">
        <v>1351</v>
      </c>
      <c r="O1088" s="5" t="s">
        <v>2569</v>
      </c>
    </row>
    <row r="1089" spans="1:15">
      <c r="A1089">
        <v>86</v>
      </c>
      <c r="B1089">
        <v>422</v>
      </c>
      <c r="C1089" t="s">
        <v>129</v>
      </c>
      <c r="D1089" t="s">
        <v>341</v>
      </c>
      <c r="E1089" s="257" t="s">
        <v>717</v>
      </c>
      <c r="F1089" t="s">
        <v>83</v>
      </c>
      <c r="G1089">
        <v>1</v>
      </c>
      <c r="H1089">
        <v>941.10699999999997</v>
      </c>
      <c r="I1089">
        <v>937.72400000000005</v>
      </c>
      <c r="J1089">
        <v>936.35199999999998</v>
      </c>
      <c r="K1089">
        <v>933.125</v>
      </c>
      <c r="L1089">
        <v>926.29</v>
      </c>
      <c r="M1089" s="258" t="s">
        <v>1350</v>
      </c>
      <c r="N1089" s="258" t="s">
        <v>1351</v>
      </c>
      <c r="O1089" s="5" t="s">
        <v>2570</v>
      </c>
    </row>
    <row r="1090" spans="1:15">
      <c r="A1090">
        <v>86</v>
      </c>
      <c r="B1090">
        <v>425</v>
      </c>
      <c r="C1090" t="s">
        <v>129</v>
      </c>
      <c r="D1090" t="s">
        <v>341</v>
      </c>
      <c r="E1090" s="257" t="s">
        <v>354</v>
      </c>
      <c r="F1090" t="s">
        <v>83</v>
      </c>
      <c r="G1090">
        <v>1</v>
      </c>
      <c r="H1090">
        <v>943.16899999999998</v>
      </c>
      <c r="I1090">
        <v>938.11599999999999</v>
      </c>
      <c r="J1090">
        <v>935.31299999999999</v>
      </c>
      <c r="K1090">
        <v>933.125</v>
      </c>
      <c r="L1090">
        <v>930.45</v>
      </c>
      <c r="M1090" s="258" t="s">
        <v>1350</v>
      </c>
      <c r="N1090" s="258" t="s">
        <v>1351</v>
      </c>
      <c r="O1090" s="5" t="s">
        <v>2571</v>
      </c>
    </row>
    <row r="1091" spans="1:15">
      <c r="A1091">
        <v>86</v>
      </c>
      <c r="B1091">
        <v>423</v>
      </c>
      <c r="C1091" t="s">
        <v>129</v>
      </c>
      <c r="D1091" t="s">
        <v>341</v>
      </c>
      <c r="E1091" s="257" t="s">
        <v>721</v>
      </c>
      <c r="F1091" t="s">
        <v>83</v>
      </c>
      <c r="G1091">
        <v>1</v>
      </c>
      <c r="H1091">
        <v>935.66</v>
      </c>
      <c r="I1091">
        <v>932.53499999999997</v>
      </c>
      <c r="J1091">
        <v>929.33299999999997</v>
      </c>
      <c r="K1091">
        <v>926.29</v>
      </c>
      <c r="L1091">
        <v>920.79499999999996</v>
      </c>
      <c r="M1091" s="258" t="s">
        <v>1350</v>
      </c>
      <c r="N1091" s="258" t="s">
        <v>1351</v>
      </c>
      <c r="O1091" s="5" t="s">
        <v>2572</v>
      </c>
    </row>
    <row r="1092" spans="1:15">
      <c r="A1092">
        <v>87</v>
      </c>
      <c r="B1092">
        <v>427</v>
      </c>
      <c r="C1092" t="s">
        <v>129</v>
      </c>
      <c r="D1092" t="s">
        <v>341</v>
      </c>
      <c r="E1092" s="257" t="s">
        <v>723</v>
      </c>
      <c r="F1092" t="s">
        <v>84</v>
      </c>
      <c r="G1092">
        <v>1</v>
      </c>
      <c r="H1092">
        <v>948.54200000000003</v>
      </c>
      <c r="I1092">
        <v>947.428</v>
      </c>
      <c r="J1092">
        <v>946.53800000000001</v>
      </c>
      <c r="K1092">
        <v>943.41399999999999</v>
      </c>
      <c r="L1092">
        <v>937.87</v>
      </c>
      <c r="M1092" s="258" t="s">
        <v>1350</v>
      </c>
      <c r="N1092" s="258" t="s">
        <v>1351</v>
      </c>
      <c r="O1092" s="5" t="s">
        <v>2573</v>
      </c>
    </row>
    <row r="1093" spans="1:15">
      <c r="A1093">
        <v>87</v>
      </c>
      <c r="B1093">
        <v>434</v>
      </c>
      <c r="C1093" t="s">
        <v>129</v>
      </c>
      <c r="D1093" t="s">
        <v>341</v>
      </c>
      <c r="E1093" s="257" t="s">
        <v>355</v>
      </c>
      <c r="F1093" t="s">
        <v>84</v>
      </c>
      <c r="G1093">
        <v>1</v>
      </c>
      <c r="H1093">
        <v>938.01400000000001</v>
      </c>
      <c r="I1093">
        <v>934.60799999999995</v>
      </c>
      <c r="J1093">
        <v>933.00099999999998</v>
      </c>
      <c r="K1093">
        <v>931.19100000000003</v>
      </c>
      <c r="L1093">
        <v>926.09900000000005</v>
      </c>
      <c r="M1093" s="258" t="s">
        <v>1350</v>
      </c>
      <c r="N1093" s="258" t="s">
        <v>1351</v>
      </c>
      <c r="O1093" s="5" t="s">
        <v>2574</v>
      </c>
    </row>
    <row r="1094" spans="1:15">
      <c r="A1094">
        <v>88</v>
      </c>
      <c r="B1094">
        <v>436</v>
      </c>
      <c r="C1094" t="s">
        <v>129</v>
      </c>
      <c r="D1094" t="s">
        <v>341</v>
      </c>
      <c r="E1094" s="257" t="s">
        <v>82</v>
      </c>
      <c r="F1094" t="s">
        <v>84</v>
      </c>
      <c r="G1094">
        <v>1</v>
      </c>
      <c r="H1094">
        <v>943.34900000000005</v>
      </c>
      <c r="I1094">
        <v>939.36800000000005</v>
      </c>
      <c r="J1094">
        <v>932.32</v>
      </c>
      <c r="K1094">
        <v>930.45</v>
      </c>
      <c r="L1094">
        <v>926.29</v>
      </c>
      <c r="M1094" s="258" t="s">
        <v>1350</v>
      </c>
      <c r="N1094" s="258" t="s">
        <v>1351</v>
      </c>
      <c r="O1094" s="5" t="s">
        <v>2575</v>
      </c>
    </row>
    <row r="1095" spans="1:15">
      <c r="A1095">
        <v>87</v>
      </c>
      <c r="B1095">
        <v>429</v>
      </c>
      <c r="C1095" t="s">
        <v>129</v>
      </c>
      <c r="D1095" t="s">
        <v>341</v>
      </c>
      <c r="E1095" s="257" t="s">
        <v>104</v>
      </c>
      <c r="F1095" t="s">
        <v>84</v>
      </c>
      <c r="G1095">
        <v>1</v>
      </c>
      <c r="H1095">
        <v>929.84500000000003</v>
      </c>
      <c r="I1095">
        <v>928.18700000000001</v>
      </c>
      <c r="J1095">
        <v>926.59900000000005</v>
      </c>
      <c r="K1095">
        <v>925.03499999999997</v>
      </c>
      <c r="L1095">
        <v>922.50099999999998</v>
      </c>
      <c r="M1095" s="258" t="s">
        <v>1350</v>
      </c>
      <c r="N1095" s="258" t="s">
        <v>1351</v>
      </c>
      <c r="O1095" s="5" t="s">
        <v>2576</v>
      </c>
    </row>
    <row r="1096" spans="1:15">
      <c r="A1096">
        <v>87</v>
      </c>
      <c r="B1096">
        <v>435</v>
      </c>
      <c r="C1096" t="s">
        <v>129</v>
      </c>
      <c r="D1096" t="s">
        <v>341</v>
      </c>
      <c r="E1096" s="257" t="s">
        <v>725</v>
      </c>
      <c r="F1096" t="s">
        <v>84</v>
      </c>
      <c r="G1096">
        <v>1</v>
      </c>
      <c r="H1096">
        <v>934.24800000000005</v>
      </c>
      <c r="I1096">
        <v>930.53700000000003</v>
      </c>
      <c r="J1096">
        <v>924.67200000000003</v>
      </c>
      <c r="K1096">
        <v>920.90700000000004</v>
      </c>
      <c r="L1096">
        <v>916.15599999999995</v>
      </c>
      <c r="M1096" s="258" t="s">
        <v>1350</v>
      </c>
      <c r="N1096" s="258" t="s">
        <v>1351</v>
      </c>
      <c r="O1096" s="5" t="s">
        <v>2577</v>
      </c>
    </row>
    <row r="1097" spans="1:15">
      <c r="A1097">
        <v>38</v>
      </c>
      <c r="B1097">
        <v>442</v>
      </c>
      <c r="C1097" t="s">
        <v>129</v>
      </c>
      <c r="D1097" t="s">
        <v>357</v>
      </c>
      <c r="E1097" s="257" t="s">
        <v>365</v>
      </c>
      <c r="F1097" t="s">
        <v>83</v>
      </c>
      <c r="G1097">
        <v>1</v>
      </c>
      <c r="H1097">
        <v>611.10299999999995</v>
      </c>
      <c r="I1097">
        <v>609.33000000000004</v>
      </c>
      <c r="J1097">
        <v>608.02200000000005</v>
      </c>
      <c r="K1097">
        <v>605.26</v>
      </c>
      <c r="L1097">
        <v>597.76</v>
      </c>
      <c r="M1097" s="258" t="s">
        <v>1350</v>
      </c>
      <c r="N1097" s="258" t="s">
        <v>1351</v>
      </c>
      <c r="O1097" s="5" t="s">
        <v>2578</v>
      </c>
    </row>
    <row r="1098" spans="1:15">
      <c r="A1098">
        <v>38</v>
      </c>
      <c r="B1098">
        <v>443</v>
      </c>
      <c r="C1098" t="s">
        <v>129</v>
      </c>
      <c r="D1098" t="s">
        <v>357</v>
      </c>
      <c r="E1098" s="257" t="s">
        <v>509</v>
      </c>
      <c r="F1098" t="s">
        <v>83</v>
      </c>
      <c r="G1098">
        <v>1</v>
      </c>
      <c r="H1098">
        <v>610.11199999999997</v>
      </c>
      <c r="I1098">
        <v>608.52499999999998</v>
      </c>
      <c r="J1098">
        <v>607.40499999999997</v>
      </c>
      <c r="K1098">
        <v>604.18700000000001</v>
      </c>
      <c r="L1098">
        <v>598.73</v>
      </c>
      <c r="M1098" s="258" t="s">
        <v>1350</v>
      </c>
      <c r="N1098" s="258" t="s">
        <v>1351</v>
      </c>
      <c r="O1098" s="5" t="s">
        <v>2579</v>
      </c>
    </row>
    <row r="1099" spans="1:15">
      <c r="A1099">
        <v>38</v>
      </c>
      <c r="B1099">
        <v>445</v>
      </c>
      <c r="C1099" t="s">
        <v>129</v>
      </c>
      <c r="D1099" t="s">
        <v>357</v>
      </c>
      <c r="E1099" s="257" t="s">
        <v>502</v>
      </c>
      <c r="F1099" t="s">
        <v>83</v>
      </c>
      <c r="G1099">
        <v>1</v>
      </c>
      <c r="H1099">
        <v>608.02200000000005</v>
      </c>
      <c r="I1099">
        <v>606.68600000000004</v>
      </c>
      <c r="J1099">
        <v>605.26700000000005</v>
      </c>
      <c r="K1099">
        <v>602.399</v>
      </c>
      <c r="L1099">
        <v>599.68899999999996</v>
      </c>
      <c r="M1099" s="258" t="s">
        <v>1350</v>
      </c>
      <c r="N1099" s="258" t="s">
        <v>1351</v>
      </c>
      <c r="O1099" s="5" t="s">
        <v>2580</v>
      </c>
    </row>
    <row r="1100" spans="1:15">
      <c r="A1100">
        <v>38</v>
      </c>
      <c r="B1100">
        <v>451</v>
      </c>
      <c r="C1100" t="s">
        <v>129</v>
      </c>
      <c r="D1100" t="s">
        <v>357</v>
      </c>
      <c r="E1100" s="257" t="s">
        <v>382</v>
      </c>
      <c r="F1100" t="s">
        <v>83</v>
      </c>
      <c r="G1100">
        <v>1</v>
      </c>
      <c r="H1100">
        <v>603.61400000000003</v>
      </c>
      <c r="I1100">
        <v>602.20600000000002</v>
      </c>
      <c r="J1100">
        <v>600.78399999999999</v>
      </c>
      <c r="K1100">
        <v>597.76</v>
      </c>
      <c r="L1100">
        <v>595.16499999999996</v>
      </c>
      <c r="M1100" s="258" t="s">
        <v>1350</v>
      </c>
      <c r="N1100" s="258" t="s">
        <v>1351</v>
      </c>
      <c r="O1100" s="5" t="s">
        <v>2581</v>
      </c>
    </row>
    <row r="1101" spans="1:15">
      <c r="A1101">
        <v>37</v>
      </c>
      <c r="B1101">
        <v>453</v>
      </c>
      <c r="C1101" t="s">
        <v>129</v>
      </c>
      <c r="D1101" t="s">
        <v>357</v>
      </c>
      <c r="E1101" s="257" t="s">
        <v>358</v>
      </c>
      <c r="F1101" t="s">
        <v>84</v>
      </c>
      <c r="G1101">
        <v>1</v>
      </c>
      <c r="H1101">
        <v>658.99900000000002</v>
      </c>
      <c r="I1101">
        <v>658.45899999999995</v>
      </c>
      <c r="J1101">
        <v>656.59900000000005</v>
      </c>
      <c r="K1101">
        <v>654.85400000000004</v>
      </c>
      <c r="L1101">
        <v>652.09299999999996</v>
      </c>
      <c r="M1101" s="258" t="s">
        <v>1350</v>
      </c>
      <c r="N1101" s="258" t="s">
        <v>1351</v>
      </c>
      <c r="O1101" s="5" t="s">
        <v>2582</v>
      </c>
    </row>
    <row r="1102" spans="1:15">
      <c r="A1102">
        <v>37</v>
      </c>
      <c r="B1102">
        <v>459</v>
      </c>
      <c r="C1102" t="s">
        <v>129</v>
      </c>
      <c r="D1102" t="s">
        <v>357</v>
      </c>
      <c r="E1102" s="257" t="s">
        <v>75</v>
      </c>
      <c r="F1102" t="s">
        <v>84</v>
      </c>
      <c r="G1102">
        <v>1</v>
      </c>
      <c r="H1102">
        <v>655.31799999999998</v>
      </c>
      <c r="I1102">
        <v>653.495</v>
      </c>
      <c r="J1102">
        <v>651.76700000000005</v>
      </c>
      <c r="K1102">
        <v>643.08600000000001</v>
      </c>
      <c r="L1102">
        <v>640.39300000000003</v>
      </c>
      <c r="M1102" s="258" t="s">
        <v>1350</v>
      </c>
      <c r="N1102" s="258" t="s">
        <v>1351</v>
      </c>
      <c r="O1102" s="5" t="s">
        <v>2583</v>
      </c>
    </row>
    <row r="1103" spans="1:15">
      <c r="A1103">
        <v>37</v>
      </c>
      <c r="B1103">
        <v>457</v>
      </c>
      <c r="C1103" t="s">
        <v>129</v>
      </c>
      <c r="D1103" t="s">
        <v>357</v>
      </c>
      <c r="E1103" s="257" t="s">
        <v>187</v>
      </c>
      <c r="F1103" t="s">
        <v>84</v>
      </c>
      <c r="G1103">
        <v>1</v>
      </c>
      <c r="H1103">
        <v>657.27499999999998</v>
      </c>
      <c r="I1103">
        <v>654.85400000000004</v>
      </c>
      <c r="J1103">
        <v>651.65800000000002</v>
      </c>
      <c r="K1103">
        <v>646.91800000000001</v>
      </c>
      <c r="L1103">
        <v>644.12699999999995</v>
      </c>
      <c r="M1103" s="258" t="s">
        <v>1350</v>
      </c>
      <c r="N1103" s="258" t="s">
        <v>1351</v>
      </c>
      <c r="O1103" s="5" t="s">
        <v>2584</v>
      </c>
    </row>
    <row r="1104" spans="1:15">
      <c r="A1104">
        <v>37</v>
      </c>
      <c r="B1104">
        <v>467</v>
      </c>
      <c r="C1104" t="s">
        <v>129</v>
      </c>
      <c r="D1104" t="s">
        <v>357</v>
      </c>
      <c r="E1104" s="257" t="s">
        <v>77</v>
      </c>
      <c r="F1104" t="s">
        <v>84</v>
      </c>
      <c r="G1104">
        <v>1</v>
      </c>
      <c r="H1104">
        <v>656.28399999999999</v>
      </c>
      <c r="I1104">
        <v>652.84299999999996</v>
      </c>
      <c r="J1104">
        <v>648.88199999999995</v>
      </c>
      <c r="K1104">
        <v>646.70100000000002</v>
      </c>
      <c r="L1104">
        <v>642.18499999999995</v>
      </c>
      <c r="M1104" s="258" t="s">
        <v>1350</v>
      </c>
      <c r="N1104" s="258" t="s">
        <v>1351</v>
      </c>
      <c r="O1104" s="5" t="s">
        <v>2585</v>
      </c>
    </row>
    <row r="1105" spans="1:15">
      <c r="A1105">
        <v>37</v>
      </c>
      <c r="B1105">
        <v>479</v>
      </c>
      <c r="C1105" t="s">
        <v>129</v>
      </c>
      <c r="D1105" t="s">
        <v>357</v>
      </c>
      <c r="E1105" s="257" t="s">
        <v>103</v>
      </c>
      <c r="F1105" t="s">
        <v>84</v>
      </c>
      <c r="G1105">
        <v>1</v>
      </c>
      <c r="H1105">
        <v>654.85400000000004</v>
      </c>
      <c r="I1105">
        <v>651.00400000000002</v>
      </c>
      <c r="J1105">
        <v>647.88699999999994</v>
      </c>
      <c r="K1105">
        <v>645.68700000000001</v>
      </c>
      <c r="L1105">
        <v>640.99599999999998</v>
      </c>
      <c r="M1105" s="258" t="s">
        <v>1350</v>
      </c>
      <c r="N1105" s="258" t="s">
        <v>1351</v>
      </c>
      <c r="O1105" s="5" t="s">
        <v>2586</v>
      </c>
    </row>
    <row r="1106" spans="1:15">
      <c r="A1106">
        <v>37</v>
      </c>
      <c r="B1106">
        <v>480</v>
      </c>
      <c r="C1106" t="s">
        <v>129</v>
      </c>
      <c r="D1106" t="s">
        <v>357</v>
      </c>
      <c r="E1106" s="257" t="s">
        <v>121</v>
      </c>
      <c r="F1106" t="s">
        <v>84</v>
      </c>
      <c r="G1106">
        <v>1</v>
      </c>
      <c r="H1106">
        <v>654.85400000000004</v>
      </c>
      <c r="I1106">
        <v>651.00400000000002</v>
      </c>
      <c r="J1106">
        <v>647.88699999999994</v>
      </c>
      <c r="K1106">
        <v>645.68700000000001</v>
      </c>
      <c r="L1106">
        <v>640.99599999999998</v>
      </c>
      <c r="M1106" s="258" t="s">
        <v>1350</v>
      </c>
      <c r="N1106" s="258" t="s">
        <v>1351</v>
      </c>
      <c r="O1106" s="5" t="s">
        <v>2587</v>
      </c>
    </row>
    <row r="1107" spans="1:15">
      <c r="A1107">
        <v>36</v>
      </c>
      <c r="B1107">
        <v>455</v>
      </c>
      <c r="C1107" t="s">
        <v>129</v>
      </c>
      <c r="D1107" t="s">
        <v>357</v>
      </c>
      <c r="E1107" s="257" t="s">
        <v>184</v>
      </c>
      <c r="F1107" t="s">
        <v>84</v>
      </c>
      <c r="G1107">
        <v>1</v>
      </c>
      <c r="H1107">
        <v>658.07500000000005</v>
      </c>
      <c r="I1107">
        <v>654.43899999999996</v>
      </c>
      <c r="J1107">
        <v>651.53</v>
      </c>
      <c r="K1107">
        <v>649.03399999999999</v>
      </c>
      <c r="L1107">
        <v>644.93100000000004</v>
      </c>
      <c r="M1107" s="258" t="s">
        <v>1350</v>
      </c>
      <c r="N1107" s="258" t="s">
        <v>1351</v>
      </c>
      <c r="O1107" s="5" t="s">
        <v>2588</v>
      </c>
    </row>
    <row r="1108" spans="1:15">
      <c r="A1108">
        <v>36</v>
      </c>
      <c r="B1108">
        <v>460</v>
      </c>
      <c r="C1108" t="s">
        <v>129</v>
      </c>
      <c r="D1108" t="s">
        <v>357</v>
      </c>
      <c r="E1108" s="257" t="s">
        <v>734</v>
      </c>
      <c r="F1108" t="s">
        <v>84</v>
      </c>
      <c r="G1108">
        <v>1</v>
      </c>
      <c r="H1108">
        <v>655.20000000000005</v>
      </c>
      <c r="I1108">
        <v>652.85400000000004</v>
      </c>
      <c r="J1108">
        <v>650.04200000000003</v>
      </c>
      <c r="K1108">
        <v>646.43799999999999</v>
      </c>
      <c r="L1108">
        <v>643.01499999999999</v>
      </c>
      <c r="M1108" s="258" t="s">
        <v>1350</v>
      </c>
      <c r="N1108" s="258" t="s">
        <v>1351</v>
      </c>
      <c r="O1108" s="5" t="s">
        <v>2589</v>
      </c>
    </row>
    <row r="1109" spans="1:15">
      <c r="A1109">
        <v>36</v>
      </c>
      <c r="B1109">
        <v>469</v>
      </c>
      <c r="C1109" t="s">
        <v>129</v>
      </c>
      <c r="D1109" t="s">
        <v>357</v>
      </c>
      <c r="E1109" s="257" t="s">
        <v>167</v>
      </c>
      <c r="F1109" t="s">
        <v>84</v>
      </c>
      <c r="G1109">
        <v>1</v>
      </c>
      <c r="H1109">
        <v>654.29300000000001</v>
      </c>
      <c r="I1109">
        <v>652.08299999999997</v>
      </c>
      <c r="J1109">
        <v>649.99300000000005</v>
      </c>
      <c r="K1109">
        <v>646.23800000000006</v>
      </c>
      <c r="L1109">
        <v>642.12300000000005</v>
      </c>
      <c r="M1109" s="258" t="s">
        <v>1350</v>
      </c>
      <c r="N1109" s="258" t="s">
        <v>1351</v>
      </c>
      <c r="O1109" s="5" t="s">
        <v>2590</v>
      </c>
    </row>
    <row r="1110" spans="1:15">
      <c r="A1110">
        <v>36</v>
      </c>
      <c r="B1110">
        <v>461</v>
      </c>
      <c r="C1110" t="s">
        <v>129</v>
      </c>
      <c r="D1110" t="s">
        <v>357</v>
      </c>
      <c r="E1110" s="257" t="s">
        <v>735</v>
      </c>
      <c r="F1110" t="s">
        <v>84</v>
      </c>
      <c r="G1110">
        <v>1</v>
      </c>
      <c r="H1110">
        <v>656.91399999999999</v>
      </c>
      <c r="I1110">
        <v>652.452</v>
      </c>
      <c r="J1110">
        <v>649.85199999999998</v>
      </c>
      <c r="K1110">
        <v>645.22199999999998</v>
      </c>
      <c r="L1110">
        <v>642.51199999999994</v>
      </c>
      <c r="M1110" s="258" t="s">
        <v>1350</v>
      </c>
      <c r="N1110" s="258" t="s">
        <v>1351</v>
      </c>
      <c r="O1110" s="5" t="s">
        <v>2591</v>
      </c>
    </row>
    <row r="1111" spans="1:15">
      <c r="A1111">
        <v>36</v>
      </c>
      <c r="B1111">
        <v>463</v>
      </c>
      <c r="C1111" t="s">
        <v>129</v>
      </c>
      <c r="D1111" t="s">
        <v>357</v>
      </c>
      <c r="E1111" s="257" t="s">
        <v>168</v>
      </c>
      <c r="F1111" t="s">
        <v>84</v>
      </c>
      <c r="G1111">
        <v>1</v>
      </c>
      <c r="H1111">
        <v>654.74</v>
      </c>
      <c r="I1111">
        <v>652.30200000000002</v>
      </c>
      <c r="J1111">
        <v>649.6</v>
      </c>
      <c r="K1111">
        <v>645.89700000000005</v>
      </c>
      <c r="L1111">
        <v>642.51199999999994</v>
      </c>
      <c r="M1111" s="258" t="s">
        <v>1350</v>
      </c>
      <c r="N1111" s="258" t="s">
        <v>1351</v>
      </c>
      <c r="O1111" s="5" t="s">
        <v>2592</v>
      </c>
    </row>
    <row r="1112" spans="1:15">
      <c r="A1112">
        <v>36</v>
      </c>
      <c r="B1112">
        <v>475</v>
      </c>
      <c r="C1112" t="s">
        <v>129</v>
      </c>
      <c r="D1112" t="s">
        <v>357</v>
      </c>
      <c r="E1112" s="257" t="s">
        <v>198</v>
      </c>
      <c r="F1112" t="s">
        <v>84</v>
      </c>
      <c r="G1112">
        <v>1</v>
      </c>
      <c r="H1112">
        <v>653.80200000000002</v>
      </c>
      <c r="I1112">
        <v>651.53</v>
      </c>
      <c r="J1112">
        <v>649.03399999999999</v>
      </c>
      <c r="K1112">
        <v>645.82399999999996</v>
      </c>
      <c r="L1112">
        <v>641.86699999999996</v>
      </c>
      <c r="M1112" s="258" t="s">
        <v>1350</v>
      </c>
      <c r="N1112" s="258" t="s">
        <v>1351</v>
      </c>
      <c r="O1112" s="5" t="s">
        <v>2593</v>
      </c>
    </row>
    <row r="1113" spans="1:15">
      <c r="A1113">
        <v>36</v>
      </c>
      <c r="B1113">
        <v>473</v>
      </c>
      <c r="C1113" t="s">
        <v>129</v>
      </c>
      <c r="D1113" t="s">
        <v>357</v>
      </c>
      <c r="E1113" s="257" t="s">
        <v>189</v>
      </c>
      <c r="F1113" t="s">
        <v>84</v>
      </c>
      <c r="G1113">
        <v>1</v>
      </c>
      <c r="H1113">
        <v>655.60199999999998</v>
      </c>
      <c r="I1113">
        <v>651.93200000000002</v>
      </c>
      <c r="J1113">
        <v>648.64099999999996</v>
      </c>
      <c r="K1113">
        <v>642.51199999999994</v>
      </c>
      <c r="L1113">
        <v>639.61300000000006</v>
      </c>
      <c r="M1113" s="258" t="s">
        <v>1350</v>
      </c>
      <c r="N1113" s="258" t="s">
        <v>1351</v>
      </c>
      <c r="O1113" s="5" t="s">
        <v>2594</v>
      </c>
    </row>
    <row r="1114" spans="1:15">
      <c r="A1114">
        <v>36</v>
      </c>
      <c r="B1114">
        <v>474</v>
      </c>
      <c r="C1114" t="s">
        <v>129</v>
      </c>
      <c r="D1114" t="s">
        <v>357</v>
      </c>
      <c r="E1114" s="257" t="s">
        <v>741</v>
      </c>
      <c r="F1114" t="s">
        <v>84</v>
      </c>
      <c r="G1114">
        <v>1</v>
      </c>
      <c r="H1114">
        <v>653.952</v>
      </c>
      <c r="I1114">
        <v>651.68100000000004</v>
      </c>
      <c r="J1114">
        <v>648.49</v>
      </c>
      <c r="K1114">
        <v>645.22199999999998</v>
      </c>
      <c r="L1114">
        <v>641.923</v>
      </c>
      <c r="M1114" s="258" t="s">
        <v>1350</v>
      </c>
      <c r="N1114" s="258" t="s">
        <v>1351</v>
      </c>
      <c r="O1114" s="5" t="s">
        <v>2595</v>
      </c>
    </row>
    <row r="1115" spans="1:15">
      <c r="A1115">
        <v>36</v>
      </c>
      <c r="B1115">
        <v>476</v>
      </c>
      <c r="C1115" t="s">
        <v>129</v>
      </c>
      <c r="D1115" t="s">
        <v>357</v>
      </c>
      <c r="E1115" s="257" t="s">
        <v>193</v>
      </c>
      <c r="F1115" t="s">
        <v>84</v>
      </c>
      <c r="G1115">
        <v>1</v>
      </c>
      <c r="H1115">
        <v>653.952</v>
      </c>
      <c r="I1115">
        <v>651.68100000000004</v>
      </c>
      <c r="J1115">
        <v>648.49</v>
      </c>
      <c r="K1115">
        <v>645.22199999999998</v>
      </c>
      <c r="L1115">
        <v>640.57899999999995</v>
      </c>
      <c r="M1115" s="258" t="s">
        <v>1350</v>
      </c>
      <c r="N1115" s="258" t="s">
        <v>1351</v>
      </c>
      <c r="O1115" s="5" t="s">
        <v>2596</v>
      </c>
    </row>
    <row r="1116" spans="1:15">
      <c r="A1116">
        <v>36</v>
      </c>
      <c r="B1116">
        <v>477</v>
      </c>
      <c r="C1116" t="s">
        <v>129</v>
      </c>
      <c r="D1116" t="s">
        <v>357</v>
      </c>
      <c r="E1116" s="257" t="s">
        <v>188</v>
      </c>
      <c r="F1116" t="s">
        <v>84</v>
      </c>
      <c r="G1116">
        <v>1</v>
      </c>
      <c r="H1116">
        <v>653.952</v>
      </c>
      <c r="I1116">
        <v>651.68100000000004</v>
      </c>
      <c r="J1116">
        <v>648.49</v>
      </c>
      <c r="K1116">
        <v>645.22199999999998</v>
      </c>
      <c r="L1116">
        <v>640.57899999999995</v>
      </c>
      <c r="M1116" s="258" t="s">
        <v>1350</v>
      </c>
      <c r="N1116" s="258" t="s">
        <v>1351</v>
      </c>
      <c r="O1116" s="5" t="s">
        <v>2597</v>
      </c>
    </row>
    <row r="1117" spans="1:15">
      <c r="A1117">
        <v>36</v>
      </c>
      <c r="B1117">
        <v>478</v>
      </c>
      <c r="C1117" t="s">
        <v>129</v>
      </c>
      <c r="D1117" t="s">
        <v>357</v>
      </c>
      <c r="E1117" s="257" t="s">
        <v>738</v>
      </c>
      <c r="F1117" t="s">
        <v>84</v>
      </c>
      <c r="G1117">
        <v>1</v>
      </c>
      <c r="H1117">
        <v>653.952</v>
      </c>
      <c r="I1117">
        <v>651.68100000000004</v>
      </c>
      <c r="J1117">
        <v>648.49</v>
      </c>
      <c r="K1117">
        <v>645.22199999999998</v>
      </c>
      <c r="L1117">
        <v>641.923</v>
      </c>
      <c r="M1117" s="258" t="s">
        <v>1350</v>
      </c>
      <c r="N1117" s="258" t="s">
        <v>1351</v>
      </c>
      <c r="O1117" s="5" t="s">
        <v>2598</v>
      </c>
    </row>
    <row r="1118" spans="1:15">
      <c r="A1118">
        <v>36</v>
      </c>
      <c r="B1118">
        <v>483</v>
      </c>
      <c r="C1118" t="s">
        <v>129</v>
      </c>
      <c r="D1118" t="s">
        <v>357</v>
      </c>
      <c r="E1118" s="257" t="s">
        <v>733</v>
      </c>
      <c r="F1118" t="s">
        <v>84</v>
      </c>
      <c r="G1118">
        <v>1</v>
      </c>
      <c r="H1118">
        <v>653.35599999999999</v>
      </c>
      <c r="I1118">
        <v>651.14700000000005</v>
      </c>
      <c r="J1118">
        <v>647.16499999999996</v>
      </c>
      <c r="K1118">
        <v>644.50699999999995</v>
      </c>
      <c r="L1118">
        <v>640.04499999999996</v>
      </c>
      <c r="M1118" s="258" t="s">
        <v>1350</v>
      </c>
      <c r="N1118" s="258" t="s">
        <v>1351</v>
      </c>
      <c r="O1118" s="5" t="s">
        <v>2599</v>
      </c>
    </row>
    <row r="1119" spans="1:15">
      <c r="A1119">
        <v>36</v>
      </c>
      <c r="B1119">
        <v>493</v>
      </c>
      <c r="C1119" t="s">
        <v>129</v>
      </c>
      <c r="D1119" t="s">
        <v>357</v>
      </c>
      <c r="E1119" s="257" t="s">
        <v>747</v>
      </c>
      <c r="F1119" t="s">
        <v>84</v>
      </c>
      <c r="G1119">
        <v>1</v>
      </c>
      <c r="H1119">
        <v>626.93700000000001</v>
      </c>
      <c r="I1119">
        <v>624.798</v>
      </c>
      <c r="J1119">
        <v>622.00300000000004</v>
      </c>
      <c r="K1119">
        <v>620.04100000000005</v>
      </c>
      <c r="L1119">
        <v>617.81600000000003</v>
      </c>
      <c r="M1119" s="258" t="s">
        <v>1350</v>
      </c>
      <c r="N1119" s="258" t="s">
        <v>1351</v>
      </c>
      <c r="O1119" s="5" t="s">
        <v>2600</v>
      </c>
    </row>
    <row r="1120" spans="1:15">
      <c r="A1120">
        <v>36</v>
      </c>
      <c r="B1120">
        <v>497</v>
      </c>
      <c r="C1120" t="s">
        <v>129</v>
      </c>
      <c r="D1120" t="s">
        <v>357</v>
      </c>
      <c r="E1120" s="257" t="s">
        <v>750</v>
      </c>
      <c r="F1120" t="s">
        <v>84</v>
      </c>
      <c r="G1120">
        <v>1</v>
      </c>
      <c r="H1120">
        <v>624.798</v>
      </c>
      <c r="I1120">
        <v>622.57500000000005</v>
      </c>
      <c r="J1120">
        <v>620.04100000000005</v>
      </c>
      <c r="K1120">
        <v>616.82299999999998</v>
      </c>
      <c r="L1120">
        <v>612.47</v>
      </c>
      <c r="M1120" s="258" t="s">
        <v>1350</v>
      </c>
      <c r="N1120" s="258" t="s">
        <v>1351</v>
      </c>
      <c r="O1120" s="5" t="s">
        <v>2601</v>
      </c>
    </row>
    <row r="1121" spans="1:15">
      <c r="A1121">
        <v>36</v>
      </c>
      <c r="B1121">
        <v>501</v>
      </c>
      <c r="C1121" t="s">
        <v>129</v>
      </c>
      <c r="D1121" t="s">
        <v>357</v>
      </c>
      <c r="E1121" s="257" t="s">
        <v>746</v>
      </c>
      <c r="F1121" t="s">
        <v>84</v>
      </c>
      <c r="G1121">
        <v>1</v>
      </c>
      <c r="H1121">
        <v>621.75099999999998</v>
      </c>
      <c r="I1121">
        <v>620.79600000000005</v>
      </c>
      <c r="J1121">
        <v>619.31600000000003</v>
      </c>
      <c r="K1121">
        <v>616.13300000000004</v>
      </c>
      <c r="L1121">
        <v>611.84500000000003</v>
      </c>
      <c r="M1121" s="258" t="s">
        <v>1350</v>
      </c>
      <c r="N1121" s="258" t="s">
        <v>1351</v>
      </c>
      <c r="O1121" s="5" t="s">
        <v>2602</v>
      </c>
    </row>
    <row r="1122" spans="1:15">
      <c r="A1122">
        <v>36</v>
      </c>
      <c r="B1122">
        <v>498</v>
      </c>
      <c r="C1122" t="s">
        <v>129</v>
      </c>
      <c r="D1122" t="s">
        <v>357</v>
      </c>
      <c r="E1122" s="257" t="s">
        <v>752</v>
      </c>
      <c r="F1122" t="s">
        <v>84</v>
      </c>
      <c r="G1122">
        <v>1</v>
      </c>
      <c r="H1122">
        <v>624.81399999999996</v>
      </c>
      <c r="I1122">
        <v>621.75099999999998</v>
      </c>
      <c r="J1122">
        <v>619.16499999999996</v>
      </c>
      <c r="K1122">
        <v>617.07600000000002</v>
      </c>
      <c r="L1122">
        <v>615.04</v>
      </c>
      <c r="M1122" s="258" t="s">
        <v>1350</v>
      </c>
      <c r="N1122" s="258" t="s">
        <v>1351</v>
      </c>
      <c r="O1122" s="5" t="s">
        <v>2603</v>
      </c>
    </row>
    <row r="1123" spans="1:15">
      <c r="A1123">
        <v>36</v>
      </c>
      <c r="B1123">
        <v>502</v>
      </c>
      <c r="C1123" t="s">
        <v>129</v>
      </c>
      <c r="D1123" t="s">
        <v>357</v>
      </c>
      <c r="E1123" s="257" t="s">
        <v>748</v>
      </c>
      <c r="F1123" t="s">
        <v>84</v>
      </c>
      <c r="G1123">
        <v>1</v>
      </c>
      <c r="H1123">
        <v>622.72699999999998</v>
      </c>
      <c r="I1123">
        <v>620.52300000000002</v>
      </c>
      <c r="J1123">
        <v>617.96699999999998</v>
      </c>
      <c r="K1123">
        <v>614.78300000000002</v>
      </c>
      <c r="L1123">
        <v>610.58399999999995</v>
      </c>
      <c r="M1123" s="258" t="s">
        <v>1350</v>
      </c>
      <c r="N1123" s="258" t="s">
        <v>1351</v>
      </c>
      <c r="O1123" s="5" t="s">
        <v>2604</v>
      </c>
    </row>
    <row r="1124" spans="1:15">
      <c r="A1124">
        <v>36</v>
      </c>
      <c r="B1124">
        <v>503</v>
      </c>
      <c r="C1124" t="s">
        <v>129</v>
      </c>
      <c r="D1124" t="s">
        <v>357</v>
      </c>
      <c r="E1124" s="257" t="s">
        <v>749</v>
      </c>
      <c r="F1124" t="s">
        <v>84</v>
      </c>
      <c r="G1124">
        <v>1</v>
      </c>
      <c r="H1124">
        <v>620.94600000000003</v>
      </c>
      <c r="I1124">
        <v>618.80700000000002</v>
      </c>
      <c r="J1124">
        <v>616.23500000000001</v>
      </c>
      <c r="K1124">
        <v>614.42999999999995</v>
      </c>
      <c r="L1124">
        <v>612.74800000000005</v>
      </c>
      <c r="M1124" s="258" t="s">
        <v>1350</v>
      </c>
      <c r="N1124" s="258" t="s">
        <v>1351</v>
      </c>
      <c r="O1124" s="5" t="s">
        <v>2605</v>
      </c>
    </row>
    <row r="1125" spans="1:15">
      <c r="A1125">
        <v>36</v>
      </c>
      <c r="B1125">
        <v>505</v>
      </c>
      <c r="C1125" t="s">
        <v>129</v>
      </c>
      <c r="D1125" t="s">
        <v>357</v>
      </c>
      <c r="E1125" s="257" t="s">
        <v>751</v>
      </c>
      <c r="F1125" t="s">
        <v>84</v>
      </c>
      <c r="G1125">
        <v>1</v>
      </c>
      <c r="H1125">
        <v>619.31600000000003</v>
      </c>
      <c r="I1125">
        <v>617.12400000000002</v>
      </c>
      <c r="J1125">
        <v>614.68100000000004</v>
      </c>
      <c r="K1125">
        <v>612.89800000000002</v>
      </c>
      <c r="L1125">
        <v>611.49099999999999</v>
      </c>
      <c r="M1125" s="258" t="s">
        <v>1350</v>
      </c>
      <c r="N1125" s="258" t="s">
        <v>1351</v>
      </c>
      <c r="O1125" s="5" t="s">
        <v>2606</v>
      </c>
    </row>
    <row r="1126" spans="1:15">
      <c r="A1126">
        <v>45</v>
      </c>
      <c r="B1126">
        <v>525</v>
      </c>
      <c r="C1126" t="s">
        <v>129</v>
      </c>
      <c r="D1126" t="s">
        <v>333</v>
      </c>
      <c r="E1126" s="257" t="s">
        <v>695</v>
      </c>
      <c r="F1126" t="s">
        <v>83</v>
      </c>
      <c r="G1126">
        <v>1</v>
      </c>
      <c r="H1126">
        <v>673.52</v>
      </c>
      <c r="I1126">
        <v>672.38800000000003</v>
      </c>
      <c r="J1126">
        <v>668.23400000000004</v>
      </c>
      <c r="K1126">
        <v>664</v>
      </c>
      <c r="L1126">
        <v>659.26900000000001</v>
      </c>
      <c r="M1126" s="258" t="s">
        <v>1348</v>
      </c>
      <c r="N1126" s="258" t="s">
        <v>1349</v>
      </c>
      <c r="O1126" s="5" t="s">
        <v>2607</v>
      </c>
    </row>
    <row r="1127" spans="1:15">
      <c r="A1127">
        <v>45</v>
      </c>
      <c r="B1127">
        <v>524</v>
      </c>
      <c r="C1127" t="s">
        <v>129</v>
      </c>
      <c r="D1127" t="s">
        <v>333</v>
      </c>
      <c r="E1127" s="257" t="s">
        <v>18520</v>
      </c>
      <c r="F1127" t="s">
        <v>83</v>
      </c>
      <c r="G1127">
        <v>1</v>
      </c>
      <c r="H1127">
        <v>674.71600000000001</v>
      </c>
      <c r="I1127">
        <v>672.27</v>
      </c>
      <c r="J1127">
        <v>666.81799999999998</v>
      </c>
      <c r="K1127">
        <v>664.2</v>
      </c>
      <c r="L1127">
        <v>659.88300000000004</v>
      </c>
      <c r="M1127" s="258" t="s">
        <v>1348</v>
      </c>
      <c r="N1127" s="258" t="s">
        <v>1349</v>
      </c>
      <c r="O1127" s="5" t="s">
        <v>2608</v>
      </c>
    </row>
    <row r="1128" spans="1:15">
      <c r="A1128">
        <v>45</v>
      </c>
      <c r="B1128">
        <v>527</v>
      </c>
      <c r="C1128" t="s">
        <v>129</v>
      </c>
      <c r="D1128" t="s">
        <v>333</v>
      </c>
      <c r="E1128" s="257" t="s">
        <v>18521</v>
      </c>
      <c r="F1128" t="s">
        <v>83</v>
      </c>
      <c r="G1128">
        <v>1</v>
      </c>
      <c r="H1128">
        <v>674.28599999999994</v>
      </c>
      <c r="I1128">
        <v>671.73400000000004</v>
      </c>
      <c r="J1128">
        <v>666.35</v>
      </c>
      <c r="K1128">
        <v>663.72400000000005</v>
      </c>
      <c r="L1128">
        <v>659.53399999999999</v>
      </c>
      <c r="M1128" s="258" t="s">
        <v>1348</v>
      </c>
      <c r="N1128" s="258" t="s">
        <v>1349</v>
      </c>
      <c r="O1128" s="5" t="s">
        <v>2609</v>
      </c>
    </row>
    <row r="1129" spans="1:15">
      <c r="A1129">
        <v>45</v>
      </c>
      <c r="B1129">
        <v>526</v>
      </c>
      <c r="C1129" t="s">
        <v>129</v>
      </c>
      <c r="D1129" t="s">
        <v>333</v>
      </c>
      <c r="E1129" s="257" t="s">
        <v>363</v>
      </c>
      <c r="F1129" t="s">
        <v>83</v>
      </c>
      <c r="G1129">
        <v>1</v>
      </c>
      <c r="H1129">
        <v>670.93600000000004</v>
      </c>
      <c r="I1129">
        <v>667.91600000000005</v>
      </c>
      <c r="J1129">
        <v>665.59199999999998</v>
      </c>
      <c r="K1129">
        <v>663.37400000000002</v>
      </c>
      <c r="L1129">
        <v>659.03700000000003</v>
      </c>
      <c r="M1129" s="258" t="s">
        <v>1348</v>
      </c>
      <c r="N1129" s="258" t="s">
        <v>1349</v>
      </c>
      <c r="O1129" s="5" t="s">
        <v>2610</v>
      </c>
    </row>
    <row r="1130" spans="1:15">
      <c r="A1130">
        <v>45</v>
      </c>
      <c r="B1130">
        <v>516</v>
      </c>
      <c r="C1130" t="s">
        <v>129</v>
      </c>
      <c r="D1130" t="s">
        <v>333</v>
      </c>
      <c r="E1130" s="257" t="s">
        <v>502</v>
      </c>
      <c r="F1130" t="s">
        <v>83</v>
      </c>
      <c r="G1130">
        <v>1</v>
      </c>
      <c r="H1130">
        <v>665.09199999999998</v>
      </c>
      <c r="I1130">
        <v>663.09</v>
      </c>
      <c r="J1130">
        <v>660.61800000000005</v>
      </c>
      <c r="K1130">
        <v>658.44500000000005</v>
      </c>
      <c r="L1130">
        <v>656.65700000000004</v>
      </c>
      <c r="M1130" s="258" t="s">
        <v>1348</v>
      </c>
      <c r="N1130" s="258" t="s">
        <v>1349</v>
      </c>
      <c r="O1130" s="5" t="s">
        <v>2611</v>
      </c>
    </row>
    <row r="1131" spans="1:15">
      <c r="A1131">
        <v>45</v>
      </c>
      <c r="B1131">
        <v>528</v>
      </c>
      <c r="C1131" t="s">
        <v>129</v>
      </c>
      <c r="D1131" t="s">
        <v>333</v>
      </c>
      <c r="E1131" s="257" t="s">
        <v>771</v>
      </c>
      <c r="F1131" t="s">
        <v>83</v>
      </c>
      <c r="G1131">
        <v>1</v>
      </c>
      <c r="H1131">
        <v>664.85599999999999</v>
      </c>
      <c r="I1131">
        <v>662.59199999999998</v>
      </c>
      <c r="J1131">
        <v>660.61800000000005</v>
      </c>
      <c r="K1131">
        <v>658.44500000000005</v>
      </c>
      <c r="L1131">
        <v>650.34400000000005</v>
      </c>
      <c r="M1131" s="258" t="s">
        <v>1348</v>
      </c>
      <c r="N1131" s="258" t="s">
        <v>1349</v>
      </c>
      <c r="O1131" s="5" t="s">
        <v>2612</v>
      </c>
    </row>
    <row r="1132" spans="1:15">
      <c r="A1132">
        <v>45</v>
      </c>
      <c r="B1132">
        <v>511</v>
      </c>
      <c r="C1132" t="s">
        <v>129</v>
      </c>
      <c r="D1132" t="s">
        <v>333</v>
      </c>
      <c r="E1132" s="257" t="s">
        <v>97</v>
      </c>
      <c r="F1132" t="s">
        <v>83</v>
      </c>
      <c r="G1132">
        <v>1</v>
      </c>
      <c r="H1132">
        <v>664</v>
      </c>
      <c r="I1132">
        <v>661.99</v>
      </c>
      <c r="J1132">
        <v>660.23299999999995</v>
      </c>
      <c r="K1132">
        <v>657.13199999999995</v>
      </c>
      <c r="L1132">
        <v>649.39400000000001</v>
      </c>
      <c r="M1132" s="258" t="s">
        <v>1348</v>
      </c>
      <c r="N1132" s="258" t="s">
        <v>1349</v>
      </c>
      <c r="O1132" s="5" t="s">
        <v>2613</v>
      </c>
    </row>
    <row r="1133" spans="1:15">
      <c r="A1133">
        <v>45</v>
      </c>
      <c r="B1133">
        <v>512</v>
      </c>
      <c r="C1133" t="s">
        <v>129</v>
      </c>
      <c r="D1133" t="s">
        <v>333</v>
      </c>
      <c r="E1133" s="257" t="s">
        <v>18515</v>
      </c>
      <c r="F1133" t="s">
        <v>83</v>
      </c>
      <c r="G1133">
        <v>1</v>
      </c>
      <c r="H1133">
        <v>666.2</v>
      </c>
      <c r="I1133">
        <v>663.57399999999996</v>
      </c>
      <c r="J1133">
        <v>659.88300000000004</v>
      </c>
      <c r="K1133">
        <v>657.31200000000001</v>
      </c>
      <c r="L1133">
        <v>652.37699999999995</v>
      </c>
      <c r="M1133" s="258" t="s">
        <v>1348</v>
      </c>
      <c r="N1133" s="258" t="s">
        <v>1349</v>
      </c>
      <c r="O1133" s="5" t="s">
        <v>2614</v>
      </c>
    </row>
    <row r="1134" spans="1:15">
      <c r="A1134">
        <v>45</v>
      </c>
      <c r="B1134">
        <v>510</v>
      </c>
      <c r="C1134" t="s">
        <v>129</v>
      </c>
      <c r="D1134" t="s">
        <v>333</v>
      </c>
      <c r="E1134" s="257" t="s">
        <v>72</v>
      </c>
      <c r="F1134" t="s">
        <v>83</v>
      </c>
      <c r="G1134">
        <v>1</v>
      </c>
      <c r="H1134">
        <v>663.57399999999996</v>
      </c>
      <c r="I1134">
        <v>661.35</v>
      </c>
      <c r="J1134">
        <v>659.26900000000001</v>
      </c>
      <c r="K1134">
        <v>657.31200000000001</v>
      </c>
      <c r="L1134">
        <v>649.02700000000004</v>
      </c>
      <c r="M1134" s="258" t="s">
        <v>1348</v>
      </c>
      <c r="N1134" s="258" t="s">
        <v>1349</v>
      </c>
      <c r="O1134" s="5" t="s">
        <v>2615</v>
      </c>
    </row>
    <row r="1135" spans="1:15">
      <c r="A1135">
        <v>47</v>
      </c>
      <c r="B1135">
        <v>533</v>
      </c>
      <c r="C1135" t="s">
        <v>129</v>
      </c>
      <c r="D1135" t="s">
        <v>333</v>
      </c>
      <c r="E1135" s="257" t="s">
        <v>132</v>
      </c>
      <c r="F1135" t="s">
        <v>83</v>
      </c>
      <c r="G1135">
        <v>1</v>
      </c>
      <c r="H1135">
        <v>668.37800000000004</v>
      </c>
      <c r="I1135">
        <v>665.22400000000005</v>
      </c>
      <c r="J1135">
        <v>661.04200000000003</v>
      </c>
      <c r="K1135">
        <v>658.31700000000001</v>
      </c>
      <c r="L1135">
        <v>654.67399999999998</v>
      </c>
      <c r="M1135" s="258" t="s">
        <v>1348</v>
      </c>
      <c r="N1135" s="258" t="s">
        <v>1349</v>
      </c>
      <c r="O1135" s="5" t="s">
        <v>2616</v>
      </c>
    </row>
    <row r="1136" spans="1:15">
      <c r="A1136">
        <v>45</v>
      </c>
      <c r="B1136">
        <v>529</v>
      </c>
      <c r="C1136" t="s">
        <v>129</v>
      </c>
      <c r="D1136" t="s">
        <v>333</v>
      </c>
      <c r="E1136" s="257" t="s">
        <v>18522</v>
      </c>
      <c r="F1136" t="s">
        <v>83</v>
      </c>
      <c r="G1136">
        <v>1</v>
      </c>
      <c r="H1136">
        <v>665.24199999999996</v>
      </c>
      <c r="I1136">
        <v>661.99</v>
      </c>
      <c r="J1136">
        <v>657.91099999999994</v>
      </c>
      <c r="K1136">
        <v>654.94899999999996</v>
      </c>
      <c r="L1136">
        <v>650.34400000000005</v>
      </c>
      <c r="M1136" s="258" t="s">
        <v>1348</v>
      </c>
      <c r="N1136" s="258" t="s">
        <v>1349</v>
      </c>
      <c r="O1136" s="5" t="s">
        <v>2617</v>
      </c>
    </row>
    <row r="1137" spans="1:15">
      <c r="A1137">
        <v>45</v>
      </c>
      <c r="B1137">
        <v>532</v>
      </c>
      <c r="C1137" t="s">
        <v>129</v>
      </c>
      <c r="D1137" t="s">
        <v>333</v>
      </c>
      <c r="E1137" s="257" t="s">
        <v>18524</v>
      </c>
      <c r="F1137" t="s">
        <v>83</v>
      </c>
      <c r="G1137">
        <v>1</v>
      </c>
      <c r="H1137">
        <v>664</v>
      </c>
      <c r="I1137">
        <v>661.11400000000003</v>
      </c>
      <c r="J1137">
        <v>657.78</v>
      </c>
      <c r="K1137">
        <v>654.94899999999996</v>
      </c>
      <c r="L1137">
        <v>650.02599999999995</v>
      </c>
      <c r="M1137" s="258" t="s">
        <v>1348</v>
      </c>
      <c r="N1137" s="258" t="s">
        <v>1349</v>
      </c>
      <c r="O1137" s="5" t="s">
        <v>2618</v>
      </c>
    </row>
    <row r="1138" spans="1:15">
      <c r="A1138">
        <v>45</v>
      </c>
      <c r="B1138">
        <v>531</v>
      </c>
      <c r="C1138" t="s">
        <v>129</v>
      </c>
      <c r="D1138" t="s">
        <v>333</v>
      </c>
      <c r="E1138" s="257" t="s">
        <v>18523</v>
      </c>
      <c r="F1138" t="s">
        <v>83</v>
      </c>
      <c r="G1138">
        <v>1</v>
      </c>
      <c r="H1138">
        <v>664.85599999999999</v>
      </c>
      <c r="I1138">
        <v>661.46</v>
      </c>
      <c r="J1138">
        <v>657.548</v>
      </c>
      <c r="K1138">
        <v>654.41300000000001</v>
      </c>
      <c r="L1138">
        <v>649.89200000000005</v>
      </c>
      <c r="M1138" s="258" t="s">
        <v>1348</v>
      </c>
      <c r="N1138" s="258" t="s">
        <v>1349</v>
      </c>
      <c r="O1138" s="5" t="s">
        <v>2619</v>
      </c>
    </row>
    <row r="1139" spans="1:15">
      <c r="A1139">
        <v>45</v>
      </c>
      <c r="B1139">
        <v>514</v>
      </c>
      <c r="C1139" t="s">
        <v>129</v>
      </c>
      <c r="D1139" t="s">
        <v>333</v>
      </c>
      <c r="E1139" s="257" t="s">
        <v>769</v>
      </c>
      <c r="F1139" t="s">
        <v>83</v>
      </c>
      <c r="G1139">
        <v>1</v>
      </c>
      <c r="H1139">
        <v>664.2</v>
      </c>
      <c r="I1139">
        <v>661.11500000000001</v>
      </c>
      <c r="J1139">
        <v>657.1</v>
      </c>
      <c r="K1139">
        <v>653.58900000000006</v>
      </c>
      <c r="L1139">
        <v>649.25900000000001</v>
      </c>
      <c r="M1139" s="258" t="s">
        <v>1348</v>
      </c>
      <c r="N1139" s="258" t="s">
        <v>1349</v>
      </c>
      <c r="O1139" s="5" t="s">
        <v>2620</v>
      </c>
    </row>
    <row r="1140" spans="1:15">
      <c r="A1140">
        <v>45</v>
      </c>
      <c r="B1140">
        <v>530</v>
      </c>
      <c r="C1140" t="s">
        <v>129</v>
      </c>
      <c r="D1140" t="s">
        <v>333</v>
      </c>
      <c r="E1140" s="257" t="s">
        <v>371</v>
      </c>
      <c r="F1140" t="s">
        <v>83</v>
      </c>
      <c r="G1140">
        <v>1</v>
      </c>
      <c r="H1140">
        <v>661.99</v>
      </c>
      <c r="I1140">
        <v>658.89599999999996</v>
      </c>
      <c r="J1140">
        <v>654.94899999999996</v>
      </c>
      <c r="K1140">
        <v>651.29600000000005</v>
      </c>
      <c r="L1140">
        <v>647.19200000000001</v>
      </c>
      <c r="M1140" s="258" t="s">
        <v>1348</v>
      </c>
      <c r="N1140" s="258" t="s">
        <v>1349</v>
      </c>
      <c r="O1140" s="5" t="s">
        <v>2621</v>
      </c>
    </row>
    <row r="1141" spans="1:15">
      <c r="A1141">
        <v>46</v>
      </c>
      <c r="B1141">
        <v>552</v>
      </c>
      <c r="C1141" t="s">
        <v>129</v>
      </c>
      <c r="D1141" t="s">
        <v>333</v>
      </c>
      <c r="E1141" s="257" t="s">
        <v>379</v>
      </c>
      <c r="F1141" t="s">
        <v>84</v>
      </c>
      <c r="G1141">
        <v>1</v>
      </c>
      <c r="H1141">
        <v>666.82500000000005</v>
      </c>
      <c r="I1141">
        <v>665.41399999999999</v>
      </c>
      <c r="J1141">
        <v>663.17399999999998</v>
      </c>
      <c r="K1141">
        <v>658.91099999999994</v>
      </c>
      <c r="L1141">
        <v>654.91600000000005</v>
      </c>
      <c r="M1141" s="258" t="s">
        <v>1348</v>
      </c>
      <c r="N1141" s="258" t="s">
        <v>1349</v>
      </c>
      <c r="O1141" s="5" t="s">
        <v>2622</v>
      </c>
    </row>
    <row r="1142" spans="1:15">
      <c r="A1142">
        <v>47</v>
      </c>
      <c r="B1142">
        <v>541</v>
      </c>
      <c r="C1142" t="s">
        <v>129</v>
      </c>
      <c r="D1142" t="s">
        <v>333</v>
      </c>
      <c r="E1142" s="257" t="s">
        <v>773</v>
      </c>
      <c r="F1142" t="s">
        <v>84</v>
      </c>
      <c r="G1142">
        <v>1</v>
      </c>
      <c r="H1142">
        <v>670.28200000000004</v>
      </c>
      <c r="I1142">
        <v>667.61400000000003</v>
      </c>
      <c r="J1142">
        <v>663.05200000000002</v>
      </c>
      <c r="K1142">
        <v>660.42399999999998</v>
      </c>
      <c r="L1142">
        <v>656.80200000000002</v>
      </c>
      <c r="M1142" s="258" t="s">
        <v>1348</v>
      </c>
      <c r="N1142" s="258" t="s">
        <v>1349</v>
      </c>
      <c r="O1142" s="5" t="s">
        <v>2623</v>
      </c>
    </row>
    <row r="1143" spans="1:15">
      <c r="A1143">
        <v>46</v>
      </c>
      <c r="B1143">
        <v>551</v>
      </c>
      <c r="C1143" t="s">
        <v>129</v>
      </c>
      <c r="D1143" t="s">
        <v>333</v>
      </c>
      <c r="E1143" s="257" t="s">
        <v>373</v>
      </c>
      <c r="F1143" t="s">
        <v>84</v>
      </c>
      <c r="G1143">
        <v>1</v>
      </c>
      <c r="H1143">
        <v>667.76499999999999</v>
      </c>
      <c r="I1143">
        <v>664.91700000000003</v>
      </c>
      <c r="J1143">
        <v>660.33</v>
      </c>
      <c r="K1143">
        <v>657.49199999999996</v>
      </c>
      <c r="L1143">
        <v>653.93399999999997</v>
      </c>
      <c r="M1143" s="258" t="s">
        <v>1348</v>
      </c>
      <c r="N1143" s="258" t="s">
        <v>1349</v>
      </c>
      <c r="O1143" s="5" t="s">
        <v>2624</v>
      </c>
    </row>
    <row r="1144" spans="1:15">
      <c r="A1144">
        <v>47</v>
      </c>
      <c r="B1144">
        <v>540</v>
      </c>
      <c r="C1144" t="s">
        <v>129</v>
      </c>
      <c r="D1144" t="s">
        <v>333</v>
      </c>
      <c r="E1144" s="257" t="s">
        <v>109</v>
      </c>
      <c r="F1144" t="s">
        <v>84</v>
      </c>
      <c r="G1144">
        <v>1</v>
      </c>
      <c r="H1144">
        <v>668.67600000000004</v>
      </c>
      <c r="I1144">
        <v>665.92399999999998</v>
      </c>
      <c r="J1144">
        <v>661.72799999999995</v>
      </c>
      <c r="K1144">
        <v>658.81600000000003</v>
      </c>
      <c r="L1144">
        <v>655.21799999999996</v>
      </c>
      <c r="M1144" s="258" t="s">
        <v>1348</v>
      </c>
      <c r="N1144" s="258" t="s">
        <v>1349</v>
      </c>
      <c r="O1144" s="5" t="s">
        <v>2625</v>
      </c>
    </row>
    <row r="1145" spans="1:15">
      <c r="A1145">
        <v>46</v>
      </c>
      <c r="B1145">
        <v>548</v>
      </c>
      <c r="C1145" t="s">
        <v>129</v>
      </c>
      <c r="D1145" t="s">
        <v>333</v>
      </c>
      <c r="E1145" s="257" t="s">
        <v>18519</v>
      </c>
      <c r="F1145" t="s">
        <v>84</v>
      </c>
      <c r="G1145">
        <v>1</v>
      </c>
      <c r="H1145">
        <v>665.41399999999999</v>
      </c>
      <c r="I1145">
        <v>662.19600000000003</v>
      </c>
      <c r="J1145">
        <v>658.91099999999994</v>
      </c>
      <c r="K1145">
        <v>656.03399999999999</v>
      </c>
      <c r="L1145">
        <v>652.35900000000004</v>
      </c>
      <c r="M1145" s="258" t="s">
        <v>1348</v>
      </c>
      <c r="N1145" s="258" t="s">
        <v>1349</v>
      </c>
      <c r="O1145" s="5" t="s">
        <v>2626</v>
      </c>
    </row>
    <row r="1146" spans="1:15">
      <c r="A1146">
        <v>47</v>
      </c>
      <c r="B1146">
        <v>539</v>
      </c>
      <c r="C1146" t="s">
        <v>129</v>
      </c>
      <c r="D1146" t="s">
        <v>333</v>
      </c>
      <c r="E1146" s="257" t="s">
        <v>348</v>
      </c>
      <c r="F1146" t="s">
        <v>84</v>
      </c>
      <c r="G1146">
        <v>1</v>
      </c>
      <c r="H1146">
        <v>668.37800000000004</v>
      </c>
      <c r="I1146">
        <v>665.22400000000005</v>
      </c>
      <c r="J1146">
        <v>661.04200000000003</v>
      </c>
      <c r="K1146">
        <v>658.31700000000001</v>
      </c>
      <c r="L1146">
        <v>652.63199999999995</v>
      </c>
      <c r="M1146" s="258" t="s">
        <v>1348</v>
      </c>
      <c r="N1146" s="258" t="s">
        <v>1349</v>
      </c>
      <c r="O1146" s="5" t="s">
        <v>2627</v>
      </c>
    </row>
    <row r="1147" spans="1:15">
      <c r="A1147">
        <v>47</v>
      </c>
      <c r="B1147">
        <v>554</v>
      </c>
      <c r="C1147" t="s">
        <v>129</v>
      </c>
      <c r="D1147" t="s">
        <v>333</v>
      </c>
      <c r="E1147" s="257" t="s">
        <v>144</v>
      </c>
      <c r="F1147" t="s">
        <v>84</v>
      </c>
      <c r="G1147">
        <v>1</v>
      </c>
      <c r="H1147">
        <v>667.91</v>
      </c>
      <c r="I1147">
        <v>664.69600000000003</v>
      </c>
      <c r="J1147">
        <v>660.57399999999996</v>
      </c>
      <c r="K1147">
        <v>657.93399999999997</v>
      </c>
      <c r="L1147">
        <v>654.32399999999996</v>
      </c>
      <c r="M1147" s="258" t="s">
        <v>1348</v>
      </c>
      <c r="N1147" s="258" t="s">
        <v>1349</v>
      </c>
      <c r="O1147" s="5" t="s">
        <v>2628</v>
      </c>
    </row>
    <row r="1148" spans="1:15">
      <c r="A1148">
        <v>47</v>
      </c>
      <c r="B1148">
        <v>538</v>
      </c>
      <c r="C1148" t="s">
        <v>129</v>
      </c>
      <c r="D1148" t="s">
        <v>333</v>
      </c>
      <c r="E1148" s="257" t="s">
        <v>107</v>
      </c>
      <c r="F1148" t="s">
        <v>84</v>
      </c>
      <c r="G1148">
        <v>1</v>
      </c>
      <c r="H1148">
        <v>667.61400000000003</v>
      </c>
      <c r="I1148">
        <v>664.22799999999995</v>
      </c>
      <c r="J1148">
        <v>660.42399999999998</v>
      </c>
      <c r="K1148">
        <v>657.58399999999995</v>
      </c>
      <c r="L1148">
        <v>651.63400000000001</v>
      </c>
      <c r="M1148" s="258" t="s">
        <v>1348</v>
      </c>
      <c r="N1148" s="258" t="s">
        <v>1349</v>
      </c>
      <c r="O1148" s="5" t="s">
        <v>2629</v>
      </c>
    </row>
    <row r="1149" spans="1:15">
      <c r="A1149">
        <v>46</v>
      </c>
      <c r="B1149">
        <v>549</v>
      </c>
      <c r="C1149" t="s">
        <v>129</v>
      </c>
      <c r="D1149" t="s">
        <v>333</v>
      </c>
      <c r="E1149" s="257" t="s">
        <v>76</v>
      </c>
      <c r="F1149" t="s">
        <v>84</v>
      </c>
      <c r="G1149">
        <v>1</v>
      </c>
      <c r="H1149">
        <v>665.41399999999999</v>
      </c>
      <c r="I1149">
        <v>661.72900000000004</v>
      </c>
      <c r="J1149">
        <v>657.87400000000002</v>
      </c>
      <c r="K1149">
        <v>655.03300000000002</v>
      </c>
      <c r="L1149">
        <v>651.27800000000002</v>
      </c>
      <c r="M1149" s="258" t="s">
        <v>1348</v>
      </c>
      <c r="N1149" s="258" t="s">
        <v>1349</v>
      </c>
      <c r="O1149" s="5" t="s">
        <v>2630</v>
      </c>
    </row>
    <row r="1150" spans="1:15">
      <c r="A1150">
        <v>47</v>
      </c>
      <c r="B1150">
        <v>537</v>
      </c>
      <c r="C1150" t="s">
        <v>129</v>
      </c>
      <c r="D1150" t="s">
        <v>333</v>
      </c>
      <c r="E1150" s="257" t="s">
        <v>102</v>
      </c>
      <c r="F1150" t="s">
        <v>84</v>
      </c>
      <c r="G1150">
        <v>1</v>
      </c>
      <c r="H1150">
        <v>667.07</v>
      </c>
      <c r="I1150">
        <v>663.55</v>
      </c>
      <c r="J1150">
        <v>659.89200000000005</v>
      </c>
      <c r="K1150">
        <v>657.28599999999994</v>
      </c>
      <c r="L1150">
        <v>653.24599999999998</v>
      </c>
      <c r="M1150" s="258" t="s">
        <v>1348</v>
      </c>
      <c r="N1150" s="258" t="s">
        <v>1349</v>
      </c>
      <c r="O1150" s="5" t="s">
        <v>2631</v>
      </c>
    </row>
    <row r="1151" spans="1:15">
      <c r="A1151">
        <v>47</v>
      </c>
      <c r="B1151">
        <v>536</v>
      </c>
      <c r="C1151" t="s">
        <v>129</v>
      </c>
      <c r="D1151" t="s">
        <v>333</v>
      </c>
      <c r="E1151" s="257" t="s">
        <v>105</v>
      </c>
      <c r="F1151" t="s">
        <v>84</v>
      </c>
      <c r="G1151">
        <v>1</v>
      </c>
      <c r="H1151">
        <v>666.80200000000002</v>
      </c>
      <c r="I1151">
        <v>663.40200000000004</v>
      </c>
      <c r="J1151">
        <v>659.62400000000002</v>
      </c>
      <c r="K1151">
        <v>656.96799999999996</v>
      </c>
      <c r="L1151">
        <v>653.12800000000004</v>
      </c>
      <c r="M1151" s="258" t="s">
        <v>1348</v>
      </c>
      <c r="N1151" s="258" t="s">
        <v>1349</v>
      </c>
      <c r="O1151" s="5" t="s">
        <v>2632</v>
      </c>
    </row>
    <row r="1152" spans="1:15">
      <c r="A1152">
        <v>47</v>
      </c>
      <c r="B1152">
        <v>535</v>
      </c>
      <c r="C1152" t="s">
        <v>129</v>
      </c>
      <c r="D1152" t="s">
        <v>333</v>
      </c>
      <c r="E1152" s="257" t="s">
        <v>111</v>
      </c>
      <c r="F1152" t="s">
        <v>84</v>
      </c>
      <c r="G1152">
        <v>1</v>
      </c>
      <c r="H1152">
        <v>665.92399999999998</v>
      </c>
      <c r="I1152">
        <v>662.68</v>
      </c>
      <c r="J1152">
        <v>658.81600000000003</v>
      </c>
      <c r="K1152">
        <v>656.33600000000001</v>
      </c>
      <c r="L1152">
        <v>650.01599999999996</v>
      </c>
      <c r="M1152" s="258" t="s">
        <v>1348</v>
      </c>
      <c r="N1152" s="258" t="s">
        <v>1349</v>
      </c>
      <c r="O1152" s="5" t="s">
        <v>2633</v>
      </c>
    </row>
    <row r="1153" spans="1:15">
      <c r="A1153">
        <v>46</v>
      </c>
      <c r="B1153">
        <v>546</v>
      </c>
      <c r="C1153" t="s">
        <v>129</v>
      </c>
      <c r="D1153" t="s">
        <v>333</v>
      </c>
      <c r="E1153" s="257" t="s">
        <v>103</v>
      </c>
      <c r="F1153" t="s">
        <v>84</v>
      </c>
      <c r="G1153">
        <v>1</v>
      </c>
      <c r="H1153">
        <v>663.524</v>
      </c>
      <c r="I1153">
        <v>660.13</v>
      </c>
      <c r="J1153">
        <v>656.26700000000005</v>
      </c>
      <c r="K1153">
        <v>653.78700000000003</v>
      </c>
      <c r="L1153">
        <v>649.61400000000003</v>
      </c>
      <c r="M1153" s="258" t="s">
        <v>1348</v>
      </c>
      <c r="N1153" s="258" t="s">
        <v>1349</v>
      </c>
      <c r="O1153" s="5" t="s">
        <v>2634</v>
      </c>
    </row>
    <row r="1154" spans="1:15">
      <c r="A1154">
        <v>46</v>
      </c>
      <c r="B1154">
        <v>544</v>
      </c>
      <c r="C1154" t="s">
        <v>129</v>
      </c>
      <c r="D1154" t="s">
        <v>333</v>
      </c>
      <c r="E1154" s="257" t="s">
        <v>75</v>
      </c>
      <c r="F1154" t="s">
        <v>84</v>
      </c>
      <c r="G1154">
        <v>1</v>
      </c>
      <c r="H1154">
        <v>661.72900000000004</v>
      </c>
      <c r="I1154">
        <v>658.68100000000004</v>
      </c>
      <c r="J1154">
        <v>655.03300000000002</v>
      </c>
      <c r="K1154">
        <v>652.35900000000004</v>
      </c>
      <c r="L1154">
        <v>647.89099999999996</v>
      </c>
      <c r="M1154" s="258" t="s">
        <v>1348</v>
      </c>
      <c r="N1154" s="258" t="s">
        <v>1349</v>
      </c>
      <c r="O1154" s="5" t="s">
        <v>2635</v>
      </c>
    </row>
    <row r="1155" spans="1:15">
      <c r="A1155">
        <v>46</v>
      </c>
      <c r="B1155">
        <v>545</v>
      </c>
      <c r="C1155" t="s">
        <v>129</v>
      </c>
      <c r="D1155" t="s">
        <v>333</v>
      </c>
      <c r="E1155" s="257" t="s">
        <v>195</v>
      </c>
      <c r="F1155" t="s">
        <v>84</v>
      </c>
      <c r="G1155">
        <v>1</v>
      </c>
      <c r="H1155">
        <v>661.72900000000004</v>
      </c>
      <c r="I1155">
        <v>658.68100000000004</v>
      </c>
      <c r="J1155">
        <v>655.03300000000002</v>
      </c>
      <c r="K1155">
        <v>652.35900000000004</v>
      </c>
      <c r="L1155">
        <v>647.89099999999996</v>
      </c>
      <c r="M1155" s="258" t="s">
        <v>1348</v>
      </c>
      <c r="N1155" s="258" t="s">
        <v>1349</v>
      </c>
      <c r="O1155" s="5" t="s">
        <v>2636</v>
      </c>
    </row>
    <row r="1156" spans="1:15">
      <c r="A1156">
        <v>51</v>
      </c>
      <c r="B1156">
        <v>557</v>
      </c>
      <c r="C1156" t="s">
        <v>129</v>
      </c>
      <c r="D1156" t="s">
        <v>381</v>
      </c>
      <c r="E1156" s="257" t="s">
        <v>18526</v>
      </c>
      <c r="F1156" t="s">
        <v>83</v>
      </c>
      <c r="G1156">
        <v>1</v>
      </c>
      <c r="H1156">
        <v>695.36099999999999</v>
      </c>
      <c r="I1156">
        <v>694.19799999999998</v>
      </c>
      <c r="J1156">
        <v>691.75300000000004</v>
      </c>
      <c r="K1156">
        <v>689.96699999999998</v>
      </c>
      <c r="L1156">
        <v>688.28</v>
      </c>
      <c r="M1156" s="258" t="s">
        <v>1348</v>
      </c>
      <c r="N1156" s="258" t="s">
        <v>1349</v>
      </c>
      <c r="O1156" s="5" t="s">
        <v>2637</v>
      </c>
    </row>
    <row r="1157" spans="1:15">
      <c r="A1157">
        <v>51</v>
      </c>
      <c r="B1157">
        <v>561</v>
      </c>
      <c r="C1157" t="s">
        <v>129</v>
      </c>
      <c r="D1157" t="s">
        <v>381</v>
      </c>
      <c r="E1157" s="257" t="s">
        <v>90</v>
      </c>
      <c r="F1157" t="s">
        <v>83</v>
      </c>
      <c r="G1157">
        <v>1</v>
      </c>
      <c r="H1157">
        <v>694.07299999999998</v>
      </c>
      <c r="I1157">
        <v>690.41300000000001</v>
      </c>
      <c r="J1157">
        <v>686.10699999999997</v>
      </c>
      <c r="K1157">
        <v>682.95699999999999</v>
      </c>
      <c r="L1157">
        <v>678.37099999999998</v>
      </c>
      <c r="M1157" s="258" t="s">
        <v>1348</v>
      </c>
      <c r="N1157" s="258" t="s">
        <v>1349</v>
      </c>
      <c r="O1157" s="5" t="s">
        <v>2638</v>
      </c>
    </row>
    <row r="1158" spans="1:15">
      <c r="A1158">
        <v>51</v>
      </c>
      <c r="B1158">
        <v>563</v>
      </c>
      <c r="C1158" t="s">
        <v>129</v>
      </c>
      <c r="D1158" t="s">
        <v>381</v>
      </c>
      <c r="E1158" s="257" t="s">
        <v>382</v>
      </c>
      <c r="F1158" t="s">
        <v>83</v>
      </c>
      <c r="G1158">
        <v>1</v>
      </c>
      <c r="H1158">
        <v>693.05499999999995</v>
      </c>
      <c r="I1158">
        <v>689.64599999999996</v>
      </c>
      <c r="J1158">
        <v>685.42</v>
      </c>
      <c r="K1158">
        <v>681.96799999999996</v>
      </c>
      <c r="L1158">
        <v>677.45500000000004</v>
      </c>
      <c r="M1158" s="258" t="s">
        <v>1348</v>
      </c>
      <c r="N1158" s="258" t="s">
        <v>1349</v>
      </c>
      <c r="O1158" s="5" t="s">
        <v>2639</v>
      </c>
    </row>
    <row r="1159" spans="1:15">
      <c r="A1159">
        <v>49</v>
      </c>
      <c r="B1159">
        <v>566</v>
      </c>
      <c r="C1159" t="s">
        <v>129</v>
      </c>
      <c r="D1159" t="s">
        <v>381</v>
      </c>
      <c r="E1159" s="257" t="s">
        <v>97</v>
      </c>
      <c r="F1159" t="s">
        <v>83</v>
      </c>
      <c r="G1159">
        <v>1</v>
      </c>
      <c r="H1159">
        <v>687.39499999999998</v>
      </c>
      <c r="I1159">
        <v>684.06600000000003</v>
      </c>
      <c r="J1159">
        <v>680.01599999999996</v>
      </c>
      <c r="K1159">
        <v>676.38800000000003</v>
      </c>
      <c r="L1159">
        <v>672.221</v>
      </c>
      <c r="M1159" s="258" t="s">
        <v>1348</v>
      </c>
      <c r="N1159" s="258" t="s">
        <v>1349</v>
      </c>
      <c r="O1159" s="5" t="s">
        <v>2640</v>
      </c>
    </row>
    <row r="1160" spans="1:15">
      <c r="A1160">
        <v>51</v>
      </c>
      <c r="B1160">
        <v>567</v>
      </c>
      <c r="C1160" t="s">
        <v>129</v>
      </c>
      <c r="D1160" t="s">
        <v>381</v>
      </c>
      <c r="E1160" s="257" t="s">
        <v>369</v>
      </c>
      <c r="F1160" t="s">
        <v>83</v>
      </c>
      <c r="G1160">
        <v>1</v>
      </c>
      <c r="H1160">
        <v>691.75300000000004</v>
      </c>
      <c r="I1160">
        <v>688.28</v>
      </c>
      <c r="J1160">
        <v>684.37199999999996</v>
      </c>
      <c r="K1160">
        <v>680.73199999999997</v>
      </c>
      <c r="L1160">
        <v>676.49099999999999</v>
      </c>
      <c r="M1160" s="258" t="s">
        <v>1348</v>
      </c>
      <c r="N1160" s="258" t="s">
        <v>1349</v>
      </c>
      <c r="O1160" s="5" t="s">
        <v>2641</v>
      </c>
    </row>
    <row r="1161" spans="1:15">
      <c r="A1161">
        <v>49</v>
      </c>
      <c r="B1161">
        <v>568</v>
      </c>
      <c r="C1161" t="s">
        <v>129</v>
      </c>
      <c r="D1161" t="s">
        <v>381</v>
      </c>
      <c r="E1161" s="257" t="s">
        <v>71</v>
      </c>
      <c r="F1161" t="s">
        <v>83</v>
      </c>
      <c r="G1161">
        <v>1</v>
      </c>
      <c r="H1161">
        <v>686.98699999999997</v>
      </c>
      <c r="I1161">
        <v>683.54</v>
      </c>
      <c r="J1161">
        <v>679.51300000000003</v>
      </c>
      <c r="K1161">
        <v>675.95699999999999</v>
      </c>
      <c r="L1161">
        <v>671.72799999999995</v>
      </c>
      <c r="M1161" s="258" t="s">
        <v>1348</v>
      </c>
      <c r="N1161" s="258" t="s">
        <v>1349</v>
      </c>
      <c r="O1161" s="5" t="s">
        <v>2642</v>
      </c>
    </row>
    <row r="1162" spans="1:15">
      <c r="A1162">
        <v>51</v>
      </c>
      <c r="B1162">
        <v>573</v>
      </c>
      <c r="C1162" t="s">
        <v>129</v>
      </c>
      <c r="D1162" t="s">
        <v>381</v>
      </c>
      <c r="E1162" s="257" t="s">
        <v>643</v>
      </c>
      <c r="F1162" t="s">
        <v>83</v>
      </c>
      <c r="G1162">
        <v>1</v>
      </c>
      <c r="H1162">
        <v>690.30399999999997</v>
      </c>
      <c r="I1162">
        <v>686.93499999999995</v>
      </c>
      <c r="J1162">
        <v>682.57399999999996</v>
      </c>
      <c r="K1162">
        <v>679.26199999999994</v>
      </c>
      <c r="L1162">
        <v>675.01400000000001</v>
      </c>
      <c r="M1162" s="258" t="s">
        <v>1348</v>
      </c>
      <c r="N1162" s="258" t="s">
        <v>1349</v>
      </c>
      <c r="O1162" s="5" t="s">
        <v>2643</v>
      </c>
    </row>
    <row r="1163" spans="1:15">
      <c r="A1163">
        <v>51</v>
      </c>
      <c r="B1163">
        <v>576</v>
      </c>
      <c r="C1163" t="s">
        <v>129</v>
      </c>
      <c r="D1163" t="s">
        <v>381</v>
      </c>
      <c r="E1163" s="257" t="s">
        <v>710</v>
      </c>
      <c r="F1163" t="s">
        <v>83</v>
      </c>
      <c r="G1163">
        <v>1</v>
      </c>
      <c r="H1163">
        <v>687.28099999999995</v>
      </c>
      <c r="I1163">
        <v>684.37199999999996</v>
      </c>
      <c r="J1163">
        <v>679.60299999999995</v>
      </c>
      <c r="K1163">
        <v>676.49099999999999</v>
      </c>
      <c r="L1163">
        <v>673.09900000000005</v>
      </c>
      <c r="M1163" s="258" t="s">
        <v>1348</v>
      </c>
      <c r="N1163" s="258" t="s">
        <v>1349</v>
      </c>
      <c r="O1163" s="5" t="s">
        <v>2644</v>
      </c>
    </row>
    <row r="1164" spans="1:15">
      <c r="A1164">
        <v>52</v>
      </c>
      <c r="B1164">
        <v>580</v>
      </c>
      <c r="C1164" t="s">
        <v>129</v>
      </c>
      <c r="D1164" t="s">
        <v>381</v>
      </c>
      <c r="E1164" s="257" t="s">
        <v>18530</v>
      </c>
      <c r="F1164" t="s">
        <v>84</v>
      </c>
      <c r="G1164">
        <v>1</v>
      </c>
      <c r="H1164">
        <v>687.23599999999999</v>
      </c>
      <c r="I1164">
        <v>685.30399999999997</v>
      </c>
      <c r="J1164">
        <v>681.86300000000006</v>
      </c>
      <c r="K1164">
        <v>679.40700000000004</v>
      </c>
      <c r="L1164">
        <v>675.47400000000005</v>
      </c>
      <c r="M1164" s="258" t="s">
        <v>1348</v>
      </c>
      <c r="N1164" s="258" t="s">
        <v>1349</v>
      </c>
      <c r="O1164" s="5" t="s">
        <v>2645</v>
      </c>
    </row>
    <row r="1165" spans="1:15">
      <c r="A1165">
        <v>52</v>
      </c>
      <c r="B1165">
        <v>583</v>
      </c>
      <c r="C1165" t="s">
        <v>129</v>
      </c>
      <c r="D1165" t="s">
        <v>381</v>
      </c>
      <c r="E1165" s="257" t="s">
        <v>76</v>
      </c>
      <c r="F1165" t="s">
        <v>84</v>
      </c>
      <c r="G1165">
        <v>1</v>
      </c>
      <c r="H1165">
        <v>685.83900000000006</v>
      </c>
      <c r="I1165">
        <v>682.89499999999998</v>
      </c>
      <c r="J1165">
        <v>679.31299999999999</v>
      </c>
      <c r="K1165">
        <v>676.79600000000005</v>
      </c>
      <c r="L1165">
        <v>673.03499999999997</v>
      </c>
      <c r="M1165" s="258" t="s">
        <v>1348</v>
      </c>
      <c r="N1165" s="258" t="s">
        <v>1349</v>
      </c>
      <c r="O1165" s="5" t="s">
        <v>2646</v>
      </c>
    </row>
    <row r="1166" spans="1:15">
      <c r="A1166">
        <v>52</v>
      </c>
      <c r="B1166">
        <v>585</v>
      </c>
      <c r="C1166" t="s">
        <v>129</v>
      </c>
      <c r="D1166" t="s">
        <v>381</v>
      </c>
      <c r="E1166" s="257" t="s">
        <v>388</v>
      </c>
      <c r="F1166" t="s">
        <v>84</v>
      </c>
      <c r="G1166">
        <v>1</v>
      </c>
      <c r="H1166">
        <v>685.53</v>
      </c>
      <c r="I1166">
        <v>682.44</v>
      </c>
      <c r="J1166">
        <v>678.91200000000003</v>
      </c>
      <c r="K1166">
        <v>676.404</v>
      </c>
      <c r="L1166">
        <v>670.48900000000003</v>
      </c>
      <c r="M1166" s="258" t="s">
        <v>1348</v>
      </c>
      <c r="N1166" s="258" t="s">
        <v>1349</v>
      </c>
      <c r="O1166" s="5" t="s">
        <v>2647</v>
      </c>
    </row>
    <row r="1167" spans="1:15">
      <c r="A1167">
        <v>52</v>
      </c>
      <c r="B1167">
        <v>587</v>
      </c>
      <c r="C1167" t="s">
        <v>129</v>
      </c>
      <c r="D1167" t="s">
        <v>381</v>
      </c>
      <c r="E1167" s="257" t="s">
        <v>389</v>
      </c>
      <c r="F1167" t="s">
        <v>84</v>
      </c>
      <c r="G1167">
        <v>1</v>
      </c>
      <c r="H1167">
        <v>683.899</v>
      </c>
      <c r="I1167">
        <v>681.02200000000005</v>
      </c>
      <c r="J1167">
        <v>677.52099999999996</v>
      </c>
      <c r="K1167">
        <v>674.85500000000002</v>
      </c>
      <c r="L1167">
        <v>669.25400000000002</v>
      </c>
      <c r="M1167" s="258" t="s">
        <v>1348</v>
      </c>
      <c r="N1167" s="258" t="s">
        <v>1349</v>
      </c>
      <c r="O1167" s="5" t="s">
        <v>2648</v>
      </c>
    </row>
    <row r="1168" spans="1:15">
      <c r="A1168">
        <v>52</v>
      </c>
      <c r="B1168">
        <v>589</v>
      </c>
      <c r="C1168" t="s">
        <v>129</v>
      </c>
      <c r="D1168" t="s">
        <v>381</v>
      </c>
      <c r="E1168" s="257" t="s">
        <v>195</v>
      </c>
      <c r="F1168" t="s">
        <v>84</v>
      </c>
      <c r="G1168">
        <v>1</v>
      </c>
      <c r="H1168">
        <v>683.32</v>
      </c>
      <c r="I1168">
        <v>680.56899999999996</v>
      </c>
      <c r="J1168">
        <v>677.29499999999996</v>
      </c>
      <c r="K1168">
        <v>674.54</v>
      </c>
      <c r="L1168">
        <v>669.05499999999995</v>
      </c>
      <c r="M1168" s="258" t="s">
        <v>1348</v>
      </c>
      <c r="N1168" s="258" t="s">
        <v>1349</v>
      </c>
      <c r="O1168" s="5" t="s">
        <v>2649</v>
      </c>
    </row>
    <row r="1169" spans="1:15">
      <c r="A1169">
        <v>52</v>
      </c>
      <c r="B1169">
        <v>590</v>
      </c>
      <c r="C1169" t="s">
        <v>129</v>
      </c>
      <c r="D1169" t="s">
        <v>381</v>
      </c>
      <c r="E1169" s="257" t="s">
        <v>390</v>
      </c>
      <c r="F1169" t="s">
        <v>84</v>
      </c>
      <c r="G1169">
        <v>1</v>
      </c>
      <c r="H1169">
        <v>683.32</v>
      </c>
      <c r="I1169">
        <v>680.56899999999996</v>
      </c>
      <c r="J1169">
        <v>677.29499999999996</v>
      </c>
      <c r="K1169">
        <v>674.54</v>
      </c>
      <c r="L1169">
        <v>669.05499999999995</v>
      </c>
      <c r="M1169" s="258" t="s">
        <v>1348</v>
      </c>
      <c r="N1169" s="258" t="s">
        <v>1349</v>
      </c>
      <c r="O1169" s="5" t="s">
        <v>2650</v>
      </c>
    </row>
    <row r="1170" spans="1:15">
      <c r="A1170">
        <v>52</v>
      </c>
      <c r="B1170">
        <v>594</v>
      </c>
      <c r="C1170" t="s">
        <v>129</v>
      </c>
      <c r="D1170" t="s">
        <v>381</v>
      </c>
      <c r="E1170" s="257" t="s">
        <v>400</v>
      </c>
      <c r="F1170" t="s">
        <v>84</v>
      </c>
      <c r="G1170">
        <v>1</v>
      </c>
      <c r="H1170">
        <v>682.44</v>
      </c>
      <c r="I1170">
        <v>679.64800000000002</v>
      </c>
      <c r="J1170">
        <v>676.404</v>
      </c>
      <c r="K1170">
        <v>673.62</v>
      </c>
      <c r="L1170">
        <v>668.38400000000001</v>
      </c>
      <c r="M1170" s="258" t="s">
        <v>1348</v>
      </c>
      <c r="N1170" s="258" t="s">
        <v>1349</v>
      </c>
      <c r="O1170" s="5" t="s">
        <v>2651</v>
      </c>
    </row>
    <row r="1171" spans="1:15">
      <c r="A1171">
        <v>52</v>
      </c>
      <c r="B1171">
        <v>597</v>
      </c>
      <c r="C1171" t="s">
        <v>129</v>
      </c>
      <c r="D1171" t="s">
        <v>381</v>
      </c>
      <c r="E1171" s="257" t="s">
        <v>78</v>
      </c>
      <c r="F1171" t="s">
        <v>84</v>
      </c>
      <c r="G1171">
        <v>1</v>
      </c>
      <c r="H1171">
        <v>681.86300000000006</v>
      </c>
      <c r="I1171">
        <v>679.31299999999999</v>
      </c>
      <c r="J1171">
        <v>675.89</v>
      </c>
      <c r="K1171">
        <v>673.03499999999997</v>
      </c>
      <c r="L1171">
        <v>668.13</v>
      </c>
      <c r="M1171" s="258" t="s">
        <v>1348</v>
      </c>
      <c r="N1171" s="258" t="s">
        <v>1349</v>
      </c>
      <c r="O1171" s="5" t="s">
        <v>2652</v>
      </c>
    </row>
    <row r="1172" spans="1:15">
      <c r="A1172">
        <v>52</v>
      </c>
      <c r="B1172">
        <v>602</v>
      </c>
      <c r="C1172" t="s">
        <v>129</v>
      </c>
      <c r="D1172" t="s">
        <v>381</v>
      </c>
      <c r="E1172" s="257" t="s">
        <v>107</v>
      </c>
      <c r="F1172" t="s">
        <v>84</v>
      </c>
      <c r="G1172">
        <v>1</v>
      </c>
      <c r="H1172">
        <v>681.322</v>
      </c>
      <c r="I1172">
        <v>678.50599999999997</v>
      </c>
      <c r="J1172">
        <v>674.98</v>
      </c>
      <c r="K1172">
        <v>672.23599999999999</v>
      </c>
      <c r="L1172">
        <v>667.625</v>
      </c>
      <c r="M1172" s="258" t="s">
        <v>1348</v>
      </c>
      <c r="N1172" s="258" t="s">
        <v>1349</v>
      </c>
      <c r="O1172" s="5" t="s">
        <v>2653</v>
      </c>
    </row>
    <row r="1173" spans="1:15">
      <c r="A1173">
        <v>52</v>
      </c>
      <c r="B1173">
        <v>604</v>
      </c>
      <c r="C1173" t="s">
        <v>129</v>
      </c>
      <c r="D1173" t="s">
        <v>381</v>
      </c>
      <c r="E1173" s="257" t="s">
        <v>102</v>
      </c>
      <c r="F1173" t="s">
        <v>84</v>
      </c>
      <c r="G1173">
        <v>1</v>
      </c>
      <c r="H1173">
        <v>681.02200000000005</v>
      </c>
      <c r="I1173">
        <v>678.33100000000002</v>
      </c>
      <c r="J1173">
        <v>674.85500000000002</v>
      </c>
      <c r="K1173">
        <v>672.11099999999999</v>
      </c>
      <c r="L1173">
        <v>667.50099999999998</v>
      </c>
      <c r="M1173" s="258" t="s">
        <v>1348</v>
      </c>
      <c r="N1173" s="258" t="s">
        <v>1349</v>
      </c>
      <c r="O1173" s="5" t="s">
        <v>2654</v>
      </c>
    </row>
    <row r="1174" spans="1:15">
      <c r="A1174">
        <v>52</v>
      </c>
      <c r="B1174">
        <v>605</v>
      </c>
      <c r="C1174" t="s">
        <v>129</v>
      </c>
      <c r="D1174" t="s">
        <v>381</v>
      </c>
      <c r="E1174" s="257" t="s">
        <v>492</v>
      </c>
      <c r="F1174" t="s">
        <v>84</v>
      </c>
      <c r="G1174">
        <v>2</v>
      </c>
      <c r="H1174">
        <v>680.42899999999997</v>
      </c>
      <c r="I1174">
        <v>677.83600000000001</v>
      </c>
      <c r="J1174">
        <v>674.33600000000001</v>
      </c>
      <c r="K1174">
        <v>671.38</v>
      </c>
      <c r="L1174">
        <v>667.1</v>
      </c>
      <c r="M1174" s="258" t="s">
        <v>1348</v>
      </c>
      <c r="N1174" s="258" t="s">
        <v>1349</v>
      </c>
      <c r="O1174" s="5" t="s">
        <v>2655</v>
      </c>
    </row>
    <row r="1175" spans="1:15">
      <c r="A1175">
        <v>52</v>
      </c>
      <c r="B1175">
        <v>606</v>
      </c>
      <c r="C1175" t="s">
        <v>129</v>
      </c>
      <c r="D1175" t="s">
        <v>381</v>
      </c>
      <c r="E1175" s="257" t="s">
        <v>109</v>
      </c>
      <c r="F1175" t="s">
        <v>84</v>
      </c>
      <c r="G1175">
        <v>2</v>
      </c>
      <c r="H1175">
        <v>679.40700000000004</v>
      </c>
      <c r="I1175">
        <v>676.82</v>
      </c>
      <c r="J1175">
        <v>673.16</v>
      </c>
      <c r="K1175">
        <v>670.20100000000002</v>
      </c>
      <c r="L1175">
        <v>666.471</v>
      </c>
      <c r="M1175" s="258" t="s">
        <v>1348</v>
      </c>
      <c r="N1175" s="258" t="s">
        <v>1349</v>
      </c>
      <c r="O1175" s="5" t="s">
        <v>2656</v>
      </c>
    </row>
    <row r="1176" spans="1:15">
      <c r="A1176">
        <v>52</v>
      </c>
      <c r="B1176">
        <v>607</v>
      </c>
      <c r="C1176" t="s">
        <v>129</v>
      </c>
      <c r="D1176" t="s">
        <v>381</v>
      </c>
      <c r="E1176" s="257" t="s">
        <v>782</v>
      </c>
      <c r="F1176" t="s">
        <v>84</v>
      </c>
      <c r="G1176">
        <v>2</v>
      </c>
      <c r="H1176">
        <v>676.68</v>
      </c>
      <c r="I1176">
        <v>673.83399999999995</v>
      </c>
      <c r="J1176">
        <v>669.82399999999996</v>
      </c>
      <c r="K1176">
        <v>667.95500000000004</v>
      </c>
      <c r="L1176">
        <v>664.346</v>
      </c>
      <c r="M1176" s="258" t="s">
        <v>1348</v>
      </c>
      <c r="N1176" s="258" t="s">
        <v>1349</v>
      </c>
      <c r="O1176" s="5" t="s">
        <v>2657</v>
      </c>
    </row>
    <row r="1177" spans="1:15">
      <c r="A1177">
        <v>63</v>
      </c>
      <c r="B1177">
        <v>644</v>
      </c>
      <c r="C1177" t="s">
        <v>129</v>
      </c>
      <c r="D1177" t="s">
        <v>421</v>
      </c>
      <c r="E1177" s="257" t="s">
        <v>18532</v>
      </c>
      <c r="F1177" t="s">
        <v>83</v>
      </c>
      <c r="G1177">
        <v>2</v>
      </c>
      <c r="H1177">
        <v>902.01800000000003</v>
      </c>
      <c r="I1177">
        <v>899.66899999999998</v>
      </c>
      <c r="J1177">
        <v>896.70699999999999</v>
      </c>
      <c r="K1177">
        <v>892.39200000000005</v>
      </c>
      <c r="L1177">
        <v>886.03800000000001</v>
      </c>
      <c r="M1177" s="258" t="s">
        <v>1350</v>
      </c>
      <c r="N1177" s="258" t="s">
        <v>1351</v>
      </c>
      <c r="O1177" s="5" t="s">
        <v>2658</v>
      </c>
    </row>
    <row r="1178" spans="1:15">
      <c r="A1178">
        <v>64</v>
      </c>
      <c r="B1178">
        <v>671</v>
      </c>
      <c r="C1178" t="s">
        <v>129</v>
      </c>
      <c r="D1178" t="s">
        <v>421</v>
      </c>
      <c r="E1178" s="257" t="s">
        <v>183</v>
      </c>
      <c r="F1178" t="s">
        <v>84</v>
      </c>
      <c r="G1178">
        <v>2</v>
      </c>
      <c r="H1178">
        <v>899.46600000000001</v>
      </c>
      <c r="I1178">
        <v>896.73599999999999</v>
      </c>
      <c r="J1178">
        <v>893.63499999999999</v>
      </c>
      <c r="K1178">
        <v>888.38499999999999</v>
      </c>
      <c r="L1178">
        <v>882.91399999999999</v>
      </c>
      <c r="M1178" s="258" t="s">
        <v>1350</v>
      </c>
      <c r="N1178" s="258" t="s">
        <v>1351</v>
      </c>
      <c r="O1178" s="5" t="s">
        <v>2659</v>
      </c>
    </row>
    <row r="1179" spans="1:15">
      <c r="A1179">
        <v>65</v>
      </c>
      <c r="B1179">
        <v>673</v>
      </c>
      <c r="C1179" t="s">
        <v>129</v>
      </c>
      <c r="D1179" t="s">
        <v>402</v>
      </c>
      <c r="E1179" s="257" t="s">
        <v>495</v>
      </c>
      <c r="F1179" t="s">
        <v>83</v>
      </c>
      <c r="G1179">
        <v>2</v>
      </c>
      <c r="H1179">
        <v>701.83799999999997</v>
      </c>
      <c r="I1179">
        <v>699.23500000000001</v>
      </c>
      <c r="J1179">
        <v>696.52099999999996</v>
      </c>
      <c r="K1179">
        <v>693.68700000000001</v>
      </c>
      <c r="L1179">
        <v>689.63499999999999</v>
      </c>
      <c r="M1179" s="258" t="s">
        <v>1348</v>
      </c>
      <c r="N1179" s="258" t="s">
        <v>1348</v>
      </c>
      <c r="O1179" s="5" t="s">
        <v>2660</v>
      </c>
    </row>
    <row r="1180" spans="1:15">
      <c r="A1180">
        <v>65</v>
      </c>
      <c r="B1180">
        <v>676</v>
      </c>
      <c r="C1180" t="s">
        <v>129</v>
      </c>
      <c r="D1180" t="s">
        <v>402</v>
      </c>
      <c r="E1180" s="257" t="s">
        <v>353</v>
      </c>
      <c r="F1180" t="s">
        <v>83</v>
      </c>
      <c r="G1180">
        <v>2</v>
      </c>
      <c r="H1180">
        <v>696.26700000000005</v>
      </c>
      <c r="I1180">
        <v>693.43299999999999</v>
      </c>
      <c r="J1180">
        <v>691.30200000000002</v>
      </c>
      <c r="K1180">
        <v>689.226</v>
      </c>
      <c r="L1180">
        <v>685.70100000000002</v>
      </c>
      <c r="M1180" s="258" t="s">
        <v>1348</v>
      </c>
      <c r="N1180" s="258" t="s">
        <v>1348</v>
      </c>
      <c r="O1180" s="5" t="s">
        <v>2661</v>
      </c>
    </row>
    <row r="1181" spans="1:15">
      <c r="A1181">
        <v>65</v>
      </c>
      <c r="B1181">
        <v>678</v>
      </c>
      <c r="C1181" t="s">
        <v>129</v>
      </c>
      <c r="D1181" t="s">
        <v>402</v>
      </c>
      <c r="E1181" s="257" t="s">
        <v>496</v>
      </c>
      <c r="F1181" t="s">
        <v>83</v>
      </c>
      <c r="G1181">
        <v>2</v>
      </c>
      <c r="H1181">
        <v>695.23199999999997</v>
      </c>
      <c r="I1181">
        <v>692.51199999999994</v>
      </c>
      <c r="J1181">
        <v>690.51900000000001</v>
      </c>
      <c r="K1181">
        <v>688.57899999999995</v>
      </c>
      <c r="L1181">
        <v>685.15599999999995</v>
      </c>
      <c r="M1181" s="258" t="s">
        <v>1348</v>
      </c>
      <c r="N1181" s="258" t="s">
        <v>1348</v>
      </c>
      <c r="O1181" s="5" t="s">
        <v>2662</v>
      </c>
    </row>
    <row r="1182" spans="1:15">
      <c r="A1182">
        <v>65</v>
      </c>
      <c r="B1182">
        <v>682</v>
      </c>
      <c r="C1182" t="s">
        <v>129</v>
      </c>
      <c r="D1182" t="s">
        <v>402</v>
      </c>
      <c r="E1182" s="257" t="s">
        <v>494</v>
      </c>
      <c r="F1182" t="s">
        <v>83</v>
      </c>
      <c r="G1182">
        <v>2</v>
      </c>
      <c r="H1182">
        <v>692.95799999999997</v>
      </c>
      <c r="I1182">
        <v>690.51900000000001</v>
      </c>
      <c r="J1182">
        <v>688.85199999999998</v>
      </c>
      <c r="K1182">
        <v>686.73900000000003</v>
      </c>
      <c r="L1182">
        <v>683.28</v>
      </c>
      <c r="M1182" s="258" t="s">
        <v>1348</v>
      </c>
      <c r="N1182" s="258" t="s">
        <v>1348</v>
      </c>
      <c r="O1182" s="5" t="s">
        <v>2663</v>
      </c>
    </row>
    <row r="1183" spans="1:15">
      <c r="A1183">
        <v>67</v>
      </c>
      <c r="B1183">
        <v>695</v>
      </c>
      <c r="C1183" t="s">
        <v>129</v>
      </c>
      <c r="D1183" t="s">
        <v>402</v>
      </c>
      <c r="E1183" s="257" t="s">
        <v>183</v>
      </c>
      <c r="F1183" t="s">
        <v>83</v>
      </c>
      <c r="G1183">
        <v>2</v>
      </c>
      <c r="H1183">
        <v>699.7</v>
      </c>
      <c r="I1183">
        <v>697.52499999999998</v>
      </c>
      <c r="J1183">
        <v>695.6</v>
      </c>
      <c r="K1183">
        <v>693.67499999999995</v>
      </c>
      <c r="L1183">
        <v>690.47500000000002</v>
      </c>
      <c r="M1183" s="258" t="s">
        <v>1348</v>
      </c>
      <c r="N1183" s="258" t="s">
        <v>1348</v>
      </c>
      <c r="O1183" s="5" t="s">
        <v>2664</v>
      </c>
    </row>
    <row r="1184" spans="1:15">
      <c r="A1184">
        <v>65</v>
      </c>
      <c r="B1184">
        <v>694</v>
      </c>
      <c r="C1184" t="s">
        <v>129</v>
      </c>
      <c r="D1184" t="s">
        <v>402</v>
      </c>
      <c r="E1184" s="257" t="s">
        <v>814</v>
      </c>
      <c r="F1184" t="s">
        <v>83</v>
      </c>
      <c r="G1184">
        <v>2</v>
      </c>
      <c r="H1184">
        <v>692.14</v>
      </c>
      <c r="I1184">
        <v>690.28200000000004</v>
      </c>
      <c r="J1184">
        <v>688.59699999999998</v>
      </c>
      <c r="K1184">
        <v>686.46699999999998</v>
      </c>
      <c r="L1184">
        <v>679.07399999999996</v>
      </c>
      <c r="M1184" s="258" t="s">
        <v>1348</v>
      </c>
      <c r="N1184" s="258" t="s">
        <v>1348</v>
      </c>
      <c r="O1184" s="5" t="s">
        <v>2665</v>
      </c>
    </row>
    <row r="1185" spans="1:15">
      <c r="A1185">
        <v>65</v>
      </c>
      <c r="B1185">
        <v>696</v>
      </c>
      <c r="C1185" t="s">
        <v>129</v>
      </c>
      <c r="D1185" t="s">
        <v>402</v>
      </c>
      <c r="E1185" s="257" t="s">
        <v>18533</v>
      </c>
      <c r="F1185" t="s">
        <v>83</v>
      </c>
      <c r="G1185">
        <v>2</v>
      </c>
      <c r="H1185">
        <v>692.25800000000004</v>
      </c>
      <c r="I1185">
        <v>690.16399999999999</v>
      </c>
      <c r="J1185">
        <v>688.18799999999999</v>
      </c>
      <c r="K1185">
        <v>686.07500000000005</v>
      </c>
      <c r="L1185">
        <v>682.51499999999999</v>
      </c>
      <c r="M1185" s="258" t="s">
        <v>1348</v>
      </c>
      <c r="N1185" s="258" t="s">
        <v>1348</v>
      </c>
      <c r="O1185" s="5" t="s">
        <v>2666</v>
      </c>
    </row>
    <row r="1186" spans="1:15">
      <c r="A1186">
        <v>65</v>
      </c>
      <c r="B1186">
        <v>688</v>
      </c>
      <c r="C1186" t="s">
        <v>129</v>
      </c>
      <c r="D1186" t="s">
        <v>402</v>
      </c>
      <c r="E1186" s="257" t="s">
        <v>493</v>
      </c>
      <c r="F1186" t="s">
        <v>83</v>
      </c>
      <c r="G1186">
        <v>2</v>
      </c>
      <c r="H1186">
        <v>690.01</v>
      </c>
      <c r="I1186">
        <v>688.18799999999999</v>
      </c>
      <c r="J1186">
        <v>686.46699999999998</v>
      </c>
      <c r="K1186">
        <v>684.23599999999999</v>
      </c>
      <c r="L1186">
        <v>680.75900000000001</v>
      </c>
      <c r="M1186" s="258" t="s">
        <v>1348</v>
      </c>
      <c r="N1186" s="258" t="s">
        <v>1348</v>
      </c>
      <c r="O1186" s="5" t="s">
        <v>2667</v>
      </c>
    </row>
    <row r="1187" spans="1:15">
      <c r="A1187">
        <v>65</v>
      </c>
      <c r="B1187">
        <v>689</v>
      </c>
      <c r="C1187" t="s">
        <v>129</v>
      </c>
      <c r="D1187" t="s">
        <v>402</v>
      </c>
      <c r="E1187" s="257" t="s">
        <v>717</v>
      </c>
      <c r="F1187" t="s">
        <v>83</v>
      </c>
      <c r="G1187">
        <v>2</v>
      </c>
      <c r="H1187">
        <v>690.01</v>
      </c>
      <c r="I1187">
        <v>688.18799999999999</v>
      </c>
      <c r="J1187">
        <v>686.46699999999998</v>
      </c>
      <c r="K1187">
        <v>684.23599999999999</v>
      </c>
      <c r="L1187">
        <v>680.75900000000001</v>
      </c>
      <c r="M1187" s="258" t="s">
        <v>1348</v>
      </c>
      <c r="N1187" s="258" t="s">
        <v>1348</v>
      </c>
      <c r="O1187" s="5" t="s">
        <v>2668</v>
      </c>
    </row>
    <row r="1188" spans="1:15">
      <c r="A1188">
        <v>66</v>
      </c>
      <c r="B1188">
        <v>702</v>
      </c>
      <c r="C1188" t="s">
        <v>129</v>
      </c>
      <c r="D1188" t="s">
        <v>402</v>
      </c>
      <c r="E1188" s="257" t="s">
        <v>187</v>
      </c>
      <c r="F1188" t="s">
        <v>84</v>
      </c>
      <c r="G1188">
        <v>2</v>
      </c>
      <c r="H1188">
        <v>685.18</v>
      </c>
      <c r="I1188">
        <v>683.19</v>
      </c>
      <c r="J1188">
        <v>681.13400000000001</v>
      </c>
      <c r="K1188">
        <v>679.59400000000005</v>
      </c>
      <c r="L1188">
        <v>675.93</v>
      </c>
      <c r="M1188" s="258" t="s">
        <v>1348</v>
      </c>
      <c r="N1188" s="258" t="s">
        <v>1348</v>
      </c>
      <c r="O1188" s="5" t="s">
        <v>2669</v>
      </c>
    </row>
    <row r="1189" spans="1:15">
      <c r="A1189">
        <v>66</v>
      </c>
      <c r="B1189">
        <v>704</v>
      </c>
      <c r="C1189" t="s">
        <v>129</v>
      </c>
      <c r="D1189" t="s">
        <v>402</v>
      </c>
      <c r="E1189" s="257" t="s">
        <v>103</v>
      </c>
      <c r="F1189" t="s">
        <v>84</v>
      </c>
      <c r="G1189">
        <v>2</v>
      </c>
      <c r="H1189">
        <v>683.96</v>
      </c>
      <c r="I1189">
        <v>682.28599999999994</v>
      </c>
      <c r="J1189">
        <v>680.36400000000003</v>
      </c>
      <c r="K1189">
        <v>678.82399999999996</v>
      </c>
      <c r="L1189">
        <v>676.48400000000004</v>
      </c>
      <c r="M1189" s="258" t="s">
        <v>1348</v>
      </c>
      <c r="N1189" s="258" t="s">
        <v>1348</v>
      </c>
      <c r="O1189" s="5" t="s">
        <v>2670</v>
      </c>
    </row>
    <row r="1190" spans="1:15">
      <c r="A1190">
        <v>66</v>
      </c>
      <c r="B1190">
        <v>717</v>
      </c>
      <c r="C1190" t="s">
        <v>129</v>
      </c>
      <c r="D1190" t="s">
        <v>402</v>
      </c>
      <c r="E1190" s="257" t="s">
        <v>75</v>
      </c>
      <c r="F1190" t="s">
        <v>84</v>
      </c>
      <c r="G1190">
        <v>2</v>
      </c>
      <c r="H1190">
        <v>683.67600000000004</v>
      </c>
      <c r="I1190">
        <v>681.65</v>
      </c>
      <c r="J1190">
        <v>680.36400000000003</v>
      </c>
      <c r="K1190">
        <v>677.92</v>
      </c>
      <c r="L1190">
        <v>674.024</v>
      </c>
      <c r="M1190" s="258" t="s">
        <v>1348</v>
      </c>
      <c r="N1190" s="258" t="s">
        <v>1348</v>
      </c>
      <c r="O1190" s="5" t="s">
        <v>2671</v>
      </c>
    </row>
    <row r="1191" spans="1:15">
      <c r="A1191">
        <v>66</v>
      </c>
      <c r="B1191">
        <v>719</v>
      </c>
      <c r="C1191" t="s">
        <v>129</v>
      </c>
      <c r="D1191" t="s">
        <v>402</v>
      </c>
      <c r="E1191" s="257" t="s">
        <v>18534</v>
      </c>
      <c r="F1191" t="s">
        <v>84</v>
      </c>
      <c r="G1191">
        <v>2</v>
      </c>
      <c r="H1191">
        <v>683.47400000000005</v>
      </c>
      <c r="I1191">
        <v>681.65</v>
      </c>
      <c r="J1191">
        <v>679.67600000000004</v>
      </c>
      <c r="K1191">
        <v>677.78599999999994</v>
      </c>
      <c r="L1191">
        <v>674.87599999999998</v>
      </c>
      <c r="M1191" s="258" t="s">
        <v>1348</v>
      </c>
      <c r="N1191" s="258" t="s">
        <v>1348</v>
      </c>
      <c r="O1191" s="5" t="s">
        <v>2672</v>
      </c>
    </row>
    <row r="1192" spans="1:15">
      <c r="A1192">
        <v>66</v>
      </c>
      <c r="B1192">
        <v>710</v>
      </c>
      <c r="C1192" t="s">
        <v>129</v>
      </c>
      <c r="D1192" t="s">
        <v>402</v>
      </c>
      <c r="E1192" s="257" t="s">
        <v>817</v>
      </c>
      <c r="F1192" t="s">
        <v>84</v>
      </c>
      <c r="G1192">
        <v>2</v>
      </c>
      <c r="H1192">
        <v>681.65</v>
      </c>
      <c r="I1192">
        <v>680.096</v>
      </c>
      <c r="J1192">
        <v>678.05399999999997</v>
      </c>
      <c r="K1192">
        <v>676.58299999999997</v>
      </c>
      <c r="L1192">
        <v>674.24</v>
      </c>
      <c r="M1192" s="258" t="s">
        <v>1348</v>
      </c>
      <c r="N1192" s="258" t="s">
        <v>1348</v>
      </c>
      <c r="O1192" s="5" t="s">
        <v>2673</v>
      </c>
    </row>
    <row r="1193" spans="1:15">
      <c r="A1193">
        <v>66</v>
      </c>
      <c r="B1193">
        <v>706</v>
      </c>
      <c r="C1193" t="s">
        <v>129</v>
      </c>
      <c r="D1193" t="s">
        <v>402</v>
      </c>
      <c r="E1193" s="257" t="s">
        <v>195</v>
      </c>
      <c r="F1193" t="s">
        <v>84</v>
      </c>
      <c r="G1193">
        <v>2</v>
      </c>
      <c r="H1193">
        <v>681.43399999999997</v>
      </c>
      <c r="I1193">
        <v>680.096</v>
      </c>
      <c r="J1193">
        <v>677.78599999999994</v>
      </c>
      <c r="K1193">
        <v>676.48400000000004</v>
      </c>
      <c r="L1193">
        <v>674.09</v>
      </c>
      <c r="M1193" s="258" t="s">
        <v>1348</v>
      </c>
      <c r="N1193" s="258" t="s">
        <v>1348</v>
      </c>
      <c r="O1193" s="5" t="s">
        <v>2674</v>
      </c>
    </row>
    <row r="1194" spans="1:15">
      <c r="A1194">
        <v>66</v>
      </c>
      <c r="B1194">
        <v>718</v>
      </c>
      <c r="C1194" t="s">
        <v>129</v>
      </c>
      <c r="D1194" t="s">
        <v>402</v>
      </c>
      <c r="E1194" s="257" t="s">
        <v>78</v>
      </c>
      <c r="F1194" t="s">
        <v>84</v>
      </c>
      <c r="G1194">
        <v>2</v>
      </c>
      <c r="H1194">
        <v>681.43399999999997</v>
      </c>
      <c r="I1194">
        <v>680.096</v>
      </c>
      <c r="J1194">
        <v>677.78599999999994</v>
      </c>
      <c r="K1194">
        <v>676.48400000000004</v>
      </c>
      <c r="L1194">
        <v>674.09</v>
      </c>
      <c r="M1194" s="258" t="s">
        <v>1348</v>
      </c>
      <c r="N1194" s="258" t="s">
        <v>1348</v>
      </c>
      <c r="O1194" s="5" t="s">
        <v>2675</v>
      </c>
    </row>
    <row r="1195" spans="1:15">
      <c r="A1195">
        <v>66</v>
      </c>
      <c r="B1195">
        <v>713</v>
      </c>
      <c r="C1195" t="s">
        <v>129</v>
      </c>
      <c r="D1195" t="s">
        <v>402</v>
      </c>
      <c r="E1195" s="257" t="s">
        <v>393</v>
      </c>
      <c r="F1195" t="s">
        <v>84</v>
      </c>
      <c r="G1195">
        <v>2</v>
      </c>
      <c r="H1195">
        <v>680.73</v>
      </c>
      <c r="I1195">
        <v>679.16</v>
      </c>
      <c r="J1195">
        <v>677.13400000000001</v>
      </c>
      <c r="K1195">
        <v>675.64599999999996</v>
      </c>
      <c r="L1195">
        <v>673.47</v>
      </c>
      <c r="M1195" s="258" t="s">
        <v>1348</v>
      </c>
      <c r="N1195" s="258" t="s">
        <v>1348</v>
      </c>
      <c r="O1195" s="5" t="s">
        <v>2676</v>
      </c>
    </row>
    <row r="1196" spans="1:15">
      <c r="A1196">
        <v>83</v>
      </c>
      <c r="B1196">
        <v>747</v>
      </c>
      <c r="C1196" t="s">
        <v>129</v>
      </c>
      <c r="D1196" t="s">
        <v>1109</v>
      </c>
      <c r="E1196" s="257" t="s">
        <v>18539</v>
      </c>
      <c r="F1196" t="s">
        <v>83</v>
      </c>
      <c r="G1196">
        <v>2</v>
      </c>
      <c r="H1196">
        <v>919.08600000000001</v>
      </c>
      <c r="I1196">
        <v>915.923</v>
      </c>
      <c r="J1196">
        <v>912.33900000000006</v>
      </c>
      <c r="K1196">
        <v>907.06700000000001</v>
      </c>
      <c r="L1196">
        <v>900.86099999999999</v>
      </c>
      <c r="M1196" s="258" t="s">
        <v>1350</v>
      </c>
      <c r="N1196" s="258" t="s">
        <v>1350</v>
      </c>
      <c r="O1196" s="5" t="s">
        <v>2677</v>
      </c>
    </row>
    <row r="1197" spans="1:15">
      <c r="A1197">
        <v>83</v>
      </c>
      <c r="B1197">
        <v>724</v>
      </c>
      <c r="C1197" t="s">
        <v>129</v>
      </c>
      <c r="D1197" t="s">
        <v>1109</v>
      </c>
      <c r="E1197" s="257" t="s">
        <v>509</v>
      </c>
      <c r="F1197" t="s">
        <v>83</v>
      </c>
      <c r="G1197">
        <v>2</v>
      </c>
      <c r="H1197">
        <v>917.577</v>
      </c>
      <c r="I1197">
        <v>914.22199999999998</v>
      </c>
      <c r="J1197">
        <v>911.07500000000005</v>
      </c>
      <c r="K1197">
        <v>906.673</v>
      </c>
      <c r="L1197">
        <v>901.20100000000002</v>
      </c>
      <c r="M1197" s="258" t="s">
        <v>1350</v>
      </c>
      <c r="N1197" s="258" t="s">
        <v>1350</v>
      </c>
      <c r="O1197" s="5" t="s">
        <v>2678</v>
      </c>
    </row>
    <row r="1198" spans="1:15">
      <c r="A1198">
        <v>83</v>
      </c>
      <c r="B1198">
        <v>725</v>
      </c>
      <c r="C1198" t="s">
        <v>129</v>
      </c>
      <c r="D1198" t="s">
        <v>1109</v>
      </c>
      <c r="E1198" s="257" t="s">
        <v>69</v>
      </c>
      <c r="F1198" t="s">
        <v>83</v>
      </c>
      <c r="G1198">
        <v>2</v>
      </c>
      <c r="H1198">
        <v>917.38499999999999</v>
      </c>
      <c r="I1198">
        <v>914.07799999999997</v>
      </c>
      <c r="J1198">
        <v>910.93499999999995</v>
      </c>
      <c r="K1198">
        <v>906.48099999999999</v>
      </c>
      <c r="L1198">
        <v>901.005</v>
      </c>
      <c r="M1198" s="258" t="s">
        <v>1350</v>
      </c>
      <c r="N1198" s="258" t="s">
        <v>1350</v>
      </c>
      <c r="O1198" s="5" t="s">
        <v>2679</v>
      </c>
    </row>
    <row r="1199" spans="1:15">
      <c r="A1199">
        <v>83</v>
      </c>
      <c r="B1199">
        <v>727</v>
      </c>
      <c r="C1199" t="s">
        <v>129</v>
      </c>
      <c r="D1199" t="s">
        <v>1109</v>
      </c>
      <c r="E1199" s="257" t="s">
        <v>1112</v>
      </c>
      <c r="F1199" t="s">
        <v>83</v>
      </c>
      <c r="G1199">
        <v>2</v>
      </c>
      <c r="H1199">
        <v>913.68399999999997</v>
      </c>
      <c r="I1199">
        <v>911.07500000000005</v>
      </c>
      <c r="J1199">
        <v>907.76599999999996</v>
      </c>
      <c r="K1199">
        <v>904.25400000000002</v>
      </c>
      <c r="L1199">
        <v>898.73</v>
      </c>
      <c r="M1199" s="258" t="s">
        <v>1350</v>
      </c>
      <c r="N1199" s="258" t="s">
        <v>1350</v>
      </c>
      <c r="O1199" s="5" t="s">
        <v>2680</v>
      </c>
    </row>
    <row r="1200" spans="1:15">
      <c r="A1200">
        <v>83</v>
      </c>
      <c r="B1200">
        <v>728</v>
      </c>
      <c r="C1200" t="s">
        <v>129</v>
      </c>
      <c r="D1200" t="s">
        <v>1109</v>
      </c>
      <c r="E1200" s="257" t="s">
        <v>510</v>
      </c>
      <c r="F1200" t="s">
        <v>83</v>
      </c>
      <c r="G1200">
        <v>2</v>
      </c>
      <c r="H1200">
        <v>913.68399999999997</v>
      </c>
      <c r="I1200">
        <v>911.07500000000005</v>
      </c>
      <c r="J1200">
        <v>907.76599999999996</v>
      </c>
      <c r="K1200">
        <v>904.25400000000002</v>
      </c>
      <c r="L1200">
        <v>898.73</v>
      </c>
      <c r="M1200" s="258" t="s">
        <v>1350</v>
      </c>
      <c r="N1200" s="258" t="s">
        <v>1350</v>
      </c>
      <c r="O1200" s="5" t="s">
        <v>2681</v>
      </c>
    </row>
    <row r="1201" spans="1:15">
      <c r="A1201">
        <v>83</v>
      </c>
      <c r="B1201">
        <v>731</v>
      </c>
      <c r="C1201" t="s">
        <v>129</v>
      </c>
      <c r="D1201" t="s">
        <v>1109</v>
      </c>
      <c r="E1201" s="257" t="s">
        <v>1115</v>
      </c>
      <c r="F1201" t="s">
        <v>83</v>
      </c>
      <c r="G1201">
        <v>2</v>
      </c>
      <c r="H1201">
        <v>909.06</v>
      </c>
      <c r="I1201">
        <v>906.48099999999999</v>
      </c>
      <c r="J1201">
        <v>904.25900000000001</v>
      </c>
      <c r="K1201">
        <v>901.20100000000002</v>
      </c>
      <c r="L1201">
        <v>894.97799999999995</v>
      </c>
      <c r="M1201" s="258" t="s">
        <v>1350</v>
      </c>
      <c r="N1201" s="258" t="s">
        <v>1350</v>
      </c>
      <c r="O1201" s="5" t="s">
        <v>2682</v>
      </c>
    </row>
    <row r="1202" spans="1:15">
      <c r="A1202">
        <v>83</v>
      </c>
      <c r="B1202">
        <v>733</v>
      </c>
      <c r="C1202" t="s">
        <v>129</v>
      </c>
      <c r="D1202" t="s">
        <v>1109</v>
      </c>
      <c r="E1202" s="257" t="s">
        <v>1116</v>
      </c>
      <c r="F1202" t="s">
        <v>83</v>
      </c>
      <c r="G1202">
        <v>2</v>
      </c>
      <c r="H1202">
        <v>908.35599999999999</v>
      </c>
      <c r="I1202">
        <v>906.14599999999996</v>
      </c>
      <c r="J1202">
        <v>903.81700000000001</v>
      </c>
      <c r="K1202">
        <v>900.86099999999999</v>
      </c>
      <c r="L1202">
        <v>894.41399999999999</v>
      </c>
      <c r="M1202" s="258" t="s">
        <v>1350</v>
      </c>
      <c r="N1202" s="258" t="s">
        <v>1350</v>
      </c>
      <c r="O1202" s="5" t="s">
        <v>2683</v>
      </c>
    </row>
    <row r="1203" spans="1:15">
      <c r="A1203">
        <v>83</v>
      </c>
      <c r="B1203">
        <v>736</v>
      </c>
      <c r="C1203" t="s">
        <v>129</v>
      </c>
      <c r="D1203" t="s">
        <v>1109</v>
      </c>
      <c r="E1203" s="257" t="s">
        <v>710</v>
      </c>
      <c r="F1203" t="s">
        <v>83</v>
      </c>
      <c r="G1203">
        <v>2</v>
      </c>
      <c r="H1203">
        <v>906.923</v>
      </c>
      <c r="I1203">
        <v>904.96299999999997</v>
      </c>
      <c r="J1203">
        <v>902.83</v>
      </c>
      <c r="K1203">
        <v>899.77200000000005</v>
      </c>
      <c r="L1203">
        <v>893.43899999999996</v>
      </c>
      <c r="M1203" s="258" t="s">
        <v>1350</v>
      </c>
      <c r="N1203" s="258" t="s">
        <v>1350</v>
      </c>
      <c r="O1203" s="5" t="s">
        <v>2684</v>
      </c>
    </row>
    <row r="1204" spans="1:15">
      <c r="A1204">
        <v>83</v>
      </c>
      <c r="B1204">
        <v>737</v>
      </c>
      <c r="C1204" t="s">
        <v>129</v>
      </c>
      <c r="D1204" t="s">
        <v>1109</v>
      </c>
      <c r="E1204" s="257" t="s">
        <v>385</v>
      </c>
      <c r="F1204" t="s">
        <v>83</v>
      </c>
      <c r="G1204">
        <v>2</v>
      </c>
      <c r="H1204">
        <v>906.48099999999999</v>
      </c>
      <c r="I1204">
        <v>904.39800000000002</v>
      </c>
      <c r="J1204">
        <v>902.43600000000004</v>
      </c>
      <c r="K1204">
        <v>899.26599999999996</v>
      </c>
      <c r="L1204">
        <v>892.92700000000002</v>
      </c>
      <c r="M1204" s="258" t="s">
        <v>1350</v>
      </c>
      <c r="N1204" s="258" t="s">
        <v>1350</v>
      </c>
      <c r="O1204" s="5" t="s">
        <v>2685</v>
      </c>
    </row>
    <row r="1205" spans="1:15">
      <c r="A1205">
        <v>82</v>
      </c>
      <c r="B1205">
        <v>749</v>
      </c>
      <c r="C1205" t="s">
        <v>129</v>
      </c>
      <c r="D1205" t="s">
        <v>1109</v>
      </c>
      <c r="E1205" s="257" t="s">
        <v>1121</v>
      </c>
      <c r="F1205" t="s">
        <v>84</v>
      </c>
      <c r="G1205">
        <v>2</v>
      </c>
      <c r="H1205">
        <v>904.88099999999997</v>
      </c>
      <c r="I1205">
        <v>902.22900000000004</v>
      </c>
      <c r="J1205">
        <v>899.76700000000005</v>
      </c>
      <c r="K1205">
        <v>895.53</v>
      </c>
      <c r="L1205">
        <v>888.87400000000002</v>
      </c>
      <c r="M1205" s="258" t="s">
        <v>1350</v>
      </c>
      <c r="N1205" s="258" t="s">
        <v>1350</v>
      </c>
      <c r="O1205" s="5" t="s">
        <v>2686</v>
      </c>
    </row>
    <row r="1206" spans="1:15">
      <c r="A1206">
        <v>82</v>
      </c>
      <c r="B1206">
        <v>750</v>
      </c>
      <c r="C1206" t="s">
        <v>129</v>
      </c>
      <c r="D1206" t="s">
        <v>1109</v>
      </c>
      <c r="E1206" s="257" t="s">
        <v>1122</v>
      </c>
      <c r="F1206" t="s">
        <v>84</v>
      </c>
      <c r="G1206">
        <v>2</v>
      </c>
      <c r="H1206">
        <v>904.51199999999994</v>
      </c>
      <c r="I1206">
        <v>902.24099999999999</v>
      </c>
      <c r="J1206">
        <v>899.38900000000001</v>
      </c>
      <c r="K1206">
        <v>895.12300000000005</v>
      </c>
      <c r="L1206">
        <v>888.65800000000002</v>
      </c>
      <c r="M1206" s="258" t="s">
        <v>1350</v>
      </c>
      <c r="N1206" s="258" t="s">
        <v>1350</v>
      </c>
      <c r="O1206" s="5" t="s">
        <v>2687</v>
      </c>
    </row>
    <row r="1207" spans="1:15">
      <c r="A1207">
        <v>82</v>
      </c>
      <c r="B1207">
        <v>753</v>
      </c>
      <c r="C1207" t="s">
        <v>129</v>
      </c>
      <c r="D1207" t="s">
        <v>1109</v>
      </c>
      <c r="E1207" s="257" t="s">
        <v>103</v>
      </c>
      <c r="F1207" t="s">
        <v>84</v>
      </c>
      <c r="G1207">
        <v>2</v>
      </c>
      <c r="H1207">
        <v>894.07899999999995</v>
      </c>
      <c r="I1207">
        <v>891.74800000000005</v>
      </c>
      <c r="J1207">
        <v>889.55</v>
      </c>
      <c r="K1207">
        <v>886.50400000000002</v>
      </c>
      <c r="L1207">
        <v>881.25</v>
      </c>
      <c r="M1207" s="258" t="s">
        <v>1350</v>
      </c>
      <c r="N1207" s="258" t="s">
        <v>1350</v>
      </c>
      <c r="O1207" s="5" t="s">
        <v>2688</v>
      </c>
    </row>
    <row r="1208" spans="1:15">
      <c r="A1208">
        <v>73</v>
      </c>
      <c r="B1208">
        <v>761</v>
      </c>
      <c r="C1208" t="s">
        <v>129</v>
      </c>
      <c r="D1208" t="s">
        <v>401</v>
      </c>
      <c r="E1208" s="257" t="s">
        <v>479</v>
      </c>
      <c r="F1208" t="s">
        <v>83</v>
      </c>
      <c r="G1208">
        <v>2</v>
      </c>
      <c r="H1208">
        <v>918.23</v>
      </c>
      <c r="I1208">
        <v>912.27200000000005</v>
      </c>
      <c r="J1208">
        <v>907.59500000000003</v>
      </c>
      <c r="K1208">
        <v>904.26199999999994</v>
      </c>
      <c r="L1208">
        <v>900.32299999999998</v>
      </c>
      <c r="M1208" s="258" t="s">
        <v>1350</v>
      </c>
      <c r="N1208" s="258" t="s">
        <v>1351</v>
      </c>
      <c r="O1208" s="5" t="s">
        <v>2689</v>
      </c>
    </row>
    <row r="1209" spans="1:15">
      <c r="A1209">
        <v>73</v>
      </c>
      <c r="B1209">
        <v>777</v>
      </c>
      <c r="C1209" t="s">
        <v>129</v>
      </c>
      <c r="D1209" t="s">
        <v>401</v>
      </c>
      <c r="E1209" s="257" t="s">
        <v>18543</v>
      </c>
      <c r="F1209" t="s">
        <v>83</v>
      </c>
      <c r="G1209">
        <v>2</v>
      </c>
      <c r="H1209">
        <v>915.62800000000004</v>
      </c>
      <c r="I1209">
        <v>909.76800000000003</v>
      </c>
      <c r="J1209">
        <v>906.18399999999997</v>
      </c>
      <c r="K1209">
        <v>903.75699999999995</v>
      </c>
      <c r="L1209">
        <v>897.62699999999995</v>
      </c>
      <c r="M1209" s="258" t="s">
        <v>1350</v>
      </c>
      <c r="N1209" s="258" t="s">
        <v>1351</v>
      </c>
      <c r="O1209" s="5" t="s">
        <v>2690</v>
      </c>
    </row>
    <row r="1210" spans="1:15">
      <c r="A1210">
        <v>74</v>
      </c>
      <c r="B1210">
        <v>790</v>
      </c>
      <c r="C1210" t="s">
        <v>129</v>
      </c>
      <c r="D1210" t="s">
        <v>401</v>
      </c>
      <c r="E1210" s="257" t="s">
        <v>102</v>
      </c>
      <c r="F1210" t="s">
        <v>84</v>
      </c>
      <c r="G1210">
        <v>2</v>
      </c>
      <c r="H1210">
        <v>902.53599999999994</v>
      </c>
      <c r="I1210">
        <v>898.57299999999998</v>
      </c>
      <c r="J1210">
        <v>896.00099999999998</v>
      </c>
      <c r="K1210">
        <v>893.827</v>
      </c>
      <c r="L1210">
        <v>888.22500000000002</v>
      </c>
      <c r="M1210" s="258" t="s">
        <v>1350</v>
      </c>
      <c r="N1210" s="258" t="s">
        <v>1351</v>
      </c>
      <c r="O1210" s="5" t="s">
        <v>2691</v>
      </c>
    </row>
    <row r="1211" spans="1:15">
      <c r="A1211">
        <v>74</v>
      </c>
      <c r="B1211">
        <v>797</v>
      </c>
      <c r="C1211" t="s">
        <v>129</v>
      </c>
      <c r="D1211" t="s">
        <v>401</v>
      </c>
      <c r="E1211" s="257" t="s">
        <v>108</v>
      </c>
      <c r="F1211" t="s">
        <v>84</v>
      </c>
      <c r="G1211">
        <v>2</v>
      </c>
      <c r="H1211">
        <v>899.82899999999995</v>
      </c>
      <c r="I1211">
        <v>896.16099999999994</v>
      </c>
      <c r="J1211">
        <v>893.68200000000002</v>
      </c>
      <c r="K1211">
        <v>891.54</v>
      </c>
      <c r="L1211">
        <v>885.63400000000001</v>
      </c>
      <c r="M1211" s="258" t="s">
        <v>1350</v>
      </c>
      <c r="N1211" s="258" t="s">
        <v>1351</v>
      </c>
      <c r="O1211" s="5" t="s">
        <v>2692</v>
      </c>
    </row>
    <row r="1212" spans="1:15">
      <c r="A1212">
        <v>77</v>
      </c>
      <c r="B1212">
        <v>807</v>
      </c>
      <c r="C1212" t="s">
        <v>129</v>
      </c>
      <c r="D1212" t="s">
        <v>501</v>
      </c>
      <c r="E1212" s="257" t="s">
        <v>353</v>
      </c>
      <c r="F1212" t="s">
        <v>83</v>
      </c>
      <c r="G1212">
        <v>2</v>
      </c>
      <c r="H1212">
        <v>711.9</v>
      </c>
      <c r="I1212">
        <v>708.37800000000004</v>
      </c>
      <c r="J1212">
        <v>704.38199999999995</v>
      </c>
      <c r="K1212">
        <v>702.20699999999999</v>
      </c>
      <c r="L1212">
        <v>698.22400000000005</v>
      </c>
      <c r="M1212" s="258" t="s">
        <v>1348</v>
      </c>
      <c r="N1212" s="258" t="s">
        <v>1349</v>
      </c>
      <c r="O1212" s="5" t="s">
        <v>2693</v>
      </c>
    </row>
    <row r="1213" spans="1:15">
      <c r="A1213">
        <v>77</v>
      </c>
      <c r="B1213">
        <v>800</v>
      </c>
      <c r="C1213" t="s">
        <v>129</v>
      </c>
      <c r="D1213" t="s">
        <v>501</v>
      </c>
      <c r="E1213" s="257" t="s">
        <v>821</v>
      </c>
      <c r="F1213" t="s">
        <v>83</v>
      </c>
      <c r="G1213">
        <v>2</v>
      </c>
      <c r="H1213">
        <v>708.18299999999999</v>
      </c>
      <c r="I1213">
        <v>704.97900000000004</v>
      </c>
      <c r="J1213">
        <v>702.02200000000005</v>
      </c>
      <c r="K1213">
        <v>699.98</v>
      </c>
      <c r="L1213">
        <v>695.61400000000003</v>
      </c>
      <c r="M1213" s="258" t="s">
        <v>1348</v>
      </c>
      <c r="N1213" s="258" t="s">
        <v>1349</v>
      </c>
      <c r="O1213" s="5" t="s">
        <v>2694</v>
      </c>
    </row>
    <row r="1214" spans="1:15">
      <c r="A1214">
        <v>77</v>
      </c>
      <c r="B1214">
        <v>810</v>
      </c>
      <c r="C1214" t="s">
        <v>129</v>
      </c>
      <c r="D1214" t="s">
        <v>501</v>
      </c>
      <c r="E1214" s="257" t="s">
        <v>18547</v>
      </c>
      <c r="F1214" t="s">
        <v>83</v>
      </c>
      <c r="G1214">
        <v>2</v>
      </c>
      <c r="H1214">
        <v>707.68700000000001</v>
      </c>
      <c r="I1214">
        <v>704.60400000000004</v>
      </c>
      <c r="J1214">
        <v>701.69500000000005</v>
      </c>
      <c r="K1214">
        <v>699.79499999999996</v>
      </c>
      <c r="L1214">
        <v>695.23900000000003</v>
      </c>
      <c r="M1214" s="258" t="s">
        <v>1348</v>
      </c>
      <c r="N1214" s="258" t="s">
        <v>1349</v>
      </c>
      <c r="O1214" s="5" t="s">
        <v>2695</v>
      </c>
    </row>
    <row r="1215" spans="1:15">
      <c r="A1215">
        <v>77</v>
      </c>
      <c r="B1215">
        <v>803</v>
      </c>
      <c r="C1215" t="s">
        <v>129</v>
      </c>
      <c r="D1215" t="s">
        <v>501</v>
      </c>
      <c r="E1215" s="257" t="s">
        <v>820</v>
      </c>
      <c r="F1215" t="s">
        <v>83</v>
      </c>
      <c r="G1215">
        <v>2</v>
      </c>
      <c r="H1215">
        <v>705.32100000000003</v>
      </c>
      <c r="I1215">
        <v>702.02200000000005</v>
      </c>
      <c r="J1215">
        <v>700.30100000000004</v>
      </c>
      <c r="K1215">
        <v>698.50699999999995</v>
      </c>
      <c r="L1215">
        <v>693.48900000000003</v>
      </c>
      <c r="M1215" s="258" t="s">
        <v>1348</v>
      </c>
      <c r="N1215" s="258" t="s">
        <v>1349</v>
      </c>
      <c r="O1215" s="5" t="s">
        <v>2696</v>
      </c>
    </row>
    <row r="1216" spans="1:15">
      <c r="A1216">
        <v>77</v>
      </c>
      <c r="B1216">
        <v>804</v>
      </c>
      <c r="C1216" t="s">
        <v>129</v>
      </c>
      <c r="D1216" t="s">
        <v>501</v>
      </c>
      <c r="E1216" s="257" t="s">
        <v>823</v>
      </c>
      <c r="F1216" t="s">
        <v>83</v>
      </c>
      <c r="G1216">
        <v>2</v>
      </c>
      <c r="H1216">
        <v>704.38199999999995</v>
      </c>
      <c r="I1216">
        <v>702.20699999999999</v>
      </c>
      <c r="J1216">
        <v>699.7</v>
      </c>
      <c r="K1216">
        <v>697.52</v>
      </c>
      <c r="L1216">
        <v>693.10799999999995</v>
      </c>
      <c r="M1216" s="258" t="s">
        <v>1348</v>
      </c>
      <c r="N1216" s="258" t="s">
        <v>1349</v>
      </c>
      <c r="O1216" s="5" t="s">
        <v>2697</v>
      </c>
    </row>
    <row r="1217" spans="1:15">
      <c r="A1217">
        <v>77</v>
      </c>
      <c r="B1217">
        <v>806</v>
      </c>
      <c r="C1217" t="s">
        <v>129</v>
      </c>
      <c r="D1217" t="s">
        <v>501</v>
      </c>
      <c r="E1217" s="257" t="s">
        <v>18546</v>
      </c>
      <c r="F1217" t="s">
        <v>83</v>
      </c>
      <c r="G1217">
        <v>2</v>
      </c>
      <c r="H1217">
        <v>704.14400000000001</v>
      </c>
      <c r="I1217">
        <v>702.10699999999997</v>
      </c>
      <c r="J1217">
        <v>699.6</v>
      </c>
      <c r="K1217">
        <v>697.38499999999999</v>
      </c>
      <c r="L1217">
        <v>692.97299999999996</v>
      </c>
      <c r="M1217" s="258" t="s">
        <v>1348</v>
      </c>
      <c r="N1217" s="258" t="s">
        <v>1349</v>
      </c>
      <c r="O1217" s="5" t="s">
        <v>2698</v>
      </c>
    </row>
    <row r="1218" spans="1:15">
      <c r="A1218">
        <v>76</v>
      </c>
      <c r="B1218">
        <v>805</v>
      </c>
      <c r="C1218" t="s">
        <v>129</v>
      </c>
      <c r="D1218" t="s">
        <v>501</v>
      </c>
      <c r="E1218" s="257" t="s">
        <v>824</v>
      </c>
      <c r="F1218" t="s">
        <v>83</v>
      </c>
      <c r="G1218">
        <v>2</v>
      </c>
      <c r="H1218">
        <v>711.32399999999996</v>
      </c>
      <c r="I1218">
        <v>709.31200000000001</v>
      </c>
      <c r="J1218">
        <v>706.471</v>
      </c>
      <c r="K1218">
        <v>704.428</v>
      </c>
      <c r="L1218">
        <v>700.03800000000001</v>
      </c>
      <c r="M1218" s="258" t="s">
        <v>1348</v>
      </c>
      <c r="N1218" s="258" t="s">
        <v>1349</v>
      </c>
      <c r="O1218" s="5" t="s">
        <v>2699</v>
      </c>
    </row>
    <row r="1219" spans="1:15">
      <c r="A1219">
        <v>77</v>
      </c>
      <c r="B1219">
        <v>809</v>
      </c>
      <c r="C1219" t="s">
        <v>129</v>
      </c>
      <c r="D1219" t="s">
        <v>501</v>
      </c>
      <c r="E1219" s="257" t="s">
        <v>1436</v>
      </c>
      <c r="F1219" t="s">
        <v>83</v>
      </c>
      <c r="G1219">
        <v>2</v>
      </c>
      <c r="H1219">
        <v>691.20399999999995</v>
      </c>
      <c r="I1219">
        <v>688.07500000000005</v>
      </c>
      <c r="J1219">
        <v>687.02200000000005</v>
      </c>
      <c r="K1219">
        <v>680.71799999999996</v>
      </c>
      <c r="L1219">
        <v>672.24400000000003</v>
      </c>
      <c r="M1219" s="258" t="s">
        <v>1348</v>
      </c>
      <c r="N1219" s="258" t="s">
        <v>1349</v>
      </c>
      <c r="O1219" s="5" t="s">
        <v>2700</v>
      </c>
    </row>
    <row r="1220" spans="1:15">
      <c r="A1220">
        <v>77</v>
      </c>
      <c r="B1220">
        <v>813</v>
      </c>
      <c r="C1220" t="s">
        <v>129</v>
      </c>
      <c r="D1220" t="s">
        <v>501</v>
      </c>
      <c r="E1220" s="257" t="s">
        <v>1437</v>
      </c>
      <c r="F1220" t="s">
        <v>83</v>
      </c>
      <c r="G1220">
        <v>2</v>
      </c>
      <c r="H1220">
        <v>688.41800000000001</v>
      </c>
      <c r="I1220">
        <v>685.73099999999999</v>
      </c>
      <c r="J1220">
        <v>683.59100000000001</v>
      </c>
      <c r="K1220">
        <v>677.90499999999997</v>
      </c>
      <c r="L1220">
        <v>672.91899999999998</v>
      </c>
      <c r="M1220" s="258" t="s">
        <v>1348</v>
      </c>
      <c r="N1220" s="258" t="s">
        <v>1349</v>
      </c>
      <c r="O1220" s="5" t="s">
        <v>2701</v>
      </c>
    </row>
    <row r="1221" spans="1:15">
      <c r="A1221">
        <v>77</v>
      </c>
      <c r="B1221">
        <v>814</v>
      </c>
      <c r="C1221" t="s">
        <v>129</v>
      </c>
      <c r="D1221" t="s">
        <v>501</v>
      </c>
      <c r="E1221" s="257" t="s">
        <v>1438</v>
      </c>
      <c r="F1221" t="s">
        <v>83</v>
      </c>
      <c r="G1221">
        <v>2</v>
      </c>
      <c r="H1221">
        <v>685.07899999999995</v>
      </c>
      <c r="I1221">
        <v>682.98500000000001</v>
      </c>
      <c r="J1221">
        <v>680.01599999999996</v>
      </c>
      <c r="K1221">
        <v>676.70899999999995</v>
      </c>
      <c r="L1221">
        <v>675.14700000000005</v>
      </c>
      <c r="M1221" s="258" t="s">
        <v>1348</v>
      </c>
      <c r="N1221" s="258" t="s">
        <v>1349</v>
      </c>
      <c r="O1221" s="5" t="s">
        <v>2702</v>
      </c>
    </row>
    <row r="1222" spans="1:15">
      <c r="A1222">
        <v>76</v>
      </c>
      <c r="B1222">
        <v>808</v>
      </c>
      <c r="C1222" t="s">
        <v>129</v>
      </c>
      <c r="D1222" t="s">
        <v>501</v>
      </c>
      <c r="E1222" s="257" t="s">
        <v>1439</v>
      </c>
      <c r="F1222" t="s">
        <v>83</v>
      </c>
      <c r="G1222">
        <v>2</v>
      </c>
      <c r="H1222">
        <v>688.87900000000002</v>
      </c>
      <c r="I1222">
        <v>687.27599999999995</v>
      </c>
      <c r="J1222">
        <v>684.06</v>
      </c>
      <c r="K1222">
        <v>681.35599999999999</v>
      </c>
      <c r="L1222">
        <v>677.70299999999997</v>
      </c>
      <c r="M1222" s="258" t="s">
        <v>1348</v>
      </c>
      <c r="N1222" s="258" t="s">
        <v>1349</v>
      </c>
      <c r="O1222" s="5" t="s">
        <v>2703</v>
      </c>
    </row>
    <row r="1223" spans="1:15">
      <c r="A1223">
        <v>77</v>
      </c>
      <c r="B1223">
        <v>815</v>
      </c>
      <c r="C1223" t="s">
        <v>129</v>
      </c>
      <c r="D1223" t="s">
        <v>501</v>
      </c>
      <c r="E1223" s="257" t="s">
        <v>18548</v>
      </c>
      <c r="F1223" t="s">
        <v>83</v>
      </c>
      <c r="G1223">
        <v>2</v>
      </c>
      <c r="H1223">
        <v>679.14099999999996</v>
      </c>
      <c r="I1223">
        <v>677.404</v>
      </c>
      <c r="J1223">
        <v>674.87300000000005</v>
      </c>
      <c r="K1223">
        <v>672.38300000000004</v>
      </c>
      <c r="L1223">
        <v>668.97199999999998</v>
      </c>
      <c r="M1223" s="258" t="s">
        <v>1348</v>
      </c>
      <c r="N1223" s="258" t="s">
        <v>1349</v>
      </c>
      <c r="O1223" s="5" t="s">
        <v>2704</v>
      </c>
    </row>
    <row r="1224" spans="1:15">
      <c r="A1224">
        <v>78</v>
      </c>
      <c r="B1224">
        <v>817</v>
      </c>
      <c r="C1224" t="s">
        <v>129</v>
      </c>
      <c r="D1224" t="s">
        <v>501</v>
      </c>
      <c r="E1224" s="257" t="s">
        <v>826</v>
      </c>
      <c r="F1224" t="s">
        <v>84</v>
      </c>
      <c r="G1224">
        <v>2</v>
      </c>
      <c r="H1224">
        <v>690.53300000000002</v>
      </c>
      <c r="I1224">
        <v>688.73500000000001</v>
      </c>
      <c r="J1224">
        <v>686.30499999999995</v>
      </c>
      <c r="K1224">
        <v>684.67200000000003</v>
      </c>
      <c r="L1224">
        <v>681.09100000000001</v>
      </c>
      <c r="M1224" s="258" t="s">
        <v>1348</v>
      </c>
      <c r="N1224" s="258" t="s">
        <v>1349</v>
      </c>
      <c r="O1224" s="5" t="s">
        <v>2705</v>
      </c>
    </row>
    <row r="1225" spans="1:15">
      <c r="A1225">
        <v>113</v>
      </c>
      <c r="B1225">
        <v>831</v>
      </c>
      <c r="C1225" t="s">
        <v>129</v>
      </c>
      <c r="D1225" t="s">
        <v>403</v>
      </c>
      <c r="E1225" s="257" t="s">
        <v>365</v>
      </c>
      <c r="F1225" t="s">
        <v>83</v>
      </c>
      <c r="G1225">
        <v>2</v>
      </c>
      <c r="H1225">
        <v>890.76700000000005</v>
      </c>
      <c r="I1225">
        <v>887.38</v>
      </c>
      <c r="J1225">
        <v>884.78599999999994</v>
      </c>
      <c r="K1225">
        <v>880.64400000000001</v>
      </c>
      <c r="L1225">
        <v>874.99300000000005</v>
      </c>
      <c r="M1225" s="258" t="s">
        <v>1350</v>
      </c>
      <c r="N1225" s="258" t="s">
        <v>1351</v>
      </c>
      <c r="O1225" s="5" t="s">
        <v>2706</v>
      </c>
    </row>
    <row r="1226" spans="1:15">
      <c r="A1226">
        <v>113</v>
      </c>
      <c r="B1226">
        <v>832</v>
      </c>
      <c r="C1226" t="s">
        <v>129</v>
      </c>
      <c r="D1226" t="s">
        <v>403</v>
      </c>
      <c r="E1226" s="257" t="s">
        <v>146</v>
      </c>
      <c r="F1226" t="s">
        <v>83</v>
      </c>
      <c r="G1226">
        <v>2</v>
      </c>
      <c r="H1226">
        <v>890.17600000000004</v>
      </c>
      <c r="I1226">
        <v>886.79499999999996</v>
      </c>
      <c r="J1226">
        <v>883.93600000000004</v>
      </c>
      <c r="K1226">
        <v>880.75400000000002</v>
      </c>
      <c r="L1226">
        <v>875.25099999999998</v>
      </c>
      <c r="M1226" s="258" t="s">
        <v>1350</v>
      </c>
      <c r="N1226" s="258" t="s">
        <v>1351</v>
      </c>
      <c r="O1226" s="5" t="s">
        <v>2707</v>
      </c>
    </row>
    <row r="1227" spans="1:15">
      <c r="A1227">
        <v>113</v>
      </c>
      <c r="B1227">
        <v>848</v>
      </c>
      <c r="C1227" t="s">
        <v>129</v>
      </c>
      <c r="D1227" t="s">
        <v>403</v>
      </c>
      <c r="E1227" s="257" t="s">
        <v>18551</v>
      </c>
      <c r="F1227" t="s">
        <v>83</v>
      </c>
      <c r="G1227">
        <v>2</v>
      </c>
      <c r="H1227">
        <v>888.30600000000004</v>
      </c>
      <c r="I1227">
        <v>885.19</v>
      </c>
      <c r="J1227">
        <v>882.64800000000002</v>
      </c>
      <c r="K1227">
        <v>879.08699999999999</v>
      </c>
      <c r="L1227">
        <v>873.56500000000005</v>
      </c>
      <c r="M1227" s="258" t="s">
        <v>1350</v>
      </c>
      <c r="N1227" s="258" t="s">
        <v>1351</v>
      </c>
      <c r="O1227" s="5" t="s">
        <v>2708</v>
      </c>
    </row>
    <row r="1228" spans="1:15">
      <c r="A1228">
        <v>113</v>
      </c>
      <c r="B1228">
        <v>826</v>
      </c>
      <c r="C1228" t="s">
        <v>129</v>
      </c>
      <c r="D1228" t="s">
        <v>403</v>
      </c>
      <c r="E1228" s="257" t="s">
        <v>640</v>
      </c>
      <c r="F1228" t="s">
        <v>83</v>
      </c>
      <c r="G1228">
        <v>2</v>
      </c>
      <c r="H1228">
        <v>885.85199999999998</v>
      </c>
      <c r="I1228">
        <v>883.42499999999995</v>
      </c>
      <c r="J1228">
        <v>881.55899999999997</v>
      </c>
      <c r="K1228">
        <v>878.15499999999997</v>
      </c>
      <c r="L1228">
        <v>872.43799999999999</v>
      </c>
      <c r="M1228" s="258" t="s">
        <v>1350</v>
      </c>
      <c r="N1228" s="258" t="s">
        <v>1351</v>
      </c>
      <c r="O1228" s="5" t="s">
        <v>2709</v>
      </c>
    </row>
    <row r="1229" spans="1:15">
      <c r="A1229">
        <v>113</v>
      </c>
      <c r="B1229">
        <v>822</v>
      </c>
      <c r="C1229" t="s">
        <v>129</v>
      </c>
      <c r="D1229" t="s">
        <v>403</v>
      </c>
      <c r="E1229" s="257" t="s">
        <v>18549</v>
      </c>
      <c r="F1229" t="s">
        <v>83</v>
      </c>
      <c r="G1229">
        <v>2</v>
      </c>
      <c r="H1229">
        <v>883.75599999999997</v>
      </c>
      <c r="I1229">
        <v>881.19100000000003</v>
      </c>
      <c r="J1229">
        <v>877.86599999999999</v>
      </c>
      <c r="K1229">
        <v>874.13900000000001</v>
      </c>
      <c r="L1229">
        <v>868.50900000000001</v>
      </c>
      <c r="M1229" s="258" t="s">
        <v>1350</v>
      </c>
      <c r="N1229" s="258" t="s">
        <v>1351</v>
      </c>
      <c r="O1229" s="5" t="s">
        <v>2710</v>
      </c>
    </row>
    <row r="1230" spans="1:15">
      <c r="A1230">
        <v>113</v>
      </c>
      <c r="B1230">
        <v>838</v>
      </c>
      <c r="C1230" t="s">
        <v>129</v>
      </c>
      <c r="D1230" t="s">
        <v>403</v>
      </c>
      <c r="E1230" s="257" t="s">
        <v>384</v>
      </c>
      <c r="F1230" t="s">
        <v>83</v>
      </c>
      <c r="G1230">
        <v>2</v>
      </c>
      <c r="H1230">
        <v>884.08399999999995</v>
      </c>
      <c r="I1230">
        <v>881.19100000000003</v>
      </c>
      <c r="J1230">
        <v>877.86599999999999</v>
      </c>
      <c r="K1230">
        <v>874.57600000000002</v>
      </c>
      <c r="L1230">
        <v>868.65700000000004</v>
      </c>
      <c r="M1230" s="258" t="s">
        <v>1350</v>
      </c>
      <c r="N1230" s="258" t="s">
        <v>1351</v>
      </c>
      <c r="O1230" s="5" t="s">
        <v>2711</v>
      </c>
    </row>
    <row r="1231" spans="1:15">
      <c r="A1231">
        <v>113</v>
      </c>
      <c r="B1231">
        <v>823</v>
      </c>
      <c r="C1231" t="s">
        <v>129</v>
      </c>
      <c r="D1231" t="s">
        <v>403</v>
      </c>
      <c r="E1231" s="257" t="s">
        <v>688</v>
      </c>
      <c r="F1231" t="s">
        <v>83</v>
      </c>
      <c r="G1231">
        <v>2</v>
      </c>
      <c r="H1231">
        <v>882.5</v>
      </c>
      <c r="I1231">
        <v>880.49699999999996</v>
      </c>
      <c r="J1231">
        <v>877.61300000000006</v>
      </c>
      <c r="K1231">
        <v>874.13900000000001</v>
      </c>
      <c r="L1231">
        <v>868.32100000000003</v>
      </c>
      <c r="M1231" s="258" t="s">
        <v>1350</v>
      </c>
      <c r="N1231" s="258" t="s">
        <v>1351</v>
      </c>
      <c r="O1231" s="5" t="s">
        <v>2712</v>
      </c>
    </row>
    <row r="1232" spans="1:15">
      <c r="A1232">
        <v>113</v>
      </c>
      <c r="B1232">
        <v>836</v>
      </c>
      <c r="C1232" t="s">
        <v>129</v>
      </c>
      <c r="D1232" t="s">
        <v>403</v>
      </c>
      <c r="E1232" s="257" t="s">
        <v>493</v>
      </c>
      <c r="F1232" t="s">
        <v>83</v>
      </c>
      <c r="G1232">
        <v>2</v>
      </c>
      <c r="H1232">
        <v>882.14700000000005</v>
      </c>
      <c r="I1232">
        <v>880.49699999999996</v>
      </c>
      <c r="J1232">
        <v>877.61300000000006</v>
      </c>
      <c r="K1232">
        <v>874.13900000000001</v>
      </c>
      <c r="L1232">
        <v>868.50900000000001</v>
      </c>
      <c r="M1232" s="258" t="s">
        <v>1350</v>
      </c>
      <c r="N1232" s="258" t="s">
        <v>1351</v>
      </c>
      <c r="O1232" s="5" t="s">
        <v>2713</v>
      </c>
    </row>
    <row r="1233" spans="1:15">
      <c r="A1233">
        <v>113</v>
      </c>
      <c r="B1233">
        <v>839</v>
      </c>
      <c r="C1233" t="s">
        <v>129</v>
      </c>
      <c r="D1233" t="s">
        <v>403</v>
      </c>
      <c r="E1233" s="257" t="s">
        <v>854</v>
      </c>
      <c r="F1233" t="s">
        <v>83</v>
      </c>
      <c r="G1233">
        <v>2</v>
      </c>
      <c r="H1233">
        <v>881.96699999999998</v>
      </c>
      <c r="I1233">
        <v>879.37699999999995</v>
      </c>
      <c r="J1233">
        <v>876.899</v>
      </c>
      <c r="K1233">
        <v>873.197</v>
      </c>
      <c r="L1233">
        <v>867.53099999999995</v>
      </c>
      <c r="M1233" s="258" t="s">
        <v>1350</v>
      </c>
      <c r="N1233" s="258" t="s">
        <v>1351</v>
      </c>
      <c r="O1233" s="5" t="s">
        <v>2714</v>
      </c>
    </row>
    <row r="1234" spans="1:15">
      <c r="A1234">
        <v>113</v>
      </c>
      <c r="B1234">
        <v>825</v>
      </c>
      <c r="C1234" t="s">
        <v>129</v>
      </c>
      <c r="D1234" t="s">
        <v>403</v>
      </c>
      <c r="E1234" s="257" t="s">
        <v>851</v>
      </c>
      <c r="F1234" t="s">
        <v>83</v>
      </c>
      <c r="G1234">
        <v>2</v>
      </c>
      <c r="H1234">
        <v>882.8</v>
      </c>
      <c r="I1234">
        <v>879.93299999999999</v>
      </c>
      <c r="J1234">
        <v>876.57100000000003</v>
      </c>
      <c r="K1234">
        <v>872.00099999999998</v>
      </c>
      <c r="L1234">
        <v>865.27099999999996</v>
      </c>
      <c r="M1234" s="258" t="s">
        <v>1350</v>
      </c>
      <c r="N1234" s="258" t="s">
        <v>1351</v>
      </c>
      <c r="O1234" s="5" t="s">
        <v>2715</v>
      </c>
    </row>
    <row r="1235" spans="1:15">
      <c r="A1235">
        <v>113</v>
      </c>
      <c r="B1235">
        <v>844</v>
      </c>
      <c r="C1235" t="s">
        <v>129</v>
      </c>
      <c r="D1235" t="s">
        <v>403</v>
      </c>
      <c r="E1235" s="257" t="s">
        <v>856</v>
      </c>
      <c r="F1235" t="s">
        <v>83</v>
      </c>
      <c r="G1235">
        <v>2</v>
      </c>
      <c r="H1235">
        <v>878.15499999999997</v>
      </c>
      <c r="I1235">
        <v>874.99300000000005</v>
      </c>
      <c r="J1235">
        <v>871.048</v>
      </c>
      <c r="K1235">
        <v>867.53099999999995</v>
      </c>
      <c r="L1235">
        <v>862.47400000000005</v>
      </c>
      <c r="M1235" s="258" t="s">
        <v>1350</v>
      </c>
      <c r="N1235" s="258" t="s">
        <v>1351</v>
      </c>
      <c r="O1235" s="5" t="s">
        <v>2716</v>
      </c>
    </row>
    <row r="1236" spans="1:15">
      <c r="A1236">
        <v>115</v>
      </c>
      <c r="B1236">
        <v>850</v>
      </c>
      <c r="C1236" t="s">
        <v>129</v>
      </c>
      <c r="D1236" t="s">
        <v>403</v>
      </c>
      <c r="E1236" s="257" t="s">
        <v>18552</v>
      </c>
      <c r="F1236" t="s">
        <v>83</v>
      </c>
      <c r="G1236">
        <v>2</v>
      </c>
      <c r="H1236">
        <v>866.68399999999997</v>
      </c>
      <c r="I1236">
        <v>863.66899999999998</v>
      </c>
      <c r="J1236">
        <v>860.28800000000001</v>
      </c>
      <c r="K1236">
        <v>856.69</v>
      </c>
      <c r="L1236">
        <v>851.61800000000005</v>
      </c>
      <c r="M1236" s="258" t="s">
        <v>1350</v>
      </c>
      <c r="N1236" s="258" t="s">
        <v>1351</v>
      </c>
      <c r="O1236" s="5" t="s">
        <v>2717</v>
      </c>
    </row>
    <row r="1237" spans="1:15">
      <c r="A1237">
        <v>113</v>
      </c>
      <c r="B1237">
        <v>835</v>
      </c>
      <c r="C1237" t="s">
        <v>129</v>
      </c>
      <c r="D1237" t="s">
        <v>403</v>
      </c>
      <c r="E1237" s="257" t="s">
        <v>347</v>
      </c>
      <c r="F1237" t="s">
        <v>83</v>
      </c>
      <c r="G1237">
        <v>2</v>
      </c>
      <c r="H1237">
        <v>873.53300000000002</v>
      </c>
      <c r="I1237">
        <v>869.12599999999998</v>
      </c>
      <c r="J1237">
        <v>865.27099999999996</v>
      </c>
      <c r="K1237">
        <v>861.399</v>
      </c>
      <c r="L1237">
        <v>856.226</v>
      </c>
      <c r="M1237" s="258" t="s">
        <v>1350</v>
      </c>
      <c r="N1237" s="258" t="s">
        <v>1351</v>
      </c>
      <c r="O1237" s="5" t="s">
        <v>2718</v>
      </c>
    </row>
    <row r="1238" spans="1:15">
      <c r="A1238">
        <v>116</v>
      </c>
      <c r="B1238">
        <v>852</v>
      </c>
      <c r="C1238" t="s">
        <v>129</v>
      </c>
      <c r="D1238" t="s">
        <v>403</v>
      </c>
      <c r="E1238" s="257" t="s">
        <v>857</v>
      </c>
      <c r="F1238" t="s">
        <v>84</v>
      </c>
      <c r="G1238">
        <v>2</v>
      </c>
      <c r="H1238">
        <v>891.06799999999998</v>
      </c>
      <c r="I1238">
        <v>889.14499999999998</v>
      </c>
      <c r="J1238">
        <v>887.31299999999999</v>
      </c>
      <c r="K1238">
        <v>884.76300000000003</v>
      </c>
      <c r="L1238">
        <v>880.53599999999994</v>
      </c>
      <c r="M1238" s="258" t="s">
        <v>1350</v>
      </c>
      <c r="N1238" s="258" t="s">
        <v>1351</v>
      </c>
      <c r="O1238" s="5" t="s">
        <v>2719</v>
      </c>
    </row>
    <row r="1239" spans="1:15">
      <c r="A1239">
        <v>116</v>
      </c>
      <c r="B1239">
        <v>855</v>
      </c>
      <c r="C1239" t="s">
        <v>129</v>
      </c>
      <c r="D1239" t="s">
        <v>403</v>
      </c>
      <c r="E1239" s="257" t="s">
        <v>75</v>
      </c>
      <c r="F1239" t="s">
        <v>84</v>
      </c>
      <c r="G1239">
        <v>2</v>
      </c>
      <c r="H1239">
        <v>884.22199999999998</v>
      </c>
      <c r="I1239">
        <v>883.12800000000004</v>
      </c>
      <c r="J1239">
        <v>881.97699999999998</v>
      </c>
      <c r="K1239">
        <v>880.07500000000005</v>
      </c>
      <c r="L1239">
        <v>872.65800000000002</v>
      </c>
      <c r="M1239" s="258" t="s">
        <v>1350</v>
      </c>
      <c r="N1239" s="258" t="s">
        <v>1351</v>
      </c>
      <c r="O1239" s="5" t="s">
        <v>2720</v>
      </c>
    </row>
    <row r="1240" spans="1:15">
      <c r="A1240">
        <v>117</v>
      </c>
      <c r="B1240">
        <v>874</v>
      </c>
      <c r="C1240" t="s">
        <v>129</v>
      </c>
      <c r="D1240" t="s">
        <v>403</v>
      </c>
      <c r="E1240" s="257" t="s">
        <v>18554</v>
      </c>
      <c r="F1240" t="s">
        <v>84</v>
      </c>
      <c r="G1240">
        <v>2</v>
      </c>
      <c r="H1240">
        <v>878.39099999999996</v>
      </c>
      <c r="I1240">
        <v>875.548</v>
      </c>
      <c r="J1240">
        <v>873.22400000000005</v>
      </c>
      <c r="K1240">
        <v>870.08799999999997</v>
      </c>
      <c r="L1240">
        <v>865.07600000000002</v>
      </c>
      <c r="M1240" s="258" t="s">
        <v>1350</v>
      </c>
      <c r="N1240" s="258" t="s">
        <v>1351</v>
      </c>
      <c r="O1240" s="5" t="s">
        <v>2721</v>
      </c>
    </row>
    <row r="1241" spans="1:15">
      <c r="A1241">
        <v>116</v>
      </c>
      <c r="B1241">
        <v>854</v>
      </c>
      <c r="C1241" t="s">
        <v>129</v>
      </c>
      <c r="D1241" t="s">
        <v>403</v>
      </c>
      <c r="E1241" s="257" t="s">
        <v>511</v>
      </c>
      <c r="F1241" t="s">
        <v>84</v>
      </c>
      <c r="G1241">
        <v>2</v>
      </c>
      <c r="H1241">
        <v>884.077</v>
      </c>
      <c r="I1241">
        <v>881.97699999999998</v>
      </c>
      <c r="J1241">
        <v>880.53599999999994</v>
      </c>
      <c r="K1241">
        <v>877.84400000000005</v>
      </c>
      <c r="L1241">
        <v>873.29300000000001</v>
      </c>
      <c r="M1241" s="258" t="s">
        <v>1350</v>
      </c>
      <c r="N1241" s="258" t="s">
        <v>1351</v>
      </c>
      <c r="O1241" s="5" t="s">
        <v>2722</v>
      </c>
    </row>
    <row r="1242" spans="1:15">
      <c r="A1242">
        <v>116</v>
      </c>
      <c r="B1242">
        <v>860</v>
      </c>
      <c r="C1242" t="s">
        <v>129</v>
      </c>
      <c r="D1242" t="s">
        <v>403</v>
      </c>
      <c r="E1242" s="257" t="s">
        <v>725</v>
      </c>
      <c r="F1242" t="s">
        <v>84</v>
      </c>
      <c r="G1242">
        <v>2</v>
      </c>
      <c r="H1242">
        <v>886.04899999999998</v>
      </c>
      <c r="I1242">
        <v>883.27300000000002</v>
      </c>
      <c r="J1242">
        <v>880.53599999999994</v>
      </c>
      <c r="K1242">
        <v>876.23699999999997</v>
      </c>
      <c r="L1242">
        <v>870.31899999999996</v>
      </c>
      <c r="M1242" s="258" t="s">
        <v>1350</v>
      </c>
      <c r="N1242" s="258" t="s">
        <v>1351</v>
      </c>
      <c r="O1242" s="5" t="s">
        <v>2723</v>
      </c>
    </row>
    <row r="1243" spans="1:15">
      <c r="A1243">
        <v>116</v>
      </c>
      <c r="B1243">
        <v>861</v>
      </c>
      <c r="C1243" t="s">
        <v>129</v>
      </c>
      <c r="D1243" t="s">
        <v>403</v>
      </c>
      <c r="E1243" s="257" t="s">
        <v>675</v>
      </c>
      <c r="F1243" t="s">
        <v>84</v>
      </c>
      <c r="G1243">
        <v>2</v>
      </c>
      <c r="H1243">
        <v>885.077</v>
      </c>
      <c r="I1243">
        <v>882.55200000000002</v>
      </c>
      <c r="J1243">
        <v>879.61800000000005</v>
      </c>
      <c r="K1243">
        <v>875.27499999999998</v>
      </c>
      <c r="L1243">
        <v>869.36800000000005</v>
      </c>
      <c r="M1243" s="258" t="s">
        <v>1350</v>
      </c>
      <c r="N1243" s="258" t="s">
        <v>1351</v>
      </c>
      <c r="O1243" s="5" t="s">
        <v>2724</v>
      </c>
    </row>
    <row r="1244" spans="1:15">
      <c r="A1244">
        <v>116</v>
      </c>
      <c r="B1244">
        <v>864</v>
      </c>
      <c r="C1244" t="s">
        <v>129</v>
      </c>
      <c r="D1244" t="s">
        <v>403</v>
      </c>
      <c r="E1244" s="257" t="s">
        <v>195</v>
      </c>
      <c r="F1244" t="s">
        <v>84</v>
      </c>
      <c r="G1244">
        <v>2</v>
      </c>
      <c r="H1244">
        <v>882.98299999999995</v>
      </c>
      <c r="I1244">
        <v>880.28399999999999</v>
      </c>
      <c r="J1244">
        <v>877.64499999999998</v>
      </c>
      <c r="K1244">
        <v>874.06500000000005</v>
      </c>
      <c r="L1244">
        <v>869.36800000000005</v>
      </c>
      <c r="M1244" s="258" t="s">
        <v>1350</v>
      </c>
      <c r="N1244" s="258" t="s">
        <v>1351</v>
      </c>
      <c r="O1244" s="5" t="s">
        <v>2725</v>
      </c>
    </row>
    <row r="1245" spans="1:15">
      <c r="A1245">
        <v>116</v>
      </c>
      <c r="B1245">
        <v>866</v>
      </c>
      <c r="C1245" t="s">
        <v>129</v>
      </c>
      <c r="D1245" t="s">
        <v>403</v>
      </c>
      <c r="E1245" s="257" t="s">
        <v>860</v>
      </c>
      <c r="F1245" t="s">
        <v>84</v>
      </c>
      <c r="G1245">
        <v>2</v>
      </c>
      <c r="H1245">
        <v>882.94899999999996</v>
      </c>
      <c r="I1245">
        <v>880.07500000000005</v>
      </c>
      <c r="J1245">
        <v>877.15499999999997</v>
      </c>
      <c r="K1245">
        <v>873.43799999999999</v>
      </c>
      <c r="L1245">
        <v>869.22299999999996</v>
      </c>
      <c r="M1245" s="258" t="s">
        <v>1350</v>
      </c>
      <c r="N1245" s="258" t="s">
        <v>1351</v>
      </c>
      <c r="O1245" s="5" t="s">
        <v>2726</v>
      </c>
    </row>
    <row r="1246" spans="1:15">
      <c r="A1246">
        <v>116</v>
      </c>
      <c r="B1246">
        <v>867</v>
      </c>
      <c r="C1246" t="s">
        <v>129</v>
      </c>
      <c r="D1246" t="s">
        <v>403</v>
      </c>
      <c r="E1246" s="257" t="s">
        <v>109</v>
      </c>
      <c r="F1246" t="s">
        <v>84</v>
      </c>
      <c r="G1246">
        <v>2</v>
      </c>
      <c r="H1246">
        <v>882.55200000000002</v>
      </c>
      <c r="I1246">
        <v>880.07500000000005</v>
      </c>
      <c r="J1246">
        <v>876.90300000000002</v>
      </c>
      <c r="K1246">
        <v>873.29300000000001</v>
      </c>
      <c r="L1246">
        <v>868.82600000000002</v>
      </c>
      <c r="M1246" s="258" t="s">
        <v>1350</v>
      </c>
      <c r="N1246" s="258" t="s">
        <v>1351</v>
      </c>
      <c r="O1246" s="5" t="s">
        <v>2727</v>
      </c>
    </row>
    <row r="1247" spans="1:15">
      <c r="A1247">
        <v>116</v>
      </c>
      <c r="B1247">
        <v>871</v>
      </c>
      <c r="C1247" t="s">
        <v>129</v>
      </c>
      <c r="D1247" t="s">
        <v>403</v>
      </c>
      <c r="E1247" s="257" t="s">
        <v>793</v>
      </c>
      <c r="F1247" t="s">
        <v>84</v>
      </c>
      <c r="G1247">
        <v>2</v>
      </c>
      <c r="H1247">
        <v>880.96600000000001</v>
      </c>
      <c r="I1247">
        <v>877.98900000000003</v>
      </c>
      <c r="J1247">
        <v>875.09699999999998</v>
      </c>
      <c r="K1247">
        <v>871.62800000000004</v>
      </c>
      <c r="L1247">
        <v>867.44</v>
      </c>
      <c r="M1247" s="258" t="s">
        <v>1350</v>
      </c>
      <c r="N1247" s="258" t="s">
        <v>1351</v>
      </c>
      <c r="O1247" s="5" t="s">
        <v>2728</v>
      </c>
    </row>
    <row r="1248" spans="1:15">
      <c r="A1248">
        <v>109</v>
      </c>
      <c r="B1248">
        <v>896</v>
      </c>
      <c r="C1248" t="s">
        <v>129</v>
      </c>
      <c r="D1248" t="s">
        <v>337</v>
      </c>
      <c r="E1248" s="257" t="s">
        <v>18543</v>
      </c>
      <c r="F1248" t="s">
        <v>83</v>
      </c>
      <c r="G1248">
        <v>2</v>
      </c>
      <c r="H1248">
        <v>895.19100000000003</v>
      </c>
      <c r="I1248">
        <v>891.29700000000003</v>
      </c>
      <c r="J1248">
        <v>888</v>
      </c>
      <c r="K1248">
        <v>883.64599999999996</v>
      </c>
      <c r="L1248">
        <v>876.91499999999996</v>
      </c>
      <c r="M1248" s="258" t="s">
        <v>1350</v>
      </c>
      <c r="N1248" s="258" t="s">
        <v>1351</v>
      </c>
      <c r="O1248" s="5" t="s">
        <v>2729</v>
      </c>
    </row>
    <row r="1249" spans="1:15">
      <c r="A1249">
        <v>109</v>
      </c>
      <c r="B1249">
        <v>909</v>
      </c>
      <c r="C1249" t="s">
        <v>129</v>
      </c>
      <c r="D1249" t="s">
        <v>337</v>
      </c>
      <c r="E1249" s="257" t="s">
        <v>18544</v>
      </c>
      <c r="F1249" t="s">
        <v>84</v>
      </c>
      <c r="G1249">
        <v>2</v>
      </c>
      <c r="H1249">
        <v>892.30200000000002</v>
      </c>
      <c r="I1249">
        <v>889.41399999999999</v>
      </c>
      <c r="J1249">
        <v>886.178</v>
      </c>
      <c r="K1249">
        <v>881.94899999999996</v>
      </c>
      <c r="L1249">
        <v>874.86500000000001</v>
      </c>
      <c r="M1249" s="258" t="s">
        <v>1350</v>
      </c>
      <c r="N1249" s="258" t="s">
        <v>1351</v>
      </c>
      <c r="O1249" s="5" t="s">
        <v>2730</v>
      </c>
    </row>
    <row r="1250" spans="1:15">
      <c r="A1250">
        <v>96</v>
      </c>
      <c r="B1250">
        <v>940</v>
      </c>
      <c r="C1250" t="s">
        <v>129</v>
      </c>
      <c r="D1250" t="s">
        <v>862</v>
      </c>
      <c r="E1250" s="257" t="s">
        <v>76</v>
      </c>
      <c r="F1250" t="s">
        <v>84</v>
      </c>
      <c r="G1250">
        <v>2</v>
      </c>
      <c r="H1250">
        <v>623.68799999999999</v>
      </c>
      <c r="I1250">
        <v>622.80200000000002</v>
      </c>
      <c r="J1250">
        <v>620.923</v>
      </c>
      <c r="K1250">
        <v>618.84400000000005</v>
      </c>
      <c r="L1250">
        <v>616.79300000000001</v>
      </c>
      <c r="M1250" s="258" t="s">
        <v>1348</v>
      </c>
      <c r="N1250" s="258" t="s">
        <v>1349</v>
      </c>
      <c r="O1250" s="5" t="s">
        <v>2731</v>
      </c>
    </row>
    <row r="1251" spans="1:15">
      <c r="A1251">
        <v>95</v>
      </c>
      <c r="B1251">
        <v>941</v>
      </c>
      <c r="C1251" t="s">
        <v>129</v>
      </c>
      <c r="D1251" t="s">
        <v>862</v>
      </c>
      <c r="E1251" s="257" t="s">
        <v>121</v>
      </c>
      <c r="F1251" t="s">
        <v>84</v>
      </c>
      <c r="G1251">
        <v>2</v>
      </c>
      <c r="H1251">
        <v>681.33</v>
      </c>
      <c r="I1251">
        <v>680.26199999999994</v>
      </c>
      <c r="J1251">
        <v>678.90300000000002</v>
      </c>
      <c r="K1251">
        <v>676.29499999999996</v>
      </c>
      <c r="L1251">
        <v>673.86500000000001</v>
      </c>
      <c r="M1251" s="258" t="s">
        <v>1348</v>
      </c>
      <c r="N1251" s="258" t="s">
        <v>1349</v>
      </c>
      <c r="O1251" s="5" t="s">
        <v>2732</v>
      </c>
    </row>
    <row r="1252" spans="1:15">
      <c r="A1252">
        <v>95</v>
      </c>
      <c r="B1252">
        <v>943</v>
      </c>
      <c r="C1252" t="s">
        <v>129</v>
      </c>
      <c r="D1252" t="s">
        <v>862</v>
      </c>
      <c r="E1252" s="257" t="s">
        <v>872</v>
      </c>
      <c r="F1252" t="s">
        <v>84</v>
      </c>
      <c r="G1252">
        <v>2</v>
      </c>
      <c r="H1252">
        <v>680.505</v>
      </c>
      <c r="I1252">
        <v>679.41</v>
      </c>
      <c r="J1252">
        <v>677.97</v>
      </c>
      <c r="K1252">
        <v>675.51700000000005</v>
      </c>
      <c r="L1252">
        <v>673.07</v>
      </c>
      <c r="M1252" s="258" t="s">
        <v>1348</v>
      </c>
      <c r="N1252" s="258" t="s">
        <v>1349</v>
      </c>
      <c r="O1252" s="5" t="s">
        <v>2733</v>
      </c>
    </row>
    <row r="1253" spans="1:15">
      <c r="A1253">
        <v>95</v>
      </c>
      <c r="B1253">
        <v>955</v>
      </c>
      <c r="C1253" t="s">
        <v>129</v>
      </c>
      <c r="D1253" t="s">
        <v>862</v>
      </c>
      <c r="E1253" s="257" t="s">
        <v>18579</v>
      </c>
      <c r="F1253" t="s">
        <v>84</v>
      </c>
      <c r="G1253">
        <v>2</v>
      </c>
      <c r="H1253">
        <v>669.86500000000001</v>
      </c>
      <c r="I1253">
        <v>668.52300000000002</v>
      </c>
      <c r="J1253">
        <v>666.95799999999997</v>
      </c>
      <c r="K1253">
        <v>664.52200000000005</v>
      </c>
      <c r="L1253">
        <v>661.86800000000005</v>
      </c>
      <c r="M1253" s="258" t="s">
        <v>1348</v>
      </c>
      <c r="N1253" s="258" t="s">
        <v>1349</v>
      </c>
      <c r="O1253" s="5" t="s">
        <v>2734</v>
      </c>
    </row>
    <row r="1254" spans="1:15">
      <c r="A1254">
        <v>95</v>
      </c>
      <c r="B1254">
        <v>953</v>
      </c>
      <c r="C1254" t="s">
        <v>129</v>
      </c>
      <c r="D1254" t="s">
        <v>862</v>
      </c>
      <c r="E1254" s="257" t="s">
        <v>18577</v>
      </c>
      <c r="F1254" t="s">
        <v>84</v>
      </c>
      <c r="G1254">
        <v>2</v>
      </c>
      <c r="H1254">
        <v>661.32299999999998</v>
      </c>
      <c r="I1254">
        <v>660.322</v>
      </c>
      <c r="J1254">
        <v>658.58500000000004</v>
      </c>
      <c r="K1254">
        <v>656.21500000000003</v>
      </c>
      <c r="L1254">
        <v>653.54700000000003</v>
      </c>
      <c r="M1254" s="258" t="s">
        <v>1348</v>
      </c>
      <c r="N1254" s="258" t="s">
        <v>1349</v>
      </c>
      <c r="O1254" s="5" t="s">
        <v>2735</v>
      </c>
    </row>
    <row r="1255" spans="1:15">
      <c r="A1255">
        <v>90</v>
      </c>
      <c r="B1255">
        <v>964</v>
      </c>
      <c r="C1255" t="s">
        <v>129</v>
      </c>
      <c r="D1255" t="s">
        <v>827</v>
      </c>
      <c r="E1255" s="257" t="s">
        <v>69</v>
      </c>
      <c r="F1255" t="s">
        <v>83</v>
      </c>
      <c r="G1255">
        <v>2</v>
      </c>
      <c r="H1255">
        <v>855.92</v>
      </c>
      <c r="I1255">
        <v>852.11</v>
      </c>
      <c r="J1255">
        <v>846.05</v>
      </c>
      <c r="K1255">
        <v>840.43</v>
      </c>
      <c r="L1255">
        <v>830.37</v>
      </c>
      <c r="M1255" s="258" t="s">
        <v>1182</v>
      </c>
      <c r="N1255" s="258" t="s">
        <v>1182</v>
      </c>
      <c r="O1255" s="5" t="s">
        <v>2736</v>
      </c>
    </row>
    <row r="1256" spans="1:15">
      <c r="A1256">
        <v>89</v>
      </c>
      <c r="B1256">
        <v>965</v>
      </c>
      <c r="C1256" t="s">
        <v>129</v>
      </c>
      <c r="D1256" t="s">
        <v>827</v>
      </c>
      <c r="E1256" s="257" t="s">
        <v>383</v>
      </c>
      <c r="F1256" t="s">
        <v>83</v>
      </c>
      <c r="G1256">
        <v>2</v>
      </c>
      <c r="H1256">
        <v>876.61500000000001</v>
      </c>
      <c r="I1256">
        <v>870.94500000000005</v>
      </c>
      <c r="J1256">
        <v>861.70899999999995</v>
      </c>
      <c r="K1256">
        <v>855.62099999999998</v>
      </c>
      <c r="L1256">
        <v>845.55399999999997</v>
      </c>
      <c r="M1256" s="258" t="s">
        <v>1182</v>
      </c>
      <c r="N1256" s="258" t="s">
        <v>1182</v>
      </c>
      <c r="O1256" s="5" t="s">
        <v>2737</v>
      </c>
    </row>
    <row r="1257" spans="1:15">
      <c r="A1257">
        <v>89</v>
      </c>
      <c r="B1257">
        <v>967</v>
      </c>
      <c r="C1257" t="s">
        <v>129</v>
      </c>
      <c r="D1257" t="s">
        <v>827</v>
      </c>
      <c r="E1257" s="257" t="s">
        <v>829</v>
      </c>
      <c r="F1257" t="s">
        <v>83</v>
      </c>
      <c r="G1257">
        <v>2</v>
      </c>
      <c r="H1257">
        <v>870.94500000000005</v>
      </c>
      <c r="I1257">
        <v>865.68100000000004</v>
      </c>
      <c r="J1257">
        <v>856.52200000000005</v>
      </c>
      <c r="K1257">
        <v>850.75</v>
      </c>
      <c r="L1257">
        <v>840.26700000000005</v>
      </c>
      <c r="M1257" s="258" t="s">
        <v>1182</v>
      </c>
      <c r="N1257" s="258" t="s">
        <v>1182</v>
      </c>
      <c r="O1257" s="5" t="s">
        <v>2738</v>
      </c>
    </row>
    <row r="1258" spans="1:15">
      <c r="A1258">
        <v>89</v>
      </c>
      <c r="B1258">
        <v>973</v>
      </c>
      <c r="C1258" t="s">
        <v>129</v>
      </c>
      <c r="D1258" t="s">
        <v>827</v>
      </c>
      <c r="E1258" s="257" t="s">
        <v>830</v>
      </c>
      <c r="F1258" t="s">
        <v>83</v>
      </c>
      <c r="G1258">
        <v>2</v>
      </c>
      <c r="H1258">
        <v>862.41</v>
      </c>
      <c r="I1258">
        <v>856.52200000000005</v>
      </c>
      <c r="J1258">
        <v>848.19399999999996</v>
      </c>
      <c r="K1258">
        <v>841.36199999999997</v>
      </c>
      <c r="L1258">
        <v>831.29600000000005</v>
      </c>
      <c r="M1258" s="258" t="s">
        <v>1182</v>
      </c>
      <c r="N1258" s="258" t="s">
        <v>1182</v>
      </c>
      <c r="O1258" s="5" t="s">
        <v>2739</v>
      </c>
    </row>
    <row r="1259" spans="1:15">
      <c r="A1259">
        <v>92</v>
      </c>
      <c r="B1259">
        <v>990</v>
      </c>
      <c r="C1259" t="s">
        <v>129</v>
      </c>
      <c r="D1259" t="s">
        <v>827</v>
      </c>
      <c r="E1259" s="257" t="s">
        <v>75</v>
      </c>
      <c r="F1259" t="s">
        <v>84</v>
      </c>
      <c r="G1259">
        <v>2</v>
      </c>
      <c r="H1259">
        <v>851.63499999999999</v>
      </c>
      <c r="I1259">
        <v>847.22</v>
      </c>
      <c r="J1259">
        <v>839.08500000000004</v>
      </c>
      <c r="K1259">
        <v>833.36500000000001</v>
      </c>
      <c r="L1259">
        <v>823.85500000000002</v>
      </c>
      <c r="M1259" s="258" t="s">
        <v>1182</v>
      </c>
      <c r="N1259" s="258" t="s">
        <v>1182</v>
      </c>
      <c r="O1259" s="5" t="s">
        <v>2740</v>
      </c>
    </row>
    <row r="1260" spans="1:15">
      <c r="A1260">
        <v>92</v>
      </c>
      <c r="B1260">
        <v>991</v>
      </c>
      <c r="C1260" t="s">
        <v>129</v>
      </c>
      <c r="D1260" t="s">
        <v>827</v>
      </c>
      <c r="E1260" s="257" t="s">
        <v>152</v>
      </c>
      <c r="F1260" t="s">
        <v>84</v>
      </c>
      <c r="G1260">
        <v>2</v>
      </c>
      <c r="H1260">
        <v>850.93499999999995</v>
      </c>
      <c r="I1260">
        <v>846.27</v>
      </c>
      <c r="J1260">
        <v>838.78499999999997</v>
      </c>
      <c r="K1260">
        <v>832.69500000000005</v>
      </c>
      <c r="L1260">
        <v>822.83</v>
      </c>
      <c r="M1260" s="258" t="s">
        <v>1182</v>
      </c>
      <c r="N1260" s="258" t="s">
        <v>1182</v>
      </c>
      <c r="O1260" s="5" t="s">
        <v>2741</v>
      </c>
    </row>
    <row r="1261" spans="1:15">
      <c r="A1261">
        <v>91</v>
      </c>
      <c r="B1261">
        <v>987</v>
      </c>
      <c r="C1261" t="s">
        <v>129</v>
      </c>
      <c r="D1261" t="s">
        <v>827</v>
      </c>
      <c r="E1261" s="257" t="s">
        <v>390</v>
      </c>
      <c r="F1261" t="s">
        <v>84</v>
      </c>
      <c r="G1261">
        <v>2</v>
      </c>
      <c r="H1261">
        <v>852.59500000000003</v>
      </c>
      <c r="I1261">
        <v>847.505</v>
      </c>
      <c r="J1261">
        <v>840.04499999999996</v>
      </c>
      <c r="K1261">
        <v>833.77499999999998</v>
      </c>
      <c r="L1261">
        <v>825.91499999999996</v>
      </c>
      <c r="M1261" s="258" t="s">
        <v>1182</v>
      </c>
      <c r="N1261" s="258" t="s">
        <v>1182</v>
      </c>
      <c r="O1261" s="5" t="s">
        <v>2742</v>
      </c>
    </row>
    <row r="1262" spans="1:15">
      <c r="A1262">
        <v>91</v>
      </c>
      <c r="B1262">
        <v>988</v>
      </c>
      <c r="C1262" t="s">
        <v>129</v>
      </c>
      <c r="D1262" t="s">
        <v>827</v>
      </c>
      <c r="E1262" s="257" t="s">
        <v>103</v>
      </c>
      <c r="F1262" t="s">
        <v>84</v>
      </c>
      <c r="G1262">
        <v>2</v>
      </c>
      <c r="H1262">
        <v>852.59500000000003</v>
      </c>
      <c r="I1262">
        <v>847.85500000000002</v>
      </c>
      <c r="J1262">
        <v>838.92</v>
      </c>
      <c r="K1262">
        <v>833.65499999999997</v>
      </c>
      <c r="L1262">
        <v>825.91499999999996</v>
      </c>
      <c r="M1262" s="258" t="s">
        <v>1182</v>
      </c>
      <c r="N1262" s="258" t="s">
        <v>1182</v>
      </c>
      <c r="O1262" s="5" t="s">
        <v>2743</v>
      </c>
    </row>
    <row r="1263" spans="1:15">
      <c r="A1263">
        <v>91</v>
      </c>
      <c r="B1263">
        <v>992</v>
      </c>
      <c r="C1263" t="s">
        <v>129</v>
      </c>
      <c r="D1263" t="s">
        <v>827</v>
      </c>
      <c r="E1263" s="257" t="s">
        <v>837</v>
      </c>
      <c r="F1263" t="s">
        <v>84</v>
      </c>
      <c r="G1263">
        <v>2</v>
      </c>
      <c r="H1263">
        <v>849.28</v>
      </c>
      <c r="I1263">
        <v>844.38499999999999</v>
      </c>
      <c r="J1263">
        <v>834.8</v>
      </c>
      <c r="K1263">
        <v>829.95500000000004</v>
      </c>
      <c r="L1263">
        <v>822.19500000000005</v>
      </c>
      <c r="M1263" s="258" t="s">
        <v>1182</v>
      </c>
      <c r="N1263" s="258" t="s">
        <v>1182</v>
      </c>
      <c r="O1263" s="5" t="s">
        <v>2744</v>
      </c>
    </row>
    <row r="1264" spans="1:15">
      <c r="A1264">
        <v>91</v>
      </c>
      <c r="B1264">
        <v>996</v>
      </c>
      <c r="C1264" t="s">
        <v>129</v>
      </c>
      <c r="D1264" t="s">
        <v>827</v>
      </c>
      <c r="E1264" s="257" t="s">
        <v>834</v>
      </c>
      <c r="F1264" t="s">
        <v>84</v>
      </c>
      <c r="G1264">
        <v>2</v>
      </c>
      <c r="H1264">
        <v>841.49</v>
      </c>
      <c r="I1264">
        <v>837.22500000000002</v>
      </c>
      <c r="J1264">
        <v>828.98500000000001</v>
      </c>
      <c r="K1264">
        <v>824.41499999999996</v>
      </c>
      <c r="L1264">
        <v>816.97500000000002</v>
      </c>
      <c r="M1264" s="258" t="s">
        <v>1182</v>
      </c>
      <c r="N1264" s="258" t="s">
        <v>1182</v>
      </c>
      <c r="O1264" s="5" t="s">
        <v>2745</v>
      </c>
    </row>
    <row r="1265" spans="1:15">
      <c r="A1265">
        <v>91</v>
      </c>
      <c r="B1265">
        <v>997</v>
      </c>
      <c r="C1265" t="s">
        <v>129</v>
      </c>
      <c r="D1265" t="s">
        <v>827</v>
      </c>
      <c r="E1265" s="257" t="s">
        <v>195</v>
      </c>
      <c r="F1265" t="s">
        <v>84</v>
      </c>
      <c r="G1265">
        <v>2</v>
      </c>
      <c r="H1265">
        <v>832.10500000000002</v>
      </c>
      <c r="I1265">
        <v>827.93499999999995</v>
      </c>
      <c r="J1265">
        <v>821.12</v>
      </c>
      <c r="K1265">
        <v>816.85</v>
      </c>
      <c r="L1265">
        <v>807.94</v>
      </c>
      <c r="M1265" s="258" t="s">
        <v>1182</v>
      </c>
      <c r="N1265" s="258" t="s">
        <v>1182</v>
      </c>
      <c r="O1265" s="5" t="s">
        <v>2746</v>
      </c>
    </row>
    <row r="1266" spans="1:15">
      <c r="A1266">
        <v>125</v>
      </c>
      <c r="B1266">
        <v>1003</v>
      </c>
      <c r="C1266" t="s">
        <v>129</v>
      </c>
      <c r="D1266" t="s">
        <v>1207</v>
      </c>
      <c r="E1266" s="257" t="s">
        <v>87</v>
      </c>
      <c r="F1266" t="s">
        <v>83</v>
      </c>
      <c r="G1266">
        <v>2</v>
      </c>
      <c r="H1266">
        <v>885.95299999999997</v>
      </c>
      <c r="I1266">
        <v>882.71299999999997</v>
      </c>
      <c r="J1266">
        <v>878.66300000000001</v>
      </c>
      <c r="K1266">
        <v>874.26199999999994</v>
      </c>
      <c r="L1266">
        <v>872.05100000000004</v>
      </c>
      <c r="M1266" s="258" t="s">
        <v>1350</v>
      </c>
      <c r="N1266" s="258" t="s">
        <v>1351</v>
      </c>
      <c r="O1266" s="5" t="s">
        <v>2747</v>
      </c>
    </row>
    <row r="1267" spans="1:15">
      <c r="A1267">
        <v>124</v>
      </c>
      <c r="B1267">
        <v>1015</v>
      </c>
      <c r="C1267" t="s">
        <v>129</v>
      </c>
      <c r="D1267" t="s">
        <v>1207</v>
      </c>
      <c r="E1267" s="257" t="s">
        <v>18597</v>
      </c>
      <c r="F1267" t="s">
        <v>83</v>
      </c>
      <c r="G1267">
        <v>2</v>
      </c>
      <c r="H1267">
        <v>891.58299999999997</v>
      </c>
      <c r="I1267">
        <v>887.82500000000005</v>
      </c>
      <c r="J1267">
        <v>882.80499999999995</v>
      </c>
      <c r="K1267">
        <v>878.44500000000005</v>
      </c>
      <c r="L1267">
        <v>875.88699999999994</v>
      </c>
      <c r="M1267" s="258" t="s">
        <v>1350</v>
      </c>
      <c r="N1267" s="258" t="s">
        <v>1351</v>
      </c>
      <c r="O1267" s="5" t="s">
        <v>2748</v>
      </c>
    </row>
    <row r="1268" spans="1:15">
      <c r="A1268">
        <v>124</v>
      </c>
      <c r="B1268">
        <v>1016</v>
      </c>
      <c r="C1268" t="s">
        <v>129</v>
      </c>
      <c r="D1268" t="s">
        <v>1207</v>
      </c>
      <c r="E1268" s="257" t="s">
        <v>1125</v>
      </c>
      <c r="F1268" t="s">
        <v>83</v>
      </c>
      <c r="G1268">
        <v>2</v>
      </c>
      <c r="H1268">
        <v>888.87400000000002</v>
      </c>
      <c r="I1268">
        <v>884.82299999999998</v>
      </c>
      <c r="J1268">
        <v>880.72900000000004</v>
      </c>
      <c r="K1268">
        <v>876.32600000000002</v>
      </c>
      <c r="L1268">
        <v>873.755</v>
      </c>
      <c r="M1268" s="258" t="s">
        <v>1350</v>
      </c>
      <c r="N1268" s="258" t="s">
        <v>1351</v>
      </c>
      <c r="O1268" s="5" t="s">
        <v>2749</v>
      </c>
    </row>
    <row r="1269" spans="1:15">
      <c r="A1269">
        <v>124</v>
      </c>
      <c r="B1269">
        <v>1005</v>
      </c>
      <c r="C1269" t="s">
        <v>129</v>
      </c>
      <c r="D1269" t="s">
        <v>1207</v>
      </c>
      <c r="E1269" s="257" t="s">
        <v>94</v>
      </c>
      <c r="F1269" t="s">
        <v>83</v>
      </c>
      <c r="G1269">
        <v>2</v>
      </c>
      <c r="H1269">
        <v>887.98500000000001</v>
      </c>
      <c r="I1269">
        <v>884.67700000000002</v>
      </c>
      <c r="J1269">
        <v>879.79300000000001</v>
      </c>
      <c r="K1269">
        <v>875.63699999999994</v>
      </c>
      <c r="L1269">
        <v>872.875</v>
      </c>
      <c r="M1269" s="258" t="s">
        <v>1350</v>
      </c>
      <c r="N1269" s="258" t="s">
        <v>1351</v>
      </c>
      <c r="O1269" s="5" t="s">
        <v>2750</v>
      </c>
    </row>
    <row r="1270" spans="1:15">
      <c r="A1270">
        <v>124</v>
      </c>
      <c r="B1270">
        <v>1008</v>
      </c>
      <c r="C1270" t="s">
        <v>129</v>
      </c>
      <c r="D1270" t="s">
        <v>1207</v>
      </c>
      <c r="E1270" s="257" t="s">
        <v>18594</v>
      </c>
      <c r="F1270" t="s">
        <v>83</v>
      </c>
      <c r="G1270">
        <v>2</v>
      </c>
      <c r="H1270">
        <v>889.70399999999995</v>
      </c>
      <c r="I1270">
        <v>884.67700000000002</v>
      </c>
      <c r="J1270">
        <v>879.07399999999996</v>
      </c>
      <c r="K1270">
        <v>874.68399999999997</v>
      </c>
      <c r="L1270">
        <v>872.476</v>
      </c>
      <c r="M1270" s="258" t="s">
        <v>1350</v>
      </c>
      <c r="N1270" s="258" t="s">
        <v>1351</v>
      </c>
      <c r="O1270" s="5" t="s">
        <v>2751</v>
      </c>
    </row>
    <row r="1271" spans="1:15">
      <c r="A1271">
        <v>124</v>
      </c>
      <c r="B1271">
        <v>1000</v>
      </c>
      <c r="C1271" t="s">
        <v>129</v>
      </c>
      <c r="D1271" t="s">
        <v>1207</v>
      </c>
      <c r="E1271" s="257" t="s">
        <v>18591</v>
      </c>
      <c r="F1271" t="s">
        <v>83</v>
      </c>
      <c r="G1271">
        <v>2</v>
      </c>
      <c r="H1271">
        <v>882.95</v>
      </c>
      <c r="I1271">
        <v>879.07399999999996</v>
      </c>
      <c r="J1271">
        <v>874.68399999999997</v>
      </c>
      <c r="K1271">
        <v>870.54399999999998</v>
      </c>
      <c r="L1271">
        <v>868.25199999999995</v>
      </c>
      <c r="M1271" s="258" t="s">
        <v>1350</v>
      </c>
      <c r="N1271" s="258" t="s">
        <v>1351</v>
      </c>
      <c r="O1271" s="5" t="s">
        <v>2752</v>
      </c>
    </row>
    <row r="1272" spans="1:15">
      <c r="A1272">
        <v>124</v>
      </c>
      <c r="B1272">
        <v>1006</v>
      </c>
      <c r="C1272" t="s">
        <v>129</v>
      </c>
      <c r="D1272" t="s">
        <v>1207</v>
      </c>
      <c r="E1272" s="257" t="s">
        <v>1130</v>
      </c>
      <c r="F1272" t="s">
        <v>83</v>
      </c>
      <c r="G1272">
        <v>2</v>
      </c>
      <c r="H1272">
        <v>883.65700000000004</v>
      </c>
      <c r="I1272">
        <v>878.72900000000004</v>
      </c>
      <c r="J1272">
        <v>874.09500000000003</v>
      </c>
      <c r="K1272">
        <v>870.00099999999998</v>
      </c>
      <c r="L1272">
        <v>867.92700000000002</v>
      </c>
      <c r="M1272" s="258" t="s">
        <v>1350</v>
      </c>
      <c r="N1272" s="258" t="s">
        <v>1351</v>
      </c>
      <c r="O1272" s="5" t="s">
        <v>2753</v>
      </c>
    </row>
    <row r="1273" spans="1:15">
      <c r="A1273">
        <v>123</v>
      </c>
      <c r="B1273">
        <v>1025</v>
      </c>
      <c r="C1273" t="s">
        <v>129</v>
      </c>
      <c r="D1273" t="s">
        <v>1207</v>
      </c>
      <c r="E1273" s="257" t="s">
        <v>378</v>
      </c>
      <c r="F1273" t="s">
        <v>84</v>
      </c>
      <c r="G1273">
        <v>2</v>
      </c>
      <c r="H1273">
        <v>898.30200000000002</v>
      </c>
      <c r="I1273">
        <v>893.95</v>
      </c>
      <c r="J1273">
        <v>889.40499999999997</v>
      </c>
      <c r="K1273">
        <v>884.95600000000002</v>
      </c>
      <c r="L1273">
        <v>882.90200000000004</v>
      </c>
      <c r="M1273" s="258" t="s">
        <v>1350</v>
      </c>
      <c r="N1273" s="258" t="s">
        <v>1351</v>
      </c>
      <c r="O1273" s="5" t="s">
        <v>2754</v>
      </c>
    </row>
    <row r="1274" spans="1:15">
      <c r="A1274">
        <v>123</v>
      </c>
      <c r="B1274">
        <v>1020</v>
      </c>
      <c r="C1274" t="s">
        <v>129</v>
      </c>
      <c r="D1274" t="s">
        <v>1207</v>
      </c>
      <c r="E1274" s="257" t="s">
        <v>121</v>
      </c>
      <c r="F1274" t="s">
        <v>84</v>
      </c>
      <c r="G1274">
        <v>2</v>
      </c>
      <c r="H1274">
        <v>894.77599999999995</v>
      </c>
      <c r="I1274">
        <v>891.05100000000004</v>
      </c>
      <c r="J1274">
        <v>886.48800000000006</v>
      </c>
      <c r="K1274">
        <v>882.28099999999995</v>
      </c>
      <c r="L1274">
        <v>880.12099999999998</v>
      </c>
      <c r="M1274" s="258" t="s">
        <v>1350</v>
      </c>
      <c r="N1274" s="258" t="s">
        <v>1351</v>
      </c>
      <c r="O1274" s="5" t="s">
        <v>2755</v>
      </c>
    </row>
    <row r="1275" spans="1:15">
      <c r="A1275">
        <v>125</v>
      </c>
      <c r="B1275">
        <v>1028</v>
      </c>
      <c r="C1275" t="s">
        <v>129</v>
      </c>
      <c r="D1275" t="s">
        <v>1207</v>
      </c>
      <c r="E1275" s="257" t="s">
        <v>76</v>
      </c>
      <c r="F1275" t="s">
        <v>84</v>
      </c>
      <c r="G1275">
        <v>2</v>
      </c>
      <c r="H1275">
        <v>887.03</v>
      </c>
      <c r="I1275">
        <v>882.71299999999997</v>
      </c>
      <c r="J1275">
        <v>876.80799999999999</v>
      </c>
      <c r="K1275">
        <v>872.05100000000004</v>
      </c>
      <c r="L1275">
        <v>869.73099999999999</v>
      </c>
      <c r="M1275" s="258" t="s">
        <v>1350</v>
      </c>
      <c r="N1275" s="258" t="s">
        <v>1351</v>
      </c>
      <c r="O1275" s="5" t="s">
        <v>2756</v>
      </c>
    </row>
    <row r="1276" spans="1:15">
      <c r="A1276">
        <v>123</v>
      </c>
      <c r="B1276">
        <v>1029</v>
      </c>
      <c r="C1276" t="s">
        <v>129</v>
      </c>
      <c r="D1276" t="s">
        <v>1207</v>
      </c>
      <c r="E1276" s="257" t="s">
        <v>665</v>
      </c>
      <c r="F1276" t="s">
        <v>84</v>
      </c>
      <c r="G1276">
        <v>2</v>
      </c>
      <c r="H1276">
        <v>891.28</v>
      </c>
      <c r="I1276">
        <v>887.13699999999994</v>
      </c>
      <c r="J1276">
        <v>882.90200000000004</v>
      </c>
      <c r="K1276">
        <v>878.16499999999996</v>
      </c>
      <c r="L1276">
        <v>874.76300000000003</v>
      </c>
      <c r="M1276" s="258" t="s">
        <v>1350</v>
      </c>
      <c r="N1276" s="258" t="s">
        <v>1351</v>
      </c>
      <c r="O1276" s="5" t="s">
        <v>2757</v>
      </c>
    </row>
    <row r="1277" spans="1:15">
      <c r="A1277">
        <v>126</v>
      </c>
      <c r="B1277">
        <v>1021</v>
      </c>
      <c r="C1277" t="s">
        <v>129</v>
      </c>
      <c r="D1277" t="s">
        <v>1207</v>
      </c>
      <c r="E1277" s="257" t="s">
        <v>151</v>
      </c>
      <c r="F1277" t="s">
        <v>84</v>
      </c>
      <c r="G1277">
        <v>2</v>
      </c>
      <c r="H1277">
        <v>873.72500000000002</v>
      </c>
      <c r="I1277">
        <v>869.15700000000004</v>
      </c>
      <c r="J1277">
        <v>864.14400000000001</v>
      </c>
      <c r="K1277">
        <v>859.71199999999999</v>
      </c>
      <c r="L1277">
        <v>857.13599999999997</v>
      </c>
      <c r="M1277" s="258" t="s">
        <v>1350</v>
      </c>
      <c r="N1277" s="258" t="s">
        <v>1351</v>
      </c>
      <c r="O1277" s="5" t="s">
        <v>2758</v>
      </c>
    </row>
    <row r="1278" spans="1:15">
      <c r="A1278">
        <v>131</v>
      </c>
      <c r="B1278">
        <v>1054</v>
      </c>
      <c r="C1278" t="s">
        <v>129</v>
      </c>
      <c r="D1278" t="s">
        <v>1138</v>
      </c>
      <c r="E1278" s="257" t="s">
        <v>18543</v>
      </c>
      <c r="F1278" t="s">
        <v>83</v>
      </c>
      <c r="G1278">
        <v>2</v>
      </c>
      <c r="H1278">
        <v>785.41</v>
      </c>
      <c r="I1278">
        <v>778.68</v>
      </c>
      <c r="J1278">
        <v>771.81</v>
      </c>
      <c r="K1278">
        <v>763.54</v>
      </c>
      <c r="L1278">
        <v>754.56</v>
      </c>
      <c r="M1278" s="258" t="s">
        <v>1182</v>
      </c>
      <c r="N1278" s="258" t="s">
        <v>1182</v>
      </c>
      <c r="O1278" s="5" t="s">
        <v>2759</v>
      </c>
    </row>
    <row r="1279" spans="1:15">
      <c r="A1279">
        <v>128</v>
      </c>
      <c r="B1279">
        <v>1085</v>
      </c>
      <c r="C1279" t="s">
        <v>129</v>
      </c>
      <c r="D1279" t="s">
        <v>1138</v>
      </c>
      <c r="E1279" s="257" t="s">
        <v>18544</v>
      </c>
      <c r="F1279" t="s">
        <v>84</v>
      </c>
      <c r="G1279">
        <v>2</v>
      </c>
      <c r="H1279">
        <v>798.87</v>
      </c>
      <c r="I1279">
        <v>792.4</v>
      </c>
      <c r="J1279">
        <v>784.35500000000002</v>
      </c>
      <c r="K1279">
        <v>777.87</v>
      </c>
      <c r="L1279">
        <v>770.35</v>
      </c>
      <c r="M1279" s="258" t="s">
        <v>1182</v>
      </c>
      <c r="N1279" s="258" t="s">
        <v>1182</v>
      </c>
      <c r="O1279" s="5" t="s">
        <v>2760</v>
      </c>
    </row>
    <row r="1280" spans="1:15">
      <c r="A1280">
        <v>256</v>
      </c>
      <c r="B1280">
        <v>1087</v>
      </c>
      <c r="C1280" t="s">
        <v>129</v>
      </c>
      <c r="D1280" t="s">
        <v>1208</v>
      </c>
      <c r="E1280" s="257" t="s">
        <v>18601</v>
      </c>
      <c r="F1280" t="s">
        <v>83</v>
      </c>
      <c r="G1280">
        <v>2</v>
      </c>
      <c r="H1280">
        <v>421.35</v>
      </c>
      <c r="I1280">
        <v>418.185</v>
      </c>
      <c r="J1280">
        <v>413.82</v>
      </c>
      <c r="K1280">
        <v>409.44499999999999</v>
      </c>
      <c r="L1280">
        <v>407.02</v>
      </c>
      <c r="M1280" s="258" t="s">
        <v>1182</v>
      </c>
      <c r="N1280" s="258" t="s">
        <v>1182</v>
      </c>
      <c r="O1280" s="5" t="s">
        <v>2761</v>
      </c>
    </row>
    <row r="1281" spans="1:15">
      <c r="A1281">
        <v>248</v>
      </c>
      <c r="B1281">
        <v>1095</v>
      </c>
      <c r="C1281" t="s">
        <v>129</v>
      </c>
      <c r="D1281" t="s">
        <v>1208</v>
      </c>
      <c r="E1281" s="257" t="s">
        <v>1210</v>
      </c>
      <c r="F1281" t="s">
        <v>83</v>
      </c>
      <c r="G1281">
        <v>2</v>
      </c>
      <c r="H1281">
        <v>427.13</v>
      </c>
      <c r="I1281">
        <v>423.94499999999999</v>
      </c>
      <c r="J1281">
        <v>419.37</v>
      </c>
      <c r="K1281">
        <v>414.07</v>
      </c>
      <c r="L1281">
        <v>412.07499999999999</v>
      </c>
      <c r="M1281" s="258" t="s">
        <v>1182</v>
      </c>
      <c r="N1281" s="258" t="s">
        <v>1182</v>
      </c>
      <c r="O1281" s="5" t="s">
        <v>2762</v>
      </c>
    </row>
    <row r="1282" spans="1:15">
      <c r="A1282">
        <v>248</v>
      </c>
      <c r="B1282">
        <v>1090</v>
      </c>
      <c r="C1282" t="s">
        <v>129</v>
      </c>
      <c r="D1282" t="s">
        <v>1208</v>
      </c>
      <c r="E1282" s="257" t="s">
        <v>365</v>
      </c>
      <c r="F1282" t="s">
        <v>83</v>
      </c>
      <c r="G1282">
        <v>2</v>
      </c>
      <c r="H1282">
        <v>425.82499999999999</v>
      </c>
      <c r="I1282">
        <v>423.14499999999998</v>
      </c>
      <c r="J1282">
        <v>418.77</v>
      </c>
      <c r="K1282">
        <v>413.78</v>
      </c>
      <c r="L1282">
        <v>410.935</v>
      </c>
      <c r="M1282" s="258" t="s">
        <v>1182</v>
      </c>
      <c r="N1282" s="258" t="s">
        <v>1182</v>
      </c>
      <c r="O1282" s="5" t="s">
        <v>2763</v>
      </c>
    </row>
    <row r="1283" spans="1:15">
      <c r="A1283">
        <v>248</v>
      </c>
      <c r="B1283">
        <v>1098</v>
      </c>
      <c r="C1283" t="s">
        <v>129</v>
      </c>
      <c r="D1283" t="s">
        <v>1208</v>
      </c>
      <c r="E1283" s="257" t="s">
        <v>1212</v>
      </c>
      <c r="F1283" t="s">
        <v>83</v>
      </c>
      <c r="G1283">
        <v>2</v>
      </c>
      <c r="H1283">
        <v>427.13</v>
      </c>
      <c r="I1283">
        <v>423.59500000000003</v>
      </c>
      <c r="J1283">
        <v>418.77</v>
      </c>
      <c r="K1283">
        <v>414.05</v>
      </c>
      <c r="L1283">
        <v>410.935</v>
      </c>
      <c r="M1283" s="258" t="s">
        <v>1182</v>
      </c>
      <c r="N1283" s="258" t="s">
        <v>1182</v>
      </c>
      <c r="O1283" s="5" t="s">
        <v>2764</v>
      </c>
    </row>
    <row r="1284" spans="1:15">
      <c r="A1284">
        <v>248</v>
      </c>
      <c r="B1284">
        <v>1094</v>
      </c>
      <c r="C1284" t="s">
        <v>129</v>
      </c>
      <c r="D1284" t="s">
        <v>1208</v>
      </c>
      <c r="E1284" s="257" t="s">
        <v>1211</v>
      </c>
      <c r="F1284" t="s">
        <v>83</v>
      </c>
      <c r="G1284">
        <v>2</v>
      </c>
      <c r="H1284">
        <v>425.82499999999999</v>
      </c>
      <c r="I1284">
        <v>422.57</v>
      </c>
      <c r="J1284">
        <v>417.66</v>
      </c>
      <c r="K1284">
        <v>412.65499999999997</v>
      </c>
      <c r="L1284">
        <v>410.72500000000002</v>
      </c>
      <c r="M1284" s="258" t="s">
        <v>1182</v>
      </c>
      <c r="N1284" s="258" t="s">
        <v>1182</v>
      </c>
      <c r="O1284" s="5" t="s">
        <v>2765</v>
      </c>
    </row>
    <row r="1285" spans="1:15">
      <c r="A1285">
        <v>248</v>
      </c>
      <c r="B1285">
        <v>1093</v>
      </c>
      <c r="C1285" t="s">
        <v>129</v>
      </c>
      <c r="D1285" t="s">
        <v>1208</v>
      </c>
      <c r="E1285" s="257" t="s">
        <v>1213</v>
      </c>
      <c r="F1285" t="s">
        <v>83</v>
      </c>
      <c r="G1285">
        <v>2</v>
      </c>
      <c r="H1285">
        <v>425.47500000000002</v>
      </c>
      <c r="I1285">
        <v>422.11</v>
      </c>
      <c r="J1285">
        <v>417.37</v>
      </c>
      <c r="K1285">
        <v>412.60500000000002</v>
      </c>
      <c r="L1285">
        <v>409.74</v>
      </c>
      <c r="M1285" s="258" t="s">
        <v>1182</v>
      </c>
      <c r="N1285" s="258" t="s">
        <v>1182</v>
      </c>
      <c r="O1285" s="5" t="s">
        <v>2766</v>
      </c>
    </row>
    <row r="1286" spans="1:15">
      <c r="A1286">
        <v>248</v>
      </c>
      <c r="B1286">
        <v>1096</v>
      </c>
      <c r="C1286" t="s">
        <v>129</v>
      </c>
      <c r="D1286" t="s">
        <v>1208</v>
      </c>
      <c r="E1286" s="257" t="s">
        <v>1217</v>
      </c>
      <c r="F1286" t="s">
        <v>83</v>
      </c>
      <c r="G1286">
        <v>2</v>
      </c>
      <c r="H1286">
        <v>425.53500000000003</v>
      </c>
      <c r="I1286">
        <v>422.21</v>
      </c>
      <c r="J1286">
        <v>417.37</v>
      </c>
      <c r="K1286">
        <v>411.55500000000001</v>
      </c>
      <c r="L1286">
        <v>408.80500000000001</v>
      </c>
      <c r="M1286" s="258" t="s">
        <v>1182</v>
      </c>
      <c r="N1286" s="258" t="s">
        <v>1182</v>
      </c>
      <c r="O1286" s="5" t="s">
        <v>2767</v>
      </c>
    </row>
    <row r="1287" spans="1:15">
      <c r="A1287">
        <v>248</v>
      </c>
      <c r="B1287">
        <v>1099</v>
      </c>
      <c r="C1287" t="s">
        <v>129</v>
      </c>
      <c r="D1287" t="s">
        <v>1208</v>
      </c>
      <c r="E1287" s="257" t="s">
        <v>1215</v>
      </c>
      <c r="F1287" t="s">
        <v>83</v>
      </c>
      <c r="G1287">
        <v>2</v>
      </c>
      <c r="H1287">
        <v>424.995</v>
      </c>
      <c r="I1287">
        <v>421.94</v>
      </c>
      <c r="J1287">
        <v>417.37</v>
      </c>
      <c r="K1287">
        <v>411.52499999999998</v>
      </c>
      <c r="L1287">
        <v>408.53500000000003</v>
      </c>
      <c r="M1287" s="258" t="s">
        <v>1182</v>
      </c>
      <c r="N1287" s="258" t="s">
        <v>1182</v>
      </c>
      <c r="O1287" s="5" t="s">
        <v>2768</v>
      </c>
    </row>
    <row r="1288" spans="1:15">
      <c r="A1288">
        <v>248</v>
      </c>
      <c r="B1288">
        <v>1089</v>
      </c>
      <c r="C1288" t="s">
        <v>129</v>
      </c>
      <c r="D1288" t="s">
        <v>1208</v>
      </c>
      <c r="E1288" s="257" t="s">
        <v>1216</v>
      </c>
      <c r="F1288" t="s">
        <v>83</v>
      </c>
      <c r="G1288">
        <v>2</v>
      </c>
      <c r="H1288">
        <v>423.94499999999999</v>
      </c>
      <c r="I1288">
        <v>421.04</v>
      </c>
      <c r="J1288">
        <v>415.69</v>
      </c>
      <c r="K1288">
        <v>410.54500000000002</v>
      </c>
      <c r="L1288">
        <v>407.26499999999999</v>
      </c>
      <c r="M1288" s="258" t="s">
        <v>1182</v>
      </c>
      <c r="N1288" s="258" t="s">
        <v>1182</v>
      </c>
      <c r="O1288" s="5" t="s">
        <v>2769</v>
      </c>
    </row>
    <row r="1289" spans="1:15">
      <c r="A1289">
        <v>249</v>
      </c>
      <c r="B1289">
        <v>1097</v>
      </c>
      <c r="C1289" t="s">
        <v>129</v>
      </c>
      <c r="D1289" t="s">
        <v>1208</v>
      </c>
      <c r="E1289" s="257" t="s">
        <v>1209</v>
      </c>
      <c r="F1289" t="s">
        <v>83</v>
      </c>
      <c r="G1289">
        <v>2</v>
      </c>
      <c r="H1289">
        <v>433.07</v>
      </c>
      <c r="I1289">
        <v>429.72</v>
      </c>
      <c r="J1289">
        <v>425.863</v>
      </c>
      <c r="K1289">
        <v>421.49299999999999</v>
      </c>
      <c r="L1289">
        <v>418.91500000000002</v>
      </c>
      <c r="M1289" s="258" t="s">
        <v>1182</v>
      </c>
      <c r="N1289" s="258" t="s">
        <v>1182</v>
      </c>
      <c r="O1289" s="5" t="s">
        <v>2770</v>
      </c>
    </row>
    <row r="1290" spans="1:15">
      <c r="A1290">
        <v>248</v>
      </c>
      <c r="B1290">
        <v>1092</v>
      </c>
      <c r="C1290" t="s">
        <v>129</v>
      </c>
      <c r="D1290" t="s">
        <v>1208</v>
      </c>
      <c r="E1290" s="257" t="s">
        <v>1219</v>
      </c>
      <c r="F1290" t="s">
        <v>83</v>
      </c>
      <c r="G1290">
        <v>2</v>
      </c>
      <c r="H1290">
        <v>418.77</v>
      </c>
      <c r="I1290">
        <v>414.52</v>
      </c>
      <c r="J1290">
        <v>409.01499999999999</v>
      </c>
      <c r="K1290">
        <v>404.63499999999999</v>
      </c>
      <c r="L1290">
        <v>401.65</v>
      </c>
      <c r="M1290" s="258" t="s">
        <v>1182</v>
      </c>
      <c r="N1290" s="258" t="s">
        <v>1182</v>
      </c>
      <c r="O1290" s="5" t="s">
        <v>2771</v>
      </c>
    </row>
    <row r="1291" spans="1:15">
      <c r="A1291">
        <v>99</v>
      </c>
      <c r="B1291">
        <v>1107</v>
      </c>
      <c r="C1291" t="s">
        <v>129</v>
      </c>
      <c r="D1291" t="s">
        <v>875</v>
      </c>
      <c r="E1291" s="257" t="s">
        <v>69</v>
      </c>
      <c r="F1291" t="s">
        <v>83</v>
      </c>
      <c r="G1291">
        <v>2</v>
      </c>
      <c r="H1291">
        <v>852.09</v>
      </c>
      <c r="I1291">
        <v>847.81</v>
      </c>
      <c r="J1291">
        <v>843.38</v>
      </c>
      <c r="K1291">
        <v>834.11</v>
      </c>
      <c r="L1291">
        <v>824.96</v>
      </c>
      <c r="M1291" s="258" t="s">
        <v>1182</v>
      </c>
      <c r="N1291" s="258" t="s">
        <v>1182</v>
      </c>
      <c r="O1291" s="5" t="s">
        <v>2772</v>
      </c>
    </row>
    <row r="1292" spans="1:15">
      <c r="A1292">
        <v>99</v>
      </c>
      <c r="B1292">
        <v>1112</v>
      </c>
      <c r="C1292" t="s">
        <v>129</v>
      </c>
      <c r="D1292" t="s">
        <v>875</v>
      </c>
      <c r="E1292" s="257" t="s">
        <v>18605</v>
      </c>
      <c r="F1292" t="s">
        <v>83</v>
      </c>
      <c r="G1292">
        <v>2</v>
      </c>
      <c r="H1292">
        <v>831.66</v>
      </c>
      <c r="I1292">
        <v>827.49</v>
      </c>
      <c r="J1292">
        <v>822.16</v>
      </c>
      <c r="K1292">
        <v>814.6</v>
      </c>
      <c r="L1292">
        <v>805.64</v>
      </c>
      <c r="M1292" s="258" t="s">
        <v>1182</v>
      </c>
      <c r="N1292" s="258" t="s">
        <v>1182</v>
      </c>
      <c r="O1292" s="5" t="s">
        <v>2773</v>
      </c>
    </row>
    <row r="1293" spans="1:15">
      <c r="A1293">
        <v>98</v>
      </c>
      <c r="B1293">
        <v>1113</v>
      </c>
      <c r="C1293" t="s">
        <v>129</v>
      </c>
      <c r="D1293" t="s">
        <v>875</v>
      </c>
      <c r="E1293" s="257" t="s">
        <v>121</v>
      </c>
      <c r="F1293" t="s">
        <v>84</v>
      </c>
      <c r="G1293">
        <v>2</v>
      </c>
      <c r="H1293">
        <v>857.36500000000001</v>
      </c>
      <c r="I1293">
        <v>853.71</v>
      </c>
      <c r="J1293">
        <v>849.32500000000005</v>
      </c>
      <c r="K1293">
        <v>839.91</v>
      </c>
      <c r="L1293">
        <v>830.245</v>
      </c>
      <c r="M1293" s="258" t="s">
        <v>1182</v>
      </c>
      <c r="N1293" s="258" t="s">
        <v>1182</v>
      </c>
      <c r="O1293" s="5" t="s">
        <v>2774</v>
      </c>
    </row>
    <row r="1294" spans="1:15">
      <c r="A1294">
        <v>98</v>
      </c>
      <c r="B1294">
        <v>1116</v>
      </c>
      <c r="C1294" t="s">
        <v>129</v>
      </c>
      <c r="D1294" t="s">
        <v>875</v>
      </c>
      <c r="E1294" s="257" t="s">
        <v>128</v>
      </c>
      <c r="F1294" t="s">
        <v>84</v>
      </c>
      <c r="G1294">
        <v>2</v>
      </c>
      <c r="H1294">
        <v>837.30499999999995</v>
      </c>
      <c r="I1294">
        <v>832.77499999999998</v>
      </c>
      <c r="J1294">
        <v>827.49</v>
      </c>
      <c r="K1294">
        <v>820.28</v>
      </c>
      <c r="L1294">
        <v>812.87</v>
      </c>
      <c r="M1294" s="258" t="s">
        <v>1182</v>
      </c>
      <c r="N1294" s="258" t="s">
        <v>1182</v>
      </c>
      <c r="O1294" s="5" t="s">
        <v>2775</v>
      </c>
    </row>
    <row r="1295" spans="1:15">
      <c r="A1295">
        <v>98</v>
      </c>
      <c r="B1295">
        <v>1117</v>
      </c>
      <c r="C1295" t="s">
        <v>129</v>
      </c>
      <c r="D1295" t="s">
        <v>875</v>
      </c>
      <c r="E1295" s="257" t="s">
        <v>351</v>
      </c>
      <c r="F1295" t="s">
        <v>84</v>
      </c>
      <c r="G1295">
        <v>2</v>
      </c>
      <c r="H1295">
        <v>836.55</v>
      </c>
      <c r="I1295">
        <v>831.14499999999998</v>
      </c>
      <c r="J1295">
        <v>826.66499999999996</v>
      </c>
      <c r="K1295">
        <v>818.65</v>
      </c>
      <c r="L1295">
        <v>810.51499999999999</v>
      </c>
      <c r="M1295" s="258" t="s">
        <v>1182</v>
      </c>
      <c r="N1295" s="258" t="s">
        <v>1182</v>
      </c>
      <c r="O1295" s="5" t="s">
        <v>2776</v>
      </c>
    </row>
    <row r="1296" spans="1:15">
      <c r="A1296">
        <v>101</v>
      </c>
      <c r="B1296">
        <v>1118</v>
      </c>
      <c r="C1296" t="s">
        <v>129</v>
      </c>
      <c r="D1296" t="s">
        <v>879</v>
      </c>
      <c r="E1296" s="257" t="s">
        <v>384</v>
      </c>
      <c r="F1296" t="s">
        <v>83</v>
      </c>
      <c r="G1296">
        <v>2</v>
      </c>
      <c r="H1296">
        <v>917.15</v>
      </c>
      <c r="I1296">
        <v>911.41499999999996</v>
      </c>
      <c r="J1296">
        <v>905.61</v>
      </c>
      <c r="K1296">
        <v>895.875</v>
      </c>
      <c r="L1296">
        <v>885.84699999999998</v>
      </c>
      <c r="M1296" s="258" t="s">
        <v>1182</v>
      </c>
      <c r="N1296" s="258" t="s">
        <v>1182</v>
      </c>
      <c r="O1296" s="5" t="s">
        <v>2777</v>
      </c>
    </row>
    <row r="1297" spans="1:15">
      <c r="A1297">
        <v>101</v>
      </c>
      <c r="B1297">
        <v>1119</v>
      </c>
      <c r="C1297" t="s">
        <v>129</v>
      </c>
      <c r="D1297" t="s">
        <v>879</v>
      </c>
      <c r="E1297" s="257" t="s">
        <v>101</v>
      </c>
      <c r="F1297" t="s">
        <v>83</v>
      </c>
      <c r="G1297">
        <v>2</v>
      </c>
      <c r="H1297">
        <v>899.44500000000005</v>
      </c>
      <c r="I1297">
        <v>894.73199999999997</v>
      </c>
      <c r="J1297">
        <v>889.13199999999995</v>
      </c>
      <c r="K1297">
        <v>880.33699999999999</v>
      </c>
      <c r="L1297">
        <v>870.75699999999995</v>
      </c>
      <c r="M1297" s="258" t="s">
        <v>1182</v>
      </c>
      <c r="N1297" s="258" t="s">
        <v>1182</v>
      </c>
      <c r="O1297" s="5" t="s">
        <v>2778</v>
      </c>
    </row>
    <row r="1298" spans="1:15">
      <c r="A1298">
        <v>101</v>
      </c>
      <c r="B1298">
        <v>1120</v>
      </c>
      <c r="C1298" t="s">
        <v>129</v>
      </c>
      <c r="D1298" t="s">
        <v>879</v>
      </c>
      <c r="E1298" s="257" t="s">
        <v>884</v>
      </c>
      <c r="F1298" t="s">
        <v>83</v>
      </c>
      <c r="G1298">
        <v>2</v>
      </c>
      <c r="H1298">
        <v>899.06</v>
      </c>
      <c r="I1298">
        <v>893.09500000000003</v>
      </c>
      <c r="J1298">
        <v>887.73900000000003</v>
      </c>
      <c r="K1298">
        <v>878.54399999999998</v>
      </c>
      <c r="L1298">
        <v>868.31399999999996</v>
      </c>
      <c r="M1298" s="258" t="s">
        <v>1182</v>
      </c>
      <c r="N1298" s="258" t="s">
        <v>1182</v>
      </c>
      <c r="O1298" s="5" t="s">
        <v>2779</v>
      </c>
    </row>
    <row r="1299" spans="1:15">
      <c r="A1299">
        <v>101</v>
      </c>
      <c r="B1299">
        <v>1121</v>
      </c>
      <c r="C1299" t="s">
        <v>129</v>
      </c>
      <c r="D1299" t="s">
        <v>879</v>
      </c>
      <c r="E1299" s="257" t="s">
        <v>883</v>
      </c>
      <c r="F1299" t="s">
        <v>83</v>
      </c>
      <c r="G1299">
        <v>2</v>
      </c>
      <c r="H1299">
        <v>897.67499999999995</v>
      </c>
      <c r="I1299">
        <v>892.27200000000005</v>
      </c>
      <c r="J1299">
        <v>886.48199999999997</v>
      </c>
      <c r="K1299">
        <v>877.88699999999994</v>
      </c>
      <c r="L1299">
        <v>868.11</v>
      </c>
      <c r="M1299" s="258" t="s">
        <v>1182</v>
      </c>
      <c r="N1299" s="258" t="s">
        <v>1182</v>
      </c>
      <c r="O1299" s="5" t="s">
        <v>2780</v>
      </c>
    </row>
    <row r="1300" spans="1:15">
      <c r="A1300">
        <v>101</v>
      </c>
      <c r="B1300">
        <v>1122</v>
      </c>
      <c r="C1300" t="s">
        <v>129</v>
      </c>
      <c r="D1300" t="s">
        <v>879</v>
      </c>
      <c r="E1300" s="257" t="s">
        <v>885</v>
      </c>
      <c r="F1300" t="s">
        <v>83</v>
      </c>
      <c r="G1300">
        <v>2</v>
      </c>
      <c r="H1300">
        <v>897.22500000000002</v>
      </c>
      <c r="I1300">
        <v>891.822</v>
      </c>
      <c r="J1300">
        <v>886.23199999999997</v>
      </c>
      <c r="K1300">
        <v>877.19399999999996</v>
      </c>
      <c r="L1300">
        <v>868.11</v>
      </c>
      <c r="M1300" s="258" t="s">
        <v>1182</v>
      </c>
      <c r="N1300" s="258" t="s">
        <v>1182</v>
      </c>
      <c r="O1300" s="5" t="s">
        <v>2781</v>
      </c>
    </row>
    <row r="1301" spans="1:15">
      <c r="A1301">
        <v>101</v>
      </c>
      <c r="B1301">
        <v>1123</v>
      </c>
      <c r="C1301" t="s">
        <v>129</v>
      </c>
      <c r="D1301" t="s">
        <v>879</v>
      </c>
      <c r="E1301" s="257" t="s">
        <v>882</v>
      </c>
      <c r="F1301" t="s">
        <v>83</v>
      </c>
      <c r="G1301">
        <v>2</v>
      </c>
      <c r="H1301">
        <v>896.08199999999999</v>
      </c>
      <c r="I1301">
        <v>890.53200000000004</v>
      </c>
      <c r="J1301">
        <v>885.79700000000003</v>
      </c>
      <c r="K1301">
        <v>876.66700000000003</v>
      </c>
      <c r="L1301">
        <v>866.96699999999998</v>
      </c>
      <c r="M1301" s="258" t="s">
        <v>1182</v>
      </c>
      <c r="N1301" s="258" t="s">
        <v>1182</v>
      </c>
      <c r="O1301" s="5" t="s">
        <v>2782</v>
      </c>
    </row>
    <row r="1302" spans="1:15">
      <c r="A1302">
        <v>101</v>
      </c>
      <c r="B1302">
        <v>1124</v>
      </c>
      <c r="C1302" t="s">
        <v>129</v>
      </c>
      <c r="D1302" t="s">
        <v>879</v>
      </c>
      <c r="E1302" s="257" t="s">
        <v>660</v>
      </c>
      <c r="F1302" t="s">
        <v>83</v>
      </c>
      <c r="G1302">
        <v>2</v>
      </c>
      <c r="H1302">
        <v>892.27200000000005</v>
      </c>
      <c r="I1302">
        <v>886.61199999999997</v>
      </c>
      <c r="J1302">
        <v>881.48699999999997</v>
      </c>
      <c r="K1302">
        <v>872.18399999999997</v>
      </c>
      <c r="L1302">
        <v>863.75</v>
      </c>
      <c r="M1302" s="258" t="s">
        <v>1182</v>
      </c>
      <c r="N1302" s="258" t="s">
        <v>1182</v>
      </c>
      <c r="O1302" s="5" t="s">
        <v>2783</v>
      </c>
    </row>
    <row r="1303" spans="1:15">
      <c r="A1303">
        <v>101</v>
      </c>
      <c r="B1303">
        <v>1125</v>
      </c>
      <c r="C1303" t="s">
        <v>129</v>
      </c>
      <c r="D1303" t="s">
        <v>879</v>
      </c>
      <c r="E1303" s="257" t="s">
        <v>347</v>
      </c>
      <c r="F1303" t="s">
        <v>83</v>
      </c>
      <c r="G1303">
        <v>2</v>
      </c>
      <c r="H1303">
        <v>881.48699999999997</v>
      </c>
      <c r="I1303">
        <v>877.19399999999996</v>
      </c>
      <c r="J1303">
        <v>870.96400000000006</v>
      </c>
      <c r="K1303">
        <v>862.85</v>
      </c>
      <c r="L1303">
        <v>853.92399999999998</v>
      </c>
      <c r="M1303" s="258" t="s">
        <v>1182</v>
      </c>
      <c r="N1303" s="258" t="s">
        <v>1182</v>
      </c>
      <c r="O1303" s="5" t="s">
        <v>2784</v>
      </c>
    </row>
    <row r="1304" spans="1:15">
      <c r="A1304">
        <v>101</v>
      </c>
      <c r="B1304">
        <v>1129</v>
      </c>
      <c r="C1304" t="s">
        <v>129</v>
      </c>
      <c r="D1304" t="s">
        <v>879</v>
      </c>
      <c r="E1304" s="257" t="s">
        <v>1447</v>
      </c>
      <c r="F1304" t="s">
        <v>83</v>
      </c>
      <c r="G1304">
        <v>2</v>
      </c>
      <c r="H1304">
        <v>883.93700000000001</v>
      </c>
      <c r="I1304">
        <v>880.33699999999999</v>
      </c>
      <c r="J1304">
        <v>870.96400000000006</v>
      </c>
      <c r="K1304">
        <v>863.75</v>
      </c>
      <c r="L1304">
        <v>851.28700000000003</v>
      </c>
      <c r="M1304" s="258" t="s">
        <v>1182</v>
      </c>
      <c r="N1304" s="258" t="s">
        <v>1182</v>
      </c>
      <c r="O1304" s="5" t="s">
        <v>2785</v>
      </c>
    </row>
    <row r="1305" spans="1:15">
      <c r="A1305">
        <v>101</v>
      </c>
      <c r="B1305">
        <v>1130</v>
      </c>
      <c r="C1305" t="s">
        <v>129</v>
      </c>
      <c r="D1305" t="s">
        <v>879</v>
      </c>
      <c r="E1305" s="257" t="s">
        <v>18606</v>
      </c>
      <c r="F1305" t="s">
        <v>83</v>
      </c>
      <c r="G1305">
        <v>2</v>
      </c>
      <c r="H1305">
        <v>870.96400000000006</v>
      </c>
      <c r="I1305">
        <v>865.54700000000003</v>
      </c>
      <c r="J1305">
        <v>859.69500000000005</v>
      </c>
      <c r="K1305">
        <v>851.28700000000003</v>
      </c>
      <c r="L1305">
        <v>841.92700000000002</v>
      </c>
      <c r="M1305" s="258" t="s">
        <v>1182</v>
      </c>
      <c r="N1305" s="258" t="s">
        <v>1182</v>
      </c>
      <c r="O1305" s="5" t="s">
        <v>2786</v>
      </c>
    </row>
    <row r="1306" spans="1:15">
      <c r="A1306">
        <v>101</v>
      </c>
      <c r="B1306">
        <v>1131</v>
      </c>
      <c r="C1306" t="s">
        <v>129</v>
      </c>
      <c r="D1306" t="s">
        <v>879</v>
      </c>
      <c r="E1306" s="257" t="s">
        <v>18607</v>
      </c>
      <c r="F1306" t="s">
        <v>83</v>
      </c>
      <c r="G1306">
        <v>2</v>
      </c>
      <c r="H1306">
        <v>870.96400000000006</v>
      </c>
      <c r="I1306">
        <v>865.54700000000003</v>
      </c>
      <c r="J1306">
        <v>859.69500000000005</v>
      </c>
      <c r="K1306">
        <v>851.28700000000003</v>
      </c>
      <c r="L1306">
        <v>841.92700000000002</v>
      </c>
      <c r="M1306" s="258" t="s">
        <v>1182</v>
      </c>
      <c r="N1306" s="258" t="s">
        <v>1182</v>
      </c>
      <c r="O1306" s="5" t="s">
        <v>2787</v>
      </c>
    </row>
    <row r="1307" spans="1:15">
      <c r="A1307">
        <v>101</v>
      </c>
      <c r="B1307">
        <v>1126</v>
      </c>
      <c r="C1307" t="s">
        <v>129</v>
      </c>
      <c r="D1307" t="s">
        <v>879</v>
      </c>
      <c r="E1307" s="257" t="s">
        <v>880</v>
      </c>
      <c r="F1307" t="s">
        <v>83</v>
      </c>
      <c r="G1307">
        <v>2</v>
      </c>
      <c r="H1307">
        <v>865.47</v>
      </c>
      <c r="I1307">
        <v>860.83799999999997</v>
      </c>
      <c r="J1307">
        <v>854.96600000000001</v>
      </c>
      <c r="K1307">
        <v>847.34299999999996</v>
      </c>
      <c r="L1307">
        <v>837.98400000000004</v>
      </c>
      <c r="M1307" s="258" t="s">
        <v>1182</v>
      </c>
      <c r="N1307" s="258" t="s">
        <v>1182</v>
      </c>
      <c r="O1307" s="5" t="s">
        <v>2788</v>
      </c>
    </row>
    <row r="1308" spans="1:15">
      <c r="A1308">
        <v>101</v>
      </c>
      <c r="B1308">
        <v>1128</v>
      </c>
      <c r="C1308" t="s">
        <v>129</v>
      </c>
      <c r="D1308" t="s">
        <v>879</v>
      </c>
      <c r="E1308" s="257" t="s">
        <v>881</v>
      </c>
      <c r="F1308" t="s">
        <v>83</v>
      </c>
      <c r="G1308">
        <v>2</v>
      </c>
      <c r="H1308">
        <v>852.12199999999996</v>
      </c>
      <c r="I1308">
        <v>848.25800000000004</v>
      </c>
      <c r="J1308">
        <v>841.97699999999998</v>
      </c>
      <c r="K1308">
        <v>832.899</v>
      </c>
      <c r="L1308">
        <v>824.48299999999995</v>
      </c>
      <c r="M1308" s="258" t="s">
        <v>1182</v>
      </c>
      <c r="N1308" s="258" t="s">
        <v>1182</v>
      </c>
      <c r="O1308" s="5" t="s">
        <v>2789</v>
      </c>
    </row>
    <row r="1309" spans="1:15">
      <c r="A1309">
        <v>101</v>
      </c>
      <c r="B1309">
        <v>1127</v>
      </c>
      <c r="C1309" t="s">
        <v>129</v>
      </c>
      <c r="D1309" t="s">
        <v>879</v>
      </c>
      <c r="E1309" s="257" t="s">
        <v>1446</v>
      </c>
      <c r="F1309" t="s">
        <v>83</v>
      </c>
      <c r="G1309">
        <v>2</v>
      </c>
      <c r="H1309">
        <v>853.97400000000005</v>
      </c>
      <c r="I1309">
        <v>849.22</v>
      </c>
      <c r="J1309">
        <v>838.98500000000001</v>
      </c>
      <c r="K1309">
        <v>824.48299999999995</v>
      </c>
      <c r="L1309">
        <v>807.96</v>
      </c>
      <c r="M1309" s="258" t="s">
        <v>1182</v>
      </c>
      <c r="N1309" s="258" t="s">
        <v>1182</v>
      </c>
      <c r="O1309" s="5" t="s">
        <v>2790</v>
      </c>
    </row>
    <row r="1310" spans="1:15">
      <c r="A1310">
        <v>102</v>
      </c>
      <c r="B1310">
        <v>1132</v>
      </c>
      <c r="C1310" t="s">
        <v>129</v>
      </c>
      <c r="D1310" t="s">
        <v>879</v>
      </c>
      <c r="E1310" s="257" t="s">
        <v>103</v>
      </c>
      <c r="F1310" t="s">
        <v>84</v>
      </c>
      <c r="G1310">
        <v>2</v>
      </c>
      <c r="H1310">
        <v>856.5</v>
      </c>
      <c r="I1310">
        <v>852.21500000000003</v>
      </c>
      <c r="J1310">
        <v>846.53499999999997</v>
      </c>
      <c r="K1310">
        <v>837.245</v>
      </c>
      <c r="L1310">
        <v>829.93499999999995</v>
      </c>
      <c r="M1310" s="258" t="s">
        <v>1182</v>
      </c>
      <c r="N1310" s="258" t="s">
        <v>1182</v>
      </c>
      <c r="O1310" s="5" t="s">
        <v>2791</v>
      </c>
    </row>
    <row r="1311" spans="1:15">
      <c r="A1311">
        <v>102</v>
      </c>
      <c r="B1311">
        <v>1133</v>
      </c>
      <c r="C1311" t="s">
        <v>129</v>
      </c>
      <c r="D1311" t="s">
        <v>879</v>
      </c>
      <c r="E1311" s="257" t="s">
        <v>675</v>
      </c>
      <c r="F1311" t="s">
        <v>84</v>
      </c>
      <c r="G1311">
        <v>2</v>
      </c>
      <c r="H1311">
        <v>856.5</v>
      </c>
      <c r="I1311">
        <v>852.21500000000003</v>
      </c>
      <c r="J1311">
        <v>846.53499999999997</v>
      </c>
      <c r="K1311">
        <v>837.245</v>
      </c>
      <c r="L1311">
        <v>829.93499999999995</v>
      </c>
      <c r="M1311" s="258" t="s">
        <v>1182</v>
      </c>
      <c r="N1311" s="258" t="s">
        <v>1182</v>
      </c>
      <c r="O1311" s="5" t="s">
        <v>2792</v>
      </c>
    </row>
    <row r="1312" spans="1:15">
      <c r="A1312">
        <v>102</v>
      </c>
      <c r="B1312">
        <v>1134</v>
      </c>
      <c r="C1312" t="s">
        <v>129</v>
      </c>
      <c r="D1312" t="s">
        <v>879</v>
      </c>
      <c r="E1312" s="257" t="s">
        <v>887</v>
      </c>
      <c r="F1312" t="s">
        <v>84</v>
      </c>
      <c r="G1312">
        <v>2</v>
      </c>
      <c r="H1312">
        <v>856.32500000000005</v>
      </c>
      <c r="I1312">
        <v>851.91499999999996</v>
      </c>
      <c r="J1312">
        <v>845.80499999999995</v>
      </c>
      <c r="K1312">
        <v>836.17</v>
      </c>
      <c r="L1312">
        <v>828.70500000000004</v>
      </c>
      <c r="M1312" s="258" t="s">
        <v>1182</v>
      </c>
      <c r="N1312" s="258" t="s">
        <v>1182</v>
      </c>
      <c r="O1312" s="5" t="s">
        <v>2793</v>
      </c>
    </row>
    <row r="1313" spans="1:15">
      <c r="A1313">
        <v>102</v>
      </c>
      <c r="B1313">
        <v>1135</v>
      </c>
      <c r="C1313" t="s">
        <v>129</v>
      </c>
      <c r="D1313" t="s">
        <v>879</v>
      </c>
      <c r="E1313" s="257" t="s">
        <v>807</v>
      </c>
      <c r="F1313" t="s">
        <v>84</v>
      </c>
      <c r="G1313">
        <v>2</v>
      </c>
      <c r="H1313">
        <v>854.92</v>
      </c>
      <c r="I1313">
        <v>850.19</v>
      </c>
      <c r="J1313">
        <v>844.30499999999995</v>
      </c>
      <c r="K1313">
        <v>835.44</v>
      </c>
      <c r="L1313">
        <v>827.88</v>
      </c>
      <c r="M1313" s="258" t="s">
        <v>1182</v>
      </c>
      <c r="N1313" s="258" t="s">
        <v>1182</v>
      </c>
      <c r="O1313" s="5" t="s">
        <v>2794</v>
      </c>
    </row>
    <row r="1314" spans="1:15">
      <c r="A1314">
        <v>102</v>
      </c>
      <c r="B1314">
        <v>1136</v>
      </c>
      <c r="C1314" t="s">
        <v>129</v>
      </c>
      <c r="D1314" t="s">
        <v>879</v>
      </c>
      <c r="E1314" s="257" t="s">
        <v>889</v>
      </c>
      <c r="F1314" t="s">
        <v>84</v>
      </c>
      <c r="G1314">
        <v>2</v>
      </c>
      <c r="H1314">
        <v>853.14499999999998</v>
      </c>
      <c r="I1314">
        <v>848.91</v>
      </c>
      <c r="J1314">
        <v>843.02499999999998</v>
      </c>
      <c r="K1314">
        <v>834.01499999999999</v>
      </c>
      <c r="L1314">
        <v>826.38</v>
      </c>
      <c r="M1314" s="258" t="s">
        <v>1182</v>
      </c>
      <c r="N1314" s="258" t="s">
        <v>1182</v>
      </c>
      <c r="O1314" s="5" t="s">
        <v>2795</v>
      </c>
    </row>
    <row r="1315" spans="1:15">
      <c r="A1315">
        <v>102</v>
      </c>
      <c r="B1315">
        <v>1137</v>
      </c>
      <c r="C1315" t="s">
        <v>129</v>
      </c>
      <c r="D1315" t="s">
        <v>879</v>
      </c>
      <c r="E1315" s="257" t="s">
        <v>1448</v>
      </c>
      <c r="F1315" t="s">
        <v>84</v>
      </c>
      <c r="G1315">
        <v>2</v>
      </c>
      <c r="H1315">
        <v>850.06500000000005</v>
      </c>
      <c r="I1315">
        <v>844.30499999999995</v>
      </c>
      <c r="J1315">
        <v>839.17</v>
      </c>
      <c r="K1315">
        <v>831.31</v>
      </c>
      <c r="L1315">
        <v>823.72500000000002</v>
      </c>
      <c r="M1315" s="258" t="s">
        <v>1182</v>
      </c>
      <c r="N1315" s="258" t="s">
        <v>1182</v>
      </c>
      <c r="O1315" s="5" t="s">
        <v>2796</v>
      </c>
    </row>
    <row r="1316" spans="1:15">
      <c r="A1316">
        <v>102</v>
      </c>
      <c r="B1316">
        <v>1138</v>
      </c>
      <c r="C1316" t="s">
        <v>129</v>
      </c>
      <c r="D1316" t="s">
        <v>879</v>
      </c>
      <c r="E1316" s="257" t="s">
        <v>888</v>
      </c>
      <c r="F1316" t="s">
        <v>84</v>
      </c>
      <c r="G1316">
        <v>2</v>
      </c>
      <c r="H1316">
        <v>850.06500000000005</v>
      </c>
      <c r="I1316">
        <v>844.30499999999995</v>
      </c>
      <c r="J1316">
        <v>839.17</v>
      </c>
      <c r="K1316">
        <v>831.31</v>
      </c>
      <c r="L1316">
        <v>823.72500000000002</v>
      </c>
      <c r="M1316" s="258" t="s">
        <v>1182</v>
      </c>
      <c r="N1316" s="258" t="s">
        <v>1182</v>
      </c>
      <c r="O1316" s="5" t="s">
        <v>2797</v>
      </c>
    </row>
    <row r="1317" spans="1:15">
      <c r="A1317">
        <v>102</v>
      </c>
      <c r="B1317">
        <v>1139</v>
      </c>
      <c r="C1317" t="s">
        <v>129</v>
      </c>
      <c r="D1317" t="s">
        <v>879</v>
      </c>
      <c r="E1317" s="257" t="s">
        <v>691</v>
      </c>
      <c r="F1317" t="s">
        <v>84</v>
      </c>
      <c r="G1317">
        <v>2</v>
      </c>
      <c r="H1317">
        <v>844.005</v>
      </c>
      <c r="I1317">
        <v>839.17</v>
      </c>
      <c r="J1317">
        <v>834.49</v>
      </c>
      <c r="K1317">
        <v>826.73</v>
      </c>
      <c r="L1317">
        <v>818.34</v>
      </c>
      <c r="M1317" s="258" t="s">
        <v>1182</v>
      </c>
      <c r="N1317" s="258" t="s">
        <v>1182</v>
      </c>
      <c r="O1317" s="5" t="s">
        <v>2798</v>
      </c>
    </row>
    <row r="1318" spans="1:15">
      <c r="A1318">
        <v>102</v>
      </c>
      <c r="B1318">
        <v>1146</v>
      </c>
      <c r="C1318" t="s">
        <v>129</v>
      </c>
      <c r="D1318" t="s">
        <v>879</v>
      </c>
      <c r="E1318" s="257" t="s">
        <v>18544</v>
      </c>
      <c r="F1318" t="s">
        <v>84</v>
      </c>
      <c r="G1318">
        <v>2</v>
      </c>
      <c r="H1318">
        <v>842.9</v>
      </c>
      <c r="I1318">
        <v>837.245</v>
      </c>
      <c r="J1318">
        <v>832.03499999999997</v>
      </c>
      <c r="K1318">
        <v>824.375</v>
      </c>
      <c r="L1318">
        <v>815.46500000000003</v>
      </c>
      <c r="M1318" s="258" t="s">
        <v>1182</v>
      </c>
      <c r="N1318" s="258" t="s">
        <v>1182</v>
      </c>
      <c r="O1318" s="5" t="s">
        <v>2799</v>
      </c>
    </row>
    <row r="1319" spans="1:15">
      <c r="A1319">
        <v>102</v>
      </c>
      <c r="B1319">
        <v>1147</v>
      </c>
      <c r="C1319" t="s">
        <v>129</v>
      </c>
      <c r="D1319" t="s">
        <v>879</v>
      </c>
      <c r="E1319" s="257" t="s">
        <v>18608</v>
      </c>
      <c r="F1319" t="s">
        <v>84</v>
      </c>
      <c r="G1319">
        <v>2</v>
      </c>
      <c r="H1319">
        <v>842.9</v>
      </c>
      <c r="I1319">
        <v>837.245</v>
      </c>
      <c r="J1319">
        <v>832.03499999999997</v>
      </c>
      <c r="K1319">
        <v>824.375</v>
      </c>
      <c r="L1319">
        <v>815.46500000000003</v>
      </c>
      <c r="M1319" s="258" t="s">
        <v>1182</v>
      </c>
      <c r="N1319" s="258" t="s">
        <v>1182</v>
      </c>
      <c r="O1319" s="5" t="s">
        <v>2800</v>
      </c>
    </row>
    <row r="1320" spans="1:15">
      <c r="A1320">
        <v>102</v>
      </c>
      <c r="B1320">
        <v>1140</v>
      </c>
      <c r="C1320" t="s">
        <v>129</v>
      </c>
      <c r="D1320" t="s">
        <v>879</v>
      </c>
      <c r="E1320" s="257" t="s">
        <v>76</v>
      </c>
      <c r="F1320" t="s">
        <v>84</v>
      </c>
      <c r="G1320">
        <v>2</v>
      </c>
      <c r="H1320">
        <v>837.245</v>
      </c>
      <c r="I1320">
        <v>833.31500000000005</v>
      </c>
      <c r="J1320">
        <v>828.35500000000002</v>
      </c>
      <c r="K1320">
        <v>820.82</v>
      </c>
      <c r="L1320">
        <v>812.46</v>
      </c>
      <c r="M1320" s="258" t="s">
        <v>1182</v>
      </c>
      <c r="N1320" s="258" t="s">
        <v>1182</v>
      </c>
      <c r="O1320" s="5" t="s">
        <v>2801</v>
      </c>
    </row>
    <row r="1321" spans="1:15">
      <c r="A1321">
        <v>102</v>
      </c>
      <c r="B1321">
        <v>1141</v>
      </c>
      <c r="C1321" t="s">
        <v>129</v>
      </c>
      <c r="D1321" t="s">
        <v>879</v>
      </c>
      <c r="E1321" s="257" t="s">
        <v>395</v>
      </c>
      <c r="F1321" t="s">
        <v>84</v>
      </c>
      <c r="G1321">
        <v>2</v>
      </c>
      <c r="H1321">
        <v>832.03499999999997</v>
      </c>
      <c r="I1321">
        <v>827.755</v>
      </c>
      <c r="J1321">
        <v>823.17499999999995</v>
      </c>
      <c r="K1321">
        <v>814.86</v>
      </c>
      <c r="L1321">
        <v>807.55</v>
      </c>
      <c r="M1321" s="258" t="s">
        <v>1182</v>
      </c>
      <c r="N1321" s="258" t="s">
        <v>1182</v>
      </c>
      <c r="O1321" s="5" t="s">
        <v>2802</v>
      </c>
    </row>
    <row r="1322" spans="1:15">
      <c r="A1322">
        <v>102</v>
      </c>
      <c r="B1322">
        <v>1142</v>
      </c>
      <c r="C1322" t="s">
        <v>129</v>
      </c>
      <c r="D1322" t="s">
        <v>879</v>
      </c>
      <c r="E1322" s="257" t="s">
        <v>798</v>
      </c>
      <c r="F1322" t="s">
        <v>84</v>
      </c>
      <c r="G1322">
        <v>2</v>
      </c>
      <c r="H1322">
        <v>824.25</v>
      </c>
      <c r="I1322">
        <v>819.995</v>
      </c>
      <c r="J1322">
        <v>814.86</v>
      </c>
      <c r="K1322">
        <v>807.55</v>
      </c>
      <c r="L1322">
        <v>800.34</v>
      </c>
      <c r="M1322" s="258" t="s">
        <v>1182</v>
      </c>
      <c r="N1322" s="258" t="s">
        <v>1182</v>
      </c>
      <c r="O1322" s="5" t="s">
        <v>2803</v>
      </c>
    </row>
    <row r="1323" spans="1:15">
      <c r="A1323">
        <v>102</v>
      </c>
      <c r="B1323">
        <v>1143</v>
      </c>
      <c r="C1323" t="s">
        <v>129</v>
      </c>
      <c r="D1323" t="s">
        <v>879</v>
      </c>
      <c r="E1323" s="257" t="s">
        <v>838</v>
      </c>
      <c r="F1323" t="s">
        <v>84</v>
      </c>
      <c r="G1323">
        <v>2</v>
      </c>
      <c r="H1323">
        <v>820.52</v>
      </c>
      <c r="I1323">
        <v>816.11500000000001</v>
      </c>
      <c r="J1323">
        <v>811.56</v>
      </c>
      <c r="K1323">
        <v>804.52</v>
      </c>
      <c r="L1323">
        <v>796.41</v>
      </c>
      <c r="M1323" s="258" t="s">
        <v>1182</v>
      </c>
      <c r="N1323" s="258" t="s">
        <v>1182</v>
      </c>
      <c r="O1323" s="5" t="s">
        <v>2804</v>
      </c>
    </row>
    <row r="1324" spans="1:15">
      <c r="A1324">
        <v>102</v>
      </c>
      <c r="B1324">
        <v>1144</v>
      </c>
      <c r="C1324" t="s">
        <v>129</v>
      </c>
      <c r="D1324" t="s">
        <v>879</v>
      </c>
      <c r="E1324" s="257" t="s">
        <v>886</v>
      </c>
      <c r="F1324" t="s">
        <v>84</v>
      </c>
      <c r="G1324">
        <v>2</v>
      </c>
      <c r="H1324">
        <v>818.34</v>
      </c>
      <c r="I1324">
        <v>814.08500000000004</v>
      </c>
      <c r="J1324">
        <v>809.85500000000002</v>
      </c>
      <c r="K1324">
        <v>802.82</v>
      </c>
      <c r="L1324">
        <v>795.23500000000001</v>
      </c>
      <c r="M1324" s="258" t="s">
        <v>1182</v>
      </c>
      <c r="N1324" s="258" t="s">
        <v>1182</v>
      </c>
      <c r="O1324" s="5" t="s">
        <v>2805</v>
      </c>
    </row>
    <row r="1325" spans="1:15">
      <c r="A1325">
        <v>102</v>
      </c>
      <c r="B1325">
        <v>1145</v>
      </c>
      <c r="C1325" t="s">
        <v>129</v>
      </c>
      <c r="D1325" t="s">
        <v>879</v>
      </c>
      <c r="E1325" s="257" t="s">
        <v>890</v>
      </c>
      <c r="F1325" t="s">
        <v>84</v>
      </c>
      <c r="G1325">
        <v>2</v>
      </c>
      <c r="H1325" t="e">
        <v>#VALUE!</v>
      </c>
      <c r="I1325" t="e">
        <v>#VALUE!</v>
      </c>
      <c r="J1325" t="e">
        <v>#VALUE!</v>
      </c>
      <c r="K1325" t="e">
        <v>#VALUE!</v>
      </c>
      <c r="L1325" t="e">
        <v>#VALUE!</v>
      </c>
      <c r="M1325" s="258" t="s">
        <v>1182</v>
      </c>
      <c r="N1325" s="258" t="s">
        <v>1182</v>
      </c>
      <c r="O1325" s="5" t="s">
        <v>3567</v>
      </c>
    </row>
    <row r="1326" spans="1:15">
      <c r="A1326">
        <v>108</v>
      </c>
      <c r="B1326">
        <v>1152</v>
      </c>
      <c r="C1326" t="s">
        <v>129</v>
      </c>
      <c r="D1326" t="s">
        <v>404</v>
      </c>
      <c r="E1326" s="257" t="s">
        <v>146</v>
      </c>
      <c r="F1326" t="s">
        <v>83</v>
      </c>
      <c r="G1326">
        <v>2</v>
      </c>
      <c r="H1326">
        <v>632.44500000000005</v>
      </c>
      <c r="I1326">
        <v>628.52499999999998</v>
      </c>
      <c r="J1326">
        <v>624.08199999999999</v>
      </c>
      <c r="K1326">
        <v>617.73</v>
      </c>
      <c r="L1326">
        <v>611.23299999999995</v>
      </c>
      <c r="M1326" s="258" t="s">
        <v>1348</v>
      </c>
      <c r="N1326" s="258" t="s">
        <v>1349</v>
      </c>
      <c r="O1326" s="5" t="s">
        <v>2806</v>
      </c>
    </row>
    <row r="1327" spans="1:15">
      <c r="A1327">
        <v>105</v>
      </c>
      <c r="B1327">
        <v>1154</v>
      </c>
      <c r="C1327" t="s">
        <v>129</v>
      </c>
      <c r="D1327" t="s">
        <v>404</v>
      </c>
      <c r="E1327" s="257" t="s">
        <v>18610</v>
      </c>
      <c r="F1327" t="s">
        <v>83</v>
      </c>
      <c r="G1327">
        <v>2</v>
      </c>
      <c r="H1327">
        <v>858.82</v>
      </c>
      <c r="I1327">
        <v>854.76</v>
      </c>
      <c r="J1327">
        <v>849.58</v>
      </c>
      <c r="K1327">
        <v>840.7</v>
      </c>
      <c r="L1327">
        <v>830.18</v>
      </c>
      <c r="M1327" s="258" t="s">
        <v>1182</v>
      </c>
      <c r="N1327" s="258" t="s">
        <v>1182</v>
      </c>
      <c r="O1327" s="5" t="s">
        <v>2807</v>
      </c>
    </row>
    <row r="1328" spans="1:15">
      <c r="A1328">
        <v>103</v>
      </c>
      <c r="B1328">
        <v>1150</v>
      </c>
      <c r="C1328" t="s">
        <v>129</v>
      </c>
      <c r="D1328" t="s">
        <v>404</v>
      </c>
      <c r="E1328" s="257" t="s">
        <v>855</v>
      </c>
      <c r="F1328" t="s">
        <v>83</v>
      </c>
      <c r="G1328">
        <v>2</v>
      </c>
      <c r="H1328">
        <v>850.19</v>
      </c>
      <c r="I1328">
        <v>846.32</v>
      </c>
      <c r="J1328">
        <v>841.12</v>
      </c>
      <c r="K1328">
        <v>832.04</v>
      </c>
      <c r="L1328">
        <v>822.85</v>
      </c>
      <c r="M1328" s="258" t="s">
        <v>1182</v>
      </c>
      <c r="N1328" s="258" t="s">
        <v>1182</v>
      </c>
      <c r="O1328" s="5" t="s">
        <v>2808</v>
      </c>
    </row>
    <row r="1329" spans="1:15">
      <c r="A1329">
        <v>103</v>
      </c>
      <c r="B1329">
        <v>1158</v>
      </c>
      <c r="C1329" t="s">
        <v>129</v>
      </c>
      <c r="D1329" t="s">
        <v>404</v>
      </c>
      <c r="E1329" s="257" t="s">
        <v>18613</v>
      </c>
      <c r="F1329" t="s">
        <v>84</v>
      </c>
      <c r="G1329">
        <v>2</v>
      </c>
      <c r="H1329">
        <v>875.53</v>
      </c>
      <c r="I1329">
        <v>870.78</v>
      </c>
      <c r="J1329">
        <v>864.6</v>
      </c>
      <c r="K1329">
        <v>855.55</v>
      </c>
      <c r="L1329">
        <v>844.57</v>
      </c>
      <c r="M1329" s="258" t="s">
        <v>1182</v>
      </c>
      <c r="N1329" s="258" t="s">
        <v>1182</v>
      </c>
      <c r="O1329" s="5" t="s">
        <v>2809</v>
      </c>
    </row>
    <row r="1330" spans="1:15">
      <c r="A1330">
        <v>242</v>
      </c>
      <c r="B1330">
        <v>1189</v>
      </c>
      <c r="C1330" t="s">
        <v>129</v>
      </c>
      <c r="D1330" t="s">
        <v>308</v>
      </c>
      <c r="E1330" s="257" t="s">
        <v>146</v>
      </c>
      <c r="F1330" t="s">
        <v>83</v>
      </c>
      <c r="G1330">
        <v>2</v>
      </c>
      <c r="H1330">
        <v>87.558999999999997</v>
      </c>
      <c r="I1330">
        <v>87.19</v>
      </c>
      <c r="J1330">
        <v>86.763000000000005</v>
      </c>
      <c r="K1330">
        <v>86.319000000000003</v>
      </c>
      <c r="L1330">
        <v>85.917000000000002</v>
      </c>
      <c r="M1330" s="258" t="s">
        <v>1182</v>
      </c>
      <c r="N1330" s="258" t="s">
        <v>1182</v>
      </c>
      <c r="O1330" s="5" t="s">
        <v>2810</v>
      </c>
    </row>
    <row r="1331" spans="1:15">
      <c r="A1331">
        <v>242</v>
      </c>
      <c r="B1331">
        <v>1169</v>
      </c>
      <c r="C1331" t="s">
        <v>129</v>
      </c>
      <c r="D1331" t="s">
        <v>308</v>
      </c>
      <c r="E1331" s="257" t="s">
        <v>18617</v>
      </c>
      <c r="F1331" t="s">
        <v>83</v>
      </c>
      <c r="G1331">
        <v>2</v>
      </c>
      <c r="H1331">
        <v>84.027000000000001</v>
      </c>
      <c r="I1331">
        <v>83.557000000000002</v>
      </c>
      <c r="J1331">
        <v>82.885999999999996</v>
      </c>
      <c r="K1331">
        <v>82.269000000000005</v>
      </c>
      <c r="L1331">
        <v>81.004000000000005</v>
      </c>
      <c r="M1331" s="258" t="s">
        <v>1182</v>
      </c>
      <c r="N1331" s="258" t="s">
        <v>1182</v>
      </c>
      <c r="O1331" s="5" t="s">
        <v>2811</v>
      </c>
    </row>
    <row r="1332" spans="1:15">
      <c r="A1332">
        <v>242</v>
      </c>
      <c r="B1332">
        <v>1180</v>
      </c>
      <c r="C1332" t="s">
        <v>129</v>
      </c>
      <c r="D1332" t="s">
        <v>308</v>
      </c>
      <c r="E1332" s="257" t="s">
        <v>781</v>
      </c>
      <c r="F1332" t="s">
        <v>83</v>
      </c>
      <c r="G1332">
        <v>2</v>
      </c>
      <c r="H1332">
        <v>84.088999999999999</v>
      </c>
      <c r="I1332">
        <v>83.557000000000002</v>
      </c>
      <c r="J1332">
        <v>82.885999999999996</v>
      </c>
      <c r="K1332">
        <v>82.274000000000001</v>
      </c>
      <c r="L1332">
        <v>81.123999999999995</v>
      </c>
      <c r="M1332" s="258" t="s">
        <v>1182</v>
      </c>
      <c r="N1332" s="258" t="s">
        <v>1182</v>
      </c>
      <c r="O1332" s="5" t="s">
        <v>2812</v>
      </c>
    </row>
    <row r="1333" spans="1:15">
      <c r="A1333">
        <v>242</v>
      </c>
      <c r="B1333">
        <v>1162</v>
      </c>
      <c r="C1333" t="s">
        <v>129</v>
      </c>
      <c r="D1333" t="s">
        <v>308</v>
      </c>
      <c r="E1333" s="257" t="s">
        <v>671</v>
      </c>
      <c r="F1333" t="s">
        <v>83</v>
      </c>
      <c r="G1333">
        <v>2</v>
      </c>
      <c r="H1333">
        <v>84.096000000000004</v>
      </c>
      <c r="I1333">
        <v>83.557000000000002</v>
      </c>
      <c r="J1333">
        <v>82.822999999999993</v>
      </c>
      <c r="K1333">
        <v>82.076999999999998</v>
      </c>
      <c r="L1333">
        <v>81.632999999999996</v>
      </c>
      <c r="M1333" s="258" t="s">
        <v>1182</v>
      </c>
      <c r="N1333" s="258" t="s">
        <v>1182</v>
      </c>
      <c r="O1333" s="5" t="s">
        <v>2813</v>
      </c>
    </row>
    <row r="1334" spans="1:15">
      <c r="A1334">
        <v>242</v>
      </c>
      <c r="B1334">
        <v>1188</v>
      </c>
      <c r="C1334" t="s">
        <v>129</v>
      </c>
      <c r="D1334" t="s">
        <v>308</v>
      </c>
      <c r="E1334" s="257" t="s">
        <v>1072</v>
      </c>
      <c r="F1334" t="s">
        <v>83</v>
      </c>
      <c r="G1334">
        <v>2</v>
      </c>
      <c r="H1334">
        <v>83.18</v>
      </c>
      <c r="I1334">
        <v>82.793000000000006</v>
      </c>
      <c r="J1334">
        <v>81.971999999999994</v>
      </c>
      <c r="K1334">
        <v>81.272999999999996</v>
      </c>
      <c r="L1334">
        <v>80.012</v>
      </c>
      <c r="M1334" s="258" t="s">
        <v>1182</v>
      </c>
      <c r="N1334" s="258" t="s">
        <v>1182</v>
      </c>
      <c r="O1334" s="5" t="s">
        <v>2814</v>
      </c>
    </row>
    <row r="1335" spans="1:15">
      <c r="A1335">
        <v>242</v>
      </c>
      <c r="B1335">
        <v>1187</v>
      </c>
      <c r="C1335" t="s">
        <v>129</v>
      </c>
      <c r="D1335" t="s">
        <v>308</v>
      </c>
      <c r="E1335" s="257" t="s">
        <v>1227</v>
      </c>
      <c r="F1335" t="s">
        <v>83</v>
      </c>
      <c r="G1335">
        <v>2</v>
      </c>
      <c r="H1335">
        <v>83.097999999999999</v>
      </c>
      <c r="I1335">
        <v>82.581000000000003</v>
      </c>
      <c r="J1335">
        <v>81.772000000000006</v>
      </c>
      <c r="K1335">
        <v>81.123999999999995</v>
      </c>
      <c r="L1335">
        <v>80.012</v>
      </c>
      <c r="M1335" s="258" t="s">
        <v>1182</v>
      </c>
      <c r="N1335" s="258" t="s">
        <v>1182</v>
      </c>
      <c r="O1335" s="5" t="s">
        <v>2815</v>
      </c>
    </row>
    <row r="1336" spans="1:15">
      <c r="A1336">
        <v>242</v>
      </c>
      <c r="B1336">
        <v>1173</v>
      </c>
      <c r="C1336" t="s">
        <v>129</v>
      </c>
      <c r="D1336" t="s">
        <v>308</v>
      </c>
      <c r="E1336" s="257" t="s">
        <v>833</v>
      </c>
      <c r="F1336" t="s">
        <v>83</v>
      </c>
      <c r="G1336">
        <v>2</v>
      </c>
      <c r="H1336">
        <v>82.680999999999997</v>
      </c>
      <c r="I1336">
        <v>82.201999999999998</v>
      </c>
      <c r="J1336">
        <v>81.393000000000001</v>
      </c>
      <c r="K1336">
        <v>80.727000000000004</v>
      </c>
      <c r="L1336">
        <v>80.241</v>
      </c>
      <c r="M1336" s="258" t="s">
        <v>1182</v>
      </c>
      <c r="N1336" s="258" t="s">
        <v>1182</v>
      </c>
      <c r="O1336" s="5" t="s">
        <v>2816</v>
      </c>
    </row>
    <row r="1337" spans="1:15">
      <c r="A1337">
        <v>243</v>
      </c>
      <c r="B1337">
        <v>1197</v>
      </c>
      <c r="C1337" t="s">
        <v>129</v>
      </c>
      <c r="D1337" t="s">
        <v>308</v>
      </c>
      <c r="E1337" s="257" t="s">
        <v>79</v>
      </c>
      <c r="F1337" t="s">
        <v>84</v>
      </c>
      <c r="G1337">
        <v>2</v>
      </c>
      <c r="H1337">
        <v>84.402000000000001</v>
      </c>
      <c r="I1337">
        <v>83.912999999999997</v>
      </c>
      <c r="J1337">
        <v>83.218999999999994</v>
      </c>
      <c r="K1337">
        <v>82.266000000000005</v>
      </c>
      <c r="L1337">
        <v>81.741</v>
      </c>
      <c r="M1337" s="258" t="s">
        <v>1182</v>
      </c>
      <c r="N1337" s="258" t="s">
        <v>1182</v>
      </c>
      <c r="O1337" s="5" t="s">
        <v>2817</v>
      </c>
    </row>
    <row r="1338" spans="1:15">
      <c r="A1338">
        <v>243</v>
      </c>
      <c r="B1338">
        <v>1196</v>
      </c>
      <c r="C1338" t="s">
        <v>129</v>
      </c>
      <c r="D1338" t="s">
        <v>308</v>
      </c>
      <c r="E1338" s="257" t="s">
        <v>153</v>
      </c>
      <c r="F1338" t="s">
        <v>84</v>
      </c>
      <c r="G1338">
        <v>2</v>
      </c>
      <c r="H1338">
        <v>83.99</v>
      </c>
      <c r="I1338">
        <v>83.536000000000001</v>
      </c>
      <c r="J1338">
        <v>82.623000000000005</v>
      </c>
      <c r="K1338">
        <v>81.799000000000007</v>
      </c>
      <c r="L1338">
        <v>81.341999999999999</v>
      </c>
      <c r="M1338" s="258" t="s">
        <v>1182</v>
      </c>
      <c r="N1338" s="258" t="s">
        <v>1182</v>
      </c>
      <c r="O1338" s="5" t="s">
        <v>2818</v>
      </c>
    </row>
    <row r="1339" spans="1:15">
      <c r="A1339">
        <v>243</v>
      </c>
      <c r="B1339">
        <v>1198</v>
      </c>
      <c r="C1339" t="s">
        <v>129</v>
      </c>
      <c r="D1339" t="s">
        <v>308</v>
      </c>
      <c r="E1339" s="257" t="s">
        <v>174</v>
      </c>
      <c r="F1339" t="s">
        <v>84</v>
      </c>
      <c r="G1339">
        <v>2</v>
      </c>
      <c r="H1339">
        <v>82.981999999999999</v>
      </c>
      <c r="I1339">
        <v>82.38</v>
      </c>
      <c r="J1339">
        <v>81.563999999999993</v>
      </c>
      <c r="K1339">
        <v>80.832999999999998</v>
      </c>
      <c r="L1339">
        <v>80.358000000000004</v>
      </c>
      <c r="M1339" s="258" t="s">
        <v>1182</v>
      </c>
      <c r="N1339" s="258" t="s">
        <v>1182</v>
      </c>
      <c r="O1339" s="5" t="s">
        <v>2819</v>
      </c>
    </row>
    <row r="1340" spans="1:15">
      <c r="A1340">
        <v>243</v>
      </c>
      <c r="B1340">
        <v>1194</v>
      </c>
      <c r="C1340" t="s">
        <v>129</v>
      </c>
      <c r="D1340" t="s">
        <v>308</v>
      </c>
      <c r="E1340" s="257" t="s">
        <v>1154</v>
      </c>
      <c r="F1340" t="s">
        <v>84</v>
      </c>
      <c r="G1340">
        <v>2</v>
      </c>
      <c r="H1340">
        <v>82.724999999999994</v>
      </c>
      <c r="I1340">
        <v>82.058000000000007</v>
      </c>
      <c r="J1340">
        <v>81.293999999999997</v>
      </c>
      <c r="K1340">
        <v>80.597999999999999</v>
      </c>
      <c r="L1340">
        <v>80.075999999999993</v>
      </c>
      <c r="M1340" s="258" t="s">
        <v>1182</v>
      </c>
      <c r="N1340" s="258" t="s">
        <v>1182</v>
      </c>
      <c r="O1340" s="5" t="s">
        <v>2820</v>
      </c>
    </row>
    <row r="1341" spans="1:15">
      <c r="A1341">
        <v>257</v>
      </c>
      <c r="B1341">
        <v>1205</v>
      </c>
      <c r="C1341" t="s">
        <v>129</v>
      </c>
      <c r="D1341" t="s">
        <v>342</v>
      </c>
      <c r="E1341" s="257" t="s">
        <v>1239</v>
      </c>
      <c r="F1341" t="s">
        <v>83</v>
      </c>
      <c r="G1341">
        <v>2</v>
      </c>
      <c r="H1341">
        <v>833.08199999999999</v>
      </c>
      <c r="I1341">
        <v>827.65</v>
      </c>
      <c r="J1341">
        <v>819.11599999999999</v>
      </c>
      <c r="K1341">
        <v>810.41800000000001</v>
      </c>
      <c r="L1341">
        <v>805.28800000000001</v>
      </c>
      <c r="M1341" s="258" t="s">
        <v>1182</v>
      </c>
      <c r="N1341" s="258" t="s">
        <v>1182</v>
      </c>
      <c r="O1341" s="5" t="s">
        <v>2821</v>
      </c>
    </row>
    <row r="1342" spans="1:15">
      <c r="A1342">
        <v>257</v>
      </c>
      <c r="B1342">
        <v>1207</v>
      </c>
      <c r="C1342" t="s">
        <v>129</v>
      </c>
      <c r="D1342" t="s">
        <v>342</v>
      </c>
      <c r="E1342" s="257" t="s">
        <v>1238</v>
      </c>
      <c r="F1342" t="s">
        <v>83</v>
      </c>
      <c r="G1342">
        <v>2</v>
      </c>
      <c r="H1342">
        <v>827.53399999999999</v>
      </c>
      <c r="I1342">
        <v>821.20600000000002</v>
      </c>
      <c r="J1342">
        <v>812.39200000000005</v>
      </c>
      <c r="K1342">
        <v>804.38</v>
      </c>
      <c r="L1342">
        <v>799.6</v>
      </c>
      <c r="M1342" s="258" t="s">
        <v>1182</v>
      </c>
      <c r="N1342" s="258" t="s">
        <v>1182</v>
      </c>
      <c r="O1342" s="5" t="s">
        <v>2822</v>
      </c>
    </row>
    <row r="1343" spans="1:15">
      <c r="A1343">
        <v>257</v>
      </c>
      <c r="B1343">
        <v>1209</v>
      </c>
      <c r="C1343" t="s">
        <v>129</v>
      </c>
      <c r="D1343" t="s">
        <v>342</v>
      </c>
      <c r="E1343" s="257" t="s">
        <v>347</v>
      </c>
      <c r="F1343" t="s">
        <v>83</v>
      </c>
      <c r="G1343">
        <v>2</v>
      </c>
      <c r="H1343">
        <v>813.3</v>
      </c>
      <c r="I1343">
        <v>807.66200000000003</v>
      </c>
      <c r="J1343">
        <v>800.70799999999997</v>
      </c>
      <c r="K1343">
        <v>794.06799999999998</v>
      </c>
      <c r="L1343">
        <v>788.23</v>
      </c>
      <c r="M1343" s="258" t="s">
        <v>1182</v>
      </c>
      <c r="N1343" s="258" t="s">
        <v>1182</v>
      </c>
      <c r="O1343" s="5" t="s">
        <v>2823</v>
      </c>
    </row>
    <row r="1344" spans="1:15">
      <c r="A1344">
        <v>257</v>
      </c>
      <c r="B1344">
        <v>1211</v>
      </c>
      <c r="C1344" t="s">
        <v>129</v>
      </c>
      <c r="D1344" t="s">
        <v>342</v>
      </c>
      <c r="E1344" s="257" t="s">
        <v>161</v>
      </c>
      <c r="F1344" t="s">
        <v>83</v>
      </c>
      <c r="G1344">
        <v>2</v>
      </c>
      <c r="H1344">
        <v>802.09</v>
      </c>
      <c r="I1344">
        <v>798.63400000000001</v>
      </c>
      <c r="J1344">
        <v>792.64400000000001</v>
      </c>
      <c r="K1344">
        <v>784.35799999999995</v>
      </c>
      <c r="L1344">
        <v>779.64400000000001</v>
      </c>
      <c r="M1344" s="258" t="s">
        <v>1182</v>
      </c>
      <c r="N1344" s="258" t="s">
        <v>1182</v>
      </c>
      <c r="O1344" s="5" t="s">
        <v>2824</v>
      </c>
    </row>
    <row r="1345" spans="1:15">
      <c r="A1345">
        <v>258</v>
      </c>
      <c r="B1345">
        <v>1217</v>
      </c>
      <c r="C1345" t="s">
        <v>129</v>
      </c>
      <c r="D1345" t="s">
        <v>342</v>
      </c>
      <c r="E1345" s="257" t="s">
        <v>124</v>
      </c>
      <c r="F1345" t="s">
        <v>84</v>
      </c>
      <c r="G1345">
        <v>2</v>
      </c>
      <c r="H1345">
        <v>836.18</v>
      </c>
      <c r="I1345">
        <v>831.72</v>
      </c>
      <c r="J1345">
        <v>825</v>
      </c>
      <c r="K1345">
        <v>817.23</v>
      </c>
      <c r="L1345">
        <v>812.16</v>
      </c>
      <c r="M1345" s="258" t="s">
        <v>1182</v>
      </c>
      <c r="N1345" s="258" t="s">
        <v>1182</v>
      </c>
      <c r="O1345" s="5" t="s">
        <v>2825</v>
      </c>
    </row>
    <row r="1346" spans="1:15">
      <c r="A1346">
        <v>258</v>
      </c>
      <c r="B1346">
        <v>1216</v>
      </c>
      <c r="C1346" t="s">
        <v>129</v>
      </c>
      <c r="D1346" t="s">
        <v>342</v>
      </c>
      <c r="E1346" s="257" t="s">
        <v>1243</v>
      </c>
      <c r="F1346" t="s">
        <v>84</v>
      </c>
      <c r="G1346">
        <v>2</v>
      </c>
      <c r="H1346">
        <v>836.94</v>
      </c>
      <c r="I1346">
        <v>831.72</v>
      </c>
      <c r="J1346">
        <v>824.7</v>
      </c>
      <c r="K1346">
        <v>817.33</v>
      </c>
      <c r="L1346">
        <v>812.41</v>
      </c>
      <c r="M1346" s="258" t="s">
        <v>1182</v>
      </c>
      <c r="N1346" s="258" t="s">
        <v>1182</v>
      </c>
      <c r="O1346" s="5" t="s">
        <v>2826</v>
      </c>
    </row>
    <row r="1347" spans="1:15">
      <c r="A1347">
        <v>258</v>
      </c>
      <c r="B1347">
        <v>1215</v>
      </c>
      <c r="C1347" t="s">
        <v>129</v>
      </c>
      <c r="D1347" t="s">
        <v>342</v>
      </c>
      <c r="E1347" s="257" t="s">
        <v>105</v>
      </c>
      <c r="F1347" t="s">
        <v>84</v>
      </c>
      <c r="G1347">
        <v>2</v>
      </c>
      <c r="H1347">
        <v>835.33</v>
      </c>
      <c r="I1347">
        <v>831.72</v>
      </c>
      <c r="J1347">
        <v>824.55</v>
      </c>
      <c r="K1347">
        <v>816.78</v>
      </c>
      <c r="L1347">
        <v>812.26</v>
      </c>
      <c r="M1347" s="258" t="s">
        <v>1182</v>
      </c>
      <c r="N1347" s="258" t="s">
        <v>1182</v>
      </c>
      <c r="O1347" s="5" t="s">
        <v>2827</v>
      </c>
    </row>
    <row r="1348" spans="1:15">
      <c r="A1348">
        <v>258</v>
      </c>
      <c r="B1348">
        <v>1218</v>
      </c>
      <c r="C1348" t="s">
        <v>129</v>
      </c>
      <c r="D1348" t="s">
        <v>342</v>
      </c>
      <c r="E1348" s="257" t="s">
        <v>1244</v>
      </c>
      <c r="F1348" t="s">
        <v>84</v>
      </c>
      <c r="G1348">
        <v>2</v>
      </c>
      <c r="H1348">
        <v>834.63</v>
      </c>
      <c r="I1348">
        <v>829.26</v>
      </c>
      <c r="J1348">
        <v>821.94</v>
      </c>
      <c r="K1348">
        <v>814.72</v>
      </c>
      <c r="L1348">
        <v>810.31</v>
      </c>
      <c r="M1348" s="258" t="s">
        <v>1182</v>
      </c>
      <c r="N1348" s="258" t="s">
        <v>1182</v>
      </c>
      <c r="O1348" s="5" t="s">
        <v>2828</v>
      </c>
    </row>
    <row r="1349" spans="1:15">
      <c r="A1349">
        <v>258</v>
      </c>
      <c r="B1349">
        <v>1220</v>
      </c>
      <c r="C1349" t="s">
        <v>129</v>
      </c>
      <c r="D1349" t="s">
        <v>342</v>
      </c>
      <c r="E1349" s="257" t="s">
        <v>1246</v>
      </c>
      <c r="F1349" t="s">
        <v>84</v>
      </c>
      <c r="G1349">
        <v>2</v>
      </c>
      <c r="H1349">
        <v>828.46</v>
      </c>
      <c r="I1349">
        <v>824.09</v>
      </c>
      <c r="J1349">
        <v>816.42</v>
      </c>
      <c r="K1349">
        <v>809.85</v>
      </c>
      <c r="L1349">
        <v>805.79</v>
      </c>
      <c r="M1349" s="258" t="s">
        <v>1182</v>
      </c>
      <c r="N1349" s="258" t="s">
        <v>1182</v>
      </c>
      <c r="O1349" s="5" t="s">
        <v>2829</v>
      </c>
    </row>
    <row r="1350" spans="1:15">
      <c r="A1350">
        <v>258</v>
      </c>
      <c r="B1350">
        <v>1223</v>
      </c>
      <c r="C1350" t="s">
        <v>129</v>
      </c>
      <c r="D1350" t="s">
        <v>342</v>
      </c>
      <c r="E1350" s="257" t="s">
        <v>1242</v>
      </c>
      <c r="F1350" t="s">
        <v>84</v>
      </c>
      <c r="G1350">
        <v>3</v>
      </c>
      <c r="H1350">
        <v>824.09</v>
      </c>
      <c r="I1350">
        <v>819.58</v>
      </c>
      <c r="J1350">
        <v>812.16</v>
      </c>
      <c r="K1350">
        <v>805.49</v>
      </c>
      <c r="L1350">
        <v>800.83</v>
      </c>
      <c r="M1350" s="258" t="s">
        <v>1182</v>
      </c>
      <c r="N1350" s="258" t="s">
        <v>1182</v>
      </c>
      <c r="O1350" s="5" t="s">
        <v>2830</v>
      </c>
    </row>
    <row r="1351" spans="1:15">
      <c r="A1351">
        <v>258</v>
      </c>
      <c r="B1351">
        <v>1226</v>
      </c>
      <c r="C1351" t="s">
        <v>129</v>
      </c>
      <c r="D1351" t="s">
        <v>342</v>
      </c>
      <c r="E1351" s="257" t="s">
        <v>1153</v>
      </c>
      <c r="F1351" t="s">
        <v>84</v>
      </c>
      <c r="G1351">
        <v>3</v>
      </c>
      <c r="H1351">
        <v>808.45</v>
      </c>
      <c r="I1351">
        <v>804.84</v>
      </c>
      <c r="J1351">
        <v>797.67</v>
      </c>
      <c r="K1351">
        <v>790.1</v>
      </c>
      <c r="L1351">
        <v>785.69</v>
      </c>
      <c r="M1351" s="258" t="s">
        <v>1182</v>
      </c>
      <c r="N1351" s="258" t="s">
        <v>1182</v>
      </c>
      <c r="O1351" s="5" t="s">
        <v>2831</v>
      </c>
    </row>
    <row r="1352" spans="1:15">
      <c r="A1352">
        <v>244</v>
      </c>
      <c r="B1352">
        <v>1233</v>
      </c>
      <c r="C1352" t="s">
        <v>129</v>
      </c>
      <c r="D1352" t="s">
        <v>1247</v>
      </c>
      <c r="E1352" s="257" t="s">
        <v>1248</v>
      </c>
      <c r="F1352" t="s">
        <v>83</v>
      </c>
      <c r="G1352">
        <v>3</v>
      </c>
      <c r="H1352">
        <v>81.944999999999993</v>
      </c>
      <c r="I1352">
        <v>81.378</v>
      </c>
      <c r="J1352">
        <v>80.536000000000001</v>
      </c>
      <c r="K1352">
        <v>79.772999999999996</v>
      </c>
      <c r="L1352">
        <v>77.644999999999996</v>
      </c>
      <c r="M1352" s="258" t="s">
        <v>1182</v>
      </c>
      <c r="N1352" s="258" t="s">
        <v>1182</v>
      </c>
      <c r="O1352" s="5" t="s">
        <v>2832</v>
      </c>
    </row>
    <row r="1353" spans="1:15">
      <c r="A1353">
        <v>244</v>
      </c>
      <c r="B1353">
        <v>1234</v>
      </c>
      <c r="C1353" t="s">
        <v>129</v>
      </c>
      <c r="D1353" t="s">
        <v>1247</v>
      </c>
      <c r="E1353" s="257" t="s">
        <v>179</v>
      </c>
      <c r="F1353" t="s">
        <v>83</v>
      </c>
      <c r="G1353">
        <v>3</v>
      </c>
      <c r="H1353">
        <v>80.81</v>
      </c>
      <c r="I1353">
        <v>80.287000000000006</v>
      </c>
      <c r="J1353">
        <v>79.525999999999996</v>
      </c>
      <c r="K1353">
        <v>78.67</v>
      </c>
      <c r="L1353">
        <v>77.742000000000004</v>
      </c>
      <c r="M1353" s="258" t="s">
        <v>1182</v>
      </c>
      <c r="N1353" s="258" t="s">
        <v>1182</v>
      </c>
      <c r="O1353" s="5" t="s">
        <v>2833</v>
      </c>
    </row>
    <row r="1354" spans="1:15">
      <c r="A1354">
        <v>244</v>
      </c>
      <c r="B1354">
        <v>1237</v>
      </c>
      <c r="C1354" t="s">
        <v>129</v>
      </c>
      <c r="D1354" t="s">
        <v>1247</v>
      </c>
      <c r="E1354" s="257" t="s">
        <v>94</v>
      </c>
      <c r="F1354" t="s">
        <v>83</v>
      </c>
      <c r="G1354">
        <v>3</v>
      </c>
      <c r="H1354">
        <v>80.959000000000003</v>
      </c>
      <c r="I1354">
        <v>80.384</v>
      </c>
      <c r="J1354">
        <v>79.525999999999996</v>
      </c>
      <c r="K1354">
        <v>78.67</v>
      </c>
      <c r="L1354">
        <v>77.650999999999996</v>
      </c>
      <c r="M1354" s="258" t="s">
        <v>1182</v>
      </c>
      <c r="N1354" s="258" t="s">
        <v>1182</v>
      </c>
      <c r="O1354" s="5" t="s">
        <v>2834</v>
      </c>
    </row>
    <row r="1355" spans="1:15">
      <c r="A1355">
        <v>244</v>
      </c>
      <c r="B1355">
        <v>1238</v>
      </c>
      <c r="C1355" t="s">
        <v>129</v>
      </c>
      <c r="D1355" t="s">
        <v>1247</v>
      </c>
      <c r="E1355" s="257" t="s">
        <v>1249</v>
      </c>
      <c r="F1355" t="s">
        <v>83</v>
      </c>
      <c r="G1355">
        <v>3</v>
      </c>
      <c r="H1355">
        <v>80.959000000000003</v>
      </c>
      <c r="I1355">
        <v>80.384</v>
      </c>
      <c r="J1355">
        <v>79.525999999999996</v>
      </c>
      <c r="K1355">
        <v>78.67</v>
      </c>
      <c r="L1355">
        <v>78.019000000000005</v>
      </c>
      <c r="M1355" s="258" t="s">
        <v>1182</v>
      </c>
      <c r="N1355" s="258" t="s">
        <v>1182</v>
      </c>
      <c r="O1355" s="5" t="s">
        <v>2835</v>
      </c>
    </row>
    <row r="1356" spans="1:15">
      <c r="A1356">
        <v>244</v>
      </c>
      <c r="B1356">
        <v>1228</v>
      </c>
      <c r="C1356" t="s">
        <v>129</v>
      </c>
      <c r="D1356" t="s">
        <v>1247</v>
      </c>
      <c r="E1356" s="257" t="s">
        <v>1250</v>
      </c>
      <c r="F1356" t="s">
        <v>83</v>
      </c>
      <c r="G1356">
        <v>3</v>
      </c>
      <c r="H1356">
        <v>80.802999999999997</v>
      </c>
      <c r="I1356">
        <v>80.251999999999995</v>
      </c>
      <c r="J1356">
        <v>79.42</v>
      </c>
      <c r="K1356">
        <v>78.656999999999996</v>
      </c>
      <c r="L1356">
        <v>77.644999999999996</v>
      </c>
      <c r="M1356" s="258" t="s">
        <v>1182</v>
      </c>
      <c r="N1356" s="258" t="s">
        <v>1182</v>
      </c>
      <c r="O1356" s="5" t="s">
        <v>2836</v>
      </c>
    </row>
    <row r="1357" spans="1:15">
      <c r="A1357">
        <v>244</v>
      </c>
      <c r="B1357">
        <v>1235</v>
      </c>
      <c r="C1357" t="s">
        <v>129</v>
      </c>
      <c r="D1357" t="s">
        <v>1247</v>
      </c>
      <c r="E1357" s="257" t="s">
        <v>365</v>
      </c>
      <c r="F1357" t="s">
        <v>83</v>
      </c>
      <c r="G1357">
        <v>3</v>
      </c>
      <c r="H1357">
        <v>80.802999999999997</v>
      </c>
      <c r="I1357">
        <v>80.251999999999995</v>
      </c>
      <c r="J1357">
        <v>79.42</v>
      </c>
      <c r="K1357">
        <v>78.656999999999996</v>
      </c>
      <c r="L1357">
        <v>77.108000000000004</v>
      </c>
      <c r="M1357" s="258" t="s">
        <v>1182</v>
      </c>
      <c r="N1357" s="258" t="s">
        <v>1182</v>
      </c>
      <c r="O1357" s="5" t="s">
        <v>2837</v>
      </c>
    </row>
    <row r="1358" spans="1:15">
      <c r="A1358">
        <v>244</v>
      </c>
      <c r="B1358">
        <v>1231</v>
      </c>
      <c r="C1358" t="s">
        <v>129</v>
      </c>
      <c r="D1358" t="s">
        <v>1247</v>
      </c>
      <c r="E1358" s="257" t="s">
        <v>1252</v>
      </c>
      <c r="F1358" t="s">
        <v>83</v>
      </c>
      <c r="G1358">
        <v>3</v>
      </c>
      <c r="H1358">
        <v>80.536000000000001</v>
      </c>
      <c r="I1358">
        <v>80.096000000000004</v>
      </c>
      <c r="J1358">
        <v>79.245999999999995</v>
      </c>
      <c r="K1358">
        <v>78.197999999999993</v>
      </c>
      <c r="L1358">
        <v>77.070999999999998</v>
      </c>
      <c r="M1358" s="258" t="s">
        <v>1182</v>
      </c>
      <c r="N1358" s="258" t="s">
        <v>1182</v>
      </c>
      <c r="O1358" s="5" t="s">
        <v>2838</v>
      </c>
    </row>
    <row r="1359" spans="1:15">
      <c r="A1359">
        <v>244</v>
      </c>
      <c r="B1359">
        <v>1232</v>
      </c>
      <c r="C1359" t="s">
        <v>129</v>
      </c>
      <c r="D1359" t="s">
        <v>1247</v>
      </c>
      <c r="E1359" s="257" t="s">
        <v>1452</v>
      </c>
      <c r="F1359" t="s">
        <v>83</v>
      </c>
      <c r="G1359">
        <v>3</v>
      </c>
      <c r="H1359">
        <v>80.287000000000006</v>
      </c>
      <c r="I1359">
        <v>79.772999999999996</v>
      </c>
      <c r="J1359">
        <v>78.896000000000001</v>
      </c>
      <c r="K1359">
        <v>78.031999999999996</v>
      </c>
      <c r="L1359">
        <v>77.100999999999999</v>
      </c>
      <c r="M1359" s="258" t="s">
        <v>1182</v>
      </c>
      <c r="N1359" s="258" t="s">
        <v>1182</v>
      </c>
      <c r="O1359" s="5" t="s">
        <v>2839</v>
      </c>
    </row>
    <row r="1360" spans="1:15">
      <c r="A1360">
        <v>244</v>
      </c>
      <c r="B1360">
        <v>1229</v>
      </c>
      <c r="C1360" t="s">
        <v>129</v>
      </c>
      <c r="D1360" t="s">
        <v>1247</v>
      </c>
      <c r="E1360" s="257" t="s">
        <v>1453</v>
      </c>
      <c r="F1360" t="s">
        <v>83</v>
      </c>
      <c r="G1360">
        <v>3</v>
      </c>
      <c r="H1360">
        <v>79.971999999999994</v>
      </c>
      <c r="I1360">
        <v>79.414000000000001</v>
      </c>
      <c r="J1360">
        <v>78.460999999999999</v>
      </c>
      <c r="K1360">
        <v>77.650999999999996</v>
      </c>
      <c r="L1360">
        <v>76.739000000000004</v>
      </c>
      <c r="M1360" s="258" t="s">
        <v>1182</v>
      </c>
      <c r="N1360" s="258" t="s">
        <v>1182</v>
      </c>
      <c r="O1360" s="5" t="s">
        <v>2840</v>
      </c>
    </row>
    <row r="1361" spans="1:15">
      <c r="A1361">
        <v>244</v>
      </c>
      <c r="B1361">
        <v>1236</v>
      </c>
      <c r="C1361" t="s">
        <v>129</v>
      </c>
      <c r="D1361" t="s">
        <v>1247</v>
      </c>
      <c r="E1361" s="257" t="s">
        <v>1253</v>
      </c>
      <c r="F1361" t="s">
        <v>83</v>
      </c>
      <c r="G1361">
        <v>3</v>
      </c>
      <c r="H1361">
        <v>79.760000000000005</v>
      </c>
      <c r="I1361">
        <v>79.149000000000001</v>
      </c>
      <c r="J1361">
        <v>78.370999999999995</v>
      </c>
      <c r="K1361">
        <v>77.540000000000006</v>
      </c>
      <c r="L1361">
        <v>76.52</v>
      </c>
      <c r="M1361" s="258" t="s">
        <v>1182</v>
      </c>
      <c r="N1361" s="258" t="s">
        <v>1182</v>
      </c>
      <c r="O1361" s="5" t="s">
        <v>2841</v>
      </c>
    </row>
    <row r="1362" spans="1:15">
      <c r="A1362">
        <v>244</v>
      </c>
      <c r="B1362">
        <v>1230</v>
      </c>
      <c r="C1362" t="s">
        <v>129</v>
      </c>
      <c r="D1362" t="s">
        <v>1247</v>
      </c>
      <c r="E1362" s="257" t="s">
        <v>72</v>
      </c>
      <c r="F1362" t="s">
        <v>83</v>
      </c>
      <c r="G1362">
        <v>3</v>
      </c>
      <c r="H1362">
        <v>79.539000000000001</v>
      </c>
      <c r="I1362">
        <v>79.066999999999993</v>
      </c>
      <c r="J1362">
        <v>78.234999999999999</v>
      </c>
      <c r="K1362">
        <v>77.540000000000006</v>
      </c>
      <c r="L1362">
        <v>76.739000000000004</v>
      </c>
      <c r="M1362" s="258" t="s">
        <v>1182</v>
      </c>
      <c r="N1362" s="258" t="s">
        <v>1182</v>
      </c>
      <c r="O1362" s="5" t="s">
        <v>2842</v>
      </c>
    </row>
    <row r="1363" spans="1:15">
      <c r="A1363">
        <v>244</v>
      </c>
      <c r="B1363">
        <v>1240</v>
      </c>
      <c r="C1363" t="s">
        <v>129</v>
      </c>
      <c r="D1363" t="s">
        <v>1247</v>
      </c>
      <c r="E1363" s="257" t="s">
        <v>18624</v>
      </c>
      <c r="F1363" t="s">
        <v>83</v>
      </c>
      <c r="G1363">
        <v>3</v>
      </c>
      <c r="H1363">
        <v>78.95</v>
      </c>
      <c r="I1363">
        <v>78.453999999999994</v>
      </c>
      <c r="J1363">
        <v>77.638000000000005</v>
      </c>
      <c r="K1363">
        <v>76.978999999999999</v>
      </c>
      <c r="L1363">
        <v>75.933000000000007</v>
      </c>
      <c r="M1363" s="258" t="s">
        <v>1182</v>
      </c>
      <c r="N1363" s="258" t="s">
        <v>1182</v>
      </c>
      <c r="O1363" s="5" t="s">
        <v>2843</v>
      </c>
    </row>
    <row r="1364" spans="1:15">
      <c r="A1364">
        <v>244</v>
      </c>
      <c r="B1364">
        <v>1227</v>
      </c>
      <c r="C1364" t="s">
        <v>129</v>
      </c>
      <c r="D1364" t="s">
        <v>1247</v>
      </c>
      <c r="E1364" s="257" t="s">
        <v>1251</v>
      </c>
      <c r="F1364" t="s">
        <v>83</v>
      </c>
      <c r="G1364">
        <v>3</v>
      </c>
      <c r="H1364">
        <v>78.876000000000005</v>
      </c>
      <c r="I1364">
        <v>78.28</v>
      </c>
      <c r="J1364">
        <v>77.540000000000006</v>
      </c>
      <c r="K1364">
        <v>76.897000000000006</v>
      </c>
      <c r="L1364">
        <v>75.683999999999997</v>
      </c>
      <c r="M1364" s="258" t="s">
        <v>1182</v>
      </c>
      <c r="N1364" s="258" t="s">
        <v>1182</v>
      </c>
      <c r="O1364" s="5" t="s">
        <v>2844</v>
      </c>
    </row>
    <row r="1365" spans="1:15">
      <c r="A1365">
        <v>244</v>
      </c>
      <c r="B1365">
        <v>1239</v>
      </c>
      <c r="C1365" t="s">
        <v>129</v>
      </c>
      <c r="D1365" t="s">
        <v>1247</v>
      </c>
      <c r="E1365" s="257" t="s">
        <v>97</v>
      </c>
      <c r="F1365" t="s">
        <v>83</v>
      </c>
      <c r="G1365">
        <v>3</v>
      </c>
      <c r="H1365">
        <v>78.876000000000005</v>
      </c>
      <c r="I1365">
        <v>78.28</v>
      </c>
      <c r="J1365">
        <v>77.540000000000006</v>
      </c>
      <c r="K1365">
        <v>76.897000000000006</v>
      </c>
      <c r="L1365">
        <v>75.683999999999997</v>
      </c>
      <c r="M1365" s="258" t="s">
        <v>1182</v>
      </c>
      <c r="N1365" s="258" t="s">
        <v>1182</v>
      </c>
      <c r="O1365" s="5" t="s">
        <v>2845</v>
      </c>
    </row>
    <row r="1366" spans="1:15">
      <c r="A1366">
        <v>246</v>
      </c>
      <c r="B1366">
        <v>1248</v>
      </c>
      <c r="C1366" t="s">
        <v>129</v>
      </c>
      <c r="D1366" t="s">
        <v>1247</v>
      </c>
      <c r="E1366" s="257" t="s">
        <v>18628</v>
      </c>
      <c r="F1366" t="s">
        <v>84</v>
      </c>
      <c r="G1366">
        <v>2</v>
      </c>
      <c r="H1366">
        <v>81.697000000000003</v>
      </c>
      <c r="I1366">
        <v>81.216999999999999</v>
      </c>
      <c r="J1366">
        <v>80.465000000000003</v>
      </c>
      <c r="K1366">
        <v>79.793999999999997</v>
      </c>
      <c r="L1366">
        <v>78.8</v>
      </c>
      <c r="M1366" s="258" t="s">
        <v>1182</v>
      </c>
      <c r="N1366" s="258" t="s">
        <v>1182</v>
      </c>
      <c r="O1366" s="5" t="s">
        <v>2846</v>
      </c>
    </row>
    <row r="1367" spans="1:15">
      <c r="A1367">
        <v>245</v>
      </c>
      <c r="B1367">
        <v>1245</v>
      </c>
      <c r="C1367" t="s">
        <v>129</v>
      </c>
      <c r="D1367" t="s">
        <v>1247</v>
      </c>
      <c r="E1367" s="257" t="s">
        <v>1261</v>
      </c>
      <c r="F1367" t="s">
        <v>84</v>
      </c>
      <c r="G1367">
        <v>2</v>
      </c>
      <c r="H1367">
        <v>81.477999999999994</v>
      </c>
      <c r="I1367">
        <v>80.945999999999998</v>
      </c>
      <c r="J1367">
        <v>80.209000000000003</v>
      </c>
      <c r="K1367">
        <v>79.441999999999993</v>
      </c>
      <c r="L1367">
        <v>78.358999999999995</v>
      </c>
      <c r="M1367" s="258" t="s">
        <v>1182</v>
      </c>
      <c r="N1367" s="258" t="s">
        <v>1182</v>
      </c>
      <c r="O1367" s="5" t="s">
        <v>2847</v>
      </c>
    </row>
    <row r="1368" spans="1:15">
      <c r="A1368">
        <v>245</v>
      </c>
      <c r="B1368">
        <v>1253</v>
      </c>
      <c r="C1368" t="s">
        <v>129</v>
      </c>
      <c r="D1368" t="s">
        <v>1247</v>
      </c>
      <c r="E1368" s="257" t="s">
        <v>1262</v>
      </c>
      <c r="F1368" t="s">
        <v>84</v>
      </c>
      <c r="G1368">
        <v>2</v>
      </c>
      <c r="H1368">
        <v>81.477999999999994</v>
      </c>
      <c r="I1368">
        <v>80.945999999999998</v>
      </c>
      <c r="J1368">
        <v>80.209000000000003</v>
      </c>
      <c r="K1368">
        <v>79.441999999999993</v>
      </c>
      <c r="L1368">
        <v>78.358999999999995</v>
      </c>
      <c r="M1368" s="258" t="s">
        <v>1182</v>
      </c>
      <c r="N1368" s="258" t="s">
        <v>1182</v>
      </c>
      <c r="O1368" s="5" t="s">
        <v>2848</v>
      </c>
    </row>
    <row r="1369" spans="1:15">
      <c r="A1369">
        <v>245</v>
      </c>
      <c r="B1369">
        <v>1254</v>
      </c>
      <c r="C1369" t="s">
        <v>129</v>
      </c>
      <c r="D1369" t="s">
        <v>1247</v>
      </c>
      <c r="E1369" s="257" t="s">
        <v>1259</v>
      </c>
      <c r="F1369" t="s">
        <v>84</v>
      </c>
      <c r="G1369">
        <v>2</v>
      </c>
      <c r="H1369">
        <v>81.394999999999996</v>
      </c>
      <c r="I1369">
        <v>80.900999999999996</v>
      </c>
      <c r="J1369">
        <v>80.096999999999994</v>
      </c>
      <c r="K1369">
        <v>79.441999999999993</v>
      </c>
      <c r="L1369">
        <v>79.061000000000007</v>
      </c>
      <c r="M1369" s="258" t="s">
        <v>1182</v>
      </c>
      <c r="N1369" s="258" t="s">
        <v>1182</v>
      </c>
      <c r="O1369" s="5" t="s">
        <v>2849</v>
      </c>
    </row>
    <row r="1370" spans="1:15">
      <c r="A1370">
        <v>245</v>
      </c>
      <c r="B1370">
        <v>1263</v>
      </c>
      <c r="C1370" t="s">
        <v>129</v>
      </c>
      <c r="D1370" t="s">
        <v>1247</v>
      </c>
      <c r="E1370" s="257" t="s">
        <v>18630</v>
      </c>
      <c r="F1370" t="s">
        <v>84</v>
      </c>
      <c r="G1370">
        <v>3</v>
      </c>
      <c r="H1370">
        <v>81.334999999999994</v>
      </c>
      <c r="I1370">
        <v>80.869</v>
      </c>
      <c r="J1370">
        <v>80.046999999999997</v>
      </c>
      <c r="K1370">
        <v>79.349999999999994</v>
      </c>
      <c r="L1370">
        <v>78.341999999999999</v>
      </c>
      <c r="M1370" s="258" t="s">
        <v>1182</v>
      </c>
      <c r="N1370" s="258" t="s">
        <v>1182</v>
      </c>
      <c r="O1370" s="5" t="s">
        <v>2850</v>
      </c>
    </row>
    <row r="1371" spans="1:15">
      <c r="A1371">
        <v>245</v>
      </c>
      <c r="B1371">
        <v>1255</v>
      </c>
      <c r="C1371" t="s">
        <v>129</v>
      </c>
      <c r="D1371" t="s">
        <v>1247</v>
      </c>
      <c r="E1371" s="257" t="s">
        <v>1254</v>
      </c>
      <c r="F1371" t="s">
        <v>84</v>
      </c>
      <c r="G1371">
        <v>2</v>
      </c>
      <c r="H1371">
        <v>81.16</v>
      </c>
      <c r="I1371">
        <v>80.644999999999996</v>
      </c>
      <c r="J1371">
        <v>80.046999999999997</v>
      </c>
      <c r="K1371">
        <v>79.349999999999994</v>
      </c>
      <c r="L1371">
        <v>78.436999999999998</v>
      </c>
      <c r="M1371" s="258" t="s">
        <v>1182</v>
      </c>
      <c r="N1371" s="258" t="s">
        <v>1182</v>
      </c>
      <c r="O1371" s="5" t="s">
        <v>2851</v>
      </c>
    </row>
    <row r="1372" spans="1:15">
      <c r="A1372">
        <v>246</v>
      </c>
      <c r="B1372">
        <v>1247</v>
      </c>
      <c r="C1372" t="s">
        <v>129</v>
      </c>
      <c r="D1372" t="s">
        <v>1247</v>
      </c>
      <c r="E1372" s="257" t="s">
        <v>18627</v>
      </c>
      <c r="F1372" t="s">
        <v>84</v>
      </c>
      <c r="G1372">
        <v>2</v>
      </c>
      <c r="H1372">
        <v>80.465000000000003</v>
      </c>
      <c r="I1372">
        <v>80.034000000000006</v>
      </c>
      <c r="J1372">
        <v>79.281999999999996</v>
      </c>
      <c r="K1372">
        <v>78.69</v>
      </c>
      <c r="L1372">
        <v>77.632999999999996</v>
      </c>
      <c r="M1372" s="258" t="s">
        <v>1182</v>
      </c>
      <c r="N1372" s="258" t="s">
        <v>1182</v>
      </c>
      <c r="O1372" s="5" t="s">
        <v>2852</v>
      </c>
    </row>
    <row r="1373" spans="1:15">
      <c r="A1373">
        <v>245</v>
      </c>
      <c r="B1373">
        <v>1262</v>
      </c>
      <c r="C1373" t="s">
        <v>129</v>
      </c>
      <c r="D1373" t="s">
        <v>1247</v>
      </c>
      <c r="E1373" s="257" t="s">
        <v>105</v>
      </c>
      <c r="F1373" t="s">
        <v>84</v>
      </c>
      <c r="G1373">
        <v>3</v>
      </c>
      <c r="H1373">
        <v>80.644999999999996</v>
      </c>
      <c r="I1373">
        <v>80.209000000000003</v>
      </c>
      <c r="J1373">
        <v>79.441999999999993</v>
      </c>
      <c r="K1373">
        <v>78.805000000000007</v>
      </c>
      <c r="L1373">
        <v>77.62</v>
      </c>
      <c r="M1373" s="258" t="s">
        <v>1182</v>
      </c>
      <c r="N1373" s="258" t="s">
        <v>1182</v>
      </c>
      <c r="O1373" s="5" t="s">
        <v>2853</v>
      </c>
    </row>
    <row r="1374" spans="1:15">
      <c r="A1374">
        <v>245</v>
      </c>
      <c r="B1374">
        <v>1256</v>
      </c>
      <c r="C1374" t="s">
        <v>129</v>
      </c>
      <c r="D1374" t="s">
        <v>1247</v>
      </c>
      <c r="E1374" s="257" t="s">
        <v>1260</v>
      </c>
      <c r="F1374" t="s">
        <v>84</v>
      </c>
      <c r="G1374">
        <v>3</v>
      </c>
      <c r="H1374">
        <v>80.628</v>
      </c>
      <c r="I1374">
        <v>80.096999999999994</v>
      </c>
      <c r="J1374">
        <v>79.424999999999997</v>
      </c>
      <c r="K1374">
        <v>78.683000000000007</v>
      </c>
      <c r="L1374">
        <v>77.566999999999993</v>
      </c>
      <c r="M1374" s="258" t="s">
        <v>1182</v>
      </c>
      <c r="N1374" s="258" t="s">
        <v>1182</v>
      </c>
      <c r="O1374" s="5" t="s">
        <v>2854</v>
      </c>
    </row>
    <row r="1375" spans="1:15">
      <c r="A1375">
        <v>245</v>
      </c>
      <c r="B1375">
        <v>1260</v>
      </c>
      <c r="C1375" t="s">
        <v>129</v>
      </c>
      <c r="D1375" t="s">
        <v>1247</v>
      </c>
      <c r="E1375" s="257" t="s">
        <v>102</v>
      </c>
      <c r="F1375" t="s">
        <v>84</v>
      </c>
      <c r="G1375">
        <v>3</v>
      </c>
      <c r="H1375">
        <v>80.56</v>
      </c>
      <c r="I1375">
        <v>80.046999999999997</v>
      </c>
      <c r="J1375">
        <v>79.364999999999995</v>
      </c>
      <c r="K1375">
        <v>78.614999999999995</v>
      </c>
      <c r="L1375">
        <v>77.5</v>
      </c>
      <c r="M1375" s="258" t="s">
        <v>1182</v>
      </c>
      <c r="N1375" s="258" t="s">
        <v>1182</v>
      </c>
      <c r="O1375" s="5" t="s">
        <v>2855</v>
      </c>
    </row>
    <row r="1376" spans="1:15">
      <c r="A1376">
        <v>245</v>
      </c>
      <c r="B1376">
        <v>1259</v>
      </c>
      <c r="C1376" t="s">
        <v>129</v>
      </c>
      <c r="D1376" t="s">
        <v>1247</v>
      </c>
      <c r="E1376" s="257" t="s">
        <v>798</v>
      </c>
      <c r="F1376" t="s">
        <v>84</v>
      </c>
      <c r="G1376">
        <v>3</v>
      </c>
      <c r="H1376">
        <v>80.423000000000002</v>
      </c>
      <c r="I1376">
        <v>80.013999999999996</v>
      </c>
      <c r="J1376">
        <v>79.314999999999998</v>
      </c>
      <c r="K1376">
        <v>78.513999999999996</v>
      </c>
      <c r="L1376">
        <v>77.376999999999995</v>
      </c>
      <c r="M1376" s="258" t="s">
        <v>1182</v>
      </c>
      <c r="N1376" s="258" t="s">
        <v>1182</v>
      </c>
      <c r="O1376" s="5" t="s">
        <v>2856</v>
      </c>
    </row>
    <row r="1377" spans="1:15">
      <c r="A1377">
        <v>245</v>
      </c>
      <c r="B1377">
        <v>1244</v>
      </c>
      <c r="C1377" t="s">
        <v>129</v>
      </c>
      <c r="D1377" t="s">
        <v>1247</v>
      </c>
      <c r="E1377" s="257" t="s">
        <v>18626</v>
      </c>
      <c r="F1377" t="s">
        <v>84</v>
      </c>
      <c r="G1377">
        <v>3</v>
      </c>
      <c r="H1377">
        <v>80.37</v>
      </c>
      <c r="I1377">
        <v>79.858000000000004</v>
      </c>
      <c r="J1377">
        <v>79.126000000000005</v>
      </c>
      <c r="K1377">
        <v>78.358999999999995</v>
      </c>
      <c r="L1377">
        <v>77.376999999999995</v>
      </c>
      <c r="M1377" s="258" t="s">
        <v>1182</v>
      </c>
      <c r="N1377" s="258" t="s">
        <v>1182</v>
      </c>
      <c r="O1377" s="5" t="s">
        <v>2857</v>
      </c>
    </row>
    <row r="1378" spans="1:15">
      <c r="A1378">
        <v>245</v>
      </c>
      <c r="B1378">
        <v>1258</v>
      </c>
      <c r="C1378" t="s">
        <v>129</v>
      </c>
      <c r="D1378" t="s">
        <v>1247</v>
      </c>
      <c r="E1378" s="257" t="s">
        <v>1264</v>
      </c>
      <c r="F1378" t="s">
        <v>84</v>
      </c>
      <c r="G1378">
        <v>3</v>
      </c>
      <c r="H1378">
        <v>80.355000000000004</v>
      </c>
      <c r="I1378">
        <v>79.825999999999993</v>
      </c>
      <c r="J1378">
        <v>79.075999999999993</v>
      </c>
      <c r="K1378">
        <v>78.341999999999999</v>
      </c>
      <c r="L1378">
        <v>77.186000000000007</v>
      </c>
      <c r="M1378" s="258" t="s">
        <v>1182</v>
      </c>
      <c r="N1378" s="258" t="s">
        <v>1182</v>
      </c>
      <c r="O1378" s="5" t="s">
        <v>2858</v>
      </c>
    </row>
    <row r="1379" spans="1:15">
      <c r="A1379">
        <v>245</v>
      </c>
      <c r="B1379">
        <v>1250</v>
      </c>
      <c r="C1379" t="s">
        <v>129</v>
      </c>
      <c r="D1379" t="s">
        <v>1247</v>
      </c>
      <c r="E1379" s="257" t="s">
        <v>1263</v>
      </c>
      <c r="F1379" t="s">
        <v>84</v>
      </c>
      <c r="G1379">
        <v>2</v>
      </c>
      <c r="H1379">
        <v>80.209000000000003</v>
      </c>
      <c r="I1379">
        <v>79.695999999999998</v>
      </c>
      <c r="J1379">
        <v>79.061000000000007</v>
      </c>
      <c r="K1379">
        <v>78.274000000000001</v>
      </c>
      <c r="L1379">
        <v>77.134</v>
      </c>
      <c r="M1379" s="258" t="s">
        <v>1182</v>
      </c>
      <c r="N1379" s="258" t="s">
        <v>1182</v>
      </c>
      <c r="O1379" s="5" t="s">
        <v>2859</v>
      </c>
    </row>
    <row r="1380" spans="1:15">
      <c r="A1380">
        <v>245</v>
      </c>
      <c r="B1380">
        <v>1257</v>
      </c>
      <c r="C1380" t="s">
        <v>129</v>
      </c>
      <c r="D1380" t="s">
        <v>1247</v>
      </c>
      <c r="E1380" s="257" t="s">
        <v>390</v>
      </c>
      <c r="F1380" t="s">
        <v>84</v>
      </c>
      <c r="G1380">
        <v>3</v>
      </c>
      <c r="H1380">
        <v>79.825999999999993</v>
      </c>
      <c r="I1380">
        <v>79.364999999999995</v>
      </c>
      <c r="J1380">
        <v>78.63</v>
      </c>
      <c r="K1380">
        <v>77.986000000000004</v>
      </c>
      <c r="L1380">
        <v>76.8</v>
      </c>
      <c r="M1380" s="258" t="s">
        <v>1182</v>
      </c>
      <c r="N1380" s="258" t="s">
        <v>1182</v>
      </c>
      <c r="O1380" s="5" t="s">
        <v>2860</v>
      </c>
    </row>
    <row r="1381" spans="1:15">
      <c r="A1381">
        <v>245</v>
      </c>
      <c r="B1381">
        <v>1261</v>
      </c>
      <c r="C1381" t="s">
        <v>129</v>
      </c>
      <c r="D1381" t="s">
        <v>1247</v>
      </c>
      <c r="E1381" s="257" t="s">
        <v>107</v>
      </c>
      <c r="F1381" t="s">
        <v>84</v>
      </c>
      <c r="G1381">
        <v>3</v>
      </c>
      <c r="H1381">
        <v>79.552000000000007</v>
      </c>
      <c r="I1381">
        <v>79.111000000000004</v>
      </c>
      <c r="J1381">
        <v>78.358999999999995</v>
      </c>
      <c r="K1381">
        <v>77.552000000000007</v>
      </c>
      <c r="L1381">
        <v>76.400000000000006</v>
      </c>
      <c r="M1381" s="258" t="s">
        <v>1182</v>
      </c>
      <c r="N1381" s="258" t="s">
        <v>1182</v>
      </c>
      <c r="O1381" s="5" t="s">
        <v>2861</v>
      </c>
    </row>
    <row r="1382" spans="1:15">
      <c r="A1382">
        <v>245</v>
      </c>
      <c r="B1382">
        <v>1252</v>
      </c>
      <c r="C1382" t="s">
        <v>129</v>
      </c>
      <c r="D1382" t="s">
        <v>1247</v>
      </c>
      <c r="E1382" s="257" t="s">
        <v>1154</v>
      </c>
      <c r="F1382" t="s">
        <v>84</v>
      </c>
      <c r="G1382">
        <v>2</v>
      </c>
      <c r="H1382">
        <v>79.552000000000007</v>
      </c>
      <c r="I1382">
        <v>79.061000000000007</v>
      </c>
      <c r="J1382">
        <v>78.221999999999994</v>
      </c>
      <c r="K1382">
        <v>77.263999999999996</v>
      </c>
      <c r="L1382">
        <v>76.287000000000006</v>
      </c>
      <c r="M1382" s="258" t="s">
        <v>1182</v>
      </c>
      <c r="N1382" s="258" t="s">
        <v>1182</v>
      </c>
      <c r="O1382" s="5" t="s">
        <v>2862</v>
      </c>
    </row>
    <row r="1383" spans="1:15">
      <c r="A1383">
        <v>132</v>
      </c>
      <c r="B1383">
        <v>1278</v>
      </c>
      <c r="C1383" t="s">
        <v>129</v>
      </c>
      <c r="D1383" t="s">
        <v>1265</v>
      </c>
      <c r="E1383" s="257" t="s">
        <v>18631</v>
      </c>
      <c r="F1383" t="s">
        <v>83</v>
      </c>
      <c r="G1383">
        <v>3</v>
      </c>
      <c r="H1383">
        <v>815.64</v>
      </c>
      <c r="I1383">
        <v>813.38</v>
      </c>
      <c r="J1383">
        <v>809.86500000000001</v>
      </c>
      <c r="K1383">
        <v>807.17</v>
      </c>
      <c r="L1383">
        <v>804.68200000000002</v>
      </c>
      <c r="M1383" s="258" t="s">
        <v>1350</v>
      </c>
      <c r="N1383" s="258" t="s">
        <v>1351</v>
      </c>
      <c r="O1383" s="5" t="s">
        <v>2863</v>
      </c>
    </row>
    <row r="1384" spans="1:15">
      <c r="A1384">
        <v>132</v>
      </c>
      <c r="B1384">
        <v>1267</v>
      </c>
      <c r="C1384" t="s">
        <v>129</v>
      </c>
      <c r="D1384" t="s">
        <v>1265</v>
      </c>
      <c r="E1384" s="257" t="s">
        <v>1273</v>
      </c>
      <c r="F1384" t="s">
        <v>83</v>
      </c>
      <c r="G1384">
        <v>3</v>
      </c>
      <c r="H1384">
        <v>816.39200000000005</v>
      </c>
      <c r="I1384">
        <v>813.51499999999999</v>
      </c>
      <c r="J1384">
        <v>809.70299999999997</v>
      </c>
      <c r="K1384">
        <v>806.07899999999995</v>
      </c>
      <c r="L1384">
        <v>803.846</v>
      </c>
      <c r="M1384" s="258" t="s">
        <v>1350</v>
      </c>
      <c r="N1384" s="258" t="s">
        <v>1351</v>
      </c>
      <c r="O1384" s="5" t="s">
        <v>2864</v>
      </c>
    </row>
    <row r="1385" spans="1:15">
      <c r="A1385">
        <v>132</v>
      </c>
      <c r="B1385">
        <v>1269</v>
      </c>
      <c r="C1385" t="s">
        <v>129</v>
      </c>
      <c r="D1385" t="s">
        <v>1265</v>
      </c>
      <c r="E1385" s="257" t="s">
        <v>94</v>
      </c>
      <c r="F1385" t="s">
        <v>83</v>
      </c>
      <c r="G1385">
        <v>3</v>
      </c>
      <c r="H1385">
        <v>814.13699999999994</v>
      </c>
      <c r="I1385">
        <v>811.46299999999997</v>
      </c>
      <c r="J1385">
        <v>808.29100000000005</v>
      </c>
      <c r="K1385">
        <v>805.63800000000003</v>
      </c>
      <c r="L1385">
        <v>803.22</v>
      </c>
      <c r="M1385" s="258" t="s">
        <v>1350</v>
      </c>
      <c r="N1385" s="258" t="s">
        <v>1351</v>
      </c>
      <c r="O1385" s="5" t="s">
        <v>2865</v>
      </c>
    </row>
    <row r="1386" spans="1:15">
      <c r="A1386">
        <v>132</v>
      </c>
      <c r="B1386">
        <v>1268</v>
      </c>
      <c r="C1386" t="s">
        <v>129</v>
      </c>
      <c r="D1386" t="s">
        <v>1265</v>
      </c>
      <c r="E1386" s="257" t="s">
        <v>1271</v>
      </c>
      <c r="F1386" t="s">
        <v>83</v>
      </c>
      <c r="G1386">
        <v>3</v>
      </c>
      <c r="H1386">
        <v>814.13699999999994</v>
      </c>
      <c r="I1386">
        <v>811.73099999999999</v>
      </c>
      <c r="J1386">
        <v>808.28200000000004</v>
      </c>
      <c r="K1386">
        <v>804.68200000000002</v>
      </c>
      <c r="L1386">
        <v>802.54499999999996</v>
      </c>
      <c r="M1386" s="258" t="s">
        <v>1350</v>
      </c>
      <c r="N1386" s="258" t="s">
        <v>1351</v>
      </c>
      <c r="O1386" s="5" t="s">
        <v>2866</v>
      </c>
    </row>
    <row r="1387" spans="1:15">
      <c r="A1387">
        <v>132</v>
      </c>
      <c r="B1387">
        <v>1270</v>
      </c>
      <c r="C1387" t="s">
        <v>129</v>
      </c>
      <c r="D1387" t="s">
        <v>1265</v>
      </c>
      <c r="E1387" s="257" t="s">
        <v>1454</v>
      </c>
      <c r="F1387" t="s">
        <v>83</v>
      </c>
      <c r="G1387">
        <v>3</v>
      </c>
      <c r="H1387">
        <v>810.45899999999995</v>
      </c>
      <c r="I1387">
        <v>808.29100000000005</v>
      </c>
      <c r="J1387">
        <v>804.68200000000002</v>
      </c>
      <c r="K1387">
        <v>801.21</v>
      </c>
      <c r="L1387">
        <v>798.94600000000003</v>
      </c>
      <c r="M1387" s="258" t="s">
        <v>1350</v>
      </c>
      <c r="N1387" s="258" t="s">
        <v>1351</v>
      </c>
      <c r="O1387" s="5" t="s">
        <v>2867</v>
      </c>
    </row>
    <row r="1388" spans="1:15">
      <c r="A1388">
        <v>132</v>
      </c>
      <c r="B1388">
        <v>1279</v>
      </c>
      <c r="C1388" t="s">
        <v>129</v>
      </c>
      <c r="D1388" t="s">
        <v>1265</v>
      </c>
      <c r="E1388" s="257" t="s">
        <v>18632</v>
      </c>
      <c r="F1388" t="s">
        <v>83</v>
      </c>
      <c r="G1388">
        <v>3</v>
      </c>
      <c r="H1388">
        <v>807.87</v>
      </c>
      <c r="I1388">
        <v>805.63800000000003</v>
      </c>
      <c r="J1388">
        <v>802.69100000000003</v>
      </c>
      <c r="K1388">
        <v>799.45699999999999</v>
      </c>
      <c r="L1388">
        <v>797.30600000000004</v>
      </c>
      <c r="M1388" s="258" t="s">
        <v>1350</v>
      </c>
      <c r="N1388" s="258" t="s">
        <v>1351</v>
      </c>
      <c r="O1388" s="5" t="s">
        <v>2868</v>
      </c>
    </row>
    <row r="1389" spans="1:15">
      <c r="A1389">
        <v>135</v>
      </c>
      <c r="B1389">
        <v>1282</v>
      </c>
      <c r="C1389" t="s">
        <v>129</v>
      </c>
      <c r="D1389" t="s">
        <v>1265</v>
      </c>
      <c r="E1389" s="257" t="s">
        <v>1276</v>
      </c>
      <c r="F1389" t="s">
        <v>84</v>
      </c>
      <c r="G1389">
        <v>3</v>
      </c>
      <c r="H1389">
        <v>833.99400000000003</v>
      </c>
      <c r="I1389">
        <v>832.18399999999997</v>
      </c>
      <c r="J1389">
        <v>829.01099999999997</v>
      </c>
      <c r="K1389">
        <v>826.11300000000006</v>
      </c>
      <c r="L1389">
        <v>823.71</v>
      </c>
      <c r="M1389" s="258" t="s">
        <v>1350</v>
      </c>
      <c r="N1389" s="258" t="s">
        <v>1351</v>
      </c>
      <c r="O1389" s="5" t="s">
        <v>2869</v>
      </c>
    </row>
    <row r="1390" spans="1:15">
      <c r="A1390">
        <v>260</v>
      </c>
      <c r="B1390">
        <v>1299</v>
      </c>
      <c r="C1390" t="s">
        <v>129</v>
      </c>
      <c r="D1390" t="s">
        <v>1282</v>
      </c>
      <c r="E1390" s="257" t="s">
        <v>1285</v>
      </c>
      <c r="F1390" t="s">
        <v>84</v>
      </c>
      <c r="G1390">
        <v>3</v>
      </c>
      <c r="H1390">
        <v>630.82000000000005</v>
      </c>
      <c r="I1390">
        <v>628.88499999999999</v>
      </c>
      <c r="J1390">
        <v>626.28099999999995</v>
      </c>
      <c r="K1390">
        <v>623.36099999999999</v>
      </c>
      <c r="L1390">
        <v>621.48</v>
      </c>
      <c r="M1390" s="258" t="s">
        <v>1348</v>
      </c>
      <c r="N1390" s="258" t="s">
        <v>1349</v>
      </c>
      <c r="O1390" s="5" t="s">
        <v>2870</v>
      </c>
    </row>
    <row r="1391" spans="1:15">
      <c r="A1391">
        <v>185</v>
      </c>
      <c r="B1391">
        <v>1300</v>
      </c>
      <c r="C1391" t="s">
        <v>129</v>
      </c>
      <c r="D1391" t="s">
        <v>310</v>
      </c>
      <c r="E1391" s="257" t="s">
        <v>18508</v>
      </c>
      <c r="F1391" t="s">
        <v>83</v>
      </c>
      <c r="G1391">
        <v>3</v>
      </c>
      <c r="H1391">
        <v>406.30500000000001</v>
      </c>
      <c r="I1391">
        <v>403.096</v>
      </c>
      <c r="J1391">
        <v>396.19</v>
      </c>
      <c r="K1391">
        <v>390.11200000000002</v>
      </c>
      <c r="L1391">
        <v>381.69</v>
      </c>
      <c r="M1391" s="258" t="s">
        <v>1182</v>
      </c>
      <c r="N1391" s="258" t="s">
        <v>1182</v>
      </c>
      <c r="O1391" s="5" t="s">
        <v>2871</v>
      </c>
    </row>
    <row r="1392" spans="1:15">
      <c r="A1392">
        <v>185</v>
      </c>
      <c r="B1392">
        <v>1301</v>
      </c>
      <c r="C1392" t="s">
        <v>129</v>
      </c>
      <c r="D1392" t="s">
        <v>310</v>
      </c>
      <c r="E1392" s="257" t="s">
        <v>763</v>
      </c>
      <c r="F1392" t="s">
        <v>83</v>
      </c>
      <c r="G1392">
        <v>3</v>
      </c>
      <c r="H1392">
        <v>397.83100000000002</v>
      </c>
      <c r="I1392">
        <v>394.91699999999997</v>
      </c>
      <c r="J1392">
        <v>388.98</v>
      </c>
      <c r="K1392">
        <v>382.41199999999998</v>
      </c>
      <c r="L1392">
        <v>374.21</v>
      </c>
      <c r="M1392" s="258" t="s">
        <v>1182</v>
      </c>
      <c r="N1392" s="258" t="s">
        <v>1182</v>
      </c>
      <c r="O1392" s="5" t="s">
        <v>2872</v>
      </c>
    </row>
    <row r="1393" spans="1:15">
      <c r="A1393">
        <v>185</v>
      </c>
      <c r="B1393">
        <v>1302</v>
      </c>
      <c r="C1393" t="s">
        <v>129</v>
      </c>
      <c r="D1393" t="s">
        <v>310</v>
      </c>
      <c r="E1393" s="257" t="s">
        <v>509</v>
      </c>
      <c r="F1393" t="s">
        <v>83</v>
      </c>
      <c r="G1393">
        <v>3</v>
      </c>
      <c r="H1393">
        <v>396.024</v>
      </c>
      <c r="I1393">
        <v>393.27199999999999</v>
      </c>
      <c r="J1393">
        <v>387.35899999999998</v>
      </c>
      <c r="K1393">
        <v>380.46699999999998</v>
      </c>
      <c r="L1393">
        <v>372.64400000000001</v>
      </c>
      <c r="M1393" s="258" t="s">
        <v>1182</v>
      </c>
      <c r="N1393" s="258" t="s">
        <v>1182</v>
      </c>
      <c r="O1393" s="5" t="s">
        <v>2873</v>
      </c>
    </row>
    <row r="1394" spans="1:15">
      <c r="A1394">
        <v>185</v>
      </c>
      <c r="B1394">
        <v>1305</v>
      </c>
      <c r="C1394" t="s">
        <v>129</v>
      </c>
      <c r="D1394" t="s">
        <v>310</v>
      </c>
      <c r="E1394" s="257" t="s">
        <v>483</v>
      </c>
      <c r="F1394" t="s">
        <v>83</v>
      </c>
      <c r="G1394">
        <v>3</v>
      </c>
      <c r="H1394">
        <v>390.721</v>
      </c>
      <c r="I1394">
        <v>387.41199999999998</v>
      </c>
      <c r="J1394">
        <v>381.35700000000003</v>
      </c>
      <c r="K1394">
        <v>374.74700000000001</v>
      </c>
      <c r="L1394">
        <v>367.935</v>
      </c>
      <c r="M1394" s="258" t="s">
        <v>1182</v>
      </c>
      <c r="N1394" s="258" t="s">
        <v>1182</v>
      </c>
      <c r="O1394" s="5" t="s">
        <v>2874</v>
      </c>
    </row>
    <row r="1395" spans="1:15">
      <c r="A1395">
        <v>185</v>
      </c>
      <c r="B1395">
        <v>1311</v>
      </c>
      <c r="C1395" t="s">
        <v>129</v>
      </c>
      <c r="D1395" t="s">
        <v>310</v>
      </c>
      <c r="E1395" s="257" t="s">
        <v>908</v>
      </c>
      <c r="F1395" t="s">
        <v>83</v>
      </c>
      <c r="G1395">
        <v>3</v>
      </c>
      <c r="H1395">
        <v>384.55200000000002</v>
      </c>
      <c r="I1395">
        <v>381.69</v>
      </c>
      <c r="J1395">
        <v>375.64699999999999</v>
      </c>
      <c r="K1395">
        <v>369.94299999999998</v>
      </c>
      <c r="L1395">
        <v>363.745</v>
      </c>
      <c r="M1395" s="258" t="s">
        <v>1182</v>
      </c>
      <c r="N1395" s="258" t="s">
        <v>1182</v>
      </c>
      <c r="O1395" s="5" t="s">
        <v>2875</v>
      </c>
    </row>
    <row r="1396" spans="1:15">
      <c r="A1396">
        <v>185</v>
      </c>
      <c r="B1396">
        <v>1316</v>
      </c>
      <c r="C1396" t="s">
        <v>129</v>
      </c>
      <c r="D1396" t="s">
        <v>310</v>
      </c>
      <c r="E1396" s="257" t="s">
        <v>365</v>
      </c>
      <c r="F1396" t="s">
        <v>83</v>
      </c>
      <c r="G1396">
        <v>3</v>
      </c>
      <c r="H1396">
        <v>381.69</v>
      </c>
      <c r="I1396">
        <v>378.62</v>
      </c>
      <c r="J1396">
        <v>372.92200000000003</v>
      </c>
      <c r="K1396">
        <v>367.65699999999998</v>
      </c>
      <c r="L1396">
        <v>361.55799999999999</v>
      </c>
      <c r="M1396" s="258" t="s">
        <v>1182</v>
      </c>
      <c r="N1396" s="258" t="s">
        <v>1182</v>
      </c>
      <c r="O1396" s="5" t="s">
        <v>2876</v>
      </c>
    </row>
    <row r="1397" spans="1:15">
      <c r="A1397">
        <v>185</v>
      </c>
      <c r="B1397">
        <v>1319</v>
      </c>
      <c r="C1397" t="s">
        <v>129</v>
      </c>
      <c r="D1397" t="s">
        <v>310</v>
      </c>
      <c r="E1397" s="257" t="s">
        <v>97</v>
      </c>
      <c r="F1397" t="s">
        <v>83</v>
      </c>
      <c r="G1397">
        <v>3</v>
      </c>
      <c r="H1397">
        <v>379.89699999999999</v>
      </c>
      <c r="I1397">
        <v>376.82499999999999</v>
      </c>
      <c r="J1397">
        <v>371.60399999999998</v>
      </c>
      <c r="K1397">
        <v>366.29399999999998</v>
      </c>
      <c r="L1397">
        <v>360.16300000000001</v>
      </c>
      <c r="M1397" s="258" t="s">
        <v>1182</v>
      </c>
      <c r="N1397" s="258" t="s">
        <v>1182</v>
      </c>
      <c r="O1397" s="5" t="s">
        <v>2877</v>
      </c>
    </row>
    <row r="1398" spans="1:15">
      <c r="A1398">
        <v>185</v>
      </c>
      <c r="B1398">
        <v>1320</v>
      </c>
      <c r="C1398" t="s">
        <v>129</v>
      </c>
      <c r="D1398" t="s">
        <v>310</v>
      </c>
      <c r="E1398" s="257" t="s">
        <v>916</v>
      </c>
      <c r="F1398" t="s">
        <v>83</v>
      </c>
      <c r="G1398">
        <v>3</v>
      </c>
      <c r="H1398">
        <v>379.86399999999998</v>
      </c>
      <c r="I1398">
        <v>376.64499999999998</v>
      </c>
      <c r="J1398">
        <v>371.42399999999998</v>
      </c>
      <c r="K1398">
        <v>366.29399999999998</v>
      </c>
      <c r="L1398">
        <v>360.13</v>
      </c>
      <c r="M1398" s="258" t="s">
        <v>1182</v>
      </c>
      <c r="N1398" s="258" t="s">
        <v>1182</v>
      </c>
      <c r="O1398" s="5" t="s">
        <v>2878</v>
      </c>
    </row>
    <row r="1399" spans="1:15">
      <c r="A1399">
        <v>184</v>
      </c>
      <c r="B1399">
        <v>1306</v>
      </c>
      <c r="C1399" t="s">
        <v>129</v>
      </c>
      <c r="D1399" t="s">
        <v>310</v>
      </c>
      <c r="E1399" s="257" t="s">
        <v>918</v>
      </c>
      <c r="F1399" t="s">
        <v>83</v>
      </c>
      <c r="G1399">
        <v>3</v>
      </c>
      <c r="H1399">
        <v>387.59</v>
      </c>
      <c r="I1399">
        <v>384.54500000000002</v>
      </c>
      <c r="J1399">
        <v>379.34699999999998</v>
      </c>
      <c r="K1399">
        <v>373.839</v>
      </c>
      <c r="L1399">
        <v>367.166</v>
      </c>
      <c r="M1399" s="258" t="s">
        <v>1182</v>
      </c>
      <c r="N1399" s="258" t="s">
        <v>1182</v>
      </c>
      <c r="O1399" s="5" t="s">
        <v>2879</v>
      </c>
    </row>
    <row r="1400" spans="1:15">
      <c r="A1400">
        <v>184</v>
      </c>
      <c r="B1400">
        <v>1307</v>
      </c>
      <c r="C1400" t="s">
        <v>129</v>
      </c>
      <c r="D1400" t="s">
        <v>310</v>
      </c>
      <c r="E1400" s="257" t="s">
        <v>913</v>
      </c>
      <c r="F1400" t="s">
        <v>83</v>
      </c>
      <c r="G1400">
        <v>3</v>
      </c>
      <c r="H1400">
        <v>385.51499999999999</v>
      </c>
      <c r="I1400">
        <v>382.55</v>
      </c>
      <c r="J1400">
        <v>377.24299999999999</v>
      </c>
      <c r="K1400">
        <v>372.1</v>
      </c>
      <c r="L1400">
        <v>365.32</v>
      </c>
      <c r="M1400" s="258" t="s">
        <v>1182</v>
      </c>
      <c r="N1400" s="258" t="s">
        <v>1182</v>
      </c>
      <c r="O1400" s="5" t="s">
        <v>2880</v>
      </c>
    </row>
    <row r="1401" spans="1:15">
      <c r="A1401">
        <v>184</v>
      </c>
      <c r="B1401">
        <v>1310</v>
      </c>
      <c r="C1401" t="s">
        <v>129</v>
      </c>
      <c r="D1401" t="s">
        <v>310</v>
      </c>
      <c r="E1401" s="257" t="s">
        <v>914</v>
      </c>
      <c r="F1401" t="s">
        <v>83</v>
      </c>
      <c r="G1401">
        <v>3</v>
      </c>
      <c r="H1401">
        <v>383.56700000000001</v>
      </c>
      <c r="I1401">
        <v>380.86900000000003</v>
      </c>
      <c r="J1401">
        <v>375.84</v>
      </c>
      <c r="K1401">
        <v>370.89299999999997</v>
      </c>
      <c r="L1401">
        <v>363.93</v>
      </c>
      <c r="M1401" s="258" t="s">
        <v>1182</v>
      </c>
      <c r="N1401" s="258" t="s">
        <v>1182</v>
      </c>
      <c r="O1401" s="5" t="s">
        <v>2881</v>
      </c>
    </row>
    <row r="1402" spans="1:15">
      <c r="A1402">
        <v>184</v>
      </c>
      <c r="B1402">
        <v>1312</v>
      </c>
      <c r="C1402" t="s">
        <v>129</v>
      </c>
      <c r="D1402" t="s">
        <v>310</v>
      </c>
      <c r="E1402" s="257" t="s">
        <v>919</v>
      </c>
      <c r="F1402" t="s">
        <v>83</v>
      </c>
      <c r="G1402">
        <v>3</v>
      </c>
      <c r="H1402">
        <v>382.73</v>
      </c>
      <c r="I1402">
        <v>380.12400000000002</v>
      </c>
      <c r="J1402">
        <v>375.18099999999998</v>
      </c>
      <c r="K1402">
        <v>369.89800000000002</v>
      </c>
      <c r="L1402">
        <v>362.928</v>
      </c>
      <c r="M1402" s="258" t="s">
        <v>1182</v>
      </c>
      <c r="N1402" s="258" t="s">
        <v>1182</v>
      </c>
      <c r="O1402" s="5" t="s">
        <v>2882</v>
      </c>
    </row>
    <row r="1403" spans="1:15">
      <c r="A1403">
        <v>184</v>
      </c>
      <c r="B1403">
        <v>1313</v>
      </c>
      <c r="C1403" t="s">
        <v>129</v>
      </c>
      <c r="D1403" t="s">
        <v>310</v>
      </c>
      <c r="E1403" s="257" t="s">
        <v>924</v>
      </c>
      <c r="F1403" t="s">
        <v>83</v>
      </c>
      <c r="G1403">
        <v>3</v>
      </c>
      <c r="H1403">
        <v>382.73</v>
      </c>
      <c r="I1403">
        <v>380.12400000000002</v>
      </c>
      <c r="J1403">
        <v>375.18099999999998</v>
      </c>
      <c r="K1403">
        <v>369.89800000000002</v>
      </c>
      <c r="L1403">
        <v>362.928</v>
      </c>
      <c r="M1403" s="258" t="s">
        <v>1182</v>
      </c>
      <c r="N1403" s="258" t="s">
        <v>1182</v>
      </c>
      <c r="O1403" s="5" t="s">
        <v>2883</v>
      </c>
    </row>
    <row r="1404" spans="1:15">
      <c r="A1404">
        <v>184</v>
      </c>
      <c r="B1404">
        <v>1315</v>
      </c>
      <c r="C1404" t="s">
        <v>129</v>
      </c>
      <c r="D1404" t="s">
        <v>310</v>
      </c>
      <c r="E1404" s="257" t="s">
        <v>912</v>
      </c>
      <c r="F1404" t="s">
        <v>83</v>
      </c>
      <c r="G1404">
        <v>3</v>
      </c>
      <c r="H1404">
        <v>381.04899999999998</v>
      </c>
      <c r="I1404">
        <v>378.38099999999997</v>
      </c>
      <c r="J1404">
        <v>373.786</v>
      </c>
      <c r="K1404">
        <v>368.56299999999999</v>
      </c>
      <c r="L1404">
        <v>361.38200000000001</v>
      </c>
      <c r="M1404" s="258" t="s">
        <v>1182</v>
      </c>
      <c r="N1404" s="258" t="s">
        <v>1182</v>
      </c>
      <c r="O1404" s="5" t="s">
        <v>2884</v>
      </c>
    </row>
    <row r="1405" spans="1:15">
      <c r="A1405">
        <v>185</v>
      </c>
      <c r="B1405">
        <v>1326</v>
      </c>
      <c r="C1405" t="s">
        <v>129</v>
      </c>
      <c r="D1405" t="s">
        <v>310</v>
      </c>
      <c r="E1405" s="257" t="s">
        <v>345</v>
      </c>
      <c r="F1405" t="s">
        <v>83</v>
      </c>
      <c r="G1405">
        <v>3</v>
      </c>
      <c r="H1405">
        <v>370.98599999999999</v>
      </c>
      <c r="I1405">
        <v>368.37299999999999</v>
      </c>
      <c r="J1405">
        <v>363.87799999999999</v>
      </c>
      <c r="K1405">
        <v>358.80799999999999</v>
      </c>
      <c r="L1405">
        <v>352.17200000000003</v>
      </c>
      <c r="M1405" s="258" t="s">
        <v>1182</v>
      </c>
      <c r="N1405" s="258" t="s">
        <v>1182</v>
      </c>
      <c r="O1405" s="5" t="s">
        <v>2885</v>
      </c>
    </row>
    <row r="1406" spans="1:15">
      <c r="A1406">
        <v>186</v>
      </c>
      <c r="B1406">
        <v>1330</v>
      </c>
      <c r="C1406" t="s">
        <v>129</v>
      </c>
      <c r="D1406" t="s">
        <v>310</v>
      </c>
      <c r="E1406" s="257" t="s">
        <v>384</v>
      </c>
      <c r="F1406" t="s">
        <v>83</v>
      </c>
      <c r="G1406">
        <v>3</v>
      </c>
      <c r="H1406">
        <v>359.29500000000002</v>
      </c>
      <c r="I1406">
        <v>357.04500000000002</v>
      </c>
      <c r="J1406">
        <v>352.57</v>
      </c>
      <c r="K1406">
        <v>347.76</v>
      </c>
      <c r="L1406">
        <v>341.13499999999999</v>
      </c>
      <c r="M1406" s="258" t="s">
        <v>1182</v>
      </c>
      <c r="N1406" s="258" t="s">
        <v>1182</v>
      </c>
      <c r="O1406" s="5" t="s">
        <v>2886</v>
      </c>
    </row>
    <row r="1407" spans="1:15">
      <c r="A1407">
        <v>186</v>
      </c>
      <c r="B1407">
        <v>1331</v>
      </c>
      <c r="C1407" t="s">
        <v>129</v>
      </c>
      <c r="D1407" t="s">
        <v>310</v>
      </c>
      <c r="E1407" s="257" t="s">
        <v>902</v>
      </c>
      <c r="F1407" t="s">
        <v>83</v>
      </c>
      <c r="G1407">
        <v>3</v>
      </c>
      <c r="H1407">
        <v>359.27499999999998</v>
      </c>
      <c r="I1407">
        <v>356.83499999999998</v>
      </c>
      <c r="J1407">
        <v>352.54</v>
      </c>
      <c r="K1407">
        <v>347.505</v>
      </c>
      <c r="L1407">
        <v>341.08499999999998</v>
      </c>
      <c r="M1407" s="258" t="s">
        <v>1182</v>
      </c>
      <c r="N1407" s="258" t="s">
        <v>1182</v>
      </c>
      <c r="O1407" s="5" t="s">
        <v>2887</v>
      </c>
    </row>
    <row r="1408" spans="1:15">
      <c r="A1408">
        <v>184</v>
      </c>
      <c r="B1408">
        <v>1324</v>
      </c>
      <c r="C1408" t="s">
        <v>129</v>
      </c>
      <c r="D1408" t="s">
        <v>310</v>
      </c>
      <c r="E1408" s="257" t="s">
        <v>923</v>
      </c>
      <c r="F1408" t="s">
        <v>83</v>
      </c>
      <c r="G1408">
        <v>3</v>
      </c>
      <c r="H1408">
        <v>377.24299999999999</v>
      </c>
      <c r="I1408">
        <v>375.08100000000002</v>
      </c>
      <c r="J1408">
        <v>369.99799999999999</v>
      </c>
      <c r="K1408">
        <v>365.08699999999999</v>
      </c>
      <c r="L1408">
        <v>358.26400000000001</v>
      </c>
      <c r="M1408" s="258" t="s">
        <v>1182</v>
      </c>
      <c r="N1408" s="258" t="s">
        <v>1182</v>
      </c>
      <c r="O1408" s="5" t="s">
        <v>2888</v>
      </c>
    </row>
    <row r="1409" spans="1:15">
      <c r="A1409">
        <v>184</v>
      </c>
      <c r="B1409">
        <v>1329</v>
      </c>
      <c r="C1409" t="s">
        <v>129</v>
      </c>
      <c r="D1409" t="s">
        <v>310</v>
      </c>
      <c r="E1409" s="257" t="s">
        <v>915</v>
      </c>
      <c r="F1409" t="s">
        <v>83</v>
      </c>
      <c r="G1409">
        <v>3</v>
      </c>
      <c r="H1409">
        <v>363.95</v>
      </c>
      <c r="I1409">
        <v>361.38200000000001</v>
      </c>
      <c r="J1409">
        <v>356.71699999999998</v>
      </c>
      <c r="K1409">
        <v>351.50700000000001</v>
      </c>
      <c r="L1409">
        <v>344.84800000000001</v>
      </c>
      <c r="M1409" s="258" t="s">
        <v>1182</v>
      </c>
      <c r="N1409" s="258" t="s">
        <v>1182</v>
      </c>
      <c r="O1409" s="5" t="s">
        <v>2889</v>
      </c>
    </row>
    <row r="1410" spans="1:15">
      <c r="A1410">
        <v>184</v>
      </c>
      <c r="B1410">
        <v>1332</v>
      </c>
      <c r="C1410" t="s">
        <v>129</v>
      </c>
      <c r="D1410" t="s">
        <v>310</v>
      </c>
      <c r="E1410" s="257" t="s">
        <v>146</v>
      </c>
      <c r="F1410" t="s">
        <v>84</v>
      </c>
      <c r="G1410">
        <v>3</v>
      </c>
      <c r="H1410">
        <v>426.11099999999999</v>
      </c>
      <c r="I1410">
        <v>422.80200000000002</v>
      </c>
      <c r="J1410">
        <v>416.07799999999997</v>
      </c>
      <c r="K1410">
        <v>408.59800000000001</v>
      </c>
      <c r="L1410">
        <v>400.31700000000001</v>
      </c>
      <c r="M1410" s="258" t="s">
        <v>1182</v>
      </c>
      <c r="N1410" s="258" t="s">
        <v>1182</v>
      </c>
      <c r="O1410" s="5" t="s">
        <v>2890</v>
      </c>
    </row>
    <row r="1411" spans="1:15">
      <c r="A1411">
        <v>183</v>
      </c>
      <c r="B1411">
        <v>1333</v>
      </c>
      <c r="C1411" t="s">
        <v>129</v>
      </c>
      <c r="D1411" t="s">
        <v>310</v>
      </c>
      <c r="E1411" s="257" t="s">
        <v>926</v>
      </c>
      <c r="F1411" t="s">
        <v>84</v>
      </c>
      <c r="G1411">
        <v>3</v>
      </c>
      <c r="H1411">
        <v>406.85</v>
      </c>
      <c r="I1411">
        <v>404.02</v>
      </c>
      <c r="J1411">
        <v>398.8</v>
      </c>
      <c r="K1411">
        <v>393.10500000000002</v>
      </c>
      <c r="L1411">
        <v>387.42</v>
      </c>
      <c r="M1411" s="258" t="s">
        <v>1182</v>
      </c>
      <c r="N1411" s="258" t="s">
        <v>1182</v>
      </c>
      <c r="O1411" s="5" t="s">
        <v>2891</v>
      </c>
    </row>
    <row r="1412" spans="1:15">
      <c r="A1412">
        <v>183</v>
      </c>
      <c r="B1412">
        <v>1335</v>
      </c>
      <c r="C1412" t="s">
        <v>129</v>
      </c>
      <c r="D1412" t="s">
        <v>310</v>
      </c>
      <c r="E1412" s="257" t="s">
        <v>18511</v>
      </c>
      <c r="F1412" t="s">
        <v>84</v>
      </c>
      <c r="G1412">
        <v>3</v>
      </c>
      <c r="H1412">
        <v>398.65</v>
      </c>
      <c r="I1412">
        <v>396.32</v>
      </c>
      <c r="J1412">
        <v>391.125</v>
      </c>
      <c r="K1412">
        <v>386.40499999999997</v>
      </c>
      <c r="L1412">
        <v>380.03500000000003</v>
      </c>
      <c r="M1412" s="258" t="s">
        <v>1182</v>
      </c>
      <c r="N1412" s="258" t="s">
        <v>1182</v>
      </c>
      <c r="O1412" s="5" t="s">
        <v>2892</v>
      </c>
    </row>
    <row r="1413" spans="1:15">
      <c r="A1413">
        <v>183</v>
      </c>
      <c r="B1413">
        <v>1336</v>
      </c>
      <c r="C1413" t="s">
        <v>129</v>
      </c>
      <c r="D1413" t="s">
        <v>310</v>
      </c>
      <c r="E1413" s="257" t="s">
        <v>675</v>
      </c>
      <c r="F1413" t="s">
        <v>84</v>
      </c>
      <c r="G1413">
        <v>3</v>
      </c>
      <c r="H1413">
        <v>396.685</v>
      </c>
      <c r="I1413">
        <v>394.005</v>
      </c>
      <c r="J1413">
        <v>389.58499999999998</v>
      </c>
      <c r="K1413">
        <v>384.41500000000002</v>
      </c>
      <c r="L1413">
        <v>378.54500000000002</v>
      </c>
      <c r="M1413" s="258" t="s">
        <v>1182</v>
      </c>
      <c r="N1413" s="258" t="s">
        <v>1182</v>
      </c>
      <c r="O1413" s="5" t="s">
        <v>2893</v>
      </c>
    </row>
    <row r="1414" spans="1:15">
      <c r="A1414">
        <v>183</v>
      </c>
      <c r="B1414">
        <v>1338</v>
      </c>
      <c r="C1414" t="s">
        <v>129</v>
      </c>
      <c r="D1414" t="s">
        <v>310</v>
      </c>
      <c r="E1414" s="257" t="s">
        <v>925</v>
      </c>
      <c r="F1414" t="s">
        <v>84</v>
      </c>
      <c r="G1414">
        <v>3</v>
      </c>
      <c r="H1414">
        <v>395.42</v>
      </c>
      <c r="I1414">
        <v>392.66500000000002</v>
      </c>
      <c r="J1414">
        <v>388.32</v>
      </c>
      <c r="K1414">
        <v>383.125</v>
      </c>
      <c r="L1414">
        <v>377.05500000000001</v>
      </c>
      <c r="M1414" s="258" t="s">
        <v>1182</v>
      </c>
      <c r="N1414" s="258" t="s">
        <v>1182</v>
      </c>
      <c r="O1414" s="5" t="s">
        <v>2894</v>
      </c>
    </row>
    <row r="1415" spans="1:15">
      <c r="A1415">
        <v>183</v>
      </c>
      <c r="B1415">
        <v>1342</v>
      </c>
      <c r="C1415" t="s">
        <v>129</v>
      </c>
      <c r="D1415" t="s">
        <v>310</v>
      </c>
      <c r="E1415" s="257" t="s">
        <v>104</v>
      </c>
      <c r="F1415" t="s">
        <v>84</v>
      </c>
      <c r="G1415">
        <v>3</v>
      </c>
      <c r="H1415">
        <v>393.88</v>
      </c>
      <c r="I1415">
        <v>391.71499999999997</v>
      </c>
      <c r="J1415">
        <v>387.12</v>
      </c>
      <c r="K1415">
        <v>382.1</v>
      </c>
      <c r="L1415">
        <v>375.91500000000002</v>
      </c>
      <c r="M1415" s="258" t="s">
        <v>1182</v>
      </c>
      <c r="N1415" s="258" t="s">
        <v>1182</v>
      </c>
      <c r="O1415" s="5" t="s">
        <v>2895</v>
      </c>
    </row>
    <row r="1416" spans="1:15">
      <c r="A1416">
        <v>183</v>
      </c>
      <c r="B1416">
        <v>1346</v>
      </c>
      <c r="C1416" t="s">
        <v>129</v>
      </c>
      <c r="D1416" t="s">
        <v>310</v>
      </c>
      <c r="E1416" s="257" t="s">
        <v>396</v>
      </c>
      <c r="F1416" t="s">
        <v>84</v>
      </c>
      <c r="G1416">
        <v>3</v>
      </c>
      <c r="H1416">
        <v>387.97</v>
      </c>
      <c r="I1416">
        <v>385.755</v>
      </c>
      <c r="J1416">
        <v>381.03500000000003</v>
      </c>
      <c r="K1416">
        <v>376.11500000000001</v>
      </c>
      <c r="L1416">
        <v>370.52</v>
      </c>
      <c r="M1416" s="258" t="s">
        <v>1182</v>
      </c>
      <c r="N1416" s="258" t="s">
        <v>1182</v>
      </c>
      <c r="O1416" s="5" t="s">
        <v>2896</v>
      </c>
    </row>
    <row r="1417" spans="1:15">
      <c r="A1417">
        <v>183</v>
      </c>
      <c r="B1417">
        <v>1348</v>
      </c>
      <c r="C1417" t="s">
        <v>129</v>
      </c>
      <c r="D1417" t="s">
        <v>310</v>
      </c>
      <c r="E1417" s="257" t="s">
        <v>130</v>
      </c>
      <c r="F1417" t="s">
        <v>84</v>
      </c>
      <c r="G1417">
        <v>3</v>
      </c>
      <c r="H1417">
        <v>387.54500000000002</v>
      </c>
      <c r="I1417">
        <v>385.15499999999997</v>
      </c>
      <c r="J1417">
        <v>380.26</v>
      </c>
      <c r="K1417">
        <v>375.19</v>
      </c>
      <c r="L1417">
        <v>369.77</v>
      </c>
      <c r="M1417" s="258" t="s">
        <v>1182</v>
      </c>
      <c r="N1417" s="258" t="s">
        <v>1182</v>
      </c>
      <c r="O1417" s="5" t="s">
        <v>2897</v>
      </c>
    </row>
    <row r="1418" spans="1:15">
      <c r="A1418">
        <v>183</v>
      </c>
      <c r="B1418">
        <v>1350</v>
      </c>
      <c r="C1418" t="s">
        <v>129</v>
      </c>
      <c r="D1418" t="s">
        <v>310</v>
      </c>
      <c r="E1418" s="257" t="s">
        <v>395</v>
      </c>
      <c r="F1418" t="s">
        <v>84</v>
      </c>
      <c r="G1418">
        <v>3</v>
      </c>
      <c r="H1418">
        <v>386.45499999999998</v>
      </c>
      <c r="I1418">
        <v>384.29</v>
      </c>
      <c r="J1418">
        <v>379.62</v>
      </c>
      <c r="K1418">
        <v>374.74</v>
      </c>
      <c r="L1418">
        <v>369.13</v>
      </c>
      <c r="M1418" s="258" t="s">
        <v>1182</v>
      </c>
      <c r="N1418" s="258" t="s">
        <v>1182</v>
      </c>
      <c r="O1418" s="5" t="s">
        <v>2898</v>
      </c>
    </row>
    <row r="1419" spans="1:15">
      <c r="A1419">
        <v>184</v>
      </c>
      <c r="B1419">
        <v>1353</v>
      </c>
      <c r="C1419" t="s">
        <v>129</v>
      </c>
      <c r="D1419" t="s">
        <v>310</v>
      </c>
      <c r="E1419" s="257" t="s">
        <v>386</v>
      </c>
      <c r="F1419" t="s">
        <v>84</v>
      </c>
      <c r="G1419">
        <v>3</v>
      </c>
      <c r="H1419">
        <v>380.572</v>
      </c>
      <c r="I1419">
        <v>378.084</v>
      </c>
      <c r="J1419">
        <v>373.13099999999997</v>
      </c>
      <c r="K1419">
        <v>368.35</v>
      </c>
      <c r="L1419">
        <v>361.11500000000001</v>
      </c>
      <c r="M1419" s="258" t="s">
        <v>1182</v>
      </c>
      <c r="N1419" s="258" t="s">
        <v>1182</v>
      </c>
      <c r="O1419" s="5" t="s">
        <v>2899</v>
      </c>
    </row>
    <row r="1420" spans="1:15">
      <c r="A1420">
        <v>183</v>
      </c>
      <c r="B1420">
        <v>1352</v>
      </c>
      <c r="C1420" t="s">
        <v>129</v>
      </c>
      <c r="D1420" t="s">
        <v>310</v>
      </c>
      <c r="E1420" s="257" t="s">
        <v>128</v>
      </c>
      <c r="F1420" t="s">
        <v>84</v>
      </c>
      <c r="G1420">
        <v>3</v>
      </c>
      <c r="H1420">
        <v>381.08499999999998</v>
      </c>
      <c r="I1420">
        <v>378.97</v>
      </c>
      <c r="J1420">
        <v>374.32499999999999</v>
      </c>
      <c r="K1420">
        <v>370.29500000000002</v>
      </c>
      <c r="L1420">
        <v>364.77499999999998</v>
      </c>
      <c r="M1420" s="258" t="s">
        <v>1182</v>
      </c>
      <c r="N1420" s="258" t="s">
        <v>1182</v>
      </c>
      <c r="O1420" s="5" t="s">
        <v>2900</v>
      </c>
    </row>
    <row r="1421" spans="1:15">
      <c r="A1421">
        <v>262</v>
      </c>
      <c r="B1421">
        <v>1354</v>
      </c>
      <c r="C1421" t="s">
        <v>129</v>
      </c>
      <c r="D1421" t="s">
        <v>1288</v>
      </c>
      <c r="E1421" s="257" t="s">
        <v>146</v>
      </c>
      <c r="F1421" t="s">
        <v>84</v>
      </c>
      <c r="G1421">
        <v>3</v>
      </c>
      <c r="H1421">
        <v>99.88</v>
      </c>
      <c r="I1421">
        <v>99.7</v>
      </c>
      <c r="J1421">
        <v>99.58</v>
      </c>
      <c r="K1421">
        <v>99.34</v>
      </c>
      <c r="L1421">
        <v>99.1</v>
      </c>
      <c r="M1421" s="258" t="s">
        <v>1182</v>
      </c>
      <c r="N1421" s="258" t="s">
        <v>1182</v>
      </c>
      <c r="O1421" s="5" t="s">
        <v>2901</v>
      </c>
    </row>
    <row r="1422" spans="1:15">
      <c r="A1422">
        <v>262</v>
      </c>
      <c r="B1422">
        <v>1356</v>
      </c>
      <c r="C1422" t="s">
        <v>129</v>
      </c>
      <c r="D1422" t="s">
        <v>1288</v>
      </c>
      <c r="E1422" s="257" t="s">
        <v>1224</v>
      </c>
      <c r="F1422" t="s">
        <v>84</v>
      </c>
      <c r="G1422">
        <v>3</v>
      </c>
      <c r="H1422">
        <v>99.28</v>
      </c>
      <c r="I1422">
        <v>99.1</v>
      </c>
      <c r="J1422">
        <v>98.8</v>
      </c>
      <c r="K1422">
        <v>98.32</v>
      </c>
      <c r="L1422">
        <v>97.96</v>
      </c>
      <c r="M1422" s="258" t="s">
        <v>1182</v>
      </c>
      <c r="N1422" s="258" t="s">
        <v>1182</v>
      </c>
      <c r="O1422" s="5" t="s">
        <v>2902</v>
      </c>
    </row>
    <row r="1423" spans="1:15">
      <c r="A1423">
        <v>262</v>
      </c>
      <c r="B1423">
        <v>1355</v>
      </c>
      <c r="C1423" t="s">
        <v>129</v>
      </c>
      <c r="D1423" t="s">
        <v>1288</v>
      </c>
      <c r="E1423" s="257" t="s">
        <v>1225</v>
      </c>
      <c r="F1423" t="s">
        <v>84</v>
      </c>
      <c r="G1423">
        <v>3</v>
      </c>
      <c r="H1423">
        <v>99.04</v>
      </c>
      <c r="I1423">
        <v>98.86</v>
      </c>
      <c r="J1423">
        <v>98.62</v>
      </c>
      <c r="K1423">
        <v>98.32</v>
      </c>
      <c r="L1423">
        <v>97.96</v>
      </c>
      <c r="M1423" s="258" t="s">
        <v>1182</v>
      </c>
      <c r="N1423" s="258" t="s">
        <v>1182</v>
      </c>
      <c r="O1423" s="5" t="s">
        <v>2903</v>
      </c>
    </row>
    <row r="1424" spans="1:15">
      <c r="A1424">
        <v>262</v>
      </c>
      <c r="B1424">
        <v>1359</v>
      </c>
      <c r="C1424" t="s">
        <v>129</v>
      </c>
      <c r="D1424" t="s">
        <v>1288</v>
      </c>
      <c r="E1424" s="257" t="s">
        <v>1284</v>
      </c>
      <c r="F1424" t="s">
        <v>84</v>
      </c>
      <c r="G1424">
        <v>3</v>
      </c>
      <c r="H1424">
        <v>97.6</v>
      </c>
      <c r="I1424">
        <v>97.36</v>
      </c>
      <c r="J1424">
        <v>96.7</v>
      </c>
      <c r="K1424">
        <v>96.4</v>
      </c>
      <c r="L1424">
        <v>96.16</v>
      </c>
      <c r="M1424" s="258" t="s">
        <v>1182</v>
      </c>
      <c r="N1424" s="258" t="s">
        <v>1182</v>
      </c>
      <c r="O1424" s="5" t="s">
        <v>2904</v>
      </c>
    </row>
    <row r="1425" spans="1:15">
      <c r="A1425">
        <v>262</v>
      </c>
      <c r="B1425">
        <v>1366</v>
      </c>
      <c r="C1425" t="s">
        <v>129</v>
      </c>
      <c r="D1425" t="s">
        <v>1288</v>
      </c>
      <c r="E1425" s="257" t="s">
        <v>1229</v>
      </c>
      <c r="F1425" t="s">
        <v>84</v>
      </c>
      <c r="G1425">
        <v>3</v>
      </c>
      <c r="H1425">
        <v>95.92</v>
      </c>
      <c r="I1425">
        <v>95.62</v>
      </c>
      <c r="J1425">
        <v>95.44</v>
      </c>
      <c r="K1425">
        <v>95.08</v>
      </c>
      <c r="L1425">
        <v>94.66</v>
      </c>
      <c r="M1425" s="258" t="s">
        <v>1182</v>
      </c>
      <c r="N1425" s="258" t="s">
        <v>1182</v>
      </c>
      <c r="O1425" s="5" t="s">
        <v>2905</v>
      </c>
    </row>
    <row r="1426" spans="1:15">
      <c r="A1426">
        <v>262</v>
      </c>
      <c r="B1426">
        <v>1367</v>
      </c>
      <c r="C1426" t="s">
        <v>129</v>
      </c>
      <c r="D1426" t="s">
        <v>1288</v>
      </c>
      <c r="E1426" s="257" t="s">
        <v>1295</v>
      </c>
      <c r="F1426" t="s">
        <v>84</v>
      </c>
      <c r="G1426">
        <v>3</v>
      </c>
      <c r="H1426">
        <v>95.74</v>
      </c>
      <c r="I1426">
        <v>95.44</v>
      </c>
      <c r="J1426">
        <v>95.26</v>
      </c>
      <c r="K1426">
        <v>94.9</v>
      </c>
      <c r="L1426">
        <v>94.54</v>
      </c>
      <c r="M1426" s="258" t="s">
        <v>1182</v>
      </c>
      <c r="N1426" s="258" t="s">
        <v>1182</v>
      </c>
      <c r="O1426" s="5" t="s">
        <v>2906</v>
      </c>
    </row>
    <row r="1427" spans="1:15">
      <c r="A1427">
        <v>262</v>
      </c>
      <c r="B1427">
        <v>1370</v>
      </c>
      <c r="C1427" t="s">
        <v>129</v>
      </c>
      <c r="D1427" t="s">
        <v>1288</v>
      </c>
      <c r="E1427" s="257" t="s">
        <v>1231</v>
      </c>
      <c r="F1427" t="s">
        <v>84</v>
      </c>
      <c r="G1427">
        <v>3</v>
      </c>
      <c r="H1427">
        <v>95.5</v>
      </c>
      <c r="I1427">
        <v>95.26</v>
      </c>
      <c r="J1427">
        <v>95.08</v>
      </c>
      <c r="K1427">
        <v>94.72</v>
      </c>
      <c r="L1427">
        <v>93.94</v>
      </c>
      <c r="M1427" s="258" t="s">
        <v>1182</v>
      </c>
      <c r="N1427" s="258" t="s">
        <v>1182</v>
      </c>
      <c r="O1427" s="5" t="s">
        <v>2907</v>
      </c>
    </row>
    <row r="1428" spans="1:15">
      <c r="A1428">
        <v>262</v>
      </c>
      <c r="B1428">
        <v>1373</v>
      </c>
      <c r="C1428" t="s">
        <v>129</v>
      </c>
      <c r="D1428" t="s">
        <v>1288</v>
      </c>
      <c r="E1428" s="257" t="s">
        <v>1118</v>
      </c>
      <c r="F1428" t="s">
        <v>84</v>
      </c>
      <c r="G1428">
        <v>3</v>
      </c>
      <c r="H1428">
        <v>95.5</v>
      </c>
      <c r="I1428">
        <v>95.26</v>
      </c>
      <c r="J1428">
        <v>95.08</v>
      </c>
      <c r="K1428">
        <v>94.72</v>
      </c>
      <c r="L1428">
        <v>93.94</v>
      </c>
      <c r="M1428" s="258" t="s">
        <v>1182</v>
      </c>
      <c r="N1428" s="258" t="s">
        <v>1182</v>
      </c>
      <c r="O1428" s="5" t="s">
        <v>2908</v>
      </c>
    </row>
    <row r="1429" spans="1:15">
      <c r="A1429">
        <v>262</v>
      </c>
      <c r="B1429">
        <v>1365</v>
      </c>
      <c r="C1429" t="s">
        <v>129</v>
      </c>
      <c r="D1429" t="s">
        <v>1288</v>
      </c>
      <c r="E1429" s="257" t="s">
        <v>347</v>
      </c>
      <c r="F1429" t="s">
        <v>84</v>
      </c>
      <c r="G1429">
        <v>3</v>
      </c>
      <c r="H1429">
        <v>94.78</v>
      </c>
      <c r="I1429">
        <v>94.54</v>
      </c>
      <c r="J1429">
        <v>94.42</v>
      </c>
      <c r="K1429">
        <v>93.58</v>
      </c>
      <c r="L1429">
        <v>93.16</v>
      </c>
      <c r="M1429" s="258" t="s">
        <v>1182</v>
      </c>
      <c r="N1429" s="258" t="s">
        <v>1182</v>
      </c>
      <c r="O1429" s="5" t="s">
        <v>2909</v>
      </c>
    </row>
    <row r="1430" spans="1:15">
      <c r="A1430">
        <v>262</v>
      </c>
      <c r="B1430">
        <v>1363</v>
      </c>
      <c r="C1430" t="s">
        <v>129</v>
      </c>
      <c r="D1430" t="s">
        <v>1288</v>
      </c>
      <c r="E1430" s="257" t="s">
        <v>1293</v>
      </c>
      <c r="F1430" t="s">
        <v>84</v>
      </c>
      <c r="G1430">
        <v>3</v>
      </c>
      <c r="H1430">
        <v>93.7</v>
      </c>
      <c r="I1430">
        <v>93.58</v>
      </c>
      <c r="J1430">
        <v>93.34</v>
      </c>
      <c r="K1430">
        <v>93.01</v>
      </c>
      <c r="L1430">
        <v>92.86</v>
      </c>
      <c r="M1430" s="258" t="s">
        <v>1182</v>
      </c>
      <c r="N1430" s="258" t="s">
        <v>1182</v>
      </c>
      <c r="O1430" s="5" t="s">
        <v>2910</v>
      </c>
    </row>
    <row r="1431" spans="1:15">
      <c r="A1431">
        <v>188</v>
      </c>
      <c r="B1431">
        <v>1378</v>
      </c>
      <c r="C1431" t="s">
        <v>129</v>
      </c>
      <c r="D1431" t="s">
        <v>329</v>
      </c>
      <c r="E1431" s="257" t="s">
        <v>640</v>
      </c>
      <c r="F1431" t="s">
        <v>83</v>
      </c>
      <c r="G1431">
        <v>3</v>
      </c>
      <c r="H1431">
        <v>872.48199999999997</v>
      </c>
      <c r="I1431">
        <v>869.779</v>
      </c>
      <c r="J1431">
        <v>864.54</v>
      </c>
      <c r="K1431">
        <v>859.22199999999998</v>
      </c>
      <c r="L1431">
        <v>853.16</v>
      </c>
      <c r="M1431" s="258" t="s">
        <v>1350</v>
      </c>
      <c r="N1431" s="258" t="s">
        <v>1350</v>
      </c>
      <c r="O1431" s="5" t="s">
        <v>2911</v>
      </c>
    </row>
    <row r="1432" spans="1:15">
      <c r="A1432">
        <v>188</v>
      </c>
      <c r="B1432">
        <v>1380</v>
      </c>
      <c r="C1432" t="s">
        <v>129</v>
      </c>
      <c r="D1432" t="s">
        <v>329</v>
      </c>
      <c r="E1432" s="257" t="s">
        <v>480</v>
      </c>
      <c r="F1432" t="s">
        <v>83</v>
      </c>
      <c r="G1432">
        <v>3</v>
      </c>
      <c r="H1432">
        <v>852.79200000000003</v>
      </c>
      <c r="I1432">
        <v>850.41600000000005</v>
      </c>
      <c r="J1432">
        <v>845.745</v>
      </c>
      <c r="K1432">
        <v>840.50699999999995</v>
      </c>
      <c r="L1432">
        <v>835.24099999999999</v>
      </c>
      <c r="M1432" s="258" t="s">
        <v>1350</v>
      </c>
      <c r="N1432" s="258" t="s">
        <v>1350</v>
      </c>
      <c r="O1432" s="5" t="s">
        <v>2912</v>
      </c>
    </row>
    <row r="1433" spans="1:15">
      <c r="A1433">
        <v>188</v>
      </c>
      <c r="B1433">
        <v>1381</v>
      </c>
      <c r="C1433" t="s">
        <v>129</v>
      </c>
      <c r="D1433" t="s">
        <v>329</v>
      </c>
      <c r="E1433" s="257" t="s">
        <v>714</v>
      </c>
      <c r="F1433" t="s">
        <v>83</v>
      </c>
      <c r="G1433">
        <v>3</v>
      </c>
      <c r="H1433">
        <v>852.39</v>
      </c>
      <c r="I1433">
        <v>849.95399999999995</v>
      </c>
      <c r="J1433">
        <v>845.35799999999995</v>
      </c>
      <c r="K1433">
        <v>840.12400000000002</v>
      </c>
      <c r="L1433">
        <v>834.83199999999999</v>
      </c>
      <c r="M1433" s="258" t="s">
        <v>1350</v>
      </c>
      <c r="N1433" s="258" t="s">
        <v>1350</v>
      </c>
      <c r="O1433" s="5" t="s">
        <v>2913</v>
      </c>
    </row>
    <row r="1434" spans="1:15">
      <c r="A1434">
        <v>188</v>
      </c>
      <c r="B1434">
        <v>1382</v>
      </c>
      <c r="C1434" t="s">
        <v>129</v>
      </c>
      <c r="D1434" t="s">
        <v>329</v>
      </c>
      <c r="E1434" s="257" t="s">
        <v>353</v>
      </c>
      <c r="F1434" t="s">
        <v>83</v>
      </c>
      <c r="G1434">
        <v>3</v>
      </c>
      <c r="H1434">
        <v>852.02200000000005</v>
      </c>
      <c r="I1434">
        <v>849.56</v>
      </c>
      <c r="J1434">
        <v>844.71500000000003</v>
      </c>
      <c r="K1434">
        <v>839.851</v>
      </c>
      <c r="L1434">
        <v>834.45100000000002</v>
      </c>
      <c r="M1434" s="258" t="s">
        <v>1350</v>
      </c>
      <c r="N1434" s="258" t="s">
        <v>1350</v>
      </c>
      <c r="O1434" s="5" t="s">
        <v>2914</v>
      </c>
    </row>
    <row r="1435" spans="1:15">
      <c r="A1435">
        <v>188</v>
      </c>
      <c r="B1435">
        <v>1384</v>
      </c>
      <c r="C1435" t="s">
        <v>129</v>
      </c>
      <c r="D1435" t="s">
        <v>329</v>
      </c>
      <c r="E1435" s="257" t="s">
        <v>69</v>
      </c>
      <c r="F1435" t="s">
        <v>83</v>
      </c>
      <c r="G1435">
        <v>3</v>
      </c>
      <c r="H1435">
        <v>847.17700000000002</v>
      </c>
      <c r="I1435">
        <v>844.71500000000003</v>
      </c>
      <c r="J1435">
        <v>840.04399999999998</v>
      </c>
      <c r="K1435">
        <v>835.87699999999995</v>
      </c>
      <c r="L1435">
        <v>830.41499999999996</v>
      </c>
      <c r="M1435" s="258" t="s">
        <v>1350</v>
      </c>
      <c r="N1435" s="258" t="s">
        <v>1350</v>
      </c>
      <c r="O1435" s="5" t="s">
        <v>2915</v>
      </c>
    </row>
    <row r="1436" spans="1:15">
      <c r="A1436">
        <v>188</v>
      </c>
      <c r="B1436">
        <v>1385</v>
      </c>
      <c r="C1436" t="s">
        <v>129</v>
      </c>
      <c r="D1436" t="s">
        <v>329</v>
      </c>
      <c r="E1436" s="257" t="s">
        <v>365</v>
      </c>
      <c r="F1436" t="s">
        <v>83</v>
      </c>
      <c r="G1436">
        <v>3</v>
      </c>
      <c r="H1436">
        <v>843.55100000000004</v>
      </c>
      <c r="I1436">
        <v>841.08900000000006</v>
      </c>
      <c r="J1436">
        <v>837.221</v>
      </c>
      <c r="K1436">
        <v>832.86500000000001</v>
      </c>
      <c r="L1436">
        <v>827.58500000000004</v>
      </c>
      <c r="M1436" s="258" t="s">
        <v>1350</v>
      </c>
      <c r="N1436" s="258" t="s">
        <v>1350</v>
      </c>
      <c r="O1436" s="5" t="s">
        <v>2916</v>
      </c>
    </row>
    <row r="1437" spans="1:15">
      <c r="A1437">
        <v>188</v>
      </c>
      <c r="B1437">
        <v>1386</v>
      </c>
      <c r="C1437" t="s">
        <v>129</v>
      </c>
      <c r="D1437" t="s">
        <v>329</v>
      </c>
      <c r="E1437" s="257" t="s">
        <v>688</v>
      </c>
      <c r="F1437" t="s">
        <v>83</v>
      </c>
      <c r="G1437">
        <v>3</v>
      </c>
      <c r="H1437">
        <v>842.70100000000002</v>
      </c>
      <c r="I1437">
        <v>840.50699999999995</v>
      </c>
      <c r="J1437">
        <v>836.44399999999996</v>
      </c>
      <c r="K1437">
        <v>832.00900000000001</v>
      </c>
      <c r="L1437">
        <v>826.99599999999998</v>
      </c>
      <c r="M1437" s="258" t="s">
        <v>1350</v>
      </c>
      <c r="N1437" s="258" t="s">
        <v>1350</v>
      </c>
      <c r="O1437" s="5" t="s">
        <v>2917</v>
      </c>
    </row>
    <row r="1438" spans="1:15">
      <c r="A1438">
        <v>188</v>
      </c>
      <c r="B1438">
        <v>1387</v>
      </c>
      <c r="C1438" t="s">
        <v>129</v>
      </c>
      <c r="D1438" t="s">
        <v>329</v>
      </c>
      <c r="E1438" s="257" t="s">
        <v>685</v>
      </c>
      <c r="F1438" t="s">
        <v>83</v>
      </c>
      <c r="G1438">
        <v>3</v>
      </c>
      <c r="H1438">
        <v>841.45699999999999</v>
      </c>
      <c r="I1438">
        <v>839.65700000000004</v>
      </c>
      <c r="J1438">
        <v>835.61500000000001</v>
      </c>
      <c r="K1438">
        <v>831.245</v>
      </c>
      <c r="L1438">
        <v>826.18700000000001</v>
      </c>
      <c r="M1438" s="258" t="s">
        <v>1350</v>
      </c>
      <c r="N1438" s="258" t="s">
        <v>1350</v>
      </c>
      <c r="O1438" s="5" t="s">
        <v>2918</v>
      </c>
    </row>
    <row r="1439" spans="1:15">
      <c r="A1439">
        <v>188</v>
      </c>
      <c r="B1439">
        <v>1388</v>
      </c>
      <c r="C1439" t="s">
        <v>129</v>
      </c>
      <c r="D1439" t="s">
        <v>329</v>
      </c>
      <c r="E1439" s="257" t="s">
        <v>493</v>
      </c>
      <c r="F1439" t="s">
        <v>83</v>
      </c>
      <c r="G1439">
        <v>3</v>
      </c>
      <c r="H1439">
        <v>839.65700000000004</v>
      </c>
      <c r="I1439">
        <v>837.85699999999997</v>
      </c>
      <c r="J1439">
        <v>833.62099999999998</v>
      </c>
      <c r="K1439">
        <v>829.65899999999999</v>
      </c>
      <c r="L1439">
        <v>824.18399999999997</v>
      </c>
      <c r="M1439" s="258" t="s">
        <v>1350</v>
      </c>
      <c r="N1439" s="258" t="s">
        <v>1350</v>
      </c>
      <c r="O1439" s="5" t="s">
        <v>2919</v>
      </c>
    </row>
    <row r="1440" spans="1:15">
      <c r="A1440">
        <v>188</v>
      </c>
      <c r="B1440">
        <v>1390</v>
      </c>
      <c r="C1440" t="s">
        <v>129</v>
      </c>
      <c r="D1440" t="s">
        <v>329</v>
      </c>
      <c r="E1440" s="257" t="s">
        <v>936</v>
      </c>
      <c r="F1440" t="s">
        <v>83</v>
      </c>
      <c r="G1440">
        <v>3</v>
      </c>
      <c r="H1440">
        <v>839.65700000000004</v>
      </c>
      <c r="I1440">
        <v>837.85699999999997</v>
      </c>
      <c r="J1440">
        <v>833.62099999999998</v>
      </c>
      <c r="K1440">
        <v>829.65899999999999</v>
      </c>
      <c r="L1440">
        <v>824.18399999999997</v>
      </c>
      <c r="M1440" s="258" t="s">
        <v>1350</v>
      </c>
      <c r="N1440" s="258" t="s">
        <v>1350</v>
      </c>
      <c r="O1440" s="5" t="s">
        <v>2920</v>
      </c>
    </row>
    <row r="1441" spans="1:15">
      <c r="A1441">
        <v>188</v>
      </c>
      <c r="B1441">
        <v>1391</v>
      </c>
      <c r="C1441" t="s">
        <v>129</v>
      </c>
      <c r="D1441" t="s">
        <v>329</v>
      </c>
      <c r="E1441" s="257" t="s">
        <v>670</v>
      </c>
      <c r="F1441" t="s">
        <v>83</v>
      </c>
      <c r="G1441">
        <v>3</v>
      </c>
      <c r="H1441">
        <v>834.45100000000002</v>
      </c>
      <c r="I1441">
        <v>832.18799999999999</v>
      </c>
      <c r="J1441">
        <v>828.61500000000001</v>
      </c>
      <c r="K1441">
        <v>824.18399999999997</v>
      </c>
      <c r="L1441">
        <v>819.51499999999999</v>
      </c>
      <c r="M1441" s="258" t="s">
        <v>1350</v>
      </c>
      <c r="N1441" s="258" t="s">
        <v>1350</v>
      </c>
      <c r="O1441" s="5" t="s">
        <v>2921</v>
      </c>
    </row>
    <row r="1442" spans="1:15">
      <c r="A1442">
        <v>188</v>
      </c>
      <c r="B1442">
        <v>1392</v>
      </c>
      <c r="C1442" t="s">
        <v>129</v>
      </c>
      <c r="D1442" t="s">
        <v>329</v>
      </c>
      <c r="E1442" s="257" t="s">
        <v>939</v>
      </c>
      <c r="F1442" t="s">
        <v>83</v>
      </c>
      <c r="G1442">
        <v>3</v>
      </c>
      <c r="H1442">
        <v>833.21199999999999</v>
      </c>
      <c r="I1442">
        <v>831.245</v>
      </c>
      <c r="J1442">
        <v>827.58500000000004</v>
      </c>
      <c r="K1442">
        <v>823.42899999999997</v>
      </c>
      <c r="L1442">
        <v>818.55200000000002</v>
      </c>
      <c r="M1442" s="258" t="s">
        <v>1350</v>
      </c>
      <c r="N1442" s="258" t="s">
        <v>1350</v>
      </c>
      <c r="O1442" s="5" t="s">
        <v>2922</v>
      </c>
    </row>
    <row r="1443" spans="1:15">
      <c r="A1443">
        <v>188</v>
      </c>
      <c r="B1443">
        <v>1393</v>
      </c>
      <c r="C1443" t="s">
        <v>129</v>
      </c>
      <c r="D1443" t="s">
        <v>329</v>
      </c>
      <c r="E1443" s="257" t="s">
        <v>945</v>
      </c>
      <c r="F1443" t="s">
        <v>83</v>
      </c>
      <c r="G1443">
        <v>3</v>
      </c>
      <c r="H1443">
        <v>830.42899999999997</v>
      </c>
      <c r="I1443">
        <v>828.61500000000001</v>
      </c>
      <c r="J1443">
        <v>824.56700000000001</v>
      </c>
      <c r="K1443">
        <v>820.779</v>
      </c>
      <c r="L1443">
        <v>815.86199999999997</v>
      </c>
      <c r="M1443" s="258" t="s">
        <v>1350</v>
      </c>
      <c r="N1443" s="258" t="s">
        <v>1350</v>
      </c>
      <c r="O1443" s="5" t="s">
        <v>2923</v>
      </c>
    </row>
    <row r="1444" spans="1:15">
      <c r="A1444">
        <v>188</v>
      </c>
      <c r="B1444">
        <v>1394</v>
      </c>
      <c r="C1444" t="s">
        <v>129</v>
      </c>
      <c r="D1444" t="s">
        <v>329</v>
      </c>
      <c r="E1444" s="257" t="s">
        <v>139</v>
      </c>
      <c r="F1444" t="s">
        <v>83</v>
      </c>
      <c r="G1444">
        <v>3</v>
      </c>
      <c r="H1444">
        <v>830.21500000000003</v>
      </c>
      <c r="I1444">
        <v>828.43499999999995</v>
      </c>
      <c r="J1444">
        <v>824.37900000000002</v>
      </c>
      <c r="K1444">
        <v>820.56399999999996</v>
      </c>
      <c r="L1444">
        <v>815.66700000000003</v>
      </c>
      <c r="M1444" s="258" t="s">
        <v>1350</v>
      </c>
      <c r="N1444" s="258" t="s">
        <v>1350</v>
      </c>
      <c r="O1444" s="5" t="s">
        <v>2924</v>
      </c>
    </row>
    <row r="1445" spans="1:15">
      <c r="A1445">
        <v>188</v>
      </c>
      <c r="B1445">
        <v>1395</v>
      </c>
      <c r="C1445" t="s">
        <v>129</v>
      </c>
      <c r="D1445" t="s">
        <v>329</v>
      </c>
      <c r="E1445" s="257" t="s">
        <v>935</v>
      </c>
      <c r="F1445" t="s">
        <v>83</v>
      </c>
      <c r="G1445">
        <v>3</v>
      </c>
      <c r="H1445">
        <v>829.84100000000001</v>
      </c>
      <c r="I1445">
        <v>827.95899999999995</v>
      </c>
      <c r="J1445">
        <v>824.00400000000002</v>
      </c>
      <c r="K1445">
        <v>820.17</v>
      </c>
      <c r="L1445">
        <v>815.29200000000003</v>
      </c>
      <c r="M1445" s="258" t="s">
        <v>1350</v>
      </c>
      <c r="N1445" s="258" t="s">
        <v>1350</v>
      </c>
      <c r="O1445" s="5" t="s">
        <v>2925</v>
      </c>
    </row>
    <row r="1446" spans="1:15">
      <c r="A1446">
        <v>188</v>
      </c>
      <c r="B1446">
        <v>1396</v>
      </c>
      <c r="C1446" t="s">
        <v>129</v>
      </c>
      <c r="D1446" t="s">
        <v>329</v>
      </c>
      <c r="E1446" s="257" t="s">
        <v>98</v>
      </c>
      <c r="F1446" t="s">
        <v>83</v>
      </c>
      <c r="G1446">
        <v>3</v>
      </c>
      <c r="H1446">
        <v>827.779</v>
      </c>
      <c r="I1446">
        <v>825.78499999999997</v>
      </c>
      <c r="J1446">
        <v>822.21900000000005</v>
      </c>
      <c r="K1446">
        <v>818.07600000000002</v>
      </c>
      <c r="L1446">
        <v>813.59299999999996</v>
      </c>
      <c r="M1446" s="258" t="s">
        <v>1350</v>
      </c>
      <c r="N1446" s="258" t="s">
        <v>1350</v>
      </c>
      <c r="O1446" s="5" t="s">
        <v>2926</v>
      </c>
    </row>
    <row r="1447" spans="1:15">
      <c r="A1447">
        <v>188</v>
      </c>
      <c r="B1447">
        <v>1397</v>
      </c>
      <c r="C1447" t="s">
        <v>129</v>
      </c>
      <c r="D1447" t="s">
        <v>329</v>
      </c>
      <c r="E1447" s="257" t="s">
        <v>946</v>
      </c>
      <c r="F1447" t="s">
        <v>83</v>
      </c>
      <c r="G1447">
        <v>3</v>
      </c>
      <c r="H1447">
        <v>827.19500000000005</v>
      </c>
      <c r="I1447">
        <v>825.60500000000002</v>
      </c>
      <c r="J1447">
        <v>821.82299999999998</v>
      </c>
      <c r="K1447">
        <v>817.70100000000002</v>
      </c>
      <c r="L1447">
        <v>813.4</v>
      </c>
      <c r="M1447" s="258" t="s">
        <v>1350</v>
      </c>
      <c r="N1447" s="258" t="s">
        <v>1350</v>
      </c>
      <c r="O1447" s="5" t="s">
        <v>2927</v>
      </c>
    </row>
    <row r="1448" spans="1:15">
      <c r="A1448">
        <v>188</v>
      </c>
      <c r="B1448">
        <v>1398</v>
      </c>
      <c r="C1448" t="s">
        <v>129</v>
      </c>
      <c r="D1448" t="s">
        <v>329</v>
      </c>
      <c r="E1448" s="257" t="s">
        <v>1455</v>
      </c>
      <c r="F1448" t="s">
        <v>83</v>
      </c>
      <c r="G1448">
        <v>3</v>
      </c>
      <c r="H1448">
        <v>826.82899999999995</v>
      </c>
      <c r="I1448">
        <v>824.64700000000005</v>
      </c>
      <c r="J1448">
        <v>821.14</v>
      </c>
      <c r="K1448">
        <v>817.1</v>
      </c>
      <c r="L1448">
        <v>812.99800000000005</v>
      </c>
      <c r="M1448" s="258" t="s">
        <v>1350</v>
      </c>
      <c r="N1448" s="258" t="s">
        <v>1350</v>
      </c>
      <c r="O1448" s="5" t="s">
        <v>2928</v>
      </c>
    </row>
    <row r="1449" spans="1:15">
      <c r="A1449">
        <v>188</v>
      </c>
      <c r="B1449">
        <v>1399</v>
      </c>
      <c r="C1449" t="s">
        <v>129</v>
      </c>
      <c r="D1449" t="s">
        <v>329</v>
      </c>
      <c r="E1449" s="257" t="s">
        <v>96</v>
      </c>
      <c r="F1449" t="s">
        <v>83</v>
      </c>
      <c r="G1449">
        <v>3</v>
      </c>
      <c r="H1449">
        <v>826.18700000000001</v>
      </c>
      <c r="I1449">
        <v>824.18399999999997</v>
      </c>
      <c r="J1449">
        <v>820.56399999999996</v>
      </c>
      <c r="K1449">
        <v>816.65200000000004</v>
      </c>
      <c r="L1449">
        <v>812.61500000000001</v>
      </c>
      <c r="M1449" s="258" t="s">
        <v>1350</v>
      </c>
      <c r="N1449" s="258" t="s">
        <v>1350</v>
      </c>
      <c r="O1449" s="5" t="s">
        <v>2929</v>
      </c>
    </row>
    <row r="1450" spans="1:15">
      <c r="A1450">
        <v>188</v>
      </c>
      <c r="B1450">
        <v>1400</v>
      </c>
      <c r="C1450" t="s">
        <v>129</v>
      </c>
      <c r="D1450" t="s">
        <v>329</v>
      </c>
      <c r="E1450" s="257" t="s">
        <v>509</v>
      </c>
      <c r="F1450" t="s">
        <v>83</v>
      </c>
      <c r="G1450">
        <v>3</v>
      </c>
      <c r="H1450">
        <v>825.78499999999997</v>
      </c>
      <c r="I1450">
        <v>823.79700000000003</v>
      </c>
      <c r="J1450">
        <v>820.38499999999999</v>
      </c>
      <c r="K1450">
        <v>816.24300000000005</v>
      </c>
      <c r="L1450">
        <v>812.16700000000003</v>
      </c>
      <c r="M1450" s="258" t="s">
        <v>1350</v>
      </c>
      <c r="N1450" s="258" t="s">
        <v>1350</v>
      </c>
      <c r="O1450" s="5" t="s">
        <v>2930</v>
      </c>
    </row>
    <row r="1451" spans="1:15">
      <c r="A1451">
        <v>188</v>
      </c>
      <c r="B1451">
        <v>1401</v>
      </c>
      <c r="C1451" t="s">
        <v>129</v>
      </c>
      <c r="D1451" t="s">
        <v>329</v>
      </c>
      <c r="E1451" s="257" t="s">
        <v>1456</v>
      </c>
      <c r="F1451" t="s">
        <v>83</v>
      </c>
      <c r="G1451">
        <v>3</v>
      </c>
      <c r="H1451">
        <v>823.42899999999997</v>
      </c>
      <c r="I1451">
        <v>822.03800000000001</v>
      </c>
      <c r="J1451">
        <v>818.07600000000002</v>
      </c>
      <c r="K1451">
        <v>814.45600000000002</v>
      </c>
      <c r="L1451">
        <v>809.75900000000001</v>
      </c>
      <c r="M1451" s="258" t="s">
        <v>1350</v>
      </c>
      <c r="N1451" s="258" t="s">
        <v>1350</v>
      </c>
      <c r="O1451" s="5" t="s">
        <v>2931</v>
      </c>
    </row>
    <row r="1452" spans="1:15">
      <c r="A1452">
        <v>188</v>
      </c>
      <c r="B1452">
        <v>1402</v>
      </c>
      <c r="C1452" t="s">
        <v>129</v>
      </c>
      <c r="D1452" t="s">
        <v>329</v>
      </c>
      <c r="E1452" s="257" t="s">
        <v>118</v>
      </c>
      <c r="F1452" t="s">
        <v>83</v>
      </c>
      <c r="G1452">
        <v>3</v>
      </c>
      <c r="H1452">
        <v>822.77300000000002</v>
      </c>
      <c r="I1452">
        <v>821.14</v>
      </c>
      <c r="J1452">
        <v>817.31399999999996</v>
      </c>
      <c r="K1452">
        <v>813.86699999999996</v>
      </c>
      <c r="L1452">
        <v>808.24900000000002</v>
      </c>
      <c r="M1452" s="258" t="s">
        <v>1350</v>
      </c>
      <c r="N1452" s="258" t="s">
        <v>1350</v>
      </c>
      <c r="O1452" s="5" t="s">
        <v>2932</v>
      </c>
    </row>
    <row r="1453" spans="1:15">
      <c r="A1453">
        <v>188</v>
      </c>
      <c r="B1453">
        <v>1403</v>
      </c>
      <c r="C1453" t="s">
        <v>129</v>
      </c>
      <c r="D1453" t="s">
        <v>329</v>
      </c>
      <c r="E1453" s="257" t="s">
        <v>182</v>
      </c>
      <c r="F1453" t="s">
        <v>83</v>
      </c>
      <c r="G1453">
        <v>3</v>
      </c>
      <c r="H1453">
        <v>822.20399999999995</v>
      </c>
      <c r="I1453">
        <v>820.56399999999996</v>
      </c>
      <c r="J1453">
        <v>816.91200000000003</v>
      </c>
      <c r="K1453">
        <v>813.4</v>
      </c>
      <c r="L1453">
        <v>807.279</v>
      </c>
      <c r="M1453" s="258" t="s">
        <v>1350</v>
      </c>
      <c r="N1453" s="258" t="s">
        <v>1350</v>
      </c>
      <c r="O1453" s="5" t="s">
        <v>2933</v>
      </c>
    </row>
    <row r="1454" spans="1:15">
      <c r="A1454">
        <v>188</v>
      </c>
      <c r="B1454">
        <v>1404</v>
      </c>
      <c r="C1454" t="s">
        <v>129</v>
      </c>
      <c r="D1454" t="s">
        <v>329</v>
      </c>
      <c r="E1454" s="257" t="s">
        <v>944</v>
      </c>
      <c r="F1454" t="s">
        <v>83</v>
      </c>
      <c r="G1454">
        <v>3</v>
      </c>
      <c r="H1454">
        <v>822.024</v>
      </c>
      <c r="I1454">
        <v>820.38499999999999</v>
      </c>
      <c r="J1454">
        <v>816.65200000000004</v>
      </c>
      <c r="K1454">
        <v>813.21199999999999</v>
      </c>
      <c r="L1454">
        <v>806.62900000000002</v>
      </c>
      <c r="M1454" s="258" t="s">
        <v>1350</v>
      </c>
      <c r="N1454" s="258" t="s">
        <v>1350</v>
      </c>
      <c r="O1454" s="5" t="s">
        <v>2934</v>
      </c>
    </row>
    <row r="1455" spans="1:15">
      <c r="A1455">
        <v>188</v>
      </c>
      <c r="B1455">
        <v>1405</v>
      </c>
      <c r="C1455" t="s">
        <v>129</v>
      </c>
      <c r="D1455" t="s">
        <v>329</v>
      </c>
      <c r="E1455" s="257" t="s">
        <v>1457</v>
      </c>
      <c r="F1455" t="s">
        <v>83</v>
      </c>
      <c r="G1455">
        <v>2</v>
      </c>
      <c r="H1455">
        <v>822.03800000000001</v>
      </c>
      <c r="I1455">
        <v>820.17</v>
      </c>
      <c r="J1455">
        <v>816.43799999999999</v>
      </c>
      <c r="K1455">
        <v>813.21199999999999</v>
      </c>
      <c r="L1455">
        <v>806.62900000000002</v>
      </c>
      <c r="M1455" s="258" t="s">
        <v>1350</v>
      </c>
      <c r="N1455" s="258" t="s">
        <v>1350</v>
      </c>
      <c r="O1455" s="5" t="s">
        <v>2935</v>
      </c>
    </row>
    <row r="1456" spans="1:15">
      <c r="A1456">
        <v>188</v>
      </c>
      <c r="B1456">
        <v>1406</v>
      </c>
      <c r="C1456" t="s">
        <v>129</v>
      </c>
      <c r="D1456" t="s">
        <v>329</v>
      </c>
      <c r="E1456" s="257" t="s">
        <v>940</v>
      </c>
      <c r="F1456" t="s">
        <v>83</v>
      </c>
      <c r="G1456">
        <v>2</v>
      </c>
      <c r="H1456">
        <v>821.33500000000004</v>
      </c>
      <c r="I1456">
        <v>819.51499999999999</v>
      </c>
      <c r="J1456">
        <v>815.86199999999997</v>
      </c>
      <c r="K1456">
        <v>812.61500000000001</v>
      </c>
      <c r="L1456">
        <v>805.38400000000001</v>
      </c>
      <c r="M1456" s="258" t="s">
        <v>1350</v>
      </c>
      <c r="N1456" s="258" t="s">
        <v>1350</v>
      </c>
      <c r="O1456" s="5" t="s">
        <v>2936</v>
      </c>
    </row>
    <row r="1457" spans="1:15">
      <c r="A1457">
        <v>188</v>
      </c>
      <c r="B1457">
        <v>1407</v>
      </c>
      <c r="C1457" t="s">
        <v>129</v>
      </c>
      <c r="D1457" t="s">
        <v>329</v>
      </c>
      <c r="E1457" s="257" t="s">
        <v>951</v>
      </c>
      <c r="F1457" t="s">
        <v>83</v>
      </c>
      <c r="G1457">
        <v>2</v>
      </c>
      <c r="H1457">
        <v>819.70100000000002</v>
      </c>
      <c r="I1457">
        <v>817.88099999999997</v>
      </c>
      <c r="J1457">
        <v>814.63800000000003</v>
      </c>
      <c r="K1457">
        <v>811.36400000000003</v>
      </c>
      <c r="L1457">
        <v>803.77200000000005</v>
      </c>
      <c r="M1457" s="258" t="s">
        <v>1350</v>
      </c>
      <c r="N1457" s="258" t="s">
        <v>1350</v>
      </c>
      <c r="O1457" s="5" t="s">
        <v>2937</v>
      </c>
    </row>
    <row r="1458" spans="1:15">
      <c r="A1458">
        <v>188</v>
      </c>
      <c r="B1458">
        <v>1408</v>
      </c>
      <c r="C1458" t="s">
        <v>129</v>
      </c>
      <c r="D1458" t="s">
        <v>329</v>
      </c>
      <c r="E1458" s="257" t="s">
        <v>948</v>
      </c>
      <c r="F1458" t="s">
        <v>83</v>
      </c>
      <c r="G1458">
        <v>2</v>
      </c>
      <c r="H1458">
        <v>819.14</v>
      </c>
      <c r="I1458">
        <v>817.31399999999996</v>
      </c>
      <c r="J1458">
        <v>814.04700000000003</v>
      </c>
      <c r="K1458">
        <v>810.33399999999995</v>
      </c>
      <c r="L1458">
        <v>803.39</v>
      </c>
      <c r="M1458" s="258" t="s">
        <v>1350</v>
      </c>
      <c r="N1458" s="258" t="s">
        <v>1350</v>
      </c>
      <c r="O1458" s="5" t="s">
        <v>2938</v>
      </c>
    </row>
    <row r="1459" spans="1:15">
      <c r="A1459">
        <v>188</v>
      </c>
      <c r="B1459">
        <v>1409</v>
      </c>
      <c r="C1459" t="s">
        <v>129</v>
      </c>
      <c r="D1459" t="s">
        <v>329</v>
      </c>
      <c r="E1459" s="257" t="s">
        <v>345</v>
      </c>
      <c r="F1459" t="s">
        <v>83</v>
      </c>
      <c r="G1459">
        <v>2</v>
      </c>
      <c r="H1459">
        <v>818.55200000000002</v>
      </c>
      <c r="I1459">
        <v>816.71699999999998</v>
      </c>
      <c r="J1459">
        <v>813.57299999999998</v>
      </c>
      <c r="K1459">
        <v>809.30399999999997</v>
      </c>
      <c r="L1459">
        <v>802.90899999999999</v>
      </c>
      <c r="M1459" s="258" t="s">
        <v>1350</v>
      </c>
      <c r="N1459" s="258" t="s">
        <v>1350</v>
      </c>
      <c r="O1459" s="5" t="s">
        <v>2939</v>
      </c>
    </row>
    <row r="1460" spans="1:15">
      <c r="A1460">
        <v>188</v>
      </c>
      <c r="B1460">
        <v>1410</v>
      </c>
      <c r="C1460" t="s">
        <v>129</v>
      </c>
      <c r="D1460" t="s">
        <v>329</v>
      </c>
      <c r="E1460" s="257" t="s">
        <v>347</v>
      </c>
      <c r="F1460" t="s">
        <v>83</v>
      </c>
      <c r="G1460">
        <v>2</v>
      </c>
      <c r="H1460">
        <v>818.56500000000005</v>
      </c>
      <c r="I1460">
        <v>816.65200000000004</v>
      </c>
      <c r="J1460">
        <v>813.38499999999999</v>
      </c>
      <c r="K1460">
        <v>808.904</v>
      </c>
      <c r="L1460">
        <v>802.71500000000003</v>
      </c>
      <c r="M1460" s="258" t="s">
        <v>1350</v>
      </c>
      <c r="N1460" s="258" t="s">
        <v>1350</v>
      </c>
      <c r="O1460" s="5" t="s">
        <v>2940</v>
      </c>
    </row>
    <row r="1461" spans="1:15">
      <c r="A1461">
        <v>188</v>
      </c>
      <c r="B1461">
        <v>1411</v>
      </c>
      <c r="C1461" t="s">
        <v>129</v>
      </c>
      <c r="D1461" t="s">
        <v>329</v>
      </c>
      <c r="E1461" s="257" t="s">
        <v>937</v>
      </c>
      <c r="F1461" t="s">
        <v>83</v>
      </c>
      <c r="G1461">
        <v>2</v>
      </c>
      <c r="H1461">
        <v>817.88099999999997</v>
      </c>
      <c r="I1461">
        <v>816.06200000000001</v>
      </c>
      <c r="J1461">
        <v>813.01700000000005</v>
      </c>
      <c r="K1461">
        <v>807.85900000000004</v>
      </c>
      <c r="L1461">
        <v>802.14499999999998</v>
      </c>
      <c r="M1461" s="258" t="s">
        <v>1350</v>
      </c>
      <c r="N1461" s="258" t="s">
        <v>1350</v>
      </c>
      <c r="O1461" s="5" t="s">
        <v>2941</v>
      </c>
    </row>
    <row r="1462" spans="1:15">
      <c r="A1462">
        <v>188</v>
      </c>
      <c r="B1462">
        <v>1412</v>
      </c>
      <c r="C1462" t="s">
        <v>129</v>
      </c>
      <c r="D1462" t="s">
        <v>329</v>
      </c>
      <c r="E1462" s="257" t="s">
        <v>941</v>
      </c>
      <c r="F1462" t="s">
        <v>83</v>
      </c>
      <c r="G1462">
        <v>2</v>
      </c>
      <c r="H1462">
        <v>817.31399999999996</v>
      </c>
      <c r="I1462">
        <v>815.66700000000003</v>
      </c>
      <c r="J1462">
        <v>812.803</v>
      </c>
      <c r="K1462">
        <v>807.47900000000004</v>
      </c>
      <c r="L1462">
        <v>801.68499999999995</v>
      </c>
      <c r="M1462" s="258" t="s">
        <v>1350</v>
      </c>
      <c r="N1462" s="258" t="s">
        <v>1350</v>
      </c>
      <c r="O1462" s="5" t="s">
        <v>2942</v>
      </c>
    </row>
    <row r="1463" spans="1:15">
      <c r="A1463">
        <v>188</v>
      </c>
      <c r="B1463">
        <v>1413</v>
      </c>
      <c r="C1463" t="s">
        <v>129</v>
      </c>
      <c r="D1463" t="s">
        <v>329</v>
      </c>
      <c r="E1463" s="257" t="s">
        <v>950</v>
      </c>
      <c r="F1463" t="s">
        <v>83</v>
      </c>
      <c r="G1463">
        <v>2</v>
      </c>
      <c r="H1463">
        <v>817.31399999999996</v>
      </c>
      <c r="I1463">
        <v>815.66700000000003</v>
      </c>
      <c r="J1463">
        <v>812.803</v>
      </c>
      <c r="K1463">
        <v>807.47900000000004</v>
      </c>
      <c r="L1463">
        <v>801.68499999999995</v>
      </c>
      <c r="M1463" s="258" t="s">
        <v>1350</v>
      </c>
      <c r="N1463" s="258" t="s">
        <v>1350</v>
      </c>
      <c r="O1463" s="5" t="s">
        <v>2943</v>
      </c>
    </row>
    <row r="1464" spans="1:15">
      <c r="A1464">
        <v>188</v>
      </c>
      <c r="B1464">
        <v>1414</v>
      </c>
      <c r="C1464" t="s">
        <v>129</v>
      </c>
      <c r="D1464" t="s">
        <v>329</v>
      </c>
      <c r="E1464" s="257" t="s">
        <v>942</v>
      </c>
      <c r="F1464" t="s">
        <v>83</v>
      </c>
      <c r="G1464">
        <v>2</v>
      </c>
      <c r="H1464">
        <v>815.86199999999997</v>
      </c>
      <c r="I1464">
        <v>814.26199999999994</v>
      </c>
      <c r="J1464">
        <v>811.18299999999999</v>
      </c>
      <c r="K1464">
        <v>804.82899999999995</v>
      </c>
      <c r="L1464">
        <v>800.05100000000004</v>
      </c>
      <c r="M1464" s="258" t="s">
        <v>1350</v>
      </c>
      <c r="N1464" s="258" t="s">
        <v>1350</v>
      </c>
      <c r="O1464" s="5" t="s">
        <v>2944</v>
      </c>
    </row>
    <row r="1465" spans="1:15">
      <c r="A1465">
        <v>188</v>
      </c>
      <c r="B1465">
        <v>1415</v>
      </c>
      <c r="C1465" t="s">
        <v>129</v>
      </c>
      <c r="D1465" t="s">
        <v>329</v>
      </c>
      <c r="E1465" s="257" t="s">
        <v>949</v>
      </c>
      <c r="F1465" t="s">
        <v>83</v>
      </c>
      <c r="G1465">
        <v>2</v>
      </c>
      <c r="H1465">
        <v>815.66700000000003</v>
      </c>
      <c r="I1465">
        <v>814.24199999999996</v>
      </c>
      <c r="J1465">
        <v>810.923</v>
      </c>
      <c r="K1465">
        <v>804.42</v>
      </c>
      <c r="L1465">
        <v>799.83699999999999</v>
      </c>
      <c r="M1465" s="258" t="s">
        <v>1350</v>
      </c>
      <c r="N1465" s="258" t="s">
        <v>1350</v>
      </c>
      <c r="O1465" s="5" t="s">
        <v>2945</v>
      </c>
    </row>
    <row r="1466" spans="1:15">
      <c r="A1466">
        <v>188</v>
      </c>
      <c r="B1466">
        <v>1416</v>
      </c>
      <c r="C1466" t="s">
        <v>129</v>
      </c>
      <c r="D1466" t="s">
        <v>329</v>
      </c>
      <c r="E1466" s="257" t="s">
        <v>953</v>
      </c>
      <c r="F1466" t="s">
        <v>83</v>
      </c>
      <c r="G1466">
        <v>2</v>
      </c>
      <c r="H1466">
        <v>814.62300000000005</v>
      </c>
      <c r="I1466">
        <v>813.20500000000004</v>
      </c>
      <c r="J1466">
        <v>808.904</v>
      </c>
      <c r="K1466">
        <v>803.58399999999995</v>
      </c>
      <c r="L1466">
        <v>798.59299999999996</v>
      </c>
      <c r="M1466" s="258" t="s">
        <v>1350</v>
      </c>
      <c r="N1466" s="258" t="s">
        <v>1350</v>
      </c>
      <c r="O1466" s="5" t="s">
        <v>2946</v>
      </c>
    </row>
    <row r="1467" spans="1:15">
      <c r="A1467">
        <v>188</v>
      </c>
      <c r="B1467">
        <v>1417</v>
      </c>
      <c r="C1467" t="s">
        <v>129</v>
      </c>
      <c r="D1467" t="s">
        <v>329</v>
      </c>
      <c r="E1467" s="257" t="s">
        <v>943</v>
      </c>
      <c r="F1467" t="s">
        <v>83</v>
      </c>
      <c r="G1467">
        <v>2</v>
      </c>
      <c r="H1467">
        <v>812.61500000000001</v>
      </c>
      <c r="I1467">
        <v>810.548</v>
      </c>
      <c r="J1467">
        <v>804.61400000000003</v>
      </c>
      <c r="K1467">
        <v>801.096</v>
      </c>
      <c r="L1467">
        <v>796.39700000000005</v>
      </c>
      <c r="M1467" s="258" t="s">
        <v>1350</v>
      </c>
      <c r="N1467" s="258" t="s">
        <v>1350</v>
      </c>
      <c r="O1467" s="5" t="s">
        <v>2947</v>
      </c>
    </row>
    <row r="1468" spans="1:15">
      <c r="A1468">
        <v>188</v>
      </c>
      <c r="B1468">
        <v>1419</v>
      </c>
      <c r="C1468" t="s">
        <v>129</v>
      </c>
      <c r="D1468" t="s">
        <v>329</v>
      </c>
      <c r="E1468" s="257" t="s">
        <v>1458</v>
      </c>
      <c r="F1468" t="s">
        <v>83</v>
      </c>
      <c r="G1468">
        <v>2</v>
      </c>
      <c r="H1468">
        <v>812.16700000000003</v>
      </c>
      <c r="I1468">
        <v>810.16800000000001</v>
      </c>
      <c r="J1468">
        <v>804.35400000000004</v>
      </c>
      <c r="K1468">
        <v>800.42600000000004</v>
      </c>
      <c r="L1468">
        <v>796.00300000000004</v>
      </c>
      <c r="M1468" s="258" t="s">
        <v>1350</v>
      </c>
      <c r="N1468" s="258" t="s">
        <v>1350</v>
      </c>
      <c r="O1468" s="5" t="s">
        <v>2948</v>
      </c>
    </row>
    <row r="1469" spans="1:15">
      <c r="A1469">
        <v>188</v>
      </c>
      <c r="B1469">
        <v>1420</v>
      </c>
      <c r="C1469" t="s">
        <v>129</v>
      </c>
      <c r="D1469" t="s">
        <v>329</v>
      </c>
      <c r="E1469" s="257" t="s">
        <v>854</v>
      </c>
      <c r="F1469" t="s">
        <v>83</v>
      </c>
      <c r="G1469">
        <v>2</v>
      </c>
      <c r="H1469">
        <v>811.19799999999998</v>
      </c>
      <c r="I1469">
        <v>807.85900000000004</v>
      </c>
      <c r="J1469">
        <v>803.39</v>
      </c>
      <c r="K1469">
        <v>799.476</v>
      </c>
      <c r="L1469">
        <v>794.56299999999999</v>
      </c>
      <c r="M1469" s="258" t="s">
        <v>1350</v>
      </c>
      <c r="N1469" s="258" t="s">
        <v>1350</v>
      </c>
      <c r="O1469" s="5" t="s">
        <v>2949</v>
      </c>
    </row>
    <row r="1470" spans="1:15">
      <c r="A1470">
        <v>188</v>
      </c>
      <c r="B1470">
        <v>1421</v>
      </c>
      <c r="C1470" t="s">
        <v>129</v>
      </c>
      <c r="D1470" t="s">
        <v>329</v>
      </c>
      <c r="E1470" s="257" t="s">
        <v>938</v>
      </c>
      <c r="F1470" t="s">
        <v>83</v>
      </c>
      <c r="G1470">
        <v>2</v>
      </c>
      <c r="H1470">
        <v>810.548</v>
      </c>
      <c r="I1470">
        <v>807.47900000000004</v>
      </c>
      <c r="J1470">
        <v>802.92899999999997</v>
      </c>
      <c r="K1470">
        <v>799.29600000000005</v>
      </c>
      <c r="L1470">
        <v>794.36300000000006</v>
      </c>
      <c r="M1470" s="258" t="s">
        <v>1350</v>
      </c>
      <c r="N1470" s="258" t="s">
        <v>1350</v>
      </c>
      <c r="O1470" s="5" t="s">
        <v>2950</v>
      </c>
    </row>
    <row r="1471" spans="1:15">
      <c r="A1471">
        <v>188</v>
      </c>
      <c r="B1471">
        <v>1422</v>
      </c>
      <c r="C1471" t="s">
        <v>129</v>
      </c>
      <c r="D1471" t="s">
        <v>329</v>
      </c>
      <c r="E1471" s="257" t="s">
        <v>1459</v>
      </c>
      <c r="F1471" t="s">
        <v>83</v>
      </c>
      <c r="G1471">
        <v>2</v>
      </c>
      <c r="H1471">
        <v>809.30399999999997</v>
      </c>
      <c r="I1471">
        <v>806.25400000000002</v>
      </c>
      <c r="J1471">
        <v>802.34</v>
      </c>
      <c r="K1471">
        <v>798.42600000000004</v>
      </c>
      <c r="L1471">
        <v>793.49800000000005</v>
      </c>
      <c r="M1471" s="258" t="s">
        <v>1350</v>
      </c>
      <c r="N1471" s="258" t="s">
        <v>1350</v>
      </c>
      <c r="O1471" s="5" t="s">
        <v>2951</v>
      </c>
    </row>
    <row r="1472" spans="1:15">
      <c r="A1472">
        <v>188</v>
      </c>
      <c r="B1472">
        <v>1423</v>
      </c>
      <c r="C1472" t="s">
        <v>129</v>
      </c>
      <c r="D1472" t="s">
        <v>329</v>
      </c>
      <c r="E1472" s="257" t="s">
        <v>952</v>
      </c>
      <c r="F1472" t="s">
        <v>83</v>
      </c>
      <c r="G1472">
        <v>2</v>
      </c>
      <c r="H1472">
        <v>805.87300000000005</v>
      </c>
      <c r="I1472">
        <v>803.779</v>
      </c>
      <c r="J1472">
        <v>800.24599999999998</v>
      </c>
      <c r="K1472">
        <v>796.59199999999998</v>
      </c>
      <c r="L1472">
        <v>791.20399999999995</v>
      </c>
      <c r="M1472" s="258" t="s">
        <v>1350</v>
      </c>
      <c r="N1472" s="258" t="s">
        <v>1350</v>
      </c>
      <c r="O1472" s="5" t="s">
        <v>2952</v>
      </c>
    </row>
    <row r="1473" spans="1:15">
      <c r="A1473">
        <v>188</v>
      </c>
      <c r="B1473">
        <v>1424</v>
      </c>
      <c r="C1473" t="s">
        <v>129</v>
      </c>
      <c r="D1473" t="s">
        <v>329</v>
      </c>
      <c r="E1473" s="257" t="s">
        <v>181</v>
      </c>
      <c r="F1473" t="s">
        <v>83</v>
      </c>
      <c r="G1473">
        <v>2</v>
      </c>
      <c r="H1473">
        <v>805.38400000000001</v>
      </c>
      <c r="I1473">
        <v>803.58399999999995</v>
      </c>
      <c r="J1473">
        <v>800.05100000000004</v>
      </c>
      <c r="K1473">
        <v>796.39700000000005</v>
      </c>
      <c r="L1473">
        <v>790.81500000000005</v>
      </c>
      <c r="M1473" s="258" t="s">
        <v>1350</v>
      </c>
      <c r="N1473" s="258" t="s">
        <v>1350</v>
      </c>
      <c r="O1473" s="5" t="s">
        <v>2953</v>
      </c>
    </row>
    <row r="1474" spans="1:15">
      <c r="A1474">
        <v>188</v>
      </c>
      <c r="B1474">
        <v>1425</v>
      </c>
      <c r="C1474" t="s">
        <v>129</v>
      </c>
      <c r="D1474" t="s">
        <v>329</v>
      </c>
      <c r="E1474" s="257" t="s">
        <v>954</v>
      </c>
      <c r="F1474" t="s">
        <v>83</v>
      </c>
      <c r="G1474">
        <v>2</v>
      </c>
      <c r="H1474">
        <v>805.01</v>
      </c>
      <c r="I1474">
        <v>803.39</v>
      </c>
      <c r="J1474">
        <v>799.64200000000005</v>
      </c>
      <c r="K1474">
        <v>796.18299999999999</v>
      </c>
      <c r="L1474">
        <v>790.649</v>
      </c>
      <c r="M1474" s="258" t="s">
        <v>1350</v>
      </c>
      <c r="N1474" s="258" t="s">
        <v>1350</v>
      </c>
      <c r="O1474" s="5" t="s">
        <v>2954</v>
      </c>
    </row>
    <row r="1475" spans="1:15">
      <c r="A1475">
        <v>188</v>
      </c>
      <c r="B1475">
        <v>1426</v>
      </c>
      <c r="C1475" t="s">
        <v>129</v>
      </c>
      <c r="D1475" t="s">
        <v>329</v>
      </c>
      <c r="E1475" s="257" t="s">
        <v>947</v>
      </c>
      <c r="F1475" t="s">
        <v>83</v>
      </c>
      <c r="G1475">
        <v>2</v>
      </c>
      <c r="H1475">
        <v>804.42</v>
      </c>
      <c r="I1475">
        <v>802.92899999999997</v>
      </c>
      <c r="J1475">
        <v>799.28099999999995</v>
      </c>
      <c r="K1475">
        <v>795.70899999999995</v>
      </c>
      <c r="L1475">
        <v>790.16</v>
      </c>
      <c r="M1475" s="258" t="s">
        <v>1350</v>
      </c>
      <c r="N1475" s="258" t="s">
        <v>1350</v>
      </c>
      <c r="O1475" s="5" t="s">
        <v>2955</v>
      </c>
    </row>
    <row r="1476" spans="1:15">
      <c r="A1476">
        <v>188</v>
      </c>
      <c r="B1476">
        <v>1427</v>
      </c>
      <c r="C1476" t="s">
        <v>129</v>
      </c>
      <c r="D1476" t="s">
        <v>329</v>
      </c>
      <c r="E1476" s="257" t="s">
        <v>1460</v>
      </c>
      <c r="F1476" t="s">
        <v>83</v>
      </c>
      <c r="G1476">
        <v>2</v>
      </c>
      <c r="H1476">
        <v>798.42600000000004</v>
      </c>
      <c r="I1476">
        <v>796.96799999999996</v>
      </c>
      <c r="J1476">
        <v>792.84400000000005</v>
      </c>
      <c r="K1476">
        <v>788.14499999999998</v>
      </c>
      <c r="L1476">
        <v>781.72900000000004</v>
      </c>
      <c r="M1476" s="258" t="s">
        <v>1350</v>
      </c>
      <c r="N1476" s="258" t="s">
        <v>1350</v>
      </c>
      <c r="O1476" s="5" t="s">
        <v>2956</v>
      </c>
    </row>
    <row r="1477" spans="1:15">
      <c r="A1477">
        <v>188</v>
      </c>
      <c r="B1477">
        <v>1429</v>
      </c>
      <c r="C1477" t="s">
        <v>129</v>
      </c>
      <c r="D1477" t="s">
        <v>329</v>
      </c>
      <c r="E1477" s="257" t="s">
        <v>845</v>
      </c>
      <c r="F1477" t="s">
        <v>83</v>
      </c>
      <c r="G1477">
        <v>2</v>
      </c>
      <c r="H1477">
        <v>795.13300000000004</v>
      </c>
      <c r="I1477">
        <v>793.10400000000004</v>
      </c>
      <c r="J1477">
        <v>788.995</v>
      </c>
      <c r="K1477">
        <v>783.70799999999997</v>
      </c>
      <c r="L1477">
        <v>776.75699999999995</v>
      </c>
      <c r="M1477" s="258" t="s">
        <v>1350</v>
      </c>
      <c r="N1477" s="258" t="s">
        <v>1350</v>
      </c>
      <c r="O1477" s="5" t="s">
        <v>2957</v>
      </c>
    </row>
    <row r="1478" spans="1:15">
      <c r="A1478">
        <v>188</v>
      </c>
      <c r="B1478">
        <v>1431</v>
      </c>
      <c r="C1478" t="s">
        <v>129</v>
      </c>
      <c r="D1478" t="s">
        <v>329</v>
      </c>
      <c r="E1478" s="257" t="s">
        <v>1498</v>
      </c>
      <c r="F1478" t="s">
        <v>83</v>
      </c>
      <c r="G1478">
        <v>2</v>
      </c>
      <c r="H1478">
        <v>788.995</v>
      </c>
      <c r="I1478">
        <v>788.55399999999997</v>
      </c>
      <c r="J1478">
        <v>788.36</v>
      </c>
      <c r="K1478">
        <v>787.58900000000006</v>
      </c>
      <c r="L1478">
        <v>785.41499999999996</v>
      </c>
      <c r="M1478" s="258" t="s">
        <v>1350</v>
      </c>
      <c r="N1478" s="258" t="s">
        <v>1350</v>
      </c>
      <c r="O1478" s="5" t="s">
        <v>2958</v>
      </c>
    </row>
    <row r="1479" spans="1:15">
      <c r="A1479">
        <v>188</v>
      </c>
      <c r="B1479">
        <v>1430</v>
      </c>
      <c r="C1479" t="s">
        <v>129</v>
      </c>
      <c r="D1479" t="s">
        <v>329</v>
      </c>
      <c r="E1479" s="257" t="s">
        <v>1461</v>
      </c>
      <c r="F1479" t="s">
        <v>83</v>
      </c>
      <c r="G1479">
        <v>2</v>
      </c>
      <c r="H1479">
        <v>791.67200000000003</v>
      </c>
      <c r="I1479">
        <v>789.79200000000003</v>
      </c>
      <c r="J1479">
        <v>784.96600000000001</v>
      </c>
      <c r="K1479">
        <v>779.78899999999999</v>
      </c>
      <c r="L1479">
        <v>772.06600000000003</v>
      </c>
      <c r="M1479" s="258" t="s">
        <v>1350</v>
      </c>
      <c r="N1479" s="258" t="s">
        <v>1350</v>
      </c>
      <c r="O1479" s="5" t="s">
        <v>2959</v>
      </c>
    </row>
    <row r="1480" spans="1:15">
      <c r="A1480">
        <v>188</v>
      </c>
      <c r="B1480">
        <v>1432</v>
      </c>
      <c r="C1480" t="s">
        <v>129</v>
      </c>
      <c r="D1480" t="s">
        <v>329</v>
      </c>
      <c r="E1480" s="257" t="s">
        <v>1462</v>
      </c>
      <c r="F1480" t="s">
        <v>83</v>
      </c>
      <c r="G1480">
        <v>2</v>
      </c>
      <c r="H1480" t="e">
        <v>#VALUE!</v>
      </c>
      <c r="I1480" t="e">
        <v>#VALUE!</v>
      </c>
      <c r="J1480" t="e">
        <v>#VALUE!</v>
      </c>
      <c r="K1480" t="e">
        <v>#VALUE!</v>
      </c>
      <c r="L1480" t="e">
        <v>#VALUE!</v>
      </c>
      <c r="M1480" s="258" t="s">
        <v>1350</v>
      </c>
      <c r="N1480" s="258" t="s">
        <v>1350</v>
      </c>
      <c r="O1480" s="5" t="s">
        <v>3567</v>
      </c>
    </row>
    <row r="1481" spans="1:15">
      <c r="A1481">
        <v>188</v>
      </c>
      <c r="B1481">
        <v>1433</v>
      </c>
      <c r="C1481" t="s">
        <v>129</v>
      </c>
      <c r="D1481" t="s">
        <v>329</v>
      </c>
      <c r="E1481" s="257" t="s">
        <v>1463</v>
      </c>
      <c r="F1481" t="s">
        <v>83</v>
      </c>
      <c r="G1481">
        <v>2</v>
      </c>
      <c r="H1481" t="e">
        <v>#VALUE!</v>
      </c>
      <c r="I1481" t="e">
        <v>#VALUE!</v>
      </c>
      <c r="J1481" t="e">
        <v>#VALUE!</v>
      </c>
      <c r="K1481" t="e">
        <v>#VALUE!</v>
      </c>
      <c r="L1481" t="e">
        <v>#VALUE!</v>
      </c>
      <c r="M1481" s="258" t="s">
        <v>1350</v>
      </c>
      <c r="N1481" s="258" t="s">
        <v>1350</v>
      </c>
      <c r="O1481" s="5" t="s">
        <v>3567</v>
      </c>
    </row>
    <row r="1482" spans="1:15">
      <c r="A1482">
        <v>188</v>
      </c>
      <c r="B1482">
        <v>1434</v>
      </c>
      <c r="C1482" t="s">
        <v>129</v>
      </c>
      <c r="D1482" t="s">
        <v>329</v>
      </c>
      <c r="E1482" s="257" t="s">
        <v>1499</v>
      </c>
      <c r="F1482" t="s">
        <v>83</v>
      </c>
      <c r="G1482">
        <v>2</v>
      </c>
      <c r="H1482" t="e">
        <v>#VALUE!</v>
      </c>
      <c r="I1482" t="e">
        <v>#VALUE!</v>
      </c>
      <c r="J1482" t="e">
        <v>#VALUE!</v>
      </c>
      <c r="K1482" t="e">
        <v>#VALUE!</v>
      </c>
      <c r="L1482" t="e">
        <v>#VALUE!</v>
      </c>
      <c r="M1482" s="258" t="s">
        <v>1350</v>
      </c>
      <c r="N1482" s="258" t="s">
        <v>1350</v>
      </c>
      <c r="O1482" s="5" t="s">
        <v>3567</v>
      </c>
    </row>
    <row r="1483" spans="1:15">
      <c r="A1483">
        <v>188</v>
      </c>
      <c r="B1483">
        <v>1435</v>
      </c>
      <c r="C1483" t="s">
        <v>129</v>
      </c>
      <c r="D1483" t="s">
        <v>329</v>
      </c>
      <c r="E1483" s="257" t="s">
        <v>1464</v>
      </c>
      <c r="F1483" t="s">
        <v>83</v>
      </c>
      <c r="G1483">
        <v>2</v>
      </c>
      <c r="H1483" t="e">
        <v>#VALUE!</v>
      </c>
      <c r="I1483" t="e">
        <v>#VALUE!</v>
      </c>
      <c r="J1483" t="e">
        <v>#VALUE!</v>
      </c>
      <c r="K1483" t="e">
        <v>#VALUE!</v>
      </c>
      <c r="L1483" t="e">
        <v>#VALUE!</v>
      </c>
      <c r="M1483" s="258" t="s">
        <v>1350</v>
      </c>
      <c r="N1483" s="258" t="s">
        <v>1350</v>
      </c>
      <c r="O1483" s="5" t="s">
        <v>3567</v>
      </c>
    </row>
    <row r="1484" spans="1:15">
      <c r="A1484">
        <v>188</v>
      </c>
      <c r="B1484">
        <v>1436</v>
      </c>
      <c r="C1484" t="s">
        <v>129</v>
      </c>
      <c r="D1484" t="s">
        <v>329</v>
      </c>
      <c r="E1484" s="257" t="s">
        <v>1465</v>
      </c>
      <c r="F1484" t="s">
        <v>83</v>
      </c>
      <c r="G1484">
        <v>2</v>
      </c>
      <c r="H1484" t="e">
        <v>#VALUE!</v>
      </c>
      <c r="I1484" t="e">
        <v>#VALUE!</v>
      </c>
      <c r="J1484" t="e">
        <v>#VALUE!</v>
      </c>
      <c r="K1484" t="e">
        <v>#VALUE!</v>
      </c>
      <c r="L1484" t="e">
        <v>#VALUE!</v>
      </c>
      <c r="M1484" s="258" t="s">
        <v>1350</v>
      </c>
      <c r="N1484" s="258" t="s">
        <v>1350</v>
      </c>
      <c r="O1484" s="5" t="s">
        <v>3567</v>
      </c>
    </row>
    <row r="1485" spans="1:15">
      <c r="A1485">
        <v>188</v>
      </c>
      <c r="B1485">
        <v>1437</v>
      </c>
      <c r="C1485" t="s">
        <v>129</v>
      </c>
      <c r="D1485" t="s">
        <v>329</v>
      </c>
      <c r="E1485" s="257" t="s">
        <v>1500</v>
      </c>
      <c r="F1485" t="s">
        <v>83</v>
      </c>
      <c r="G1485">
        <v>2</v>
      </c>
      <c r="H1485" t="e">
        <v>#VALUE!</v>
      </c>
      <c r="I1485" t="e">
        <v>#VALUE!</v>
      </c>
      <c r="J1485" t="e">
        <v>#VALUE!</v>
      </c>
      <c r="K1485" t="e">
        <v>#VALUE!</v>
      </c>
      <c r="L1485" t="e">
        <v>#VALUE!</v>
      </c>
      <c r="M1485" s="258" t="s">
        <v>1350</v>
      </c>
      <c r="N1485" s="258" t="s">
        <v>1350</v>
      </c>
      <c r="O1485" s="5" t="s">
        <v>3567</v>
      </c>
    </row>
    <row r="1486" spans="1:15">
      <c r="A1486">
        <v>187</v>
      </c>
      <c r="B1486">
        <v>1442</v>
      </c>
      <c r="C1486" t="s">
        <v>129</v>
      </c>
      <c r="D1486" t="s">
        <v>329</v>
      </c>
      <c r="E1486" s="257" t="s">
        <v>76</v>
      </c>
      <c r="F1486" t="s">
        <v>84</v>
      </c>
      <c r="G1486">
        <v>2</v>
      </c>
      <c r="H1486">
        <v>844.54</v>
      </c>
      <c r="I1486">
        <v>842.35500000000002</v>
      </c>
      <c r="J1486">
        <v>838.07100000000003</v>
      </c>
      <c r="K1486">
        <v>833.45699999999999</v>
      </c>
      <c r="L1486">
        <v>827.95100000000002</v>
      </c>
      <c r="M1486" s="258" t="s">
        <v>1350</v>
      </c>
      <c r="N1486" s="258" t="s">
        <v>1350</v>
      </c>
      <c r="O1486" s="5" t="s">
        <v>2960</v>
      </c>
    </row>
    <row r="1487" spans="1:15">
      <c r="A1487">
        <v>187</v>
      </c>
      <c r="B1487">
        <v>1448</v>
      </c>
      <c r="C1487" t="s">
        <v>129</v>
      </c>
      <c r="D1487" t="s">
        <v>329</v>
      </c>
      <c r="E1487" s="257" t="s">
        <v>153</v>
      </c>
      <c r="F1487" t="s">
        <v>84</v>
      </c>
      <c r="G1487">
        <v>2</v>
      </c>
      <c r="H1487">
        <v>836.29200000000003</v>
      </c>
      <c r="I1487">
        <v>834.20500000000004</v>
      </c>
      <c r="J1487">
        <v>830.149</v>
      </c>
      <c r="K1487">
        <v>825.77800000000002</v>
      </c>
      <c r="L1487">
        <v>820.16800000000001</v>
      </c>
      <c r="M1487" s="258" t="s">
        <v>1350</v>
      </c>
      <c r="N1487" s="258" t="s">
        <v>1350</v>
      </c>
      <c r="O1487" s="5" t="s">
        <v>2961</v>
      </c>
    </row>
    <row r="1488" spans="1:15">
      <c r="A1488">
        <v>187</v>
      </c>
      <c r="B1488">
        <v>1451</v>
      </c>
      <c r="C1488" t="s">
        <v>129</v>
      </c>
      <c r="D1488" t="s">
        <v>329</v>
      </c>
      <c r="E1488" s="257" t="s">
        <v>958</v>
      </c>
      <c r="F1488" t="s">
        <v>84</v>
      </c>
      <c r="G1488">
        <v>2</v>
      </c>
      <c r="H1488">
        <v>832.38900000000001</v>
      </c>
      <c r="I1488">
        <v>830.41899999999998</v>
      </c>
      <c r="J1488">
        <v>826.36300000000006</v>
      </c>
      <c r="K1488">
        <v>821.97500000000002</v>
      </c>
      <c r="L1488">
        <v>816.73500000000001</v>
      </c>
      <c r="M1488" s="258" t="s">
        <v>1350</v>
      </c>
      <c r="N1488" s="258" t="s">
        <v>1350</v>
      </c>
      <c r="O1488" s="5" t="s">
        <v>2962</v>
      </c>
    </row>
    <row r="1489" spans="1:15">
      <c r="A1489">
        <v>187</v>
      </c>
      <c r="B1489">
        <v>1453</v>
      </c>
      <c r="C1489" t="s">
        <v>129</v>
      </c>
      <c r="D1489" t="s">
        <v>329</v>
      </c>
      <c r="E1489" s="257" t="s">
        <v>397</v>
      </c>
      <c r="F1489" t="s">
        <v>84</v>
      </c>
      <c r="G1489">
        <v>2</v>
      </c>
      <c r="H1489">
        <v>831.37099999999998</v>
      </c>
      <c r="I1489">
        <v>829.77</v>
      </c>
      <c r="J1489">
        <v>825.58699999999999</v>
      </c>
      <c r="K1489">
        <v>821.17399999999998</v>
      </c>
      <c r="L1489">
        <v>815.976</v>
      </c>
      <c r="M1489" s="258" t="s">
        <v>1350</v>
      </c>
      <c r="N1489" s="258" t="s">
        <v>1350</v>
      </c>
      <c r="O1489" s="5" t="s">
        <v>2963</v>
      </c>
    </row>
    <row r="1490" spans="1:15">
      <c r="A1490">
        <v>187</v>
      </c>
      <c r="B1490">
        <v>1454</v>
      </c>
      <c r="C1490" t="s">
        <v>129</v>
      </c>
      <c r="D1490" t="s">
        <v>329</v>
      </c>
      <c r="E1490" s="257" t="s">
        <v>837</v>
      </c>
      <c r="F1490" t="s">
        <v>84</v>
      </c>
      <c r="G1490">
        <v>2</v>
      </c>
      <c r="H1490">
        <v>830.81399999999996</v>
      </c>
      <c r="I1490">
        <v>828.79100000000005</v>
      </c>
      <c r="J1490">
        <v>824.54399999999998</v>
      </c>
      <c r="K1490">
        <v>820.16800000000001</v>
      </c>
      <c r="L1490">
        <v>815.14800000000002</v>
      </c>
      <c r="M1490" s="258" t="s">
        <v>1350</v>
      </c>
      <c r="N1490" s="258" t="s">
        <v>1350</v>
      </c>
      <c r="O1490" s="5" t="s">
        <v>2964</v>
      </c>
    </row>
    <row r="1491" spans="1:15">
      <c r="A1491">
        <v>187</v>
      </c>
      <c r="B1491">
        <v>1455</v>
      </c>
      <c r="C1491" t="s">
        <v>129</v>
      </c>
      <c r="D1491" t="s">
        <v>329</v>
      </c>
      <c r="E1491" s="257" t="s">
        <v>955</v>
      </c>
      <c r="F1491" t="s">
        <v>84</v>
      </c>
      <c r="G1491">
        <v>2</v>
      </c>
      <c r="H1491">
        <v>829.77</v>
      </c>
      <c r="I1491">
        <v>827.80100000000004</v>
      </c>
      <c r="J1491">
        <v>823.322</v>
      </c>
      <c r="K1491">
        <v>819.20399999999995</v>
      </c>
      <c r="L1491">
        <v>814.30700000000002</v>
      </c>
      <c r="M1491" s="258" t="s">
        <v>1350</v>
      </c>
      <c r="N1491" s="258" t="s">
        <v>1350</v>
      </c>
      <c r="O1491" s="5" t="s">
        <v>2965</v>
      </c>
    </row>
    <row r="1492" spans="1:15">
      <c r="A1492">
        <v>187</v>
      </c>
      <c r="B1492">
        <v>1458</v>
      </c>
      <c r="C1492" t="s">
        <v>129</v>
      </c>
      <c r="D1492" t="s">
        <v>329</v>
      </c>
      <c r="E1492" s="257" t="s">
        <v>957</v>
      </c>
      <c r="F1492" t="s">
        <v>84</v>
      </c>
      <c r="G1492">
        <v>2</v>
      </c>
      <c r="H1492">
        <v>826.52599999999995</v>
      </c>
      <c r="I1492">
        <v>824.36500000000001</v>
      </c>
      <c r="J1492">
        <v>820.35799999999995</v>
      </c>
      <c r="K1492">
        <v>816.35699999999997</v>
      </c>
      <c r="L1492">
        <v>811.52499999999998</v>
      </c>
      <c r="M1492" s="258" t="s">
        <v>1350</v>
      </c>
      <c r="N1492" s="258" t="s">
        <v>1350</v>
      </c>
      <c r="O1492" s="5" t="s">
        <v>2966</v>
      </c>
    </row>
    <row r="1493" spans="1:15">
      <c r="A1493">
        <v>187</v>
      </c>
      <c r="B1493">
        <v>1459</v>
      </c>
      <c r="C1493" t="s">
        <v>129</v>
      </c>
      <c r="D1493" t="s">
        <v>329</v>
      </c>
      <c r="E1493" s="257" t="s">
        <v>1466</v>
      </c>
      <c r="F1493" t="s">
        <v>84</v>
      </c>
      <c r="G1493">
        <v>2</v>
      </c>
      <c r="H1493">
        <v>824.93799999999999</v>
      </c>
      <c r="I1493">
        <v>822.79</v>
      </c>
      <c r="J1493">
        <v>819.02599999999995</v>
      </c>
      <c r="K1493">
        <v>814.94399999999996</v>
      </c>
      <c r="L1493">
        <v>810.08699999999999</v>
      </c>
      <c r="M1493" s="258" t="s">
        <v>1350</v>
      </c>
      <c r="N1493" s="258" t="s">
        <v>1350</v>
      </c>
      <c r="O1493" s="5" t="s">
        <v>2967</v>
      </c>
    </row>
    <row r="1494" spans="1:15">
      <c r="A1494">
        <v>187</v>
      </c>
      <c r="B1494">
        <v>1460</v>
      </c>
      <c r="C1494" t="s">
        <v>129</v>
      </c>
      <c r="D1494" t="s">
        <v>329</v>
      </c>
      <c r="E1494" s="257" t="s">
        <v>392</v>
      </c>
      <c r="F1494" t="s">
        <v>84</v>
      </c>
      <c r="G1494">
        <v>2</v>
      </c>
      <c r="H1494">
        <v>823.79600000000005</v>
      </c>
      <c r="I1494">
        <v>821.97500000000002</v>
      </c>
      <c r="J1494">
        <v>817.98199999999997</v>
      </c>
      <c r="K1494">
        <v>813.92600000000004</v>
      </c>
      <c r="L1494">
        <v>809.26</v>
      </c>
      <c r="M1494" s="258" t="s">
        <v>1350</v>
      </c>
      <c r="N1494" s="258" t="s">
        <v>1350</v>
      </c>
      <c r="O1494" s="5" t="s">
        <v>2968</v>
      </c>
    </row>
    <row r="1495" spans="1:15">
      <c r="A1495">
        <v>187</v>
      </c>
      <c r="B1495">
        <v>1461</v>
      </c>
      <c r="C1495" t="s">
        <v>129</v>
      </c>
      <c r="D1495" t="s">
        <v>329</v>
      </c>
      <c r="E1495" s="257" t="s">
        <v>187</v>
      </c>
      <c r="F1495" t="s">
        <v>84</v>
      </c>
      <c r="G1495">
        <v>2</v>
      </c>
      <c r="H1495">
        <v>821.55499999999995</v>
      </c>
      <c r="I1495">
        <v>819.61099999999999</v>
      </c>
      <c r="J1495">
        <v>815.90800000000002</v>
      </c>
      <c r="K1495">
        <v>811.93100000000004</v>
      </c>
      <c r="L1495">
        <v>807.07399999999996</v>
      </c>
      <c r="M1495" s="258" t="s">
        <v>1350</v>
      </c>
      <c r="N1495" s="258" t="s">
        <v>1350</v>
      </c>
      <c r="O1495" s="5" t="s">
        <v>2969</v>
      </c>
    </row>
    <row r="1496" spans="1:15">
      <c r="A1496">
        <v>187</v>
      </c>
      <c r="B1496">
        <v>1463</v>
      </c>
      <c r="C1496" t="s">
        <v>129</v>
      </c>
      <c r="D1496" t="s">
        <v>329</v>
      </c>
      <c r="E1496" s="257" t="s">
        <v>956</v>
      </c>
      <c r="F1496" t="s">
        <v>84</v>
      </c>
      <c r="G1496">
        <v>2</v>
      </c>
      <c r="H1496">
        <v>818.54200000000003</v>
      </c>
      <c r="I1496">
        <v>816.73500000000001</v>
      </c>
      <c r="J1496">
        <v>813.31600000000003</v>
      </c>
      <c r="K1496">
        <v>809.26</v>
      </c>
      <c r="L1496">
        <v>804.64599999999996</v>
      </c>
      <c r="M1496" s="258" t="s">
        <v>1350</v>
      </c>
      <c r="N1496" s="258" t="s">
        <v>1350</v>
      </c>
      <c r="O1496" s="5" t="s">
        <v>2970</v>
      </c>
    </row>
    <row r="1497" spans="1:15">
      <c r="A1497">
        <v>187</v>
      </c>
      <c r="B1497">
        <v>1465</v>
      </c>
      <c r="C1497" t="s">
        <v>129</v>
      </c>
      <c r="D1497" t="s">
        <v>329</v>
      </c>
      <c r="E1497" s="257" t="s">
        <v>1467</v>
      </c>
      <c r="F1497" t="s">
        <v>84</v>
      </c>
      <c r="G1497">
        <v>2</v>
      </c>
      <c r="H1497">
        <v>817.98199999999997</v>
      </c>
      <c r="I1497">
        <v>816.16600000000005</v>
      </c>
      <c r="J1497">
        <v>812.67899999999997</v>
      </c>
      <c r="K1497">
        <v>808.89300000000003</v>
      </c>
      <c r="L1497">
        <v>804.25199999999995</v>
      </c>
      <c r="M1497" s="258" t="s">
        <v>1350</v>
      </c>
      <c r="N1497" s="258" t="s">
        <v>1350</v>
      </c>
      <c r="O1497" s="5" t="s">
        <v>2971</v>
      </c>
    </row>
    <row r="1498" spans="1:15">
      <c r="A1498">
        <v>187</v>
      </c>
      <c r="B1498">
        <v>1467</v>
      </c>
      <c r="C1498" t="s">
        <v>129</v>
      </c>
      <c r="D1498" t="s">
        <v>329</v>
      </c>
      <c r="E1498" s="257" t="s">
        <v>107</v>
      </c>
      <c r="F1498" t="s">
        <v>84</v>
      </c>
      <c r="G1498">
        <v>2</v>
      </c>
      <c r="H1498">
        <v>808.89300000000003</v>
      </c>
      <c r="I1498">
        <v>807.07399999999996</v>
      </c>
      <c r="J1498">
        <v>803.87</v>
      </c>
      <c r="K1498">
        <v>796.41</v>
      </c>
      <c r="L1498">
        <v>791.49699999999996</v>
      </c>
      <c r="M1498" s="258" t="s">
        <v>1350</v>
      </c>
      <c r="N1498" s="258" t="s">
        <v>1350</v>
      </c>
      <c r="O1498" s="5" t="s">
        <v>2972</v>
      </c>
    </row>
    <row r="1499" spans="1:15">
      <c r="A1499">
        <v>187</v>
      </c>
      <c r="B1499">
        <v>1468</v>
      </c>
      <c r="C1499" t="s">
        <v>129</v>
      </c>
      <c r="D1499" t="s">
        <v>329</v>
      </c>
      <c r="E1499" s="257" t="s">
        <v>1468</v>
      </c>
      <c r="F1499" t="s">
        <v>84</v>
      </c>
      <c r="G1499">
        <v>2</v>
      </c>
      <c r="H1499">
        <v>806.51700000000005</v>
      </c>
      <c r="I1499">
        <v>805.08</v>
      </c>
      <c r="J1499">
        <v>798.86599999999999</v>
      </c>
      <c r="K1499">
        <v>793.96600000000001</v>
      </c>
      <c r="L1499">
        <v>789.34799999999996</v>
      </c>
      <c r="M1499" s="258" t="s">
        <v>1350</v>
      </c>
      <c r="N1499" s="258" t="s">
        <v>1350</v>
      </c>
      <c r="O1499" s="5" t="s">
        <v>2973</v>
      </c>
    </row>
    <row r="1500" spans="1:15">
      <c r="A1500">
        <v>187</v>
      </c>
      <c r="B1500">
        <v>1469</v>
      </c>
      <c r="C1500" t="s">
        <v>129</v>
      </c>
      <c r="D1500" t="s">
        <v>329</v>
      </c>
      <c r="E1500" s="257" t="s">
        <v>109</v>
      </c>
      <c r="F1500" t="s">
        <v>84</v>
      </c>
      <c r="G1500">
        <v>2</v>
      </c>
      <c r="H1500" t="e">
        <v>#VALUE!</v>
      </c>
      <c r="I1500" t="e">
        <v>#VALUE!</v>
      </c>
      <c r="J1500" t="e">
        <v>#VALUE!</v>
      </c>
      <c r="K1500" t="e">
        <v>#VALUE!</v>
      </c>
      <c r="L1500" t="e">
        <v>#VALUE!</v>
      </c>
      <c r="M1500" s="258" t="s">
        <v>1350</v>
      </c>
      <c r="N1500" s="258" t="s">
        <v>1350</v>
      </c>
      <c r="O1500" s="5" t="s">
        <v>3567</v>
      </c>
    </row>
    <row r="1501" spans="1:15">
      <c r="A1501">
        <v>194</v>
      </c>
      <c r="B1501">
        <v>1471</v>
      </c>
      <c r="C1501" t="s">
        <v>129</v>
      </c>
      <c r="D1501" t="s">
        <v>331</v>
      </c>
      <c r="E1501" s="257" t="s">
        <v>959</v>
      </c>
      <c r="F1501" t="s">
        <v>83</v>
      </c>
      <c r="G1501">
        <v>2</v>
      </c>
      <c r="H1501">
        <v>709.82</v>
      </c>
      <c r="I1501">
        <v>708.77499999999998</v>
      </c>
      <c r="J1501">
        <v>705.67700000000002</v>
      </c>
      <c r="K1501">
        <v>703.18499999999995</v>
      </c>
      <c r="L1501">
        <v>697.61199999999997</v>
      </c>
      <c r="M1501" s="258" t="s">
        <v>1348</v>
      </c>
      <c r="N1501" s="258" t="s">
        <v>1349</v>
      </c>
      <c r="O1501" s="5" t="s">
        <v>2974</v>
      </c>
    </row>
    <row r="1502" spans="1:15">
      <c r="A1502">
        <v>194</v>
      </c>
      <c r="B1502">
        <v>1539</v>
      </c>
      <c r="C1502" t="s">
        <v>129</v>
      </c>
      <c r="D1502" t="s">
        <v>331</v>
      </c>
      <c r="E1502" s="257" t="s">
        <v>18764</v>
      </c>
      <c r="F1502" t="s">
        <v>83</v>
      </c>
      <c r="G1502">
        <v>2</v>
      </c>
      <c r="H1502">
        <v>674.56799999999998</v>
      </c>
      <c r="I1502">
        <v>672.89400000000001</v>
      </c>
      <c r="J1502">
        <v>668.96500000000003</v>
      </c>
      <c r="K1502">
        <v>665.697</v>
      </c>
      <c r="L1502">
        <v>661.06299999999999</v>
      </c>
      <c r="M1502" s="258" t="s">
        <v>1348</v>
      </c>
      <c r="N1502" s="258" t="s">
        <v>1349</v>
      </c>
      <c r="O1502" s="5" t="s">
        <v>2975</v>
      </c>
    </row>
    <row r="1503" spans="1:15">
      <c r="A1503">
        <v>194</v>
      </c>
      <c r="B1503">
        <v>1535</v>
      </c>
      <c r="C1503" t="s">
        <v>129</v>
      </c>
      <c r="D1503" t="s">
        <v>331</v>
      </c>
      <c r="E1503" s="257" t="s">
        <v>18760</v>
      </c>
      <c r="F1503" t="s">
        <v>83</v>
      </c>
      <c r="G1503">
        <v>2</v>
      </c>
      <c r="H1503">
        <v>672.17499999999995</v>
      </c>
      <c r="I1503">
        <v>669.88599999999997</v>
      </c>
      <c r="J1503">
        <v>666.21900000000005</v>
      </c>
      <c r="K1503">
        <v>662.61500000000001</v>
      </c>
      <c r="L1503">
        <v>658.62</v>
      </c>
      <c r="M1503" s="258" t="s">
        <v>1348</v>
      </c>
      <c r="N1503" s="258" t="s">
        <v>1349</v>
      </c>
      <c r="O1503" s="5" t="s">
        <v>2976</v>
      </c>
    </row>
    <row r="1504" spans="1:15">
      <c r="A1504">
        <v>191</v>
      </c>
      <c r="B1504">
        <v>1540</v>
      </c>
      <c r="C1504" t="s">
        <v>129</v>
      </c>
      <c r="D1504" t="s">
        <v>331</v>
      </c>
      <c r="E1504" s="257" t="s">
        <v>151</v>
      </c>
      <c r="F1504" t="s">
        <v>83</v>
      </c>
      <c r="G1504">
        <v>2</v>
      </c>
      <c r="H1504">
        <v>675.678</v>
      </c>
      <c r="I1504">
        <v>673.93799999999999</v>
      </c>
      <c r="J1504">
        <v>670.80499999999995</v>
      </c>
      <c r="K1504">
        <v>667.33500000000004</v>
      </c>
      <c r="L1504">
        <v>663.91300000000001</v>
      </c>
      <c r="M1504" s="258" t="s">
        <v>1348</v>
      </c>
      <c r="N1504" s="258" t="s">
        <v>1349</v>
      </c>
      <c r="O1504" s="5" t="s">
        <v>2977</v>
      </c>
    </row>
    <row r="1505" spans="1:15">
      <c r="A1505">
        <v>192</v>
      </c>
      <c r="B1505">
        <v>1480</v>
      </c>
      <c r="C1505" t="s">
        <v>129</v>
      </c>
      <c r="D1505" t="s">
        <v>331</v>
      </c>
      <c r="E1505" s="257" t="s">
        <v>18746</v>
      </c>
      <c r="F1505" t="s">
        <v>83</v>
      </c>
      <c r="G1505">
        <v>2</v>
      </c>
      <c r="H1505">
        <v>670.61400000000003</v>
      </c>
      <c r="I1505">
        <v>668.18100000000004</v>
      </c>
      <c r="J1505">
        <v>664.85</v>
      </c>
      <c r="K1505">
        <v>661.50599999999997</v>
      </c>
      <c r="L1505">
        <v>657.43</v>
      </c>
      <c r="M1505" s="258" t="s">
        <v>1348</v>
      </c>
      <c r="N1505" s="258" t="s">
        <v>1349</v>
      </c>
      <c r="O1505" s="5" t="s">
        <v>2978</v>
      </c>
    </row>
    <row r="1506" spans="1:15">
      <c r="A1506">
        <v>194</v>
      </c>
      <c r="B1506">
        <v>1534</v>
      </c>
      <c r="C1506" t="s">
        <v>129</v>
      </c>
      <c r="D1506" t="s">
        <v>331</v>
      </c>
      <c r="E1506" s="257" t="s">
        <v>18759</v>
      </c>
      <c r="F1506" t="s">
        <v>83</v>
      </c>
      <c r="G1506">
        <v>2</v>
      </c>
      <c r="H1506">
        <v>668.96500000000003</v>
      </c>
      <c r="I1506">
        <v>666.923</v>
      </c>
      <c r="J1506">
        <v>663.21</v>
      </c>
      <c r="K1506">
        <v>660.13199999999995</v>
      </c>
      <c r="L1506">
        <v>655.755</v>
      </c>
      <c r="M1506" s="258" t="s">
        <v>1348</v>
      </c>
      <c r="N1506" s="258" t="s">
        <v>1349</v>
      </c>
      <c r="O1506" s="5" t="s">
        <v>2979</v>
      </c>
    </row>
    <row r="1507" spans="1:15">
      <c r="A1507">
        <v>194</v>
      </c>
      <c r="B1507">
        <v>1476</v>
      </c>
      <c r="C1507" t="s">
        <v>129</v>
      </c>
      <c r="D1507" t="s">
        <v>331</v>
      </c>
      <c r="E1507" s="257" t="s">
        <v>384</v>
      </c>
      <c r="F1507" t="s">
        <v>83</v>
      </c>
      <c r="G1507">
        <v>2</v>
      </c>
      <c r="H1507">
        <v>667.86900000000003</v>
      </c>
      <c r="I1507">
        <v>665.02700000000004</v>
      </c>
      <c r="J1507">
        <v>660.36900000000003</v>
      </c>
      <c r="K1507">
        <v>657.43</v>
      </c>
      <c r="L1507">
        <v>652.34100000000001</v>
      </c>
      <c r="M1507" s="258" t="s">
        <v>1348</v>
      </c>
      <c r="N1507" s="258" t="s">
        <v>1349</v>
      </c>
      <c r="O1507" s="5" t="s">
        <v>2980</v>
      </c>
    </row>
    <row r="1508" spans="1:15">
      <c r="A1508">
        <v>194</v>
      </c>
      <c r="B1508">
        <v>1479</v>
      </c>
      <c r="C1508" t="s">
        <v>129</v>
      </c>
      <c r="D1508" t="s">
        <v>331</v>
      </c>
      <c r="E1508" s="257" t="s">
        <v>480</v>
      </c>
      <c r="F1508" t="s">
        <v>83</v>
      </c>
      <c r="G1508">
        <v>2</v>
      </c>
      <c r="H1508">
        <v>667.64300000000003</v>
      </c>
      <c r="I1508">
        <v>664.85</v>
      </c>
      <c r="J1508">
        <v>660.23800000000006</v>
      </c>
      <c r="K1508">
        <v>657.19899999999996</v>
      </c>
      <c r="L1508">
        <v>651.56600000000003</v>
      </c>
      <c r="M1508" s="258" t="s">
        <v>1348</v>
      </c>
      <c r="N1508" s="258" t="s">
        <v>1349</v>
      </c>
      <c r="O1508" s="5" t="s">
        <v>2981</v>
      </c>
    </row>
    <row r="1509" spans="1:15">
      <c r="A1509">
        <v>194</v>
      </c>
      <c r="B1509">
        <v>1541</v>
      </c>
      <c r="C1509" t="s">
        <v>129</v>
      </c>
      <c r="D1509" t="s">
        <v>331</v>
      </c>
      <c r="E1509" s="257" t="s">
        <v>18765</v>
      </c>
      <c r="F1509" t="s">
        <v>83</v>
      </c>
      <c r="G1509">
        <v>2</v>
      </c>
      <c r="H1509">
        <v>665.02700000000004</v>
      </c>
      <c r="I1509">
        <v>662.96</v>
      </c>
      <c r="J1509">
        <v>659.81299999999999</v>
      </c>
      <c r="K1509">
        <v>656.64800000000002</v>
      </c>
      <c r="L1509">
        <v>651.46</v>
      </c>
      <c r="M1509" s="258" t="s">
        <v>1348</v>
      </c>
      <c r="N1509" s="258" t="s">
        <v>1349</v>
      </c>
      <c r="O1509" s="5" t="s">
        <v>2982</v>
      </c>
    </row>
    <row r="1510" spans="1:15">
      <c r="A1510">
        <v>194</v>
      </c>
      <c r="B1510">
        <v>1481</v>
      </c>
      <c r="C1510" t="s">
        <v>129</v>
      </c>
      <c r="D1510" t="s">
        <v>331</v>
      </c>
      <c r="E1510" s="257" t="s">
        <v>503</v>
      </c>
      <c r="F1510" t="s">
        <v>83</v>
      </c>
      <c r="G1510">
        <v>2</v>
      </c>
      <c r="H1510">
        <v>661.73699999999997</v>
      </c>
      <c r="I1510">
        <v>659.625</v>
      </c>
      <c r="J1510">
        <v>656.41700000000003</v>
      </c>
      <c r="K1510">
        <v>652.02800000000002</v>
      </c>
      <c r="L1510">
        <v>645.68299999999999</v>
      </c>
      <c r="M1510" s="258" t="s">
        <v>1348</v>
      </c>
      <c r="N1510" s="258" t="s">
        <v>1349</v>
      </c>
      <c r="O1510" s="5" t="s">
        <v>2983</v>
      </c>
    </row>
    <row r="1511" spans="1:15">
      <c r="A1511">
        <v>194</v>
      </c>
      <c r="B1511">
        <v>1482</v>
      </c>
      <c r="C1511" t="s">
        <v>129</v>
      </c>
      <c r="D1511" t="s">
        <v>331</v>
      </c>
      <c r="E1511" s="257" t="s">
        <v>493</v>
      </c>
      <c r="F1511" t="s">
        <v>83</v>
      </c>
      <c r="G1511">
        <v>2</v>
      </c>
      <c r="H1511">
        <v>661.19399999999996</v>
      </c>
      <c r="I1511">
        <v>659.2</v>
      </c>
      <c r="J1511">
        <v>655.755</v>
      </c>
      <c r="K1511">
        <v>652.34100000000001</v>
      </c>
      <c r="L1511">
        <v>646.68600000000004</v>
      </c>
      <c r="M1511" s="258" t="s">
        <v>1348</v>
      </c>
      <c r="N1511" s="258" t="s">
        <v>1349</v>
      </c>
      <c r="O1511" s="5" t="s">
        <v>2984</v>
      </c>
    </row>
    <row r="1512" spans="1:15">
      <c r="A1512">
        <v>194</v>
      </c>
      <c r="B1512">
        <v>1533</v>
      </c>
      <c r="C1512" t="s">
        <v>129</v>
      </c>
      <c r="D1512" t="s">
        <v>331</v>
      </c>
      <c r="E1512" s="257" t="s">
        <v>18758</v>
      </c>
      <c r="F1512" t="s">
        <v>83</v>
      </c>
      <c r="G1512">
        <v>2</v>
      </c>
      <c r="H1512">
        <v>656.54200000000003</v>
      </c>
      <c r="I1512">
        <v>654.28099999999995</v>
      </c>
      <c r="J1512">
        <v>650.10299999999995</v>
      </c>
      <c r="K1512">
        <v>646.22400000000005</v>
      </c>
      <c r="L1512">
        <v>641.43499999999995</v>
      </c>
      <c r="M1512" s="258" t="s">
        <v>1348</v>
      </c>
      <c r="N1512" s="258" t="s">
        <v>1349</v>
      </c>
      <c r="O1512" s="5" t="s">
        <v>2985</v>
      </c>
    </row>
    <row r="1513" spans="1:15">
      <c r="A1513">
        <v>194</v>
      </c>
      <c r="B1513">
        <v>1487</v>
      </c>
      <c r="C1513" t="s">
        <v>129</v>
      </c>
      <c r="D1513" t="s">
        <v>331</v>
      </c>
      <c r="E1513" s="257" t="s">
        <v>71</v>
      </c>
      <c r="F1513" t="s">
        <v>83</v>
      </c>
      <c r="G1513">
        <v>2</v>
      </c>
      <c r="H1513">
        <v>653.83299999999997</v>
      </c>
      <c r="I1513">
        <v>651.46</v>
      </c>
      <c r="J1513">
        <v>647.80999999999995</v>
      </c>
      <c r="K1513">
        <v>644.33299999999997</v>
      </c>
      <c r="L1513">
        <v>638.12300000000005</v>
      </c>
      <c r="M1513" s="258" t="s">
        <v>1348</v>
      </c>
      <c r="N1513" s="258" t="s">
        <v>1349</v>
      </c>
      <c r="O1513" s="5" t="s">
        <v>2986</v>
      </c>
    </row>
    <row r="1514" spans="1:15">
      <c r="A1514">
        <v>194</v>
      </c>
      <c r="B1514">
        <v>1488</v>
      </c>
      <c r="C1514" t="s">
        <v>129</v>
      </c>
      <c r="D1514" t="s">
        <v>331</v>
      </c>
      <c r="E1514" s="257" t="s">
        <v>945</v>
      </c>
      <c r="F1514" t="s">
        <v>83</v>
      </c>
      <c r="G1514">
        <v>2</v>
      </c>
      <c r="H1514">
        <v>652.02800000000002</v>
      </c>
      <c r="I1514">
        <v>649.66499999999996</v>
      </c>
      <c r="J1514">
        <v>646.33000000000004</v>
      </c>
      <c r="K1514">
        <v>642.76199999999994</v>
      </c>
      <c r="L1514">
        <v>637.09500000000003</v>
      </c>
      <c r="M1514" s="258" t="s">
        <v>1348</v>
      </c>
      <c r="N1514" s="258" t="s">
        <v>1349</v>
      </c>
      <c r="O1514" s="5" t="s">
        <v>2987</v>
      </c>
    </row>
    <row r="1515" spans="1:15">
      <c r="A1515">
        <v>194</v>
      </c>
      <c r="B1515">
        <v>1538</v>
      </c>
      <c r="C1515" t="s">
        <v>129</v>
      </c>
      <c r="D1515" t="s">
        <v>331</v>
      </c>
      <c r="E1515" s="257" t="s">
        <v>18763</v>
      </c>
      <c r="F1515" t="s">
        <v>83</v>
      </c>
      <c r="G1515">
        <v>2</v>
      </c>
      <c r="H1515">
        <v>651.87800000000004</v>
      </c>
      <c r="I1515">
        <v>649.24800000000005</v>
      </c>
      <c r="J1515">
        <v>645.44299999999998</v>
      </c>
      <c r="K1515">
        <v>641.74800000000005</v>
      </c>
      <c r="L1515">
        <v>636.29</v>
      </c>
      <c r="M1515" s="258" t="s">
        <v>1348</v>
      </c>
      <c r="N1515" s="258" t="s">
        <v>1349</v>
      </c>
      <c r="O1515" s="5" t="s">
        <v>2988</v>
      </c>
    </row>
    <row r="1516" spans="1:15">
      <c r="A1516">
        <v>194</v>
      </c>
      <c r="B1516">
        <v>1492</v>
      </c>
      <c r="C1516" t="s">
        <v>129</v>
      </c>
      <c r="D1516" t="s">
        <v>331</v>
      </c>
      <c r="E1516" s="257" t="s">
        <v>72</v>
      </c>
      <c r="F1516" t="s">
        <v>83</v>
      </c>
      <c r="G1516">
        <v>2</v>
      </c>
      <c r="H1516">
        <v>649.33000000000004</v>
      </c>
      <c r="I1516">
        <v>646.87300000000005</v>
      </c>
      <c r="J1516">
        <v>643.30499999999995</v>
      </c>
      <c r="K1516">
        <v>638.80499999999995</v>
      </c>
      <c r="L1516">
        <v>633.39800000000002</v>
      </c>
      <c r="M1516" s="258" t="s">
        <v>1348</v>
      </c>
      <c r="N1516" s="258" t="s">
        <v>1349</v>
      </c>
      <c r="O1516" s="5" t="s">
        <v>2989</v>
      </c>
    </row>
    <row r="1517" spans="1:15">
      <c r="A1517">
        <v>194</v>
      </c>
      <c r="B1517">
        <v>1493</v>
      </c>
      <c r="C1517" t="s">
        <v>129</v>
      </c>
      <c r="D1517" t="s">
        <v>331</v>
      </c>
      <c r="E1517" s="257" t="s">
        <v>385</v>
      </c>
      <c r="F1517" t="s">
        <v>83</v>
      </c>
      <c r="G1517">
        <v>2</v>
      </c>
      <c r="H1517">
        <v>649.12300000000005</v>
      </c>
      <c r="I1517">
        <v>646.68600000000004</v>
      </c>
      <c r="J1517">
        <v>643.11800000000005</v>
      </c>
      <c r="K1517">
        <v>638.44899999999996</v>
      </c>
      <c r="L1517">
        <v>633.09400000000005</v>
      </c>
      <c r="M1517" s="258" t="s">
        <v>1348</v>
      </c>
      <c r="N1517" s="258" t="s">
        <v>1349</v>
      </c>
      <c r="O1517" s="5" t="s">
        <v>2990</v>
      </c>
    </row>
    <row r="1518" spans="1:15">
      <c r="A1518">
        <v>193</v>
      </c>
      <c r="B1518">
        <v>1494</v>
      </c>
      <c r="C1518" t="s">
        <v>129</v>
      </c>
      <c r="D1518" t="s">
        <v>331</v>
      </c>
      <c r="E1518" s="257" t="s">
        <v>933</v>
      </c>
      <c r="F1518" t="s">
        <v>83</v>
      </c>
      <c r="G1518">
        <v>2</v>
      </c>
      <c r="H1518">
        <v>648.28800000000001</v>
      </c>
      <c r="I1518">
        <v>646.22400000000005</v>
      </c>
      <c r="J1518">
        <v>643.11800000000005</v>
      </c>
      <c r="K1518">
        <v>639.68399999999997</v>
      </c>
      <c r="L1518">
        <v>635.40300000000002</v>
      </c>
      <c r="M1518" s="258" t="s">
        <v>1348</v>
      </c>
      <c r="N1518" s="258" t="s">
        <v>1349</v>
      </c>
      <c r="O1518" s="5" t="s">
        <v>2991</v>
      </c>
    </row>
    <row r="1519" spans="1:15">
      <c r="A1519">
        <v>193</v>
      </c>
      <c r="B1519">
        <v>1506</v>
      </c>
      <c r="C1519" t="s">
        <v>129</v>
      </c>
      <c r="D1519" t="s">
        <v>331</v>
      </c>
      <c r="E1519" s="257" t="s">
        <v>966</v>
      </c>
      <c r="F1519" t="s">
        <v>83</v>
      </c>
      <c r="G1519">
        <v>2</v>
      </c>
      <c r="H1519">
        <v>648.28800000000001</v>
      </c>
      <c r="I1519">
        <v>646.22400000000005</v>
      </c>
      <c r="J1519">
        <v>643.11800000000005</v>
      </c>
      <c r="K1519">
        <v>639.68399999999997</v>
      </c>
      <c r="L1519">
        <v>635.40300000000002</v>
      </c>
      <c r="M1519" s="258" t="s">
        <v>1348</v>
      </c>
      <c r="N1519" s="258" t="s">
        <v>1349</v>
      </c>
      <c r="O1519" s="5" t="s">
        <v>2992</v>
      </c>
    </row>
    <row r="1520" spans="1:15">
      <c r="A1520">
        <v>193</v>
      </c>
      <c r="B1520">
        <v>1537</v>
      </c>
      <c r="C1520" t="s">
        <v>129</v>
      </c>
      <c r="D1520" t="s">
        <v>331</v>
      </c>
      <c r="E1520" s="257" t="s">
        <v>18762</v>
      </c>
      <c r="F1520" t="s">
        <v>83</v>
      </c>
      <c r="G1520">
        <v>2</v>
      </c>
      <c r="H1520">
        <v>647.39200000000005</v>
      </c>
      <c r="I1520">
        <v>645.01300000000003</v>
      </c>
      <c r="J1520">
        <v>641.54100000000005</v>
      </c>
      <c r="K1520">
        <v>637.29399999999998</v>
      </c>
      <c r="L1520">
        <v>632.18799999999999</v>
      </c>
      <c r="M1520" s="258" t="s">
        <v>1348</v>
      </c>
      <c r="N1520" s="258" t="s">
        <v>1349</v>
      </c>
      <c r="O1520" s="5" t="s">
        <v>2993</v>
      </c>
    </row>
    <row r="1521" spans="1:15">
      <c r="A1521">
        <v>193</v>
      </c>
      <c r="B1521">
        <v>1496</v>
      </c>
      <c r="C1521" t="s">
        <v>129</v>
      </c>
      <c r="D1521" t="s">
        <v>331</v>
      </c>
      <c r="E1521" s="257" t="s">
        <v>972</v>
      </c>
      <c r="F1521" t="s">
        <v>83</v>
      </c>
      <c r="G1521">
        <v>2</v>
      </c>
      <c r="H1521">
        <v>646.68600000000004</v>
      </c>
      <c r="I1521">
        <v>644.33299999999997</v>
      </c>
      <c r="J1521">
        <v>639.47799999999995</v>
      </c>
      <c r="K1521">
        <v>635.27800000000002</v>
      </c>
      <c r="L1521">
        <v>629.26</v>
      </c>
      <c r="M1521" s="258" t="s">
        <v>1348</v>
      </c>
      <c r="N1521" s="258" t="s">
        <v>1349</v>
      </c>
      <c r="O1521" s="5" t="s">
        <v>2994</v>
      </c>
    </row>
    <row r="1522" spans="1:15">
      <c r="A1522">
        <v>193</v>
      </c>
      <c r="B1522">
        <v>1498</v>
      </c>
      <c r="C1522" t="s">
        <v>129</v>
      </c>
      <c r="D1522" t="s">
        <v>331</v>
      </c>
      <c r="E1522" s="257" t="s">
        <v>973</v>
      </c>
      <c r="F1522" t="s">
        <v>83</v>
      </c>
      <c r="G1522">
        <v>2</v>
      </c>
      <c r="H1522">
        <v>646.22400000000005</v>
      </c>
      <c r="I1522">
        <v>643.89499999999998</v>
      </c>
      <c r="J1522">
        <v>639.11800000000005</v>
      </c>
      <c r="K1522">
        <v>635.09</v>
      </c>
      <c r="L1522">
        <v>628.94899999999996</v>
      </c>
      <c r="M1522" s="258" t="s">
        <v>1348</v>
      </c>
      <c r="N1522" s="258" t="s">
        <v>1349</v>
      </c>
      <c r="O1522" s="5" t="s">
        <v>2995</v>
      </c>
    </row>
    <row r="1523" spans="1:15">
      <c r="A1523">
        <v>193</v>
      </c>
      <c r="B1523">
        <v>1499</v>
      </c>
      <c r="C1523" t="s">
        <v>129</v>
      </c>
      <c r="D1523" t="s">
        <v>331</v>
      </c>
      <c r="E1523" s="257" t="s">
        <v>970</v>
      </c>
      <c r="F1523" t="s">
        <v>83</v>
      </c>
      <c r="G1523">
        <v>2</v>
      </c>
      <c r="H1523">
        <v>645.995</v>
      </c>
      <c r="I1523">
        <v>643.54100000000005</v>
      </c>
      <c r="J1523">
        <v>638.91099999999994</v>
      </c>
      <c r="K1523">
        <v>634.61500000000001</v>
      </c>
      <c r="L1523">
        <v>628.61699999999996</v>
      </c>
      <c r="M1523" s="258" t="s">
        <v>1348</v>
      </c>
      <c r="N1523" s="258" t="s">
        <v>1349</v>
      </c>
      <c r="O1523" s="5" t="s">
        <v>2996</v>
      </c>
    </row>
    <row r="1524" spans="1:15">
      <c r="A1524">
        <v>194</v>
      </c>
      <c r="B1524">
        <v>1500</v>
      </c>
      <c r="C1524" t="s">
        <v>129</v>
      </c>
      <c r="D1524" t="s">
        <v>331</v>
      </c>
      <c r="E1524" s="257" t="s">
        <v>68</v>
      </c>
      <c r="F1524" t="s">
        <v>83</v>
      </c>
      <c r="G1524">
        <v>2</v>
      </c>
      <c r="H1524">
        <v>645.995</v>
      </c>
      <c r="I1524">
        <v>643.54100000000005</v>
      </c>
      <c r="J1524">
        <v>638.91099999999994</v>
      </c>
      <c r="K1524">
        <v>634.61500000000001</v>
      </c>
      <c r="L1524">
        <v>628.61699999999996</v>
      </c>
      <c r="M1524" s="258" t="s">
        <v>1348</v>
      </c>
      <c r="N1524" s="258" t="s">
        <v>1349</v>
      </c>
      <c r="O1524" s="5" t="s">
        <v>2997</v>
      </c>
    </row>
    <row r="1525" spans="1:15">
      <c r="A1525">
        <v>194</v>
      </c>
      <c r="B1525">
        <v>1503</v>
      </c>
      <c r="C1525" t="s">
        <v>129</v>
      </c>
      <c r="D1525" t="s">
        <v>331</v>
      </c>
      <c r="E1525" s="257" t="s">
        <v>182</v>
      </c>
      <c r="F1525" t="s">
        <v>83</v>
      </c>
      <c r="G1525">
        <v>2</v>
      </c>
      <c r="H1525">
        <v>644.52</v>
      </c>
      <c r="I1525">
        <v>642.48500000000001</v>
      </c>
      <c r="J1525">
        <v>638.44899999999996</v>
      </c>
      <c r="K1525">
        <v>635.09</v>
      </c>
      <c r="L1525">
        <v>629.30799999999999</v>
      </c>
      <c r="M1525" s="258" t="s">
        <v>1348</v>
      </c>
      <c r="N1525" s="258" t="s">
        <v>1349</v>
      </c>
      <c r="O1525" s="5" t="s">
        <v>2998</v>
      </c>
    </row>
    <row r="1526" spans="1:15">
      <c r="A1526">
        <v>193</v>
      </c>
      <c r="B1526">
        <v>1502</v>
      </c>
      <c r="C1526" t="s">
        <v>129</v>
      </c>
      <c r="D1526" t="s">
        <v>331</v>
      </c>
      <c r="E1526" s="257" t="s">
        <v>971</v>
      </c>
      <c r="F1526" t="s">
        <v>83</v>
      </c>
      <c r="G1526">
        <v>2</v>
      </c>
      <c r="H1526">
        <v>645.01300000000003</v>
      </c>
      <c r="I1526">
        <v>642.673</v>
      </c>
      <c r="J1526">
        <v>638.01800000000003</v>
      </c>
      <c r="K1526">
        <v>633.89</v>
      </c>
      <c r="L1526">
        <v>628.02800000000002</v>
      </c>
      <c r="M1526" s="258" t="s">
        <v>1348</v>
      </c>
      <c r="N1526" s="258" t="s">
        <v>1349</v>
      </c>
      <c r="O1526" s="5" t="s">
        <v>2999</v>
      </c>
    </row>
    <row r="1527" spans="1:15">
      <c r="A1527">
        <v>193</v>
      </c>
      <c r="B1527">
        <v>1505</v>
      </c>
      <c r="C1527" t="s">
        <v>129</v>
      </c>
      <c r="D1527" t="s">
        <v>331</v>
      </c>
      <c r="E1527" s="257" t="s">
        <v>347</v>
      </c>
      <c r="F1527" t="s">
        <v>83</v>
      </c>
      <c r="G1527">
        <v>2</v>
      </c>
      <c r="H1527">
        <v>643.30499999999995</v>
      </c>
      <c r="I1527">
        <v>640.45299999999997</v>
      </c>
      <c r="J1527">
        <v>636.72799999999995</v>
      </c>
      <c r="K1527">
        <v>632.29399999999998</v>
      </c>
      <c r="L1527">
        <v>626.67999999999995</v>
      </c>
      <c r="M1527" s="258" t="s">
        <v>1348</v>
      </c>
      <c r="N1527" s="258" t="s">
        <v>1349</v>
      </c>
      <c r="O1527" s="5" t="s">
        <v>3000</v>
      </c>
    </row>
    <row r="1528" spans="1:15">
      <c r="A1528">
        <v>193</v>
      </c>
      <c r="B1528">
        <v>1507</v>
      </c>
      <c r="C1528" t="s">
        <v>129</v>
      </c>
      <c r="D1528" t="s">
        <v>331</v>
      </c>
      <c r="E1528" s="257" t="s">
        <v>943</v>
      </c>
      <c r="F1528" t="s">
        <v>83</v>
      </c>
      <c r="G1528">
        <v>2</v>
      </c>
      <c r="H1528">
        <v>643.11800000000005</v>
      </c>
      <c r="I1528">
        <v>640.15899999999999</v>
      </c>
      <c r="J1528">
        <v>636.49699999999996</v>
      </c>
      <c r="K1528">
        <v>632.10599999999999</v>
      </c>
      <c r="L1528">
        <v>626.55600000000004</v>
      </c>
      <c r="M1528" s="258" t="s">
        <v>1348</v>
      </c>
      <c r="N1528" s="258" t="s">
        <v>1349</v>
      </c>
      <c r="O1528" s="5" t="s">
        <v>3001</v>
      </c>
    </row>
    <row r="1529" spans="1:15">
      <c r="A1529">
        <v>193</v>
      </c>
      <c r="B1529">
        <v>1508</v>
      </c>
      <c r="C1529" t="s">
        <v>129</v>
      </c>
      <c r="D1529" t="s">
        <v>331</v>
      </c>
      <c r="E1529" s="257" t="s">
        <v>660</v>
      </c>
      <c r="F1529" t="s">
        <v>83</v>
      </c>
      <c r="G1529">
        <v>2</v>
      </c>
      <c r="H1529">
        <v>642.24099999999999</v>
      </c>
      <c r="I1529">
        <v>639.298</v>
      </c>
      <c r="J1529">
        <v>635.81500000000005</v>
      </c>
      <c r="K1529">
        <v>631.06299999999999</v>
      </c>
      <c r="L1529">
        <v>625.88900000000001</v>
      </c>
      <c r="M1529" s="258" t="s">
        <v>1348</v>
      </c>
      <c r="N1529" s="258" t="s">
        <v>1349</v>
      </c>
      <c r="O1529" s="5" t="s">
        <v>3002</v>
      </c>
    </row>
    <row r="1530" spans="1:15">
      <c r="A1530">
        <v>193</v>
      </c>
      <c r="B1530">
        <v>1513</v>
      </c>
      <c r="C1530" t="s">
        <v>129</v>
      </c>
      <c r="D1530" t="s">
        <v>331</v>
      </c>
      <c r="E1530" s="257" t="s">
        <v>156</v>
      </c>
      <c r="F1530" t="s">
        <v>83</v>
      </c>
      <c r="G1530">
        <v>2</v>
      </c>
      <c r="H1530">
        <v>637.29399999999998</v>
      </c>
      <c r="I1530">
        <v>635.40300000000002</v>
      </c>
      <c r="J1530">
        <v>632.29399999999998</v>
      </c>
      <c r="K1530">
        <v>628.51099999999997</v>
      </c>
      <c r="L1530">
        <v>624.09199999999998</v>
      </c>
      <c r="M1530" s="258" t="s">
        <v>1348</v>
      </c>
      <c r="N1530" s="258" t="s">
        <v>1349</v>
      </c>
      <c r="O1530" s="5" t="s">
        <v>3003</v>
      </c>
    </row>
    <row r="1531" spans="1:15">
      <c r="A1531">
        <v>191</v>
      </c>
      <c r="B1531">
        <v>1542</v>
      </c>
      <c r="C1531" t="s">
        <v>129</v>
      </c>
      <c r="D1531" t="s">
        <v>331</v>
      </c>
      <c r="E1531" s="257" t="s">
        <v>18766</v>
      </c>
      <c r="F1531" t="s">
        <v>83</v>
      </c>
      <c r="G1531">
        <v>2</v>
      </c>
      <c r="H1531">
        <v>613.83600000000001</v>
      </c>
      <c r="I1531">
        <v>611.48400000000004</v>
      </c>
      <c r="J1531">
        <v>607.64800000000002</v>
      </c>
      <c r="K1531">
        <v>603.64400000000001</v>
      </c>
      <c r="L1531">
        <v>599.53499999999997</v>
      </c>
      <c r="M1531" s="258" t="s">
        <v>1348</v>
      </c>
      <c r="N1531" s="258" t="s">
        <v>1349</v>
      </c>
      <c r="O1531" s="5" t="s">
        <v>3004</v>
      </c>
    </row>
    <row r="1532" spans="1:15">
      <c r="A1532">
        <v>195</v>
      </c>
      <c r="B1532">
        <v>1517</v>
      </c>
      <c r="C1532" t="s">
        <v>129</v>
      </c>
      <c r="D1532" t="s">
        <v>331</v>
      </c>
      <c r="E1532" s="257" t="s">
        <v>18748</v>
      </c>
      <c r="F1532" t="s">
        <v>83</v>
      </c>
      <c r="G1532">
        <v>2</v>
      </c>
      <c r="H1532" t="e">
        <v>#VALUE!</v>
      </c>
      <c r="I1532" t="e">
        <v>#VALUE!</v>
      </c>
      <c r="J1532" t="e">
        <v>#VALUE!</v>
      </c>
      <c r="K1532" t="e">
        <v>#VALUE!</v>
      </c>
      <c r="L1532" t="e">
        <v>#VALUE!</v>
      </c>
      <c r="M1532" s="258" t="s">
        <v>1348</v>
      </c>
      <c r="N1532" s="258" t="s">
        <v>1349</v>
      </c>
      <c r="O1532" s="5" t="s">
        <v>3567</v>
      </c>
    </row>
    <row r="1533" spans="1:15">
      <c r="A1533">
        <v>195</v>
      </c>
      <c r="B1533">
        <v>1518</v>
      </c>
      <c r="C1533" t="s">
        <v>129</v>
      </c>
      <c r="D1533" t="s">
        <v>331</v>
      </c>
      <c r="E1533" s="257" t="s">
        <v>1092</v>
      </c>
      <c r="F1533" t="s">
        <v>83</v>
      </c>
      <c r="G1533">
        <v>2</v>
      </c>
      <c r="H1533" t="e">
        <v>#VALUE!</v>
      </c>
      <c r="I1533" t="e">
        <v>#VALUE!</v>
      </c>
      <c r="J1533" t="e">
        <v>#VALUE!</v>
      </c>
      <c r="K1533" t="e">
        <v>#VALUE!</v>
      </c>
      <c r="L1533" t="e">
        <v>#VALUE!</v>
      </c>
      <c r="M1533" s="258" t="s">
        <v>1348</v>
      </c>
      <c r="N1533" s="258" t="s">
        <v>1349</v>
      </c>
      <c r="O1533" s="5" t="s">
        <v>3567</v>
      </c>
    </row>
    <row r="1534" spans="1:15">
      <c r="A1534">
        <v>195</v>
      </c>
      <c r="B1534">
        <v>1520</v>
      </c>
      <c r="C1534" t="s">
        <v>129</v>
      </c>
      <c r="D1534" t="s">
        <v>331</v>
      </c>
      <c r="E1534" s="257" t="s">
        <v>18749</v>
      </c>
      <c r="F1534" t="s">
        <v>83</v>
      </c>
      <c r="G1534">
        <v>2</v>
      </c>
      <c r="H1534" t="e">
        <v>#VALUE!</v>
      </c>
      <c r="I1534" t="e">
        <v>#VALUE!</v>
      </c>
      <c r="J1534" t="e">
        <v>#VALUE!</v>
      </c>
      <c r="K1534" t="e">
        <v>#VALUE!</v>
      </c>
      <c r="L1534" t="e">
        <v>#VALUE!</v>
      </c>
      <c r="M1534" s="258" t="s">
        <v>1348</v>
      </c>
      <c r="N1534" s="258" t="s">
        <v>1349</v>
      </c>
      <c r="O1534" s="5" t="s">
        <v>3567</v>
      </c>
    </row>
    <row r="1535" spans="1:15">
      <c r="A1535">
        <v>195</v>
      </c>
      <c r="B1535">
        <v>1524</v>
      </c>
      <c r="C1535" t="s">
        <v>129</v>
      </c>
      <c r="D1535" t="s">
        <v>331</v>
      </c>
      <c r="E1535" s="257" t="s">
        <v>488</v>
      </c>
      <c r="F1535" t="s">
        <v>83</v>
      </c>
      <c r="G1535">
        <v>2</v>
      </c>
      <c r="H1535" t="e">
        <v>#VALUE!</v>
      </c>
      <c r="I1535" t="e">
        <v>#VALUE!</v>
      </c>
      <c r="J1535" t="e">
        <v>#VALUE!</v>
      </c>
      <c r="K1535" t="e">
        <v>#VALUE!</v>
      </c>
      <c r="L1535" t="e">
        <v>#VALUE!</v>
      </c>
      <c r="M1535" s="258" t="s">
        <v>1348</v>
      </c>
      <c r="N1535" s="258" t="s">
        <v>1349</v>
      </c>
      <c r="O1535" s="5" t="s">
        <v>3567</v>
      </c>
    </row>
    <row r="1536" spans="1:15">
      <c r="A1536">
        <v>195</v>
      </c>
      <c r="B1536">
        <v>1526</v>
      </c>
      <c r="C1536" t="s">
        <v>129</v>
      </c>
      <c r="D1536" t="s">
        <v>331</v>
      </c>
      <c r="E1536" s="257" t="s">
        <v>18752</v>
      </c>
      <c r="F1536" t="s">
        <v>83</v>
      </c>
      <c r="G1536">
        <v>2</v>
      </c>
      <c r="H1536" t="e">
        <v>#VALUE!</v>
      </c>
      <c r="I1536" t="e">
        <v>#VALUE!</v>
      </c>
      <c r="J1536" t="e">
        <v>#VALUE!</v>
      </c>
      <c r="K1536" t="e">
        <v>#VALUE!</v>
      </c>
      <c r="L1536" t="e">
        <v>#VALUE!</v>
      </c>
      <c r="M1536" s="258" t="s">
        <v>1348</v>
      </c>
      <c r="N1536" s="258" t="s">
        <v>1349</v>
      </c>
      <c r="O1536" s="5" t="s">
        <v>3567</v>
      </c>
    </row>
    <row r="1537" spans="1:15">
      <c r="A1537">
        <v>195</v>
      </c>
      <c r="B1537">
        <v>1527</v>
      </c>
      <c r="C1537" t="s">
        <v>129</v>
      </c>
      <c r="D1537" t="s">
        <v>331</v>
      </c>
      <c r="E1537" s="257" t="s">
        <v>18753</v>
      </c>
      <c r="F1537" t="s">
        <v>83</v>
      </c>
      <c r="G1537">
        <v>2</v>
      </c>
      <c r="H1537" t="e">
        <v>#VALUE!</v>
      </c>
      <c r="I1537" t="e">
        <v>#VALUE!</v>
      </c>
      <c r="J1537" t="e">
        <v>#VALUE!</v>
      </c>
      <c r="K1537" t="e">
        <v>#VALUE!</v>
      </c>
      <c r="L1537" t="e">
        <v>#VALUE!</v>
      </c>
      <c r="M1537" s="258" t="s">
        <v>1348</v>
      </c>
      <c r="N1537" s="258" t="s">
        <v>1349</v>
      </c>
      <c r="O1537" s="5" t="s">
        <v>3567</v>
      </c>
    </row>
    <row r="1538" spans="1:15">
      <c r="A1538">
        <v>195</v>
      </c>
      <c r="B1538">
        <v>1530</v>
      </c>
      <c r="C1538" t="s">
        <v>129</v>
      </c>
      <c r="D1538" t="s">
        <v>331</v>
      </c>
      <c r="E1538" s="257" t="s">
        <v>18756</v>
      </c>
      <c r="F1538" t="s">
        <v>83</v>
      </c>
      <c r="G1538">
        <v>2</v>
      </c>
      <c r="H1538" t="e">
        <v>#VALUE!</v>
      </c>
      <c r="I1538" t="e">
        <v>#VALUE!</v>
      </c>
      <c r="J1538" t="e">
        <v>#VALUE!</v>
      </c>
      <c r="K1538" t="e">
        <v>#VALUE!</v>
      </c>
      <c r="L1538" t="e">
        <v>#VALUE!</v>
      </c>
      <c r="M1538" s="258" t="s">
        <v>1348</v>
      </c>
      <c r="N1538" s="258" t="s">
        <v>1349</v>
      </c>
      <c r="O1538" s="5" t="s">
        <v>3567</v>
      </c>
    </row>
    <row r="1539" spans="1:15">
      <c r="A1539">
        <v>195</v>
      </c>
      <c r="B1539">
        <v>1531</v>
      </c>
      <c r="C1539" t="s">
        <v>129</v>
      </c>
      <c r="D1539" t="s">
        <v>331</v>
      </c>
      <c r="E1539" s="257" t="s">
        <v>18757</v>
      </c>
      <c r="F1539" t="s">
        <v>83</v>
      </c>
      <c r="G1539">
        <v>2</v>
      </c>
      <c r="H1539" t="e">
        <v>#VALUE!</v>
      </c>
      <c r="I1539" t="e">
        <v>#VALUE!</v>
      </c>
      <c r="J1539" t="e">
        <v>#VALUE!</v>
      </c>
      <c r="K1539" t="e">
        <v>#VALUE!</v>
      </c>
      <c r="L1539" t="e">
        <v>#VALUE!</v>
      </c>
      <c r="M1539" s="258" t="s">
        <v>1348</v>
      </c>
      <c r="N1539" s="258" t="s">
        <v>1349</v>
      </c>
      <c r="O1539" s="5" t="s">
        <v>3567</v>
      </c>
    </row>
    <row r="1540" spans="1:15">
      <c r="A1540">
        <v>191</v>
      </c>
      <c r="B1540">
        <v>1576</v>
      </c>
      <c r="C1540" t="s">
        <v>129</v>
      </c>
      <c r="D1540" t="s">
        <v>331</v>
      </c>
      <c r="E1540" s="257" t="s">
        <v>18768</v>
      </c>
      <c r="F1540" t="s">
        <v>84</v>
      </c>
      <c r="G1540">
        <v>2</v>
      </c>
      <c r="H1540">
        <v>666.53300000000002</v>
      </c>
      <c r="I1540">
        <v>664.87300000000005</v>
      </c>
      <c r="J1540">
        <v>661.98900000000003</v>
      </c>
      <c r="K1540">
        <v>659.048</v>
      </c>
      <c r="L1540">
        <v>654.47699999999998</v>
      </c>
      <c r="M1540" s="258" t="s">
        <v>1348</v>
      </c>
      <c r="N1540" s="258" t="s">
        <v>1349</v>
      </c>
      <c r="O1540" s="5" t="s">
        <v>3005</v>
      </c>
    </row>
    <row r="1541" spans="1:15">
      <c r="A1541">
        <v>191</v>
      </c>
      <c r="B1541">
        <v>1569</v>
      </c>
      <c r="C1541" t="s">
        <v>129</v>
      </c>
      <c r="D1541" t="s">
        <v>331</v>
      </c>
      <c r="E1541" s="257" t="s">
        <v>395</v>
      </c>
      <c r="F1541" t="s">
        <v>84</v>
      </c>
      <c r="G1541">
        <v>2</v>
      </c>
      <c r="H1541">
        <v>665.56200000000001</v>
      </c>
      <c r="I1541">
        <v>664.24900000000002</v>
      </c>
      <c r="J1541">
        <v>661.48</v>
      </c>
      <c r="K1541">
        <v>657.71500000000003</v>
      </c>
      <c r="L1541">
        <v>652.80100000000004</v>
      </c>
      <c r="M1541" s="258" t="s">
        <v>1348</v>
      </c>
      <c r="N1541" s="258" t="s">
        <v>1349</v>
      </c>
      <c r="O1541" s="5" t="s">
        <v>3006</v>
      </c>
    </row>
    <row r="1542" spans="1:15">
      <c r="A1542">
        <v>191</v>
      </c>
      <c r="B1542">
        <v>1551</v>
      </c>
      <c r="C1542" t="s">
        <v>129</v>
      </c>
      <c r="D1542" t="s">
        <v>331</v>
      </c>
      <c r="E1542" s="257" t="s">
        <v>396</v>
      </c>
      <c r="F1542" t="s">
        <v>84</v>
      </c>
      <c r="G1542">
        <v>2</v>
      </c>
      <c r="H1542">
        <v>663.58299999999997</v>
      </c>
      <c r="I1542">
        <v>662.17600000000004</v>
      </c>
      <c r="J1542">
        <v>659.50599999999997</v>
      </c>
      <c r="K1542">
        <v>655.84</v>
      </c>
      <c r="L1542">
        <v>650.82299999999998</v>
      </c>
      <c r="M1542" s="258" t="s">
        <v>1348</v>
      </c>
      <c r="N1542" s="258" t="s">
        <v>1349</v>
      </c>
      <c r="O1542" s="5" t="s">
        <v>3007</v>
      </c>
    </row>
    <row r="1543" spans="1:15">
      <c r="A1543">
        <v>191</v>
      </c>
      <c r="B1543">
        <v>1564</v>
      </c>
      <c r="C1543" t="s">
        <v>129</v>
      </c>
      <c r="D1543" t="s">
        <v>331</v>
      </c>
      <c r="E1543" s="257" t="s">
        <v>81</v>
      </c>
      <c r="F1543" t="s">
        <v>84</v>
      </c>
      <c r="G1543">
        <v>2</v>
      </c>
      <c r="H1543">
        <v>663.58299999999997</v>
      </c>
      <c r="I1543">
        <v>662.17600000000004</v>
      </c>
      <c r="J1543">
        <v>659.50599999999997</v>
      </c>
      <c r="K1543">
        <v>655.84</v>
      </c>
      <c r="L1543">
        <v>650.82299999999998</v>
      </c>
      <c r="M1543" s="258" t="s">
        <v>1348</v>
      </c>
      <c r="N1543" s="258" t="s">
        <v>1349</v>
      </c>
      <c r="O1543" s="5" t="s">
        <v>3008</v>
      </c>
    </row>
    <row r="1544" spans="1:15">
      <c r="A1544">
        <v>191</v>
      </c>
      <c r="B1544">
        <v>1549</v>
      </c>
      <c r="C1544" t="s">
        <v>129</v>
      </c>
      <c r="D1544" t="s">
        <v>331</v>
      </c>
      <c r="E1544" s="257" t="s">
        <v>121</v>
      </c>
      <c r="F1544" t="s">
        <v>84</v>
      </c>
      <c r="G1544">
        <v>2</v>
      </c>
      <c r="H1544">
        <v>661.29300000000001</v>
      </c>
      <c r="I1544">
        <v>659.19299999999998</v>
      </c>
      <c r="J1544">
        <v>655.84</v>
      </c>
      <c r="K1544">
        <v>652.14800000000002</v>
      </c>
      <c r="L1544">
        <v>646.72799999999995</v>
      </c>
      <c r="M1544" s="258" t="s">
        <v>1348</v>
      </c>
      <c r="N1544" s="258" t="s">
        <v>1349</v>
      </c>
      <c r="O1544" s="5" t="s">
        <v>3009</v>
      </c>
    </row>
    <row r="1545" spans="1:15">
      <c r="A1545">
        <v>191</v>
      </c>
      <c r="B1545">
        <v>1547</v>
      </c>
      <c r="C1545" t="s">
        <v>129</v>
      </c>
      <c r="D1545" t="s">
        <v>331</v>
      </c>
      <c r="E1545" s="257" t="s">
        <v>975</v>
      </c>
      <c r="F1545" t="s">
        <v>84</v>
      </c>
      <c r="G1545">
        <v>2</v>
      </c>
      <c r="H1545">
        <v>659.71699999999998</v>
      </c>
      <c r="I1545">
        <v>658.21199999999999</v>
      </c>
      <c r="J1545">
        <v>655.42200000000003</v>
      </c>
      <c r="K1545">
        <v>652.04300000000001</v>
      </c>
      <c r="L1545">
        <v>646.77</v>
      </c>
      <c r="M1545" s="258" t="s">
        <v>1348</v>
      </c>
      <c r="N1545" s="258" t="s">
        <v>1349</v>
      </c>
      <c r="O1545" s="5" t="s">
        <v>3010</v>
      </c>
    </row>
    <row r="1546" spans="1:15">
      <c r="A1546">
        <v>191</v>
      </c>
      <c r="B1546">
        <v>1546</v>
      </c>
      <c r="C1546" t="s">
        <v>129</v>
      </c>
      <c r="D1546" t="s">
        <v>331</v>
      </c>
      <c r="E1546" s="257" t="s">
        <v>195</v>
      </c>
      <c r="F1546" t="s">
        <v>84</v>
      </c>
      <c r="G1546">
        <v>2</v>
      </c>
      <c r="H1546">
        <v>660.495</v>
      </c>
      <c r="I1546">
        <v>658.505</v>
      </c>
      <c r="J1546">
        <v>655.31700000000001</v>
      </c>
      <c r="K1546">
        <v>651.5</v>
      </c>
      <c r="L1546">
        <v>646.11</v>
      </c>
      <c r="M1546" s="258" t="s">
        <v>1348</v>
      </c>
      <c r="N1546" s="258" t="s">
        <v>1349</v>
      </c>
      <c r="O1546" s="5" t="s">
        <v>3011</v>
      </c>
    </row>
    <row r="1547" spans="1:15">
      <c r="A1547">
        <v>191</v>
      </c>
      <c r="B1547">
        <v>1552</v>
      </c>
      <c r="C1547" t="s">
        <v>129</v>
      </c>
      <c r="D1547" t="s">
        <v>331</v>
      </c>
      <c r="E1547" s="257" t="s">
        <v>983</v>
      </c>
      <c r="F1547" t="s">
        <v>84</v>
      </c>
      <c r="G1547">
        <v>2</v>
      </c>
      <c r="H1547">
        <v>658.048</v>
      </c>
      <c r="I1547">
        <v>656.25800000000004</v>
      </c>
      <c r="J1547">
        <v>652.69600000000003</v>
      </c>
      <c r="K1547">
        <v>648.34900000000005</v>
      </c>
      <c r="L1547">
        <v>643.63400000000001</v>
      </c>
      <c r="M1547" s="258" t="s">
        <v>1348</v>
      </c>
      <c r="N1547" s="258" t="s">
        <v>1349</v>
      </c>
      <c r="O1547" s="5" t="s">
        <v>3012</v>
      </c>
    </row>
    <row r="1548" spans="1:15">
      <c r="A1548">
        <v>191</v>
      </c>
      <c r="B1548">
        <v>1553</v>
      </c>
      <c r="C1548" t="s">
        <v>129</v>
      </c>
      <c r="D1548" t="s">
        <v>331</v>
      </c>
      <c r="E1548" s="257" t="s">
        <v>394</v>
      </c>
      <c r="F1548" t="s">
        <v>84</v>
      </c>
      <c r="G1548">
        <v>2</v>
      </c>
      <c r="H1548">
        <v>657.52800000000002</v>
      </c>
      <c r="I1548">
        <v>655.71500000000003</v>
      </c>
      <c r="J1548">
        <v>652.33500000000004</v>
      </c>
      <c r="K1548">
        <v>648.13800000000003</v>
      </c>
      <c r="L1548">
        <v>643.63400000000001</v>
      </c>
      <c r="M1548" s="258" t="s">
        <v>1348</v>
      </c>
      <c r="N1548" s="258" t="s">
        <v>1349</v>
      </c>
      <c r="O1548" s="5" t="s">
        <v>3013</v>
      </c>
    </row>
    <row r="1549" spans="1:15">
      <c r="A1549">
        <v>191</v>
      </c>
      <c r="B1549">
        <v>1554</v>
      </c>
      <c r="C1549" t="s">
        <v>129</v>
      </c>
      <c r="D1549" t="s">
        <v>331</v>
      </c>
      <c r="E1549" s="257" t="s">
        <v>174</v>
      </c>
      <c r="F1549" t="s">
        <v>84</v>
      </c>
      <c r="G1549">
        <v>2</v>
      </c>
      <c r="H1549">
        <v>657.423</v>
      </c>
      <c r="I1549">
        <v>655.52800000000002</v>
      </c>
      <c r="J1549">
        <v>652.14800000000002</v>
      </c>
      <c r="K1549">
        <v>647.93100000000004</v>
      </c>
      <c r="L1549">
        <v>643.13</v>
      </c>
      <c r="M1549" s="258" t="s">
        <v>1348</v>
      </c>
      <c r="N1549" s="258" t="s">
        <v>1349</v>
      </c>
      <c r="O1549" s="5" t="s">
        <v>3014</v>
      </c>
    </row>
    <row r="1550" spans="1:15">
      <c r="A1550">
        <v>191</v>
      </c>
      <c r="B1550">
        <v>1555</v>
      </c>
      <c r="C1550" t="s">
        <v>129</v>
      </c>
      <c r="D1550" t="s">
        <v>331</v>
      </c>
      <c r="E1550" s="257" t="s">
        <v>798</v>
      </c>
      <c r="F1550" t="s">
        <v>84</v>
      </c>
      <c r="G1550">
        <v>2</v>
      </c>
      <c r="H1550">
        <v>657.31700000000001</v>
      </c>
      <c r="I1550">
        <v>655.42200000000003</v>
      </c>
      <c r="J1550">
        <v>652.04300000000001</v>
      </c>
      <c r="K1550">
        <v>647.70100000000002</v>
      </c>
      <c r="L1550">
        <v>643.11099999999999</v>
      </c>
      <c r="M1550" s="258" t="s">
        <v>1348</v>
      </c>
      <c r="N1550" s="258" t="s">
        <v>1349</v>
      </c>
      <c r="O1550" s="5" t="s">
        <v>3015</v>
      </c>
    </row>
    <row r="1551" spans="1:15">
      <c r="A1551">
        <v>191</v>
      </c>
      <c r="B1551">
        <v>1556</v>
      </c>
      <c r="C1551" t="s">
        <v>129</v>
      </c>
      <c r="D1551" t="s">
        <v>331</v>
      </c>
      <c r="E1551" s="257" t="s">
        <v>104</v>
      </c>
      <c r="F1551" t="s">
        <v>84</v>
      </c>
      <c r="G1551">
        <v>2</v>
      </c>
      <c r="H1551">
        <v>656.90300000000002</v>
      </c>
      <c r="I1551">
        <v>654.875</v>
      </c>
      <c r="J1551">
        <v>651.5</v>
      </c>
      <c r="K1551">
        <v>647.375</v>
      </c>
      <c r="L1551">
        <v>642.428</v>
      </c>
      <c r="M1551" s="258" t="s">
        <v>1348</v>
      </c>
      <c r="N1551" s="258" t="s">
        <v>1349</v>
      </c>
      <c r="O1551" s="5" t="s">
        <v>3016</v>
      </c>
    </row>
    <row r="1552" spans="1:15">
      <c r="A1552">
        <v>191</v>
      </c>
      <c r="B1552">
        <v>1572</v>
      </c>
      <c r="C1552" t="s">
        <v>129</v>
      </c>
      <c r="D1552" t="s">
        <v>331</v>
      </c>
      <c r="E1552" s="257" t="s">
        <v>978</v>
      </c>
      <c r="F1552" t="s">
        <v>84</v>
      </c>
      <c r="G1552">
        <v>2</v>
      </c>
      <c r="H1552">
        <v>653.23900000000003</v>
      </c>
      <c r="I1552">
        <v>650.94799999999998</v>
      </c>
      <c r="J1552">
        <v>647.08199999999999</v>
      </c>
      <c r="K1552">
        <v>644.13699999999994</v>
      </c>
      <c r="L1552">
        <v>639.48</v>
      </c>
      <c r="M1552" s="258" t="s">
        <v>1348</v>
      </c>
      <c r="N1552" s="258" t="s">
        <v>1349</v>
      </c>
      <c r="O1552" s="5" t="s">
        <v>3017</v>
      </c>
    </row>
    <row r="1553" spans="1:15">
      <c r="A1553">
        <v>191</v>
      </c>
      <c r="B1553">
        <v>1562</v>
      </c>
      <c r="C1553" t="s">
        <v>129</v>
      </c>
      <c r="D1553" t="s">
        <v>331</v>
      </c>
      <c r="E1553" s="257" t="s">
        <v>982</v>
      </c>
      <c r="F1553" t="s">
        <v>84</v>
      </c>
      <c r="G1553">
        <v>2</v>
      </c>
      <c r="H1553">
        <v>651.68700000000001</v>
      </c>
      <c r="I1553">
        <v>649.58799999999997</v>
      </c>
      <c r="J1553">
        <v>646.005</v>
      </c>
      <c r="K1553">
        <v>642.74</v>
      </c>
      <c r="L1553">
        <v>638.4</v>
      </c>
      <c r="M1553" s="258" t="s">
        <v>1348</v>
      </c>
      <c r="N1553" s="258" t="s">
        <v>1349</v>
      </c>
      <c r="O1553" s="5" t="s">
        <v>3018</v>
      </c>
    </row>
    <row r="1554" spans="1:15">
      <c r="A1554">
        <v>191</v>
      </c>
      <c r="B1554">
        <v>1563</v>
      </c>
      <c r="C1554" t="s">
        <v>129</v>
      </c>
      <c r="D1554" t="s">
        <v>331</v>
      </c>
      <c r="E1554" s="257" t="s">
        <v>980</v>
      </c>
      <c r="F1554" t="s">
        <v>84</v>
      </c>
      <c r="G1554">
        <v>2</v>
      </c>
      <c r="H1554">
        <v>650.94799999999998</v>
      </c>
      <c r="I1554">
        <v>648.34900000000005</v>
      </c>
      <c r="J1554">
        <v>645.53599999999994</v>
      </c>
      <c r="K1554">
        <v>642.303</v>
      </c>
      <c r="L1554">
        <v>638.00199999999995</v>
      </c>
      <c r="M1554" s="258" t="s">
        <v>1348</v>
      </c>
      <c r="N1554" s="258" t="s">
        <v>1349</v>
      </c>
      <c r="O1554" s="5" t="s">
        <v>3019</v>
      </c>
    </row>
    <row r="1555" spans="1:15">
      <c r="A1555">
        <v>191</v>
      </c>
      <c r="B1555">
        <v>1567</v>
      </c>
      <c r="C1555" t="s">
        <v>129</v>
      </c>
      <c r="D1555" t="s">
        <v>331</v>
      </c>
      <c r="E1555" s="257" t="s">
        <v>125</v>
      </c>
      <c r="F1555" t="s">
        <v>84</v>
      </c>
      <c r="G1555">
        <v>2</v>
      </c>
      <c r="H1555">
        <v>649.58799999999997</v>
      </c>
      <c r="I1555">
        <v>647.06299999999999</v>
      </c>
      <c r="J1555">
        <v>644.24300000000005</v>
      </c>
      <c r="K1555">
        <v>640.91300000000001</v>
      </c>
      <c r="L1555">
        <v>636.76199999999994</v>
      </c>
      <c r="M1555" s="258" t="s">
        <v>1348</v>
      </c>
      <c r="N1555" s="258" t="s">
        <v>1349</v>
      </c>
      <c r="O1555" s="5" t="s">
        <v>3020</v>
      </c>
    </row>
    <row r="1556" spans="1:15">
      <c r="A1556">
        <v>197</v>
      </c>
      <c r="B1556">
        <v>1581</v>
      </c>
      <c r="C1556" t="s">
        <v>129</v>
      </c>
      <c r="D1556" t="s">
        <v>324</v>
      </c>
      <c r="E1556" s="257" t="s">
        <v>509</v>
      </c>
      <c r="F1556" t="s">
        <v>83</v>
      </c>
      <c r="G1556">
        <v>2</v>
      </c>
      <c r="H1556">
        <v>703.97</v>
      </c>
      <c r="I1556">
        <v>701.89</v>
      </c>
      <c r="J1556">
        <v>697.38</v>
      </c>
      <c r="K1556">
        <v>693.39599999999996</v>
      </c>
      <c r="L1556">
        <v>688.93</v>
      </c>
      <c r="M1556" s="258" t="s">
        <v>1348</v>
      </c>
      <c r="N1556" s="258" t="s">
        <v>1348</v>
      </c>
      <c r="O1556" s="5" t="s">
        <v>3021</v>
      </c>
    </row>
    <row r="1557" spans="1:15">
      <c r="A1557">
        <v>197</v>
      </c>
      <c r="B1557">
        <v>1584</v>
      </c>
      <c r="C1557" t="s">
        <v>129</v>
      </c>
      <c r="D1557" t="s">
        <v>324</v>
      </c>
      <c r="E1557" s="257" t="s">
        <v>493</v>
      </c>
      <c r="F1557" t="s">
        <v>83</v>
      </c>
      <c r="G1557">
        <v>2</v>
      </c>
      <c r="H1557">
        <v>696.04</v>
      </c>
      <c r="I1557">
        <v>693.64599999999996</v>
      </c>
      <c r="J1557">
        <v>690.6</v>
      </c>
      <c r="K1557">
        <v>687.95399999999995</v>
      </c>
      <c r="L1557">
        <v>683.02</v>
      </c>
      <c r="M1557" s="258" t="s">
        <v>1348</v>
      </c>
      <c r="N1557" s="258" t="s">
        <v>1348</v>
      </c>
      <c r="O1557" s="5" t="s">
        <v>3022</v>
      </c>
    </row>
    <row r="1558" spans="1:15">
      <c r="A1558">
        <v>197</v>
      </c>
      <c r="B1558">
        <v>1587</v>
      </c>
      <c r="C1558" t="s">
        <v>129</v>
      </c>
      <c r="D1558" t="s">
        <v>324</v>
      </c>
      <c r="E1558" s="257" t="s">
        <v>642</v>
      </c>
      <c r="F1558" t="s">
        <v>83</v>
      </c>
      <c r="G1558">
        <v>2</v>
      </c>
      <c r="H1558">
        <v>692.82</v>
      </c>
      <c r="I1558">
        <v>691.01599999999996</v>
      </c>
      <c r="J1558">
        <v>688.32</v>
      </c>
      <c r="K1558">
        <v>685.25599999999997</v>
      </c>
      <c r="L1558">
        <v>681.23400000000004</v>
      </c>
      <c r="M1558" s="258" t="s">
        <v>1348</v>
      </c>
      <c r="N1558" s="258" t="s">
        <v>1348</v>
      </c>
      <c r="O1558" s="5" t="s">
        <v>3023</v>
      </c>
    </row>
    <row r="1559" spans="1:15">
      <c r="A1559">
        <v>197</v>
      </c>
      <c r="B1559">
        <v>1588</v>
      </c>
      <c r="C1559" t="s">
        <v>129</v>
      </c>
      <c r="D1559" t="s">
        <v>324</v>
      </c>
      <c r="E1559" s="257" t="s">
        <v>854</v>
      </c>
      <c r="F1559" t="s">
        <v>83</v>
      </c>
      <c r="G1559">
        <v>2</v>
      </c>
      <c r="H1559">
        <v>692.27</v>
      </c>
      <c r="I1559">
        <v>690.6</v>
      </c>
      <c r="J1559">
        <v>687.95399999999995</v>
      </c>
      <c r="K1559">
        <v>684.74</v>
      </c>
      <c r="L1559">
        <v>680.79</v>
      </c>
      <c r="M1559" s="258" t="s">
        <v>1348</v>
      </c>
      <c r="N1559" s="258" t="s">
        <v>1348</v>
      </c>
      <c r="O1559" s="5" t="s">
        <v>3024</v>
      </c>
    </row>
    <row r="1560" spans="1:15">
      <c r="A1560">
        <v>197</v>
      </c>
      <c r="B1560">
        <v>1589</v>
      </c>
      <c r="C1560" t="s">
        <v>129</v>
      </c>
      <c r="D1560" t="s">
        <v>324</v>
      </c>
      <c r="E1560" s="257" t="s">
        <v>640</v>
      </c>
      <c r="F1560" t="s">
        <v>83</v>
      </c>
      <c r="G1560">
        <v>2</v>
      </c>
      <c r="H1560">
        <v>691.81</v>
      </c>
      <c r="I1560">
        <v>690.15599999999995</v>
      </c>
      <c r="J1560">
        <v>687.37599999999998</v>
      </c>
      <c r="K1560">
        <v>684.43</v>
      </c>
      <c r="L1560">
        <v>680.39</v>
      </c>
      <c r="M1560" s="258" t="s">
        <v>1348</v>
      </c>
      <c r="N1560" s="258" t="s">
        <v>1348</v>
      </c>
      <c r="O1560" s="5" t="s">
        <v>3025</v>
      </c>
    </row>
    <row r="1561" spans="1:15">
      <c r="A1561">
        <v>198</v>
      </c>
      <c r="B1561">
        <v>1591</v>
      </c>
      <c r="C1561" t="s">
        <v>129</v>
      </c>
      <c r="D1561" t="s">
        <v>324</v>
      </c>
      <c r="E1561" s="257" t="s">
        <v>345</v>
      </c>
      <c r="F1561" t="s">
        <v>83</v>
      </c>
      <c r="G1561">
        <v>2</v>
      </c>
      <c r="H1561">
        <v>691.01599999999996</v>
      </c>
      <c r="I1561">
        <v>689.49</v>
      </c>
      <c r="J1561">
        <v>686.65</v>
      </c>
      <c r="K1561">
        <v>683.596</v>
      </c>
      <c r="L1561">
        <v>679.79600000000005</v>
      </c>
      <c r="M1561" s="258" t="s">
        <v>1348</v>
      </c>
      <c r="N1561" s="258" t="s">
        <v>1348</v>
      </c>
      <c r="O1561" s="5" t="s">
        <v>3026</v>
      </c>
    </row>
    <row r="1562" spans="1:15">
      <c r="A1562">
        <v>197</v>
      </c>
      <c r="B1562">
        <v>1598</v>
      </c>
      <c r="C1562" t="s">
        <v>129</v>
      </c>
      <c r="D1562" t="s">
        <v>324</v>
      </c>
      <c r="E1562" s="257" t="s">
        <v>72</v>
      </c>
      <c r="F1562" t="s">
        <v>83</v>
      </c>
      <c r="G1562">
        <v>2</v>
      </c>
      <c r="H1562">
        <v>686</v>
      </c>
      <c r="I1562">
        <v>684.19600000000003</v>
      </c>
      <c r="J1562">
        <v>681.35</v>
      </c>
      <c r="K1562">
        <v>679.07</v>
      </c>
      <c r="L1562">
        <v>675.38</v>
      </c>
      <c r="M1562" s="258" t="s">
        <v>1348</v>
      </c>
      <c r="N1562" s="258" t="s">
        <v>1348</v>
      </c>
      <c r="O1562" s="5" t="s">
        <v>3027</v>
      </c>
    </row>
    <row r="1563" spans="1:15">
      <c r="A1563">
        <v>197</v>
      </c>
      <c r="B1563">
        <v>1600</v>
      </c>
      <c r="C1563" t="s">
        <v>129</v>
      </c>
      <c r="D1563" t="s">
        <v>324</v>
      </c>
      <c r="E1563" s="257" t="s">
        <v>97</v>
      </c>
      <c r="F1563" t="s">
        <v>83</v>
      </c>
      <c r="G1563">
        <v>2</v>
      </c>
      <c r="H1563">
        <v>686.25</v>
      </c>
      <c r="I1563">
        <v>684.04600000000005</v>
      </c>
      <c r="J1563">
        <v>681.33399999999995</v>
      </c>
      <c r="K1563">
        <v>678.97</v>
      </c>
      <c r="L1563">
        <v>675.26400000000001</v>
      </c>
      <c r="M1563" s="258" t="s">
        <v>1348</v>
      </c>
      <c r="N1563" s="258" t="s">
        <v>1348</v>
      </c>
      <c r="O1563" s="5" t="s">
        <v>3028</v>
      </c>
    </row>
    <row r="1564" spans="1:15">
      <c r="A1564">
        <v>198</v>
      </c>
      <c r="B1564">
        <v>1623</v>
      </c>
      <c r="C1564" t="s">
        <v>129</v>
      </c>
      <c r="D1564" t="s">
        <v>324</v>
      </c>
      <c r="E1564" s="257" t="s">
        <v>992</v>
      </c>
      <c r="F1564" t="s">
        <v>83</v>
      </c>
      <c r="G1564">
        <v>2</v>
      </c>
      <c r="H1564">
        <v>684.74</v>
      </c>
      <c r="I1564">
        <v>682.904</v>
      </c>
      <c r="J1564">
        <v>680.18</v>
      </c>
      <c r="K1564">
        <v>677.92600000000004</v>
      </c>
      <c r="L1564">
        <v>674.42</v>
      </c>
      <c r="M1564" s="258" t="s">
        <v>1348</v>
      </c>
      <c r="N1564" s="258" t="s">
        <v>1348</v>
      </c>
      <c r="O1564" s="5" t="s">
        <v>3029</v>
      </c>
    </row>
    <row r="1565" spans="1:15">
      <c r="A1565">
        <v>197</v>
      </c>
      <c r="B1565">
        <v>1604</v>
      </c>
      <c r="C1565" t="s">
        <v>129</v>
      </c>
      <c r="D1565" t="s">
        <v>324</v>
      </c>
      <c r="E1565" s="257" t="s">
        <v>647</v>
      </c>
      <c r="F1565" t="s">
        <v>83</v>
      </c>
      <c r="G1565">
        <v>2</v>
      </c>
      <c r="H1565">
        <v>684.19600000000003</v>
      </c>
      <c r="I1565">
        <v>682.31</v>
      </c>
      <c r="J1565">
        <v>679.79600000000005</v>
      </c>
      <c r="K1565">
        <v>677.63400000000001</v>
      </c>
      <c r="L1565">
        <v>674.02</v>
      </c>
      <c r="M1565" s="258" t="s">
        <v>1348</v>
      </c>
      <c r="N1565" s="258" t="s">
        <v>1348</v>
      </c>
      <c r="O1565" s="5" t="s">
        <v>3030</v>
      </c>
    </row>
    <row r="1566" spans="1:15">
      <c r="A1566">
        <v>197</v>
      </c>
      <c r="B1566">
        <v>1577</v>
      </c>
      <c r="C1566" t="s">
        <v>129</v>
      </c>
      <c r="D1566" t="s">
        <v>324</v>
      </c>
      <c r="E1566" s="257" t="s">
        <v>917</v>
      </c>
      <c r="F1566" t="s">
        <v>83</v>
      </c>
      <c r="G1566">
        <v>2</v>
      </c>
      <c r="H1566">
        <v>683.28599999999994</v>
      </c>
      <c r="I1566">
        <v>681.91</v>
      </c>
      <c r="J1566">
        <v>679.53</v>
      </c>
      <c r="K1566">
        <v>677.06600000000003</v>
      </c>
      <c r="L1566">
        <v>673.92</v>
      </c>
      <c r="M1566" s="258" t="s">
        <v>1348</v>
      </c>
      <c r="N1566" s="258" t="s">
        <v>1348</v>
      </c>
      <c r="O1566" s="5" t="s">
        <v>3031</v>
      </c>
    </row>
    <row r="1567" spans="1:15">
      <c r="A1567">
        <v>198</v>
      </c>
      <c r="B1567">
        <v>1594</v>
      </c>
      <c r="C1567" t="s">
        <v>129</v>
      </c>
      <c r="D1567" t="s">
        <v>324</v>
      </c>
      <c r="E1567" s="257" t="s">
        <v>994</v>
      </c>
      <c r="F1567" t="s">
        <v>83</v>
      </c>
      <c r="G1567">
        <v>2</v>
      </c>
      <c r="H1567">
        <v>680.18</v>
      </c>
      <c r="I1567">
        <v>678.67</v>
      </c>
      <c r="J1567">
        <v>675.94</v>
      </c>
      <c r="K1567">
        <v>673.88599999999997</v>
      </c>
      <c r="L1567">
        <v>670.64</v>
      </c>
      <c r="M1567" s="258" t="s">
        <v>1348</v>
      </c>
      <c r="N1567" s="258" t="s">
        <v>1348</v>
      </c>
      <c r="O1567" s="5" t="s">
        <v>3032</v>
      </c>
    </row>
    <row r="1568" spans="1:15">
      <c r="A1568">
        <v>197</v>
      </c>
      <c r="B1568">
        <v>1611</v>
      </c>
      <c r="C1568" t="s">
        <v>129</v>
      </c>
      <c r="D1568" t="s">
        <v>324</v>
      </c>
      <c r="E1568" s="257" t="s">
        <v>996</v>
      </c>
      <c r="F1568" t="s">
        <v>83</v>
      </c>
      <c r="G1568">
        <v>2</v>
      </c>
      <c r="H1568">
        <v>680.18</v>
      </c>
      <c r="I1568">
        <v>678.67</v>
      </c>
      <c r="J1568">
        <v>675.94</v>
      </c>
      <c r="K1568">
        <v>673.88599999999997</v>
      </c>
      <c r="L1568">
        <v>670.64</v>
      </c>
      <c r="M1568" s="258" t="s">
        <v>1348</v>
      </c>
      <c r="N1568" s="258" t="s">
        <v>1348</v>
      </c>
      <c r="O1568" s="5" t="s">
        <v>3033</v>
      </c>
    </row>
    <row r="1569" spans="1:15">
      <c r="A1569">
        <v>197</v>
      </c>
      <c r="B1569">
        <v>1613</v>
      </c>
      <c r="C1569" t="s">
        <v>129</v>
      </c>
      <c r="D1569" t="s">
        <v>324</v>
      </c>
      <c r="E1569" s="257" t="s">
        <v>997</v>
      </c>
      <c r="F1569" t="s">
        <v>83</v>
      </c>
      <c r="G1569">
        <v>2</v>
      </c>
      <c r="H1569">
        <v>678.51</v>
      </c>
      <c r="I1569">
        <v>676.8</v>
      </c>
      <c r="J1569">
        <v>674.42</v>
      </c>
      <c r="K1569">
        <v>672.58399999999995</v>
      </c>
      <c r="L1569">
        <v>668.77</v>
      </c>
      <c r="M1569" s="258" t="s">
        <v>1348</v>
      </c>
      <c r="N1569" s="258" t="s">
        <v>1348</v>
      </c>
      <c r="O1569" s="5" t="s">
        <v>3034</v>
      </c>
    </row>
    <row r="1570" spans="1:15">
      <c r="A1570">
        <v>199</v>
      </c>
      <c r="B1570">
        <v>1621</v>
      </c>
      <c r="C1570" t="s">
        <v>129</v>
      </c>
      <c r="D1570" t="s">
        <v>324</v>
      </c>
      <c r="E1570" s="257" t="s">
        <v>998</v>
      </c>
      <c r="F1570" t="s">
        <v>83</v>
      </c>
      <c r="G1570">
        <v>2</v>
      </c>
      <c r="H1570">
        <v>672.6</v>
      </c>
      <c r="I1570">
        <v>671.04</v>
      </c>
      <c r="J1570">
        <v>668.52</v>
      </c>
      <c r="K1570">
        <v>666.65</v>
      </c>
      <c r="L1570">
        <v>663.42</v>
      </c>
      <c r="M1570" s="258" t="s">
        <v>1348</v>
      </c>
      <c r="N1570" s="258" t="s">
        <v>1348</v>
      </c>
      <c r="O1570" s="5" t="s">
        <v>3035</v>
      </c>
    </row>
    <row r="1571" spans="1:15">
      <c r="A1571">
        <v>198</v>
      </c>
      <c r="B1571">
        <v>1617</v>
      </c>
      <c r="C1571" t="s">
        <v>129</v>
      </c>
      <c r="D1571" t="s">
        <v>324</v>
      </c>
      <c r="E1571" s="257" t="s">
        <v>1000</v>
      </c>
      <c r="F1571" t="s">
        <v>83</v>
      </c>
      <c r="G1571">
        <v>2</v>
      </c>
      <c r="H1571">
        <v>664.01400000000001</v>
      </c>
      <c r="I1571">
        <v>662.77</v>
      </c>
      <c r="J1571">
        <v>660.60599999999999</v>
      </c>
      <c r="K1571">
        <v>658.68</v>
      </c>
      <c r="L1571">
        <v>655.6</v>
      </c>
      <c r="M1571" s="258" t="s">
        <v>1348</v>
      </c>
      <c r="N1571" s="258" t="s">
        <v>1348</v>
      </c>
      <c r="O1571" s="5" t="s">
        <v>3036</v>
      </c>
    </row>
    <row r="1572" spans="1:15">
      <c r="A1572">
        <v>198</v>
      </c>
      <c r="B1572">
        <v>1620</v>
      </c>
      <c r="C1572" t="s">
        <v>129</v>
      </c>
      <c r="D1572" t="s">
        <v>324</v>
      </c>
      <c r="E1572" s="257" t="s">
        <v>118</v>
      </c>
      <c r="F1572" t="s">
        <v>83</v>
      </c>
      <c r="G1572">
        <v>2</v>
      </c>
      <c r="H1572">
        <v>658.96400000000006</v>
      </c>
      <c r="I1572">
        <v>657.42</v>
      </c>
      <c r="J1572">
        <v>655.29999999999995</v>
      </c>
      <c r="K1572">
        <v>653.29600000000005</v>
      </c>
      <c r="L1572">
        <v>650.20000000000005</v>
      </c>
      <c r="M1572" s="258" t="s">
        <v>1348</v>
      </c>
      <c r="N1572" s="258" t="s">
        <v>1348</v>
      </c>
      <c r="O1572" s="5" t="s">
        <v>3037</v>
      </c>
    </row>
    <row r="1573" spans="1:15">
      <c r="A1573">
        <v>196</v>
      </c>
      <c r="B1573">
        <v>1632</v>
      </c>
      <c r="C1573" t="s">
        <v>129</v>
      </c>
      <c r="D1573" t="s">
        <v>324</v>
      </c>
      <c r="E1573" s="257" t="s">
        <v>75</v>
      </c>
      <c r="F1573" t="s">
        <v>84</v>
      </c>
      <c r="G1573">
        <v>2</v>
      </c>
      <c r="H1573">
        <v>697.31500000000005</v>
      </c>
      <c r="I1573">
        <v>695.32</v>
      </c>
      <c r="J1573">
        <v>692.74900000000002</v>
      </c>
      <c r="K1573">
        <v>690.01</v>
      </c>
      <c r="L1573">
        <v>686.08500000000004</v>
      </c>
      <c r="M1573" s="258" t="s">
        <v>1348</v>
      </c>
      <c r="N1573" s="258" t="s">
        <v>1348</v>
      </c>
      <c r="O1573" s="5" t="s">
        <v>3038</v>
      </c>
    </row>
    <row r="1574" spans="1:15">
      <c r="A1574">
        <v>196</v>
      </c>
      <c r="B1574">
        <v>1636</v>
      </c>
      <c r="C1574" t="s">
        <v>129</v>
      </c>
      <c r="D1574" t="s">
        <v>324</v>
      </c>
      <c r="E1574" s="257" t="s">
        <v>152</v>
      </c>
      <c r="F1574" t="s">
        <v>84</v>
      </c>
      <c r="G1574">
        <v>2</v>
      </c>
      <c r="H1574">
        <v>693.48400000000004</v>
      </c>
      <c r="I1574">
        <v>691.88900000000001</v>
      </c>
      <c r="J1574">
        <v>689.29100000000005</v>
      </c>
      <c r="K1574">
        <v>686.97</v>
      </c>
      <c r="L1574">
        <v>682.76099999999997</v>
      </c>
      <c r="M1574" s="258" t="s">
        <v>1348</v>
      </c>
      <c r="N1574" s="258" t="s">
        <v>1348</v>
      </c>
      <c r="O1574" s="5" t="s">
        <v>3039</v>
      </c>
    </row>
    <row r="1575" spans="1:15">
      <c r="A1575">
        <v>196</v>
      </c>
      <c r="B1575">
        <v>1637</v>
      </c>
      <c r="C1575" t="s">
        <v>129</v>
      </c>
      <c r="D1575" t="s">
        <v>324</v>
      </c>
      <c r="E1575" s="257" t="s">
        <v>195</v>
      </c>
      <c r="F1575" t="s">
        <v>84</v>
      </c>
      <c r="G1575">
        <v>2</v>
      </c>
      <c r="H1575">
        <v>692.899</v>
      </c>
      <c r="I1575">
        <v>691.30399999999997</v>
      </c>
      <c r="J1575">
        <v>688.82399999999996</v>
      </c>
      <c r="K1575">
        <v>686.51</v>
      </c>
      <c r="L1575">
        <v>682.35400000000004</v>
      </c>
      <c r="M1575" s="258" t="s">
        <v>1348</v>
      </c>
      <c r="N1575" s="258" t="s">
        <v>1348</v>
      </c>
      <c r="O1575" s="5" t="s">
        <v>3040</v>
      </c>
    </row>
    <row r="1576" spans="1:15">
      <c r="A1576">
        <v>196</v>
      </c>
      <c r="B1576">
        <v>1638</v>
      </c>
      <c r="C1576" t="s">
        <v>129</v>
      </c>
      <c r="D1576" t="s">
        <v>324</v>
      </c>
      <c r="E1576" s="257" t="s">
        <v>103</v>
      </c>
      <c r="F1576" t="s">
        <v>84</v>
      </c>
      <c r="G1576">
        <v>2</v>
      </c>
      <c r="H1576">
        <v>692.14599999999996</v>
      </c>
      <c r="I1576">
        <v>690.56899999999996</v>
      </c>
      <c r="J1576">
        <v>687.96400000000006</v>
      </c>
      <c r="K1576">
        <v>685.68499999999995</v>
      </c>
      <c r="L1576">
        <v>681.49400000000003</v>
      </c>
      <c r="M1576" s="258" t="s">
        <v>1348</v>
      </c>
      <c r="N1576" s="258" t="s">
        <v>1348</v>
      </c>
      <c r="O1576" s="5" t="s">
        <v>3041</v>
      </c>
    </row>
    <row r="1577" spans="1:15">
      <c r="A1577">
        <v>196</v>
      </c>
      <c r="B1577">
        <v>1640</v>
      </c>
      <c r="C1577" t="s">
        <v>129</v>
      </c>
      <c r="D1577" t="s">
        <v>324</v>
      </c>
      <c r="E1577" s="257" t="s">
        <v>79</v>
      </c>
      <c r="F1577" t="s">
        <v>84</v>
      </c>
      <c r="G1577">
        <v>2</v>
      </c>
      <c r="H1577">
        <v>690.89499999999998</v>
      </c>
      <c r="I1577">
        <v>689.42499999999995</v>
      </c>
      <c r="J1577">
        <v>686.97</v>
      </c>
      <c r="K1577">
        <v>684.61500000000001</v>
      </c>
      <c r="L1577">
        <v>680.2</v>
      </c>
      <c r="M1577" s="258" t="s">
        <v>1348</v>
      </c>
      <c r="N1577" s="258" t="s">
        <v>1348</v>
      </c>
      <c r="O1577" s="5" t="s">
        <v>3042</v>
      </c>
    </row>
    <row r="1578" spans="1:15">
      <c r="A1578">
        <v>196</v>
      </c>
      <c r="B1578">
        <v>1644</v>
      </c>
      <c r="C1578" t="s">
        <v>129</v>
      </c>
      <c r="D1578" t="s">
        <v>324</v>
      </c>
      <c r="E1578" s="257" t="s">
        <v>78</v>
      </c>
      <c r="F1578" t="s">
        <v>84</v>
      </c>
      <c r="G1578">
        <v>3</v>
      </c>
      <c r="H1578">
        <v>689.55899999999997</v>
      </c>
      <c r="I1578">
        <v>687.96400000000006</v>
      </c>
      <c r="J1578">
        <v>685.68499999999995</v>
      </c>
      <c r="K1578">
        <v>683.08</v>
      </c>
      <c r="L1578">
        <v>678.90599999999995</v>
      </c>
      <c r="M1578" s="258" t="s">
        <v>1348</v>
      </c>
      <c r="N1578" s="258" t="s">
        <v>1348</v>
      </c>
      <c r="O1578" s="5" t="s">
        <v>3043</v>
      </c>
    </row>
    <row r="1579" spans="1:15">
      <c r="A1579">
        <v>196</v>
      </c>
      <c r="B1579">
        <v>1647</v>
      </c>
      <c r="C1579" t="s">
        <v>129</v>
      </c>
      <c r="D1579" t="s">
        <v>324</v>
      </c>
      <c r="E1579" s="257" t="s">
        <v>394</v>
      </c>
      <c r="F1579" t="s">
        <v>84</v>
      </c>
      <c r="G1579">
        <v>3</v>
      </c>
      <c r="H1579">
        <v>687.96400000000006</v>
      </c>
      <c r="I1579">
        <v>686.70399999999995</v>
      </c>
      <c r="J1579">
        <v>684.09</v>
      </c>
      <c r="K1579">
        <v>681.49400000000003</v>
      </c>
      <c r="L1579">
        <v>677.60400000000004</v>
      </c>
      <c r="M1579" s="258" t="s">
        <v>1348</v>
      </c>
      <c r="N1579" s="258" t="s">
        <v>1348</v>
      </c>
      <c r="O1579" s="5" t="s">
        <v>3044</v>
      </c>
    </row>
    <row r="1580" spans="1:15">
      <c r="A1580">
        <v>196</v>
      </c>
      <c r="B1580">
        <v>1656</v>
      </c>
      <c r="C1580" t="s">
        <v>129</v>
      </c>
      <c r="D1580" t="s">
        <v>324</v>
      </c>
      <c r="E1580" s="257" t="s">
        <v>1005</v>
      </c>
      <c r="F1580" t="s">
        <v>84</v>
      </c>
      <c r="G1580">
        <v>3</v>
      </c>
      <c r="H1580">
        <v>687.68</v>
      </c>
      <c r="I1580">
        <v>686.36</v>
      </c>
      <c r="J1580">
        <v>683.755</v>
      </c>
      <c r="K1580">
        <v>681.226</v>
      </c>
      <c r="L1580">
        <v>677.32</v>
      </c>
      <c r="M1580" s="258" t="s">
        <v>1348</v>
      </c>
      <c r="N1580" s="258" t="s">
        <v>1348</v>
      </c>
      <c r="O1580" s="5" t="s">
        <v>3045</v>
      </c>
    </row>
    <row r="1581" spans="1:15">
      <c r="A1581">
        <v>196</v>
      </c>
      <c r="B1581">
        <v>1649</v>
      </c>
      <c r="C1581" t="s">
        <v>129</v>
      </c>
      <c r="D1581" t="s">
        <v>324</v>
      </c>
      <c r="E1581" s="257" t="s">
        <v>107</v>
      </c>
      <c r="F1581" t="s">
        <v>84</v>
      </c>
      <c r="G1581">
        <v>3</v>
      </c>
      <c r="H1581">
        <v>687.43899999999996</v>
      </c>
      <c r="I1581">
        <v>685.95100000000002</v>
      </c>
      <c r="J1581">
        <v>683.36400000000003</v>
      </c>
      <c r="K1581">
        <v>680.89099999999996</v>
      </c>
      <c r="L1581">
        <v>676.92899999999997</v>
      </c>
      <c r="M1581" s="258" t="s">
        <v>1348</v>
      </c>
      <c r="N1581" s="258" t="s">
        <v>1348</v>
      </c>
      <c r="O1581" s="5" t="s">
        <v>3046</v>
      </c>
    </row>
    <row r="1582" spans="1:15">
      <c r="A1582">
        <v>196</v>
      </c>
      <c r="B1582">
        <v>1651</v>
      </c>
      <c r="C1582" t="s">
        <v>129</v>
      </c>
      <c r="D1582" t="s">
        <v>324</v>
      </c>
      <c r="E1582" s="257" t="s">
        <v>109</v>
      </c>
      <c r="F1582" t="s">
        <v>84</v>
      </c>
      <c r="G1582">
        <v>3</v>
      </c>
      <c r="H1582">
        <v>686.08500000000004</v>
      </c>
      <c r="I1582">
        <v>684.61500000000001</v>
      </c>
      <c r="J1582">
        <v>682.09500000000003</v>
      </c>
      <c r="K1582">
        <v>679.46500000000003</v>
      </c>
      <c r="L1582">
        <v>675.64300000000003</v>
      </c>
      <c r="M1582" s="258" t="s">
        <v>1348</v>
      </c>
      <c r="N1582" s="258" t="s">
        <v>1348</v>
      </c>
      <c r="O1582" s="5" t="s">
        <v>3047</v>
      </c>
    </row>
    <row r="1583" spans="1:15">
      <c r="A1583">
        <v>196</v>
      </c>
      <c r="B1583">
        <v>1665</v>
      </c>
      <c r="C1583" t="s">
        <v>129</v>
      </c>
      <c r="D1583" t="s">
        <v>324</v>
      </c>
      <c r="E1583" s="257" t="s">
        <v>656</v>
      </c>
      <c r="F1583" t="s">
        <v>84</v>
      </c>
      <c r="G1583">
        <v>3</v>
      </c>
      <c r="H1583">
        <v>684.76499999999999</v>
      </c>
      <c r="I1583">
        <v>683.21400000000006</v>
      </c>
      <c r="J1583">
        <v>680.625</v>
      </c>
      <c r="K1583">
        <v>678.20500000000004</v>
      </c>
      <c r="L1583">
        <v>674.65</v>
      </c>
      <c r="M1583" s="258" t="s">
        <v>1348</v>
      </c>
      <c r="N1583" s="258" t="s">
        <v>1348</v>
      </c>
      <c r="O1583" s="5" t="s">
        <v>3048</v>
      </c>
    </row>
    <row r="1584" spans="1:15">
      <c r="A1584">
        <v>196</v>
      </c>
      <c r="B1584">
        <v>1660</v>
      </c>
      <c r="C1584" t="s">
        <v>129</v>
      </c>
      <c r="D1584" t="s">
        <v>324</v>
      </c>
      <c r="E1584" s="257" t="s">
        <v>125</v>
      </c>
      <c r="F1584" t="s">
        <v>84</v>
      </c>
      <c r="G1584">
        <v>3</v>
      </c>
      <c r="H1584">
        <v>681.226</v>
      </c>
      <c r="I1584">
        <v>679.46500000000003</v>
      </c>
      <c r="J1584">
        <v>677.18600000000004</v>
      </c>
      <c r="K1584">
        <v>675.05</v>
      </c>
      <c r="L1584">
        <v>671.77</v>
      </c>
      <c r="M1584" s="258" t="s">
        <v>1348</v>
      </c>
      <c r="N1584" s="258" t="s">
        <v>1348</v>
      </c>
      <c r="O1584" s="5" t="s">
        <v>3049</v>
      </c>
    </row>
    <row r="1585" spans="1:15">
      <c r="A1585">
        <v>196</v>
      </c>
      <c r="B1585">
        <v>1662</v>
      </c>
      <c r="C1585" t="s">
        <v>129</v>
      </c>
      <c r="D1585" t="s">
        <v>324</v>
      </c>
      <c r="E1585" s="257" t="s">
        <v>837</v>
      </c>
      <c r="F1585" t="s">
        <v>84</v>
      </c>
      <c r="G1585">
        <v>3</v>
      </c>
      <c r="H1585">
        <v>680.89099999999996</v>
      </c>
      <c r="I1585">
        <v>679.18100000000004</v>
      </c>
      <c r="J1585">
        <v>676.92899999999997</v>
      </c>
      <c r="K1585">
        <v>674.8</v>
      </c>
      <c r="L1585">
        <v>671.64499999999998</v>
      </c>
      <c r="M1585" s="258" t="s">
        <v>1348</v>
      </c>
      <c r="N1585" s="258" t="s">
        <v>1348</v>
      </c>
      <c r="O1585" s="5" t="s">
        <v>3050</v>
      </c>
    </row>
    <row r="1586" spans="1:15">
      <c r="A1586">
        <v>196</v>
      </c>
      <c r="B1586">
        <v>1630</v>
      </c>
      <c r="C1586" t="s">
        <v>129</v>
      </c>
      <c r="D1586" t="s">
        <v>324</v>
      </c>
      <c r="E1586" s="257" t="s">
        <v>935</v>
      </c>
      <c r="F1586" t="s">
        <v>84</v>
      </c>
      <c r="G1586">
        <v>2</v>
      </c>
      <c r="H1586">
        <v>675.17499999999995</v>
      </c>
      <c r="I1586">
        <v>673.91499999999996</v>
      </c>
      <c r="J1586">
        <v>672.05399999999997</v>
      </c>
      <c r="K1586">
        <v>670.02499999999998</v>
      </c>
      <c r="L1586">
        <v>667.01099999999997</v>
      </c>
      <c r="M1586" s="258" t="s">
        <v>1348</v>
      </c>
      <c r="N1586" s="258" t="s">
        <v>1348</v>
      </c>
      <c r="O1586" s="5" t="s">
        <v>3051</v>
      </c>
    </row>
    <row r="1587" spans="1:15">
      <c r="A1587">
        <v>202</v>
      </c>
      <c r="B1587">
        <v>1669</v>
      </c>
      <c r="C1587" t="s">
        <v>129</v>
      </c>
      <c r="D1587" t="s">
        <v>327</v>
      </c>
      <c r="E1587" s="257" t="s">
        <v>1406</v>
      </c>
      <c r="F1587" t="s">
        <v>83</v>
      </c>
      <c r="G1587">
        <v>3</v>
      </c>
      <c r="H1587">
        <v>896.19899999999996</v>
      </c>
      <c r="I1587">
        <v>894.7</v>
      </c>
      <c r="J1587">
        <v>893.23800000000006</v>
      </c>
      <c r="K1587">
        <v>890.20100000000002</v>
      </c>
      <c r="L1587">
        <v>883.73500000000001</v>
      </c>
      <c r="M1587" s="258" t="s">
        <v>1350</v>
      </c>
      <c r="N1587" s="258" t="s">
        <v>1350</v>
      </c>
      <c r="O1587" s="5" t="s">
        <v>3052</v>
      </c>
    </row>
    <row r="1588" spans="1:15">
      <c r="A1588">
        <v>202</v>
      </c>
      <c r="B1588">
        <v>1673</v>
      </c>
      <c r="C1588" t="s">
        <v>129</v>
      </c>
      <c r="D1588" t="s">
        <v>327</v>
      </c>
      <c r="E1588" s="257" t="s">
        <v>502</v>
      </c>
      <c r="F1588" t="s">
        <v>83</v>
      </c>
      <c r="G1588">
        <v>3</v>
      </c>
      <c r="H1588">
        <v>875.93299999999999</v>
      </c>
      <c r="I1588">
        <v>873.46900000000005</v>
      </c>
      <c r="J1588">
        <v>868.48699999999997</v>
      </c>
      <c r="K1588">
        <v>863.702</v>
      </c>
      <c r="L1588">
        <v>856.94200000000001</v>
      </c>
      <c r="M1588" s="258" t="s">
        <v>1350</v>
      </c>
      <c r="N1588" s="258" t="s">
        <v>1350</v>
      </c>
      <c r="O1588" s="5" t="s">
        <v>3053</v>
      </c>
    </row>
    <row r="1589" spans="1:15">
      <c r="A1589">
        <v>204</v>
      </c>
      <c r="B1589">
        <v>1679</v>
      </c>
      <c r="C1589" t="s">
        <v>129</v>
      </c>
      <c r="D1589" t="s">
        <v>327</v>
      </c>
      <c r="E1589" s="257" t="s">
        <v>714</v>
      </c>
      <c r="F1589" t="s">
        <v>83</v>
      </c>
      <c r="G1589">
        <v>3</v>
      </c>
      <c r="H1589">
        <v>867.52099999999996</v>
      </c>
      <c r="I1589">
        <v>865.62199999999996</v>
      </c>
      <c r="J1589">
        <v>861.78300000000002</v>
      </c>
      <c r="K1589">
        <v>856.79</v>
      </c>
      <c r="L1589">
        <v>850.92600000000004</v>
      </c>
      <c r="M1589" s="258" t="s">
        <v>1350</v>
      </c>
      <c r="N1589" s="258" t="s">
        <v>1350</v>
      </c>
      <c r="O1589" s="5" t="s">
        <v>3054</v>
      </c>
    </row>
    <row r="1590" spans="1:15">
      <c r="A1590">
        <v>204</v>
      </c>
      <c r="B1590">
        <v>1697</v>
      </c>
      <c r="C1590" t="s">
        <v>129</v>
      </c>
      <c r="D1590" t="s">
        <v>327</v>
      </c>
      <c r="E1590" s="257" t="s">
        <v>933</v>
      </c>
      <c r="F1590" t="s">
        <v>83</v>
      </c>
      <c r="G1590">
        <v>3</v>
      </c>
      <c r="H1590">
        <v>865.44899999999996</v>
      </c>
      <c r="I1590">
        <v>863.53</v>
      </c>
      <c r="J1590">
        <v>858.88099999999997</v>
      </c>
      <c r="K1590">
        <v>854.30700000000002</v>
      </c>
      <c r="L1590">
        <v>848.50900000000001</v>
      </c>
      <c r="M1590" s="258" t="s">
        <v>1350</v>
      </c>
      <c r="N1590" s="258" t="s">
        <v>1350</v>
      </c>
      <c r="O1590" s="5" t="s">
        <v>3055</v>
      </c>
    </row>
    <row r="1591" spans="1:15">
      <c r="A1591">
        <v>204</v>
      </c>
      <c r="B1591">
        <v>1700</v>
      </c>
      <c r="C1591" t="s">
        <v>129</v>
      </c>
      <c r="D1591" t="s">
        <v>327</v>
      </c>
      <c r="E1591" s="257" t="s">
        <v>934</v>
      </c>
      <c r="F1591" t="s">
        <v>83</v>
      </c>
      <c r="G1591">
        <v>3</v>
      </c>
      <c r="H1591">
        <v>865.44899999999996</v>
      </c>
      <c r="I1591">
        <v>863.53</v>
      </c>
      <c r="J1591">
        <v>858.88099999999997</v>
      </c>
      <c r="K1591">
        <v>854.30700000000002</v>
      </c>
      <c r="L1591">
        <v>848.50900000000001</v>
      </c>
      <c r="M1591" s="258" t="s">
        <v>1350</v>
      </c>
      <c r="N1591" s="258" t="s">
        <v>1350</v>
      </c>
      <c r="O1591" s="5" t="s">
        <v>3056</v>
      </c>
    </row>
    <row r="1592" spans="1:15">
      <c r="A1592">
        <v>204</v>
      </c>
      <c r="B1592">
        <v>1683</v>
      </c>
      <c r="C1592" t="s">
        <v>129</v>
      </c>
      <c r="D1592" t="s">
        <v>327</v>
      </c>
      <c r="E1592" s="257" t="s">
        <v>496</v>
      </c>
      <c r="F1592" t="s">
        <v>83</v>
      </c>
      <c r="G1592">
        <v>3</v>
      </c>
      <c r="H1592">
        <v>863.53</v>
      </c>
      <c r="I1592">
        <v>861.00900000000001</v>
      </c>
      <c r="J1592">
        <v>856.79</v>
      </c>
      <c r="K1592">
        <v>852.27099999999996</v>
      </c>
      <c r="L1592">
        <v>846.46400000000006</v>
      </c>
      <c r="M1592" s="258" t="s">
        <v>1350</v>
      </c>
      <c r="N1592" s="258" t="s">
        <v>1350</v>
      </c>
      <c r="O1592" s="5" t="s">
        <v>3057</v>
      </c>
    </row>
    <row r="1593" spans="1:15">
      <c r="A1593">
        <v>202</v>
      </c>
      <c r="B1593">
        <v>1688</v>
      </c>
      <c r="C1593" t="s">
        <v>129</v>
      </c>
      <c r="D1593" t="s">
        <v>327</v>
      </c>
      <c r="E1593" s="257" t="s">
        <v>1024</v>
      </c>
      <c r="F1593" t="s">
        <v>83</v>
      </c>
      <c r="G1593">
        <v>3</v>
      </c>
      <c r="H1593">
        <v>861.00900000000001</v>
      </c>
      <c r="I1593">
        <v>858.48</v>
      </c>
      <c r="J1593">
        <v>854.28700000000003</v>
      </c>
      <c r="K1593">
        <v>850.00800000000004</v>
      </c>
      <c r="L1593">
        <v>844.41200000000003</v>
      </c>
      <c r="M1593" s="258" t="s">
        <v>1350</v>
      </c>
      <c r="N1593" s="258" t="s">
        <v>1350</v>
      </c>
      <c r="O1593" s="5" t="s">
        <v>3058</v>
      </c>
    </row>
    <row r="1594" spans="1:15">
      <c r="A1594">
        <v>202</v>
      </c>
      <c r="B1594">
        <v>1690</v>
      </c>
      <c r="C1594" t="s">
        <v>129</v>
      </c>
      <c r="D1594" t="s">
        <v>327</v>
      </c>
      <c r="E1594" s="257" t="s">
        <v>1029</v>
      </c>
      <c r="F1594" t="s">
        <v>83</v>
      </c>
      <c r="G1594">
        <v>3</v>
      </c>
      <c r="H1594">
        <v>857.495</v>
      </c>
      <c r="I1594">
        <v>855.82500000000005</v>
      </c>
      <c r="J1594">
        <v>851.87099999999998</v>
      </c>
      <c r="K1594">
        <v>847.37199999999996</v>
      </c>
      <c r="L1594">
        <v>841.62099999999998</v>
      </c>
      <c r="M1594" s="258" t="s">
        <v>1350</v>
      </c>
      <c r="N1594" s="258" t="s">
        <v>1350</v>
      </c>
      <c r="O1594" s="5" t="s">
        <v>3059</v>
      </c>
    </row>
    <row r="1595" spans="1:15">
      <c r="A1595">
        <v>202</v>
      </c>
      <c r="B1595">
        <v>1691</v>
      </c>
      <c r="C1595" t="s">
        <v>129</v>
      </c>
      <c r="D1595" t="s">
        <v>327</v>
      </c>
      <c r="E1595" s="257" t="s">
        <v>181</v>
      </c>
      <c r="F1595" t="s">
        <v>83</v>
      </c>
      <c r="G1595">
        <v>3</v>
      </c>
      <c r="H1595">
        <v>857.17100000000005</v>
      </c>
      <c r="I1595">
        <v>855.30799999999999</v>
      </c>
      <c r="J1595">
        <v>851.13499999999999</v>
      </c>
      <c r="K1595">
        <v>847.02800000000002</v>
      </c>
      <c r="L1595">
        <v>841.08799999999997</v>
      </c>
      <c r="M1595" s="258" t="s">
        <v>1350</v>
      </c>
      <c r="N1595" s="258" t="s">
        <v>1350</v>
      </c>
      <c r="O1595" s="5" t="s">
        <v>3060</v>
      </c>
    </row>
    <row r="1596" spans="1:15">
      <c r="A1596">
        <v>202</v>
      </c>
      <c r="B1596">
        <v>1693</v>
      </c>
      <c r="C1596" t="s">
        <v>129</v>
      </c>
      <c r="D1596" t="s">
        <v>327</v>
      </c>
      <c r="E1596" s="257" t="s">
        <v>156</v>
      </c>
      <c r="F1596" t="s">
        <v>83</v>
      </c>
      <c r="G1596">
        <v>3</v>
      </c>
      <c r="H1596">
        <v>855.46</v>
      </c>
      <c r="I1596">
        <v>853.56100000000004</v>
      </c>
      <c r="J1596">
        <v>849.59900000000005</v>
      </c>
      <c r="K1596">
        <v>845.54600000000005</v>
      </c>
      <c r="L1596">
        <v>839.77800000000002</v>
      </c>
      <c r="M1596" s="258" t="s">
        <v>1350</v>
      </c>
      <c r="N1596" s="258" t="s">
        <v>1350</v>
      </c>
      <c r="O1596" s="5" t="s">
        <v>3061</v>
      </c>
    </row>
    <row r="1597" spans="1:15">
      <c r="A1597">
        <v>203</v>
      </c>
      <c r="B1597">
        <v>1694</v>
      </c>
      <c r="C1597" t="s">
        <v>129</v>
      </c>
      <c r="D1597" t="s">
        <v>327</v>
      </c>
      <c r="E1597" s="257" t="s">
        <v>97</v>
      </c>
      <c r="F1597" t="s">
        <v>83</v>
      </c>
      <c r="G1597">
        <v>3</v>
      </c>
      <c r="H1597">
        <v>855.46</v>
      </c>
      <c r="I1597">
        <v>853.56100000000004</v>
      </c>
      <c r="J1597">
        <v>849.59900000000005</v>
      </c>
      <c r="K1597">
        <v>845.54600000000005</v>
      </c>
      <c r="L1597">
        <v>839.77800000000002</v>
      </c>
      <c r="M1597" s="258" t="s">
        <v>1350</v>
      </c>
      <c r="N1597" s="258" t="s">
        <v>1350</v>
      </c>
      <c r="O1597" s="5" t="s">
        <v>3062</v>
      </c>
    </row>
    <row r="1598" spans="1:15">
      <c r="A1598">
        <v>202</v>
      </c>
      <c r="B1598">
        <v>1695</v>
      </c>
      <c r="C1598" t="s">
        <v>129</v>
      </c>
      <c r="D1598" t="s">
        <v>327</v>
      </c>
      <c r="E1598" s="257" t="s">
        <v>1022</v>
      </c>
      <c r="F1598" t="s">
        <v>83</v>
      </c>
      <c r="G1598">
        <v>3</v>
      </c>
      <c r="H1598">
        <v>855.46</v>
      </c>
      <c r="I1598">
        <v>853.56100000000004</v>
      </c>
      <c r="J1598">
        <v>849.23500000000001</v>
      </c>
      <c r="K1598">
        <v>845.33699999999999</v>
      </c>
      <c r="L1598">
        <v>839.37800000000004</v>
      </c>
      <c r="M1598" s="258" t="s">
        <v>1350</v>
      </c>
      <c r="N1598" s="258" t="s">
        <v>1350</v>
      </c>
      <c r="O1598" s="5" t="s">
        <v>3063</v>
      </c>
    </row>
    <row r="1599" spans="1:15">
      <c r="A1599">
        <v>202</v>
      </c>
      <c r="B1599">
        <v>1699</v>
      </c>
      <c r="C1599" t="s">
        <v>129</v>
      </c>
      <c r="D1599" t="s">
        <v>327</v>
      </c>
      <c r="E1599" s="257" t="s">
        <v>1025</v>
      </c>
      <c r="F1599" t="s">
        <v>83</v>
      </c>
      <c r="G1599">
        <v>3</v>
      </c>
      <c r="H1599">
        <v>853.96199999999999</v>
      </c>
      <c r="I1599">
        <v>852.06299999999999</v>
      </c>
      <c r="J1599">
        <v>847.77300000000002</v>
      </c>
      <c r="K1599">
        <v>843.66700000000003</v>
      </c>
      <c r="L1599">
        <v>837.91600000000005</v>
      </c>
      <c r="M1599" s="258" t="s">
        <v>1350</v>
      </c>
      <c r="N1599" s="258" t="s">
        <v>1350</v>
      </c>
      <c r="O1599" s="5" t="s">
        <v>3064</v>
      </c>
    </row>
    <row r="1600" spans="1:15">
      <c r="A1600">
        <v>202</v>
      </c>
      <c r="B1600">
        <v>1704</v>
      </c>
      <c r="C1600" t="s">
        <v>129</v>
      </c>
      <c r="D1600" t="s">
        <v>327</v>
      </c>
      <c r="E1600" s="257" t="s">
        <v>1026</v>
      </c>
      <c r="F1600" t="s">
        <v>83</v>
      </c>
      <c r="G1600">
        <v>3</v>
      </c>
      <c r="H1600">
        <v>852.06299999999999</v>
      </c>
      <c r="I1600">
        <v>850.00800000000004</v>
      </c>
      <c r="J1600">
        <v>846.08199999999999</v>
      </c>
      <c r="K1600">
        <v>841.62099999999998</v>
      </c>
      <c r="L1600">
        <v>835.99599999999998</v>
      </c>
      <c r="M1600" s="258" t="s">
        <v>1350</v>
      </c>
      <c r="N1600" s="258" t="s">
        <v>1350</v>
      </c>
      <c r="O1600" s="5" t="s">
        <v>3065</v>
      </c>
    </row>
    <row r="1601" spans="1:15">
      <c r="A1601">
        <v>202</v>
      </c>
      <c r="B1601">
        <v>1705</v>
      </c>
      <c r="C1601" t="s">
        <v>129</v>
      </c>
      <c r="D1601" t="s">
        <v>327</v>
      </c>
      <c r="E1601" s="257" t="s">
        <v>1018</v>
      </c>
      <c r="F1601" t="s">
        <v>83</v>
      </c>
      <c r="G1601">
        <v>3</v>
      </c>
      <c r="H1601">
        <v>850.37199999999996</v>
      </c>
      <c r="I1601">
        <v>848.50900000000001</v>
      </c>
      <c r="J1601">
        <v>844.44799999999998</v>
      </c>
      <c r="K1601">
        <v>839.95100000000002</v>
      </c>
      <c r="L1601">
        <v>834.25</v>
      </c>
      <c r="M1601" s="258" t="s">
        <v>1350</v>
      </c>
      <c r="N1601" s="258" t="s">
        <v>1350</v>
      </c>
      <c r="O1601" s="5" t="s">
        <v>3066</v>
      </c>
    </row>
    <row r="1602" spans="1:15">
      <c r="A1602">
        <v>202</v>
      </c>
      <c r="B1602">
        <v>1706</v>
      </c>
      <c r="C1602" t="s">
        <v>129</v>
      </c>
      <c r="D1602" t="s">
        <v>327</v>
      </c>
      <c r="E1602" s="257" t="s">
        <v>1023</v>
      </c>
      <c r="F1602" t="s">
        <v>83</v>
      </c>
      <c r="G1602">
        <v>3</v>
      </c>
      <c r="H1602">
        <v>847.77300000000002</v>
      </c>
      <c r="I1602">
        <v>845.91099999999994</v>
      </c>
      <c r="J1602">
        <v>842.18499999999995</v>
      </c>
      <c r="K1602">
        <v>837.51400000000001</v>
      </c>
      <c r="L1602">
        <v>831.64200000000005</v>
      </c>
      <c r="M1602" s="258" t="s">
        <v>1350</v>
      </c>
      <c r="N1602" s="258" t="s">
        <v>1350</v>
      </c>
      <c r="O1602" s="5" t="s">
        <v>3067</v>
      </c>
    </row>
    <row r="1603" spans="1:15">
      <c r="A1603">
        <v>204</v>
      </c>
      <c r="B1603">
        <v>1707</v>
      </c>
      <c r="C1603" t="s">
        <v>129</v>
      </c>
      <c r="D1603" t="s">
        <v>327</v>
      </c>
      <c r="E1603" s="257" t="s">
        <v>1010</v>
      </c>
      <c r="F1603" t="s">
        <v>83</v>
      </c>
      <c r="G1603">
        <v>3</v>
      </c>
      <c r="H1603">
        <v>846.29100000000005</v>
      </c>
      <c r="I1603">
        <v>844.44799999999998</v>
      </c>
      <c r="J1603">
        <v>841.08799999999997</v>
      </c>
      <c r="K1603">
        <v>836.94200000000001</v>
      </c>
      <c r="L1603">
        <v>830.86900000000003</v>
      </c>
      <c r="M1603" s="258" t="s">
        <v>1350</v>
      </c>
      <c r="N1603" s="258" t="s">
        <v>1350</v>
      </c>
      <c r="O1603" s="5" t="s">
        <v>3068</v>
      </c>
    </row>
    <row r="1604" spans="1:15">
      <c r="A1604">
        <v>203</v>
      </c>
      <c r="B1604">
        <v>1709</v>
      </c>
      <c r="C1604" t="s">
        <v>129</v>
      </c>
      <c r="D1604" t="s">
        <v>327</v>
      </c>
      <c r="E1604" s="257" t="s">
        <v>68</v>
      </c>
      <c r="F1604" t="s">
        <v>83</v>
      </c>
      <c r="G1604">
        <v>3</v>
      </c>
      <c r="H1604">
        <v>822.87400000000002</v>
      </c>
      <c r="I1604">
        <v>821.20399999999995</v>
      </c>
      <c r="J1604">
        <v>818.03099999999995</v>
      </c>
      <c r="K1604">
        <v>814.51499999999999</v>
      </c>
      <c r="L1604">
        <v>810.03700000000003</v>
      </c>
      <c r="M1604" s="258" t="s">
        <v>1350</v>
      </c>
      <c r="N1604" s="258" t="s">
        <v>1350</v>
      </c>
      <c r="O1604" s="5" t="s">
        <v>3069</v>
      </c>
    </row>
    <row r="1605" spans="1:15">
      <c r="A1605">
        <v>204</v>
      </c>
      <c r="B1605">
        <v>1710</v>
      </c>
      <c r="C1605" t="s">
        <v>129</v>
      </c>
      <c r="D1605" t="s">
        <v>327</v>
      </c>
      <c r="E1605" s="257" t="s">
        <v>18773</v>
      </c>
      <c r="F1605" t="s">
        <v>83</v>
      </c>
      <c r="G1605">
        <v>3</v>
      </c>
      <c r="H1605">
        <v>810.65800000000002</v>
      </c>
      <c r="I1605">
        <v>808.89099999999996</v>
      </c>
      <c r="J1605">
        <v>805.85400000000004</v>
      </c>
      <c r="K1605">
        <v>802.83900000000006</v>
      </c>
      <c r="L1605">
        <v>798.64400000000001</v>
      </c>
      <c r="M1605" s="258" t="s">
        <v>1350</v>
      </c>
      <c r="N1605" s="258" t="s">
        <v>1350</v>
      </c>
      <c r="O1605" s="5" t="s">
        <v>3070</v>
      </c>
    </row>
    <row r="1606" spans="1:15">
      <c r="A1606">
        <v>204</v>
      </c>
      <c r="B1606">
        <v>1712</v>
      </c>
      <c r="C1606" t="s">
        <v>129</v>
      </c>
      <c r="D1606" t="s">
        <v>327</v>
      </c>
      <c r="E1606" s="257" t="s">
        <v>1013</v>
      </c>
      <c r="F1606" t="s">
        <v>83</v>
      </c>
      <c r="G1606">
        <v>3</v>
      </c>
      <c r="H1606" t="e">
        <v>#VALUE!</v>
      </c>
      <c r="I1606" t="e">
        <v>#VALUE!</v>
      </c>
      <c r="J1606" t="e">
        <v>#VALUE!</v>
      </c>
      <c r="K1606" t="e">
        <v>#VALUE!</v>
      </c>
      <c r="L1606" t="e">
        <v>#VALUE!</v>
      </c>
      <c r="M1606" s="258" t="s">
        <v>1350</v>
      </c>
      <c r="N1606" s="258" t="s">
        <v>1350</v>
      </c>
      <c r="O1606" s="5" t="s">
        <v>3567</v>
      </c>
    </row>
    <row r="1607" spans="1:15">
      <c r="A1607">
        <v>201</v>
      </c>
      <c r="B1607">
        <v>1713</v>
      </c>
      <c r="C1607" t="s">
        <v>129</v>
      </c>
      <c r="D1607" t="s">
        <v>327</v>
      </c>
      <c r="E1607" s="257" t="s">
        <v>18774</v>
      </c>
      <c r="F1607" t="s">
        <v>83</v>
      </c>
      <c r="G1607">
        <v>3</v>
      </c>
      <c r="H1607" t="e">
        <v>#VALUE!</v>
      </c>
      <c r="I1607" t="e">
        <v>#VALUE!</v>
      </c>
      <c r="J1607" t="e">
        <v>#VALUE!</v>
      </c>
      <c r="K1607" t="e">
        <v>#VALUE!</v>
      </c>
      <c r="L1607" t="e">
        <v>#VALUE!</v>
      </c>
      <c r="M1607" s="258" t="s">
        <v>1350</v>
      </c>
      <c r="N1607" s="258" t="s">
        <v>1350</v>
      </c>
      <c r="O1607" s="5" t="s">
        <v>3567</v>
      </c>
    </row>
    <row r="1608" spans="1:15">
      <c r="A1608">
        <v>201</v>
      </c>
      <c r="B1608">
        <v>1720</v>
      </c>
      <c r="C1608" t="s">
        <v>129</v>
      </c>
      <c r="D1608" t="s">
        <v>327</v>
      </c>
      <c r="E1608" s="257" t="s">
        <v>79</v>
      </c>
      <c r="F1608" t="s">
        <v>84</v>
      </c>
      <c r="G1608">
        <v>3</v>
      </c>
      <c r="H1608">
        <v>875.65499999999997</v>
      </c>
      <c r="I1608">
        <v>872.14200000000005</v>
      </c>
      <c r="J1608">
        <v>867.10900000000004</v>
      </c>
      <c r="K1608">
        <v>862.26300000000003</v>
      </c>
      <c r="L1608">
        <v>856.18700000000001</v>
      </c>
      <c r="M1608" s="258" t="s">
        <v>1350</v>
      </c>
      <c r="N1608" s="258" t="s">
        <v>1350</v>
      </c>
      <c r="O1608" s="5" t="s">
        <v>3071</v>
      </c>
    </row>
    <row r="1609" spans="1:15">
      <c r="A1609">
        <v>201</v>
      </c>
      <c r="B1609">
        <v>1723</v>
      </c>
      <c r="C1609" t="s">
        <v>129</v>
      </c>
      <c r="D1609" t="s">
        <v>327</v>
      </c>
      <c r="E1609" s="257" t="s">
        <v>675</v>
      </c>
      <c r="F1609" t="s">
        <v>84</v>
      </c>
      <c r="G1609">
        <v>3</v>
      </c>
      <c r="H1609">
        <v>870</v>
      </c>
      <c r="I1609">
        <v>867.46799999999996</v>
      </c>
      <c r="J1609">
        <v>863.04300000000001</v>
      </c>
      <c r="K1609">
        <v>858.529</v>
      </c>
      <c r="L1609">
        <v>852.74599999999998</v>
      </c>
      <c r="M1609" s="258" t="s">
        <v>1350</v>
      </c>
      <c r="N1609" s="258" t="s">
        <v>1350</v>
      </c>
      <c r="O1609" s="5" t="s">
        <v>3072</v>
      </c>
    </row>
    <row r="1610" spans="1:15">
      <c r="A1610">
        <v>201</v>
      </c>
      <c r="B1610">
        <v>1717</v>
      </c>
      <c r="C1610" t="s">
        <v>129</v>
      </c>
      <c r="D1610" t="s">
        <v>327</v>
      </c>
      <c r="E1610" s="257" t="s">
        <v>396</v>
      </c>
      <c r="F1610" t="s">
        <v>84</v>
      </c>
      <c r="G1610">
        <v>3</v>
      </c>
      <c r="H1610">
        <v>869.25</v>
      </c>
      <c r="I1610">
        <v>866.68799999999999</v>
      </c>
      <c r="J1610">
        <v>862.26300000000003</v>
      </c>
      <c r="K1610">
        <v>857.779</v>
      </c>
      <c r="L1610">
        <v>852.13400000000001</v>
      </c>
      <c r="M1610" s="258" t="s">
        <v>1350</v>
      </c>
      <c r="N1610" s="258" t="s">
        <v>1350</v>
      </c>
      <c r="O1610" s="5" t="s">
        <v>3073</v>
      </c>
    </row>
    <row r="1611" spans="1:15">
      <c r="A1611">
        <v>201</v>
      </c>
      <c r="B1611">
        <v>1718</v>
      </c>
      <c r="C1611" t="s">
        <v>129</v>
      </c>
      <c r="D1611" t="s">
        <v>327</v>
      </c>
      <c r="E1611" s="257" t="s">
        <v>926</v>
      </c>
      <c r="F1611" t="s">
        <v>84</v>
      </c>
      <c r="G1611">
        <v>3</v>
      </c>
      <c r="H1611">
        <v>869.25</v>
      </c>
      <c r="I1611">
        <v>866.68799999999999</v>
      </c>
      <c r="J1611">
        <v>862.26300000000003</v>
      </c>
      <c r="K1611">
        <v>857.779</v>
      </c>
      <c r="L1611">
        <v>852.13400000000001</v>
      </c>
      <c r="M1611" s="258" t="s">
        <v>1350</v>
      </c>
      <c r="N1611" s="258" t="s">
        <v>1350</v>
      </c>
      <c r="O1611" s="5" t="s">
        <v>3074</v>
      </c>
    </row>
    <row r="1612" spans="1:15">
      <c r="A1612">
        <v>201</v>
      </c>
      <c r="B1612">
        <v>1727</v>
      </c>
      <c r="C1612" t="s">
        <v>129</v>
      </c>
      <c r="D1612" t="s">
        <v>327</v>
      </c>
      <c r="E1612" s="257" t="s">
        <v>195</v>
      </c>
      <c r="F1612" t="s">
        <v>84</v>
      </c>
      <c r="G1612">
        <v>3</v>
      </c>
      <c r="H1612">
        <v>863.64400000000001</v>
      </c>
      <c r="I1612">
        <v>861.46299999999997</v>
      </c>
      <c r="J1612">
        <v>857.35799999999995</v>
      </c>
      <c r="K1612">
        <v>853.06500000000005</v>
      </c>
      <c r="L1612">
        <v>847.077</v>
      </c>
      <c r="M1612" s="258" t="s">
        <v>1350</v>
      </c>
      <c r="N1612" s="258" t="s">
        <v>1350</v>
      </c>
      <c r="O1612" s="5" t="s">
        <v>3075</v>
      </c>
    </row>
    <row r="1613" spans="1:15">
      <c r="A1613">
        <v>201</v>
      </c>
      <c r="B1613">
        <v>1728</v>
      </c>
      <c r="C1613" t="s">
        <v>129</v>
      </c>
      <c r="D1613" t="s">
        <v>327</v>
      </c>
      <c r="E1613" s="257" t="s">
        <v>107</v>
      </c>
      <c r="F1613" t="s">
        <v>84</v>
      </c>
      <c r="G1613">
        <v>3</v>
      </c>
      <c r="H1613">
        <v>862.66399999999999</v>
      </c>
      <c r="I1613">
        <v>860.52300000000002</v>
      </c>
      <c r="J1613">
        <v>856.37800000000004</v>
      </c>
      <c r="K1613">
        <v>852.32500000000005</v>
      </c>
      <c r="L1613">
        <v>846.13699999999994</v>
      </c>
      <c r="M1613" s="258" t="s">
        <v>1350</v>
      </c>
      <c r="N1613" s="258" t="s">
        <v>1350</v>
      </c>
      <c r="O1613" s="5" t="s">
        <v>3076</v>
      </c>
    </row>
    <row r="1614" spans="1:15">
      <c r="A1614">
        <v>201</v>
      </c>
      <c r="B1614">
        <v>1729</v>
      </c>
      <c r="C1614" t="s">
        <v>129</v>
      </c>
      <c r="D1614" t="s">
        <v>327</v>
      </c>
      <c r="E1614" s="257" t="s">
        <v>837</v>
      </c>
      <c r="F1614" t="s">
        <v>84</v>
      </c>
      <c r="G1614">
        <v>3</v>
      </c>
      <c r="H1614">
        <v>859.69100000000003</v>
      </c>
      <c r="I1614">
        <v>857.779</v>
      </c>
      <c r="J1614">
        <v>853.87400000000002</v>
      </c>
      <c r="K1614">
        <v>849.2</v>
      </c>
      <c r="L1614">
        <v>843.22199999999998</v>
      </c>
      <c r="M1614" s="258" t="s">
        <v>1350</v>
      </c>
      <c r="N1614" s="258" t="s">
        <v>1350</v>
      </c>
      <c r="O1614" s="5" t="s">
        <v>3077</v>
      </c>
    </row>
    <row r="1615" spans="1:15">
      <c r="A1615">
        <v>201</v>
      </c>
      <c r="B1615">
        <v>1732</v>
      </c>
      <c r="C1615" t="s">
        <v>129</v>
      </c>
      <c r="D1615" t="s">
        <v>327</v>
      </c>
      <c r="E1615" s="257" t="s">
        <v>1035</v>
      </c>
      <c r="F1615" t="s">
        <v>84</v>
      </c>
      <c r="G1615">
        <v>3</v>
      </c>
      <c r="H1615">
        <v>855.80899999999997</v>
      </c>
      <c r="I1615">
        <v>854.04499999999996</v>
      </c>
      <c r="J1615">
        <v>849.79200000000003</v>
      </c>
      <c r="K1615">
        <v>845.37599999999998</v>
      </c>
      <c r="L1615">
        <v>839.35900000000004</v>
      </c>
      <c r="M1615" s="258" t="s">
        <v>1350</v>
      </c>
      <c r="N1615" s="258" t="s">
        <v>1350</v>
      </c>
      <c r="O1615" s="5" t="s">
        <v>3078</v>
      </c>
    </row>
    <row r="1616" spans="1:15">
      <c r="A1616">
        <v>201</v>
      </c>
      <c r="B1616">
        <v>1735</v>
      </c>
      <c r="C1616" t="s">
        <v>129</v>
      </c>
      <c r="D1616" t="s">
        <v>327</v>
      </c>
      <c r="E1616" s="257" t="s">
        <v>348</v>
      </c>
      <c r="F1616" t="s">
        <v>84</v>
      </c>
      <c r="G1616">
        <v>3</v>
      </c>
      <c r="H1616">
        <v>854.23599999999999</v>
      </c>
      <c r="I1616">
        <v>852.32500000000005</v>
      </c>
      <c r="J1616">
        <v>848.048</v>
      </c>
      <c r="K1616">
        <v>843.65200000000004</v>
      </c>
      <c r="L1616">
        <v>837.86900000000003</v>
      </c>
      <c r="M1616" s="258" t="s">
        <v>1350</v>
      </c>
      <c r="N1616" s="258" t="s">
        <v>1350</v>
      </c>
      <c r="O1616" s="5" t="s">
        <v>3079</v>
      </c>
    </row>
    <row r="1617" spans="1:15">
      <c r="A1617">
        <v>201</v>
      </c>
      <c r="B1617">
        <v>1737</v>
      </c>
      <c r="C1617" t="s">
        <v>129</v>
      </c>
      <c r="D1617" t="s">
        <v>327</v>
      </c>
      <c r="E1617" s="257" t="s">
        <v>983</v>
      </c>
      <c r="F1617" t="s">
        <v>84</v>
      </c>
      <c r="G1617">
        <v>3</v>
      </c>
      <c r="H1617">
        <v>852.89400000000001</v>
      </c>
      <c r="I1617">
        <v>850.92399999999998</v>
      </c>
      <c r="J1617">
        <v>846.55799999999999</v>
      </c>
      <c r="K1617">
        <v>842.12199999999996</v>
      </c>
      <c r="L1617">
        <v>836.69799999999998</v>
      </c>
      <c r="M1617" s="258" t="s">
        <v>1350</v>
      </c>
      <c r="N1617" s="258" t="s">
        <v>1350</v>
      </c>
      <c r="O1617" s="5" t="s">
        <v>3080</v>
      </c>
    </row>
    <row r="1618" spans="1:15">
      <c r="A1618">
        <v>201</v>
      </c>
      <c r="B1618">
        <v>1738</v>
      </c>
      <c r="C1618" t="s">
        <v>129</v>
      </c>
      <c r="D1618" t="s">
        <v>327</v>
      </c>
      <c r="E1618" s="257" t="s">
        <v>798</v>
      </c>
      <c r="F1618" t="s">
        <v>84</v>
      </c>
      <c r="G1618">
        <v>3</v>
      </c>
      <c r="H1618">
        <v>852.74599999999998</v>
      </c>
      <c r="I1618">
        <v>850.73299999999995</v>
      </c>
      <c r="J1618">
        <v>846.327</v>
      </c>
      <c r="K1618">
        <v>841.93100000000004</v>
      </c>
      <c r="L1618">
        <v>836.50699999999995</v>
      </c>
      <c r="M1618" s="258" t="s">
        <v>1350</v>
      </c>
      <c r="N1618" s="258" t="s">
        <v>1350</v>
      </c>
      <c r="O1618" s="5" t="s">
        <v>3081</v>
      </c>
    </row>
    <row r="1619" spans="1:15">
      <c r="A1619">
        <v>201</v>
      </c>
      <c r="B1619">
        <v>1739</v>
      </c>
      <c r="C1619" t="s">
        <v>129</v>
      </c>
      <c r="D1619" t="s">
        <v>327</v>
      </c>
      <c r="E1619" s="257" t="s">
        <v>75</v>
      </c>
      <c r="F1619" t="s">
        <v>84</v>
      </c>
      <c r="G1619">
        <v>3</v>
      </c>
      <c r="H1619">
        <v>849.56200000000001</v>
      </c>
      <c r="I1619">
        <v>847.43899999999996</v>
      </c>
      <c r="J1619">
        <v>843.46100000000001</v>
      </c>
      <c r="K1619">
        <v>838.99699999999996</v>
      </c>
      <c r="L1619">
        <v>833.77300000000002</v>
      </c>
      <c r="M1619" s="258" t="s">
        <v>1350</v>
      </c>
      <c r="N1619" s="258" t="s">
        <v>1350</v>
      </c>
      <c r="O1619" s="5" t="s">
        <v>3082</v>
      </c>
    </row>
    <row r="1620" spans="1:15">
      <c r="A1620">
        <v>201</v>
      </c>
      <c r="B1620">
        <v>1742</v>
      </c>
      <c r="C1620" t="s">
        <v>129</v>
      </c>
      <c r="D1620" t="s">
        <v>327</v>
      </c>
      <c r="E1620" s="257" t="s">
        <v>699</v>
      </c>
      <c r="F1620" t="s">
        <v>84</v>
      </c>
      <c r="G1620">
        <v>3</v>
      </c>
      <c r="H1620">
        <v>820.75699999999995</v>
      </c>
      <c r="I1620">
        <v>819.20399999999995</v>
      </c>
      <c r="J1620">
        <v>815.96900000000005</v>
      </c>
      <c r="K1620">
        <v>812.10400000000004</v>
      </c>
      <c r="L1620">
        <v>807.87</v>
      </c>
      <c r="M1620" s="258" t="s">
        <v>1350</v>
      </c>
      <c r="N1620" s="258" t="s">
        <v>1350</v>
      </c>
      <c r="O1620" s="5" t="s">
        <v>3083</v>
      </c>
    </row>
    <row r="1621" spans="1:15">
      <c r="A1621">
        <v>206</v>
      </c>
      <c r="B1621">
        <v>1745</v>
      </c>
      <c r="C1621" t="s">
        <v>129</v>
      </c>
      <c r="D1621" t="s">
        <v>326</v>
      </c>
      <c r="E1621" s="257" t="s">
        <v>146</v>
      </c>
      <c r="F1621" t="s">
        <v>83</v>
      </c>
      <c r="G1621">
        <v>3</v>
      </c>
      <c r="H1621">
        <v>327.61599999999999</v>
      </c>
      <c r="I1621">
        <v>326.44099999999997</v>
      </c>
      <c r="J1621">
        <v>324.279</v>
      </c>
      <c r="K1621">
        <v>321.76799999999997</v>
      </c>
      <c r="L1621">
        <v>318.93799999999999</v>
      </c>
      <c r="M1621" s="258" t="s">
        <v>1348</v>
      </c>
      <c r="N1621" s="258" t="s">
        <v>1349</v>
      </c>
      <c r="O1621" s="5" t="s">
        <v>3084</v>
      </c>
    </row>
    <row r="1622" spans="1:15">
      <c r="A1622">
        <v>206</v>
      </c>
      <c r="B1622">
        <v>1743</v>
      </c>
      <c r="C1622" t="s">
        <v>129</v>
      </c>
      <c r="D1622" t="s">
        <v>326</v>
      </c>
      <c r="E1622" s="257" t="s">
        <v>18777</v>
      </c>
      <c r="F1622" t="s">
        <v>83</v>
      </c>
      <c r="G1622">
        <v>3</v>
      </c>
      <c r="H1622">
        <v>317.07499999999999</v>
      </c>
      <c r="I1622">
        <v>316.15300000000002</v>
      </c>
      <c r="J1622">
        <v>314.32</v>
      </c>
      <c r="K1622">
        <v>311.78500000000003</v>
      </c>
      <c r="L1622">
        <v>308.93900000000002</v>
      </c>
      <c r="M1622" s="258" t="s">
        <v>1348</v>
      </c>
      <c r="N1622" s="258" t="s">
        <v>1349</v>
      </c>
      <c r="O1622" s="5" t="s">
        <v>3085</v>
      </c>
    </row>
    <row r="1623" spans="1:15">
      <c r="A1623">
        <v>206</v>
      </c>
      <c r="B1623">
        <v>1744</v>
      </c>
      <c r="C1623" t="s">
        <v>129</v>
      </c>
      <c r="D1623" t="s">
        <v>326</v>
      </c>
      <c r="E1623" s="257" t="s">
        <v>18778</v>
      </c>
      <c r="F1623" t="s">
        <v>83</v>
      </c>
      <c r="G1623">
        <v>3</v>
      </c>
      <c r="H1623">
        <v>315.25599999999997</v>
      </c>
      <c r="I1623">
        <v>314.04199999999997</v>
      </c>
      <c r="J1623">
        <v>312.40699999999998</v>
      </c>
      <c r="K1623">
        <v>310.18900000000002</v>
      </c>
      <c r="L1623">
        <v>307.10300000000001</v>
      </c>
      <c r="M1623" s="258" t="s">
        <v>1348</v>
      </c>
      <c r="N1623" s="258" t="s">
        <v>1349</v>
      </c>
      <c r="O1623" s="5" t="s">
        <v>3086</v>
      </c>
    </row>
    <row r="1624" spans="1:15">
      <c r="A1624">
        <v>206</v>
      </c>
      <c r="B1624">
        <v>1752</v>
      </c>
      <c r="C1624" t="s">
        <v>129</v>
      </c>
      <c r="D1624" t="s">
        <v>326</v>
      </c>
      <c r="E1624" s="257" t="s">
        <v>18783</v>
      </c>
      <c r="F1624" t="s">
        <v>83</v>
      </c>
      <c r="G1624">
        <v>3</v>
      </c>
      <c r="H1624">
        <v>305.899</v>
      </c>
      <c r="I1624">
        <v>304.85500000000002</v>
      </c>
      <c r="J1624">
        <v>303.47699999999998</v>
      </c>
      <c r="K1624">
        <v>301.02699999999999</v>
      </c>
      <c r="L1624">
        <v>298.03899999999999</v>
      </c>
      <c r="M1624" s="258" t="s">
        <v>1348</v>
      </c>
      <c r="N1624" s="258" t="s">
        <v>1349</v>
      </c>
      <c r="O1624" s="5" t="s">
        <v>3087</v>
      </c>
    </row>
    <row r="1625" spans="1:15">
      <c r="A1625">
        <v>205</v>
      </c>
      <c r="B1625">
        <v>1753</v>
      </c>
      <c r="C1625" t="s">
        <v>129</v>
      </c>
      <c r="D1625" t="s">
        <v>326</v>
      </c>
      <c r="E1625" s="257" t="s">
        <v>1223</v>
      </c>
      <c r="F1625" t="s">
        <v>84</v>
      </c>
      <c r="G1625">
        <v>3</v>
      </c>
      <c r="H1625">
        <v>318.32499999999999</v>
      </c>
      <c r="I1625">
        <v>317.40100000000001</v>
      </c>
      <c r="J1625">
        <v>315.96600000000001</v>
      </c>
      <c r="K1625">
        <v>313.649</v>
      </c>
      <c r="L1625">
        <v>310.68299999999999</v>
      </c>
      <c r="M1625" s="258" t="s">
        <v>1348</v>
      </c>
      <c r="N1625" s="258" t="s">
        <v>1349</v>
      </c>
      <c r="O1625" s="5" t="s">
        <v>3088</v>
      </c>
    </row>
    <row r="1626" spans="1:15">
      <c r="A1626">
        <v>212</v>
      </c>
      <c r="B1626">
        <v>1763</v>
      </c>
      <c r="C1626" t="s">
        <v>129</v>
      </c>
      <c r="D1626" t="s">
        <v>328</v>
      </c>
      <c r="E1626" s="257" t="s">
        <v>179</v>
      </c>
      <c r="F1626" t="s">
        <v>83</v>
      </c>
      <c r="G1626">
        <v>3</v>
      </c>
      <c r="H1626">
        <v>795.36</v>
      </c>
      <c r="I1626">
        <v>790.04100000000005</v>
      </c>
      <c r="J1626">
        <v>779.73099999999999</v>
      </c>
      <c r="K1626">
        <v>764.05899999999997</v>
      </c>
      <c r="L1626">
        <v>751.54499999999996</v>
      </c>
      <c r="M1626" s="258" t="s">
        <v>1182</v>
      </c>
      <c r="N1626" s="258" t="s">
        <v>1182</v>
      </c>
      <c r="O1626" s="5" t="s">
        <v>3089</v>
      </c>
    </row>
    <row r="1627" spans="1:15">
      <c r="A1627">
        <v>213</v>
      </c>
      <c r="B1627">
        <v>1769</v>
      </c>
      <c r="C1627" t="s">
        <v>129</v>
      </c>
      <c r="D1627" t="s">
        <v>328</v>
      </c>
      <c r="E1627" s="257" t="s">
        <v>651</v>
      </c>
      <c r="F1627" t="s">
        <v>83</v>
      </c>
      <c r="G1627">
        <v>3</v>
      </c>
      <c r="H1627">
        <v>706.85799999999995</v>
      </c>
      <c r="I1627">
        <v>702.54399999999998</v>
      </c>
      <c r="J1627">
        <v>694.86800000000005</v>
      </c>
      <c r="K1627">
        <v>681.57399999999996</v>
      </c>
      <c r="L1627">
        <v>669.57399999999996</v>
      </c>
      <c r="M1627" s="258" t="s">
        <v>1182</v>
      </c>
      <c r="N1627" s="258" t="s">
        <v>1182</v>
      </c>
      <c r="O1627" s="5" t="s">
        <v>3090</v>
      </c>
    </row>
    <row r="1628" spans="1:15">
      <c r="A1628">
        <v>211</v>
      </c>
      <c r="B1628">
        <v>1770</v>
      </c>
      <c r="C1628" t="s">
        <v>129</v>
      </c>
      <c r="D1628" t="s">
        <v>328</v>
      </c>
      <c r="E1628" s="257" t="s">
        <v>1237</v>
      </c>
      <c r="F1628" t="s">
        <v>83</v>
      </c>
      <c r="G1628">
        <v>3</v>
      </c>
      <c r="H1628">
        <v>706.08799999999997</v>
      </c>
      <c r="I1628">
        <v>699.01300000000003</v>
      </c>
      <c r="J1628">
        <v>684.71500000000003</v>
      </c>
      <c r="K1628">
        <v>658.11599999999999</v>
      </c>
      <c r="L1628">
        <v>646.9</v>
      </c>
      <c r="M1628" s="258" t="s">
        <v>1182</v>
      </c>
      <c r="N1628" s="258" t="s">
        <v>1182</v>
      </c>
      <c r="O1628" s="5" t="s">
        <v>3091</v>
      </c>
    </row>
    <row r="1629" spans="1:15">
      <c r="A1629">
        <v>211</v>
      </c>
      <c r="B1629">
        <v>1771</v>
      </c>
      <c r="C1629" t="s">
        <v>129</v>
      </c>
      <c r="D1629" t="s">
        <v>328</v>
      </c>
      <c r="E1629" s="257" t="s">
        <v>1317</v>
      </c>
      <c r="F1629" t="s">
        <v>83</v>
      </c>
      <c r="G1629">
        <v>3</v>
      </c>
      <c r="H1629">
        <v>689.15</v>
      </c>
      <c r="I1629">
        <v>665.43200000000002</v>
      </c>
      <c r="J1629">
        <v>647.86599999999999</v>
      </c>
      <c r="K1629">
        <v>624.84699999999998</v>
      </c>
      <c r="L1629">
        <v>593.74300000000005</v>
      </c>
      <c r="M1629" s="258" t="s">
        <v>1182</v>
      </c>
      <c r="N1629" s="258" t="s">
        <v>1182</v>
      </c>
      <c r="O1629" s="5" t="s">
        <v>3092</v>
      </c>
    </row>
    <row r="1630" spans="1:15">
      <c r="A1630">
        <v>216</v>
      </c>
      <c r="B1630">
        <v>1780</v>
      </c>
      <c r="C1630" t="s">
        <v>129</v>
      </c>
      <c r="D1630" t="s">
        <v>328</v>
      </c>
      <c r="E1630" s="257" t="s">
        <v>1312</v>
      </c>
      <c r="F1630" t="s">
        <v>83</v>
      </c>
      <c r="G1630">
        <v>3</v>
      </c>
      <c r="H1630">
        <v>670.85799999999995</v>
      </c>
      <c r="I1630">
        <v>646.14200000000005</v>
      </c>
      <c r="J1630">
        <v>632.904</v>
      </c>
      <c r="K1630">
        <v>607.24800000000005</v>
      </c>
      <c r="L1630">
        <v>577.24599999999998</v>
      </c>
      <c r="M1630" s="258" t="s">
        <v>1182</v>
      </c>
      <c r="N1630" s="258" t="s">
        <v>1182</v>
      </c>
      <c r="O1630" s="5" t="s">
        <v>3093</v>
      </c>
    </row>
    <row r="1631" spans="1:15">
      <c r="A1631">
        <v>211</v>
      </c>
      <c r="B1631">
        <v>1775</v>
      </c>
      <c r="C1631" t="s">
        <v>129</v>
      </c>
      <c r="D1631" t="s">
        <v>328</v>
      </c>
      <c r="E1631" s="257" t="s">
        <v>1308</v>
      </c>
      <c r="F1631" t="s">
        <v>83</v>
      </c>
      <c r="G1631">
        <v>3</v>
      </c>
      <c r="H1631">
        <v>666.91600000000005</v>
      </c>
      <c r="I1631">
        <v>651.21199999999999</v>
      </c>
      <c r="J1631">
        <v>635.38800000000003</v>
      </c>
      <c r="K1631">
        <v>605.99099999999999</v>
      </c>
      <c r="L1631" t="e">
        <v>#N/A</v>
      </c>
      <c r="M1631" s="258" t="s">
        <v>1182</v>
      </c>
      <c r="N1631" s="258" t="s">
        <v>1182</v>
      </c>
      <c r="O1631" s="5" t="s">
        <v>3567</v>
      </c>
    </row>
    <row r="1632" spans="1:15">
      <c r="A1632">
        <v>212</v>
      </c>
      <c r="B1632">
        <v>1778</v>
      </c>
      <c r="C1632" t="s">
        <v>129</v>
      </c>
      <c r="D1632" t="s">
        <v>328</v>
      </c>
      <c r="E1632" s="257" t="s">
        <v>88</v>
      </c>
      <c r="F1632" t="s">
        <v>83</v>
      </c>
      <c r="G1632">
        <v>3</v>
      </c>
      <c r="H1632">
        <v>672.21400000000006</v>
      </c>
      <c r="I1632">
        <v>658.41399999999999</v>
      </c>
      <c r="J1632">
        <v>640.30999999999995</v>
      </c>
      <c r="K1632">
        <v>611.11900000000003</v>
      </c>
      <c r="L1632" t="e">
        <v>#N/A</v>
      </c>
      <c r="M1632" s="258" t="s">
        <v>1182</v>
      </c>
      <c r="N1632" s="258" t="s">
        <v>1182</v>
      </c>
      <c r="O1632" s="5" t="s">
        <v>3567</v>
      </c>
    </row>
    <row r="1633" spans="1:15">
      <c r="A1633">
        <v>212</v>
      </c>
      <c r="B1633">
        <v>1781</v>
      </c>
      <c r="C1633" t="s">
        <v>129</v>
      </c>
      <c r="D1633" t="s">
        <v>328</v>
      </c>
      <c r="E1633" s="257" t="s">
        <v>1310</v>
      </c>
      <c r="F1633" t="s">
        <v>83</v>
      </c>
      <c r="G1633">
        <v>3</v>
      </c>
      <c r="H1633">
        <v>666.66300000000001</v>
      </c>
      <c r="I1633">
        <v>653.56100000000004</v>
      </c>
      <c r="J1633">
        <v>632.01099999999997</v>
      </c>
      <c r="K1633">
        <v>605.14200000000005</v>
      </c>
      <c r="L1633" t="e">
        <v>#N/A</v>
      </c>
      <c r="M1633" s="258" t="s">
        <v>1182</v>
      </c>
      <c r="N1633" s="258" t="s">
        <v>1182</v>
      </c>
      <c r="O1633" s="5" t="s">
        <v>3567</v>
      </c>
    </row>
    <row r="1634" spans="1:15">
      <c r="A1634">
        <v>212</v>
      </c>
      <c r="B1634">
        <v>1786</v>
      </c>
      <c r="C1634" t="s">
        <v>129</v>
      </c>
      <c r="D1634" t="s">
        <v>328</v>
      </c>
      <c r="E1634" s="257" t="s">
        <v>688</v>
      </c>
      <c r="F1634" t="s">
        <v>83</v>
      </c>
      <c r="G1634">
        <v>3</v>
      </c>
      <c r="H1634">
        <v>644.36699999999996</v>
      </c>
      <c r="I1634">
        <v>634.89700000000005</v>
      </c>
      <c r="J1634">
        <v>615.39800000000002</v>
      </c>
      <c r="K1634">
        <v>594.47799999999995</v>
      </c>
      <c r="L1634" t="e">
        <v>#N/A</v>
      </c>
      <c r="M1634" s="258" t="s">
        <v>1182</v>
      </c>
      <c r="N1634" s="258" t="s">
        <v>1182</v>
      </c>
      <c r="O1634" s="5" t="s">
        <v>3567</v>
      </c>
    </row>
    <row r="1635" spans="1:15">
      <c r="A1635">
        <v>211</v>
      </c>
      <c r="B1635">
        <v>1785</v>
      </c>
      <c r="C1635" t="s">
        <v>129</v>
      </c>
      <c r="D1635" t="s">
        <v>328</v>
      </c>
      <c r="E1635" s="257" t="s">
        <v>1316</v>
      </c>
      <c r="F1635" t="s">
        <v>83</v>
      </c>
      <c r="G1635">
        <v>3</v>
      </c>
      <c r="H1635">
        <v>644.75400000000002</v>
      </c>
      <c r="I1635">
        <v>628.48</v>
      </c>
      <c r="J1635">
        <v>605.52099999999996</v>
      </c>
      <c r="K1635" t="e">
        <v>#N/A</v>
      </c>
      <c r="L1635" t="e">
        <v>#N/A</v>
      </c>
      <c r="M1635" s="258" t="s">
        <v>1182</v>
      </c>
      <c r="N1635" s="258" t="s">
        <v>1182</v>
      </c>
      <c r="O1635" s="5" t="s">
        <v>3567</v>
      </c>
    </row>
    <row r="1636" spans="1:15">
      <c r="A1636">
        <v>211</v>
      </c>
      <c r="B1636">
        <v>1789</v>
      </c>
      <c r="C1636" t="s">
        <v>129</v>
      </c>
      <c r="D1636" t="s">
        <v>328</v>
      </c>
      <c r="E1636" s="257" t="s">
        <v>1313</v>
      </c>
      <c r="F1636" t="s">
        <v>83</v>
      </c>
      <c r="G1636">
        <v>3</v>
      </c>
      <c r="H1636" t="e">
        <v>#VALUE!</v>
      </c>
      <c r="I1636" t="e">
        <v>#VALUE!</v>
      </c>
      <c r="J1636" t="e">
        <v>#VALUE!</v>
      </c>
      <c r="K1636" t="e">
        <v>#VALUE!</v>
      </c>
      <c r="L1636" t="e">
        <v>#VALUE!</v>
      </c>
      <c r="M1636" s="258" t="s">
        <v>1182</v>
      </c>
      <c r="N1636" s="258" t="s">
        <v>1182</v>
      </c>
      <c r="O1636" s="5" t="s">
        <v>3567</v>
      </c>
    </row>
    <row r="1637" spans="1:15">
      <c r="A1637">
        <v>211</v>
      </c>
      <c r="B1637">
        <v>1790</v>
      </c>
      <c r="C1637" t="s">
        <v>129</v>
      </c>
      <c r="D1637" t="s">
        <v>328</v>
      </c>
      <c r="E1637" s="257" t="s">
        <v>1306</v>
      </c>
      <c r="F1637" t="s">
        <v>83</v>
      </c>
      <c r="G1637">
        <v>3</v>
      </c>
      <c r="H1637" t="e">
        <v>#VALUE!</v>
      </c>
      <c r="I1637" t="e">
        <v>#VALUE!</v>
      </c>
      <c r="J1637" t="e">
        <v>#VALUE!</v>
      </c>
      <c r="K1637" t="e">
        <v>#VALUE!</v>
      </c>
      <c r="L1637" t="e">
        <v>#VALUE!</v>
      </c>
      <c r="M1637" s="258" t="s">
        <v>1182</v>
      </c>
      <c r="N1637" s="258" t="s">
        <v>1182</v>
      </c>
      <c r="O1637" s="5" t="s">
        <v>3567</v>
      </c>
    </row>
    <row r="1638" spans="1:15">
      <c r="A1638">
        <v>211</v>
      </c>
      <c r="B1638">
        <v>1791</v>
      </c>
      <c r="C1638" t="s">
        <v>129</v>
      </c>
      <c r="D1638" t="s">
        <v>328</v>
      </c>
      <c r="E1638" s="257" t="s">
        <v>1309</v>
      </c>
      <c r="F1638" t="s">
        <v>83</v>
      </c>
      <c r="G1638">
        <v>3</v>
      </c>
      <c r="H1638" t="e">
        <v>#VALUE!</v>
      </c>
      <c r="I1638" t="e">
        <v>#VALUE!</v>
      </c>
      <c r="J1638" t="e">
        <v>#VALUE!</v>
      </c>
      <c r="K1638" t="e">
        <v>#VALUE!</v>
      </c>
      <c r="L1638" t="e">
        <v>#VALUE!</v>
      </c>
      <c r="M1638" s="258" t="s">
        <v>1182</v>
      </c>
      <c r="N1638" s="258" t="s">
        <v>1182</v>
      </c>
      <c r="O1638" s="5" t="s">
        <v>3567</v>
      </c>
    </row>
    <row r="1639" spans="1:15">
      <c r="A1639">
        <v>212</v>
      </c>
      <c r="B1639">
        <v>1793</v>
      </c>
      <c r="C1639" t="s">
        <v>129</v>
      </c>
      <c r="D1639" t="s">
        <v>328</v>
      </c>
      <c r="E1639" s="257" t="s">
        <v>182</v>
      </c>
      <c r="F1639" t="s">
        <v>83</v>
      </c>
      <c r="G1639">
        <v>2</v>
      </c>
      <c r="H1639" t="e">
        <v>#VALUE!</v>
      </c>
      <c r="I1639" t="e">
        <v>#VALUE!</v>
      </c>
      <c r="J1639" t="e">
        <v>#VALUE!</v>
      </c>
      <c r="K1639" t="e">
        <v>#VALUE!</v>
      </c>
      <c r="L1639" t="e">
        <v>#VALUE!</v>
      </c>
      <c r="M1639" s="258" t="s">
        <v>1182</v>
      </c>
      <c r="N1639" s="258" t="s">
        <v>1182</v>
      </c>
      <c r="O1639" s="5" t="s">
        <v>3567</v>
      </c>
    </row>
    <row r="1640" spans="1:15">
      <c r="A1640">
        <v>211</v>
      </c>
      <c r="B1640">
        <v>1794</v>
      </c>
      <c r="C1640" t="s">
        <v>129</v>
      </c>
      <c r="D1640" t="s">
        <v>328</v>
      </c>
      <c r="E1640" s="257" t="s">
        <v>97</v>
      </c>
      <c r="F1640" t="s">
        <v>83</v>
      </c>
      <c r="G1640">
        <v>2</v>
      </c>
      <c r="H1640" t="e">
        <v>#VALUE!</v>
      </c>
      <c r="I1640" t="e">
        <v>#VALUE!</v>
      </c>
      <c r="J1640" t="e">
        <v>#VALUE!</v>
      </c>
      <c r="K1640" t="e">
        <v>#VALUE!</v>
      </c>
      <c r="L1640" t="e">
        <v>#VALUE!</v>
      </c>
      <c r="M1640" s="258" t="s">
        <v>1182</v>
      </c>
      <c r="N1640" s="258" t="s">
        <v>1182</v>
      </c>
      <c r="O1640" s="5" t="s">
        <v>3567</v>
      </c>
    </row>
    <row r="1641" spans="1:15">
      <c r="A1641">
        <v>212</v>
      </c>
      <c r="B1641">
        <v>1795</v>
      </c>
      <c r="C1641" t="s">
        <v>129</v>
      </c>
      <c r="D1641" t="s">
        <v>328</v>
      </c>
      <c r="E1641" s="257" t="s">
        <v>94</v>
      </c>
      <c r="F1641" t="s">
        <v>83</v>
      </c>
      <c r="G1641">
        <v>2</v>
      </c>
      <c r="H1641" t="e">
        <v>#VALUE!</v>
      </c>
      <c r="I1641" t="e">
        <v>#VALUE!</v>
      </c>
      <c r="J1641" t="e">
        <v>#VALUE!</v>
      </c>
      <c r="K1641" t="e">
        <v>#VALUE!</v>
      </c>
      <c r="L1641" t="e">
        <v>#VALUE!</v>
      </c>
      <c r="M1641" s="258" t="s">
        <v>1182</v>
      </c>
      <c r="N1641" s="258" t="s">
        <v>1182</v>
      </c>
      <c r="O1641" s="5" t="s">
        <v>3567</v>
      </c>
    </row>
    <row r="1642" spans="1:15">
      <c r="A1642">
        <v>210</v>
      </c>
      <c r="B1642">
        <v>1799</v>
      </c>
      <c r="C1642" t="s">
        <v>129</v>
      </c>
      <c r="D1642" t="s">
        <v>328</v>
      </c>
      <c r="E1642" s="257" t="s">
        <v>926</v>
      </c>
      <c r="F1642" t="s">
        <v>84</v>
      </c>
      <c r="G1642">
        <v>2</v>
      </c>
      <c r="H1642">
        <v>769.15</v>
      </c>
      <c r="I1642">
        <v>764.4</v>
      </c>
      <c r="J1642">
        <v>755.35</v>
      </c>
      <c r="K1642">
        <v>742.4</v>
      </c>
      <c r="L1642">
        <v>728.2</v>
      </c>
      <c r="M1642" s="258" t="s">
        <v>1182</v>
      </c>
      <c r="N1642" s="258" t="s">
        <v>1182</v>
      </c>
      <c r="O1642" s="5" t="s">
        <v>3094</v>
      </c>
    </row>
    <row r="1643" spans="1:15">
      <c r="A1643">
        <v>210</v>
      </c>
      <c r="B1643">
        <v>1801</v>
      </c>
      <c r="C1643" t="s">
        <v>129</v>
      </c>
      <c r="D1643" t="s">
        <v>328</v>
      </c>
      <c r="E1643" s="257" t="s">
        <v>103</v>
      </c>
      <c r="F1643" t="s">
        <v>84</v>
      </c>
      <c r="G1643">
        <v>2</v>
      </c>
      <c r="H1643">
        <v>725.85</v>
      </c>
      <c r="I1643">
        <v>721.1</v>
      </c>
      <c r="J1643">
        <v>713.25</v>
      </c>
      <c r="K1643">
        <v>700.45</v>
      </c>
      <c r="L1643">
        <v>689.45</v>
      </c>
      <c r="M1643" s="258" t="s">
        <v>1182</v>
      </c>
      <c r="N1643" s="258" t="s">
        <v>1182</v>
      </c>
      <c r="O1643" s="5" t="s">
        <v>3095</v>
      </c>
    </row>
    <row r="1644" spans="1:15">
      <c r="A1644">
        <v>210</v>
      </c>
      <c r="B1644">
        <v>1804</v>
      </c>
      <c r="C1644" t="s">
        <v>129</v>
      </c>
      <c r="D1644" t="s">
        <v>328</v>
      </c>
      <c r="E1644" s="257" t="s">
        <v>75</v>
      </c>
      <c r="F1644" t="s">
        <v>84</v>
      </c>
      <c r="G1644">
        <v>2</v>
      </c>
      <c r="H1644">
        <v>715.3</v>
      </c>
      <c r="I1644">
        <v>711.05</v>
      </c>
      <c r="J1644">
        <v>704.3</v>
      </c>
      <c r="K1644">
        <v>691.9</v>
      </c>
      <c r="L1644">
        <v>680.5</v>
      </c>
      <c r="M1644" s="258" t="s">
        <v>1182</v>
      </c>
      <c r="N1644" s="258" t="s">
        <v>1182</v>
      </c>
      <c r="O1644" s="5" t="s">
        <v>3096</v>
      </c>
    </row>
    <row r="1645" spans="1:15">
      <c r="A1645">
        <v>210</v>
      </c>
      <c r="B1645">
        <v>1806</v>
      </c>
      <c r="C1645" t="s">
        <v>129</v>
      </c>
      <c r="D1645" t="s">
        <v>328</v>
      </c>
      <c r="E1645" s="257" t="s">
        <v>397</v>
      </c>
      <c r="F1645" t="s">
        <v>84</v>
      </c>
      <c r="G1645">
        <v>2</v>
      </c>
      <c r="H1645">
        <v>705.4</v>
      </c>
      <c r="I1645">
        <v>698.7</v>
      </c>
      <c r="J1645">
        <v>685.85</v>
      </c>
      <c r="K1645">
        <v>673.55</v>
      </c>
      <c r="L1645">
        <v>666.05</v>
      </c>
      <c r="M1645" s="258" t="s">
        <v>1182</v>
      </c>
      <c r="N1645" s="258" t="s">
        <v>1182</v>
      </c>
      <c r="O1645" s="5" t="s">
        <v>3097</v>
      </c>
    </row>
    <row r="1646" spans="1:15">
      <c r="A1646">
        <v>210</v>
      </c>
      <c r="B1646">
        <v>1809</v>
      </c>
      <c r="C1646" t="s">
        <v>129</v>
      </c>
      <c r="D1646" t="s">
        <v>328</v>
      </c>
      <c r="E1646" s="257" t="s">
        <v>109</v>
      </c>
      <c r="F1646" t="s">
        <v>84</v>
      </c>
      <c r="G1646">
        <v>2</v>
      </c>
      <c r="H1646">
        <v>695.8</v>
      </c>
      <c r="I1646">
        <v>689.45</v>
      </c>
      <c r="J1646">
        <v>678.3</v>
      </c>
      <c r="K1646">
        <v>666.25</v>
      </c>
      <c r="L1646">
        <v>651.6</v>
      </c>
      <c r="M1646" s="258" t="s">
        <v>1182</v>
      </c>
      <c r="N1646" s="258" t="s">
        <v>1182</v>
      </c>
      <c r="O1646" s="5" t="s">
        <v>3098</v>
      </c>
    </row>
    <row r="1647" spans="1:15">
      <c r="A1647">
        <v>210</v>
      </c>
      <c r="B1647">
        <v>1810</v>
      </c>
      <c r="C1647" t="s">
        <v>129</v>
      </c>
      <c r="D1647" t="s">
        <v>328</v>
      </c>
      <c r="E1647" s="257" t="s">
        <v>930</v>
      </c>
      <c r="F1647" t="s">
        <v>84</v>
      </c>
      <c r="G1647">
        <v>2</v>
      </c>
      <c r="H1647">
        <v>685.85</v>
      </c>
      <c r="I1647">
        <v>678.75</v>
      </c>
      <c r="J1647">
        <v>667.2</v>
      </c>
      <c r="K1647">
        <v>648.5</v>
      </c>
      <c r="L1647">
        <v>641.04999999999995</v>
      </c>
      <c r="M1647" s="258" t="s">
        <v>1182</v>
      </c>
      <c r="N1647" s="258" t="s">
        <v>1182</v>
      </c>
      <c r="O1647" s="5" t="s">
        <v>3099</v>
      </c>
    </row>
    <row r="1648" spans="1:15">
      <c r="A1648">
        <v>210</v>
      </c>
      <c r="B1648">
        <v>1812</v>
      </c>
      <c r="C1648" t="s">
        <v>129</v>
      </c>
      <c r="D1648" t="s">
        <v>328</v>
      </c>
      <c r="E1648" s="257" t="s">
        <v>111</v>
      </c>
      <c r="F1648" t="s">
        <v>84</v>
      </c>
      <c r="G1648">
        <v>2</v>
      </c>
      <c r="H1648" t="e">
        <v>#VALUE!</v>
      </c>
      <c r="I1648" t="e">
        <v>#VALUE!</v>
      </c>
      <c r="J1648" t="e">
        <v>#VALUE!</v>
      </c>
      <c r="K1648" t="e">
        <v>#VALUE!</v>
      </c>
      <c r="L1648" t="e">
        <v>#VALUE!</v>
      </c>
      <c r="M1648" s="258" t="s">
        <v>1182</v>
      </c>
      <c r="N1648" s="258" t="s">
        <v>1182</v>
      </c>
      <c r="O1648" s="5" t="s">
        <v>3567</v>
      </c>
    </row>
    <row r="1649" spans="1:15">
      <c r="A1649">
        <v>210</v>
      </c>
      <c r="B1649">
        <v>1815</v>
      </c>
      <c r="C1649" t="s">
        <v>129</v>
      </c>
      <c r="D1649" t="s">
        <v>328</v>
      </c>
      <c r="E1649" s="257" t="s">
        <v>107</v>
      </c>
      <c r="F1649" t="s">
        <v>84</v>
      </c>
      <c r="G1649">
        <v>2</v>
      </c>
      <c r="H1649" t="e">
        <v>#VALUE!</v>
      </c>
      <c r="I1649" t="e">
        <v>#VALUE!</v>
      </c>
      <c r="J1649" t="e">
        <v>#VALUE!</v>
      </c>
      <c r="K1649" t="e">
        <v>#VALUE!</v>
      </c>
      <c r="L1649" t="e">
        <v>#VALUE!</v>
      </c>
      <c r="M1649" s="258" t="s">
        <v>1182</v>
      </c>
      <c r="N1649" s="258" t="s">
        <v>1182</v>
      </c>
      <c r="O1649" s="5" t="s">
        <v>3567</v>
      </c>
    </row>
    <row r="1650" spans="1:15">
      <c r="A1650">
        <v>210</v>
      </c>
      <c r="B1650">
        <v>1819</v>
      </c>
      <c r="C1650" t="s">
        <v>129</v>
      </c>
      <c r="D1650" t="s">
        <v>328</v>
      </c>
      <c r="E1650" s="257" t="s">
        <v>102</v>
      </c>
      <c r="F1650" t="s">
        <v>84</v>
      </c>
      <c r="G1650">
        <v>2</v>
      </c>
      <c r="H1650" t="e">
        <v>#VALUE!</v>
      </c>
      <c r="I1650" t="e">
        <v>#VALUE!</v>
      </c>
      <c r="J1650" t="e">
        <v>#VALUE!</v>
      </c>
      <c r="K1650" t="e">
        <v>#VALUE!</v>
      </c>
      <c r="L1650" t="e">
        <v>#VALUE!</v>
      </c>
      <c r="M1650" s="258" t="s">
        <v>1182</v>
      </c>
      <c r="N1650" s="258" t="s">
        <v>1182</v>
      </c>
      <c r="O1650" s="5" t="s">
        <v>3567</v>
      </c>
    </row>
    <row r="1651" spans="1:15">
      <c r="A1651">
        <v>220</v>
      </c>
      <c r="B1651">
        <v>1844</v>
      </c>
      <c r="C1651" t="s">
        <v>129</v>
      </c>
      <c r="D1651" t="s">
        <v>332</v>
      </c>
      <c r="E1651" s="257" t="s">
        <v>509</v>
      </c>
      <c r="F1651" t="s">
        <v>83</v>
      </c>
      <c r="G1651">
        <v>2</v>
      </c>
      <c r="H1651">
        <v>181.738</v>
      </c>
      <c r="I1651">
        <v>180.60300000000001</v>
      </c>
      <c r="J1651">
        <v>178.95500000000001</v>
      </c>
      <c r="K1651">
        <v>176.74799999999999</v>
      </c>
      <c r="L1651">
        <v>174.483</v>
      </c>
      <c r="M1651" s="258" t="s">
        <v>1348</v>
      </c>
      <c r="N1651" s="258" t="s">
        <v>1348</v>
      </c>
      <c r="O1651" s="5" t="s">
        <v>3100</v>
      </c>
    </row>
    <row r="1652" spans="1:15">
      <c r="A1652">
        <v>220</v>
      </c>
      <c r="B1652">
        <v>1826</v>
      </c>
      <c r="C1652" t="s">
        <v>129</v>
      </c>
      <c r="D1652" t="s">
        <v>332</v>
      </c>
      <c r="E1652" s="257" t="s">
        <v>480</v>
      </c>
      <c r="F1652" t="s">
        <v>83</v>
      </c>
      <c r="G1652">
        <v>2</v>
      </c>
      <c r="H1652">
        <v>179.65799999999999</v>
      </c>
      <c r="I1652">
        <v>178.87200000000001</v>
      </c>
      <c r="J1652">
        <v>177.26300000000001</v>
      </c>
      <c r="K1652">
        <v>175.3</v>
      </c>
      <c r="L1652">
        <v>172.93799999999999</v>
      </c>
      <c r="M1652" s="258" t="s">
        <v>1348</v>
      </c>
      <c r="N1652" s="258" t="s">
        <v>1348</v>
      </c>
      <c r="O1652" s="5" t="s">
        <v>3101</v>
      </c>
    </row>
    <row r="1653" spans="1:15">
      <c r="A1653">
        <v>220</v>
      </c>
      <c r="B1653">
        <v>1864</v>
      </c>
      <c r="C1653" t="s">
        <v>129</v>
      </c>
      <c r="D1653" t="s">
        <v>332</v>
      </c>
      <c r="E1653" s="257" t="s">
        <v>1062</v>
      </c>
      <c r="F1653" t="s">
        <v>83</v>
      </c>
      <c r="G1653">
        <v>2</v>
      </c>
      <c r="H1653">
        <v>176.13499999999999</v>
      </c>
      <c r="I1653">
        <v>175.482</v>
      </c>
      <c r="J1653">
        <v>174.28800000000001</v>
      </c>
      <c r="K1653">
        <v>172.458</v>
      </c>
      <c r="L1653">
        <v>170.328</v>
      </c>
      <c r="M1653" s="258" t="s">
        <v>1348</v>
      </c>
      <c r="N1653" s="258" t="s">
        <v>1348</v>
      </c>
      <c r="O1653" s="5" t="s">
        <v>3102</v>
      </c>
    </row>
    <row r="1654" spans="1:15">
      <c r="A1654">
        <v>220</v>
      </c>
      <c r="B1654">
        <v>1843</v>
      </c>
      <c r="C1654" t="s">
        <v>129</v>
      </c>
      <c r="D1654" t="s">
        <v>332</v>
      </c>
      <c r="E1654" s="257" t="s">
        <v>493</v>
      </c>
      <c r="F1654" t="s">
        <v>83</v>
      </c>
      <c r="G1654">
        <v>2</v>
      </c>
      <c r="H1654">
        <v>175.78</v>
      </c>
      <c r="I1654">
        <v>175.15799999999999</v>
      </c>
      <c r="J1654">
        <v>173.62799999999999</v>
      </c>
      <c r="K1654">
        <v>172.13499999999999</v>
      </c>
      <c r="L1654">
        <v>170.14</v>
      </c>
      <c r="M1654" s="258" t="s">
        <v>1348</v>
      </c>
      <c r="N1654" s="258" t="s">
        <v>1348</v>
      </c>
      <c r="O1654" s="5" t="s">
        <v>3103</v>
      </c>
    </row>
    <row r="1655" spans="1:15">
      <c r="A1655">
        <v>220</v>
      </c>
      <c r="B1655">
        <v>1849</v>
      </c>
      <c r="C1655" t="s">
        <v>129</v>
      </c>
      <c r="D1655" t="s">
        <v>332</v>
      </c>
      <c r="E1655" s="257" t="s">
        <v>1063</v>
      </c>
      <c r="F1655" t="s">
        <v>83</v>
      </c>
      <c r="G1655">
        <v>2</v>
      </c>
      <c r="H1655">
        <v>175.38300000000001</v>
      </c>
      <c r="I1655">
        <v>174.73</v>
      </c>
      <c r="J1655">
        <v>173.23500000000001</v>
      </c>
      <c r="K1655">
        <v>171.77500000000001</v>
      </c>
      <c r="L1655">
        <v>169.73500000000001</v>
      </c>
      <c r="M1655" s="258" t="s">
        <v>1348</v>
      </c>
      <c r="N1655" s="258" t="s">
        <v>1348</v>
      </c>
      <c r="O1655" s="5" t="s">
        <v>3104</v>
      </c>
    </row>
    <row r="1656" spans="1:15">
      <c r="A1656">
        <v>220</v>
      </c>
      <c r="B1656">
        <v>1848</v>
      </c>
      <c r="C1656" t="s">
        <v>129</v>
      </c>
      <c r="D1656" t="s">
        <v>332</v>
      </c>
      <c r="E1656" s="257" t="s">
        <v>503</v>
      </c>
      <c r="F1656" t="s">
        <v>83</v>
      </c>
      <c r="G1656">
        <v>2</v>
      </c>
      <c r="H1656">
        <v>174.387</v>
      </c>
      <c r="I1656">
        <v>173.48500000000001</v>
      </c>
      <c r="J1656">
        <v>172.39</v>
      </c>
      <c r="K1656">
        <v>170.738</v>
      </c>
      <c r="L1656">
        <v>168.93799999999999</v>
      </c>
      <c r="M1656" s="258" t="s">
        <v>1348</v>
      </c>
      <c r="N1656" s="258" t="s">
        <v>1348</v>
      </c>
      <c r="O1656" s="5" t="s">
        <v>3105</v>
      </c>
    </row>
    <row r="1657" spans="1:15">
      <c r="A1657">
        <v>220</v>
      </c>
      <c r="B1657">
        <v>1852</v>
      </c>
      <c r="C1657" t="s">
        <v>129</v>
      </c>
      <c r="D1657" t="s">
        <v>332</v>
      </c>
      <c r="E1657" s="257" t="s">
        <v>69</v>
      </c>
      <c r="F1657" t="s">
        <v>83</v>
      </c>
      <c r="G1657">
        <v>2</v>
      </c>
      <c r="H1657">
        <v>173.44800000000001</v>
      </c>
      <c r="I1657">
        <v>172.893</v>
      </c>
      <c r="J1657">
        <v>171.77500000000001</v>
      </c>
      <c r="K1657">
        <v>170.14</v>
      </c>
      <c r="L1657">
        <v>168.285</v>
      </c>
      <c r="M1657" s="258" t="s">
        <v>1348</v>
      </c>
      <c r="N1657" s="258" t="s">
        <v>1348</v>
      </c>
      <c r="O1657" s="5" t="s">
        <v>3106</v>
      </c>
    </row>
    <row r="1658" spans="1:15">
      <c r="A1658">
        <v>220</v>
      </c>
      <c r="B1658">
        <v>1854</v>
      </c>
      <c r="C1658" t="s">
        <v>129</v>
      </c>
      <c r="D1658" t="s">
        <v>332</v>
      </c>
      <c r="E1658" s="257" t="s">
        <v>946</v>
      </c>
      <c r="F1658" t="s">
        <v>83</v>
      </c>
      <c r="G1658">
        <v>2</v>
      </c>
      <c r="H1658">
        <v>173.03700000000001</v>
      </c>
      <c r="I1658">
        <v>172.53299999999999</v>
      </c>
      <c r="J1658">
        <v>171.31</v>
      </c>
      <c r="K1658">
        <v>169.803</v>
      </c>
      <c r="L1658">
        <v>168.00800000000001</v>
      </c>
      <c r="M1658" s="258" t="s">
        <v>1348</v>
      </c>
      <c r="N1658" s="258" t="s">
        <v>1348</v>
      </c>
      <c r="O1658" s="5" t="s">
        <v>3107</v>
      </c>
    </row>
    <row r="1659" spans="1:15">
      <c r="A1659">
        <v>220</v>
      </c>
      <c r="B1659">
        <v>1829</v>
      </c>
      <c r="C1659" t="s">
        <v>129</v>
      </c>
      <c r="D1659" t="s">
        <v>332</v>
      </c>
      <c r="E1659" s="257" t="s">
        <v>1065</v>
      </c>
      <c r="F1659" t="s">
        <v>83</v>
      </c>
      <c r="G1659">
        <v>2</v>
      </c>
      <c r="H1659">
        <v>172.85499999999999</v>
      </c>
      <c r="I1659">
        <v>172.23500000000001</v>
      </c>
      <c r="J1659">
        <v>171.09299999999999</v>
      </c>
      <c r="K1659">
        <v>169.52500000000001</v>
      </c>
      <c r="L1659">
        <v>167.76499999999999</v>
      </c>
      <c r="M1659" s="258" t="s">
        <v>1348</v>
      </c>
      <c r="N1659" s="258" t="s">
        <v>1348</v>
      </c>
      <c r="O1659" s="5" t="s">
        <v>3108</v>
      </c>
    </row>
    <row r="1660" spans="1:15">
      <c r="A1660">
        <v>220</v>
      </c>
      <c r="B1660">
        <v>1828</v>
      </c>
      <c r="C1660" t="s">
        <v>129</v>
      </c>
      <c r="D1660" t="s">
        <v>332</v>
      </c>
      <c r="E1660" s="257" t="s">
        <v>640</v>
      </c>
      <c r="F1660" t="s">
        <v>83</v>
      </c>
      <c r="G1660">
        <v>2</v>
      </c>
      <c r="H1660">
        <v>172.458</v>
      </c>
      <c r="I1660">
        <v>171.87</v>
      </c>
      <c r="J1660">
        <v>170.583</v>
      </c>
      <c r="K1660">
        <v>169.13300000000001</v>
      </c>
      <c r="L1660">
        <v>167.37299999999999</v>
      </c>
      <c r="M1660" s="258" t="s">
        <v>1348</v>
      </c>
      <c r="N1660" s="258" t="s">
        <v>1348</v>
      </c>
      <c r="O1660" s="5" t="s">
        <v>3109</v>
      </c>
    </row>
    <row r="1661" spans="1:15">
      <c r="A1661">
        <v>220</v>
      </c>
      <c r="B1661">
        <v>1832</v>
      </c>
      <c r="C1661" t="s">
        <v>129</v>
      </c>
      <c r="D1661" t="s">
        <v>332</v>
      </c>
      <c r="E1661" s="257" t="s">
        <v>1071</v>
      </c>
      <c r="F1661" t="s">
        <v>83</v>
      </c>
      <c r="G1661">
        <v>2</v>
      </c>
      <c r="H1661">
        <v>172.23500000000001</v>
      </c>
      <c r="I1661">
        <v>171.738</v>
      </c>
      <c r="J1661">
        <v>170.37799999999999</v>
      </c>
      <c r="K1661">
        <v>169</v>
      </c>
      <c r="L1661">
        <v>167.328</v>
      </c>
      <c r="M1661" s="258" t="s">
        <v>1348</v>
      </c>
      <c r="N1661" s="258" t="s">
        <v>1348</v>
      </c>
      <c r="O1661" s="5" t="s">
        <v>3110</v>
      </c>
    </row>
    <row r="1662" spans="1:15">
      <c r="A1662">
        <v>220</v>
      </c>
      <c r="B1662">
        <v>1839</v>
      </c>
      <c r="C1662" t="s">
        <v>129</v>
      </c>
      <c r="D1662" t="s">
        <v>332</v>
      </c>
      <c r="E1662" s="257" t="s">
        <v>670</v>
      </c>
      <c r="F1662" t="s">
        <v>83</v>
      </c>
      <c r="G1662">
        <v>2</v>
      </c>
      <c r="H1662">
        <v>172.13499999999999</v>
      </c>
      <c r="I1662">
        <v>171.60300000000001</v>
      </c>
      <c r="J1662">
        <v>170.29</v>
      </c>
      <c r="K1662">
        <v>168.93799999999999</v>
      </c>
      <c r="L1662">
        <v>167.178</v>
      </c>
      <c r="M1662" s="258" t="s">
        <v>1348</v>
      </c>
      <c r="N1662" s="258" t="s">
        <v>1348</v>
      </c>
      <c r="O1662" s="5" t="s">
        <v>3111</v>
      </c>
    </row>
    <row r="1663" spans="1:15">
      <c r="A1663">
        <v>220</v>
      </c>
      <c r="B1663">
        <v>1830</v>
      </c>
      <c r="C1663" t="s">
        <v>129</v>
      </c>
      <c r="D1663" t="s">
        <v>332</v>
      </c>
      <c r="E1663" s="257" t="s">
        <v>182</v>
      </c>
      <c r="F1663" t="s">
        <v>83</v>
      </c>
      <c r="G1663">
        <v>2</v>
      </c>
      <c r="H1663">
        <v>172.09800000000001</v>
      </c>
      <c r="I1663">
        <v>171.52</v>
      </c>
      <c r="J1663">
        <v>170.22300000000001</v>
      </c>
      <c r="K1663">
        <v>168.83699999999999</v>
      </c>
      <c r="L1663">
        <v>167.06700000000001</v>
      </c>
      <c r="M1663" s="258" t="s">
        <v>1348</v>
      </c>
      <c r="N1663" s="258" t="s">
        <v>1348</v>
      </c>
      <c r="O1663" s="5" t="s">
        <v>3112</v>
      </c>
    </row>
    <row r="1664" spans="1:15">
      <c r="A1664">
        <v>220</v>
      </c>
      <c r="B1664">
        <v>1840</v>
      </c>
      <c r="C1664" t="s">
        <v>129</v>
      </c>
      <c r="D1664" t="s">
        <v>332</v>
      </c>
      <c r="E1664" s="257" t="s">
        <v>156</v>
      </c>
      <c r="F1664" t="s">
        <v>83</v>
      </c>
      <c r="G1664">
        <v>2</v>
      </c>
      <c r="H1664">
        <v>172.09800000000001</v>
      </c>
      <c r="I1664">
        <v>171.52</v>
      </c>
      <c r="J1664">
        <v>170.22300000000001</v>
      </c>
      <c r="K1664">
        <v>168.83699999999999</v>
      </c>
      <c r="L1664">
        <v>167.06700000000001</v>
      </c>
      <c r="M1664" s="258" t="s">
        <v>1348</v>
      </c>
      <c r="N1664" s="258" t="s">
        <v>1348</v>
      </c>
      <c r="O1664" s="5" t="s">
        <v>3113</v>
      </c>
    </row>
    <row r="1665" spans="1:15">
      <c r="A1665">
        <v>220</v>
      </c>
      <c r="B1665">
        <v>1855</v>
      </c>
      <c r="C1665" t="s">
        <v>129</v>
      </c>
      <c r="D1665" t="s">
        <v>332</v>
      </c>
      <c r="E1665" s="257" t="s">
        <v>1072</v>
      </c>
      <c r="F1665" t="s">
        <v>83</v>
      </c>
      <c r="G1665">
        <v>2</v>
      </c>
      <c r="H1665">
        <v>171.428</v>
      </c>
      <c r="I1665">
        <v>170.738</v>
      </c>
      <c r="J1665">
        <v>169.58699999999999</v>
      </c>
      <c r="K1665">
        <v>168.19</v>
      </c>
      <c r="L1665">
        <v>166.49700000000001</v>
      </c>
      <c r="M1665" s="258" t="s">
        <v>1348</v>
      </c>
      <c r="N1665" s="258" t="s">
        <v>1348</v>
      </c>
      <c r="O1665" s="5" t="s">
        <v>3114</v>
      </c>
    </row>
    <row r="1666" spans="1:15">
      <c r="A1666">
        <v>220</v>
      </c>
      <c r="B1666">
        <v>1863</v>
      </c>
      <c r="C1666" t="s">
        <v>129</v>
      </c>
      <c r="D1666" t="s">
        <v>332</v>
      </c>
      <c r="E1666" s="257" t="s">
        <v>1074</v>
      </c>
      <c r="F1666" t="s">
        <v>83</v>
      </c>
      <c r="G1666">
        <v>2</v>
      </c>
      <c r="H1666">
        <v>171.31</v>
      </c>
      <c r="I1666">
        <v>170.68799999999999</v>
      </c>
      <c r="J1666">
        <v>169.58699999999999</v>
      </c>
      <c r="K1666">
        <v>168.14</v>
      </c>
      <c r="L1666">
        <v>166.48</v>
      </c>
      <c r="M1666" s="258" t="s">
        <v>1348</v>
      </c>
      <c r="N1666" s="258" t="s">
        <v>1348</v>
      </c>
      <c r="O1666" s="5" t="s">
        <v>3115</v>
      </c>
    </row>
    <row r="1667" spans="1:15">
      <c r="A1667">
        <v>221</v>
      </c>
      <c r="B1667">
        <v>1858</v>
      </c>
      <c r="C1667" t="s">
        <v>129</v>
      </c>
      <c r="D1667" t="s">
        <v>332</v>
      </c>
      <c r="E1667" s="257" t="s">
        <v>18787</v>
      </c>
      <c r="F1667" t="s">
        <v>83</v>
      </c>
      <c r="G1667">
        <v>2</v>
      </c>
      <c r="H1667">
        <v>176.35900000000001</v>
      </c>
      <c r="I1667">
        <v>175.68100000000001</v>
      </c>
      <c r="J1667">
        <v>174.59</v>
      </c>
      <c r="K1667">
        <v>173.125</v>
      </c>
      <c r="L1667">
        <v>171.44399999999999</v>
      </c>
      <c r="M1667" s="258" t="s">
        <v>1348</v>
      </c>
      <c r="N1667" s="258" t="s">
        <v>1348</v>
      </c>
      <c r="O1667" s="5" t="s">
        <v>3116</v>
      </c>
    </row>
    <row r="1668" spans="1:15">
      <c r="A1668">
        <v>220</v>
      </c>
      <c r="B1668">
        <v>1847</v>
      </c>
      <c r="C1668" t="s">
        <v>129</v>
      </c>
      <c r="D1668" t="s">
        <v>332</v>
      </c>
      <c r="E1668" s="257" t="s">
        <v>1078</v>
      </c>
      <c r="F1668" t="s">
        <v>83</v>
      </c>
      <c r="G1668">
        <v>2</v>
      </c>
      <c r="H1668">
        <v>171.11</v>
      </c>
      <c r="I1668">
        <v>170.36699999999999</v>
      </c>
      <c r="J1668">
        <v>169.42500000000001</v>
      </c>
      <c r="K1668">
        <v>168.00800000000001</v>
      </c>
      <c r="L1668">
        <v>166.30199999999999</v>
      </c>
      <c r="M1668" s="258" t="s">
        <v>1348</v>
      </c>
      <c r="N1668" s="258" t="s">
        <v>1348</v>
      </c>
      <c r="O1668" s="5" t="s">
        <v>3117</v>
      </c>
    </row>
    <row r="1669" spans="1:15">
      <c r="A1669">
        <v>220</v>
      </c>
      <c r="B1669">
        <v>1850</v>
      </c>
      <c r="C1669" t="s">
        <v>129</v>
      </c>
      <c r="D1669" t="s">
        <v>332</v>
      </c>
      <c r="E1669" s="257" t="s">
        <v>714</v>
      </c>
      <c r="F1669" t="s">
        <v>83</v>
      </c>
      <c r="G1669">
        <v>2</v>
      </c>
      <c r="H1669">
        <v>171.01</v>
      </c>
      <c r="I1669">
        <v>170.328</v>
      </c>
      <c r="J1669">
        <v>169.33799999999999</v>
      </c>
      <c r="K1669">
        <v>167.86</v>
      </c>
      <c r="L1669">
        <v>166.18799999999999</v>
      </c>
      <c r="M1669" s="258" t="s">
        <v>1348</v>
      </c>
      <c r="N1669" s="258" t="s">
        <v>1348</v>
      </c>
      <c r="O1669" s="5" t="s">
        <v>3118</v>
      </c>
    </row>
    <row r="1670" spans="1:15">
      <c r="A1670">
        <v>221</v>
      </c>
      <c r="B1670">
        <v>1821</v>
      </c>
      <c r="C1670" t="s">
        <v>129</v>
      </c>
      <c r="D1670" t="s">
        <v>332</v>
      </c>
      <c r="E1670" s="257" t="s">
        <v>1081</v>
      </c>
      <c r="F1670" t="s">
        <v>83</v>
      </c>
      <c r="G1670">
        <v>2</v>
      </c>
      <c r="H1670">
        <v>175.59200000000001</v>
      </c>
      <c r="I1670">
        <v>175.011</v>
      </c>
      <c r="J1670">
        <v>173.98400000000001</v>
      </c>
      <c r="K1670">
        <v>172.47</v>
      </c>
      <c r="L1670">
        <v>170.70599999999999</v>
      </c>
      <c r="M1670" s="258" t="s">
        <v>1348</v>
      </c>
      <c r="N1670" s="258" t="s">
        <v>1348</v>
      </c>
      <c r="O1670" s="5" t="s">
        <v>3119</v>
      </c>
    </row>
    <row r="1671" spans="1:15">
      <c r="A1671">
        <v>220</v>
      </c>
      <c r="B1671">
        <v>1824</v>
      </c>
      <c r="C1671" t="s">
        <v>129</v>
      </c>
      <c r="D1671" t="s">
        <v>332</v>
      </c>
      <c r="E1671" s="257" t="s">
        <v>18785</v>
      </c>
      <c r="F1671" t="s">
        <v>83</v>
      </c>
      <c r="G1671">
        <v>2</v>
      </c>
      <c r="H1671">
        <v>169.803</v>
      </c>
      <c r="I1671">
        <v>169.29300000000001</v>
      </c>
      <c r="J1671">
        <v>168.108</v>
      </c>
      <c r="K1671">
        <v>166.83500000000001</v>
      </c>
      <c r="L1671">
        <v>165.13</v>
      </c>
      <c r="M1671" s="258" t="s">
        <v>1348</v>
      </c>
      <c r="N1671" s="258" t="s">
        <v>1348</v>
      </c>
      <c r="O1671" s="5" t="s">
        <v>3120</v>
      </c>
    </row>
    <row r="1672" spans="1:15">
      <c r="A1672">
        <v>221</v>
      </c>
      <c r="B1672">
        <v>1851</v>
      </c>
      <c r="C1672" t="s">
        <v>129</v>
      </c>
      <c r="D1672" t="s">
        <v>332</v>
      </c>
      <c r="E1672" s="257" t="s">
        <v>1060</v>
      </c>
      <c r="F1672" t="s">
        <v>83</v>
      </c>
      <c r="G1672">
        <v>2</v>
      </c>
      <c r="H1672">
        <v>174.505</v>
      </c>
      <c r="I1672">
        <v>173.98400000000001</v>
      </c>
      <c r="J1672">
        <v>172.82400000000001</v>
      </c>
      <c r="K1672">
        <v>171.44399999999999</v>
      </c>
      <c r="L1672">
        <v>169.626</v>
      </c>
      <c r="M1672" s="258" t="s">
        <v>1348</v>
      </c>
      <c r="N1672" s="258" t="s">
        <v>1348</v>
      </c>
      <c r="O1672" s="5" t="s">
        <v>3121</v>
      </c>
    </row>
    <row r="1673" spans="1:15">
      <c r="A1673">
        <v>222</v>
      </c>
      <c r="B1673">
        <v>1833</v>
      </c>
      <c r="C1673" t="s">
        <v>129</v>
      </c>
      <c r="D1673" t="s">
        <v>332</v>
      </c>
      <c r="E1673" s="257" t="s">
        <v>349</v>
      </c>
      <c r="F1673" t="s">
        <v>83</v>
      </c>
      <c r="G1673">
        <v>2</v>
      </c>
      <c r="H1673">
        <v>169.03200000000001</v>
      </c>
      <c r="I1673">
        <v>168.495</v>
      </c>
      <c r="J1673">
        <v>167.435</v>
      </c>
      <c r="K1673">
        <v>166.065</v>
      </c>
      <c r="L1673">
        <v>164.303</v>
      </c>
      <c r="M1673" s="258" t="s">
        <v>1348</v>
      </c>
      <c r="N1673" s="258" t="s">
        <v>1348</v>
      </c>
      <c r="O1673" s="5" t="s">
        <v>3122</v>
      </c>
    </row>
    <row r="1674" spans="1:15">
      <c r="A1674">
        <v>221</v>
      </c>
      <c r="B1674">
        <v>1842</v>
      </c>
      <c r="C1674" t="s">
        <v>129</v>
      </c>
      <c r="D1674" t="s">
        <v>332</v>
      </c>
      <c r="E1674" s="257" t="s">
        <v>1077</v>
      </c>
      <c r="F1674" t="s">
        <v>83</v>
      </c>
      <c r="G1674">
        <v>2</v>
      </c>
      <c r="H1674">
        <v>172.26599999999999</v>
      </c>
      <c r="I1674">
        <v>171.71</v>
      </c>
      <c r="J1674">
        <v>170.58699999999999</v>
      </c>
      <c r="K1674">
        <v>169.08799999999999</v>
      </c>
      <c r="L1674">
        <v>167.40899999999999</v>
      </c>
      <c r="M1674" s="258" t="s">
        <v>1348</v>
      </c>
      <c r="N1674" s="258" t="s">
        <v>1348</v>
      </c>
      <c r="O1674" s="5" t="s">
        <v>3123</v>
      </c>
    </row>
    <row r="1675" spans="1:15">
      <c r="A1675">
        <v>221</v>
      </c>
      <c r="B1675">
        <v>1838</v>
      </c>
      <c r="C1675" t="s">
        <v>129</v>
      </c>
      <c r="D1675" t="s">
        <v>332</v>
      </c>
      <c r="E1675" s="257" t="s">
        <v>660</v>
      </c>
      <c r="F1675" t="s">
        <v>83</v>
      </c>
      <c r="G1675">
        <v>2</v>
      </c>
      <c r="H1675">
        <v>172.054</v>
      </c>
      <c r="I1675">
        <v>171.511</v>
      </c>
      <c r="J1675">
        <v>170.45099999999999</v>
      </c>
      <c r="K1675">
        <v>168.95</v>
      </c>
      <c r="L1675">
        <v>167.25399999999999</v>
      </c>
      <c r="M1675" s="258" t="s">
        <v>1348</v>
      </c>
      <c r="N1675" s="258" t="s">
        <v>1348</v>
      </c>
      <c r="O1675" s="5" t="s">
        <v>3124</v>
      </c>
    </row>
    <row r="1676" spans="1:15">
      <c r="A1676">
        <v>220</v>
      </c>
      <c r="B1676">
        <v>1823</v>
      </c>
      <c r="C1676" t="s">
        <v>129</v>
      </c>
      <c r="D1676" t="s">
        <v>332</v>
      </c>
      <c r="E1676" s="257" t="s">
        <v>1079</v>
      </c>
      <c r="F1676" t="s">
        <v>83</v>
      </c>
      <c r="G1676">
        <v>2</v>
      </c>
      <c r="H1676">
        <v>166.435</v>
      </c>
      <c r="I1676">
        <v>165.91499999999999</v>
      </c>
      <c r="J1676">
        <v>164.82499999999999</v>
      </c>
      <c r="K1676">
        <v>163.35499999999999</v>
      </c>
      <c r="L1676">
        <v>161.94300000000001</v>
      </c>
      <c r="M1676" s="258" t="s">
        <v>1348</v>
      </c>
      <c r="N1676" s="258" t="s">
        <v>1348</v>
      </c>
      <c r="O1676" s="5" t="s">
        <v>3125</v>
      </c>
    </row>
    <row r="1677" spans="1:15">
      <c r="A1677">
        <v>221</v>
      </c>
      <c r="B1677">
        <v>1837</v>
      </c>
      <c r="C1677" t="s">
        <v>129</v>
      </c>
      <c r="D1677" t="s">
        <v>332</v>
      </c>
      <c r="E1677" s="257" t="s">
        <v>1075</v>
      </c>
      <c r="F1677" t="s">
        <v>83</v>
      </c>
      <c r="G1677">
        <v>2</v>
      </c>
      <c r="H1677">
        <v>171.39400000000001</v>
      </c>
      <c r="I1677">
        <v>170.85300000000001</v>
      </c>
      <c r="J1677">
        <v>169.72800000000001</v>
      </c>
      <c r="K1677">
        <v>168.21299999999999</v>
      </c>
      <c r="L1677">
        <v>166.749</v>
      </c>
      <c r="M1677" s="258" t="s">
        <v>1348</v>
      </c>
      <c r="N1677" s="258" t="s">
        <v>1348</v>
      </c>
      <c r="O1677" s="5" t="s">
        <v>3126</v>
      </c>
    </row>
    <row r="1678" spans="1:15">
      <c r="A1678">
        <v>220</v>
      </c>
      <c r="B1678">
        <v>1846</v>
      </c>
      <c r="C1678" t="s">
        <v>129</v>
      </c>
      <c r="D1678" t="s">
        <v>332</v>
      </c>
      <c r="E1678" s="257" t="s">
        <v>347</v>
      </c>
      <c r="F1678" t="s">
        <v>83</v>
      </c>
      <c r="G1678">
        <v>2</v>
      </c>
      <c r="H1678">
        <v>165.52799999999999</v>
      </c>
      <c r="I1678">
        <v>164.97300000000001</v>
      </c>
      <c r="J1678">
        <v>163.815</v>
      </c>
      <c r="K1678">
        <v>162.58000000000001</v>
      </c>
      <c r="L1678">
        <v>161.08500000000001</v>
      </c>
      <c r="M1678" s="258" t="s">
        <v>1348</v>
      </c>
      <c r="N1678" s="258" t="s">
        <v>1348</v>
      </c>
      <c r="O1678" s="5" t="s">
        <v>3127</v>
      </c>
    </row>
    <row r="1679" spans="1:15">
      <c r="A1679">
        <v>223</v>
      </c>
      <c r="B1679">
        <v>1835</v>
      </c>
      <c r="C1679" t="s">
        <v>129</v>
      </c>
      <c r="D1679" t="s">
        <v>332</v>
      </c>
      <c r="E1679" s="257" t="s">
        <v>384</v>
      </c>
      <c r="F1679" t="s">
        <v>83</v>
      </c>
      <c r="G1679">
        <v>2</v>
      </c>
      <c r="H1679">
        <v>162.83500000000001</v>
      </c>
      <c r="I1679">
        <v>162.38499999999999</v>
      </c>
      <c r="J1679">
        <v>161.505</v>
      </c>
      <c r="K1679">
        <v>160.29300000000001</v>
      </c>
      <c r="L1679">
        <v>158.88999999999999</v>
      </c>
      <c r="M1679" s="258" t="s">
        <v>1348</v>
      </c>
      <c r="N1679" s="258" t="s">
        <v>1348</v>
      </c>
      <c r="O1679" s="5" t="s">
        <v>3128</v>
      </c>
    </row>
    <row r="1680" spans="1:15">
      <c r="A1680">
        <v>220</v>
      </c>
      <c r="B1680">
        <v>1836</v>
      </c>
      <c r="C1680" t="s">
        <v>129</v>
      </c>
      <c r="D1680" t="s">
        <v>332</v>
      </c>
      <c r="E1680" s="257" t="s">
        <v>94</v>
      </c>
      <c r="F1680" t="s">
        <v>83</v>
      </c>
      <c r="G1680">
        <v>2</v>
      </c>
      <c r="H1680">
        <v>162.73500000000001</v>
      </c>
      <c r="I1680">
        <v>162.303</v>
      </c>
      <c r="J1680">
        <v>161.30500000000001</v>
      </c>
      <c r="K1680">
        <v>160.255</v>
      </c>
      <c r="L1680">
        <v>158.74799999999999</v>
      </c>
      <c r="M1680" s="258" t="s">
        <v>1348</v>
      </c>
      <c r="N1680" s="258" t="s">
        <v>1348</v>
      </c>
      <c r="O1680" s="5" t="s">
        <v>3129</v>
      </c>
    </row>
    <row r="1681" spans="1:15">
      <c r="A1681">
        <v>221</v>
      </c>
      <c r="B1681">
        <v>1822</v>
      </c>
      <c r="C1681" t="s">
        <v>129</v>
      </c>
      <c r="D1681" t="s">
        <v>332</v>
      </c>
      <c r="E1681" s="257" t="s">
        <v>1070</v>
      </c>
      <c r="F1681" t="s">
        <v>83</v>
      </c>
      <c r="G1681">
        <v>2</v>
      </c>
      <c r="H1681">
        <v>166.80199999999999</v>
      </c>
      <c r="I1681">
        <v>166.34800000000001</v>
      </c>
      <c r="J1681">
        <v>165.38900000000001</v>
      </c>
      <c r="K1681">
        <v>164.23</v>
      </c>
      <c r="L1681">
        <v>162.84700000000001</v>
      </c>
      <c r="M1681" s="258" t="s">
        <v>1348</v>
      </c>
      <c r="N1681" s="258" t="s">
        <v>1348</v>
      </c>
      <c r="O1681" s="5" t="s">
        <v>3130</v>
      </c>
    </row>
    <row r="1682" spans="1:15">
      <c r="A1682">
        <v>219</v>
      </c>
      <c r="B1682">
        <v>1887</v>
      </c>
      <c r="C1682" t="s">
        <v>129</v>
      </c>
      <c r="D1682" t="s">
        <v>332</v>
      </c>
      <c r="E1682" s="257" t="s">
        <v>675</v>
      </c>
      <c r="F1682" t="s">
        <v>84</v>
      </c>
      <c r="G1682">
        <v>3</v>
      </c>
      <c r="H1682">
        <v>176.58500000000001</v>
      </c>
      <c r="I1682">
        <v>175.797</v>
      </c>
      <c r="J1682">
        <v>174.155</v>
      </c>
      <c r="K1682">
        <v>172.458</v>
      </c>
      <c r="L1682">
        <v>170.535</v>
      </c>
      <c r="M1682" s="258" t="s">
        <v>1348</v>
      </c>
      <c r="N1682" s="258" t="s">
        <v>1348</v>
      </c>
      <c r="O1682" s="5" t="s">
        <v>3131</v>
      </c>
    </row>
    <row r="1683" spans="1:15">
      <c r="A1683">
        <v>219</v>
      </c>
      <c r="B1683">
        <v>1892</v>
      </c>
      <c r="C1683" t="s">
        <v>129</v>
      </c>
      <c r="D1683" t="s">
        <v>332</v>
      </c>
      <c r="E1683" s="257" t="s">
        <v>395</v>
      </c>
      <c r="F1683" t="s">
        <v>84</v>
      </c>
      <c r="G1683">
        <v>3</v>
      </c>
      <c r="H1683">
        <v>176.58500000000001</v>
      </c>
      <c r="I1683">
        <v>175.797</v>
      </c>
      <c r="J1683">
        <v>174.155</v>
      </c>
      <c r="K1683">
        <v>172.458</v>
      </c>
      <c r="L1683">
        <v>170.535</v>
      </c>
      <c r="M1683" s="258" t="s">
        <v>1348</v>
      </c>
      <c r="N1683" s="258" t="s">
        <v>1348</v>
      </c>
      <c r="O1683" s="5" t="s">
        <v>3132</v>
      </c>
    </row>
    <row r="1684" spans="1:15">
      <c r="A1684">
        <v>219</v>
      </c>
      <c r="B1684">
        <v>1890</v>
      </c>
      <c r="C1684" t="s">
        <v>129</v>
      </c>
      <c r="D1684" t="s">
        <v>332</v>
      </c>
      <c r="E1684" s="257" t="s">
        <v>798</v>
      </c>
      <c r="F1684" t="s">
        <v>84</v>
      </c>
      <c r="G1684">
        <v>3</v>
      </c>
      <c r="H1684">
        <v>175.34299999999999</v>
      </c>
      <c r="I1684">
        <v>174.36</v>
      </c>
      <c r="J1684">
        <v>173.09</v>
      </c>
      <c r="K1684">
        <v>171.46</v>
      </c>
      <c r="L1684">
        <v>169.685</v>
      </c>
      <c r="M1684" s="258" t="s">
        <v>1348</v>
      </c>
      <c r="N1684" s="258" t="s">
        <v>1348</v>
      </c>
      <c r="O1684" s="5" t="s">
        <v>3133</v>
      </c>
    </row>
    <row r="1685" spans="1:15">
      <c r="A1685">
        <v>219</v>
      </c>
      <c r="B1685">
        <v>1882</v>
      </c>
      <c r="C1685" t="s">
        <v>129</v>
      </c>
      <c r="D1685" t="s">
        <v>332</v>
      </c>
      <c r="E1685" s="257" t="s">
        <v>1470</v>
      </c>
      <c r="F1685" t="s">
        <v>84</v>
      </c>
      <c r="G1685">
        <v>3</v>
      </c>
      <c r="H1685">
        <v>174.31</v>
      </c>
      <c r="I1685">
        <v>173.67500000000001</v>
      </c>
      <c r="J1685">
        <v>172.62299999999999</v>
      </c>
      <c r="K1685">
        <v>171.5</v>
      </c>
      <c r="L1685">
        <v>170.07499999999999</v>
      </c>
      <c r="M1685" s="258" t="s">
        <v>1348</v>
      </c>
      <c r="N1685" s="258" t="s">
        <v>1348</v>
      </c>
      <c r="O1685" s="5" t="s">
        <v>3134</v>
      </c>
    </row>
    <row r="1686" spans="1:15">
      <c r="A1686">
        <v>219</v>
      </c>
      <c r="B1686">
        <v>1870</v>
      </c>
      <c r="C1686" t="s">
        <v>129</v>
      </c>
      <c r="D1686" t="s">
        <v>332</v>
      </c>
      <c r="E1686" s="257" t="s">
        <v>195</v>
      </c>
      <c r="F1686" t="s">
        <v>84</v>
      </c>
      <c r="G1686">
        <v>3</v>
      </c>
      <c r="H1686">
        <v>174.08699999999999</v>
      </c>
      <c r="I1686">
        <v>173.40299999999999</v>
      </c>
      <c r="J1686">
        <v>172.26300000000001</v>
      </c>
      <c r="K1686">
        <v>170.71</v>
      </c>
      <c r="L1686">
        <v>168.89500000000001</v>
      </c>
      <c r="M1686" s="258" t="s">
        <v>1348</v>
      </c>
      <c r="N1686" s="258" t="s">
        <v>1348</v>
      </c>
      <c r="O1686" s="5" t="s">
        <v>3135</v>
      </c>
    </row>
    <row r="1687" spans="1:15">
      <c r="A1687">
        <v>219</v>
      </c>
      <c r="B1687">
        <v>1875</v>
      </c>
      <c r="C1687" t="s">
        <v>129</v>
      </c>
      <c r="D1687" t="s">
        <v>332</v>
      </c>
      <c r="E1687" s="257" t="s">
        <v>174</v>
      </c>
      <c r="F1687" t="s">
        <v>84</v>
      </c>
      <c r="G1687">
        <v>3</v>
      </c>
      <c r="H1687">
        <v>173.84299999999999</v>
      </c>
      <c r="I1687">
        <v>173.208</v>
      </c>
      <c r="J1687">
        <v>171.99</v>
      </c>
      <c r="K1687">
        <v>170.44800000000001</v>
      </c>
      <c r="L1687">
        <v>168.68299999999999</v>
      </c>
      <c r="M1687" s="258" t="s">
        <v>1348</v>
      </c>
      <c r="N1687" s="258" t="s">
        <v>1348</v>
      </c>
      <c r="O1687" s="5" t="s">
        <v>3136</v>
      </c>
    </row>
    <row r="1688" spans="1:15">
      <c r="A1688">
        <v>219</v>
      </c>
      <c r="B1688">
        <v>1877</v>
      </c>
      <c r="C1688" t="s">
        <v>129</v>
      </c>
      <c r="D1688" t="s">
        <v>332</v>
      </c>
      <c r="E1688" s="257" t="s">
        <v>103</v>
      </c>
      <c r="F1688" t="s">
        <v>84</v>
      </c>
      <c r="G1688">
        <v>3</v>
      </c>
      <c r="H1688">
        <v>173.79300000000001</v>
      </c>
      <c r="I1688">
        <v>173.14</v>
      </c>
      <c r="J1688">
        <v>171.89</v>
      </c>
      <c r="K1688">
        <v>170.33699999999999</v>
      </c>
      <c r="L1688">
        <v>168.57300000000001</v>
      </c>
      <c r="M1688" s="258" t="s">
        <v>1348</v>
      </c>
      <c r="N1688" s="258" t="s">
        <v>1348</v>
      </c>
      <c r="O1688" s="5" t="s">
        <v>3137</v>
      </c>
    </row>
    <row r="1689" spans="1:15">
      <c r="A1689">
        <v>219</v>
      </c>
      <c r="B1689">
        <v>1872</v>
      </c>
      <c r="C1689" t="s">
        <v>129</v>
      </c>
      <c r="D1689" t="s">
        <v>332</v>
      </c>
      <c r="E1689" s="257" t="s">
        <v>1083</v>
      </c>
      <c r="F1689" t="s">
        <v>84</v>
      </c>
      <c r="G1689">
        <v>3</v>
      </c>
      <c r="H1689">
        <v>173.58</v>
      </c>
      <c r="I1689">
        <v>172.88499999999999</v>
      </c>
      <c r="J1689">
        <v>171.66800000000001</v>
      </c>
      <c r="K1689">
        <v>170.16300000000001</v>
      </c>
      <c r="L1689">
        <v>168.36699999999999</v>
      </c>
      <c r="M1689" s="258" t="s">
        <v>1348</v>
      </c>
      <c r="N1689" s="258" t="s">
        <v>1348</v>
      </c>
      <c r="O1689" s="5" t="s">
        <v>3138</v>
      </c>
    </row>
    <row r="1690" spans="1:15">
      <c r="A1690">
        <v>219</v>
      </c>
      <c r="B1690">
        <v>1873</v>
      </c>
      <c r="C1690" t="s">
        <v>129</v>
      </c>
      <c r="D1690" t="s">
        <v>332</v>
      </c>
      <c r="E1690" s="257" t="s">
        <v>1471</v>
      </c>
      <c r="F1690" t="s">
        <v>84</v>
      </c>
      <c r="G1690">
        <v>3</v>
      </c>
      <c r="H1690">
        <v>172.458</v>
      </c>
      <c r="I1690">
        <v>171.89</v>
      </c>
      <c r="J1690">
        <v>170.71</v>
      </c>
      <c r="K1690">
        <v>169.268</v>
      </c>
      <c r="L1690">
        <v>167.435</v>
      </c>
      <c r="M1690" s="258" t="s">
        <v>1348</v>
      </c>
      <c r="N1690" s="258" t="s">
        <v>1348</v>
      </c>
      <c r="O1690" s="5" t="s">
        <v>3139</v>
      </c>
    </row>
    <row r="1691" spans="1:15">
      <c r="A1691">
        <v>219</v>
      </c>
      <c r="B1691">
        <v>1867</v>
      </c>
      <c r="C1691" t="s">
        <v>129</v>
      </c>
      <c r="D1691" t="s">
        <v>332</v>
      </c>
      <c r="E1691" s="257" t="s">
        <v>18789</v>
      </c>
      <c r="F1691" t="s">
        <v>84</v>
      </c>
      <c r="G1691">
        <v>2</v>
      </c>
      <c r="H1691">
        <v>172.31700000000001</v>
      </c>
      <c r="I1691">
        <v>171.715</v>
      </c>
      <c r="J1691">
        <v>170.71</v>
      </c>
      <c r="K1691">
        <v>169.268</v>
      </c>
      <c r="L1691">
        <v>167.48500000000001</v>
      </c>
      <c r="M1691" s="258" t="s">
        <v>1348</v>
      </c>
      <c r="N1691" s="258" t="s">
        <v>1348</v>
      </c>
      <c r="O1691" s="5" t="s">
        <v>3140</v>
      </c>
    </row>
    <row r="1692" spans="1:15">
      <c r="A1692">
        <v>219</v>
      </c>
      <c r="B1692">
        <v>1881</v>
      </c>
      <c r="C1692" t="s">
        <v>129</v>
      </c>
      <c r="D1692" t="s">
        <v>332</v>
      </c>
      <c r="E1692" s="257" t="s">
        <v>104</v>
      </c>
      <c r="F1692" t="s">
        <v>84</v>
      </c>
      <c r="G1692">
        <v>3</v>
      </c>
      <c r="H1692">
        <v>171.89</v>
      </c>
      <c r="I1692">
        <v>171.35499999999999</v>
      </c>
      <c r="J1692">
        <v>170.16300000000001</v>
      </c>
      <c r="K1692">
        <v>168.77699999999999</v>
      </c>
      <c r="L1692">
        <v>166.88</v>
      </c>
      <c r="M1692" s="258" t="s">
        <v>1348</v>
      </c>
      <c r="N1692" s="258" t="s">
        <v>1348</v>
      </c>
      <c r="O1692" s="5" t="s">
        <v>3141</v>
      </c>
    </row>
    <row r="1693" spans="1:15">
      <c r="A1693">
        <v>219</v>
      </c>
      <c r="B1693">
        <v>1894</v>
      </c>
      <c r="C1693" t="s">
        <v>129</v>
      </c>
      <c r="D1693" t="s">
        <v>332</v>
      </c>
      <c r="E1693" s="257" t="s">
        <v>79</v>
      </c>
      <c r="F1693" t="s">
        <v>84</v>
      </c>
      <c r="G1693">
        <v>3</v>
      </c>
      <c r="H1693">
        <v>171.35499999999999</v>
      </c>
      <c r="I1693">
        <v>170.76</v>
      </c>
      <c r="J1693">
        <v>169.685</v>
      </c>
      <c r="K1693">
        <v>168.20500000000001</v>
      </c>
      <c r="L1693">
        <v>166.30199999999999</v>
      </c>
      <c r="M1693" s="258" t="s">
        <v>1348</v>
      </c>
      <c r="N1693" s="258" t="s">
        <v>1348</v>
      </c>
      <c r="O1693" s="5" t="s">
        <v>3142</v>
      </c>
    </row>
    <row r="1694" spans="1:15">
      <c r="A1694">
        <v>219</v>
      </c>
      <c r="B1694">
        <v>1865</v>
      </c>
      <c r="C1694" t="s">
        <v>129</v>
      </c>
      <c r="D1694" t="s">
        <v>332</v>
      </c>
      <c r="E1694" s="257" t="s">
        <v>18788</v>
      </c>
      <c r="F1694" t="s">
        <v>84</v>
      </c>
      <c r="G1694">
        <v>2</v>
      </c>
      <c r="H1694">
        <v>171.18799999999999</v>
      </c>
      <c r="I1694">
        <v>170.59200000000001</v>
      </c>
      <c r="J1694">
        <v>169.53</v>
      </c>
      <c r="K1694">
        <v>168.018</v>
      </c>
      <c r="L1694">
        <v>166.285</v>
      </c>
      <c r="M1694" s="258" t="s">
        <v>1348</v>
      </c>
      <c r="N1694" s="258" t="s">
        <v>1348</v>
      </c>
      <c r="O1694" s="5" t="s">
        <v>3143</v>
      </c>
    </row>
    <row r="1695" spans="1:15">
      <c r="A1695">
        <v>219</v>
      </c>
      <c r="B1695">
        <v>1874</v>
      </c>
      <c r="C1695" t="s">
        <v>129</v>
      </c>
      <c r="D1695" t="s">
        <v>332</v>
      </c>
      <c r="E1695" s="257" t="s">
        <v>655</v>
      </c>
      <c r="F1695" t="s">
        <v>84</v>
      </c>
      <c r="G1695">
        <v>3</v>
      </c>
      <c r="H1695">
        <v>169.53</v>
      </c>
      <c r="I1695">
        <v>168.995</v>
      </c>
      <c r="J1695">
        <v>167.845</v>
      </c>
      <c r="K1695">
        <v>166.41300000000001</v>
      </c>
      <c r="L1695">
        <v>164.66499999999999</v>
      </c>
      <c r="M1695" s="258" t="s">
        <v>1348</v>
      </c>
      <c r="N1695" s="258" t="s">
        <v>1348</v>
      </c>
      <c r="O1695" s="5" t="s">
        <v>3144</v>
      </c>
    </row>
    <row r="1696" spans="1:15">
      <c r="A1696">
        <v>226</v>
      </c>
      <c r="B1696">
        <v>1949</v>
      </c>
      <c r="C1696" t="s">
        <v>129</v>
      </c>
      <c r="D1696" t="s">
        <v>330</v>
      </c>
      <c r="E1696" s="257" t="s">
        <v>18794</v>
      </c>
      <c r="F1696" t="s">
        <v>83</v>
      </c>
      <c r="G1696">
        <v>1</v>
      </c>
      <c r="H1696">
        <v>960.52700000000004</v>
      </c>
      <c r="I1696">
        <v>960.14300000000003</v>
      </c>
      <c r="J1696">
        <v>959.221</v>
      </c>
      <c r="K1696">
        <v>958.26</v>
      </c>
      <c r="L1696">
        <v>957.00599999999997</v>
      </c>
      <c r="M1696" s="258" t="s">
        <v>1350</v>
      </c>
      <c r="N1696" s="258" t="s">
        <v>1350</v>
      </c>
      <c r="O1696" s="5" t="s">
        <v>3145</v>
      </c>
    </row>
    <row r="1697" spans="1:15">
      <c r="A1697">
        <v>228</v>
      </c>
      <c r="B1697">
        <v>1948</v>
      </c>
      <c r="C1697" t="s">
        <v>129</v>
      </c>
      <c r="D1697" t="s">
        <v>330</v>
      </c>
      <c r="E1697" s="257" t="s">
        <v>18770</v>
      </c>
      <c r="F1697" t="s">
        <v>83</v>
      </c>
      <c r="G1697">
        <v>1</v>
      </c>
      <c r="H1697">
        <v>969.75900000000001</v>
      </c>
      <c r="I1697">
        <v>969.28800000000001</v>
      </c>
      <c r="J1697">
        <v>968.56799999999998</v>
      </c>
      <c r="K1697">
        <v>967.49699999999996</v>
      </c>
      <c r="L1697">
        <v>966.31</v>
      </c>
      <c r="M1697" s="258" t="s">
        <v>1350</v>
      </c>
      <c r="N1697" s="258" t="s">
        <v>1350</v>
      </c>
      <c r="O1697" s="5" t="s">
        <v>3146</v>
      </c>
    </row>
    <row r="1698" spans="1:15">
      <c r="A1698">
        <v>228</v>
      </c>
      <c r="B1698">
        <v>1901</v>
      </c>
      <c r="C1698" t="s">
        <v>129</v>
      </c>
      <c r="D1698" t="s">
        <v>330</v>
      </c>
      <c r="E1698" s="257" t="s">
        <v>688</v>
      </c>
      <c r="F1698" t="s">
        <v>83</v>
      </c>
      <c r="G1698">
        <v>3</v>
      </c>
      <c r="H1698">
        <v>969.51900000000001</v>
      </c>
      <c r="I1698">
        <v>969.10599999999999</v>
      </c>
      <c r="J1698">
        <v>968.29899999999998</v>
      </c>
      <c r="K1698">
        <v>967.19</v>
      </c>
      <c r="L1698">
        <v>965.85500000000002</v>
      </c>
      <c r="M1698" s="258" t="s">
        <v>1350</v>
      </c>
      <c r="N1698" s="258" t="s">
        <v>1350</v>
      </c>
      <c r="O1698" s="5" t="s">
        <v>3147</v>
      </c>
    </row>
    <row r="1699" spans="1:15">
      <c r="A1699">
        <v>226</v>
      </c>
      <c r="B1699">
        <v>1902</v>
      </c>
      <c r="C1699" t="s">
        <v>129</v>
      </c>
      <c r="D1699" t="s">
        <v>330</v>
      </c>
      <c r="E1699" s="257" t="s">
        <v>146</v>
      </c>
      <c r="F1699" t="s">
        <v>83</v>
      </c>
      <c r="G1699">
        <v>3</v>
      </c>
      <c r="H1699">
        <v>959.447</v>
      </c>
      <c r="I1699">
        <v>959.06299999999999</v>
      </c>
      <c r="J1699">
        <v>958.22699999999998</v>
      </c>
      <c r="K1699">
        <v>957.15099999999995</v>
      </c>
      <c r="L1699">
        <v>955.76900000000001</v>
      </c>
      <c r="M1699" s="258" t="s">
        <v>1350</v>
      </c>
      <c r="N1699" s="258" t="s">
        <v>1350</v>
      </c>
      <c r="O1699" s="5" t="s">
        <v>3148</v>
      </c>
    </row>
    <row r="1700" spans="1:15">
      <c r="A1700">
        <v>228</v>
      </c>
      <c r="B1700">
        <v>1904</v>
      </c>
      <c r="C1700" t="s">
        <v>129</v>
      </c>
      <c r="D1700" t="s">
        <v>330</v>
      </c>
      <c r="E1700" s="257" t="s">
        <v>503</v>
      </c>
      <c r="F1700" t="s">
        <v>83</v>
      </c>
      <c r="G1700">
        <v>3</v>
      </c>
      <c r="H1700">
        <v>969.25</v>
      </c>
      <c r="I1700">
        <v>968.88499999999999</v>
      </c>
      <c r="J1700">
        <v>967.91499999999996</v>
      </c>
      <c r="K1700">
        <v>966.72299999999996</v>
      </c>
      <c r="L1700">
        <v>965.35400000000004</v>
      </c>
      <c r="M1700" s="258" t="s">
        <v>1350</v>
      </c>
      <c r="N1700" s="258" t="s">
        <v>1350</v>
      </c>
      <c r="O1700" s="5" t="s">
        <v>3149</v>
      </c>
    </row>
    <row r="1701" spans="1:15">
      <c r="A1701">
        <v>228</v>
      </c>
      <c r="B1701">
        <v>1906</v>
      </c>
      <c r="C1701" t="s">
        <v>129</v>
      </c>
      <c r="D1701" t="s">
        <v>330</v>
      </c>
      <c r="E1701" s="257" t="s">
        <v>69</v>
      </c>
      <c r="F1701" t="s">
        <v>83</v>
      </c>
      <c r="G1701">
        <v>3</v>
      </c>
      <c r="H1701">
        <v>968.63900000000001</v>
      </c>
      <c r="I1701">
        <v>968.22699999999998</v>
      </c>
      <c r="J1701">
        <v>967.41600000000005</v>
      </c>
      <c r="K1701">
        <v>966.35299999999995</v>
      </c>
      <c r="L1701">
        <v>964.96100000000001</v>
      </c>
      <c r="M1701" s="258" t="s">
        <v>1350</v>
      </c>
      <c r="N1701" s="258" t="s">
        <v>1350</v>
      </c>
      <c r="O1701" s="5" t="s">
        <v>3150</v>
      </c>
    </row>
    <row r="1702" spans="1:15">
      <c r="A1702">
        <v>226</v>
      </c>
      <c r="B1702">
        <v>1950</v>
      </c>
      <c r="C1702" t="s">
        <v>129</v>
      </c>
      <c r="D1702" t="s">
        <v>330</v>
      </c>
      <c r="E1702" s="257" t="s">
        <v>802</v>
      </c>
      <c r="F1702" t="s">
        <v>83</v>
      </c>
      <c r="G1702">
        <v>1</v>
      </c>
      <c r="H1702">
        <v>958.45299999999997</v>
      </c>
      <c r="I1702">
        <v>957.98599999999999</v>
      </c>
      <c r="J1702">
        <v>957.14700000000005</v>
      </c>
      <c r="K1702">
        <v>956.15300000000002</v>
      </c>
      <c r="L1702">
        <v>954.846</v>
      </c>
      <c r="M1702" s="258" t="s">
        <v>1350</v>
      </c>
      <c r="N1702" s="258" t="s">
        <v>1350</v>
      </c>
      <c r="O1702" s="5" t="s">
        <v>3151</v>
      </c>
    </row>
    <row r="1703" spans="1:15">
      <c r="A1703">
        <v>228</v>
      </c>
      <c r="B1703">
        <v>1909</v>
      </c>
      <c r="C1703" t="s">
        <v>129</v>
      </c>
      <c r="D1703" t="s">
        <v>330</v>
      </c>
      <c r="E1703" s="257" t="s">
        <v>966</v>
      </c>
      <c r="F1703" t="s">
        <v>83</v>
      </c>
      <c r="G1703">
        <v>3</v>
      </c>
      <c r="H1703">
        <v>968.029</v>
      </c>
      <c r="I1703">
        <v>967.60199999999998</v>
      </c>
      <c r="J1703">
        <v>966.69399999999996</v>
      </c>
      <c r="K1703">
        <v>965.49900000000002</v>
      </c>
      <c r="L1703">
        <v>964.03099999999995</v>
      </c>
      <c r="M1703" s="258" t="s">
        <v>1350</v>
      </c>
      <c r="N1703" s="258" t="s">
        <v>1350</v>
      </c>
      <c r="O1703" s="5" t="s">
        <v>3152</v>
      </c>
    </row>
    <row r="1704" spans="1:15">
      <c r="A1704">
        <v>228</v>
      </c>
      <c r="B1704">
        <v>1919</v>
      </c>
      <c r="C1704" t="s">
        <v>129</v>
      </c>
      <c r="D1704" t="s">
        <v>330</v>
      </c>
      <c r="E1704" s="257" t="s">
        <v>968</v>
      </c>
      <c r="F1704" t="s">
        <v>83</v>
      </c>
      <c r="G1704">
        <v>3</v>
      </c>
      <c r="H1704">
        <v>968.029</v>
      </c>
      <c r="I1704">
        <v>967.60199999999998</v>
      </c>
      <c r="J1704">
        <v>966.69399999999996</v>
      </c>
      <c r="K1704">
        <v>965.49900000000002</v>
      </c>
      <c r="L1704">
        <v>964.03099999999995</v>
      </c>
      <c r="M1704" s="258" t="s">
        <v>1350</v>
      </c>
      <c r="N1704" s="258" t="s">
        <v>1350</v>
      </c>
      <c r="O1704" s="5" t="s">
        <v>3153</v>
      </c>
    </row>
    <row r="1705" spans="1:15">
      <c r="A1705">
        <v>228</v>
      </c>
      <c r="B1705">
        <v>1933</v>
      </c>
      <c r="C1705" t="s">
        <v>129</v>
      </c>
      <c r="D1705" t="s">
        <v>330</v>
      </c>
      <c r="E1705" s="257" t="s">
        <v>933</v>
      </c>
      <c r="F1705" t="s">
        <v>83</v>
      </c>
      <c r="G1705">
        <v>3</v>
      </c>
      <c r="H1705">
        <v>968.029</v>
      </c>
      <c r="I1705">
        <v>967.60199999999998</v>
      </c>
      <c r="J1705">
        <v>966.69399999999996</v>
      </c>
      <c r="K1705">
        <v>965.49900000000002</v>
      </c>
      <c r="L1705">
        <v>964.03099999999995</v>
      </c>
      <c r="M1705" s="258" t="s">
        <v>1350</v>
      </c>
      <c r="N1705" s="258" t="s">
        <v>1350</v>
      </c>
      <c r="O1705" s="5" t="s">
        <v>3154</v>
      </c>
    </row>
    <row r="1706" spans="1:15">
      <c r="A1706">
        <v>228</v>
      </c>
      <c r="B1706">
        <v>1939</v>
      </c>
      <c r="C1706" t="s">
        <v>129</v>
      </c>
      <c r="D1706" t="s">
        <v>330</v>
      </c>
      <c r="E1706" s="257" t="s">
        <v>934</v>
      </c>
      <c r="F1706" t="s">
        <v>83</v>
      </c>
      <c r="G1706">
        <v>3</v>
      </c>
      <c r="H1706">
        <v>968.029</v>
      </c>
      <c r="I1706">
        <v>967.60199999999998</v>
      </c>
      <c r="J1706">
        <v>966.69399999999996</v>
      </c>
      <c r="K1706">
        <v>965.49900000000002</v>
      </c>
      <c r="L1706">
        <v>964.03099999999995</v>
      </c>
      <c r="M1706" s="258" t="s">
        <v>1350</v>
      </c>
      <c r="N1706" s="258" t="s">
        <v>1350</v>
      </c>
      <c r="O1706" s="5" t="s">
        <v>3155</v>
      </c>
    </row>
    <row r="1707" spans="1:15">
      <c r="A1707">
        <v>228</v>
      </c>
      <c r="B1707">
        <v>1910</v>
      </c>
      <c r="C1707" t="s">
        <v>129</v>
      </c>
      <c r="D1707" t="s">
        <v>330</v>
      </c>
      <c r="E1707" s="257" t="s">
        <v>493</v>
      </c>
      <c r="F1707" t="s">
        <v>83</v>
      </c>
      <c r="G1707">
        <v>3</v>
      </c>
      <c r="H1707">
        <v>967.94299999999998</v>
      </c>
      <c r="I1707">
        <v>967.53099999999995</v>
      </c>
      <c r="J1707">
        <v>966.61800000000005</v>
      </c>
      <c r="K1707">
        <v>965.34500000000003</v>
      </c>
      <c r="L1707">
        <v>963.96400000000006</v>
      </c>
      <c r="M1707" s="258" t="s">
        <v>1350</v>
      </c>
      <c r="N1707" s="258" t="s">
        <v>1350</v>
      </c>
      <c r="O1707" s="5" t="s">
        <v>3156</v>
      </c>
    </row>
    <row r="1708" spans="1:15">
      <c r="A1708">
        <v>228</v>
      </c>
      <c r="B1708">
        <v>1913</v>
      </c>
      <c r="C1708" t="s">
        <v>129</v>
      </c>
      <c r="D1708" t="s">
        <v>330</v>
      </c>
      <c r="E1708" s="257" t="s">
        <v>96</v>
      </c>
      <c r="F1708" t="s">
        <v>83</v>
      </c>
      <c r="G1708">
        <v>3</v>
      </c>
      <c r="H1708">
        <v>967.68799999999999</v>
      </c>
      <c r="I1708">
        <v>967.30399999999997</v>
      </c>
      <c r="J1708">
        <v>966.38199999999995</v>
      </c>
      <c r="K1708">
        <v>965.15899999999999</v>
      </c>
      <c r="L1708">
        <v>963.76599999999996</v>
      </c>
      <c r="M1708" s="258" t="s">
        <v>1350</v>
      </c>
      <c r="N1708" s="258" t="s">
        <v>1350</v>
      </c>
      <c r="O1708" s="5" t="s">
        <v>3157</v>
      </c>
    </row>
    <row r="1709" spans="1:15">
      <c r="A1709">
        <v>228</v>
      </c>
      <c r="B1709">
        <v>1915</v>
      </c>
      <c r="C1709" t="s">
        <v>129</v>
      </c>
      <c r="D1709" t="s">
        <v>330</v>
      </c>
      <c r="E1709" s="257" t="s">
        <v>182</v>
      </c>
      <c r="F1709" t="s">
        <v>83</v>
      </c>
      <c r="G1709">
        <v>3</v>
      </c>
      <c r="H1709">
        <v>967.34699999999998</v>
      </c>
      <c r="I1709">
        <v>966.96299999999997</v>
      </c>
      <c r="J1709">
        <v>966.04100000000005</v>
      </c>
      <c r="K1709">
        <v>964.803</v>
      </c>
      <c r="L1709">
        <v>963.45899999999995</v>
      </c>
      <c r="M1709" s="258" t="s">
        <v>1350</v>
      </c>
      <c r="N1709" s="258" t="s">
        <v>1350</v>
      </c>
      <c r="O1709" s="5" t="s">
        <v>3158</v>
      </c>
    </row>
    <row r="1710" spans="1:15">
      <c r="A1710">
        <v>228</v>
      </c>
      <c r="B1710">
        <v>1917</v>
      </c>
      <c r="C1710" t="s">
        <v>129</v>
      </c>
      <c r="D1710" t="s">
        <v>330</v>
      </c>
      <c r="E1710" s="257" t="s">
        <v>1086</v>
      </c>
      <c r="F1710" t="s">
        <v>83</v>
      </c>
      <c r="G1710">
        <v>3</v>
      </c>
      <c r="H1710">
        <v>967.19</v>
      </c>
      <c r="I1710">
        <v>966.80600000000004</v>
      </c>
      <c r="J1710">
        <v>965.80700000000002</v>
      </c>
      <c r="K1710">
        <v>964.57299999999998</v>
      </c>
      <c r="L1710">
        <v>963.31100000000004</v>
      </c>
      <c r="M1710" s="258" t="s">
        <v>1350</v>
      </c>
      <c r="N1710" s="258" t="s">
        <v>1350</v>
      </c>
      <c r="O1710" s="5" t="s">
        <v>3159</v>
      </c>
    </row>
    <row r="1711" spans="1:15">
      <c r="A1711">
        <v>228</v>
      </c>
      <c r="B1711">
        <v>1918</v>
      </c>
      <c r="C1711" t="s">
        <v>129</v>
      </c>
      <c r="D1711" t="s">
        <v>330</v>
      </c>
      <c r="E1711" s="257" t="s">
        <v>714</v>
      </c>
      <c r="F1711" t="s">
        <v>83</v>
      </c>
      <c r="G1711">
        <v>3</v>
      </c>
      <c r="H1711">
        <v>967.19</v>
      </c>
      <c r="I1711">
        <v>966.80600000000004</v>
      </c>
      <c r="J1711">
        <v>965.80700000000002</v>
      </c>
      <c r="K1711">
        <v>964.57299999999998</v>
      </c>
      <c r="L1711">
        <v>963.31100000000004</v>
      </c>
      <c r="M1711" s="258" t="s">
        <v>1350</v>
      </c>
      <c r="N1711" s="258" t="s">
        <v>1350</v>
      </c>
      <c r="O1711" s="5" t="s">
        <v>3160</v>
      </c>
    </row>
    <row r="1712" spans="1:15">
      <c r="A1712">
        <v>229</v>
      </c>
      <c r="B1712">
        <v>1920</v>
      </c>
      <c r="C1712" t="s">
        <v>129</v>
      </c>
      <c r="D1712" t="s">
        <v>330</v>
      </c>
      <c r="E1712" s="257" t="s">
        <v>384</v>
      </c>
      <c r="F1712" t="s">
        <v>83</v>
      </c>
      <c r="G1712">
        <v>3</v>
      </c>
      <c r="H1712">
        <v>966.15300000000002</v>
      </c>
      <c r="I1712">
        <v>965.68600000000004</v>
      </c>
      <c r="J1712">
        <v>964.88900000000001</v>
      </c>
      <c r="K1712">
        <v>963.80899999999997</v>
      </c>
      <c r="L1712">
        <v>962.61300000000006</v>
      </c>
      <c r="M1712" s="258" t="s">
        <v>1350</v>
      </c>
      <c r="N1712" s="258" t="s">
        <v>1350</v>
      </c>
      <c r="O1712" s="5" t="s">
        <v>3161</v>
      </c>
    </row>
    <row r="1713" spans="1:15">
      <c r="A1713">
        <v>228</v>
      </c>
      <c r="B1713">
        <v>1923</v>
      </c>
      <c r="C1713" t="s">
        <v>129</v>
      </c>
      <c r="D1713" t="s">
        <v>330</v>
      </c>
      <c r="E1713" s="257" t="s">
        <v>1085</v>
      </c>
      <c r="F1713" t="s">
        <v>83</v>
      </c>
      <c r="G1713">
        <v>3</v>
      </c>
      <c r="H1713">
        <v>965.92200000000003</v>
      </c>
      <c r="I1713">
        <v>965.54200000000003</v>
      </c>
      <c r="J1713">
        <v>964.57299999999998</v>
      </c>
      <c r="K1713">
        <v>963.42600000000004</v>
      </c>
      <c r="L1713">
        <v>962.19100000000003</v>
      </c>
      <c r="M1713" s="258" t="s">
        <v>1350</v>
      </c>
      <c r="N1713" s="258" t="s">
        <v>1350</v>
      </c>
      <c r="O1713" s="5" t="s">
        <v>3162</v>
      </c>
    </row>
    <row r="1714" spans="1:15">
      <c r="A1714">
        <v>228</v>
      </c>
      <c r="B1714">
        <v>1924</v>
      </c>
      <c r="C1714" t="s">
        <v>129</v>
      </c>
      <c r="D1714" t="s">
        <v>330</v>
      </c>
      <c r="E1714" s="257" t="s">
        <v>98</v>
      </c>
      <c r="F1714" t="s">
        <v>83</v>
      </c>
      <c r="G1714">
        <v>3</v>
      </c>
      <c r="H1714">
        <v>965.69500000000005</v>
      </c>
      <c r="I1714">
        <v>965.27300000000002</v>
      </c>
      <c r="J1714">
        <v>964.34799999999996</v>
      </c>
      <c r="K1714">
        <v>963.18499999999995</v>
      </c>
      <c r="L1714">
        <v>962.04300000000001</v>
      </c>
      <c r="M1714" s="258" t="s">
        <v>1350</v>
      </c>
      <c r="N1714" s="258" t="s">
        <v>1350</v>
      </c>
      <c r="O1714" s="5" t="s">
        <v>3163</v>
      </c>
    </row>
    <row r="1715" spans="1:15">
      <c r="A1715">
        <v>226</v>
      </c>
      <c r="B1715">
        <v>1929</v>
      </c>
      <c r="C1715" t="s">
        <v>129</v>
      </c>
      <c r="D1715" t="s">
        <v>330</v>
      </c>
      <c r="E1715" s="257" t="s">
        <v>347</v>
      </c>
      <c r="F1715" t="s">
        <v>83</v>
      </c>
      <c r="G1715">
        <v>3</v>
      </c>
      <c r="H1715">
        <v>954.72699999999998</v>
      </c>
      <c r="I1715">
        <v>954.27</v>
      </c>
      <c r="J1715">
        <v>953.42600000000004</v>
      </c>
      <c r="K1715">
        <v>952.38400000000001</v>
      </c>
      <c r="L1715">
        <v>951.23500000000001</v>
      </c>
      <c r="M1715" s="258" t="s">
        <v>1350</v>
      </c>
      <c r="N1715" s="258" t="s">
        <v>1350</v>
      </c>
      <c r="O1715" s="5" t="s">
        <v>3164</v>
      </c>
    </row>
    <row r="1716" spans="1:15">
      <c r="A1716">
        <v>226</v>
      </c>
      <c r="B1716">
        <v>1930</v>
      </c>
      <c r="C1716" t="s">
        <v>129</v>
      </c>
      <c r="D1716" t="s">
        <v>330</v>
      </c>
      <c r="E1716" s="257" t="s">
        <v>155</v>
      </c>
      <c r="F1716" t="s">
        <v>83</v>
      </c>
      <c r="G1716">
        <v>3</v>
      </c>
      <c r="H1716">
        <v>954.577</v>
      </c>
      <c r="I1716">
        <v>954.18899999999996</v>
      </c>
      <c r="J1716">
        <v>953.31100000000004</v>
      </c>
      <c r="K1716">
        <v>952.22900000000004</v>
      </c>
      <c r="L1716">
        <v>951.154</v>
      </c>
      <c r="M1716" s="258" t="s">
        <v>1350</v>
      </c>
      <c r="N1716" s="258" t="s">
        <v>1350</v>
      </c>
      <c r="O1716" s="5" t="s">
        <v>3165</v>
      </c>
    </row>
    <row r="1717" spans="1:15">
      <c r="A1717">
        <v>226</v>
      </c>
      <c r="B1717">
        <v>1942</v>
      </c>
      <c r="C1717" t="s">
        <v>129</v>
      </c>
      <c r="D1717" t="s">
        <v>330</v>
      </c>
      <c r="E1717" s="257" t="s">
        <v>660</v>
      </c>
      <c r="F1717" t="s">
        <v>83</v>
      </c>
      <c r="G1717">
        <v>3</v>
      </c>
      <c r="H1717">
        <v>949.08</v>
      </c>
      <c r="I1717">
        <v>948.76800000000003</v>
      </c>
      <c r="J1717">
        <v>948.06700000000001</v>
      </c>
      <c r="K1717">
        <v>947.18299999999999</v>
      </c>
      <c r="L1717">
        <v>945.55</v>
      </c>
      <c r="M1717" s="258" t="s">
        <v>1350</v>
      </c>
      <c r="N1717" s="258" t="s">
        <v>1350</v>
      </c>
      <c r="O1717" s="5" t="s">
        <v>3166</v>
      </c>
    </row>
    <row r="1718" spans="1:15">
      <c r="A1718">
        <v>226</v>
      </c>
      <c r="B1718">
        <v>1944</v>
      </c>
      <c r="C1718" t="s">
        <v>129</v>
      </c>
      <c r="D1718" t="s">
        <v>330</v>
      </c>
      <c r="E1718" s="257" t="s">
        <v>1406</v>
      </c>
      <c r="F1718" t="s">
        <v>83</v>
      </c>
      <c r="G1718">
        <v>1</v>
      </c>
      <c r="H1718" t="e">
        <v>#VALUE!</v>
      </c>
      <c r="I1718" t="e">
        <v>#VALUE!</v>
      </c>
      <c r="J1718" t="e">
        <v>#VALUE!</v>
      </c>
      <c r="K1718" t="e">
        <v>#VALUE!</v>
      </c>
      <c r="L1718" t="e">
        <v>#VALUE!</v>
      </c>
      <c r="M1718" s="258" t="s">
        <v>1350</v>
      </c>
      <c r="N1718" s="258" t="s">
        <v>1350</v>
      </c>
      <c r="O1718" s="5" t="s">
        <v>3567</v>
      </c>
    </row>
    <row r="1719" spans="1:15">
      <c r="A1719">
        <v>225</v>
      </c>
      <c r="B1719">
        <v>1951</v>
      </c>
      <c r="C1719" t="s">
        <v>129</v>
      </c>
      <c r="D1719" t="s">
        <v>330</v>
      </c>
      <c r="E1719" s="257" t="s">
        <v>926</v>
      </c>
      <c r="F1719" t="s">
        <v>84</v>
      </c>
      <c r="G1719">
        <v>1</v>
      </c>
      <c r="H1719">
        <v>977.39200000000005</v>
      </c>
      <c r="I1719">
        <v>976.77099999999996</v>
      </c>
      <c r="J1719">
        <v>975.60799999999995</v>
      </c>
      <c r="K1719">
        <v>974.18499999999995</v>
      </c>
      <c r="L1719">
        <v>972.34699999999998</v>
      </c>
      <c r="M1719" s="258" t="s">
        <v>1350</v>
      </c>
      <c r="N1719" s="258" t="s">
        <v>1350</v>
      </c>
      <c r="O1719" s="5" t="s">
        <v>3167</v>
      </c>
    </row>
    <row r="1720" spans="1:15">
      <c r="A1720">
        <v>225</v>
      </c>
      <c r="B1720">
        <v>1962</v>
      </c>
      <c r="C1720" t="s">
        <v>129</v>
      </c>
      <c r="D1720" t="s">
        <v>330</v>
      </c>
      <c r="E1720" s="257" t="s">
        <v>675</v>
      </c>
      <c r="F1720" t="s">
        <v>84</v>
      </c>
      <c r="G1720">
        <v>1</v>
      </c>
      <c r="H1720">
        <v>977.39200000000005</v>
      </c>
      <c r="I1720">
        <v>976.77099999999996</v>
      </c>
      <c r="J1720">
        <v>975.60799999999995</v>
      </c>
      <c r="K1720">
        <v>974.18499999999995</v>
      </c>
      <c r="L1720">
        <v>972.34699999999998</v>
      </c>
      <c r="M1720" s="258" t="s">
        <v>1350</v>
      </c>
      <c r="N1720" s="258" t="s">
        <v>1350</v>
      </c>
      <c r="O1720" s="5" t="s">
        <v>3168</v>
      </c>
    </row>
    <row r="1721" spans="1:15">
      <c r="A1721">
        <v>225</v>
      </c>
      <c r="B1721">
        <v>1974</v>
      </c>
      <c r="C1721" t="s">
        <v>129</v>
      </c>
      <c r="D1721" t="s">
        <v>330</v>
      </c>
      <c r="E1721" s="257" t="s">
        <v>395</v>
      </c>
      <c r="F1721" t="s">
        <v>84</v>
      </c>
      <c r="G1721">
        <v>1</v>
      </c>
      <c r="H1721">
        <v>977.39200000000005</v>
      </c>
      <c r="I1721">
        <v>976.77099999999996</v>
      </c>
      <c r="J1721">
        <v>975.60799999999995</v>
      </c>
      <c r="K1721">
        <v>974.18499999999995</v>
      </c>
      <c r="L1721">
        <v>972.34699999999998</v>
      </c>
      <c r="M1721" s="258" t="s">
        <v>1350</v>
      </c>
      <c r="N1721" s="258" t="s">
        <v>1350</v>
      </c>
      <c r="O1721" s="5" t="s">
        <v>3169</v>
      </c>
    </row>
    <row r="1722" spans="1:15">
      <c r="A1722">
        <v>225</v>
      </c>
      <c r="B1722">
        <v>1952</v>
      </c>
      <c r="C1722" t="s">
        <v>129</v>
      </c>
      <c r="D1722" t="s">
        <v>330</v>
      </c>
      <c r="E1722" s="257" t="s">
        <v>396</v>
      </c>
      <c r="F1722" t="s">
        <v>84</v>
      </c>
      <c r="G1722">
        <v>1</v>
      </c>
      <c r="H1722">
        <v>976.95899999999995</v>
      </c>
      <c r="I1722">
        <v>976.38400000000001</v>
      </c>
      <c r="J1722">
        <v>975.21</v>
      </c>
      <c r="K1722">
        <v>973.83</v>
      </c>
      <c r="L1722">
        <v>971.87800000000004</v>
      </c>
      <c r="M1722" s="258" t="s">
        <v>1350</v>
      </c>
      <c r="N1722" s="258" t="s">
        <v>1350</v>
      </c>
      <c r="O1722" s="5" t="s">
        <v>3170</v>
      </c>
    </row>
    <row r="1723" spans="1:15">
      <c r="A1723">
        <v>225</v>
      </c>
      <c r="B1723">
        <v>1956</v>
      </c>
      <c r="C1723" t="s">
        <v>129</v>
      </c>
      <c r="D1723" t="s">
        <v>330</v>
      </c>
      <c r="E1723" s="257" t="s">
        <v>81</v>
      </c>
      <c r="F1723" t="s">
        <v>84</v>
      </c>
      <c r="G1723">
        <v>1</v>
      </c>
      <c r="H1723">
        <v>976.95899999999995</v>
      </c>
      <c r="I1723">
        <v>976.38400000000001</v>
      </c>
      <c r="J1723">
        <v>975.21</v>
      </c>
      <c r="K1723">
        <v>973.83</v>
      </c>
      <c r="L1723">
        <v>971.87800000000004</v>
      </c>
      <c r="M1723" s="258" t="s">
        <v>1350</v>
      </c>
      <c r="N1723" s="258" t="s">
        <v>1350</v>
      </c>
      <c r="O1723" s="5" t="s">
        <v>3171</v>
      </c>
    </row>
    <row r="1724" spans="1:15">
      <c r="A1724">
        <v>225</v>
      </c>
      <c r="B1724">
        <v>1980</v>
      </c>
      <c r="C1724" t="s">
        <v>129</v>
      </c>
      <c r="D1724" t="s">
        <v>330</v>
      </c>
      <c r="E1724" s="257" t="s">
        <v>18797</v>
      </c>
      <c r="F1724" t="s">
        <v>84</v>
      </c>
      <c r="G1724">
        <v>1</v>
      </c>
      <c r="H1724">
        <v>971.76800000000003</v>
      </c>
      <c r="I1724">
        <v>971.32100000000003</v>
      </c>
      <c r="J1724">
        <v>970.40700000000004</v>
      </c>
      <c r="K1724">
        <v>969.45500000000004</v>
      </c>
      <c r="L1724">
        <v>968.21500000000003</v>
      </c>
      <c r="M1724" s="258" t="s">
        <v>1350</v>
      </c>
      <c r="N1724" s="258" t="s">
        <v>1350</v>
      </c>
      <c r="O1724" s="5" t="s">
        <v>3172</v>
      </c>
    </row>
    <row r="1725" spans="1:15">
      <c r="A1725">
        <v>225</v>
      </c>
      <c r="B1725">
        <v>1957</v>
      </c>
      <c r="C1725" t="s">
        <v>129</v>
      </c>
      <c r="D1725" t="s">
        <v>330</v>
      </c>
      <c r="E1725" s="257" t="s">
        <v>725</v>
      </c>
      <c r="F1725" t="s">
        <v>84</v>
      </c>
      <c r="G1725">
        <v>1</v>
      </c>
      <c r="H1725">
        <v>971.19899999999996</v>
      </c>
      <c r="I1725">
        <v>970.76</v>
      </c>
      <c r="J1725">
        <v>969.85599999999999</v>
      </c>
      <c r="K1725">
        <v>968.73800000000006</v>
      </c>
      <c r="L1725">
        <v>967.38</v>
      </c>
      <c r="M1725" s="258" t="s">
        <v>1350</v>
      </c>
      <c r="N1725" s="258" t="s">
        <v>1350</v>
      </c>
      <c r="O1725" s="5" t="s">
        <v>3173</v>
      </c>
    </row>
    <row r="1726" spans="1:15">
      <c r="A1726">
        <v>225</v>
      </c>
      <c r="B1726">
        <v>1954</v>
      </c>
      <c r="C1726" t="s">
        <v>129</v>
      </c>
      <c r="D1726" t="s">
        <v>330</v>
      </c>
      <c r="E1726" s="257" t="s">
        <v>103</v>
      </c>
      <c r="F1726" t="s">
        <v>84</v>
      </c>
      <c r="G1726">
        <v>1</v>
      </c>
      <c r="H1726">
        <v>971.12800000000004</v>
      </c>
      <c r="I1726">
        <v>970.64700000000005</v>
      </c>
      <c r="J1726">
        <v>969.77499999999998</v>
      </c>
      <c r="K1726">
        <v>968.7</v>
      </c>
      <c r="L1726">
        <v>967.30799999999999</v>
      </c>
      <c r="M1726" s="258" t="s">
        <v>1350</v>
      </c>
      <c r="N1726" s="258" t="s">
        <v>1350</v>
      </c>
      <c r="O1726" s="5" t="s">
        <v>3174</v>
      </c>
    </row>
    <row r="1727" spans="1:15">
      <c r="A1727">
        <v>225</v>
      </c>
      <c r="B1727">
        <v>1955</v>
      </c>
      <c r="C1727" t="s">
        <v>129</v>
      </c>
      <c r="D1727" t="s">
        <v>330</v>
      </c>
      <c r="E1727" s="257" t="s">
        <v>79</v>
      </c>
      <c r="F1727" t="s">
        <v>84</v>
      </c>
      <c r="G1727">
        <v>1</v>
      </c>
      <c r="H1727">
        <v>971.12800000000004</v>
      </c>
      <c r="I1727">
        <v>970.64700000000005</v>
      </c>
      <c r="J1727">
        <v>969.77499999999998</v>
      </c>
      <c r="K1727">
        <v>968.7</v>
      </c>
      <c r="L1727">
        <v>967.30799999999999</v>
      </c>
      <c r="M1727" s="258" t="s">
        <v>1350</v>
      </c>
      <c r="N1727" s="258" t="s">
        <v>1350</v>
      </c>
      <c r="O1727" s="5" t="s">
        <v>3175</v>
      </c>
    </row>
    <row r="1728" spans="1:15">
      <c r="A1728">
        <v>225</v>
      </c>
      <c r="B1728">
        <v>1960</v>
      </c>
      <c r="C1728" t="s">
        <v>129</v>
      </c>
      <c r="D1728" t="s">
        <v>330</v>
      </c>
      <c r="E1728" s="257" t="s">
        <v>195</v>
      </c>
      <c r="F1728" t="s">
        <v>84</v>
      </c>
      <c r="G1728">
        <v>1</v>
      </c>
      <c r="H1728">
        <v>970.48199999999997</v>
      </c>
      <c r="I1728">
        <v>970.05799999999999</v>
      </c>
      <c r="J1728">
        <v>969.21500000000003</v>
      </c>
      <c r="K1728">
        <v>968.14</v>
      </c>
      <c r="L1728">
        <v>966.77099999999996</v>
      </c>
      <c r="M1728" s="258" t="s">
        <v>1350</v>
      </c>
      <c r="N1728" s="258" t="s">
        <v>1350</v>
      </c>
      <c r="O1728" s="5" t="s">
        <v>3176</v>
      </c>
    </row>
    <row r="1729" spans="1:15">
      <c r="A1729">
        <v>225</v>
      </c>
      <c r="B1729">
        <v>1964</v>
      </c>
      <c r="C1729" t="s">
        <v>129</v>
      </c>
      <c r="D1729" t="s">
        <v>330</v>
      </c>
      <c r="E1729" s="257" t="s">
        <v>75</v>
      </c>
      <c r="F1729" t="s">
        <v>84</v>
      </c>
      <c r="G1729">
        <v>1</v>
      </c>
      <c r="H1729">
        <v>970.16700000000003</v>
      </c>
      <c r="I1729">
        <v>969.72799999999995</v>
      </c>
      <c r="J1729">
        <v>968.89400000000001</v>
      </c>
      <c r="K1729">
        <v>967.85699999999997</v>
      </c>
      <c r="L1729">
        <v>966.41800000000001</v>
      </c>
      <c r="M1729" s="258" t="s">
        <v>1350</v>
      </c>
      <c r="N1729" s="258" t="s">
        <v>1350</v>
      </c>
      <c r="O1729" s="5" t="s">
        <v>3177</v>
      </c>
    </row>
    <row r="1730" spans="1:15">
      <c r="A1730">
        <v>225</v>
      </c>
      <c r="B1730">
        <v>1958</v>
      </c>
      <c r="C1730" t="s">
        <v>129</v>
      </c>
      <c r="D1730" t="s">
        <v>330</v>
      </c>
      <c r="E1730" s="257" t="s">
        <v>795</v>
      </c>
      <c r="F1730" t="s">
        <v>84</v>
      </c>
      <c r="G1730">
        <v>1</v>
      </c>
      <c r="H1730">
        <v>970.05799999999999</v>
      </c>
      <c r="I1730">
        <v>969.65599999999995</v>
      </c>
      <c r="J1730">
        <v>968.76599999999996</v>
      </c>
      <c r="K1730">
        <v>967.73800000000006</v>
      </c>
      <c r="L1730">
        <v>966.30899999999997</v>
      </c>
      <c r="M1730" s="258" t="s">
        <v>1350</v>
      </c>
      <c r="N1730" s="258" t="s">
        <v>1350</v>
      </c>
      <c r="O1730" s="5" t="s">
        <v>3178</v>
      </c>
    </row>
    <row r="1731" spans="1:15">
      <c r="A1731">
        <v>225</v>
      </c>
      <c r="B1731">
        <v>1959</v>
      </c>
      <c r="C1731" t="s">
        <v>129</v>
      </c>
      <c r="D1731" t="s">
        <v>330</v>
      </c>
      <c r="E1731" s="257" t="s">
        <v>349</v>
      </c>
      <c r="F1731" t="s">
        <v>84</v>
      </c>
      <c r="G1731">
        <v>1</v>
      </c>
      <c r="H1731">
        <v>970.05799999999999</v>
      </c>
      <c r="I1731">
        <v>969.65599999999995</v>
      </c>
      <c r="J1731">
        <v>968.76599999999996</v>
      </c>
      <c r="K1731">
        <v>967.73800000000006</v>
      </c>
      <c r="L1731">
        <v>966.30899999999997</v>
      </c>
      <c r="M1731" s="258" t="s">
        <v>1350</v>
      </c>
      <c r="N1731" s="258" t="s">
        <v>1350</v>
      </c>
      <c r="O1731" s="5" t="s">
        <v>3179</v>
      </c>
    </row>
    <row r="1732" spans="1:15">
      <c r="A1732">
        <v>225</v>
      </c>
      <c r="B1732">
        <v>1973</v>
      </c>
      <c r="C1732" t="s">
        <v>129</v>
      </c>
      <c r="D1732" t="s">
        <v>330</v>
      </c>
      <c r="E1732" s="257" t="s">
        <v>807</v>
      </c>
      <c r="F1732" t="s">
        <v>84</v>
      </c>
      <c r="G1732">
        <v>1</v>
      </c>
      <c r="H1732">
        <v>968.45500000000004</v>
      </c>
      <c r="I1732">
        <v>968.05899999999997</v>
      </c>
      <c r="J1732">
        <v>967.20100000000002</v>
      </c>
      <c r="K1732">
        <v>966.06899999999996</v>
      </c>
      <c r="L1732">
        <v>964.79700000000003</v>
      </c>
      <c r="M1732" s="258" t="s">
        <v>1350</v>
      </c>
      <c r="N1732" s="258" t="s">
        <v>1350</v>
      </c>
      <c r="O1732" s="5" t="s">
        <v>3180</v>
      </c>
    </row>
    <row r="1733" spans="1:15">
      <c r="A1733">
        <v>225</v>
      </c>
      <c r="B1733">
        <v>1981</v>
      </c>
      <c r="C1733" t="s">
        <v>129</v>
      </c>
      <c r="D1733" t="s">
        <v>330</v>
      </c>
      <c r="E1733" s="257" t="s">
        <v>806</v>
      </c>
      <c r="F1733" t="s">
        <v>84</v>
      </c>
      <c r="G1733">
        <v>1</v>
      </c>
      <c r="H1733">
        <v>967.947</v>
      </c>
      <c r="I1733">
        <v>967.50800000000004</v>
      </c>
      <c r="J1733">
        <v>966.68200000000002</v>
      </c>
      <c r="K1733">
        <v>965.66800000000001</v>
      </c>
      <c r="L1733">
        <v>964.36800000000005</v>
      </c>
      <c r="M1733" s="258" t="s">
        <v>1350</v>
      </c>
      <c r="N1733" s="258" t="s">
        <v>1350</v>
      </c>
      <c r="O1733" s="5" t="s">
        <v>3181</v>
      </c>
    </row>
    <row r="1734" spans="1:15">
      <c r="A1734">
        <v>225</v>
      </c>
      <c r="B1734">
        <v>1976</v>
      </c>
      <c r="C1734" t="s">
        <v>129</v>
      </c>
      <c r="D1734" t="s">
        <v>330</v>
      </c>
      <c r="E1734" s="257" t="s">
        <v>78</v>
      </c>
      <c r="F1734" t="s">
        <v>84</v>
      </c>
      <c r="G1734">
        <v>1</v>
      </c>
      <c r="H1734">
        <v>967.351</v>
      </c>
      <c r="I1734">
        <v>966.92399999999998</v>
      </c>
      <c r="J1734">
        <v>966.06899999999996</v>
      </c>
      <c r="K1734">
        <v>965.03700000000003</v>
      </c>
      <c r="L1734">
        <v>963.76</v>
      </c>
      <c r="M1734" s="258" t="s">
        <v>1350</v>
      </c>
      <c r="N1734" s="258" t="s">
        <v>1350</v>
      </c>
      <c r="O1734" s="5" t="s">
        <v>3182</v>
      </c>
    </row>
    <row r="1735" spans="1:15">
      <c r="A1735">
        <v>1</v>
      </c>
      <c r="B1735">
        <v>1982</v>
      </c>
      <c r="C1735" t="s">
        <v>129</v>
      </c>
      <c r="D1735" t="s">
        <v>309</v>
      </c>
      <c r="E1735" s="257" t="s">
        <v>405</v>
      </c>
      <c r="F1735" t="s">
        <v>83</v>
      </c>
      <c r="G1735">
        <v>1</v>
      </c>
      <c r="H1735">
        <v>420.77800000000002</v>
      </c>
      <c r="I1735">
        <v>420.57100000000003</v>
      </c>
      <c r="J1735">
        <v>420.27800000000002</v>
      </c>
      <c r="K1735">
        <v>419.80900000000003</v>
      </c>
      <c r="L1735">
        <v>419.04</v>
      </c>
      <c r="M1735" s="258" t="s">
        <v>1348</v>
      </c>
      <c r="N1735" s="258" t="s">
        <v>1348</v>
      </c>
      <c r="O1735" s="5" t="s">
        <v>3183</v>
      </c>
    </row>
    <row r="1736" spans="1:15">
      <c r="A1736">
        <v>31</v>
      </c>
      <c r="B1736">
        <v>1989</v>
      </c>
      <c r="C1736" t="s">
        <v>129</v>
      </c>
      <c r="D1736" t="s">
        <v>150</v>
      </c>
      <c r="E1736" s="257" t="s">
        <v>405</v>
      </c>
      <c r="F1736" t="s">
        <v>83</v>
      </c>
      <c r="G1736">
        <v>1</v>
      </c>
      <c r="H1736">
        <v>596.50099999999998</v>
      </c>
      <c r="I1736">
        <v>594.97400000000005</v>
      </c>
      <c r="J1736">
        <v>594.39599999999996</v>
      </c>
      <c r="K1736">
        <v>591.55200000000002</v>
      </c>
      <c r="L1736">
        <v>589.11800000000005</v>
      </c>
      <c r="M1736" s="258" t="s">
        <v>1348</v>
      </c>
      <c r="N1736" s="258" t="s">
        <v>1349</v>
      </c>
      <c r="O1736" s="5" t="s">
        <v>3184</v>
      </c>
    </row>
    <row r="1737" spans="1:15">
      <c r="A1737">
        <v>28</v>
      </c>
      <c r="B1737">
        <v>1991</v>
      </c>
      <c r="C1737" t="s">
        <v>129</v>
      </c>
      <c r="D1737" t="s">
        <v>350</v>
      </c>
      <c r="E1737" s="257" t="s">
        <v>892</v>
      </c>
      <c r="F1737" t="s">
        <v>83</v>
      </c>
      <c r="G1737">
        <v>1</v>
      </c>
      <c r="H1737">
        <v>809.42100000000005</v>
      </c>
      <c r="I1737">
        <v>808.91399999999999</v>
      </c>
      <c r="J1737">
        <v>806.53899999999999</v>
      </c>
      <c r="K1737">
        <v>803.74300000000005</v>
      </c>
      <c r="L1737">
        <v>802.73199999999997</v>
      </c>
      <c r="M1737" s="258" t="s">
        <v>1348</v>
      </c>
      <c r="N1737" s="258" t="s">
        <v>1349</v>
      </c>
      <c r="O1737" s="5" t="s">
        <v>3185</v>
      </c>
    </row>
    <row r="1738" spans="1:15">
      <c r="A1738">
        <v>181</v>
      </c>
      <c r="B1738">
        <v>1993</v>
      </c>
      <c r="C1738" t="s">
        <v>129</v>
      </c>
      <c r="D1738" t="s">
        <v>411</v>
      </c>
      <c r="E1738" s="257" t="s">
        <v>405</v>
      </c>
      <c r="F1738" t="s">
        <v>83</v>
      </c>
      <c r="G1738">
        <v>1</v>
      </c>
      <c r="H1738">
        <v>972.89599999999996</v>
      </c>
      <c r="I1738">
        <v>971.53499999999997</v>
      </c>
      <c r="J1738">
        <v>970.24400000000003</v>
      </c>
      <c r="K1738">
        <v>969.09699999999998</v>
      </c>
      <c r="L1738">
        <v>967.16399999999999</v>
      </c>
      <c r="M1738" s="258" t="s">
        <v>1350</v>
      </c>
      <c r="N1738" s="258" t="s">
        <v>1350</v>
      </c>
      <c r="O1738" s="5" t="s">
        <v>3186</v>
      </c>
    </row>
    <row r="1739" spans="1:15">
      <c r="A1739">
        <v>86</v>
      </c>
      <c r="B1739">
        <v>1998</v>
      </c>
      <c r="C1739" t="s">
        <v>129</v>
      </c>
      <c r="D1739" t="s">
        <v>341</v>
      </c>
      <c r="E1739" s="257" t="s">
        <v>405</v>
      </c>
      <c r="F1739" t="s">
        <v>83</v>
      </c>
      <c r="G1739">
        <v>1</v>
      </c>
      <c r="H1739">
        <v>999.78099999999995</v>
      </c>
      <c r="I1739">
        <v>998.21600000000001</v>
      </c>
      <c r="J1739">
        <v>997.60699999999997</v>
      </c>
      <c r="K1739">
        <v>997.09799999999996</v>
      </c>
      <c r="L1739">
        <v>995.53899999999999</v>
      </c>
      <c r="M1739" s="258" t="s">
        <v>1350</v>
      </c>
      <c r="N1739" s="258" t="s">
        <v>1351</v>
      </c>
      <c r="O1739" s="5" t="s">
        <v>3187</v>
      </c>
    </row>
    <row r="1740" spans="1:15">
      <c r="A1740">
        <v>87</v>
      </c>
      <c r="B1740">
        <v>1999</v>
      </c>
      <c r="C1740" t="s">
        <v>129</v>
      </c>
      <c r="D1740" t="s">
        <v>341</v>
      </c>
      <c r="E1740" s="257" t="s">
        <v>18633</v>
      </c>
      <c r="F1740" t="s">
        <v>84</v>
      </c>
      <c r="G1740">
        <v>1</v>
      </c>
      <c r="H1740">
        <v>988.23099999999999</v>
      </c>
      <c r="I1740">
        <v>986.44</v>
      </c>
      <c r="J1740">
        <v>982.971</v>
      </c>
      <c r="K1740">
        <v>979.51199999999994</v>
      </c>
      <c r="L1740">
        <v>978.34299999999996</v>
      </c>
      <c r="M1740" s="258" t="s">
        <v>1350</v>
      </c>
      <c r="N1740" s="258" t="s">
        <v>1351</v>
      </c>
      <c r="O1740" s="5" t="s">
        <v>3188</v>
      </c>
    </row>
    <row r="1741" spans="1:15">
      <c r="A1741">
        <v>200</v>
      </c>
      <c r="B1741">
        <v>2000</v>
      </c>
      <c r="C1741" t="s">
        <v>129</v>
      </c>
      <c r="D1741" t="s">
        <v>324</v>
      </c>
      <c r="E1741" s="257" t="s">
        <v>405</v>
      </c>
      <c r="F1741" t="s">
        <v>83</v>
      </c>
      <c r="G1741">
        <v>1</v>
      </c>
      <c r="H1741">
        <v>601.76</v>
      </c>
      <c r="I1741">
        <v>601.04</v>
      </c>
      <c r="J1741">
        <v>600.4</v>
      </c>
      <c r="K1741">
        <v>600.14700000000005</v>
      </c>
      <c r="L1741">
        <v>599.42700000000002</v>
      </c>
      <c r="M1741" s="258" t="s">
        <v>1348</v>
      </c>
      <c r="N1741" s="258" t="s">
        <v>1348</v>
      </c>
      <c r="O1741" s="5" t="s">
        <v>3189</v>
      </c>
    </row>
    <row r="1742" spans="1:15">
      <c r="A1742">
        <v>200</v>
      </c>
      <c r="B1742">
        <v>2001</v>
      </c>
      <c r="C1742" t="s">
        <v>129</v>
      </c>
      <c r="D1742" t="s">
        <v>324</v>
      </c>
      <c r="E1742" s="257" t="s">
        <v>893</v>
      </c>
      <c r="F1742" t="s">
        <v>83</v>
      </c>
      <c r="G1742">
        <v>1</v>
      </c>
      <c r="H1742">
        <v>601.04</v>
      </c>
      <c r="I1742">
        <v>600.69299999999998</v>
      </c>
      <c r="J1742">
        <v>600.14700000000005</v>
      </c>
      <c r="K1742">
        <v>600.14700000000005</v>
      </c>
      <c r="L1742">
        <v>598.67999999999995</v>
      </c>
      <c r="M1742" s="258" t="s">
        <v>1348</v>
      </c>
      <c r="N1742" s="258" t="s">
        <v>1348</v>
      </c>
      <c r="O1742" s="5" t="s">
        <v>3190</v>
      </c>
    </row>
    <row r="1743" spans="1:15">
      <c r="A1743">
        <v>168</v>
      </c>
      <c r="B1743">
        <v>2005</v>
      </c>
      <c r="C1743" t="s">
        <v>129</v>
      </c>
      <c r="D1743" t="s">
        <v>1282</v>
      </c>
      <c r="E1743" s="257" t="s">
        <v>405</v>
      </c>
      <c r="F1743" t="s">
        <v>83</v>
      </c>
      <c r="G1743">
        <v>1</v>
      </c>
      <c r="H1743">
        <v>723.30700000000002</v>
      </c>
      <c r="I1743">
        <v>722.06700000000001</v>
      </c>
      <c r="J1743">
        <v>721.13900000000001</v>
      </c>
      <c r="K1743">
        <v>719.43799999999999</v>
      </c>
      <c r="L1743">
        <v>717.57</v>
      </c>
      <c r="M1743" s="258" t="s">
        <v>1348</v>
      </c>
      <c r="N1743" s="258" t="s">
        <v>1349</v>
      </c>
      <c r="O1743" s="5" t="s">
        <v>3191</v>
      </c>
    </row>
    <row r="1744" spans="1:15">
      <c r="A1744">
        <v>175</v>
      </c>
      <c r="B1744">
        <v>2006</v>
      </c>
      <c r="C1744" t="s">
        <v>129</v>
      </c>
      <c r="D1744" t="s">
        <v>412</v>
      </c>
      <c r="E1744" s="257" t="s">
        <v>405</v>
      </c>
      <c r="F1744" t="s">
        <v>83</v>
      </c>
      <c r="G1744">
        <v>1</v>
      </c>
      <c r="H1744">
        <v>991.2</v>
      </c>
      <c r="I1744">
        <v>988.62</v>
      </c>
      <c r="J1744">
        <v>985.89</v>
      </c>
      <c r="K1744">
        <v>982.62</v>
      </c>
      <c r="L1744">
        <v>978.5</v>
      </c>
      <c r="M1744" s="258" t="s">
        <v>1182</v>
      </c>
      <c r="N1744" s="258" t="s">
        <v>1182</v>
      </c>
      <c r="O1744" s="5" t="s">
        <v>3192</v>
      </c>
    </row>
    <row r="1745" spans="1:15">
      <c r="A1745">
        <v>204</v>
      </c>
      <c r="B1745">
        <v>2011</v>
      </c>
      <c r="C1745" t="s">
        <v>129</v>
      </c>
      <c r="D1745" t="s">
        <v>327</v>
      </c>
      <c r="E1745" s="257" t="s">
        <v>18798</v>
      </c>
      <c r="F1745" t="s">
        <v>83</v>
      </c>
      <c r="G1745">
        <v>1</v>
      </c>
      <c r="H1745">
        <v>981.16099999999994</v>
      </c>
      <c r="I1745">
        <v>979.82299999999998</v>
      </c>
      <c r="J1745">
        <v>979.45899999999995</v>
      </c>
      <c r="K1745">
        <v>974.471</v>
      </c>
      <c r="L1745">
        <v>968.68100000000004</v>
      </c>
      <c r="M1745" s="258" t="s">
        <v>1350</v>
      </c>
      <c r="N1745" s="258" t="s">
        <v>1350</v>
      </c>
      <c r="O1745" s="5" t="s">
        <v>3193</v>
      </c>
    </row>
    <row r="1746" spans="1:15">
      <c r="A1746">
        <v>229</v>
      </c>
      <c r="B1746">
        <v>2016</v>
      </c>
      <c r="C1746" t="s">
        <v>129</v>
      </c>
      <c r="D1746" t="s">
        <v>330</v>
      </c>
      <c r="E1746" s="257" t="s">
        <v>405</v>
      </c>
      <c r="F1746" t="s">
        <v>83</v>
      </c>
      <c r="G1746">
        <v>1</v>
      </c>
      <c r="H1746">
        <v>992.34100000000001</v>
      </c>
      <c r="I1746">
        <v>992.18399999999997</v>
      </c>
      <c r="J1746">
        <v>992.03899999999999</v>
      </c>
      <c r="K1746">
        <v>991.13800000000003</v>
      </c>
      <c r="L1746">
        <v>989.82899999999995</v>
      </c>
      <c r="M1746" s="258" t="s">
        <v>1350</v>
      </c>
      <c r="N1746" s="258" t="s">
        <v>1350</v>
      </c>
      <c r="O1746" s="5" t="s">
        <v>3194</v>
      </c>
    </row>
    <row r="1747" spans="1:15">
      <c r="A1747">
        <v>229</v>
      </c>
      <c r="B1747">
        <v>2017</v>
      </c>
      <c r="C1747" t="s">
        <v>129</v>
      </c>
      <c r="D1747" t="s">
        <v>330</v>
      </c>
      <c r="E1747" s="257" t="s">
        <v>893</v>
      </c>
      <c r="F1747" t="s">
        <v>83</v>
      </c>
      <c r="G1747">
        <v>1</v>
      </c>
      <c r="H1747">
        <v>991.61500000000001</v>
      </c>
      <c r="I1747">
        <v>991.44600000000003</v>
      </c>
      <c r="J1747">
        <v>991.29600000000005</v>
      </c>
      <c r="K1747">
        <v>989.96</v>
      </c>
      <c r="L1747">
        <v>988.41300000000001</v>
      </c>
      <c r="M1747" s="258" t="s">
        <v>1350</v>
      </c>
      <c r="N1747" s="258" t="s">
        <v>1350</v>
      </c>
      <c r="O1747" s="5" t="s">
        <v>3195</v>
      </c>
    </row>
    <row r="1748" spans="1:15">
      <c r="A1748">
        <v>140</v>
      </c>
      <c r="B1748">
        <v>2018</v>
      </c>
      <c r="C1748" t="s">
        <v>129</v>
      </c>
      <c r="D1748" t="s">
        <v>414</v>
      </c>
      <c r="E1748" s="257" t="s">
        <v>405</v>
      </c>
      <c r="F1748" t="s">
        <v>83</v>
      </c>
      <c r="G1748">
        <v>1</v>
      </c>
      <c r="H1748">
        <v>968.92600000000004</v>
      </c>
      <c r="I1748">
        <v>967.58900000000006</v>
      </c>
      <c r="J1748">
        <v>965.55799999999999</v>
      </c>
      <c r="K1748">
        <v>963.149</v>
      </c>
      <c r="L1748">
        <v>958.93799999999999</v>
      </c>
      <c r="M1748" s="258" t="s">
        <v>1350</v>
      </c>
      <c r="N1748" s="258" t="s">
        <v>1350</v>
      </c>
      <c r="O1748" s="5" t="s">
        <v>3196</v>
      </c>
    </row>
    <row r="1749" spans="1:15">
      <c r="A1749">
        <v>140</v>
      </c>
      <c r="B1749">
        <v>2019</v>
      </c>
      <c r="C1749" t="s">
        <v>129</v>
      </c>
      <c r="D1749" t="s">
        <v>414</v>
      </c>
      <c r="E1749" s="257" t="s">
        <v>893</v>
      </c>
      <c r="F1749" t="s">
        <v>83</v>
      </c>
      <c r="G1749">
        <v>1</v>
      </c>
      <c r="H1749">
        <v>963.149</v>
      </c>
      <c r="I1749">
        <v>960.88900000000001</v>
      </c>
      <c r="J1749">
        <v>958.93799999999999</v>
      </c>
      <c r="K1749">
        <v>956.93899999999996</v>
      </c>
      <c r="L1749">
        <v>952.08699999999999</v>
      </c>
      <c r="M1749" s="258" t="s">
        <v>1350</v>
      </c>
      <c r="N1749" s="258" t="s">
        <v>1350</v>
      </c>
      <c r="O1749" s="5" t="s">
        <v>3197</v>
      </c>
    </row>
    <row r="1750" spans="1:15">
      <c r="A1750">
        <v>208</v>
      </c>
      <c r="B1750">
        <v>2023</v>
      </c>
      <c r="C1750" t="s">
        <v>129</v>
      </c>
      <c r="D1750" t="s">
        <v>326</v>
      </c>
      <c r="E1750" s="257" t="s">
        <v>405</v>
      </c>
      <c r="F1750" t="s">
        <v>83</v>
      </c>
      <c r="G1750">
        <v>1</v>
      </c>
      <c r="H1750">
        <v>372.10599999999999</v>
      </c>
      <c r="I1750">
        <v>371.75599999999997</v>
      </c>
      <c r="J1750">
        <v>371.29</v>
      </c>
      <c r="K1750">
        <v>368.80200000000002</v>
      </c>
      <c r="L1750">
        <v>363.74700000000001</v>
      </c>
      <c r="M1750" s="258" t="s">
        <v>1348</v>
      </c>
      <c r="N1750" s="258" t="s">
        <v>1349</v>
      </c>
      <c r="O1750" s="5" t="s">
        <v>3198</v>
      </c>
    </row>
    <row r="1751" spans="1:15">
      <c r="A1751">
        <v>208</v>
      </c>
      <c r="B1751">
        <v>2024</v>
      </c>
      <c r="C1751" t="s">
        <v>129</v>
      </c>
      <c r="D1751" t="s">
        <v>326</v>
      </c>
      <c r="E1751" s="257" t="s">
        <v>893</v>
      </c>
      <c r="F1751" t="s">
        <v>83</v>
      </c>
      <c r="G1751">
        <v>1</v>
      </c>
      <c r="H1751">
        <v>367.57799999999997</v>
      </c>
      <c r="I1751">
        <v>366.38400000000001</v>
      </c>
      <c r="J1751">
        <v>365.63200000000001</v>
      </c>
      <c r="K1751">
        <v>364.25400000000002</v>
      </c>
      <c r="L1751">
        <v>360.76400000000001</v>
      </c>
      <c r="M1751" s="258" t="s">
        <v>1348</v>
      </c>
      <c r="N1751" s="258" t="s">
        <v>1349</v>
      </c>
      <c r="O1751" s="5" t="s">
        <v>3199</v>
      </c>
    </row>
    <row r="1752" spans="1:15">
      <c r="A1752">
        <v>173</v>
      </c>
      <c r="B1752">
        <v>2025</v>
      </c>
      <c r="C1752" t="s">
        <v>129</v>
      </c>
      <c r="D1752" t="s">
        <v>316</v>
      </c>
      <c r="E1752" s="257" t="s">
        <v>405</v>
      </c>
      <c r="F1752" t="s">
        <v>83</v>
      </c>
      <c r="G1752">
        <v>1</v>
      </c>
      <c r="H1752">
        <v>505.9</v>
      </c>
      <c r="I1752">
        <v>505.3</v>
      </c>
      <c r="J1752">
        <v>504.6</v>
      </c>
      <c r="K1752">
        <v>503.8</v>
      </c>
      <c r="L1752">
        <v>501.9</v>
      </c>
      <c r="M1752" s="258" t="s">
        <v>1348</v>
      </c>
      <c r="N1752" s="258" t="s">
        <v>1348</v>
      </c>
      <c r="O1752" s="5" t="s">
        <v>3200</v>
      </c>
    </row>
    <row r="1753" spans="1:15">
      <c r="A1753">
        <v>169</v>
      </c>
      <c r="B1753">
        <v>2026</v>
      </c>
      <c r="C1753" t="s">
        <v>129</v>
      </c>
      <c r="D1753" t="s">
        <v>339</v>
      </c>
      <c r="E1753" s="257" t="s">
        <v>405</v>
      </c>
      <c r="F1753" t="s">
        <v>83</v>
      </c>
      <c r="G1753">
        <v>1</v>
      </c>
      <c r="H1753">
        <v>792.69600000000003</v>
      </c>
      <c r="I1753">
        <v>791.17600000000004</v>
      </c>
      <c r="J1753">
        <v>790.36800000000005</v>
      </c>
      <c r="K1753">
        <v>789.28800000000001</v>
      </c>
      <c r="L1753">
        <v>787.05600000000004</v>
      </c>
      <c r="M1753" s="258" t="s">
        <v>1182</v>
      </c>
      <c r="N1753" s="258" t="s">
        <v>1182</v>
      </c>
      <c r="O1753" s="5" t="s">
        <v>3201</v>
      </c>
    </row>
    <row r="1754" spans="1:15">
      <c r="A1754">
        <v>169</v>
      </c>
      <c r="B1754">
        <v>2027</v>
      </c>
      <c r="C1754" t="s">
        <v>129</v>
      </c>
      <c r="D1754" t="s">
        <v>339</v>
      </c>
      <c r="E1754" s="257" t="s">
        <v>893</v>
      </c>
      <c r="F1754" t="s">
        <v>83</v>
      </c>
      <c r="G1754">
        <v>1</v>
      </c>
      <c r="H1754">
        <v>789.84799999999996</v>
      </c>
      <c r="I1754">
        <v>789.19200000000001</v>
      </c>
      <c r="J1754">
        <v>788.23199999999997</v>
      </c>
      <c r="K1754">
        <v>785.81600000000003</v>
      </c>
      <c r="L1754">
        <v>784.08</v>
      </c>
      <c r="M1754" s="258" t="s">
        <v>1182</v>
      </c>
      <c r="N1754" s="258" t="s">
        <v>1182</v>
      </c>
      <c r="O1754" s="5" t="s">
        <v>3202</v>
      </c>
    </row>
    <row r="1755" spans="1:15">
      <c r="A1755">
        <v>215</v>
      </c>
      <c r="B1755">
        <v>2035</v>
      </c>
      <c r="C1755" t="s">
        <v>129</v>
      </c>
      <c r="D1755" t="s">
        <v>328</v>
      </c>
      <c r="E1755" s="257" t="s">
        <v>405</v>
      </c>
      <c r="F1755" t="s">
        <v>83</v>
      </c>
      <c r="G1755">
        <v>1</v>
      </c>
      <c r="H1755">
        <v>986.92</v>
      </c>
      <c r="I1755">
        <v>985.44</v>
      </c>
      <c r="J1755">
        <v>984.2</v>
      </c>
      <c r="K1755">
        <v>982.54</v>
      </c>
      <c r="L1755">
        <v>980.94</v>
      </c>
      <c r="M1755" s="258" t="s">
        <v>1182</v>
      </c>
      <c r="N1755" s="258" t="s">
        <v>1182</v>
      </c>
      <c r="O1755" s="5" t="s">
        <v>3203</v>
      </c>
    </row>
    <row r="1756" spans="1:15">
      <c r="A1756">
        <v>215</v>
      </c>
      <c r="B1756">
        <v>2036</v>
      </c>
      <c r="C1756" t="s">
        <v>129</v>
      </c>
      <c r="D1756" t="s">
        <v>328</v>
      </c>
      <c r="E1756" s="257" t="s">
        <v>893</v>
      </c>
      <c r="F1756" t="s">
        <v>83</v>
      </c>
      <c r="G1756">
        <v>1</v>
      </c>
      <c r="H1756">
        <v>978.15</v>
      </c>
      <c r="I1756">
        <v>976.35</v>
      </c>
      <c r="J1756">
        <v>975.09</v>
      </c>
      <c r="K1756">
        <v>971.09</v>
      </c>
      <c r="L1756">
        <v>960.8</v>
      </c>
      <c r="M1756" s="258" t="s">
        <v>1182</v>
      </c>
      <c r="N1756" s="258" t="s">
        <v>1182</v>
      </c>
      <c r="O1756" s="5" t="s">
        <v>3204</v>
      </c>
    </row>
    <row r="1757" spans="1:15">
      <c r="A1757">
        <v>2</v>
      </c>
      <c r="B1757">
        <v>2041</v>
      </c>
      <c r="C1757" t="s">
        <v>129</v>
      </c>
      <c r="D1757" t="s">
        <v>309</v>
      </c>
      <c r="E1757" s="257" t="s">
        <v>894</v>
      </c>
      <c r="F1757" t="s">
        <v>83</v>
      </c>
      <c r="G1757">
        <v>1</v>
      </c>
      <c r="H1757">
        <v>415.14</v>
      </c>
      <c r="I1757">
        <v>414.2</v>
      </c>
      <c r="J1757">
        <v>413.6</v>
      </c>
      <c r="K1757">
        <v>411.34</v>
      </c>
      <c r="L1757">
        <v>407.66</v>
      </c>
      <c r="M1757" s="258" t="s">
        <v>1348</v>
      </c>
      <c r="N1757" s="258" t="s">
        <v>1348</v>
      </c>
      <c r="O1757" s="5" t="s">
        <v>3205</v>
      </c>
    </row>
    <row r="1758" spans="1:15">
      <c r="A1758">
        <v>31</v>
      </c>
      <c r="B1758">
        <v>2043</v>
      </c>
      <c r="C1758" t="s">
        <v>129</v>
      </c>
      <c r="D1758" t="s">
        <v>150</v>
      </c>
      <c r="E1758" s="257" t="s">
        <v>419</v>
      </c>
      <c r="F1758" t="s">
        <v>83</v>
      </c>
      <c r="G1758">
        <v>1</v>
      </c>
      <c r="H1758">
        <v>589.11800000000005</v>
      </c>
      <c r="I1758">
        <v>587.57100000000003</v>
      </c>
      <c r="J1758">
        <v>586.01499999999999</v>
      </c>
      <c r="K1758">
        <v>584.01900000000001</v>
      </c>
      <c r="L1758">
        <v>582.755</v>
      </c>
      <c r="M1758" s="258" t="s">
        <v>1348</v>
      </c>
      <c r="N1758" s="258" t="s">
        <v>1349</v>
      </c>
      <c r="O1758" s="5" t="s">
        <v>3206</v>
      </c>
    </row>
    <row r="1759" spans="1:15">
      <c r="A1759">
        <v>194</v>
      </c>
      <c r="B1759">
        <v>2044</v>
      </c>
      <c r="C1759" t="s">
        <v>129</v>
      </c>
      <c r="D1759" t="s">
        <v>331</v>
      </c>
      <c r="E1759" s="257" t="s">
        <v>419</v>
      </c>
      <c r="F1759" t="s">
        <v>83</v>
      </c>
      <c r="G1759">
        <v>1</v>
      </c>
      <c r="H1759">
        <v>727.35</v>
      </c>
      <c r="I1759">
        <v>725.81799999999998</v>
      </c>
      <c r="J1759">
        <v>724.01400000000001</v>
      </c>
      <c r="K1759">
        <v>722.22299999999996</v>
      </c>
      <c r="L1759">
        <v>720.45299999999997</v>
      </c>
      <c r="M1759" s="258" t="s">
        <v>1348</v>
      </c>
      <c r="N1759" s="258" t="s">
        <v>1349</v>
      </c>
      <c r="O1759" s="5" t="s">
        <v>3207</v>
      </c>
    </row>
    <row r="1760" spans="1:15">
      <c r="A1760">
        <v>146</v>
      </c>
      <c r="B1760">
        <v>2045</v>
      </c>
      <c r="C1760" t="s">
        <v>129</v>
      </c>
      <c r="D1760" t="s">
        <v>417</v>
      </c>
      <c r="E1760" s="257" t="s">
        <v>419</v>
      </c>
      <c r="F1760" t="s">
        <v>83</v>
      </c>
      <c r="G1760">
        <v>1</v>
      </c>
      <c r="H1760">
        <v>966.78499999999997</v>
      </c>
      <c r="I1760">
        <v>962.572</v>
      </c>
      <c r="J1760">
        <v>959.29</v>
      </c>
      <c r="K1760">
        <v>954.39800000000002</v>
      </c>
      <c r="L1760">
        <v>946.98</v>
      </c>
      <c r="M1760" s="258" t="s">
        <v>1350</v>
      </c>
      <c r="N1760" s="258" t="s">
        <v>1182</v>
      </c>
      <c r="O1760" s="5" t="s">
        <v>3208</v>
      </c>
    </row>
    <row r="1761" spans="1:15">
      <c r="A1761">
        <v>204</v>
      </c>
      <c r="B1761">
        <v>2051</v>
      </c>
      <c r="C1761" t="s">
        <v>129</v>
      </c>
      <c r="D1761" t="s">
        <v>327</v>
      </c>
      <c r="E1761" s="257" t="s">
        <v>1414</v>
      </c>
      <c r="F1761" t="s">
        <v>83</v>
      </c>
      <c r="G1761">
        <v>1</v>
      </c>
      <c r="H1761">
        <v>974.471</v>
      </c>
      <c r="I1761">
        <v>973.92499999999995</v>
      </c>
      <c r="J1761">
        <v>973.06700000000001</v>
      </c>
      <c r="K1761">
        <v>968.68100000000004</v>
      </c>
      <c r="L1761">
        <v>961.86</v>
      </c>
      <c r="M1761" s="258" t="s">
        <v>1350</v>
      </c>
      <c r="N1761" s="258" t="s">
        <v>1350</v>
      </c>
      <c r="O1761" s="5" t="s">
        <v>3209</v>
      </c>
    </row>
    <row r="1762" spans="1:15">
      <c r="A1762">
        <v>204</v>
      </c>
      <c r="B1762">
        <v>2052</v>
      </c>
      <c r="C1762" t="s">
        <v>129</v>
      </c>
      <c r="D1762" t="s">
        <v>327</v>
      </c>
      <c r="E1762" s="257" t="s">
        <v>1415</v>
      </c>
      <c r="F1762" t="s">
        <v>83</v>
      </c>
      <c r="G1762">
        <v>1</v>
      </c>
      <c r="H1762">
        <v>974.471</v>
      </c>
      <c r="I1762">
        <v>973.92499999999995</v>
      </c>
      <c r="J1762">
        <v>973.06700000000001</v>
      </c>
      <c r="K1762">
        <v>968.68100000000004</v>
      </c>
      <c r="L1762">
        <v>961.86</v>
      </c>
      <c r="M1762" s="258" t="s">
        <v>1350</v>
      </c>
      <c r="N1762" s="258" t="s">
        <v>1350</v>
      </c>
      <c r="O1762" s="5" t="s">
        <v>3210</v>
      </c>
    </row>
    <row r="1763" spans="1:15">
      <c r="A1763">
        <v>173</v>
      </c>
      <c r="B1763">
        <v>2053</v>
      </c>
      <c r="C1763" t="s">
        <v>129</v>
      </c>
      <c r="D1763" t="s">
        <v>316</v>
      </c>
      <c r="E1763" s="257" t="s">
        <v>896</v>
      </c>
      <c r="F1763" t="s">
        <v>83</v>
      </c>
      <c r="G1763">
        <v>1</v>
      </c>
      <c r="H1763">
        <v>505.3</v>
      </c>
      <c r="I1763">
        <v>504.6</v>
      </c>
      <c r="J1763">
        <v>503.8</v>
      </c>
      <c r="K1763">
        <v>502.8</v>
      </c>
      <c r="L1763">
        <v>501</v>
      </c>
      <c r="M1763" s="258" t="s">
        <v>1348</v>
      </c>
      <c r="N1763" s="258" t="s">
        <v>1348</v>
      </c>
      <c r="O1763" s="5" t="s">
        <v>3211</v>
      </c>
    </row>
    <row r="1764" spans="1:15">
      <c r="A1764">
        <v>174</v>
      </c>
      <c r="B1764">
        <v>2054</v>
      </c>
      <c r="C1764" t="s">
        <v>129</v>
      </c>
      <c r="D1764" t="s">
        <v>316</v>
      </c>
      <c r="E1764" s="257" t="s">
        <v>897</v>
      </c>
      <c r="F1764" t="s">
        <v>128</v>
      </c>
      <c r="G1764">
        <v>1</v>
      </c>
      <c r="H1764">
        <v>502.4</v>
      </c>
      <c r="I1764">
        <v>501.4</v>
      </c>
      <c r="J1764">
        <v>500</v>
      </c>
      <c r="K1764">
        <v>499</v>
      </c>
      <c r="L1764">
        <v>497.8</v>
      </c>
      <c r="M1764" s="258" t="s">
        <v>1348</v>
      </c>
      <c r="N1764" s="258" t="s">
        <v>1348</v>
      </c>
      <c r="O1764" s="5" t="s">
        <v>3212</v>
      </c>
    </row>
    <row r="1765" spans="1:15">
      <c r="A1765">
        <v>2</v>
      </c>
      <c r="B1765">
        <v>2055</v>
      </c>
      <c r="C1765" t="s">
        <v>129</v>
      </c>
      <c r="D1765" t="s">
        <v>309</v>
      </c>
      <c r="E1765" s="257" t="s">
        <v>311</v>
      </c>
      <c r="F1765" t="s">
        <v>83</v>
      </c>
      <c r="G1765">
        <v>1</v>
      </c>
      <c r="H1765">
        <v>408.8</v>
      </c>
      <c r="I1765">
        <v>407.4</v>
      </c>
      <c r="J1765">
        <v>406.48</v>
      </c>
      <c r="K1765">
        <v>404.7</v>
      </c>
      <c r="L1765">
        <v>402.09</v>
      </c>
      <c r="M1765" s="258" t="s">
        <v>1348</v>
      </c>
      <c r="N1765" s="258" t="s">
        <v>1348</v>
      </c>
      <c r="O1765" s="5" t="s">
        <v>3213</v>
      </c>
    </row>
    <row r="1766" spans="1:15">
      <c r="A1766">
        <v>31</v>
      </c>
      <c r="B1766">
        <v>2059</v>
      </c>
      <c r="C1766" t="s">
        <v>129</v>
      </c>
      <c r="D1766" t="s">
        <v>150</v>
      </c>
      <c r="E1766" s="257" t="s">
        <v>311</v>
      </c>
      <c r="F1766" t="s">
        <v>83</v>
      </c>
      <c r="G1766">
        <v>1</v>
      </c>
      <c r="H1766">
        <v>583.78899999999999</v>
      </c>
      <c r="I1766">
        <v>582.755</v>
      </c>
      <c r="J1766">
        <v>582.02300000000002</v>
      </c>
      <c r="K1766">
        <v>580.97699999999998</v>
      </c>
      <c r="L1766">
        <v>579.60699999999997</v>
      </c>
      <c r="M1766" s="258" t="s">
        <v>1348</v>
      </c>
      <c r="N1766" s="258" t="s">
        <v>1349</v>
      </c>
      <c r="O1766" s="5" t="s">
        <v>3214</v>
      </c>
    </row>
    <row r="1767" spans="1:15">
      <c r="A1767">
        <v>51</v>
      </c>
      <c r="B1767">
        <v>2060</v>
      </c>
      <c r="C1767" t="s">
        <v>129</v>
      </c>
      <c r="D1767" t="s">
        <v>381</v>
      </c>
      <c r="E1767" s="257" t="s">
        <v>311</v>
      </c>
      <c r="F1767" t="s">
        <v>83</v>
      </c>
      <c r="G1767">
        <v>1</v>
      </c>
      <c r="H1767">
        <v>733.29700000000003</v>
      </c>
      <c r="I1767">
        <v>732.548</v>
      </c>
      <c r="J1767">
        <v>731.48900000000003</v>
      </c>
      <c r="K1767">
        <v>730.71500000000003</v>
      </c>
      <c r="L1767">
        <v>726.745</v>
      </c>
      <c r="M1767" s="258" t="s">
        <v>1348</v>
      </c>
      <c r="N1767" s="258" t="s">
        <v>1349</v>
      </c>
      <c r="O1767" s="5" t="s">
        <v>3215</v>
      </c>
    </row>
    <row r="1768" spans="1:15">
      <c r="A1768">
        <v>124</v>
      </c>
      <c r="B1768">
        <v>2062</v>
      </c>
      <c r="C1768" t="s">
        <v>129</v>
      </c>
      <c r="D1768" t="s">
        <v>1207</v>
      </c>
      <c r="E1768" s="257" t="s">
        <v>311</v>
      </c>
      <c r="F1768" t="s">
        <v>83</v>
      </c>
      <c r="G1768">
        <v>1</v>
      </c>
      <c r="H1768">
        <v>978.16600000000005</v>
      </c>
      <c r="I1768">
        <v>977.75699999999995</v>
      </c>
      <c r="J1768">
        <v>976.27800000000002</v>
      </c>
      <c r="K1768">
        <v>975.51900000000001</v>
      </c>
      <c r="L1768">
        <v>974.84799999999996</v>
      </c>
      <c r="M1768" s="258" t="s">
        <v>1350</v>
      </c>
      <c r="N1768" s="258" t="s">
        <v>1351</v>
      </c>
      <c r="O1768" s="5" t="s">
        <v>3216</v>
      </c>
    </row>
    <row r="1769" spans="1:15">
      <c r="A1769">
        <v>86</v>
      </c>
      <c r="B1769">
        <v>2063</v>
      </c>
      <c r="C1769" t="s">
        <v>129</v>
      </c>
      <c r="D1769" t="s">
        <v>341</v>
      </c>
      <c r="E1769" s="257" t="s">
        <v>311</v>
      </c>
      <c r="F1769" t="s">
        <v>83</v>
      </c>
      <c r="G1769">
        <v>1</v>
      </c>
      <c r="H1769">
        <v>981.28099999999995</v>
      </c>
      <c r="I1769">
        <v>977.94799999999998</v>
      </c>
      <c r="J1769">
        <v>976.02499999999998</v>
      </c>
      <c r="K1769">
        <v>974.47699999999998</v>
      </c>
      <c r="L1769">
        <v>972.74699999999996</v>
      </c>
      <c r="M1769" s="258" t="s">
        <v>1350</v>
      </c>
      <c r="N1769" s="258" t="s">
        <v>1351</v>
      </c>
      <c r="O1769" s="5" t="s">
        <v>3217</v>
      </c>
    </row>
    <row r="1770" spans="1:15">
      <c r="A1770">
        <v>88</v>
      </c>
      <c r="B1770">
        <v>2064</v>
      </c>
      <c r="C1770" t="s">
        <v>129</v>
      </c>
      <c r="D1770" t="s">
        <v>341</v>
      </c>
      <c r="E1770" s="257" t="s">
        <v>340</v>
      </c>
      <c r="F1770" t="s">
        <v>84</v>
      </c>
      <c r="G1770">
        <v>1</v>
      </c>
      <c r="H1770">
        <v>984.995</v>
      </c>
      <c r="I1770">
        <v>982.97900000000004</v>
      </c>
      <c r="J1770">
        <v>980.7</v>
      </c>
      <c r="K1770">
        <v>977.55499999999995</v>
      </c>
      <c r="L1770">
        <v>975.62199999999996</v>
      </c>
      <c r="M1770" s="258" t="s">
        <v>1350</v>
      </c>
      <c r="N1770" s="258" t="s">
        <v>1351</v>
      </c>
      <c r="O1770" s="5" t="s">
        <v>3218</v>
      </c>
    </row>
    <row r="1771" spans="1:15">
      <c r="A1771">
        <v>109</v>
      </c>
      <c r="B1771">
        <v>2065</v>
      </c>
      <c r="C1771" t="s">
        <v>129</v>
      </c>
      <c r="D1771" t="s">
        <v>337</v>
      </c>
      <c r="E1771" s="257" t="s">
        <v>311</v>
      </c>
      <c r="F1771" t="s">
        <v>83</v>
      </c>
      <c r="G1771">
        <v>1</v>
      </c>
      <c r="H1771">
        <v>974.73500000000001</v>
      </c>
      <c r="I1771">
        <v>973.13300000000004</v>
      </c>
      <c r="J1771">
        <v>969.16800000000001</v>
      </c>
      <c r="K1771">
        <v>967.93</v>
      </c>
      <c r="L1771">
        <v>966.61</v>
      </c>
      <c r="M1771" s="258" t="s">
        <v>1350</v>
      </c>
      <c r="N1771" s="258" t="s">
        <v>1351</v>
      </c>
      <c r="O1771" s="5" t="s">
        <v>3219</v>
      </c>
    </row>
    <row r="1772" spans="1:15">
      <c r="A1772">
        <v>197</v>
      </c>
      <c r="B1772">
        <v>2067</v>
      </c>
      <c r="C1772" t="s">
        <v>129</v>
      </c>
      <c r="D1772" t="s">
        <v>324</v>
      </c>
      <c r="E1772" s="257" t="s">
        <v>311</v>
      </c>
      <c r="F1772" t="s">
        <v>83</v>
      </c>
      <c r="G1772">
        <v>1</v>
      </c>
      <c r="H1772">
        <v>739.32</v>
      </c>
      <c r="I1772">
        <v>738.89700000000005</v>
      </c>
      <c r="J1772">
        <v>738.14</v>
      </c>
      <c r="K1772">
        <v>737.6</v>
      </c>
      <c r="L1772">
        <v>734.98</v>
      </c>
      <c r="M1772" s="258" t="s">
        <v>1348</v>
      </c>
      <c r="N1772" s="258" t="s">
        <v>1348</v>
      </c>
      <c r="O1772" s="5" t="s">
        <v>3220</v>
      </c>
    </row>
    <row r="1773" spans="1:15">
      <c r="A1773">
        <v>197</v>
      </c>
      <c r="B1773">
        <v>2068</v>
      </c>
      <c r="C1773" t="s">
        <v>129</v>
      </c>
      <c r="D1773" t="s">
        <v>324</v>
      </c>
      <c r="E1773" s="257" t="s">
        <v>899</v>
      </c>
      <c r="F1773" t="s">
        <v>83</v>
      </c>
      <c r="G1773">
        <v>1</v>
      </c>
      <c r="H1773">
        <v>735.32</v>
      </c>
      <c r="I1773">
        <v>734.73</v>
      </c>
      <c r="J1773">
        <v>734.1</v>
      </c>
      <c r="K1773">
        <v>733.56</v>
      </c>
      <c r="L1773">
        <v>731.73299999999995</v>
      </c>
      <c r="M1773" s="258" t="s">
        <v>1348</v>
      </c>
      <c r="N1773" s="258" t="s">
        <v>1348</v>
      </c>
      <c r="O1773" s="5" t="s">
        <v>3221</v>
      </c>
    </row>
    <row r="1774" spans="1:15">
      <c r="A1774">
        <v>223</v>
      </c>
      <c r="B1774">
        <v>2070</v>
      </c>
      <c r="C1774" t="s">
        <v>129</v>
      </c>
      <c r="D1774" t="s">
        <v>332</v>
      </c>
      <c r="E1774" s="257" t="s">
        <v>311</v>
      </c>
      <c r="F1774" t="s">
        <v>83</v>
      </c>
      <c r="G1774">
        <v>1</v>
      </c>
      <c r="H1774">
        <v>199.13</v>
      </c>
      <c r="I1774">
        <v>198.56</v>
      </c>
      <c r="J1774">
        <v>197.57</v>
      </c>
      <c r="K1774">
        <v>197.22499999999999</v>
      </c>
      <c r="L1774">
        <v>196.97300000000001</v>
      </c>
      <c r="M1774" s="258" t="s">
        <v>1348</v>
      </c>
      <c r="N1774" s="258" t="s">
        <v>1348</v>
      </c>
      <c r="O1774" s="5" t="s">
        <v>3222</v>
      </c>
    </row>
    <row r="1775" spans="1:15">
      <c r="A1775">
        <v>223</v>
      </c>
      <c r="B1775">
        <v>2071</v>
      </c>
      <c r="C1775" t="s">
        <v>129</v>
      </c>
      <c r="D1775" t="s">
        <v>332</v>
      </c>
      <c r="E1775" s="257" t="s">
        <v>899</v>
      </c>
      <c r="F1775" t="s">
        <v>83</v>
      </c>
      <c r="G1775">
        <v>1</v>
      </c>
      <c r="H1775">
        <v>197.57</v>
      </c>
      <c r="I1775">
        <v>197.30799999999999</v>
      </c>
      <c r="J1775">
        <v>197.1</v>
      </c>
      <c r="K1775">
        <v>196.36</v>
      </c>
      <c r="L1775">
        <v>194.935</v>
      </c>
      <c r="M1775" s="258" t="s">
        <v>1348</v>
      </c>
      <c r="N1775" s="258" t="s">
        <v>1348</v>
      </c>
      <c r="O1775" s="5" t="s">
        <v>3223</v>
      </c>
    </row>
    <row r="1776" spans="1:15">
      <c r="A1776">
        <v>229</v>
      </c>
      <c r="B1776">
        <v>2072</v>
      </c>
      <c r="C1776" t="s">
        <v>129</v>
      </c>
      <c r="D1776" t="s">
        <v>330</v>
      </c>
      <c r="E1776" s="257" t="s">
        <v>898</v>
      </c>
      <c r="F1776" t="s">
        <v>83</v>
      </c>
      <c r="G1776">
        <v>1</v>
      </c>
      <c r="H1776">
        <v>991.29600000000005</v>
      </c>
      <c r="I1776">
        <v>990.43899999999996</v>
      </c>
      <c r="J1776">
        <v>990.03200000000004</v>
      </c>
      <c r="K1776">
        <v>989.72199999999998</v>
      </c>
      <c r="L1776">
        <v>989.42200000000003</v>
      </c>
      <c r="M1776" s="258" t="s">
        <v>1350</v>
      </c>
      <c r="N1776" s="258" t="s">
        <v>1350</v>
      </c>
      <c r="O1776" s="5" t="s">
        <v>3224</v>
      </c>
    </row>
    <row r="1777" spans="1:15">
      <c r="A1777">
        <v>229</v>
      </c>
      <c r="B1777">
        <v>2073</v>
      </c>
      <c r="C1777" t="s">
        <v>129</v>
      </c>
      <c r="D1777" t="s">
        <v>330</v>
      </c>
      <c r="E1777" s="257" t="s">
        <v>1473</v>
      </c>
      <c r="F1777" t="s">
        <v>83</v>
      </c>
      <c r="G1777">
        <v>1</v>
      </c>
      <c r="H1777">
        <v>990.43899999999996</v>
      </c>
      <c r="I1777">
        <v>989.96</v>
      </c>
      <c r="J1777">
        <v>989.67899999999997</v>
      </c>
      <c r="K1777">
        <v>989.42200000000003</v>
      </c>
      <c r="L1777">
        <v>989.01700000000005</v>
      </c>
      <c r="M1777" s="258" t="s">
        <v>1350</v>
      </c>
      <c r="N1777" s="258" t="s">
        <v>1350</v>
      </c>
      <c r="O1777" s="5" t="s">
        <v>3225</v>
      </c>
    </row>
    <row r="1778" spans="1:15">
      <c r="A1778">
        <v>229</v>
      </c>
      <c r="B1778">
        <v>2074</v>
      </c>
      <c r="C1778" t="s">
        <v>129</v>
      </c>
      <c r="D1778" t="s">
        <v>330</v>
      </c>
      <c r="E1778" s="257" t="s">
        <v>311</v>
      </c>
      <c r="F1778" t="s">
        <v>83</v>
      </c>
      <c r="G1778">
        <v>1</v>
      </c>
      <c r="H1778">
        <v>989.82899999999995</v>
      </c>
      <c r="I1778">
        <v>989.67899999999997</v>
      </c>
      <c r="J1778">
        <v>989.45100000000002</v>
      </c>
      <c r="K1778">
        <v>989.16300000000001</v>
      </c>
      <c r="L1778">
        <v>988.55399999999997</v>
      </c>
      <c r="M1778" s="258" t="s">
        <v>1350</v>
      </c>
      <c r="N1778" s="258" t="s">
        <v>1350</v>
      </c>
      <c r="O1778" s="5" t="s">
        <v>3226</v>
      </c>
    </row>
    <row r="1779" spans="1:15">
      <c r="A1779">
        <v>229</v>
      </c>
      <c r="B1779">
        <v>2075</v>
      </c>
      <c r="C1779" t="s">
        <v>129</v>
      </c>
      <c r="D1779" t="s">
        <v>330</v>
      </c>
      <c r="E1779" s="257" t="s">
        <v>899</v>
      </c>
      <c r="F1779" t="s">
        <v>83</v>
      </c>
      <c r="G1779">
        <v>2</v>
      </c>
      <c r="H1779">
        <v>989.72199999999998</v>
      </c>
      <c r="I1779">
        <v>989.56799999999998</v>
      </c>
      <c r="J1779">
        <v>989.45100000000002</v>
      </c>
      <c r="K1779">
        <v>988.85799999999995</v>
      </c>
      <c r="L1779">
        <v>987.64200000000005</v>
      </c>
      <c r="M1779" s="258" t="s">
        <v>1350</v>
      </c>
      <c r="N1779" s="258" t="s">
        <v>1350</v>
      </c>
      <c r="O1779" s="5" t="s">
        <v>3227</v>
      </c>
    </row>
    <row r="1780" spans="1:15">
      <c r="A1780">
        <v>58</v>
      </c>
      <c r="B1780">
        <v>2077</v>
      </c>
      <c r="C1780" t="s">
        <v>129</v>
      </c>
      <c r="D1780" t="s">
        <v>421</v>
      </c>
      <c r="E1780" s="257" t="s">
        <v>311</v>
      </c>
      <c r="F1780" t="s">
        <v>83</v>
      </c>
      <c r="G1780">
        <v>2</v>
      </c>
      <c r="H1780">
        <v>962.94200000000001</v>
      </c>
      <c r="I1780">
        <v>962.10799999999995</v>
      </c>
      <c r="J1780">
        <v>960.85500000000002</v>
      </c>
      <c r="K1780">
        <v>959.83500000000004</v>
      </c>
      <c r="L1780">
        <v>957.43899999999996</v>
      </c>
      <c r="M1780" s="258" t="s">
        <v>1350</v>
      </c>
      <c r="N1780" s="258" t="s">
        <v>1351</v>
      </c>
      <c r="O1780" s="5" t="s">
        <v>3228</v>
      </c>
    </row>
    <row r="1781" spans="1:15">
      <c r="A1781">
        <v>204</v>
      </c>
      <c r="B1781">
        <v>2078</v>
      </c>
      <c r="C1781" t="s">
        <v>129</v>
      </c>
      <c r="D1781" t="s">
        <v>327</v>
      </c>
      <c r="E1781" s="257" t="s">
        <v>311</v>
      </c>
      <c r="F1781" t="s">
        <v>83</v>
      </c>
      <c r="G1781">
        <v>2</v>
      </c>
      <c r="H1781">
        <v>966.58100000000002</v>
      </c>
      <c r="I1781">
        <v>963.73099999999999</v>
      </c>
      <c r="J1781">
        <v>961.86</v>
      </c>
      <c r="K1781">
        <v>960.77099999999996</v>
      </c>
      <c r="L1781">
        <v>959.53</v>
      </c>
      <c r="M1781" s="258" t="s">
        <v>1350</v>
      </c>
      <c r="N1781" s="258" t="s">
        <v>1350</v>
      </c>
      <c r="O1781" s="5" t="s">
        <v>3229</v>
      </c>
    </row>
    <row r="1782" spans="1:15">
      <c r="A1782">
        <v>204</v>
      </c>
      <c r="B1782">
        <v>2079</v>
      </c>
      <c r="C1782" t="s">
        <v>129</v>
      </c>
      <c r="D1782" t="s">
        <v>327</v>
      </c>
      <c r="E1782" s="257" t="s">
        <v>899</v>
      </c>
      <c r="F1782" t="s">
        <v>83</v>
      </c>
      <c r="G1782">
        <v>2</v>
      </c>
      <c r="H1782">
        <v>961.33600000000001</v>
      </c>
      <c r="I1782">
        <v>961.14400000000001</v>
      </c>
      <c r="J1782">
        <v>960.6</v>
      </c>
      <c r="K1782">
        <v>956.69299999999998</v>
      </c>
      <c r="L1782">
        <v>950.32399999999996</v>
      </c>
      <c r="M1782" s="258" t="s">
        <v>1350</v>
      </c>
      <c r="N1782" s="258" t="s">
        <v>1350</v>
      </c>
      <c r="O1782" s="5" t="s">
        <v>3230</v>
      </c>
    </row>
    <row r="1783" spans="1:15">
      <c r="A1783">
        <v>208</v>
      </c>
      <c r="B1783">
        <v>2080</v>
      </c>
      <c r="C1783" t="s">
        <v>129</v>
      </c>
      <c r="D1783" t="s">
        <v>326</v>
      </c>
      <c r="E1783" s="257" t="s">
        <v>311</v>
      </c>
      <c r="F1783" t="s">
        <v>83</v>
      </c>
      <c r="G1783">
        <v>2</v>
      </c>
      <c r="H1783">
        <v>366.02699999999999</v>
      </c>
      <c r="I1783">
        <v>365.15499999999997</v>
      </c>
      <c r="J1783">
        <v>364.83499999999998</v>
      </c>
      <c r="K1783">
        <v>364.49799999999999</v>
      </c>
      <c r="L1783">
        <v>361.08300000000003</v>
      </c>
      <c r="M1783" s="258" t="s">
        <v>1348</v>
      </c>
      <c r="N1783" s="258" t="s">
        <v>1349</v>
      </c>
      <c r="O1783" s="5" t="s">
        <v>3231</v>
      </c>
    </row>
    <row r="1784" spans="1:15">
      <c r="A1784">
        <v>180</v>
      </c>
      <c r="B1784">
        <v>2081</v>
      </c>
      <c r="C1784" t="s">
        <v>129</v>
      </c>
      <c r="D1784" t="s">
        <v>343</v>
      </c>
      <c r="E1784" s="257" t="s">
        <v>311</v>
      </c>
      <c r="F1784" t="s">
        <v>83</v>
      </c>
      <c r="G1784">
        <v>2</v>
      </c>
      <c r="H1784">
        <v>94.751000000000005</v>
      </c>
      <c r="I1784">
        <v>94.584999999999994</v>
      </c>
      <c r="J1784">
        <v>94.451999999999998</v>
      </c>
      <c r="K1784">
        <v>94.284000000000006</v>
      </c>
      <c r="L1784">
        <v>93.828999999999994</v>
      </c>
      <c r="M1784" s="258" t="s">
        <v>1350</v>
      </c>
      <c r="N1784" s="258" t="s">
        <v>1351</v>
      </c>
      <c r="O1784" s="5" t="s">
        <v>3232</v>
      </c>
    </row>
    <row r="1785" spans="1:15">
      <c r="A1785">
        <v>169</v>
      </c>
      <c r="B1785">
        <v>2084</v>
      </c>
      <c r="C1785" t="s">
        <v>129</v>
      </c>
      <c r="D1785" t="s">
        <v>339</v>
      </c>
      <c r="E1785" s="257" t="s">
        <v>311</v>
      </c>
      <c r="F1785" t="s">
        <v>83</v>
      </c>
      <c r="G1785">
        <v>2</v>
      </c>
      <c r="H1785">
        <v>781.48800000000006</v>
      </c>
      <c r="I1785">
        <v>779.96799999999996</v>
      </c>
      <c r="J1785">
        <v>778.024</v>
      </c>
      <c r="K1785">
        <v>777.54399999999998</v>
      </c>
      <c r="L1785">
        <v>775.94399999999996</v>
      </c>
      <c r="M1785" s="258" t="s">
        <v>1182</v>
      </c>
      <c r="N1785" s="258" t="s">
        <v>1182</v>
      </c>
      <c r="O1785" s="5" t="s">
        <v>3233</v>
      </c>
    </row>
    <row r="1786" spans="1:15">
      <c r="A1786">
        <v>169</v>
      </c>
      <c r="B1786">
        <v>2085</v>
      </c>
      <c r="C1786" t="s">
        <v>129</v>
      </c>
      <c r="D1786" t="s">
        <v>339</v>
      </c>
      <c r="E1786" s="257" t="s">
        <v>899</v>
      </c>
      <c r="F1786" t="s">
        <v>83</v>
      </c>
      <c r="G1786">
        <v>2</v>
      </c>
      <c r="H1786">
        <v>779.96799999999996</v>
      </c>
      <c r="I1786">
        <v>778.94399999999996</v>
      </c>
      <c r="J1786">
        <v>778.024</v>
      </c>
      <c r="K1786">
        <v>774.70399999999995</v>
      </c>
      <c r="L1786">
        <v>767.77599999999995</v>
      </c>
      <c r="M1786" s="258" t="s">
        <v>1182</v>
      </c>
      <c r="N1786" s="258" t="s">
        <v>1182</v>
      </c>
      <c r="O1786" s="5" t="s">
        <v>3234</v>
      </c>
    </row>
    <row r="1787" spans="1:15">
      <c r="A1787">
        <v>173</v>
      </c>
      <c r="B1787">
        <v>2086</v>
      </c>
      <c r="C1787" t="s">
        <v>129</v>
      </c>
      <c r="D1787" t="s">
        <v>316</v>
      </c>
      <c r="E1787" s="257" t="s">
        <v>311</v>
      </c>
      <c r="F1787" t="s">
        <v>83</v>
      </c>
      <c r="G1787">
        <v>2</v>
      </c>
      <c r="H1787">
        <v>499.9</v>
      </c>
      <c r="I1787">
        <v>498.3</v>
      </c>
      <c r="J1787">
        <v>497.8</v>
      </c>
      <c r="K1787">
        <v>497.2</v>
      </c>
      <c r="L1787">
        <v>496.3</v>
      </c>
      <c r="M1787" s="258" t="s">
        <v>1348</v>
      </c>
      <c r="N1787" s="258" t="s">
        <v>1348</v>
      </c>
      <c r="O1787" s="5" t="s">
        <v>3235</v>
      </c>
    </row>
    <row r="1788" spans="1:15">
      <c r="A1788">
        <v>156</v>
      </c>
      <c r="B1788">
        <v>2089</v>
      </c>
      <c r="C1788" t="s">
        <v>129</v>
      </c>
      <c r="D1788" t="s">
        <v>342</v>
      </c>
      <c r="E1788" s="257" t="s">
        <v>311</v>
      </c>
      <c r="F1788" t="s">
        <v>83</v>
      </c>
      <c r="G1788">
        <v>2</v>
      </c>
      <c r="H1788">
        <v>969.84</v>
      </c>
      <c r="I1788">
        <v>967.69</v>
      </c>
      <c r="J1788">
        <v>964.4</v>
      </c>
      <c r="K1788">
        <v>959.35</v>
      </c>
      <c r="L1788">
        <v>955.41</v>
      </c>
      <c r="M1788" s="258" t="s">
        <v>1182</v>
      </c>
      <c r="N1788" s="258" t="s">
        <v>1182</v>
      </c>
      <c r="O1788" s="5" t="s">
        <v>3236</v>
      </c>
    </row>
    <row r="1789" spans="1:15">
      <c r="A1789">
        <v>149</v>
      </c>
      <c r="B1789">
        <v>2095</v>
      </c>
      <c r="C1789" t="s">
        <v>129</v>
      </c>
      <c r="D1789" t="s">
        <v>338</v>
      </c>
      <c r="E1789" s="257" t="s">
        <v>311</v>
      </c>
      <c r="F1789" t="s">
        <v>83</v>
      </c>
      <c r="G1789">
        <v>2</v>
      </c>
      <c r="H1789">
        <v>546.26</v>
      </c>
      <c r="I1789">
        <v>542.17600000000004</v>
      </c>
      <c r="J1789">
        <v>537.88900000000001</v>
      </c>
      <c r="K1789">
        <v>536.44100000000003</v>
      </c>
      <c r="L1789">
        <v>533.48099999999999</v>
      </c>
      <c r="M1789" s="258" t="s">
        <v>1348</v>
      </c>
      <c r="N1789" s="258" t="s">
        <v>1350</v>
      </c>
      <c r="O1789" s="5" t="s">
        <v>3237</v>
      </c>
    </row>
    <row r="1790" spans="1:15">
      <c r="A1790">
        <v>170</v>
      </c>
      <c r="B1790">
        <v>2100</v>
      </c>
      <c r="C1790" t="s">
        <v>129</v>
      </c>
      <c r="D1790" t="s">
        <v>321</v>
      </c>
      <c r="E1790" s="257" t="s">
        <v>311</v>
      </c>
      <c r="F1790" t="s">
        <v>83</v>
      </c>
      <c r="G1790">
        <v>2</v>
      </c>
      <c r="H1790">
        <v>399.31400000000002</v>
      </c>
      <c r="I1790">
        <v>398.61799999999999</v>
      </c>
      <c r="J1790">
        <v>397.16800000000001</v>
      </c>
      <c r="K1790">
        <v>396.14</v>
      </c>
      <c r="L1790">
        <v>394.73</v>
      </c>
      <c r="M1790" s="258" t="s">
        <v>1182</v>
      </c>
      <c r="N1790" s="258" t="s">
        <v>1182</v>
      </c>
      <c r="O1790" s="5" t="s">
        <v>3238</v>
      </c>
    </row>
    <row r="1791" spans="1:15">
      <c r="A1791">
        <v>31</v>
      </c>
      <c r="B1791">
        <v>2103</v>
      </c>
      <c r="C1791" t="s">
        <v>129</v>
      </c>
      <c r="D1791" t="s">
        <v>150</v>
      </c>
      <c r="E1791" s="257" t="s">
        <v>900</v>
      </c>
      <c r="F1791" t="s">
        <v>83</v>
      </c>
      <c r="G1791">
        <v>2</v>
      </c>
      <c r="H1791">
        <v>584.524</v>
      </c>
      <c r="I1791">
        <v>583.78899999999999</v>
      </c>
      <c r="J1791">
        <v>583.47400000000005</v>
      </c>
      <c r="K1791">
        <v>580.97699999999998</v>
      </c>
      <c r="L1791">
        <v>578.09</v>
      </c>
      <c r="M1791" s="258" t="s">
        <v>1348</v>
      </c>
      <c r="N1791" s="258" t="s">
        <v>1349</v>
      </c>
      <c r="O1791" s="5" t="s">
        <v>3239</v>
      </c>
    </row>
    <row r="1792" spans="1:15">
      <c r="A1792">
        <v>150</v>
      </c>
      <c r="B1792">
        <v>2106</v>
      </c>
      <c r="C1792" t="s">
        <v>129</v>
      </c>
      <c r="D1792" t="s">
        <v>313</v>
      </c>
      <c r="E1792" s="257" t="s">
        <v>900</v>
      </c>
      <c r="F1792" t="s">
        <v>83</v>
      </c>
      <c r="G1792">
        <v>3</v>
      </c>
      <c r="H1792">
        <v>1000.2</v>
      </c>
      <c r="I1792">
        <v>999.42</v>
      </c>
      <c r="J1792">
        <v>998.71</v>
      </c>
      <c r="K1792">
        <v>998.3</v>
      </c>
      <c r="L1792">
        <v>996.98</v>
      </c>
      <c r="M1792" s="258" t="s">
        <v>1182</v>
      </c>
      <c r="N1792" s="258" t="s">
        <v>1182</v>
      </c>
      <c r="O1792" s="5" t="s">
        <v>3240</v>
      </c>
    </row>
    <row r="1793" spans="1:15">
      <c r="A1793">
        <v>151</v>
      </c>
      <c r="B1793">
        <v>2107</v>
      </c>
      <c r="C1793" t="s">
        <v>129</v>
      </c>
      <c r="D1793" t="s">
        <v>313</v>
      </c>
      <c r="E1793" s="257" t="s">
        <v>312</v>
      </c>
      <c r="F1793" t="s">
        <v>128</v>
      </c>
      <c r="G1793">
        <v>4</v>
      </c>
      <c r="H1793">
        <v>1003.01</v>
      </c>
      <c r="I1793">
        <v>1002.28</v>
      </c>
      <c r="J1793">
        <v>1001.01</v>
      </c>
      <c r="K1793">
        <v>1000.77</v>
      </c>
      <c r="L1793">
        <v>998.63</v>
      </c>
      <c r="M1793" s="258" t="s">
        <v>1182</v>
      </c>
      <c r="N1793" s="258" t="s">
        <v>1182</v>
      </c>
      <c r="O1793" s="5" t="s">
        <v>3241</v>
      </c>
    </row>
    <row r="1794" spans="1:15">
      <c r="A1794">
        <v>159</v>
      </c>
      <c r="B1794">
        <v>2114</v>
      </c>
      <c r="C1794" t="s">
        <v>129</v>
      </c>
      <c r="D1794" t="s">
        <v>314</v>
      </c>
      <c r="E1794" s="257" t="s">
        <v>900</v>
      </c>
      <c r="F1794" t="s">
        <v>83</v>
      </c>
      <c r="G1794">
        <v>11</v>
      </c>
      <c r="H1794">
        <v>535.35400000000004</v>
      </c>
      <c r="I1794">
        <v>534.63699999999994</v>
      </c>
      <c r="J1794">
        <v>532.66200000000003</v>
      </c>
      <c r="K1794">
        <v>531.721</v>
      </c>
      <c r="L1794">
        <v>530.78700000000003</v>
      </c>
      <c r="M1794" s="258" t="s">
        <v>1348</v>
      </c>
      <c r="N1794" s="258" t="s">
        <v>1349</v>
      </c>
      <c r="O1794" s="5" t="s">
        <v>3242</v>
      </c>
    </row>
    <row r="1795" spans="1:15">
      <c r="A1795">
        <v>160</v>
      </c>
      <c r="B1795">
        <v>2115</v>
      </c>
      <c r="C1795" t="s">
        <v>129</v>
      </c>
      <c r="D1795" t="s">
        <v>314</v>
      </c>
      <c r="E1795" s="257" t="s">
        <v>312</v>
      </c>
      <c r="F1795" t="s">
        <v>128</v>
      </c>
      <c r="G1795">
        <v>12</v>
      </c>
      <c r="H1795">
        <v>537.61400000000003</v>
      </c>
      <c r="I1795">
        <v>536.63699999999994</v>
      </c>
      <c r="J1795">
        <v>535.93100000000004</v>
      </c>
      <c r="K1795">
        <v>534.10599999999999</v>
      </c>
      <c r="L1795">
        <v>532.245</v>
      </c>
      <c r="M1795" s="258" t="s">
        <v>1348</v>
      </c>
      <c r="N1795" s="258" t="s">
        <v>1349</v>
      </c>
      <c r="O1795" s="5" t="s">
        <v>3243</v>
      </c>
    </row>
    <row r="1796" spans="1:15">
      <c r="A1796">
        <v>165</v>
      </c>
      <c r="B1796">
        <v>2119</v>
      </c>
      <c r="C1796" t="s">
        <v>129</v>
      </c>
      <c r="D1796" t="s">
        <v>323</v>
      </c>
      <c r="E1796" s="257" t="s">
        <v>320</v>
      </c>
      <c r="F1796" t="s">
        <v>83</v>
      </c>
      <c r="G1796">
        <v>16</v>
      </c>
      <c r="H1796">
        <v>996.31</v>
      </c>
      <c r="I1796">
        <v>994.28300000000002</v>
      </c>
      <c r="J1796">
        <v>991.03</v>
      </c>
      <c r="K1796">
        <v>988.93899999999996</v>
      </c>
      <c r="L1796">
        <v>977.76</v>
      </c>
      <c r="M1796" s="258" t="s">
        <v>1182</v>
      </c>
      <c r="N1796" s="258" t="s">
        <v>1182</v>
      </c>
      <c r="O1796" s="5" t="s">
        <v>3244</v>
      </c>
    </row>
    <row r="1797" spans="1:15">
      <c r="A1797">
        <v>171</v>
      </c>
      <c r="B1797">
        <v>2120</v>
      </c>
      <c r="C1797" t="s">
        <v>129</v>
      </c>
      <c r="D1797" t="s">
        <v>321</v>
      </c>
      <c r="E1797" s="257" t="s">
        <v>320</v>
      </c>
      <c r="F1797" t="s">
        <v>83</v>
      </c>
      <c r="G1797">
        <v>17</v>
      </c>
      <c r="H1797">
        <v>403.27800000000002</v>
      </c>
      <c r="I1797">
        <v>402.60399999999998</v>
      </c>
      <c r="J1797">
        <v>401.43799999999999</v>
      </c>
      <c r="K1797">
        <v>400.93200000000002</v>
      </c>
      <c r="L1797">
        <v>396.45400000000001</v>
      </c>
      <c r="M1797" s="258" t="s">
        <v>1182</v>
      </c>
      <c r="N1797" s="258" t="s">
        <v>1182</v>
      </c>
      <c r="O1797" s="5" t="s">
        <v>3245</v>
      </c>
    </row>
    <row r="1798" spans="1:15">
      <c r="A1798">
        <v>173</v>
      </c>
      <c r="B1798">
        <v>2121</v>
      </c>
      <c r="C1798" t="s">
        <v>129</v>
      </c>
      <c r="D1798" t="s">
        <v>316</v>
      </c>
      <c r="E1798" s="257" t="s">
        <v>900</v>
      </c>
      <c r="F1798" t="s">
        <v>83</v>
      </c>
      <c r="G1798">
        <v>18</v>
      </c>
      <c r="H1798">
        <v>501.7</v>
      </c>
      <c r="I1798">
        <v>501</v>
      </c>
      <c r="J1798">
        <v>498.9</v>
      </c>
      <c r="K1798">
        <v>498.1</v>
      </c>
      <c r="L1798">
        <v>495.5</v>
      </c>
      <c r="M1798" s="258" t="s">
        <v>1348</v>
      </c>
      <c r="N1798" s="258" t="s">
        <v>1348</v>
      </c>
      <c r="O1798" s="5" t="s">
        <v>3246</v>
      </c>
    </row>
    <row r="1799" spans="1:15">
      <c r="A1799">
        <v>174</v>
      </c>
      <c r="B1799">
        <v>2122</v>
      </c>
      <c r="C1799" t="s">
        <v>129</v>
      </c>
      <c r="D1799" t="s">
        <v>316</v>
      </c>
      <c r="E1799" s="257" t="s">
        <v>312</v>
      </c>
      <c r="F1799" t="s">
        <v>128</v>
      </c>
      <c r="G1799">
        <v>19</v>
      </c>
      <c r="H1799">
        <v>502.4</v>
      </c>
      <c r="I1799">
        <v>501.4</v>
      </c>
      <c r="J1799">
        <v>500.6</v>
      </c>
      <c r="K1799">
        <v>500</v>
      </c>
      <c r="L1799">
        <v>499.4</v>
      </c>
      <c r="M1799" s="258" t="s">
        <v>1348</v>
      </c>
      <c r="N1799" s="258" t="s">
        <v>1348</v>
      </c>
      <c r="O1799" s="5" t="s">
        <v>3247</v>
      </c>
    </row>
    <row r="1800" spans="1:15">
      <c r="A1800">
        <v>2</v>
      </c>
      <c r="B1800">
        <v>2123</v>
      </c>
      <c r="C1800" t="s">
        <v>129</v>
      </c>
      <c r="D1800" t="s">
        <v>309</v>
      </c>
      <c r="E1800" s="257" t="s">
        <v>325</v>
      </c>
      <c r="F1800" t="s">
        <v>83</v>
      </c>
      <c r="G1800">
        <v>20</v>
      </c>
      <c r="H1800">
        <v>405.88</v>
      </c>
      <c r="I1800">
        <v>404.44</v>
      </c>
      <c r="J1800">
        <v>403.46</v>
      </c>
      <c r="K1800">
        <v>400.43</v>
      </c>
      <c r="L1800">
        <v>397.49</v>
      </c>
      <c r="M1800" s="258" t="s">
        <v>1348</v>
      </c>
      <c r="N1800" s="258" t="s">
        <v>1348</v>
      </c>
      <c r="O1800" s="5" t="s">
        <v>3248</v>
      </c>
    </row>
    <row r="1801" spans="1:15">
      <c r="A1801">
        <v>194</v>
      </c>
      <c r="B1801">
        <v>2126</v>
      </c>
      <c r="C1801" t="s">
        <v>129</v>
      </c>
      <c r="D1801" t="s">
        <v>331</v>
      </c>
      <c r="E1801" s="257" t="s">
        <v>325</v>
      </c>
      <c r="F1801" t="s">
        <v>83</v>
      </c>
      <c r="G1801">
        <v>23</v>
      </c>
      <c r="H1801">
        <v>717.87099999999998</v>
      </c>
      <c r="I1801">
        <v>713.69100000000003</v>
      </c>
      <c r="J1801">
        <v>713.17499999999995</v>
      </c>
      <c r="K1801">
        <v>712.64</v>
      </c>
      <c r="L1801">
        <v>710.71</v>
      </c>
      <c r="M1801" s="258" t="s">
        <v>1348</v>
      </c>
      <c r="N1801" s="258" t="s">
        <v>1349</v>
      </c>
      <c r="O1801" s="5" t="s">
        <v>3249</v>
      </c>
    </row>
    <row r="1802" spans="1:15">
      <c r="A1802">
        <v>204</v>
      </c>
      <c r="B1802">
        <v>2128</v>
      </c>
      <c r="C1802" t="s">
        <v>129</v>
      </c>
      <c r="D1802" t="s">
        <v>327</v>
      </c>
      <c r="E1802" s="257" t="s">
        <v>325</v>
      </c>
      <c r="F1802" t="s">
        <v>83</v>
      </c>
      <c r="G1802">
        <v>25</v>
      </c>
      <c r="H1802">
        <v>961.33600000000001</v>
      </c>
      <c r="I1802">
        <v>960.6</v>
      </c>
      <c r="J1802">
        <v>958.56500000000005</v>
      </c>
      <c r="K1802">
        <v>955.95699999999999</v>
      </c>
      <c r="L1802">
        <v>953.12</v>
      </c>
      <c r="M1802" s="258" t="s">
        <v>1350</v>
      </c>
      <c r="N1802" s="258" t="s">
        <v>1350</v>
      </c>
      <c r="O1802" s="5" t="s">
        <v>3250</v>
      </c>
    </row>
    <row r="1803" spans="1:15">
      <c r="A1803">
        <v>208</v>
      </c>
      <c r="B1803">
        <v>2129</v>
      </c>
      <c r="C1803" t="s">
        <v>129</v>
      </c>
      <c r="D1803" t="s">
        <v>326</v>
      </c>
      <c r="E1803" s="257" t="s">
        <v>325</v>
      </c>
      <c r="F1803" t="s">
        <v>83</v>
      </c>
      <c r="G1803">
        <v>26</v>
      </c>
      <c r="H1803">
        <v>366.02699999999999</v>
      </c>
      <c r="I1803">
        <v>365.15499999999997</v>
      </c>
      <c r="J1803">
        <v>364.49799999999999</v>
      </c>
      <c r="K1803">
        <v>363.03100000000001</v>
      </c>
      <c r="L1803">
        <v>360.29399999999998</v>
      </c>
      <c r="M1803" s="258" t="s">
        <v>1348</v>
      </c>
      <c r="N1803" s="258" t="s">
        <v>1349</v>
      </c>
      <c r="O1803" s="5" t="s">
        <v>3251</v>
      </c>
    </row>
    <row r="1804" spans="1:15">
      <c r="A1804">
        <v>217</v>
      </c>
      <c r="B1804">
        <v>2136</v>
      </c>
      <c r="C1804" t="s">
        <v>129</v>
      </c>
      <c r="D1804" t="s">
        <v>328</v>
      </c>
      <c r="E1804" s="257" t="s">
        <v>1106</v>
      </c>
      <c r="F1804" t="s">
        <v>84</v>
      </c>
      <c r="G1804">
        <v>33</v>
      </c>
      <c r="H1804">
        <v>799.39499999999998</v>
      </c>
      <c r="I1804">
        <v>794.51599999999996</v>
      </c>
      <c r="J1804">
        <v>785.16</v>
      </c>
      <c r="K1804">
        <v>775.94399999999996</v>
      </c>
      <c r="L1804">
        <v>768.59</v>
      </c>
      <c r="M1804" s="258" t="s">
        <v>1182</v>
      </c>
      <c r="N1804" s="258" t="s">
        <v>1182</v>
      </c>
      <c r="O1804" s="5" t="s">
        <v>3252</v>
      </c>
    </row>
    <row r="1805" spans="1:15">
      <c r="A1805">
        <v>230</v>
      </c>
      <c r="B1805">
        <v>2137</v>
      </c>
      <c r="C1805" t="s">
        <v>129</v>
      </c>
      <c r="D1805" t="s">
        <v>622</v>
      </c>
      <c r="E1805" s="257" t="s">
        <v>1097</v>
      </c>
      <c r="F1805" t="s">
        <v>84</v>
      </c>
      <c r="G1805">
        <v>34</v>
      </c>
      <c r="H1805">
        <v>885.375</v>
      </c>
      <c r="I1805">
        <v>865.375</v>
      </c>
      <c r="J1805">
        <v>857.625</v>
      </c>
      <c r="K1805">
        <v>841.75</v>
      </c>
      <c r="L1805">
        <v>818.75</v>
      </c>
      <c r="M1805" s="258" t="s">
        <v>1182</v>
      </c>
      <c r="N1805" s="258" t="s">
        <v>1182</v>
      </c>
      <c r="O1805" s="5" t="s">
        <v>3253</v>
      </c>
    </row>
    <row r="1806" spans="1:15">
      <c r="A1806">
        <v>230</v>
      </c>
      <c r="B1806">
        <v>2138</v>
      </c>
      <c r="C1806" t="s">
        <v>129</v>
      </c>
      <c r="D1806" t="s">
        <v>622</v>
      </c>
      <c r="E1806" s="257" t="s">
        <v>1098</v>
      </c>
      <c r="F1806" t="s">
        <v>84</v>
      </c>
      <c r="G1806">
        <v>35</v>
      </c>
      <c r="H1806">
        <v>863.5</v>
      </c>
      <c r="I1806">
        <v>849.75</v>
      </c>
      <c r="J1806">
        <v>836.5</v>
      </c>
      <c r="K1806">
        <v>820.625</v>
      </c>
      <c r="L1806">
        <v>806.75</v>
      </c>
      <c r="M1806" s="258" t="s">
        <v>1182</v>
      </c>
      <c r="N1806" s="258" t="s">
        <v>1182</v>
      </c>
      <c r="O1806" s="5" t="s">
        <v>3254</v>
      </c>
    </row>
    <row r="1807" spans="1:15">
      <c r="A1807">
        <v>231</v>
      </c>
      <c r="B1807">
        <v>2139</v>
      </c>
      <c r="C1807" t="s">
        <v>129</v>
      </c>
      <c r="D1807" t="s">
        <v>622</v>
      </c>
      <c r="E1807" s="257" t="s">
        <v>1099</v>
      </c>
      <c r="F1807" t="s">
        <v>84</v>
      </c>
      <c r="G1807">
        <v>36</v>
      </c>
      <c r="H1807">
        <v>751.625</v>
      </c>
      <c r="I1807">
        <v>740</v>
      </c>
      <c r="J1807">
        <v>727.875</v>
      </c>
      <c r="K1807">
        <v>704.75</v>
      </c>
      <c r="L1807">
        <v>678</v>
      </c>
      <c r="M1807" s="258" t="s">
        <v>1182</v>
      </c>
      <c r="N1807" s="258" t="s">
        <v>1182</v>
      </c>
      <c r="O1807" s="5" t="s">
        <v>3255</v>
      </c>
    </row>
    <row r="1808" spans="1:15">
      <c r="A1808">
        <v>232</v>
      </c>
      <c r="B1808">
        <v>2140</v>
      </c>
      <c r="C1808" t="s">
        <v>129</v>
      </c>
      <c r="D1808" t="s">
        <v>623</v>
      </c>
      <c r="E1808" s="257" t="s">
        <v>1097</v>
      </c>
      <c r="F1808" t="s">
        <v>84</v>
      </c>
      <c r="G1808">
        <v>37</v>
      </c>
      <c r="H1808">
        <v>337.375</v>
      </c>
      <c r="I1808">
        <v>335.93799999999999</v>
      </c>
      <c r="J1808">
        <v>334.93799999999999</v>
      </c>
      <c r="K1808">
        <v>333.5</v>
      </c>
      <c r="L1808">
        <v>331.81299999999999</v>
      </c>
      <c r="M1808" s="258" t="s">
        <v>1348</v>
      </c>
      <c r="N1808" s="258" t="s">
        <v>1348</v>
      </c>
      <c r="O1808" s="5" t="s">
        <v>3256</v>
      </c>
    </row>
    <row r="1809" spans="1:15">
      <c r="A1809">
        <v>232</v>
      </c>
      <c r="B1809">
        <v>2141</v>
      </c>
      <c r="C1809" t="s">
        <v>129</v>
      </c>
      <c r="D1809" t="s">
        <v>623</v>
      </c>
      <c r="E1809" s="257" t="s">
        <v>1100</v>
      </c>
      <c r="F1809" t="s">
        <v>84</v>
      </c>
      <c r="G1809">
        <v>38</v>
      </c>
      <c r="H1809">
        <v>333.81299999999999</v>
      </c>
      <c r="I1809">
        <v>332.56299999999999</v>
      </c>
      <c r="J1809">
        <v>331.31299999999999</v>
      </c>
      <c r="K1809">
        <v>329.31299999999999</v>
      </c>
      <c r="L1809">
        <v>327.31299999999999</v>
      </c>
      <c r="M1809" s="258" t="s">
        <v>1348</v>
      </c>
      <c r="N1809" s="258" t="s">
        <v>1348</v>
      </c>
      <c r="O1809" s="5" t="s">
        <v>3257</v>
      </c>
    </row>
    <row r="1810" spans="1:15">
      <c r="A1810">
        <v>232</v>
      </c>
      <c r="B1810">
        <v>2142</v>
      </c>
      <c r="C1810" t="s">
        <v>129</v>
      </c>
      <c r="D1810" t="s">
        <v>623</v>
      </c>
      <c r="E1810" s="257" t="s">
        <v>1101</v>
      </c>
      <c r="F1810" t="s">
        <v>84</v>
      </c>
      <c r="G1810">
        <v>39</v>
      </c>
      <c r="H1810">
        <v>317.5</v>
      </c>
      <c r="I1810">
        <v>315.93799999999999</v>
      </c>
      <c r="J1810">
        <v>314.25</v>
      </c>
      <c r="K1810">
        <v>308.81299999999999</v>
      </c>
      <c r="L1810">
        <v>304.125</v>
      </c>
      <c r="M1810" s="258" t="s">
        <v>1348</v>
      </c>
      <c r="N1810" s="258" t="s">
        <v>1348</v>
      </c>
      <c r="O1810" s="5" t="s">
        <v>3258</v>
      </c>
    </row>
    <row r="1811" spans="1:15">
      <c r="A1811">
        <v>233</v>
      </c>
      <c r="B1811">
        <v>2143</v>
      </c>
      <c r="C1811" t="s">
        <v>129</v>
      </c>
      <c r="D1811" t="s">
        <v>624</v>
      </c>
      <c r="E1811" s="257" t="s">
        <v>1097</v>
      </c>
      <c r="F1811" t="s">
        <v>84</v>
      </c>
      <c r="G1811">
        <v>40</v>
      </c>
      <c r="H1811">
        <v>806.3</v>
      </c>
      <c r="I1811">
        <v>798.07500000000005</v>
      </c>
      <c r="J1811">
        <v>793.125</v>
      </c>
      <c r="K1811">
        <v>784.15</v>
      </c>
      <c r="L1811">
        <v>773.42499999999995</v>
      </c>
      <c r="M1811" s="258" t="s">
        <v>1182</v>
      </c>
      <c r="N1811" s="258" t="s">
        <v>1182</v>
      </c>
      <c r="O1811" s="5" t="s">
        <v>3259</v>
      </c>
    </row>
    <row r="1812" spans="1:15">
      <c r="A1812">
        <v>233</v>
      </c>
      <c r="B1812">
        <v>2144</v>
      </c>
      <c r="C1812" t="s">
        <v>129</v>
      </c>
      <c r="D1812" t="s">
        <v>624</v>
      </c>
      <c r="E1812" s="257" t="s">
        <v>1100</v>
      </c>
      <c r="F1812" t="s">
        <v>84</v>
      </c>
      <c r="G1812">
        <v>41</v>
      </c>
      <c r="H1812">
        <v>797.57500000000005</v>
      </c>
      <c r="I1812">
        <v>791.05</v>
      </c>
      <c r="J1812">
        <v>783.65</v>
      </c>
      <c r="K1812">
        <v>772.55</v>
      </c>
      <c r="L1812">
        <v>760.2</v>
      </c>
      <c r="M1812" s="258" t="s">
        <v>1182</v>
      </c>
      <c r="N1812" s="258" t="s">
        <v>1182</v>
      </c>
      <c r="O1812" s="5" t="s">
        <v>3260</v>
      </c>
    </row>
    <row r="1813" spans="1:15">
      <c r="A1813">
        <v>233</v>
      </c>
      <c r="B1813">
        <v>2145</v>
      </c>
      <c r="C1813" t="s">
        <v>129</v>
      </c>
      <c r="D1813" t="s">
        <v>624</v>
      </c>
      <c r="E1813" s="257" t="s">
        <v>1102</v>
      </c>
      <c r="F1813" t="s">
        <v>84</v>
      </c>
      <c r="G1813">
        <v>42</v>
      </c>
      <c r="H1813">
        <v>752.1</v>
      </c>
      <c r="I1813">
        <v>741.125</v>
      </c>
      <c r="J1813">
        <v>729.77499999999998</v>
      </c>
      <c r="K1813">
        <v>707.7</v>
      </c>
      <c r="L1813">
        <v>683.05</v>
      </c>
      <c r="M1813" s="258" t="s">
        <v>1182</v>
      </c>
      <c r="N1813" s="258" t="s">
        <v>1182</v>
      </c>
      <c r="O1813" s="5" t="s">
        <v>3261</v>
      </c>
    </row>
    <row r="1814" spans="1:15">
      <c r="A1814">
        <v>234</v>
      </c>
      <c r="B1814">
        <v>2147</v>
      </c>
      <c r="C1814" t="s">
        <v>129</v>
      </c>
      <c r="D1814" t="s">
        <v>625</v>
      </c>
      <c r="E1814" s="257" t="s">
        <v>1100</v>
      </c>
      <c r="F1814" t="s">
        <v>84</v>
      </c>
      <c r="G1814">
        <v>44</v>
      </c>
      <c r="H1814">
        <v>893.07899999999995</v>
      </c>
      <c r="I1814">
        <v>888.23099999999999</v>
      </c>
      <c r="J1814">
        <v>884.71699999999998</v>
      </c>
      <c r="K1814">
        <v>879.98199999999997</v>
      </c>
      <c r="L1814">
        <v>873.16800000000001</v>
      </c>
      <c r="M1814" s="258" t="s">
        <v>1350</v>
      </c>
      <c r="N1814" s="258" t="s">
        <v>1350</v>
      </c>
      <c r="O1814" s="5" t="s">
        <v>3262</v>
      </c>
    </row>
    <row r="1815" spans="1:15">
      <c r="A1815">
        <v>234</v>
      </c>
      <c r="B1815">
        <v>2146</v>
      </c>
      <c r="C1815" t="s">
        <v>129</v>
      </c>
      <c r="D1815" t="s">
        <v>625</v>
      </c>
      <c r="E1815" s="257" t="s">
        <v>1097</v>
      </c>
      <c r="F1815" t="s">
        <v>84</v>
      </c>
      <c r="G1815">
        <v>43</v>
      </c>
      <c r="H1815">
        <v>859.46199999999999</v>
      </c>
      <c r="I1815">
        <v>855.95299999999997</v>
      </c>
      <c r="J1815">
        <v>853.27499999999998</v>
      </c>
      <c r="K1815">
        <v>850.91300000000001</v>
      </c>
      <c r="L1815">
        <v>847.82799999999997</v>
      </c>
      <c r="M1815" s="258" t="s">
        <v>1350</v>
      </c>
      <c r="N1815" s="258" t="s">
        <v>1350</v>
      </c>
      <c r="O1815" s="5" t="s">
        <v>3263</v>
      </c>
    </row>
    <row r="1816" spans="1:15">
      <c r="A1816">
        <v>234</v>
      </c>
      <c r="B1816">
        <v>2148</v>
      </c>
      <c r="C1816" t="s">
        <v>129</v>
      </c>
      <c r="D1816" t="s">
        <v>625</v>
      </c>
      <c r="E1816" s="257" t="s">
        <v>1102</v>
      </c>
      <c r="F1816" t="s">
        <v>84</v>
      </c>
      <c r="G1816">
        <v>45</v>
      </c>
      <c r="H1816">
        <v>842.24300000000005</v>
      </c>
      <c r="I1816">
        <v>837.11</v>
      </c>
      <c r="J1816">
        <v>831.76199999999994</v>
      </c>
      <c r="K1816">
        <v>821.30600000000004</v>
      </c>
      <c r="L1816">
        <v>809.05499999999995</v>
      </c>
      <c r="M1816" s="258" t="s">
        <v>1350</v>
      </c>
      <c r="N1816" s="258" t="s">
        <v>1350</v>
      </c>
      <c r="O1816" s="5" t="s">
        <v>3264</v>
      </c>
    </row>
    <row r="1817" spans="1:15">
      <c r="A1817">
        <v>235</v>
      </c>
      <c r="B1817">
        <v>2149</v>
      </c>
      <c r="C1817" t="s">
        <v>129</v>
      </c>
      <c r="D1817" t="s">
        <v>626</v>
      </c>
      <c r="E1817" s="257" t="s">
        <v>1097</v>
      </c>
      <c r="F1817" t="s">
        <v>84</v>
      </c>
      <c r="G1817">
        <v>46</v>
      </c>
      <c r="H1817">
        <v>676.54</v>
      </c>
      <c r="I1817">
        <v>669.4</v>
      </c>
      <c r="J1817">
        <v>663.16</v>
      </c>
      <c r="K1817">
        <v>650.74</v>
      </c>
      <c r="L1817">
        <v>640.72</v>
      </c>
      <c r="M1817" s="258" t="s">
        <v>1182</v>
      </c>
      <c r="N1817" s="258" t="s">
        <v>1182</v>
      </c>
      <c r="O1817" s="5" t="s">
        <v>3265</v>
      </c>
    </row>
    <row r="1818" spans="1:15">
      <c r="A1818">
        <v>235</v>
      </c>
      <c r="B1818">
        <v>2150</v>
      </c>
      <c r="C1818" t="s">
        <v>129</v>
      </c>
      <c r="D1818" t="s">
        <v>626</v>
      </c>
      <c r="E1818" s="257" t="s">
        <v>1100</v>
      </c>
      <c r="F1818" t="s">
        <v>84</v>
      </c>
      <c r="G1818">
        <v>47</v>
      </c>
      <c r="H1818">
        <v>651.04</v>
      </c>
      <c r="I1818">
        <v>644.48</v>
      </c>
      <c r="J1818">
        <v>635.84</v>
      </c>
      <c r="K1818">
        <v>625.91999999999996</v>
      </c>
      <c r="L1818">
        <v>616.08000000000004</v>
      </c>
      <c r="M1818" s="258" t="s">
        <v>1182</v>
      </c>
      <c r="N1818" s="258" t="s">
        <v>1182</v>
      </c>
      <c r="O1818" s="5" t="s">
        <v>3266</v>
      </c>
    </row>
    <row r="1819" spans="1:15">
      <c r="A1819">
        <v>235</v>
      </c>
      <c r="B1819">
        <v>2151</v>
      </c>
      <c r="C1819" t="s">
        <v>129</v>
      </c>
      <c r="D1819" t="s">
        <v>626</v>
      </c>
      <c r="E1819" s="257" t="s">
        <v>1099</v>
      </c>
      <c r="F1819" t="s">
        <v>84</v>
      </c>
      <c r="G1819">
        <v>48</v>
      </c>
      <c r="H1819">
        <v>588.76</v>
      </c>
      <c r="I1819">
        <v>578.82000000000005</v>
      </c>
      <c r="J1819">
        <v>568.98</v>
      </c>
      <c r="K1819">
        <v>550.29999999999995</v>
      </c>
      <c r="L1819">
        <v>528.64</v>
      </c>
      <c r="M1819" s="258" t="s">
        <v>1182</v>
      </c>
      <c r="N1819" s="258" t="s">
        <v>1182</v>
      </c>
      <c r="O1819" s="5" t="s">
        <v>3267</v>
      </c>
    </row>
    <row r="1820" spans="1:15">
      <c r="A1820">
        <v>236</v>
      </c>
      <c r="B1820">
        <v>2152</v>
      </c>
      <c r="C1820" t="s">
        <v>129</v>
      </c>
      <c r="D1820" t="s">
        <v>627</v>
      </c>
      <c r="E1820" s="257" t="s">
        <v>1103</v>
      </c>
      <c r="F1820" t="s">
        <v>84</v>
      </c>
      <c r="G1820">
        <v>49</v>
      </c>
      <c r="H1820">
        <v>622.91099999999994</v>
      </c>
      <c r="I1820">
        <v>619.077</v>
      </c>
      <c r="J1820">
        <v>616.24400000000003</v>
      </c>
      <c r="K1820">
        <v>612.077</v>
      </c>
      <c r="L1820">
        <v>607.57600000000002</v>
      </c>
      <c r="M1820" s="258" t="s">
        <v>1348</v>
      </c>
      <c r="N1820" s="258" t="s">
        <v>1348</v>
      </c>
      <c r="O1820" s="5" t="s">
        <v>3268</v>
      </c>
    </row>
    <row r="1821" spans="1:15">
      <c r="A1821">
        <v>236</v>
      </c>
      <c r="B1821">
        <v>2153</v>
      </c>
      <c r="C1821" t="s">
        <v>129</v>
      </c>
      <c r="D1821" t="s">
        <v>627</v>
      </c>
      <c r="E1821" s="257" t="s">
        <v>1474</v>
      </c>
      <c r="F1821" t="s">
        <v>84</v>
      </c>
      <c r="G1821">
        <v>50</v>
      </c>
      <c r="H1821">
        <v>564.57100000000003</v>
      </c>
      <c r="I1821">
        <v>559.90300000000002</v>
      </c>
      <c r="J1821">
        <v>515.56899999999996</v>
      </c>
      <c r="K1821">
        <v>447.40199999999999</v>
      </c>
      <c r="L1821">
        <v>378.56700000000001</v>
      </c>
      <c r="M1821" s="258" t="s">
        <v>1348</v>
      </c>
      <c r="N1821" s="258" t="s">
        <v>1348</v>
      </c>
      <c r="O1821" s="5" t="s">
        <v>3269</v>
      </c>
    </row>
    <row r="1822" spans="1:15">
      <c r="A1822">
        <v>237</v>
      </c>
      <c r="B1822">
        <v>2154</v>
      </c>
      <c r="C1822" t="s">
        <v>129</v>
      </c>
      <c r="D1822" t="s">
        <v>628</v>
      </c>
      <c r="E1822" s="257" t="s">
        <v>1097</v>
      </c>
      <c r="F1822" t="s">
        <v>84</v>
      </c>
      <c r="G1822">
        <v>51</v>
      </c>
      <c r="H1822">
        <v>682.42499999999995</v>
      </c>
      <c r="I1822">
        <v>675.9</v>
      </c>
      <c r="J1822">
        <v>669.26300000000003</v>
      </c>
      <c r="K1822">
        <v>659.25</v>
      </c>
      <c r="L1822">
        <v>648.33799999999997</v>
      </c>
      <c r="M1822" s="258" t="s">
        <v>1182</v>
      </c>
      <c r="N1822" s="258" t="s">
        <v>1182</v>
      </c>
      <c r="O1822" s="5" t="s">
        <v>3270</v>
      </c>
    </row>
    <row r="1823" spans="1:15">
      <c r="A1823">
        <v>237</v>
      </c>
      <c r="B1823">
        <v>2155</v>
      </c>
      <c r="C1823" t="s">
        <v>129</v>
      </c>
      <c r="D1823" t="s">
        <v>628</v>
      </c>
      <c r="E1823" s="257" t="s">
        <v>1100</v>
      </c>
      <c r="F1823" t="s">
        <v>84</v>
      </c>
      <c r="G1823">
        <v>52</v>
      </c>
      <c r="H1823">
        <v>613.35</v>
      </c>
      <c r="I1823">
        <v>606.48800000000006</v>
      </c>
      <c r="J1823">
        <v>600.97500000000002</v>
      </c>
      <c r="K1823">
        <v>592.31299999999999</v>
      </c>
      <c r="L1823">
        <v>583.53800000000001</v>
      </c>
      <c r="M1823" s="258" t="s">
        <v>1182</v>
      </c>
      <c r="N1823" s="258" t="s">
        <v>1182</v>
      </c>
      <c r="O1823" s="5" t="s">
        <v>3271</v>
      </c>
    </row>
    <row r="1824" spans="1:15">
      <c r="A1824">
        <v>237</v>
      </c>
      <c r="B1824">
        <v>2156</v>
      </c>
      <c r="C1824" t="s">
        <v>129</v>
      </c>
      <c r="D1824" t="s">
        <v>628</v>
      </c>
      <c r="E1824" s="257" t="s">
        <v>1101</v>
      </c>
      <c r="F1824" t="s">
        <v>84</v>
      </c>
      <c r="G1824">
        <v>53</v>
      </c>
      <c r="H1824">
        <v>601.31299999999999</v>
      </c>
      <c r="I1824">
        <v>595.125</v>
      </c>
      <c r="J1824">
        <v>585.56299999999999</v>
      </c>
      <c r="K1824">
        <v>561.375</v>
      </c>
      <c r="L1824">
        <v>538.42499999999995</v>
      </c>
      <c r="M1824" s="258" t="s">
        <v>1182</v>
      </c>
      <c r="N1824" s="258" t="s">
        <v>1182</v>
      </c>
      <c r="O1824" s="5" t="s">
        <v>3272</v>
      </c>
    </row>
    <row r="1825" spans="1:15">
      <c r="A1825">
        <v>238</v>
      </c>
      <c r="B1825">
        <v>2158</v>
      </c>
      <c r="C1825" t="s">
        <v>129</v>
      </c>
      <c r="D1825" t="s">
        <v>629</v>
      </c>
      <c r="E1825" s="257" t="s">
        <v>1100</v>
      </c>
      <c r="F1825" t="s">
        <v>84</v>
      </c>
      <c r="G1825">
        <v>55</v>
      </c>
      <c r="H1825">
        <v>653.70000000000005</v>
      </c>
      <c r="I1825">
        <v>643.6</v>
      </c>
      <c r="J1825">
        <v>635.1</v>
      </c>
      <c r="K1825">
        <v>625.4</v>
      </c>
      <c r="L1825">
        <v>613.5</v>
      </c>
      <c r="M1825" s="258" t="s">
        <v>1182</v>
      </c>
      <c r="N1825" s="258" t="s">
        <v>1182</v>
      </c>
      <c r="O1825" s="5" t="s">
        <v>18826</v>
      </c>
    </row>
    <row r="1826" spans="1:15">
      <c r="A1826">
        <v>238</v>
      </c>
      <c r="B1826">
        <v>2157</v>
      </c>
      <c r="C1826" t="s">
        <v>129</v>
      </c>
      <c r="D1826" t="s">
        <v>629</v>
      </c>
      <c r="E1826" s="257" t="s">
        <v>1097</v>
      </c>
      <c r="F1826" t="s">
        <v>84</v>
      </c>
      <c r="G1826">
        <v>54</v>
      </c>
      <c r="H1826">
        <v>647.4</v>
      </c>
      <c r="I1826">
        <v>639.6</v>
      </c>
      <c r="J1826">
        <v>631.70000000000005</v>
      </c>
      <c r="K1826">
        <v>621.9</v>
      </c>
      <c r="L1826">
        <v>611.79999999999995</v>
      </c>
      <c r="M1826" s="258" t="s">
        <v>1182</v>
      </c>
      <c r="N1826" s="258" t="s">
        <v>1182</v>
      </c>
      <c r="O1826" s="5" t="s">
        <v>18827</v>
      </c>
    </row>
    <row r="1827" spans="1:15">
      <c r="A1827">
        <v>238</v>
      </c>
      <c r="B1827">
        <v>2159</v>
      </c>
      <c r="C1827" t="s">
        <v>129</v>
      </c>
      <c r="D1827" t="s">
        <v>629</v>
      </c>
      <c r="E1827" s="257" t="s">
        <v>1101</v>
      </c>
      <c r="F1827" t="s">
        <v>84</v>
      </c>
      <c r="G1827">
        <v>56</v>
      </c>
      <c r="H1827">
        <v>588.6</v>
      </c>
      <c r="I1827">
        <v>579.70000000000005</v>
      </c>
      <c r="J1827">
        <v>570.4</v>
      </c>
      <c r="K1827">
        <v>551.70000000000005</v>
      </c>
      <c r="L1827">
        <v>529.79999999999995</v>
      </c>
      <c r="M1827" s="258" t="s">
        <v>1182</v>
      </c>
      <c r="N1827" s="258" t="s">
        <v>1182</v>
      </c>
      <c r="O1827" s="5" t="s">
        <v>18828</v>
      </c>
    </row>
    <row r="1828" spans="1:15">
      <c r="A1828">
        <v>239</v>
      </c>
      <c r="B1828">
        <v>2160</v>
      </c>
      <c r="C1828" t="s">
        <v>129</v>
      </c>
      <c r="D1828" t="s">
        <v>630</v>
      </c>
      <c r="E1828" s="257" t="s">
        <v>1097</v>
      </c>
      <c r="F1828" t="s">
        <v>84</v>
      </c>
      <c r="G1828">
        <v>57</v>
      </c>
      <c r="H1828">
        <v>539.79999999999995</v>
      </c>
      <c r="I1828">
        <v>537.84</v>
      </c>
      <c r="J1828">
        <v>535.67999999999995</v>
      </c>
      <c r="K1828">
        <v>533.52</v>
      </c>
      <c r="L1828">
        <v>531.36</v>
      </c>
      <c r="M1828" s="258" t="s">
        <v>1348</v>
      </c>
      <c r="N1828" s="258" t="s">
        <v>1348</v>
      </c>
      <c r="O1828" s="5" t="s">
        <v>18829</v>
      </c>
    </row>
    <row r="1829" spans="1:15">
      <c r="A1829">
        <v>239</v>
      </c>
      <c r="B1829">
        <v>2161</v>
      </c>
      <c r="C1829" t="s">
        <v>129</v>
      </c>
      <c r="D1829" t="s">
        <v>630</v>
      </c>
      <c r="E1829" s="257" t="s">
        <v>1100</v>
      </c>
      <c r="F1829" t="s">
        <v>84</v>
      </c>
      <c r="G1829">
        <v>58</v>
      </c>
      <c r="H1829">
        <v>507.5</v>
      </c>
      <c r="I1829">
        <v>505.14</v>
      </c>
      <c r="J1829">
        <v>503.56</v>
      </c>
      <c r="K1829">
        <v>501.4</v>
      </c>
      <c r="L1829">
        <v>498.94</v>
      </c>
      <c r="M1829" s="258" t="s">
        <v>1348</v>
      </c>
      <c r="N1829" s="258" t="s">
        <v>1348</v>
      </c>
      <c r="O1829" s="5" t="s">
        <v>18830</v>
      </c>
    </row>
    <row r="1830" spans="1:15">
      <c r="A1830">
        <v>239</v>
      </c>
      <c r="B1830">
        <v>2162</v>
      </c>
      <c r="C1830" t="s">
        <v>129</v>
      </c>
      <c r="D1830" t="s">
        <v>630</v>
      </c>
      <c r="E1830" s="257" t="s">
        <v>1101</v>
      </c>
      <c r="F1830" t="s">
        <v>84</v>
      </c>
      <c r="G1830">
        <v>59</v>
      </c>
      <c r="H1830">
        <v>493.72</v>
      </c>
      <c r="I1830">
        <v>491.56</v>
      </c>
      <c r="J1830">
        <v>485.02</v>
      </c>
      <c r="K1830">
        <v>477.16</v>
      </c>
      <c r="L1830">
        <v>470.96</v>
      </c>
      <c r="M1830" s="258" t="s">
        <v>1348</v>
      </c>
      <c r="N1830" s="258" t="s">
        <v>1348</v>
      </c>
      <c r="O1830" s="5" t="s">
        <v>18831</v>
      </c>
    </row>
    <row r="1831" spans="1:15">
      <c r="A1831">
        <v>240</v>
      </c>
      <c r="B1831">
        <v>2163</v>
      </c>
      <c r="C1831" t="s">
        <v>129</v>
      </c>
      <c r="D1831" t="s">
        <v>631</v>
      </c>
      <c r="E1831" s="257" t="s">
        <v>1097</v>
      </c>
      <c r="F1831" t="s">
        <v>84</v>
      </c>
      <c r="G1831">
        <v>60</v>
      </c>
      <c r="H1831">
        <v>460.22</v>
      </c>
      <c r="I1831">
        <v>457.46</v>
      </c>
      <c r="J1831">
        <v>455.24</v>
      </c>
      <c r="K1831">
        <v>452.82</v>
      </c>
      <c r="L1831">
        <v>449.12</v>
      </c>
      <c r="M1831" s="258" t="s">
        <v>1348</v>
      </c>
      <c r="N1831" s="258" t="s">
        <v>1348</v>
      </c>
      <c r="O1831" s="5" t="s">
        <v>18832</v>
      </c>
    </row>
    <row r="1832" spans="1:15">
      <c r="A1832">
        <v>240</v>
      </c>
      <c r="B1832">
        <v>2164</v>
      </c>
      <c r="C1832" t="s">
        <v>129</v>
      </c>
      <c r="D1832" t="s">
        <v>631</v>
      </c>
      <c r="E1832" s="257" t="s">
        <v>1104</v>
      </c>
      <c r="F1832" t="s">
        <v>84</v>
      </c>
      <c r="G1832">
        <v>61</v>
      </c>
      <c r="H1832">
        <v>441.16</v>
      </c>
      <c r="I1832">
        <v>439.18</v>
      </c>
      <c r="J1832">
        <v>437.2</v>
      </c>
      <c r="K1832">
        <v>434.24</v>
      </c>
      <c r="L1832">
        <v>431.12</v>
      </c>
      <c r="M1832" s="258" t="s">
        <v>1348</v>
      </c>
      <c r="N1832" s="258" t="s">
        <v>1348</v>
      </c>
      <c r="O1832" s="5" t="s">
        <v>18833</v>
      </c>
    </row>
    <row r="1833" spans="1:15">
      <c r="A1833">
        <v>240</v>
      </c>
      <c r="B1833">
        <v>2165</v>
      </c>
      <c r="C1833" t="s">
        <v>129</v>
      </c>
      <c r="D1833" t="s">
        <v>631</v>
      </c>
      <c r="E1833" s="257" t="s">
        <v>1105</v>
      </c>
      <c r="F1833" t="s">
        <v>84</v>
      </c>
      <c r="G1833">
        <v>62</v>
      </c>
      <c r="H1833">
        <v>405.18</v>
      </c>
      <c r="I1833">
        <v>399.04</v>
      </c>
      <c r="J1833">
        <v>396.32</v>
      </c>
      <c r="K1833">
        <v>390.28</v>
      </c>
      <c r="L1833">
        <v>378.03</v>
      </c>
      <c r="M1833" s="258" t="s">
        <v>1348</v>
      </c>
      <c r="N1833" s="258" t="s">
        <v>1348</v>
      </c>
      <c r="O1833" s="5" t="s">
        <v>18834</v>
      </c>
    </row>
    <row r="1834" spans="1:15">
      <c r="A1834">
        <v>20</v>
      </c>
      <c r="B1834">
        <v>198</v>
      </c>
      <c r="C1834" t="s">
        <v>149</v>
      </c>
      <c r="D1834" t="s">
        <v>127</v>
      </c>
      <c r="E1834" s="257" t="s">
        <v>682</v>
      </c>
      <c r="F1834" t="s">
        <v>83</v>
      </c>
      <c r="G1834">
        <v>1</v>
      </c>
      <c r="H1834">
        <v>677.04600000000005</v>
      </c>
      <c r="I1834">
        <v>676.03</v>
      </c>
      <c r="J1834">
        <v>674.99699999999996</v>
      </c>
      <c r="K1834">
        <v>674.01300000000003</v>
      </c>
      <c r="L1834">
        <v>672.41300000000001</v>
      </c>
      <c r="M1834" s="258" t="s">
        <v>1348</v>
      </c>
      <c r="N1834" s="258" t="s">
        <v>1349</v>
      </c>
      <c r="O1834" s="5" t="s">
        <v>3273</v>
      </c>
    </row>
    <row r="1835" spans="1:15">
      <c r="A1835">
        <v>20</v>
      </c>
      <c r="B1835">
        <v>196</v>
      </c>
      <c r="C1835" t="s">
        <v>149</v>
      </c>
      <c r="D1835" t="s">
        <v>127</v>
      </c>
      <c r="E1835" s="257" t="s">
        <v>18866</v>
      </c>
      <c r="F1835" t="s">
        <v>83</v>
      </c>
      <c r="G1835">
        <v>1</v>
      </c>
      <c r="H1835">
        <v>673.51099999999997</v>
      </c>
      <c r="I1835">
        <v>672.41499999999996</v>
      </c>
      <c r="J1835">
        <v>670.52300000000002</v>
      </c>
      <c r="K1835">
        <v>669.125</v>
      </c>
      <c r="L1835">
        <v>666.69799999999998</v>
      </c>
      <c r="M1835" s="258" t="s">
        <v>1348</v>
      </c>
      <c r="N1835" s="258" t="s">
        <v>1349</v>
      </c>
      <c r="O1835" s="5" t="s">
        <v>3274</v>
      </c>
    </row>
    <row r="1836" spans="1:15">
      <c r="A1836">
        <v>20</v>
      </c>
      <c r="B1836">
        <v>199</v>
      </c>
      <c r="C1836" t="s">
        <v>149</v>
      </c>
      <c r="D1836" t="s">
        <v>127</v>
      </c>
      <c r="E1836" s="257" t="s">
        <v>18504</v>
      </c>
      <c r="F1836" t="s">
        <v>83</v>
      </c>
      <c r="G1836">
        <v>1</v>
      </c>
      <c r="H1836">
        <v>672.91499999999996</v>
      </c>
      <c r="I1836">
        <v>671.81299999999999</v>
      </c>
      <c r="J1836">
        <v>670.12599999999998</v>
      </c>
      <c r="K1836">
        <v>669.125</v>
      </c>
      <c r="L1836">
        <v>666.798</v>
      </c>
      <c r="M1836" s="258" t="s">
        <v>1348</v>
      </c>
      <c r="N1836" s="258" t="s">
        <v>1349</v>
      </c>
      <c r="O1836" s="5" t="s">
        <v>3275</v>
      </c>
    </row>
    <row r="1837" spans="1:15">
      <c r="A1837">
        <v>20</v>
      </c>
      <c r="B1837">
        <v>200</v>
      </c>
      <c r="C1837" t="s">
        <v>149</v>
      </c>
      <c r="D1837" t="s">
        <v>127</v>
      </c>
      <c r="E1837" s="257" t="s">
        <v>138</v>
      </c>
      <c r="F1837" t="s">
        <v>83</v>
      </c>
      <c r="G1837">
        <v>1</v>
      </c>
      <c r="H1837">
        <v>672.91499999999996</v>
      </c>
      <c r="I1837">
        <v>671.81299999999999</v>
      </c>
      <c r="J1837">
        <v>670.12599999999998</v>
      </c>
      <c r="K1837">
        <v>669.125</v>
      </c>
      <c r="L1837">
        <v>666.798</v>
      </c>
      <c r="M1837" s="258" t="s">
        <v>1348</v>
      </c>
      <c r="N1837" s="258" t="s">
        <v>1349</v>
      </c>
      <c r="O1837" s="5" t="s">
        <v>3276</v>
      </c>
    </row>
    <row r="1838" spans="1:15">
      <c r="A1838">
        <v>21</v>
      </c>
      <c r="B1838">
        <v>211</v>
      </c>
      <c r="C1838" t="s">
        <v>149</v>
      </c>
      <c r="D1838" t="s">
        <v>127</v>
      </c>
      <c r="E1838" s="257" t="s">
        <v>680</v>
      </c>
      <c r="F1838" t="s">
        <v>84</v>
      </c>
      <c r="G1838">
        <v>1</v>
      </c>
      <c r="H1838">
        <v>658.17100000000005</v>
      </c>
      <c r="I1838">
        <v>657.32600000000002</v>
      </c>
      <c r="J1838">
        <v>656.577</v>
      </c>
      <c r="K1838">
        <v>652.78599999999994</v>
      </c>
      <c r="L1838">
        <v>650.41800000000001</v>
      </c>
      <c r="M1838" s="258" t="s">
        <v>1348</v>
      </c>
      <c r="N1838" s="258" t="s">
        <v>1349</v>
      </c>
      <c r="O1838" s="5" t="s">
        <v>3277</v>
      </c>
    </row>
    <row r="1839" spans="1:15">
      <c r="A1839">
        <v>27</v>
      </c>
      <c r="B1839">
        <v>240</v>
      </c>
      <c r="C1839" t="s">
        <v>149</v>
      </c>
      <c r="D1839" t="s">
        <v>137</v>
      </c>
      <c r="E1839" s="257" t="s">
        <v>18505</v>
      </c>
      <c r="F1839" t="s">
        <v>83</v>
      </c>
      <c r="G1839">
        <v>1</v>
      </c>
      <c r="H1839">
        <v>943.08500000000004</v>
      </c>
      <c r="I1839">
        <v>940.49</v>
      </c>
      <c r="J1839">
        <v>937.96199999999999</v>
      </c>
      <c r="K1839">
        <v>936.10199999999998</v>
      </c>
      <c r="L1839">
        <v>934.80700000000002</v>
      </c>
      <c r="M1839" s="258" t="s">
        <v>1350</v>
      </c>
      <c r="N1839" s="258" t="s">
        <v>1351</v>
      </c>
      <c r="O1839" s="5" t="s">
        <v>3278</v>
      </c>
    </row>
    <row r="1840" spans="1:15">
      <c r="A1840">
        <v>28</v>
      </c>
      <c r="B1840">
        <v>265</v>
      </c>
      <c r="C1840" t="s">
        <v>149</v>
      </c>
      <c r="D1840" t="s">
        <v>350</v>
      </c>
      <c r="E1840" s="257" t="s">
        <v>136</v>
      </c>
      <c r="F1840" t="s">
        <v>83</v>
      </c>
      <c r="G1840">
        <v>1</v>
      </c>
      <c r="H1840">
        <v>767.44</v>
      </c>
      <c r="I1840">
        <v>765.31100000000004</v>
      </c>
      <c r="J1840">
        <v>764.18499999999995</v>
      </c>
      <c r="K1840">
        <v>763.08199999999999</v>
      </c>
      <c r="L1840">
        <v>761.55</v>
      </c>
      <c r="M1840" s="258" t="s">
        <v>1348</v>
      </c>
      <c r="N1840" s="258" t="s">
        <v>1349</v>
      </c>
      <c r="O1840" s="5" t="s">
        <v>3279</v>
      </c>
    </row>
    <row r="1841" spans="1:15">
      <c r="A1841">
        <v>28</v>
      </c>
      <c r="B1841">
        <v>266</v>
      </c>
      <c r="C1841" t="s">
        <v>149</v>
      </c>
      <c r="D1841" t="s">
        <v>350</v>
      </c>
      <c r="E1841" s="257" t="s">
        <v>134</v>
      </c>
      <c r="F1841" t="s">
        <v>83</v>
      </c>
      <c r="G1841">
        <v>1</v>
      </c>
      <c r="H1841">
        <v>764.92899999999997</v>
      </c>
      <c r="I1841">
        <v>764.49400000000003</v>
      </c>
      <c r="J1841">
        <v>763.77</v>
      </c>
      <c r="K1841">
        <v>762.84699999999998</v>
      </c>
      <c r="L1841">
        <v>760.33299999999997</v>
      </c>
      <c r="M1841" s="258" t="s">
        <v>1348</v>
      </c>
      <c r="N1841" s="258" t="s">
        <v>1349</v>
      </c>
      <c r="O1841" s="5" t="s">
        <v>3280</v>
      </c>
    </row>
    <row r="1842" spans="1:15">
      <c r="A1842">
        <v>30</v>
      </c>
      <c r="B1842">
        <v>287</v>
      </c>
      <c r="C1842" t="s">
        <v>149</v>
      </c>
      <c r="D1842" t="s">
        <v>350</v>
      </c>
      <c r="E1842" s="257" t="s">
        <v>76</v>
      </c>
      <c r="F1842" t="s">
        <v>84</v>
      </c>
      <c r="G1842">
        <v>1</v>
      </c>
      <c r="H1842">
        <v>753.50300000000004</v>
      </c>
      <c r="I1842">
        <v>752.14300000000003</v>
      </c>
      <c r="J1842">
        <v>750.41800000000001</v>
      </c>
      <c r="K1842">
        <v>749.07299999999998</v>
      </c>
      <c r="L1842">
        <v>748.62300000000005</v>
      </c>
      <c r="M1842" s="258" t="s">
        <v>1348</v>
      </c>
      <c r="N1842" s="258" t="s">
        <v>1349</v>
      </c>
      <c r="O1842" s="5" t="s">
        <v>3281</v>
      </c>
    </row>
    <row r="1843" spans="1:15">
      <c r="A1843">
        <v>86</v>
      </c>
      <c r="B1843">
        <v>420</v>
      </c>
      <c r="C1843" t="s">
        <v>149</v>
      </c>
      <c r="D1843" t="s">
        <v>341</v>
      </c>
      <c r="E1843" s="257" t="s">
        <v>18512</v>
      </c>
      <c r="F1843" t="s">
        <v>83</v>
      </c>
      <c r="G1843">
        <v>1</v>
      </c>
      <c r="H1843">
        <v>945.89</v>
      </c>
      <c r="I1843">
        <v>944.44399999999996</v>
      </c>
      <c r="J1843">
        <v>943.03599999999994</v>
      </c>
      <c r="K1843">
        <v>937.98400000000004</v>
      </c>
      <c r="L1843">
        <v>931.55899999999997</v>
      </c>
      <c r="M1843" s="258" t="s">
        <v>1350</v>
      </c>
      <c r="N1843" s="258" t="s">
        <v>1351</v>
      </c>
      <c r="O1843" s="5" t="s">
        <v>3282</v>
      </c>
    </row>
    <row r="1844" spans="1:15">
      <c r="A1844">
        <v>87</v>
      </c>
      <c r="B1844">
        <v>426</v>
      </c>
      <c r="C1844" t="s">
        <v>149</v>
      </c>
      <c r="D1844" t="s">
        <v>341</v>
      </c>
      <c r="E1844" s="257" t="s">
        <v>18513</v>
      </c>
      <c r="F1844" t="s">
        <v>84</v>
      </c>
      <c r="G1844">
        <v>1</v>
      </c>
      <c r="H1844">
        <v>940.86699999999996</v>
      </c>
      <c r="I1844">
        <v>939.71500000000003</v>
      </c>
      <c r="J1844">
        <v>938.23</v>
      </c>
      <c r="K1844">
        <v>935.71500000000003</v>
      </c>
      <c r="L1844">
        <v>930.89700000000005</v>
      </c>
      <c r="M1844" s="258" t="s">
        <v>1350</v>
      </c>
      <c r="N1844" s="258" t="s">
        <v>1351</v>
      </c>
      <c r="O1844" s="5" t="s">
        <v>3283</v>
      </c>
    </row>
    <row r="1845" spans="1:15">
      <c r="A1845">
        <v>38</v>
      </c>
      <c r="B1845">
        <v>437</v>
      </c>
      <c r="C1845" t="s">
        <v>149</v>
      </c>
      <c r="D1845" t="s">
        <v>357</v>
      </c>
      <c r="E1845" s="257" t="s">
        <v>727</v>
      </c>
      <c r="F1845" t="s">
        <v>83</v>
      </c>
      <c r="G1845">
        <v>1</v>
      </c>
      <c r="H1845">
        <v>653.53200000000004</v>
      </c>
      <c r="I1845">
        <v>651.21</v>
      </c>
      <c r="J1845">
        <v>648.08199999999999</v>
      </c>
      <c r="K1845">
        <v>641.798</v>
      </c>
      <c r="L1845">
        <v>638.43700000000001</v>
      </c>
      <c r="M1845" s="258" t="s">
        <v>1350</v>
      </c>
      <c r="N1845" s="258" t="s">
        <v>1351</v>
      </c>
      <c r="O1845" s="5" t="s">
        <v>3284</v>
      </c>
    </row>
    <row r="1846" spans="1:15">
      <c r="A1846">
        <v>38</v>
      </c>
      <c r="B1846">
        <v>439</v>
      </c>
      <c r="C1846" t="s">
        <v>149</v>
      </c>
      <c r="D1846" t="s">
        <v>357</v>
      </c>
      <c r="E1846" s="257" t="s">
        <v>71</v>
      </c>
      <c r="F1846" t="s">
        <v>83</v>
      </c>
      <c r="G1846">
        <v>1</v>
      </c>
      <c r="H1846">
        <v>613.30700000000002</v>
      </c>
      <c r="I1846">
        <v>611.66399999999999</v>
      </c>
      <c r="J1846">
        <v>609.60599999999999</v>
      </c>
      <c r="K1846">
        <v>608.32399999999996</v>
      </c>
      <c r="L1846">
        <v>605.46100000000001</v>
      </c>
      <c r="M1846" s="258" t="s">
        <v>1350</v>
      </c>
      <c r="N1846" s="258" t="s">
        <v>1351</v>
      </c>
      <c r="O1846" s="5" t="s">
        <v>3285</v>
      </c>
    </row>
    <row r="1847" spans="1:15">
      <c r="A1847">
        <v>38</v>
      </c>
      <c r="B1847">
        <v>446</v>
      </c>
      <c r="C1847" t="s">
        <v>149</v>
      </c>
      <c r="D1847" t="s">
        <v>357</v>
      </c>
      <c r="E1847" s="257" t="s">
        <v>97</v>
      </c>
      <c r="F1847" t="s">
        <v>83</v>
      </c>
      <c r="G1847">
        <v>1</v>
      </c>
      <c r="H1847">
        <v>607.71199999999999</v>
      </c>
      <c r="I1847">
        <v>606.41099999999994</v>
      </c>
      <c r="J1847">
        <v>605.08500000000004</v>
      </c>
      <c r="K1847">
        <v>603.49300000000005</v>
      </c>
      <c r="L1847">
        <v>600.69100000000003</v>
      </c>
      <c r="M1847" s="258" t="s">
        <v>1350</v>
      </c>
      <c r="N1847" s="258" t="s">
        <v>1351</v>
      </c>
      <c r="O1847" s="5" t="s">
        <v>3286</v>
      </c>
    </row>
    <row r="1848" spans="1:15">
      <c r="A1848">
        <v>38</v>
      </c>
      <c r="B1848">
        <v>447</v>
      </c>
      <c r="C1848" t="s">
        <v>149</v>
      </c>
      <c r="D1848" t="s">
        <v>357</v>
      </c>
      <c r="E1848" s="257" t="s">
        <v>729</v>
      </c>
      <c r="F1848" t="s">
        <v>83</v>
      </c>
      <c r="G1848">
        <v>1</v>
      </c>
      <c r="H1848">
        <v>606.41099999999994</v>
      </c>
      <c r="I1848">
        <v>605.08500000000004</v>
      </c>
      <c r="J1848">
        <v>603.49300000000005</v>
      </c>
      <c r="K1848">
        <v>602.19899999999996</v>
      </c>
      <c r="L1848">
        <v>599.00599999999997</v>
      </c>
      <c r="M1848" s="258" t="s">
        <v>1350</v>
      </c>
      <c r="N1848" s="258" t="s">
        <v>1351</v>
      </c>
      <c r="O1848" s="5" t="s">
        <v>3287</v>
      </c>
    </row>
    <row r="1849" spans="1:15">
      <c r="A1849">
        <v>38</v>
      </c>
      <c r="B1849">
        <v>448</v>
      </c>
      <c r="C1849" t="s">
        <v>149</v>
      </c>
      <c r="D1849" t="s">
        <v>357</v>
      </c>
      <c r="E1849" s="257" t="s">
        <v>728</v>
      </c>
      <c r="F1849" t="s">
        <v>83</v>
      </c>
      <c r="G1849">
        <v>1</v>
      </c>
      <c r="H1849">
        <v>605.26</v>
      </c>
      <c r="I1849">
        <v>603.81799999999998</v>
      </c>
      <c r="J1849">
        <v>602.399</v>
      </c>
      <c r="K1849">
        <v>600.87800000000004</v>
      </c>
      <c r="L1849">
        <v>597.76</v>
      </c>
      <c r="M1849" s="258" t="s">
        <v>1350</v>
      </c>
      <c r="N1849" s="258" t="s">
        <v>1351</v>
      </c>
      <c r="O1849" s="5" t="s">
        <v>3288</v>
      </c>
    </row>
    <row r="1850" spans="1:15">
      <c r="A1850">
        <v>38</v>
      </c>
      <c r="B1850">
        <v>449</v>
      </c>
      <c r="C1850" t="s">
        <v>149</v>
      </c>
      <c r="D1850" t="s">
        <v>357</v>
      </c>
      <c r="E1850" s="257" t="s">
        <v>72</v>
      </c>
      <c r="F1850" t="s">
        <v>83</v>
      </c>
      <c r="G1850">
        <v>1</v>
      </c>
      <c r="H1850">
        <v>605.26</v>
      </c>
      <c r="I1850">
        <v>603.81799999999998</v>
      </c>
      <c r="J1850">
        <v>602.399</v>
      </c>
      <c r="K1850">
        <v>600.87800000000004</v>
      </c>
      <c r="L1850">
        <v>597.76</v>
      </c>
      <c r="M1850" s="258" t="s">
        <v>1350</v>
      </c>
      <c r="N1850" s="258" t="s">
        <v>1351</v>
      </c>
      <c r="O1850" s="5" t="s">
        <v>3289</v>
      </c>
    </row>
    <row r="1851" spans="1:15">
      <c r="A1851">
        <v>38</v>
      </c>
      <c r="B1851">
        <v>450</v>
      </c>
      <c r="C1851" t="s">
        <v>149</v>
      </c>
      <c r="D1851" t="s">
        <v>357</v>
      </c>
      <c r="E1851" s="257" t="s">
        <v>101</v>
      </c>
      <c r="F1851" t="s">
        <v>83</v>
      </c>
      <c r="G1851">
        <v>1</v>
      </c>
      <c r="H1851">
        <v>604.18700000000001</v>
      </c>
      <c r="I1851">
        <v>603.11400000000003</v>
      </c>
      <c r="J1851">
        <v>601.755</v>
      </c>
      <c r="K1851">
        <v>600.15899999999999</v>
      </c>
      <c r="L1851">
        <v>596.89800000000002</v>
      </c>
      <c r="M1851" s="258" t="s">
        <v>1350</v>
      </c>
      <c r="N1851" s="258" t="s">
        <v>1351</v>
      </c>
      <c r="O1851" s="5" t="s">
        <v>3290</v>
      </c>
    </row>
    <row r="1852" spans="1:15">
      <c r="A1852">
        <v>37</v>
      </c>
      <c r="B1852">
        <v>454</v>
      </c>
      <c r="C1852" t="s">
        <v>149</v>
      </c>
      <c r="D1852" t="s">
        <v>357</v>
      </c>
      <c r="E1852" s="257" t="s">
        <v>76</v>
      </c>
      <c r="F1852" t="s">
        <v>84</v>
      </c>
      <c r="G1852">
        <v>1</v>
      </c>
      <c r="H1852">
        <v>660.62199999999996</v>
      </c>
      <c r="I1852">
        <v>658.13300000000004</v>
      </c>
      <c r="J1852">
        <v>654.39499999999998</v>
      </c>
      <c r="K1852">
        <v>650.53899999999999</v>
      </c>
      <c r="L1852">
        <v>647.452</v>
      </c>
      <c r="M1852" s="258" t="s">
        <v>1350</v>
      </c>
      <c r="N1852" s="258" t="s">
        <v>1351</v>
      </c>
      <c r="O1852" s="5" t="s">
        <v>3291</v>
      </c>
    </row>
    <row r="1853" spans="1:15">
      <c r="A1853">
        <v>36</v>
      </c>
      <c r="B1853">
        <v>489</v>
      </c>
      <c r="C1853" t="s">
        <v>149</v>
      </c>
      <c r="D1853" t="s">
        <v>357</v>
      </c>
      <c r="E1853" s="257" t="s">
        <v>745</v>
      </c>
      <c r="F1853" t="s">
        <v>84</v>
      </c>
      <c r="G1853">
        <v>1</v>
      </c>
      <c r="H1853">
        <v>651.34900000000005</v>
      </c>
      <c r="I1853">
        <v>649.99300000000005</v>
      </c>
      <c r="J1853">
        <v>647.31600000000003</v>
      </c>
      <c r="K1853">
        <v>645.52300000000002</v>
      </c>
      <c r="L1853">
        <v>643.70100000000002</v>
      </c>
      <c r="M1853" s="258" t="s">
        <v>1350</v>
      </c>
      <c r="N1853" s="258" t="s">
        <v>1351</v>
      </c>
      <c r="O1853" s="5" t="s">
        <v>3292</v>
      </c>
    </row>
    <row r="1854" spans="1:15">
      <c r="A1854">
        <v>37</v>
      </c>
      <c r="B1854">
        <v>490</v>
      </c>
      <c r="C1854" t="s">
        <v>149</v>
      </c>
      <c r="D1854" t="s">
        <v>357</v>
      </c>
      <c r="E1854" s="257" t="s">
        <v>760</v>
      </c>
      <c r="F1854" t="s">
        <v>84</v>
      </c>
      <c r="G1854">
        <v>1</v>
      </c>
      <c r="H1854">
        <v>631.40499999999997</v>
      </c>
      <c r="I1854">
        <v>630.35</v>
      </c>
      <c r="J1854">
        <v>628.85400000000004</v>
      </c>
      <c r="K1854">
        <v>626.15800000000002</v>
      </c>
      <c r="L1854">
        <v>623.25800000000004</v>
      </c>
      <c r="M1854" s="258" t="s">
        <v>1350</v>
      </c>
      <c r="N1854" s="258" t="s">
        <v>1351</v>
      </c>
      <c r="O1854" s="5" t="s">
        <v>3293</v>
      </c>
    </row>
    <row r="1855" spans="1:15">
      <c r="A1855">
        <v>37</v>
      </c>
      <c r="B1855">
        <v>491</v>
      </c>
      <c r="C1855" t="s">
        <v>149</v>
      </c>
      <c r="D1855" t="s">
        <v>357</v>
      </c>
      <c r="E1855" s="257" t="s">
        <v>757</v>
      </c>
      <c r="F1855" t="s">
        <v>84</v>
      </c>
      <c r="G1855">
        <v>1</v>
      </c>
      <c r="H1855">
        <v>629.50599999999997</v>
      </c>
      <c r="I1855">
        <v>628.548</v>
      </c>
      <c r="J1855">
        <v>626.54399999999998</v>
      </c>
      <c r="K1855">
        <v>623.78499999999997</v>
      </c>
      <c r="L1855">
        <v>621.17399999999998</v>
      </c>
      <c r="M1855" s="258" t="s">
        <v>1350</v>
      </c>
      <c r="N1855" s="258" t="s">
        <v>1351</v>
      </c>
      <c r="O1855" s="5" t="s">
        <v>3294</v>
      </c>
    </row>
    <row r="1856" spans="1:15">
      <c r="A1856">
        <v>37</v>
      </c>
      <c r="B1856">
        <v>499</v>
      </c>
      <c r="C1856" t="s">
        <v>149</v>
      </c>
      <c r="D1856" t="s">
        <v>357</v>
      </c>
      <c r="E1856" s="257" t="s">
        <v>756</v>
      </c>
      <c r="F1856" t="s">
        <v>84</v>
      </c>
      <c r="G1856">
        <v>1</v>
      </c>
      <c r="H1856">
        <v>622.50300000000004</v>
      </c>
      <c r="I1856">
        <v>621.28300000000002</v>
      </c>
      <c r="J1856">
        <v>620.01800000000003</v>
      </c>
      <c r="K1856">
        <v>617.76</v>
      </c>
      <c r="L1856">
        <v>615.56399999999996</v>
      </c>
      <c r="M1856" s="258" t="s">
        <v>1350</v>
      </c>
      <c r="N1856" s="258" t="s">
        <v>1351</v>
      </c>
      <c r="O1856" s="5" t="s">
        <v>3295</v>
      </c>
    </row>
    <row r="1857" spans="1:15">
      <c r="A1857">
        <v>37</v>
      </c>
      <c r="B1857">
        <v>500</v>
      </c>
      <c r="C1857" t="s">
        <v>149</v>
      </c>
      <c r="D1857" t="s">
        <v>357</v>
      </c>
      <c r="E1857" s="257" t="s">
        <v>376</v>
      </c>
      <c r="F1857" t="s">
        <v>84</v>
      </c>
      <c r="G1857">
        <v>1</v>
      </c>
      <c r="H1857">
        <v>622.32799999999997</v>
      </c>
      <c r="I1857">
        <v>621.17399999999998</v>
      </c>
      <c r="J1857">
        <v>619.84900000000005</v>
      </c>
      <c r="K1857">
        <v>617.76</v>
      </c>
      <c r="L1857">
        <v>615.52200000000005</v>
      </c>
      <c r="M1857" s="258" t="s">
        <v>1350</v>
      </c>
      <c r="N1857" s="258" t="s">
        <v>1351</v>
      </c>
      <c r="O1857" s="5" t="s">
        <v>3296</v>
      </c>
    </row>
    <row r="1858" spans="1:15">
      <c r="A1858">
        <v>36</v>
      </c>
      <c r="B1858">
        <v>492</v>
      </c>
      <c r="C1858" t="s">
        <v>149</v>
      </c>
      <c r="D1858" t="s">
        <v>357</v>
      </c>
      <c r="E1858" s="257" t="s">
        <v>1475</v>
      </c>
      <c r="F1858" t="s">
        <v>84</v>
      </c>
      <c r="G1858">
        <v>1</v>
      </c>
      <c r="H1858">
        <v>626.47400000000005</v>
      </c>
      <c r="I1858">
        <v>625.36800000000005</v>
      </c>
      <c r="J1858">
        <v>623.91300000000001</v>
      </c>
      <c r="K1858">
        <v>621.548</v>
      </c>
      <c r="L1858">
        <v>619.51900000000001</v>
      </c>
      <c r="M1858" s="258" t="s">
        <v>1350</v>
      </c>
      <c r="N1858" s="258" t="s">
        <v>1351</v>
      </c>
      <c r="O1858" s="5" t="s">
        <v>3297</v>
      </c>
    </row>
    <row r="1859" spans="1:15">
      <c r="A1859">
        <v>36</v>
      </c>
      <c r="B1859">
        <v>494</v>
      </c>
      <c r="C1859" t="s">
        <v>149</v>
      </c>
      <c r="D1859" t="s">
        <v>357</v>
      </c>
      <c r="E1859" s="257" t="s">
        <v>761</v>
      </c>
      <c r="F1859" t="s">
        <v>84</v>
      </c>
      <c r="G1859">
        <v>1</v>
      </c>
      <c r="H1859">
        <v>624.61699999999996</v>
      </c>
      <c r="I1859">
        <v>623.66300000000001</v>
      </c>
      <c r="J1859">
        <v>621.90200000000004</v>
      </c>
      <c r="K1859">
        <v>619.89</v>
      </c>
      <c r="L1859">
        <v>617.81600000000003</v>
      </c>
      <c r="M1859" s="258" t="s">
        <v>1350</v>
      </c>
      <c r="N1859" s="258" t="s">
        <v>1351</v>
      </c>
      <c r="O1859" s="5" t="s">
        <v>3298</v>
      </c>
    </row>
    <row r="1860" spans="1:15">
      <c r="A1860">
        <v>36</v>
      </c>
      <c r="B1860">
        <v>496</v>
      </c>
      <c r="C1860" t="s">
        <v>149</v>
      </c>
      <c r="D1860" t="s">
        <v>357</v>
      </c>
      <c r="E1860" s="257" t="s">
        <v>759</v>
      </c>
      <c r="F1860" t="s">
        <v>84</v>
      </c>
      <c r="G1860">
        <v>1</v>
      </c>
      <c r="H1860">
        <v>623.96299999999997</v>
      </c>
      <c r="I1860">
        <v>622.82799999999997</v>
      </c>
      <c r="J1860">
        <v>621.17700000000002</v>
      </c>
      <c r="K1860">
        <v>619.16499999999996</v>
      </c>
      <c r="L1860">
        <v>617.07600000000002</v>
      </c>
      <c r="M1860" s="258" t="s">
        <v>1350</v>
      </c>
      <c r="N1860" s="258" t="s">
        <v>1351</v>
      </c>
      <c r="O1860" s="5" t="s">
        <v>3299</v>
      </c>
    </row>
    <row r="1861" spans="1:15">
      <c r="A1861">
        <v>45</v>
      </c>
      <c r="B1861">
        <v>523</v>
      </c>
      <c r="C1861" t="s">
        <v>149</v>
      </c>
      <c r="D1861" t="s">
        <v>333</v>
      </c>
      <c r="E1861" s="257" t="s">
        <v>18518</v>
      </c>
      <c r="F1861" t="s">
        <v>83</v>
      </c>
      <c r="G1861">
        <v>1</v>
      </c>
      <c r="H1861">
        <v>675.76400000000001</v>
      </c>
      <c r="I1861">
        <v>672.91800000000001</v>
      </c>
      <c r="J1861">
        <v>667.45799999999997</v>
      </c>
      <c r="K1861">
        <v>664.65599999999995</v>
      </c>
      <c r="L1861">
        <v>660.61800000000005</v>
      </c>
      <c r="M1861" s="258" t="s">
        <v>1348</v>
      </c>
      <c r="N1861" s="258" t="s">
        <v>1349</v>
      </c>
      <c r="O1861" s="5" t="s">
        <v>3300</v>
      </c>
    </row>
    <row r="1862" spans="1:15">
      <c r="A1862">
        <v>47</v>
      </c>
      <c r="B1862">
        <v>542</v>
      </c>
      <c r="C1862" t="s">
        <v>149</v>
      </c>
      <c r="D1862" t="s">
        <v>333</v>
      </c>
      <c r="E1862" s="257" t="s">
        <v>121</v>
      </c>
      <c r="F1862" t="s">
        <v>84</v>
      </c>
      <c r="G1862">
        <v>1</v>
      </c>
      <c r="H1862">
        <v>672.81399999999996</v>
      </c>
      <c r="I1862">
        <v>669.96400000000006</v>
      </c>
      <c r="J1862">
        <v>666.154</v>
      </c>
      <c r="K1862">
        <v>662.83</v>
      </c>
      <c r="L1862">
        <v>659.05200000000002</v>
      </c>
      <c r="M1862" s="258" t="s">
        <v>1348</v>
      </c>
      <c r="N1862" s="258" t="s">
        <v>1349</v>
      </c>
      <c r="O1862" s="5" t="s">
        <v>3301</v>
      </c>
    </row>
    <row r="1863" spans="1:15">
      <c r="A1863">
        <v>51</v>
      </c>
      <c r="B1863">
        <v>577</v>
      </c>
      <c r="C1863" t="s">
        <v>149</v>
      </c>
      <c r="D1863" t="s">
        <v>381</v>
      </c>
      <c r="E1863" s="257" t="s">
        <v>18528</v>
      </c>
      <c r="F1863" t="s">
        <v>83</v>
      </c>
      <c r="G1863">
        <v>1</v>
      </c>
      <c r="H1863">
        <v>701.19799999999998</v>
      </c>
      <c r="I1863">
        <v>696.649</v>
      </c>
      <c r="J1863">
        <v>692.40499999999997</v>
      </c>
      <c r="K1863">
        <v>689.64599999999996</v>
      </c>
      <c r="L1863">
        <v>685.11400000000003</v>
      </c>
      <c r="M1863" s="258" t="s">
        <v>1348</v>
      </c>
      <c r="N1863" s="258" t="s">
        <v>1349</v>
      </c>
      <c r="O1863" s="5" t="s">
        <v>3302</v>
      </c>
    </row>
    <row r="1864" spans="1:15">
      <c r="A1864">
        <v>51</v>
      </c>
      <c r="B1864">
        <v>558</v>
      </c>
      <c r="C1864" t="s">
        <v>149</v>
      </c>
      <c r="D1864" t="s">
        <v>381</v>
      </c>
      <c r="E1864" s="257" t="s">
        <v>781</v>
      </c>
      <c r="F1864" t="s">
        <v>83</v>
      </c>
      <c r="G1864">
        <v>1</v>
      </c>
      <c r="H1864">
        <v>694.37900000000002</v>
      </c>
      <c r="I1864">
        <v>693.18</v>
      </c>
      <c r="J1864">
        <v>690.78300000000002</v>
      </c>
      <c r="K1864">
        <v>689.02499999999998</v>
      </c>
      <c r="L1864">
        <v>687.38400000000001</v>
      </c>
      <c r="M1864" s="258" t="s">
        <v>1348</v>
      </c>
      <c r="N1864" s="258" t="s">
        <v>1349</v>
      </c>
      <c r="O1864" s="5" t="s">
        <v>3303</v>
      </c>
    </row>
    <row r="1865" spans="1:15">
      <c r="A1865">
        <v>51</v>
      </c>
      <c r="B1865">
        <v>578</v>
      </c>
      <c r="C1865" t="s">
        <v>149</v>
      </c>
      <c r="D1865" t="s">
        <v>381</v>
      </c>
      <c r="E1865" s="257" t="s">
        <v>18529</v>
      </c>
      <c r="F1865" t="s">
        <v>83</v>
      </c>
      <c r="G1865">
        <v>1</v>
      </c>
      <c r="H1865">
        <v>694.37900000000002</v>
      </c>
      <c r="I1865">
        <v>691.02599999999995</v>
      </c>
      <c r="J1865">
        <v>687.14099999999996</v>
      </c>
      <c r="K1865">
        <v>684.37199999999996</v>
      </c>
      <c r="L1865">
        <v>678.97900000000004</v>
      </c>
      <c r="M1865" s="258" t="s">
        <v>1348</v>
      </c>
      <c r="N1865" s="258" t="s">
        <v>1349</v>
      </c>
      <c r="O1865" s="5" t="s">
        <v>3304</v>
      </c>
    </row>
    <row r="1866" spans="1:15">
      <c r="A1866">
        <v>52</v>
      </c>
      <c r="B1866">
        <v>579</v>
      </c>
      <c r="C1866" t="s">
        <v>149</v>
      </c>
      <c r="D1866" t="s">
        <v>381</v>
      </c>
      <c r="E1866" s="257" t="s">
        <v>387</v>
      </c>
      <c r="F1866" t="s">
        <v>84</v>
      </c>
      <c r="G1866">
        <v>1</v>
      </c>
      <c r="H1866">
        <v>691.75099999999998</v>
      </c>
      <c r="I1866">
        <v>690.71</v>
      </c>
      <c r="J1866">
        <v>688.50400000000002</v>
      </c>
      <c r="K1866">
        <v>685.53</v>
      </c>
      <c r="L1866">
        <v>678.91200000000003</v>
      </c>
      <c r="M1866" s="258" t="s">
        <v>1348</v>
      </c>
      <c r="N1866" s="258" t="s">
        <v>1349</v>
      </c>
      <c r="O1866" s="5" t="s">
        <v>3305</v>
      </c>
    </row>
    <row r="1867" spans="1:15">
      <c r="A1867">
        <v>52</v>
      </c>
      <c r="B1867">
        <v>608</v>
      </c>
      <c r="C1867" t="s">
        <v>149</v>
      </c>
      <c r="D1867" t="s">
        <v>381</v>
      </c>
      <c r="E1867" s="257" t="s">
        <v>18531</v>
      </c>
      <c r="F1867" t="s">
        <v>84</v>
      </c>
      <c r="G1867">
        <v>2</v>
      </c>
      <c r="H1867">
        <v>686.255</v>
      </c>
      <c r="I1867">
        <v>683.32</v>
      </c>
      <c r="J1867">
        <v>679.94799999999998</v>
      </c>
      <c r="K1867">
        <v>677.83600000000001</v>
      </c>
      <c r="L1867">
        <v>674.13400000000001</v>
      </c>
      <c r="M1867" s="258" t="s">
        <v>1348</v>
      </c>
      <c r="N1867" s="258" t="s">
        <v>1349</v>
      </c>
      <c r="O1867" s="5" t="s">
        <v>3306</v>
      </c>
    </row>
    <row r="1868" spans="1:15">
      <c r="A1868">
        <v>54</v>
      </c>
      <c r="B1868">
        <v>609</v>
      </c>
      <c r="C1868" t="s">
        <v>149</v>
      </c>
      <c r="D1868" t="s">
        <v>801</v>
      </c>
      <c r="E1868" s="257" t="s">
        <v>179</v>
      </c>
      <c r="F1868" t="s">
        <v>83</v>
      </c>
      <c r="G1868">
        <v>2</v>
      </c>
      <c r="H1868">
        <v>132.34</v>
      </c>
      <c r="I1868">
        <v>132.08000000000001</v>
      </c>
      <c r="J1868">
        <v>131.5</v>
      </c>
      <c r="K1868">
        <v>130.91999999999999</v>
      </c>
      <c r="L1868">
        <v>129.73500000000001</v>
      </c>
      <c r="M1868" s="258" t="s">
        <v>1348</v>
      </c>
      <c r="N1868" s="258" t="s">
        <v>1348</v>
      </c>
      <c r="O1868" s="5" t="s">
        <v>3307</v>
      </c>
    </row>
    <row r="1869" spans="1:15">
      <c r="A1869">
        <v>54</v>
      </c>
      <c r="B1869">
        <v>610</v>
      </c>
      <c r="C1869" t="s">
        <v>149</v>
      </c>
      <c r="D1869" t="s">
        <v>801</v>
      </c>
      <c r="E1869" s="257" t="s">
        <v>383</v>
      </c>
      <c r="F1869" t="s">
        <v>83</v>
      </c>
      <c r="G1869">
        <v>2</v>
      </c>
      <c r="H1869">
        <v>130.69499999999999</v>
      </c>
      <c r="I1869">
        <v>130.40299999999999</v>
      </c>
      <c r="J1869">
        <v>130.13999999999999</v>
      </c>
      <c r="K1869">
        <v>129.53700000000001</v>
      </c>
      <c r="L1869">
        <v>128.285</v>
      </c>
      <c r="M1869" s="258" t="s">
        <v>1348</v>
      </c>
      <c r="N1869" s="258" t="s">
        <v>1348</v>
      </c>
      <c r="O1869" s="5" t="s">
        <v>3308</v>
      </c>
    </row>
    <row r="1870" spans="1:15">
      <c r="A1870">
        <v>54</v>
      </c>
      <c r="B1870">
        <v>611</v>
      </c>
      <c r="C1870" t="s">
        <v>149</v>
      </c>
      <c r="D1870" t="s">
        <v>801</v>
      </c>
      <c r="E1870" s="257" t="s">
        <v>802</v>
      </c>
      <c r="F1870" t="s">
        <v>83</v>
      </c>
      <c r="G1870">
        <v>2</v>
      </c>
      <c r="H1870">
        <v>130.26</v>
      </c>
      <c r="I1870">
        <v>129.84800000000001</v>
      </c>
      <c r="J1870">
        <v>129.51</v>
      </c>
      <c r="K1870">
        <v>128.86000000000001</v>
      </c>
      <c r="L1870">
        <v>127.62</v>
      </c>
      <c r="M1870" s="258" t="s">
        <v>1348</v>
      </c>
      <c r="N1870" s="258" t="s">
        <v>1348</v>
      </c>
      <c r="O1870" s="5" t="s">
        <v>3309</v>
      </c>
    </row>
    <row r="1871" spans="1:15">
      <c r="A1871">
        <v>54</v>
      </c>
      <c r="B1871">
        <v>612</v>
      </c>
      <c r="C1871" t="s">
        <v>149</v>
      </c>
      <c r="D1871" t="s">
        <v>801</v>
      </c>
      <c r="E1871" s="257" t="s">
        <v>804</v>
      </c>
      <c r="F1871" t="s">
        <v>83</v>
      </c>
      <c r="G1871">
        <v>2</v>
      </c>
      <c r="H1871">
        <v>129.89699999999999</v>
      </c>
      <c r="I1871">
        <v>129.643</v>
      </c>
      <c r="J1871">
        <v>129.42500000000001</v>
      </c>
      <c r="K1871">
        <v>128.76</v>
      </c>
      <c r="L1871">
        <v>127.54300000000001</v>
      </c>
      <c r="M1871" s="258" t="s">
        <v>1348</v>
      </c>
      <c r="N1871" s="258" t="s">
        <v>1348</v>
      </c>
      <c r="O1871" s="5" t="s">
        <v>3310</v>
      </c>
    </row>
    <row r="1872" spans="1:15">
      <c r="A1872">
        <v>54</v>
      </c>
      <c r="B1872">
        <v>613</v>
      </c>
      <c r="C1872" t="s">
        <v>149</v>
      </c>
      <c r="D1872" t="s">
        <v>801</v>
      </c>
      <c r="E1872" s="257" t="s">
        <v>803</v>
      </c>
      <c r="F1872" t="s">
        <v>83</v>
      </c>
      <c r="G1872">
        <v>2</v>
      </c>
      <c r="H1872">
        <v>129.84800000000001</v>
      </c>
      <c r="I1872">
        <v>129.59299999999999</v>
      </c>
      <c r="J1872">
        <v>129.34</v>
      </c>
      <c r="K1872">
        <v>128.66800000000001</v>
      </c>
      <c r="L1872">
        <v>127.45699999999999</v>
      </c>
      <c r="M1872" s="258" t="s">
        <v>1348</v>
      </c>
      <c r="N1872" s="258" t="s">
        <v>1348</v>
      </c>
      <c r="O1872" s="5" t="s">
        <v>3311</v>
      </c>
    </row>
    <row r="1873" spans="1:15">
      <c r="A1873">
        <v>54</v>
      </c>
      <c r="B1873">
        <v>614</v>
      </c>
      <c r="C1873" t="s">
        <v>149</v>
      </c>
      <c r="D1873" t="s">
        <v>801</v>
      </c>
      <c r="E1873" s="257" t="s">
        <v>805</v>
      </c>
      <c r="F1873" t="s">
        <v>83</v>
      </c>
      <c r="G1873">
        <v>2</v>
      </c>
      <c r="H1873">
        <v>129.84800000000001</v>
      </c>
      <c r="I1873">
        <v>129.59299999999999</v>
      </c>
      <c r="J1873">
        <v>129.34</v>
      </c>
      <c r="K1873">
        <v>128.66800000000001</v>
      </c>
      <c r="L1873">
        <v>127.45699999999999</v>
      </c>
      <c r="M1873" s="258" t="s">
        <v>1348</v>
      </c>
      <c r="N1873" s="258" t="s">
        <v>1348</v>
      </c>
      <c r="O1873" s="5" t="s">
        <v>3312</v>
      </c>
    </row>
    <row r="1874" spans="1:15">
      <c r="A1874">
        <v>54</v>
      </c>
      <c r="B1874">
        <v>615</v>
      </c>
      <c r="C1874" t="s">
        <v>149</v>
      </c>
      <c r="D1874" t="s">
        <v>801</v>
      </c>
      <c r="E1874" s="257" t="s">
        <v>98</v>
      </c>
      <c r="F1874" t="s">
        <v>83</v>
      </c>
      <c r="G1874">
        <v>2</v>
      </c>
      <c r="H1874">
        <v>129.643</v>
      </c>
      <c r="I1874">
        <v>129.42500000000001</v>
      </c>
      <c r="J1874">
        <v>129.12</v>
      </c>
      <c r="K1874">
        <v>128.435</v>
      </c>
      <c r="L1874">
        <v>127.322</v>
      </c>
      <c r="M1874" s="258" t="s">
        <v>1348</v>
      </c>
      <c r="N1874" s="258" t="s">
        <v>1348</v>
      </c>
      <c r="O1874" s="5" t="s">
        <v>3313</v>
      </c>
    </row>
    <row r="1875" spans="1:15">
      <c r="A1875">
        <v>54</v>
      </c>
      <c r="B1875">
        <v>616</v>
      </c>
      <c r="C1875" t="s">
        <v>149</v>
      </c>
      <c r="D1875" t="s">
        <v>801</v>
      </c>
      <c r="E1875" s="257" t="s">
        <v>643</v>
      </c>
      <c r="F1875" t="s">
        <v>83</v>
      </c>
      <c r="G1875">
        <v>2</v>
      </c>
      <c r="H1875">
        <v>129.59299999999999</v>
      </c>
      <c r="I1875">
        <v>129.34</v>
      </c>
      <c r="J1875">
        <v>129.05500000000001</v>
      </c>
      <c r="K1875">
        <v>128.38499999999999</v>
      </c>
      <c r="L1875">
        <v>127.246</v>
      </c>
      <c r="M1875" s="258" t="s">
        <v>1348</v>
      </c>
      <c r="N1875" s="258" t="s">
        <v>1348</v>
      </c>
      <c r="O1875" s="5" t="s">
        <v>3314</v>
      </c>
    </row>
    <row r="1876" spans="1:15">
      <c r="A1876">
        <v>54</v>
      </c>
      <c r="B1876">
        <v>617</v>
      </c>
      <c r="C1876" t="s">
        <v>149</v>
      </c>
      <c r="D1876" t="s">
        <v>801</v>
      </c>
      <c r="E1876" s="257" t="s">
        <v>365</v>
      </c>
      <c r="F1876" t="s">
        <v>83</v>
      </c>
      <c r="G1876">
        <v>2</v>
      </c>
      <c r="H1876">
        <v>129.42500000000001</v>
      </c>
      <c r="I1876">
        <v>129.12</v>
      </c>
      <c r="J1876">
        <v>128.815</v>
      </c>
      <c r="K1876">
        <v>128.172</v>
      </c>
      <c r="L1876">
        <v>127.111</v>
      </c>
      <c r="M1876" s="258" t="s">
        <v>1348</v>
      </c>
      <c r="N1876" s="258" t="s">
        <v>1348</v>
      </c>
      <c r="O1876" s="5" t="s">
        <v>3315</v>
      </c>
    </row>
    <row r="1877" spans="1:15">
      <c r="A1877">
        <v>54</v>
      </c>
      <c r="B1877">
        <v>618</v>
      </c>
      <c r="C1877" t="s">
        <v>149</v>
      </c>
      <c r="D1877" t="s">
        <v>801</v>
      </c>
      <c r="E1877" s="257" t="s">
        <v>384</v>
      </c>
      <c r="F1877" t="s">
        <v>83</v>
      </c>
      <c r="G1877">
        <v>2</v>
      </c>
      <c r="H1877">
        <v>129.42500000000001</v>
      </c>
      <c r="I1877">
        <v>129.12</v>
      </c>
      <c r="J1877">
        <v>128.815</v>
      </c>
      <c r="K1877">
        <v>128.172</v>
      </c>
      <c r="L1877">
        <v>127.111</v>
      </c>
      <c r="M1877" s="258" t="s">
        <v>1348</v>
      </c>
      <c r="N1877" s="258" t="s">
        <v>1348</v>
      </c>
      <c r="O1877" s="5" t="s">
        <v>3316</v>
      </c>
    </row>
    <row r="1878" spans="1:15">
      <c r="A1878">
        <v>54</v>
      </c>
      <c r="B1878">
        <v>619</v>
      </c>
      <c r="C1878" t="s">
        <v>149</v>
      </c>
      <c r="D1878" t="s">
        <v>801</v>
      </c>
      <c r="E1878" s="257" t="s">
        <v>471</v>
      </c>
      <c r="F1878" t="s">
        <v>83</v>
      </c>
      <c r="G1878">
        <v>2</v>
      </c>
      <c r="H1878">
        <v>128.86000000000001</v>
      </c>
      <c r="I1878">
        <v>128.51</v>
      </c>
      <c r="J1878">
        <v>128.25700000000001</v>
      </c>
      <c r="K1878">
        <v>127.648</v>
      </c>
      <c r="L1878">
        <v>126.77200000000001</v>
      </c>
      <c r="M1878" s="258" t="s">
        <v>1348</v>
      </c>
      <c r="N1878" s="258" t="s">
        <v>1348</v>
      </c>
      <c r="O1878" s="5" t="s">
        <v>3317</v>
      </c>
    </row>
    <row r="1879" spans="1:15">
      <c r="A1879">
        <v>55</v>
      </c>
      <c r="B1879">
        <v>620</v>
      </c>
      <c r="C1879" t="s">
        <v>149</v>
      </c>
      <c r="D1879" t="s">
        <v>801</v>
      </c>
      <c r="E1879" s="257" t="s">
        <v>806</v>
      </c>
      <c r="F1879" t="s">
        <v>84</v>
      </c>
      <c r="G1879">
        <v>2</v>
      </c>
      <c r="H1879">
        <v>131.352</v>
      </c>
      <c r="I1879">
        <v>130.93</v>
      </c>
      <c r="J1879">
        <v>130.483</v>
      </c>
      <c r="K1879">
        <v>129.9</v>
      </c>
      <c r="L1879">
        <v>128.86500000000001</v>
      </c>
      <c r="M1879" s="258" t="s">
        <v>1348</v>
      </c>
      <c r="N1879" s="258" t="s">
        <v>1348</v>
      </c>
      <c r="O1879" s="5" t="s">
        <v>3318</v>
      </c>
    </row>
    <row r="1880" spans="1:15">
      <c r="A1880">
        <v>55</v>
      </c>
      <c r="B1880">
        <v>621</v>
      </c>
      <c r="C1880" t="s">
        <v>149</v>
      </c>
      <c r="D1880" t="s">
        <v>801</v>
      </c>
      <c r="E1880" s="257" t="s">
        <v>102</v>
      </c>
      <c r="F1880" t="s">
        <v>84</v>
      </c>
      <c r="G1880">
        <v>2</v>
      </c>
      <c r="H1880">
        <v>129.34700000000001</v>
      </c>
      <c r="I1880">
        <v>129.22</v>
      </c>
      <c r="J1880">
        <v>129.03700000000001</v>
      </c>
      <c r="K1880">
        <v>128.49299999999999</v>
      </c>
      <c r="L1880">
        <v>127.43600000000001</v>
      </c>
      <c r="M1880" s="258" t="s">
        <v>1348</v>
      </c>
      <c r="N1880" s="258" t="s">
        <v>1348</v>
      </c>
      <c r="O1880" s="5" t="s">
        <v>3319</v>
      </c>
    </row>
    <row r="1881" spans="1:15">
      <c r="A1881">
        <v>55</v>
      </c>
      <c r="B1881">
        <v>622</v>
      </c>
      <c r="C1881" t="s">
        <v>149</v>
      </c>
      <c r="D1881" t="s">
        <v>801</v>
      </c>
      <c r="E1881" s="257" t="s">
        <v>76</v>
      </c>
      <c r="F1881" t="s">
        <v>84</v>
      </c>
      <c r="G1881">
        <v>2</v>
      </c>
      <c r="H1881">
        <v>129.345</v>
      </c>
      <c r="I1881">
        <v>129.16200000000001</v>
      </c>
      <c r="J1881">
        <v>129.00700000000001</v>
      </c>
      <c r="K1881">
        <v>128.465</v>
      </c>
      <c r="L1881">
        <v>127.38500000000001</v>
      </c>
      <c r="M1881" s="258" t="s">
        <v>1348</v>
      </c>
      <c r="N1881" s="258" t="s">
        <v>1348</v>
      </c>
      <c r="O1881" s="5" t="s">
        <v>3320</v>
      </c>
    </row>
    <row r="1882" spans="1:15">
      <c r="A1882">
        <v>55</v>
      </c>
      <c r="B1882">
        <v>623</v>
      </c>
      <c r="C1882" t="s">
        <v>149</v>
      </c>
      <c r="D1882" t="s">
        <v>801</v>
      </c>
      <c r="E1882" s="257" t="s">
        <v>396</v>
      </c>
      <c r="F1882" t="s">
        <v>84</v>
      </c>
      <c r="G1882">
        <v>2</v>
      </c>
      <c r="H1882">
        <v>129.29300000000001</v>
      </c>
      <c r="I1882">
        <v>129.13800000000001</v>
      </c>
      <c r="J1882">
        <v>128.977</v>
      </c>
      <c r="K1882">
        <v>128.392</v>
      </c>
      <c r="L1882">
        <v>127.38500000000001</v>
      </c>
      <c r="M1882" s="258" t="s">
        <v>1348</v>
      </c>
      <c r="N1882" s="258" t="s">
        <v>1348</v>
      </c>
      <c r="O1882" s="5" t="s">
        <v>3321</v>
      </c>
    </row>
    <row r="1883" spans="1:15">
      <c r="A1883">
        <v>55</v>
      </c>
      <c r="B1883">
        <v>624</v>
      </c>
      <c r="C1883" t="s">
        <v>149</v>
      </c>
      <c r="D1883" t="s">
        <v>801</v>
      </c>
      <c r="E1883" s="257" t="s">
        <v>108</v>
      </c>
      <c r="F1883" t="s">
        <v>84</v>
      </c>
      <c r="G1883">
        <v>2</v>
      </c>
      <c r="H1883">
        <v>129.29300000000001</v>
      </c>
      <c r="I1883">
        <v>129.13800000000001</v>
      </c>
      <c r="J1883">
        <v>128.977</v>
      </c>
      <c r="K1883">
        <v>128.392</v>
      </c>
      <c r="L1883">
        <v>127.38500000000001</v>
      </c>
      <c r="M1883" s="258" t="s">
        <v>1348</v>
      </c>
      <c r="N1883" s="258" t="s">
        <v>1348</v>
      </c>
      <c r="O1883" s="5" t="s">
        <v>3322</v>
      </c>
    </row>
    <row r="1884" spans="1:15">
      <c r="A1884">
        <v>55</v>
      </c>
      <c r="B1884">
        <v>625</v>
      </c>
      <c r="C1884" t="s">
        <v>149</v>
      </c>
      <c r="D1884" t="s">
        <v>801</v>
      </c>
      <c r="E1884" s="257" t="s">
        <v>675</v>
      </c>
      <c r="F1884" t="s">
        <v>84</v>
      </c>
      <c r="G1884">
        <v>2</v>
      </c>
      <c r="H1884">
        <v>129.26499999999999</v>
      </c>
      <c r="I1884">
        <v>129.108</v>
      </c>
      <c r="J1884">
        <v>128.92500000000001</v>
      </c>
      <c r="K1884">
        <v>128.36799999999999</v>
      </c>
      <c r="L1884">
        <v>127.355</v>
      </c>
      <c r="M1884" s="258" t="s">
        <v>1348</v>
      </c>
      <c r="N1884" s="258" t="s">
        <v>1348</v>
      </c>
      <c r="O1884" s="5" t="s">
        <v>3323</v>
      </c>
    </row>
    <row r="1885" spans="1:15">
      <c r="A1885">
        <v>55</v>
      </c>
      <c r="B1885">
        <v>626</v>
      </c>
      <c r="C1885" t="s">
        <v>149</v>
      </c>
      <c r="D1885" t="s">
        <v>801</v>
      </c>
      <c r="E1885" s="257" t="s">
        <v>105</v>
      </c>
      <c r="F1885" t="s">
        <v>84</v>
      </c>
      <c r="G1885">
        <v>2</v>
      </c>
      <c r="H1885">
        <v>129.26499999999999</v>
      </c>
      <c r="I1885">
        <v>129.108</v>
      </c>
      <c r="J1885">
        <v>128.92500000000001</v>
      </c>
      <c r="K1885">
        <v>128.36799999999999</v>
      </c>
      <c r="L1885">
        <v>127.355</v>
      </c>
      <c r="M1885" s="258" t="s">
        <v>1348</v>
      </c>
      <c r="N1885" s="258" t="s">
        <v>1348</v>
      </c>
      <c r="O1885" s="5" t="s">
        <v>3324</v>
      </c>
    </row>
    <row r="1886" spans="1:15">
      <c r="A1886">
        <v>55</v>
      </c>
      <c r="B1886">
        <v>627</v>
      </c>
      <c r="C1886" t="s">
        <v>149</v>
      </c>
      <c r="D1886" t="s">
        <v>801</v>
      </c>
      <c r="E1886" s="257" t="s">
        <v>112</v>
      </c>
      <c r="F1886" t="s">
        <v>84</v>
      </c>
      <c r="G1886">
        <v>2</v>
      </c>
      <c r="H1886">
        <v>129.16200000000001</v>
      </c>
      <c r="I1886">
        <v>129.00700000000001</v>
      </c>
      <c r="J1886">
        <v>128.82</v>
      </c>
      <c r="K1886">
        <v>128.22200000000001</v>
      </c>
      <c r="L1886">
        <v>127.273</v>
      </c>
      <c r="M1886" s="258" t="s">
        <v>1348</v>
      </c>
      <c r="N1886" s="258" t="s">
        <v>1348</v>
      </c>
      <c r="O1886" s="5" t="s">
        <v>3325</v>
      </c>
    </row>
    <row r="1887" spans="1:15">
      <c r="A1887">
        <v>55</v>
      </c>
      <c r="B1887">
        <v>628</v>
      </c>
      <c r="C1887" t="s">
        <v>149</v>
      </c>
      <c r="D1887" t="s">
        <v>801</v>
      </c>
      <c r="E1887" s="257" t="s">
        <v>390</v>
      </c>
      <c r="F1887" t="s">
        <v>84</v>
      </c>
      <c r="G1887">
        <v>2</v>
      </c>
      <c r="H1887">
        <v>129.16200000000001</v>
      </c>
      <c r="I1887">
        <v>129.00700000000001</v>
      </c>
      <c r="J1887">
        <v>128.82</v>
      </c>
      <c r="K1887">
        <v>128.22200000000001</v>
      </c>
      <c r="L1887">
        <v>127.273</v>
      </c>
      <c r="M1887" s="258" t="s">
        <v>1348</v>
      </c>
      <c r="N1887" s="258" t="s">
        <v>1348</v>
      </c>
      <c r="O1887" s="5" t="s">
        <v>3326</v>
      </c>
    </row>
    <row r="1888" spans="1:15">
      <c r="A1888">
        <v>55</v>
      </c>
      <c r="B1888">
        <v>629</v>
      </c>
      <c r="C1888" t="s">
        <v>149</v>
      </c>
      <c r="D1888" t="s">
        <v>801</v>
      </c>
      <c r="E1888" s="257" t="s">
        <v>75</v>
      </c>
      <c r="F1888" t="s">
        <v>84</v>
      </c>
      <c r="G1888">
        <v>2</v>
      </c>
      <c r="H1888">
        <v>129.16200000000001</v>
      </c>
      <c r="I1888">
        <v>129.00700000000001</v>
      </c>
      <c r="J1888">
        <v>128.82</v>
      </c>
      <c r="K1888">
        <v>128.28</v>
      </c>
      <c r="L1888">
        <v>127.548</v>
      </c>
      <c r="M1888" s="258" t="s">
        <v>1348</v>
      </c>
      <c r="N1888" s="258" t="s">
        <v>1348</v>
      </c>
      <c r="O1888" s="5" t="s">
        <v>3327</v>
      </c>
    </row>
    <row r="1889" spans="1:15">
      <c r="A1889">
        <v>55</v>
      </c>
      <c r="B1889">
        <v>630</v>
      </c>
      <c r="C1889" t="s">
        <v>149</v>
      </c>
      <c r="D1889" t="s">
        <v>801</v>
      </c>
      <c r="E1889" s="257" t="s">
        <v>395</v>
      </c>
      <c r="F1889" t="s">
        <v>84</v>
      </c>
      <c r="G1889">
        <v>2</v>
      </c>
      <c r="H1889">
        <v>129.00700000000001</v>
      </c>
      <c r="I1889">
        <v>128.82</v>
      </c>
      <c r="J1889">
        <v>128.63499999999999</v>
      </c>
      <c r="K1889">
        <v>128.001</v>
      </c>
      <c r="L1889">
        <v>127.142</v>
      </c>
      <c r="M1889" s="258" t="s">
        <v>1348</v>
      </c>
      <c r="N1889" s="258" t="s">
        <v>1348</v>
      </c>
      <c r="O1889" s="5" t="s">
        <v>3328</v>
      </c>
    </row>
    <row r="1890" spans="1:15">
      <c r="A1890">
        <v>55</v>
      </c>
      <c r="B1890">
        <v>631</v>
      </c>
      <c r="C1890" t="s">
        <v>149</v>
      </c>
      <c r="D1890" t="s">
        <v>801</v>
      </c>
      <c r="E1890" s="257" t="s">
        <v>807</v>
      </c>
      <c r="F1890" t="s">
        <v>84</v>
      </c>
      <c r="G1890">
        <v>2</v>
      </c>
      <c r="H1890">
        <v>128.86500000000001</v>
      </c>
      <c r="I1890">
        <v>128.68199999999999</v>
      </c>
      <c r="J1890">
        <v>128.49299999999999</v>
      </c>
      <c r="K1890">
        <v>127.84</v>
      </c>
      <c r="L1890">
        <v>127.054</v>
      </c>
      <c r="M1890" s="258" t="s">
        <v>1348</v>
      </c>
      <c r="N1890" s="258" t="s">
        <v>1348</v>
      </c>
      <c r="O1890" s="5" t="s">
        <v>3329</v>
      </c>
    </row>
    <row r="1891" spans="1:15">
      <c r="A1891">
        <v>65</v>
      </c>
      <c r="B1891">
        <v>675</v>
      </c>
      <c r="C1891" t="s">
        <v>149</v>
      </c>
      <c r="D1891" t="s">
        <v>402</v>
      </c>
      <c r="E1891" s="257" t="s">
        <v>158</v>
      </c>
      <c r="F1891" t="s">
        <v>83</v>
      </c>
      <c r="G1891">
        <v>2</v>
      </c>
      <c r="H1891">
        <v>698.33699999999999</v>
      </c>
      <c r="I1891">
        <v>695.52300000000002</v>
      </c>
      <c r="J1891">
        <v>693.178</v>
      </c>
      <c r="K1891">
        <v>690.51900000000001</v>
      </c>
      <c r="L1891">
        <v>687.26800000000003</v>
      </c>
      <c r="M1891" s="258" t="s">
        <v>1348</v>
      </c>
      <c r="N1891" s="258" t="s">
        <v>1348</v>
      </c>
      <c r="O1891" s="5" t="s">
        <v>3330</v>
      </c>
    </row>
    <row r="1892" spans="1:15">
      <c r="A1892">
        <v>65</v>
      </c>
      <c r="B1892">
        <v>677</v>
      </c>
      <c r="C1892" t="s">
        <v>149</v>
      </c>
      <c r="D1892" t="s">
        <v>402</v>
      </c>
      <c r="E1892" s="257" t="s">
        <v>813</v>
      </c>
      <c r="F1892" t="s">
        <v>83</v>
      </c>
      <c r="G1892">
        <v>2</v>
      </c>
      <c r="H1892">
        <v>695.77800000000002</v>
      </c>
      <c r="I1892">
        <v>693.178</v>
      </c>
      <c r="J1892">
        <v>691.048</v>
      </c>
      <c r="K1892">
        <v>688.85199999999998</v>
      </c>
      <c r="L1892">
        <v>685.54600000000005</v>
      </c>
      <c r="M1892" s="258" t="s">
        <v>1348</v>
      </c>
      <c r="N1892" s="258" t="s">
        <v>1348</v>
      </c>
      <c r="O1892" s="5" t="s">
        <v>3331</v>
      </c>
    </row>
    <row r="1893" spans="1:15">
      <c r="A1893">
        <v>65</v>
      </c>
      <c r="B1893">
        <v>685</v>
      </c>
      <c r="C1893" t="s">
        <v>149</v>
      </c>
      <c r="D1893" t="s">
        <v>402</v>
      </c>
      <c r="E1893" s="257" t="s">
        <v>500</v>
      </c>
      <c r="F1893" t="s">
        <v>83</v>
      </c>
      <c r="G1893">
        <v>2</v>
      </c>
      <c r="H1893">
        <v>691.202</v>
      </c>
      <c r="I1893">
        <v>689.226</v>
      </c>
      <c r="J1893">
        <v>687.52200000000005</v>
      </c>
      <c r="K1893">
        <v>685.54600000000005</v>
      </c>
      <c r="L1893">
        <v>681.79700000000003</v>
      </c>
      <c r="M1893" s="258" t="s">
        <v>1348</v>
      </c>
      <c r="N1893" s="258" t="s">
        <v>1348</v>
      </c>
      <c r="O1893" s="5" t="s">
        <v>3332</v>
      </c>
    </row>
    <row r="1894" spans="1:15">
      <c r="A1894">
        <v>65</v>
      </c>
      <c r="B1894">
        <v>690</v>
      </c>
      <c r="C1894" t="s">
        <v>149</v>
      </c>
      <c r="D1894" t="s">
        <v>402</v>
      </c>
      <c r="E1894" s="257" t="s">
        <v>499</v>
      </c>
      <c r="F1894" t="s">
        <v>83</v>
      </c>
      <c r="G1894">
        <v>2</v>
      </c>
      <c r="H1894">
        <v>689.49800000000005</v>
      </c>
      <c r="I1894">
        <v>687.52200000000005</v>
      </c>
      <c r="J1894">
        <v>685.93799999999999</v>
      </c>
      <c r="K1894">
        <v>683.57</v>
      </c>
      <c r="L1894">
        <v>680.23</v>
      </c>
      <c r="M1894" s="258" t="s">
        <v>1348</v>
      </c>
      <c r="N1894" s="258" t="s">
        <v>1348</v>
      </c>
      <c r="O1894" s="5" t="s">
        <v>3333</v>
      </c>
    </row>
    <row r="1895" spans="1:15">
      <c r="A1895">
        <v>65</v>
      </c>
      <c r="B1895">
        <v>692</v>
      </c>
      <c r="C1895" t="s">
        <v>149</v>
      </c>
      <c r="D1895" t="s">
        <v>402</v>
      </c>
      <c r="E1895" s="257" t="s">
        <v>815</v>
      </c>
      <c r="F1895" t="s">
        <v>83</v>
      </c>
      <c r="G1895">
        <v>2</v>
      </c>
      <c r="H1895">
        <v>687.52200000000005</v>
      </c>
      <c r="I1895">
        <v>685.56399999999996</v>
      </c>
      <c r="J1895">
        <v>683.96400000000006</v>
      </c>
      <c r="K1895">
        <v>681.66</v>
      </c>
      <c r="L1895">
        <v>678.66300000000001</v>
      </c>
      <c r="M1895" s="258" t="s">
        <v>1348</v>
      </c>
      <c r="N1895" s="258" t="s">
        <v>1348</v>
      </c>
      <c r="O1895" s="5" t="s">
        <v>3334</v>
      </c>
    </row>
    <row r="1896" spans="1:15">
      <c r="A1896">
        <v>66</v>
      </c>
      <c r="B1896">
        <v>697</v>
      </c>
      <c r="C1896" t="s">
        <v>149</v>
      </c>
      <c r="D1896" t="s">
        <v>402</v>
      </c>
      <c r="E1896" s="257" t="s">
        <v>498</v>
      </c>
      <c r="F1896" t="s">
        <v>84</v>
      </c>
      <c r="G1896">
        <v>2</v>
      </c>
      <c r="H1896">
        <v>692.91</v>
      </c>
      <c r="I1896">
        <v>690.78399999999999</v>
      </c>
      <c r="J1896">
        <v>688.17600000000004</v>
      </c>
      <c r="K1896">
        <v>685.95</v>
      </c>
      <c r="L1896">
        <v>682.43600000000004</v>
      </c>
      <c r="M1896" s="258" t="s">
        <v>1348</v>
      </c>
      <c r="N1896" s="258" t="s">
        <v>1348</v>
      </c>
      <c r="O1896" s="5" t="s">
        <v>3335</v>
      </c>
    </row>
    <row r="1897" spans="1:15">
      <c r="A1897">
        <v>66</v>
      </c>
      <c r="B1897">
        <v>698</v>
      </c>
      <c r="C1897" t="s">
        <v>149</v>
      </c>
      <c r="D1897" t="s">
        <v>402</v>
      </c>
      <c r="E1897" s="257" t="s">
        <v>819</v>
      </c>
      <c r="F1897" t="s">
        <v>84</v>
      </c>
      <c r="G1897">
        <v>2</v>
      </c>
      <c r="H1897">
        <v>690.63400000000001</v>
      </c>
      <c r="I1897">
        <v>688.17600000000004</v>
      </c>
      <c r="J1897">
        <v>685.95</v>
      </c>
      <c r="K1897">
        <v>683.19</v>
      </c>
      <c r="L1897">
        <v>680.08</v>
      </c>
      <c r="M1897" s="258" t="s">
        <v>1348</v>
      </c>
      <c r="N1897" s="258" t="s">
        <v>1348</v>
      </c>
      <c r="O1897" s="5" t="s">
        <v>3336</v>
      </c>
    </row>
    <row r="1898" spans="1:15">
      <c r="A1898">
        <v>66</v>
      </c>
      <c r="B1898">
        <v>700</v>
      </c>
      <c r="C1898" t="s">
        <v>149</v>
      </c>
      <c r="D1898" t="s">
        <v>402</v>
      </c>
      <c r="E1898" s="257" t="s">
        <v>390</v>
      </c>
      <c r="F1898" t="s">
        <v>84</v>
      </c>
      <c r="G1898">
        <v>2</v>
      </c>
      <c r="H1898">
        <v>686.23400000000004</v>
      </c>
      <c r="I1898">
        <v>683.67600000000004</v>
      </c>
      <c r="J1898">
        <v>681.65</v>
      </c>
      <c r="K1898">
        <v>680.096</v>
      </c>
      <c r="L1898">
        <v>677.62</v>
      </c>
      <c r="M1898" s="258" t="s">
        <v>1348</v>
      </c>
      <c r="N1898" s="258" t="s">
        <v>1348</v>
      </c>
      <c r="O1898" s="5" t="s">
        <v>3337</v>
      </c>
    </row>
    <row r="1899" spans="1:15">
      <c r="A1899">
        <v>66</v>
      </c>
      <c r="B1899">
        <v>707</v>
      </c>
      <c r="C1899" t="s">
        <v>149</v>
      </c>
      <c r="D1899" t="s">
        <v>402</v>
      </c>
      <c r="E1899" s="257" t="s">
        <v>105</v>
      </c>
      <c r="F1899" t="s">
        <v>84</v>
      </c>
      <c r="G1899">
        <v>2</v>
      </c>
      <c r="H1899">
        <v>682.07</v>
      </c>
      <c r="I1899">
        <v>680.51400000000001</v>
      </c>
      <c r="J1899">
        <v>678.39</v>
      </c>
      <c r="K1899">
        <v>676.98400000000004</v>
      </c>
      <c r="L1899">
        <v>674.79399999999998</v>
      </c>
      <c r="M1899" s="258" t="s">
        <v>1348</v>
      </c>
      <c r="N1899" s="258" t="s">
        <v>1348</v>
      </c>
      <c r="O1899" s="5" t="s">
        <v>3338</v>
      </c>
    </row>
    <row r="1900" spans="1:15">
      <c r="A1900">
        <v>66</v>
      </c>
      <c r="B1900">
        <v>708</v>
      </c>
      <c r="C1900" t="s">
        <v>149</v>
      </c>
      <c r="D1900" t="s">
        <v>402</v>
      </c>
      <c r="E1900" s="257" t="s">
        <v>818</v>
      </c>
      <c r="F1900" t="s">
        <v>84</v>
      </c>
      <c r="G1900">
        <v>2</v>
      </c>
      <c r="H1900">
        <v>682.07</v>
      </c>
      <c r="I1900">
        <v>680.51400000000001</v>
      </c>
      <c r="J1900">
        <v>678.39</v>
      </c>
      <c r="K1900">
        <v>676.98400000000004</v>
      </c>
      <c r="L1900">
        <v>674.79399999999998</v>
      </c>
      <c r="M1900" s="258" t="s">
        <v>1348</v>
      </c>
      <c r="N1900" s="258" t="s">
        <v>1348</v>
      </c>
      <c r="O1900" s="5" t="s">
        <v>3339</v>
      </c>
    </row>
    <row r="1901" spans="1:15">
      <c r="A1901">
        <v>66</v>
      </c>
      <c r="B1901">
        <v>712</v>
      </c>
      <c r="C1901" t="s">
        <v>149</v>
      </c>
      <c r="D1901" t="s">
        <v>402</v>
      </c>
      <c r="E1901" s="257" t="s">
        <v>102</v>
      </c>
      <c r="F1901" t="s">
        <v>84</v>
      </c>
      <c r="G1901">
        <v>2</v>
      </c>
      <c r="H1901">
        <v>681.13400000000001</v>
      </c>
      <c r="I1901">
        <v>679.59400000000005</v>
      </c>
      <c r="J1901">
        <v>677.62</v>
      </c>
      <c r="K1901">
        <v>676.08</v>
      </c>
      <c r="L1901">
        <v>674.024</v>
      </c>
      <c r="M1901" s="258" t="s">
        <v>1348</v>
      </c>
      <c r="N1901" s="258" t="s">
        <v>1348</v>
      </c>
      <c r="O1901" s="5" t="s">
        <v>3340</v>
      </c>
    </row>
    <row r="1902" spans="1:15">
      <c r="A1902">
        <v>66</v>
      </c>
      <c r="B1902">
        <v>715</v>
      </c>
      <c r="C1902" t="s">
        <v>149</v>
      </c>
      <c r="D1902" t="s">
        <v>402</v>
      </c>
      <c r="E1902" s="257" t="s">
        <v>111</v>
      </c>
      <c r="F1902" t="s">
        <v>84</v>
      </c>
      <c r="G1902">
        <v>2</v>
      </c>
      <c r="H1902">
        <v>680.36400000000003</v>
      </c>
      <c r="I1902">
        <v>678.67399999999998</v>
      </c>
      <c r="J1902">
        <v>676.71600000000001</v>
      </c>
      <c r="K1902">
        <v>675.29399999999998</v>
      </c>
      <c r="L1902">
        <v>673.053</v>
      </c>
      <c r="M1902" s="258" t="s">
        <v>1348</v>
      </c>
      <c r="N1902" s="258" t="s">
        <v>1348</v>
      </c>
      <c r="O1902" s="5" t="s">
        <v>3341</v>
      </c>
    </row>
    <row r="1903" spans="1:15">
      <c r="A1903">
        <v>66</v>
      </c>
      <c r="B1903">
        <v>716</v>
      </c>
      <c r="C1903" t="s">
        <v>149</v>
      </c>
      <c r="D1903" t="s">
        <v>402</v>
      </c>
      <c r="E1903" s="257" t="s">
        <v>497</v>
      </c>
      <c r="F1903" t="s">
        <v>84</v>
      </c>
      <c r="G1903">
        <v>2</v>
      </c>
      <c r="H1903">
        <v>679.82600000000002</v>
      </c>
      <c r="I1903">
        <v>678.39</v>
      </c>
      <c r="J1903">
        <v>676.48400000000004</v>
      </c>
      <c r="K1903">
        <v>674.87599999999998</v>
      </c>
      <c r="L1903">
        <v>672.55</v>
      </c>
      <c r="M1903" s="258" t="s">
        <v>1348</v>
      </c>
      <c r="N1903" s="258" t="s">
        <v>1348</v>
      </c>
      <c r="O1903" s="5" t="s">
        <v>3342</v>
      </c>
    </row>
    <row r="1904" spans="1:15">
      <c r="A1904">
        <v>83</v>
      </c>
      <c r="B1904">
        <v>744</v>
      </c>
      <c r="C1904" t="s">
        <v>149</v>
      </c>
      <c r="D1904" t="s">
        <v>1109</v>
      </c>
      <c r="E1904" s="257" t="s">
        <v>18536</v>
      </c>
      <c r="F1904" t="s">
        <v>83</v>
      </c>
      <c r="G1904">
        <v>2</v>
      </c>
      <c r="H1904">
        <v>921.846</v>
      </c>
      <c r="I1904">
        <v>919.23</v>
      </c>
      <c r="J1904">
        <v>915.28300000000002</v>
      </c>
      <c r="K1904">
        <v>909.98099999999999</v>
      </c>
      <c r="L1904">
        <v>902.83</v>
      </c>
      <c r="M1904" s="258" t="s">
        <v>1350</v>
      </c>
      <c r="N1904" s="258" t="s">
        <v>1350</v>
      </c>
      <c r="O1904" s="5" t="s">
        <v>3343</v>
      </c>
    </row>
    <row r="1905" spans="1:15">
      <c r="A1905">
        <v>83</v>
      </c>
      <c r="B1905">
        <v>723</v>
      </c>
      <c r="C1905" t="s">
        <v>149</v>
      </c>
      <c r="D1905" t="s">
        <v>1109</v>
      </c>
      <c r="E1905" s="257" t="s">
        <v>717</v>
      </c>
      <c r="F1905" t="s">
        <v>83</v>
      </c>
      <c r="G1905">
        <v>2</v>
      </c>
      <c r="H1905">
        <v>917.577</v>
      </c>
      <c r="I1905">
        <v>914.22199999999998</v>
      </c>
      <c r="J1905">
        <v>911.07500000000005</v>
      </c>
      <c r="K1905">
        <v>906.673</v>
      </c>
      <c r="L1905">
        <v>901.20100000000002</v>
      </c>
      <c r="M1905" s="258" t="s">
        <v>1350</v>
      </c>
      <c r="N1905" s="258" t="s">
        <v>1350</v>
      </c>
      <c r="O1905" s="5" t="s">
        <v>3344</v>
      </c>
    </row>
    <row r="1906" spans="1:15">
      <c r="A1906">
        <v>83</v>
      </c>
      <c r="B1906">
        <v>745</v>
      </c>
      <c r="C1906" t="s">
        <v>149</v>
      </c>
      <c r="D1906" t="s">
        <v>1109</v>
      </c>
      <c r="E1906" s="257" t="s">
        <v>18537</v>
      </c>
      <c r="F1906" t="s">
        <v>83</v>
      </c>
      <c r="G1906">
        <v>2</v>
      </c>
      <c r="H1906">
        <v>917.38499999999999</v>
      </c>
      <c r="I1906">
        <v>914.07799999999997</v>
      </c>
      <c r="J1906">
        <v>910.73699999999997</v>
      </c>
      <c r="K1906">
        <v>905.88400000000001</v>
      </c>
      <c r="L1906">
        <v>899.77200000000005</v>
      </c>
      <c r="M1906" s="258" t="s">
        <v>1350</v>
      </c>
      <c r="N1906" s="258" t="s">
        <v>1350</v>
      </c>
      <c r="O1906" s="5" t="s">
        <v>3345</v>
      </c>
    </row>
    <row r="1907" spans="1:15">
      <c r="A1907">
        <v>83</v>
      </c>
      <c r="B1907">
        <v>726</v>
      </c>
      <c r="C1907" t="s">
        <v>149</v>
      </c>
      <c r="D1907" t="s">
        <v>1109</v>
      </c>
      <c r="E1907" s="257" t="s">
        <v>94</v>
      </c>
      <c r="F1907" t="s">
        <v>83</v>
      </c>
      <c r="G1907">
        <v>2</v>
      </c>
      <c r="H1907">
        <v>915.923</v>
      </c>
      <c r="I1907">
        <v>912.81799999999998</v>
      </c>
      <c r="J1907">
        <v>909.79</v>
      </c>
      <c r="K1907">
        <v>905.63400000000001</v>
      </c>
      <c r="L1907">
        <v>900.16099999999994</v>
      </c>
      <c r="M1907" s="258" t="s">
        <v>1350</v>
      </c>
      <c r="N1907" s="258" t="s">
        <v>1350</v>
      </c>
      <c r="O1907" s="5" t="s">
        <v>3346</v>
      </c>
    </row>
    <row r="1908" spans="1:15">
      <c r="A1908">
        <v>83</v>
      </c>
      <c r="B1908">
        <v>743</v>
      </c>
      <c r="C1908" t="s">
        <v>149</v>
      </c>
      <c r="D1908" t="s">
        <v>1109</v>
      </c>
      <c r="E1908" s="257" t="s">
        <v>18535</v>
      </c>
      <c r="F1908" t="s">
        <v>83</v>
      </c>
      <c r="G1908">
        <v>2</v>
      </c>
      <c r="H1908">
        <v>911.07500000000005</v>
      </c>
      <c r="I1908">
        <v>908.35599999999999</v>
      </c>
      <c r="J1908">
        <v>905.44200000000001</v>
      </c>
      <c r="K1908">
        <v>902.048</v>
      </c>
      <c r="L1908">
        <v>895.17399999999998</v>
      </c>
      <c r="M1908" s="258" t="s">
        <v>1350</v>
      </c>
      <c r="N1908" s="258" t="s">
        <v>1350</v>
      </c>
      <c r="O1908" s="5" t="s">
        <v>3347</v>
      </c>
    </row>
    <row r="1909" spans="1:15">
      <c r="A1909">
        <v>83</v>
      </c>
      <c r="B1909">
        <v>732</v>
      </c>
      <c r="C1909" t="s">
        <v>149</v>
      </c>
      <c r="D1909" t="s">
        <v>1109</v>
      </c>
      <c r="E1909" s="257" t="s">
        <v>1113</v>
      </c>
      <c r="F1909" t="s">
        <v>83</v>
      </c>
      <c r="G1909">
        <v>2</v>
      </c>
      <c r="H1909">
        <v>909.06</v>
      </c>
      <c r="I1909">
        <v>906.48099999999999</v>
      </c>
      <c r="J1909">
        <v>904.25900000000001</v>
      </c>
      <c r="K1909">
        <v>901.20100000000002</v>
      </c>
      <c r="L1909">
        <v>894.97799999999995</v>
      </c>
      <c r="M1909" s="258" t="s">
        <v>1350</v>
      </c>
      <c r="N1909" s="258" t="s">
        <v>1350</v>
      </c>
      <c r="O1909" s="5" t="s">
        <v>3348</v>
      </c>
    </row>
    <row r="1910" spans="1:15">
      <c r="A1910">
        <v>83</v>
      </c>
      <c r="B1910">
        <v>746</v>
      </c>
      <c r="C1910" t="s">
        <v>149</v>
      </c>
      <c r="D1910" t="s">
        <v>1109</v>
      </c>
      <c r="E1910" s="257" t="s">
        <v>18538</v>
      </c>
      <c r="F1910" t="s">
        <v>83</v>
      </c>
      <c r="G1910">
        <v>2</v>
      </c>
      <c r="H1910" t="e">
        <v>#VALUE!</v>
      </c>
      <c r="I1910" t="e">
        <v>#VALUE!</v>
      </c>
      <c r="J1910" t="e">
        <v>#VALUE!</v>
      </c>
      <c r="K1910" t="e">
        <v>#VALUE!</v>
      </c>
      <c r="L1910" t="e">
        <v>#VALUE!</v>
      </c>
      <c r="M1910" s="258" t="s">
        <v>1350</v>
      </c>
      <c r="N1910" s="258" t="s">
        <v>1350</v>
      </c>
      <c r="O1910" s="5" t="s">
        <v>3567</v>
      </c>
    </row>
    <row r="1911" spans="1:15">
      <c r="A1911">
        <v>83</v>
      </c>
      <c r="B1911">
        <v>757</v>
      </c>
      <c r="C1911" t="s">
        <v>149</v>
      </c>
      <c r="D1911" t="s">
        <v>1109</v>
      </c>
      <c r="E1911" s="257" t="s">
        <v>18541</v>
      </c>
      <c r="F1911" t="s">
        <v>84</v>
      </c>
      <c r="G1911">
        <v>2</v>
      </c>
      <c r="H1911">
        <v>920.49</v>
      </c>
      <c r="I1911">
        <v>917.971</v>
      </c>
      <c r="J1911">
        <v>914.22199999999998</v>
      </c>
      <c r="K1911">
        <v>910.73699999999997</v>
      </c>
      <c r="L1911">
        <v>905.10199999999998</v>
      </c>
      <c r="M1911" s="258" t="s">
        <v>1350</v>
      </c>
      <c r="N1911" s="258" t="s">
        <v>1350</v>
      </c>
      <c r="O1911" s="5" t="s">
        <v>3349</v>
      </c>
    </row>
    <row r="1912" spans="1:15">
      <c r="A1912">
        <v>84</v>
      </c>
      <c r="B1912">
        <v>756</v>
      </c>
      <c r="C1912" t="s">
        <v>149</v>
      </c>
      <c r="D1912" t="s">
        <v>1109</v>
      </c>
      <c r="E1912" s="257" t="s">
        <v>18540</v>
      </c>
      <c r="F1912" t="s">
        <v>84</v>
      </c>
      <c r="G1912">
        <v>2</v>
      </c>
      <c r="H1912">
        <v>902.93100000000004</v>
      </c>
      <c r="I1912">
        <v>899.94</v>
      </c>
      <c r="J1912">
        <v>896.05399999999997</v>
      </c>
      <c r="K1912">
        <v>890.99800000000005</v>
      </c>
      <c r="L1912">
        <v>884.56299999999999</v>
      </c>
      <c r="M1912" s="258" t="s">
        <v>1350</v>
      </c>
      <c r="N1912" s="258" t="s">
        <v>1350</v>
      </c>
      <c r="O1912" s="5" t="s">
        <v>3350</v>
      </c>
    </row>
    <row r="1913" spans="1:15">
      <c r="A1913">
        <v>82</v>
      </c>
      <c r="B1913">
        <v>755</v>
      </c>
      <c r="C1913" t="s">
        <v>149</v>
      </c>
      <c r="D1913" t="s">
        <v>1109</v>
      </c>
      <c r="E1913" s="257" t="s">
        <v>18861</v>
      </c>
      <c r="F1913" t="s">
        <v>84</v>
      </c>
      <c r="G1913">
        <v>2</v>
      </c>
      <c r="H1913">
        <v>898.56399999999996</v>
      </c>
      <c r="I1913">
        <v>895.89599999999996</v>
      </c>
      <c r="J1913">
        <v>892.23299999999995</v>
      </c>
      <c r="K1913">
        <v>888.87400000000002</v>
      </c>
      <c r="L1913">
        <v>882.904</v>
      </c>
      <c r="M1913" s="258" t="s">
        <v>1350</v>
      </c>
      <c r="N1913" s="258" t="s">
        <v>1350</v>
      </c>
      <c r="O1913" s="5" t="s">
        <v>3351</v>
      </c>
    </row>
    <row r="1914" spans="1:15">
      <c r="A1914">
        <v>73</v>
      </c>
      <c r="B1914">
        <v>762</v>
      </c>
      <c r="C1914" t="s">
        <v>149</v>
      </c>
      <c r="D1914" t="s">
        <v>401</v>
      </c>
      <c r="E1914" s="257" t="s">
        <v>18542</v>
      </c>
      <c r="F1914" t="s">
        <v>83</v>
      </c>
      <c r="G1914">
        <v>2</v>
      </c>
      <c r="H1914">
        <v>952.13400000000001</v>
      </c>
      <c r="I1914">
        <v>947.95500000000004</v>
      </c>
      <c r="J1914">
        <v>944.05499999999995</v>
      </c>
      <c r="K1914">
        <v>941.53099999999995</v>
      </c>
      <c r="L1914">
        <v>933.95500000000004</v>
      </c>
      <c r="M1914" s="258" t="s">
        <v>1350</v>
      </c>
      <c r="N1914" s="258" t="s">
        <v>1351</v>
      </c>
      <c r="O1914" s="5" t="s">
        <v>3352</v>
      </c>
    </row>
    <row r="1915" spans="1:15">
      <c r="A1915">
        <v>73</v>
      </c>
      <c r="B1915">
        <v>758</v>
      </c>
      <c r="C1915" t="s">
        <v>149</v>
      </c>
      <c r="D1915" t="s">
        <v>401</v>
      </c>
      <c r="E1915" s="257" t="s">
        <v>87</v>
      </c>
      <c r="F1915" t="s">
        <v>83</v>
      </c>
      <c r="G1915">
        <v>2</v>
      </c>
      <c r="H1915">
        <v>923.80799999999999</v>
      </c>
      <c r="I1915">
        <v>921.51499999999999</v>
      </c>
      <c r="J1915">
        <v>919.75300000000004</v>
      </c>
      <c r="K1915">
        <v>917.11400000000003</v>
      </c>
      <c r="L1915">
        <v>909.35299999999995</v>
      </c>
      <c r="M1915" s="258" t="s">
        <v>1350</v>
      </c>
      <c r="N1915" s="258" t="s">
        <v>1351</v>
      </c>
      <c r="O1915" s="5" t="s">
        <v>3353</v>
      </c>
    </row>
    <row r="1916" spans="1:15">
      <c r="A1916">
        <v>73</v>
      </c>
      <c r="B1916">
        <v>760</v>
      </c>
      <c r="C1916" t="s">
        <v>149</v>
      </c>
      <c r="D1916" t="s">
        <v>401</v>
      </c>
      <c r="E1916" s="257" t="s">
        <v>483</v>
      </c>
      <c r="F1916" t="s">
        <v>83</v>
      </c>
      <c r="G1916">
        <v>2</v>
      </c>
      <c r="H1916">
        <v>919.75300000000004</v>
      </c>
      <c r="I1916">
        <v>913.78099999999995</v>
      </c>
      <c r="J1916">
        <v>909.09</v>
      </c>
      <c r="K1916">
        <v>905.28</v>
      </c>
      <c r="L1916">
        <v>901.40800000000002</v>
      </c>
      <c r="M1916" s="258" t="s">
        <v>1350</v>
      </c>
      <c r="N1916" s="258" t="s">
        <v>1351</v>
      </c>
      <c r="O1916" s="5" t="s">
        <v>3354</v>
      </c>
    </row>
    <row r="1917" spans="1:15">
      <c r="A1917">
        <v>72</v>
      </c>
      <c r="B1917">
        <v>768</v>
      </c>
      <c r="C1917" t="s">
        <v>149</v>
      </c>
      <c r="D1917" t="s">
        <v>401</v>
      </c>
      <c r="E1917" s="257" t="s">
        <v>509</v>
      </c>
      <c r="F1917" t="s">
        <v>83</v>
      </c>
      <c r="G1917">
        <v>2</v>
      </c>
      <c r="H1917">
        <v>912.91600000000005</v>
      </c>
      <c r="I1917">
        <v>906.74900000000002</v>
      </c>
      <c r="J1917">
        <v>901.76400000000001</v>
      </c>
      <c r="K1917">
        <v>897.86599999999999</v>
      </c>
      <c r="L1917">
        <v>891.77200000000005</v>
      </c>
      <c r="M1917" s="258" t="s">
        <v>1350</v>
      </c>
      <c r="N1917" s="258" t="s">
        <v>1351</v>
      </c>
      <c r="O1917" s="5" t="s">
        <v>3355</v>
      </c>
    </row>
    <row r="1918" spans="1:15">
      <c r="A1918">
        <v>72</v>
      </c>
      <c r="B1918">
        <v>769</v>
      </c>
      <c r="C1918" t="s">
        <v>149</v>
      </c>
      <c r="D1918" t="s">
        <v>401</v>
      </c>
      <c r="E1918" s="257" t="s">
        <v>810</v>
      </c>
      <c r="F1918" t="s">
        <v>83</v>
      </c>
      <c r="G1918">
        <v>2</v>
      </c>
      <c r="H1918">
        <v>910.85199999999998</v>
      </c>
      <c r="I1918">
        <v>904.70699999999999</v>
      </c>
      <c r="J1918">
        <v>899.649</v>
      </c>
      <c r="K1918">
        <v>896.43799999999999</v>
      </c>
      <c r="L1918">
        <v>890.38199999999995</v>
      </c>
      <c r="M1918" s="258" t="s">
        <v>1350</v>
      </c>
      <c r="N1918" s="258" t="s">
        <v>1351</v>
      </c>
      <c r="O1918" s="5" t="s">
        <v>3356</v>
      </c>
    </row>
    <row r="1919" spans="1:15">
      <c r="A1919">
        <v>72</v>
      </c>
      <c r="B1919">
        <v>770</v>
      </c>
      <c r="C1919" t="s">
        <v>149</v>
      </c>
      <c r="D1919" t="s">
        <v>401</v>
      </c>
      <c r="E1919" s="257" t="s">
        <v>503</v>
      </c>
      <c r="F1919" t="s">
        <v>83</v>
      </c>
      <c r="G1919">
        <v>2</v>
      </c>
      <c r="H1919">
        <v>907.37699999999995</v>
      </c>
      <c r="I1919">
        <v>901.62</v>
      </c>
      <c r="J1919">
        <v>897.54</v>
      </c>
      <c r="K1919">
        <v>894.54700000000003</v>
      </c>
      <c r="L1919">
        <v>888.221</v>
      </c>
      <c r="M1919" s="258" t="s">
        <v>1350</v>
      </c>
      <c r="N1919" s="258" t="s">
        <v>1351</v>
      </c>
      <c r="O1919" s="5" t="s">
        <v>3357</v>
      </c>
    </row>
    <row r="1920" spans="1:15">
      <c r="A1920">
        <v>72</v>
      </c>
      <c r="B1920">
        <v>771</v>
      </c>
      <c r="C1920" t="s">
        <v>149</v>
      </c>
      <c r="D1920" t="s">
        <v>401</v>
      </c>
      <c r="E1920" s="257" t="s">
        <v>480</v>
      </c>
      <c r="F1920" t="s">
        <v>83</v>
      </c>
      <c r="G1920">
        <v>2</v>
      </c>
      <c r="H1920">
        <v>906.60500000000002</v>
      </c>
      <c r="I1920">
        <v>900.69600000000003</v>
      </c>
      <c r="J1920">
        <v>896.87699999999995</v>
      </c>
      <c r="K1920">
        <v>893.97400000000005</v>
      </c>
      <c r="L1920">
        <v>887.25599999999997</v>
      </c>
      <c r="M1920" s="258" t="s">
        <v>1350</v>
      </c>
      <c r="N1920" s="258" t="s">
        <v>1351</v>
      </c>
      <c r="O1920" s="5" t="s">
        <v>3358</v>
      </c>
    </row>
    <row r="1921" spans="1:15">
      <c r="A1921">
        <v>72</v>
      </c>
      <c r="B1921">
        <v>772</v>
      </c>
      <c r="C1921" t="s">
        <v>149</v>
      </c>
      <c r="D1921" t="s">
        <v>401</v>
      </c>
      <c r="E1921" s="257" t="s">
        <v>688</v>
      </c>
      <c r="F1921" t="s">
        <v>83</v>
      </c>
      <c r="G1921">
        <v>2</v>
      </c>
      <c r="H1921">
        <v>906.60500000000002</v>
      </c>
      <c r="I1921">
        <v>900.69600000000003</v>
      </c>
      <c r="J1921">
        <v>896.87699999999995</v>
      </c>
      <c r="K1921">
        <v>893.97400000000005</v>
      </c>
      <c r="L1921">
        <v>887.25599999999997</v>
      </c>
      <c r="M1921" s="258" t="s">
        <v>1350</v>
      </c>
      <c r="N1921" s="258" t="s">
        <v>1351</v>
      </c>
      <c r="O1921" s="5" t="s">
        <v>3359</v>
      </c>
    </row>
    <row r="1922" spans="1:15">
      <c r="A1922">
        <v>72</v>
      </c>
      <c r="B1922">
        <v>773</v>
      </c>
      <c r="C1922" t="s">
        <v>149</v>
      </c>
      <c r="D1922" t="s">
        <v>401</v>
      </c>
      <c r="E1922" s="257" t="s">
        <v>493</v>
      </c>
      <c r="F1922" t="s">
        <v>83</v>
      </c>
      <c r="G1922">
        <v>2</v>
      </c>
      <c r="H1922">
        <v>904.94200000000001</v>
      </c>
      <c r="I1922">
        <v>899.20899999999995</v>
      </c>
      <c r="J1922">
        <v>895.85599999999999</v>
      </c>
      <c r="K1922">
        <v>892.952</v>
      </c>
      <c r="L1922">
        <v>886.06899999999996</v>
      </c>
      <c r="M1922" s="258" t="s">
        <v>1350</v>
      </c>
      <c r="N1922" s="258" t="s">
        <v>1351</v>
      </c>
      <c r="O1922" s="5" t="s">
        <v>3360</v>
      </c>
    </row>
    <row r="1923" spans="1:15">
      <c r="A1923">
        <v>73</v>
      </c>
      <c r="B1923">
        <v>765</v>
      </c>
      <c r="C1923" t="s">
        <v>149</v>
      </c>
      <c r="D1923" t="s">
        <v>401</v>
      </c>
      <c r="E1923" s="257" t="s">
        <v>482</v>
      </c>
      <c r="F1923" t="s">
        <v>83</v>
      </c>
      <c r="G1923">
        <v>2</v>
      </c>
      <c r="H1923">
        <v>911.28300000000002</v>
      </c>
      <c r="I1923">
        <v>905.78499999999997</v>
      </c>
      <c r="J1923">
        <v>902.62900000000002</v>
      </c>
      <c r="K1923">
        <v>899.92399999999998</v>
      </c>
      <c r="L1923">
        <v>893.46199999999999</v>
      </c>
      <c r="M1923" s="258" t="s">
        <v>1350</v>
      </c>
      <c r="N1923" s="258" t="s">
        <v>1351</v>
      </c>
      <c r="O1923" s="5" t="s">
        <v>3361</v>
      </c>
    </row>
    <row r="1924" spans="1:15">
      <c r="A1924">
        <v>73</v>
      </c>
      <c r="B1924">
        <v>766</v>
      </c>
      <c r="C1924" t="s">
        <v>149</v>
      </c>
      <c r="D1924" t="s">
        <v>401</v>
      </c>
      <c r="E1924" s="257" t="s">
        <v>809</v>
      </c>
      <c r="F1924" t="s">
        <v>83</v>
      </c>
      <c r="G1924">
        <v>2</v>
      </c>
      <c r="H1924">
        <v>911.01900000000001</v>
      </c>
      <c r="I1924">
        <v>905.60400000000004</v>
      </c>
      <c r="J1924">
        <v>902.48599999999999</v>
      </c>
      <c r="K1924">
        <v>899.78099999999995</v>
      </c>
      <c r="L1924">
        <v>892.91200000000003</v>
      </c>
      <c r="M1924" s="258" t="s">
        <v>1350</v>
      </c>
      <c r="N1924" s="258" t="s">
        <v>1351</v>
      </c>
      <c r="O1924" s="5" t="s">
        <v>3362</v>
      </c>
    </row>
    <row r="1925" spans="1:15">
      <c r="A1925">
        <v>72</v>
      </c>
      <c r="B1925">
        <v>774</v>
      </c>
      <c r="C1925" t="s">
        <v>149</v>
      </c>
      <c r="D1925" t="s">
        <v>401</v>
      </c>
      <c r="E1925" s="257" t="s">
        <v>97</v>
      </c>
      <c r="F1925" t="s">
        <v>83</v>
      </c>
      <c r="G1925">
        <v>2</v>
      </c>
      <c r="H1925">
        <v>902.69399999999996</v>
      </c>
      <c r="I1925">
        <v>897.67600000000004</v>
      </c>
      <c r="J1925">
        <v>894.54700000000003</v>
      </c>
      <c r="K1925">
        <v>891.29399999999998</v>
      </c>
      <c r="L1925">
        <v>884.245</v>
      </c>
      <c r="M1925" s="258" t="s">
        <v>1350</v>
      </c>
      <c r="N1925" s="258" t="s">
        <v>1351</v>
      </c>
      <c r="O1925" s="5" t="s">
        <v>3363</v>
      </c>
    </row>
    <row r="1926" spans="1:15">
      <c r="A1926">
        <v>72</v>
      </c>
      <c r="B1926">
        <v>775</v>
      </c>
      <c r="C1926" t="s">
        <v>149</v>
      </c>
      <c r="D1926" t="s">
        <v>401</v>
      </c>
      <c r="E1926" s="257" t="s">
        <v>72</v>
      </c>
      <c r="F1926" t="s">
        <v>83</v>
      </c>
      <c r="G1926">
        <v>2</v>
      </c>
      <c r="H1926">
        <v>902.39200000000005</v>
      </c>
      <c r="I1926">
        <v>897.54</v>
      </c>
      <c r="J1926">
        <v>894.42600000000004</v>
      </c>
      <c r="K1926">
        <v>891.29399999999998</v>
      </c>
      <c r="L1926">
        <v>884.245</v>
      </c>
      <c r="M1926" s="258" t="s">
        <v>1350</v>
      </c>
      <c r="N1926" s="258" t="s">
        <v>1351</v>
      </c>
      <c r="O1926" s="5" t="s">
        <v>3364</v>
      </c>
    </row>
    <row r="1927" spans="1:15">
      <c r="A1927">
        <v>72</v>
      </c>
      <c r="B1927">
        <v>776</v>
      </c>
      <c r="C1927" t="s">
        <v>149</v>
      </c>
      <c r="D1927" t="s">
        <v>401</v>
      </c>
      <c r="E1927" s="257" t="s">
        <v>68</v>
      </c>
      <c r="F1927" t="s">
        <v>83</v>
      </c>
      <c r="G1927">
        <v>2</v>
      </c>
      <c r="H1927">
        <v>900.83199999999999</v>
      </c>
      <c r="I1927">
        <v>896.43799999999999</v>
      </c>
      <c r="J1927">
        <v>893.21699999999998</v>
      </c>
      <c r="K1927">
        <v>890.26099999999997</v>
      </c>
      <c r="L1927">
        <v>883.23800000000006</v>
      </c>
      <c r="M1927" s="258" t="s">
        <v>1350</v>
      </c>
      <c r="N1927" s="258" t="s">
        <v>1351</v>
      </c>
      <c r="O1927" s="5" t="s">
        <v>3365</v>
      </c>
    </row>
    <row r="1928" spans="1:15">
      <c r="A1928">
        <v>74</v>
      </c>
      <c r="B1928">
        <v>782</v>
      </c>
      <c r="C1928" t="s">
        <v>149</v>
      </c>
      <c r="D1928" t="s">
        <v>401</v>
      </c>
      <c r="E1928" s="257" t="s">
        <v>174</v>
      </c>
      <c r="F1928" t="s">
        <v>84</v>
      </c>
      <c r="G1928">
        <v>2</v>
      </c>
      <c r="H1928">
        <v>907.13499999999999</v>
      </c>
      <c r="I1928">
        <v>901.41700000000003</v>
      </c>
      <c r="J1928">
        <v>898.94</v>
      </c>
      <c r="K1928">
        <v>896.75099999999998</v>
      </c>
      <c r="L1928">
        <v>890.72699999999998</v>
      </c>
      <c r="M1928" s="258" t="s">
        <v>1350</v>
      </c>
      <c r="N1928" s="258" t="s">
        <v>1351</v>
      </c>
      <c r="O1928" s="5" t="s">
        <v>3366</v>
      </c>
    </row>
    <row r="1929" spans="1:15">
      <c r="A1929">
        <v>71</v>
      </c>
      <c r="B1929">
        <v>799</v>
      </c>
      <c r="C1929" t="s">
        <v>149</v>
      </c>
      <c r="D1929" t="s">
        <v>401</v>
      </c>
      <c r="E1929" s="257" t="s">
        <v>18544</v>
      </c>
      <c r="F1929" t="s">
        <v>84</v>
      </c>
      <c r="G1929">
        <v>2</v>
      </c>
      <c r="H1929">
        <v>687.76599999999996</v>
      </c>
      <c r="I1929">
        <v>684.20100000000002</v>
      </c>
      <c r="J1929">
        <v>682.55600000000004</v>
      </c>
      <c r="K1929">
        <v>681.05499999999995</v>
      </c>
      <c r="L1929">
        <v>676.76400000000001</v>
      </c>
      <c r="M1929" s="258" t="s">
        <v>1348</v>
      </c>
      <c r="N1929" s="258" t="s">
        <v>1348</v>
      </c>
      <c r="O1929" s="5" t="s">
        <v>3367</v>
      </c>
    </row>
    <row r="1930" spans="1:15">
      <c r="A1930">
        <v>113</v>
      </c>
      <c r="B1930">
        <v>820</v>
      </c>
      <c r="C1930" t="s">
        <v>149</v>
      </c>
      <c r="D1930" t="s">
        <v>403</v>
      </c>
      <c r="E1930" s="257" t="s">
        <v>849</v>
      </c>
      <c r="F1930" t="s">
        <v>83</v>
      </c>
      <c r="G1930">
        <v>2</v>
      </c>
      <c r="H1930">
        <v>891.69399999999996</v>
      </c>
      <c r="I1930">
        <v>888.30600000000004</v>
      </c>
      <c r="J1930">
        <v>885.01</v>
      </c>
      <c r="K1930">
        <v>880.12</v>
      </c>
      <c r="L1930">
        <v>874.13900000000001</v>
      </c>
      <c r="M1930" s="258" t="s">
        <v>1350</v>
      </c>
      <c r="N1930" s="258" t="s">
        <v>1351</v>
      </c>
      <c r="O1930" s="5" t="s">
        <v>3368</v>
      </c>
    </row>
    <row r="1931" spans="1:15">
      <c r="A1931">
        <v>113</v>
      </c>
      <c r="B1931">
        <v>833</v>
      </c>
      <c r="C1931" t="s">
        <v>149</v>
      </c>
      <c r="D1931" t="s">
        <v>403</v>
      </c>
      <c r="E1931" s="257" t="s">
        <v>18550</v>
      </c>
      <c r="F1931" t="s">
        <v>83</v>
      </c>
      <c r="G1931">
        <v>2</v>
      </c>
      <c r="H1931">
        <v>885.41399999999999</v>
      </c>
      <c r="I1931">
        <v>883.16700000000003</v>
      </c>
      <c r="J1931">
        <v>881.41099999999994</v>
      </c>
      <c r="K1931">
        <v>878.04499999999996</v>
      </c>
      <c r="L1931">
        <v>872.00099999999998</v>
      </c>
      <c r="M1931" s="258" t="s">
        <v>1350</v>
      </c>
      <c r="N1931" s="258" t="s">
        <v>1351</v>
      </c>
      <c r="O1931" s="5" t="s">
        <v>3369</v>
      </c>
    </row>
    <row r="1932" spans="1:15">
      <c r="A1932">
        <v>113</v>
      </c>
      <c r="B1932">
        <v>837</v>
      </c>
      <c r="C1932" t="s">
        <v>149</v>
      </c>
      <c r="D1932" t="s">
        <v>403</v>
      </c>
      <c r="E1932" s="257" t="s">
        <v>18873</v>
      </c>
      <c r="F1932" t="s">
        <v>83</v>
      </c>
      <c r="G1932">
        <v>2</v>
      </c>
      <c r="H1932">
        <v>882.14700000000005</v>
      </c>
      <c r="I1932">
        <v>880.12</v>
      </c>
      <c r="J1932">
        <v>877.61300000000006</v>
      </c>
      <c r="K1932">
        <v>874.13900000000001</v>
      </c>
      <c r="L1932">
        <v>868.50900000000001</v>
      </c>
      <c r="M1932" s="258" t="s">
        <v>1350</v>
      </c>
      <c r="N1932" s="258" t="s">
        <v>1351</v>
      </c>
      <c r="O1932" s="5" t="s">
        <v>3370</v>
      </c>
    </row>
    <row r="1933" spans="1:15">
      <c r="A1933">
        <v>113</v>
      </c>
      <c r="B1933">
        <v>824</v>
      </c>
      <c r="C1933" t="s">
        <v>149</v>
      </c>
      <c r="D1933" t="s">
        <v>403</v>
      </c>
      <c r="E1933" s="257" t="s">
        <v>503</v>
      </c>
      <c r="F1933" t="s">
        <v>83</v>
      </c>
      <c r="G1933">
        <v>2</v>
      </c>
      <c r="H1933">
        <v>881.55899999999997</v>
      </c>
      <c r="I1933">
        <v>879.37699999999995</v>
      </c>
      <c r="J1933">
        <v>877.02800000000002</v>
      </c>
      <c r="K1933">
        <v>873.197</v>
      </c>
      <c r="L1933">
        <v>867.53099999999995</v>
      </c>
      <c r="M1933" s="258" t="s">
        <v>1350</v>
      </c>
      <c r="N1933" s="258" t="s">
        <v>1351</v>
      </c>
      <c r="O1933" s="5" t="s">
        <v>3371</v>
      </c>
    </row>
    <row r="1934" spans="1:15">
      <c r="A1934">
        <v>113</v>
      </c>
      <c r="B1934">
        <v>841</v>
      </c>
      <c r="C1934" t="s">
        <v>149</v>
      </c>
      <c r="D1934" t="s">
        <v>403</v>
      </c>
      <c r="E1934" s="257" t="s">
        <v>715</v>
      </c>
      <c r="F1934" t="s">
        <v>83</v>
      </c>
      <c r="G1934">
        <v>2</v>
      </c>
      <c r="H1934">
        <v>880.64400000000001</v>
      </c>
      <c r="I1934">
        <v>878.15499999999997</v>
      </c>
      <c r="J1934">
        <v>875.84400000000005</v>
      </c>
      <c r="K1934">
        <v>871.85299999999995</v>
      </c>
      <c r="L1934">
        <v>866.303</v>
      </c>
      <c r="M1934" s="258" t="s">
        <v>1350</v>
      </c>
      <c r="N1934" s="258" t="s">
        <v>1351</v>
      </c>
      <c r="O1934" s="5" t="s">
        <v>3372</v>
      </c>
    </row>
    <row r="1935" spans="1:15">
      <c r="A1935">
        <v>113</v>
      </c>
      <c r="B1935">
        <v>827</v>
      </c>
      <c r="C1935" t="s">
        <v>149</v>
      </c>
      <c r="D1935" t="s">
        <v>403</v>
      </c>
      <c r="E1935" s="257" t="s">
        <v>71</v>
      </c>
      <c r="F1935" t="s">
        <v>83</v>
      </c>
      <c r="G1935">
        <v>2</v>
      </c>
      <c r="H1935">
        <v>881.96699999999998</v>
      </c>
      <c r="I1935">
        <v>878.75900000000001</v>
      </c>
      <c r="J1935">
        <v>874.57600000000002</v>
      </c>
      <c r="K1935">
        <v>870.79</v>
      </c>
      <c r="L1935">
        <v>865.16099999999994</v>
      </c>
      <c r="M1935" s="258" t="s">
        <v>1350</v>
      </c>
      <c r="N1935" s="258" t="s">
        <v>1351</v>
      </c>
      <c r="O1935" s="5" t="s">
        <v>3373</v>
      </c>
    </row>
    <row r="1936" spans="1:15">
      <c r="A1936">
        <v>113</v>
      </c>
      <c r="B1936">
        <v>829</v>
      </c>
      <c r="C1936" t="s">
        <v>149</v>
      </c>
      <c r="D1936" t="s">
        <v>403</v>
      </c>
      <c r="E1936" s="257" t="s">
        <v>141</v>
      </c>
      <c r="F1936" t="s">
        <v>83</v>
      </c>
      <c r="G1936">
        <v>2</v>
      </c>
      <c r="H1936">
        <v>877.32399999999996</v>
      </c>
      <c r="I1936">
        <v>874.57600000000002</v>
      </c>
      <c r="J1936">
        <v>870.22</v>
      </c>
      <c r="K1936">
        <v>866.49099999999999</v>
      </c>
      <c r="L1936">
        <v>860.42399999999998</v>
      </c>
      <c r="M1936" s="258" t="s">
        <v>1350</v>
      </c>
      <c r="N1936" s="258" t="s">
        <v>1351</v>
      </c>
      <c r="O1936" s="5" t="s">
        <v>3374</v>
      </c>
    </row>
    <row r="1937" spans="1:15">
      <c r="A1937">
        <v>113</v>
      </c>
      <c r="B1937">
        <v>846</v>
      </c>
      <c r="C1937" t="s">
        <v>149</v>
      </c>
      <c r="D1937" t="s">
        <v>403</v>
      </c>
      <c r="E1937" s="257" t="s">
        <v>68</v>
      </c>
      <c r="F1937" t="s">
        <v>83</v>
      </c>
      <c r="G1937">
        <v>2</v>
      </c>
      <c r="H1937">
        <v>876.13400000000001</v>
      </c>
      <c r="I1937">
        <v>872.76</v>
      </c>
      <c r="J1937">
        <v>868.94600000000003</v>
      </c>
      <c r="K1937">
        <v>865.41899999999998</v>
      </c>
      <c r="L1937">
        <v>860.42399999999998</v>
      </c>
      <c r="M1937" s="258" t="s">
        <v>1350</v>
      </c>
      <c r="N1937" s="258" t="s">
        <v>1351</v>
      </c>
      <c r="O1937" s="5" t="s">
        <v>3375</v>
      </c>
    </row>
    <row r="1938" spans="1:15">
      <c r="A1938">
        <v>113</v>
      </c>
      <c r="B1938">
        <v>834</v>
      </c>
      <c r="C1938" t="s">
        <v>149</v>
      </c>
      <c r="D1938" t="s">
        <v>403</v>
      </c>
      <c r="E1938" s="257" t="s">
        <v>996</v>
      </c>
      <c r="F1938" t="s">
        <v>83</v>
      </c>
      <c r="G1938">
        <v>2</v>
      </c>
      <c r="H1938">
        <v>875.43899999999996</v>
      </c>
      <c r="I1938">
        <v>871.85299999999995</v>
      </c>
      <c r="J1938">
        <v>867.53099999999995</v>
      </c>
      <c r="K1938">
        <v>863.40700000000004</v>
      </c>
      <c r="L1938">
        <v>858.303</v>
      </c>
      <c r="M1938" s="258" t="s">
        <v>1350</v>
      </c>
      <c r="N1938" s="258" t="s">
        <v>1351</v>
      </c>
      <c r="O1938" s="5" t="s">
        <v>3376</v>
      </c>
    </row>
    <row r="1939" spans="1:15">
      <c r="A1939">
        <v>116</v>
      </c>
      <c r="B1939">
        <v>856</v>
      </c>
      <c r="C1939" t="s">
        <v>149</v>
      </c>
      <c r="D1939" t="s">
        <v>403</v>
      </c>
      <c r="E1939" s="257" t="s">
        <v>349</v>
      </c>
      <c r="F1939" t="s">
        <v>84</v>
      </c>
      <c r="G1939">
        <v>2</v>
      </c>
      <c r="H1939">
        <v>886.71</v>
      </c>
      <c r="I1939">
        <v>884.22199999999998</v>
      </c>
      <c r="J1939">
        <v>881.17100000000005</v>
      </c>
      <c r="K1939">
        <v>876.90300000000002</v>
      </c>
      <c r="L1939">
        <v>872.15700000000004</v>
      </c>
      <c r="M1939" s="258" t="s">
        <v>1350</v>
      </c>
      <c r="N1939" s="258" t="s">
        <v>1351</v>
      </c>
      <c r="O1939" s="5" t="s">
        <v>3377</v>
      </c>
    </row>
    <row r="1940" spans="1:15">
      <c r="A1940">
        <v>116</v>
      </c>
      <c r="B1940">
        <v>853</v>
      </c>
      <c r="C1940" t="s">
        <v>149</v>
      </c>
      <c r="D1940" t="s">
        <v>403</v>
      </c>
      <c r="E1940" s="257" t="s">
        <v>187</v>
      </c>
      <c r="F1940" t="s">
        <v>84</v>
      </c>
      <c r="G1940">
        <v>2</v>
      </c>
      <c r="H1940">
        <v>884.51199999999994</v>
      </c>
      <c r="I1940">
        <v>882.55200000000002</v>
      </c>
      <c r="J1940">
        <v>880.28399999999999</v>
      </c>
      <c r="K1940">
        <v>877.84400000000005</v>
      </c>
      <c r="L1940">
        <v>873.14800000000002</v>
      </c>
      <c r="M1940" s="258" t="s">
        <v>1350</v>
      </c>
      <c r="N1940" s="258" t="s">
        <v>1351</v>
      </c>
      <c r="O1940" s="5" t="s">
        <v>3378</v>
      </c>
    </row>
    <row r="1941" spans="1:15">
      <c r="A1941">
        <v>116</v>
      </c>
      <c r="B1941">
        <v>872</v>
      </c>
      <c r="C1941" t="s">
        <v>149</v>
      </c>
      <c r="D1941" t="s">
        <v>403</v>
      </c>
      <c r="E1941" s="257" t="s">
        <v>103</v>
      </c>
      <c r="F1941" t="s">
        <v>84</v>
      </c>
      <c r="G1941">
        <v>2</v>
      </c>
      <c r="H1941">
        <v>885.077</v>
      </c>
      <c r="I1941">
        <v>882.322</v>
      </c>
      <c r="J1941">
        <v>879.87</v>
      </c>
      <c r="K1941">
        <v>876.38199999999995</v>
      </c>
      <c r="L1941">
        <v>871.86699999999996</v>
      </c>
      <c r="M1941" s="258" t="s">
        <v>1350</v>
      </c>
      <c r="N1941" s="258" t="s">
        <v>1351</v>
      </c>
      <c r="O1941" s="5" t="s">
        <v>3379</v>
      </c>
    </row>
    <row r="1942" spans="1:15">
      <c r="A1942">
        <v>116</v>
      </c>
      <c r="B1942">
        <v>868</v>
      </c>
      <c r="C1942" t="s">
        <v>149</v>
      </c>
      <c r="D1942" t="s">
        <v>403</v>
      </c>
      <c r="E1942" s="257" t="s">
        <v>859</v>
      </c>
      <c r="F1942" t="s">
        <v>84</v>
      </c>
      <c r="G1942">
        <v>2</v>
      </c>
      <c r="H1942">
        <v>882.55200000000002</v>
      </c>
      <c r="I1942">
        <v>879.87</v>
      </c>
      <c r="J1942">
        <v>876.90300000000002</v>
      </c>
      <c r="K1942">
        <v>872.15700000000004</v>
      </c>
      <c r="L1942">
        <v>867.97500000000002</v>
      </c>
      <c r="M1942" s="258" t="s">
        <v>1350</v>
      </c>
      <c r="N1942" s="258" t="s">
        <v>1351</v>
      </c>
      <c r="O1942" s="5" t="s">
        <v>3380</v>
      </c>
    </row>
    <row r="1943" spans="1:15">
      <c r="A1943">
        <v>116</v>
      </c>
      <c r="B1943">
        <v>870</v>
      </c>
      <c r="C1943" t="s">
        <v>149</v>
      </c>
      <c r="D1943" t="s">
        <v>403</v>
      </c>
      <c r="E1943" s="257" t="s">
        <v>858</v>
      </c>
      <c r="F1943" t="s">
        <v>84</v>
      </c>
      <c r="G1943">
        <v>2</v>
      </c>
      <c r="H1943">
        <v>881.58</v>
      </c>
      <c r="I1943">
        <v>879.04300000000001</v>
      </c>
      <c r="J1943">
        <v>875.98500000000001</v>
      </c>
      <c r="K1943">
        <v>871.62800000000004</v>
      </c>
      <c r="L1943">
        <v>867.44</v>
      </c>
      <c r="M1943" s="258" t="s">
        <v>1350</v>
      </c>
      <c r="N1943" s="258" t="s">
        <v>1351</v>
      </c>
      <c r="O1943" s="5" t="s">
        <v>3381</v>
      </c>
    </row>
    <row r="1944" spans="1:15">
      <c r="A1944">
        <v>109</v>
      </c>
      <c r="B1944">
        <v>877</v>
      </c>
      <c r="C1944" t="s">
        <v>149</v>
      </c>
      <c r="D1944" t="s">
        <v>337</v>
      </c>
      <c r="E1944" s="257" t="s">
        <v>717</v>
      </c>
      <c r="F1944" t="s">
        <v>83</v>
      </c>
      <c r="G1944">
        <v>2</v>
      </c>
      <c r="H1944">
        <v>914.94</v>
      </c>
      <c r="I1944">
        <v>909.76199999999994</v>
      </c>
      <c r="J1944">
        <v>903.73299999999995</v>
      </c>
      <c r="K1944">
        <v>895.19100000000003</v>
      </c>
      <c r="L1944">
        <v>887.03499999999997</v>
      </c>
      <c r="M1944" s="258" t="s">
        <v>1350</v>
      </c>
      <c r="N1944" s="258" t="s">
        <v>1351</v>
      </c>
      <c r="O1944" s="5" t="s">
        <v>3382</v>
      </c>
    </row>
    <row r="1945" spans="1:15">
      <c r="A1945">
        <v>109</v>
      </c>
      <c r="B1945">
        <v>878</v>
      </c>
      <c r="C1945" t="s">
        <v>149</v>
      </c>
      <c r="D1945" t="s">
        <v>337</v>
      </c>
      <c r="E1945" s="257" t="s">
        <v>74</v>
      </c>
      <c r="F1945" t="s">
        <v>83</v>
      </c>
      <c r="G1945">
        <v>2</v>
      </c>
      <c r="H1945">
        <v>911.92200000000003</v>
      </c>
      <c r="I1945">
        <v>907.41</v>
      </c>
      <c r="J1945">
        <v>900.29899999999998</v>
      </c>
      <c r="K1945">
        <v>895.68899999999996</v>
      </c>
      <c r="L1945">
        <v>889.77700000000004</v>
      </c>
      <c r="M1945" s="258" t="s">
        <v>1350</v>
      </c>
      <c r="N1945" s="258" t="s">
        <v>1351</v>
      </c>
      <c r="O1945" s="5" t="s">
        <v>3383</v>
      </c>
    </row>
    <row r="1946" spans="1:15">
      <c r="A1946">
        <v>109</v>
      </c>
      <c r="B1946">
        <v>879</v>
      </c>
      <c r="C1946" t="s">
        <v>149</v>
      </c>
      <c r="D1946" t="s">
        <v>337</v>
      </c>
      <c r="E1946" s="257" t="s">
        <v>353</v>
      </c>
      <c r="F1946" t="s">
        <v>83</v>
      </c>
      <c r="G1946">
        <v>2</v>
      </c>
      <c r="H1946">
        <v>909.09100000000001</v>
      </c>
      <c r="I1946">
        <v>904.58199999999999</v>
      </c>
      <c r="J1946">
        <v>897.56600000000003</v>
      </c>
      <c r="K1946">
        <v>892.70399999999995</v>
      </c>
      <c r="L1946">
        <v>888</v>
      </c>
      <c r="M1946" s="258" t="s">
        <v>1350</v>
      </c>
      <c r="N1946" s="258" t="s">
        <v>1351</v>
      </c>
      <c r="O1946" s="5" t="s">
        <v>3384</v>
      </c>
    </row>
    <row r="1947" spans="1:15">
      <c r="A1947">
        <v>109</v>
      </c>
      <c r="B1947">
        <v>880</v>
      </c>
      <c r="C1947" t="s">
        <v>149</v>
      </c>
      <c r="D1947" t="s">
        <v>337</v>
      </c>
      <c r="E1947" s="257" t="s">
        <v>509</v>
      </c>
      <c r="F1947" t="s">
        <v>83</v>
      </c>
      <c r="G1947">
        <v>2</v>
      </c>
      <c r="H1947">
        <v>908.61400000000003</v>
      </c>
      <c r="I1947">
        <v>904.13499999999999</v>
      </c>
      <c r="J1947">
        <v>897.17200000000003</v>
      </c>
      <c r="K1947">
        <v>889.77700000000004</v>
      </c>
      <c r="L1947">
        <v>882.86099999999999</v>
      </c>
      <c r="M1947" s="258" t="s">
        <v>1350</v>
      </c>
      <c r="N1947" s="258" t="s">
        <v>1351</v>
      </c>
      <c r="O1947" s="5" t="s">
        <v>3385</v>
      </c>
    </row>
    <row r="1948" spans="1:15">
      <c r="A1948">
        <v>109</v>
      </c>
      <c r="B1948">
        <v>888</v>
      </c>
      <c r="C1948" t="s">
        <v>149</v>
      </c>
      <c r="D1948" t="s">
        <v>337</v>
      </c>
      <c r="E1948" s="257" t="s">
        <v>18557</v>
      </c>
      <c r="F1948" t="s">
        <v>83</v>
      </c>
      <c r="G1948">
        <v>2</v>
      </c>
      <c r="H1948">
        <v>903.41399999999999</v>
      </c>
      <c r="I1948">
        <v>899.37300000000005</v>
      </c>
      <c r="J1948">
        <v>894.81299999999999</v>
      </c>
      <c r="K1948">
        <v>890.89599999999996</v>
      </c>
      <c r="L1948">
        <v>886.04200000000003</v>
      </c>
      <c r="M1948" s="258" t="s">
        <v>1350</v>
      </c>
      <c r="N1948" s="258" t="s">
        <v>1351</v>
      </c>
      <c r="O1948" s="5" t="s">
        <v>3386</v>
      </c>
    </row>
    <row r="1949" spans="1:15">
      <c r="A1949">
        <v>109</v>
      </c>
      <c r="B1949">
        <v>883</v>
      </c>
      <c r="C1949" t="s">
        <v>149</v>
      </c>
      <c r="D1949" t="s">
        <v>337</v>
      </c>
      <c r="E1949" s="257" t="s">
        <v>161</v>
      </c>
      <c r="F1949" t="s">
        <v>83</v>
      </c>
      <c r="G1949">
        <v>2</v>
      </c>
      <c r="H1949">
        <v>905.47900000000004</v>
      </c>
      <c r="I1949">
        <v>899.91800000000001</v>
      </c>
      <c r="J1949">
        <v>893.63300000000004</v>
      </c>
      <c r="K1949">
        <v>889.55</v>
      </c>
      <c r="L1949">
        <v>883.12599999999998</v>
      </c>
      <c r="M1949" s="258" t="s">
        <v>1350</v>
      </c>
      <c r="N1949" s="258" t="s">
        <v>1351</v>
      </c>
      <c r="O1949" s="5" t="s">
        <v>3387</v>
      </c>
    </row>
    <row r="1950" spans="1:15">
      <c r="A1950">
        <v>109</v>
      </c>
      <c r="B1950">
        <v>881</v>
      </c>
      <c r="C1950" t="s">
        <v>149</v>
      </c>
      <c r="D1950" t="s">
        <v>337</v>
      </c>
      <c r="E1950" s="257" t="s">
        <v>840</v>
      </c>
      <c r="F1950" t="s">
        <v>83</v>
      </c>
      <c r="G1950">
        <v>2</v>
      </c>
      <c r="H1950">
        <v>898.07299999999998</v>
      </c>
      <c r="I1950">
        <v>894.81299999999999</v>
      </c>
      <c r="J1950">
        <v>891.553</v>
      </c>
      <c r="K1950">
        <v>886.29899999999998</v>
      </c>
      <c r="L1950">
        <v>876.62699999999995</v>
      </c>
      <c r="M1950" s="258" t="s">
        <v>1350</v>
      </c>
      <c r="N1950" s="258" t="s">
        <v>1351</v>
      </c>
      <c r="O1950" s="5" t="s">
        <v>3388</v>
      </c>
    </row>
    <row r="1951" spans="1:15">
      <c r="A1951">
        <v>109</v>
      </c>
      <c r="B1951">
        <v>882</v>
      </c>
      <c r="C1951" t="s">
        <v>149</v>
      </c>
      <c r="D1951" t="s">
        <v>337</v>
      </c>
      <c r="E1951" s="257" t="s">
        <v>18874</v>
      </c>
      <c r="F1951" t="s">
        <v>83</v>
      </c>
      <c r="G1951">
        <v>2</v>
      </c>
      <c r="H1951">
        <v>900.70100000000002</v>
      </c>
      <c r="I1951">
        <v>895.95500000000004</v>
      </c>
      <c r="J1951">
        <v>890.03399999999999</v>
      </c>
      <c r="K1951">
        <v>884.62400000000002</v>
      </c>
      <c r="L1951">
        <v>877.42899999999997</v>
      </c>
      <c r="M1951" s="258" t="s">
        <v>1350</v>
      </c>
      <c r="N1951" s="258" t="s">
        <v>1351</v>
      </c>
      <c r="O1951" s="5" t="s">
        <v>3389</v>
      </c>
    </row>
    <row r="1952" spans="1:15">
      <c r="A1952">
        <v>109</v>
      </c>
      <c r="B1952">
        <v>884</v>
      </c>
      <c r="C1952" t="s">
        <v>149</v>
      </c>
      <c r="D1952" t="s">
        <v>337</v>
      </c>
      <c r="E1952" s="257" t="s">
        <v>504</v>
      </c>
      <c r="F1952" t="s">
        <v>83</v>
      </c>
      <c r="G1952">
        <v>2</v>
      </c>
      <c r="H1952">
        <v>899.101</v>
      </c>
      <c r="I1952">
        <v>894.04899999999998</v>
      </c>
      <c r="J1952">
        <v>888.96</v>
      </c>
      <c r="K1952">
        <v>883.52499999999998</v>
      </c>
      <c r="L1952">
        <v>875.78</v>
      </c>
      <c r="M1952" s="258" t="s">
        <v>1350</v>
      </c>
      <c r="N1952" s="258" t="s">
        <v>1351</v>
      </c>
      <c r="O1952" s="5" t="s">
        <v>3390</v>
      </c>
    </row>
    <row r="1953" spans="1:15">
      <c r="A1953">
        <v>109</v>
      </c>
      <c r="B1953">
        <v>885</v>
      </c>
      <c r="C1953" t="s">
        <v>149</v>
      </c>
      <c r="D1953" t="s">
        <v>337</v>
      </c>
      <c r="E1953" s="257" t="s">
        <v>688</v>
      </c>
      <c r="F1953" t="s">
        <v>83</v>
      </c>
      <c r="G1953">
        <v>2</v>
      </c>
      <c r="H1953">
        <v>897.56600000000003</v>
      </c>
      <c r="I1953">
        <v>892.70399999999995</v>
      </c>
      <c r="J1953">
        <v>888</v>
      </c>
      <c r="K1953">
        <v>882.58900000000006</v>
      </c>
      <c r="L1953">
        <v>874.86500000000001</v>
      </c>
      <c r="M1953" s="258" t="s">
        <v>1350</v>
      </c>
      <c r="N1953" s="258" t="s">
        <v>1351</v>
      </c>
      <c r="O1953" s="5" t="s">
        <v>3391</v>
      </c>
    </row>
    <row r="1954" spans="1:15">
      <c r="A1954">
        <v>109</v>
      </c>
      <c r="B1954">
        <v>886</v>
      </c>
      <c r="C1954" t="s">
        <v>149</v>
      </c>
      <c r="D1954" t="s">
        <v>337</v>
      </c>
      <c r="E1954" s="257" t="s">
        <v>493</v>
      </c>
      <c r="F1954" t="s">
        <v>83</v>
      </c>
      <c r="G1954">
        <v>2</v>
      </c>
      <c r="H1954">
        <v>897.17200000000003</v>
      </c>
      <c r="I1954">
        <v>892.30200000000002</v>
      </c>
      <c r="J1954">
        <v>887.63199999999995</v>
      </c>
      <c r="K1954">
        <v>884.61599999999999</v>
      </c>
      <c r="L1954">
        <v>877.42899999999997</v>
      </c>
      <c r="M1954" s="258" t="s">
        <v>1350</v>
      </c>
      <c r="N1954" s="258" t="s">
        <v>1351</v>
      </c>
      <c r="O1954" s="5" t="s">
        <v>3392</v>
      </c>
    </row>
    <row r="1955" spans="1:15">
      <c r="A1955">
        <v>109</v>
      </c>
      <c r="B1955">
        <v>887</v>
      </c>
      <c r="C1955" t="s">
        <v>149</v>
      </c>
      <c r="D1955" t="s">
        <v>337</v>
      </c>
      <c r="E1955" s="257" t="s">
        <v>502</v>
      </c>
      <c r="F1955" t="s">
        <v>83</v>
      </c>
      <c r="G1955">
        <v>2</v>
      </c>
      <c r="H1955">
        <v>894.04899999999998</v>
      </c>
      <c r="I1955">
        <v>890.03399999999999</v>
      </c>
      <c r="J1955">
        <v>886.04200000000003</v>
      </c>
      <c r="K1955">
        <v>882.58900000000006</v>
      </c>
      <c r="L1955">
        <v>875.38699999999994</v>
      </c>
      <c r="M1955" s="258" t="s">
        <v>1350</v>
      </c>
      <c r="N1955" s="258" t="s">
        <v>1351</v>
      </c>
      <c r="O1955" s="5" t="s">
        <v>3393</v>
      </c>
    </row>
    <row r="1956" spans="1:15">
      <c r="A1956">
        <v>109</v>
      </c>
      <c r="B1956">
        <v>892</v>
      </c>
      <c r="C1956" t="s">
        <v>149</v>
      </c>
      <c r="D1956" t="s">
        <v>337</v>
      </c>
      <c r="E1956" s="257" t="s">
        <v>18558</v>
      </c>
      <c r="F1956" t="s">
        <v>83</v>
      </c>
      <c r="G1956">
        <v>2</v>
      </c>
      <c r="H1956">
        <v>891.93100000000004</v>
      </c>
      <c r="I1956">
        <v>889.41399999999999</v>
      </c>
      <c r="J1956">
        <v>885.40599999999995</v>
      </c>
      <c r="K1956">
        <v>881.41800000000001</v>
      </c>
      <c r="L1956">
        <v>874.495</v>
      </c>
      <c r="M1956" s="258" t="s">
        <v>1350</v>
      </c>
      <c r="N1956" s="258" t="s">
        <v>1351</v>
      </c>
      <c r="O1956" s="5" t="s">
        <v>3394</v>
      </c>
    </row>
    <row r="1957" spans="1:15">
      <c r="A1957">
        <v>109</v>
      </c>
      <c r="B1957">
        <v>889</v>
      </c>
      <c r="C1957" t="s">
        <v>149</v>
      </c>
      <c r="D1957" t="s">
        <v>337</v>
      </c>
      <c r="E1957" s="257" t="s">
        <v>845</v>
      </c>
      <c r="F1957" t="s">
        <v>83</v>
      </c>
      <c r="G1957">
        <v>2</v>
      </c>
      <c r="H1957">
        <v>891.93100000000004</v>
      </c>
      <c r="I1957">
        <v>888.44600000000003</v>
      </c>
      <c r="J1957">
        <v>884.48</v>
      </c>
      <c r="K1957">
        <v>880.995</v>
      </c>
      <c r="L1957">
        <v>874.09299999999996</v>
      </c>
      <c r="M1957" s="258" t="s">
        <v>1350</v>
      </c>
      <c r="N1957" s="258" t="s">
        <v>1351</v>
      </c>
      <c r="O1957" s="5" t="s">
        <v>3395</v>
      </c>
    </row>
    <row r="1958" spans="1:15">
      <c r="A1958">
        <v>109</v>
      </c>
      <c r="B1958">
        <v>890</v>
      </c>
      <c r="C1958" t="s">
        <v>149</v>
      </c>
      <c r="D1958" t="s">
        <v>337</v>
      </c>
      <c r="E1958" s="257" t="s">
        <v>1442</v>
      </c>
      <c r="F1958" t="s">
        <v>83</v>
      </c>
      <c r="G1958">
        <v>2</v>
      </c>
      <c r="H1958">
        <v>889.27</v>
      </c>
      <c r="I1958">
        <v>887.03499999999997</v>
      </c>
      <c r="J1958">
        <v>883.64599999999996</v>
      </c>
      <c r="K1958">
        <v>877.96600000000001</v>
      </c>
      <c r="L1958">
        <v>870.69799999999998</v>
      </c>
      <c r="M1958" s="258" t="s">
        <v>1350</v>
      </c>
      <c r="N1958" s="258" t="s">
        <v>1351</v>
      </c>
      <c r="O1958" s="5" t="s">
        <v>3396</v>
      </c>
    </row>
    <row r="1959" spans="1:15">
      <c r="A1959">
        <v>109</v>
      </c>
      <c r="B1959">
        <v>891</v>
      </c>
      <c r="C1959" t="s">
        <v>149</v>
      </c>
      <c r="D1959" t="s">
        <v>337</v>
      </c>
      <c r="E1959" s="257" t="s">
        <v>97</v>
      </c>
      <c r="F1959" t="s">
        <v>83</v>
      </c>
      <c r="G1959">
        <v>2</v>
      </c>
      <c r="H1959">
        <v>888.44600000000003</v>
      </c>
      <c r="I1959">
        <v>885.40599999999995</v>
      </c>
      <c r="J1959">
        <v>880.995</v>
      </c>
      <c r="K1959">
        <v>877.42899999999997</v>
      </c>
      <c r="L1959">
        <v>870.55399999999997</v>
      </c>
      <c r="M1959" s="258" t="s">
        <v>1350</v>
      </c>
      <c r="N1959" s="258" t="s">
        <v>1351</v>
      </c>
      <c r="O1959" s="5" t="s">
        <v>3397</v>
      </c>
    </row>
    <row r="1960" spans="1:15">
      <c r="A1960">
        <v>109</v>
      </c>
      <c r="B1960">
        <v>893</v>
      </c>
      <c r="C1960" t="s">
        <v>149</v>
      </c>
      <c r="D1960" t="s">
        <v>337</v>
      </c>
      <c r="E1960" s="257" t="s">
        <v>18559</v>
      </c>
      <c r="F1960" t="s">
        <v>83</v>
      </c>
      <c r="G1960">
        <v>2</v>
      </c>
      <c r="H1960">
        <v>888.13599999999997</v>
      </c>
      <c r="I1960">
        <v>884.88199999999995</v>
      </c>
      <c r="J1960">
        <v>880.48199999999997</v>
      </c>
      <c r="K1960">
        <v>876.90700000000004</v>
      </c>
      <c r="L1960">
        <v>870.16200000000003</v>
      </c>
      <c r="M1960" s="258" t="s">
        <v>1350</v>
      </c>
      <c r="N1960" s="258" t="s">
        <v>1351</v>
      </c>
      <c r="O1960" s="5" t="s">
        <v>3398</v>
      </c>
    </row>
    <row r="1961" spans="1:15">
      <c r="A1961">
        <v>109</v>
      </c>
      <c r="B1961">
        <v>895</v>
      </c>
      <c r="C1961" t="s">
        <v>149</v>
      </c>
      <c r="D1961" t="s">
        <v>337</v>
      </c>
      <c r="E1961" s="257" t="s">
        <v>69</v>
      </c>
      <c r="F1961" t="s">
        <v>83</v>
      </c>
      <c r="G1961">
        <v>2</v>
      </c>
      <c r="H1961">
        <v>888</v>
      </c>
      <c r="I1961">
        <v>884.62400000000002</v>
      </c>
      <c r="J1961">
        <v>880.33799999999997</v>
      </c>
      <c r="K1961">
        <v>876.62699999999995</v>
      </c>
      <c r="L1961">
        <v>869.93499999999995</v>
      </c>
      <c r="M1961" s="258" t="s">
        <v>1350</v>
      </c>
      <c r="N1961" s="258" t="s">
        <v>1351</v>
      </c>
      <c r="O1961" s="5" t="s">
        <v>3399</v>
      </c>
    </row>
    <row r="1962" spans="1:15">
      <c r="A1962">
        <v>109</v>
      </c>
      <c r="B1962">
        <v>894</v>
      </c>
      <c r="C1962" t="s">
        <v>149</v>
      </c>
      <c r="D1962" t="s">
        <v>337</v>
      </c>
      <c r="E1962" s="257" t="s">
        <v>846</v>
      </c>
      <c r="F1962" t="s">
        <v>83</v>
      </c>
      <c r="G1962">
        <v>2</v>
      </c>
      <c r="H1962">
        <v>887.03499999999997</v>
      </c>
      <c r="I1962">
        <v>883.64599999999996</v>
      </c>
      <c r="J1962">
        <v>879.11900000000003</v>
      </c>
      <c r="K1962">
        <v>875.52300000000002</v>
      </c>
      <c r="L1962">
        <v>868.97500000000002</v>
      </c>
      <c r="M1962" s="258" t="s">
        <v>1350</v>
      </c>
      <c r="N1962" s="258" t="s">
        <v>1351</v>
      </c>
      <c r="O1962" s="5" t="s">
        <v>3400</v>
      </c>
    </row>
    <row r="1963" spans="1:15">
      <c r="A1963">
        <v>111</v>
      </c>
      <c r="B1963">
        <v>897</v>
      </c>
      <c r="C1963" t="s">
        <v>149</v>
      </c>
      <c r="D1963" t="s">
        <v>337</v>
      </c>
      <c r="E1963" s="257" t="s">
        <v>166</v>
      </c>
      <c r="F1963" t="s">
        <v>84</v>
      </c>
      <c r="G1963">
        <v>2</v>
      </c>
      <c r="H1963">
        <v>900.952</v>
      </c>
      <c r="I1963">
        <v>899.64200000000005</v>
      </c>
      <c r="J1963">
        <v>898.45899999999995</v>
      </c>
      <c r="K1963">
        <v>897.21199999999999</v>
      </c>
      <c r="L1963">
        <v>894.53800000000001</v>
      </c>
      <c r="M1963" s="258" t="s">
        <v>1350</v>
      </c>
      <c r="N1963" s="258" t="s">
        <v>1351</v>
      </c>
      <c r="O1963" s="5" t="s">
        <v>3401</v>
      </c>
    </row>
    <row r="1964" spans="1:15">
      <c r="A1964">
        <v>111</v>
      </c>
      <c r="B1964">
        <v>902</v>
      </c>
      <c r="C1964" t="s">
        <v>149</v>
      </c>
      <c r="D1964" t="s">
        <v>337</v>
      </c>
      <c r="E1964" s="257" t="s">
        <v>18561</v>
      </c>
      <c r="F1964" t="s">
        <v>84</v>
      </c>
      <c r="G1964">
        <v>2</v>
      </c>
      <c r="H1964">
        <v>889.15</v>
      </c>
      <c r="I1964">
        <v>886.92</v>
      </c>
      <c r="J1964">
        <v>884.52499999999998</v>
      </c>
      <c r="K1964">
        <v>881.65300000000002</v>
      </c>
      <c r="L1964">
        <v>876.61300000000006</v>
      </c>
      <c r="M1964" s="258" t="s">
        <v>1350</v>
      </c>
      <c r="N1964" s="258" t="s">
        <v>1351</v>
      </c>
      <c r="O1964" s="5" t="s">
        <v>3402</v>
      </c>
    </row>
    <row r="1965" spans="1:15">
      <c r="A1965">
        <v>111</v>
      </c>
      <c r="B1965">
        <v>898</v>
      </c>
      <c r="C1965" t="s">
        <v>149</v>
      </c>
      <c r="D1965" t="s">
        <v>337</v>
      </c>
      <c r="E1965" s="257" t="s">
        <v>505</v>
      </c>
      <c r="F1965" t="s">
        <v>84</v>
      </c>
      <c r="G1965">
        <v>2</v>
      </c>
      <c r="H1965">
        <v>890.98400000000004</v>
      </c>
      <c r="I1965">
        <v>886.92</v>
      </c>
      <c r="J1965">
        <v>883.25599999999997</v>
      </c>
      <c r="K1965">
        <v>878.298</v>
      </c>
      <c r="L1965">
        <v>874.81600000000003</v>
      </c>
      <c r="M1965" s="258" t="s">
        <v>1350</v>
      </c>
      <c r="N1965" s="258" t="s">
        <v>1351</v>
      </c>
      <c r="O1965" s="5" t="s">
        <v>3403</v>
      </c>
    </row>
    <row r="1966" spans="1:15">
      <c r="A1966">
        <v>112</v>
      </c>
      <c r="B1966">
        <v>899</v>
      </c>
      <c r="C1966" t="s">
        <v>149</v>
      </c>
      <c r="D1966" t="s">
        <v>337</v>
      </c>
      <c r="E1966" s="257" t="s">
        <v>79</v>
      </c>
      <c r="F1966" t="s">
        <v>84</v>
      </c>
      <c r="G1966">
        <v>2</v>
      </c>
      <c r="H1966">
        <v>896.10299999999995</v>
      </c>
      <c r="I1966">
        <v>891.63800000000003</v>
      </c>
      <c r="J1966">
        <v>887.80700000000002</v>
      </c>
      <c r="K1966">
        <v>885.02700000000004</v>
      </c>
      <c r="L1966">
        <v>879.55600000000004</v>
      </c>
      <c r="M1966" s="258" t="s">
        <v>1350</v>
      </c>
      <c r="N1966" s="258" t="s">
        <v>1351</v>
      </c>
      <c r="O1966" s="5" t="s">
        <v>3404</v>
      </c>
    </row>
    <row r="1967" spans="1:15">
      <c r="A1967">
        <v>111</v>
      </c>
      <c r="B1967">
        <v>903</v>
      </c>
      <c r="C1967" t="s">
        <v>149</v>
      </c>
      <c r="D1967" t="s">
        <v>337</v>
      </c>
      <c r="E1967" s="257" t="s">
        <v>76</v>
      </c>
      <c r="F1967" t="s">
        <v>84</v>
      </c>
      <c r="G1967">
        <v>2</v>
      </c>
      <c r="H1967">
        <v>884.95600000000002</v>
      </c>
      <c r="I1967">
        <v>883.25599999999997</v>
      </c>
      <c r="J1967">
        <v>881.16200000000003</v>
      </c>
      <c r="K1967">
        <v>878.30600000000004</v>
      </c>
      <c r="L1967">
        <v>873.45299999999997</v>
      </c>
      <c r="M1967" s="258" t="s">
        <v>1350</v>
      </c>
      <c r="N1967" s="258" t="s">
        <v>1351</v>
      </c>
      <c r="O1967" s="5" t="s">
        <v>3405</v>
      </c>
    </row>
    <row r="1968" spans="1:15">
      <c r="A1968">
        <v>112</v>
      </c>
      <c r="B1968">
        <v>900</v>
      </c>
      <c r="C1968" t="s">
        <v>149</v>
      </c>
      <c r="D1968" t="s">
        <v>337</v>
      </c>
      <c r="E1968" s="257" t="s">
        <v>18560</v>
      </c>
      <c r="F1968" t="s">
        <v>84</v>
      </c>
      <c r="G1968">
        <v>2</v>
      </c>
      <c r="H1968">
        <v>889.73800000000006</v>
      </c>
      <c r="I1968">
        <v>888.05899999999997</v>
      </c>
      <c r="J1968">
        <v>885.65700000000004</v>
      </c>
      <c r="K1968">
        <v>882.90800000000002</v>
      </c>
      <c r="L1968">
        <v>877.39200000000005</v>
      </c>
      <c r="M1968" s="258" t="s">
        <v>1350</v>
      </c>
      <c r="N1968" s="258" t="s">
        <v>1351</v>
      </c>
      <c r="O1968" s="5" t="s">
        <v>3406</v>
      </c>
    </row>
    <row r="1969" spans="1:15">
      <c r="A1969">
        <v>112</v>
      </c>
      <c r="B1969">
        <v>908</v>
      </c>
      <c r="C1969" t="s">
        <v>149</v>
      </c>
      <c r="D1969" t="s">
        <v>337</v>
      </c>
      <c r="E1969" s="257" t="s">
        <v>378</v>
      </c>
      <c r="F1969" t="s">
        <v>84</v>
      </c>
      <c r="G1969">
        <v>2</v>
      </c>
      <c r="H1969">
        <v>889.73800000000006</v>
      </c>
      <c r="I1969">
        <v>888.05899999999997</v>
      </c>
      <c r="J1969">
        <v>885.65700000000004</v>
      </c>
      <c r="K1969">
        <v>880.87199999999996</v>
      </c>
      <c r="L1969">
        <v>873.56600000000003</v>
      </c>
      <c r="M1969" s="258" t="s">
        <v>1350</v>
      </c>
      <c r="N1969" s="258" t="s">
        <v>1351</v>
      </c>
      <c r="O1969" s="5" t="s">
        <v>3407</v>
      </c>
    </row>
    <row r="1970" spans="1:15">
      <c r="A1970">
        <v>112</v>
      </c>
      <c r="B1970">
        <v>901</v>
      </c>
      <c r="C1970" t="s">
        <v>149</v>
      </c>
      <c r="D1970" t="s">
        <v>337</v>
      </c>
      <c r="E1970" s="257" t="s">
        <v>837</v>
      </c>
      <c r="F1970" t="s">
        <v>84</v>
      </c>
      <c r="G1970">
        <v>2</v>
      </c>
      <c r="H1970">
        <v>890.74099999999999</v>
      </c>
      <c r="I1970">
        <v>888.24400000000003</v>
      </c>
      <c r="J1970">
        <v>885.02700000000004</v>
      </c>
      <c r="K1970">
        <v>879.55600000000004</v>
      </c>
      <c r="L1970">
        <v>874.36800000000005</v>
      </c>
      <c r="M1970" s="258" t="s">
        <v>1350</v>
      </c>
      <c r="N1970" s="258" t="s">
        <v>1351</v>
      </c>
      <c r="O1970" s="5" t="s">
        <v>3408</v>
      </c>
    </row>
    <row r="1971" spans="1:15">
      <c r="A1971">
        <v>112</v>
      </c>
      <c r="B1971">
        <v>904</v>
      </c>
      <c r="C1971" t="s">
        <v>149</v>
      </c>
      <c r="D1971" t="s">
        <v>337</v>
      </c>
      <c r="E1971" s="257" t="s">
        <v>107</v>
      </c>
      <c r="F1971" t="s">
        <v>84</v>
      </c>
      <c r="G1971">
        <v>2</v>
      </c>
      <c r="H1971">
        <v>887.80700000000002</v>
      </c>
      <c r="I1971">
        <v>885.17200000000003</v>
      </c>
      <c r="J1971">
        <v>882.226</v>
      </c>
      <c r="K1971">
        <v>879.31200000000001</v>
      </c>
      <c r="L1971">
        <v>874.08299999999997</v>
      </c>
      <c r="M1971" s="258" t="s">
        <v>1350</v>
      </c>
      <c r="N1971" s="258" t="s">
        <v>1351</v>
      </c>
      <c r="O1971" s="5" t="s">
        <v>3409</v>
      </c>
    </row>
    <row r="1972" spans="1:15">
      <c r="A1972">
        <v>112</v>
      </c>
      <c r="B1972">
        <v>905</v>
      </c>
      <c r="C1972" t="s">
        <v>149</v>
      </c>
      <c r="D1972" t="s">
        <v>337</v>
      </c>
      <c r="E1972" s="257" t="s">
        <v>848</v>
      </c>
      <c r="F1972" t="s">
        <v>84</v>
      </c>
      <c r="G1972">
        <v>2</v>
      </c>
      <c r="H1972">
        <v>886.173</v>
      </c>
      <c r="I1972">
        <v>883.673</v>
      </c>
      <c r="J1972">
        <v>880.649</v>
      </c>
      <c r="K1972">
        <v>878.08699999999999</v>
      </c>
      <c r="L1972">
        <v>872.64400000000001</v>
      </c>
      <c r="M1972" s="258" t="s">
        <v>1350</v>
      </c>
      <c r="N1972" s="258" t="s">
        <v>1351</v>
      </c>
      <c r="O1972" s="5" t="s">
        <v>3410</v>
      </c>
    </row>
    <row r="1973" spans="1:15">
      <c r="A1973">
        <v>112</v>
      </c>
      <c r="B1973">
        <v>907</v>
      </c>
      <c r="C1973" t="s">
        <v>149</v>
      </c>
      <c r="D1973" t="s">
        <v>337</v>
      </c>
      <c r="E1973" s="257" t="s">
        <v>394</v>
      </c>
      <c r="F1973" t="s">
        <v>84</v>
      </c>
      <c r="G1973">
        <v>2</v>
      </c>
      <c r="H1973">
        <v>886.173</v>
      </c>
      <c r="I1973">
        <v>883.673</v>
      </c>
      <c r="J1973">
        <v>880.649</v>
      </c>
      <c r="K1973">
        <v>878.08699999999999</v>
      </c>
      <c r="L1973">
        <v>872.64400000000001</v>
      </c>
      <c r="M1973" s="258" t="s">
        <v>1350</v>
      </c>
      <c r="N1973" s="258" t="s">
        <v>1351</v>
      </c>
      <c r="O1973" s="5" t="s">
        <v>3411</v>
      </c>
    </row>
    <row r="1974" spans="1:15">
      <c r="A1974">
        <v>112</v>
      </c>
      <c r="B1974">
        <v>906</v>
      </c>
      <c r="C1974" t="s">
        <v>149</v>
      </c>
      <c r="D1974" t="s">
        <v>337</v>
      </c>
      <c r="E1974" s="257" t="s">
        <v>103</v>
      </c>
      <c r="F1974" t="s">
        <v>84</v>
      </c>
      <c r="G1974">
        <v>2</v>
      </c>
      <c r="H1974">
        <v>880.87199999999996</v>
      </c>
      <c r="I1974">
        <v>879.31200000000001</v>
      </c>
      <c r="J1974">
        <v>877.14</v>
      </c>
      <c r="K1974">
        <v>874.56899999999996</v>
      </c>
      <c r="L1974">
        <v>868.61099999999999</v>
      </c>
      <c r="M1974" s="258" t="s">
        <v>1350</v>
      </c>
      <c r="N1974" s="258" t="s">
        <v>1351</v>
      </c>
      <c r="O1974" s="5" t="s">
        <v>3412</v>
      </c>
    </row>
    <row r="1975" spans="1:15">
      <c r="A1975">
        <v>94</v>
      </c>
      <c r="B1975">
        <v>913</v>
      </c>
      <c r="C1975" t="s">
        <v>149</v>
      </c>
      <c r="D1975" t="s">
        <v>862</v>
      </c>
      <c r="E1975" s="257" t="s">
        <v>869</v>
      </c>
      <c r="F1975" t="s">
        <v>83</v>
      </c>
      <c r="G1975">
        <v>2</v>
      </c>
      <c r="H1975">
        <v>691.11900000000003</v>
      </c>
      <c r="I1975">
        <v>688.94799999999998</v>
      </c>
      <c r="J1975">
        <v>686.78899999999999</v>
      </c>
      <c r="K1975">
        <v>684.29499999999996</v>
      </c>
      <c r="L1975">
        <v>681.26700000000005</v>
      </c>
      <c r="M1975" s="258" t="s">
        <v>1348</v>
      </c>
      <c r="N1975" s="258" t="s">
        <v>1349</v>
      </c>
      <c r="O1975" s="5" t="s">
        <v>3413</v>
      </c>
    </row>
    <row r="1976" spans="1:15">
      <c r="A1976">
        <v>94</v>
      </c>
      <c r="B1976">
        <v>914</v>
      </c>
      <c r="C1976" t="s">
        <v>149</v>
      </c>
      <c r="D1976" t="s">
        <v>862</v>
      </c>
      <c r="E1976" s="257" t="s">
        <v>868</v>
      </c>
      <c r="F1976" t="s">
        <v>83</v>
      </c>
      <c r="G1976">
        <v>2</v>
      </c>
      <c r="H1976">
        <v>690.53099999999995</v>
      </c>
      <c r="I1976">
        <v>688.35799999999995</v>
      </c>
      <c r="J1976">
        <v>686.53899999999999</v>
      </c>
      <c r="K1976">
        <v>683.73199999999997</v>
      </c>
      <c r="L1976">
        <v>680.89099999999996</v>
      </c>
      <c r="M1976" s="258" t="s">
        <v>1348</v>
      </c>
      <c r="N1976" s="258" t="s">
        <v>1349</v>
      </c>
      <c r="O1976" s="5" t="s">
        <v>3414</v>
      </c>
    </row>
    <row r="1977" spans="1:15">
      <c r="A1977">
        <v>94</v>
      </c>
      <c r="B1977">
        <v>915</v>
      </c>
      <c r="C1977" t="s">
        <v>149</v>
      </c>
      <c r="D1977" t="s">
        <v>862</v>
      </c>
      <c r="E1977" s="257" t="s">
        <v>866</v>
      </c>
      <c r="F1977" t="s">
        <v>83</v>
      </c>
      <c r="G1977">
        <v>2</v>
      </c>
      <c r="H1977">
        <v>690.19</v>
      </c>
      <c r="I1977">
        <v>688.029</v>
      </c>
      <c r="J1977">
        <v>686.35400000000004</v>
      </c>
      <c r="K1977">
        <v>683.63699999999994</v>
      </c>
      <c r="L1977">
        <v>680.70799999999997</v>
      </c>
      <c r="M1977" s="258" t="s">
        <v>1348</v>
      </c>
      <c r="N1977" s="258" t="s">
        <v>1349</v>
      </c>
      <c r="O1977" s="5" t="s">
        <v>3415</v>
      </c>
    </row>
    <row r="1978" spans="1:15">
      <c r="A1978">
        <v>94</v>
      </c>
      <c r="B1978">
        <v>918</v>
      </c>
      <c r="C1978" t="s">
        <v>149</v>
      </c>
      <c r="D1978" t="s">
        <v>862</v>
      </c>
      <c r="E1978" s="257" t="s">
        <v>385</v>
      </c>
      <c r="F1978" t="s">
        <v>83</v>
      </c>
      <c r="G1978">
        <v>2</v>
      </c>
      <c r="H1978">
        <v>688.20899999999995</v>
      </c>
      <c r="I1978">
        <v>686.43899999999996</v>
      </c>
      <c r="J1978">
        <v>684.63</v>
      </c>
      <c r="K1978">
        <v>681.54700000000003</v>
      </c>
      <c r="L1978">
        <v>676.10400000000004</v>
      </c>
      <c r="M1978" s="258" t="s">
        <v>1348</v>
      </c>
      <c r="N1978" s="258" t="s">
        <v>1349</v>
      </c>
      <c r="O1978" s="5" t="s">
        <v>3416</v>
      </c>
    </row>
    <row r="1979" spans="1:15">
      <c r="A1979">
        <v>94</v>
      </c>
      <c r="B1979">
        <v>920</v>
      </c>
      <c r="C1979" t="s">
        <v>149</v>
      </c>
      <c r="D1979" t="s">
        <v>862</v>
      </c>
      <c r="E1979" s="257" t="s">
        <v>72</v>
      </c>
      <c r="F1979" t="s">
        <v>83</v>
      </c>
      <c r="G1979">
        <v>2</v>
      </c>
      <c r="H1979">
        <v>687.93399999999997</v>
      </c>
      <c r="I1979">
        <v>686.01800000000003</v>
      </c>
      <c r="J1979">
        <v>684.29499999999996</v>
      </c>
      <c r="K1979">
        <v>681.26700000000005</v>
      </c>
      <c r="L1979">
        <v>678.197</v>
      </c>
      <c r="M1979" s="258" t="s">
        <v>1348</v>
      </c>
      <c r="N1979" s="258" t="s">
        <v>1349</v>
      </c>
      <c r="O1979" s="5" t="s">
        <v>3417</v>
      </c>
    </row>
    <row r="1980" spans="1:15">
      <c r="A1980">
        <v>94</v>
      </c>
      <c r="B1980">
        <v>923</v>
      </c>
      <c r="C1980" t="s">
        <v>149</v>
      </c>
      <c r="D1980" t="s">
        <v>862</v>
      </c>
      <c r="E1980" s="257" t="s">
        <v>865</v>
      </c>
      <c r="F1980" t="s">
        <v>83</v>
      </c>
      <c r="G1980">
        <v>2</v>
      </c>
      <c r="H1980">
        <v>686.43899999999996</v>
      </c>
      <c r="I1980">
        <v>684.83</v>
      </c>
      <c r="J1980">
        <v>683.35699999999997</v>
      </c>
      <c r="K1980">
        <v>680.09900000000005</v>
      </c>
      <c r="L1980">
        <v>677.38</v>
      </c>
      <c r="M1980" s="258" t="s">
        <v>1348</v>
      </c>
      <c r="N1980" s="258" t="s">
        <v>1349</v>
      </c>
      <c r="O1980" s="5" t="s">
        <v>3418</v>
      </c>
    </row>
    <row r="1981" spans="1:15">
      <c r="A1981">
        <v>94</v>
      </c>
      <c r="B1981">
        <v>934</v>
      </c>
      <c r="C1981" t="s">
        <v>149</v>
      </c>
      <c r="D1981" t="s">
        <v>862</v>
      </c>
      <c r="E1981" s="257" t="s">
        <v>802</v>
      </c>
      <c r="F1981" t="s">
        <v>83</v>
      </c>
      <c r="G1981">
        <v>2</v>
      </c>
      <c r="H1981">
        <v>685.19899999999996</v>
      </c>
      <c r="I1981">
        <v>683.63699999999994</v>
      </c>
      <c r="J1981">
        <v>681.79499999999996</v>
      </c>
      <c r="K1981">
        <v>679.02099999999996</v>
      </c>
      <c r="L1981">
        <v>676.46799999999996</v>
      </c>
      <c r="M1981" s="258" t="s">
        <v>1348</v>
      </c>
      <c r="N1981" s="258" t="s">
        <v>1349</v>
      </c>
      <c r="O1981" s="5" t="s">
        <v>3419</v>
      </c>
    </row>
    <row r="1982" spans="1:15">
      <c r="A1982">
        <v>94</v>
      </c>
      <c r="B1982">
        <v>926</v>
      </c>
      <c r="C1982" t="s">
        <v>149</v>
      </c>
      <c r="D1982" t="s">
        <v>862</v>
      </c>
      <c r="E1982" s="257" t="s">
        <v>182</v>
      </c>
      <c r="F1982" t="s">
        <v>83</v>
      </c>
      <c r="G1982">
        <v>2</v>
      </c>
      <c r="H1982">
        <v>684.45</v>
      </c>
      <c r="I1982">
        <v>682.54399999999998</v>
      </c>
      <c r="J1982">
        <v>680.33900000000006</v>
      </c>
      <c r="K1982">
        <v>677.47500000000002</v>
      </c>
      <c r="L1982">
        <v>675.08699999999999</v>
      </c>
      <c r="M1982" s="258" t="s">
        <v>1348</v>
      </c>
      <c r="N1982" s="258" t="s">
        <v>1349</v>
      </c>
      <c r="O1982" s="5" t="s">
        <v>3420</v>
      </c>
    </row>
    <row r="1983" spans="1:15">
      <c r="A1983">
        <v>94</v>
      </c>
      <c r="B1983">
        <v>927</v>
      </c>
      <c r="C1983" t="s">
        <v>149</v>
      </c>
      <c r="D1983" t="s">
        <v>862</v>
      </c>
      <c r="E1983" s="257" t="s">
        <v>18563</v>
      </c>
      <c r="F1983" t="s">
        <v>83</v>
      </c>
      <c r="G1983">
        <v>2</v>
      </c>
      <c r="H1983">
        <v>683.63699999999994</v>
      </c>
      <c r="I1983">
        <v>682.08399999999995</v>
      </c>
      <c r="J1983">
        <v>679.67700000000002</v>
      </c>
      <c r="K1983">
        <v>677.18499999999995</v>
      </c>
      <c r="L1983">
        <v>674.67700000000002</v>
      </c>
      <c r="M1983" s="258" t="s">
        <v>1348</v>
      </c>
      <c r="N1983" s="258" t="s">
        <v>1349</v>
      </c>
      <c r="O1983" s="5" t="s">
        <v>3421</v>
      </c>
    </row>
    <row r="1984" spans="1:15">
      <c r="A1984">
        <v>94</v>
      </c>
      <c r="B1984">
        <v>935</v>
      </c>
      <c r="C1984" t="s">
        <v>149</v>
      </c>
      <c r="D1984" t="s">
        <v>862</v>
      </c>
      <c r="E1984" s="257" t="s">
        <v>18570</v>
      </c>
      <c r="F1984" t="s">
        <v>83</v>
      </c>
      <c r="G1984">
        <v>2</v>
      </c>
      <c r="H1984">
        <v>675.55700000000002</v>
      </c>
      <c r="I1984">
        <v>674.16700000000003</v>
      </c>
      <c r="J1984">
        <v>672.77800000000002</v>
      </c>
      <c r="K1984">
        <v>670.72199999999998</v>
      </c>
      <c r="L1984">
        <v>668.62</v>
      </c>
      <c r="M1984" s="258" t="s">
        <v>1348</v>
      </c>
      <c r="N1984" s="258" t="s">
        <v>1349</v>
      </c>
      <c r="O1984" s="5" t="s">
        <v>3422</v>
      </c>
    </row>
    <row r="1985" spans="1:15">
      <c r="A1985">
        <v>94</v>
      </c>
      <c r="B1985">
        <v>939</v>
      </c>
      <c r="C1985" t="s">
        <v>149</v>
      </c>
      <c r="D1985" t="s">
        <v>862</v>
      </c>
      <c r="E1985" s="257" t="s">
        <v>18574</v>
      </c>
      <c r="F1985" t="s">
        <v>83</v>
      </c>
      <c r="G1985">
        <v>2</v>
      </c>
      <c r="H1985">
        <v>670.92499999999995</v>
      </c>
      <c r="I1985">
        <v>669.779</v>
      </c>
      <c r="J1985">
        <v>668.42100000000005</v>
      </c>
      <c r="K1985">
        <v>666.26099999999997</v>
      </c>
      <c r="L1985">
        <v>663.47900000000004</v>
      </c>
      <c r="M1985" s="258" t="s">
        <v>1348</v>
      </c>
      <c r="N1985" s="258" t="s">
        <v>1349</v>
      </c>
      <c r="O1985" s="5" t="s">
        <v>3423</v>
      </c>
    </row>
    <row r="1986" spans="1:15">
      <c r="A1986">
        <v>94</v>
      </c>
      <c r="B1986">
        <v>938</v>
      </c>
      <c r="C1986" t="s">
        <v>149</v>
      </c>
      <c r="D1986" t="s">
        <v>862</v>
      </c>
      <c r="E1986" s="257" t="s">
        <v>18573</v>
      </c>
      <c r="F1986" t="s">
        <v>83</v>
      </c>
      <c r="G1986">
        <v>2</v>
      </c>
      <c r="H1986">
        <v>670.12900000000002</v>
      </c>
      <c r="I1986">
        <v>668.83</v>
      </c>
      <c r="J1986">
        <v>667.572</v>
      </c>
      <c r="K1986">
        <v>665.35699999999997</v>
      </c>
      <c r="L1986">
        <v>662.91</v>
      </c>
      <c r="M1986" s="258" t="s">
        <v>1348</v>
      </c>
      <c r="N1986" s="258" t="s">
        <v>1349</v>
      </c>
      <c r="O1986" s="5" t="s">
        <v>3424</v>
      </c>
    </row>
    <row r="1987" spans="1:15">
      <c r="A1987">
        <v>94</v>
      </c>
      <c r="B1987">
        <v>936</v>
      </c>
      <c r="C1987" t="s">
        <v>149</v>
      </c>
      <c r="D1987" t="s">
        <v>862</v>
      </c>
      <c r="E1987" s="257" t="s">
        <v>18571</v>
      </c>
      <c r="F1987" t="s">
        <v>83</v>
      </c>
      <c r="G1987">
        <v>2</v>
      </c>
      <c r="H1987">
        <v>667.17</v>
      </c>
      <c r="I1987">
        <v>666.16099999999994</v>
      </c>
      <c r="J1987">
        <v>664.21699999999998</v>
      </c>
      <c r="K1987">
        <v>661.27099999999996</v>
      </c>
      <c r="L1987">
        <v>658.71500000000003</v>
      </c>
      <c r="M1987" s="258" t="s">
        <v>1348</v>
      </c>
      <c r="N1987" s="258" t="s">
        <v>1349</v>
      </c>
      <c r="O1987" s="5" t="s">
        <v>3425</v>
      </c>
    </row>
    <row r="1988" spans="1:15">
      <c r="A1988">
        <v>94</v>
      </c>
      <c r="B1988">
        <v>932</v>
      </c>
      <c r="C1988" t="s">
        <v>149</v>
      </c>
      <c r="D1988" t="s">
        <v>862</v>
      </c>
      <c r="E1988" s="257" t="s">
        <v>18568</v>
      </c>
      <c r="F1988" t="s">
        <v>83</v>
      </c>
      <c r="G1988">
        <v>2</v>
      </c>
      <c r="H1988">
        <v>665.35699999999997</v>
      </c>
      <c r="I1988">
        <v>663.798</v>
      </c>
      <c r="J1988">
        <v>662.35699999999997</v>
      </c>
      <c r="K1988">
        <v>660.17499999999995</v>
      </c>
      <c r="L1988">
        <v>658.27200000000005</v>
      </c>
      <c r="M1988" s="258" t="s">
        <v>1348</v>
      </c>
      <c r="N1988" s="258" t="s">
        <v>1349</v>
      </c>
      <c r="O1988" s="5" t="s">
        <v>3426</v>
      </c>
    </row>
    <row r="1989" spans="1:15">
      <c r="A1989">
        <v>97</v>
      </c>
      <c r="B1989">
        <v>911</v>
      </c>
      <c r="C1989" t="s">
        <v>149</v>
      </c>
      <c r="D1989" t="s">
        <v>862</v>
      </c>
      <c r="E1989" s="257" t="s">
        <v>863</v>
      </c>
      <c r="F1989" t="s">
        <v>83</v>
      </c>
      <c r="G1989">
        <v>2</v>
      </c>
      <c r="H1989">
        <v>652.495</v>
      </c>
      <c r="I1989">
        <v>651.53599999999994</v>
      </c>
      <c r="J1989">
        <v>650.23699999999997</v>
      </c>
      <c r="K1989">
        <v>648.31100000000004</v>
      </c>
      <c r="L1989">
        <v>646.52200000000005</v>
      </c>
      <c r="M1989" s="258" t="s">
        <v>1348</v>
      </c>
      <c r="N1989" s="258" t="s">
        <v>1349</v>
      </c>
      <c r="O1989" s="5" t="s">
        <v>3427</v>
      </c>
    </row>
    <row r="1990" spans="1:15">
      <c r="A1990">
        <v>96</v>
      </c>
      <c r="B1990">
        <v>951</v>
      </c>
      <c r="C1990" t="s">
        <v>149</v>
      </c>
      <c r="D1990" t="s">
        <v>862</v>
      </c>
      <c r="E1990" s="257" t="s">
        <v>187</v>
      </c>
      <c r="F1990" t="s">
        <v>84</v>
      </c>
      <c r="G1990">
        <v>2</v>
      </c>
      <c r="H1990">
        <v>621.17399999999998</v>
      </c>
      <c r="I1990">
        <v>620.26499999999999</v>
      </c>
      <c r="J1990">
        <v>618.99400000000003</v>
      </c>
      <c r="K1990">
        <v>616.85299999999995</v>
      </c>
      <c r="L1990">
        <v>614.90700000000004</v>
      </c>
      <c r="M1990" s="258" t="s">
        <v>1348</v>
      </c>
      <c r="N1990" s="258" t="s">
        <v>1349</v>
      </c>
      <c r="O1990" s="5" t="s">
        <v>3428</v>
      </c>
    </row>
    <row r="1991" spans="1:15">
      <c r="A1991">
        <v>95</v>
      </c>
      <c r="B1991">
        <v>944</v>
      </c>
      <c r="C1991" t="s">
        <v>149</v>
      </c>
      <c r="D1991" t="s">
        <v>862</v>
      </c>
      <c r="E1991" s="257" t="s">
        <v>874</v>
      </c>
      <c r="F1991" t="s">
        <v>84</v>
      </c>
      <c r="G1991">
        <v>2</v>
      </c>
      <c r="H1991">
        <v>680.13699999999994</v>
      </c>
      <c r="I1991">
        <v>679.16700000000003</v>
      </c>
      <c r="J1991">
        <v>677.72699999999998</v>
      </c>
      <c r="K1991">
        <v>675.11500000000001</v>
      </c>
      <c r="L1991">
        <v>672.827</v>
      </c>
      <c r="M1991" s="258" t="s">
        <v>1348</v>
      </c>
      <c r="N1991" s="258" t="s">
        <v>1349</v>
      </c>
      <c r="O1991" s="5" t="s">
        <v>3429</v>
      </c>
    </row>
    <row r="1992" spans="1:15">
      <c r="A1992">
        <v>95</v>
      </c>
      <c r="B1992">
        <v>945</v>
      </c>
      <c r="C1992" t="s">
        <v>149</v>
      </c>
      <c r="D1992" t="s">
        <v>862</v>
      </c>
      <c r="E1992" s="257" t="s">
        <v>103</v>
      </c>
      <c r="F1992" t="s">
        <v>84</v>
      </c>
      <c r="G1992">
        <v>2</v>
      </c>
      <c r="H1992">
        <v>680.13699999999994</v>
      </c>
      <c r="I1992">
        <v>679.16700000000003</v>
      </c>
      <c r="J1992">
        <v>677.72699999999998</v>
      </c>
      <c r="K1992">
        <v>675.11500000000001</v>
      </c>
      <c r="L1992">
        <v>672.827</v>
      </c>
      <c r="M1992" s="258" t="s">
        <v>1348</v>
      </c>
      <c r="N1992" s="258" t="s">
        <v>1349</v>
      </c>
      <c r="O1992" s="5" t="s">
        <v>3430</v>
      </c>
    </row>
    <row r="1993" spans="1:15">
      <c r="A1993">
        <v>95</v>
      </c>
      <c r="B1993">
        <v>946</v>
      </c>
      <c r="C1993" t="s">
        <v>149</v>
      </c>
      <c r="D1993" t="s">
        <v>862</v>
      </c>
      <c r="E1993" s="257" t="s">
        <v>105</v>
      </c>
      <c r="F1993" t="s">
        <v>84</v>
      </c>
      <c r="G1993">
        <v>2</v>
      </c>
      <c r="H1993">
        <v>679.92</v>
      </c>
      <c r="I1993">
        <v>679.01700000000005</v>
      </c>
      <c r="J1993">
        <v>677.36500000000001</v>
      </c>
      <c r="K1993">
        <v>674.93299999999999</v>
      </c>
      <c r="L1993">
        <v>672.702</v>
      </c>
      <c r="M1993" s="258" t="s">
        <v>1348</v>
      </c>
      <c r="N1993" s="258" t="s">
        <v>1349</v>
      </c>
      <c r="O1993" s="5" t="s">
        <v>3431</v>
      </c>
    </row>
    <row r="1994" spans="1:15">
      <c r="A1994">
        <v>96</v>
      </c>
      <c r="B1994">
        <v>942</v>
      </c>
      <c r="C1994" t="s">
        <v>149</v>
      </c>
      <c r="D1994" t="s">
        <v>862</v>
      </c>
      <c r="E1994" s="257" t="s">
        <v>154</v>
      </c>
      <c r="F1994" t="s">
        <v>84</v>
      </c>
      <c r="G1994">
        <v>2</v>
      </c>
      <c r="H1994">
        <v>620.77300000000002</v>
      </c>
      <c r="I1994">
        <v>619.83199999999999</v>
      </c>
      <c r="J1994">
        <v>618.35199999999998</v>
      </c>
      <c r="K1994">
        <v>616.29999999999995</v>
      </c>
      <c r="L1994">
        <v>614.35599999999999</v>
      </c>
      <c r="M1994" s="258" t="s">
        <v>1348</v>
      </c>
      <c r="N1994" s="258" t="s">
        <v>1349</v>
      </c>
      <c r="O1994" s="5" t="s">
        <v>3432</v>
      </c>
    </row>
    <row r="1995" spans="1:15">
      <c r="A1995">
        <v>95</v>
      </c>
      <c r="B1995">
        <v>947</v>
      </c>
      <c r="C1995" t="s">
        <v>149</v>
      </c>
      <c r="D1995" t="s">
        <v>862</v>
      </c>
      <c r="E1995" s="257" t="s">
        <v>390</v>
      </c>
      <c r="F1995" t="s">
        <v>84</v>
      </c>
      <c r="G1995">
        <v>2</v>
      </c>
      <c r="H1995">
        <v>679.67499999999995</v>
      </c>
      <c r="I1995">
        <v>678.81</v>
      </c>
      <c r="J1995">
        <v>677.21500000000003</v>
      </c>
      <c r="K1995">
        <v>674.74699999999996</v>
      </c>
      <c r="L1995">
        <v>672.55200000000002</v>
      </c>
      <c r="M1995" s="258" t="s">
        <v>1348</v>
      </c>
      <c r="N1995" s="258" t="s">
        <v>1349</v>
      </c>
      <c r="O1995" s="5" t="s">
        <v>3433</v>
      </c>
    </row>
    <row r="1996" spans="1:15">
      <c r="A1996">
        <v>95</v>
      </c>
      <c r="B1996">
        <v>958</v>
      </c>
      <c r="C1996" t="s">
        <v>149</v>
      </c>
      <c r="D1996" t="s">
        <v>862</v>
      </c>
      <c r="E1996" s="257" t="s">
        <v>806</v>
      </c>
      <c r="F1996" t="s">
        <v>84</v>
      </c>
      <c r="G1996">
        <v>2</v>
      </c>
      <c r="H1996">
        <v>678.75</v>
      </c>
      <c r="I1996">
        <v>677.30799999999999</v>
      </c>
      <c r="J1996">
        <v>675.73500000000001</v>
      </c>
      <c r="K1996">
        <v>673.43499999999995</v>
      </c>
      <c r="L1996">
        <v>671.28499999999997</v>
      </c>
      <c r="M1996" s="258" t="s">
        <v>1348</v>
      </c>
      <c r="N1996" s="258" t="s">
        <v>1349</v>
      </c>
      <c r="O1996" s="5" t="s">
        <v>3434</v>
      </c>
    </row>
    <row r="1997" spans="1:15">
      <c r="A1997">
        <v>95</v>
      </c>
      <c r="B1997">
        <v>948</v>
      </c>
      <c r="C1997" t="s">
        <v>149</v>
      </c>
      <c r="D1997" t="s">
        <v>862</v>
      </c>
      <c r="E1997" s="257" t="s">
        <v>186</v>
      </c>
      <c r="F1997" t="s">
        <v>84</v>
      </c>
      <c r="G1997">
        <v>2</v>
      </c>
      <c r="H1997">
        <v>677.36500000000001</v>
      </c>
      <c r="I1997">
        <v>676.29499999999996</v>
      </c>
      <c r="J1997">
        <v>674.93299999999999</v>
      </c>
      <c r="K1997">
        <v>672.702</v>
      </c>
      <c r="L1997">
        <v>670.54499999999996</v>
      </c>
      <c r="M1997" s="258" t="s">
        <v>1348</v>
      </c>
      <c r="N1997" s="258" t="s">
        <v>1349</v>
      </c>
      <c r="O1997" s="5" t="s">
        <v>3435</v>
      </c>
    </row>
    <row r="1998" spans="1:15">
      <c r="A1998">
        <v>95</v>
      </c>
      <c r="B1998">
        <v>949</v>
      </c>
      <c r="C1998" t="s">
        <v>149</v>
      </c>
      <c r="D1998" t="s">
        <v>862</v>
      </c>
      <c r="E1998" s="257" t="s">
        <v>873</v>
      </c>
      <c r="F1998" t="s">
        <v>84</v>
      </c>
      <c r="G1998">
        <v>2</v>
      </c>
      <c r="H1998">
        <v>676.84699999999998</v>
      </c>
      <c r="I1998">
        <v>675.79200000000003</v>
      </c>
      <c r="J1998">
        <v>674.29200000000003</v>
      </c>
      <c r="K1998">
        <v>672.05799999999999</v>
      </c>
      <c r="L1998">
        <v>670.11699999999996</v>
      </c>
      <c r="M1998" s="258" t="s">
        <v>1348</v>
      </c>
      <c r="N1998" s="258" t="s">
        <v>1349</v>
      </c>
      <c r="O1998" s="5" t="s">
        <v>3436</v>
      </c>
    </row>
    <row r="1999" spans="1:15">
      <c r="A1999">
        <v>95</v>
      </c>
      <c r="B1999">
        <v>963</v>
      </c>
      <c r="C1999" t="s">
        <v>149</v>
      </c>
      <c r="D1999" t="s">
        <v>862</v>
      </c>
      <c r="E1999" s="257" t="s">
        <v>18586</v>
      </c>
      <c r="F1999" t="s">
        <v>84</v>
      </c>
      <c r="G1999">
        <v>2</v>
      </c>
      <c r="H1999">
        <v>667.53700000000003</v>
      </c>
      <c r="I1999">
        <v>666.13199999999995</v>
      </c>
      <c r="J1999">
        <v>664.61500000000001</v>
      </c>
      <c r="K1999">
        <v>662.32500000000005</v>
      </c>
      <c r="L1999">
        <v>659.80700000000002</v>
      </c>
      <c r="M1999" s="258" t="s">
        <v>1348</v>
      </c>
      <c r="N1999" s="258" t="s">
        <v>1349</v>
      </c>
      <c r="O1999" s="5" t="s">
        <v>3437</v>
      </c>
    </row>
    <row r="2000" spans="1:15">
      <c r="A2000">
        <v>95</v>
      </c>
      <c r="B2000">
        <v>961</v>
      </c>
      <c r="C2000" t="s">
        <v>149</v>
      </c>
      <c r="D2000" t="s">
        <v>862</v>
      </c>
      <c r="E2000" s="257" t="s">
        <v>18584</v>
      </c>
      <c r="F2000" t="s">
        <v>84</v>
      </c>
      <c r="G2000">
        <v>2</v>
      </c>
      <c r="H2000">
        <v>666.80499999999995</v>
      </c>
      <c r="I2000">
        <v>666.00699999999995</v>
      </c>
      <c r="J2000">
        <v>664.52200000000005</v>
      </c>
      <c r="K2000">
        <v>662.2</v>
      </c>
      <c r="L2000">
        <v>659.9</v>
      </c>
      <c r="M2000" s="258" t="s">
        <v>1348</v>
      </c>
      <c r="N2000" s="258" t="s">
        <v>1349</v>
      </c>
      <c r="O2000" s="5" t="s">
        <v>3438</v>
      </c>
    </row>
    <row r="2001" spans="1:15">
      <c r="A2001">
        <v>95</v>
      </c>
      <c r="B2001">
        <v>962</v>
      </c>
      <c r="C2001" t="s">
        <v>149</v>
      </c>
      <c r="D2001" t="s">
        <v>862</v>
      </c>
      <c r="E2001" s="257" t="s">
        <v>18585</v>
      </c>
      <c r="F2001" t="s">
        <v>84</v>
      </c>
      <c r="G2001">
        <v>2</v>
      </c>
      <c r="H2001">
        <v>661.32299999999998</v>
      </c>
      <c r="I2001">
        <v>660.322</v>
      </c>
      <c r="J2001">
        <v>658.58500000000004</v>
      </c>
      <c r="K2001">
        <v>656.21500000000003</v>
      </c>
      <c r="L2001">
        <v>653.54700000000003</v>
      </c>
      <c r="M2001" s="258" t="s">
        <v>1348</v>
      </c>
      <c r="N2001" s="258" t="s">
        <v>1349</v>
      </c>
      <c r="O2001" s="5" t="s">
        <v>3439</v>
      </c>
    </row>
    <row r="2002" spans="1:15">
      <c r="A2002">
        <v>95</v>
      </c>
      <c r="B2002">
        <v>960</v>
      </c>
      <c r="C2002" t="s">
        <v>149</v>
      </c>
      <c r="D2002" t="s">
        <v>862</v>
      </c>
      <c r="E2002" s="257" t="s">
        <v>18583</v>
      </c>
      <c r="F2002" t="s">
        <v>84</v>
      </c>
      <c r="G2002">
        <v>2</v>
      </c>
      <c r="H2002">
        <v>658.77</v>
      </c>
      <c r="I2002">
        <v>657.58</v>
      </c>
      <c r="J2002">
        <v>655.97199999999998</v>
      </c>
      <c r="K2002">
        <v>653.45500000000004</v>
      </c>
      <c r="L2002">
        <v>651.19000000000005</v>
      </c>
      <c r="M2002" s="258" t="s">
        <v>1348</v>
      </c>
      <c r="N2002" s="258" t="s">
        <v>1349</v>
      </c>
      <c r="O2002" s="5" t="s">
        <v>3440</v>
      </c>
    </row>
    <row r="2003" spans="1:15">
      <c r="A2003">
        <v>95</v>
      </c>
      <c r="B2003">
        <v>954</v>
      </c>
      <c r="C2003" t="s">
        <v>149</v>
      </c>
      <c r="D2003" t="s">
        <v>862</v>
      </c>
      <c r="E2003" s="257" t="s">
        <v>18578</v>
      </c>
      <c r="F2003" t="s">
        <v>84</v>
      </c>
      <c r="G2003">
        <v>2</v>
      </c>
      <c r="H2003">
        <v>658.00699999999995</v>
      </c>
      <c r="I2003">
        <v>656.73</v>
      </c>
      <c r="J2003">
        <v>655.06299999999999</v>
      </c>
      <c r="K2003">
        <v>652.65</v>
      </c>
      <c r="L2003">
        <v>650.28499999999997</v>
      </c>
      <c r="M2003" s="258" t="s">
        <v>1348</v>
      </c>
      <c r="N2003" s="258" t="s">
        <v>1349</v>
      </c>
      <c r="O2003" s="5" t="s">
        <v>3441</v>
      </c>
    </row>
    <row r="2004" spans="1:15">
      <c r="A2004">
        <v>95</v>
      </c>
      <c r="B2004">
        <v>956</v>
      </c>
      <c r="C2004" t="s">
        <v>149</v>
      </c>
      <c r="D2004" t="s">
        <v>862</v>
      </c>
      <c r="E2004" s="257" t="s">
        <v>18580</v>
      </c>
      <c r="F2004" t="s">
        <v>84</v>
      </c>
      <c r="G2004">
        <v>2</v>
      </c>
      <c r="H2004">
        <v>657.06500000000005</v>
      </c>
      <c r="I2004">
        <v>655.97199999999998</v>
      </c>
      <c r="J2004">
        <v>654.59500000000003</v>
      </c>
      <c r="K2004">
        <v>652.65</v>
      </c>
      <c r="L2004">
        <v>650.66</v>
      </c>
      <c r="M2004" s="258" t="s">
        <v>1348</v>
      </c>
      <c r="N2004" s="258" t="s">
        <v>1349</v>
      </c>
      <c r="O2004" s="5" t="s">
        <v>3442</v>
      </c>
    </row>
    <row r="2005" spans="1:15">
      <c r="A2005">
        <v>95</v>
      </c>
      <c r="B2005">
        <v>952</v>
      </c>
      <c r="C2005" t="s">
        <v>149</v>
      </c>
      <c r="D2005" t="s">
        <v>862</v>
      </c>
      <c r="E2005" s="257" t="s">
        <v>18576</v>
      </c>
      <c r="F2005" t="s">
        <v>84</v>
      </c>
      <c r="G2005">
        <v>2</v>
      </c>
      <c r="H2005">
        <v>656.73</v>
      </c>
      <c r="I2005">
        <v>655.49</v>
      </c>
      <c r="J2005">
        <v>653.89</v>
      </c>
      <c r="K2005">
        <v>651.69500000000005</v>
      </c>
      <c r="L2005">
        <v>648.827</v>
      </c>
      <c r="M2005" s="258" t="s">
        <v>1348</v>
      </c>
      <c r="N2005" s="258" t="s">
        <v>1349</v>
      </c>
      <c r="O2005" s="5" t="s">
        <v>3443</v>
      </c>
    </row>
    <row r="2006" spans="1:15">
      <c r="A2006">
        <v>95</v>
      </c>
      <c r="B2006">
        <v>957</v>
      </c>
      <c r="C2006" t="s">
        <v>149</v>
      </c>
      <c r="D2006" t="s">
        <v>862</v>
      </c>
      <c r="E2006" s="257" t="s">
        <v>18581</v>
      </c>
      <c r="F2006" t="s">
        <v>84</v>
      </c>
      <c r="G2006">
        <v>2</v>
      </c>
      <c r="H2006">
        <v>651.97</v>
      </c>
      <c r="I2006">
        <v>650.75300000000004</v>
      </c>
      <c r="J2006">
        <v>648.827</v>
      </c>
      <c r="K2006">
        <v>646.05700000000002</v>
      </c>
      <c r="L2006">
        <v>642.92700000000002</v>
      </c>
      <c r="M2006" s="258" t="s">
        <v>1348</v>
      </c>
      <c r="N2006" s="258" t="s">
        <v>1349</v>
      </c>
      <c r="O2006" s="5" t="s">
        <v>3444</v>
      </c>
    </row>
    <row r="2007" spans="1:15">
      <c r="A2007">
        <v>95</v>
      </c>
      <c r="B2007">
        <v>959</v>
      </c>
      <c r="C2007" t="s">
        <v>149</v>
      </c>
      <c r="D2007" t="s">
        <v>862</v>
      </c>
      <c r="E2007" s="257" t="s">
        <v>18582</v>
      </c>
      <c r="F2007" t="s">
        <v>84</v>
      </c>
      <c r="G2007">
        <v>2</v>
      </c>
      <c r="H2007">
        <v>651.87699999999995</v>
      </c>
      <c r="I2007">
        <v>650.66</v>
      </c>
      <c r="J2007">
        <v>648.64499999999998</v>
      </c>
      <c r="K2007">
        <v>645.83100000000002</v>
      </c>
      <c r="L2007">
        <v>642.77700000000004</v>
      </c>
      <c r="M2007" s="258" t="s">
        <v>1348</v>
      </c>
      <c r="N2007" s="258" t="s">
        <v>1349</v>
      </c>
      <c r="O2007" s="5" t="s">
        <v>3445</v>
      </c>
    </row>
    <row r="2008" spans="1:15">
      <c r="A2008">
        <v>89</v>
      </c>
      <c r="B2008">
        <v>981</v>
      </c>
      <c r="C2008" t="s">
        <v>149</v>
      </c>
      <c r="D2008" t="s">
        <v>827</v>
      </c>
      <c r="E2008" s="257" t="s">
        <v>18588</v>
      </c>
      <c r="F2008" t="s">
        <v>83</v>
      </c>
      <c r="G2008">
        <v>2</v>
      </c>
      <c r="H2008">
        <v>873.99300000000005</v>
      </c>
      <c r="I2008">
        <v>868.55</v>
      </c>
      <c r="J2008">
        <v>861.61900000000003</v>
      </c>
      <c r="K2008">
        <v>856.52200000000005</v>
      </c>
      <c r="L2008">
        <v>848.19399999999996</v>
      </c>
      <c r="M2008" s="258" t="s">
        <v>1182</v>
      </c>
      <c r="N2008" s="258" t="s">
        <v>1182</v>
      </c>
      <c r="O2008" s="5" t="s">
        <v>3446</v>
      </c>
    </row>
    <row r="2009" spans="1:15">
      <c r="A2009">
        <v>89</v>
      </c>
      <c r="B2009">
        <v>966</v>
      </c>
      <c r="C2009" t="s">
        <v>149</v>
      </c>
      <c r="D2009" t="s">
        <v>827</v>
      </c>
      <c r="E2009" s="257" t="s">
        <v>384</v>
      </c>
      <c r="F2009" t="s">
        <v>83</v>
      </c>
      <c r="G2009">
        <v>2</v>
      </c>
      <c r="H2009">
        <v>871.30499999999995</v>
      </c>
      <c r="I2009">
        <v>866.04100000000005</v>
      </c>
      <c r="J2009">
        <v>856.72199999999998</v>
      </c>
      <c r="K2009">
        <v>850.95</v>
      </c>
      <c r="L2009">
        <v>840.92899999999997</v>
      </c>
      <c r="M2009" s="258" t="s">
        <v>1182</v>
      </c>
      <c r="N2009" s="258" t="s">
        <v>1182</v>
      </c>
      <c r="O2009" s="5" t="s">
        <v>3447</v>
      </c>
    </row>
    <row r="2010" spans="1:15">
      <c r="A2010">
        <v>89</v>
      </c>
      <c r="B2010">
        <v>972</v>
      </c>
      <c r="C2010" t="s">
        <v>149</v>
      </c>
      <c r="D2010" t="s">
        <v>827</v>
      </c>
      <c r="E2010" s="257" t="s">
        <v>365</v>
      </c>
      <c r="F2010" t="s">
        <v>83</v>
      </c>
      <c r="G2010">
        <v>2</v>
      </c>
      <c r="H2010">
        <v>863.66899999999998</v>
      </c>
      <c r="I2010">
        <v>859.59900000000005</v>
      </c>
      <c r="J2010">
        <v>855.62099999999998</v>
      </c>
      <c r="K2010">
        <v>848.89700000000005</v>
      </c>
      <c r="L2010">
        <v>832.70100000000002</v>
      </c>
      <c r="M2010" s="258" t="s">
        <v>1182</v>
      </c>
      <c r="N2010" s="258" t="s">
        <v>1182</v>
      </c>
      <c r="O2010" s="5" t="s">
        <v>3448</v>
      </c>
    </row>
    <row r="2011" spans="1:15">
      <c r="A2011">
        <v>89</v>
      </c>
      <c r="B2011">
        <v>979</v>
      </c>
      <c r="C2011" t="s">
        <v>149</v>
      </c>
      <c r="D2011" t="s">
        <v>827</v>
      </c>
      <c r="E2011" s="257" t="s">
        <v>353</v>
      </c>
      <c r="F2011" t="s">
        <v>83</v>
      </c>
      <c r="G2011">
        <v>2</v>
      </c>
      <c r="H2011">
        <v>863.66899999999998</v>
      </c>
      <c r="I2011">
        <v>859.59900000000005</v>
      </c>
      <c r="J2011">
        <v>855.62099999999998</v>
      </c>
      <c r="K2011">
        <v>848.89700000000005</v>
      </c>
      <c r="L2011">
        <v>832.70100000000002</v>
      </c>
      <c r="M2011" s="258" t="s">
        <v>1182</v>
      </c>
      <c r="N2011" s="258" t="s">
        <v>1182</v>
      </c>
      <c r="O2011" s="5" t="s">
        <v>3449</v>
      </c>
    </row>
    <row r="2012" spans="1:15">
      <c r="A2012">
        <v>89</v>
      </c>
      <c r="B2012">
        <v>968</v>
      </c>
      <c r="C2012" t="s">
        <v>149</v>
      </c>
      <c r="D2012" t="s">
        <v>827</v>
      </c>
      <c r="E2012" s="257" t="s">
        <v>828</v>
      </c>
      <c r="F2012" t="s">
        <v>83</v>
      </c>
      <c r="G2012">
        <v>2</v>
      </c>
      <c r="H2012">
        <v>868.55</v>
      </c>
      <c r="I2012">
        <v>863.62900000000002</v>
      </c>
      <c r="J2012">
        <v>854.90099999999995</v>
      </c>
      <c r="K2012">
        <v>849.18700000000001</v>
      </c>
      <c r="L2012">
        <v>838.89400000000001</v>
      </c>
      <c r="M2012" s="258" t="s">
        <v>1182</v>
      </c>
      <c r="N2012" s="258" t="s">
        <v>1182</v>
      </c>
      <c r="O2012" s="5" t="s">
        <v>3450</v>
      </c>
    </row>
    <row r="2013" spans="1:15">
      <c r="A2013">
        <v>89</v>
      </c>
      <c r="B2013">
        <v>970</v>
      </c>
      <c r="C2013" t="s">
        <v>149</v>
      </c>
      <c r="D2013" t="s">
        <v>827</v>
      </c>
      <c r="E2013" s="257" t="s">
        <v>831</v>
      </c>
      <c r="F2013" t="s">
        <v>83</v>
      </c>
      <c r="G2013">
        <v>2</v>
      </c>
      <c r="H2013">
        <v>868.91800000000001</v>
      </c>
      <c r="I2013">
        <v>862.61</v>
      </c>
      <c r="J2013">
        <v>854.33399999999995</v>
      </c>
      <c r="K2013">
        <v>848.82399999999996</v>
      </c>
      <c r="L2013">
        <v>837.87199999999996</v>
      </c>
      <c r="M2013" s="258" t="s">
        <v>1182</v>
      </c>
      <c r="N2013" s="258" t="s">
        <v>1182</v>
      </c>
      <c r="O2013" s="5" t="s">
        <v>3451</v>
      </c>
    </row>
    <row r="2014" spans="1:15">
      <c r="A2014">
        <v>89</v>
      </c>
      <c r="B2014">
        <v>977</v>
      </c>
      <c r="C2014" t="s">
        <v>149</v>
      </c>
      <c r="D2014" t="s">
        <v>827</v>
      </c>
      <c r="E2014" s="257" t="s">
        <v>832</v>
      </c>
      <c r="F2014" t="s">
        <v>83</v>
      </c>
      <c r="G2014">
        <v>2</v>
      </c>
      <c r="H2014">
        <v>859.63900000000001</v>
      </c>
      <c r="I2014">
        <v>856.72199999999998</v>
      </c>
      <c r="J2014">
        <v>850.95</v>
      </c>
      <c r="K2014">
        <v>842.48</v>
      </c>
      <c r="L2014">
        <v>829.84100000000001</v>
      </c>
      <c r="M2014" s="258" t="s">
        <v>1182</v>
      </c>
      <c r="N2014" s="258" t="s">
        <v>1182</v>
      </c>
      <c r="O2014" s="5" t="s">
        <v>3452</v>
      </c>
    </row>
    <row r="2015" spans="1:15">
      <c r="A2015">
        <v>89</v>
      </c>
      <c r="B2015">
        <v>975</v>
      </c>
      <c r="C2015" t="s">
        <v>149</v>
      </c>
      <c r="D2015" t="s">
        <v>827</v>
      </c>
      <c r="E2015" s="257" t="s">
        <v>833</v>
      </c>
      <c r="F2015" t="s">
        <v>83</v>
      </c>
      <c r="G2015">
        <v>2</v>
      </c>
      <c r="H2015">
        <v>859.63900000000001</v>
      </c>
      <c r="I2015">
        <v>854.33399999999995</v>
      </c>
      <c r="J2015">
        <v>849.84900000000005</v>
      </c>
      <c r="K2015">
        <v>839.524</v>
      </c>
      <c r="L2015">
        <v>829.84100000000001</v>
      </c>
      <c r="M2015" s="258" t="s">
        <v>1182</v>
      </c>
      <c r="N2015" s="258" t="s">
        <v>1182</v>
      </c>
      <c r="O2015" s="5" t="s">
        <v>3453</v>
      </c>
    </row>
    <row r="2016" spans="1:15">
      <c r="A2016">
        <v>89</v>
      </c>
      <c r="B2016">
        <v>978</v>
      </c>
      <c r="C2016" t="s">
        <v>149</v>
      </c>
      <c r="D2016" t="s">
        <v>827</v>
      </c>
      <c r="E2016" s="257" t="s">
        <v>96</v>
      </c>
      <c r="F2016" t="s">
        <v>83</v>
      </c>
      <c r="G2016">
        <v>2</v>
      </c>
      <c r="H2016">
        <v>859.63900000000001</v>
      </c>
      <c r="I2016">
        <v>854.33399999999995</v>
      </c>
      <c r="J2016">
        <v>849.84900000000005</v>
      </c>
      <c r="K2016">
        <v>839.524</v>
      </c>
      <c r="L2016">
        <v>829.84100000000001</v>
      </c>
      <c r="M2016" s="258" t="s">
        <v>1182</v>
      </c>
      <c r="N2016" s="258" t="s">
        <v>1182</v>
      </c>
      <c r="O2016" s="5" t="s">
        <v>3454</v>
      </c>
    </row>
    <row r="2017" spans="1:15">
      <c r="A2017">
        <v>89</v>
      </c>
      <c r="B2017">
        <v>971</v>
      </c>
      <c r="C2017" t="s">
        <v>149</v>
      </c>
      <c r="D2017" t="s">
        <v>827</v>
      </c>
      <c r="E2017" s="257" t="s">
        <v>504</v>
      </c>
      <c r="F2017" t="s">
        <v>83</v>
      </c>
      <c r="G2017">
        <v>2</v>
      </c>
      <c r="H2017">
        <v>863.62900000000002</v>
      </c>
      <c r="I2017">
        <v>858.37400000000002</v>
      </c>
      <c r="J2017">
        <v>849.18700000000001</v>
      </c>
      <c r="K2017">
        <v>843.14099999999996</v>
      </c>
      <c r="L2017">
        <v>833.69100000000003</v>
      </c>
      <c r="M2017" s="258" t="s">
        <v>1182</v>
      </c>
      <c r="N2017" s="258" t="s">
        <v>1182</v>
      </c>
      <c r="O2017" s="5" t="s">
        <v>3455</v>
      </c>
    </row>
    <row r="2018" spans="1:15">
      <c r="A2018">
        <v>89</v>
      </c>
      <c r="B2018">
        <v>980</v>
      </c>
      <c r="C2018" t="s">
        <v>149</v>
      </c>
      <c r="D2018" t="s">
        <v>827</v>
      </c>
      <c r="E2018" s="257" t="s">
        <v>18587</v>
      </c>
      <c r="F2018" t="s">
        <v>83</v>
      </c>
      <c r="G2018">
        <v>2</v>
      </c>
      <c r="H2018">
        <v>862.41</v>
      </c>
      <c r="I2018">
        <v>856.72199999999998</v>
      </c>
      <c r="J2018">
        <v>849.18700000000001</v>
      </c>
      <c r="K2018">
        <v>844.12900000000002</v>
      </c>
      <c r="L2018">
        <v>834.84299999999996</v>
      </c>
      <c r="M2018" s="258" t="s">
        <v>1182</v>
      </c>
      <c r="N2018" s="258" t="s">
        <v>1182</v>
      </c>
      <c r="O2018" s="5" t="s">
        <v>3456</v>
      </c>
    </row>
    <row r="2019" spans="1:15">
      <c r="A2019">
        <v>89</v>
      </c>
      <c r="B2019">
        <v>976</v>
      </c>
      <c r="C2019" t="s">
        <v>149</v>
      </c>
      <c r="D2019" t="s">
        <v>827</v>
      </c>
      <c r="E2019" s="257" t="s">
        <v>721</v>
      </c>
      <c r="F2019" t="s">
        <v>83</v>
      </c>
      <c r="G2019">
        <v>2</v>
      </c>
      <c r="H2019">
        <v>858.48699999999997</v>
      </c>
      <c r="I2019">
        <v>854.22</v>
      </c>
      <c r="J2019">
        <v>845.55399999999997</v>
      </c>
      <c r="K2019">
        <v>839.524</v>
      </c>
      <c r="L2019">
        <v>829.84100000000001</v>
      </c>
      <c r="M2019" s="258" t="s">
        <v>1182</v>
      </c>
      <c r="N2019" s="258" t="s">
        <v>1182</v>
      </c>
      <c r="O2019" s="5" t="s">
        <v>3457</v>
      </c>
    </row>
    <row r="2020" spans="1:15">
      <c r="A2020">
        <v>91</v>
      </c>
      <c r="B2020">
        <v>982</v>
      </c>
      <c r="C2020" t="s">
        <v>149</v>
      </c>
      <c r="D2020" t="s">
        <v>827</v>
      </c>
      <c r="E2020" s="257" t="s">
        <v>109</v>
      </c>
      <c r="F2020" t="s">
        <v>84</v>
      </c>
      <c r="G2020">
        <v>2</v>
      </c>
      <c r="H2020">
        <v>869.17</v>
      </c>
      <c r="I2020">
        <v>862.73</v>
      </c>
      <c r="J2020">
        <v>854.77</v>
      </c>
      <c r="K2020">
        <v>849.28</v>
      </c>
      <c r="L2020">
        <v>840.04499999999996</v>
      </c>
      <c r="M2020" s="258" t="s">
        <v>1182</v>
      </c>
      <c r="N2020" s="258" t="s">
        <v>1182</v>
      </c>
      <c r="O2020" s="5" t="s">
        <v>3458</v>
      </c>
    </row>
    <row r="2021" spans="1:15">
      <c r="A2021">
        <v>92</v>
      </c>
      <c r="B2021">
        <v>984</v>
      </c>
      <c r="C2021" t="s">
        <v>149</v>
      </c>
      <c r="D2021" t="s">
        <v>827</v>
      </c>
      <c r="E2021" s="257" t="s">
        <v>76</v>
      </c>
      <c r="F2021" t="s">
        <v>84</v>
      </c>
      <c r="G2021">
        <v>2</v>
      </c>
      <c r="H2021">
        <v>855.83</v>
      </c>
      <c r="I2021">
        <v>851.63499999999999</v>
      </c>
      <c r="J2021">
        <v>843.67499999999995</v>
      </c>
      <c r="K2021">
        <v>838.96</v>
      </c>
      <c r="L2021">
        <v>829.7</v>
      </c>
      <c r="M2021" s="258" t="s">
        <v>1182</v>
      </c>
      <c r="N2021" s="258" t="s">
        <v>1182</v>
      </c>
      <c r="O2021" s="5" t="s">
        <v>3459</v>
      </c>
    </row>
    <row r="2022" spans="1:15">
      <c r="A2022">
        <v>91</v>
      </c>
      <c r="B2022">
        <v>993</v>
      </c>
      <c r="C2022" t="s">
        <v>149</v>
      </c>
      <c r="D2022" t="s">
        <v>827</v>
      </c>
      <c r="E2022" s="257" t="s">
        <v>726</v>
      </c>
      <c r="F2022" t="s">
        <v>84</v>
      </c>
      <c r="G2022">
        <v>2</v>
      </c>
      <c r="H2022">
        <v>849.28</v>
      </c>
      <c r="I2022">
        <v>844.38499999999999</v>
      </c>
      <c r="J2022">
        <v>834.8</v>
      </c>
      <c r="K2022">
        <v>829.95500000000004</v>
      </c>
      <c r="L2022">
        <v>822.19500000000005</v>
      </c>
      <c r="M2022" s="258" t="s">
        <v>1182</v>
      </c>
      <c r="N2022" s="258" t="s">
        <v>1182</v>
      </c>
      <c r="O2022" s="5" t="s">
        <v>3460</v>
      </c>
    </row>
    <row r="2023" spans="1:15">
      <c r="A2023">
        <v>93</v>
      </c>
      <c r="B2023">
        <v>998</v>
      </c>
      <c r="C2023" t="s">
        <v>149</v>
      </c>
      <c r="D2023" t="s">
        <v>827</v>
      </c>
      <c r="E2023" s="257" t="s">
        <v>18589</v>
      </c>
      <c r="F2023" t="s">
        <v>84</v>
      </c>
      <c r="G2023">
        <v>2</v>
      </c>
      <c r="H2023">
        <v>845.13</v>
      </c>
      <c r="I2023">
        <v>839.99</v>
      </c>
      <c r="J2023">
        <v>830.8</v>
      </c>
      <c r="K2023">
        <v>825.31</v>
      </c>
      <c r="L2023">
        <v>817.52</v>
      </c>
      <c r="M2023" s="258" t="s">
        <v>1182</v>
      </c>
      <c r="N2023" s="258" t="s">
        <v>1182</v>
      </c>
      <c r="O2023" s="5" t="s">
        <v>3461</v>
      </c>
    </row>
    <row r="2024" spans="1:15">
      <c r="A2024">
        <v>91</v>
      </c>
      <c r="B2024">
        <v>994</v>
      </c>
      <c r="C2024" t="s">
        <v>149</v>
      </c>
      <c r="D2024" t="s">
        <v>827</v>
      </c>
      <c r="E2024" s="257" t="s">
        <v>107</v>
      </c>
      <c r="F2024" t="s">
        <v>84</v>
      </c>
      <c r="G2024">
        <v>2</v>
      </c>
      <c r="H2024">
        <v>847.505</v>
      </c>
      <c r="I2024">
        <v>841.49</v>
      </c>
      <c r="J2024">
        <v>833.65499999999997</v>
      </c>
      <c r="K2024">
        <v>828.41</v>
      </c>
      <c r="L2024">
        <v>821.17</v>
      </c>
      <c r="M2024" s="258" t="s">
        <v>1182</v>
      </c>
      <c r="N2024" s="258" t="s">
        <v>1182</v>
      </c>
      <c r="O2024" s="5" t="s">
        <v>3462</v>
      </c>
    </row>
    <row r="2025" spans="1:15">
      <c r="A2025">
        <v>93</v>
      </c>
      <c r="B2025">
        <v>999</v>
      </c>
      <c r="C2025" t="s">
        <v>149</v>
      </c>
      <c r="D2025" t="s">
        <v>827</v>
      </c>
      <c r="E2025" s="257" t="s">
        <v>18590</v>
      </c>
      <c r="F2025" t="s">
        <v>84</v>
      </c>
      <c r="G2025">
        <v>2</v>
      </c>
      <c r="H2025">
        <v>842.81</v>
      </c>
      <c r="I2025">
        <v>837.09</v>
      </c>
      <c r="J2025">
        <v>827.98</v>
      </c>
      <c r="K2025">
        <v>823.61</v>
      </c>
      <c r="L2025">
        <v>815.75</v>
      </c>
      <c r="M2025" s="258" t="s">
        <v>1182</v>
      </c>
      <c r="N2025" s="258" t="s">
        <v>1182</v>
      </c>
      <c r="O2025" s="5" t="s">
        <v>3463</v>
      </c>
    </row>
    <row r="2026" spans="1:15">
      <c r="A2026">
        <v>91</v>
      </c>
      <c r="B2026">
        <v>995</v>
      </c>
      <c r="C2026" t="s">
        <v>149</v>
      </c>
      <c r="D2026" t="s">
        <v>827</v>
      </c>
      <c r="E2026" s="257" t="s">
        <v>130</v>
      </c>
      <c r="F2026" t="s">
        <v>84</v>
      </c>
      <c r="G2026">
        <v>2</v>
      </c>
      <c r="H2026">
        <v>843.71500000000003</v>
      </c>
      <c r="I2026">
        <v>837.75</v>
      </c>
      <c r="J2026">
        <v>829.36</v>
      </c>
      <c r="K2026">
        <v>824.59</v>
      </c>
      <c r="L2026">
        <v>817.15</v>
      </c>
      <c r="M2026" s="258" t="s">
        <v>1182</v>
      </c>
      <c r="N2026" s="258" t="s">
        <v>1182</v>
      </c>
      <c r="O2026" s="5" t="s">
        <v>3464</v>
      </c>
    </row>
    <row r="2027" spans="1:15">
      <c r="A2027">
        <v>131</v>
      </c>
      <c r="B2027">
        <v>1030</v>
      </c>
      <c r="C2027" t="s">
        <v>149</v>
      </c>
      <c r="D2027" t="s">
        <v>1138</v>
      </c>
      <c r="E2027" s="257" t="s">
        <v>1140</v>
      </c>
      <c r="F2027" t="s">
        <v>83</v>
      </c>
      <c r="G2027">
        <v>2</v>
      </c>
      <c r="H2027">
        <v>806.28</v>
      </c>
      <c r="I2027">
        <v>797.21</v>
      </c>
      <c r="J2027">
        <v>785.41</v>
      </c>
      <c r="K2027">
        <v>776.96</v>
      </c>
      <c r="L2027">
        <v>765.23</v>
      </c>
      <c r="M2027" s="258" t="s">
        <v>1182</v>
      </c>
      <c r="N2027" s="258" t="s">
        <v>1182</v>
      </c>
      <c r="O2027" s="5" t="s">
        <v>3465</v>
      </c>
    </row>
    <row r="2028" spans="1:15">
      <c r="A2028">
        <v>131</v>
      </c>
      <c r="B2028">
        <v>1031</v>
      </c>
      <c r="C2028" t="s">
        <v>149</v>
      </c>
      <c r="D2028" t="s">
        <v>1138</v>
      </c>
      <c r="E2028" s="257" t="s">
        <v>365</v>
      </c>
      <c r="F2028" t="s">
        <v>83</v>
      </c>
      <c r="G2028">
        <v>2</v>
      </c>
      <c r="H2028">
        <v>804.85</v>
      </c>
      <c r="I2028">
        <v>795.5</v>
      </c>
      <c r="J2028">
        <v>785.36</v>
      </c>
      <c r="K2028">
        <v>776.36</v>
      </c>
      <c r="L2028">
        <v>765.18</v>
      </c>
      <c r="M2028" s="258" t="s">
        <v>1182</v>
      </c>
      <c r="N2028" s="258" t="s">
        <v>1182</v>
      </c>
      <c r="O2028" s="5" t="s">
        <v>3466</v>
      </c>
    </row>
    <row r="2029" spans="1:15">
      <c r="A2029">
        <v>131</v>
      </c>
      <c r="B2029">
        <v>1034</v>
      </c>
      <c r="C2029" t="s">
        <v>149</v>
      </c>
      <c r="D2029" t="s">
        <v>1138</v>
      </c>
      <c r="E2029" s="257" t="s">
        <v>382</v>
      </c>
      <c r="F2029" t="s">
        <v>83</v>
      </c>
      <c r="G2029">
        <v>2</v>
      </c>
      <c r="H2029">
        <v>799.68</v>
      </c>
      <c r="I2029">
        <v>790.84</v>
      </c>
      <c r="J2029">
        <v>780.81</v>
      </c>
      <c r="K2029">
        <v>771.81</v>
      </c>
      <c r="L2029">
        <v>759.62</v>
      </c>
      <c r="M2029" s="258" t="s">
        <v>1182</v>
      </c>
      <c r="N2029" s="258" t="s">
        <v>1182</v>
      </c>
      <c r="O2029" s="5" t="s">
        <v>3467</v>
      </c>
    </row>
    <row r="2030" spans="1:15">
      <c r="A2030">
        <v>131</v>
      </c>
      <c r="B2030">
        <v>1040</v>
      </c>
      <c r="C2030" t="s">
        <v>149</v>
      </c>
      <c r="D2030" t="s">
        <v>1138</v>
      </c>
      <c r="E2030" s="257" t="s">
        <v>98</v>
      </c>
      <c r="F2030" t="s">
        <v>83</v>
      </c>
      <c r="G2030">
        <v>2</v>
      </c>
      <c r="H2030">
        <v>789.49</v>
      </c>
      <c r="I2030">
        <v>779.41</v>
      </c>
      <c r="J2030">
        <v>769.63</v>
      </c>
      <c r="K2030">
        <v>760.44</v>
      </c>
      <c r="L2030">
        <v>750.64</v>
      </c>
      <c r="M2030" s="258" t="s">
        <v>1182</v>
      </c>
      <c r="N2030" s="258" t="s">
        <v>1182</v>
      </c>
      <c r="O2030" s="5" t="s">
        <v>3468</v>
      </c>
    </row>
    <row r="2031" spans="1:15">
      <c r="A2031">
        <v>131</v>
      </c>
      <c r="B2031">
        <v>1041</v>
      </c>
      <c r="C2031" t="s">
        <v>149</v>
      </c>
      <c r="D2031" t="s">
        <v>1138</v>
      </c>
      <c r="E2031" s="257" t="s">
        <v>72</v>
      </c>
      <c r="F2031" t="s">
        <v>83</v>
      </c>
      <c r="G2031">
        <v>2</v>
      </c>
      <c r="H2031">
        <v>789.04</v>
      </c>
      <c r="I2031">
        <v>778.68</v>
      </c>
      <c r="J2031">
        <v>767.82</v>
      </c>
      <c r="K2031">
        <v>759.62</v>
      </c>
      <c r="L2031">
        <v>750.32</v>
      </c>
      <c r="M2031" s="258" t="s">
        <v>1182</v>
      </c>
      <c r="N2031" s="258" t="s">
        <v>1182</v>
      </c>
      <c r="O2031" s="5" t="s">
        <v>3469</v>
      </c>
    </row>
    <row r="2032" spans="1:15">
      <c r="A2032">
        <v>131</v>
      </c>
      <c r="B2032">
        <v>1042</v>
      </c>
      <c r="C2032" t="s">
        <v>149</v>
      </c>
      <c r="D2032" t="s">
        <v>1138</v>
      </c>
      <c r="E2032" s="257" t="s">
        <v>996</v>
      </c>
      <c r="F2032" t="s">
        <v>83</v>
      </c>
      <c r="G2032">
        <v>2</v>
      </c>
      <c r="H2032">
        <v>784.21</v>
      </c>
      <c r="I2032">
        <v>774.5</v>
      </c>
      <c r="J2032">
        <v>764.66</v>
      </c>
      <c r="K2032">
        <v>758.09</v>
      </c>
      <c r="L2032">
        <v>752</v>
      </c>
      <c r="M2032" s="258" t="s">
        <v>1182</v>
      </c>
      <c r="N2032" s="258" t="s">
        <v>1182</v>
      </c>
      <c r="O2032" s="5" t="s">
        <v>3470</v>
      </c>
    </row>
    <row r="2033" spans="1:15">
      <c r="A2033">
        <v>131</v>
      </c>
      <c r="B2033">
        <v>1044</v>
      </c>
      <c r="C2033" t="s">
        <v>149</v>
      </c>
      <c r="D2033" t="s">
        <v>1138</v>
      </c>
      <c r="E2033" s="257" t="s">
        <v>97</v>
      </c>
      <c r="F2033" t="s">
        <v>83</v>
      </c>
      <c r="G2033">
        <v>2</v>
      </c>
      <c r="H2033">
        <v>784.21</v>
      </c>
      <c r="I2033">
        <v>773.33</v>
      </c>
      <c r="J2033">
        <v>762.58</v>
      </c>
      <c r="K2033">
        <v>755.46</v>
      </c>
      <c r="L2033">
        <v>746.92</v>
      </c>
      <c r="M2033" s="258" t="s">
        <v>1182</v>
      </c>
      <c r="N2033" s="258" t="s">
        <v>1182</v>
      </c>
      <c r="O2033" s="5" t="s">
        <v>3471</v>
      </c>
    </row>
    <row r="2034" spans="1:15">
      <c r="A2034">
        <v>131</v>
      </c>
      <c r="B2034">
        <v>1045</v>
      </c>
      <c r="C2034" t="s">
        <v>149</v>
      </c>
      <c r="D2034" t="s">
        <v>1138</v>
      </c>
      <c r="E2034" s="257" t="s">
        <v>643</v>
      </c>
      <c r="F2034" t="s">
        <v>83</v>
      </c>
      <c r="G2034">
        <v>2</v>
      </c>
      <c r="H2034">
        <v>784.21</v>
      </c>
      <c r="I2034">
        <v>773.08</v>
      </c>
      <c r="J2034">
        <v>762.58</v>
      </c>
      <c r="K2034">
        <v>755.46</v>
      </c>
      <c r="L2034">
        <v>746.92</v>
      </c>
      <c r="M2034" s="258" t="s">
        <v>1182</v>
      </c>
      <c r="N2034" s="258" t="s">
        <v>1182</v>
      </c>
      <c r="O2034" s="5" t="s">
        <v>3472</v>
      </c>
    </row>
    <row r="2035" spans="1:15">
      <c r="A2035">
        <v>131</v>
      </c>
      <c r="B2035">
        <v>1047</v>
      </c>
      <c r="C2035" t="s">
        <v>149</v>
      </c>
      <c r="D2035" t="s">
        <v>1138</v>
      </c>
      <c r="E2035" s="257" t="s">
        <v>1144</v>
      </c>
      <c r="F2035" t="s">
        <v>83</v>
      </c>
      <c r="G2035">
        <v>2</v>
      </c>
      <c r="H2035">
        <v>781.21</v>
      </c>
      <c r="I2035">
        <v>771.81</v>
      </c>
      <c r="J2035">
        <v>760.44</v>
      </c>
      <c r="K2035">
        <v>754.56</v>
      </c>
      <c r="L2035">
        <v>747.83</v>
      </c>
      <c r="M2035" s="258" t="s">
        <v>1182</v>
      </c>
      <c r="N2035" s="258" t="s">
        <v>1182</v>
      </c>
      <c r="O2035" s="5" t="s">
        <v>3473</v>
      </c>
    </row>
    <row r="2036" spans="1:15">
      <c r="A2036">
        <v>131</v>
      </c>
      <c r="B2036">
        <v>1050</v>
      </c>
      <c r="C2036" t="s">
        <v>149</v>
      </c>
      <c r="D2036" t="s">
        <v>1138</v>
      </c>
      <c r="E2036" s="257" t="s">
        <v>68</v>
      </c>
      <c r="F2036" t="s">
        <v>83</v>
      </c>
      <c r="G2036">
        <v>2</v>
      </c>
      <c r="H2036">
        <v>773.33</v>
      </c>
      <c r="I2036">
        <v>764.59</v>
      </c>
      <c r="J2036">
        <v>753.08</v>
      </c>
      <c r="K2036">
        <v>748.14</v>
      </c>
      <c r="L2036">
        <v>743.32</v>
      </c>
      <c r="M2036" s="258" t="s">
        <v>1182</v>
      </c>
      <c r="N2036" s="258" t="s">
        <v>1182</v>
      </c>
      <c r="O2036" s="5" t="s">
        <v>3474</v>
      </c>
    </row>
    <row r="2037" spans="1:15">
      <c r="A2037">
        <v>131</v>
      </c>
      <c r="B2037">
        <v>1053</v>
      </c>
      <c r="C2037" t="s">
        <v>149</v>
      </c>
      <c r="D2037" t="s">
        <v>1138</v>
      </c>
      <c r="E2037" s="257" t="s">
        <v>988</v>
      </c>
      <c r="F2037" t="s">
        <v>83</v>
      </c>
      <c r="G2037">
        <v>2</v>
      </c>
      <c r="H2037">
        <v>742.82</v>
      </c>
      <c r="I2037">
        <v>732.6</v>
      </c>
      <c r="J2037">
        <v>722.24</v>
      </c>
      <c r="K2037">
        <v>717.18</v>
      </c>
      <c r="L2037">
        <v>711.25</v>
      </c>
      <c r="M2037" s="258" t="s">
        <v>1182</v>
      </c>
      <c r="N2037" s="258" t="s">
        <v>1182</v>
      </c>
      <c r="O2037" s="5" t="s">
        <v>3475</v>
      </c>
    </row>
    <row r="2038" spans="1:15">
      <c r="A2038">
        <v>129</v>
      </c>
      <c r="B2038">
        <v>1055</v>
      </c>
      <c r="C2038" t="s">
        <v>149</v>
      </c>
      <c r="D2038" t="s">
        <v>1138</v>
      </c>
      <c r="E2038" s="257" t="s">
        <v>1145</v>
      </c>
      <c r="F2038" t="s">
        <v>84</v>
      </c>
      <c r="G2038">
        <v>2</v>
      </c>
      <c r="H2038">
        <v>834.9</v>
      </c>
      <c r="I2038">
        <v>827.88</v>
      </c>
      <c r="J2038">
        <v>821.61</v>
      </c>
      <c r="K2038">
        <v>811.83</v>
      </c>
      <c r="L2038">
        <v>801.1</v>
      </c>
      <c r="M2038" s="258" t="s">
        <v>1182</v>
      </c>
      <c r="N2038" s="258" t="s">
        <v>1182</v>
      </c>
      <c r="O2038" s="5" t="s">
        <v>3476</v>
      </c>
    </row>
    <row r="2039" spans="1:15">
      <c r="A2039">
        <v>129</v>
      </c>
      <c r="B2039">
        <v>1061</v>
      </c>
      <c r="C2039" t="s">
        <v>149</v>
      </c>
      <c r="D2039" t="s">
        <v>1138</v>
      </c>
      <c r="E2039" s="257" t="s">
        <v>1146</v>
      </c>
      <c r="F2039" t="s">
        <v>84</v>
      </c>
      <c r="G2039">
        <v>2</v>
      </c>
      <c r="H2039">
        <v>813.88</v>
      </c>
      <c r="I2039">
        <v>807.64499999999998</v>
      </c>
      <c r="J2039">
        <v>800.32500000000005</v>
      </c>
      <c r="K2039">
        <v>792.27</v>
      </c>
      <c r="L2039">
        <v>784.05</v>
      </c>
      <c r="M2039" s="258" t="s">
        <v>1182</v>
      </c>
      <c r="N2039" s="258" t="s">
        <v>1182</v>
      </c>
      <c r="O2039" s="5" t="s">
        <v>3477</v>
      </c>
    </row>
    <row r="2040" spans="1:15">
      <c r="A2040">
        <v>128</v>
      </c>
      <c r="B2040">
        <v>1063</v>
      </c>
      <c r="C2040" t="s">
        <v>149</v>
      </c>
      <c r="D2040" t="s">
        <v>1138</v>
      </c>
      <c r="E2040" s="257" t="s">
        <v>75</v>
      </c>
      <c r="F2040" t="s">
        <v>84</v>
      </c>
      <c r="G2040">
        <v>2</v>
      </c>
      <c r="H2040">
        <v>796.61</v>
      </c>
      <c r="I2040">
        <v>791.95</v>
      </c>
      <c r="J2040">
        <v>786.11500000000001</v>
      </c>
      <c r="K2040">
        <v>777.69500000000005</v>
      </c>
      <c r="L2040">
        <v>769.85</v>
      </c>
      <c r="M2040" s="258" t="s">
        <v>1182</v>
      </c>
      <c r="N2040" s="258" t="s">
        <v>1182</v>
      </c>
      <c r="O2040" s="5" t="s">
        <v>3478</v>
      </c>
    </row>
    <row r="2041" spans="1:15">
      <c r="A2041">
        <v>128</v>
      </c>
      <c r="B2041">
        <v>1064</v>
      </c>
      <c r="C2041" t="s">
        <v>149</v>
      </c>
      <c r="D2041" t="s">
        <v>1138</v>
      </c>
      <c r="E2041" s="257" t="s">
        <v>349</v>
      </c>
      <c r="F2041" t="s">
        <v>84</v>
      </c>
      <c r="G2041">
        <v>2</v>
      </c>
      <c r="H2041">
        <v>796.61</v>
      </c>
      <c r="I2041">
        <v>791.95</v>
      </c>
      <c r="J2041">
        <v>786.11500000000001</v>
      </c>
      <c r="K2041">
        <v>777.69500000000005</v>
      </c>
      <c r="L2041">
        <v>769.85</v>
      </c>
      <c r="M2041" s="258" t="s">
        <v>1182</v>
      </c>
      <c r="N2041" s="258" t="s">
        <v>1182</v>
      </c>
      <c r="O2041" s="5" t="s">
        <v>3479</v>
      </c>
    </row>
    <row r="2042" spans="1:15">
      <c r="A2042">
        <v>128</v>
      </c>
      <c r="B2042">
        <v>1066</v>
      </c>
      <c r="C2042" t="s">
        <v>149</v>
      </c>
      <c r="D2042" t="s">
        <v>1138</v>
      </c>
      <c r="E2042" s="257" t="s">
        <v>390</v>
      </c>
      <c r="F2042" t="s">
        <v>84</v>
      </c>
      <c r="G2042">
        <v>2</v>
      </c>
      <c r="H2042">
        <v>795.01</v>
      </c>
      <c r="I2042">
        <v>790.35</v>
      </c>
      <c r="J2042">
        <v>784.18</v>
      </c>
      <c r="K2042">
        <v>775.78499999999997</v>
      </c>
      <c r="L2042">
        <v>768.01499999999999</v>
      </c>
      <c r="M2042" s="258" t="s">
        <v>1182</v>
      </c>
      <c r="N2042" s="258" t="s">
        <v>1182</v>
      </c>
      <c r="O2042" s="5" t="s">
        <v>3480</v>
      </c>
    </row>
    <row r="2043" spans="1:15">
      <c r="A2043">
        <v>128</v>
      </c>
      <c r="B2043">
        <v>1070</v>
      </c>
      <c r="C2043" t="s">
        <v>149</v>
      </c>
      <c r="D2043" t="s">
        <v>1138</v>
      </c>
      <c r="E2043" s="257" t="s">
        <v>152</v>
      </c>
      <c r="F2043" t="s">
        <v>84</v>
      </c>
      <c r="G2043">
        <v>2</v>
      </c>
      <c r="H2043">
        <v>794.36</v>
      </c>
      <c r="I2043">
        <v>789.72500000000002</v>
      </c>
      <c r="J2043">
        <v>783.505</v>
      </c>
      <c r="K2043">
        <v>775.46</v>
      </c>
      <c r="L2043">
        <v>767.51499999999999</v>
      </c>
      <c r="M2043" s="258" t="s">
        <v>1182</v>
      </c>
      <c r="N2043" s="258" t="s">
        <v>1182</v>
      </c>
      <c r="O2043" s="5" t="s">
        <v>3481</v>
      </c>
    </row>
    <row r="2044" spans="1:15">
      <c r="A2044">
        <v>128</v>
      </c>
      <c r="B2044">
        <v>1071</v>
      </c>
      <c r="C2044" t="s">
        <v>149</v>
      </c>
      <c r="D2044" t="s">
        <v>1138</v>
      </c>
      <c r="E2044" s="257" t="s">
        <v>195</v>
      </c>
      <c r="F2044" t="s">
        <v>84</v>
      </c>
      <c r="G2044">
        <v>2</v>
      </c>
      <c r="H2044">
        <v>794.38499999999999</v>
      </c>
      <c r="I2044">
        <v>789.57500000000005</v>
      </c>
      <c r="J2044">
        <v>783.35500000000002</v>
      </c>
      <c r="K2044">
        <v>775.11</v>
      </c>
      <c r="L2044">
        <v>767.16499999999996</v>
      </c>
      <c r="M2044" s="258" t="s">
        <v>1182</v>
      </c>
      <c r="N2044" s="258" t="s">
        <v>1182</v>
      </c>
      <c r="O2044" s="5" t="s">
        <v>3482</v>
      </c>
    </row>
    <row r="2045" spans="1:15">
      <c r="A2045">
        <v>128</v>
      </c>
      <c r="B2045">
        <v>1072</v>
      </c>
      <c r="C2045" t="s">
        <v>149</v>
      </c>
      <c r="D2045" t="s">
        <v>1138</v>
      </c>
      <c r="E2045" s="257" t="s">
        <v>176</v>
      </c>
      <c r="F2045" t="s">
        <v>84</v>
      </c>
      <c r="G2045">
        <v>2</v>
      </c>
      <c r="H2045">
        <v>793.13499999999999</v>
      </c>
      <c r="I2045">
        <v>788.09</v>
      </c>
      <c r="J2045">
        <v>781.83</v>
      </c>
      <c r="K2045">
        <v>773.86</v>
      </c>
      <c r="L2045">
        <v>766.84</v>
      </c>
      <c r="M2045" s="258" t="s">
        <v>1182</v>
      </c>
      <c r="N2045" s="258" t="s">
        <v>1182</v>
      </c>
      <c r="O2045" s="5" t="s">
        <v>3483</v>
      </c>
    </row>
    <row r="2046" spans="1:15">
      <c r="A2046">
        <v>128</v>
      </c>
      <c r="B2046">
        <v>1079</v>
      </c>
      <c r="C2046" t="s">
        <v>149</v>
      </c>
      <c r="D2046" t="s">
        <v>1138</v>
      </c>
      <c r="E2046" s="257" t="s">
        <v>103</v>
      </c>
      <c r="F2046" t="s">
        <v>84</v>
      </c>
      <c r="G2046">
        <v>2</v>
      </c>
      <c r="H2046">
        <v>783.35500000000002</v>
      </c>
      <c r="I2046">
        <v>777.87</v>
      </c>
      <c r="J2046">
        <v>772.52499999999998</v>
      </c>
      <c r="K2046">
        <v>764.93</v>
      </c>
      <c r="L2046">
        <v>756.48500000000001</v>
      </c>
      <c r="M2046" s="258" t="s">
        <v>1182</v>
      </c>
      <c r="N2046" s="258" t="s">
        <v>1182</v>
      </c>
      <c r="O2046" s="5" t="s">
        <v>3484</v>
      </c>
    </row>
    <row r="2047" spans="1:15">
      <c r="A2047">
        <v>128</v>
      </c>
      <c r="B2047">
        <v>1080</v>
      </c>
      <c r="C2047" t="s">
        <v>149</v>
      </c>
      <c r="D2047" t="s">
        <v>1138</v>
      </c>
      <c r="E2047" s="257" t="s">
        <v>1151</v>
      </c>
      <c r="F2047" t="s">
        <v>84</v>
      </c>
      <c r="G2047">
        <v>2</v>
      </c>
      <c r="H2047">
        <v>778.97</v>
      </c>
      <c r="I2047">
        <v>774.21</v>
      </c>
      <c r="J2047">
        <v>769.7</v>
      </c>
      <c r="K2047">
        <v>761.73</v>
      </c>
      <c r="L2047">
        <v>752.78499999999997</v>
      </c>
      <c r="M2047" s="258" t="s">
        <v>1182</v>
      </c>
      <c r="N2047" s="258" t="s">
        <v>1182</v>
      </c>
      <c r="O2047" s="5" t="s">
        <v>3485</v>
      </c>
    </row>
    <row r="2048" spans="1:15">
      <c r="A2048">
        <v>99</v>
      </c>
      <c r="B2048">
        <v>1108</v>
      </c>
      <c r="C2048" t="s">
        <v>149</v>
      </c>
      <c r="D2048" t="s">
        <v>875</v>
      </c>
      <c r="E2048" s="257" t="s">
        <v>802</v>
      </c>
      <c r="F2048" t="s">
        <v>83</v>
      </c>
      <c r="G2048">
        <v>2</v>
      </c>
      <c r="H2048">
        <v>852.09</v>
      </c>
      <c r="I2048">
        <v>847.81</v>
      </c>
      <c r="J2048">
        <v>843.38</v>
      </c>
      <c r="K2048">
        <v>834.11</v>
      </c>
      <c r="L2048">
        <v>824.96</v>
      </c>
      <c r="M2048" s="258" t="s">
        <v>1182</v>
      </c>
      <c r="N2048" s="258" t="s">
        <v>1182</v>
      </c>
      <c r="O2048" s="5" t="s">
        <v>3486</v>
      </c>
    </row>
    <row r="2049" spans="1:15">
      <c r="A2049">
        <v>99</v>
      </c>
      <c r="B2049">
        <v>1109</v>
      </c>
      <c r="C2049" t="s">
        <v>149</v>
      </c>
      <c r="D2049" t="s">
        <v>875</v>
      </c>
      <c r="E2049" s="257" t="s">
        <v>18602</v>
      </c>
      <c r="F2049" t="s">
        <v>83</v>
      </c>
      <c r="G2049">
        <v>2</v>
      </c>
      <c r="H2049">
        <v>850.24</v>
      </c>
      <c r="I2049">
        <v>846.78</v>
      </c>
      <c r="J2049">
        <v>841.75</v>
      </c>
      <c r="K2049">
        <v>832.96</v>
      </c>
      <c r="L2049">
        <v>824.01</v>
      </c>
      <c r="M2049" s="258" t="s">
        <v>1182</v>
      </c>
      <c r="N2049" s="258" t="s">
        <v>1182</v>
      </c>
      <c r="O2049" s="5" t="s">
        <v>3487</v>
      </c>
    </row>
    <row r="2050" spans="1:15">
      <c r="A2050">
        <v>98</v>
      </c>
      <c r="B2050">
        <v>1115</v>
      </c>
      <c r="C2050" t="s">
        <v>149</v>
      </c>
      <c r="D2050" t="s">
        <v>875</v>
      </c>
      <c r="E2050" s="257" t="s">
        <v>76</v>
      </c>
      <c r="F2050" t="s">
        <v>84</v>
      </c>
      <c r="G2050">
        <v>2</v>
      </c>
      <c r="H2050">
        <v>842.43499999999995</v>
      </c>
      <c r="I2050">
        <v>837.005</v>
      </c>
      <c r="J2050">
        <v>831.27</v>
      </c>
      <c r="K2050">
        <v>823.53499999999997</v>
      </c>
      <c r="L2050">
        <v>816.17499999999995</v>
      </c>
      <c r="M2050" s="258" t="s">
        <v>1182</v>
      </c>
      <c r="N2050" s="258" t="s">
        <v>1182</v>
      </c>
      <c r="O2050" s="5" t="s">
        <v>3488</v>
      </c>
    </row>
    <row r="2051" spans="1:15">
      <c r="A2051">
        <v>105</v>
      </c>
      <c r="B2051">
        <v>1156</v>
      </c>
      <c r="C2051" t="s">
        <v>149</v>
      </c>
      <c r="D2051" t="s">
        <v>404</v>
      </c>
      <c r="E2051" s="257" t="s">
        <v>18612</v>
      </c>
      <c r="F2051" t="s">
        <v>83</v>
      </c>
      <c r="G2051">
        <v>2</v>
      </c>
      <c r="H2051">
        <v>858.82</v>
      </c>
      <c r="I2051">
        <v>852.12</v>
      </c>
      <c r="J2051">
        <v>844.54</v>
      </c>
      <c r="K2051">
        <v>832.58</v>
      </c>
      <c r="L2051">
        <v>820.02</v>
      </c>
      <c r="M2051" s="258" t="s">
        <v>1182</v>
      </c>
      <c r="N2051" s="258" t="s">
        <v>1182</v>
      </c>
      <c r="O2051" s="5" t="s">
        <v>3489</v>
      </c>
    </row>
    <row r="2052" spans="1:15">
      <c r="A2052">
        <v>103</v>
      </c>
      <c r="B2052">
        <v>1153</v>
      </c>
      <c r="C2052" t="s">
        <v>149</v>
      </c>
      <c r="D2052" t="s">
        <v>404</v>
      </c>
      <c r="E2052" s="257" t="s">
        <v>18609</v>
      </c>
      <c r="F2052" t="s">
        <v>83</v>
      </c>
      <c r="G2052">
        <v>2</v>
      </c>
      <c r="H2052">
        <v>848.19</v>
      </c>
      <c r="I2052">
        <v>843.54</v>
      </c>
      <c r="J2052">
        <v>838.77</v>
      </c>
      <c r="K2052">
        <v>829.35</v>
      </c>
      <c r="L2052">
        <v>819.28</v>
      </c>
      <c r="M2052" s="258" t="s">
        <v>1182</v>
      </c>
      <c r="N2052" s="258" t="s">
        <v>1182</v>
      </c>
      <c r="O2052" s="5" t="s">
        <v>3490</v>
      </c>
    </row>
    <row r="2053" spans="1:15">
      <c r="A2053">
        <v>103</v>
      </c>
      <c r="B2053">
        <v>1151</v>
      </c>
      <c r="C2053" t="s">
        <v>149</v>
      </c>
      <c r="D2053" t="s">
        <v>404</v>
      </c>
      <c r="E2053" s="257" t="s">
        <v>1494</v>
      </c>
      <c r="F2053" t="s">
        <v>83</v>
      </c>
      <c r="G2053">
        <v>2</v>
      </c>
      <c r="H2053">
        <v>846.32</v>
      </c>
      <c r="I2053">
        <v>841.19</v>
      </c>
      <c r="J2053">
        <v>835.64</v>
      </c>
      <c r="K2053">
        <v>826.87</v>
      </c>
      <c r="L2053">
        <v>819.21</v>
      </c>
      <c r="M2053" s="258" t="s">
        <v>1182</v>
      </c>
      <c r="N2053" s="258" t="s">
        <v>1182</v>
      </c>
      <c r="O2053" s="5" t="s">
        <v>3491</v>
      </c>
    </row>
    <row r="2054" spans="1:15">
      <c r="A2054">
        <v>137</v>
      </c>
      <c r="B2054">
        <v>1166</v>
      </c>
      <c r="C2054" t="s">
        <v>149</v>
      </c>
      <c r="D2054" t="s">
        <v>308</v>
      </c>
      <c r="E2054" s="257" t="s">
        <v>18615</v>
      </c>
      <c r="F2054" t="s">
        <v>83</v>
      </c>
      <c r="G2054">
        <v>2</v>
      </c>
      <c r="H2054">
        <v>91.403999999999996</v>
      </c>
      <c r="I2054">
        <v>91.117000000000004</v>
      </c>
      <c r="J2054">
        <v>90.548000000000002</v>
      </c>
      <c r="K2054">
        <v>89.930999999999997</v>
      </c>
      <c r="L2054">
        <v>88.929000000000002</v>
      </c>
      <c r="M2054" s="258" t="s">
        <v>1182</v>
      </c>
      <c r="N2054" s="258" t="s">
        <v>1182</v>
      </c>
      <c r="O2054" s="5" t="s">
        <v>3492</v>
      </c>
    </row>
    <row r="2055" spans="1:15">
      <c r="A2055">
        <v>242</v>
      </c>
      <c r="B2055">
        <v>1165</v>
      </c>
      <c r="C2055" t="s">
        <v>149</v>
      </c>
      <c r="D2055" t="s">
        <v>308</v>
      </c>
      <c r="E2055" s="257" t="s">
        <v>1225</v>
      </c>
      <c r="F2055" t="s">
        <v>83</v>
      </c>
      <c r="G2055">
        <v>2</v>
      </c>
      <c r="H2055">
        <v>86.039000000000001</v>
      </c>
      <c r="I2055">
        <v>85.751999999999995</v>
      </c>
      <c r="J2055">
        <v>85.025000000000006</v>
      </c>
      <c r="K2055">
        <v>84.289000000000001</v>
      </c>
      <c r="L2055">
        <v>83.739000000000004</v>
      </c>
      <c r="M2055" s="258" t="s">
        <v>1182</v>
      </c>
      <c r="N2055" s="258" t="s">
        <v>1182</v>
      </c>
      <c r="O2055" s="5" t="s">
        <v>3493</v>
      </c>
    </row>
    <row r="2056" spans="1:15">
      <c r="A2056">
        <v>242</v>
      </c>
      <c r="B2056">
        <v>1164</v>
      </c>
      <c r="C2056" t="s">
        <v>149</v>
      </c>
      <c r="D2056" t="s">
        <v>308</v>
      </c>
      <c r="E2056" s="257" t="s">
        <v>1224</v>
      </c>
      <c r="F2056" t="s">
        <v>83</v>
      </c>
      <c r="G2056">
        <v>2</v>
      </c>
      <c r="H2056">
        <v>85.262</v>
      </c>
      <c r="I2056">
        <v>84.94</v>
      </c>
      <c r="J2056">
        <v>84.293999999999997</v>
      </c>
      <c r="K2056">
        <v>83.557000000000002</v>
      </c>
      <c r="L2056">
        <v>83.138000000000005</v>
      </c>
      <c r="M2056" s="258" t="s">
        <v>1182</v>
      </c>
      <c r="N2056" s="258" t="s">
        <v>1182</v>
      </c>
      <c r="O2056" s="5" t="s">
        <v>3494</v>
      </c>
    </row>
    <row r="2057" spans="1:15">
      <c r="A2057">
        <v>242</v>
      </c>
      <c r="B2057">
        <v>1168</v>
      </c>
      <c r="C2057" t="s">
        <v>149</v>
      </c>
      <c r="D2057" t="s">
        <v>308</v>
      </c>
      <c r="E2057" s="257" t="s">
        <v>18616</v>
      </c>
      <c r="F2057" t="s">
        <v>83</v>
      </c>
      <c r="G2057">
        <v>2</v>
      </c>
      <c r="H2057">
        <v>85.165000000000006</v>
      </c>
      <c r="I2057">
        <v>84.683000000000007</v>
      </c>
      <c r="J2057">
        <v>84.072000000000003</v>
      </c>
      <c r="K2057">
        <v>83.42</v>
      </c>
      <c r="L2057">
        <v>82.573999999999998</v>
      </c>
      <c r="M2057" s="258" t="s">
        <v>1182</v>
      </c>
      <c r="N2057" s="258" t="s">
        <v>1182</v>
      </c>
      <c r="O2057" s="5" t="s">
        <v>3495</v>
      </c>
    </row>
    <row r="2058" spans="1:15">
      <c r="A2058">
        <v>242</v>
      </c>
      <c r="B2058">
        <v>1183</v>
      </c>
      <c r="C2058" t="s">
        <v>149</v>
      </c>
      <c r="D2058" t="s">
        <v>308</v>
      </c>
      <c r="E2058" s="257" t="s">
        <v>94</v>
      </c>
      <c r="F2058" t="s">
        <v>83</v>
      </c>
      <c r="G2058">
        <v>2</v>
      </c>
      <c r="H2058">
        <v>84.585999999999999</v>
      </c>
      <c r="I2058">
        <v>84.072000000000003</v>
      </c>
      <c r="J2058">
        <v>83.287000000000006</v>
      </c>
      <c r="K2058">
        <v>82.573999999999998</v>
      </c>
      <c r="L2058">
        <v>82.009</v>
      </c>
      <c r="M2058" s="258" t="s">
        <v>1182</v>
      </c>
      <c r="N2058" s="258" t="s">
        <v>1182</v>
      </c>
      <c r="O2058" s="5" t="s">
        <v>3496</v>
      </c>
    </row>
    <row r="2059" spans="1:15">
      <c r="A2059">
        <v>242</v>
      </c>
      <c r="B2059">
        <v>1176</v>
      </c>
      <c r="C2059" t="s">
        <v>149</v>
      </c>
      <c r="D2059" t="s">
        <v>308</v>
      </c>
      <c r="E2059" s="257" t="s">
        <v>1226</v>
      </c>
      <c r="F2059" t="s">
        <v>83</v>
      </c>
      <c r="G2059">
        <v>2</v>
      </c>
      <c r="H2059">
        <v>83.963999999999999</v>
      </c>
      <c r="I2059">
        <v>83.42</v>
      </c>
      <c r="J2059">
        <v>82.617999999999995</v>
      </c>
      <c r="K2059">
        <v>81.92</v>
      </c>
      <c r="L2059">
        <v>81.055999999999997</v>
      </c>
      <c r="M2059" s="258" t="s">
        <v>1182</v>
      </c>
      <c r="N2059" s="258" t="s">
        <v>1182</v>
      </c>
      <c r="O2059" s="5" t="s">
        <v>3497</v>
      </c>
    </row>
    <row r="2060" spans="1:15">
      <c r="A2060">
        <v>242</v>
      </c>
      <c r="B2060">
        <v>1177</v>
      </c>
      <c r="C2060" t="s">
        <v>149</v>
      </c>
      <c r="D2060" t="s">
        <v>308</v>
      </c>
      <c r="E2060" s="257" t="s">
        <v>183</v>
      </c>
      <c r="F2060" t="s">
        <v>83</v>
      </c>
      <c r="G2060">
        <v>2</v>
      </c>
      <c r="H2060">
        <v>83.831999999999994</v>
      </c>
      <c r="I2060">
        <v>83.311999999999998</v>
      </c>
      <c r="J2060">
        <v>82.573999999999998</v>
      </c>
      <c r="K2060">
        <v>81.856999999999999</v>
      </c>
      <c r="L2060">
        <v>81.055999999999997</v>
      </c>
      <c r="M2060" s="258" t="s">
        <v>1182</v>
      </c>
      <c r="N2060" s="258" t="s">
        <v>1182</v>
      </c>
      <c r="O2060" s="5" t="s">
        <v>3498</v>
      </c>
    </row>
    <row r="2061" spans="1:15">
      <c r="A2061">
        <v>242</v>
      </c>
      <c r="B2061">
        <v>1163</v>
      </c>
      <c r="C2061" t="s">
        <v>149</v>
      </c>
      <c r="D2061" t="s">
        <v>308</v>
      </c>
      <c r="E2061" s="257" t="s">
        <v>672</v>
      </c>
      <c r="F2061" t="s">
        <v>83</v>
      </c>
      <c r="G2061">
        <v>2</v>
      </c>
      <c r="H2061">
        <v>84.072000000000003</v>
      </c>
      <c r="I2061">
        <v>83.311999999999998</v>
      </c>
      <c r="J2061">
        <v>82.510999999999996</v>
      </c>
      <c r="K2061">
        <v>81.965000000000003</v>
      </c>
      <c r="L2061">
        <v>79.924999999999997</v>
      </c>
      <c r="M2061" s="258" t="s">
        <v>1182</v>
      </c>
      <c r="N2061" s="258" t="s">
        <v>1182</v>
      </c>
      <c r="O2061" s="5" t="s">
        <v>3499</v>
      </c>
    </row>
    <row r="2062" spans="1:15">
      <c r="A2062">
        <v>242</v>
      </c>
      <c r="B2062">
        <v>1174</v>
      </c>
      <c r="C2062" t="s">
        <v>149</v>
      </c>
      <c r="D2062" t="s">
        <v>308</v>
      </c>
      <c r="E2062" s="257" t="s">
        <v>92</v>
      </c>
      <c r="F2062" t="s">
        <v>83</v>
      </c>
      <c r="G2062">
        <v>2</v>
      </c>
      <c r="H2062">
        <v>83.727000000000004</v>
      </c>
      <c r="I2062">
        <v>83.162999999999997</v>
      </c>
      <c r="J2062">
        <v>82.406000000000006</v>
      </c>
      <c r="K2062">
        <v>81.656999999999996</v>
      </c>
      <c r="L2062">
        <v>79.924999999999997</v>
      </c>
      <c r="M2062" s="258" t="s">
        <v>1182</v>
      </c>
      <c r="N2062" s="258" t="s">
        <v>1182</v>
      </c>
      <c r="O2062" s="5" t="s">
        <v>3500</v>
      </c>
    </row>
    <row r="2063" spans="1:15">
      <c r="A2063">
        <v>242</v>
      </c>
      <c r="B2063">
        <v>1178</v>
      </c>
      <c r="C2063" t="s">
        <v>149</v>
      </c>
      <c r="D2063" t="s">
        <v>308</v>
      </c>
      <c r="E2063" s="257" t="s">
        <v>493</v>
      </c>
      <c r="F2063" t="s">
        <v>83</v>
      </c>
      <c r="G2063">
        <v>2</v>
      </c>
      <c r="H2063">
        <v>83.727000000000004</v>
      </c>
      <c r="I2063">
        <v>83.162999999999997</v>
      </c>
      <c r="J2063">
        <v>82.406000000000006</v>
      </c>
      <c r="K2063">
        <v>81.656999999999996</v>
      </c>
      <c r="L2063">
        <v>80.896000000000001</v>
      </c>
      <c r="M2063" s="258" t="s">
        <v>1182</v>
      </c>
      <c r="N2063" s="258" t="s">
        <v>1182</v>
      </c>
      <c r="O2063" s="5" t="s">
        <v>3501</v>
      </c>
    </row>
    <row r="2064" spans="1:15">
      <c r="A2064">
        <v>242</v>
      </c>
      <c r="B2064">
        <v>1170</v>
      </c>
      <c r="C2064" t="s">
        <v>149</v>
      </c>
      <c r="D2064" t="s">
        <v>308</v>
      </c>
      <c r="E2064" s="257" t="s">
        <v>710</v>
      </c>
      <c r="F2064" t="s">
        <v>83</v>
      </c>
      <c r="G2064">
        <v>2</v>
      </c>
      <c r="H2064">
        <v>83.557000000000002</v>
      </c>
      <c r="I2064">
        <v>83.097999999999999</v>
      </c>
      <c r="J2064">
        <v>82.361999999999995</v>
      </c>
      <c r="K2064">
        <v>81.632999999999996</v>
      </c>
      <c r="L2064">
        <v>80.012</v>
      </c>
      <c r="M2064" s="258" t="s">
        <v>1182</v>
      </c>
      <c r="N2064" s="258" t="s">
        <v>1182</v>
      </c>
      <c r="O2064" s="5" t="s">
        <v>3502</v>
      </c>
    </row>
    <row r="2065" spans="1:15">
      <c r="A2065">
        <v>242</v>
      </c>
      <c r="B2065">
        <v>1171</v>
      </c>
      <c r="C2065" t="s">
        <v>149</v>
      </c>
      <c r="D2065" t="s">
        <v>308</v>
      </c>
      <c r="E2065" s="257" t="s">
        <v>347</v>
      </c>
      <c r="F2065" t="s">
        <v>83</v>
      </c>
      <c r="G2065">
        <v>2</v>
      </c>
      <c r="H2065">
        <v>83.42</v>
      </c>
      <c r="I2065">
        <v>82.923000000000002</v>
      </c>
      <c r="J2065">
        <v>82.201999999999998</v>
      </c>
      <c r="K2065">
        <v>81.272999999999996</v>
      </c>
      <c r="L2065">
        <v>80.572000000000003</v>
      </c>
      <c r="M2065" s="258" t="s">
        <v>1182</v>
      </c>
      <c r="N2065" s="258" t="s">
        <v>1182</v>
      </c>
      <c r="O2065" s="5" t="s">
        <v>3503</v>
      </c>
    </row>
    <row r="2066" spans="1:15">
      <c r="A2066">
        <v>242</v>
      </c>
      <c r="B2066">
        <v>1167</v>
      </c>
      <c r="C2066" t="s">
        <v>149</v>
      </c>
      <c r="D2066" t="s">
        <v>308</v>
      </c>
      <c r="E2066" s="257" t="s">
        <v>72</v>
      </c>
      <c r="F2066" t="s">
        <v>83</v>
      </c>
      <c r="G2066">
        <v>2</v>
      </c>
      <c r="H2066">
        <v>83.287000000000006</v>
      </c>
      <c r="I2066">
        <v>82.817999999999998</v>
      </c>
      <c r="J2066">
        <v>82.009</v>
      </c>
      <c r="K2066">
        <v>81.381</v>
      </c>
      <c r="L2066">
        <v>80.680000000000007</v>
      </c>
      <c r="M2066" s="258" t="s">
        <v>1182</v>
      </c>
      <c r="N2066" s="258" t="s">
        <v>1182</v>
      </c>
      <c r="O2066" s="5" t="s">
        <v>3504</v>
      </c>
    </row>
    <row r="2067" spans="1:15">
      <c r="A2067">
        <v>242</v>
      </c>
      <c r="B2067">
        <v>1179</v>
      </c>
      <c r="C2067" t="s">
        <v>149</v>
      </c>
      <c r="D2067" t="s">
        <v>308</v>
      </c>
      <c r="E2067" s="257" t="s">
        <v>808</v>
      </c>
      <c r="F2067" t="s">
        <v>83</v>
      </c>
      <c r="G2067">
        <v>2</v>
      </c>
      <c r="H2067">
        <v>83.090999999999994</v>
      </c>
      <c r="I2067">
        <v>82.573999999999998</v>
      </c>
      <c r="J2067">
        <v>81.765000000000001</v>
      </c>
      <c r="K2067">
        <v>81.055999999999997</v>
      </c>
      <c r="L2067">
        <v>80.316000000000003</v>
      </c>
      <c r="M2067" s="258" t="s">
        <v>1182</v>
      </c>
      <c r="N2067" s="258" t="s">
        <v>1182</v>
      </c>
      <c r="O2067" s="5" t="s">
        <v>3505</v>
      </c>
    </row>
    <row r="2068" spans="1:15">
      <c r="A2068">
        <v>242</v>
      </c>
      <c r="B2068">
        <v>1160</v>
      </c>
      <c r="C2068" t="s">
        <v>149</v>
      </c>
      <c r="D2068" t="s">
        <v>308</v>
      </c>
      <c r="E2068" s="257" t="s">
        <v>1229</v>
      </c>
      <c r="F2068" t="s">
        <v>83</v>
      </c>
      <c r="G2068">
        <v>2</v>
      </c>
      <c r="H2068">
        <v>81.856999999999999</v>
      </c>
      <c r="I2068">
        <v>81.268000000000001</v>
      </c>
      <c r="J2068">
        <v>80.367999999999995</v>
      </c>
      <c r="K2068">
        <v>79.620999999999995</v>
      </c>
      <c r="L2068">
        <v>78.599000000000004</v>
      </c>
      <c r="M2068" s="258" t="s">
        <v>1182</v>
      </c>
      <c r="N2068" s="258" t="s">
        <v>1182</v>
      </c>
      <c r="O2068" s="5" t="s">
        <v>3506</v>
      </c>
    </row>
    <row r="2069" spans="1:15">
      <c r="A2069">
        <v>242</v>
      </c>
      <c r="B2069">
        <v>1161</v>
      </c>
      <c r="C2069" t="s">
        <v>149</v>
      </c>
      <c r="D2069" t="s">
        <v>308</v>
      </c>
      <c r="E2069" s="257" t="s">
        <v>1231</v>
      </c>
      <c r="F2069" t="s">
        <v>83</v>
      </c>
      <c r="G2069">
        <v>2</v>
      </c>
      <c r="H2069">
        <v>81.856999999999999</v>
      </c>
      <c r="I2069">
        <v>81.268000000000001</v>
      </c>
      <c r="J2069">
        <v>80.367999999999995</v>
      </c>
      <c r="K2069">
        <v>79.620999999999995</v>
      </c>
      <c r="L2069">
        <v>78.599000000000004</v>
      </c>
      <c r="M2069" s="258" t="s">
        <v>1182</v>
      </c>
      <c r="N2069" s="258" t="s">
        <v>1182</v>
      </c>
      <c r="O2069" s="5" t="s">
        <v>3507</v>
      </c>
    </row>
    <row r="2070" spans="1:15">
      <c r="A2070">
        <v>242</v>
      </c>
      <c r="B2070">
        <v>1186</v>
      </c>
      <c r="C2070" t="s">
        <v>149</v>
      </c>
      <c r="D2070" t="s">
        <v>308</v>
      </c>
      <c r="E2070" s="257" t="s">
        <v>1230</v>
      </c>
      <c r="F2070" t="s">
        <v>83</v>
      </c>
      <c r="G2070">
        <v>2</v>
      </c>
      <c r="H2070">
        <v>81.856999999999999</v>
      </c>
      <c r="I2070">
        <v>81.268000000000001</v>
      </c>
      <c r="J2070">
        <v>80.367999999999995</v>
      </c>
      <c r="K2070">
        <v>79.620999999999995</v>
      </c>
      <c r="L2070">
        <v>78.599000000000004</v>
      </c>
      <c r="M2070" s="258" t="s">
        <v>1182</v>
      </c>
      <c r="N2070" s="258" t="s">
        <v>1182</v>
      </c>
      <c r="O2070" s="5" t="s">
        <v>3508</v>
      </c>
    </row>
    <row r="2071" spans="1:15">
      <c r="A2071">
        <v>243</v>
      </c>
      <c r="B2071">
        <v>1195</v>
      </c>
      <c r="C2071" t="s">
        <v>149</v>
      </c>
      <c r="D2071" t="s">
        <v>308</v>
      </c>
      <c r="E2071" s="257" t="s">
        <v>121</v>
      </c>
      <c r="F2071" t="s">
        <v>84</v>
      </c>
      <c r="G2071">
        <v>2</v>
      </c>
      <c r="H2071">
        <v>83.912999999999997</v>
      </c>
      <c r="I2071">
        <v>83.429000000000002</v>
      </c>
      <c r="J2071">
        <v>82.623000000000005</v>
      </c>
      <c r="K2071">
        <v>81.799000000000007</v>
      </c>
      <c r="L2071">
        <v>81.418999999999997</v>
      </c>
      <c r="M2071" s="258" t="s">
        <v>1182</v>
      </c>
      <c r="N2071" s="258" t="s">
        <v>1182</v>
      </c>
      <c r="O2071" s="5" t="s">
        <v>3509</v>
      </c>
    </row>
    <row r="2072" spans="1:15">
      <c r="A2072">
        <v>243</v>
      </c>
      <c r="B2072">
        <v>1203</v>
      </c>
      <c r="C2072" t="s">
        <v>149</v>
      </c>
      <c r="D2072" t="s">
        <v>308</v>
      </c>
      <c r="E2072" s="257" t="s">
        <v>1233</v>
      </c>
      <c r="F2072" t="s">
        <v>84</v>
      </c>
      <c r="G2072">
        <v>2</v>
      </c>
      <c r="H2072">
        <v>83.84</v>
      </c>
      <c r="I2072">
        <v>83.403999999999996</v>
      </c>
      <c r="J2072">
        <v>82.35</v>
      </c>
      <c r="K2072">
        <v>81.563999999999993</v>
      </c>
      <c r="L2072">
        <v>81.106999999999999</v>
      </c>
      <c r="M2072" s="258" t="s">
        <v>1182</v>
      </c>
      <c r="N2072" s="258" t="s">
        <v>1182</v>
      </c>
      <c r="O2072" s="5" t="s">
        <v>3510</v>
      </c>
    </row>
    <row r="2073" spans="1:15">
      <c r="A2073">
        <v>243</v>
      </c>
      <c r="B2073">
        <v>1201</v>
      </c>
      <c r="C2073" t="s">
        <v>149</v>
      </c>
      <c r="D2073" t="s">
        <v>308</v>
      </c>
      <c r="E2073" s="257" t="s">
        <v>76</v>
      </c>
      <c r="F2073" t="s">
        <v>84</v>
      </c>
      <c r="G2073">
        <v>2</v>
      </c>
      <c r="H2073">
        <v>83.686000000000007</v>
      </c>
      <c r="I2073">
        <v>83.218999999999994</v>
      </c>
      <c r="J2073">
        <v>82.278000000000006</v>
      </c>
      <c r="K2073">
        <v>81.694000000000003</v>
      </c>
      <c r="L2073">
        <v>81.281999999999996</v>
      </c>
      <c r="M2073" s="258" t="s">
        <v>1182</v>
      </c>
      <c r="N2073" s="258" t="s">
        <v>1182</v>
      </c>
      <c r="O2073" s="5" t="s">
        <v>3511</v>
      </c>
    </row>
    <row r="2074" spans="1:15">
      <c r="A2074">
        <v>243</v>
      </c>
      <c r="B2074">
        <v>1193</v>
      </c>
      <c r="C2074" t="s">
        <v>149</v>
      </c>
      <c r="D2074" t="s">
        <v>308</v>
      </c>
      <c r="E2074" s="257" t="s">
        <v>18621</v>
      </c>
      <c r="F2074" t="s">
        <v>84</v>
      </c>
      <c r="G2074">
        <v>2</v>
      </c>
      <c r="H2074">
        <v>83.554000000000002</v>
      </c>
      <c r="I2074">
        <v>83.019000000000005</v>
      </c>
      <c r="J2074">
        <v>82.058000000000007</v>
      </c>
      <c r="K2074">
        <v>81.418999999999997</v>
      </c>
      <c r="L2074">
        <v>80.956999999999994</v>
      </c>
      <c r="M2074" s="258" t="s">
        <v>1182</v>
      </c>
      <c r="N2074" s="258" t="s">
        <v>1182</v>
      </c>
      <c r="O2074" s="5" t="s">
        <v>3512</v>
      </c>
    </row>
    <row r="2075" spans="1:15">
      <c r="A2075">
        <v>257</v>
      </c>
      <c r="B2075">
        <v>1204</v>
      </c>
      <c r="C2075" t="s">
        <v>149</v>
      </c>
      <c r="D2075" t="s">
        <v>342</v>
      </c>
      <c r="E2075" s="257" t="s">
        <v>1236</v>
      </c>
      <c r="F2075" t="s">
        <v>83</v>
      </c>
      <c r="G2075">
        <v>2</v>
      </c>
      <c r="H2075">
        <v>843.3</v>
      </c>
      <c r="I2075">
        <v>837.08399999999995</v>
      </c>
      <c r="J2075">
        <v>830.55600000000004</v>
      </c>
      <c r="K2075">
        <v>823.78</v>
      </c>
      <c r="L2075">
        <v>818.66600000000005</v>
      </c>
      <c r="M2075" s="258" t="s">
        <v>1182</v>
      </c>
      <c r="N2075" s="258" t="s">
        <v>1182</v>
      </c>
      <c r="O2075" s="5" t="s">
        <v>3513</v>
      </c>
    </row>
    <row r="2076" spans="1:15">
      <c r="A2076">
        <v>257</v>
      </c>
      <c r="B2076">
        <v>1206</v>
      </c>
      <c r="C2076" t="s">
        <v>149</v>
      </c>
      <c r="D2076" t="s">
        <v>342</v>
      </c>
      <c r="E2076" s="257" t="s">
        <v>1241</v>
      </c>
      <c r="F2076" t="s">
        <v>83</v>
      </c>
      <c r="G2076">
        <v>2</v>
      </c>
      <c r="H2076">
        <v>832.18600000000004</v>
      </c>
      <c r="I2076">
        <v>827.08399999999995</v>
      </c>
      <c r="J2076">
        <v>818.3</v>
      </c>
      <c r="K2076">
        <v>810.30200000000002</v>
      </c>
      <c r="L2076">
        <v>804.43</v>
      </c>
      <c r="M2076" s="258" t="s">
        <v>1182</v>
      </c>
      <c r="N2076" s="258" t="s">
        <v>1182</v>
      </c>
      <c r="O2076" s="5" t="s">
        <v>3514</v>
      </c>
    </row>
    <row r="2077" spans="1:15">
      <c r="A2077">
        <v>257</v>
      </c>
      <c r="B2077">
        <v>1208</v>
      </c>
      <c r="C2077" t="s">
        <v>149</v>
      </c>
      <c r="D2077" t="s">
        <v>342</v>
      </c>
      <c r="E2077" s="257" t="s">
        <v>1240</v>
      </c>
      <c r="F2077" t="s">
        <v>83</v>
      </c>
      <c r="G2077">
        <v>2</v>
      </c>
      <c r="H2077">
        <v>825.53800000000001</v>
      </c>
      <c r="I2077">
        <v>819.97400000000005</v>
      </c>
      <c r="J2077">
        <v>810.36800000000005</v>
      </c>
      <c r="K2077">
        <v>802.94799999999998</v>
      </c>
      <c r="L2077">
        <v>798.88400000000001</v>
      </c>
      <c r="M2077" s="258" t="s">
        <v>1182</v>
      </c>
      <c r="N2077" s="258" t="s">
        <v>1182</v>
      </c>
      <c r="O2077" s="5" t="s">
        <v>3515</v>
      </c>
    </row>
    <row r="2078" spans="1:15">
      <c r="A2078">
        <v>257</v>
      </c>
      <c r="B2078">
        <v>1210</v>
      </c>
      <c r="C2078" t="s">
        <v>149</v>
      </c>
      <c r="D2078" t="s">
        <v>342</v>
      </c>
      <c r="E2078" s="257" t="s">
        <v>1237</v>
      </c>
      <c r="F2078" t="s">
        <v>83</v>
      </c>
      <c r="G2078">
        <v>2</v>
      </c>
      <c r="H2078">
        <v>810.30200000000002</v>
      </c>
      <c r="I2078">
        <v>805.83799999999997</v>
      </c>
      <c r="J2078">
        <v>799.55</v>
      </c>
      <c r="K2078">
        <v>792.57799999999997</v>
      </c>
      <c r="L2078">
        <v>786.44799999999998</v>
      </c>
      <c r="M2078" s="258" t="s">
        <v>1182</v>
      </c>
      <c r="N2078" s="258" t="s">
        <v>1182</v>
      </c>
      <c r="O2078" s="5" t="s">
        <v>3516</v>
      </c>
    </row>
    <row r="2079" spans="1:15">
      <c r="A2079">
        <v>257</v>
      </c>
      <c r="B2079">
        <v>1212</v>
      </c>
      <c r="C2079" t="s">
        <v>149</v>
      </c>
      <c r="D2079" t="s">
        <v>342</v>
      </c>
      <c r="E2079" s="257" t="s">
        <v>1064</v>
      </c>
      <c r="F2079" t="s">
        <v>83</v>
      </c>
      <c r="G2079">
        <v>2</v>
      </c>
      <c r="H2079">
        <v>790.62</v>
      </c>
      <c r="I2079">
        <v>786.44799999999998</v>
      </c>
      <c r="J2079">
        <v>777.25</v>
      </c>
      <c r="K2079">
        <v>769.68</v>
      </c>
      <c r="L2079">
        <v>765.35</v>
      </c>
      <c r="M2079" s="258" t="s">
        <v>1182</v>
      </c>
      <c r="N2079" s="258" t="s">
        <v>1182</v>
      </c>
      <c r="O2079" s="5" t="s">
        <v>3517</v>
      </c>
    </row>
    <row r="2080" spans="1:15">
      <c r="A2080">
        <v>258</v>
      </c>
      <c r="B2080">
        <v>1213</v>
      </c>
      <c r="C2080" t="s">
        <v>149</v>
      </c>
      <c r="D2080" t="s">
        <v>342</v>
      </c>
      <c r="E2080" s="257" t="s">
        <v>174</v>
      </c>
      <c r="F2080" t="s">
        <v>84</v>
      </c>
      <c r="G2080">
        <v>2</v>
      </c>
      <c r="H2080">
        <v>845.35</v>
      </c>
      <c r="I2080">
        <v>838.09</v>
      </c>
      <c r="J2080">
        <v>831.17</v>
      </c>
      <c r="K2080">
        <v>824.55</v>
      </c>
      <c r="L2080">
        <v>819.58</v>
      </c>
      <c r="M2080" s="258" t="s">
        <v>1182</v>
      </c>
      <c r="N2080" s="258" t="s">
        <v>1182</v>
      </c>
      <c r="O2080" s="5" t="s">
        <v>3518</v>
      </c>
    </row>
    <row r="2081" spans="1:15">
      <c r="A2081">
        <v>258</v>
      </c>
      <c r="B2081">
        <v>1214</v>
      </c>
      <c r="C2081" t="s">
        <v>149</v>
      </c>
      <c r="D2081" t="s">
        <v>342</v>
      </c>
      <c r="E2081" s="257" t="s">
        <v>663</v>
      </c>
      <c r="F2081" t="s">
        <v>84</v>
      </c>
      <c r="G2081">
        <v>2</v>
      </c>
      <c r="H2081">
        <v>838.09</v>
      </c>
      <c r="I2081">
        <v>833.78</v>
      </c>
      <c r="J2081">
        <v>826.6</v>
      </c>
      <c r="K2081">
        <v>819.03</v>
      </c>
      <c r="L2081">
        <v>814.32</v>
      </c>
      <c r="M2081" s="258" t="s">
        <v>1182</v>
      </c>
      <c r="N2081" s="258" t="s">
        <v>1182</v>
      </c>
      <c r="O2081" s="5" t="s">
        <v>3519</v>
      </c>
    </row>
    <row r="2082" spans="1:15">
      <c r="A2082">
        <v>258</v>
      </c>
      <c r="B2082">
        <v>1219</v>
      </c>
      <c r="C2082" t="s">
        <v>149</v>
      </c>
      <c r="D2082" t="s">
        <v>342</v>
      </c>
      <c r="E2082" s="257" t="s">
        <v>798</v>
      </c>
      <c r="F2082" t="s">
        <v>84</v>
      </c>
      <c r="G2082">
        <v>2</v>
      </c>
      <c r="H2082">
        <v>831.72</v>
      </c>
      <c r="I2082">
        <v>828.51</v>
      </c>
      <c r="J2082">
        <v>821.49</v>
      </c>
      <c r="K2082">
        <v>814.17</v>
      </c>
      <c r="L2082">
        <v>808.55</v>
      </c>
      <c r="M2082" s="258" t="s">
        <v>1182</v>
      </c>
      <c r="N2082" s="258" t="s">
        <v>1182</v>
      </c>
      <c r="O2082" s="5" t="s">
        <v>3520</v>
      </c>
    </row>
    <row r="2083" spans="1:15">
      <c r="A2083">
        <v>258</v>
      </c>
      <c r="B2083">
        <v>1221</v>
      </c>
      <c r="C2083" t="s">
        <v>149</v>
      </c>
      <c r="D2083" t="s">
        <v>342</v>
      </c>
      <c r="E2083" s="257" t="s">
        <v>1245</v>
      </c>
      <c r="F2083" t="s">
        <v>84</v>
      </c>
      <c r="G2083">
        <v>2</v>
      </c>
      <c r="H2083">
        <v>828.86</v>
      </c>
      <c r="I2083">
        <v>824.09</v>
      </c>
      <c r="J2083">
        <v>815.82</v>
      </c>
      <c r="K2083">
        <v>809.55</v>
      </c>
      <c r="L2083">
        <v>805.49</v>
      </c>
      <c r="M2083" s="258" t="s">
        <v>1182</v>
      </c>
      <c r="N2083" s="258" t="s">
        <v>1182</v>
      </c>
      <c r="O2083" s="5" t="s">
        <v>3521</v>
      </c>
    </row>
    <row r="2084" spans="1:15">
      <c r="A2084">
        <v>258</v>
      </c>
      <c r="B2084">
        <v>1222</v>
      </c>
      <c r="C2084" t="s">
        <v>149</v>
      </c>
      <c r="D2084" t="s">
        <v>342</v>
      </c>
      <c r="E2084" s="257" t="s">
        <v>1093</v>
      </c>
      <c r="F2084" t="s">
        <v>84</v>
      </c>
      <c r="G2084">
        <v>2</v>
      </c>
      <c r="H2084">
        <v>826.6</v>
      </c>
      <c r="I2084">
        <v>822.19</v>
      </c>
      <c r="J2084">
        <v>815.67</v>
      </c>
      <c r="K2084">
        <v>809.45</v>
      </c>
      <c r="L2084">
        <v>804.99</v>
      </c>
      <c r="M2084" s="258" t="s">
        <v>1182</v>
      </c>
      <c r="N2084" s="258" t="s">
        <v>1182</v>
      </c>
      <c r="O2084" s="5" t="s">
        <v>3522</v>
      </c>
    </row>
    <row r="2085" spans="1:15">
      <c r="A2085">
        <v>258</v>
      </c>
      <c r="B2085">
        <v>1224</v>
      </c>
      <c r="C2085" t="s">
        <v>149</v>
      </c>
      <c r="D2085" t="s">
        <v>342</v>
      </c>
      <c r="E2085" s="257" t="s">
        <v>75</v>
      </c>
      <c r="F2085" t="s">
        <v>84</v>
      </c>
      <c r="G2085">
        <v>3</v>
      </c>
      <c r="H2085">
        <v>818.93</v>
      </c>
      <c r="I2085">
        <v>814.72</v>
      </c>
      <c r="J2085">
        <v>807.9</v>
      </c>
      <c r="K2085">
        <v>800.93</v>
      </c>
      <c r="L2085">
        <v>797.22</v>
      </c>
      <c r="M2085" s="258" t="s">
        <v>1182</v>
      </c>
      <c r="N2085" s="258" t="s">
        <v>1182</v>
      </c>
      <c r="O2085" s="5" t="s">
        <v>3523</v>
      </c>
    </row>
    <row r="2086" spans="1:15">
      <c r="A2086">
        <v>258</v>
      </c>
      <c r="B2086">
        <v>1225</v>
      </c>
      <c r="C2086" t="s">
        <v>149</v>
      </c>
      <c r="D2086" t="s">
        <v>342</v>
      </c>
      <c r="E2086" s="257" t="s">
        <v>76</v>
      </c>
      <c r="F2086" t="s">
        <v>84</v>
      </c>
      <c r="G2086">
        <v>3</v>
      </c>
      <c r="H2086">
        <v>816.78</v>
      </c>
      <c r="I2086">
        <v>812.41</v>
      </c>
      <c r="J2086">
        <v>807.5</v>
      </c>
      <c r="K2086">
        <v>800.93</v>
      </c>
      <c r="L2086">
        <v>796.32</v>
      </c>
      <c r="M2086" s="258" t="s">
        <v>1182</v>
      </c>
      <c r="N2086" s="258" t="s">
        <v>1182</v>
      </c>
      <c r="O2086" s="5" t="s">
        <v>3524</v>
      </c>
    </row>
    <row r="2087" spans="1:15">
      <c r="A2087">
        <v>245</v>
      </c>
      <c r="B2087">
        <v>1249</v>
      </c>
      <c r="C2087" t="s">
        <v>149</v>
      </c>
      <c r="D2087" t="s">
        <v>1247</v>
      </c>
      <c r="E2087" s="257" t="s">
        <v>1256</v>
      </c>
      <c r="F2087" t="s">
        <v>84</v>
      </c>
      <c r="G2087">
        <v>2</v>
      </c>
      <c r="H2087">
        <v>82.566000000000003</v>
      </c>
      <c r="I2087">
        <v>82.052000000000007</v>
      </c>
      <c r="J2087">
        <v>81.290000000000006</v>
      </c>
      <c r="K2087">
        <v>80.545000000000002</v>
      </c>
      <c r="L2087">
        <v>79.587000000000003</v>
      </c>
      <c r="M2087" s="258" t="s">
        <v>1182</v>
      </c>
      <c r="N2087" s="258" t="s">
        <v>1182</v>
      </c>
      <c r="O2087" s="5" t="s">
        <v>3525</v>
      </c>
    </row>
    <row r="2088" spans="1:15">
      <c r="A2088">
        <v>245</v>
      </c>
      <c r="B2088">
        <v>1242</v>
      </c>
      <c r="C2088" t="s">
        <v>149</v>
      </c>
      <c r="D2088" t="s">
        <v>1247</v>
      </c>
      <c r="E2088" s="257" t="s">
        <v>1257</v>
      </c>
      <c r="F2088" t="s">
        <v>84</v>
      </c>
      <c r="G2088">
        <v>3</v>
      </c>
      <c r="H2088">
        <v>81.912000000000006</v>
      </c>
      <c r="I2088">
        <v>81.462999999999994</v>
      </c>
      <c r="J2088">
        <v>80.644999999999996</v>
      </c>
      <c r="K2088">
        <v>79.840999999999994</v>
      </c>
      <c r="L2088">
        <v>78.819999999999993</v>
      </c>
      <c r="M2088" s="258" t="s">
        <v>1182</v>
      </c>
      <c r="N2088" s="258" t="s">
        <v>1182</v>
      </c>
      <c r="O2088" s="5" t="s">
        <v>3526</v>
      </c>
    </row>
    <row r="2089" spans="1:15">
      <c r="A2089">
        <v>245</v>
      </c>
      <c r="B2089">
        <v>1246</v>
      </c>
      <c r="C2089" t="s">
        <v>149</v>
      </c>
      <c r="D2089" t="s">
        <v>1247</v>
      </c>
      <c r="E2089" s="257" t="s">
        <v>1258</v>
      </c>
      <c r="F2089" t="s">
        <v>84</v>
      </c>
      <c r="G2089">
        <v>2</v>
      </c>
      <c r="H2089">
        <v>81.894000000000005</v>
      </c>
      <c r="I2089">
        <v>81.462999999999994</v>
      </c>
      <c r="J2089">
        <v>80.644999999999996</v>
      </c>
      <c r="K2089">
        <v>79.840999999999994</v>
      </c>
      <c r="L2089">
        <v>78.819999999999993</v>
      </c>
      <c r="M2089" s="258" t="s">
        <v>1182</v>
      </c>
      <c r="N2089" s="258" t="s">
        <v>1182</v>
      </c>
      <c r="O2089" s="5" t="s">
        <v>3527</v>
      </c>
    </row>
    <row r="2090" spans="1:15">
      <c r="A2090">
        <v>245</v>
      </c>
      <c r="B2090">
        <v>1243</v>
      </c>
      <c r="C2090" t="s">
        <v>149</v>
      </c>
      <c r="D2090" t="s">
        <v>1247</v>
      </c>
      <c r="E2090" s="257" t="s">
        <v>1255</v>
      </c>
      <c r="F2090" t="s">
        <v>84</v>
      </c>
      <c r="G2090">
        <v>3</v>
      </c>
      <c r="H2090">
        <v>81.879000000000005</v>
      </c>
      <c r="I2090">
        <v>81.38</v>
      </c>
      <c r="J2090">
        <v>80.56</v>
      </c>
      <c r="K2090">
        <v>79.775999999999996</v>
      </c>
      <c r="L2090">
        <v>78.727999999999994</v>
      </c>
      <c r="M2090" s="258" t="s">
        <v>1182</v>
      </c>
      <c r="N2090" s="258" t="s">
        <v>1182</v>
      </c>
      <c r="O2090" s="5" t="s">
        <v>3528</v>
      </c>
    </row>
    <row r="2091" spans="1:15">
      <c r="A2091">
        <v>134</v>
      </c>
      <c r="B2091">
        <v>1264</v>
      </c>
      <c r="C2091" t="s">
        <v>149</v>
      </c>
      <c r="D2091" t="s">
        <v>1265</v>
      </c>
      <c r="E2091" s="257" t="s">
        <v>1015</v>
      </c>
      <c r="F2091" t="s">
        <v>83</v>
      </c>
      <c r="G2091">
        <v>3</v>
      </c>
      <c r="H2091">
        <v>831.63</v>
      </c>
      <c r="I2091">
        <v>828.91499999999996</v>
      </c>
      <c r="J2091">
        <v>825.43700000000001</v>
      </c>
      <c r="K2091">
        <v>822.42200000000003</v>
      </c>
      <c r="L2091">
        <v>819.95299999999997</v>
      </c>
      <c r="M2091" s="258" t="s">
        <v>1350</v>
      </c>
      <c r="N2091" s="258" t="s">
        <v>1351</v>
      </c>
      <c r="O2091" s="5" t="s">
        <v>3529</v>
      </c>
    </row>
    <row r="2092" spans="1:15">
      <c r="A2092">
        <v>132</v>
      </c>
      <c r="B2092">
        <v>1266</v>
      </c>
      <c r="C2092" t="s">
        <v>149</v>
      </c>
      <c r="D2092" t="s">
        <v>1265</v>
      </c>
      <c r="E2092" s="257" t="s">
        <v>1269</v>
      </c>
      <c r="F2092" t="s">
        <v>83</v>
      </c>
      <c r="G2092">
        <v>3</v>
      </c>
      <c r="H2092">
        <v>819.56299999999999</v>
      </c>
      <c r="I2092">
        <v>816.97400000000005</v>
      </c>
      <c r="J2092">
        <v>813.08299999999997</v>
      </c>
      <c r="K2092">
        <v>809.86500000000001</v>
      </c>
      <c r="L2092">
        <v>807.87</v>
      </c>
      <c r="M2092" s="258" t="s">
        <v>1350</v>
      </c>
      <c r="N2092" s="258" t="s">
        <v>1351</v>
      </c>
      <c r="O2092" s="5" t="s">
        <v>3530</v>
      </c>
    </row>
    <row r="2093" spans="1:15">
      <c r="A2093">
        <v>132</v>
      </c>
      <c r="B2093">
        <v>1271</v>
      </c>
      <c r="C2093" t="s">
        <v>149</v>
      </c>
      <c r="D2093" t="s">
        <v>1265</v>
      </c>
      <c r="E2093" s="257" t="s">
        <v>1266</v>
      </c>
      <c r="F2093" t="s">
        <v>83</v>
      </c>
      <c r="G2093">
        <v>3</v>
      </c>
      <c r="H2093">
        <v>809.86500000000001</v>
      </c>
      <c r="I2093">
        <v>808.03200000000004</v>
      </c>
      <c r="J2093">
        <v>804.68200000000002</v>
      </c>
      <c r="K2093">
        <v>802.16</v>
      </c>
      <c r="L2093">
        <v>799.74400000000003</v>
      </c>
      <c r="M2093" s="258" t="s">
        <v>1350</v>
      </c>
      <c r="N2093" s="258" t="s">
        <v>1351</v>
      </c>
      <c r="O2093" s="5" t="s">
        <v>3531</v>
      </c>
    </row>
    <row r="2094" spans="1:15">
      <c r="A2094">
        <v>132</v>
      </c>
      <c r="B2094">
        <v>1272</v>
      </c>
      <c r="C2094" t="s">
        <v>149</v>
      </c>
      <c r="D2094" t="s">
        <v>1265</v>
      </c>
      <c r="E2094" s="257" t="s">
        <v>1272</v>
      </c>
      <c r="F2094" t="s">
        <v>83</v>
      </c>
      <c r="G2094">
        <v>3</v>
      </c>
      <c r="H2094">
        <v>809.86500000000001</v>
      </c>
      <c r="I2094">
        <v>807.89700000000005</v>
      </c>
      <c r="J2094">
        <v>804.24900000000002</v>
      </c>
      <c r="K2094">
        <v>800.64800000000002</v>
      </c>
      <c r="L2094">
        <v>798.26700000000005</v>
      </c>
      <c r="M2094" s="258" t="s">
        <v>1350</v>
      </c>
      <c r="N2094" s="258" t="s">
        <v>1351</v>
      </c>
      <c r="O2094" s="5" t="s">
        <v>3532</v>
      </c>
    </row>
    <row r="2095" spans="1:15">
      <c r="A2095">
        <v>132</v>
      </c>
      <c r="B2095">
        <v>1273</v>
      </c>
      <c r="C2095" t="s">
        <v>149</v>
      </c>
      <c r="D2095" t="s">
        <v>1265</v>
      </c>
      <c r="E2095" s="257" t="s">
        <v>1268</v>
      </c>
      <c r="F2095" t="s">
        <v>83</v>
      </c>
      <c r="G2095">
        <v>3</v>
      </c>
      <c r="H2095">
        <v>809.09299999999996</v>
      </c>
      <c r="I2095">
        <v>807.17</v>
      </c>
      <c r="J2095">
        <v>803.35500000000002</v>
      </c>
      <c r="K2095">
        <v>800.63900000000001</v>
      </c>
      <c r="L2095">
        <v>798.81100000000004</v>
      </c>
      <c r="M2095" s="258" t="s">
        <v>1350</v>
      </c>
      <c r="N2095" s="258" t="s">
        <v>1351</v>
      </c>
      <c r="O2095" s="5" t="s">
        <v>3533</v>
      </c>
    </row>
    <row r="2096" spans="1:15">
      <c r="A2096">
        <v>132</v>
      </c>
      <c r="B2096">
        <v>1274</v>
      </c>
      <c r="C2096" t="s">
        <v>149</v>
      </c>
      <c r="D2096" t="s">
        <v>1265</v>
      </c>
      <c r="E2096" s="257" t="s">
        <v>1267</v>
      </c>
      <c r="F2096" t="s">
        <v>83</v>
      </c>
      <c r="G2096">
        <v>3</v>
      </c>
      <c r="H2096">
        <v>808.16600000000005</v>
      </c>
      <c r="I2096">
        <v>805.94399999999996</v>
      </c>
      <c r="J2096">
        <v>802.69100000000003</v>
      </c>
      <c r="K2096">
        <v>799.45699999999999</v>
      </c>
      <c r="L2096">
        <v>797.44100000000003</v>
      </c>
      <c r="M2096" s="258" t="s">
        <v>1350</v>
      </c>
      <c r="N2096" s="258" t="s">
        <v>1351</v>
      </c>
      <c r="O2096" s="5" t="s">
        <v>3534</v>
      </c>
    </row>
    <row r="2097" spans="1:15">
      <c r="A2097">
        <v>132</v>
      </c>
      <c r="B2097">
        <v>1277</v>
      </c>
      <c r="C2097" t="s">
        <v>149</v>
      </c>
      <c r="D2097" t="s">
        <v>1265</v>
      </c>
      <c r="E2097" s="257" t="s">
        <v>710</v>
      </c>
      <c r="F2097" t="s">
        <v>83</v>
      </c>
      <c r="G2097">
        <v>3</v>
      </c>
      <c r="H2097">
        <v>800.81600000000003</v>
      </c>
      <c r="I2097">
        <v>798.94600000000003</v>
      </c>
      <c r="J2097">
        <v>795.61199999999997</v>
      </c>
      <c r="K2097">
        <v>792.33399999999995</v>
      </c>
      <c r="L2097">
        <v>790.24300000000005</v>
      </c>
      <c r="M2097" s="258" t="s">
        <v>1350</v>
      </c>
      <c r="N2097" s="258" t="s">
        <v>1351</v>
      </c>
      <c r="O2097" s="5" t="s">
        <v>3535</v>
      </c>
    </row>
    <row r="2098" spans="1:15">
      <c r="A2098">
        <v>135</v>
      </c>
      <c r="B2098">
        <v>1280</v>
      </c>
      <c r="C2098" t="s">
        <v>149</v>
      </c>
      <c r="D2098" t="s">
        <v>1265</v>
      </c>
      <c r="E2098" s="257" t="s">
        <v>1274</v>
      </c>
      <c r="F2098" t="s">
        <v>84</v>
      </c>
      <c r="G2098">
        <v>3</v>
      </c>
      <c r="H2098">
        <v>843.84900000000005</v>
      </c>
      <c r="I2098">
        <v>841.74</v>
      </c>
      <c r="J2098">
        <v>838.73400000000004</v>
      </c>
      <c r="K2098">
        <v>835.76099999999997</v>
      </c>
      <c r="L2098">
        <v>834.12699999999995</v>
      </c>
      <c r="M2098" s="258" t="s">
        <v>1350</v>
      </c>
      <c r="N2098" s="258" t="s">
        <v>1351</v>
      </c>
      <c r="O2098" s="5" t="s">
        <v>3536</v>
      </c>
    </row>
    <row r="2099" spans="1:15">
      <c r="A2099">
        <v>135</v>
      </c>
      <c r="B2099">
        <v>1281</v>
      </c>
      <c r="C2099" t="s">
        <v>149</v>
      </c>
      <c r="D2099" t="s">
        <v>1265</v>
      </c>
      <c r="E2099" s="257" t="s">
        <v>1275</v>
      </c>
      <c r="F2099" t="s">
        <v>84</v>
      </c>
      <c r="G2099">
        <v>3</v>
      </c>
      <c r="H2099">
        <v>837.23099999999999</v>
      </c>
      <c r="I2099">
        <v>835.23299999999995</v>
      </c>
      <c r="J2099">
        <v>831.93200000000002</v>
      </c>
      <c r="K2099">
        <v>828.86800000000005</v>
      </c>
      <c r="L2099">
        <v>826.93299999999999</v>
      </c>
      <c r="M2099" s="258" t="s">
        <v>1350</v>
      </c>
      <c r="N2099" s="258" t="s">
        <v>1351</v>
      </c>
      <c r="O2099" s="5" t="s">
        <v>3537</v>
      </c>
    </row>
    <row r="2100" spans="1:15">
      <c r="A2100">
        <v>136</v>
      </c>
      <c r="B2100">
        <v>1283</v>
      </c>
      <c r="C2100" t="s">
        <v>149</v>
      </c>
      <c r="D2100" t="s">
        <v>1265</v>
      </c>
      <c r="E2100" s="257" t="s">
        <v>1280</v>
      </c>
      <c r="F2100" t="s">
        <v>84</v>
      </c>
      <c r="G2100">
        <v>3</v>
      </c>
      <c r="H2100">
        <v>833.12199999999996</v>
      </c>
      <c r="I2100">
        <v>830.84400000000005</v>
      </c>
      <c r="J2100">
        <v>827.60900000000004</v>
      </c>
      <c r="K2100">
        <v>824.39400000000001</v>
      </c>
      <c r="L2100">
        <v>822.34900000000005</v>
      </c>
      <c r="M2100" s="258" t="s">
        <v>1350</v>
      </c>
      <c r="N2100" s="258" t="s">
        <v>1351</v>
      </c>
      <c r="O2100" s="5" t="s">
        <v>3538</v>
      </c>
    </row>
    <row r="2101" spans="1:15">
      <c r="A2101">
        <v>136</v>
      </c>
      <c r="B2101">
        <v>1287</v>
      </c>
      <c r="C2101" t="s">
        <v>149</v>
      </c>
      <c r="D2101" t="s">
        <v>1265</v>
      </c>
      <c r="E2101" s="257" t="s">
        <v>1277</v>
      </c>
      <c r="F2101" t="s">
        <v>84</v>
      </c>
      <c r="G2101">
        <v>3</v>
      </c>
      <c r="H2101">
        <v>831.65800000000002</v>
      </c>
      <c r="I2101">
        <v>829.29200000000003</v>
      </c>
      <c r="J2101">
        <v>826.15099999999995</v>
      </c>
      <c r="K2101">
        <v>822.63800000000003</v>
      </c>
      <c r="L2101">
        <v>820.36900000000003</v>
      </c>
      <c r="M2101" s="258" t="s">
        <v>1350</v>
      </c>
      <c r="N2101" s="258" t="s">
        <v>1351</v>
      </c>
      <c r="O2101" s="5" t="s">
        <v>3539</v>
      </c>
    </row>
    <row r="2102" spans="1:15">
      <c r="A2102">
        <v>262</v>
      </c>
      <c r="B2102">
        <v>1372</v>
      </c>
      <c r="C2102" t="s">
        <v>149</v>
      </c>
      <c r="D2102" t="s">
        <v>1288</v>
      </c>
      <c r="E2102" s="257" t="s">
        <v>1298</v>
      </c>
      <c r="F2102" t="s">
        <v>84</v>
      </c>
      <c r="G2102">
        <v>3</v>
      </c>
      <c r="H2102">
        <v>96.1</v>
      </c>
      <c r="I2102">
        <v>95.8</v>
      </c>
      <c r="J2102">
        <v>95.62</v>
      </c>
      <c r="K2102">
        <v>95.26</v>
      </c>
      <c r="L2102">
        <v>94.84</v>
      </c>
      <c r="M2102" s="258" t="s">
        <v>1182</v>
      </c>
      <c r="N2102" s="258" t="s">
        <v>1182</v>
      </c>
      <c r="O2102" s="5" t="s">
        <v>3540</v>
      </c>
    </row>
    <row r="2103" spans="1:15">
      <c r="A2103">
        <v>262</v>
      </c>
      <c r="B2103">
        <v>1357</v>
      </c>
      <c r="C2103" t="s">
        <v>149</v>
      </c>
      <c r="D2103" t="s">
        <v>1288</v>
      </c>
      <c r="E2103" s="257" t="s">
        <v>1289</v>
      </c>
      <c r="F2103" t="s">
        <v>84</v>
      </c>
      <c r="G2103">
        <v>3</v>
      </c>
      <c r="H2103">
        <v>95.92</v>
      </c>
      <c r="I2103">
        <v>95.8</v>
      </c>
      <c r="J2103">
        <v>95.56</v>
      </c>
      <c r="K2103">
        <v>95.38</v>
      </c>
      <c r="L2103">
        <v>94.96</v>
      </c>
      <c r="M2103" s="258" t="s">
        <v>1182</v>
      </c>
      <c r="N2103" s="258" t="s">
        <v>1182</v>
      </c>
      <c r="O2103" s="5" t="s">
        <v>3541</v>
      </c>
    </row>
    <row r="2104" spans="1:15">
      <c r="A2104">
        <v>262</v>
      </c>
      <c r="B2104">
        <v>1371</v>
      </c>
      <c r="C2104" t="s">
        <v>149</v>
      </c>
      <c r="D2104" t="s">
        <v>1288</v>
      </c>
      <c r="E2104" s="257" t="s">
        <v>1297</v>
      </c>
      <c r="F2104" t="s">
        <v>84</v>
      </c>
      <c r="G2104">
        <v>3</v>
      </c>
      <c r="H2104">
        <v>95.98</v>
      </c>
      <c r="I2104">
        <v>95.74</v>
      </c>
      <c r="J2104">
        <v>95.56</v>
      </c>
      <c r="K2104">
        <v>95.14</v>
      </c>
      <c r="L2104">
        <v>94.72</v>
      </c>
      <c r="M2104" s="258" t="s">
        <v>1182</v>
      </c>
      <c r="N2104" s="258" t="s">
        <v>1182</v>
      </c>
      <c r="O2104" s="5" t="s">
        <v>3542</v>
      </c>
    </row>
    <row r="2105" spans="1:15">
      <c r="A2105">
        <v>262</v>
      </c>
      <c r="B2105">
        <v>1364</v>
      </c>
      <c r="C2105" t="s">
        <v>149</v>
      </c>
      <c r="D2105" t="s">
        <v>1288</v>
      </c>
      <c r="E2105" s="257" t="s">
        <v>1294</v>
      </c>
      <c r="F2105" t="s">
        <v>84</v>
      </c>
      <c r="G2105">
        <v>3</v>
      </c>
      <c r="H2105">
        <v>95.8</v>
      </c>
      <c r="I2105">
        <v>95.5</v>
      </c>
      <c r="J2105">
        <v>95.32</v>
      </c>
      <c r="K2105">
        <v>94.96</v>
      </c>
      <c r="L2105">
        <v>94.6</v>
      </c>
      <c r="M2105" s="258" t="s">
        <v>1182</v>
      </c>
      <c r="N2105" s="258" t="s">
        <v>1182</v>
      </c>
      <c r="O2105" s="5" t="s">
        <v>3543</v>
      </c>
    </row>
    <row r="2106" spans="1:15">
      <c r="A2106">
        <v>262</v>
      </c>
      <c r="B2106">
        <v>1360</v>
      </c>
      <c r="C2106" t="s">
        <v>149</v>
      </c>
      <c r="D2106" t="s">
        <v>1288</v>
      </c>
      <c r="E2106" s="257" t="s">
        <v>1290</v>
      </c>
      <c r="F2106" t="s">
        <v>84</v>
      </c>
      <c r="G2106">
        <v>3</v>
      </c>
      <c r="H2106">
        <v>95.62</v>
      </c>
      <c r="I2106">
        <v>95.44</v>
      </c>
      <c r="J2106">
        <v>95.2</v>
      </c>
      <c r="K2106">
        <v>94.96</v>
      </c>
      <c r="L2106">
        <v>94.78</v>
      </c>
      <c r="M2106" s="258" t="s">
        <v>1182</v>
      </c>
      <c r="N2106" s="258" t="s">
        <v>1182</v>
      </c>
      <c r="O2106" s="5" t="s">
        <v>3544</v>
      </c>
    </row>
    <row r="2107" spans="1:15">
      <c r="A2107">
        <v>262</v>
      </c>
      <c r="B2107">
        <v>1361</v>
      </c>
      <c r="C2107" t="s">
        <v>149</v>
      </c>
      <c r="D2107" t="s">
        <v>1288</v>
      </c>
      <c r="E2107" s="257" t="s">
        <v>1291</v>
      </c>
      <c r="F2107" t="s">
        <v>84</v>
      </c>
      <c r="G2107">
        <v>3</v>
      </c>
      <c r="H2107">
        <v>95.26</v>
      </c>
      <c r="I2107">
        <v>95.08</v>
      </c>
      <c r="J2107">
        <v>94.84</v>
      </c>
      <c r="K2107">
        <v>94.66</v>
      </c>
      <c r="L2107">
        <v>94.54</v>
      </c>
      <c r="M2107" s="258" t="s">
        <v>1182</v>
      </c>
      <c r="N2107" s="258" t="s">
        <v>1182</v>
      </c>
      <c r="O2107" s="5" t="s">
        <v>3545</v>
      </c>
    </row>
    <row r="2108" spans="1:15">
      <c r="A2108">
        <v>262</v>
      </c>
      <c r="B2108">
        <v>1375</v>
      </c>
      <c r="C2108" t="s">
        <v>149</v>
      </c>
      <c r="D2108" t="s">
        <v>1288</v>
      </c>
      <c r="E2108" s="257" t="s">
        <v>1300</v>
      </c>
      <c r="F2108" t="s">
        <v>84</v>
      </c>
      <c r="G2108">
        <v>3</v>
      </c>
      <c r="H2108">
        <v>95.2</v>
      </c>
      <c r="I2108">
        <v>94.96</v>
      </c>
      <c r="J2108">
        <v>94.84</v>
      </c>
      <c r="K2108">
        <v>94.48</v>
      </c>
      <c r="L2108">
        <v>93.64</v>
      </c>
      <c r="M2108" s="258" t="s">
        <v>1182</v>
      </c>
      <c r="N2108" s="258" t="s">
        <v>1182</v>
      </c>
      <c r="O2108" s="5" t="s">
        <v>3546</v>
      </c>
    </row>
    <row r="2109" spans="1:15">
      <c r="A2109">
        <v>262</v>
      </c>
      <c r="B2109">
        <v>1358</v>
      </c>
      <c r="C2109" t="s">
        <v>149</v>
      </c>
      <c r="D2109" t="s">
        <v>1288</v>
      </c>
      <c r="E2109" s="257" t="s">
        <v>503</v>
      </c>
      <c r="F2109" t="s">
        <v>84</v>
      </c>
      <c r="G2109">
        <v>3</v>
      </c>
      <c r="H2109">
        <v>95.14</v>
      </c>
      <c r="I2109">
        <v>94.96</v>
      </c>
      <c r="J2109">
        <v>94.78</v>
      </c>
      <c r="K2109">
        <v>94.54</v>
      </c>
      <c r="L2109">
        <v>94</v>
      </c>
      <c r="M2109" s="258" t="s">
        <v>1182</v>
      </c>
      <c r="N2109" s="258" t="s">
        <v>1182</v>
      </c>
      <c r="O2109" s="5" t="s">
        <v>3547</v>
      </c>
    </row>
    <row r="2110" spans="1:15">
      <c r="A2110">
        <v>262</v>
      </c>
      <c r="B2110">
        <v>1369</v>
      </c>
      <c r="C2110" t="s">
        <v>149</v>
      </c>
      <c r="D2110" t="s">
        <v>1288</v>
      </c>
      <c r="E2110" s="257" t="s">
        <v>1249</v>
      </c>
      <c r="F2110" t="s">
        <v>84</v>
      </c>
      <c r="G2110">
        <v>3</v>
      </c>
      <c r="H2110">
        <v>94.96</v>
      </c>
      <c r="I2110">
        <v>94.72</v>
      </c>
      <c r="J2110">
        <v>94.6</v>
      </c>
      <c r="K2110">
        <v>93.82</v>
      </c>
      <c r="L2110">
        <v>93.34</v>
      </c>
      <c r="M2110" s="258" t="s">
        <v>1182</v>
      </c>
      <c r="N2110" s="258" t="s">
        <v>1182</v>
      </c>
      <c r="O2110" s="5" t="s">
        <v>3548</v>
      </c>
    </row>
    <row r="2111" spans="1:15">
      <c r="A2111">
        <v>262</v>
      </c>
      <c r="B2111">
        <v>1368</v>
      </c>
      <c r="C2111" t="s">
        <v>149</v>
      </c>
      <c r="D2111" t="s">
        <v>1288</v>
      </c>
      <c r="E2111" s="257" t="s">
        <v>1296</v>
      </c>
      <c r="F2111" t="s">
        <v>84</v>
      </c>
      <c r="G2111">
        <v>3</v>
      </c>
      <c r="H2111">
        <v>94.72</v>
      </c>
      <c r="I2111">
        <v>94.54</v>
      </c>
      <c r="J2111">
        <v>94.36</v>
      </c>
      <c r="K2111">
        <v>93.58</v>
      </c>
      <c r="L2111">
        <v>93.1</v>
      </c>
      <c r="M2111" s="258" t="s">
        <v>1182</v>
      </c>
      <c r="N2111" s="258" t="s">
        <v>1182</v>
      </c>
      <c r="O2111" s="5" t="s">
        <v>3549</v>
      </c>
    </row>
    <row r="2112" spans="1:15">
      <c r="A2112">
        <v>262</v>
      </c>
      <c r="B2112">
        <v>1362</v>
      </c>
      <c r="C2112" t="s">
        <v>149</v>
      </c>
      <c r="D2112" t="s">
        <v>1288</v>
      </c>
      <c r="E2112" s="257" t="s">
        <v>1292</v>
      </c>
      <c r="F2112" t="s">
        <v>84</v>
      </c>
      <c r="G2112">
        <v>3</v>
      </c>
      <c r="H2112">
        <v>94.48</v>
      </c>
      <c r="I2112">
        <v>94</v>
      </c>
      <c r="J2112">
        <v>93.64</v>
      </c>
      <c r="K2112">
        <v>93.46</v>
      </c>
      <c r="L2112">
        <v>93.34</v>
      </c>
      <c r="M2112" s="258" t="s">
        <v>1182</v>
      </c>
      <c r="N2112" s="258" t="s">
        <v>1182</v>
      </c>
      <c r="O2112" s="5" t="s">
        <v>3550</v>
      </c>
    </row>
    <row r="2113" spans="1:15">
      <c r="A2113">
        <v>262</v>
      </c>
      <c r="B2113">
        <v>1374</v>
      </c>
      <c r="C2113" t="s">
        <v>149</v>
      </c>
      <c r="D2113" t="s">
        <v>1288</v>
      </c>
      <c r="E2113" s="257" t="s">
        <v>1299</v>
      </c>
      <c r="F2113" t="s">
        <v>84</v>
      </c>
      <c r="G2113">
        <v>3</v>
      </c>
      <c r="H2113">
        <v>94.48</v>
      </c>
      <c r="I2113">
        <v>93.76</v>
      </c>
      <c r="J2113">
        <v>93.58</v>
      </c>
      <c r="K2113">
        <v>93.22</v>
      </c>
      <c r="L2113">
        <v>91.8</v>
      </c>
      <c r="M2113" s="258" t="s">
        <v>1182</v>
      </c>
      <c r="N2113" s="258" t="s">
        <v>1182</v>
      </c>
      <c r="O2113" s="5" t="s">
        <v>3551</v>
      </c>
    </row>
    <row r="2114" spans="1:15">
      <c r="A2114">
        <v>262</v>
      </c>
      <c r="B2114">
        <v>1376</v>
      </c>
      <c r="C2114" t="s">
        <v>149</v>
      </c>
      <c r="D2114" t="s">
        <v>1288</v>
      </c>
      <c r="E2114" s="257" t="s">
        <v>1301</v>
      </c>
      <c r="F2114" t="s">
        <v>84</v>
      </c>
      <c r="G2114">
        <v>3</v>
      </c>
      <c r="H2114">
        <v>94.42</v>
      </c>
      <c r="I2114">
        <v>93.76</v>
      </c>
      <c r="J2114">
        <v>93.58</v>
      </c>
      <c r="K2114">
        <v>93.22</v>
      </c>
      <c r="L2114">
        <v>91.5</v>
      </c>
      <c r="M2114" s="258" t="s">
        <v>1182</v>
      </c>
      <c r="N2114" s="258" t="s">
        <v>1182</v>
      </c>
      <c r="O2114" s="5" t="s">
        <v>3552</v>
      </c>
    </row>
    <row r="2115" spans="1:15">
      <c r="A2115">
        <v>187</v>
      </c>
      <c r="B2115">
        <v>1470</v>
      </c>
      <c r="C2115" t="s">
        <v>149</v>
      </c>
      <c r="D2115" t="s">
        <v>329</v>
      </c>
      <c r="E2115" s="257" t="s">
        <v>1501</v>
      </c>
      <c r="F2115" t="s">
        <v>84</v>
      </c>
      <c r="G2115">
        <v>2</v>
      </c>
      <c r="H2115" t="e">
        <v>#VALUE!</v>
      </c>
      <c r="I2115" t="e">
        <v>#VALUE!</v>
      </c>
      <c r="J2115" t="e">
        <v>#VALUE!</v>
      </c>
      <c r="K2115" t="e">
        <v>#VALUE!</v>
      </c>
      <c r="L2115" t="e">
        <v>#VALUE!</v>
      </c>
      <c r="M2115" s="258" t="s">
        <v>1350</v>
      </c>
      <c r="N2115" s="258" t="s">
        <v>1350</v>
      </c>
      <c r="O2115" s="5" t="s">
        <v>3567</v>
      </c>
    </row>
    <row r="2116" spans="1:15">
      <c r="A2116">
        <v>197</v>
      </c>
      <c r="B2116">
        <v>1627</v>
      </c>
      <c r="C2116" t="s">
        <v>149</v>
      </c>
      <c r="D2116" t="s">
        <v>324</v>
      </c>
      <c r="E2116" s="257" t="s">
        <v>18769</v>
      </c>
      <c r="F2116" t="s">
        <v>83</v>
      </c>
      <c r="G2116">
        <v>2</v>
      </c>
      <c r="H2116">
        <v>707.93</v>
      </c>
      <c r="I2116">
        <v>706.423</v>
      </c>
      <c r="J2116">
        <v>704.08699999999999</v>
      </c>
      <c r="K2116">
        <v>702.29</v>
      </c>
      <c r="L2116">
        <v>698.17</v>
      </c>
      <c r="M2116" s="258" t="s">
        <v>1348</v>
      </c>
      <c r="N2116" s="258" t="s">
        <v>1348</v>
      </c>
      <c r="O2116" s="5" t="s">
        <v>3553</v>
      </c>
    </row>
    <row r="2117" spans="1:15">
      <c r="A2117" s="5">
        <v>198</v>
      </c>
      <c r="B2117" s="5">
        <v>1628</v>
      </c>
      <c r="C2117" s="5" t="s">
        <v>149</v>
      </c>
      <c r="D2117" s="5" t="s">
        <v>324</v>
      </c>
      <c r="E2117" s="36" t="s">
        <v>18770</v>
      </c>
      <c r="F2117" s="5" t="s">
        <v>83</v>
      </c>
      <c r="G2117" s="35">
        <v>2</v>
      </c>
      <c r="H2117" s="5">
        <v>706.70699999999999</v>
      </c>
      <c r="I2117" s="5">
        <v>705.31</v>
      </c>
      <c r="J2117" s="5">
        <v>702.78</v>
      </c>
      <c r="K2117" s="5">
        <v>700.8</v>
      </c>
      <c r="L2117" s="5">
        <v>696.79</v>
      </c>
      <c r="M2117" s="257" t="s">
        <v>1348</v>
      </c>
      <c r="N2117" s="257" t="s">
        <v>1348</v>
      </c>
      <c r="O2117" s="5" t="s">
        <v>3554</v>
      </c>
    </row>
    <row r="2118" spans="1:15">
      <c r="A2118" s="5">
        <v>197</v>
      </c>
      <c r="B2118" s="5">
        <v>1629</v>
      </c>
      <c r="C2118" s="5" t="s">
        <v>149</v>
      </c>
      <c r="D2118" s="5" t="s">
        <v>324</v>
      </c>
      <c r="E2118" s="36" t="s">
        <v>18771</v>
      </c>
      <c r="F2118" s="5" t="s">
        <v>83</v>
      </c>
      <c r="G2118" s="35">
        <v>2</v>
      </c>
      <c r="H2118" s="5">
        <v>688.89599999999996</v>
      </c>
      <c r="I2118" s="5">
        <v>687.24300000000005</v>
      </c>
      <c r="J2118" s="5">
        <v>684.19600000000003</v>
      </c>
      <c r="K2118" s="5">
        <v>681.91</v>
      </c>
      <c r="L2118" s="5">
        <v>678.51</v>
      </c>
      <c r="M2118" s="257" t="s">
        <v>1348</v>
      </c>
      <c r="N2118" s="257" t="s">
        <v>1348</v>
      </c>
      <c r="O2118" s="5" t="s">
        <v>3555</v>
      </c>
    </row>
    <row r="2119" spans="1:15">
      <c r="A2119" s="5">
        <v>211</v>
      </c>
      <c r="B2119" s="5">
        <v>1764</v>
      </c>
      <c r="C2119" s="5" t="s">
        <v>149</v>
      </c>
      <c r="D2119" s="5" t="s">
        <v>328</v>
      </c>
      <c r="E2119" s="36" t="s">
        <v>146</v>
      </c>
      <c r="F2119" s="5" t="s">
        <v>83</v>
      </c>
      <c r="G2119" s="35">
        <v>3</v>
      </c>
      <c r="H2119" s="5">
        <v>808.01800000000003</v>
      </c>
      <c r="I2119" s="5">
        <v>802.87400000000002</v>
      </c>
      <c r="J2119" s="5">
        <v>792.94299999999998</v>
      </c>
      <c r="K2119" s="5">
        <v>775.58900000000006</v>
      </c>
      <c r="L2119" s="5">
        <v>759.24800000000005</v>
      </c>
      <c r="M2119" s="257" t="s">
        <v>1182</v>
      </c>
      <c r="N2119" s="257" t="s">
        <v>1182</v>
      </c>
      <c r="O2119" s="5" t="s">
        <v>3556</v>
      </c>
    </row>
    <row r="2120" spans="1:15">
      <c r="A2120" s="5">
        <v>214</v>
      </c>
      <c r="B2120" s="5">
        <v>1765</v>
      </c>
      <c r="C2120" s="5" t="s">
        <v>149</v>
      </c>
      <c r="D2120" s="5" t="s">
        <v>328</v>
      </c>
      <c r="E2120" s="36" t="s">
        <v>384</v>
      </c>
      <c r="F2120" s="5" t="s">
        <v>83</v>
      </c>
      <c r="G2120" s="35">
        <v>3</v>
      </c>
      <c r="H2120" s="5">
        <v>764.32</v>
      </c>
      <c r="I2120" s="5">
        <v>758.98</v>
      </c>
      <c r="J2120" s="5">
        <v>749.48500000000001</v>
      </c>
      <c r="K2120" s="5">
        <v>737.255</v>
      </c>
      <c r="L2120" s="5">
        <v>723.85</v>
      </c>
      <c r="M2120" s="257" t="s">
        <v>1182</v>
      </c>
      <c r="N2120" s="257" t="s">
        <v>1182</v>
      </c>
      <c r="O2120" s="5" t="s">
        <v>3557</v>
      </c>
    </row>
    <row r="2121" spans="1:15">
      <c r="A2121" s="5">
        <v>212</v>
      </c>
      <c r="B2121" s="5">
        <v>1762</v>
      </c>
      <c r="C2121" s="5" t="s">
        <v>149</v>
      </c>
      <c r="D2121" s="5" t="s">
        <v>328</v>
      </c>
      <c r="E2121" s="36" t="s">
        <v>984</v>
      </c>
      <c r="F2121" s="5" t="s">
        <v>83</v>
      </c>
      <c r="G2121" s="35">
        <v>3</v>
      </c>
      <c r="H2121" s="5">
        <v>798.80600000000004</v>
      </c>
      <c r="I2121" s="5">
        <v>793.74099999999999</v>
      </c>
      <c r="J2121" s="5">
        <v>783.75099999999998</v>
      </c>
      <c r="K2121" s="5">
        <v>767.42899999999997</v>
      </c>
      <c r="L2121" s="5">
        <v>754.08500000000004</v>
      </c>
      <c r="M2121" s="257" t="s">
        <v>1182</v>
      </c>
      <c r="N2121" s="257" t="s">
        <v>1182</v>
      </c>
      <c r="O2121" s="5" t="s">
        <v>3558</v>
      </c>
    </row>
    <row r="2122" spans="1:15">
      <c r="A2122" s="5">
        <v>218</v>
      </c>
      <c r="B2122" s="5">
        <v>1797</v>
      </c>
      <c r="C2122" s="5" t="s">
        <v>149</v>
      </c>
      <c r="D2122" s="5" t="s">
        <v>328</v>
      </c>
      <c r="E2122" s="36" t="s">
        <v>183</v>
      </c>
      <c r="F2122" s="5" t="s">
        <v>83</v>
      </c>
      <c r="G2122" s="35">
        <v>2</v>
      </c>
      <c r="H2122" s="5">
        <v>721.9</v>
      </c>
      <c r="I2122" s="5">
        <v>717.7</v>
      </c>
      <c r="J2122" s="5">
        <v>710.35</v>
      </c>
      <c r="K2122" s="5">
        <v>698.55</v>
      </c>
      <c r="L2122" s="5">
        <v>687.25</v>
      </c>
      <c r="M2122" s="257" t="s">
        <v>1182</v>
      </c>
      <c r="N2122" s="257" t="s">
        <v>1182</v>
      </c>
      <c r="O2122" s="5" t="s">
        <v>3559</v>
      </c>
    </row>
    <row r="2123" spans="1:15">
      <c r="A2123" s="5">
        <v>211</v>
      </c>
      <c r="B2123" s="5">
        <v>1767</v>
      </c>
      <c r="C2123" s="5" t="s">
        <v>149</v>
      </c>
      <c r="D2123" s="5" t="s">
        <v>328</v>
      </c>
      <c r="E2123" s="36" t="s">
        <v>684</v>
      </c>
      <c r="F2123" s="5" t="s">
        <v>83</v>
      </c>
      <c r="G2123" s="35">
        <v>3</v>
      </c>
      <c r="H2123" s="5">
        <v>720.96400000000006</v>
      </c>
      <c r="I2123" s="5">
        <v>717.78300000000002</v>
      </c>
      <c r="J2123" s="5">
        <v>709.35799999999995</v>
      </c>
      <c r="K2123" s="5">
        <v>698.97299999999996</v>
      </c>
      <c r="L2123" s="5">
        <v>685.57299999999998</v>
      </c>
      <c r="M2123" s="257" t="s">
        <v>1182</v>
      </c>
      <c r="N2123" s="257" t="s">
        <v>1182</v>
      </c>
      <c r="O2123" s="5" t="s">
        <v>3560</v>
      </c>
    </row>
    <row r="2124" spans="1:15">
      <c r="A2124" s="5">
        <v>212</v>
      </c>
      <c r="B2124" s="5">
        <v>1766</v>
      </c>
      <c r="C2124" s="5" t="s">
        <v>149</v>
      </c>
      <c r="D2124" s="5" t="s">
        <v>328</v>
      </c>
      <c r="E2124" s="36" t="s">
        <v>509</v>
      </c>
      <c r="F2124" s="5" t="s">
        <v>83</v>
      </c>
      <c r="G2124" s="35">
        <v>3</v>
      </c>
      <c r="H2124" s="5">
        <v>725.41200000000003</v>
      </c>
      <c r="I2124" s="5">
        <v>720.46100000000001</v>
      </c>
      <c r="J2124" s="5">
        <v>712.21600000000001</v>
      </c>
      <c r="K2124" s="5">
        <v>698.56100000000004</v>
      </c>
      <c r="L2124" s="5">
        <v>679.19</v>
      </c>
      <c r="M2124" s="257" t="s">
        <v>1182</v>
      </c>
      <c r="N2124" s="257" t="s">
        <v>1182</v>
      </c>
      <c r="O2124" s="5" t="s">
        <v>3561</v>
      </c>
    </row>
    <row r="2125" spans="1:15">
      <c r="A2125" s="5">
        <v>211</v>
      </c>
      <c r="B2125" s="5">
        <v>1768</v>
      </c>
      <c r="C2125" s="5" t="s">
        <v>149</v>
      </c>
      <c r="D2125" s="5" t="s">
        <v>328</v>
      </c>
      <c r="E2125" s="36" t="s">
        <v>1302</v>
      </c>
      <c r="F2125" s="5" t="s">
        <v>83</v>
      </c>
      <c r="G2125" s="35">
        <v>3</v>
      </c>
      <c r="H2125" s="5">
        <v>714.64800000000002</v>
      </c>
      <c r="I2125" s="5">
        <v>706.51400000000001</v>
      </c>
      <c r="J2125" s="5">
        <v>692.61800000000005</v>
      </c>
      <c r="K2125" s="5">
        <v>668.80399999999997</v>
      </c>
      <c r="L2125" s="5">
        <v>651.84799999999996</v>
      </c>
      <c r="M2125" s="257" t="s">
        <v>1182</v>
      </c>
      <c r="N2125" s="257" t="s">
        <v>1182</v>
      </c>
      <c r="O2125" s="5" t="s">
        <v>3562</v>
      </c>
    </row>
    <row r="2126" spans="1:15">
      <c r="A2126" s="5">
        <v>212</v>
      </c>
      <c r="B2126" s="5">
        <v>1773</v>
      </c>
      <c r="C2126" s="5" t="s">
        <v>149</v>
      </c>
      <c r="D2126" s="5" t="s">
        <v>328</v>
      </c>
      <c r="E2126" s="36" t="s">
        <v>1303</v>
      </c>
      <c r="F2126" s="5" t="s">
        <v>83</v>
      </c>
      <c r="G2126" s="35">
        <v>3</v>
      </c>
      <c r="H2126" s="5">
        <v>669.89300000000003</v>
      </c>
      <c r="I2126" s="5">
        <v>664.26700000000005</v>
      </c>
      <c r="J2126" s="5">
        <v>653.49199999999996</v>
      </c>
      <c r="K2126" s="5">
        <v>631.65099999999995</v>
      </c>
      <c r="L2126" s="5">
        <v>614.32899999999995</v>
      </c>
      <c r="M2126" s="257" t="s">
        <v>1182</v>
      </c>
      <c r="N2126" s="257" t="s">
        <v>1182</v>
      </c>
      <c r="O2126" s="5" t="s">
        <v>3563</v>
      </c>
    </row>
    <row r="2127" spans="1:15">
      <c r="A2127" s="5">
        <v>211</v>
      </c>
      <c r="B2127" s="5">
        <v>1774</v>
      </c>
      <c r="C2127" s="5" t="s">
        <v>149</v>
      </c>
      <c r="D2127" s="5" t="s">
        <v>328</v>
      </c>
      <c r="E2127" s="36" t="s">
        <v>1315</v>
      </c>
      <c r="F2127" s="5" t="s">
        <v>83</v>
      </c>
      <c r="G2127" s="35">
        <v>3</v>
      </c>
      <c r="H2127" s="5">
        <v>673.89800000000002</v>
      </c>
      <c r="I2127" s="5">
        <v>653.67399999999998</v>
      </c>
      <c r="J2127" s="5">
        <v>639.35799999999995</v>
      </c>
      <c r="K2127" s="5">
        <v>611.31100000000004</v>
      </c>
      <c r="L2127" s="5" t="e">
        <v>#N/A</v>
      </c>
      <c r="M2127" s="257" t="s">
        <v>1182</v>
      </c>
      <c r="N2127" s="257" t="s">
        <v>1182</v>
      </c>
      <c r="O2127" s="5" t="s">
        <v>3567</v>
      </c>
    </row>
    <row r="2128" spans="1:15">
      <c r="A2128" s="5">
        <v>212</v>
      </c>
      <c r="B2128" s="5">
        <v>1776</v>
      </c>
      <c r="C2128" s="5" t="s">
        <v>149</v>
      </c>
      <c r="D2128" s="5" t="s">
        <v>328</v>
      </c>
      <c r="E2128" s="36" t="s">
        <v>96</v>
      </c>
      <c r="F2128" s="5" t="s">
        <v>83</v>
      </c>
      <c r="G2128" s="35">
        <v>3</v>
      </c>
      <c r="H2128" s="5">
        <v>663.30100000000004</v>
      </c>
      <c r="I2128" s="5">
        <v>657.42399999999998</v>
      </c>
      <c r="J2128" s="5">
        <v>644.99599999999998</v>
      </c>
      <c r="K2128" s="5">
        <v>623.51700000000005</v>
      </c>
      <c r="L2128" s="5">
        <v>605.99599999999998</v>
      </c>
      <c r="M2128" s="257" t="s">
        <v>1182</v>
      </c>
      <c r="N2128" s="257" t="s">
        <v>1182</v>
      </c>
      <c r="O2128" s="5" t="s">
        <v>3564</v>
      </c>
    </row>
    <row r="2129" spans="1:15">
      <c r="A2129" s="5">
        <v>212</v>
      </c>
      <c r="B2129" s="5">
        <v>1772</v>
      </c>
      <c r="C2129" s="5" t="s">
        <v>149</v>
      </c>
      <c r="D2129" s="5" t="s">
        <v>328</v>
      </c>
      <c r="E2129" s="36" t="s">
        <v>1311</v>
      </c>
      <c r="F2129" s="5" t="s">
        <v>83</v>
      </c>
      <c r="G2129" s="35">
        <v>3</v>
      </c>
      <c r="H2129" s="5">
        <v>675.26800000000003</v>
      </c>
      <c r="I2129" s="5">
        <v>659.54399999999998</v>
      </c>
      <c r="J2129" s="5">
        <v>642.77</v>
      </c>
      <c r="K2129" s="5">
        <v>613.60799999999995</v>
      </c>
      <c r="L2129" s="5" t="e">
        <v>#N/A</v>
      </c>
      <c r="M2129" s="257" t="s">
        <v>1182</v>
      </c>
      <c r="N2129" s="257" t="s">
        <v>1182</v>
      </c>
      <c r="O2129" s="5" t="s">
        <v>3567</v>
      </c>
    </row>
    <row r="2130" spans="1:15">
      <c r="A2130" s="5">
        <v>211</v>
      </c>
      <c r="B2130" s="5">
        <v>1779</v>
      </c>
      <c r="C2130" s="5" t="s">
        <v>149</v>
      </c>
      <c r="D2130" s="5" t="s">
        <v>328</v>
      </c>
      <c r="E2130" s="36" t="s">
        <v>710</v>
      </c>
      <c r="F2130" s="5" t="s">
        <v>83</v>
      </c>
      <c r="G2130" s="35">
        <v>3</v>
      </c>
      <c r="H2130" s="5">
        <v>652.41800000000001</v>
      </c>
      <c r="I2130" s="5">
        <v>647.27</v>
      </c>
      <c r="J2130" s="5">
        <v>631.85599999999999</v>
      </c>
      <c r="K2130" s="5">
        <v>622.49800000000005</v>
      </c>
      <c r="L2130" s="5">
        <v>601.34500000000003</v>
      </c>
      <c r="M2130" s="257" t="s">
        <v>1182</v>
      </c>
      <c r="N2130" s="257" t="s">
        <v>1182</v>
      </c>
      <c r="O2130" s="5" t="s">
        <v>3565</v>
      </c>
    </row>
    <row r="2131" spans="1:15">
      <c r="A2131" s="5">
        <v>212</v>
      </c>
      <c r="B2131" s="5">
        <v>1777</v>
      </c>
      <c r="C2131" s="5" t="s">
        <v>149</v>
      </c>
      <c r="D2131" s="5" t="s">
        <v>328</v>
      </c>
      <c r="E2131" s="36" t="s">
        <v>101</v>
      </c>
      <c r="F2131" s="5" t="s">
        <v>83</v>
      </c>
      <c r="G2131" s="35">
        <v>3</v>
      </c>
      <c r="H2131" s="5">
        <v>672.84299999999996</v>
      </c>
      <c r="I2131" s="5">
        <v>658.75900000000001</v>
      </c>
      <c r="J2131" s="5">
        <v>641.07399999999996</v>
      </c>
      <c r="K2131" s="5">
        <v>611.98299999999995</v>
      </c>
      <c r="L2131" s="5" t="e">
        <v>#N/A</v>
      </c>
      <c r="M2131" s="257" t="s">
        <v>1182</v>
      </c>
      <c r="N2131" s="257" t="s">
        <v>1182</v>
      </c>
      <c r="O2131" s="5" t="s">
        <v>3567</v>
      </c>
    </row>
    <row r="2132" spans="1:15">
      <c r="A2132" s="5">
        <v>212</v>
      </c>
      <c r="B2132" s="5">
        <v>1782</v>
      </c>
      <c r="C2132" s="5" t="s">
        <v>149</v>
      </c>
      <c r="D2132" s="5" t="s">
        <v>328</v>
      </c>
      <c r="E2132" s="36" t="s">
        <v>714</v>
      </c>
      <c r="F2132" s="5" t="s">
        <v>83</v>
      </c>
      <c r="G2132" s="35">
        <v>3</v>
      </c>
      <c r="H2132" s="5">
        <v>666.66300000000001</v>
      </c>
      <c r="I2132" s="5">
        <v>653.56100000000004</v>
      </c>
      <c r="J2132" s="5">
        <v>632.01099999999997</v>
      </c>
      <c r="K2132" s="5">
        <v>605.14200000000005</v>
      </c>
      <c r="L2132" s="5" t="e">
        <v>#N/A</v>
      </c>
      <c r="M2132" s="257" t="s">
        <v>1182</v>
      </c>
      <c r="N2132" s="257" t="s">
        <v>1182</v>
      </c>
      <c r="O2132" s="5" t="s">
        <v>3567</v>
      </c>
    </row>
    <row r="2133" spans="1:15">
      <c r="A2133" s="5">
        <v>211</v>
      </c>
      <c r="B2133" s="5">
        <v>1784</v>
      </c>
      <c r="C2133" s="5" t="s">
        <v>149</v>
      </c>
      <c r="D2133" s="5" t="s">
        <v>328</v>
      </c>
      <c r="E2133" s="36" t="s">
        <v>1305</v>
      </c>
      <c r="F2133" s="5" t="s">
        <v>83</v>
      </c>
      <c r="G2133" s="35">
        <v>3</v>
      </c>
      <c r="H2133" s="5">
        <v>643.65800000000002</v>
      </c>
      <c r="I2133" s="5">
        <v>635.38800000000003</v>
      </c>
      <c r="J2133" s="5">
        <v>615.68299999999999</v>
      </c>
      <c r="K2133" s="5">
        <v>602.37099999999998</v>
      </c>
      <c r="L2133" s="5" t="e">
        <v>#N/A</v>
      </c>
      <c r="M2133" s="257" t="s">
        <v>1182</v>
      </c>
      <c r="N2133" s="257" t="s">
        <v>1182</v>
      </c>
      <c r="O2133" s="5" t="s">
        <v>3567</v>
      </c>
    </row>
    <row r="2134" spans="1:15">
      <c r="A2134" s="5">
        <v>211</v>
      </c>
      <c r="B2134" s="5">
        <v>1783</v>
      </c>
      <c r="C2134" s="5" t="s">
        <v>149</v>
      </c>
      <c r="D2134" s="5" t="s">
        <v>328</v>
      </c>
      <c r="E2134" s="36" t="s">
        <v>68</v>
      </c>
      <c r="F2134" s="5" t="s">
        <v>83</v>
      </c>
      <c r="G2134" s="35">
        <v>3</v>
      </c>
      <c r="H2134" s="5">
        <v>649.75599999999997</v>
      </c>
      <c r="I2134" s="5">
        <v>636.24800000000005</v>
      </c>
      <c r="J2134" s="5">
        <v>614.58299999999997</v>
      </c>
      <c r="K2134" s="5" t="e">
        <v>#N/A</v>
      </c>
      <c r="L2134" s="5" t="e">
        <v>#N/A</v>
      </c>
      <c r="M2134" s="257" t="s">
        <v>1182</v>
      </c>
      <c r="N2134" s="257" t="s">
        <v>1182</v>
      </c>
      <c r="O2134" s="5" t="s">
        <v>3567</v>
      </c>
    </row>
    <row r="2135" spans="1:15">
      <c r="A2135" s="5">
        <v>216</v>
      </c>
      <c r="B2135" s="5">
        <v>1787</v>
      </c>
      <c r="C2135" s="5" t="s">
        <v>149</v>
      </c>
      <c r="D2135" s="5" t="s">
        <v>328</v>
      </c>
      <c r="E2135" s="36" t="s">
        <v>1304</v>
      </c>
      <c r="F2135" s="5" t="s">
        <v>83</v>
      </c>
      <c r="G2135" s="35">
        <v>3</v>
      </c>
      <c r="H2135" s="5" t="e">
        <v>#VALUE!</v>
      </c>
      <c r="I2135" s="5" t="e">
        <v>#VALUE!</v>
      </c>
      <c r="J2135" s="5" t="e">
        <v>#VALUE!</v>
      </c>
      <c r="K2135" s="5" t="e">
        <v>#VALUE!</v>
      </c>
      <c r="L2135" s="5" t="e">
        <v>#VALUE!</v>
      </c>
      <c r="M2135" s="257" t="s">
        <v>1182</v>
      </c>
      <c r="N2135" s="257" t="s">
        <v>1182</v>
      </c>
      <c r="O2135" s="5" t="s">
        <v>3567</v>
      </c>
    </row>
    <row r="2136" spans="1:15">
      <c r="A2136" s="5">
        <v>216</v>
      </c>
      <c r="B2136" s="5">
        <v>1788</v>
      </c>
      <c r="C2136" s="5" t="s">
        <v>149</v>
      </c>
      <c r="D2136" s="5" t="s">
        <v>328</v>
      </c>
      <c r="E2136" s="36" t="s">
        <v>1307</v>
      </c>
      <c r="F2136" s="5" t="s">
        <v>83</v>
      </c>
      <c r="G2136" s="35">
        <v>3</v>
      </c>
      <c r="H2136" s="5" t="e">
        <v>#VALUE!</v>
      </c>
      <c r="I2136" s="5" t="e">
        <v>#VALUE!</v>
      </c>
      <c r="J2136" s="5" t="e">
        <v>#VALUE!</v>
      </c>
      <c r="K2136" s="5" t="e">
        <v>#VALUE!</v>
      </c>
      <c r="L2136" s="5" t="e">
        <v>#VALUE!</v>
      </c>
      <c r="M2136" s="257" t="s">
        <v>1182</v>
      </c>
      <c r="N2136" s="257" t="s">
        <v>1182</v>
      </c>
      <c r="O2136" s="5" t="s">
        <v>3567</v>
      </c>
    </row>
    <row r="2137" spans="1:15">
      <c r="A2137" s="5">
        <v>211</v>
      </c>
      <c r="B2137" s="5">
        <v>1792</v>
      </c>
      <c r="C2137" s="5" t="s">
        <v>149</v>
      </c>
      <c r="D2137" s="5" t="s">
        <v>328</v>
      </c>
      <c r="E2137" s="36" t="s">
        <v>1314</v>
      </c>
      <c r="F2137" s="5" t="s">
        <v>83</v>
      </c>
      <c r="G2137" s="35">
        <v>3</v>
      </c>
      <c r="H2137" s="5" t="e">
        <v>#VALUE!</v>
      </c>
      <c r="I2137" s="5" t="e">
        <v>#VALUE!</v>
      </c>
      <c r="J2137" s="5" t="e">
        <v>#VALUE!</v>
      </c>
      <c r="K2137" s="5" t="e">
        <v>#VALUE!</v>
      </c>
      <c r="L2137" s="5" t="e">
        <v>#VALUE!</v>
      </c>
      <c r="M2137" s="257" t="s">
        <v>1182</v>
      </c>
      <c r="N2137" s="257" t="s">
        <v>1182</v>
      </c>
      <c r="O2137" s="5" t="s">
        <v>3567</v>
      </c>
    </row>
    <row r="2138" spans="1:15">
      <c r="A2138" s="5">
        <v>213</v>
      </c>
      <c r="B2138" s="5">
        <v>1796</v>
      </c>
      <c r="C2138" s="5" t="s">
        <v>149</v>
      </c>
      <c r="D2138" s="5" t="s">
        <v>328</v>
      </c>
      <c r="E2138" s="36" t="s">
        <v>648</v>
      </c>
      <c r="F2138" s="5" t="s">
        <v>83</v>
      </c>
      <c r="G2138" s="35">
        <v>2</v>
      </c>
      <c r="H2138" s="5" t="e">
        <v>#VALUE!</v>
      </c>
      <c r="I2138" s="5" t="e">
        <v>#VALUE!</v>
      </c>
      <c r="J2138" s="5" t="e">
        <v>#VALUE!</v>
      </c>
      <c r="K2138" s="5" t="e">
        <v>#VALUE!</v>
      </c>
      <c r="L2138" s="5" t="e">
        <v>#VALUE!</v>
      </c>
      <c r="M2138" s="257" t="s">
        <v>1182</v>
      </c>
      <c r="N2138" s="257" t="s">
        <v>1182</v>
      </c>
      <c r="O2138" s="5" t="s">
        <v>3567</v>
      </c>
    </row>
    <row r="2139" spans="1:15">
      <c r="A2139" s="5">
        <v>210</v>
      </c>
      <c r="B2139" s="5">
        <v>1798</v>
      </c>
      <c r="C2139" s="5" t="s">
        <v>149</v>
      </c>
      <c r="D2139" s="5" t="s">
        <v>328</v>
      </c>
      <c r="E2139" s="36" t="s">
        <v>675</v>
      </c>
      <c r="F2139" s="5" t="s">
        <v>84</v>
      </c>
      <c r="G2139" s="35">
        <v>2</v>
      </c>
      <c r="H2139" s="5">
        <v>845.95</v>
      </c>
      <c r="I2139" s="5">
        <v>840.2</v>
      </c>
      <c r="J2139" s="5">
        <v>826.95</v>
      </c>
      <c r="K2139" s="5">
        <v>813.05</v>
      </c>
      <c r="L2139" s="5">
        <v>795.65</v>
      </c>
      <c r="M2139" s="257" t="s">
        <v>1182</v>
      </c>
      <c r="N2139" s="257" t="s">
        <v>1182</v>
      </c>
      <c r="O2139" s="5" t="s">
        <v>3566</v>
      </c>
    </row>
    <row r="2140" spans="1:15">
      <c r="A2140" s="5">
        <v>210</v>
      </c>
      <c r="B2140" s="5">
        <v>1800</v>
      </c>
      <c r="C2140" s="5" t="s">
        <v>149</v>
      </c>
      <c r="D2140" s="5" t="s">
        <v>328</v>
      </c>
      <c r="E2140" s="36" t="s">
        <v>475</v>
      </c>
      <c r="F2140" s="5" t="s">
        <v>84</v>
      </c>
      <c r="G2140" s="35">
        <v>2</v>
      </c>
      <c r="H2140" s="5">
        <v>746.85</v>
      </c>
      <c r="I2140" s="5">
        <v>743.3</v>
      </c>
      <c r="J2140" s="5">
        <v>733.9</v>
      </c>
      <c r="K2140" s="5">
        <v>719.95</v>
      </c>
      <c r="L2140" s="5">
        <v>707.4</v>
      </c>
      <c r="M2140" s="257" t="s">
        <v>1182</v>
      </c>
      <c r="N2140" s="257" t="s">
        <v>1182</v>
      </c>
      <c r="O2140" s="5" t="s">
        <v>18733</v>
      </c>
    </row>
    <row r="2141" spans="1:15">
      <c r="A2141" s="5">
        <v>210</v>
      </c>
      <c r="B2141" s="5">
        <v>1802</v>
      </c>
      <c r="C2141" s="5" t="s">
        <v>149</v>
      </c>
      <c r="D2141" s="5" t="s">
        <v>328</v>
      </c>
      <c r="E2141" s="36" t="s">
        <v>388</v>
      </c>
      <c r="F2141" s="5" t="s">
        <v>84</v>
      </c>
      <c r="G2141" s="35">
        <v>2</v>
      </c>
      <c r="H2141" s="5">
        <v>724.4</v>
      </c>
      <c r="I2141" s="5">
        <v>720.25</v>
      </c>
      <c r="J2141" s="5">
        <v>712.6</v>
      </c>
      <c r="K2141" s="5">
        <v>699.65</v>
      </c>
      <c r="L2141" s="5">
        <v>688.5</v>
      </c>
      <c r="M2141" s="257" t="s">
        <v>1182</v>
      </c>
      <c r="N2141" s="257" t="s">
        <v>1182</v>
      </c>
      <c r="O2141" s="5" t="s">
        <v>18734</v>
      </c>
    </row>
    <row r="2142" spans="1:15">
      <c r="A2142" s="5">
        <v>210</v>
      </c>
      <c r="B2142" s="5">
        <v>1803</v>
      </c>
      <c r="C2142" s="5" t="s">
        <v>149</v>
      </c>
      <c r="D2142" s="5" t="s">
        <v>328</v>
      </c>
      <c r="E2142" s="36" t="s">
        <v>81</v>
      </c>
      <c r="F2142" s="5" t="s">
        <v>84</v>
      </c>
      <c r="G2142" s="35">
        <v>2</v>
      </c>
      <c r="H2142" s="5">
        <v>723.55</v>
      </c>
      <c r="I2142" s="5">
        <v>719.85</v>
      </c>
      <c r="J2142" s="5">
        <v>711.95</v>
      </c>
      <c r="K2142" s="5">
        <v>700.35</v>
      </c>
      <c r="L2142" s="5">
        <v>689.05</v>
      </c>
      <c r="M2142" s="257" t="s">
        <v>1182</v>
      </c>
      <c r="N2142" s="257" t="s">
        <v>1182</v>
      </c>
      <c r="O2142" s="5" t="s">
        <v>18735</v>
      </c>
    </row>
    <row r="2143" spans="1:15">
      <c r="A2143" s="5">
        <v>210</v>
      </c>
      <c r="B2143" s="5">
        <v>1805</v>
      </c>
      <c r="C2143" s="5" t="s">
        <v>149</v>
      </c>
      <c r="D2143" s="5" t="s">
        <v>328</v>
      </c>
      <c r="E2143" s="36" t="s">
        <v>76</v>
      </c>
      <c r="F2143" s="5" t="s">
        <v>84</v>
      </c>
      <c r="G2143" s="35">
        <v>2</v>
      </c>
      <c r="H2143" s="5">
        <v>700.35</v>
      </c>
      <c r="I2143" s="5">
        <v>696.75</v>
      </c>
      <c r="J2143" s="5">
        <v>689.85</v>
      </c>
      <c r="K2143" s="5">
        <v>680.05</v>
      </c>
      <c r="L2143" s="5">
        <v>668.5</v>
      </c>
      <c r="M2143" s="257" t="s">
        <v>1182</v>
      </c>
      <c r="N2143" s="257" t="s">
        <v>1182</v>
      </c>
      <c r="O2143" s="5" t="s">
        <v>18736</v>
      </c>
    </row>
    <row r="2144" spans="1:15">
      <c r="A2144" s="5">
        <v>210</v>
      </c>
      <c r="B2144" s="5">
        <v>1807</v>
      </c>
      <c r="C2144" s="5" t="s">
        <v>149</v>
      </c>
      <c r="D2144" s="5" t="s">
        <v>328</v>
      </c>
      <c r="E2144" s="36" t="s">
        <v>725</v>
      </c>
      <c r="F2144" s="5" t="s">
        <v>84</v>
      </c>
      <c r="G2144" s="35">
        <v>2</v>
      </c>
      <c r="H2144" s="5">
        <v>699.5</v>
      </c>
      <c r="I2144" s="5">
        <v>695.8</v>
      </c>
      <c r="J2144" s="5">
        <v>689.05</v>
      </c>
      <c r="K2144" s="5">
        <v>679.15</v>
      </c>
      <c r="L2144" s="5">
        <v>668.05</v>
      </c>
      <c r="M2144" s="257" t="s">
        <v>1182</v>
      </c>
      <c r="N2144" s="257" t="s">
        <v>1182</v>
      </c>
      <c r="O2144" s="5" t="s">
        <v>18737</v>
      </c>
    </row>
    <row r="2145" spans="1:15">
      <c r="A2145" s="5">
        <v>210</v>
      </c>
      <c r="B2145" s="5">
        <v>1808</v>
      </c>
      <c r="C2145" s="5" t="s">
        <v>149</v>
      </c>
      <c r="D2145" s="5" t="s">
        <v>328</v>
      </c>
      <c r="E2145" s="36" t="s">
        <v>78</v>
      </c>
      <c r="F2145" s="5" t="s">
        <v>84</v>
      </c>
      <c r="G2145" s="35">
        <v>2</v>
      </c>
      <c r="H2145" s="5">
        <v>702.4</v>
      </c>
      <c r="I2145" s="5">
        <v>694.8</v>
      </c>
      <c r="J2145" s="5">
        <v>684.05</v>
      </c>
      <c r="K2145" s="5">
        <v>672.85</v>
      </c>
      <c r="L2145" s="5">
        <v>663.95</v>
      </c>
      <c r="M2145" s="257" t="s">
        <v>1182</v>
      </c>
      <c r="N2145" s="257" t="s">
        <v>1182</v>
      </c>
      <c r="O2145" s="5" t="s">
        <v>18738</v>
      </c>
    </row>
    <row r="2146" spans="1:15">
      <c r="A2146" s="5">
        <v>210</v>
      </c>
      <c r="B2146" s="5">
        <v>1811</v>
      </c>
      <c r="C2146" s="5" t="s">
        <v>149</v>
      </c>
      <c r="D2146" s="5" t="s">
        <v>328</v>
      </c>
      <c r="E2146" s="36" t="s">
        <v>195</v>
      </c>
      <c r="F2146" s="5" t="s">
        <v>84</v>
      </c>
      <c r="G2146" s="35">
        <v>2</v>
      </c>
      <c r="H2146" s="5" t="e">
        <v>#VALUE!</v>
      </c>
      <c r="I2146" s="5" t="e">
        <v>#VALUE!</v>
      </c>
      <c r="J2146" s="5" t="e">
        <v>#VALUE!</v>
      </c>
      <c r="K2146" s="5" t="e">
        <v>#VALUE!</v>
      </c>
      <c r="L2146" s="5" t="e">
        <v>#VALUE!</v>
      </c>
      <c r="M2146" s="257" t="s">
        <v>1182</v>
      </c>
      <c r="N2146" s="257" t="s">
        <v>1182</v>
      </c>
      <c r="O2146" s="5" t="s">
        <v>3567</v>
      </c>
    </row>
    <row r="2147" spans="1:15">
      <c r="A2147" s="5">
        <v>210</v>
      </c>
      <c r="B2147" s="5">
        <v>1813</v>
      </c>
      <c r="C2147" s="5" t="s">
        <v>149</v>
      </c>
      <c r="D2147" s="5" t="s">
        <v>328</v>
      </c>
      <c r="E2147" s="36" t="s">
        <v>1319</v>
      </c>
      <c r="F2147" s="5" t="s">
        <v>84</v>
      </c>
      <c r="G2147" s="35">
        <v>2</v>
      </c>
      <c r="H2147" s="5" t="e">
        <v>#VALUE!</v>
      </c>
      <c r="I2147" s="5" t="e">
        <v>#VALUE!</v>
      </c>
      <c r="J2147" s="5" t="e">
        <v>#VALUE!</v>
      </c>
      <c r="K2147" s="5" t="e">
        <v>#VALUE!</v>
      </c>
      <c r="L2147" s="5" t="e">
        <v>#VALUE!</v>
      </c>
      <c r="M2147" s="257" t="s">
        <v>1182</v>
      </c>
      <c r="N2147" s="257" t="s">
        <v>1182</v>
      </c>
      <c r="O2147" s="5" t="s">
        <v>3567</v>
      </c>
    </row>
    <row r="2148" spans="1:15">
      <c r="A2148" s="5">
        <v>210</v>
      </c>
      <c r="B2148" s="5">
        <v>1814</v>
      </c>
      <c r="C2148" s="5" t="s">
        <v>149</v>
      </c>
      <c r="D2148" s="5" t="s">
        <v>328</v>
      </c>
      <c r="E2148" s="36" t="s">
        <v>105</v>
      </c>
      <c r="F2148" s="5" t="s">
        <v>84</v>
      </c>
      <c r="G2148" s="35">
        <v>2</v>
      </c>
      <c r="H2148" s="5" t="e">
        <v>#VALUE!</v>
      </c>
      <c r="I2148" s="5" t="e">
        <v>#VALUE!</v>
      </c>
      <c r="J2148" s="5" t="e">
        <v>#VALUE!</v>
      </c>
      <c r="K2148" s="5" t="e">
        <v>#VALUE!</v>
      </c>
      <c r="L2148" s="5" t="e">
        <v>#VALUE!</v>
      </c>
      <c r="M2148" s="257" t="s">
        <v>1182</v>
      </c>
      <c r="N2148" s="257" t="s">
        <v>1182</v>
      </c>
      <c r="O2148" s="5" t="s">
        <v>3567</v>
      </c>
    </row>
    <row r="2149" spans="1:15">
      <c r="A2149" s="5">
        <v>210</v>
      </c>
      <c r="B2149" s="5">
        <v>1816</v>
      </c>
      <c r="C2149" s="5" t="s">
        <v>149</v>
      </c>
      <c r="D2149" s="5" t="s">
        <v>328</v>
      </c>
      <c r="E2149" s="36" t="s">
        <v>152</v>
      </c>
      <c r="F2149" s="5" t="s">
        <v>84</v>
      </c>
      <c r="G2149" s="35">
        <v>2</v>
      </c>
      <c r="H2149" s="5" t="e">
        <v>#VALUE!</v>
      </c>
      <c r="I2149" s="5" t="e">
        <v>#VALUE!</v>
      </c>
      <c r="J2149" s="5" t="e">
        <v>#VALUE!</v>
      </c>
      <c r="K2149" s="5" t="e">
        <v>#VALUE!</v>
      </c>
      <c r="L2149" s="5" t="e">
        <v>#VALUE!</v>
      </c>
      <c r="M2149" s="257" t="s">
        <v>1182</v>
      </c>
      <c r="N2149" s="257" t="s">
        <v>1182</v>
      </c>
      <c r="O2149" s="5" t="s">
        <v>3567</v>
      </c>
    </row>
    <row r="2150" spans="1:15">
      <c r="A2150" s="5">
        <v>210</v>
      </c>
      <c r="B2150" s="5">
        <v>1817</v>
      </c>
      <c r="C2150" s="5" t="s">
        <v>149</v>
      </c>
      <c r="D2150" s="5" t="s">
        <v>328</v>
      </c>
      <c r="E2150" s="36" t="s">
        <v>122</v>
      </c>
      <c r="F2150" s="5" t="s">
        <v>84</v>
      </c>
      <c r="G2150" s="35">
        <v>2</v>
      </c>
      <c r="H2150" s="5" t="e">
        <v>#VALUE!</v>
      </c>
      <c r="I2150" s="5" t="e">
        <v>#VALUE!</v>
      </c>
      <c r="J2150" s="5" t="e">
        <v>#VALUE!</v>
      </c>
      <c r="K2150" s="5" t="e">
        <v>#VALUE!</v>
      </c>
      <c r="L2150" s="5" t="e">
        <v>#VALUE!</v>
      </c>
      <c r="M2150" s="257" t="s">
        <v>1182</v>
      </c>
      <c r="N2150" s="257" t="s">
        <v>1182</v>
      </c>
      <c r="O2150" s="5" t="s">
        <v>3567</v>
      </c>
    </row>
    <row r="2151" spans="1:15">
      <c r="A2151" s="5">
        <v>210</v>
      </c>
      <c r="B2151" s="5">
        <v>1818</v>
      </c>
      <c r="C2151" s="5" t="s">
        <v>149</v>
      </c>
      <c r="D2151" s="5" t="s">
        <v>328</v>
      </c>
      <c r="E2151" s="36" t="s">
        <v>1318</v>
      </c>
      <c r="F2151" s="5" t="s">
        <v>84</v>
      </c>
      <c r="G2151" s="35">
        <v>2</v>
      </c>
      <c r="H2151" s="5" t="e">
        <v>#VALUE!</v>
      </c>
      <c r="I2151" s="5" t="e">
        <v>#VALUE!</v>
      </c>
      <c r="J2151" s="5" t="e">
        <v>#VALUE!</v>
      </c>
      <c r="K2151" s="5" t="e">
        <v>#VALUE!</v>
      </c>
      <c r="L2151" s="5" t="e">
        <v>#VALUE!</v>
      </c>
      <c r="M2151" s="257" t="s">
        <v>1182</v>
      </c>
      <c r="N2151" s="257" t="s">
        <v>1182</v>
      </c>
      <c r="O2151" s="5" t="s">
        <v>3567</v>
      </c>
    </row>
    <row r="2152" spans="1:15">
      <c r="A2152" s="5">
        <v>210</v>
      </c>
      <c r="B2152" s="5">
        <v>1820</v>
      </c>
      <c r="C2152" s="5" t="s">
        <v>149</v>
      </c>
      <c r="D2152" s="5" t="s">
        <v>328</v>
      </c>
      <c r="E2152" s="36" t="s">
        <v>395</v>
      </c>
      <c r="F2152" s="5" t="s">
        <v>84</v>
      </c>
      <c r="G2152" s="35">
        <v>2</v>
      </c>
      <c r="H2152" s="5" t="e">
        <v>#VALUE!</v>
      </c>
      <c r="I2152" s="5" t="e">
        <v>#VALUE!</v>
      </c>
      <c r="J2152" s="5" t="e">
        <v>#VALUE!</v>
      </c>
      <c r="K2152" s="5" t="e">
        <v>#VALUE!</v>
      </c>
      <c r="L2152" s="5" t="e">
        <v>#VALUE!</v>
      </c>
      <c r="M2152" s="257" t="s">
        <v>1182</v>
      </c>
      <c r="N2152" s="257" t="s">
        <v>1182</v>
      </c>
      <c r="O2152" s="5" t="s">
        <v>3567</v>
      </c>
    </row>
    <row r="2153" spans="1:15">
      <c r="A2153" s="5">
        <v>113</v>
      </c>
      <c r="B2153" s="5">
        <v>1988</v>
      </c>
      <c r="C2153" s="5" t="s">
        <v>149</v>
      </c>
      <c r="D2153" s="5" t="s">
        <v>403</v>
      </c>
      <c r="E2153" s="36" t="s">
        <v>405</v>
      </c>
      <c r="F2153" s="5" t="s">
        <v>83</v>
      </c>
      <c r="G2153" s="35">
        <v>1</v>
      </c>
      <c r="H2153" s="5">
        <v>991.30799999999999</v>
      </c>
      <c r="I2153" s="5">
        <v>990.43</v>
      </c>
      <c r="J2153" s="5">
        <v>989.09900000000005</v>
      </c>
      <c r="K2153" s="5">
        <v>987.91899999999998</v>
      </c>
      <c r="L2153" s="5">
        <v>987.29</v>
      </c>
      <c r="M2153" s="257" t="s">
        <v>1350</v>
      </c>
      <c r="N2153" s="257" t="s">
        <v>1351</v>
      </c>
      <c r="O2153" s="5" t="s">
        <v>18739</v>
      </c>
    </row>
    <row r="2154" spans="1:15">
      <c r="A2154" s="5">
        <v>167</v>
      </c>
      <c r="B2154" s="5">
        <v>1994</v>
      </c>
      <c r="C2154" s="5" t="s">
        <v>149</v>
      </c>
      <c r="D2154" s="5" t="s">
        <v>416</v>
      </c>
      <c r="E2154" s="36" t="s">
        <v>405</v>
      </c>
      <c r="F2154" s="5" t="s">
        <v>83</v>
      </c>
      <c r="G2154" s="35">
        <v>1</v>
      </c>
      <c r="H2154" s="5">
        <v>1005.5839999999999</v>
      </c>
      <c r="I2154" s="5">
        <v>1005.282</v>
      </c>
      <c r="J2154" s="5">
        <v>1005.12</v>
      </c>
      <c r="K2154" s="5">
        <v>1004.81</v>
      </c>
      <c r="L2154" s="5">
        <v>1004.554</v>
      </c>
      <c r="M2154" s="257" t="s">
        <v>1182</v>
      </c>
      <c r="N2154" s="257" t="s">
        <v>1182</v>
      </c>
      <c r="O2154" s="5" t="s">
        <v>18740</v>
      </c>
    </row>
    <row r="2155" spans="1:15">
      <c r="A2155" s="5">
        <v>167</v>
      </c>
      <c r="B2155" s="5">
        <v>1995</v>
      </c>
      <c r="C2155" s="5" t="s">
        <v>149</v>
      </c>
      <c r="D2155" s="5" t="s">
        <v>416</v>
      </c>
      <c r="E2155" s="36" t="s">
        <v>1502</v>
      </c>
      <c r="F2155" s="5" t="s">
        <v>83</v>
      </c>
      <c r="G2155" s="35">
        <v>1</v>
      </c>
      <c r="H2155" s="5">
        <v>989.90200000000004</v>
      </c>
      <c r="I2155" s="5">
        <v>986.745</v>
      </c>
      <c r="J2155" s="5">
        <v>984.29600000000005</v>
      </c>
      <c r="K2155" s="5">
        <v>980.53399999999999</v>
      </c>
      <c r="L2155" s="5">
        <v>974.14499999999998</v>
      </c>
      <c r="M2155" s="257" t="s">
        <v>1182</v>
      </c>
      <c r="N2155" s="257" t="s">
        <v>1182</v>
      </c>
      <c r="O2155" s="5" t="s">
        <v>18741</v>
      </c>
    </row>
    <row r="2156" spans="1:15">
      <c r="A2156" s="5">
        <v>146</v>
      </c>
      <c r="B2156" s="5">
        <v>2020</v>
      </c>
      <c r="C2156" s="5" t="s">
        <v>149</v>
      </c>
      <c r="D2156" s="5" t="s">
        <v>417</v>
      </c>
      <c r="E2156" s="36" t="s">
        <v>405</v>
      </c>
      <c r="F2156" s="5" t="s">
        <v>83</v>
      </c>
      <c r="G2156" s="35">
        <v>1</v>
      </c>
      <c r="H2156" s="5">
        <v>970.79899999999998</v>
      </c>
      <c r="I2156" s="5">
        <v>967.84</v>
      </c>
      <c r="J2156" s="5">
        <v>965.14099999999996</v>
      </c>
      <c r="K2156" s="5">
        <v>963.02200000000005</v>
      </c>
      <c r="L2156" s="5">
        <v>960.18399999999997</v>
      </c>
      <c r="M2156" s="257" t="s">
        <v>1350</v>
      </c>
      <c r="N2156" s="257" t="s">
        <v>1182</v>
      </c>
      <c r="O2156" s="5" t="s">
        <v>18835</v>
      </c>
    </row>
    <row r="2157" spans="1:15">
      <c r="A2157" s="5">
        <v>153</v>
      </c>
      <c r="B2157" s="5">
        <v>2021</v>
      </c>
      <c r="C2157" s="5" t="s">
        <v>149</v>
      </c>
      <c r="D2157" s="5" t="s">
        <v>319</v>
      </c>
      <c r="E2157" s="36" t="s">
        <v>405</v>
      </c>
      <c r="F2157" s="5" t="s">
        <v>83</v>
      </c>
      <c r="G2157" s="35">
        <v>1</v>
      </c>
      <c r="H2157" s="5">
        <v>989.79</v>
      </c>
      <c r="I2157" s="5">
        <v>988.69</v>
      </c>
      <c r="J2157" s="5">
        <v>987.32</v>
      </c>
      <c r="K2157" s="5">
        <v>984.25</v>
      </c>
      <c r="L2157" s="5">
        <v>981.73</v>
      </c>
      <c r="M2157" s="257" t="s">
        <v>1182</v>
      </c>
      <c r="N2157" s="257" t="s">
        <v>1182</v>
      </c>
      <c r="O2157" s="5" t="s">
        <v>18836</v>
      </c>
    </row>
    <row r="2158" spans="1:15">
      <c r="A2158" s="5">
        <v>153</v>
      </c>
      <c r="B2158" s="5">
        <v>2022</v>
      </c>
      <c r="C2158" s="5" t="s">
        <v>149</v>
      </c>
      <c r="D2158" s="5" t="s">
        <v>319</v>
      </c>
      <c r="E2158" s="36" t="s">
        <v>893</v>
      </c>
      <c r="F2158" s="5" t="s">
        <v>83</v>
      </c>
      <c r="G2158" s="35">
        <v>1</v>
      </c>
      <c r="H2158" s="5">
        <v>988.69</v>
      </c>
      <c r="I2158" s="5">
        <v>987.32</v>
      </c>
      <c r="J2158" s="5">
        <v>984.25</v>
      </c>
      <c r="K2158" s="5">
        <v>981.08</v>
      </c>
      <c r="L2158" s="5">
        <v>976.73</v>
      </c>
      <c r="M2158" s="257" t="s">
        <v>1182</v>
      </c>
      <c r="N2158" s="257" t="s">
        <v>1182</v>
      </c>
      <c r="O2158" s="5" t="s">
        <v>18837</v>
      </c>
    </row>
    <row r="2159" spans="1:15">
      <c r="A2159" s="5">
        <v>143</v>
      </c>
      <c r="B2159" s="5">
        <v>2028</v>
      </c>
      <c r="C2159" s="5" t="s">
        <v>149</v>
      </c>
      <c r="D2159" s="5" t="s">
        <v>335</v>
      </c>
      <c r="E2159" s="36" t="s">
        <v>405</v>
      </c>
      <c r="F2159" s="5" t="s">
        <v>83</v>
      </c>
      <c r="G2159" s="35">
        <v>1</v>
      </c>
      <c r="H2159" s="5">
        <v>397.64</v>
      </c>
      <c r="I2159" s="5">
        <v>396.68</v>
      </c>
      <c r="J2159" s="5">
        <v>396.44</v>
      </c>
      <c r="K2159" s="5">
        <v>396.1</v>
      </c>
      <c r="L2159" s="5">
        <v>395.56</v>
      </c>
      <c r="M2159" s="257" t="s">
        <v>1182</v>
      </c>
      <c r="N2159" s="257" t="s">
        <v>1182</v>
      </c>
      <c r="O2159" s="5" t="s">
        <v>18838</v>
      </c>
    </row>
    <row r="2160" spans="1:15">
      <c r="A2160" s="5">
        <v>143</v>
      </c>
      <c r="B2160" s="5">
        <v>2029</v>
      </c>
      <c r="C2160" s="5" t="s">
        <v>149</v>
      </c>
      <c r="D2160" s="5" t="s">
        <v>335</v>
      </c>
      <c r="E2160" s="36" t="s">
        <v>893</v>
      </c>
      <c r="F2160" s="5" t="s">
        <v>83</v>
      </c>
      <c r="G2160" s="35">
        <v>1</v>
      </c>
      <c r="H2160" s="5">
        <v>396.44</v>
      </c>
      <c r="I2160" s="5">
        <v>395.68</v>
      </c>
      <c r="J2160" s="5">
        <v>394.96</v>
      </c>
      <c r="K2160" s="5">
        <v>394.36</v>
      </c>
      <c r="L2160" s="5">
        <v>393.43</v>
      </c>
      <c r="M2160" s="257" t="s">
        <v>1182</v>
      </c>
      <c r="N2160" s="257" t="s">
        <v>1182</v>
      </c>
      <c r="O2160" s="5" t="s">
        <v>18839</v>
      </c>
    </row>
    <row r="2161" spans="1:15">
      <c r="A2161" s="5">
        <v>144</v>
      </c>
      <c r="B2161" s="5">
        <v>2032</v>
      </c>
      <c r="C2161" s="5" t="s">
        <v>149</v>
      </c>
      <c r="D2161" s="5" t="s">
        <v>418</v>
      </c>
      <c r="E2161" s="36" t="s">
        <v>405</v>
      </c>
      <c r="F2161" s="5" t="s">
        <v>83</v>
      </c>
      <c r="G2161" s="35">
        <v>1</v>
      </c>
      <c r="H2161" s="5">
        <v>673.65</v>
      </c>
      <c r="I2161" s="5">
        <v>672.45</v>
      </c>
      <c r="J2161" s="5">
        <v>671.58299999999997</v>
      </c>
      <c r="K2161" s="5">
        <v>671.04</v>
      </c>
      <c r="L2161" s="5">
        <v>670.06299999999999</v>
      </c>
      <c r="M2161" s="257" t="s">
        <v>1348</v>
      </c>
      <c r="N2161" s="257" t="s">
        <v>1348</v>
      </c>
      <c r="O2161" s="5" t="s">
        <v>18840</v>
      </c>
    </row>
    <row r="2162" spans="1:15">
      <c r="A2162" s="5">
        <v>144</v>
      </c>
      <c r="B2162" s="5">
        <v>2033</v>
      </c>
      <c r="C2162" s="5" t="s">
        <v>149</v>
      </c>
      <c r="D2162" s="5" t="s">
        <v>418</v>
      </c>
      <c r="E2162" s="36" t="s">
        <v>893</v>
      </c>
      <c r="F2162" s="5" t="s">
        <v>83</v>
      </c>
      <c r="G2162" s="35">
        <v>1</v>
      </c>
      <c r="H2162" s="5">
        <v>667.79</v>
      </c>
      <c r="I2162" s="5">
        <v>667.33</v>
      </c>
      <c r="J2162" s="5">
        <v>666.95299999999997</v>
      </c>
      <c r="K2162" s="5">
        <v>665.8</v>
      </c>
      <c r="L2162" s="5">
        <v>663.02</v>
      </c>
      <c r="M2162" s="257" t="s">
        <v>1348</v>
      </c>
      <c r="N2162" s="257" t="s">
        <v>1348</v>
      </c>
      <c r="O2162" s="5" t="s">
        <v>18841</v>
      </c>
    </row>
    <row r="2163" spans="1:15">
      <c r="A2163" s="5">
        <v>148</v>
      </c>
      <c r="B2163" s="5">
        <v>2039</v>
      </c>
      <c r="C2163" s="5" t="s">
        <v>149</v>
      </c>
      <c r="D2163" s="5" t="s">
        <v>338</v>
      </c>
      <c r="E2163" s="36" t="s">
        <v>405</v>
      </c>
      <c r="F2163" s="5" t="s">
        <v>83</v>
      </c>
      <c r="G2163" s="35">
        <v>1</v>
      </c>
      <c r="H2163" s="5">
        <v>544.68200000000002</v>
      </c>
      <c r="I2163" s="5">
        <v>544.07500000000005</v>
      </c>
      <c r="J2163" s="5">
        <v>543.15700000000004</v>
      </c>
      <c r="K2163" s="5">
        <v>541.68600000000004</v>
      </c>
      <c r="L2163" s="5">
        <v>539.6</v>
      </c>
      <c r="M2163" s="257" t="s">
        <v>1348</v>
      </c>
      <c r="N2163" s="257" t="s">
        <v>1350</v>
      </c>
      <c r="O2163" s="5" t="s">
        <v>18842</v>
      </c>
    </row>
    <row r="2164" spans="1:15">
      <c r="A2164" s="5">
        <v>145</v>
      </c>
      <c r="B2164" s="5">
        <v>2040</v>
      </c>
      <c r="C2164" s="5" t="s">
        <v>149</v>
      </c>
      <c r="D2164" s="5" t="s">
        <v>415</v>
      </c>
      <c r="E2164" s="36" t="s">
        <v>892</v>
      </c>
      <c r="F2164" s="5" t="s">
        <v>83</v>
      </c>
      <c r="G2164" s="35">
        <v>1</v>
      </c>
      <c r="H2164" s="5">
        <v>1001.0549999999999</v>
      </c>
      <c r="I2164" s="5">
        <v>999.505</v>
      </c>
      <c r="J2164" s="5">
        <v>997.92</v>
      </c>
      <c r="K2164" s="5">
        <v>994.4</v>
      </c>
      <c r="L2164" s="5">
        <v>992.49300000000005</v>
      </c>
      <c r="M2164" s="257" t="s">
        <v>1182</v>
      </c>
      <c r="N2164" s="257" t="s">
        <v>1182</v>
      </c>
      <c r="O2164" s="5" t="s">
        <v>18843</v>
      </c>
    </row>
    <row r="2165" spans="1:15">
      <c r="A2165" s="5">
        <v>139</v>
      </c>
      <c r="B2165" s="5">
        <v>2048</v>
      </c>
      <c r="C2165" s="5" t="s">
        <v>149</v>
      </c>
      <c r="D2165" s="5" t="s">
        <v>420</v>
      </c>
      <c r="E2165" s="36" t="s">
        <v>419</v>
      </c>
      <c r="F2165" s="5" t="s">
        <v>83</v>
      </c>
      <c r="G2165" s="35">
        <v>1</v>
      </c>
      <c r="H2165" s="5">
        <v>979.84</v>
      </c>
      <c r="I2165" s="5">
        <v>976.71</v>
      </c>
      <c r="J2165" s="5">
        <v>975.82</v>
      </c>
      <c r="K2165" s="5">
        <v>974.44</v>
      </c>
      <c r="L2165" s="5">
        <v>969.31</v>
      </c>
      <c r="M2165" s="257" t="s">
        <v>1182</v>
      </c>
      <c r="N2165" s="257" t="s">
        <v>1182</v>
      </c>
      <c r="O2165" s="5" t="s">
        <v>18844</v>
      </c>
    </row>
    <row r="2166" spans="1:15">
      <c r="A2166" s="5">
        <v>162</v>
      </c>
      <c r="B2166" s="5">
        <v>2083</v>
      </c>
      <c r="C2166" s="5" t="s">
        <v>149</v>
      </c>
      <c r="D2166" s="5" t="s">
        <v>336</v>
      </c>
      <c r="E2166" s="36" t="s">
        <v>311</v>
      </c>
      <c r="F2166" s="5" t="s">
        <v>83</v>
      </c>
      <c r="G2166" s="35">
        <v>2</v>
      </c>
      <c r="H2166" s="5">
        <v>984.47699999999998</v>
      </c>
      <c r="I2166" s="5">
        <v>983.40599999999995</v>
      </c>
      <c r="J2166" s="5">
        <v>981.57600000000002</v>
      </c>
      <c r="K2166" s="5">
        <v>980.19899999999996</v>
      </c>
      <c r="L2166" s="5">
        <v>978.73099999999999</v>
      </c>
      <c r="M2166" s="257" t="s">
        <v>1182</v>
      </c>
      <c r="N2166" s="257" t="s">
        <v>1182</v>
      </c>
      <c r="O2166" s="5" t="s">
        <v>18845</v>
      </c>
    </row>
    <row r="2167" spans="1:15">
      <c r="A2167" s="5">
        <v>143</v>
      </c>
      <c r="B2167" s="5">
        <v>2098</v>
      </c>
      <c r="C2167" s="5" t="s">
        <v>149</v>
      </c>
      <c r="D2167" s="5" t="s">
        <v>335</v>
      </c>
      <c r="E2167" s="36" t="s">
        <v>311</v>
      </c>
      <c r="F2167" s="5" t="s">
        <v>83</v>
      </c>
      <c r="G2167" s="35">
        <v>2</v>
      </c>
      <c r="H2167" s="5">
        <v>392.76</v>
      </c>
      <c r="I2167" s="5">
        <v>391.89</v>
      </c>
      <c r="J2167" s="5">
        <v>390.78</v>
      </c>
      <c r="K2167" s="5">
        <v>390.21</v>
      </c>
      <c r="L2167" s="5">
        <v>389.31</v>
      </c>
      <c r="M2167" s="257" t="s">
        <v>1182</v>
      </c>
      <c r="N2167" s="257" t="s">
        <v>1182</v>
      </c>
      <c r="O2167" s="5" t="s">
        <v>18846</v>
      </c>
    </row>
    <row r="2168" spans="1:15">
      <c r="A2168" s="5">
        <v>215</v>
      </c>
      <c r="B2168" s="5">
        <v>2099</v>
      </c>
      <c r="C2168" s="5" t="s">
        <v>149</v>
      </c>
      <c r="D2168" s="5" t="s">
        <v>328</v>
      </c>
      <c r="E2168" s="36" t="s">
        <v>311</v>
      </c>
      <c r="F2168" s="5" t="s">
        <v>83</v>
      </c>
      <c r="G2168" s="35">
        <v>2</v>
      </c>
      <c r="H2168" s="5">
        <v>971.09</v>
      </c>
      <c r="I2168" s="5">
        <v>969.55</v>
      </c>
      <c r="J2168" s="5">
        <v>968.55</v>
      </c>
      <c r="K2168" s="5">
        <v>967.05</v>
      </c>
      <c r="L2168" s="5">
        <v>965.39</v>
      </c>
      <c r="M2168" s="257" t="s">
        <v>1182</v>
      </c>
      <c r="N2168" s="257" t="s">
        <v>1182</v>
      </c>
      <c r="O2168" s="5" t="s">
        <v>18847</v>
      </c>
    </row>
    <row r="2169" spans="1:15">
      <c r="A2169" s="5">
        <v>166</v>
      </c>
      <c r="B2169" s="5">
        <v>2102</v>
      </c>
      <c r="C2169" s="5" t="s">
        <v>149</v>
      </c>
      <c r="D2169" s="5" t="s">
        <v>334</v>
      </c>
      <c r="E2169" s="36" t="s">
        <v>311</v>
      </c>
      <c r="F2169" s="5" t="s">
        <v>83</v>
      </c>
      <c r="G2169" s="35">
        <v>2</v>
      </c>
      <c r="H2169" s="5">
        <v>306.70999999999998</v>
      </c>
      <c r="I2169" s="5">
        <v>306.33999999999997</v>
      </c>
      <c r="J2169" s="5">
        <v>305.56</v>
      </c>
      <c r="K2169" s="5">
        <v>305</v>
      </c>
      <c r="L2169" s="5">
        <v>304.60000000000002</v>
      </c>
      <c r="M2169" s="257" t="s">
        <v>1182</v>
      </c>
      <c r="N2169" s="257" t="s">
        <v>1182</v>
      </c>
      <c r="O2169" s="5" t="s">
        <v>18848</v>
      </c>
    </row>
    <row r="2170" spans="1:15">
      <c r="A2170" s="5">
        <v>154</v>
      </c>
      <c r="B2170" s="5">
        <v>2110</v>
      </c>
      <c r="C2170" s="5" t="s">
        <v>149</v>
      </c>
      <c r="D2170" s="5" t="s">
        <v>319</v>
      </c>
      <c r="E2170" s="36" t="s">
        <v>900</v>
      </c>
      <c r="F2170" s="5" t="s">
        <v>83</v>
      </c>
      <c r="G2170" s="35">
        <v>7</v>
      </c>
      <c r="H2170" s="5">
        <v>985.35</v>
      </c>
      <c r="I2170" s="5">
        <v>983.95</v>
      </c>
      <c r="J2170" s="5">
        <v>982.48</v>
      </c>
      <c r="K2170" s="5">
        <v>981.01</v>
      </c>
      <c r="L2170" s="5">
        <v>976.43</v>
      </c>
      <c r="M2170" s="257" t="s">
        <v>1182</v>
      </c>
      <c r="N2170" s="257" t="s">
        <v>1182</v>
      </c>
      <c r="O2170" s="5" t="s">
        <v>18849</v>
      </c>
    </row>
    <row r="2171" spans="1:15">
      <c r="A2171" s="5">
        <v>155</v>
      </c>
      <c r="B2171" s="5">
        <v>2111</v>
      </c>
      <c r="C2171" s="5" t="s">
        <v>149</v>
      </c>
      <c r="D2171" s="5" t="s">
        <v>319</v>
      </c>
      <c r="E2171" s="36" t="s">
        <v>315</v>
      </c>
      <c r="F2171" s="5" t="s">
        <v>84</v>
      </c>
      <c r="G2171" s="35">
        <v>8</v>
      </c>
      <c r="H2171" s="5">
        <v>985.35</v>
      </c>
      <c r="I2171" s="5">
        <v>983.95</v>
      </c>
      <c r="J2171" s="5">
        <v>982.48</v>
      </c>
      <c r="K2171" s="5">
        <v>981.01</v>
      </c>
      <c r="L2171" s="5">
        <v>976.43</v>
      </c>
      <c r="M2171" s="257" t="s">
        <v>1182</v>
      </c>
      <c r="N2171" s="257" t="s">
        <v>1182</v>
      </c>
      <c r="O2171" s="5" t="s">
        <v>18850</v>
      </c>
    </row>
    <row r="2172" spans="1:15">
      <c r="A2172" s="5">
        <v>155</v>
      </c>
      <c r="B2172" s="5">
        <v>2112</v>
      </c>
      <c r="C2172" s="5" t="s">
        <v>149</v>
      </c>
      <c r="D2172" s="5" t="s">
        <v>319</v>
      </c>
      <c r="E2172" s="36" t="s">
        <v>18799</v>
      </c>
      <c r="F2172" s="5" t="s">
        <v>84</v>
      </c>
      <c r="G2172" s="35">
        <v>9</v>
      </c>
      <c r="H2172" s="5">
        <v>985.35</v>
      </c>
      <c r="I2172" s="5">
        <v>983.95</v>
      </c>
      <c r="J2172" s="5">
        <v>982.48</v>
      </c>
      <c r="K2172" s="5">
        <v>981.01</v>
      </c>
      <c r="L2172" s="5">
        <v>976.43</v>
      </c>
      <c r="M2172" s="257" t="s">
        <v>1182</v>
      </c>
      <c r="N2172" s="257" t="s">
        <v>1182</v>
      </c>
      <c r="O2172" s="5" t="s">
        <v>18851</v>
      </c>
    </row>
    <row r="2173" spans="1:15">
      <c r="A2173" s="5">
        <v>163</v>
      </c>
      <c r="B2173" s="5">
        <v>2117</v>
      </c>
      <c r="C2173" s="5" t="s">
        <v>149</v>
      </c>
      <c r="D2173" s="5" t="s">
        <v>318</v>
      </c>
      <c r="E2173" s="36" t="s">
        <v>900</v>
      </c>
      <c r="F2173" s="5" t="s">
        <v>83</v>
      </c>
      <c r="G2173" s="35">
        <v>14</v>
      </c>
      <c r="H2173" s="5">
        <v>969.52</v>
      </c>
      <c r="I2173" s="5">
        <v>968.42</v>
      </c>
      <c r="J2173" s="5">
        <v>967.98</v>
      </c>
      <c r="K2173" s="5">
        <v>962.62</v>
      </c>
      <c r="L2173" s="5">
        <v>953.08</v>
      </c>
      <c r="M2173" s="257" t="s">
        <v>1182</v>
      </c>
      <c r="N2173" s="257" t="s">
        <v>1182</v>
      </c>
      <c r="O2173" s="5" t="s">
        <v>18852</v>
      </c>
    </row>
    <row r="2174" spans="1:15">
      <c r="A2174" s="5">
        <v>164</v>
      </c>
      <c r="B2174" s="5">
        <v>2118</v>
      </c>
      <c r="C2174" s="5" t="s">
        <v>149</v>
      </c>
      <c r="D2174" s="5" t="s">
        <v>318</v>
      </c>
      <c r="E2174" s="36" t="s">
        <v>315</v>
      </c>
      <c r="F2174" s="5" t="s">
        <v>84</v>
      </c>
      <c r="G2174" s="35">
        <v>15</v>
      </c>
      <c r="H2174" s="5">
        <v>971.24</v>
      </c>
      <c r="I2174" s="5">
        <v>969.92</v>
      </c>
      <c r="J2174" s="5">
        <v>969.52</v>
      </c>
      <c r="K2174" s="5">
        <v>964.18</v>
      </c>
      <c r="L2174" s="5">
        <v>954.78</v>
      </c>
      <c r="M2174" s="257" t="s">
        <v>1182</v>
      </c>
      <c r="N2174" s="257" t="s">
        <v>1182</v>
      </c>
      <c r="O2174" s="5" t="s">
        <v>18853</v>
      </c>
    </row>
    <row r="2175" spans="1:15">
      <c r="A2175" s="5">
        <v>215</v>
      </c>
      <c r="B2175" s="5">
        <v>2130</v>
      </c>
      <c r="C2175" s="5" t="s">
        <v>149</v>
      </c>
      <c r="D2175" s="5" t="s">
        <v>328</v>
      </c>
      <c r="E2175" s="36" t="s">
        <v>325</v>
      </c>
      <c r="F2175" s="5" t="s">
        <v>83</v>
      </c>
      <c r="G2175" s="35">
        <v>27</v>
      </c>
      <c r="H2175" s="5">
        <v>780.78</v>
      </c>
      <c r="I2175" s="5">
        <v>778.49</v>
      </c>
      <c r="J2175" s="5">
        <v>776.39</v>
      </c>
      <c r="K2175" s="5">
        <v>773.69</v>
      </c>
      <c r="L2175" s="5">
        <v>773.19</v>
      </c>
      <c r="M2175" s="257" t="s">
        <v>1182</v>
      </c>
      <c r="N2175" s="257" t="s">
        <v>1182</v>
      </c>
      <c r="O2175" s="5" t="s">
        <v>18854</v>
      </c>
    </row>
  </sheetData>
  <sheetProtection algorithmName="SHA-512" hashValue="WTre/iBdh2cknNxGnMgtrLKU/wApHjh24yiLZyaazviemOrv+mUeMwZ1fglJFa6rlzkKrP9m4XmWgo7Mk4XzUA==" saltValue="BBHGbbb5A2mVNq7mDu+pIw==" spinCount="100000" sheet="1" objects="1" scenarios="1"/>
  <phoneticPr fontId="2" type="noConversion"/>
  <conditionalFormatting sqref="H11:L3000">
    <cfRule type="containsErrors" dxfId="13" priority="48">
      <formula>ISERROR(H11)</formula>
    </cfRule>
  </conditionalFormatting>
  <conditionalFormatting sqref="Q11:Q3000">
    <cfRule type="expression" dxfId="12" priority="1">
      <formula>Q11=1</formula>
    </cfRule>
  </conditionalFormatting>
  <conditionalFormatting sqref="T11:T1936">
    <cfRule type="expression" priority="38" stopIfTrue="1">
      <formula>#REF!=""</formula>
    </cfRule>
    <cfRule type="expression" dxfId="11" priority="39">
      <formula>NOT($T11=#REF!)</formula>
    </cfRule>
  </conditionalFormatting>
  <conditionalFormatting sqref="U11:AG798 AG799:AG989 U799:AF1936">
    <cfRule type="expression" priority="40" stopIfTrue="1">
      <formula>#REF!=""</formula>
    </cfRule>
    <cfRule type="expression" dxfId="10" priority="41">
      <formula>NOT($U11=#REF!)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4BA0-1497-4DF6-B291-5493C9112BFE}">
  <dimension ref="A1:FR300"/>
  <sheetViews>
    <sheetView workbookViewId="0">
      <pane xSplit="3" ySplit="15" topLeftCell="D34" activePane="bottomRight" state="frozen"/>
      <selection pane="topRight" activeCell="C1" sqref="C1"/>
      <selection pane="bottomLeft" activeCell="A15" sqref="A15"/>
      <selection pane="bottomRight"/>
    </sheetView>
  </sheetViews>
  <sheetFormatPr defaultColWidth="9" defaultRowHeight="17"/>
  <cols>
    <col min="1" max="2" width="4.83203125" style="5" customWidth="1"/>
    <col min="3" max="3" width="16.08203125" style="5" customWidth="1"/>
    <col min="4" max="4" width="17" style="5" customWidth="1"/>
    <col min="5" max="11" width="9" style="5"/>
    <col min="12" max="14" width="8" style="5" customWidth="1"/>
    <col min="15" max="18" width="9" style="5"/>
    <col min="19" max="23" width="6" style="5" customWidth="1"/>
    <col min="24" max="24" width="5.83203125" style="5" customWidth="1"/>
    <col min="25" max="25" width="8.08203125" style="5" customWidth="1"/>
    <col min="26" max="32" width="5.83203125" style="5" customWidth="1"/>
    <col min="33" max="56" width="6.25" style="5" customWidth="1"/>
    <col min="57" max="57" width="6.25" style="236" customWidth="1"/>
    <col min="58" max="58" width="9" style="5"/>
    <col min="59" max="66" width="7.08203125" style="5" customWidth="1"/>
    <col min="67" max="67" width="7.08203125" style="236" customWidth="1"/>
    <col min="68" max="75" width="7.08203125" style="5" customWidth="1"/>
    <col min="76" max="76" width="7.08203125" style="250" customWidth="1"/>
    <col min="77" max="77" width="7.08203125" style="230" customWidth="1"/>
    <col min="78" max="78" width="7.08203125" style="72" customWidth="1"/>
    <col min="79" max="80" width="7.08203125" style="5" customWidth="1"/>
    <col min="81" max="81" width="10.75" style="5" customWidth="1"/>
    <col min="82" max="86" width="7.08203125" style="5" customWidth="1"/>
    <col min="87" max="87" width="7.08203125" style="72" customWidth="1"/>
    <col min="88" max="95" width="7.08203125" style="5" customWidth="1"/>
    <col min="96" max="96" width="7.08203125" style="72" customWidth="1"/>
    <col min="97" max="108" width="7.08203125" style="5" customWidth="1"/>
    <col min="109" max="110" width="7.33203125" style="5" customWidth="1"/>
    <col min="111" max="111" width="6.5" style="72" customWidth="1"/>
    <col min="112" max="112" width="7.08203125" style="5" customWidth="1"/>
    <col min="113" max="115" width="6.5" style="5" customWidth="1"/>
    <col min="116" max="119" width="9" style="5"/>
    <col min="120" max="120" width="9" style="72"/>
    <col min="121" max="121" width="3.83203125" style="5" customWidth="1"/>
    <col min="122" max="123" width="9.25" style="5" customWidth="1"/>
    <col min="124" max="124" width="9.83203125" style="5" customWidth="1"/>
    <col min="125" max="147" width="9" style="5"/>
    <col min="148" max="148" width="10.25" style="5" customWidth="1"/>
    <col min="149" max="157" width="9" style="5"/>
    <col min="158" max="158" width="6.58203125" style="5" customWidth="1"/>
    <col min="159" max="162" width="6.33203125" style="5" customWidth="1"/>
    <col min="163" max="16384" width="9" style="5"/>
  </cols>
  <sheetData>
    <row r="1" spans="1:174">
      <c r="BE1" s="5"/>
      <c r="BO1" s="5"/>
      <c r="BX1" s="5"/>
      <c r="BY1" s="5"/>
      <c r="BZ1" s="5"/>
      <c r="CI1" s="5"/>
      <c r="CR1" s="5"/>
      <c r="DG1" s="5"/>
    </row>
    <row r="2" spans="1:174">
      <c r="D2" s="34"/>
      <c r="E2" s="5" t="str">
        <f>' 본인점수 입력 '!AE3</f>
        <v>(1~2)</v>
      </c>
      <c r="F2" s="5" t="str">
        <f>' 본인점수 입력 '!AF3</f>
        <v>(3~5)</v>
      </c>
      <c r="G2" s="5" t="str">
        <f>' 본인점수 입력 '!AG3</f>
        <v>(6~13)</v>
      </c>
      <c r="H2" s="5">
        <f>' 본인점수 입력 '!AH3</f>
        <v>0</v>
      </c>
      <c r="I2" s="5" t="str">
        <f>' 본인점수 입력 '!AI3</f>
        <v>(10~13)</v>
      </c>
      <c r="J2" s="5" t="str">
        <f>' 본인점수 입력 '!AJ3</f>
        <v>(14~22)</v>
      </c>
      <c r="K2" s="5">
        <f>' 본인점수 입력 '!AK3</f>
        <v>0</v>
      </c>
      <c r="L2" s="5">
        <f>' 본인점수 입력 '!AL3</f>
        <v>23</v>
      </c>
      <c r="M2" s="5">
        <f>' 본인점수 입력 '!AM3</f>
        <v>24</v>
      </c>
      <c r="N2" s="5">
        <f>' 본인점수 입력 '!AN3</f>
        <v>25</v>
      </c>
      <c r="X2" s="73"/>
      <c r="BE2" s="5" t="str">
        <f>' 본인점수 입력 '!B6</f>
        <v>국어</v>
      </c>
      <c r="BG2" s="5" t="str">
        <f>' 본인점수 입력 '!D6</f>
        <v>수학</v>
      </c>
      <c r="BJ2" s="5" t="str">
        <f>' 본인점수 입력 '!G6</f>
        <v>과탐</v>
      </c>
      <c r="BO2" s="5"/>
      <c r="BR2" s="5" t="str">
        <f>' 본인점수 입력 '!O6</f>
        <v>사탐</v>
      </c>
      <c r="BX2" s="5"/>
      <c r="BY2" s="5"/>
      <c r="BZ2" s="5"/>
      <c r="CA2" s="5" t="str">
        <f>' 본인점수 입력 '!B13</f>
        <v>영어</v>
      </c>
      <c r="CB2" s="5" t="str">
        <f>' 본인점수 입력 '!C13</f>
        <v>한국사</v>
      </c>
      <c r="CC2" s="5" t="str">
        <f>' 본인점수 입력 '!D13</f>
        <v>제2외국어</v>
      </c>
      <c r="CI2" s="5"/>
      <c r="CR2" s="5"/>
      <c r="DG2" s="5"/>
      <c r="EC2" s="5" t="str">
        <f>CA2</f>
        <v>영어</v>
      </c>
      <c r="ED2" s="5" t="str">
        <f>CB2</f>
        <v>한국사</v>
      </c>
      <c r="EE2" s="5" t="str">
        <f>CC2</f>
        <v>제2외국어</v>
      </c>
      <c r="EG2" s="5" t="s">
        <v>54</v>
      </c>
    </row>
    <row r="3" spans="1:174">
      <c r="E3" s="5" t="str">
        <f>' 본인점수 입력 '!AE4</f>
        <v>적용점수</v>
      </c>
      <c r="F3" s="5">
        <f>' 본인점수 입력 '!AF4</f>
        <v>0</v>
      </c>
      <c r="G3" s="5">
        <f>' 본인점수 입력 '!AG4</f>
        <v>0</v>
      </c>
      <c r="H3" s="5">
        <f>' 본인점수 입력 '!AH4</f>
        <v>0</v>
      </c>
      <c r="I3" s="5">
        <f>' 본인점수 입력 '!AI4</f>
        <v>0</v>
      </c>
      <c r="J3" s="5">
        <f>' 본인점수 입력 '!AJ4</f>
        <v>0</v>
      </c>
      <c r="K3" s="5">
        <f>' 본인점수 입력 '!AK4</f>
        <v>0</v>
      </c>
      <c r="L3" s="5">
        <f>' 본인점수 입력 '!AL4</f>
        <v>0</v>
      </c>
      <c r="M3" s="5">
        <f>' 본인점수 입력 '!AM4</f>
        <v>0</v>
      </c>
      <c r="N3" s="5">
        <f>' 본인점수 입력 '!AN4</f>
        <v>0</v>
      </c>
      <c r="AH3" s="5" t="str">
        <f t="shared" ref="AH3:AN8" si="0">E6</f>
        <v>국어</v>
      </c>
      <c r="AI3" s="5" t="str">
        <f t="shared" si="0"/>
        <v>수학</v>
      </c>
      <c r="AJ3" s="5" t="str">
        <f t="shared" si="0"/>
        <v>과탐1</v>
      </c>
      <c r="AK3" s="5" t="str">
        <f t="shared" si="0"/>
        <v>과탐2</v>
      </c>
      <c r="AL3" s="5" t="str">
        <f t="shared" si="0"/>
        <v>과탐Ⅱ</v>
      </c>
      <c r="AM3" s="5" t="str">
        <f t="shared" si="0"/>
        <v>사탐1</v>
      </c>
      <c r="AN3" s="5" t="str">
        <f t="shared" si="0"/>
        <v>사탐2</v>
      </c>
      <c r="AO3" s="5" t="s">
        <v>1186</v>
      </c>
      <c r="AP3" s="5" t="s">
        <v>1187</v>
      </c>
      <c r="BE3" s="5" t="str">
        <f>' 본인점수 입력 '!B7</f>
        <v>언매</v>
      </c>
      <c r="BF3" s="5" t="str">
        <f>' 본인점수 입력 '!C7</f>
        <v>화작</v>
      </c>
      <c r="BG3" s="5" t="str">
        <f>' 본인점수 입력 '!D7</f>
        <v>미적</v>
      </c>
      <c r="BH3" s="5" t="str">
        <f>' 본인점수 입력 '!E7</f>
        <v>기하</v>
      </c>
      <c r="BI3" s="5" t="str">
        <f>' 본인점수 입력 '!F7</f>
        <v>확통</v>
      </c>
      <c r="BJ3" s="5" t="str">
        <f>' 본인점수 입력 '!G7</f>
        <v>물리Ⅰ</v>
      </c>
      <c r="BK3" s="5" t="str">
        <f>' 본인점수 입력 '!H7</f>
        <v>화학Ⅰ</v>
      </c>
      <c r="BL3" s="5" t="str">
        <f>' 본인점수 입력 '!I7</f>
        <v>생명과학Ⅰ</v>
      </c>
      <c r="BM3" s="5" t="str">
        <f>' 본인점수 입력 '!J7</f>
        <v>지구과학Ⅰ</v>
      </c>
      <c r="BN3" s="5" t="str">
        <f>' 본인점수 입력 '!K7</f>
        <v>물리II</v>
      </c>
      <c r="BO3" s="5" t="str">
        <f>' 본인점수 입력 '!L7</f>
        <v>화학II</v>
      </c>
      <c r="BP3" s="5" t="str">
        <f>' 본인점수 입력 '!M7</f>
        <v>생명과학II</v>
      </c>
      <c r="BQ3" s="5" t="str">
        <f>' 본인점수 입력 '!N7</f>
        <v>지구과학II</v>
      </c>
      <c r="BR3" s="5" t="str">
        <f>' 본인점수 입력 '!O7</f>
        <v>생활과윤리</v>
      </c>
      <c r="BS3" s="5" t="str">
        <f>' 본인점수 입력 '!P7</f>
        <v>윤리와사상</v>
      </c>
      <c r="BT3" s="5" t="str">
        <f>' 본인점수 입력 '!Q7</f>
        <v>한국지리</v>
      </c>
      <c r="BU3" s="5" t="str">
        <f>' 본인점수 입력 '!R7</f>
        <v>세계지리</v>
      </c>
      <c r="BV3" s="5" t="str">
        <f>' 본인점수 입력 '!S7</f>
        <v>동아시아사</v>
      </c>
      <c r="BW3" s="5" t="str">
        <f>' 본인점수 입력 '!T7</f>
        <v>세계사</v>
      </c>
      <c r="BX3" s="5" t="str">
        <f>' 본인점수 입력 '!U7</f>
        <v>경제</v>
      </c>
      <c r="BY3" s="5" t="str">
        <f>' 본인점수 입력 '!V7</f>
        <v>정치와법</v>
      </c>
      <c r="BZ3" s="5" t="str">
        <f>' 본인점수 입력 '!W7</f>
        <v>사회문화</v>
      </c>
      <c r="CA3" s="5" t="e">
        <f>' 본인점수 입력 '!#REF!</f>
        <v>#REF!</v>
      </c>
      <c r="CB3" s="5" t="e">
        <f>' 본인점수 입력 '!#REF!</f>
        <v>#REF!</v>
      </c>
      <c r="CC3" s="5" t="e">
        <f>' 본인점수 입력 '!#REF!</f>
        <v>#REF!</v>
      </c>
      <c r="CI3" s="5"/>
      <c r="CR3" s="5"/>
      <c r="DG3" s="5"/>
      <c r="DV3" s="5">
        <f t="shared" ref="DV3:DZ7" si="1">AG3</f>
        <v>0</v>
      </c>
      <c r="DW3" s="5" t="str">
        <f t="shared" si="1"/>
        <v>국어</v>
      </c>
      <c r="DX3" s="5" t="str">
        <f t="shared" si="1"/>
        <v>수학</v>
      </c>
      <c r="DY3" s="5" t="str">
        <f t="shared" si="1"/>
        <v>과탐1</v>
      </c>
      <c r="DZ3" s="5" t="str">
        <f t="shared" si="1"/>
        <v>과탐2</v>
      </c>
      <c r="EA3" s="5" t="str">
        <f t="shared" ref="EA3:EB7" si="2">AM3</f>
        <v>사탐1</v>
      </c>
      <c r="EB3" s="5" t="str">
        <f t="shared" si="2"/>
        <v>사탐2</v>
      </c>
      <c r="EG3" s="5" t="str">
        <f>AL3</f>
        <v>과탐Ⅱ</v>
      </c>
    </row>
    <row r="4" spans="1:174">
      <c r="AG4" s="5" t="str">
        <f t="shared" ref="AG4:AG9" si="3">D7</f>
        <v>원점</v>
      </c>
      <c r="AH4" s="5">
        <f t="shared" si="0"/>
        <v>0</v>
      </c>
      <c r="AI4" s="5">
        <f t="shared" si="0"/>
        <v>0</v>
      </c>
      <c r="AJ4" s="5">
        <f t="shared" si="0"/>
        <v>0</v>
      </c>
      <c r="AK4" s="5">
        <f t="shared" si="0"/>
        <v>0</v>
      </c>
      <c r="AL4" s="5">
        <f t="shared" si="0"/>
        <v>0</v>
      </c>
      <c r="AM4" s="5">
        <f t="shared" si="0"/>
        <v>0</v>
      </c>
      <c r="AN4" s="5">
        <f t="shared" si="0"/>
        <v>0</v>
      </c>
      <c r="BD4" s="5" t="str">
        <f>' 본인점수 입력 '!A8</f>
        <v>원점수</v>
      </c>
      <c r="BE4" s="5">
        <f>IF(' 본인점수 입력 '!B8="",0,' 본인점수 입력 '!B8)</f>
        <v>0</v>
      </c>
      <c r="BF4" s="5">
        <f>IF(' 본인점수 입력 '!C8="",0,' 본인점수 입력 '!C8)</f>
        <v>0</v>
      </c>
      <c r="BG4" s="5">
        <f>IF(' 본인점수 입력 '!D8="",0,' 본인점수 입력 '!D8)</f>
        <v>0</v>
      </c>
      <c r="BH4" s="5">
        <f>IF(' 본인점수 입력 '!E8="",0,' 본인점수 입력 '!E8)</f>
        <v>0</v>
      </c>
      <c r="BI4" s="5">
        <f>IF(' 본인점수 입력 '!F8="",0,' 본인점수 입력 '!F8)</f>
        <v>0</v>
      </c>
      <c r="BJ4" s="5">
        <f>IF(' 본인점수 입력 '!G8="",0,' 본인점수 입력 '!G8)</f>
        <v>0</v>
      </c>
      <c r="BK4" s="5">
        <f>IF(' 본인점수 입력 '!H8="",0,' 본인점수 입력 '!H8)</f>
        <v>0</v>
      </c>
      <c r="BL4" s="5">
        <f>IF(' 본인점수 입력 '!I8="",0,' 본인점수 입력 '!I8)</f>
        <v>0</v>
      </c>
      <c r="BM4" s="5">
        <f>IF(' 본인점수 입력 '!J8="",0,' 본인점수 입력 '!J8)</f>
        <v>0</v>
      </c>
      <c r="BN4" s="5">
        <f>IF(' 본인점수 입력 '!K8="",0,' 본인점수 입력 '!K8)</f>
        <v>0</v>
      </c>
      <c r="BO4" s="5">
        <f>IF(' 본인점수 입력 '!L8="",0,' 본인점수 입력 '!L8)</f>
        <v>0</v>
      </c>
      <c r="BP4" s="5">
        <f>IF(' 본인점수 입력 '!M8="",0,' 본인점수 입력 '!M8)</f>
        <v>0</v>
      </c>
      <c r="BQ4" s="5">
        <f>' 본인점수 입력 '!N8</f>
        <v>0</v>
      </c>
      <c r="BR4" s="5">
        <f>' 본인점수 입력 '!O8</f>
        <v>0</v>
      </c>
      <c r="BS4" s="5">
        <f>' 본인점수 입력 '!P8</f>
        <v>0</v>
      </c>
      <c r="BT4" s="5">
        <f>' 본인점수 입력 '!Q8</f>
        <v>0</v>
      </c>
      <c r="BU4" s="5">
        <f>' 본인점수 입력 '!R8</f>
        <v>0</v>
      </c>
      <c r="BV4" s="5">
        <f>' 본인점수 입력 '!S8</f>
        <v>0</v>
      </c>
      <c r="BW4" s="5">
        <f>' 본인점수 입력 '!T8</f>
        <v>0</v>
      </c>
      <c r="BX4" s="5">
        <f>' 본인점수 입력 '!U8</f>
        <v>0</v>
      </c>
      <c r="BY4" s="5">
        <f>' 본인점수 입력 '!V8</f>
        <v>0</v>
      </c>
      <c r="BZ4" s="5">
        <f>' 본인점수 입력 '!W8</f>
        <v>0</v>
      </c>
      <c r="CA4" s="5">
        <f>' 본인점수 입력 '!B14</f>
        <v>0</v>
      </c>
      <c r="CB4" s="5">
        <f>' 본인점수 입력 '!C14</f>
        <v>0</v>
      </c>
      <c r="CC4" s="5">
        <f>' 본인점수 입력 '!D14</f>
        <v>0</v>
      </c>
      <c r="CI4" s="5"/>
      <c r="CR4" s="5"/>
      <c r="DG4" s="5"/>
      <c r="DU4" s="5">
        <v>9</v>
      </c>
      <c r="DV4" s="5" t="str">
        <f t="shared" si="1"/>
        <v>원점</v>
      </c>
      <c r="DW4" s="5">
        <f t="shared" si="1"/>
        <v>0</v>
      </c>
      <c r="DX4" s="5">
        <f t="shared" si="1"/>
        <v>0</v>
      </c>
      <c r="DY4" s="5">
        <f t="shared" si="1"/>
        <v>0</v>
      </c>
      <c r="DZ4" s="5">
        <f t="shared" si="1"/>
        <v>0</v>
      </c>
      <c r="EA4" s="5">
        <f t="shared" si="2"/>
        <v>0</v>
      </c>
      <c r="EB4" s="5">
        <f t="shared" si="2"/>
        <v>0</v>
      </c>
      <c r="EC4" s="5">
        <f t="shared" ref="EC4:EE7" si="4">CA4</f>
        <v>0</v>
      </c>
      <c r="ED4" s="5">
        <f t="shared" si="4"/>
        <v>0</v>
      </c>
      <c r="EE4" s="5">
        <f t="shared" si="4"/>
        <v>0</v>
      </c>
      <c r="EG4" s="5">
        <f>AL4</f>
        <v>0</v>
      </c>
      <c r="EK4" s="5">
        <f>(DW4+DX4+DY4+DZ4+EA4+EB4)/3</f>
        <v>0</v>
      </c>
    </row>
    <row r="5" spans="1:174">
      <c r="E5" s="5">
        <f>' 본인점수 입력 '!AE6</f>
        <v>1</v>
      </c>
      <c r="F5" s="5">
        <f>' 본인점수 입력 '!AF6</f>
        <v>1</v>
      </c>
      <c r="G5" s="5">
        <f>' 본인점수 입력 '!AG6</f>
        <v>1</v>
      </c>
      <c r="H5" s="5">
        <f>' 본인점수 입력 '!AH6</f>
        <v>2</v>
      </c>
      <c r="I5" s="5">
        <f>' 본인점수 입력 '!AI6</f>
        <v>1</v>
      </c>
      <c r="J5" s="5">
        <f>' 본인점수 입력 '!AJ6</f>
        <v>1</v>
      </c>
      <c r="K5" s="5">
        <f>' 본인점수 입력 '!AK6</f>
        <v>2</v>
      </c>
      <c r="L5" s="5">
        <f>' 본인점수 입력 '!AL6</f>
        <v>1</v>
      </c>
      <c r="M5" s="5">
        <f>' 본인점수 입력 '!AM6</f>
        <v>1</v>
      </c>
      <c r="N5" s="5">
        <f>' 본인점수 입력 '!AN6</f>
        <v>1</v>
      </c>
      <c r="AG5" s="5" t="str">
        <f t="shared" si="3"/>
        <v>표점</v>
      </c>
      <c r="AH5" s="5">
        <f t="shared" si="0"/>
        <v>0</v>
      </c>
      <c r="AI5" s="5">
        <f t="shared" si="0"/>
        <v>0</v>
      </c>
      <c r="AJ5" s="5">
        <f t="shared" si="0"/>
        <v>0</v>
      </c>
      <c r="AK5" s="5">
        <f t="shared" si="0"/>
        <v>0</v>
      </c>
      <c r="AL5" s="5">
        <f t="shared" si="0"/>
        <v>0</v>
      </c>
      <c r="AM5" s="5">
        <f t="shared" si="0"/>
        <v>0</v>
      </c>
      <c r="AN5" s="5">
        <f t="shared" si="0"/>
        <v>0</v>
      </c>
      <c r="AO5" s="5">
        <f>LARGE(($AJ5:$AK5,$AM5:$AN5),1)</f>
        <v>0</v>
      </c>
      <c r="AP5" s="5">
        <f>LARGE(($AJ5:$AK5,$AM5:$AN5),2)</f>
        <v>0</v>
      </c>
      <c r="AS5" s="44"/>
      <c r="BD5" s="5" t="str">
        <f>' 본인점수 입력 '!A9</f>
        <v>표준점수</v>
      </c>
      <c r="BE5" s="5">
        <f>IF(' 본인점수 입력 '!B9="",0,' 본인점수 입력 '!B9)</f>
        <v>0</v>
      </c>
      <c r="BF5" s="5">
        <f>IF(' 본인점수 입력 '!C9="",0,' 본인점수 입력 '!C9)</f>
        <v>0</v>
      </c>
      <c r="BG5" s="5">
        <f>IF(' 본인점수 입력 '!D9="",0,' 본인점수 입력 '!D9)</f>
        <v>0</v>
      </c>
      <c r="BH5" s="5">
        <f>IF(' 본인점수 입력 '!E9="",0,' 본인점수 입력 '!E9)</f>
        <v>0</v>
      </c>
      <c r="BI5" s="5">
        <f>IF(' 본인점수 입력 '!F9="",0,' 본인점수 입력 '!F9)</f>
        <v>0</v>
      </c>
      <c r="BJ5" s="5">
        <f>IF(' 본인점수 입력 '!G9="",0,' 본인점수 입력 '!G9)</f>
        <v>0</v>
      </c>
      <c r="BK5" s="5">
        <f>IF(' 본인점수 입력 '!H9="",0,' 본인점수 입력 '!H9)</f>
        <v>0</v>
      </c>
      <c r="BL5" s="5">
        <f>IF(' 본인점수 입력 '!I9="",0,' 본인점수 입력 '!I9)</f>
        <v>0</v>
      </c>
      <c r="BM5" s="5">
        <f>IF(' 본인점수 입력 '!J9="",0,' 본인점수 입력 '!J9)</f>
        <v>0</v>
      </c>
      <c r="BN5" s="5">
        <f>IF(' 본인점수 입력 '!K9="",0,' 본인점수 입력 '!K9)</f>
        <v>0</v>
      </c>
      <c r="BO5" s="5">
        <f>IF(' 본인점수 입력 '!L9="",0,' 본인점수 입력 '!L9)</f>
        <v>0</v>
      </c>
      <c r="BP5" s="5">
        <f>IF(' 본인점수 입력 '!M9="",0,' 본인점수 입력 '!M9)</f>
        <v>0</v>
      </c>
      <c r="BQ5" s="5">
        <f>IF(' 본인점수 입력 '!N9="",0,' 본인점수 입력 '!N9)</f>
        <v>0</v>
      </c>
      <c r="BR5" s="5">
        <f>IF(' 본인점수 입력 '!O9="",0,' 본인점수 입력 '!O9)</f>
        <v>0</v>
      </c>
      <c r="BS5" s="5">
        <f>IF(' 본인점수 입력 '!P9="",0,' 본인점수 입력 '!P9)</f>
        <v>0</v>
      </c>
      <c r="BT5" s="5">
        <f>IF(' 본인점수 입력 '!Q9="",0,' 본인점수 입력 '!Q9)</f>
        <v>0</v>
      </c>
      <c r="BU5" s="5">
        <f>IF(' 본인점수 입력 '!R9="",0,' 본인점수 입력 '!R9)</f>
        <v>0</v>
      </c>
      <c r="BV5" s="5">
        <f>IF(' 본인점수 입력 '!S9="",0,' 본인점수 입력 '!S9)</f>
        <v>0</v>
      </c>
      <c r="BW5" s="5">
        <f>IF(' 본인점수 입력 '!T9="",0,' 본인점수 입력 '!T9)</f>
        <v>0</v>
      </c>
      <c r="BX5" s="5">
        <f>IF(' 본인점수 입력 '!U9="",0,' 본인점수 입력 '!U9)</f>
        <v>0</v>
      </c>
      <c r="BY5" s="5">
        <f>IF(' 본인점수 입력 '!V9="",0,' 본인점수 입력 '!V9)</f>
        <v>0</v>
      </c>
      <c r="BZ5" s="5">
        <f>IF(' 본인점수 입력 '!W9="",0,' 본인점수 입력 '!W9)</f>
        <v>0</v>
      </c>
      <c r="CA5" s="5">
        <f>' 본인점수 입력 '!B15</f>
        <v>0</v>
      </c>
      <c r="CB5" s="5">
        <f>' 본인점수 입력 '!C15</f>
        <v>0</v>
      </c>
      <c r="CC5" s="5">
        <f>' 본인점수 입력 '!D15</f>
        <v>0</v>
      </c>
      <c r="CI5" s="5"/>
      <c r="CR5" s="5"/>
      <c r="DG5" s="5"/>
      <c r="DU5" s="5">
        <v>1</v>
      </c>
      <c r="DV5" s="5" t="str">
        <f t="shared" si="1"/>
        <v>표점</v>
      </c>
      <c r="DW5" s="5">
        <f t="shared" si="1"/>
        <v>0</v>
      </c>
      <c r="DX5" s="5">
        <f t="shared" si="1"/>
        <v>0</v>
      </c>
      <c r="DY5" s="5">
        <f t="shared" si="1"/>
        <v>0</v>
      </c>
      <c r="DZ5" s="5">
        <f t="shared" si="1"/>
        <v>0</v>
      </c>
      <c r="EA5" s="5">
        <f t="shared" si="2"/>
        <v>0</v>
      </c>
      <c r="EB5" s="5">
        <f t="shared" si="2"/>
        <v>0</v>
      </c>
      <c r="EC5" s="5">
        <f t="shared" si="4"/>
        <v>0</v>
      </c>
      <c r="ED5" s="5">
        <f t="shared" si="4"/>
        <v>0</v>
      </c>
      <c r="EE5" s="5">
        <f t="shared" si="4"/>
        <v>0</v>
      </c>
      <c r="EG5" s="5">
        <f>AL5</f>
        <v>0</v>
      </c>
      <c r="EK5" s="5">
        <f t="shared" ref="EK5" si="5">(DW5+DX5+DY5+DZ5+EA5+EB5)/3</f>
        <v>0</v>
      </c>
    </row>
    <row r="6" spans="1:174">
      <c r="C6" s="74"/>
      <c r="E6" s="5" t="str">
        <f>' 본인점수 입력 '!AE7</f>
        <v>국어</v>
      </c>
      <c r="F6" s="5" t="str">
        <f>' 본인점수 입력 '!AF7</f>
        <v>수학</v>
      </c>
      <c r="G6" s="5" t="str">
        <f>' 본인점수 입력 '!AG7</f>
        <v>과탐1</v>
      </c>
      <c r="H6" s="5" t="str">
        <f>' 본인점수 입력 '!AH7</f>
        <v>과탐2</v>
      </c>
      <c r="I6" s="5" t="str">
        <f>' 본인점수 입력 '!AI7</f>
        <v>과탐Ⅱ</v>
      </c>
      <c r="J6" s="5" t="str">
        <f>' 본인점수 입력 '!AJ7</f>
        <v>사탐1</v>
      </c>
      <c r="K6" s="5" t="str">
        <f>' 본인점수 입력 '!AK7</f>
        <v>사탐2</v>
      </c>
      <c r="L6" s="5" t="str">
        <f>' 본인점수 입력 '!AL7</f>
        <v>영어</v>
      </c>
      <c r="M6" s="5" t="str">
        <f>' 본인점수 입력 '!AM7</f>
        <v>한국사</v>
      </c>
      <c r="N6" s="5" t="str">
        <f>' 본인점수 입력 '!AN7</f>
        <v>제2외국어</v>
      </c>
      <c r="AG6" s="5" t="str">
        <f t="shared" si="3"/>
        <v>백분</v>
      </c>
      <c r="AH6" s="5">
        <f t="shared" si="0"/>
        <v>0</v>
      </c>
      <c r="AI6" s="5">
        <f t="shared" si="0"/>
        <v>0</v>
      </c>
      <c r="AJ6" s="5">
        <f t="shared" si="0"/>
        <v>0</v>
      </c>
      <c r="AK6" s="5">
        <f t="shared" si="0"/>
        <v>0</v>
      </c>
      <c r="AL6" s="5">
        <f t="shared" si="0"/>
        <v>0</v>
      </c>
      <c r="AM6" s="5">
        <f t="shared" si="0"/>
        <v>0</v>
      </c>
      <c r="AN6" s="5">
        <f t="shared" si="0"/>
        <v>0</v>
      </c>
      <c r="AO6" s="5">
        <f>LARGE(($AJ6:$AK6,$AM6:$AN6),1)</f>
        <v>0</v>
      </c>
      <c r="AP6" s="5">
        <f>LARGE(($AJ6:$AK6,$AM6:$AN6),2)</f>
        <v>0</v>
      </c>
      <c r="AS6" s="37"/>
      <c r="BD6" s="5" t="str">
        <f>' 본인점수 입력 '!A10</f>
        <v>백분위</v>
      </c>
      <c r="BE6" s="5">
        <f>IF(' 본인점수 입력 '!B10="",0,' 본인점수 입력 '!B10)</f>
        <v>0</v>
      </c>
      <c r="BF6" s="5">
        <f>IF(' 본인점수 입력 '!C10="",0,' 본인점수 입력 '!C10)</f>
        <v>0</v>
      </c>
      <c r="BG6" s="5">
        <f>IF(' 본인점수 입력 '!D10="",0,' 본인점수 입력 '!D10)</f>
        <v>0</v>
      </c>
      <c r="BH6" s="5">
        <f>IF(' 본인점수 입력 '!E10="",0,' 본인점수 입력 '!E10)</f>
        <v>0</v>
      </c>
      <c r="BI6" s="5">
        <f>IF(' 본인점수 입력 '!F10="",0,' 본인점수 입력 '!F10)</f>
        <v>0</v>
      </c>
      <c r="BJ6" s="5">
        <f>IF(' 본인점수 입력 '!G10="",0,' 본인점수 입력 '!G10)</f>
        <v>0</v>
      </c>
      <c r="BK6" s="5">
        <f>IF(' 본인점수 입력 '!H10="",0,' 본인점수 입력 '!H10)</f>
        <v>0</v>
      </c>
      <c r="BL6" s="5">
        <f>IF(' 본인점수 입력 '!I10="",0,' 본인점수 입력 '!I10)</f>
        <v>0</v>
      </c>
      <c r="BM6" s="5">
        <f>IF(' 본인점수 입력 '!J10="",0,' 본인점수 입력 '!J10)</f>
        <v>0</v>
      </c>
      <c r="BN6" s="5">
        <f>IF(' 본인점수 입력 '!K10="",0,' 본인점수 입력 '!K10)</f>
        <v>0</v>
      </c>
      <c r="BO6" s="5">
        <f>IF(' 본인점수 입력 '!L10="",0,' 본인점수 입력 '!L10)</f>
        <v>0</v>
      </c>
      <c r="BP6" s="5">
        <f>IF(' 본인점수 입력 '!M10="",0,' 본인점수 입력 '!M10)</f>
        <v>0</v>
      </c>
      <c r="BQ6" s="5">
        <f>IF(' 본인점수 입력 '!N10="",0,' 본인점수 입력 '!N10)</f>
        <v>0</v>
      </c>
      <c r="BR6" s="5">
        <f>IF(' 본인점수 입력 '!O10="",0,' 본인점수 입력 '!O10)</f>
        <v>0</v>
      </c>
      <c r="BS6" s="5">
        <f>IF(' 본인점수 입력 '!P10="",0,' 본인점수 입력 '!P10)</f>
        <v>0</v>
      </c>
      <c r="BT6" s="5">
        <f>IF(' 본인점수 입력 '!Q10="",0,' 본인점수 입력 '!Q10)</f>
        <v>0</v>
      </c>
      <c r="BU6" s="5">
        <f>IF(' 본인점수 입력 '!R10="",0,' 본인점수 입력 '!R10)</f>
        <v>0</v>
      </c>
      <c r="BV6" s="5">
        <f>IF(' 본인점수 입력 '!S10="",0,' 본인점수 입력 '!S10)</f>
        <v>0</v>
      </c>
      <c r="BW6" s="5">
        <f>IF(' 본인점수 입력 '!T10="",0,' 본인점수 입력 '!T10)</f>
        <v>0</v>
      </c>
      <c r="BX6" s="5">
        <f>IF(' 본인점수 입력 '!U10="",0,' 본인점수 입력 '!U10)</f>
        <v>0</v>
      </c>
      <c r="BY6" s="5">
        <f>IF(' 본인점수 입력 '!V10="",0,' 본인점수 입력 '!V10)</f>
        <v>0</v>
      </c>
      <c r="BZ6" s="5">
        <f>IF(' 본인점수 입력 '!W10="",0,' 본인점수 입력 '!W10)</f>
        <v>0</v>
      </c>
      <c r="CA6" s="5">
        <f>' 본인점수 입력 '!B16</f>
        <v>0</v>
      </c>
      <c r="CB6" s="5">
        <f>' 본인점수 입력 '!C16</f>
        <v>0</v>
      </c>
      <c r="CC6" s="5">
        <f>' 본인점수 입력 '!D16</f>
        <v>0</v>
      </c>
      <c r="CI6" s="5"/>
      <c r="CR6" s="5"/>
      <c r="DG6" s="5"/>
      <c r="DU6" s="5">
        <v>2</v>
      </c>
      <c r="DV6" s="5" t="str">
        <f t="shared" si="1"/>
        <v>백분</v>
      </c>
      <c r="DW6" s="5">
        <f t="shared" si="1"/>
        <v>0</v>
      </c>
      <c r="DX6" s="5">
        <f t="shared" si="1"/>
        <v>0</v>
      </c>
      <c r="DY6" s="5">
        <f t="shared" si="1"/>
        <v>0</v>
      </c>
      <c r="DZ6" s="5">
        <f t="shared" si="1"/>
        <v>0</v>
      </c>
      <c r="EA6" s="5">
        <f t="shared" si="2"/>
        <v>0</v>
      </c>
      <c r="EB6" s="5">
        <f t="shared" si="2"/>
        <v>0</v>
      </c>
      <c r="EC6" s="5">
        <f t="shared" si="4"/>
        <v>0</v>
      </c>
      <c r="ED6" s="5">
        <f t="shared" si="4"/>
        <v>0</v>
      </c>
      <c r="EE6" s="5">
        <f t="shared" si="4"/>
        <v>0</v>
      </c>
      <c r="EG6" s="5">
        <f>AL6</f>
        <v>0</v>
      </c>
      <c r="EK6" s="5">
        <f>(DW6+DX6+(DY6+DZ6+EA6+EB6)/2)/3</f>
        <v>0</v>
      </c>
    </row>
    <row r="7" spans="1:174">
      <c r="C7" s="5">
        <v>9</v>
      </c>
      <c r="D7" s="5" t="str">
        <f>' 본인점수 입력 '!AD8</f>
        <v>원점</v>
      </c>
      <c r="E7" s="5">
        <f>' 본인점수 입력 '!AE8</f>
        <v>0</v>
      </c>
      <c r="F7" s="5">
        <f>' 본인점수 입력 '!AF8</f>
        <v>0</v>
      </c>
      <c r="G7" s="5">
        <f>' 본인점수 입력 '!AG8</f>
        <v>0</v>
      </c>
      <c r="H7" s="5">
        <f>' 본인점수 입력 '!AH8</f>
        <v>0</v>
      </c>
      <c r="I7" s="5">
        <f>' 본인점수 입력 '!AI8</f>
        <v>0</v>
      </c>
      <c r="J7" s="5">
        <f>' 본인점수 입력 '!AJ8</f>
        <v>0</v>
      </c>
      <c r="K7" s="5">
        <f>' 본인점수 입력 '!AK8</f>
        <v>0</v>
      </c>
      <c r="L7" s="5">
        <f>' 본인점수 입력 '!AL8</f>
        <v>0</v>
      </c>
      <c r="M7" s="5">
        <f>' 본인점수 입력 '!AM8</f>
        <v>0</v>
      </c>
      <c r="N7" s="5">
        <f>' 본인점수 입력 '!AN8</f>
        <v>0</v>
      </c>
      <c r="AG7" s="5" t="str">
        <f t="shared" si="3"/>
        <v>등급</v>
      </c>
      <c r="AH7" s="5">
        <f t="shared" si="0"/>
        <v>0</v>
      </c>
      <c r="AI7" s="5">
        <f t="shared" si="0"/>
        <v>0</v>
      </c>
      <c r="AJ7" s="5">
        <f t="shared" si="0"/>
        <v>0</v>
      </c>
      <c r="AK7" s="5">
        <f t="shared" si="0"/>
        <v>0</v>
      </c>
      <c r="AL7" s="5">
        <f t="shared" si="0"/>
        <v>0</v>
      </c>
      <c r="AM7" s="5">
        <f t="shared" si="0"/>
        <v>0</v>
      </c>
      <c r="AN7" s="5">
        <f t="shared" si="0"/>
        <v>0</v>
      </c>
      <c r="AO7" s="5">
        <f>LARGE(($AJ7:$AK7,$AM7:$AN7),1)</f>
        <v>0</v>
      </c>
      <c r="AP7" s="5">
        <f>LARGE(($AJ7:$AK7,$AM7:$AN7),2)</f>
        <v>0</v>
      </c>
      <c r="AS7" s="37">
        <v>1</v>
      </c>
      <c r="BD7" s="5" t="str">
        <f>' 본인점수 입력 '!A11</f>
        <v>등급</v>
      </c>
      <c r="BE7" s="5">
        <f>IF(' 본인점수 입력 '!B11="",0,' 본인점수 입력 '!B11)</f>
        <v>0</v>
      </c>
      <c r="BF7" s="5">
        <f>IF(' 본인점수 입력 '!C11="",0,' 본인점수 입력 '!C11)</f>
        <v>0</v>
      </c>
      <c r="BG7" s="5">
        <f>IF(' 본인점수 입력 '!D11="",0,' 본인점수 입력 '!D11)</f>
        <v>0</v>
      </c>
      <c r="BH7" s="5">
        <f>IF(' 본인점수 입력 '!E11="",0,' 본인점수 입력 '!E11)</f>
        <v>0</v>
      </c>
      <c r="BI7" s="5">
        <f>IF(' 본인점수 입력 '!F11="",0,' 본인점수 입력 '!F11)</f>
        <v>0</v>
      </c>
      <c r="BJ7" s="5">
        <f>IF(' 본인점수 입력 '!G11="",0,' 본인점수 입력 '!G11)</f>
        <v>0</v>
      </c>
      <c r="BK7" s="5">
        <f>IF(' 본인점수 입력 '!H11="",0,' 본인점수 입력 '!H11)</f>
        <v>0</v>
      </c>
      <c r="BL7" s="5">
        <f>IF(' 본인점수 입력 '!I11="",0,' 본인점수 입력 '!I11)</f>
        <v>0</v>
      </c>
      <c r="BM7" s="5">
        <f>IF(' 본인점수 입력 '!J11="",0,' 본인점수 입력 '!J11)</f>
        <v>0</v>
      </c>
      <c r="BN7" s="5">
        <f>IF(' 본인점수 입력 '!K11="",0,' 본인점수 입력 '!K11)</f>
        <v>0</v>
      </c>
      <c r="BO7" s="5">
        <f>IF(' 본인점수 입력 '!L11="",0,' 본인점수 입력 '!L11)</f>
        <v>0</v>
      </c>
      <c r="BP7" s="5">
        <f>IF(' 본인점수 입력 '!M11="",0,' 본인점수 입력 '!M11)</f>
        <v>0</v>
      </c>
      <c r="BQ7" s="5">
        <f>IF(' 본인점수 입력 '!N11="",0,' 본인점수 입력 '!N11)</f>
        <v>0</v>
      </c>
      <c r="BR7" s="5">
        <f>IF(' 본인점수 입력 '!O11="",0,' 본인점수 입력 '!O11)</f>
        <v>0</v>
      </c>
      <c r="BS7" s="5">
        <f>IF(' 본인점수 입력 '!P11="",0,' 본인점수 입력 '!P11)</f>
        <v>0</v>
      </c>
      <c r="BT7" s="5">
        <f>IF(' 본인점수 입력 '!Q11="",0,' 본인점수 입력 '!Q11)</f>
        <v>0</v>
      </c>
      <c r="BU7" s="5">
        <f>IF(' 본인점수 입력 '!R11="",0,' 본인점수 입력 '!R11)</f>
        <v>0</v>
      </c>
      <c r="BV7" s="5">
        <f>IF(' 본인점수 입력 '!S11="",0,' 본인점수 입력 '!S11)</f>
        <v>0</v>
      </c>
      <c r="BW7" s="5">
        <f>IF(' 본인점수 입력 '!T11="",0,' 본인점수 입력 '!T11)</f>
        <v>0</v>
      </c>
      <c r="BX7" s="5">
        <f>IF(' 본인점수 입력 '!U11="",0,' 본인점수 입력 '!U11)</f>
        <v>0</v>
      </c>
      <c r="BY7" s="5">
        <f>IF(' 본인점수 입력 '!V11="",0,' 본인점수 입력 '!V11)</f>
        <v>0</v>
      </c>
      <c r="BZ7" s="5">
        <f>IF(' 본인점수 입력 '!W11="",0,' 본인점수 입력 '!W11)</f>
        <v>0</v>
      </c>
      <c r="CA7" s="5" t="str">
        <f>' 본인점수 입력 '!B17</f>
        <v/>
      </c>
      <c r="CB7" s="5" t="str">
        <f>' 본인점수 입력 '!C17</f>
        <v/>
      </c>
      <c r="CC7" s="5" t="str">
        <f>' 본인점수 입력 '!D17</f>
        <v/>
      </c>
      <c r="CI7" s="5"/>
      <c r="CR7" s="5"/>
      <c r="DG7" s="5"/>
      <c r="DH7" s="40"/>
      <c r="DU7" s="5">
        <v>3</v>
      </c>
      <c r="DV7" s="5" t="str">
        <f t="shared" si="1"/>
        <v>등급</v>
      </c>
      <c r="DW7" s="5">
        <f t="shared" si="1"/>
        <v>0</v>
      </c>
      <c r="DX7" s="5">
        <f t="shared" si="1"/>
        <v>0</v>
      </c>
      <c r="DY7" s="5">
        <f t="shared" si="1"/>
        <v>0</v>
      </c>
      <c r="DZ7" s="5">
        <f t="shared" si="1"/>
        <v>0</v>
      </c>
      <c r="EA7" s="5">
        <f t="shared" si="2"/>
        <v>0</v>
      </c>
      <c r="EB7" s="5">
        <f t="shared" si="2"/>
        <v>0</v>
      </c>
      <c r="EC7" s="5" t="str">
        <f t="shared" si="4"/>
        <v/>
      </c>
      <c r="ED7" s="5" t="str">
        <f t="shared" si="4"/>
        <v/>
      </c>
      <c r="EE7" s="5" t="str">
        <f t="shared" si="4"/>
        <v/>
      </c>
      <c r="EG7" s="5">
        <f>AL7</f>
        <v>0</v>
      </c>
      <c r="EK7" s="5">
        <f>(DW7+DX7+(DY7+DZ7+EA7+EB7)/2)/3</f>
        <v>0</v>
      </c>
    </row>
    <row r="8" spans="1:174">
      <c r="C8" s="5">
        <v>1</v>
      </c>
      <c r="D8" s="5" t="str">
        <f>' 본인점수 입력 '!AD9</f>
        <v>표점</v>
      </c>
      <c r="E8" s="5">
        <f>' 본인점수 입력 '!AE9</f>
        <v>0</v>
      </c>
      <c r="F8" s="5">
        <f>' 본인점수 입력 '!AF9</f>
        <v>0</v>
      </c>
      <c r="G8" s="5">
        <f>' 본인점수 입력 '!AG9</f>
        <v>0</v>
      </c>
      <c r="H8" s="5">
        <f>' 본인점수 입력 '!AH9</f>
        <v>0</v>
      </c>
      <c r="I8" s="5">
        <f>' 본인점수 입력 '!AI9</f>
        <v>0</v>
      </c>
      <c r="J8" s="5">
        <f>' 본인점수 입력 '!AJ9</f>
        <v>0</v>
      </c>
      <c r="K8" s="5">
        <f>' 본인점수 입력 '!AK9</f>
        <v>0</v>
      </c>
      <c r="L8" s="5">
        <f>' 본인점수 입력 '!AL9</f>
        <v>0</v>
      </c>
      <c r="M8" s="5">
        <f>' 본인점수 입력 '!AM9</f>
        <v>0</v>
      </c>
      <c r="N8" s="5">
        <f>' 본인점수 입력 '!AN9</f>
        <v>0</v>
      </c>
      <c r="AG8" s="5" t="str">
        <f t="shared" si="3"/>
        <v>변표</v>
      </c>
      <c r="AH8" s="5">
        <f t="shared" si="0"/>
        <v>0</v>
      </c>
      <c r="AI8" s="5">
        <f t="shared" si="0"/>
        <v>0</v>
      </c>
      <c r="AJ8" s="5">
        <f t="shared" si="0"/>
        <v>0</v>
      </c>
      <c r="AK8" s="5">
        <f t="shared" si="0"/>
        <v>0</v>
      </c>
      <c r="AL8" s="5">
        <f t="shared" si="0"/>
        <v>0</v>
      </c>
      <c r="AM8" s="5">
        <f t="shared" si="0"/>
        <v>0</v>
      </c>
      <c r="AN8" s="5">
        <f t="shared" si="0"/>
        <v>0</v>
      </c>
      <c r="BD8" s="5">
        <f>' 본인점수 입력 '!A21</f>
        <v>0</v>
      </c>
      <c r="BE8" s="5" t="str">
        <f>IF(' 본인점수 입력 '!B21="",0,' 본인점수 입력 '!B21)</f>
        <v>언매</v>
      </c>
      <c r="BF8" s="5" t="str">
        <f>IF(' 본인점수 입력 '!C21="",0,' 본인점수 입력 '!C21)</f>
        <v>화작</v>
      </c>
      <c r="BG8" s="5" t="str">
        <f>IF(' 본인점수 입력 '!D21="",0,' 본인점수 입력 '!D21)</f>
        <v>미적</v>
      </c>
      <c r="BH8" s="5" t="str">
        <f>IF(' 본인점수 입력 '!E21="",0,' 본인점수 입력 '!E21)</f>
        <v>기하</v>
      </c>
      <c r="BI8" s="5" t="str">
        <f>IF(' 본인점수 입력 '!F21="",0,' 본인점수 입력 '!F21)</f>
        <v>확통</v>
      </c>
      <c r="BJ8" s="5" t="str">
        <f>IF(' 본인점수 입력 '!G21="",0,' 본인점수 입력 '!G21)</f>
        <v>물리Ⅰ</v>
      </c>
      <c r="BK8" s="5" t="str">
        <f>IF(' 본인점수 입력 '!H21="",0,' 본인점수 입력 '!H21)</f>
        <v>화학Ⅰ</v>
      </c>
      <c r="BL8" s="5" t="str">
        <f>IF(' 본인점수 입력 '!I21="",0,' 본인점수 입력 '!I21)</f>
        <v>생명과학Ⅰ</v>
      </c>
      <c r="BM8" s="5" t="str">
        <f>IF(' 본인점수 입력 '!J21="",0,' 본인점수 입력 '!J21)</f>
        <v>지구과학Ⅰ</v>
      </c>
      <c r="BN8" s="5" t="str">
        <f>IF(' 본인점수 입력 '!K21="",0,' 본인점수 입력 '!K21)</f>
        <v>물리II</v>
      </c>
      <c r="BO8" s="5" t="str">
        <f>IF(' 본인점수 입력 '!L21="",0,' 본인점수 입력 '!L21)</f>
        <v>화학II</v>
      </c>
      <c r="BP8" s="5" t="str">
        <f>IF(' 본인점수 입력 '!M21="",0,' 본인점수 입력 '!M21)</f>
        <v>생명과학II</v>
      </c>
      <c r="BQ8" s="5" t="str">
        <f>IF(' 본인점수 입력 '!N21="",0,' 본인점수 입력 '!N21)</f>
        <v>지구과학II</v>
      </c>
      <c r="BR8" s="5" t="str">
        <f>IF(' 본인점수 입력 '!O21="",0,' 본인점수 입력 '!O21)</f>
        <v>생활과윤리</v>
      </c>
      <c r="BS8" s="5" t="str">
        <f>IF(' 본인점수 입력 '!P21="",0,' 본인점수 입력 '!P21)</f>
        <v>윤리와사상</v>
      </c>
      <c r="BT8" s="5" t="str">
        <f>IF(' 본인점수 입력 '!Q21="",0,' 본인점수 입력 '!Q21)</f>
        <v>한국지리</v>
      </c>
      <c r="BU8" s="5" t="str">
        <f>IF(' 본인점수 입력 '!R21="",0,' 본인점수 입력 '!R21)</f>
        <v>세계지리</v>
      </c>
      <c r="BV8" s="5" t="str">
        <f>IF(' 본인점수 입력 '!S21="",0,' 본인점수 입력 '!S21)</f>
        <v>동아시아사</v>
      </c>
      <c r="BW8" s="5" t="str">
        <f>IF(' 본인점수 입력 '!T21="",0,' 본인점수 입력 '!T21)</f>
        <v>세계사</v>
      </c>
      <c r="BX8" s="5" t="str">
        <f>IF(' 본인점수 입력 '!U21="",0,' 본인점수 입력 '!U21)</f>
        <v>경제</v>
      </c>
      <c r="BY8" s="5" t="str">
        <f>IF(' 본인점수 입력 '!V21="",0,' 본인점수 입력 '!V21)</f>
        <v>정치와법</v>
      </c>
      <c r="BZ8" s="5" t="str">
        <f>IF(' 본인점수 입력 '!W21="",0,' 본인점수 입력 '!W21)</f>
        <v>사회문화</v>
      </c>
      <c r="CA8" s="5">
        <f>' 본인점수 입력 '!X21</f>
        <v>0</v>
      </c>
      <c r="CB8" s="5">
        <f>' 본인점수 입력 '!Y21</f>
        <v>0</v>
      </c>
      <c r="CC8" s="5">
        <f>' 본인점수 입력 '!Z21</f>
        <v>0</v>
      </c>
      <c r="CI8" s="5"/>
      <c r="CR8" s="5"/>
      <c r="DD8" s="5">
        <f>COUNTIF(' 본인점수 입력 '!G43:N43,"&gt;"&amp;0)</f>
        <v>0</v>
      </c>
      <c r="DE8" s="5">
        <f>COUNTIF(' 본인점수 입력 '!O43:W43,"&gt;"&amp;0)</f>
        <v>0</v>
      </c>
      <c r="DF8" s="5">
        <f>COUNTIF(' 본인점수 입력 '!G43:W43,"&gt;"&amp;0)</f>
        <v>0</v>
      </c>
      <c r="DG8" s="5">
        <f>IF(' 본인점수 입력 '!D43=1,1,0)</f>
        <v>0</v>
      </c>
      <c r="DH8" s="5">
        <f>IF(OR(' 본인점수 입력 '!D43=1,' 본인점수 입력 '!E43=1),1,0)</f>
        <v>0</v>
      </c>
      <c r="DI8" s="5">
        <f>IF(' 본인점수 입력 '!F43=1,1,0)</f>
        <v>0</v>
      </c>
      <c r="DJ8" s="5">
        <f>IF(COUNTIF(' 본인점수 입력 '!G43:N43,"&gt;"&amp;0)&gt;0,1,0)</f>
        <v>0</v>
      </c>
      <c r="DK8" s="5">
        <f>COUNTIF(' 본인점수 입력 '!K43:N43,"&gt;"&amp;0)</f>
        <v>0</v>
      </c>
      <c r="DL8" s="5">
        <f>IF(COUNTIF(' 본인점수 입력 '!O43:W43,"&gt;"&amp;0)&gt;0,1,0)</f>
        <v>0</v>
      </c>
      <c r="DM8" s="5">
        <f>IF(' 본인점수 입력 '!B43=1,1,0)</f>
        <v>0</v>
      </c>
      <c r="DN8" s="5">
        <v>0</v>
      </c>
      <c r="DO8" s="5">
        <f>IF(' 본인점수 입력 '!Z43=1,1,0)</f>
        <v>0</v>
      </c>
      <c r="DP8" s="72">
        <f>IF(G13=0,0,IF(LEFT(G13,2)=LEFT(H13,2),1,0))</f>
        <v>0</v>
      </c>
      <c r="DU8" s="5">
        <v>12</v>
      </c>
      <c r="DV8" s="5" t="s">
        <v>56</v>
      </c>
      <c r="DW8" s="5">
        <f t="shared" ref="DW8:EE8" si="6">DW5</f>
        <v>0</v>
      </c>
      <c r="DX8" s="5">
        <f t="shared" si="6"/>
        <v>0</v>
      </c>
      <c r="DY8" s="5">
        <f t="shared" si="6"/>
        <v>0</v>
      </c>
      <c r="DZ8" s="5">
        <f t="shared" si="6"/>
        <v>0</v>
      </c>
      <c r="EA8" s="5">
        <f t="shared" si="6"/>
        <v>0</v>
      </c>
      <c r="EB8" s="5">
        <f t="shared" si="6"/>
        <v>0</v>
      </c>
      <c r="EC8" s="5">
        <f t="shared" si="6"/>
        <v>0</v>
      </c>
      <c r="ED8" s="5">
        <f t="shared" si="6"/>
        <v>0</v>
      </c>
      <c r="EE8" s="5">
        <f t="shared" si="6"/>
        <v>0</v>
      </c>
    </row>
    <row r="9" spans="1:174">
      <c r="C9" s="5">
        <v>2</v>
      </c>
      <c r="D9" s="5" t="str">
        <f>' 본인점수 입력 '!AD10</f>
        <v>백분</v>
      </c>
      <c r="E9" s="5">
        <f>' 본인점수 입력 '!AE10</f>
        <v>0</v>
      </c>
      <c r="F9" s="5">
        <f>' 본인점수 입력 '!AF10</f>
        <v>0</v>
      </c>
      <c r="G9" s="5">
        <f>' 본인점수 입력 '!AG10</f>
        <v>0</v>
      </c>
      <c r="H9" s="5">
        <f>' 본인점수 입력 '!AH10</f>
        <v>0</v>
      </c>
      <c r="I9" s="5">
        <f>' 본인점수 입력 '!AI10</f>
        <v>0</v>
      </c>
      <c r="J9" s="5">
        <f>' 본인점수 입력 '!AJ10</f>
        <v>0</v>
      </c>
      <c r="K9" s="5">
        <f>' 본인점수 입력 '!AK10</f>
        <v>0</v>
      </c>
      <c r="L9" s="5">
        <f>' 본인점수 입력 '!AL10</f>
        <v>0</v>
      </c>
      <c r="M9" s="5">
        <f>' 본인점수 입력 '!AM10</f>
        <v>0</v>
      </c>
      <c r="N9" s="5">
        <f>' 본인점수 입력 '!AN10</f>
        <v>0</v>
      </c>
      <c r="AG9" s="5" t="str">
        <f t="shared" si="3"/>
        <v>최고표점</v>
      </c>
      <c r="AH9" s="5">
        <f>E12</f>
        <v>139</v>
      </c>
      <c r="AI9" s="5">
        <f>F12</f>
        <v>140</v>
      </c>
      <c r="AJ9" s="5">
        <f>IF(AJ6=0,' 본인점수 입력 '!Z53,G12)</f>
        <v>69.822999999999993</v>
      </c>
      <c r="AK9" s="5">
        <f>IF(AK6=0,' 본인점수 입력 '!Z53,H12)</f>
        <v>69.822999999999993</v>
      </c>
      <c r="AL9" s="5">
        <f>I12</f>
        <v>72</v>
      </c>
      <c r="AM9" s="5">
        <f>IF(AM6=0,' 본인점수 입력 '!AA53,J12)</f>
        <v>71.561000000000007</v>
      </c>
      <c r="AN9" s="5">
        <f>IF(AN6=0,' 본인점수 입력 '!AA53,K12)</f>
        <v>71.561000000000007</v>
      </c>
      <c r="AO9" s="5">
        <f>LARGE(($AJ9:$AK9,$AM9:$AN9),1)</f>
        <v>71.561000000000007</v>
      </c>
      <c r="AP9" s="5">
        <f>LARGE(($AJ9:$AK9,$AM9:$AN9),2)</f>
        <v>71.561000000000007</v>
      </c>
      <c r="BE9" s="5"/>
      <c r="BO9" s="5"/>
      <c r="BX9" s="5"/>
      <c r="BY9" s="5"/>
      <c r="BZ9" s="5"/>
      <c r="CI9" s="5"/>
      <c r="CR9" s="5"/>
      <c r="DG9" s="5"/>
      <c r="EF9" s="75"/>
      <c r="EG9" s="76">
        <v>1</v>
      </c>
    </row>
    <row r="10" spans="1:174">
      <c r="C10" s="5">
        <v>3</v>
      </c>
      <c r="D10" s="5" t="str">
        <f>' 본인점수 입력 '!AD11</f>
        <v>등급</v>
      </c>
      <c r="E10" s="5">
        <f>' 본인점수 입력 '!AE11</f>
        <v>0</v>
      </c>
      <c r="F10" s="5">
        <f>' 본인점수 입력 '!AF11</f>
        <v>0</v>
      </c>
      <c r="G10" s="5">
        <f>' 본인점수 입력 '!AG11</f>
        <v>0</v>
      </c>
      <c r="H10" s="5">
        <f>' 본인점수 입력 '!AH11</f>
        <v>0</v>
      </c>
      <c r="I10" s="5">
        <f>' 본인점수 입력 '!AI11</f>
        <v>0</v>
      </c>
      <c r="J10" s="5">
        <f>' 본인점수 입력 '!AJ11</f>
        <v>0</v>
      </c>
      <c r="K10" s="5">
        <f>' 본인점수 입력 '!AK11</f>
        <v>0</v>
      </c>
      <c r="L10" s="5" t="str">
        <f>' 본인점수 입력 '!AL11</f>
        <v/>
      </c>
      <c r="M10" s="5" t="str">
        <f>' 본인점수 입력 '!AM11</f>
        <v/>
      </c>
      <c r="N10" s="5" t="str">
        <f>' 본인점수 입력 '!AN11</f>
        <v/>
      </c>
      <c r="AG10" s="169"/>
      <c r="AH10" s="77"/>
      <c r="AI10" s="77"/>
      <c r="AJ10" s="77"/>
      <c r="AN10" s="77"/>
      <c r="BE10" s="5"/>
      <c r="BO10" s="5"/>
      <c r="BX10" s="5"/>
      <c r="BY10" s="5"/>
      <c r="BZ10" s="5"/>
      <c r="CI10" s="5"/>
      <c r="CR10" s="5"/>
      <c r="DG10" s="5"/>
    </row>
    <row r="11" spans="1:174">
      <c r="C11" s="5">
        <v>4</v>
      </c>
      <c r="D11" s="5" t="str">
        <f>' 본인점수 입력 '!AD16</f>
        <v>변표</v>
      </c>
      <c r="E11" s="5">
        <f>' 본인점수 입력 '!AE16</f>
        <v>0</v>
      </c>
      <c r="F11" s="5">
        <f>' 본인점수 입력 '!AF16</f>
        <v>0</v>
      </c>
      <c r="G11" s="5">
        <f>' 본인점수 입력 '!AG16</f>
        <v>0</v>
      </c>
      <c r="H11" s="5">
        <f>' 본인점수 입력 '!AH16</f>
        <v>0</v>
      </c>
      <c r="I11" s="5">
        <f>' 본인점수 입력 '!AI16</f>
        <v>0</v>
      </c>
      <c r="J11" s="5">
        <f>' 본인점수 입력 '!AJ16</f>
        <v>0</v>
      </c>
      <c r="K11" s="5">
        <f>' 본인점수 입력 '!AK16</f>
        <v>0</v>
      </c>
      <c r="L11" s="5">
        <f>' 본인점수 입력 '!AL16</f>
        <v>0</v>
      </c>
      <c r="M11" s="5">
        <f>' 본인점수 입력 '!AM16</f>
        <v>0</v>
      </c>
      <c r="N11" s="5">
        <f>' 본인점수 입력 '!AN16</f>
        <v>0</v>
      </c>
      <c r="S11" s="78"/>
      <c r="AF11" s="79"/>
      <c r="AG11" s="77"/>
      <c r="AH11" s="77"/>
      <c r="AI11" s="77"/>
      <c r="AJ11" s="77">
        <f>' 본인점수 입력 '!X49</f>
        <v>69.822999999999993</v>
      </c>
      <c r="AL11" s="5" t="str">
        <f>I13</f>
        <v>미응시</v>
      </c>
      <c r="AN11" s="80">
        <f>' 본인점수 입력 '!Z49</f>
        <v>70.789000000000001</v>
      </c>
      <c r="BE11" s="5"/>
      <c r="BO11" s="5"/>
      <c r="BX11" s="5"/>
      <c r="BY11" s="5"/>
      <c r="BZ11" s="5"/>
      <c r="CI11" s="5"/>
      <c r="CR11" s="5"/>
      <c r="DG11" s="5"/>
    </row>
    <row r="12" spans="1:174">
      <c r="D12" s="34" t="str">
        <f>' 본인점수 입력 '!AD17</f>
        <v>최고표점</v>
      </c>
      <c r="E12" s="34">
        <f>' 본인점수 입력 '!AE17</f>
        <v>139</v>
      </c>
      <c r="F12" s="34">
        <f>' 본인점수 입력 '!AF17</f>
        <v>140</v>
      </c>
      <c r="G12" s="34">
        <f>' 본인점수 입력 '!AG17</f>
        <v>72</v>
      </c>
      <c r="H12" s="34">
        <f>' 본인점수 입력 '!AH17</f>
        <v>72</v>
      </c>
      <c r="I12" s="34">
        <f>' 본인점수 입력 '!AI17</f>
        <v>72</v>
      </c>
      <c r="J12" s="34">
        <f>' 본인점수 입력 '!AJ17</f>
        <v>69</v>
      </c>
      <c r="K12" s="34">
        <f>' 본인점수 입력 '!AK17</f>
        <v>66</v>
      </c>
      <c r="L12" s="34">
        <f>' 본인점수 입력 '!AL17</f>
        <v>0</v>
      </c>
      <c r="M12" s="34">
        <f>' 본인점수 입력 '!AM17</f>
        <v>0</v>
      </c>
      <c r="N12" s="34">
        <f>' 본인점수 입력 '!AN17</f>
        <v>0</v>
      </c>
      <c r="Q12" s="34"/>
      <c r="R12" s="34"/>
      <c r="S12" s="44"/>
      <c r="T12" s="34"/>
      <c r="U12" s="34"/>
      <c r="V12" s="34"/>
      <c r="W12" s="34"/>
      <c r="BE12" s="5"/>
      <c r="BO12" s="5"/>
      <c r="BX12" s="5"/>
      <c r="BY12" s="5"/>
      <c r="BZ12" s="5"/>
      <c r="CI12" s="5"/>
      <c r="CR12" s="5"/>
      <c r="DG12" s="5"/>
      <c r="DQ12" s="81"/>
      <c r="DR12" s="82"/>
      <c r="EW12" s="83"/>
      <c r="EX12" s="84"/>
    </row>
    <row r="13" spans="1:174">
      <c r="G13" s="34" t="str">
        <f>' 본인점수 입력 '!AG18</f>
        <v>지구과학II</v>
      </c>
      <c r="H13" s="34" t="str">
        <f>' 본인점수 입력 '!AH18</f>
        <v>생명과학II</v>
      </c>
      <c r="I13" s="34" t="str">
        <f>' 본인점수 입력 '!AI18</f>
        <v>미응시</v>
      </c>
      <c r="S13" s="49"/>
      <c r="T13" s="49"/>
      <c r="U13" s="49"/>
      <c r="V13" s="49"/>
      <c r="W13" s="49"/>
      <c r="Y13" s="85"/>
      <c r="Z13" s="5" t="s">
        <v>18499</v>
      </c>
      <c r="AA13" s="5" t="s">
        <v>18500</v>
      </c>
      <c r="AC13" s="5" t="s">
        <v>18501</v>
      </c>
      <c r="AD13" s="5" t="s">
        <v>18502</v>
      </c>
      <c r="AH13" s="86"/>
      <c r="AS13" s="73"/>
      <c r="BE13" s="179"/>
      <c r="BF13" s="73"/>
      <c r="BO13" s="248"/>
      <c r="BP13" s="179"/>
      <c r="BQ13" s="179"/>
      <c r="BR13" s="179"/>
      <c r="BS13" s="179"/>
      <c r="BT13" s="179"/>
      <c r="BU13" s="179"/>
      <c r="BV13" s="179"/>
      <c r="BW13" s="179"/>
      <c r="BX13" s="5"/>
      <c r="BY13" s="5"/>
      <c r="BZ13" s="73"/>
      <c r="CI13" s="73"/>
      <c r="CR13" s="73"/>
      <c r="DD13" s="73"/>
      <c r="DG13" s="73"/>
      <c r="DQ13" s="87"/>
      <c r="DR13" s="88"/>
      <c r="DS13" s="36"/>
      <c r="EX13" s="84"/>
      <c r="EY13" s="44"/>
    </row>
    <row r="14" spans="1:174">
      <c r="I14" s="34"/>
      <c r="M14" s="197"/>
      <c r="N14" s="179"/>
      <c r="Q14" s="89"/>
      <c r="S14" s="49"/>
      <c r="T14" s="49"/>
      <c r="U14" s="49"/>
      <c r="V14" s="49"/>
      <c r="W14" s="49"/>
      <c r="AB14" s="90"/>
      <c r="AL14" s="90"/>
      <c r="AR14" s="91"/>
      <c r="BA14" s="179"/>
      <c r="BB14" s="241"/>
      <c r="BE14" s="5"/>
      <c r="BN14" s="92"/>
      <c r="BX14" s="254"/>
      <c r="BY14" s="252"/>
      <c r="BZ14" s="251"/>
      <c r="CH14" s="92"/>
      <c r="CI14" s="5"/>
      <c r="CQ14" s="92"/>
      <c r="CR14" s="5"/>
      <c r="DB14" s="93" t="s">
        <v>61</v>
      </c>
      <c r="DC14" s="93" t="s">
        <v>200</v>
      </c>
      <c r="DF14" s="92"/>
      <c r="DG14" s="5"/>
      <c r="DQ14" s="94"/>
      <c r="DR14" s="95"/>
      <c r="DS14" s="36"/>
      <c r="ET14" s="96"/>
      <c r="EX14" s="97"/>
      <c r="EY14" s="36"/>
      <c r="EZ14" s="89"/>
      <c r="FB14" s="544"/>
      <c r="FC14" s="544"/>
    </row>
    <row r="15" spans="1:174">
      <c r="D15" s="98"/>
      <c r="E15" s="37"/>
      <c r="F15" s="37"/>
      <c r="G15" s="37"/>
      <c r="H15" s="37"/>
      <c r="I15" s="99"/>
      <c r="J15" s="37"/>
      <c r="K15" s="37"/>
      <c r="M15" s="198"/>
      <c r="O15" s="100"/>
      <c r="P15" s="100"/>
      <c r="Q15" s="89"/>
      <c r="S15" s="49"/>
      <c r="T15" s="49"/>
      <c r="U15" s="49"/>
      <c r="V15" s="49"/>
      <c r="W15" s="49"/>
      <c r="X15" s="5">
        <f>E15</f>
        <v>0</v>
      </c>
      <c r="Y15" s="5">
        <f>F15</f>
        <v>0</v>
      </c>
      <c r="Z15" s="5">
        <f>G15</f>
        <v>0</v>
      </c>
      <c r="AA15" s="5">
        <f>H15</f>
        <v>0</v>
      </c>
      <c r="AB15" s="101"/>
      <c r="AC15" s="5">
        <f>J15</f>
        <v>0</v>
      </c>
      <c r="AD15" s="5">
        <f>K15</f>
        <v>0</v>
      </c>
      <c r="AH15" s="37"/>
      <c r="AI15" s="37"/>
      <c r="AJ15" s="37"/>
      <c r="AK15" s="37"/>
      <c r="AL15" s="99"/>
      <c r="AM15" s="37"/>
      <c r="AN15" s="37"/>
      <c r="AO15" s="37"/>
      <c r="AP15" s="37"/>
      <c r="AQ15" s="98"/>
      <c r="AS15" s="37"/>
      <c r="AT15" s="37"/>
      <c r="AU15" s="37"/>
      <c r="AV15" s="37"/>
      <c r="AW15" s="37"/>
      <c r="AX15" s="37"/>
      <c r="AY15" s="37"/>
      <c r="AZ15" s="102"/>
      <c r="BA15" s="240"/>
      <c r="BB15" s="242"/>
      <c r="BC15" s="239"/>
      <c r="BD15" s="102"/>
      <c r="BF15" s="37"/>
      <c r="BG15" s="37"/>
      <c r="BH15" s="37"/>
      <c r="BI15" s="37"/>
      <c r="BJ15" s="37"/>
      <c r="BK15" s="37"/>
      <c r="BL15" s="37"/>
      <c r="BM15" s="37"/>
      <c r="BN15" s="102"/>
      <c r="BO15" s="237"/>
      <c r="BP15" s="234"/>
      <c r="BQ15" s="234"/>
      <c r="BR15" s="234"/>
      <c r="BS15" s="234"/>
      <c r="BT15" s="234"/>
      <c r="BU15" s="234"/>
      <c r="BV15" s="234"/>
      <c r="BW15" s="234"/>
      <c r="BX15" s="253"/>
      <c r="BY15" s="231"/>
      <c r="BZ15" s="103">
        <v>1</v>
      </c>
      <c r="CA15" s="37">
        <v>2</v>
      </c>
      <c r="CB15" s="37">
        <v>3</v>
      </c>
      <c r="CC15" s="37">
        <v>4</v>
      </c>
      <c r="CD15" s="37">
        <v>5</v>
      </c>
      <c r="CE15" s="37">
        <v>6</v>
      </c>
      <c r="CF15" s="37">
        <v>7</v>
      </c>
      <c r="CG15" s="37">
        <v>8</v>
      </c>
      <c r="CH15" s="102">
        <v>9</v>
      </c>
      <c r="CI15" s="103">
        <v>1</v>
      </c>
      <c r="CJ15" s="37">
        <v>2</v>
      </c>
      <c r="CK15" s="37">
        <v>3</v>
      </c>
      <c r="CL15" s="37">
        <v>4</v>
      </c>
      <c r="CM15" s="37">
        <v>5</v>
      </c>
      <c r="CN15" s="37">
        <v>6</v>
      </c>
      <c r="CO15" s="37">
        <v>7</v>
      </c>
      <c r="CP15" s="37">
        <v>8</v>
      </c>
      <c r="CQ15" s="102">
        <v>9</v>
      </c>
      <c r="CR15" s="103">
        <v>1</v>
      </c>
      <c r="CS15" s="37">
        <v>2</v>
      </c>
      <c r="CT15" s="37">
        <v>3</v>
      </c>
      <c r="CU15" s="37">
        <v>4</v>
      </c>
      <c r="CV15" s="37">
        <v>5</v>
      </c>
      <c r="CW15" s="37">
        <v>6</v>
      </c>
      <c r="CX15" s="37">
        <v>7</v>
      </c>
      <c r="CY15" s="37">
        <v>8</v>
      </c>
      <c r="CZ15" s="37">
        <v>9</v>
      </c>
      <c r="DA15" s="104" t="s">
        <v>199</v>
      </c>
      <c r="DB15" s="93" t="s">
        <v>62</v>
      </c>
      <c r="DC15" s="93" t="s">
        <v>201</v>
      </c>
      <c r="DD15" s="37"/>
      <c r="DE15" s="37"/>
      <c r="DF15" s="102"/>
      <c r="DG15" s="103"/>
      <c r="DH15" s="98"/>
      <c r="DI15" s="37"/>
      <c r="DJ15" s="37"/>
      <c r="DK15" s="37"/>
      <c r="DL15" s="37"/>
      <c r="DM15" s="37"/>
      <c r="DN15" s="174" t="s">
        <v>542</v>
      </c>
      <c r="DO15" s="102"/>
      <c r="DP15" s="105"/>
      <c r="DQ15" s="106"/>
      <c r="DR15" s="107"/>
      <c r="EL15" s="40"/>
      <c r="ET15" s="37"/>
      <c r="EW15" s="37"/>
      <c r="EX15" s="97"/>
      <c r="EY15" s="37"/>
      <c r="EZ15" s="245"/>
      <c r="FA15" s="179"/>
      <c r="FB15" s="544"/>
      <c r="FC15" s="544"/>
      <c r="FR15" s="5" t="s">
        <v>303</v>
      </c>
    </row>
    <row r="16" spans="1:174">
      <c r="A16" s="184">
        <v>1</v>
      </c>
      <c r="B16" s="46">
        <v>1</v>
      </c>
      <c r="C16" s="46" t="s">
        <v>543</v>
      </c>
      <c r="D16" s="46">
        <v>600</v>
      </c>
      <c r="E16" s="46">
        <f>1/3</f>
        <v>0.33333333333333331</v>
      </c>
      <c r="F16" s="46">
        <f>1.2/3</f>
        <v>0.39999999999999997</v>
      </c>
      <c r="G16" s="46">
        <f>0.4/3</f>
        <v>0.13333333333333333</v>
      </c>
      <c r="H16" s="46">
        <v>0.13333333333333333</v>
      </c>
      <c r="I16" s="46"/>
      <c r="J16" s="46"/>
      <c r="K16" s="46"/>
      <c r="L16" s="108"/>
      <c r="M16" s="108">
        <v>2</v>
      </c>
      <c r="N16" s="108">
        <f t="shared" ref="N16:N79" si="7">E16+F16+MAX((G16:H16),J16:K16)*M16</f>
        <v>1</v>
      </c>
      <c r="O16" s="185" t="s">
        <v>633</v>
      </c>
      <c r="P16" s="46"/>
      <c r="Q16" s="46" t="str">
        <f t="shared" ref="Q16:Q79" si="8">IF(P16&gt;0,P16,O16)</f>
        <v/>
      </c>
      <c r="R16" s="46"/>
      <c r="S16" s="46">
        <f t="shared" ref="S16:S79" si="9">X16</f>
        <v>1</v>
      </c>
      <c r="T16" s="46">
        <f t="shared" ref="T16:T79" si="10">Y16</f>
        <v>1.2</v>
      </c>
      <c r="U16" s="46">
        <f t="shared" ref="U16:U79" si="11">IF($AS$7=1,Z16,IF(AJ16=12,$D16*G16/$AJ$11,Z16))</f>
        <v>0.8</v>
      </c>
      <c r="V16" s="46" t="str">
        <f t="shared" ref="V16:V79" si="12">IF($AS$7=1,AC16,IF(AM16=12,$D16*J16/$AN$11,AC16))</f>
        <v>자동</v>
      </c>
      <c r="W16" s="46">
        <f t="shared" ref="W16:W79" si="13">IF(AND(AJ16=2,DR16=1),U16*M16,IF(AND(AJ16=2,DR16=2),V16*M16,IF(DR16=1,U16,IF(DR16=2,V16))))</f>
        <v>0.8</v>
      </c>
      <c r="X16" s="46">
        <v>1</v>
      </c>
      <c r="Y16" s="46">
        <v>1.2</v>
      </c>
      <c r="Z16" s="46">
        <v>0.8</v>
      </c>
      <c r="AA16" s="46">
        <v>0.8</v>
      </c>
      <c r="AB16" s="46" t="str">
        <f t="shared" ref="AB16:AB79" si="14">IF($AL$5=0,"자동",IF(AL16=12,$D16*I16/IF($AS$7=1,$AL$9,$AJ$11),IF(AL16=42,$D16*I16/$AE16,IF(OR(AL16=1,AL16=4,AL16=2),$D16*I16/100,IF(AL16=9,$D16*I16/50,"자동")))))</f>
        <v>자동</v>
      </c>
      <c r="AC16" s="46" t="str">
        <f t="shared" ref="AC16:AC79" si="15">IF(AM16=12,$D16*J16/IF($DU16=1,IF($AS$7=1,$AM$9,$AN$11),$AN$11),IF(AM16=42,$D16*J16/AF16,IF(OR(AM16=1,AM16=4,AM16=2),$D16*J16/100,IF(AM16=9,$D16*J16/50,"자동"))))</f>
        <v>자동</v>
      </c>
      <c r="AD16" s="46" t="str">
        <f t="shared" ref="AD16:AD79" si="16">IF(AN16=12,$D16*K16/IF($DU16=1,IF($AS$7=1,$AN$9,$AN$11),$AN$11),IF(AN16=42,$D16*K16/AF16,IF(OR(AN16=1,AN16=4,AN16=2),$D16*K16/100,IF(AN16=9,$D16*K16/50,"자동"))))</f>
        <v>자동</v>
      </c>
      <c r="AE16" s="46" t="str">
        <f>IF(AR16=42,INDEX('2025학년도 변표'!$C$118:$C$197,MATCH(Q16,'2025학년도 변표'!$B$118:$B$197,0)),"")</f>
        <v/>
      </c>
      <c r="AF16" s="46" t="str">
        <f>IF(AR16=42,INDEX('2025학년도 변표'!$D$118:$D$197,MATCH(Q16,'2025학년도 변표'!$B$118:$B$197,0)),"")</f>
        <v/>
      </c>
      <c r="AG16" s="46"/>
      <c r="AH16" s="46">
        <v>1</v>
      </c>
      <c r="AI16" s="46">
        <v>1</v>
      </c>
      <c r="AJ16" s="46">
        <v>1</v>
      </c>
      <c r="AK16" s="46">
        <v>1</v>
      </c>
      <c r="AL16" s="46">
        <v>1</v>
      </c>
      <c r="AM16" s="46"/>
      <c r="AN16" s="46"/>
      <c r="AO16" s="46">
        <v>3</v>
      </c>
      <c r="AP16" s="46">
        <v>3</v>
      </c>
      <c r="AQ16" s="46"/>
      <c r="AR16" s="46">
        <f>IF(AJ16&gt;0,AJ16,AM16)</f>
        <v>1</v>
      </c>
      <c r="AS16" s="46"/>
      <c r="AT16" s="46"/>
      <c r="AU16" s="46"/>
      <c r="AV16" s="46"/>
      <c r="AW16" s="46"/>
      <c r="AX16" s="46"/>
      <c r="AY16" s="46"/>
      <c r="AZ16" s="46">
        <v>0.9</v>
      </c>
      <c r="BA16" s="187">
        <f t="shared" ref="BA16:BA79" si="17">IF(AZ16="",IF(DK16=1,1,$AZ$3),AZ16)</f>
        <v>0.9</v>
      </c>
      <c r="BB16" s="187"/>
      <c r="BC16" s="46"/>
      <c r="BD16" s="109"/>
      <c r="BE16" s="243"/>
      <c r="BF16" s="46"/>
      <c r="BG16" s="46"/>
      <c r="BH16" s="46"/>
      <c r="BI16" s="46"/>
      <c r="BJ16" s="46"/>
      <c r="BK16" s="46"/>
      <c r="BL16" s="225">
        <f>IF(AND($AS$7=1,$DK$8=1),3,IF(AND($AS$7=1,$DK$8=2),5,0))</f>
        <v>0</v>
      </c>
      <c r="BM16" s="46"/>
      <c r="BN16" s="109"/>
      <c r="BO16" s="238"/>
      <c r="BP16" s="235"/>
      <c r="BQ16" s="235"/>
      <c r="BR16" s="235"/>
      <c r="BS16" s="235"/>
      <c r="BT16" s="235"/>
      <c r="BU16" s="235">
        <v>3</v>
      </c>
      <c r="BV16" s="235"/>
      <c r="BW16" s="235"/>
      <c r="BX16" s="249"/>
      <c r="BY16" s="229">
        <f t="shared" ref="BY16:BY47" si="18">D16*N16</f>
        <v>600</v>
      </c>
      <c r="BZ16" s="186"/>
      <c r="CA16" s="46">
        <v>-0.5</v>
      </c>
      <c r="CB16" s="46">
        <v>-2</v>
      </c>
      <c r="CC16" s="46">
        <v>-4</v>
      </c>
      <c r="CD16" s="46">
        <v>-6</v>
      </c>
      <c r="CE16" s="46">
        <v>-8</v>
      </c>
      <c r="CF16" s="46">
        <v>-10</v>
      </c>
      <c r="CG16" s="46">
        <v>-12</v>
      </c>
      <c r="CH16" s="109">
        <v>-14</v>
      </c>
      <c r="CI16" s="186"/>
      <c r="CJ16" s="46"/>
      <c r="CK16" s="46"/>
      <c r="CL16" s="46">
        <v>-0.4</v>
      </c>
      <c r="CM16" s="46">
        <v>-0.8</v>
      </c>
      <c r="CN16" s="46">
        <v>-1.2</v>
      </c>
      <c r="CO16" s="46">
        <v>-1.6</v>
      </c>
      <c r="CP16" s="46">
        <v>-2</v>
      </c>
      <c r="CQ16" s="109">
        <v>-2.4</v>
      </c>
      <c r="CR16" s="186"/>
      <c r="CS16" s="46"/>
      <c r="CT16" s="46"/>
      <c r="CU16" s="46"/>
      <c r="CV16" s="46"/>
      <c r="CW16" s="46"/>
      <c r="CX16" s="46"/>
      <c r="CY16" s="46"/>
      <c r="CZ16" s="46"/>
      <c r="DA16" s="46">
        <f t="shared" ref="DA16:DA79" si="19">ROUND((BZ16-EQ16),1)</f>
        <v>0</v>
      </c>
      <c r="DB16" s="110" t="e">
        <f t="shared" ref="DB16:DB79" si="20">((BZ16-EQ16)/(EX16+DA16-ET16))*100</f>
        <v>#DIV/0!</v>
      </c>
      <c r="DC16" s="46">
        <f t="shared" ref="DC16:DC79" si="21">ROUND((CI16-ER16)+(CR16-ES16),1)</f>
        <v>0</v>
      </c>
      <c r="DD16" s="46">
        <v>2</v>
      </c>
      <c r="DE16" s="46"/>
      <c r="DF16" s="109"/>
      <c r="DG16" s="186"/>
      <c r="DH16" s="46">
        <v>1</v>
      </c>
      <c r="DI16" s="46"/>
      <c r="DJ16" s="46"/>
      <c r="DK16" s="227"/>
      <c r="DL16" s="46"/>
      <c r="DM16" s="46"/>
      <c r="DN16" s="46">
        <f>IF(OR(LEFT(G13,1)="물",LEFT(G13,1)="화",LEFT(H13,1)="물",LEFT(H13,1)="화"),0,1)</f>
        <v>1</v>
      </c>
      <c r="DO16" s="109"/>
      <c r="DP16" s="186">
        <v>1</v>
      </c>
      <c r="DQ16" s="187"/>
      <c r="DR16" s="187">
        <f t="shared" ref="DR16:DR79" si="22">IF(DQ16&gt;0,DQ16,IF(DD16&gt;0,1,2))</f>
        <v>1</v>
      </c>
      <c r="DS16" s="46">
        <f t="shared" ref="DS16:DS79" si="23">MAX(DD16:DF16)</f>
        <v>2</v>
      </c>
      <c r="DT16" s="46">
        <f t="shared" ref="DT16:DT47" si="24">IF(OR(AND(DD16&gt;0,DD16&gt;$DD$8),AND(DE16&gt;0,DE16&gt;$DE$8),AND(DF16&gt;0,DF16&gt;$DF$8)),0,1)</f>
        <v>0</v>
      </c>
      <c r="DU16" s="46">
        <f>IFERROR(IF(AND($DG$8&gt;=DG16,$DH$8&gt;=DH16,$DI$8&gt;=DI16,$DJ$8&gt;=DJ16,$DK$8&gt;=DK16,$DL$8&gt;=DL16,$DM$8&gt;=DM16,$DN$8&gt;=DN16,$DO$8&gt;=DO16,OR(DP16=0,$DP$8&lt;DP16),DT16=1),1,0),0)</f>
        <v>0</v>
      </c>
      <c r="DV16" s="46"/>
      <c r="DW16" s="46">
        <f t="shared" ref="DW16:DW79" si="25">IFERROR(INDEX(DW$4:DW$10,MATCH(AH16,$DU$4:$DU$10,0)),0)</f>
        <v>0</v>
      </c>
      <c r="DX16" s="46">
        <f t="shared" ref="DX16:DX79" si="26">IFERROR(INDEX(DX$4:DX$10,MATCH(AI16,$DU$4:$DU$10,0)),0)</f>
        <v>0</v>
      </c>
      <c r="DY16" s="46">
        <f>IFERROR(IF(LEFT($AR16,1)="4",INDEX('2025학년도 변표'!$H$118:$H$197,MATCH($Q16,'2025학년도 변표'!$B$118:$B$197,0)),INDEX(DY$4:DY$8,MATCH(AJ16,$DU$4:$DU$8,0))),0)</f>
        <v>0</v>
      </c>
      <c r="DZ16" s="46">
        <f>IFERROR(IF(LEFT($AR16,1)="4",INDEX('2025학년도 변표'!$I$118:$I$197,MATCH($Q16,'2025학년도 변표'!$B$118:$B$197,0)),INDEX(DZ$4:DZ$8,MATCH(AK16,$DU$4:$DU$8,0))),0)</f>
        <v>0</v>
      </c>
      <c r="EA16" s="46"/>
      <c r="EB16" s="46">
        <f>IFERROR(IF(LEFT($AR16,1)="4",INDEX('2025학년도 변표'!$J$118:$J$197,MATCH($Q16,'2025학년도 변표'!$B$118:$B$197,0)),INDEX(EA$4:EA$8,MATCH(AM16,$DU$4:$DU$8,0))),0)</f>
        <v>0</v>
      </c>
      <c r="EC16" s="46">
        <f>IFERROR(IF(LEFT($AR16,1)="4",INDEX('2025학년도 변표'!$K$118:$K$197,MATCH($Q16,'2025학년도 변표'!$B$118:$B$197,0)),INDEX(EB$4:EB$8,MATCH(AN16,$DU$4:$DU$8,0))),0)</f>
        <v>0</v>
      </c>
      <c r="ED16" s="46" t="str">
        <f t="shared" ref="ED16:ED79" si="27">IFERROR(INDEX(EC$4:EC$8,MATCH(AO16,$DU$4:$DU$8,0)),0)</f>
        <v/>
      </c>
      <c r="EE16" s="46" t="str">
        <f t="shared" ref="EE16:EE79" si="28">IFERROR(INDEX(ED$4:ED$8,MATCH(AP16,$DU$4:$DU$8,0)),0)</f>
        <v/>
      </c>
      <c r="EF16" s="46">
        <f t="shared" ref="EF16:EF79" si="29">IFERROR(INDEX(EE$4:EE$8,MATCH(AQ16,$DU$4:$DU$8,0)),0)</f>
        <v>0</v>
      </c>
      <c r="EG16" s="46"/>
      <c r="EH16" s="46">
        <f t="shared" ref="EH16:EH79" si="30">IFERROR((DW16*X16+BF16)*$EG$9,0)</f>
        <v>0</v>
      </c>
      <c r="EI16" s="46">
        <f t="shared" ref="EI16:EI79" si="31">IFERROR((DX16*Y16+MAX(BG16,BH16))*$EG$9,0)</f>
        <v>0</v>
      </c>
      <c r="EJ16" s="46">
        <f t="shared" ref="EJ16:EJ79" si="32">IFERROR((DY16*Z16+BJ16)*$EG$9,0)</f>
        <v>0</v>
      </c>
      <c r="EK16" s="46">
        <f t="shared" ref="EK16:EK79" si="33">IFERROR(IF(M16&lt;2,0,(DZ16*AA16+BK16)*$EG$9),0)</f>
        <v>0</v>
      </c>
      <c r="EL16" s="46">
        <f t="shared" ref="EL16:EL79" si="34">IFERROR(BL16*$EG$9,0)</f>
        <v>0</v>
      </c>
      <c r="EM16" s="46">
        <f t="shared" ref="EM16:EM79" si="35">IFERROR((EB16*AC16+BM16)*$EG$9,0)</f>
        <v>0</v>
      </c>
      <c r="EN16" s="46">
        <f t="shared" ref="EN16:EN79" si="36">IFERROR(IF(M16&lt;2,0,(EC16*AD16+BN16)*$EG$9),0)</f>
        <v>0</v>
      </c>
      <c r="EO16" s="46">
        <f>LARGE((EJ16:EK16,EM16:EN16),1)</f>
        <v>0</v>
      </c>
      <c r="EP16" s="46">
        <f>IF(M16&lt;2,0,LARGE((EJ16:EK16,EM16:EN16),2))</f>
        <v>0</v>
      </c>
      <c r="EQ16" s="46">
        <f t="shared" ref="EQ16:EQ79" si="37">IFERROR(INDEX(BZ16:CH16,MATCH(ED16,$BZ$15:$CH$15,0)),0)</f>
        <v>0</v>
      </c>
      <c r="ER16" s="46">
        <f t="shared" ref="ER16:ER79" si="38">IFERROR(INDEX(CI16:CQ16,MATCH(EE16,$CI$15:$CQ$15,0)),0)</f>
        <v>0</v>
      </c>
      <c r="ES16" s="46">
        <f t="shared" ref="ES16:ES79" si="39">IFERROR(INDEX(CR16:CZ16,MATCH(EF16,$CR$15:$CZ$15,0)),0)</f>
        <v>0</v>
      </c>
      <c r="ET16" s="46"/>
      <c r="EU16" s="46"/>
      <c r="EV16" s="46"/>
      <c r="EW16" s="46"/>
      <c r="EX16" s="5">
        <f t="shared" ref="EX16:EX79" si="40">IF(EW16&gt;0,EW16,EH16+EI16+EL16+EO16+EP16+EQ16+ER16+ES16+ET16)</f>
        <v>0</v>
      </c>
      <c r="EY16" s="188"/>
      <c r="EZ16" s="246">
        <f t="shared" ref="EZ16:EZ79" si="41">IF(COUNTA(BF16:BN16)&gt;0,1,0)</f>
        <v>1</v>
      </c>
      <c r="FA16" s="247">
        <f t="shared" ref="FA16:FA79" ca="1" si="42">IF(EZ16=0,0,COUNTIF(OFFSET($EZ$16,0,0,ROW(B16)-ROW($B$16)+1,1),"&gt;"&amp;0))</f>
        <v>1</v>
      </c>
      <c r="FC16" s="545"/>
      <c r="FD16" s="545"/>
      <c r="FE16" s="46" t="str">
        <f t="shared" ref="FE16:FE79" si="43">IF(AH16=1,"표점",IF(AH16=12,"표점/만점",IF(AH16=2,"백분위")))</f>
        <v>표점</v>
      </c>
      <c r="FF16" s="109" t="str">
        <f t="shared" ref="FF16:FF79" si="44">IF(AR16=1,"표점",IF(AR16=12,"표점/만점",IF(AR16=2,"백분위",IF(AR16=4,"변표",IF(AR16=42,"변표/만점")))))</f>
        <v>표점</v>
      </c>
      <c r="FG16" s="189">
        <f>ROUND(S16/$FJ16,2)</f>
        <v>0.33</v>
      </c>
      <c r="FH16" s="189">
        <f>ROUND(T16/$FJ16,2)</f>
        <v>0.4</v>
      </c>
      <c r="FI16" s="189">
        <f>ROUND(W16/$FJ16,2)</f>
        <v>0.27</v>
      </c>
      <c r="FJ16" s="189">
        <f t="shared" ref="FJ16:FJ79" si="45">S16+T16+W16</f>
        <v>3</v>
      </c>
    </row>
    <row r="17" spans="1:166">
      <c r="A17" s="5">
        <f t="shared" ref="A17:A80" si="46">ROUND(ROW(A17)-ROW($A$15),0)</f>
        <v>2</v>
      </c>
      <c r="B17" s="5">
        <v>2</v>
      </c>
      <c r="C17" s="5" t="s">
        <v>544</v>
      </c>
      <c r="D17" s="5">
        <v>600</v>
      </c>
      <c r="E17" s="5">
        <v>0.33333333333333331</v>
      </c>
      <c r="F17" s="5">
        <v>0.39999999999999997</v>
      </c>
      <c r="G17" s="5">
        <v>0.13333333333333333</v>
      </c>
      <c r="H17" s="5">
        <v>0.13333333333333333</v>
      </c>
      <c r="L17" s="111"/>
      <c r="M17" s="111">
        <v>2</v>
      </c>
      <c r="N17" s="111">
        <f t="shared" si="7"/>
        <v>1</v>
      </c>
      <c r="O17" s="112" t="s">
        <v>633</v>
      </c>
      <c r="Q17" s="5" t="str">
        <f t="shared" si="8"/>
        <v/>
      </c>
      <c r="S17" s="5">
        <f t="shared" si="9"/>
        <v>1</v>
      </c>
      <c r="T17" s="5">
        <f t="shared" si="10"/>
        <v>1.2</v>
      </c>
      <c r="U17" s="5">
        <f t="shared" si="11"/>
        <v>0.8</v>
      </c>
      <c r="V17" s="5" t="str">
        <f t="shared" si="12"/>
        <v>자동</v>
      </c>
      <c r="W17" s="5">
        <f t="shared" si="13"/>
        <v>0.8</v>
      </c>
      <c r="X17" s="5">
        <v>1</v>
      </c>
      <c r="Y17" s="5">
        <v>1.2</v>
      </c>
      <c r="Z17" s="5">
        <v>0.8</v>
      </c>
      <c r="AA17" s="5">
        <v>0.8</v>
      </c>
      <c r="AB17" s="5" t="str">
        <f t="shared" si="14"/>
        <v>자동</v>
      </c>
      <c r="AC17" s="5" t="str">
        <f t="shared" si="15"/>
        <v>자동</v>
      </c>
      <c r="AD17" s="5" t="str">
        <f t="shared" si="16"/>
        <v>자동</v>
      </c>
      <c r="AE17" s="5" t="str">
        <f>IF(AR17=42,INDEX('2025학년도 변표'!$C$118:$C$197,MATCH(Q17,'2025학년도 변표'!$B$118:$B$197,0)),"")</f>
        <v/>
      </c>
      <c r="AF17" s="5" t="str">
        <f>IF(AR17=42,INDEX('2025학년도 변표'!$D$118:$D$197,MATCH(Q17,'2025학년도 변표'!$B$118:$B$197,0)),"")</f>
        <v/>
      </c>
      <c r="AH17" s="5">
        <v>1</v>
      </c>
      <c r="AI17" s="5">
        <v>1</v>
      </c>
      <c r="AJ17" s="5">
        <v>1</v>
      </c>
      <c r="AK17" s="5">
        <v>1</v>
      </c>
      <c r="AO17" s="5">
        <v>3</v>
      </c>
      <c r="AP17" s="5">
        <v>3</v>
      </c>
      <c r="AR17" s="5">
        <v>1</v>
      </c>
      <c r="AZ17" s="5">
        <v>0.9</v>
      </c>
      <c r="BA17" s="141">
        <f t="shared" si="17"/>
        <v>0.9</v>
      </c>
      <c r="BL17" s="226">
        <f>IF(AND($AS$7=1,$DK$8=1),3,IF(AND($AS$7=1,$DK$8=2),5,0))</f>
        <v>0</v>
      </c>
      <c r="BU17" s="5">
        <v>3</v>
      </c>
      <c r="BY17" s="230">
        <f t="shared" si="18"/>
        <v>600</v>
      </c>
      <c r="CA17" s="5">
        <v>-0.5</v>
      </c>
      <c r="CB17" s="5">
        <v>-2</v>
      </c>
      <c r="CC17" s="5">
        <v>-4</v>
      </c>
      <c r="CD17" s="5">
        <v>-6</v>
      </c>
      <c r="CE17" s="5">
        <v>-8</v>
      </c>
      <c r="CF17" s="5">
        <v>-10</v>
      </c>
      <c r="CG17" s="5">
        <v>-12</v>
      </c>
      <c r="CH17" s="5">
        <v>-14</v>
      </c>
      <c r="CL17" s="5">
        <v>-0.4</v>
      </c>
      <c r="CM17" s="5">
        <v>-0.8</v>
      </c>
      <c r="CN17" s="5">
        <v>-1.2</v>
      </c>
      <c r="CO17" s="5">
        <v>-1.6</v>
      </c>
      <c r="CP17" s="5">
        <v>-2</v>
      </c>
      <c r="CQ17" s="5">
        <v>-2.4</v>
      </c>
      <c r="DA17" s="5">
        <f t="shared" si="19"/>
        <v>0</v>
      </c>
      <c r="DB17" s="110" t="e">
        <f t="shared" si="20"/>
        <v>#DIV/0!</v>
      </c>
      <c r="DC17" s="5">
        <f t="shared" si="21"/>
        <v>0</v>
      </c>
      <c r="DD17" s="5">
        <v>2</v>
      </c>
      <c r="DH17" s="5">
        <v>1</v>
      </c>
      <c r="DK17" s="228"/>
      <c r="DP17" s="72">
        <v>1</v>
      </c>
      <c r="DR17" s="5">
        <f t="shared" si="22"/>
        <v>1</v>
      </c>
      <c r="DS17" s="5">
        <f t="shared" si="23"/>
        <v>2</v>
      </c>
      <c r="DT17" s="5">
        <f t="shared" si="24"/>
        <v>0</v>
      </c>
      <c r="DU17" s="5">
        <f t="shared" ref="DU17:DU80" si="47">IFERROR(IF(AND($DG$8&gt;=DG17,$DH$8&gt;=DH17,$DI$8&gt;=DI17,$DJ$8&gt;=DJ17,$DK$8&gt;=DK17,$DL$8&gt;=DL17,$DM$8&gt;=DM17,$DN$8&gt;=DN17,$DO$8&gt;=DO17,OR(DP17=0,$DP$8&lt;DP17),DT17=1),1,0),0)</f>
        <v>0</v>
      </c>
      <c r="DW17" s="5">
        <f t="shared" si="25"/>
        <v>0</v>
      </c>
      <c r="DX17" s="5">
        <f t="shared" si="26"/>
        <v>0</v>
      </c>
      <c r="DY17" s="5">
        <f>IFERROR(IF(LEFT($AR17,1)="4",INDEX('2025학년도 변표'!$H$118:$H$197,MATCH($Q17,'2025학년도 변표'!$B$118:$B$197,0)),INDEX(DY$4:DY$8,MATCH(AJ17,$DU$4:$DU$8,0))),0)</f>
        <v>0</v>
      </c>
      <c r="DZ17" s="5">
        <f>IFERROR(IF(LEFT($AR17,1)="4",INDEX('2025학년도 변표'!$I$118:$I$197,MATCH($Q17,'2025학년도 변표'!$B$118:$B$197,0)),INDEX(DZ$4:DZ$8,MATCH(AK17,$DU$4:$DU$8,0))),0)</f>
        <v>0</v>
      </c>
      <c r="EB17" s="5">
        <f>IFERROR(IF(LEFT($AR17,1)="4",INDEX('2025학년도 변표'!$J$118:$J$197,MATCH($Q17,'2025학년도 변표'!$B$118:$B$197,0)),INDEX(EA$4:EA$8,MATCH(AM17,$DU$4:$DU$8,0))),0)</f>
        <v>0</v>
      </c>
      <c r="EC17" s="5">
        <f>IFERROR(IF(LEFT($AR17,1)="4",INDEX('2025학년도 변표'!$K$118:$K$197,MATCH($Q17,'2025학년도 변표'!$B$118:$B$197,0)),INDEX(EB$4:EB$8,MATCH(AN17,$DU$4:$DU$8,0))),0)</f>
        <v>0</v>
      </c>
      <c r="ED17" s="5" t="str">
        <f t="shared" si="27"/>
        <v/>
      </c>
      <c r="EE17" s="5" t="str">
        <f t="shared" si="28"/>
        <v/>
      </c>
      <c r="EF17" s="5">
        <f t="shared" si="29"/>
        <v>0</v>
      </c>
      <c r="EH17" s="5">
        <f t="shared" si="30"/>
        <v>0</v>
      </c>
      <c r="EI17" s="5">
        <f t="shared" si="31"/>
        <v>0</v>
      </c>
      <c r="EJ17" s="5">
        <f t="shared" si="32"/>
        <v>0</v>
      </c>
      <c r="EK17" s="5">
        <f t="shared" si="33"/>
        <v>0</v>
      </c>
      <c r="EL17" s="5">
        <f t="shared" si="34"/>
        <v>0</v>
      </c>
      <c r="EM17" s="5">
        <f t="shared" si="35"/>
        <v>0</v>
      </c>
      <c r="EN17" s="5">
        <f t="shared" si="36"/>
        <v>0</v>
      </c>
      <c r="EO17" s="5">
        <f>LARGE((EJ17:EK17,EM17:EN17),1)</f>
        <v>0</v>
      </c>
      <c r="EP17" s="5">
        <f>IF(M17&lt;2,0,LARGE((EJ17:EK17,EM17:EN17),2))</f>
        <v>0</v>
      </c>
      <c r="EQ17" s="5">
        <f t="shared" si="37"/>
        <v>0</v>
      </c>
      <c r="ER17" s="5">
        <f t="shared" si="38"/>
        <v>0</v>
      </c>
      <c r="ES17" s="5">
        <f t="shared" si="39"/>
        <v>0</v>
      </c>
      <c r="EX17" s="5">
        <f t="shared" si="40"/>
        <v>0</v>
      </c>
      <c r="EZ17" s="5">
        <f t="shared" si="41"/>
        <v>1</v>
      </c>
      <c r="FA17" s="5">
        <f t="shared" ca="1" si="42"/>
        <v>2</v>
      </c>
      <c r="FE17" s="5" t="str">
        <f t="shared" si="43"/>
        <v>표점</v>
      </c>
      <c r="FF17" s="5" t="str">
        <f t="shared" si="44"/>
        <v>표점</v>
      </c>
      <c r="FG17" s="5">
        <f t="shared" ref="FG17:FG80" si="48">ROUND(S17/$FJ17,2)</f>
        <v>0.33</v>
      </c>
      <c r="FH17" s="5">
        <f t="shared" ref="FH17:FH80" si="49">ROUND(T17/$FJ17,2)</f>
        <v>0.4</v>
      </c>
      <c r="FI17" s="5">
        <f t="shared" ref="FI17:FI80" si="50">ROUND(W17/$FJ17,2)</f>
        <v>0.27</v>
      </c>
      <c r="FJ17" s="5">
        <f t="shared" si="45"/>
        <v>3</v>
      </c>
    </row>
    <row r="18" spans="1:166">
      <c r="A18" s="5">
        <f t="shared" si="46"/>
        <v>3</v>
      </c>
      <c r="B18" s="40">
        <v>3</v>
      </c>
      <c r="C18" s="5" t="s">
        <v>436</v>
      </c>
      <c r="D18" s="5">
        <v>600</v>
      </c>
      <c r="E18" s="5">
        <v>0.33333333333333331</v>
      </c>
      <c r="F18" s="5">
        <v>0.39999999999999997</v>
      </c>
      <c r="G18" s="5">
        <v>0.13333333333333333</v>
      </c>
      <c r="H18" s="5">
        <v>0.13333333333333333</v>
      </c>
      <c r="J18" s="5">
        <v>0.13333333333333333</v>
      </c>
      <c r="K18" s="5">
        <v>0.13333333333333333</v>
      </c>
      <c r="L18" s="111"/>
      <c r="M18" s="111">
        <v>2</v>
      </c>
      <c r="N18" s="111">
        <f t="shared" si="7"/>
        <v>1</v>
      </c>
      <c r="O18" s="112" t="s">
        <v>633</v>
      </c>
      <c r="Q18" s="5" t="str">
        <f t="shared" si="8"/>
        <v/>
      </c>
      <c r="S18" s="5">
        <f t="shared" si="9"/>
        <v>1</v>
      </c>
      <c r="T18" s="5">
        <f t="shared" si="10"/>
        <v>1.2</v>
      </c>
      <c r="U18" s="5">
        <f t="shared" si="11"/>
        <v>0.8</v>
      </c>
      <c r="V18" s="5">
        <f t="shared" si="12"/>
        <v>0.8</v>
      </c>
      <c r="W18" s="5">
        <f t="shared" si="13"/>
        <v>0.8</v>
      </c>
      <c r="X18" s="5">
        <v>1</v>
      </c>
      <c r="Y18" s="5">
        <v>1.2</v>
      </c>
      <c r="Z18" s="5">
        <v>0.8</v>
      </c>
      <c r="AA18" s="5">
        <v>0.8</v>
      </c>
      <c r="AB18" s="5" t="str">
        <f t="shared" si="14"/>
        <v>자동</v>
      </c>
      <c r="AC18" s="5">
        <f t="shared" si="15"/>
        <v>0.8</v>
      </c>
      <c r="AD18" s="5">
        <f t="shared" si="16"/>
        <v>0.8</v>
      </c>
      <c r="AE18" s="5" t="str">
        <f>IF(AR18=42,INDEX('2025학년도 변표'!$C$118:$C$197,MATCH(Q18,'2025학년도 변표'!$B$118:$B$197,0)),"")</f>
        <v/>
      </c>
      <c r="AF18" s="5" t="str">
        <f>IF(AR18=42,INDEX('2025학년도 변표'!$D$118:$D$197,MATCH(Q18,'2025학년도 변표'!$B$118:$B$197,0)),"")</f>
        <v/>
      </c>
      <c r="AH18" s="5">
        <v>1</v>
      </c>
      <c r="AI18" s="5">
        <v>1</v>
      </c>
      <c r="AJ18" s="5">
        <v>1</v>
      </c>
      <c r="AK18" s="5">
        <v>1</v>
      </c>
      <c r="AM18" s="5">
        <v>1</v>
      </c>
      <c r="AN18" s="5">
        <v>1</v>
      </c>
      <c r="AO18" s="5">
        <v>3</v>
      </c>
      <c r="AP18" s="5">
        <v>3</v>
      </c>
      <c r="AQ18" s="5">
        <v>3</v>
      </c>
      <c r="AR18" s="5">
        <f t="shared" ref="AR18:AR81" si="51">IF(AJ18&gt;0,AJ18,AM18)</f>
        <v>1</v>
      </c>
      <c r="BA18" s="141">
        <f t="shared" si="17"/>
        <v>0</v>
      </c>
      <c r="BY18" s="230">
        <f t="shared" si="18"/>
        <v>600</v>
      </c>
      <c r="CA18" s="5">
        <v>-0.5</v>
      </c>
      <c r="CB18" s="5">
        <v>-2</v>
      </c>
      <c r="CC18" s="5">
        <v>-4</v>
      </c>
      <c r="CD18" s="5">
        <v>-6</v>
      </c>
      <c r="CE18" s="5">
        <v>-8</v>
      </c>
      <c r="CF18" s="5">
        <v>-10</v>
      </c>
      <c r="CG18" s="5">
        <v>-12</v>
      </c>
      <c r="CH18" s="5">
        <v>-14</v>
      </c>
      <c r="CL18" s="5">
        <v>-0.4</v>
      </c>
      <c r="CM18" s="5">
        <v>-0.8</v>
      </c>
      <c r="CN18" s="5">
        <v>-1.2</v>
      </c>
      <c r="CO18" s="5">
        <v>-1.6</v>
      </c>
      <c r="CP18" s="5">
        <v>-2</v>
      </c>
      <c r="CQ18" s="5">
        <v>-2.4</v>
      </c>
      <c r="CT18" s="5">
        <v>-0.5</v>
      </c>
      <c r="CU18" s="5">
        <v>-1</v>
      </c>
      <c r="CV18" s="5">
        <v>-1.5</v>
      </c>
      <c r="CW18" s="5">
        <v>-2</v>
      </c>
      <c r="CX18" s="5">
        <v>-2.5</v>
      </c>
      <c r="CY18" s="5">
        <v>-3</v>
      </c>
      <c r="CZ18" s="5">
        <v>-3.5</v>
      </c>
      <c r="DA18" s="5">
        <f t="shared" si="19"/>
        <v>0</v>
      </c>
      <c r="DB18" s="110" t="e">
        <f t="shared" si="20"/>
        <v>#DIV/0!</v>
      </c>
      <c r="DC18" s="5">
        <f t="shared" si="21"/>
        <v>0</v>
      </c>
      <c r="DF18" s="5">
        <v>2</v>
      </c>
      <c r="DO18" s="5">
        <v>1</v>
      </c>
      <c r="DR18" s="5">
        <f t="shared" si="22"/>
        <v>2</v>
      </c>
      <c r="DS18" s="5">
        <f t="shared" si="23"/>
        <v>2</v>
      </c>
      <c r="DT18" s="5">
        <f t="shared" si="24"/>
        <v>0</v>
      </c>
      <c r="DU18" s="5">
        <f t="shared" si="47"/>
        <v>0</v>
      </c>
      <c r="DW18" s="5">
        <f t="shared" si="25"/>
        <v>0</v>
      </c>
      <c r="DX18" s="5">
        <f t="shared" si="26"/>
        <v>0</v>
      </c>
      <c r="DY18" s="5">
        <f>IFERROR(IF(LEFT($AR18,1)="4",INDEX('2025학년도 변표'!$H$118:$H$197,MATCH($Q18,'2025학년도 변표'!$B$118:$B$197,0)),INDEX(DY$4:DY$8,MATCH(AJ18,$DU$4:$DU$8,0))),0)</f>
        <v>0</v>
      </c>
      <c r="DZ18" s="5">
        <f>IFERROR(IF(LEFT($AR18,1)="4",INDEX('2025학년도 변표'!$I$118:$I$197,MATCH($Q18,'2025학년도 변표'!$B$118:$B$197,0)),INDEX(DZ$4:DZ$8,MATCH(AK18,$DU$4:$DU$8,0))),0)</f>
        <v>0</v>
      </c>
      <c r="EB18" s="5">
        <f>IFERROR(IF(LEFT($AR18,1)="4",INDEX('2025학년도 변표'!$J$118:$J$197,MATCH($Q18,'2025학년도 변표'!$B$118:$B$197,0)),INDEX(EA$4:EA$8,MATCH(AM18,$DU$4:$DU$8,0))),0)</f>
        <v>0</v>
      </c>
      <c r="EC18" s="5">
        <f>IFERROR(IF(LEFT($AR18,1)="4",INDEX('2025학년도 변표'!$K$118:$K$197,MATCH($Q18,'2025학년도 변표'!$B$118:$B$197,0)),INDEX(EB$4:EB$8,MATCH(AN18,$DU$4:$DU$8,0))),0)</f>
        <v>0</v>
      </c>
      <c r="ED18" s="5" t="str">
        <f t="shared" si="27"/>
        <v/>
      </c>
      <c r="EE18" s="5" t="str">
        <f t="shared" si="28"/>
        <v/>
      </c>
      <c r="EF18" s="5" t="str">
        <f t="shared" si="29"/>
        <v/>
      </c>
      <c r="EH18" s="5">
        <f t="shared" si="30"/>
        <v>0</v>
      </c>
      <c r="EI18" s="5">
        <f t="shared" si="31"/>
        <v>0</v>
      </c>
      <c r="EJ18" s="5">
        <f t="shared" si="32"/>
        <v>0</v>
      </c>
      <c r="EK18" s="5">
        <f t="shared" si="33"/>
        <v>0</v>
      </c>
      <c r="EL18" s="5">
        <f t="shared" si="34"/>
        <v>0</v>
      </c>
      <c r="EM18" s="5">
        <f t="shared" si="35"/>
        <v>0</v>
      </c>
      <c r="EN18" s="5">
        <f t="shared" si="36"/>
        <v>0</v>
      </c>
      <c r="EO18" s="5">
        <f>LARGE((EJ18:EK18,EM18:EN18),1)</f>
        <v>0</v>
      </c>
      <c r="EP18" s="5">
        <f>IF(M18&lt;2,0,LARGE((EJ18:EK18,EM18:EN18),2))</f>
        <v>0</v>
      </c>
      <c r="EQ18" s="5">
        <f t="shared" si="37"/>
        <v>0</v>
      </c>
      <c r="ER18" s="5">
        <f t="shared" si="38"/>
        <v>0</v>
      </c>
      <c r="ES18" s="5">
        <f t="shared" si="39"/>
        <v>0</v>
      </c>
      <c r="EX18" s="5">
        <f t="shared" si="40"/>
        <v>0</v>
      </c>
      <c r="EZ18" s="5">
        <f t="shared" si="41"/>
        <v>0</v>
      </c>
      <c r="FA18" s="5">
        <f t="shared" ca="1" si="42"/>
        <v>0</v>
      </c>
      <c r="FE18" s="5" t="str">
        <f t="shared" si="43"/>
        <v>표점</v>
      </c>
      <c r="FF18" s="5" t="str">
        <f t="shared" si="44"/>
        <v>표점</v>
      </c>
      <c r="FG18" s="5">
        <f t="shared" si="48"/>
        <v>0.33</v>
      </c>
      <c r="FH18" s="5">
        <f t="shared" si="49"/>
        <v>0.4</v>
      </c>
      <c r="FI18" s="5">
        <f t="shared" si="50"/>
        <v>0.27</v>
      </c>
      <c r="FJ18" s="5">
        <f t="shared" si="45"/>
        <v>3</v>
      </c>
    </row>
    <row r="19" spans="1:166">
      <c r="A19" s="5">
        <f t="shared" si="46"/>
        <v>4</v>
      </c>
      <c r="B19" s="34">
        <v>4</v>
      </c>
      <c r="C19" s="5" t="s">
        <v>435</v>
      </c>
      <c r="D19" s="5">
        <v>600</v>
      </c>
      <c r="E19" s="5">
        <v>0.33333333333333331</v>
      </c>
      <c r="F19" s="5">
        <v>0.39999999999999997</v>
      </c>
      <c r="G19" s="5">
        <v>0.13333333333333333</v>
      </c>
      <c r="H19" s="5">
        <v>0.13333333333333333</v>
      </c>
      <c r="J19" s="5">
        <v>0.13333333333333333</v>
      </c>
      <c r="K19" s="5">
        <v>0.13333333333333333</v>
      </c>
      <c r="M19" s="5">
        <v>2</v>
      </c>
      <c r="N19" s="5">
        <f t="shared" si="7"/>
        <v>1</v>
      </c>
      <c r="O19" s="5" t="s">
        <v>633</v>
      </c>
      <c r="Q19" s="5" t="str">
        <f t="shared" si="8"/>
        <v/>
      </c>
      <c r="S19" s="5">
        <f t="shared" si="9"/>
        <v>1</v>
      </c>
      <c r="T19" s="5">
        <f t="shared" si="10"/>
        <v>1.2</v>
      </c>
      <c r="U19" s="5">
        <f t="shared" si="11"/>
        <v>0.8</v>
      </c>
      <c r="V19" s="5">
        <f t="shared" si="12"/>
        <v>0.8</v>
      </c>
      <c r="W19" s="5">
        <f t="shared" si="13"/>
        <v>0.8</v>
      </c>
      <c r="X19" s="5">
        <v>1</v>
      </c>
      <c r="Y19" s="5">
        <v>1.2</v>
      </c>
      <c r="Z19" s="5">
        <v>0.8</v>
      </c>
      <c r="AA19" s="5">
        <v>0.8</v>
      </c>
      <c r="AB19" s="5" t="str">
        <f t="shared" si="14"/>
        <v>자동</v>
      </c>
      <c r="AC19" s="5">
        <f t="shared" si="15"/>
        <v>0.8</v>
      </c>
      <c r="AD19" s="5">
        <f t="shared" si="16"/>
        <v>0.8</v>
      </c>
      <c r="AE19" s="5" t="str">
        <f>IF(AR19=42,INDEX('2025학년도 변표'!$C$118:$C$197,MATCH(Q19,'2025학년도 변표'!$B$118:$B$197,0)),"")</f>
        <v/>
      </c>
      <c r="AF19" s="5" t="str">
        <f>IF(AR19=42,INDEX('2025학년도 변표'!$D$118:$D$197,MATCH(Q19,'2025학년도 변표'!$B$118:$B$197,0)),"")</f>
        <v/>
      </c>
      <c r="AH19" s="5">
        <v>1</v>
      </c>
      <c r="AI19" s="5">
        <v>1</v>
      </c>
      <c r="AJ19" s="5">
        <v>1</v>
      </c>
      <c r="AK19" s="5">
        <v>1</v>
      </c>
      <c r="AM19" s="5">
        <v>1</v>
      </c>
      <c r="AN19" s="5">
        <v>1</v>
      </c>
      <c r="AO19" s="5">
        <v>3</v>
      </c>
      <c r="AP19" s="5">
        <v>3</v>
      </c>
      <c r="AR19" s="5">
        <f t="shared" si="51"/>
        <v>1</v>
      </c>
      <c r="BA19" s="141">
        <f t="shared" si="17"/>
        <v>0</v>
      </c>
      <c r="BY19" s="230">
        <f t="shared" si="18"/>
        <v>600</v>
      </c>
      <c r="CA19" s="5">
        <v>-0.5</v>
      </c>
      <c r="CB19" s="5">
        <v>-2</v>
      </c>
      <c r="CC19" s="5">
        <v>-4</v>
      </c>
      <c r="CD19" s="5">
        <v>-6</v>
      </c>
      <c r="CE19" s="5">
        <v>-8</v>
      </c>
      <c r="CF19" s="5">
        <v>-10</v>
      </c>
      <c r="CG19" s="5">
        <v>-12</v>
      </c>
      <c r="CH19" s="5">
        <v>-14</v>
      </c>
      <c r="CL19" s="5">
        <v>-0.4</v>
      </c>
      <c r="CM19" s="5">
        <v>-0.8</v>
      </c>
      <c r="CN19" s="5">
        <v>-1.2</v>
      </c>
      <c r="CO19" s="5">
        <v>-1.6</v>
      </c>
      <c r="CP19" s="5">
        <v>-2</v>
      </c>
      <c r="CQ19" s="5">
        <v>-2.4</v>
      </c>
      <c r="DA19" s="5">
        <f t="shared" si="19"/>
        <v>0</v>
      </c>
      <c r="DB19" s="110" t="e">
        <f t="shared" si="20"/>
        <v>#DIV/0!</v>
      </c>
      <c r="DC19" s="5">
        <f t="shared" si="21"/>
        <v>0</v>
      </c>
      <c r="DF19" s="5">
        <v>2</v>
      </c>
      <c r="DQ19" s="5">
        <v>1</v>
      </c>
      <c r="DR19" s="5">
        <f t="shared" si="22"/>
        <v>1</v>
      </c>
      <c r="DS19" s="5">
        <f t="shared" si="23"/>
        <v>2</v>
      </c>
      <c r="DT19" s="5">
        <f t="shared" si="24"/>
        <v>0</v>
      </c>
      <c r="DU19" s="5">
        <f t="shared" si="47"/>
        <v>0</v>
      </c>
      <c r="DW19" s="5">
        <f t="shared" si="25"/>
        <v>0</v>
      </c>
      <c r="DX19" s="5">
        <f t="shared" si="26"/>
        <v>0</v>
      </c>
      <c r="DY19" s="5">
        <f>IFERROR(IF(LEFT($AR19,1)="4",INDEX('2025학년도 변표'!$H$118:$H$197,MATCH($Q19,'2025학년도 변표'!$B$118:$B$197,0)),INDEX(DY$4:DY$8,MATCH(AJ19,$DU$4:$DU$8,0))),0)</f>
        <v>0</v>
      </c>
      <c r="DZ19" s="5">
        <f>IFERROR(IF(LEFT($AR19,1)="4",INDEX('2025학년도 변표'!$I$118:$I$197,MATCH($Q19,'2025학년도 변표'!$B$118:$B$197,0)),INDEX(DZ$4:DZ$8,MATCH(AK19,$DU$4:$DU$8,0))),0)</f>
        <v>0</v>
      </c>
      <c r="EB19" s="5">
        <f>IFERROR(IF(LEFT($AR19,1)="4",INDEX('2025학년도 변표'!$J$118:$J$197,MATCH($Q19,'2025학년도 변표'!$B$118:$B$197,0)),INDEX(EA$4:EA$8,MATCH(AM19,$DU$4:$DU$8,0))),0)</f>
        <v>0</v>
      </c>
      <c r="EC19" s="5">
        <f>IFERROR(IF(LEFT($AR19,1)="4",INDEX('2025학년도 변표'!$K$118:$K$197,MATCH($Q19,'2025학년도 변표'!$B$118:$B$197,0)),INDEX(EB$4:EB$8,MATCH(AN19,$DU$4:$DU$8,0))),0)</f>
        <v>0</v>
      </c>
      <c r="ED19" s="5" t="str">
        <f t="shared" si="27"/>
        <v/>
      </c>
      <c r="EE19" s="5" t="str">
        <f t="shared" si="28"/>
        <v/>
      </c>
      <c r="EF19" s="5">
        <f t="shared" si="29"/>
        <v>0</v>
      </c>
      <c r="EH19" s="5">
        <f t="shared" si="30"/>
        <v>0</v>
      </c>
      <c r="EI19" s="5">
        <f t="shared" si="31"/>
        <v>0</v>
      </c>
      <c r="EJ19" s="5">
        <f t="shared" si="32"/>
        <v>0</v>
      </c>
      <c r="EK19" s="5">
        <f t="shared" si="33"/>
        <v>0</v>
      </c>
      <c r="EL19" s="5">
        <f t="shared" si="34"/>
        <v>0</v>
      </c>
      <c r="EM19" s="5">
        <f t="shared" si="35"/>
        <v>0</v>
      </c>
      <c r="EN19" s="5">
        <f t="shared" si="36"/>
        <v>0</v>
      </c>
      <c r="EO19" s="5">
        <f>LARGE((EJ19:EK19,EM19:EN19),1)</f>
        <v>0</v>
      </c>
      <c r="EP19" s="5">
        <f>IF(M19&lt;2,0,LARGE((EJ19:EK19,EM19:EN19),2))</f>
        <v>0</v>
      </c>
      <c r="EQ19" s="5">
        <f t="shared" si="37"/>
        <v>0</v>
      </c>
      <c r="ER19" s="5">
        <f t="shared" si="38"/>
        <v>0</v>
      </c>
      <c r="ES19" s="5">
        <f t="shared" si="39"/>
        <v>0</v>
      </c>
      <c r="EX19" s="5">
        <f t="shared" si="40"/>
        <v>0</v>
      </c>
      <c r="EZ19" s="5">
        <f t="shared" si="41"/>
        <v>0</v>
      </c>
      <c r="FA19" s="5">
        <f t="shared" ca="1" si="42"/>
        <v>0</v>
      </c>
      <c r="FE19" s="5" t="str">
        <f t="shared" si="43"/>
        <v>표점</v>
      </c>
      <c r="FF19" s="5" t="str">
        <f t="shared" si="44"/>
        <v>표점</v>
      </c>
      <c r="FG19" s="5">
        <f t="shared" si="48"/>
        <v>0.33</v>
      </c>
      <c r="FH19" s="5">
        <f t="shared" si="49"/>
        <v>0.4</v>
      </c>
      <c r="FI19" s="5">
        <f t="shared" si="50"/>
        <v>0.27</v>
      </c>
      <c r="FJ19" s="5">
        <f t="shared" si="45"/>
        <v>3</v>
      </c>
    </row>
    <row r="20" spans="1:166">
      <c r="A20" s="5">
        <f t="shared" si="46"/>
        <v>5</v>
      </c>
      <c r="B20" s="5">
        <v>5</v>
      </c>
      <c r="C20" s="5" t="s">
        <v>512</v>
      </c>
      <c r="D20" s="5">
        <v>1000</v>
      </c>
      <c r="E20" s="5">
        <f>200/900</f>
        <v>0.22222222222222221</v>
      </c>
      <c r="F20" s="5">
        <f>300/900</f>
        <v>0.33333333333333331</v>
      </c>
      <c r="G20" s="5">
        <f>300/900/2</f>
        <v>0.16666666666666666</v>
      </c>
      <c r="H20" s="5">
        <f>300/900/2</f>
        <v>0.16666666666666666</v>
      </c>
      <c r="J20" s="5">
        <v>0.16666666666666666</v>
      </c>
      <c r="K20" s="5">
        <v>0.16666666666666666</v>
      </c>
      <c r="M20" s="5">
        <v>2</v>
      </c>
      <c r="N20" s="5">
        <f t="shared" si="7"/>
        <v>0.88888888888888884</v>
      </c>
      <c r="O20" s="5">
        <v>1</v>
      </c>
      <c r="Q20" s="5">
        <f t="shared" si="8"/>
        <v>1</v>
      </c>
      <c r="S20" s="5">
        <f t="shared" si="9"/>
        <v>1.1111111111111109</v>
      </c>
      <c r="T20" s="5">
        <f t="shared" si="10"/>
        <v>1.6666666666666665</v>
      </c>
      <c r="U20" s="5">
        <f t="shared" si="11"/>
        <v>1.6666666666666665</v>
      </c>
      <c r="V20" s="5">
        <f t="shared" si="12"/>
        <v>1.6666666666666665</v>
      </c>
      <c r="W20" s="5">
        <f t="shared" si="13"/>
        <v>1.6666666666666665</v>
      </c>
      <c r="X20" s="5">
        <f t="shared" ref="X20:X83" si="52">IF(AH20=12,$D20*E20/$AH$9,IF(OR(AH20=1,AH20=4),$D20*E20/200,IF(OR(AH20=2,AH20=9),$D20*E20/100,"자동")))</f>
        <v>1.1111111111111109</v>
      </c>
      <c r="Y20" s="5">
        <f t="shared" ref="Y20:Y83" si="53">IF(AI20=12,$D20*F20/$AI$9,IF(OR(AI20=1,AI20=4),$D20*F20/200,IF(OR(AI20=2,AI20=9),$D20*F20/100,"자동")))</f>
        <v>1.6666666666666665</v>
      </c>
      <c r="Z20" s="5">
        <f t="shared" ref="Z20:Z83" si="54">IF(AJ20=12,$D20*G20/IF($DU20=1,IF($AS$7=1,$AJ$9,$AJ$11),$AJ$11),IF(AJ20=42,$D20*G20/AE20,IF(OR(AJ20=1,AJ20=4,AJ20=2),$D20*G20/100,IF(AJ20=9,$D20*G20/50,"자동"))))</f>
        <v>1.6666666666666665</v>
      </c>
      <c r="AA20" s="5">
        <f t="shared" ref="AA20:AA83" si="55">IF(AK20=12,$D20*H20/IF($DU20=1,IF($AS$7=1,$AK$9,$AJ$11),$AJ$11),IF(AK20=42,$D20*H20/AE20,IF(OR(AK20=1,AK20=4,AK20=2),$D20*H20/100,IF(AK20=9,$D20*H20/50,"자동"))))</f>
        <v>1.6666666666666665</v>
      </c>
      <c r="AB20" s="5" t="str">
        <f t="shared" si="14"/>
        <v>자동</v>
      </c>
      <c r="AC20" s="5">
        <f t="shared" si="15"/>
        <v>1.6666666666666665</v>
      </c>
      <c r="AD20" s="5">
        <f t="shared" si="16"/>
        <v>1.6666666666666665</v>
      </c>
      <c r="AE20" s="5" t="str">
        <f>IF(AR20=42,INDEX('2025학년도 변표'!$C$118:$C$197,MATCH(Q20,'2025학년도 변표'!$B$118:$B$197,0)),"")</f>
        <v/>
      </c>
      <c r="AF20" s="5" t="str">
        <f>IF(AR20=42,INDEX('2025학년도 변표'!$D$118:$D$197,MATCH(Q20,'2025학년도 변표'!$B$118:$B$197,0)),"")</f>
        <v/>
      </c>
      <c r="AH20" s="5">
        <v>1</v>
      </c>
      <c r="AI20" s="5">
        <v>1</v>
      </c>
      <c r="AJ20" s="5">
        <v>4</v>
      </c>
      <c r="AK20" s="5">
        <v>4</v>
      </c>
      <c r="AM20" s="5">
        <v>4</v>
      </c>
      <c r="AN20" s="5">
        <v>4</v>
      </c>
      <c r="AO20" s="5">
        <v>3</v>
      </c>
      <c r="AP20" s="5">
        <v>3</v>
      </c>
      <c r="AR20" s="5">
        <f t="shared" si="51"/>
        <v>4</v>
      </c>
      <c r="AW20" s="5">
        <f>0.03*U20</f>
        <v>4.9999999999999996E-2</v>
      </c>
      <c r="AX20" s="5">
        <f>0.03*U20</f>
        <v>4.9999999999999996E-2</v>
      </c>
      <c r="BA20" s="141">
        <f t="shared" si="17"/>
        <v>0</v>
      </c>
      <c r="BE20" s="236" t="s">
        <v>18634</v>
      </c>
      <c r="BJ20" s="5">
        <f>AW20*DY20</f>
        <v>0</v>
      </c>
      <c r="BK20" s="5">
        <f>AX20*DZ20</f>
        <v>0</v>
      </c>
      <c r="BY20" s="230">
        <f t="shared" si="18"/>
        <v>888.8888888888888</v>
      </c>
      <c r="BZ20" s="72">
        <f>100*(10/9)</f>
        <v>111.11111111111111</v>
      </c>
      <c r="CA20" s="5">
        <f>95*(10/9)</f>
        <v>105.55555555555556</v>
      </c>
      <c r="CB20" s="5">
        <f>87.5*(10/9)</f>
        <v>97.222222222222229</v>
      </c>
      <c r="CC20" s="5">
        <f>75*(10/9)</f>
        <v>83.333333333333343</v>
      </c>
      <c r="CD20" s="5">
        <f>60*(10/9)</f>
        <v>66.666666666666671</v>
      </c>
      <c r="CE20" s="5">
        <f>40*(10/9)</f>
        <v>44.444444444444443</v>
      </c>
      <c r="CF20" s="5">
        <f>25*(10/9)</f>
        <v>27.777777777777779</v>
      </c>
      <c r="CG20" s="5">
        <f>12.5*(10/9)</f>
        <v>13.888888888888889</v>
      </c>
      <c r="CH20" s="5">
        <f>5*(10/9)</f>
        <v>5.5555555555555554</v>
      </c>
      <c r="CI20" s="72">
        <v>10</v>
      </c>
      <c r="CJ20" s="5">
        <v>10</v>
      </c>
      <c r="CK20" s="5">
        <v>10</v>
      </c>
      <c r="CL20" s="5">
        <v>10</v>
      </c>
      <c r="CM20" s="5">
        <v>9.8000000000000007</v>
      </c>
      <c r="CN20" s="5">
        <v>9.6</v>
      </c>
      <c r="CO20" s="5">
        <v>9.4</v>
      </c>
      <c r="CP20" s="5">
        <v>9.1999999999999993</v>
      </c>
      <c r="CQ20" s="5">
        <v>9</v>
      </c>
      <c r="DA20" s="5">
        <f t="shared" si="19"/>
        <v>111.1</v>
      </c>
      <c r="DB20" s="110">
        <f t="shared" si="20"/>
        <v>100.01000100010002</v>
      </c>
      <c r="DC20" s="5">
        <f t="shared" si="21"/>
        <v>10</v>
      </c>
      <c r="DF20" s="5">
        <v>2</v>
      </c>
      <c r="DP20" s="72">
        <v>1</v>
      </c>
      <c r="DQ20" s="5">
        <v>1</v>
      </c>
      <c r="DR20" s="5">
        <f t="shared" si="22"/>
        <v>1</v>
      </c>
      <c r="DS20" s="5">
        <f t="shared" si="23"/>
        <v>2</v>
      </c>
      <c r="DT20" s="5">
        <f t="shared" si="24"/>
        <v>0</v>
      </c>
      <c r="DU20" s="5">
        <f t="shared" si="47"/>
        <v>0</v>
      </c>
      <c r="DW20" s="5">
        <f t="shared" si="25"/>
        <v>0</v>
      </c>
      <c r="DX20" s="5">
        <f t="shared" si="26"/>
        <v>0</v>
      </c>
      <c r="DY20" s="5">
        <f>IFERROR(IF(LEFT($AR20,1)="4",INDEX('2025학년도 변표'!$H$118:$H$197,MATCH($Q20,'2025학년도 변표'!$B$118:$B$197,0)),INDEX(DY$4:DY$8,MATCH(AJ20,$DU$4:$DU$8,0))),0)</f>
        <v>0</v>
      </c>
      <c r="DZ20" s="5">
        <f>IFERROR(IF(LEFT($AR20,1)="4",INDEX('2025학년도 변표'!$I$118:$I$197,MATCH($Q20,'2025학년도 변표'!$B$118:$B$197,0)),INDEX(DZ$4:DZ$8,MATCH(AK20,$DU$4:$DU$8,0))),0)</f>
        <v>0</v>
      </c>
      <c r="EB20" s="5">
        <f>IFERROR(IF(LEFT($AR20,1)="4",INDEX('2025학년도 변표'!$J$118:$J$197,MATCH($Q20,'2025학년도 변표'!$B$118:$B$197,0)),INDEX(EA$4:EA$8,MATCH(AM20,$DU$4:$DU$8,0))),0)</f>
        <v>0</v>
      </c>
      <c r="EC20" s="5">
        <f>IFERROR(IF(LEFT($AR20,1)="4",INDEX('2025학년도 변표'!$K$118:$K$197,MATCH($Q20,'2025학년도 변표'!$B$118:$B$197,0)),INDEX(EB$4:EB$8,MATCH(AN20,$DU$4:$DU$8,0))),0)</f>
        <v>0</v>
      </c>
      <c r="ED20" s="5" t="str">
        <f t="shared" si="27"/>
        <v/>
      </c>
      <c r="EE20" s="5" t="str">
        <f t="shared" si="28"/>
        <v/>
      </c>
      <c r="EF20" s="5">
        <f t="shared" si="29"/>
        <v>0</v>
      </c>
      <c r="EH20" s="5">
        <f t="shared" si="30"/>
        <v>0</v>
      </c>
      <c r="EI20" s="5">
        <f t="shared" si="31"/>
        <v>0</v>
      </c>
      <c r="EJ20" s="5">
        <f t="shared" si="32"/>
        <v>0</v>
      </c>
      <c r="EK20" s="5">
        <f t="shared" si="33"/>
        <v>0</v>
      </c>
      <c r="EL20" s="5">
        <f t="shared" si="34"/>
        <v>0</v>
      </c>
      <c r="EM20" s="5">
        <f t="shared" si="35"/>
        <v>0</v>
      </c>
      <c r="EN20" s="5">
        <f t="shared" si="36"/>
        <v>0</v>
      </c>
      <c r="EO20" s="5">
        <f>LARGE((EJ20:EK20,EM20:EN20),1)</f>
        <v>0</v>
      </c>
      <c r="EP20" s="5">
        <f>IF(M20&lt;2,0,LARGE((EJ20:EK20,EM20:EN20),2))</f>
        <v>0</v>
      </c>
      <c r="EQ20" s="5">
        <f t="shared" si="37"/>
        <v>0</v>
      </c>
      <c r="ER20" s="5">
        <f t="shared" si="38"/>
        <v>0</v>
      </c>
      <c r="ES20" s="5">
        <f t="shared" si="39"/>
        <v>0</v>
      </c>
      <c r="EX20" s="5">
        <f t="shared" si="40"/>
        <v>0</v>
      </c>
      <c r="EZ20" s="5">
        <f t="shared" si="41"/>
        <v>1</v>
      </c>
      <c r="FA20" s="5">
        <f t="shared" ca="1" si="42"/>
        <v>3</v>
      </c>
      <c r="FE20" s="5" t="str">
        <f t="shared" si="43"/>
        <v>표점</v>
      </c>
      <c r="FF20" s="5" t="str">
        <f t="shared" si="44"/>
        <v>변표</v>
      </c>
      <c r="FG20" s="5">
        <f t="shared" si="48"/>
        <v>0.25</v>
      </c>
      <c r="FH20" s="5">
        <f t="shared" si="49"/>
        <v>0.38</v>
      </c>
      <c r="FI20" s="5">
        <f t="shared" si="50"/>
        <v>0.38</v>
      </c>
      <c r="FJ20" s="5">
        <f t="shared" si="45"/>
        <v>4.4444444444444446</v>
      </c>
    </row>
    <row r="21" spans="1:166">
      <c r="A21" s="5">
        <f t="shared" si="46"/>
        <v>6</v>
      </c>
      <c r="B21" s="5">
        <v>6</v>
      </c>
      <c r="C21" s="5" t="s">
        <v>514</v>
      </c>
      <c r="D21" s="5">
        <v>1000</v>
      </c>
      <c r="E21" s="5">
        <f>300/800</f>
        <v>0.375</v>
      </c>
      <c r="F21" s="5">
        <f>200/800</f>
        <v>0.25</v>
      </c>
      <c r="G21" s="5">
        <f>200/800/2</f>
        <v>0.125</v>
      </c>
      <c r="H21" s="5">
        <f>200/800/2</f>
        <v>0.125</v>
      </c>
      <c r="J21" s="5">
        <f>200/800/2</f>
        <v>0.125</v>
      </c>
      <c r="K21" s="5">
        <f>200/800/2</f>
        <v>0.125</v>
      </c>
      <c r="M21" s="5">
        <v>2</v>
      </c>
      <c r="N21" s="5">
        <f t="shared" si="7"/>
        <v>0.875</v>
      </c>
      <c r="O21" s="5">
        <v>1</v>
      </c>
      <c r="Q21" s="5">
        <f t="shared" si="8"/>
        <v>1</v>
      </c>
      <c r="S21" s="5">
        <f t="shared" si="9"/>
        <v>1.875</v>
      </c>
      <c r="T21" s="5">
        <f t="shared" si="10"/>
        <v>1.25</v>
      </c>
      <c r="U21" s="5">
        <f t="shared" si="11"/>
        <v>1.25</v>
      </c>
      <c r="V21" s="5">
        <f t="shared" si="12"/>
        <v>1.25</v>
      </c>
      <c r="W21" s="5">
        <f t="shared" si="13"/>
        <v>1.25</v>
      </c>
      <c r="X21" s="5">
        <f t="shared" si="52"/>
        <v>1.875</v>
      </c>
      <c r="Y21" s="5">
        <f t="shared" si="53"/>
        <v>1.25</v>
      </c>
      <c r="Z21" s="5">
        <f t="shared" si="54"/>
        <v>1.25</v>
      </c>
      <c r="AA21" s="5">
        <f t="shared" si="55"/>
        <v>1.25</v>
      </c>
      <c r="AB21" s="5" t="str">
        <f t="shared" si="14"/>
        <v>자동</v>
      </c>
      <c r="AC21" s="5">
        <f t="shared" si="15"/>
        <v>1.25</v>
      </c>
      <c r="AD21" s="5">
        <f t="shared" si="16"/>
        <v>1.25</v>
      </c>
      <c r="AE21" s="5" t="str">
        <f>IF(AR21=42,INDEX('2025학년도 변표'!$C$118:$C$197,MATCH(Q21,'2025학년도 변표'!$B$118:$B$197,0)),"")</f>
        <v/>
      </c>
      <c r="AF21" s="5" t="str">
        <f>IF(AR21=42,INDEX('2025학년도 변표'!$D$118:$D$197,MATCH(Q21,'2025학년도 변표'!$B$118:$B$197,0)),"")</f>
        <v/>
      </c>
      <c r="AH21" s="5">
        <v>1</v>
      </c>
      <c r="AI21" s="5">
        <v>1</v>
      </c>
      <c r="AJ21" s="5">
        <v>4</v>
      </c>
      <c r="AK21" s="5">
        <v>4</v>
      </c>
      <c r="AM21" s="5">
        <v>4</v>
      </c>
      <c r="AN21" s="5">
        <v>4</v>
      </c>
      <c r="AO21" s="5">
        <v>3</v>
      </c>
      <c r="AP21" s="5">
        <v>3</v>
      </c>
      <c r="AR21" s="5">
        <f t="shared" si="51"/>
        <v>4</v>
      </c>
      <c r="BA21" s="141">
        <f t="shared" si="17"/>
        <v>0</v>
      </c>
      <c r="BC21" s="5">
        <f>0.03*V21</f>
        <v>3.7499999999999999E-2</v>
      </c>
      <c r="BD21" s="5">
        <f>0.03*V21</f>
        <v>3.7499999999999999E-2</v>
      </c>
      <c r="BE21" s="236" t="s">
        <v>18635</v>
      </c>
      <c r="BM21" s="5">
        <f>BC21*EB21</f>
        <v>0</v>
      </c>
      <c r="BN21" s="5">
        <f>BD21*EC21</f>
        <v>0</v>
      </c>
      <c r="BY21" s="230">
        <f t="shared" si="18"/>
        <v>875</v>
      </c>
      <c r="BZ21" s="72">
        <f>100*(10/8)</f>
        <v>125</v>
      </c>
      <c r="CA21" s="5">
        <f>95*(10/8)</f>
        <v>118.75</v>
      </c>
      <c r="CB21" s="5">
        <f>87.5*(10/8)</f>
        <v>109.375</v>
      </c>
      <c r="CC21" s="5">
        <f>75*(10/8)</f>
        <v>93.75</v>
      </c>
      <c r="CD21" s="5">
        <f>60*(10/8)</f>
        <v>75</v>
      </c>
      <c r="CE21" s="5">
        <f>40*(10/8)</f>
        <v>50</v>
      </c>
      <c r="CF21" s="5">
        <f>25*(10/8)</f>
        <v>31.25</v>
      </c>
      <c r="CG21" s="5">
        <f>12.5*(10/8)</f>
        <v>15.625</v>
      </c>
      <c r="CH21" s="5">
        <f>5*(10/8)</f>
        <v>6.25</v>
      </c>
      <c r="CI21" s="72">
        <v>10</v>
      </c>
      <c r="CJ21" s="5">
        <v>10</v>
      </c>
      <c r="CK21" s="5">
        <v>10</v>
      </c>
      <c r="CL21" s="5">
        <v>10</v>
      </c>
      <c r="CM21" s="5">
        <v>9.8000000000000007</v>
      </c>
      <c r="CN21" s="5">
        <v>9.6</v>
      </c>
      <c r="CO21" s="5">
        <v>9.4</v>
      </c>
      <c r="CP21" s="5">
        <v>9.1999999999999993</v>
      </c>
      <c r="CQ21" s="5">
        <v>9</v>
      </c>
      <c r="DA21" s="5">
        <f t="shared" si="19"/>
        <v>125</v>
      </c>
      <c r="DB21" s="110">
        <f t="shared" si="20"/>
        <v>100</v>
      </c>
      <c r="DC21" s="5">
        <f t="shared" si="21"/>
        <v>10</v>
      </c>
      <c r="DF21" s="5">
        <v>2</v>
      </c>
      <c r="DP21" s="72">
        <v>1</v>
      </c>
      <c r="DR21" s="5">
        <f t="shared" si="22"/>
        <v>2</v>
      </c>
      <c r="DS21" s="5">
        <f t="shared" si="23"/>
        <v>2</v>
      </c>
      <c r="DT21" s="5">
        <f t="shared" si="24"/>
        <v>0</v>
      </c>
      <c r="DU21" s="5">
        <f t="shared" si="47"/>
        <v>0</v>
      </c>
      <c r="DW21" s="5">
        <f t="shared" si="25"/>
        <v>0</v>
      </c>
      <c r="DX21" s="5">
        <f t="shared" si="26"/>
        <v>0</v>
      </c>
      <c r="DY21" s="5">
        <f>IFERROR(IF(LEFT($AR21,1)="4",INDEX('2025학년도 변표'!$H$118:$H$197,MATCH($Q21,'2025학년도 변표'!$B$118:$B$197,0)),INDEX(DY$4:DY$8,MATCH(AJ21,$DU$4:$DU$8,0))),0)</f>
        <v>0</v>
      </c>
      <c r="DZ21" s="5">
        <f>IFERROR(IF(LEFT($AR21,1)="4",INDEX('2025학년도 변표'!$I$118:$I$197,MATCH($Q21,'2025학년도 변표'!$B$118:$B$197,0)),INDEX(DZ$4:DZ$8,MATCH(AK21,$DU$4:$DU$8,0))),0)</f>
        <v>0</v>
      </c>
      <c r="EB21" s="5">
        <f>IFERROR(IF(LEFT($AR21,1)="4",INDEX('2025학년도 변표'!$J$118:$J$197,MATCH($Q21,'2025학년도 변표'!$B$118:$B$197,0)),INDEX(EA$4:EA$8,MATCH(AM21,$DU$4:$DU$8,0))),0)</f>
        <v>0</v>
      </c>
      <c r="EC21" s="5">
        <f>IFERROR(IF(LEFT($AR21,1)="4",INDEX('2025학년도 변표'!$K$118:$K$197,MATCH($Q21,'2025학년도 변표'!$B$118:$B$197,0)),INDEX(EB$4:EB$8,MATCH(AN21,$DU$4:$DU$8,0))),0)</f>
        <v>0</v>
      </c>
      <c r="ED21" s="5" t="str">
        <f t="shared" si="27"/>
        <v/>
      </c>
      <c r="EE21" s="5" t="str">
        <f t="shared" si="28"/>
        <v/>
      </c>
      <c r="EF21" s="5">
        <f t="shared" si="29"/>
        <v>0</v>
      </c>
      <c r="EH21" s="5">
        <f t="shared" si="30"/>
        <v>0</v>
      </c>
      <c r="EI21" s="5">
        <f t="shared" si="31"/>
        <v>0</v>
      </c>
      <c r="EJ21" s="5">
        <f t="shared" si="32"/>
        <v>0</v>
      </c>
      <c r="EK21" s="5">
        <f t="shared" si="33"/>
        <v>0</v>
      </c>
      <c r="EL21" s="5">
        <f t="shared" si="34"/>
        <v>0</v>
      </c>
      <c r="EM21" s="5">
        <f t="shared" si="35"/>
        <v>0</v>
      </c>
      <c r="EN21" s="5">
        <f t="shared" si="36"/>
        <v>0</v>
      </c>
      <c r="EO21" s="5">
        <f>LARGE((EJ21:EK21,EM21:EN21),1)</f>
        <v>0</v>
      </c>
      <c r="EP21" s="5">
        <f>IF(M21&lt;2,0,LARGE((EJ21:EK21,EM21:EN21),2))</f>
        <v>0</v>
      </c>
      <c r="EQ21" s="5">
        <f t="shared" si="37"/>
        <v>0</v>
      </c>
      <c r="ER21" s="5">
        <f t="shared" si="38"/>
        <v>0</v>
      </c>
      <c r="ES21" s="5">
        <f t="shared" si="39"/>
        <v>0</v>
      </c>
      <c r="EX21" s="5">
        <f t="shared" si="40"/>
        <v>0</v>
      </c>
      <c r="EZ21" s="5">
        <f t="shared" si="41"/>
        <v>1</v>
      </c>
      <c r="FA21" s="5">
        <f t="shared" ca="1" si="42"/>
        <v>4</v>
      </c>
      <c r="FE21" s="5" t="str">
        <f t="shared" si="43"/>
        <v>표점</v>
      </c>
      <c r="FF21" s="5" t="str">
        <f t="shared" si="44"/>
        <v>변표</v>
      </c>
      <c r="FG21" s="5">
        <f t="shared" si="48"/>
        <v>0.43</v>
      </c>
      <c r="FH21" s="5">
        <f t="shared" si="49"/>
        <v>0.28999999999999998</v>
      </c>
      <c r="FI21" s="5">
        <f t="shared" si="50"/>
        <v>0.28999999999999998</v>
      </c>
      <c r="FJ21" s="5">
        <f t="shared" si="45"/>
        <v>4.375</v>
      </c>
    </row>
    <row r="22" spans="1:166">
      <c r="A22" s="5">
        <f t="shared" si="46"/>
        <v>7</v>
      </c>
      <c r="B22" s="5">
        <v>7</v>
      </c>
      <c r="C22" s="5" t="s">
        <v>518</v>
      </c>
      <c r="D22" s="5">
        <v>900</v>
      </c>
      <c r="E22" s="5">
        <f>200/900</f>
        <v>0.22222222222222221</v>
      </c>
      <c r="F22" s="5">
        <f>300/900</f>
        <v>0.33333333333333331</v>
      </c>
      <c r="G22" s="5">
        <f>300/900/2</f>
        <v>0.16666666666666666</v>
      </c>
      <c r="H22" s="5">
        <f>300/900/2</f>
        <v>0.16666666666666666</v>
      </c>
      <c r="J22" s="5">
        <v>0.16666666666666666</v>
      </c>
      <c r="K22" s="5">
        <v>0.16666666666666666</v>
      </c>
      <c r="M22" s="5">
        <v>2</v>
      </c>
      <c r="N22" s="5">
        <f t="shared" si="7"/>
        <v>0.88888888888888884</v>
      </c>
      <c r="O22" s="5">
        <v>1</v>
      </c>
      <c r="Q22" s="5">
        <f t="shared" si="8"/>
        <v>1</v>
      </c>
      <c r="S22" s="5">
        <f t="shared" si="9"/>
        <v>1</v>
      </c>
      <c r="T22" s="5">
        <f t="shared" si="10"/>
        <v>1.5</v>
      </c>
      <c r="U22" s="5">
        <f t="shared" si="11"/>
        <v>1.5</v>
      </c>
      <c r="V22" s="5">
        <f t="shared" si="12"/>
        <v>1.5</v>
      </c>
      <c r="W22" s="5">
        <f t="shared" si="13"/>
        <v>1.5</v>
      </c>
      <c r="X22" s="5">
        <f t="shared" si="52"/>
        <v>1</v>
      </c>
      <c r="Y22" s="5">
        <f t="shared" si="53"/>
        <v>1.5</v>
      </c>
      <c r="Z22" s="5">
        <f t="shared" si="54"/>
        <v>1.5</v>
      </c>
      <c r="AA22" s="5">
        <f t="shared" si="55"/>
        <v>1.5</v>
      </c>
      <c r="AB22" s="5" t="str">
        <f t="shared" si="14"/>
        <v>자동</v>
      </c>
      <c r="AC22" s="5">
        <f t="shared" si="15"/>
        <v>1.5</v>
      </c>
      <c r="AD22" s="5">
        <f t="shared" si="16"/>
        <v>1.5</v>
      </c>
      <c r="AE22" s="5" t="str">
        <f>IF(AR22=42,INDEX('2025학년도 변표'!$C$118:$C$197,MATCH(Q22,'2025학년도 변표'!$B$118:$B$197,0)),"")</f>
        <v/>
      </c>
      <c r="AF22" s="5" t="str">
        <f>IF(AR22=42,INDEX('2025학년도 변표'!$D$118:$D$197,MATCH(Q22,'2025학년도 변표'!$B$118:$B$197,0)),"")</f>
        <v/>
      </c>
      <c r="AH22" s="5">
        <v>1</v>
      </c>
      <c r="AI22" s="5">
        <v>1</v>
      </c>
      <c r="AJ22" s="5">
        <v>4</v>
      </c>
      <c r="AK22" s="5">
        <v>4</v>
      </c>
      <c r="AM22" s="5">
        <v>4</v>
      </c>
      <c r="AN22" s="5">
        <v>4</v>
      </c>
      <c r="AO22" s="5">
        <v>3</v>
      </c>
      <c r="AP22" s="5">
        <v>3</v>
      </c>
      <c r="AR22" s="5">
        <f t="shared" si="51"/>
        <v>4</v>
      </c>
      <c r="AW22" s="5">
        <f>0.03*U22</f>
        <v>4.4999999999999998E-2</v>
      </c>
      <c r="AX22" s="5">
        <f>0.03*U22</f>
        <v>4.4999999999999998E-2</v>
      </c>
      <c r="BA22" s="141">
        <f t="shared" si="17"/>
        <v>0</v>
      </c>
      <c r="BE22" s="236" t="s">
        <v>18634</v>
      </c>
      <c r="BJ22" s="5">
        <f>AW22*DY22</f>
        <v>0</v>
      </c>
      <c r="BK22" s="5">
        <f>AX22*DZ22</f>
        <v>0</v>
      </c>
      <c r="BY22" s="230">
        <f t="shared" si="18"/>
        <v>800</v>
      </c>
      <c r="BZ22" s="72">
        <v>100</v>
      </c>
      <c r="CA22" s="5">
        <v>95</v>
      </c>
      <c r="CB22" s="5">
        <v>87.5</v>
      </c>
      <c r="CC22" s="5">
        <v>75</v>
      </c>
      <c r="CD22" s="5">
        <v>60</v>
      </c>
      <c r="CE22" s="5">
        <v>40</v>
      </c>
      <c r="CF22" s="5">
        <v>25</v>
      </c>
      <c r="CG22" s="5">
        <v>12.5</v>
      </c>
      <c r="CH22" s="5">
        <v>5</v>
      </c>
      <c r="CI22" s="72">
        <v>10</v>
      </c>
      <c r="CJ22" s="5">
        <v>10</v>
      </c>
      <c r="CK22" s="5">
        <v>10</v>
      </c>
      <c r="CL22" s="5">
        <v>10</v>
      </c>
      <c r="CM22" s="5">
        <v>9.8000000000000007</v>
      </c>
      <c r="CN22" s="5">
        <v>9.6</v>
      </c>
      <c r="CO22" s="5">
        <v>9.4</v>
      </c>
      <c r="CP22" s="5">
        <v>9.1999999999999993</v>
      </c>
      <c r="CQ22" s="5">
        <v>9</v>
      </c>
      <c r="DA22" s="5">
        <f t="shared" si="19"/>
        <v>100</v>
      </c>
      <c r="DB22" s="110">
        <f t="shared" si="20"/>
        <v>100</v>
      </c>
      <c r="DC22" s="5">
        <f t="shared" si="21"/>
        <v>10</v>
      </c>
      <c r="DF22" s="5">
        <v>2</v>
      </c>
      <c r="DP22" s="72">
        <v>1</v>
      </c>
      <c r="DQ22" s="5">
        <v>1</v>
      </c>
      <c r="DR22" s="5">
        <f t="shared" si="22"/>
        <v>1</v>
      </c>
      <c r="DS22" s="5">
        <f t="shared" si="23"/>
        <v>2</v>
      </c>
      <c r="DT22" s="5">
        <f t="shared" si="24"/>
        <v>0</v>
      </c>
      <c r="DU22" s="5">
        <f t="shared" si="47"/>
        <v>0</v>
      </c>
      <c r="DW22" s="5">
        <f t="shared" si="25"/>
        <v>0</v>
      </c>
      <c r="DX22" s="5">
        <f t="shared" si="26"/>
        <v>0</v>
      </c>
      <c r="DY22" s="5">
        <f>IFERROR(IF(LEFT($AR22,1)="4",INDEX('2025학년도 변표'!$H$118:$H$197,MATCH($Q22,'2025학년도 변표'!$B$118:$B$197,0)),INDEX(DY$4:DY$8,MATCH(AJ22,$DU$4:$DU$8,0))),0)</f>
        <v>0</v>
      </c>
      <c r="DZ22" s="5">
        <f>IFERROR(IF(LEFT($AR22,1)="4",INDEX('2025학년도 변표'!$I$118:$I$197,MATCH($Q22,'2025학년도 변표'!$B$118:$B$197,0)),INDEX(DZ$4:DZ$8,MATCH(AK22,$DU$4:$DU$8,0))),0)</f>
        <v>0</v>
      </c>
      <c r="EB22" s="5">
        <f>IFERROR(IF(LEFT($AR22,1)="4",INDEX('2025학년도 변표'!$J$118:$J$197,MATCH($Q22,'2025학년도 변표'!$B$118:$B$197,0)),INDEX(EA$4:EA$8,MATCH(AM22,$DU$4:$DU$8,0))),0)</f>
        <v>0</v>
      </c>
      <c r="EC22" s="5">
        <f>IFERROR(IF(LEFT($AR22,1)="4",INDEX('2025학년도 변표'!$K$118:$K$197,MATCH($Q22,'2025학년도 변표'!$B$118:$B$197,0)),INDEX(EB$4:EB$8,MATCH(AN22,$DU$4:$DU$8,0))),0)</f>
        <v>0</v>
      </c>
      <c r="ED22" s="5" t="str">
        <f t="shared" si="27"/>
        <v/>
      </c>
      <c r="EE22" s="5" t="str">
        <f t="shared" si="28"/>
        <v/>
      </c>
      <c r="EF22" s="5">
        <f t="shared" si="29"/>
        <v>0</v>
      </c>
      <c r="EH22" s="5">
        <f t="shared" si="30"/>
        <v>0</v>
      </c>
      <c r="EI22" s="5">
        <f t="shared" si="31"/>
        <v>0</v>
      </c>
      <c r="EJ22" s="5">
        <f t="shared" si="32"/>
        <v>0</v>
      </c>
      <c r="EK22" s="5">
        <f t="shared" si="33"/>
        <v>0</v>
      </c>
      <c r="EL22" s="5">
        <f t="shared" si="34"/>
        <v>0</v>
      </c>
      <c r="EM22" s="5">
        <f t="shared" si="35"/>
        <v>0</v>
      </c>
      <c r="EN22" s="5">
        <f t="shared" si="36"/>
        <v>0</v>
      </c>
      <c r="EO22" s="5">
        <f>LARGE((EJ22:EK22,EM22:EN22),1)</f>
        <v>0</v>
      </c>
      <c r="EP22" s="5">
        <f>IF(M22&lt;2,0,LARGE((EJ22:EK22,EM22:EN22),2))</f>
        <v>0</v>
      </c>
      <c r="EQ22" s="5">
        <f t="shared" si="37"/>
        <v>0</v>
      </c>
      <c r="ER22" s="5">
        <f t="shared" si="38"/>
        <v>0</v>
      </c>
      <c r="ES22" s="5">
        <f t="shared" si="39"/>
        <v>0</v>
      </c>
      <c r="EX22" s="5">
        <f t="shared" si="40"/>
        <v>0</v>
      </c>
      <c r="EZ22" s="5">
        <f t="shared" si="41"/>
        <v>1</v>
      </c>
      <c r="FA22" s="5">
        <f t="shared" ca="1" si="42"/>
        <v>5</v>
      </c>
      <c r="FE22" s="5" t="str">
        <f t="shared" si="43"/>
        <v>표점</v>
      </c>
      <c r="FF22" s="5" t="str">
        <f t="shared" si="44"/>
        <v>변표</v>
      </c>
      <c r="FG22" s="5">
        <f t="shared" si="48"/>
        <v>0.25</v>
      </c>
      <c r="FH22" s="5">
        <f t="shared" si="49"/>
        <v>0.38</v>
      </c>
      <c r="FI22" s="5">
        <f t="shared" si="50"/>
        <v>0.38</v>
      </c>
      <c r="FJ22" s="5">
        <f t="shared" si="45"/>
        <v>4</v>
      </c>
    </row>
    <row r="23" spans="1:166">
      <c r="A23" s="5">
        <f t="shared" si="46"/>
        <v>8</v>
      </c>
      <c r="B23" s="5">
        <v>8</v>
      </c>
      <c r="C23" s="5" t="s">
        <v>513</v>
      </c>
      <c r="D23" s="5">
        <v>900</v>
      </c>
      <c r="E23" s="5">
        <f>200/600</f>
        <v>0.33333333333333331</v>
      </c>
      <c r="F23" s="5">
        <f>200/600</f>
        <v>0.33333333333333331</v>
      </c>
      <c r="G23" s="5">
        <f>100/600/2</f>
        <v>8.3333333333333329E-2</v>
      </c>
      <c r="H23" s="5">
        <f>100/600/2</f>
        <v>8.3333333333333329E-2</v>
      </c>
      <c r="J23" s="5">
        <f>100/600/2</f>
        <v>8.3333333333333329E-2</v>
      </c>
      <c r="K23" s="5">
        <f>100/600/2</f>
        <v>8.3333333333333329E-2</v>
      </c>
      <c r="M23" s="5">
        <v>2</v>
      </c>
      <c r="N23" s="5">
        <f t="shared" si="7"/>
        <v>0.83333333333333326</v>
      </c>
      <c r="O23" s="5">
        <v>1</v>
      </c>
      <c r="Q23" s="5">
        <f t="shared" si="8"/>
        <v>1</v>
      </c>
      <c r="S23" s="5">
        <f t="shared" si="9"/>
        <v>1.5</v>
      </c>
      <c r="T23" s="5">
        <f t="shared" si="10"/>
        <v>1.5</v>
      </c>
      <c r="U23" s="5">
        <f t="shared" si="11"/>
        <v>0.75</v>
      </c>
      <c r="V23" s="5">
        <f t="shared" si="12"/>
        <v>0.75</v>
      </c>
      <c r="W23" s="5">
        <f t="shared" si="13"/>
        <v>0.75</v>
      </c>
      <c r="X23" s="5">
        <f t="shared" si="52"/>
        <v>1.5</v>
      </c>
      <c r="Y23" s="5">
        <f t="shared" si="53"/>
        <v>1.5</v>
      </c>
      <c r="Z23" s="5">
        <f t="shared" si="54"/>
        <v>0.75</v>
      </c>
      <c r="AA23" s="5">
        <f t="shared" si="55"/>
        <v>0.75</v>
      </c>
      <c r="AB23" s="5" t="str">
        <f t="shared" si="14"/>
        <v>자동</v>
      </c>
      <c r="AC23" s="5">
        <f t="shared" si="15"/>
        <v>0.75</v>
      </c>
      <c r="AD23" s="5">
        <f t="shared" si="16"/>
        <v>0.75</v>
      </c>
      <c r="AE23" s="5" t="str">
        <f>IF(AR23=42,INDEX('2025학년도 변표'!$C$118:$C$197,MATCH(Q23,'2025학년도 변표'!$B$118:$B$197,0)),"")</f>
        <v/>
      </c>
      <c r="AF23" s="5" t="str">
        <f>IF(AR23=42,INDEX('2025학년도 변표'!$D$118:$D$197,MATCH(Q23,'2025학년도 변표'!$B$118:$B$197,0)),"")</f>
        <v/>
      </c>
      <c r="AH23" s="5">
        <v>1</v>
      </c>
      <c r="AI23" s="5">
        <v>1</v>
      </c>
      <c r="AJ23" s="5">
        <v>4</v>
      </c>
      <c r="AK23" s="5">
        <v>4</v>
      </c>
      <c r="AM23" s="5">
        <v>4</v>
      </c>
      <c r="AN23" s="5">
        <v>4</v>
      </c>
      <c r="AO23" s="5">
        <v>3</v>
      </c>
      <c r="AP23" s="5">
        <v>3</v>
      </c>
      <c r="AR23" s="5">
        <f t="shared" si="51"/>
        <v>4</v>
      </c>
      <c r="BA23" s="141">
        <f t="shared" si="17"/>
        <v>0</v>
      </c>
      <c r="BY23" s="230">
        <f t="shared" si="18"/>
        <v>749.99999999999989</v>
      </c>
      <c r="BZ23" s="72">
        <v>150</v>
      </c>
      <c r="CA23" s="5">
        <v>142.5</v>
      </c>
      <c r="CB23" s="5">
        <v>131.25</v>
      </c>
      <c r="CC23" s="5">
        <v>112.5</v>
      </c>
      <c r="CD23" s="5">
        <v>90</v>
      </c>
      <c r="CE23" s="5">
        <v>60</v>
      </c>
      <c r="CF23" s="5">
        <v>37.5</v>
      </c>
      <c r="CG23" s="5">
        <v>18.75</v>
      </c>
      <c r="CH23" s="5">
        <v>7.5</v>
      </c>
      <c r="CI23" s="72">
        <v>10</v>
      </c>
      <c r="CJ23" s="5">
        <v>10</v>
      </c>
      <c r="CK23" s="5">
        <v>10</v>
      </c>
      <c r="CL23" s="5">
        <v>10</v>
      </c>
      <c r="CM23" s="5">
        <v>9.8000000000000007</v>
      </c>
      <c r="CN23" s="5">
        <v>9.6</v>
      </c>
      <c r="CO23" s="5">
        <v>9.4</v>
      </c>
      <c r="CP23" s="5">
        <v>9.1999999999999993</v>
      </c>
      <c r="CQ23" s="5">
        <v>9</v>
      </c>
      <c r="DA23" s="5">
        <f t="shared" si="19"/>
        <v>150</v>
      </c>
      <c r="DB23" s="110">
        <f t="shared" si="20"/>
        <v>100</v>
      </c>
      <c r="DC23" s="5">
        <f t="shared" si="21"/>
        <v>10</v>
      </c>
      <c r="DF23" s="5">
        <v>2</v>
      </c>
      <c r="DP23" s="72">
        <v>1</v>
      </c>
      <c r="DR23" s="5">
        <f t="shared" si="22"/>
        <v>2</v>
      </c>
      <c r="DS23" s="5">
        <f t="shared" si="23"/>
        <v>2</v>
      </c>
      <c r="DT23" s="5">
        <f t="shared" si="24"/>
        <v>0</v>
      </c>
      <c r="DU23" s="5">
        <f t="shared" si="47"/>
        <v>0</v>
      </c>
      <c r="DW23" s="5">
        <f t="shared" si="25"/>
        <v>0</v>
      </c>
      <c r="DX23" s="5">
        <f t="shared" si="26"/>
        <v>0</v>
      </c>
      <c r="DY23" s="5">
        <f>IFERROR(IF(LEFT($AR23,1)="4",INDEX('2025학년도 변표'!$H$118:$H$197,MATCH($Q23,'2025학년도 변표'!$B$118:$B$197,0)),INDEX(DY$4:DY$8,MATCH(AJ23,$DU$4:$DU$8,0))),0)</f>
        <v>0</v>
      </c>
      <c r="DZ23" s="5">
        <f>IFERROR(IF(LEFT($AR23,1)="4",INDEX('2025학년도 변표'!$I$118:$I$197,MATCH($Q23,'2025학년도 변표'!$B$118:$B$197,0)),INDEX(DZ$4:DZ$8,MATCH(AK23,$DU$4:$DU$8,0))),0)</f>
        <v>0</v>
      </c>
      <c r="EB23" s="5">
        <f>IFERROR(IF(LEFT($AR23,1)="4",INDEX('2025학년도 변표'!$J$118:$J$197,MATCH($Q23,'2025학년도 변표'!$B$118:$B$197,0)),INDEX(EA$4:EA$8,MATCH(AM23,$DU$4:$DU$8,0))),0)</f>
        <v>0</v>
      </c>
      <c r="EC23" s="5">
        <f>IFERROR(IF(LEFT($AR23,1)="4",INDEX('2025학년도 변표'!$K$118:$K$197,MATCH($Q23,'2025학년도 변표'!$B$118:$B$197,0)),INDEX(EB$4:EB$8,MATCH(AN23,$DU$4:$DU$8,0))),0)</f>
        <v>0</v>
      </c>
      <c r="ED23" s="5" t="str">
        <f t="shared" si="27"/>
        <v/>
      </c>
      <c r="EE23" s="5" t="str">
        <f t="shared" si="28"/>
        <v/>
      </c>
      <c r="EF23" s="5">
        <f t="shared" si="29"/>
        <v>0</v>
      </c>
      <c r="EH23" s="5">
        <f t="shared" si="30"/>
        <v>0</v>
      </c>
      <c r="EI23" s="5">
        <f t="shared" si="31"/>
        <v>0</v>
      </c>
      <c r="EJ23" s="5">
        <f t="shared" si="32"/>
        <v>0</v>
      </c>
      <c r="EK23" s="5">
        <f t="shared" si="33"/>
        <v>0</v>
      </c>
      <c r="EL23" s="5">
        <f t="shared" si="34"/>
        <v>0</v>
      </c>
      <c r="EM23" s="5">
        <f t="shared" si="35"/>
        <v>0</v>
      </c>
      <c r="EN23" s="5">
        <f t="shared" si="36"/>
        <v>0</v>
      </c>
      <c r="EO23" s="5">
        <f>LARGE((EJ23:EK23,EM23:EN23),1)</f>
        <v>0</v>
      </c>
      <c r="EP23" s="5">
        <f>IF(M23&lt;2,0,LARGE((EJ23:EK23,EM23:EN23),2))</f>
        <v>0</v>
      </c>
      <c r="EQ23" s="5">
        <f t="shared" si="37"/>
        <v>0</v>
      </c>
      <c r="ER23" s="5">
        <f t="shared" si="38"/>
        <v>0</v>
      </c>
      <c r="ES23" s="5">
        <f t="shared" si="39"/>
        <v>0</v>
      </c>
      <c r="EX23" s="5">
        <f t="shared" si="40"/>
        <v>0</v>
      </c>
      <c r="EZ23" s="5">
        <f t="shared" si="41"/>
        <v>0</v>
      </c>
      <c r="FA23" s="5">
        <f t="shared" ca="1" si="42"/>
        <v>0</v>
      </c>
      <c r="FE23" s="5" t="str">
        <f t="shared" si="43"/>
        <v>표점</v>
      </c>
      <c r="FF23" s="5" t="str">
        <f t="shared" si="44"/>
        <v>변표</v>
      </c>
      <c r="FG23" s="5">
        <f t="shared" si="48"/>
        <v>0.4</v>
      </c>
      <c r="FH23" s="5">
        <f t="shared" si="49"/>
        <v>0.4</v>
      </c>
      <c r="FI23" s="5">
        <f t="shared" si="50"/>
        <v>0.2</v>
      </c>
      <c r="FJ23" s="5">
        <f t="shared" si="45"/>
        <v>3.75</v>
      </c>
    </row>
    <row r="24" spans="1:166">
      <c r="A24" s="5">
        <f t="shared" si="46"/>
        <v>9</v>
      </c>
      <c r="B24" s="5">
        <v>9</v>
      </c>
      <c r="C24" s="5" t="s">
        <v>515</v>
      </c>
      <c r="D24" s="5">
        <v>1000</v>
      </c>
      <c r="E24" s="5">
        <f>200/640</f>
        <v>0.3125</v>
      </c>
      <c r="F24" s="5">
        <f>240/640</f>
        <v>0.375</v>
      </c>
      <c r="G24" s="5">
        <f>200/640/2</f>
        <v>0.15625</v>
      </c>
      <c r="H24" s="5">
        <f>200/640/2</f>
        <v>0.15625</v>
      </c>
      <c r="M24" s="5">
        <v>2</v>
      </c>
      <c r="N24" s="5">
        <f t="shared" si="7"/>
        <v>1</v>
      </c>
      <c r="O24" s="5">
        <v>2</v>
      </c>
      <c r="Q24" s="5">
        <f t="shared" si="8"/>
        <v>2</v>
      </c>
      <c r="S24" s="5">
        <f t="shared" si="9"/>
        <v>1.5625</v>
      </c>
      <c r="T24" s="5">
        <f t="shared" si="10"/>
        <v>1.875</v>
      </c>
      <c r="U24" s="5">
        <f t="shared" si="11"/>
        <v>1.5625</v>
      </c>
      <c r="V24" s="5" t="str">
        <f t="shared" si="12"/>
        <v>자동</v>
      </c>
      <c r="W24" s="5">
        <f t="shared" si="13"/>
        <v>1.5625</v>
      </c>
      <c r="X24" s="5">
        <f t="shared" si="52"/>
        <v>1.5625</v>
      </c>
      <c r="Y24" s="5">
        <f t="shared" si="53"/>
        <v>1.875</v>
      </c>
      <c r="Z24" s="5">
        <f t="shared" si="54"/>
        <v>1.5625</v>
      </c>
      <c r="AA24" s="5">
        <f t="shared" si="55"/>
        <v>1.5625</v>
      </c>
      <c r="AB24" s="5" t="str">
        <f t="shared" si="14"/>
        <v>자동</v>
      </c>
      <c r="AC24" s="5" t="str">
        <f t="shared" si="15"/>
        <v>자동</v>
      </c>
      <c r="AD24" s="5" t="str">
        <f t="shared" si="16"/>
        <v>자동</v>
      </c>
      <c r="AE24" s="5" t="str">
        <f>IF(AR24=42,INDEX('2025학년도 변표'!$C$118:$C$197,MATCH(Q24,'2025학년도 변표'!$B$118:$B$197,0)),"")</f>
        <v/>
      </c>
      <c r="AF24" s="5" t="str">
        <f>IF(AR24=42,INDEX('2025학년도 변표'!$D$118:$D$197,MATCH(Q24,'2025학년도 변표'!$B$118:$B$197,0)),"")</f>
        <v/>
      </c>
      <c r="AH24" s="5">
        <v>1</v>
      </c>
      <c r="AI24" s="5">
        <v>1</v>
      </c>
      <c r="AJ24" s="5">
        <v>4</v>
      </c>
      <c r="AK24" s="5">
        <v>4</v>
      </c>
      <c r="AO24" s="5">
        <v>3</v>
      </c>
      <c r="AP24" s="5">
        <v>3</v>
      </c>
      <c r="AR24" s="5">
        <f t="shared" si="51"/>
        <v>4</v>
      </c>
      <c r="BA24" s="141">
        <f t="shared" si="17"/>
        <v>0</v>
      </c>
      <c r="BY24" s="230">
        <f t="shared" si="18"/>
        <v>1000</v>
      </c>
      <c r="CA24" s="5">
        <v>-3</v>
      </c>
      <c r="CB24" s="5">
        <v>-6</v>
      </c>
      <c r="CC24" s="5">
        <v>-9</v>
      </c>
      <c r="CD24" s="5">
        <v>-12</v>
      </c>
      <c r="CE24" s="5">
        <v>-15</v>
      </c>
      <c r="CF24" s="5">
        <v>-18</v>
      </c>
      <c r="CG24" s="5">
        <v>-21</v>
      </c>
      <c r="CH24" s="5">
        <v>-24</v>
      </c>
      <c r="CI24" s="72">
        <v>10</v>
      </c>
      <c r="CJ24" s="5">
        <v>10</v>
      </c>
      <c r="CK24" s="5">
        <v>10</v>
      </c>
      <c r="CL24" s="5">
        <v>10</v>
      </c>
      <c r="CM24" s="5">
        <v>9.8000000000000007</v>
      </c>
      <c r="CN24" s="5">
        <v>9.6</v>
      </c>
      <c r="CO24" s="5">
        <v>9.4</v>
      </c>
      <c r="CP24" s="5">
        <v>9.1999999999999993</v>
      </c>
      <c r="CQ24" s="5">
        <v>8</v>
      </c>
      <c r="DA24" s="5">
        <f t="shared" si="19"/>
        <v>0</v>
      </c>
      <c r="DB24" s="110" t="e">
        <f t="shared" si="20"/>
        <v>#DIV/0!</v>
      </c>
      <c r="DC24" s="5">
        <f t="shared" si="21"/>
        <v>10</v>
      </c>
      <c r="DD24" s="5">
        <v>2</v>
      </c>
      <c r="DH24" s="5">
        <v>1</v>
      </c>
      <c r="DJ24" s="5">
        <v>1</v>
      </c>
      <c r="DP24" s="72">
        <v>1</v>
      </c>
      <c r="DR24" s="5">
        <f t="shared" si="22"/>
        <v>1</v>
      </c>
      <c r="DS24" s="5">
        <f t="shared" si="23"/>
        <v>2</v>
      </c>
      <c r="DT24" s="5">
        <f t="shared" si="24"/>
        <v>0</v>
      </c>
      <c r="DU24" s="5">
        <f t="shared" si="47"/>
        <v>0</v>
      </c>
      <c r="DW24" s="5">
        <f t="shared" si="25"/>
        <v>0</v>
      </c>
      <c r="DX24" s="5">
        <f t="shared" si="26"/>
        <v>0</v>
      </c>
      <c r="DY24" s="5">
        <f>IFERROR(IF(LEFT($AR24,1)="4",INDEX('2025학년도 변표'!$H$118:$H$197,MATCH($Q24,'2025학년도 변표'!$B$118:$B$197,0)),INDEX(DY$4:DY$8,MATCH(AJ24,$DU$4:$DU$8,0))),0)</f>
        <v>0</v>
      </c>
      <c r="DZ24" s="5">
        <f>IFERROR(IF(LEFT($AR24,1)="4",INDEX('2025학년도 변표'!$I$118:$I$197,MATCH($Q24,'2025학년도 변표'!$B$118:$B$197,0)),INDEX(DZ$4:DZ$8,MATCH(AK24,$DU$4:$DU$8,0))),0)</f>
        <v>0</v>
      </c>
      <c r="EB24" s="5">
        <f>IFERROR(IF(LEFT($AR24,1)="4",INDEX('2025학년도 변표'!$J$118:$J$197,MATCH($Q24,'2025학년도 변표'!$B$118:$B$197,0)),INDEX(EA$4:EA$8,MATCH(AM24,$DU$4:$DU$8,0))),0)</f>
        <v>0</v>
      </c>
      <c r="EC24" s="5">
        <f>IFERROR(IF(LEFT($AR24,1)="4",INDEX('2025학년도 변표'!$K$118:$K$197,MATCH($Q24,'2025학년도 변표'!$B$118:$B$197,0)),INDEX(EB$4:EB$8,MATCH(AN24,$DU$4:$DU$8,0))),0)</f>
        <v>0</v>
      </c>
      <c r="ED24" s="5" t="str">
        <f t="shared" si="27"/>
        <v/>
      </c>
      <c r="EE24" s="5" t="str">
        <f t="shared" si="28"/>
        <v/>
      </c>
      <c r="EF24" s="5">
        <f t="shared" si="29"/>
        <v>0</v>
      </c>
      <c r="EH24" s="5">
        <f t="shared" si="30"/>
        <v>0</v>
      </c>
      <c r="EI24" s="5">
        <f t="shared" si="31"/>
        <v>0</v>
      </c>
      <c r="EJ24" s="5">
        <f t="shared" si="32"/>
        <v>0</v>
      </c>
      <c r="EK24" s="5">
        <f t="shared" si="33"/>
        <v>0</v>
      </c>
      <c r="EL24" s="5">
        <f t="shared" si="34"/>
        <v>0</v>
      </c>
      <c r="EM24" s="5">
        <f t="shared" si="35"/>
        <v>0</v>
      </c>
      <c r="EN24" s="5">
        <f t="shared" si="36"/>
        <v>0</v>
      </c>
      <c r="EO24" s="5">
        <f>LARGE((EJ24:EK24,EM24:EN24),1)</f>
        <v>0</v>
      </c>
      <c r="EP24" s="5">
        <f>IF(M24&lt;2,0,LARGE((EJ24:EK24,EM24:EN24),2))</f>
        <v>0</v>
      </c>
      <c r="EQ24" s="5">
        <f t="shared" si="37"/>
        <v>0</v>
      </c>
      <c r="ER24" s="5">
        <f t="shared" si="38"/>
        <v>0</v>
      </c>
      <c r="ES24" s="5">
        <f t="shared" si="39"/>
        <v>0</v>
      </c>
      <c r="EX24" s="5">
        <f t="shared" si="40"/>
        <v>0</v>
      </c>
      <c r="EZ24" s="5">
        <f t="shared" si="41"/>
        <v>0</v>
      </c>
      <c r="FA24" s="5">
        <f t="shared" ca="1" si="42"/>
        <v>0</v>
      </c>
      <c r="FE24" s="5" t="str">
        <f t="shared" si="43"/>
        <v>표점</v>
      </c>
      <c r="FF24" s="5" t="str">
        <f t="shared" si="44"/>
        <v>변표</v>
      </c>
      <c r="FG24" s="5">
        <f t="shared" si="48"/>
        <v>0.31</v>
      </c>
      <c r="FH24" s="5">
        <f t="shared" si="49"/>
        <v>0.38</v>
      </c>
      <c r="FI24" s="5">
        <f t="shared" si="50"/>
        <v>0.31</v>
      </c>
      <c r="FJ24" s="5">
        <f t="shared" si="45"/>
        <v>5</v>
      </c>
    </row>
    <row r="25" spans="1:166">
      <c r="A25" s="5">
        <f t="shared" si="46"/>
        <v>10</v>
      </c>
      <c r="B25" s="5">
        <v>10</v>
      </c>
      <c r="C25" s="5" t="s">
        <v>545</v>
      </c>
      <c r="D25" s="5">
        <v>800</v>
      </c>
      <c r="E25" s="5">
        <f>200/640</f>
        <v>0.3125</v>
      </c>
      <c r="F25" s="5">
        <f>240/640</f>
        <v>0.375</v>
      </c>
      <c r="G25" s="5">
        <f>200/640/2</f>
        <v>0.15625</v>
      </c>
      <c r="H25" s="5">
        <f>200/640/2</f>
        <v>0.15625</v>
      </c>
      <c r="M25" s="5">
        <v>2</v>
      </c>
      <c r="N25" s="5">
        <f t="shared" si="7"/>
        <v>1</v>
      </c>
      <c r="O25" s="5">
        <v>2</v>
      </c>
      <c r="Q25" s="5">
        <f t="shared" si="8"/>
        <v>2</v>
      </c>
      <c r="S25" s="5">
        <f t="shared" si="9"/>
        <v>1.25</v>
      </c>
      <c r="T25" s="5">
        <f t="shared" si="10"/>
        <v>1.5</v>
      </c>
      <c r="U25" s="5">
        <f t="shared" si="11"/>
        <v>1.25</v>
      </c>
      <c r="V25" s="5" t="str">
        <f t="shared" si="12"/>
        <v>자동</v>
      </c>
      <c r="W25" s="5">
        <f t="shared" si="13"/>
        <v>1.25</v>
      </c>
      <c r="X25" s="5">
        <f t="shared" si="52"/>
        <v>1.25</v>
      </c>
      <c r="Y25" s="5">
        <f t="shared" si="53"/>
        <v>1.5</v>
      </c>
      <c r="Z25" s="5">
        <f t="shared" si="54"/>
        <v>1.25</v>
      </c>
      <c r="AA25" s="5">
        <f t="shared" si="55"/>
        <v>1.25</v>
      </c>
      <c r="AB25" s="5" t="str">
        <f t="shared" si="14"/>
        <v>자동</v>
      </c>
      <c r="AC25" s="5" t="str">
        <f t="shared" si="15"/>
        <v>자동</v>
      </c>
      <c r="AD25" s="5" t="str">
        <f t="shared" si="16"/>
        <v>자동</v>
      </c>
      <c r="AE25" s="5" t="str">
        <f>IF(AR25=42,INDEX('2025학년도 변표'!$C$118:$C$197,MATCH(Q25,'2025학년도 변표'!$B$118:$B$197,0)),"")</f>
        <v/>
      </c>
      <c r="AF25" s="5" t="str">
        <f>IF(AR25=42,INDEX('2025학년도 변표'!$D$118:$D$197,MATCH(Q25,'2025학년도 변표'!$B$118:$B$197,0)),"")</f>
        <v/>
      </c>
      <c r="AH25" s="5">
        <v>1</v>
      </c>
      <c r="AI25" s="5">
        <v>1</v>
      </c>
      <c r="AJ25" s="5">
        <v>4</v>
      </c>
      <c r="AK25" s="5">
        <v>4</v>
      </c>
      <c r="AO25" s="5">
        <v>3</v>
      </c>
      <c r="AP25" s="5">
        <v>3</v>
      </c>
      <c r="AR25" s="5">
        <f t="shared" si="51"/>
        <v>4</v>
      </c>
      <c r="BA25" s="141">
        <f t="shared" si="17"/>
        <v>0</v>
      </c>
      <c r="BY25" s="230">
        <f t="shared" si="18"/>
        <v>800</v>
      </c>
      <c r="CA25" s="5">
        <v>-3</v>
      </c>
      <c r="CB25" s="5">
        <v>-6</v>
      </c>
      <c r="CC25" s="5">
        <v>-9</v>
      </c>
      <c r="CD25" s="5">
        <v>-12</v>
      </c>
      <c r="CE25" s="5">
        <v>-15</v>
      </c>
      <c r="CF25" s="5">
        <v>-18</v>
      </c>
      <c r="CG25" s="5">
        <v>-21</v>
      </c>
      <c r="CH25" s="5">
        <v>-24</v>
      </c>
      <c r="CI25" s="72">
        <v>10</v>
      </c>
      <c r="CJ25" s="5">
        <v>10</v>
      </c>
      <c r="CK25" s="5">
        <v>10</v>
      </c>
      <c r="CL25" s="5">
        <v>10</v>
      </c>
      <c r="CM25" s="5">
        <v>9.8000000000000007</v>
      </c>
      <c r="CN25" s="5">
        <v>9.6</v>
      </c>
      <c r="CO25" s="5">
        <v>9.4</v>
      </c>
      <c r="CP25" s="5">
        <v>9.1999999999999993</v>
      </c>
      <c r="CQ25" s="5">
        <v>8</v>
      </c>
      <c r="DA25" s="5">
        <f t="shared" si="19"/>
        <v>0</v>
      </c>
      <c r="DB25" s="110" t="e">
        <f t="shared" si="20"/>
        <v>#DIV/0!</v>
      </c>
      <c r="DC25" s="5">
        <f t="shared" si="21"/>
        <v>10</v>
      </c>
      <c r="DD25" s="5">
        <v>2</v>
      </c>
      <c r="DH25" s="5">
        <v>1</v>
      </c>
      <c r="DJ25" s="5">
        <v>1</v>
      </c>
      <c r="DP25" s="72">
        <v>1</v>
      </c>
      <c r="DR25" s="5">
        <f t="shared" si="22"/>
        <v>1</v>
      </c>
      <c r="DS25" s="5">
        <f t="shared" si="23"/>
        <v>2</v>
      </c>
      <c r="DT25" s="5">
        <f t="shared" si="24"/>
        <v>0</v>
      </c>
      <c r="DU25" s="5">
        <f t="shared" si="47"/>
        <v>0</v>
      </c>
      <c r="DW25" s="5">
        <f t="shared" si="25"/>
        <v>0</v>
      </c>
      <c r="DX25" s="5">
        <f t="shared" si="26"/>
        <v>0</v>
      </c>
      <c r="DY25" s="5">
        <f>IFERROR(IF(LEFT($AR25,1)="4",INDEX('2025학년도 변표'!$H$118:$H$197,MATCH($Q25,'2025학년도 변표'!$B$118:$B$197,0)),INDEX(DY$4:DY$8,MATCH(AJ25,$DU$4:$DU$8,0))),0)</f>
        <v>0</v>
      </c>
      <c r="DZ25" s="5">
        <f>IFERROR(IF(LEFT($AR25,1)="4",INDEX('2025학년도 변표'!$I$118:$I$197,MATCH($Q25,'2025학년도 변표'!$B$118:$B$197,0)),INDEX(DZ$4:DZ$8,MATCH(AK25,$DU$4:$DU$8,0))),0)</f>
        <v>0</v>
      </c>
      <c r="EB25" s="5">
        <f>IFERROR(IF(LEFT($AR25,1)="4",INDEX('2025학년도 변표'!$J$118:$J$197,MATCH($Q25,'2025학년도 변표'!$B$118:$B$197,0)),INDEX(EA$4:EA$8,MATCH(AM25,$DU$4:$DU$8,0))),0)</f>
        <v>0</v>
      </c>
      <c r="EC25" s="5">
        <f>IFERROR(IF(LEFT($AR25,1)="4",INDEX('2025학년도 변표'!$K$118:$K$197,MATCH($Q25,'2025학년도 변표'!$B$118:$B$197,0)),INDEX(EB$4:EB$8,MATCH(AN25,$DU$4:$DU$8,0))),0)</f>
        <v>0</v>
      </c>
      <c r="ED25" s="5" t="str">
        <f t="shared" si="27"/>
        <v/>
      </c>
      <c r="EE25" s="5" t="str">
        <f t="shared" si="28"/>
        <v/>
      </c>
      <c r="EF25" s="5">
        <f t="shared" si="29"/>
        <v>0</v>
      </c>
      <c r="EH25" s="5">
        <f t="shared" si="30"/>
        <v>0</v>
      </c>
      <c r="EI25" s="5">
        <f t="shared" si="31"/>
        <v>0</v>
      </c>
      <c r="EJ25" s="5">
        <f t="shared" si="32"/>
        <v>0</v>
      </c>
      <c r="EK25" s="5">
        <f t="shared" si="33"/>
        <v>0</v>
      </c>
      <c r="EL25" s="5">
        <f t="shared" si="34"/>
        <v>0</v>
      </c>
      <c r="EM25" s="5">
        <f t="shared" si="35"/>
        <v>0</v>
      </c>
      <c r="EN25" s="5">
        <f t="shared" si="36"/>
        <v>0</v>
      </c>
      <c r="EO25" s="5">
        <f>LARGE((EJ25:EK25,EM25:EN25),1)</f>
        <v>0</v>
      </c>
      <c r="EP25" s="5">
        <f>IF(M25&lt;2,0,LARGE((EJ25:EK25,EM25:EN25),2))</f>
        <v>0</v>
      </c>
      <c r="EQ25" s="5">
        <f t="shared" si="37"/>
        <v>0</v>
      </c>
      <c r="ER25" s="5">
        <f t="shared" si="38"/>
        <v>0</v>
      </c>
      <c r="ES25" s="5">
        <f t="shared" si="39"/>
        <v>0</v>
      </c>
      <c r="EX25" s="5">
        <f t="shared" si="40"/>
        <v>0</v>
      </c>
      <c r="EZ25" s="5">
        <f t="shared" si="41"/>
        <v>0</v>
      </c>
      <c r="FA25" s="5">
        <f t="shared" ca="1" si="42"/>
        <v>0</v>
      </c>
      <c r="FE25" s="5" t="str">
        <f t="shared" si="43"/>
        <v>표점</v>
      </c>
      <c r="FF25" s="5" t="str">
        <f t="shared" si="44"/>
        <v>변표</v>
      </c>
      <c r="FG25" s="5">
        <f t="shared" si="48"/>
        <v>0.31</v>
      </c>
      <c r="FH25" s="5">
        <f t="shared" si="49"/>
        <v>0.38</v>
      </c>
      <c r="FI25" s="5">
        <f t="shared" si="50"/>
        <v>0.31</v>
      </c>
      <c r="FJ25" s="5">
        <f t="shared" si="45"/>
        <v>4</v>
      </c>
    </row>
    <row r="26" spans="1:166">
      <c r="A26" s="5">
        <f t="shared" si="46"/>
        <v>11</v>
      </c>
      <c r="B26" s="5">
        <v>11</v>
      </c>
      <c r="C26" s="5" t="s">
        <v>516</v>
      </c>
      <c r="D26" s="5">
        <v>1000</v>
      </c>
      <c r="E26" s="5">
        <f>200/560</f>
        <v>0.35714285714285715</v>
      </c>
      <c r="F26" s="5">
        <f>200/560</f>
        <v>0.35714285714285715</v>
      </c>
      <c r="G26" s="5">
        <f>160/560/2</f>
        <v>0.14285714285714285</v>
      </c>
      <c r="H26" s="5">
        <f>160/560/2</f>
        <v>0.14285714285714285</v>
      </c>
      <c r="J26" s="5">
        <f>160/560/2</f>
        <v>0.14285714285714285</v>
      </c>
      <c r="K26" s="5">
        <f>160/560/2</f>
        <v>0.14285714285714285</v>
      </c>
      <c r="M26" s="5">
        <v>2</v>
      </c>
      <c r="N26" s="5">
        <f t="shared" si="7"/>
        <v>1</v>
      </c>
      <c r="O26" s="5">
        <v>2</v>
      </c>
      <c r="Q26" s="5">
        <f t="shared" si="8"/>
        <v>2</v>
      </c>
      <c r="S26" s="5">
        <f t="shared" si="9"/>
        <v>1.7857142857142858</v>
      </c>
      <c r="T26" s="5">
        <f t="shared" si="10"/>
        <v>1.7857142857142858</v>
      </c>
      <c r="U26" s="5">
        <f t="shared" si="11"/>
        <v>1.4285714285714286</v>
      </c>
      <c r="V26" s="5">
        <f t="shared" si="12"/>
        <v>1.4285714285714286</v>
      </c>
      <c r="W26" s="5">
        <f t="shared" si="13"/>
        <v>1.4285714285714286</v>
      </c>
      <c r="X26" s="5">
        <f t="shared" si="52"/>
        <v>1.7857142857142858</v>
      </c>
      <c r="Y26" s="5">
        <f t="shared" si="53"/>
        <v>1.7857142857142858</v>
      </c>
      <c r="Z26" s="5">
        <f t="shared" si="54"/>
        <v>1.4285714285714286</v>
      </c>
      <c r="AA26" s="5">
        <f t="shared" si="55"/>
        <v>1.4285714285714286</v>
      </c>
      <c r="AB26" s="5" t="str">
        <f t="shared" si="14"/>
        <v>자동</v>
      </c>
      <c r="AC26" s="5">
        <f t="shared" si="15"/>
        <v>1.4285714285714286</v>
      </c>
      <c r="AD26" s="5">
        <f t="shared" si="16"/>
        <v>1.4285714285714286</v>
      </c>
      <c r="AE26" s="5" t="str">
        <f>IF(AR26=42,INDEX('2025학년도 변표'!$C$118:$C$197,MATCH(Q26,'2025학년도 변표'!$B$118:$B$197,0)),"")</f>
        <v/>
      </c>
      <c r="AF26" s="5" t="str">
        <f>IF(AR26=42,INDEX('2025학년도 변표'!$D$118:$D$197,MATCH(Q26,'2025학년도 변표'!$B$118:$B$197,0)),"")</f>
        <v/>
      </c>
      <c r="AH26" s="5">
        <v>1</v>
      </c>
      <c r="AI26" s="5">
        <v>1</v>
      </c>
      <c r="AJ26" s="5">
        <v>4</v>
      </c>
      <c r="AK26" s="5">
        <v>4</v>
      </c>
      <c r="AM26" s="5">
        <v>4</v>
      </c>
      <c r="AN26" s="5">
        <v>4</v>
      </c>
      <c r="AO26" s="5">
        <v>3</v>
      </c>
      <c r="AP26" s="5">
        <v>3</v>
      </c>
      <c r="AR26" s="5">
        <f t="shared" si="51"/>
        <v>4</v>
      </c>
      <c r="BA26" s="141">
        <f t="shared" si="17"/>
        <v>0</v>
      </c>
      <c r="BY26" s="230">
        <f t="shared" si="18"/>
        <v>1000</v>
      </c>
      <c r="CA26" s="5">
        <v>-3</v>
      </c>
      <c r="CB26" s="5">
        <v>-6</v>
      </c>
      <c r="CC26" s="5">
        <v>-9</v>
      </c>
      <c r="CD26" s="5">
        <v>-12</v>
      </c>
      <c r="CE26" s="5">
        <v>-15</v>
      </c>
      <c r="CF26" s="5">
        <v>-18</v>
      </c>
      <c r="CG26" s="5">
        <v>-21</v>
      </c>
      <c r="CH26" s="5">
        <v>-24</v>
      </c>
      <c r="CI26" s="72">
        <v>10</v>
      </c>
      <c r="CJ26" s="5">
        <v>10</v>
      </c>
      <c r="CK26" s="5">
        <v>10</v>
      </c>
      <c r="CL26" s="5">
        <v>10</v>
      </c>
      <c r="CM26" s="5">
        <v>9.8000000000000007</v>
      </c>
      <c r="CN26" s="5">
        <v>9.6</v>
      </c>
      <c r="CO26" s="5">
        <v>9.4</v>
      </c>
      <c r="CP26" s="5">
        <v>9.1999999999999993</v>
      </c>
      <c r="CQ26" s="5">
        <v>8</v>
      </c>
      <c r="DA26" s="5">
        <f t="shared" si="19"/>
        <v>0</v>
      </c>
      <c r="DB26" s="110" t="e">
        <f t="shared" si="20"/>
        <v>#DIV/0!</v>
      </c>
      <c r="DC26" s="5">
        <f t="shared" si="21"/>
        <v>10</v>
      </c>
      <c r="DF26" s="5">
        <v>2</v>
      </c>
      <c r="DP26" s="72">
        <v>1</v>
      </c>
      <c r="DR26" s="5">
        <f t="shared" si="22"/>
        <v>2</v>
      </c>
      <c r="DS26" s="5">
        <f t="shared" si="23"/>
        <v>2</v>
      </c>
      <c r="DT26" s="5">
        <f t="shared" si="24"/>
        <v>0</v>
      </c>
      <c r="DU26" s="5">
        <f t="shared" si="47"/>
        <v>0</v>
      </c>
      <c r="DW26" s="5">
        <f t="shared" si="25"/>
        <v>0</v>
      </c>
      <c r="DX26" s="5">
        <f t="shared" si="26"/>
        <v>0</v>
      </c>
      <c r="DY26" s="5">
        <f>IFERROR(IF(LEFT($AR26,1)="4",INDEX('2025학년도 변표'!$H$118:$H$197,MATCH($Q26,'2025학년도 변표'!$B$118:$B$197,0)),INDEX(DY$4:DY$8,MATCH(AJ26,$DU$4:$DU$8,0))),0)</f>
        <v>0</v>
      </c>
      <c r="DZ26" s="5">
        <f>IFERROR(IF(LEFT($AR26,1)="4",INDEX('2025학년도 변표'!$I$118:$I$197,MATCH($Q26,'2025학년도 변표'!$B$118:$B$197,0)),INDEX(DZ$4:DZ$8,MATCH(AK26,$DU$4:$DU$8,0))),0)</f>
        <v>0</v>
      </c>
      <c r="EB26" s="5">
        <f>IFERROR(IF(LEFT($AR26,1)="4",INDEX('2025학년도 변표'!$J$118:$J$197,MATCH($Q26,'2025학년도 변표'!$B$118:$B$197,0)),INDEX(EA$4:EA$8,MATCH(AM26,$DU$4:$DU$8,0))),0)</f>
        <v>0</v>
      </c>
      <c r="EC26" s="5">
        <f>IFERROR(IF(LEFT($AR26,1)="4",INDEX('2025학년도 변표'!$K$118:$K$197,MATCH($Q26,'2025학년도 변표'!$B$118:$B$197,0)),INDEX(EB$4:EB$8,MATCH(AN26,$DU$4:$DU$8,0))),0)</f>
        <v>0</v>
      </c>
      <c r="ED26" s="5" t="str">
        <f t="shared" si="27"/>
        <v/>
      </c>
      <c r="EE26" s="5" t="str">
        <f t="shared" si="28"/>
        <v/>
      </c>
      <c r="EF26" s="5">
        <f t="shared" si="29"/>
        <v>0</v>
      </c>
      <c r="EH26" s="5">
        <f t="shared" si="30"/>
        <v>0</v>
      </c>
      <c r="EI26" s="5">
        <f t="shared" si="31"/>
        <v>0</v>
      </c>
      <c r="EJ26" s="5">
        <f t="shared" si="32"/>
        <v>0</v>
      </c>
      <c r="EK26" s="5">
        <f t="shared" si="33"/>
        <v>0</v>
      </c>
      <c r="EL26" s="5">
        <f t="shared" si="34"/>
        <v>0</v>
      </c>
      <c r="EM26" s="5">
        <f t="shared" si="35"/>
        <v>0</v>
      </c>
      <c r="EN26" s="5">
        <f t="shared" si="36"/>
        <v>0</v>
      </c>
      <c r="EO26" s="5">
        <f>LARGE((EJ26:EK26,EM26:EN26),1)</f>
        <v>0</v>
      </c>
      <c r="EP26" s="5">
        <f>IF(M26&lt;2,0,LARGE((EJ26:EK26,EM26:EN26),2))</f>
        <v>0</v>
      </c>
      <c r="EQ26" s="5">
        <f t="shared" si="37"/>
        <v>0</v>
      </c>
      <c r="ER26" s="5">
        <f t="shared" si="38"/>
        <v>0</v>
      </c>
      <c r="ES26" s="5">
        <f t="shared" si="39"/>
        <v>0</v>
      </c>
      <c r="EX26" s="5">
        <f t="shared" si="40"/>
        <v>0</v>
      </c>
      <c r="EZ26" s="5">
        <f t="shared" si="41"/>
        <v>0</v>
      </c>
      <c r="FA26" s="5">
        <f t="shared" ca="1" si="42"/>
        <v>0</v>
      </c>
      <c r="FE26" s="5" t="str">
        <f t="shared" si="43"/>
        <v>표점</v>
      </c>
      <c r="FF26" s="5" t="str">
        <f t="shared" si="44"/>
        <v>변표</v>
      </c>
      <c r="FG26" s="5">
        <f t="shared" si="48"/>
        <v>0.36</v>
      </c>
      <c r="FH26" s="5">
        <f t="shared" si="49"/>
        <v>0.36</v>
      </c>
      <c r="FI26" s="5">
        <f t="shared" si="50"/>
        <v>0.28999999999999998</v>
      </c>
      <c r="FJ26" s="5">
        <f t="shared" si="45"/>
        <v>5</v>
      </c>
    </row>
    <row r="27" spans="1:166">
      <c r="A27" s="5">
        <f t="shared" si="46"/>
        <v>12</v>
      </c>
      <c r="B27" s="5">
        <v>12</v>
      </c>
      <c r="C27" s="5" t="s">
        <v>533</v>
      </c>
      <c r="D27" s="5">
        <v>600</v>
      </c>
      <c r="E27" s="5">
        <f>1.1/3</f>
        <v>0.3666666666666667</v>
      </c>
      <c r="F27" s="5">
        <f>1.3/3</f>
        <v>0.43333333333333335</v>
      </c>
      <c r="G27" s="5">
        <f t="shared" ref="G27:H30" si="56">0.6/3/2</f>
        <v>9.9999999999999992E-2</v>
      </c>
      <c r="H27" s="5">
        <f t="shared" si="56"/>
        <v>9.9999999999999992E-2</v>
      </c>
      <c r="J27" s="5">
        <v>0.1</v>
      </c>
      <c r="K27" s="5">
        <v>0.1</v>
      </c>
      <c r="M27" s="5">
        <v>2</v>
      </c>
      <c r="N27" s="5">
        <f t="shared" si="7"/>
        <v>1</v>
      </c>
      <c r="O27" s="5">
        <v>3</v>
      </c>
      <c r="Q27" s="5">
        <f t="shared" si="8"/>
        <v>3</v>
      </c>
      <c r="S27" s="5">
        <f t="shared" si="9"/>
        <v>1.1000000000000001</v>
      </c>
      <c r="T27" s="5">
        <f t="shared" si="10"/>
        <v>1.3</v>
      </c>
      <c r="U27" s="5">
        <f t="shared" si="11"/>
        <v>0.6</v>
      </c>
      <c r="V27" s="5">
        <f t="shared" si="12"/>
        <v>0.6</v>
      </c>
      <c r="W27" s="5">
        <f t="shared" si="13"/>
        <v>0.6</v>
      </c>
      <c r="X27" s="5">
        <f t="shared" si="52"/>
        <v>1.1000000000000001</v>
      </c>
      <c r="Y27" s="5">
        <f t="shared" si="53"/>
        <v>1.3</v>
      </c>
      <c r="Z27" s="5">
        <f t="shared" si="54"/>
        <v>0.6</v>
      </c>
      <c r="AA27" s="5">
        <f t="shared" si="55"/>
        <v>0.6</v>
      </c>
      <c r="AB27" s="5" t="str">
        <f t="shared" si="14"/>
        <v>자동</v>
      </c>
      <c r="AC27" s="5">
        <f t="shared" si="15"/>
        <v>0.6</v>
      </c>
      <c r="AD27" s="5">
        <f t="shared" si="16"/>
        <v>0.6</v>
      </c>
      <c r="AE27" s="5" t="str">
        <f>IF(AR27=42,INDEX('2025학년도 변표'!$C$118:$C$197,MATCH(Q27,'2025학년도 변표'!$B$118:$B$197,0)),"")</f>
        <v/>
      </c>
      <c r="AF27" s="5" t="str">
        <f>IF(AR27=42,INDEX('2025학년도 변표'!$D$118:$D$197,MATCH(Q27,'2025학년도 변표'!$B$118:$B$197,0)),"")</f>
        <v/>
      </c>
      <c r="AH27" s="5">
        <v>1</v>
      </c>
      <c r="AI27" s="5">
        <v>1</v>
      </c>
      <c r="AJ27" s="5">
        <v>4</v>
      </c>
      <c r="AK27" s="5">
        <v>4</v>
      </c>
      <c r="AL27" s="5">
        <v>4</v>
      </c>
      <c r="AM27" s="5">
        <v>4</v>
      </c>
      <c r="AN27" s="5">
        <v>4</v>
      </c>
      <c r="AO27" s="5">
        <v>3</v>
      </c>
      <c r="AP27" s="5">
        <v>3</v>
      </c>
      <c r="AR27" s="5">
        <f t="shared" si="51"/>
        <v>4</v>
      </c>
      <c r="AZ27" s="5">
        <v>0.1</v>
      </c>
      <c r="BA27" s="141">
        <f t="shared" si="17"/>
        <v>0.1</v>
      </c>
      <c r="BE27" s="236" t="s">
        <v>18728</v>
      </c>
      <c r="BL27" s="5">
        <f>IF(RIGHT(G13,2)="II",0.3,0)+IF(RIGHT(H13,2)="II",0.3,0)</f>
        <v>0.6</v>
      </c>
      <c r="BU27" s="5">
        <v>0.3</v>
      </c>
      <c r="BY27" s="230">
        <f t="shared" si="18"/>
        <v>600</v>
      </c>
      <c r="BZ27" s="72">
        <v>100</v>
      </c>
      <c r="CA27" s="5">
        <v>99</v>
      </c>
      <c r="CB27" s="5">
        <v>98</v>
      </c>
      <c r="CC27" s="5">
        <v>97</v>
      </c>
      <c r="CD27" s="5">
        <v>96</v>
      </c>
      <c r="CE27" s="5">
        <v>95</v>
      </c>
      <c r="CF27" s="5">
        <v>94</v>
      </c>
      <c r="CG27" s="5">
        <v>93</v>
      </c>
      <c r="CH27" s="5">
        <v>92</v>
      </c>
      <c r="CI27" s="72">
        <v>10</v>
      </c>
      <c r="CJ27" s="5">
        <v>10</v>
      </c>
      <c r="CK27" s="5">
        <v>10</v>
      </c>
      <c r="CL27" s="5">
        <v>10</v>
      </c>
      <c r="CM27" s="5">
        <v>9.5</v>
      </c>
      <c r="CN27" s="5">
        <v>9</v>
      </c>
      <c r="CO27" s="5">
        <v>8.5</v>
      </c>
      <c r="CP27" s="5">
        <v>8</v>
      </c>
      <c r="CQ27" s="5">
        <v>7.5</v>
      </c>
      <c r="DA27" s="5">
        <f t="shared" si="19"/>
        <v>100</v>
      </c>
      <c r="DB27" s="110">
        <f t="shared" si="20"/>
        <v>99.40357852882704</v>
      </c>
      <c r="DC27" s="5">
        <f t="shared" si="21"/>
        <v>10</v>
      </c>
      <c r="DF27" s="5">
        <v>2</v>
      </c>
      <c r="DQ27" s="5">
        <v>1</v>
      </c>
      <c r="DR27" s="5">
        <f t="shared" si="22"/>
        <v>1</v>
      </c>
      <c r="DS27" s="5">
        <f t="shared" si="23"/>
        <v>2</v>
      </c>
      <c r="DT27" s="5">
        <f t="shared" si="24"/>
        <v>0</v>
      </c>
      <c r="DU27" s="5">
        <f t="shared" si="47"/>
        <v>0</v>
      </c>
      <c r="DW27" s="5">
        <f t="shared" si="25"/>
        <v>0</v>
      </c>
      <c r="DX27" s="5">
        <f t="shared" si="26"/>
        <v>0</v>
      </c>
      <c r="DY27" s="5">
        <f>IFERROR(IF(LEFT($AR27,1)="4",INDEX('2025학년도 변표'!$H$118:$H$197,MATCH($Q27,'2025학년도 변표'!$B$118:$B$197,0)),INDEX(DY$4:DY$8,MATCH(AJ27,$DU$4:$DU$8,0))),0)</f>
        <v>0</v>
      </c>
      <c r="DZ27" s="5">
        <f>IFERROR(IF(LEFT($AR27,1)="4",INDEX('2025학년도 변표'!$I$118:$I$197,MATCH($Q27,'2025학년도 변표'!$B$118:$B$197,0)),INDEX(DZ$4:DZ$8,MATCH(AK27,$DU$4:$DU$8,0))),0)</f>
        <v>0</v>
      </c>
      <c r="EB27" s="5">
        <f>IFERROR(IF(LEFT($AR27,1)="4",INDEX('2025학년도 변표'!$J$118:$J$197,MATCH($Q27,'2025학년도 변표'!$B$118:$B$197,0)),INDEX(EA$4:EA$8,MATCH(AM27,$DU$4:$DU$8,0))),0)</f>
        <v>0</v>
      </c>
      <c r="EC27" s="5">
        <f>IFERROR(IF(LEFT($AR27,1)="4",INDEX('2025학년도 변표'!$K$118:$K$197,MATCH($Q27,'2025학년도 변표'!$B$118:$B$197,0)),INDEX(EB$4:EB$8,MATCH(AN27,$DU$4:$DU$8,0))),0)</f>
        <v>0</v>
      </c>
      <c r="ED27" s="5" t="str">
        <f t="shared" si="27"/>
        <v/>
      </c>
      <c r="EE27" s="5" t="str">
        <f t="shared" si="28"/>
        <v/>
      </c>
      <c r="EF27" s="5">
        <f t="shared" si="29"/>
        <v>0</v>
      </c>
      <c r="EH27" s="5">
        <f t="shared" si="30"/>
        <v>0</v>
      </c>
      <c r="EI27" s="5">
        <f t="shared" si="31"/>
        <v>0</v>
      </c>
      <c r="EJ27" s="5">
        <f t="shared" si="32"/>
        <v>0</v>
      </c>
      <c r="EK27" s="5">
        <f t="shared" si="33"/>
        <v>0</v>
      </c>
      <c r="EL27" s="5">
        <f t="shared" si="34"/>
        <v>0.6</v>
      </c>
      <c r="EM27" s="5">
        <f t="shared" si="35"/>
        <v>0</v>
      </c>
      <c r="EN27" s="5">
        <f t="shared" si="36"/>
        <v>0</v>
      </c>
      <c r="EO27" s="5">
        <f>LARGE((EJ27:EK27,EM27:EN27),1)</f>
        <v>0</v>
      </c>
      <c r="EP27" s="5">
        <f>IF(M27&lt;2,0,LARGE((EJ27:EK27,EM27:EN27),2))</f>
        <v>0</v>
      </c>
      <c r="EQ27" s="5">
        <f t="shared" si="37"/>
        <v>0</v>
      </c>
      <c r="ER27" s="5">
        <f t="shared" si="38"/>
        <v>0</v>
      </c>
      <c r="ES27" s="5">
        <f t="shared" si="39"/>
        <v>0</v>
      </c>
      <c r="EX27" s="5">
        <f t="shared" si="40"/>
        <v>0.6</v>
      </c>
      <c r="EZ27" s="5">
        <f t="shared" si="41"/>
        <v>1</v>
      </c>
      <c r="FA27" s="5">
        <f t="shared" ca="1" si="42"/>
        <v>6</v>
      </c>
      <c r="FE27" s="5" t="str">
        <f t="shared" si="43"/>
        <v>표점</v>
      </c>
      <c r="FF27" s="5" t="str">
        <f t="shared" si="44"/>
        <v>변표</v>
      </c>
      <c r="FG27" s="5">
        <f t="shared" si="48"/>
        <v>0.37</v>
      </c>
      <c r="FH27" s="5">
        <f t="shared" si="49"/>
        <v>0.43</v>
      </c>
      <c r="FI27" s="5">
        <f t="shared" si="50"/>
        <v>0.2</v>
      </c>
      <c r="FJ27" s="5">
        <f t="shared" si="45"/>
        <v>3.0000000000000004</v>
      </c>
    </row>
    <row r="28" spans="1:166">
      <c r="A28" s="5">
        <f t="shared" si="46"/>
        <v>13</v>
      </c>
      <c r="B28" s="5">
        <v>13</v>
      </c>
      <c r="C28" s="5" t="s">
        <v>532</v>
      </c>
      <c r="D28" s="5">
        <v>600</v>
      </c>
      <c r="E28" s="5">
        <f>1.1/3</f>
        <v>0.3666666666666667</v>
      </c>
      <c r="F28" s="5">
        <f>1.3/3</f>
        <v>0.43333333333333335</v>
      </c>
      <c r="G28" s="5">
        <f t="shared" si="56"/>
        <v>9.9999999999999992E-2</v>
      </c>
      <c r="H28" s="5">
        <f t="shared" si="56"/>
        <v>9.9999999999999992E-2</v>
      </c>
      <c r="J28" s="5">
        <f t="shared" ref="J28:K30" si="57">0.6/3/2</f>
        <v>9.9999999999999992E-2</v>
      </c>
      <c r="K28" s="5">
        <f t="shared" si="57"/>
        <v>9.9999999999999992E-2</v>
      </c>
      <c r="M28" s="5">
        <v>2</v>
      </c>
      <c r="N28" s="5">
        <f t="shared" si="7"/>
        <v>1</v>
      </c>
      <c r="O28" s="5">
        <v>4</v>
      </c>
      <c r="Q28" s="5">
        <f t="shared" si="8"/>
        <v>4</v>
      </c>
      <c r="S28" s="5">
        <f t="shared" si="9"/>
        <v>1.1000000000000001</v>
      </c>
      <c r="T28" s="5">
        <f t="shared" si="10"/>
        <v>1.3</v>
      </c>
      <c r="U28" s="5">
        <f t="shared" si="11"/>
        <v>0.6</v>
      </c>
      <c r="V28" s="5">
        <f t="shared" si="12"/>
        <v>0.6</v>
      </c>
      <c r="W28" s="5">
        <f t="shared" si="13"/>
        <v>0.6</v>
      </c>
      <c r="X28" s="5">
        <f t="shared" si="52"/>
        <v>1.1000000000000001</v>
      </c>
      <c r="Y28" s="5">
        <f t="shared" si="53"/>
        <v>1.3</v>
      </c>
      <c r="Z28" s="5">
        <f t="shared" si="54"/>
        <v>0.6</v>
      </c>
      <c r="AA28" s="5">
        <f t="shared" si="55"/>
        <v>0.6</v>
      </c>
      <c r="AB28" s="5" t="str">
        <f t="shared" si="14"/>
        <v>자동</v>
      </c>
      <c r="AC28" s="5">
        <f t="shared" si="15"/>
        <v>0.6</v>
      </c>
      <c r="AD28" s="5">
        <f t="shared" si="16"/>
        <v>0.6</v>
      </c>
      <c r="AE28" s="5" t="str">
        <f>IF(AR28=42,INDEX('2025학년도 변표'!$C$118:$C$197,MATCH(Q28,'2025학년도 변표'!$B$118:$B$197,0)),"")</f>
        <v/>
      </c>
      <c r="AF28" s="5" t="str">
        <f>IF(AR28=42,INDEX('2025학년도 변표'!$D$118:$D$197,MATCH(Q28,'2025학년도 변표'!$B$118:$B$197,0)),"")</f>
        <v/>
      </c>
      <c r="AH28" s="5">
        <v>1</v>
      </c>
      <c r="AI28" s="5">
        <v>1</v>
      </c>
      <c r="AJ28" s="5">
        <v>4</v>
      </c>
      <c r="AK28" s="5">
        <v>4</v>
      </c>
      <c r="AM28" s="5">
        <v>4</v>
      </c>
      <c r="AN28" s="5">
        <v>4</v>
      </c>
      <c r="AO28" s="5">
        <v>3</v>
      </c>
      <c r="AP28" s="5">
        <v>3</v>
      </c>
      <c r="AR28" s="5">
        <f t="shared" si="51"/>
        <v>4</v>
      </c>
      <c r="BA28" s="141">
        <f t="shared" si="17"/>
        <v>0</v>
      </c>
      <c r="BY28" s="230">
        <f t="shared" si="18"/>
        <v>600</v>
      </c>
      <c r="BZ28" s="72">
        <v>100</v>
      </c>
      <c r="CA28" s="5">
        <v>99</v>
      </c>
      <c r="CB28" s="5">
        <v>98</v>
      </c>
      <c r="CC28" s="5">
        <v>97</v>
      </c>
      <c r="CD28" s="5">
        <v>96</v>
      </c>
      <c r="CE28" s="5">
        <v>95</v>
      </c>
      <c r="CF28" s="5">
        <v>94</v>
      </c>
      <c r="CG28" s="5">
        <v>93</v>
      </c>
      <c r="CH28" s="5">
        <v>92</v>
      </c>
      <c r="CI28" s="72">
        <v>10</v>
      </c>
      <c r="CJ28" s="5">
        <v>10</v>
      </c>
      <c r="CK28" s="5">
        <v>10</v>
      </c>
      <c r="CL28" s="5">
        <v>10</v>
      </c>
      <c r="CM28" s="5">
        <v>9.5</v>
      </c>
      <c r="CN28" s="5">
        <v>9</v>
      </c>
      <c r="CO28" s="5">
        <v>8.5</v>
      </c>
      <c r="CP28" s="5">
        <v>8</v>
      </c>
      <c r="CQ28" s="5">
        <v>7.5</v>
      </c>
      <c r="DA28" s="5">
        <f t="shared" si="19"/>
        <v>100</v>
      </c>
      <c r="DB28" s="110">
        <f t="shared" si="20"/>
        <v>100</v>
      </c>
      <c r="DC28" s="5">
        <f t="shared" si="21"/>
        <v>10</v>
      </c>
      <c r="DF28" s="5">
        <v>2</v>
      </c>
      <c r="DR28" s="5">
        <f t="shared" si="22"/>
        <v>2</v>
      </c>
      <c r="DS28" s="5">
        <f t="shared" si="23"/>
        <v>2</v>
      </c>
      <c r="DT28" s="5">
        <f t="shared" si="24"/>
        <v>0</v>
      </c>
      <c r="DU28" s="5">
        <f t="shared" si="47"/>
        <v>0</v>
      </c>
      <c r="DW28" s="5">
        <f t="shared" si="25"/>
        <v>0</v>
      </c>
      <c r="DX28" s="5">
        <f t="shared" si="26"/>
        <v>0</v>
      </c>
      <c r="DY28" s="5">
        <f>IFERROR(IF(LEFT($AR28,1)="4",INDEX('2025학년도 변표'!$H$118:$H$197,MATCH($Q28,'2025학년도 변표'!$B$118:$B$197,0)),INDEX(DY$4:DY$8,MATCH(AJ28,$DU$4:$DU$8,0))),0)</f>
        <v>0</v>
      </c>
      <c r="DZ28" s="5">
        <f>IFERROR(IF(LEFT($AR28,1)="4",INDEX('2025학년도 변표'!$I$118:$I$197,MATCH($Q28,'2025학년도 변표'!$B$118:$B$197,0)),INDEX(DZ$4:DZ$8,MATCH(AK28,$DU$4:$DU$8,0))),0)</f>
        <v>0</v>
      </c>
      <c r="EB28" s="5">
        <f>IFERROR(IF(LEFT($AR28,1)="4",INDEX('2025학년도 변표'!$J$118:$J$197,MATCH($Q28,'2025학년도 변표'!$B$118:$B$197,0)),INDEX(EA$4:EA$8,MATCH(AM28,$DU$4:$DU$8,0))),0)</f>
        <v>0</v>
      </c>
      <c r="EC28" s="5">
        <f>IFERROR(IF(LEFT($AR28,1)="4",INDEX('2025학년도 변표'!$K$118:$K$197,MATCH($Q28,'2025학년도 변표'!$B$118:$B$197,0)),INDEX(EB$4:EB$8,MATCH(AN28,$DU$4:$DU$8,0))),0)</f>
        <v>0</v>
      </c>
      <c r="ED28" s="5" t="str">
        <f t="shared" si="27"/>
        <v/>
      </c>
      <c r="EE28" s="5" t="str">
        <f t="shared" si="28"/>
        <v/>
      </c>
      <c r="EF28" s="5">
        <f t="shared" si="29"/>
        <v>0</v>
      </c>
      <c r="EH28" s="5">
        <f t="shared" si="30"/>
        <v>0</v>
      </c>
      <c r="EI28" s="5">
        <f t="shared" si="31"/>
        <v>0</v>
      </c>
      <c r="EJ28" s="5">
        <f t="shared" si="32"/>
        <v>0</v>
      </c>
      <c r="EK28" s="5">
        <f t="shared" si="33"/>
        <v>0</v>
      </c>
      <c r="EL28" s="5">
        <f t="shared" si="34"/>
        <v>0</v>
      </c>
      <c r="EM28" s="5">
        <f t="shared" si="35"/>
        <v>0</v>
      </c>
      <c r="EN28" s="5">
        <f t="shared" si="36"/>
        <v>0</v>
      </c>
      <c r="EO28" s="5">
        <f>LARGE((EJ28:EK28,EM28:EN28),1)</f>
        <v>0</v>
      </c>
      <c r="EP28" s="5">
        <f>IF(M28&lt;2,0,LARGE((EJ28:EK28,EM28:EN28),2))</f>
        <v>0</v>
      </c>
      <c r="EQ28" s="5">
        <f t="shared" si="37"/>
        <v>0</v>
      </c>
      <c r="ER28" s="5">
        <f t="shared" si="38"/>
        <v>0</v>
      </c>
      <c r="ES28" s="5">
        <f t="shared" si="39"/>
        <v>0</v>
      </c>
      <c r="EX28" s="5">
        <f t="shared" si="40"/>
        <v>0</v>
      </c>
      <c r="EZ28" s="5">
        <f t="shared" si="41"/>
        <v>0</v>
      </c>
      <c r="FA28" s="5">
        <f t="shared" ca="1" si="42"/>
        <v>0</v>
      </c>
      <c r="FE28" s="5" t="str">
        <f t="shared" si="43"/>
        <v>표점</v>
      </c>
      <c r="FF28" s="5" t="str">
        <f t="shared" si="44"/>
        <v>변표</v>
      </c>
      <c r="FG28" s="5">
        <f t="shared" si="48"/>
        <v>0.37</v>
      </c>
      <c r="FH28" s="5">
        <f t="shared" si="49"/>
        <v>0.43</v>
      </c>
      <c r="FI28" s="5">
        <f t="shared" si="50"/>
        <v>0.2</v>
      </c>
      <c r="FJ28" s="5">
        <f t="shared" si="45"/>
        <v>3.0000000000000004</v>
      </c>
    </row>
    <row r="29" spans="1:166">
      <c r="A29" s="5">
        <f t="shared" si="46"/>
        <v>14</v>
      </c>
      <c r="C29" s="5" t="s">
        <v>18636</v>
      </c>
      <c r="D29" s="5">
        <v>600</v>
      </c>
      <c r="E29" s="5">
        <f>1.1/3</f>
        <v>0.3666666666666667</v>
      </c>
      <c r="F29" s="5">
        <f>1.3/3</f>
        <v>0.43333333333333335</v>
      </c>
      <c r="G29" s="5">
        <f t="shared" si="56"/>
        <v>9.9999999999999992E-2</v>
      </c>
      <c r="H29" s="5">
        <f t="shared" si="56"/>
        <v>9.9999999999999992E-2</v>
      </c>
      <c r="J29" s="5">
        <f t="shared" si="57"/>
        <v>9.9999999999999992E-2</v>
      </c>
      <c r="K29" s="5">
        <f t="shared" si="57"/>
        <v>9.9999999999999992E-2</v>
      </c>
      <c r="M29" s="5">
        <v>2</v>
      </c>
      <c r="N29" s="5">
        <f t="shared" si="7"/>
        <v>1</v>
      </c>
      <c r="O29" s="5">
        <v>4</v>
      </c>
      <c r="Q29" s="5">
        <f t="shared" si="8"/>
        <v>4</v>
      </c>
      <c r="S29" s="5">
        <f t="shared" si="9"/>
        <v>1.1000000000000001</v>
      </c>
      <c r="T29" s="5">
        <f t="shared" si="10"/>
        <v>1.3</v>
      </c>
      <c r="U29" s="5">
        <f t="shared" si="11"/>
        <v>0.6</v>
      </c>
      <c r="V29" s="5">
        <f t="shared" si="12"/>
        <v>0.6</v>
      </c>
      <c r="W29" s="5">
        <f t="shared" si="13"/>
        <v>0.6</v>
      </c>
      <c r="X29" s="5">
        <f t="shared" si="52"/>
        <v>1.1000000000000001</v>
      </c>
      <c r="Y29" s="5">
        <f t="shared" si="53"/>
        <v>1.3</v>
      </c>
      <c r="Z29" s="5">
        <f t="shared" si="54"/>
        <v>0.6</v>
      </c>
      <c r="AA29" s="5">
        <f t="shared" si="55"/>
        <v>0.6</v>
      </c>
      <c r="AB29" s="5" t="str">
        <f t="shared" si="14"/>
        <v>자동</v>
      </c>
      <c r="AC29" s="5">
        <f t="shared" si="15"/>
        <v>0.6</v>
      </c>
      <c r="AD29" s="5">
        <f t="shared" si="16"/>
        <v>0.6</v>
      </c>
      <c r="AE29" s="5" t="str">
        <f>IF(AR29=42,INDEX('2025학년도 변표'!$C$118:$C$197,MATCH(Q29,'2025학년도 변표'!$B$118:$B$197,0)),"")</f>
        <v/>
      </c>
      <c r="AF29" s="5" t="str">
        <f>IF(AR29=42,INDEX('2025학년도 변표'!$D$118:$D$197,MATCH(Q29,'2025학년도 변표'!$B$118:$B$197,0)),"")</f>
        <v/>
      </c>
      <c r="AH29" s="5">
        <v>1</v>
      </c>
      <c r="AI29" s="5">
        <v>1</v>
      </c>
      <c r="AJ29" s="5">
        <v>4</v>
      </c>
      <c r="AK29" s="5">
        <v>4</v>
      </c>
      <c r="AL29" s="5">
        <v>4</v>
      </c>
      <c r="AM29" s="5">
        <v>4</v>
      </c>
      <c r="AN29" s="5">
        <v>4</v>
      </c>
      <c r="AO29" s="5">
        <v>3</v>
      </c>
      <c r="AP29" s="5">
        <v>3</v>
      </c>
      <c r="AR29" s="5">
        <f t="shared" si="51"/>
        <v>4</v>
      </c>
      <c r="AZ29" s="5">
        <v>0.1</v>
      </c>
      <c r="BA29" s="5">
        <f t="shared" si="17"/>
        <v>0.1</v>
      </c>
      <c r="BE29" s="236" t="s">
        <v>18728</v>
      </c>
      <c r="BL29" s="5">
        <f>IF(RIGHT(G13,2)="II",0.3,0)+IF(RIGHT(H13,2)="II",0.3,0)</f>
        <v>0.6</v>
      </c>
      <c r="BU29" s="5">
        <v>0.3</v>
      </c>
      <c r="BY29" s="230">
        <f t="shared" si="18"/>
        <v>600</v>
      </c>
      <c r="BZ29" s="72">
        <v>100</v>
      </c>
      <c r="CA29" s="5">
        <v>99</v>
      </c>
      <c r="CB29" s="5">
        <v>98</v>
      </c>
      <c r="CC29" s="5">
        <v>97</v>
      </c>
      <c r="CD29" s="5">
        <v>96</v>
      </c>
      <c r="CE29" s="5">
        <v>95</v>
      </c>
      <c r="CF29" s="5">
        <v>94</v>
      </c>
      <c r="CG29" s="5">
        <v>93</v>
      </c>
      <c r="CH29" s="5">
        <v>92</v>
      </c>
      <c r="CI29" s="72">
        <v>10</v>
      </c>
      <c r="CJ29" s="5">
        <v>10</v>
      </c>
      <c r="CK29" s="5">
        <v>10</v>
      </c>
      <c r="CL29" s="5">
        <v>10</v>
      </c>
      <c r="CM29" s="5">
        <v>9.5</v>
      </c>
      <c r="CN29" s="5">
        <v>9</v>
      </c>
      <c r="CO29" s="5">
        <v>8.5</v>
      </c>
      <c r="CP29" s="5">
        <v>8</v>
      </c>
      <c r="CQ29" s="5">
        <v>7.5</v>
      </c>
      <c r="DA29" s="5">
        <f t="shared" si="19"/>
        <v>100</v>
      </c>
      <c r="DB29" s="110">
        <f t="shared" si="20"/>
        <v>99.40357852882704</v>
      </c>
      <c r="DC29" s="5">
        <f t="shared" si="21"/>
        <v>10</v>
      </c>
      <c r="DF29" s="5">
        <v>2</v>
      </c>
      <c r="DN29" s="5" t="e">
        <f>IF(AND(M10&lt;=4,(SUM(E10:F10,L10)+(G10+H10+J10+K10)/DF$8)-MAX(E10:F10,L10,(G10+H10+J10+K10)/DF$8)&lt;=9),0,1)</f>
        <v>#DIV/0!</v>
      </c>
      <c r="DQ29" s="5">
        <v>1</v>
      </c>
      <c r="DR29" s="5">
        <f t="shared" si="22"/>
        <v>1</v>
      </c>
      <c r="DS29" s="5">
        <f t="shared" si="23"/>
        <v>2</v>
      </c>
      <c r="DT29" s="5">
        <f t="shared" si="24"/>
        <v>0</v>
      </c>
      <c r="DU29" s="5">
        <f t="shared" si="47"/>
        <v>0</v>
      </c>
      <c r="DW29" s="5">
        <f t="shared" si="25"/>
        <v>0</v>
      </c>
      <c r="DX29" s="5">
        <f t="shared" si="26"/>
        <v>0</v>
      </c>
      <c r="DY29" s="5">
        <f>IFERROR(IF(LEFT($AR29,1)="4",INDEX('2025학년도 변표'!$H$118:$H$197,MATCH($Q29,'2025학년도 변표'!$B$118:$B$197,0)),INDEX(DY$4:DY$8,MATCH(AJ29,$DU$4:$DU$8,0))),0)</f>
        <v>0</v>
      </c>
      <c r="DZ29" s="5">
        <f>IFERROR(IF(LEFT($AR29,1)="4",INDEX('2025학년도 변표'!$I$118:$I$197,MATCH($Q29,'2025학년도 변표'!$B$118:$B$197,0)),INDEX(DZ$4:DZ$8,MATCH(AK29,$DU$4:$DU$8,0))),0)</f>
        <v>0</v>
      </c>
      <c r="EB29" s="5">
        <f>IFERROR(IF(LEFT($AR29,1)="4",INDEX('2025학년도 변표'!$J$118:$J$197,MATCH($Q29,'2025학년도 변표'!$B$118:$B$197,0)),INDEX(EA$4:EA$8,MATCH(AM29,$DU$4:$DU$8,0))),0)</f>
        <v>0</v>
      </c>
      <c r="EC29" s="5">
        <f>IFERROR(IF(LEFT($AR29,1)="4",INDEX('2025학년도 변표'!$K$118:$K$197,MATCH($Q29,'2025학년도 변표'!$B$118:$B$197,0)),INDEX(EB$4:EB$8,MATCH(AN29,$DU$4:$DU$8,0))),0)</f>
        <v>0</v>
      </c>
      <c r="ED29" s="5" t="str">
        <f t="shared" si="27"/>
        <v/>
      </c>
      <c r="EE29" s="5" t="str">
        <f t="shared" si="28"/>
        <v/>
      </c>
      <c r="EF29" s="5">
        <f t="shared" si="29"/>
        <v>0</v>
      </c>
      <c r="EH29" s="5">
        <f t="shared" si="30"/>
        <v>0</v>
      </c>
      <c r="EI29" s="5">
        <f t="shared" si="31"/>
        <v>0</v>
      </c>
      <c r="EJ29" s="5">
        <f t="shared" si="32"/>
        <v>0</v>
      </c>
      <c r="EK29" s="5">
        <f t="shared" si="33"/>
        <v>0</v>
      </c>
      <c r="EL29" s="5">
        <f t="shared" si="34"/>
        <v>0.6</v>
      </c>
      <c r="EM29" s="5">
        <f t="shared" si="35"/>
        <v>0</v>
      </c>
      <c r="EN29" s="5">
        <f t="shared" si="36"/>
        <v>0</v>
      </c>
      <c r="EO29" s="5">
        <f>LARGE((EJ29:EK29,EM29:EN29),1)</f>
        <v>0</v>
      </c>
      <c r="EP29" s="5">
        <f>IF(M29&lt;2,0,LARGE((EJ29:EK29,EM29:EN29),2))</f>
        <v>0</v>
      </c>
      <c r="EQ29" s="5">
        <f t="shared" si="37"/>
        <v>0</v>
      </c>
      <c r="ER29" s="5">
        <f t="shared" si="38"/>
        <v>0</v>
      </c>
      <c r="ES29" s="5">
        <f t="shared" si="39"/>
        <v>0</v>
      </c>
      <c r="EX29" s="5">
        <f t="shared" si="40"/>
        <v>0.6</v>
      </c>
      <c r="EZ29" s="5">
        <f t="shared" si="41"/>
        <v>1</v>
      </c>
      <c r="FA29" s="5">
        <f t="shared" ca="1" si="42"/>
        <v>7</v>
      </c>
      <c r="FE29" s="5" t="str">
        <f t="shared" si="43"/>
        <v>표점</v>
      </c>
      <c r="FF29" s="5" t="str">
        <f t="shared" si="44"/>
        <v>변표</v>
      </c>
      <c r="FG29" s="5">
        <f t="shared" si="48"/>
        <v>0.37</v>
      </c>
      <c r="FH29" s="5">
        <f t="shared" si="49"/>
        <v>0.43</v>
      </c>
      <c r="FI29" s="5">
        <f t="shared" si="50"/>
        <v>0.2</v>
      </c>
      <c r="FJ29" s="5">
        <f t="shared" si="45"/>
        <v>3.0000000000000004</v>
      </c>
    </row>
    <row r="30" spans="1:166">
      <c r="A30" s="5">
        <f t="shared" si="46"/>
        <v>15</v>
      </c>
      <c r="B30" s="5" t="s">
        <v>18800</v>
      </c>
      <c r="C30" s="5" t="s">
        <v>18637</v>
      </c>
      <c r="D30" s="5">
        <v>600</v>
      </c>
      <c r="E30" s="5">
        <f>1.1/3</f>
        <v>0.3666666666666667</v>
      </c>
      <c r="F30" s="5">
        <f>1.3/3</f>
        <v>0.43333333333333335</v>
      </c>
      <c r="G30" s="5">
        <f t="shared" si="56"/>
        <v>9.9999999999999992E-2</v>
      </c>
      <c r="H30" s="5">
        <f t="shared" si="56"/>
        <v>9.9999999999999992E-2</v>
      </c>
      <c r="J30" s="5">
        <f t="shared" si="57"/>
        <v>9.9999999999999992E-2</v>
      </c>
      <c r="K30" s="5">
        <f t="shared" si="57"/>
        <v>9.9999999999999992E-2</v>
      </c>
      <c r="M30" s="5">
        <v>2</v>
      </c>
      <c r="N30" s="5">
        <f t="shared" si="7"/>
        <v>1</v>
      </c>
      <c r="O30" s="5">
        <v>4</v>
      </c>
      <c r="Q30" s="5">
        <f t="shared" si="8"/>
        <v>4</v>
      </c>
      <c r="S30" s="5">
        <f t="shared" si="9"/>
        <v>1.1000000000000001</v>
      </c>
      <c r="T30" s="5">
        <f t="shared" si="10"/>
        <v>1.3</v>
      </c>
      <c r="U30" s="5">
        <f t="shared" si="11"/>
        <v>0.6</v>
      </c>
      <c r="V30" s="5">
        <f t="shared" si="12"/>
        <v>0.6</v>
      </c>
      <c r="W30" s="5">
        <f t="shared" si="13"/>
        <v>0.6</v>
      </c>
      <c r="X30" s="5">
        <f t="shared" si="52"/>
        <v>1.1000000000000001</v>
      </c>
      <c r="Y30" s="5">
        <f t="shared" si="53"/>
        <v>1.3</v>
      </c>
      <c r="Z30" s="5">
        <f t="shared" si="54"/>
        <v>0.6</v>
      </c>
      <c r="AA30" s="5">
        <f t="shared" si="55"/>
        <v>0.6</v>
      </c>
      <c r="AB30" s="5" t="str">
        <f t="shared" si="14"/>
        <v>자동</v>
      </c>
      <c r="AC30" s="5">
        <f t="shared" si="15"/>
        <v>0.6</v>
      </c>
      <c r="AD30" s="5">
        <f t="shared" si="16"/>
        <v>0.6</v>
      </c>
      <c r="AE30" s="5" t="str">
        <f>IF(AR30=42,INDEX('2025학년도 변표'!$C$118:$C$197,MATCH(Q30,'2025학년도 변표'!$B$118:$B$197,0)),"")</f>
        <v/>
      </c>
      <c r="AF30" s="5" t="str">
        <f>IF(AR30=42,INDEX('2025학년도 변표'!$D$118:$D$197,MATCH(Q30,'2025학년도 변표'!$B$118:$B$197,0)),"")</f>
        <v/>
      </c>
      <c r="AH30" s="5">
        <v>1</v>
      </c>
      <c r="AI30" s="5">
        <v>1</v>
      </c>
      <c r="AJ30" s="5">
        <v>4</v>
      </c>
      <c r="AK30" s="5">
        <v>4</v>
      </c>
      <c r="AM30" s="5">
        <v>4</v>
      </c>
      <c r="AN30" s="5">
        <v>4</v>
      </c>
      <c r="AO30" s="5">
        <v>3</v>
      </c>
      <c r="AP30" s="5">
        <v>3</v>
      </c>
      <c r="AR30" s="5">
        <f t="shared" si="51"/>
        <v>4</v>
      </c>
      <c r="BA30" s="5">
        <f t="shared" si="17"/>
        <v>0</v>
      </c>
      <c r="BY30" s="230">
        <f t="shared" si="18"/>
        <v>600</v>
      </c>
      <c r="BZ30" s="72">
        <v>100</v>
      </c>
      <c r="CA30" s="5">
        <v>99</v>
      </c>
      <c r="CB30" s="5">
        <v>98</v>
      </c>
      <c r="CC30" s="5">
        <v>97</v>
      </c>
      <c r="CD30" s="5">
        <v>96</v>
      </c>
      <c r="CE30" s="5">
        <v>95</v>
      </c>
      <c r="CF30" s="5">
        <v>94</v>
      </c>
      <c r="CG30" s="5">
        <v>93</v>
      </c>
      <c r="CH30" s="5">
        <v>92</v>
      </c>
      <c r="CI30" s="72">
        <v>10</v>
      </c>
      <c r="CJ30" s="5">
        <v>10</v>
      </c>
      <c r="CK30" s="5">
        <v>10</v>
      </c>
      <c r="CL30" s="5">
        <v>10</v>
      </c>
      <c r="CM30" s="5">
        <v>9.5</v>
      </c>
      <c r="CN30" s="5">
        <v>9</v>
      </c>
      <c r="CO30" s="5">
        <v>8.5</v>
      </c>
      <c r="CP30" s="5">
        <v>8</v>
      </c>
      <c r="CQ30" s="5">
        <v>7.5</v>
      </c>
      <c r="DA30" s="5">
        <f t="shared" si="19"/>
        <v>100</v>
      </c>
      <c r="DB30" s="110">
        <f t="shared" si="20"/>
        <v>100</v>
      </c>
      <c r="DC30" s="5">
        <f t="shared" si="21"/>
        <v>10</v>
      </c>
      <c r="DF30" s="5">
        <v>2</v>
      </c>
      <c r="DN30" s="5" t="e">
        <f>IF(AND(M10&lt;=4,(SUM(E10:F10,L10)+(G10+H10+J10+K10)/DF$8)-MAX(E10:F10,L10,(G10+H10+J10+K10)/DF$8)&lt;=9),0,1)</f>
        <v>#DIV/0!</v>
      </c>
      <c r="DR30" s="5">
        <f t="shared" si="22"/>
        <v>2</v>
      </c>
      <c r="DS30" s="5">
        <f t="shared" si="23"/>
        <v>2</v>
      </c>
      <c r="DT30" s="5">
        <f t="shared" si="24"/>
        <v>0</v>
      </c>
      <c r="DU30" s="5">
        <f t="shared" si="47"/>
        <v>0</v>
      </c>
      <c r="DW30" s="5">
        <f t="shared" si="25"/>
        <v>0</v>
      </c>
      <c r="DX30" s="5">
        <f t="shared" si="26"/>
        <v>0</v>
      </c>
      <c r="DY30" s="5">
        <f>IFERROR(IF(LEFT($AR30,1)="4",INDEX('2025학년도 변표'!$H$118:$H$197,MATCH($Q30,'2025학년도 변표'!$B$118:$B$197,0)),INDEX(DY$4:DY$8,MATCH(AJ30,$DU$4:$DU$8,0))),0)</f>
        <v>0</v>
      </c>
      <c r="DZ30" s="5">
        <f>IFERROR(IF(LEFT($AR30,1)="4",INDEX('2025학년도 변표'!$I$118:$I$197,MATCH($Q30,'2025학년도 변표'!$B$118:$B$197,0)),INDEX(DZ$4:DZ$8,MATCH(AK30,$DU$4:$DU$8,0))),0)</f>
        <v>0</v>
      </c>
      <c r="EB30" s="5">
        <f>IFERROR(IF(LEFT($AR30,1)="4",INDEX('2025학년도 변표'!$J$118:$J$197,MATCH($Q30,'2025학년도 변표'!$B$118:$B$197,0)),INDEX(EA$4:EA$8,MATCH(AM30,$DU$4:$DU$8,0))),0)</f>
        <v>0</v>
      </c>
      <c r="EC30" s="5">
        <f>IFERROR(IF(LEFT($AR30,1)="4",INDEX('2025학년도 변표'!$K$118:$K$197,MATCH($Q30,'2025학년도 변표'!$B$118:$B$197,0)),INDEX(EB$4:EB$8,MATCH(AN30,$DU$4:$DU$8,0))),0)</f>
        <v>0</v>
      </c>
      <c r="ED30" s="5" t="str">
        <f t="shared" si="27"/>
        <v/>
      </c>
      <c r="EE30" s="5" t="str">
        <f t="shared" si="28"/>
        <v/>
      </c>
      <c r="EF30" s="5">
        <f t="shared" si="29"/>
        <v>0</v>
      </c>
      <c r="EH30" s="5">
        <f t="shared" si="30"/>
        <v>0</v>
      </c>
      <c r="EI30" s="5">
        <f t="shared" si="31"/>
        <v>0</v>
      </c>
      <c r="EJ30" s="5">
        <f t="shared" si="32"/>
        <v>0</v>
      </c>
      <c r="EK30" s="5">
        <f t="shared" si="33"/>
        <v>0</v>
      </c>
      <c r="EL30" s="5">
        <f t="shared" si="34"/>
        <v>0</v>
      </c>
      <c r="EM30" s="5">
        <f t="shared" si="35"/>
        <v>0</v>
      </c>
      <c r="EN30" s="5">
        <f t="shared" si="36"/>
        <v>0</v>
      </c>
      <c r="EO30" s="5">
        <f>LARGE((EJ30:EK30,EM30:EN30),1)</f>
        <v>0</v>
      </c>
      <c r="EP30" s="5">
        <f>IF(M30&lt;2,0,LARGE((EJ30:EK30,EM30:EN30),2))</f>
        <v>0</v>
      </c>
      <c r="EQ30" s="5">
        <f t="shared" si="37"/>
        <v>0</v>
      </c>
      <c r="ER30" s="5">
        <f t="shared" si="38"/>
        <v>0</v>
      </c>
      <c r="ES30" s="5">
        <f t="shared" si="39"/>
        <v>0</v>
      </c>
      <c r="EX30" s="5">
        <f t="shared" si="40"/>
        <v>0</v>
      </c>
      <c r="EZ30" s="5">
        <f t="shared" si="41"/>
        <v>0</v>
      </c>
      <c r="FA30" s="5">
        <f t="shared" ca="1" si="42"/>
        <v>0</v>
      </c>
      <c r="FE30" s="5" t="str">
        <f t="shared" si="43"/>
        <v>표점</v>
      </c>
      <c r="FF30" s="5" t="str">
        <f t="shared" si="44"/>
        <v>변표</v>
      </c>
      <c r="FG30" s="5">
        <f t="shared" si="48"/>
        <v>0.37</v>
      </c>
      <c r="FH30" s="5">
        <f t="shared" si="49"/>
        <v>0.43</v>
      </c>
      <c r="FI30" s="5">
        <f t="shared" si="50"/>
        <v>0.2</v>
      </c>
      <c r="FJ30" s="5">
        <f t="shared" si="45"/>
        <v>3.0000000000000004</v>
      </c>
    </row>
    <row r="31" spans="1:166">
      <c r="A31" s="5">
        <f t="shared" si="46"/>
        <v>16</v>
      </c>
      <c r="B31" s="5">
        <v>14</v>
      </c>
      <c r="C31" s="5" t="s">
        <v>426</v>
      </c>
      <c r="D31" s="5">
        <v>1000</v>
      </c>
      <c r="E31" s="5">
        <v>0.2</v>
      </c>
      <c r="F31" s="5">
        <v>0.4</v>
      </c>
      <c r="G31" s="5">
        <v>0.15</v>
      </c>
      <c r="H31" s="5">
        <v>0.15</v>
      </c>
      <c r="J31" s="5">
        <v>0.15</v>
      </c>
      <c r="K31" s="5">
        <v>0.15</v>
      </c>
      <c r="M31" s="5">
        <v>2</v>
      </c>
      <c r="N31" s="5">
        <f t="shared" si="7"/>
        <v>0.90000000000000013</v>
      </c>
      <c r="O31" s="5">
        <v>5</v>
      </c>
      <c r="Q31" s="5">
        <f t="shared" si="8"/>
        <v>5</v>
      </c>
      <c r="S31" s="5">
        <f t="shared" si="9"/>
        <v>1</v>
      </c>
      <c r="T31" s="5">
        <f t="shared" si="10"/>
        <v>2</v>
      </c>
      <c r="U31" s="5">
        <f t="shared" si="11"/>
        <v>1.5</v>
      </c>
      <c r="V31" s="5">
        <f t="shared" si="12"/>
        <v>1.5</v>
      </c>
      <c r="W31" s="5">
        <f t="shared" si="13"/>
        <v>1.5</v>
      </c>
      <c r="X31" s="5">
        <f t="shared" si="52"/>
        <v>1</v>
      </c>
      <c r="Y31" s="5">
        <f t="shared" si="53"/>
        <v>2</v>
      </c>
      <c r="Z31" s="5">
        <f t="shared" si="54"/>
        <v>1.5</v>
      </c>
      <c r="AA31" s="5">
        <f t="shared" si="55"/>
        <v>1.5</v>
      </c>
      <c r="AB31" s="5" t="str">
        <f t="shared" si="14"/>
        <v>자동</v>
      </c>
      <c r="AC31" s="5">
        <f t="shared" si="15"/>
        <v>1.5</v>
      </c>
      <c r="AD31" s="5">
        <f t="shared" si="16"/>
        <v>1.5</v>
      </c>
      <c r="AE31" s="5" t="str">
        <f>IF(AR31=42,INDEX('2025학년도 변표'!$C$118:$C$197,MATCH(Q31,'2025학년도 변표'!$B$118:$B$197,0)),"")</f>
        <v/>
      </c>
      <c r="AF31" s="5" t="str">
        <f>IF(AR31=42,INDEX('2025학년도 변표'!$D$118:$D$197,MATCH(Q31,'2025학년도 변표'!$B$118:$B$197,0)),"")</f>
        <v/>
      </c>
      <c r="AH31" s="5">
        <v>1</v>
      </c>
      <c r="AI31" s="5">
        <v>1</v>
      </c>
      <c r="AJ31" s="5">
        <v>4</v>
      </c>
      <c r="AK31" s="5">
        <v>4</v>
      </c>
      <c r="AM31" s="5">
        <v>4</v>
      </c>
      <c r="AN31" s="5">
        <v>4</v>
      </c>
      <c r="AO31" s="5">
        <v>3</v>
      </c>
      <c r="AP31" s="5">
        <v>3</v>
      </c>
      <c r="AR31" s="5">
        <f t="shared" si="51"/>
        <v>4</v>
      </c>
      <c r="AW31" s="5">
        <f>0.05*Z31</f>
        <v>7.5000000000000011E-2</v>
      </c>
      <c r="AX31" s="5">
        <f>0.05*AA31</f>
        <v>7.5000000000000011E-2</v>
      </c>
      <c r="BA31" s="5">
        <f t="shared" si="17"/>
        <v>0</v>
      </c>
      <c r="BE31" s="236" t="s">
        <v>18638</v>
      </c>
      <c r="BJ31" s="5">
        <f>AW31*DY31</f>
        <v>0</v>
      </c>
      <c r="BK31" s="5">
        <f>AX31*DZ31</f>
        <v>0</v>
      </c>
      <c r="BY31" s="230">
        <f t="shared" si="18"/>
        <v>900.00000000000011</v>
      </c>
      <c r="BZ31" s="72">
        <v>66</v>
      </c>
      <c r="CA31" s="5">
        <v>66</v>
      </c>
      <c r="CB31" s="5">
        <v>64.5</v>
      </c>
      <c r="CC31" s="5">
        <v>51.5</v>
      </c>
      <c r="CD31" s="5">
        <v>45.5</v>
      </c>
      <c r="CE31" s="5">
        <v>41</v>
      </c>
      <c r="CF31" s="5">
        <v>38</v>
      </c>
      <c r="CG31" s="5">
        <v>35</v>
      </c>
      <c r="CH31" s="5">
        <v>32</v>
      </c>
      <c r="CI31" s="72">
        <v>0</v>
      </c>
      <c r="CJ31" s="5">
        <v>0</v>
      </c>
      <c r="CK31" s="5">
        <v>0</v>
      </c>
      <c r="CL31" s="5">
        <v>0</v>
      </c>
      <c r="CM31" s="5">
        <v>-1</v>
      </c>
      <c r="CN31" s="5">
        <v>-2</v>
      </c>
      <c r="CO31" s="5">
        <v>-5</v>
      </c>
      <c r="CP31" s="5">
        <v>-10</v>
      </c>
      <c r="CQ31" s="5">
        <v>-20</v>
      </c>
      <c r="DA31" s="5">
        <f t="shared" si="19"/>
        <v>66</v>
      </c>
      <c r="DB31" s="110">
        <f t="shared" si="20"/>
        <v>100</v>
      </c>
      <c r="DC31" s="5">
        <f t="shared" si="21"/>
        <v>0</v>
      </c>
      <c r="DF31" s="5">
        <v>2</v>
      </c>
      <c r="DQ31" s="5">
        <v>1</v>
      </c>
      <c r="DR31" s="5">
        <f t="shared" si="22"/>
        <v>1</v>
      </c>
      <c r="DS31" s="5">
        <f t="shared" si="23"/>
        <v>2</v>
      </c>
      <c r="DT31" s="5">
        <f t="shared" si="24"/>
        <v>0</v>
      </c>
      <c r="DU31" s="5">
        <f t="shared" si="47"/>
        <v>0</v>
      </c>
      <c r="DW31" s="5">
        <f t="shared" si="25"/>
        <v>0</v>
      </c>
      <c r="DX31" s="5">
        <f t="shared" si="26"/>
        <v>0</v>
      </c>
      <c r="DY31" s="5">
        <f>IFERROR(IF(LEFT($AR31,1)="4",INDEX('2025학년도 변표'!$H$118:$H$197,MATCH($Q31,'2025학년도 변표'!$B$118:$B$197,0)),INDEX(DY$4:DY$8,MATCH(AJ31,$DU$4:$DU$8,0))),0)</f>
        <v>0</v>
      </c>
      <c r="DZ31" s="5">
        <f>IFERROR(IF(LEFT($AR31,1)="4",INDEX('2025학년도 변표'!$I$118:$I$197,MATCH($Q31,'2025학년도 변표'!$B$118:$B$197,0)),INDEX(DZ$4:DZ$8,MATCH(AK31,$DU$4:$DU$8,0))),0)</f>
        <v>0</v>
      </c>
      <c r="EB31" s="5">
        <f>IFERROR(IF(LEFT($AR31,1)="4",INDEX('2025학년도 변표'!$J$118:$J$197,MATCH($Q31,'2025학년도 변표'!$B$118:$B$197,0)),INDEX(EA$4:EA$8,MATCH(AM31,$DU$4:$DU$8,0))),0)</f>
        <v>0</v>
      </c>
      <c r="EC31" s="5">
        <f>IFERROR(IF(LEFT($AR31,1)="4",INDEX('2025학년도 변표'!$K$118:$K$197,MATCH($Q31,'2025학년도 변표'!$B$118:$B$197,0)),INDEX(EB$4:EB$8,MATCH(AN31,$DU$4:$DU$8,0))),0)</f>
        <v>0</v>
      </c>
      <c r="ED31" s="5" t="str">
        <f t="shared" si="27"/>
        <v/>
      </c>
      <c r="EE31" s="5" t="str">
        <f t="shared" si="28"/>
        <v/>
      </c>
      <c r="EF31" s="5">
        <f t="shared" si="29"/>
        <v>0</v>
      </c>
      <c r="EH31" s="5">
        <f t="shared" si="30"/>
        <v>0</v>
      </c>
      <c r="EI31" s="5">
        <f t="shared" si="31"/>
        <v>0</v>
      </c>
      <c r="EJ31" s="5">
        <f t="shared" si="32"/>
        <v>0</v>
      </c>
      <c r="EK31" s="5">
        <f t="shared" si="33"/>
        <v>0</v>
      </c>
      <c r="EL31" s="5">
        <f t="shared" si="34"/>
        <v>0</v>
      </c>
      <c r="EM31" s="5">
        <f t="shared" si="35"/>
        <v>0</v>
      </c>
      <c r="EN31" s="5">
        <f t="shared" si="36"/>
        <v>0</v>
      </c>
      <c r="EO31" s="5">
        <f>LARGE((EJ31:EK31,EM31:EN31),1)</f>
        <v>0</v>
      </c>
      <c r="EP31" s="5">
        <f>IF(M31&lt;2,0,LARGE((EJ31:EK31,EM31:EN31),2))</f>
        <v>0</v>
      </c>
      <c r="EQ31" s="5">
        <f t="shared" si="37"/>
        <v>0</v>
      </c>
      <c r="ER31" s="5">
        <f t="shared" si="38"/>
        <v>0</v>
      </c>
      <c r="ES31" s="5">
        <f t="shared" si="39"/>
        <v>0</v>
      </c>
      <c r="EW31" s="5">
        <f>MAX(EH31+EI31+EL31+EO31+EP31+EQ31+ER31+ES31+ET31,IF($AS$7=1,EX33,0))</f>
        <v>0</v>
      </c>
      <c r="EX31" s="5">
        <f t="shared" si="40"/>
        <v>0</v>
      </c>
      <c r="EZ31" s="5">
        <f t="shared" si="41"/>
        <v>1</v>
      </c>
      <c r="FA31" s="5">
        <f t="shared" ca="1" si="42"/>
        <v>8</v>
      </c>
      <c r="FE31" s="5" t="str">
        <f t="shared" si="43"/>
        <v>표점</v>
      </c>
      <c r="FF31" s="5" t="str">
        <f t="shared" si="44"/>
        <v>변표</v>
      </c>
      <c r="FG31" s="5">
        <f t="shared" si="48"/>
        <v>0.22</v>
      </c>
      <c r="FH31" s="5">
        <f t="shared" si="49"/>
        <v>0.44</v>
      </c>
      <c r="FI31" s="5">
        <f t="shared" si="50"/>
        <v>0.33</v>
      </c>
      <c r="FJ31" s="5">
        <f t="shared" si="45"/>
        <v>4.5</v>
      </c>
    </row>
    <row r="32" spans="1:166">
      <c r="A32" s="5">
        <f t="shared" si="46"/>
        <v>17</v>
      </c>
      <c r="B32" s="5">
        <v>15</v>
      </c>
      <c r="C32" s="5" t="s">
        <v>425</v>
      </c>
      <c r="D32" s="5">
        <v>1000</v>
      </c>
      <c r="E32" s="5">
        <v>0.35</v>
      </c>
      <c r="F32" s="5">
        <v>0.25</v>
      </c>
      <c r="G32" s="5">
        <v>0.15</v>
      </c>
      <c r="H32" s="5">
        <v>0.15</v>
      </c>
      <c r="J32" s="5">
        <v>0.15</v>
      </c>
      <c r="K32" s="5">
        <v>0.15</v>
      </c>
      <c r="M32" s="5">
        <v>2</v>
      </c>
      <c r="N32" s="5">
        <f t="shared" si="7"/>
        <v>0.89999999999999991</v>
      </c>
      <c r="O32" s="5">
        <v>6</v>
      </c>
      <c r="Q32" s="5">
        <f t="shared" si="8"/>
        <v>6</v>
      </c>
      <c r="S32" s="5">
        <f t="shared" si="9"/>
        <v>1.75</v>
      </c>
      <c r="T32" s="5">
        <f t="shared" si="10"/>
        <v>1.25</v>
      </c>
      <c r="U32" s="5">
        <f t="shared" si="11"/>
        <v>1.5</v>
      </c>
      <c r="V32" s="5">
        <f t="shared" si="12"/>
        <v>1.5</v>
      </c>
      <c r="W32" s="5">
        <f t="shared" si="13"/>
        <v>1.5</v>
      </c>
      <c r="X32" s="5">
        <f t="shared" si="52"/>
        <v>1.75</v>
      </c>
      <c r="Y32" s="5">
        <f t="shared" si="53"/>
        <v>1.25</v>
      </c>
      <c r="Z32" s="5">
        <f t="shared" si="54"/>
        <v>1.5</v>
      </c>
      <c r="AA32" s="5">
        <f t="shared" si="55"/>
        <v>1.5</v>
      </c>
      <c r="AB32" s="5" t="str">
        <f t="shared" si="14"/>
        <v>자동</v>
      </c>
      <c r="AC32" s="5">
        <f t="shared" si="15"/>
        <v>1.5</v>
      </c>
      <c r="AD32" s="5">
        <f t="shared" si="16"/>
        <v>1.5</v>
      </c>
      <c r="AE32" s="5" t="str">
        <f>IF(AR32=42,INDEX('2025학년도 변표'!$C$118:$C$197,MATCH(Q32,'2025학년도 변표'!$B$118:$B$197,0)),"")</f>
        <v/>
      </c>
      <c r="AF32" s="5" t="str">
        <f>IF(AR32=42,INDEX('2025학년도 변표'!$D$118:$D$197,MATCH(Q32,'2025학년도 변표'!$B$118:$B$197,0)),"")</f>
        <v/>
      </c>
      <c r="AH32" s="5">
        <v>1</v>
      </c>
      <c r="AI32" s="5">
        <v>1</v>
      </c>
      <c r="AJ32" s="5">
        <v>4</v>
      </c>
      <c r="AK32" s="5">
        <v>4</v>
      </c>
      <c r="AM32" s="5">
        <v>4</v>
      </c>
      <c r="AN32" s="5">
        <v>4</v>
      </c>
      <c r="AO32" s="5">
        <v>3</v>
      </c>
      <c r="AP32" s="5">
        <v>3</v>
      </c>
      <c r="AR32" s="5">
        <f t="shared" si="51"/>
        <v>4</v>
      </c>
      <c r="BA32" s="5">
        <f t="shared" si="17"/>
        <v>0</v>
      </c>
      <c r="BY32" s="230">
        <f t="shared" si="18"/>
        <v>899.99999999999989</v>
      </c>
      <c r="BZ32" s="72">
        <v>66</v>
      </c>
      <c r="CA32" s="5">
        <v>66</v>
      </c>
      <c r="CB32" s="5">
        <v>64.5</v>
      </c>
      <c r="CC32" s="5">
        <v>51.5</v>
      </c>
      <c r="CD32" s="5">
        <v>45.5</v>
      </c>
      <c r="CE32" s="5">
        <v>41</v>
      </c>
      <c r="CF32" s="5">
        <v>38</v>
      </c>
      <c r="CG32" s="5">
        <v>35</v>
      </c>
      <c r="CH32" s="5">
        <v>32</v>
      </c>
      <c r="CI32" s="72">
        <v>0</v>
      </c>
      <c r="CJ32" s="5">
        <v>0</v>
      </c>
      <c r="CK32" s="5">
        <v>0</v>
      </c>
      <c r="CL32" s="5">
        <v>0</v>
      </c>
      <c r="CM32" s="5">
        <v>-1</v>
      </c>
      <c r="CN32" s="5">
        <v>-2</v>
      </c>
      <c r="CO32" s="5">
        <v>-5</v>
      </c>
      <c r="CP32" s="5">
        <v>-10</v>
      </c>
      <c r="CQ32" s="5">
        <v>-20</v>
      </c>
      <c r="DA32" s="5">
        <f t="shared" si="19"/>
        <v>66</v>
      </c>
      <c r="DB32" s="110">
        <f t="shared" si="20"/>
        <v>100</v>
      </c>
      <c r="DC32" s="5">
        <f t="shared" si="21"/>
        <v>0</v>
      </c>
      <c r="DF32" s="5">
        <v>2</v>
      </c>
      <c r="DR32" s="5">
        <f t="shared" si="22"/>
        <v>2</v>
      </c>
      <c r="DS32" s="5">
        <f t="shared" si="23"/>
        <v>2</v>
      </c>
      <c r="DT32" s="5">
        <f t="shared" si="24"/>
        <v>0</v>
      </c>
      <c r="DU32" s="5">
        <f t="shared" si="47"/>
        <v>0</v>
      </c>
      <c r="DW32" s="5">
        <f t="shared" si="25"/>
        <v>0</v>
      </c>
      <c r="DX32" s="5">
        <f t="shared" si="26"/>
        <v>0</v>
      </c>
      <c r="DY32" s="5">
        <f>IFERROR(IF(LEFT($AR32,1)="4",INDEX('2025학년도 변표'!$H$118:$H$197,MATCH($Q32,'2025학년도 변표'!$B$118:$B$197,0)),INDEX(DY$4:DY$8,MATCH(AJ32,$DU$4:$DU$8,0))),0)</f>
        <v>0</v>
      </c>
      <c r="DZ32" s="5">
        <f>IFERROR(IF(LEFT($AR32,1)="4",INDEX('2025학년도 변표'!$I$118:$I$197,MATCH($Q32,'2025학년도 변표'!$B$118:$B$197,0)),INDEX(DZ$4:DZ$8,MATCH(AK32,$DU$4:$DU$8,0))),0)</f>
        <v>0</v>
      </c>
      <c r="EB32" s="5">
        <f>IFERROR(IF(LEFT($AR32,1)="4",INDEX('2025학년도 변표'!$J$118:$J$197,MATCH($Q32,'2025학년도 변표'!$B$118:$B$197,0)),INDEX(EA$4:EA$8,MATCH(AM32,$DU$4:$DU$8,0))),0)</f>
        <v>0</v>
      </c>
      <c r="EC32" s="5">
        <f>IFERROR(IF(LEFT($AR32,1)="4",INDEX('2025학년도 변표'!$K$118:$K$197,MATCH($Q32,'2025학년도 변표'!$B$118:$B$197,0)),INDEX(EB$4:EB$8,MATCH(AN32,$DU$4:$DU$8,0))),0)</f>
        <v>0</v>
      </c>
      <c r="ED32" s="5" t="str">
        <f t="shared" si="27"/>
        <v/>
      </c>
      <c r="EE32" s="5" t="str">
        <f t="shared" si="28"/>
        <v/>
      </c>
      <c r="EF32" s="5">
        <f t="shared" si="29"/>
        <v>0</v>
      </c>
      <c r="EH32" s="5">
        <f t="shared" si="30"/>
        <v>0</v>
      </c>
      <c r="EI32" s="5">
        <f t="shared" si="31"/>
        <v>0</v>
      </c>
      <c r="EJ32" s="5">
        <f t="shared" si="32"/>
        <v>0</v>
      </c>
      <c r="EK32" s="5">
        <f t="shared" si="33"/>
        <v>0</v>
      </c>
      <c r="EL32" s="5">
        <f t="shared" si="34"/>
        <v>0</v>
      </c>
      <c r="EM32" s="5">
        <f t="shared" si="35"/>
        <v>0</v>
      </c>
      <c r="EN32" s="5">
        <f t="shared" si="36"/>
        <v>0</v>
      </c>
      <c r="EO32" s="5">
        <f>LARGE((EJ32:EK32,EM32:EN32),1)</f>
        <v>0</v>
      </c>
      <c r="EP32" s="5">
        <f>IF(M32&lt;2,0,LARGE((EJ32:EK32,EM32:EN32),2))</f>
        <v>0</v>
      </c>
      <c r="EQ32" s="5">
        <f t="shared" si="37"/>
        <v>0</v>
      </c>
      <c r="ER32" s="5">
        <f t="shared" si="38"/>
        <v>0</v>
      </c>
      <c r="ES32" s="5">
        <f t="shared" si="39"/>
        <v>0</v>
      </c>
      <c r="EW32" s="5">
        <f>MAX(EH32+EI32+EL32+EO32+EP32+EQ32+ER32+ES32+ET32,IF($AS$7=1,EX34,0))</f>
        <v>0</v>
      </c>
      <c r="EX32" s="5">
        <f t="shared" si="40"/>
        <v>0</v>
      </c>
      <c r="EZ32" s="5">
        <f t="shared" si="41"/>
        <v>0</v>
      </c>
      <c r="FA32" s="5">
        <f t="shared" ca="1" si="42"/>
        <v>0</v>
      </c>
      <c r="FE32" s="5" t="str">
        <f t="shared" si="43"/>
        <v>표점</v>
      </c>
      <c r="FF32" s="5" t="str">
        <f t="shared" si="44"/>
        <v>변표</v>
      </c>
      <c r="FG32" s="5">
        <f t="shared" si="48"/>
        <v>0.39</v>
      </c>
      <c r="FH32" s="5">
        <f t="shared" si="49"/>
        <v>0.28000000000000003</v>
      </c>
      <c r="FI32" s="5">
        <f t="shared" si="50"/>
        <v>0.33</v>
      </c>
      <c r="FJ32" s="5">
        <f t="shared" si="45"/>
        <v>4.5</v>
      </c>
    </row>
    <row r="33" spans="1:166">
      <c r="A33" s="5">
        <f t="shared" si="46"/>
        <v>18</v>
      </c>
      <c r="C33" s="5" t="s">
        <v>18639</v>
      </c>
      <c r="D33" s="5">
        <v>1000</v>
      </c>
      <c r="E33" s="5">
        <v>0.3</v>
      </c>
      <c r="F33" s="5">
        <v>0.4</v>
      </c>
      <c r="G33" s="5">
        <v>0.1</v>
      </c>
      <c r="H33" s="5">
        <v>0.1</v>
      </c>
      <c r="J33" s="5">
        <v>0.1</v>
      </c>
      <c r="K33" s="5">
        <v>0.1</v>
      </c>
      <c r="M33" s="5">
        <v>2</v>
      </c>
      <c r="N33" s="5">
        <f t="shared" si="7"/>
        <v>0.89999999999999991</v>
      </c>
      <c r="O33" s="5">
        <v>6</v>
      </c>
      <c r="Q33" s="5">
        <f t="shared" si="8"/>
        <v>6</v>
      </c>
      <c r="S33" s="5">
        <f t="shared" si="9"/>
        <v>1.5</v>
      </c>
      <c r="T33" s="5">
        <f t="shared" si="10"/>
        <v>2</v>
      </c>
      <c r="U33" s="5">
        <f t="shared" si="11"/>
        <v>1</v>
      </c>
      <c r="V33" s="5">
        <f t="shared" si="12"/>
        <v>1</v>
      </c>
      <c r="W33" s="5">
        <f t="shared" si="13"/>
        <v>1</v>
      </c>
      <c r="X33" s="5">
        <f t="shared" si="52"/>
        <v>1.5</v>
      </c>
      <c r="Y33" s="5">
        <f t="shared" si="53"/>
        <v>2</v>
      </c>
      <c r="Z33" s="5">
        <f t="shared" si="54"/>
        <v>1</v>
      </c>
      <c r="AA33" s="5">
        <f t="shared" si="55"/>
        <v>1</v>
      </c>
      <c r="AB33" s="5" t="str">
        <f t="shared" si="14"/>
        <v>자동</v>
      </c>
      <c r="AC33" s="5">
        <f t="shared" si="15"/>
        <v>1</v>
      </c>
      <c r="AD33" s="5">
        <f t="shared" si="16"/>
        <v>1</v>
      </c>
      <c r="AE33" s="5" t="str">
        <f>IF(AR33=42,INDEX('2025학년도 변표'!$C$118:$C$197,MATCH(Q33,'2025학년도 변표'!$B$118:$B$197,0)),"")</f>
        <v/>
      </c>
      <c r="AF33" s="5" t="str">
        <f>IF(AR33=42,INDEX('2025학년도 변표'!$D$118:$D$197,MATCH(Q33,'2025학년도 변표'!$B$118:$B$197,0)),"")</f>
        <v/>
      </c>
      <c r="AH33" s="5">
        <v>1</v>
      </c>
      <c r="AI33" s="5">
        <v>1</v>
      </c>
      <c r="AJ33" s="5">
        <v>4</v>
      </c>
      <c r="AK33" s="5">
        <v>4</v>
      </c>
      <c r="AM33" s="5">
        <v>4</v>
      </c>
      <c r="AN33" s="5">
        <v>4</v>
      </c>
      <c r="AO33" s="5">
        <v>3</v>
      </c>
      <c r="AP33" s="5">
        <v>3</v>
      </c>
      <c r="AR33" s="5">
        <f t="shared" si="51"/>
        <v>4</v>
      </c>
      <c r="AW33" s="5">
        <f>0.05*Z33</f>
        <v>0.05</v>
      </c>
      <c r="AX33" s="5">
        <f>0.05*AA33</f>
        <v>0.05</v>
      </c>
      <c r="BA33" s="5">
        <f t="shared" si="17"/>
        <v>0</v>
      </c>
      <c r="BE33" s="236" t="s">
        <v>18638</v>
      </c>
      <c r="BJ33" s="5">
        <f>AW33*DY33</f>
        <v>0</v>
      </c>
      <c r="BK33" s="5">
        <f>AX33*DZ33</f>
        <v>0</v>
      </c>
      <c r="BY33" s="230">
        <f t="shared" si="18"/>
        <v>899.99999999999989</v>
      </c>
      <c r="BZ33" s="72">
        <v>66</v>
      </c>
      <c r="CA33" s="5">
        <v>66</v>
      </c>
      <c r="CB33" s="5">
        <v>64.5</v>
      </c>
      <c r="CC33" s="5">
        <v>51.5</v>
      </c>
      <c r="CD33" s="5">
        <v>45.5</v>
      </c>
      <c r="CE33" s="5">
        <v>41</v>
      </c>
      <c r="CF33" s="5">
        <v>38</v>
      </c>
      <c r="CG33" s="5">
        <v>35</v>
      </c>
      <c r="CH33" s="5">
        <v>32</v>
      </c>
      <c r="CI33" s="72">
        <v>0</v>
      </c>
      <c r="CJ33" s="5">
        <v>0</v>
      </c>
      <c r="CK33" s="5">
        <v>0</v>
      </c>
      <c r="CL33" s="5">
        <v>0</v>
      </c>
      <c r="CM33" s="5">
        <v>-1</v>
      </c>
      <c r="CN33" s="5">
        <v>-2</v>
      </c>
      <c r="CO33" s="5">
        <v>-5</v>
      </c>
      <c r="CP33" s="5">
        <v>-10</v>
      </c>
      <c r="CQ33" s="5">
        <v>-20</v>
      </c>
      <c r="DA33" s="5">
        <f t="shared" si="19"/>
        <v>66</v>
      </c>
      <c r="DB33" s="110">
        <f t="shared" si="20"/>
        <v>100</v>
      </c>
      <c r="DC33" s="5">
        <f t="shared" si="21"/>
        <v>0</v>
      </c>
      <c r="DF33" s="5">
        <v>2</v>
      </c>
      <c r="DQ33" s="5">
        <v>1</v>
      </c>
      <c r="DR33" s="5">
        <f t="shared" si="22"/>
        <v>1</v>
      </c>
      <c r="DS33" s="5">
        <f t="shared" si="23"/>
        <v>2</v>
      </c>
      <c r="DT33" s="5">
        <f t="shared" si="24"/>
        <v>0</v>
      </c>
      <c r="DU33" s="5">
        <f t="shared" si="47"/>
        <v>0</v>
      </c>
      <c r="DW33" s="5">
        <f t="shared" si="25"/>
        <v>0</v>
      </c>
      <c r="DX33" s="5">
        <f t="shared" si="26"/>
        <v>0</v>
      </c>
      <c r="DY33" s="5">
        <f>IFERROR(IF(LEFT($AR33,1)="4",INDEX('2025학년도 변표'!$H$118:$H$197,MATCH($Q33,'2025학년도 변표'!$B$118:$B$197,0)),INDEX(DY$4:DY$8,MATCH(AJ33,$DU$4:$DU$8,0))),0)</f>
        <v>0</v>
      </c>
      <c r="DZ33" s="5">
        <f>IFERROR(IF(LEFT($AR33,1)="4",INDEX('2025학년도 변표'!$I$118:$I$197,MATCH($Q33,'2025학년도 변표'!$B$118:$B$197,0)),INDEX(DZ$4:DZ$8,MATCH(AK33,$DU$4:$DU$8,0))),0)</f>
        <v>0</v>
      </c>
      <c r="EB33" s="5">
        <f>IFERROR(IF(LEFT($AR33,1)="4",INDEX('2025학년도 변표'!$J$118:$J$197,MATCH($Q33,'2025학년도 변표'!$B$118:$B$197,0)),INDEX(EA$4:EA$8,MATCH(AM33,$DU$4:$DU$8,0))),0)</f>
        <v>0</v>
      </c>
      <c r="EC33" s="5">
        <f>IFERROR(IF(LEFT($AR33,1)="4",INDEX('2025학년도 변표'!$K$118:$K$197,MATCH($Q33,'2025학년도 변표'!$B$118:$B$197,0)),INDEX(EB$4:EB$8,MATCH(AN33,$DU$4:$DU$8,0))),0)</f>
        <v>0</v>
      </c>
      <c r="ED33" s="5" t="str">
        <f t="shared" si="27"/>
        <v/>
      </c>
      <c r="EE33" s="5" t="str">
        <f t="shared" si="28"/>
        <v/>
      </c>
      <c r="EF33" s="5">
        <f t="shared" si="29"/>
        <v>0</v>
      </c>
      <c r="EH33" s="5">
        <f t="shared" si="30"/>
        <v>0</v>
      </c>
      <c r="EI33" s="5">
        <f t="shared" si="31"/>
        <v>0</v>
      </c>
      <c r="EJ33" s="5">
        <f t="shared" si="32"/>
        <v>0</v>
      </c>
      <c r="EK33" s="5">
        <f t="shared" si="33"/>
        <v>0</v>
      </c>
      <c r="EL33" s="5">
        <f t="shared" si="34"/>
        <v>0</v>
      </c>
      <c r="EM33" s="5">
        <f t="shared" si="35"/>
        <v>0</v>
      </c>
      <c r="EN33" s="5">
        <f t="shared" si="36"/>
        <v>0</v>
      </c>
      <c r="EO33" s="5">
        <f>LARGE((EJ33:EK33,EM33:EN33),1)</f>
        <v>0</v>
      </c>
      <c r="EP33" s="5">
        <f>IF(M33&lt;2,0,LARGE((EJ33:EK33,EM33:EN33),2))</f>
        <v>0</v>
      </c>
      <c r="EQ33" s="5">
        <f t="shared" si="37"/>
        <v>0</v>
      </c>
      <c r="ER33" s="5">
        <f t="shared" si="38"/>
        <v>0</v>
      </c>
      <c r="ES33" s="5">
        <f t="shared" si="39"/>
        <v>0</v>
      </c>
      <c r="EX33" s="5">
        <f t="shared" si="40"/>
        <v>0</v>
      </c>
      <c r="EZ33" s="5">
        <f t="shared" si="41"/>
        <v>1</v>
      </c>
      <c r="FA33" s="5">
        <f t="shared" ca="1" si="42"/>
        <v>9</v>
      </c>
      <c r="FE33" s="5" t="str">
        <f t="shared" si="43"/>
        <v>표점</v>
      </c>
      <c r="FF33" s="5" t="str">
        <f t="shared" si="44"/>
        <v>변표</v>
      </c>
      <c r="FG33" s="5">
        <f t="shared" si="48"/>
        <v>0.33</v>
      </c>
      <c r="FH33" s="5">
        <f t="shared" si="49"/>
        <v>0.44</v>
      </c>
      <c r="FI33" s="5">
        <f t="shared" si="50"/>
        <v>0.22</v>
      </c>
      <c r="FJ33" s="5">
        <f t="shared" si="45"/>
        <v>4.5</v>
      </c>
    </row>
    <row r="34" spans="1:166">
      <c r="A34" s="5">
        <f t="shared" si="46"/>
        <v>19</v>
      </c>
      <c r="C34" s="5" t="s">
        <v>18640</v>
      </c>
      <c r="D34" s="5">
        <v>1000</v>
      </c>
      <c r="E34" s="5">
        <v>0.3</v>
      </c>
      <c r="F34" s="5">
        <v>0.4</v>
      </c>
      <c r="G34" s="5">
        <v>0.1</v>
      </c>
      <c r="H34" s="5">
        <v>0.1</v>
      </c>
      <c r="J34" s="5">
        <v>0.1</v>
      </c>
      <c r="K34" s="5">
        <v>0.1</v>
      </c>
      <c r="M34" s="5">
        <v>2</v>
      </c>
      <c r="N34" s="5">
        <f t="shared" si="7"/>
        <v>0.89999999999999991</v>
      </c>
      <c r="O34" s="5">
        <v>7</v>
      </c>
      <c r="Q34" s="5">
        <f t="shared" si="8"/>
        <v>7</v>
      </c>
      <c r="S34" s="5">
        <f t="shared" si="9"/>
        <v>1.5</v>
      </c>
      <c r="T34" s="5">
        <f t="shared" si="10"/>
        <v>2</v>
      </c>
      <c r="U34" s="5">
        <f t="shared" si="11"/>
        <v>1</v>
      </c>
      <c r="V34" s="5">
        <f t="shared" si="12"/>
        <v>1</v>
      </c>
      <c r="W34" s="5">
        <f t="shared" si="13"/>
        <v>1</v>
      </c>
      <c r="X34" s="5">
        <f t="shared" si="52"/>
        <v>1.5</v>
      </c>
      <c r="Y34" s="5">
        <f t="shared" si="53"/>
        <v>2</v>
      </c>
      <c r="Z34" s="5">
        <f t="shared" si="54"/>
        <v>1</v>
      </c>
      <c r="AA34" s="5">
        <f t="shared" si="55"/>
        <v>1</v>
      </c>
      <c r="AB34" s="5" t="str">
        <f t="shared" si="14"/>
        <v>자동</v>
      </c>
      <c r="AC34" s="5">
        <f t="shared" si="15"/>
        <v>1</v>
      </c>
      <c r="AD34" s="5">
        <f t="shared" si="16"/>
        <v>1</v>
      </c>
      <c r="AE34" s="5" t="str">
        <f>IF(AR34=42,INDEX('2025학년도 변표'!$C$118:$C$197,MATCH(Q34,'2025학년도 변표'!$B$118:$B$197,0)),"")</f>
        <v/>
      </c>
      <c r="AF34" s="5" t="str">
        <f>IF(AR34=42,INDEX('2025학년도 변표'!$D$118:$D$197,MATCH(Q34,'2025학년도 변표'!$B$118:$B$197,0)),"")</f>
        <v/>
      </c>
      <c r="AH34" s="5">
        <v>1</v>
      </c>
      <c r="AI34" s="5">
        <v>1</v>
      </c>
      <c r="AJ34" s="5">
        <v>4</v>
      </c>
      <c r="AK34" s="5">
        <v>4</v>
      </c>
      <c r="AM34" s="5">
        <v>4</v>
      </c>
      <c r="AN34" s="5">
        <v>4</v>
      </c>
      <c r="AO34" s="5">
        <v>3</v>
      </c>
      <c r="AP34" s="5">
        <v>3</v>
      </c>
      <c r="AR34" s="5">
        <f t="shared" si="51"/>
        <v>4</v>
      </c>
      <c r="BA34" s="5">
        <f t="shared" si="17"/>
        <v>0</v>
      </c>
      <c r="BY34" s="230">
        <f t="shared" si="18"/>
        <v>899.99999999999989</v>
      </c>
      <c r="BZ34" s="72">
        <v>66</v>
      </c>
      <c r="CA34" s="5">
        <v>66</v>
      </c>
      <c r="CB34" s="5">
        <v>64.5</v>
      </c>
      <c r="CC34" s="5">
        <v>51.5</v>
      </c>
      <c r="CD34" s="5">
        <v>45.5</v>
      </c>
      <c r="CE34" s="5">
        <v>41</v>
      </c>
      <c r="CF34" s="5">
        <v>38</v>
      </c>
      <c r="CG34" s="5">
        <v>35</v>
      </c>
      <c r="CH34" s="5">
        <v>32</v>
      </c>
      <c r="CI34" s="72">
        <v>0</v>
      </c>
      <c r="CJ34" s="5">
        <v>0</v>
      </c>
      <c r="CK34" s="5">
        <v>0</v>
      </c>
      <c r="CL34" s="5">
        <v>0</v>
      </c>
      <c r="CM34" s="5">
        <v>-1</v>
      </c>
      <c r="CN34" s="5">
        <v>-2</v>
      </c>
      <c r="CO34" s="5">
        <v>-5</v>
      </c>
      <c r="CP34" s="5">
        <v>-10</v>
      </c>
      <c r="CQ34" s="5">
        <v>-20</v>
      </c>
      <c r="DA34" s="5">
        <f t="shared" si="19"/>
        <v>66</v>
      </c>
      <c r="DB34" s="110">
        <f t="shared" si="20"/>
        <v>100</v>
      </c>
      <c r="DC34" s="5">
        <f t="shared" si="21"/>
        <v>0</v>
      </c>
      <c r="DF34" s="5">
        <v>2</v>
      </c>
      <c r="DR34" s="5">
        <f t="shared" si="22"/>
        <v>2</v>
      </c>
      <c r="DS34" s="5">
        <f t="shared" si="23"/>
        <v>2</v>
      </c>
      <c r="DT34" s="5">
        <f t="shared" si="24"/>
        <v>0</v>
      </c>
      <c r="DU34" s="5">
        <f t="shared" si="47"/>
        <v>0</v>
      </c>
      <c r="DW34" s="5">
        <f t="shared" si="25"/>
        <v>0</v>
      </c>
      <c r="DX34" s="5">
        <f t="shared" si="26"/>
        <v>0</v>
      </c>
      <c r="DY34" s="5">
        <f>IFERROR(IF(LEFT($AR34,1)="4",INDEX('2025학년도 변표'!$H$118:$H$197,MATCH($Q34,'2025학년도 변표'!$B$118:$B$197,0)),INDEX(DY$4:DY$8,MATCH(AJ34,$DU$4:$DU$8,0))),0)</f>
        <v>0</v>
      </c>
      <c r="DZ34" s="5">
        <f>IFERROR(IF(LEFT($AR34,1)="4",INDEX('2025학년도 변표'!$I$118:$I$197,MATCH($Q34,'2025학년도 변표'!$B$118:$B$197,0)),INDEX(DZ$4:DZ$8,MATCH(AK34,$DU$4:$DU$8,0))),0)</f>
        <v>0</v>
      </c>
      <c r="EB34" s="5">
        <f>IFERROR(IF(LEFT($AR34,1)="4",INDEX('2025학년도 변표'!$J$118:$J$197,MATCH($Q34,'2025학년도 변표'!$B$118:$B$197,0)),INDEX(EA$4:EA$8,MATCH(AM34,$DU$4:$DU$8,0))),0)</f>
        <v>0</v>
      </c>
      <c r="EC34" s="5">
        <f>IFERROR(IF(LEFT($AR34,1)="4",INDEX('2025학년도 변표'!$K$118:$K$197,MATCH($Q34,'2025학년도 변표'!$B$118:$B$197,0)),INDEX(EB$4:EB$8,MATCH(AN34,$DU$4:$DU$8,0))),0)</f>
        <v>0</v>
      </c>
      <c r="ED34" s="5" t="str">
        <f t="shared" si="27"/>
        <v/>
      </c>
      <c r="EE34" s="5" t="str">
        <f t="shared" si="28"/>
        <v/>
      </c>
      <c r="EF34" s="5">
        <f t="shared" si="29"/>
        <v>0</v>
      </c>
      <c r="EH34" s="5">
        <f t="shared" si="30"/>
        <v>0</v>
      </c>
      <c r="EI34" s="5">
        <f t="shared" si="31"/>
        <v>0</v>
      </c>
      <c r="EJ34" s="5">
        <f t="shared" si="32"/>
        <v>0</v>
      </c>
      <c r="EK34" s="5">
        <f t="shared" si="33"/>
        <v>0</v>
      </c>
      <c r="EL34" s="5">
        <f t="shared" si="34"/>
        <v>0</v>
      </c>
      <c r="EM34" s="5">
        <f t="shared" si="35"/>
        <v>0</v>
      </c>
      <c r="EN34" s="5">
        <f t="shared" si="36"/>
        <v>0</v>
      </c>
      <c r="EO34" s="5">
        <f>LARGE((EJ34:EK34,EM34:EN34),1)</f>
        <v>0</v>
      </c>
      <c r="EP34" s="5">
        <f>IF(M34&lt;2,0,LARGE((EJ34:EK34,EM34:EN34),2))</f>
        <v>0</v>
      </c>
      <c r="EQ34" s="5">
        <f t="shared" si="37"/>
        <v>0</v>
      </c>
      <c r="ER34" s="5">
        <f t="shared" si="38"/>
        <v>0</v>
      </c>
      <c r="ES34" s="5">
        <f t="shared" si="39"/>
        <v>0</v>
      </c>
      <c r="EX34" s="5">
        <f t="shared" si="40"/>
        <v>0</v>
      </c>
      <c r="EZ34" s="5">
        <f t="shared" si="41"/>
        <v>0</v>
      </c>
      <c r="FA34" s="5">
        <f t="shared" ca="1" si="42"/>
        <v>0</v>
      </c>
      <c r="FE34" s="5" t="str">
        <f t="shared" si="43"/>
        <v>표점</v>
      </c>
      <c r="FF34" s="5" t="str">
        <f t="shared" si="44"/>
        <v>변표</v>
      </c>
      <c r="FG34" s="5">
        <f t="shared" si="48"/>
        <v>0.33</v>
      </c>
      <c r="FH34" s="5">
        <f t="shared" si="49"/>
        <v>0.44</v>
      </c>
      <c r="FI34" s="5">
        <f t="shared" si="50"/>
        <v>0.22</v>
      </c>
      <c r="FJ34" s="5">
        <f t="shared" si="45"/>
        <v>4.5</v>
      </c>
    </row>
    <row r="35" spans="1:166">
      <c r="A35" s="5">
        <f t="shared" si="46"/>
        <v>20</v>
      </c>
      <c r="C35" s="5" t="s">
        <v>18641</v>
      </c>
      <c r="D35" s="5">
        <v>1000</v>
      </c>
      <c r="E35" s="5">
        <v>0.2</v>
      </c>
      <c r="F35" s="5">
        <v>0.4</v>
      </c>
      <c r="G35" s="5">
        <v>0.3</v>
      </c>
      <c r="J35" s="5">
        <v>0.3</v>
      </c>
      <c r="M35" s="5">
        <v>1</v>
      </c>
      <c r="N35" s="5">
        <f t="shared" si="7"/>
        <v>0.90000000000000013</v>
      </c>
      <c r="O35" s="5">
        <v>6</v>
      </c>
      <c r="Q35" s="5">
        <f t="shared" si="8"/>
        <v>6</v>
      </c>
      <c r="S35" s="5">
        <f t="shared" si="9"/>
        <v>1</v>
      </c>
      <c r="T35" s="5">
        <f t="shared" si="10"/>
        <v>2</v>
      </c>
      <c r="U35" s="5">
        <f t="shared" si="11"/>
        <v>3</v>
      </c>
      <c r="V35" s="5">
        <f t="shared" si="12"/>
        <v>3</v>
      </c>
      <c r="W35" s="5">
        <f t="shared" si="13"/>
        <v>3</v>
      </c>
      <c r="X35" s="5">
        <f t="shared" si="52"/>
        <v>1</v>
      </c>
      <c r="Y35" s="5">
        <f t="shared" si="53"/>
        <v>2</v>
      </c>
      <c r="Z35" s="5">
        <f t="shared" si="54"/>
        <v>3</v>
      </c>
      <c r="AA35" s="5">
        <f t="shared" si="55"/>
        <v>0</v>
      </c>
      <c r="AB35" s="5" t="str">
        <f t="shared" si="14"/>
        <v>자동</v>
      </c>
      <c r="AC35" s="5">
        <f t="shared" si="15"/>
        <v>3</v>
      </c>
      <c r="AD35" s="5">
        <f t="shared" si="16"/>
        <v>0</v>
      </c>
      <c r="AE35" s="5" t="str">
        <f>IF(AR35=42,INDEX('2025학년도 변표'!$C$118:$C$197,MATCH(Q35,'2025학년도 변표'!$B$118:$B$197,0)),"")</f>
        <v/>
      </c>
      <c r="AF35" s="5" t="str">
        <f>IF(AR35=42,INDEX('2025학년도 변표'!$D$118:$D$197,MATCH(Q35,'2025학년도 변표'!$B$118:$B$197,0)),"")</f>
        <v/>
      </c>
      <c r="AH35" s="5">
        <v>1</v>
      </c>
      <c r="AI35" s="5">
        <v>1</v>
      </c>
      <c r="AJ35" s="5">
        <v>4</v>
      </c>
      <c r="AK35" s="5">
        <v>4</v>
      </c>
      <c r="AM35" s="5">
        <v>4</v>
      </c>
      <c r="AN35" s="5">
        <v>4</v>
      </c>
      <c r="AO35" s="5">
        <v>3</v>
      </c>
      <c r="AP35" s="5">
        <v>3</v>
      </c>
      <c r="AR35" s="5">
        <f t="shared" si="51"/>
        <v>4</v>
      </c>
      <c r="AW35" s="5">
        <f>0.05*Z35</f>
        <v>0.15000000000000002</v>
      </c>
      <c r="BA35" s="5">
        <f t="shared" si="17"/>
        <v>0</v>
      </c>
      <c r="BE35" s="236" t="s">
        <v>18638</v>
      </c>
      <c r="BJ35" s="5">
        <f>AW35*DY35</f>
        <v>0</v>
      </c>
      <c r="BY35" s="230">
        <f t="shared" si="18"/>
        <v>900.00000000000011</v>
      </c>
      <c r="BZ35" s="72">
        <v>66</v>
      </c>
      <c r="CA35" s="5">
        <v>66</v>
      </c>
      <c r="CB35" s="5">
        <v>64.5</v>
      </c>
      <c r="CC35" s="5">
        <v>51.5</v>
      </c>
      <c r="CD35" s="5">
        <v>45.5</v>
      </c>
      <c r="CE35" s="5">
        <v>41</v>
      </c>
      <c r="CF35" s="5">
        <v>38</v>
      </c>
      <c r="CG35" s="5">
        <v>35</v>
      </c>
      <c r="CH35" s="5">
        <v>32</v>
      </c>
      <c r="CI35" s="72">
        <v>0</v>
      </c>
      <c r="CJ35" s="5">
        <v>0</v>
      </c>
      <c r="CK35" s="5">
        <v>0</v>
      </c>
      <c r="CL35" s="5">
        <v>0</v>
      </c>
      <c r="CM35" s="5">
        <v>-1</v>
      </c>
      <c r="CN35" s="5">
        <v>-2</v>
      </c>
      <c r="CO35" s="5">
        <v>-5</v>
      </c>
      <c r="CP35" s="5">
        <v>-10</v>
      </c>
      <c r="CQ35" s="5">
        <v>-20</v>
      </c>
      <c r="DA35" s="5">
        <f t="shared" si="19"/>
        <v>66</v>
      </c>
      <c r="DB35" s="110">
        <f t="shared" si="20"/>
        <v>100</v>
      </c>
      <c r="DC35" s="5">
        <f t="shared" si="21"/>
        <v>0</v>
      </c>
      <c r="DF35" s="5">
        <v>1</v>
      </c>
      <c r="DQ35" s="5">
        <v>1</v>
      </c>
      <c r="DR35" s="5">
        <f t="shared" si="22"/>
        <v>1</v>
      </c>
      <c r="DS35" s="5">
        <f t="shared" si="23"/>
        <v>1</v>
      </c>
      <c r="DT35" s="5">
        <f t="shared" si="24"/>
        <v>0</v>
      </c>
      <c r="DU35" s="5">
        <f t="shared" si="47"/>
        <v>0</v>
      </c>
      <c r="DW35" s="5">
        <f t="shared" si="25"/>
        <v>0</v>
      </c>
      <c r="DX35" s="5">
        <f t="shared" si="26"/>
        <v>0</v>
      </c>
      <c r="DY35" s="5">
        <f>IFERROR(IF(LEFT($AR35,1)="4",INDEX('2025학년도 변표'!$H$118:$H$197,MATCH($Q35,'2025학년도 변표'!$B$118:$B$197,0)),INDEX(DY$4:DY$8,MATCH(AJ35,$DU$4:$DU$8,0))),0)</f>
        <v>0</v>
      </c>
      <c r="DZ35" s="5">
        <f>IFERROR(IF(LEFT($AR35,1)="4",INDEX('2025학년도 변표'!$I$118:$I$197,MATCH($Q35,'2025학년도 변표'!$B$118:$B$197,0)),INDEX(DZ$4:DZ$8,MATCH(AK35,$DU$4:$DU$8,0))),0)</f>
        <v>0</v>
      </c>
      <c r="EB35" s="5">
        <f>IFERROR(IF(LEFT($AR35,1)="4",INDEX('2025학년도 변표'!$J$118:$J$197,MATCH($Q35,'2025학년도 변표'!$B$118:$B$197,0)),INDEX(EA$4:EA$8,MATCH(AM35,$DU$4:$DU$8,0))),0)</f>
        <v>0</v>
      </c>
      <c r="EC35" s="5">
        <f>IFERROR(IF(LEFT($AR35,1)="4",INDEX('2025학년도 변표'!$K$118:$K$197,MATCH($Q35,'2025학년도 변표'!$B$118:$B$197,0)),INDEX(EB$4:EB$8,MATCH(AN35,$DU$4:$DU$8,0))),0)</f>
        <v>0</v>
      </c>
      <c r="ED35" s="5" t="str">
        <f t="shared" si="27"/>
        <v/>
      </c>
      <c r="EE35" s="5" t="str">
        <f t="shared" si="28"/>
        <v/>
      </c>
      <c r="EF35" s="5">
        <f t="shared" si="29"/>
        <v>0</v>
      </c>
      <c r="EH35" s="5">
        <f t="shared" si="30"/>
        <v>0</v>
      </c>
      <c r="EI35" s="5">
        <f t="shared" si="31"/>
        <v>0</v>
      </c>
      <c r="EJ35" s="5">
        <f t="shared" si="32"/>
        <v>0</v>
      </c>
      <c r="EK35" s="5">
        <f t="shared" si="33"/>
        <v>0</v>
      </c>
      <c r="EL35" s="5">
        <f t="shared" si="34"/>
        <v>0</v>
      </c>
      <c r="EM35" s="5">
        <f t="shared" si="35"/>
        <v>0</v>
      </c>
      <c r="EN35" s="5">
        <f t="shared" si="36"/>
        <v>0</v>
      </c>
      <c r="EO35" s="5">
        <f>LARGE((EJ35:EK35,EM35:EN35),1)</f>
        <v>0</v>
      </c>
      <c r="EP35" s="5">
        <f>IF(M35&lt;2,0,LARGE((EJ35:EK35,EM35:EN35),2))</f>
        <v>0</v>
      </c>
      <c r="EQ35" s="5">
        <f t="shared" si="37"/>
        <v>0</v>
      </c>
      <c r="ER35" s="5">
        <f t="shared" si="38"/>
        <v>0</v>
      </c>
      <c r="ES35" s="5">
        <f t="shared" si="39"/>
        <v>0</v>
      </c>
      <c r="EW35" s="5">
        <f>MAX(EH35+EI35+EL35+EO35+EP35+EQ35+ER35+ES35+ET35,IF($AS$7=1,EX37,0))</f>
        <v>0</v>
      </c>
      <c r="EX35" s="5">
        <f t="shared" si="40"/>
        <v>0</v>
      </c>
      <c r="EZ35" s="5">
        <f t="shared" si="41"/>
        <v>1</v>
      </c>
      <c r="FA35" s="5">
        <f t="shared" ca="1" si="42"/>
        <v>10</v>
      </c>
      <c r="FE35" s="5" t="str">
        <f t="shared" si="43"/>
        <v>표점</v>
      </c>
      <c r="FF35" s="5" t="str">
        <f t="shared" si="44"/>
        <v>변표</v>
      </c>
      <c r="FG35" s="5">
        <f t="shared" si="48"/>
        <v>0.17</v>
      </c>
      <c r="FH35" s="5">
        <f t="shared" si="49"/>
        <v>0.33</v>
      </c>
      <c r="FI35" s="5">
        <f t="shared" si="50"/>
        <v>0.5</v>
      </c>
      <c r="FJ35" s="5">
        <f t="shared" si="45"/>
        <v>6</v>
      </c>
    </row>
    <row r="36" spans="1:166">
      <c r="A36" s="5">
        <f t="shared" si="46"/>
        <v>21</v>
      </c>
      <c r="C36" s="5" t="s">
        <v>18642</v>
      </c>
      <c r="D36" s="5">
        <v>1000</v>
      </c>
      <c r="E36" s="5">
        <v>0.35</v>
      </c>
      <c r="F36" s="5">
        <v>0.25</v>
      </c>
      <c r="G36" s="5">
        <v>0.3</v>
      </c>
      <c r="J36" s="5">
        <v>0.3</v>
      </c>
      <c r="M36" s="5">
        <v>1</v>
      </c>
      <c r="N36" s="5">
        <f t="shared" si="7"/>
        <v>0.89999999999999991</v>
      </c>
      <c r="O36" s="5">
        <v>6</v>
      </c>
      <c r="Q36" s="5">
        <f t="shared" si="8"/>
        <v>6</v>
      </c>
      <c r="S36" s="5">
        <f t="shared" si="9"/>
        <v>1.75</v>
      </c>
      <c r="T36" s="5">
        <f t="shared" si="10"/>
        <v>1.25</v>
      </c>
      <c r="U36" s="5">
        <f t="shared" si="11"/>
        <v>3</v>
      </c>
      <c r="V36" s="5">
        <f t="shared" si="12"/>
        <v>3</v>
      </c>
      <c r="W36" s="5">
        <f t="shared" si="13"/>
        <v>3</v>
      </c>
      <c r="X36" s="5">
        <f t="shared" si="52"/>
        <v>1.75</v>
      </c>
      <c r="Y36" s="5">
        <f t="shared" si="53"/>
        <v>1.25</v>
      </c>
      <c r="Z36" s="5">
        <f t="shared" si="54"/>
        <v>3</v>
      </c>
      <c r="AA36" s="5">
        <f t="shared" si="55"/>
        <v>0</v>
      </c>
      <c r="AB36" s="5" t="str">
        <f t="shared" si="14"/>
        <v>자동</v>
      </c>
      <c r="AC36" s="5">
        <f t="shared" si="15"/>
        <v>3</v>
      </c>
      <c r="AD36" s="5">
        <f t="shared" si="16"/>
        <v>0</v>
      </c>
      <c r="AE36" s="5" t="str">
        <f>IF(AR36=42,INDEX('2025학년도 변표'!$C$118:$C$197,MATCH(Q36,'2025학년도 변표'!$B$118:$B$197,0)),"")</f>
        <v/>
      </c>
      <c r="AF36" s="5" t="str">
        <f>IF(AR36=42,INDEX('2025학년도 변표'!$D$118:$D$197,MATCH(Q36,'2025학년도 변표'!$B$118:$B$197,0)),"")</f>
        <v/>
      </c>
      <c r="AH36" s="5">
        <v>1</v>
      </c>
      <c r="AI36" s="5">
        <v>1</v>
      </c>
      <c r="AJ36" s="5">
        <v>4</v>
      </c>
      <c r="AK36" s="5">
        <v>4</v>
      </c>
      <c r="AM36" s="5">
        <v>4</v>
      </c>
      <c r="AN36" s="5">
        <v>4</v>
      </c>
      <c r="AO36" s="5">
        <v>3</v>
      </c>
      <c r="AP36" s="5">
        <v>3</v>
      </c>
      <c r="AR36" s="5">
        <f t="shared" si="51"/>
        <v>4</v>
      </c>
      <c r="BA36" s="5">
        <f t="shared" si="17"/>
        <v>0</v>
      </c>
      <c r="BY36" s="230">
        <f t="shared" si="18"/>
        <v>899.99999999999989</v>
      </c>
      <c r="BZ36" s="72">
        <v>66</v>
      </c>
      <c r="CA36" s="5">
        <v>66</v>
      </c>
      <c r="CB36" s="5">
        <v>64.5</v>
      </c>
      <c r="CC36" s="5">
        <v>51.5</v>
      </c>
      <c r="CD36" s="5">
        <v>45.5</v>
      </c>
      <c r="CE36" s="5">
        <v>41</v>
      </c>
      <c r="CF36" s="5">
        <v>38</v>
      </c>
      <c r="CG36" s="5">
        <v>35</v>
      </c>
      <c r="CH36" s="5">
        <v>32</v>
      </c>
      <c r="CI36" s="72">
        <v>0</v>
      </c>
      <c r="CJ36" s="5">
        <v>0</v>
      </c>
      <c r="CK36" s="5">
        <v>0</v>
      </c>
      <c r="CL36" s="5">
        <v>0</v>
      </c>
      <c r="CM36" s="5">
        <v>-1</v>
      </c>
      <c r="CN36" s="5">
        <v>-2</v>
      </c>
      <c r="CO36" s="5">
        <v>-5</v>
      </c>
      <c r="CP36" s="5">
        <v>-10</v>
      </c>
      <c r="CQ36" s="5">
        <v>-20</v>
      </c>
      <c r="DA36" s="5">
        <f t="shared" si="19"/>
        <v>66</v>
      </c>
      <c r="DB36" s="110">
        <f t="shared" si="20"/>
        <v>100</v>
      </c>
      <c r="DC36" s="5">
        <f t="shared" si="21"/>
        <v>0</v>
      </c>
      <c r="DF36" s="5">
        <v>1</v>
      </c>
      <c r="DR36" s="5">
        <f t="shared" si="22"/>
        <v>2</v>
      </c>
      <c r="DS36" s="5">
        <f t="shared" si="23"/>
        <v>1</v>
      </c>
      <c r="DT36" s="5">
        <f t="shared" si="24"/>
        <v>0</v>
      </c>
      <c r="DU36" s="5">
        <f t="shared" si="47"/>
        <v>0</v>
      </c>
      <c r="DW36" s="5">
        <f t="shared" si="25"/>
        <v>0</v>
      </c>
      <c r="DX36" s="5">
        <f t="shared" si="26"/>
        <v>0</v>
      </c>
      <c r="DY36" s="5">
        <f>IFERROR(IF(LEFT($AR36,1)="4",INDEX('2025학년도 변표'!$H$118:$H$197,MATCH($Q36,'2025학년도 변표'!$B$118:$B$197,0)),INDEX(DY$4:DY$8,MATCH(AJ36,$DU$4:$DU$8,0))),0)</f>
        <v>0</v>
      </c>
      <c r="DZ36" s="5">
        <f>IFERROR(IF(LEFT($AR36,1)="4",INDEX('2025학년도 변표'!$I$118:$I$197,MATCH($Q36,'2025학년도 변표'!$B$118:$B$197,0)),INDEX(DZ$4:DZ$8,MATCH(AK36,$DU$4:$DU$8,0))),0)</f>
        <v>0</v>
      </c>
      <c r="EB36" s="5">
        <f>IFERROR(IF(LEFT($AR36,1)="4",INDEX('2025학년도 변표'!$J$118:$J$197,MATCH($Q36,'2025학년도 변표'!$B$118:$B$197,0)),INDEX(EA$4:EA$8,MATCH(AM36,$DU$4:$DU$8,0))),0)</f>
        <v>0</v>
      </c>
      <c r="EC36" s="5">
        <f>IFERROR(IF(LEFT($AR36,1)="4",INDEX('2025학년도 변표'!$K$118:$K$197,MATCH($Q36,'2025학년도 변표'!$B$118:$B$197,0)),INDEX(EB$4:EB$8,MATCH(AN36,$DU$4:$DU$8,0))),0)</f>
        <v>0</v>
      </c>
      <c r="ED36" s="5" t="str">
        <f t="shared" si="27"/>
        <v/>
      </c>
      <c r="EE36" s="5" t="str">
        <f t="shared" si="28"/>
        <v/>
      </c>
      <c r="EF36" s="5">
        <f t="shared" si="29"/>
        <v>0</v>
      </c>
      <c r="EH36" s="5">
        <f t="shared" si="30"/>
        <v>0</v>
      </c>
      <c r="EI36" s="5">
        <f t="shared" si="31"/>
        <v>0</v>
      </c>
      <c r="EJ36" s="5">
        <f t="shared" si="32"/>
        <v>0</v>
      </c>
      <c r="EK36" s="5">
        <f t="shared" si="33"/>
        <v>0</v>
      </c>
      <c r="EL36" s="5">
        <f t="shared" si="34"/>
        <v>0</v>
      </c>
      <c r="EM36" s="5">
        <f t="shared" si="35"/>
        <v>0</v>
      </c>
      <c r="EN36" s="5">
        <f t="shared" si="36"/>
        <v>0</v>
      </c>
      <c r="EO36" s="5">
        <f>LARGE((EJ36:EK36,EM36:EN36),1)</f>
        <v>0</v>
      </c>
      <c r="EP36" s="5">
        <f>IF(M36&lt;2,0,LARGE((EJ36:EK36,EM36:EN36),2))</f>
        <v>0</v>
      </c>
      <c r="EQ36" s="5">
        <f t="shared" si="37"/>
        <v>0</v>
      </c>
      <c r="ER36" s="5">
        <f t="shared" si="38"/>
        <v>0</v>
      </c>
      <c r="ES36" s="5">
        <f t="shared" si="39"/>
        <v>0</v>
      </c>
      <c r="EW36" s="5">
        <f>MAX(EH36+EI36+EL36+EO36+EP36+EQ36+ER36+ES36+ET36,IF($AS$7=1,EX38,0))</f>
        <v>0</v>
      </c>
      <c r="EX36" s="5">
        <f t="shared" si="40"/>
        <v>0</v>
      </c>
      <c r="EZ36" s="5">
        <f t="shared" si="41"/>
        <v>0</v>
      </c>
      <c r="FA36" s="5">
        <f t="shared" ca="1" si="42"/>
        <v>0</v>
      </c>
      <c r="FE36" s="5" t="str">
        <f t="shared" si="43"/>
        <v>표점</v>
      </c>
      <c r="FF36" s="5" t="str">
        <f t="shared" si="44"/>
        <v>변표</v>
      </c>
      <c r="FG36" s="5">
        <f t="shared" si="48"/>
        <v>0.28999999999999998</v>
      </c>
      <c r="FH36" s="5">
        <f t="shared" si="49"/>
        <v>0.21</v>
      </c>
      <c r="FI36" s="5">
        <f t="shared" si="50"/>
        <v>0.5</v>
      </c>
      <c r="FJ36" s="5">
        <f t="shared" si="45"/>
        <v>6</v>
      </c>
    </row>
    <row r="37" spans="1:166">
      <c r="A37" s="5">
        <f t="shared" si="46"/>
        <v>22</v>
      </c>
      <c r="C37" s="5" t="s">
        <v>18643</v>
      </c>
      <c r="D37" s="5">
        <v>1000</v>
      </c>
      <c r="E37" s="5">
        <v>0.3</v>
      </c>
      <c r="F37" s="5">
        <v>0.4</v>
      </c>
      <c r="G37" s="5">
        <v>0.2</v>
      </c>
      <c r="J37" s="5">
        <v>0.2</v>
      </c>
      <c r="M37" s="5">
        <v>1</v>
      </c>
      <c r="N37" s="5">
        <f t="shared" si="7"/>
        <v>0.89999999999999991</v>
      </c>
      <c r="O37" s="5">
        <v>6</v>
      </c>
      <c r="Q37" s="5">
        <f t="shared" si="8"/>
        <v>6</v>
      </c>
      <c r="S37" s="5">
        <f t="shared" si="9"/>
        <v>1.5</v>
      </c>
      <c r="T37" s="5">
        <f t="shared" si="10"/>
        <v>2</v>
      </c>
      <c r="U37" s="5">
        <f t="shared" si="11"/>
        <v>2</v>
      </c>
      <c r="V37" s="5">
        <f t="shared" si="12"/>
        <v>2</v>
      </c>
      <c r="W37" s="5">
        <f t="shared" si="13"/>
        <v>2</v>
      </c>
      <c r="X37" s="5">
        <f t="shared" si="52"/>
        <v>1.5</v>
      </c>
      <c r="Y37" s="5">
        <f t="shared" si="53"/>
        <v>2</v>
      </c>
      <c r="Z37" s="5">
        <f t="shared" si="54"/>
        <v>2</v>
      </c>
      <c r="AA37" s="5">
        <f t="shared" si="55"/>
        <v>0</v>
      </c>
      <c r="AB37" s="5" t="str">
        <f t="shared" si="14"/>
        <v>자동</v>
      </c>
      <c r="AC37" s="5">
        <f t="shared" si="15"/>
        <v>2</v>
      </c>
      <c r="AD37" s="5">
        <f t="shared" si="16"/>
        <v>0</v>
      </c>
      <c r="AE37" s="5" t="str">
        <f>IF(AR37=42,INDEX('2025학년도 변표'!$C$118:$C$197,MATCH(Q37,'2025학년도 변표'!$B$118:$B$197,0)),"")</f>
        <v/>
      </c>
      <c r="AF37" s="5" t="str">
        <f>IF(AR37=42,INDEX('2025학년도 변표'!$D$118:$D$197,MATCH(Q37,'2025학년도 변표'!$B$118:$B$197,0)),"")</f>
        <v/>
      </c>
      <c r="AH37" s="5">
        <v>1</v>
      </c>
      <c r="AI37" s="5">
        <v>1</v>
      </c>
      <c r="AJ37" s="5">
        <v>4</v>
      </c>
      <c r="AK37" s="5">
        <v>4</v>
      </c>
      <c r="AM37" s="5">
        <v>4</v>
      </c>
      <c r="AN37" s="5">
        <v>4</v>
      </c>
      <c r="AO37" s="5">
        <v>3</v>
      </c>
      <c r="AP37" s="5">
        <v>3</v>
      </c>
      <c r="AR37" s="5">
        <f t="shared" si="51"/>
        <v>4</v>
      </c>
      <c r="AW37" s="5">
        <f>0.05*Z37</f>
        <v>0.1</v>
      </c>
      <c r="BA37" s="5">
        <f t="shared" si="17"/>
        <v>0</v>
      </c>
      <c r="BE37" s="236" t="s">
        <v>18638</v>
      </c>
      <c r="BJ37" s="5">
        <f>AW37*DY37</f>
        <v>0</v>
      </c>
      <c r="BY37" s="230">
        <f t="shared" si="18"/>
        <v>899.99999999999989</v>
      </c>
      <c r="BZ37" s="72">
        <v>66</v>
      </c>
      <c r="CA37" s="5">
        <v>66</v>
      </c>
      <c r="CB37" s="5">
        <v>64.5</v>
      </c>
      <c r="CC37" s="5">
        <v>51.5</v>
      </c>
      <c r="CD37" s="5">
        <v>45.5</v>
      </c>
      <c r="CE37" s="5">
        <v>41</v>
      </c>
      <c r="CF37" s="5">
        <v>38</v>
      </c>
      <c r="CG37" s="5">
        <v>35</v>
      </c>
      <c r="CH37" s="5">
        <v>32</v>
      </c>
      <c r="CI37" s="72">
        <v>0</v>
      </c>
      <c r="CJ37" s="5">
        <v>0</v>
      </c>
      <c r="CK37" s="5">
        <v>0</v>
      </c>
      <c r="CL37" s="5">
        <v>0</v>
      </c>
      <c r="CM37" s="5">
        <v>-1</v>
      </c>
      <c r="CN37" s="5">
        <v>-2</v>
      </c>
      <c r="CO37" s="5">
        <v>-5</v>
      </c>
      <c r="CP37" s="5">
        <v>-10</v>
      </c>
      <c r="CQ37" s="5">
        <v>-20</v>
      </c>
      <c r="DA37" s="5">
        <f t="shared" si="19"/>
        <v>66</v>
      </c>
      <c r="DB37" s="110">
        <f t="shared" si="20"/>
        <v>100</v>
      </c>
      <c r="DC37" s="5">
        <f t="shared" si="21"/>
        <v>0</v>
      </c>
      <c r="DF37" s="5">
        <v>1</v>
      </c>
      <c r="DQ37" s="5">
        <v>1</v>
      </c>
      <c r="DR37" s="5">
        <f t="shared" si="22"/>
        <v>1</v>
      </c>
      <c r="DS37" s="5">
        <f t="shared" si="23"/>
        <v>1</v>
      </c>
      <c r="DT37" s="5">
        <f t="shared" si="24"/>
        <v>0</v>
      </c>
      <c r="DU37" s="5">
        <f t="shared" si="47"/>
        <v>0</v>
      </c>
      <c r="DW37" s="5">
        <f t="shared" si="25"/>
        <v>0</v>
      </c>
      <c r="DX37" s="5">
        <f t="shared" si="26"/>
        <v>0</v>
      </c>
      <c r="DY37" s="5">
        <f>IFERROR(IF(LEFT($AR37,1)="4",INDEX('2025학년도 변표'!$H$118:$H$197,MATCH($Q37,'2025학년도 변표'!$B$118:$B$197,0)),INDEX(DY$4:DY$8,MATCH(AJ37,$DU$4:$DU$8,0))),0)</f>
        <v>0</v>
      </c>
      <c r="DZ37" s="5">
        <f>IFERROR(IF(LEFT($AR37,1)="4",INDEX('2025학년도 변표'!$I$118:$I$197,MATCH($Q37,'2025학년도 변표'!$B$118:$B$197,0)),INDEX(DZ$4:DZ$8,MATCH(AK37,$DU$4:$DU$8,0))),0)</f>
        <v>0</v>
      </c>
      <c r="EB37" s="5">
        <f>IFERROR(IF(LEFT($AR37,1)="4",INDEX('2025학년도 변표'!$J$118:$J$197,MATCH($Q37,'2025학년도 변표'!$B$118:$B$197,0)),INDEX(EA$4:EA$8,MATCH(AM37,$DU$4:$DU$8,0))),0)</f>
        <v>0</v>
      </c>
      <c r="EC37" s="5">
        <f>IFERROR(IF(LEFT($AR37,1)="4",INDEX('2025학년도 변표'!$K$118:$K$197,MATCH($Q37,'2025학년도 변표'!$B$118:$B$197,0)),INDEX(EB$4:EB$8,MATCH(AN37,$DU$4:$DU$8,0))),0)</f>
        <v>0</v>
      </c>
      <c r="ED37" s="5" t="str">
        <f t="shared" si="27"/>
        <v/>
      </c>
      <c r="EE37" s="5" t="str">
        <f t="shared" si="28"/>
        <v/>
      </c>
      <c r="EF37" s="5">
        <f t="shared" si="29"/>
        <v>0</v>
      </c>
      <c r="EH37" s="5">
        <f t="shared" si="30"/>
        <v>0</v>
      </c>
      <c r="EI37" s="5">
        <f t="shared" si="31"/>
        <v>0</v>
      </c>
      <c r="EJ37" s="5">
        <f t="shared" si="32"/>
        <v>0</v>
      </c>
      <c r="EK37" s="5">
        <f t="shared" si="33"/>
        <v>0</v>
      </c>
      <c r="EL37" s="5">
        <f t="shared" si="34"/>
        <v>0</v>
      </c>
      <c r="EM37" s="5">
        <f t="shared" si="35"/>
        <v>0</v>
      </c>
      <c r="EN37" s="5">
        <f t="shared" si="36"/>
        <v>0</v>
      </c>
      <c r="EO37" s="5">
        <f>LARGE((EJ37:EK37,EM37:EN37),1)</f>
        <v>0</v>
      </c>
      <c r="EP37" s="5">
        <f>IF(M37&lt;2,0,LARGE((EJ37:EK37,EM37:EN37),2))</f>
        <v>0</v>
      </c>
      <c r="EQ37" s="5">
        <f t="shared" si="37"/>
        <v>0</v>
      </c>
      <c r="ER37" s="5">
        <f t="shared" si="38"/>
        <v>0</v>
      </c>
      <c r="ES37" s="5">
        <f t="shared" si="39"/>
        <v>0</v>
      </c>
      <c r="EX37" s="5">
        <f t="shared" si="40"/>
        <v>0</v>
      </c>
      <c r="EZ37" s="5">
        <f t="shared" si="41"/>
        <v>1</v>
      </c>
      <c r="FA37" s="5">
        <f t="shared" ca="1" si="42"/>
        <v>11</v>
      </c>
      <c r="FE37" s="5" t="str">
        <f t="shared" si="43"/>
        <v>표점</v>
      </c>
      <c r="FF37" s="5" t="str">
        <f t="shared" si="44"/>
        <v>변표</v>
      </c>
      <c r="FG37" s="5">
        <f t="shared" si="48"/>
        <v>0.27</v>
      </c>
      <c r="FH37" s="5">
        <f t="shared" si="49"/>
        <v>0.36</v>
      </c>
      <c r="FI37" s="5">
        <f t="shared" si="50"/>
        <v>0.36</v>
      </c>
      <c r="FJ37" s="5">
        <f t="shared" si="45"/>
        <v>5.5</v>
      </c>
    </row>
    <row r="38" spans="1:166">
      <c r="A38" s="5">
        <f t="shared" si="46"/>
        <v>23</v>
      </c>
      <c r="C38" s="5" t="s">
        <v>18644</v>
      </c>
      <c r="D38" s="5">
        <v>1000</v>
      </c>
      <c r="E38" s="5">
        <v>0.3</v>
      </c>
      <c r="F38" s="5">
        <v>0.4</v>
      </c>
      <c r="G38" s="5">
        <v>0.2</v>
      </c>
      <c r="J38" s="5">
        <v>0.2</v>
      </c>
      <c r="M38" s="5">
        <v>1</v>
      </c>
      <c r="N38" s="5">
        <f t="shared" si="7"/>
        <v>0.89999999999999991</v>
      </c>
      <c r="O38" s="5">
        <v>6</v>
      </c>
      <c r="Q38" s="5">
        <f t="shared" si="8"/>
        <v>6</v>
      </c>
      <c r="S38" s="5">
        <f t="shared" si="9"/>
        <v>1.5</v>
      </c>
      <c r="T38" s="5">
        <f t="shared" si="10"/>
        <v>2</v>
      </c>
      <c r="U38" s="5">
        <f t="shared" si="11"/>
        <v>2</v>
      </c>
      <c r="V38" s="5">
        <f t="shared" si="12"/>
        <v>2</v>
      </c>
      <c r="W38" s="5">
        <f t="shared" si="13"/>
        <v>2</v>
      </c>
      <c r="X38" s="5">
        <f t="shared" si="52"/>
        <v>1.5</v>
      </c>
      <c r="Y38" s="5">
        <f t="shared" si="53"/>
        <v>2</v>
      </c>
      <c r="Z38" s="5">
        <f t="shared" si="54"/>
        <v>2</v>
      </c>
      <c r="AA38" s="5">
        <f t="shared" si="55"/>
        <v>0</v>
      </c>
      <c r="AB38" s="5" t="str">
        <f t="shared" si="14"/>
        <v>자동</v>
      </c>
      <c r="AC38" s="5">
        <f t="shared" si="15"/>
        <v>2</v>
      </c>
      <c r="AD38" s="5">
        <f t="shared" si="16"/>
        <v>0</v>
      </c>
      <c r="AE38" s="5" t="str">
        <f>IF(AR38=42,INDEX('2025학년도 변표'!$C$118:$C$197,MATCH(Q38,'2025학년도 변표'!$B$118:$B$197,0)),"")</f>
        <v/>
      </c>
      <c r="AF38" s="5" t="str">
        <f>IF(AR38=42,INDEX('2025학년도 변표'!$D$118:$D$197,MATCH(Q38,'2025학년도 변표'!$B$118:$B$197,0)),"")</f>
        <v/>
      </c>
      <c r="AH38" s="5">
        <v>1</v>
      </c>
      <c r="AI38" s="5">
        <v>1</v>
      </c>
      <c r="AJ38" s="5">
        <v>4</v>
      </c>
      <c r="AK38" s="5">
        <v>4</v>
      </c>
      <c r="AM38" s="5">
        <v>4</v>
      </c>
      <c r="AN38" s="5">
        <v>4</v>
      </c>
      <c r="AO38" s="5">
        <v>3</v>
      </c>
      <c r="AP38" s="5">
        <v>3</v>
      </c>
      <c r="AR38" s="5">
        <f t="shared" si="51"/>
        <v>4</v>
      </c>
      <c r="BA38" s="5">
        <f t="shared" si="17"/>
        <v>0</v>
      </c>
      <c r="BY38" s="230">
        <f t="shared" si="18"/>
        <v>899.99999999999989</v>
      </c>
      <c r="BZ38" s="72">
        <v>66</v>
      </c>
      <c r="CA38" s="5">
        <v>66</v>
      </c>
      <c r="CB38" s="5">
        <v>64.5</v>
      </c>
      <c r="CC38" s="5">
        <v>51.5</v>
      </c>
      <c r="CD38" s="5">
        <v>45.5</v>
      </c>
      <c r="CE38" s="5">
        <v>41</v>
      </c>
      <c r="CF38" s="5">
        <v>38</v>
      </c>
      <c r="CG38" s="5">
        <v>35</v>
      </c>
      <c r="CH38" s="5">
        <v>32</v>
      </c>
      <c r="CI38" s="72">
        <v>0</v>
      </c>
      <c r="CJ38" s="5">
        <v>0</v>
      </c>
      <c r="CK38" s="5">
        <v>0</v>
      </c>
      <c r="CL38" s="5">
        <v>0</v>
      </c>
      <c r="CM38" s="5">
        <v>-1</v>
      </c>
      <c r="CN38" s="5">
        <v>-2</v>
      </c>
      <c r="CO38" s="5">
        <v>-5</v>
      </c>
      <c r="CP38" s="5">
        <v>-10</v>
      </c>
      <c r="CQ38" s="5">
        <v>-20</v>
      </c>
      <c r="DA38" s="5">
        <f t="shared" si="19"/>
        <v>66</v>
      </c>
      <c r="DB38" s="110">
        <f t="shared" si="20"/>
        <v>100</v>
      </c>
      <c r="DC38" s="5">
        <f t="shared" si="21"/>
        <v>0</v>
      </c>
      <c r="DF38" s="5">
        <v>1</v>
      </c>
      <c r="DR38" s="5">
        <f t="shared" si="22"/>
        <v>2</v>
      </c>
      <c r="DS38" s="5">
        <f t="shared" si="23"/>
        <v>1</v>
      </c>
      <c r="DT38" s="5">
        <f t="shared" si="24"/>
        <v>0</v>
      </c>
      <c r="DU38" s="5">
        <f t="shared" si="47"/>
        <v>0</v>
      </c>
      <c r="DW38" s="5">
        <f t="shared" si="25"/>
        <v>0</v>
      </c>
      <c r="DX38" s="5">
        <f t="shared" si="26"/>
        <v>0</v>
      </c>
      <c r="DY38" s="5">
        <f>IFERROR(IF(LEFT($AR38,1)="4",INDEX('2025학년도 변표'!$H$118:$H$197,MATCH($Q38,'2025학년도 변표'!$B$118:$B$197,0)),INDEX(DY$4:DY$8,MATCH(AJ38,$DU$4:$DU$8,0))),0)</f>
        <v>0</v>
      </c>
      <c r="DZ38" s="5">
        <f>IFERROR(IF(LEFT($AR38,1)="4",INDEX('2025학년도 변표'!$I$118:$I$197,MATCH($Q38,'2025학년도 변표'!$B$118:$B$197,0)),INDEX(DZ$4:DZ$8,MATCH(AK38,$DU$4:$DU$8,0))),0)</f>
        <v>0</v>
      </c>
      <c r="EB38" s="5">
        <f>IFERROR(IF(LEFT($AR38,1)="4",INDEX('2025학년도 변표'!$J$118:$J$197,MATCH($Q38,'2025학년도 변표'!$B$118:$B$197,0)),INDEX(EA$4:EA$8,MATCH(AM38,$DU$4:$DU$8,0))),0)</f>
        <v>0</v>
      </c>
      <c r="EC38" s="5">
        <f>IFERROR(IF(LEFT($AR38,1)="4",INDEX('2025학년도 변표'!$K$118:$K$197,MATCH($Q38,'2025학년도 변표'!$B$118:$B$197,0)),INDEX(EB$4:EB$8,MATCH(AN38,$DU$4:$DU$8,0))),0)</f>
        <v>0</v>
      </c>
      <c r="ED38" s="5" t="str">
        <f t="shared" si="27"/>
        <v/>
      </c>
      <c r="EE38" s="5" t="str">
        <f t="shared" si="28"/>
        <v/>
      </c>
      <c r="EF38" s="5">
        <f t="shared" si="29"/>
        <v>0</v>
      </c>
      <c r="EH38" s="5">
        <f t="shared" si="30"/>
        <v>0</v>
      </c>
      <c r="EI38" s="5">
        <f t="shared" si="31"/>
        <v>0</v>
      </c>
      <c r="EJ38" s="5">
        <f t="shared" si="32"/>
        <v>0</v>
      </c>
      <c r="EK38" s="5">
        <f t="shared" si="33"/>
        <v>0</v>
      </c>
      <c r="EL38" s="5">
        <f t="shared" si="34"/>
        <v>0</v>
      </c>
      <c r="EM38" s="5">
        <f t="shared" si="35"/>
        <v>0</v>
      </c>
      <c r="EN38" s="5">
        <f t="shared" si="36"/>
        <v>0</v>
      </c>
      <c r="EO38" s="5">
        <f>LARGE((EJ38:EK38,EM38:EN38),1)</f>
        <v>0</v>
      </c>
      <c r="EP38" s="5">
        <f>IF(M38&lt;2,0,LARGE((EJ38:EK38,EM38:EN38),2))</f>
        <v>0</v>
      </c>
      <c r="EQ38" s="5">
        <f t="shared" si="37"/>
        <v>0</v>
      </c>
      <c r="ER38" s="5">
        <f t="shared" si="38"/>
        <v>0</v>
      </c>
      <c r="ES38" s="5">
        <f t="shared" si="39"/>
        <v>0</v>
      </c>
      <c r="EX38" s="5">
        <f t="shared" si="40"/>
        <v>0</v>
      </c>
      <c r="EZ38" s="5">
        <f t="shared" si="41"/>
        <v>0</v>
      </c>
      <c r="FA38" s="5">
        <f t="shared" ca="1" si="42"/>
        <v>0</v>
      </c>
      <c r="FE38" s="5" t="str">
        <f t="shared" si="43"/>
        <v>표점</v>
      </c>
      <c r="FF38" s="5" t="str">
        <f t="shared" si="44"/>
        <v>변표</v>
      </c>
      <c r="FG38" s="5">
        <f t="shared" si="48"/>
        <v>0.27</v>
      </c>
      <c r="FH38" s="5">
        <f t="shared" si="49"/>
        <v>0.36</v>
      </c>
      <c r="FI38" s="5">
        <f t="shared" si="50"/>
        <v>0.36</v>
      </c>
      <c r="FJ38" s="5">
        <f t="shared" si="45"/>
        <v>5.5</v>
      </c>
    </row>
    <row r="39" spans="1:166">
      <c r="A39" s="5">
        <f t="shared" si="46"/>
        <v>24</v>
      </c>
      <c r="B39" s="5">
        <v>16</v>
      </c>
      <c r="C39" s="5" t="s">
        <v>427</v>
      </c>
      <c r="D39" s="5">
        <v>1000</v>
      </c>
      <c r="E39" s="5">
        <v>0.25</v>
      </c>
      <c r="F39" s="5">
        <v>0.4</v>
      </c>
      <c r="G39" s="5">
        <v>0.125</v>
      </c>
      <c r="H39" s="5">
        <v>0.125</v>
      </c>
      <c r="J39" s="5">
        <v>0.125</v>
      </c>
      <c r="K39" s="5">
        <v>0.125</v>
      </c>
      <c r="M39" s="5">
        <v>2</v>
      </c>
      <c r="N39" s="5">
        <f t="shared" si="7"/>
        <v>0.9</v>
      </c>
      <c r="O39" s="5">
        <v>7</v>
      </c>
      <c r="Q39" s="5">
        <f t="shared" si="8"/>
        <v>7</v>
      </c>
      <c r="S39" s="5">
        <f t="shared" si="9"/>
        <v>1.7985611510791366</v>
      </c>
      <c r="T39" s="5">
        <f t="shared" si="10"/>
        <v>2.8571428571428572</v>
      </c>
      <c r="U39" s="5">
        <f t="shared" si="11"/>
        <v>1.8155410312273059</v>
      </c>
      <c r="V39" s="5">
        <f t="shared" si="12"/>
        <v>1.8155410312273059</v>
      </c>
      <c r="W39" s="5">
        <f t="shared" si="13"/>
        <v>1.8155410312273059</v>
      </c>
      <c r="X39" s="5">
        <f t="shared" si="52"/>
        <v>1.7985611510791366</v>
      </c>
      <c r="Y39" s="5">
        <f t="shared" si="53"/>
        <v>2.8571428571428572</v>
      </c>
      <c r="Z39" s="5">
        <f t="shared" si="54"/>
        <v>1.8155410312273059</v>
      </c>
      <c r="AA39" s="5">
        <f t="shared" si="55"/>
        <v>1.8155410312273059</v>
      </c>
      <c r="AB39" s="5" t="str">
        <f t="shared" si="14"/>
        <v>자동</v>
      </c>
      <c r="AC39" s="5">
        <f t="shared" si="15"/>
        <v>1.8155410312273059</v>
      </c>
      <c r="AD39" s="5">
        <f t="shared" si="16"/>
        <v>1.8155410312273059</v>
      </c>
      <c r="AE39" s="5">
        <f>IF(AR39=42,INDEX('2025학년도 변표'!$C$118:$C$197,MATCH(Q39,'2025학년도 변표'!$B$118:$B$197,0)),"")</f>
        <v>68.849999999999994</v>
      </c>
      <c r="AF39" s="5">
        <f>IF(AR39=42,INDEX('2025학년도 변표'!$D$118:$D$197,MATCH(Q39,'2025학년도 변표'!$B$118:$B$197,0)),"")</f>
        <v>68.849999999999994</v>
      </c>
      <c r="AH39" s="5">
        <v>12</v>
      </c>
      <c r="AI39" s="5">
        <v>12</v>
      </c>
      <c r="AJ39" s="5">
        <v>42</v>
      </c>
      <c r="AK39" s="5">
        <v>42</v>
      </c>
      <c r="AM39" s="5">
        <v>42</v>
      </c>
      <c r="AN39" s="5">
        <v>42</v>
      </c>
      <c r="AO39" s="5">
        <v>3</v>
      </c>
      <c r="AP39" s="5">
        <v>3</v>
      </c>
      <c r="AR39" s="5">
        <f t="shared" si="51"/>
        <v>42</v>
      </c>
      <c r="BA39" s="5">
        <f t="shared" si="17"/>
        <v>0</v>
      </c>
      <c r="BY39" s="230">
        <f t="shared" si="18"/>
        <v>900</v>
      </c>
      <c r="BZ39" s="72">
        <v>100</v>
      </c>
      <c r="CA39" s="5">
        <v>98</v>
      </c>
      <c r="CB39" s="5">
        <v>94</v>
      </c>
      <c r="CC39" s="5">
        <v>88</v>
      </c>
      <c r="CD39" s="5">
        <v>80</v>
      </c>
      <c r="CE39" s="5">
        <v>70</v>
      </c>
      <c r="CF39" s="5">
        <v>58</v>
      </c>
      <c r="CG39" s="5">
        <v>44</v>
      </c>
      <c r="CH39" s="5">
        <v>28</v>
      </c>
      <c r="CM39" s="5">
        <v>-0.1</v>
      </c>
      <c r="CN39" s="5">
        <v>-0.2</v>
      </c>
      <c r="CO39" s="5">
        <v>-0.3</v>
      </c>
      <c r="CP39" s="5">
        <v>-0.4</v>
      </c>
      <c r="CQ39" s="5">
        <v>-0.5</v>
      </c>
      <c r="DA39" s="5">
        <f t="shared" si="19"/>
        <v>100</v>
      </c>
      <c r="DB39" s="110">
        <f t="shared" si="20"/>
        <v>100</v>
      </c>
      <c r="DC39" s="5">
        <f t="shared" si="21"/>
        <v>0</v>
      </c>
      <c r="DF39" s="5">
        <v>2</v>
      </c>
      <c r="DQ39" s="5">
        <v>1</v>
      </c>
      <c r="DR39" s="5">
        <f t="shared" si="22"/>
        <v>1</v>
      </c>
      <c r="DS39" s="5">
        <f t="shared" si="23"/>
        <v>2</v>
      </c>
      <c r="DT39" s="5">
        <f t="shared" si="24"/>
        <v>0</v>
      </c>
      <c r="DU39" s="5">
        <f t="shared" si="47"/>
        <v>0</v>
      </c>
      <c r="DW39" s="5">
        <f t="shared" si="25"/>
        <v>0</v>
      </c>
      <c r="DX39" s="5">
        <f t="shared" si="26"/>
        <v>0</v>
      </c>
      <c r="DY39" s="5">
        <f>IFERROR(IF(LEFT($AR39,1)="4",INDEX('2025학년도 변표'!$H$118:$H$197,MATCH($Q39,'2025학년도 변표'!$B$118:$B$197,0)),INDEX(DY$4:DY$8,MATCH(AJ39,$DU$4:$DU$8,0))),0)</f>
        <v>0</v>
      </c>
      <c r="DZ39" s="5">
        <f>IFERROR(IF(LEFT($AR39,1)="4",INDEX('2025학년도 변표'!$I$118:$I$197,MATCH($Q39,'2025학년도 변표'!$B$118:$B$197,0)),INDEX(DZ$4:DZ$8,MATCH(AK39,$DU$4:$DU$8,0))),0)</f>
        <v>0</v>
      </c>
      <c r="EB39" s="5">
        <f>IFERROR(IF(LEFT($AR39,1)="4",INDEX('2025학년도 변표'!$J$118:$J$197,MATCH($Q39,'2025학년도 변표'!$B$118:$B$197,0)),INDEX(EA$4:EA$8,MATCH(AM39,$DU$4:$DU$8,0))),0)</f>
        <v>0</v>
      </c>
      <c r="EC39" s="5">
        <f>IFERROR(IF(LEFT($AR39,1)="4",INDEX('2025학년도 변표'!$K$118:$K$197,MATCH($Q39,'2025학년도 변표'!$B$118:$B$197,0)),INDEX(EB$4:EB$8,MATCH(AN39,$DU$4:$DU$8,0))),0)</f>
        <v>0</v>
      </c>
      <c r="ED39" s="5" t="str">
        <f t="shared" si="27"/>
        <v/>
      </c>
      <c r="EE39" s="5" t="str">
        <f t="shared" si="28"/>
        <v/>
      </c>
      <c r="EF39" s="5">
        <f t="shared" si="29"/>
        <v>0</v>
      </c>
      <c r="EH39" s="5">
        <f t="shared" si="30"/>
        <v>0</v>
      </c>
      <c r="EI39" s="5">
        <f t="shared" si="31"/>
        <v>0</v>
      </c>
      <c r="EJ39" s="5">
        <f t="shared" si="32"/>
        <v>0</v>
      </c>
      <c r="EK39" s="5">
        <f t="shared" si="33"/>
        <v>0</v>
      </c>
      <c r="EL39" s="5">
        <f t="shared" si="34"/>
        <v>0</v>
      </c>
      <c r="EM39" s="5">
        <f t="shared" si="35"/>
        <v>0</v>
      </c>
      <c r="EN39" s="5">
        <f t="shared" si="36"/>
        <v>0</v>
      </c>
      <c r="EO39" s="5">
        <f>LARGE((EJ39:EK39,EM39:EN39),1)</f>
        <v>0</v>
      </c>
      <c r="EP39" s="5">
        <f>IF(M39&lt;2,0,LARGE((EJ39:EK39,EM39:EN39),2))</f>
        <v>0</v>
      </c>
      <c r="EQ39" s="5">
        <f t="shared" si="37"/>
        <v>0</v>
      </c>
      <c r="ER39" s="5">
        <f t="shared" si="38"/>
        <v>0</v>
      </c>
      <c r="ES39" s="5">
        <f t="shared" si="39"/>
        <v>0</v>
      </c>
      <c r="EX39" s="5">
        <f t="shared" si="40"/>
        <v>0</v>
      </c>
      <c r="EZ39" s="5">
        <f t="shared" si="41"/>
        <v>0</v>
      </c>
      <c r="FA39" s="5">
        <f t="shared" ca="1" si="42"/>
        <v>0</v>
      </c>
      <c r="FE39" s="5" t="str">
        <f t="shared" si="43"/>
        <v>표점/만점</v>
      </c>
      <c r="FF39" s="5" t="str">
        <f t="shared" si="44"/>
        <v>변표/만점</v>
      </c>
      <c r="FG39" s="5">
        <f t="shared" si="48"/>
        <v>0.28000000000000003</v>
      </c>
      <c r="FH39" s="5">
        <f t="shared" si="49"/>
        <v>0.44</v>
      </c>
      <c r="FI39" s="5">
        <f t="shared" si="50"/>
        <v>0.28000000000000003</v>
      </c>
      <c r="FJ39" s="5">
        <f t="shared" si="45"/>
        <v>6.4712450394492995</v>
      </c>
    </row>
    <row r="40" spans="1:166">
      <c r="A40" s="5">
        <f t="shared" si="46"/>
        <v>25</v>
      </c>
      <c r="C40" s="5" t="s">
        <v>1190</v>
      </c>
      <c r="D40" s="5">
        <v>1000</v>
      </c>
      <c r="E40" s="5">
        <v>0.25</v>
      </c>
      <c r="F40" s="5">
        <v>0.4</v>
      </c>
      <c r="G40" s="5">
        <v>0.125</v>
      </c>
      <c r="H40" s="5">
        <v>0.125</v>
      </c>
      <c r="J40" s="5">
        <v>0.125</v>
      </c>
      <c r="K40" s="5">
        <v>0.125</v>
      </c>
      <c r="M40" s="5">
        <v>2</v>
      </c>
      <c r="N40" s="5">
        <f t="shared" si="7"/>
        <v>0.9</v>
      </c>
      <c r="O40" s="5">
        <v>8</v>
      </c>
      <c r="Q40" s="5">
        <f t="shared" si="8"/>
        <v>8</v>
      </c>
      <c r="S40" s="5">
        <f t="shared" si="9"/>
        <v>1.7985611510791366</v>
      </c>
      <c r="T40" s="5">
        <f t="shared" si="10"/>
        <v>2.8571428571428572</v>
      </c>
      <c r="U40" s="5">
        <f t="shared" si="11"/>
        <v>1.8374246655887108</v>
      </c>
      <c r="V40" s="5">
        <f t="shared" si="12"/>
        <v>1.8374246655887108</v>
      </c>
      <c r="W40" s="5">
        <f t="shared" si="13"/>
        <v>1.8374246655887108</v>
      </c>
      <c r="X40" s="5">
        <f t="shared" si="52"/>
        <v>1.7985611510791366</v>
      </c>
      <c r="Y40" s="5">
        <f t="shared" si="53"/>
        <v>2.8571428571428572</v>
      </c>
      <c r="Z40" s="5">
        <f t="shared" si="54"/>
        <v>1.8374246655887108</v>
      </c>
      <c r="AA40" s="5">
        <f t="shared" si="55"/>
        <v>1.8374246655887108</v>
      </c>
      <c r="AB40" s="5" t="str">
        <f t="shared" si="14"/>
        <v>자동</v>
      </c>
      <c r="AC40" s="5">
        <f t="shared" si="15"/>
        <v>1.8374246655887108</v>
      </c>
      <c r="AD40" s="5">
        <f t="shared" si="16"/>
        <v>1.8374246655887108</v>
      </c>
      <c r="AE40" s="5">
        <f>IF(AR40=42,INDEX('2025학년도 변표'!$C$118:$C$197,MATCH(Q40,'2025학년도 변표'!$B$118:$B$197,0)),"")</f>
        <v>68.03</v>
      </c>
      <c r="AF40" s="5">
        <f>IF(AR40=42,INDEX('2025학년도 변표'!$D$118:$D$197,MATCH(Q40,'2025학년도 변표'!$B$118:$B$197,0)),"")</f>
        <v>68.03</v>
      </c>
      <c r="AH40" s="5">
        <v>12</v>
      </c>
      <c r="AI40" s="5">
        <v>12</v>
      </c>
      <c r="AJ40" s="5">
        <v>42</v>
      </c>
      <c r="AK40" s="5">
        <v>42</v>
      </c>
      <c r="AM40" s="5">
        <v>42</v>
      </c>
      <c r="AN40" s="5">
        <v>42</v>
      </c>
      <c r="AO40" s="5">
        <v>3</v>
      </c>
      <c r="AP40" s="5">
        <v>3</v>
      </c>
      <c r="AR40" s="5">
        <f t="shared" si="51"/>
        <v>42</v>
      </c>
      <c r="BA40" s="5">
        <f t="shared" si="17"/>
        <v>0</v>
      </c>
      <c r="BY40" s="230">
        <f t="shared" si="18"/>
        <v>900</v>
      </c>
      <c r="BZ40" s="72">
        <v>100</v>
      </c>
      <c r="CA40" s="5">
        <v>98</v>
      </c>
      <c r="CB40" s="5">
        <v>94</v>
      </c>
      <c r="CC40" s="5">
        <v>88</v>
      </c>
      <c r="CD40" s="5">
        <v>80</v>
      </c>
      <c r="CE40" s="5">
        <v>70</v>
      </c>
      <c r="CF40" s="5">
        <v>58</v>
      </c>
      <c r="CG40" s="5">
        <v>44</v>
      </c>
      <c r="CH40" s="5">
        <v>28</v>
      </c>
      <c r="CM40" s="5">
        <v>-0.1</v>
      </c>
      <c r="CN40" s="5">
        <v>-0.2</v>
      </c>
      <c r="CO40" s="5">
        <v>-0.3</v>
      </c>
      <c r="CP40" s="5">
        <v>-0.4</v>
      </c>
      <c r="CQ40" s="5">
        <v>-0.5</v>
      </c>
      <c r="DA40" s="5">
        <f t="shared" si="19"/>
        <v>100</v>
      </c>
      <c r="DB40" s="110">
        <f t="shared" si="20"/>
        <v>100</v>
      </c>
      <c r="DC40" s="5">
        <f t="shared" si="21"/>
        <v>0</v>
      </c>
      <c r="DF40" s="5">
        <v>2</v>
      </c>
      <c r="DQ40" s="5">
        <v>1</v>
      </c>
      <c r="DR40" s="5">
        <f t="shared" si="22"/>
        <v>1</v>
      </c>
      <c r="DS40" s="5">
        <f t="shared" si="23"/>
        <v>2</v>
      </c>
      <c r="DT40" s="5">
        <f t="shared" si="24"/>
        <v>0</v>
      </c>
      <c r="DU40" s="5">
        <f t="shared" si="47"/>
        <v>0</v>
      </c>
      <c r="DW40" s="5">
        <f t="shared" si="25"/>
        <v>0</v>
      </c>
      <c r="DX40" s="5">
        <f t="shared" si="26"/>
        <v>0</v>
      </c>
      <c r="DY40" s="5">
        <f>IFERROR(IF(LEFT($AR40,1)="4",INDEX('2025학년도 변표'!$H$118:$H$197,MATCH($Q40,'2025학년도 변표'!$B$118:$B$197,0)),INDEX(DY$4:DY$8,MATCH(AJ40,$DU$4:$DU$8,0))),0)</f>
        <v>0</v>
      </c>
      <c r="DZ40" s="5">
        <f>IFERROR(IF(LEFT($AR40,1)="4",INDEX('2025학년도 변표'!$I$118:$I$197,MATCH($Q40,'2025학년도 변표'!$B$118:$B$197,0)),INDEX(DZ$4:DZ$8,MATCH(AK40,$DU$4:$DU$8,0))),0)</f>
        <v>0</v>
      </c>
      <c r="EB40" s="5">
        <f>IFERROR(IF(LEFT($AR40,1)="4",INDEX('2025학년도 변표'!$J$118:$J$197,MATCH($Q40,'2025학년도 변표'!$B$118:$B$197,0)),INDEX(EA$4:EA$8,MATCH(AM40,$DU$4:$DU$8,0))),0)</f>
        <v>0</v>
      </c>
      <c r="EC40" s="5">
        <f>IFERROR(IF(LEFT($AR40,1)="4",INDEX('2025학년도 변표'!$K$118:$K$197,MATCH($Q40,'2025학년도 변표'!$B$118:$B$197,0)),INDEX(EB$4:EB$8,MATCH(AN40,$DU$4:$DU$8,0))),0)</f>
        <v>0</v>
      </c>
      <c r="ED40" s="5" t="str">
        <f t="shared" si="27"/>
        <v/>
      </c>
      <c r="EE40" s="5" t="str">
        <f t="shared" si="28"/>
        <v/>
      </c>
      <c r="EF40" s="5">
        <f t="shared" si="29"/>
        <v>0</v>
      </c>
      <c r="EH40" s="5">
        <f t="shared" si="30"/>
        <v>0</v>
      </c>
      <c r="EI40" s="5">
        <f t="shared" si="31"/>
        <v>0</v>
      </c>
      <c r="EJ40" s="5">
        <f t="shared" si="32"/>
        <v>0</v>
      </c>
      <c r="EK40" s="5">
        <f t="shared" si="33"/>
        <v>0</v>
      </c>
      <c r="EL40" s="5">
        <f t="shared" si="34"/>
        <v>0</v>
      </c>
      <c r="EM40" s="5">
        <f t="shared" si="35"/>
        <v>0</v>
      </c>
      <c r="EN40" s="5">
        <f t="shared" si="36"/>
        <v>0</v>
      </c>
      <c r="EO40" s="5">
        <f>LARGE((EJ40:EK40,EM40:EN40),1)</f>
        <v>0</v>
      </c>
      <c r="EP40" s="5">
        <f>IF(M40&lt;2,0,LARGE((EJ40:EK40,EM40:EN40),2))</f>
        <v>0</v>
      </c>
      <c r="EQ40" s="5">
        <f t="shared" si="37"/>
        <v>0</v>
      </c>
      <c r="ER40" s="5">
        <f t="shared" si="38"/>
        <v>0</v>
      </c>
      <c r="ES40" s="5">
        <f t="shared" si="39"/>
        <v>0</v>
      </c>
      <c r="EX40" s="5">
        <f t="shared" si="40"/>
        <v>0</v>
      </c>
      <c r="EZ40" s="5">
        <f t="shared" si="41"/>
        <v>0</v>
      </c>
      <c r="FA40" s="5">
        <f t="shared" ca="1" si="42"/>
        <v>0</v>
      </c>
      <c r="FE40" s="5" t="str">
        <f t="shared" si="43"/>
        <v>표점/만점</v>
      </c>
      <c r="FF40" s="5" t="str">
        <f t="shared" si="44"/>
        <v>변표/만점</v>
      </c>
      <c r="FG40" s="5">
        <f t="shared" si="48"/>
        <v>0.28000000000000003</v>
      </c>
      <c r="FH40" s="5">
        <f t="shared" si="49"/>
        <v>0.44</v>
      </c>
      <c r="FI40" s="5">
        <f t="shared" si="50"/>
        <v>0.28000000000000003</v>
      </c>
      <c r="FJ40" s="5">
        <f t="shared" si="45"/>
        <v>6.4931286738107046</v>
      </c>
    </row>
    <row r="41" spans="1:166">
      <c r="A41" s="5">
        <f t="shared" si="46"/>
        <v>26</v>
      </c>
      <c r="B41" s="5">
        <v>17</v>
      </c>
      <c r="C41" s="5" t="s">
        <v>428</v>
      </c>
      <c r="D41" s="5">
        <v>1000</v>
      </c>
      <c r="E41" s="5">
        <v>0.35</v>
      </c>
      <c r="F41" s="5">
        <v>0.3</v>
      </c>
      <c r="G41" s="5">
        <v>0.125</v>
      </c>
      <c r="H41" s="5">
        <v>0.125</v>
      </c>
      <c r="J41" s="5">
        <v>0.125</v>
      </c>
      <c r="K41" s="5">
        <v>0.125</v>
      </c>
      <c r="M41" s="5">
        <v>2</v>
      </c>
      <c r="N41" s="5">
        <f t="shared" si="7"/>
        <v>0.89999999999999991</v>
      </c>
      <c r="O41" s="5">
        <v>8</v>
      </c>
      <c r="Q41" s="5">
        <f t="shared" si="8"/>
        <v>8</v>
      </c>
      <c r="S41" s="5">
        <f t="shared" si="9"/>
        <v>2.5179856115107913</v>
      </c>
      <c r="T41" s="5">
        <f t="shared" si="10"/>
        <v>2.1428571428571428</v>
      </c>
      <c r="U41" s="5">
        <f t="shared" si="11"/>
        <v>1.8374246655887108</v>
      </c>
      <c r="V41" s="5">
        <f t="shared" si="12"/>
        <v>1.8374246655887108</v>
      </c>
      <c r="W41" s="5">
        <f t="shared" si="13"/>
        <v>1.8374246655887108</v>
      </c>
      <c r="X41" s="5">
        <f t="shared" si="52"/>
        <v>2.5179856115107913</v>
      </c>
      <c r="Y41" s="5">
        <f t="shared" si="53"/>
        <v>2.1428571428571428</v>
      </c>
      <c r="Z41" s="5">
        <f t="shared" si="54"/>
        <v>1.8374246655887108</v>
      </c>
      <c r="AA41" s="5">
        <f t="shared" si="55"/>
        <v>1.8374246655887108</v>
      </c>
      <c r="AB41" s="5" t="str">
        <f t="shared" si="14"/>
        <v>자동</v>
      </c>
      <c r="AC41" s="5">
        <f t="shared" si="15"/>
        <v>1.8374246655887108</v>
      </c>
      <c r="AD41" s="5">
        <f t="shared" si="16"/>
        <v>1.8374246655887108</v>
      </c>
      <c r="AE41" s="5">
        <f>IF(AR41=42,INDEX('2025학년도 변표'!$C$118:$C$197,MATCH(Q41,'2025학년도 변표'!$B$118:$B$197,0)),"")</f>
        <v>68.03</v>
      </c>
      <c r="AF41" s="5">
        <f>IF(AR41=42,INDEX('2025학년도 변표'!$D$118:$D$197,MATCH(Q41,'2025학년도 변표'!$B$118:$B$197,0)),"")</f>
        <v>68.03</v>
      </c>
      <c r="AH41" s="5">
        <v>12</v>
      </c>
      <c r="AI41" s="5">
        <v>12</v>
      </c>
      <c r="AJ41" s="5">
        <v>42</v>
      </c>
      <c r="AK41" s="5">
        <v>42</v>
      </c>
      <c r="AM41" s="5">
        <v>42</v>
      </c>
      <c r="AN41" s="5">
        <v>42</v>
      </c>
      <c r="AO41" s="5">
        <v>3</v>
      </c>
      <c r="AP41" s="5">
        <v>3</v>
      </c>
      <c r="AR41" s="5">
        <f t="shared" si="51"/>
        <v>42</v>
      </c>
      <c r="BA41" s="5">
        <f t="shared" si="17"/>
        <v>0</v>
      </c>
      <c r="BY41" s="230">
        <f t="shared" si="18"/>
        <v>899.99999999999989</v>
      </c>
      <c r="BZ41" s="72">
        <v>100</v>
      </c>
      <c r="CA41" s="5">
        <v>96</v>
      </c>
      <c r="CB41" s="5">
        <v>90</v>
      </c>
      <c r="CC41" s="5">
        <v>82</v>
      </c>
      <c r="CD41" s="5">
        <v>72</v>
      </c>
      <c r="CE41" s="5">
        <v>60</v>
      </c>
      <c r="CF41" s="5">
        <v>46</v>
      </c>
      <c r="CG41" s="5">
        <v>30</v>
      </c>
      <c r="CH41" s="5">
        <v>12</v>
      </c>
      <c r="CL41" s="5">
        <v>-0.1</v>
      </c>
      <c r="CM41" s="5">
        <v>-0.2</v>
      </c>
      <c r="CN41" s="5">
        <v>-0.3</v>
      </c>
      <c r="CO41" s="5">
        <v>-0.4</v>
      </c>
      <c r="CP41" s="5">
        <v>-0.5</v>
      </c>
      <c r="CQ41" s="5">
        <v>-0.6</v>
      </c>
      <c r="DA41" s="5">
        <f t="shared" si="19"/>
        <v>100</v>
      </c>
      <c r="DB41" s="110">
        <f t="shared" si="20"/>
        <v>100</v>
      </c>
      <c r="DC41" s="5">
        <f t="shared" si="21"/>
        <v>0</v>
      </c>
      <c r="DF41" s="5">
        <v>2</v>
      </c>
      <c r="DR41" s="5">
        <f t="shared" si="22"/>
        <v>2</v>
      </c>
      <c r="DS41" s="5">
        <f t="shared" si="23"/>
        <v>2</v>
      </c>
      <c r="DT41" s="5">
        <f t="shared" si="24"/>
        <v>0</v>
      </c>
      <c r="DU41" s="5">
        <f t="shared" si="47"/>
        <v>0</v>
      </c>
      <c r="DW41" s="5">
        <f t="shared" si="25"/>
        <v>0</v>
      </c>
      <c r="DX41" s="5">
        <f t="shared" si="26"/>
        <v>0</v>
      </c>
      <c r="DY41" s="5">
        <f>IFERROR(IF(LEFT($AR41,1)="4",INDEX('2025학년도 변표'!$H$118:$H$197,MATCH($Q41,'2025학년도 변표'!$B$118:$B$197,0)),INDEX(DY$4:DY$8,MATCH(AJ41,$DU$4:$DU$8,0))),0)</f>
        <v>0</v>
      </c>
      <c r="DZ41" s="5">
        <f>IFERROR(IF(LEFT($AR41,1)="4",INDEX('2025학년도 변표'!$I$118:$I$197,MATCH($Q41,'2025학년도 변표'!$B$118:$B$197,0)),INDEX(DZ$4:DZ$8,MATCH(AK41,$DU$4:$DU$8,0))),0)</f>
        <v>0</v>
      </c>
      <c r="EB41" s="5">
        <f>IFERROR(IF(LEFT($AR41,1)="4",INDEX('2025학년도 변표'!$J$118:$J$197,MATCH($Q41,'2025학년도 변표'!$B$118:$B$197,0)),INDEX(EA$4:EA$8,MATCH(AM41,$DU$4:$DU$8,0))),0)</f>
        <v>0</v>
      </c>
      <c r="EC41" s="5">
        <f>IFERROR(IF(LEFT($AR41,1)="4",INDEX('2025학년도 변표'!$K$118:$K$197,MATCH($Q41,'2025학년도 변표'!$B$118:$B$197,0)),INDEX(EB$4:EB$8,MATCH(AN41,$DU$4:$DU$8,0))),0)</f>
        <v>0</v>
      </c>
      <c r="ED41" s="5" t="str">
        <f t="shared" si="27"/>
        <v/>
      </c>
      <c r="EE41" s="5" t="str">
        <f t="shared" si="28"/>
        <v/>
      </c>
      <c r="EF41" s="5">
        <f t="shared" si="29"/>
        <v>0</v>
      </c>
      <c r="EH41" s="5">
        <f t="shared" si="30"/>
        <v>0</v>
      </c>
      <c r="EI41" s="5">
        <f t="shared" si="31"/>
        <v>0</v>
      </c>
      <c r="EJ41" s="5">
        <f t="shared" si="32"/>
        <v>0</v>
      </c>
      <c r="EK41" s="5">
        <f t="shared" si="33"/>
        <v>0</v>
      </c>
      <c r="EL41" s="5">
        <f t="shared" si="34"/>
        <v>0</v>
      </c>
      <c r="EM41" s="5">
        <f t="shared" si="35"/>
        <v>0</v>
      </c>
      <c r="EN41" s="5">
        <f t="shared" si="36"/>
        <v>0</v>
      </c>
      <c r="EO41" s="5">
        <f>LARGE((EJ41:EK41,EM41:EN41),1)</f>
        <v>0</v>
      </c>
      <c r="EP41" s="5">
        <f>IF(M41&lt;2,0,LARGE((EJ41:EK41,EM41:EN41),2))</f>
        <v>0</v>
      </c>
      <c r="EQ41" s="5">
        <f t="shared" si="37"/>
        <v>0</v>
      </c>
      <c r="ER41" s="5">
        <f t="shared" si="38"/>
        <v>0</v>
      </c>
      <c r="ES41" s="5">
        <f t="shared" si="39"/>
        <v>0</v>
      </c>
      <c r="EX41" s="5">
        <f t="shared" si="40"/>
        <v>0</v>
      </c>
      <c r="EZ41" s="5">
        <f t="shared" si="41"/>
        <v>0</v>
      </c>
      <c r="FA41" s="5">
        <f t="shared" ca="1" si="42"/>
        <v>0</v>
      </c>
      <c r="FE41" s="5" t="str">
        <f t="shared" si="43"/>
        <v>표점/만점</v>
      </c>
      <c r="FF41" s="5" t="str">
        <f t="shared" si="44"/>
        <v>변표/만점</v>
      </c>
      <c r="FG41" s="5">
        <f t="shared" si="48"/>
        <v>0.39</v>
      </c>
      <c r="FH41" s="5">
        <f t="shared" si="49"/>
        <v>0.33</v>
      </c>
      <c r="FI41" s="5">
        <f t="shared" si="50"/>
        <v>0.28000000000000003</v>
      </c>
      <c r="FJ41" s="5">
        <f t="shared" si="45"/>
        <v>6.4982674199566448</v>
      </c>
    </row>
    <row r="42" spans="1:166">
      <c r="A42" s="5">
        <f t="shared" si="46"/>
        <v>27</v>
      </c>
      <c r="B42" s="5">
        <v>18</v>
      </c>
      <c r="C42" s="5" t="s">
        <v>429</v>
      </c>
      <c r="D42" s="5">
        <v>1000</v>
      </c>
      <c r="E42" s="5">
        <v>0.35</v>
      </c>
      <c r="F42" s="5">
        <v>0.35</v>
      </c>
      <c r="G42" s="5">
        <v>0.1</v>
      </c>
      <c r="H42" s="5">
        <v>0.1</v>
      </c>
      <c r="J42" s="5">
        <v>0.1</v>
      </c>
      <c r="K42" s="5">
        <v>0.1</v>
      </c>
      <c r="M42" s="5">
        <v>2</v>
      </c>
      <c r="N42" s="5">
        <f t="shared" si="7"/>
        <v>0.89999999999999991</v>
      </c>
      <c r="O42" s="5">
        <v>8</v>
      </c>
      <c r="Q42" s="5">
        <f t="shared" si="8"/>
        <v>8</v>
      </c>
      <c r="S42" s="5">
        <f t="shared" si="9"/>
        <v>2.5179856115107913</v>
      </c>
      <c r="T42" s="5">
        <f t="shared" si="10"/>
        <v>2.5</v>
      </c>
      <c r="U42" s="5">
        <f t="shared" si="11"/>
        <v>1.4699397324709687</v>
      </c>
      <c r="V42" s="5">
        <f t="shared" si="12"/>
        <v>1.4699397324709687</v>
      </c>
      <c r="W42" s="5">
        <f t="shared" si="13"/>
        <v>1.4699397324709687</v>
      </c>
      <c r="X42" s="5">
        <f t="shared" si="52"/>
        <v>2.5179856115107913</v>
      </c>
      <c r="Y42" s="5">
        <f t="shared" si="53"/>
        <v>2.5</v>
      </c>
      <c r="Z42" s="5">
        <f t="shared" si="54"/>
        <v>1.4699397324709687</v>
      </c>
      <c r="AA42" s="5">
        <f t="shared" si="55"/>
        <v>1.4699397324709687</v>
      </c>
      <c r="AB42" s="5" t="str">
        <f t="shared" si="14"/>
        <v>자동</v>
      </c>
      <c r="AC42" s="5">
        <f t="shared" si="15"/>
        <v>1.4699397324709687</v>
      </c>
      <c r="AD42" s="5">
        <f t="shared" si="16"/>
        <v>1.4699397324709687</v>
      </c>
      <c r="AE42" s="5">
        <f>IF(AR42=42,INDEX('2025학년도 변표'!$C$118:$C$197,MATCH(Q42,'2025학년도 변표'!$B$118:$B$197,0)),"")</f>
        <v>68.03</v>
      </c>
      <c r="AF42" s="5">
        <f>IF(AR42=42,INDEX('2025학년도 변표'!$D$118:$D$197,MATCH(Q42,'2025학년도 변표'!$B$118:$B$197,0)),"")</f>
        <v>68.03</v>
      </c>
      <c r="AH42" s="5">
        <v>12</v>
      </c>
      <c r="AI42" s="5">
        <v>12</v>
      </c>
      <c r="AJ42" s="5">
        <v>42</v>
      </c>
      <c r="AK42" s="5">
        <v>42</v>
      </c>
      <c r="AM42" s="5">
        <v>42</v>
      </c>
      <c r="AN42" s="5">
        <v>42</v>
      </c>
      <c r="AO42" s="5">
        <v>3</v>
      </c>
      <c r="AP42" s="5">
        <v>3</v>
      </c>
      <c r="AR42" s="5">
        <f t="shared" si="51"/>
        <v>42</v>
      </c>
      <c r="BA42" s="5">
        <f t="shared" si="17"/>
        <v>0</v>
      </c>
      <c r="BY42" s="230">
        <f t="shared" si="18"/>
        <v>899.99999999999989</v>
      </c>
      <c r="BZ42" s="72">
        <v>100</v>
      </c>
      <c r="CA42" s="5">
        <v>96</v>
      </c>
      <c r="CB42" s="5">
        <v>90</v>
      </c>
      <c r="CC42" s="5">
        <v>82</v>
      </c>
      <c r="CD42" s="5">
        <v>72</v>
      </c>
      <c r="CE42" s="5">
        <v>60</v>
      </c>
      <c r="CF42" s="5">
        <v>46</v>
      </c>
      <c r="CG42" s="5">
        <v>30</v>
      </c>
      <c r="CH42" s="5">
        <v>12</v>
      </c>
      <c r="CL42" s="5">
        <v>-0.1</v>
      </c>
      <c r="CM42" s="5">
        <v>-0.2</v>
      </c>
      <c r="CN42" s="5">
        <v>-0.3</v>
      </c>
      <c r="CO42" s="5">
        <v>-0.4</v>
      </c>
      <c r="CP42" s="5">
        <v>-0.5</v>
      </c>
      <c r="CQ42" s="5">
        <v>-0.6</v>
      </c>
      <c r="DA42" s="5">
        <f t="shared" si="19"/>
        <v>100</v>
      </c>
      <c r="DB42" s="110">
        <f t="shared" si="20"/>
        <v>100</v>
      </c>
      <c r="DC42" s="5">
        <f t="shared" si="21"/>
        <v>0</v>
      </c>
      <c r="DF42" s="5">
        <v>2</v>
      </c>
      <c r="DR42" s="5">
        <f t="shared" si="22"/>
        <v>2</v>
      </c>
      <c r="DS42" s="5">
        <f t="shared" si="23"/>
        <v>2</v>
      </c>
      <c r="DT42" s="5">
        <f t="shared" si="24"/>
        <v>0</v>
      </c>
      <c r="DU42" s="5">
        <f t="shared" si="47"/>
        <v>0</v>
      </c>
      <c r="DW42" s="5">
        <f t="shared" si="25"/>
        <v>0</v>
      </c>
      <c r="DX42" s="5">
        <f t="shared" si="26"/>
        <v>0</v>
      </c>
      <c r="DY42" s="5">
        <f>IFERROR(IF(LEFT($AR42,1)="4",INDEX('2025학년도 변표'!$H$118:$H$197,MATCH($Q42,'2025학년도 변표'!$B$118:$B$197,0)),INDEX(DY$4:DY$8,MATCH(AJ42,$DU$4:$DU$8,0))),0)</f>
        <v>0</v>
      </c>
      <c r="DZ42" s="5">
        <f>IFERROR(IF(LEFT($AR42,1)="4",INDEX('2025학년도 변표'!$I$118:$I$197,MATCH($Q42,'2025학년도 변표'!$B$118:$B$197,0)),INDEX(DZ$4:DZ$8,MATCH(AK42,$DU$4:$DU$8,0))),0)</f>
        <v>0</v>
      </c>
      <c r="EB42" s="5">
        <f>IFERROR(IF(LEFT($AR42,1)="4",INDEX('2025학년도 변표'!$J$118:$J$197,MATCH($Q42,'2025학년도 변표'!$B$118:$B$197,0)),INDEX(EA$4:EA$8,MATCH(AM42,$DU$4:$DU$8,0))),0)</f>
        <v>0</v>
      </c>
      <c r="EC42" s="5">
        <f>IFERROR(IF(LEFT($AR42,1)="4",INDEX('2025학년도 변표'!$K$118:$K$197,MATCH($Q42,'2025학년도 변표'!$B$118:$B$197,0)),INDEX(EB$4:EB$8,MATCH(AN42,$DU$4:$DU$8,0))),0)</f>
        <v>0</v>
      </c>
      <c r="ED42" s="5" t="str">
        <f t="shared" si="27"/>
        <v/>
      </c>
      <c r="EE42" s="5" t="str">
        <f t="shared" si="28"/>
        <v/>
      </c>
      <c r="EF42" s="5">
        <f t="shared" si="29"/>
        <v>0</v>
      </c>
      <c r="EH42" s="5">
        <f t="shared" si="30"/>
        <v>0</v>
      </c>
      <c r="EI42" s="5">
        <f t="shared" si="31"/>
        <v>0</v>
      </c>
      <c r="EJ42" s="5">
        <f t="shared" si="32"/>
        <v>0</v>
      </c>
      <c r="EK42" s="5">
        <f t="shared" si="33"/>
        <v>0</v>
      </c>
      <c r="EL42" s="5">
        <f t="shared" si="34"/>
        <v>0</v>
      </c>
      <c r="EM42" s="5">
        <f t="shared" si="35"/>
        <v>0</v>
      </c>
      <c r="EN42" s="5">
        <f t="shared" si="36"/>
        <v>0</v>
      </c>
      <c r="EO42" s="5">
        <f>LARGE((EJ42:EK42,EM42:EN42),1)</f>
        <v>0</v>
      </c>
      <c r="EP42" s="5">
        <f>IF(M42&lt;2,0,LARGE((EJ42:EK42,EM42:EN42),2))</f>
        <v>0</v>
      </c>
      <c r="EQ42" s="5">
        <f t="shared" si="37"/>
        <v>0</v>
      </c>
      <c r="ER42" s="5">
        <f t="shared" si="38"/>
        <v>0</v>
      </c>
      <c r="ES42" s="5">
        <f t="shared" si="39"/>
        <v>0</v>
      </c>
      <c r="EX42" s="5">
        <f t="shared" si="40"/>
        <v>0</v>
      </c>
      <c r="EZ42" s="5">
        <f t="shared" si="41"/>
        <v>0</v>
      </c>
      <c r="FA42" s="5">
        <f t="shared" ca="1" si="42"/>
        <v>0</v>
      </c>
      <c r="FE42" s="5" t="str">
        <f t="shared" si="43"/>
        <v>표점/만점</v>
      </c>
      <c r="FF42" s="5" t="str">
        <f t="shared" si="44"/>
        <v>변표/만점</v>
      </c>
      <c r="FG42" s="5">
        <f t="shared" si="48"/>
        <v>0.39</v>
      </c>
      <c r="FH42" s="5">
        <f t="shared" si="49"/>
        <v>0.39</v>
      </c>
      <c r="FI42" s="5">
        <f t="shared" si="50"/>
        <v>0.23</v>
      </c>
      <c r="FJ42" s="5">
        <f t="shared" si="45"/>
        <v>6.4879253439817601</v>
      </c>
    </row>
    <row r="43" spans="1:166">
      <c r="A43" s="5">
        <f t="shared" si="46"/>
        <v>28</v>
      </c>
      <c r="B43" s="5">
        <v>19</v>
      </c>
      <c r="C43" s="5" t="s">
        <v>431</v>
      </c>
      <c r="D43" s="5">
        <v>1000</v>
      </c>
      <c r="E43" s="5">
        <v>0.25</v>
      </c>
      <c r="F43" s="5">
        <v>0.4</v>
      </c>
      <c r="G43" s="5">
        <v>0.17499999999999999</v>
      </c>
      <c r="H43" s="5">
        <v>0.17499999999999999</v>
      </c>
      <c r="J43" s="5">
        <v>0.17499999999999999</v>
      </c>
      <c r="K43" s="5">
        <v>0.17499999999999999</v>
      </c>
      <c r="M43" s="5">
        <v>2</v>
      </c>
      <c r="N43" s="5">
        <f t="shared" si="7"/>
        <v>1</v>
      </c>
      <c r="O43" s="5">
        <v>9</v>
      </c>
      <c r="Q43" s="5">
        <f t="shared" si="8"/>
        <v>9</v>
      </c>
      <c r="S43" s="5">
        <f t="shared" si="9"/>
        <v>1.25</v>
      </c>
      <c r="T43" s="5">
        <f t="shared" si="10"/>
        <v>2</v>
      </c>
      <c r="U43" s="5">
        <f t="shared" si="11"/>
        <v>1.75</v>
      </c>
      <c r="V43" s="5">
        <f t="shared" si="12"/>
        <v>1.75</v>
      </c>
      <c r="W43" s="5">
        <f t="shared" si="13"/>
        <v>1.75</v>
      </c>
      <c r="X43" s="5">
        <f t="shared" si="52"/>
        <v>1.25</v>
      </c>
      <c r="Y43" s="5">
        <f t="shared" si="53"/>
        <v>2</v>
      </c>
      <c r="Z43" s="5">
        <f t="shared" si="54"/>
        <v>1.75</v>
      </c>
      <c r="AA43" s="5">
        <f t="shared" si="55"/>
        <v>1.75</v>
      </c>
      <c r="AB43" s="5" t="str">
        <f t="shared" si="14"/>
        <v>자동</v>
      </c>
      <c r="AC43" s="5">
        <f t="shared" si="15"/>
        <v>1.75</v>
      </c>
      <c r="AD43" s="5">
        <f t="shared" si="16"/>
        <v>1.75</v>
      </c>
      <c r="AE43" s="5" t="str">
        <f>IF(AR43=42,INDEX('2025학년도 변표'!$C$118:$C$197,MATCH(Q43,'2025학년도 변표'!$B$118:$B$197,0)),"")</f>
        <v/>
      </c>
      <c r="AF43" s="5" t="str">
        <f>IF(AR43=42,INDEX('2025학년도 변표'!$D$118:$D$197,MATCH(Q43,'2025학년도 변표'!$B$118:$B$197,0)),"")</f>
        <v/>
      </c>
      <c r="AH43" s="5">
        <v>1</v>
      </c>
      <c r="AI43" s="5">
        <v>1</v>
      </c>
      <c r="AJ43" s="5">
        <v>4</v>
      </c>
      <c r="AK43" s="5">
        <v>4</v>
      </c>
      <c r="AM43" s="5">
        <v>4</v>
      </c>
      <c r="AN43" s="5">
        <v>4</v>
      </c>
      <c r="AO43" s="5">
        <v>3</v>
      </c>
      <c r="AP43" s="5">
        <v>3</v>
      </c>
      <c r="AR43" s="5">
        <f t="shared" si="51"/>
        <v>4</v>
      </c>
      <c r="AW43" s="5">
        <f>0.05*Z43</f>
        <v>8.7500000000000008E-2</v>
      </c>
      <c r="AX43" s="5">
        <f>0.05*AA43</f>
        <v>8.7500000000000008E-2</v>
      </c>
      <c r="BA43" s="5">
        <f t="shared" si="17"/>
        <v>0</v>
      </c>
      <c r="BE43" s="236" t="s">
        <v>18645</v>
      </c>
      <c r="BJ43" s="5">
        <f>AW43*DY43</f>
        <v>0</v>
      </c>
      <c r="BK43" s="5">
        <f>AX43*DZ43</f>
        <v>0</v>
      </c>
      <c r="BY43" s="230">
        <f t="shared" si="18"/>
        <v>1000</v>
      </c>
      <c r="BZ43" s="72">
        <v>100</v>
      </c>
      <c r="CA43" s="5">
        <v>98</v>
      </c>
      <c r="CB43" s="5">
        <v>95</v>
      </c>
      <c r="CC43" s="5">
        <v>92</v>
      </c>
      <c r="CD43" s="5">
        <v>86</v>
      </c>
      <c r="CE43" s="5">
        <v>75</v>
      </c>
      <c r="CF43" s="5">
        <v>64</v>
      </c>
      <c r="CG43" s="5">
        <v>58</v>
      </c>
      <c r="CH43" s="5">
        <v>50</v>
      </c>
      <c r="CI43" s="72">
        <v>10</v>
      </c>
      <c r="CJ43" s="5">
        <v>10</v>
      </c>
      <c r="CK43" s="5">
        <v>10</v>
      </c>
      <c r="CL43" s="5">
        <v>10</v>
      </c>
      <c r="CM43" s="5">
        <v>9.6</v>
      </c>
      <c r="CN43" s="5">
        <v>9.1999999999999993</v>
      </c>
      <c r="CO43" s="5">
        <v>8.8000000000000007</v>
      </c>
      <c r="CP43" s="5">
        <v>8.4</v>
      </c>
      <c r="CQ43" s="5">
        <v>8</v>
      </c>
      <c r="DA43" s="5">
        <f t="shared" si="19"/>
        <v>100</v>
      </c>
      <c r="DB43" s="110">
        <f t="shared" si="20"/>
        <v>100</v>
      </c>
      <c r="DC43" s="5">
        <f t="shared" si="21"/>
        <v>10</v>
      </c>
      <c r="DF43" s="5">
        <v>2</v>
      </c>
      <c r="DQ43" s="5">
        <v>1</v>
      </c>
      <c r="DR43" s="5">
        <f t="shared" si="22"/>
        <v>1</v>
      </c>
      <c r="DS43" s="5">
        <f t="shared" si="23"/>
        <v>2</v>
      </c>
      <c r="DT43" s="5">
        <f t="shared" si="24"/>
        <v>0</v>
      </c>
      <c r="DU43" s="5">
        <f t="shared" si="47"/>
        <v>0</v>
      </c>
      <c r="DW43" s="5">
        <f t="shared" si="25"/>
        <v>0</v>
      </c>
      <c r="DX43" s="5">
        <f t="shared" si="26"/>
        <v>0</v>
      </c>
      <c r="DY43" s="5">
        <f>IFERROR(IF(LEFT($AR43,1)="4",INDEX('2025학년도 변표'!$H$118:$H$197,MATCH($Q43,'2025학년도 변표'!$B$118:$B$197,0)),INDEX(DY$4:DY$8,MATCH(AJ43,$DU$4:$DU$8,0))),0)</f>
        <v>0</v>
      </c>
      <c r="DZ43" s="5">
        <f>IFERROR(IF(LEFT($AR43,1)="4",INDEX('2025학년도 변표'!$I$118:$I$197,MATCH($Q43,'2025학년도 변표'!$B$118:$B$197,0)),INDEX(DZ$4:DZ$8,MATCH(AK43,$DU$4:$DU$8,0))),0)</f>
        <v>0</v>
      </c>
      <c r="EB43" s="5">
        <f>IFERROR(IF(LEFT($AR43,1)="4",INDEX('2025학년도 변표'!$J$118:$J$197,MATCH($Q43,'2025학년도 변표'!$B$118:$B$197,0)),INDEX(EA$4:EA$8,MATCH(AM43,$DU$4:$DU$8,0))),0)</f>
        <v>0</v>
      </c>
      <c r="EC43" s="5">
        <f>IFERROR(IF(LEFT($AR43,1)="4",INDEX('2025학년도 변표'!$K$118:$K$197,MATCH($Q43,'2025학년도 변표'!$B$118:$B$197,0)),INDEX(EB$4:EB$8,MATCH(AN43,$DU$4:$DU$8,0))),0)</f>
        <v>0</v>
      </c>
      <c r="ED43" s="5" t="str">
        <f t="shared" si="27"/>
        <v/>
      </c>
      <c r="EE43" s="5" t="str">
        <f t="shared" si="28"/>
        <v/>
      </c>
      <c r="EF43" s="5">
        <f t="shared" si="29"/>
        <v>0</v>
      </c>
      <c r="EH43" s="5">
        <f t="shared" si="30"/>
        <v>0</v>
      </c>
      <c r="EI43" s="5">
        <f t="shared" si="31"/>
        <v>0</v>
      </c>
      <c r="EJ43" s="5">
        <f t="shared" si="32"/>
        <v>0</v>
      </c>
      <c r="EK43" s="5">
        <f t="shared" si="33"/>
        <v>0</v>
      </c>
      <c r="EL43" s="5">
        <f t="shared" si="34"/>
        <v>0</v>
      </c>
      <c r="EM43" s="5">
        <f t="shared" si="35"/>
        <v>0</v>
      </c>
      <c r="EN43" s="5">
        <f t="shared" si="36"/>
        <v>0</v>
      </c>
      <c r="EO43" s="5">
        <f>LARGE((EJ43:EK43,EM43:EN43),1)</f>
        <v>0</v>
      </c>
      <c r="EP43" s="5">
        <f>IF(M43&lt;2,0,LARGE((EJ43:EK43,EM43:EN43),2))</f>
        <v>0</v>
      </c>
      <c r="EQ43" s="5">
        <f t="shared" si="37"/>
        <v>0</v>
      </c>
      <c r="ER43" s="5">
        <f t="shared" si="38"/>
        <v>0</v>
      </c>
      <c r="ES43" s="5">
        <f t="shared" si="39"/>
        <v>0</v>
      </c>
      <c r="EX43" s="5">
        <f t="shared" si="40"/>
        <v>0</v>
      </c>
      <c r="EZ43" s="5">
        <f t="shared" si="41"/>
        <v>1</v>
      </c>
      <c r="FA43" s="5">
        <f t="shared" ca="1" si="42"/>
        <v>12</v>
      </c>
      <c r="FE43" s="5" t="str">
        <f t="shared" si="43"/>
        <v>표점</v>
      </c>
      <c r="FF43" s="5" t="str">
        <f t="shared" si="44"/>
        <v>변표</v>
      </c>
      <c r="FG43" s="5">
        <f t="shared" si="48"/>
        <v>0.25</v>
      </c>
      <c r="FH43" s="5">
        <f t="shared" si="49"/>
        <v>0.4</v>
      </c>
      <c r="FI43" s="5">
        <f t="shared" si="50"/>
        <v>0.35</v>
      </c>
      <c r="FJ43" s="5">
        <f t="shared" si="45"/>
        <v>5</v>
      </c>
    </row>
    <row r="44" spans="1:166">
      <c r="A44" s="5">
        <f t="shared" si="46"/>
        <v>29</v>
      </c>
      <c r="B44" s="5">
        <v>20</v>
      </c>
      <c r="C44" s="5" t="s">
        <v>430</v>
      </c>
      <c r="D44" s="5">
        <v>1000</v>
      </c>
      <c r="E44" s="5">
        <v>0.4</v>
      </c>
      <c r="F44" s="5">
        <v>0.4</v>
      </c>
      <c r="G44" s="5">
        <v>0.1</v>
      </c>
      <c r="H44" s="5">
        <v>0.1</v>
      </c>
      <c r="J44" s="5">
        <v>0.1</v>
      </c>
      <c r="K44" s="5">
        <v>0.1</v>
      </c>
      <c r="M44" s="5">
        <v>2</v>
      </c>
      <c r="N44" s="5">
        <f t="shared" si="7"/>
        <v>1</v>
      </c>
      <c r="O44" s="5">
        <v>10</v>
      </c>
      <c r="Q44" s="5">
        <f t="shared" si="8"/>
        <v>10</v>
      </c>
      <c r="S44" s="5">
        <f t="shared" si="9"/>
        <v>2</v>
      </c>
      <c r="T44" s="5">
        <f t="shared" si="10"/>
        <v>2</v>
      </c>
      <c r="U44" s="5">
        <f t="shared" si="11"/>
        <v>1</v>
      </c>
      <c r="V44" s="5">
        <f t="shared" si="12"/>
        <v>1</v>
      </c>
      <c r="W44" s="5">
        <f t="shared" si="13"/>
        <v>1</v>
      </c>
      <c r="X44" s="5">
        <f t="shared" si="52"/>
        <v>2</v>
      </c>
      <c r="Y44" s="5">
        <f t="shared" si="53"/>
        <v>2</v>
      </c>
      <c r="Z44" s="5">
        <f t="shared" si="54"/>
        <v>1</v>
      </c>
      <c r="AA44" s="5">
        <f t="shared" si="55"/>
        <v>1</v>
      </c>
      <c r="AB44" s="5" t="str">
        <f t="shared" si="14"/>
        <v>자동</v>
      </c>
      <c r="AC44" s="5">
        <f t="shared" si="15"/>
        <v>1</v>
      </c>
      <c r="AD44" s="5">
        <f t="shared" si="16"/>
        <v>1</v>
      </c>
      <c r="AE44" s="5" t="str">
        <f>IF(AR44=42,INDEX('2025학년도 변표'!$C$118:$C$197,MATCH(Q44,'2025학년도 변표'!$B$118:$B$197,0)),"")</f>
        <v/>
      </c>
      <c r="AF44" s="5" t="str">
        <f>IF(AR44=42,INDEX('2025학년도 변표'!$D$118:$D$197,MATCH(Q44,'2025학년도 변표'!$B$118:$B$197,0)),"")</f>
        <v/>
      </c>
      <c r="AH44" s="5">
        <v>1</v>
      </c>
      <c r="AI44" s="5">
        <v>1</v>
      </c>
      <c r="AJ44" s="5">
        <v>4</v>
      </c>
      <c r="AK44" s="5">
        <v>4</v>
      </c>
      <c r="AM44" s="5">
        <v>4</v>
      </c>
      <c r="AN44" s="5">
        <v>4</v>
      </c>
      <c r="AO44" s="5">
        <v>3</v>
      </c>
      <c r="AP44" s="5">
        <v>3</v>
      </c>
      <c r="AR44" s="5">
        <f t="shared" si="51"/>
        <v>4</v>
      </c>
      <c r="BA44" s="5">
        <f t="shared" si="17"/>
        <v>0</v>
      </c>
      <c r="BC44" s="5">
        <f>0.05*AC44</f>
        <v>0.05</v>
      </c>
      <c r="BD44" s="5">
        <f>0.05*AD44</f>
        <v>0.05</v>
      </c>
      <c r="BE44" s="236" t="s">
        <v>18646</v>
      </c>
      <c r="BM44" s="5">
        <f>BC44*EB44</f>
        <v>0</v>
      </c>
      <c r="BN44" s="5">
        <f>BD44*EC44</f>
        <v>0</v>
      </c>
      <c r="BY44" s="230">
        <f t="shared" si="18"/>
        <v>1000</v>
      </c>
      <c r="BZ44" s="72">
        <v>100</v>
      </c>
      <c r="CA44" s="5">
        <v>98</v>
      </c>
      <c r="CB44" s="5">
        <v>95</v>
      </c>
      <c r="CC44" s="5">
        <v>92</v>
      </c>
      <c r="CD44" s="5">
        <v>86</v>
      </c>
      <c r="CE44" s="5">
        <v>75</v>
      </c>
      <c r="CF44" s="5">
        <v>64</v>
      </c>
      <c r="CG44" s="5">
        <v>58</v>
      </c>
      <c r="CH44" s="5">
        <v>50</v>
      </c>
      <c r="CI44" s="72">
        <v>10</v>
      </c>
      <c r="CJ44" s="5">
        <v>10</v>
      </c>
      <c r="CK44" s="5">
        <v>10</v>
      </c>
      <c r="CL44" s="5">
        <v>10</v>
      </c>
      <c r="CM44" s="5">
        <v>9.6</v>
      </c>
      <c r="CN44" s="5">
        <v>9.1999999999999993</v>
      </c>
      <c r="CO44" s="5">
        <v>8.8000000000000007</v>
      </c>
      <c r="CP44" s="5">
        <v>8.4</v>
      </c>
      <c r="CQ44" s="5">
        <v>8</v>
      </c>
      <c r="DA44" s="5">
        <f t="shared" si="19"/>
        <v>100</v>
      </c>
      <c r="DB44" s="110">
        <f t="shared" si="20"/>
        <v>100</v>
      </c>
      <c r="DC44" s="5">
        <f t="shared" si="21"/>
        <v>10</v>
      </c>
      <c r="DF44" s="5">
        <v>2</v>
      </c>
      <c r="DR44" s="5">
        <f t="shared" si="22"/>
        <v>2</v>
      </c>
      <c r="DS44" s="5">
        <f t="shared" si="23"/>
        <v>2</v>
      </c>
      <c r="DT44" s="5">
        <f t="shared" si="24"/>
        <v>0</v>
      </c>
      <c r="DU44" s="5">
        <f t="shared" si="47"/>
        <v>0</v>
      </c>
      <c r="DW44" s="5">
        <f t="shared" si="25"/>
        <v>0</v>
      </c>
      <c r="DX44" s="5">
        <f t="shared" si="26"/>
        <v>0</v>
      </c>
      <c r="DY44" s="5">
        <f>IFERROR(IF(LEFT($AR44,1)="4",INDEX('2025학년도 변표'!$H$118:$H$197,MATCH($Q44,'2025학년도 변표'!$B$118:$B$197,0)),INDEX(DY$4:DY$8,MATCH(AJ44,$DU$4:$DU$8,0))),0)</f>
        <v>0</v>
      </c>
      <c r="DZ44" s="5">
        <f>IFERROR(IF(LEFT($AR44,1)="4",INDEX('2025학년도 변표'!$I$118:$I$197,MATCH($Q44,'2025학년도 변표'!$B$118:$B$197,0)),INDEX(DZ$4:DZ$8,MATCH(AK44,$DU$4:$DU$8,0))),0)</f>
        <v>0</v>
      </c>
      <c r="EB44" s="5">
        <f>IFERROR(IF(LEFT($AR44,1)="4",INDEX('2025학년도 변표'!$J$118:$J$197,MATCH($Q44,'2025학년도 변표'!$B$118:$B$197,0)),INDEX(EA$4:EA$8,MATCH(AM44,$DU$4:$DU$8,0))),0)</f>
        <v>0</v>
      </c>
      <c r="EC44" s="5">
        <f>IFERROR(IF(LEFT($AR44,1)="4",INDEX('2025학년도 변표'!$K$118:$K$197,MATCH($Q44,'2025학년도 변표'!$B$118:$B$197,0)),INDEX(EB$4:EB$8,MATCH(AN44,$DU$4:$DU$8,0))),0)</f>
        <v>0</v>
      </c>
      <c r="ED44" s="5" t="str">
        <f t="shared" si="27"/>
        <v/>
      </c>
      <c r="EE44" s="5" t="str">
        <f t="shared" si="28"/>
        <v/>
      </c>
      <c r="EF44" s="5">
        <f t="shared" si="29"/>
        <v>0</v>
      </c>
      <c r="EH44" s="5">
        <f t="shared" si="30"/>
        <v>0</v>
      </c>
      <c r="EI44" s="5">
        <f t="shared" si="31"/>
        <v>0</v>
      </c>
      <c r="EJ44" s="5">
        <f t="shared" si="32"/>
        <v>0</v>
      </c>
      <c r="EK44" s="5">
        <f t="shared" si="33"/>
        <v>0</v>
      </c>
      <c r="EL44" s="5">
        <f t="shared" si="34"/>
        <v>0</v>
      </c>
      <c r="EM44" s="5">
        <f t="shared" si="35"/>
        <v>0</v>
      </c>
      <c r="EN44" s="5">
        <f t="shared" si="36"/>
        <v>0</v>
      </c>
      <c r="EO44" s="5">
        <f>LARGE((EJ44:EK44,EM44:EN44),1)</f>
        <v>0</v>
      </c>
      <c r="EP44" s="5">
        <f>IF(M44&lt;2,0,LARGE((EJ44:EK44,EM44:EN44),2))</f>
        <v>0</v>
      </c>
      <c r="EQ44" s="5">
        <f t="shared" si="37"/>
        <v>0</v>
      </c>
      <c r="ER44" s="5">
        <f t="shared" si="38"/>
        <v>0</v>
      </c>
      <c r="ES44" s="5">
        <f t="shared" si="39"/>
        <v>0</v>
      </c>
      <c r="EX44" s="5">
        <f t="shared" si="40"/>
        <v>0</v>
      </c>
      <c r="EZ44" s="5">
        <f t="shared" si="41"/>
        <v>1</v>
      </c>
      <c r="FA44" s="5">
        <f t="shared" ca="1" si="42"/>
        <v>13</v>
      </c>
      <c r="FE44" s="5" t="str">
        <f t="shared" si="43"/>
        <v>표점</v>
      </c>
      <c r="FF44" s="5" t="str">
        <f t="shared" si="44"/>
        <v>변표</v>
      </c>
      <c r="FG44" s="5">
        <f t="shared" si="48"/>
        <v>0.4</v>
      </c>
      <c r="FH44" s="5">
        <f t="shared" si="49"/>
        <v>0.4</v>
      </c>
      <c r="FI44" s="5">
        <f t="shared" si="50"/>
        <v>0.2</v>
      </c>
      <c r="FJ44" s="5">
        <f t="shared" si="45"/>
        <v>5</v>
      </c>
    </row>
    <row r="45" spans="1:166">
      <c r="A45" s="5">
        <f t="shared" si="46"/>
        <v>30</v>
      </c>
      <c r="B45" s="5">
        <v>21</v>
      </c>
      <c r="C45" s="5" t="s">
        <v>437</v>
      </c>
      <c r="D45" s="5">
        <v>1000</v>
      </c>
      <c r="E45" s="5">
        <v>0.35</v>
      </c>
      <c r="F45" s="5">
        <v>0.45</v>
      </c>
      <c r="G45" s="5">
        <v>0.1</v>
      </c>
      <c r="H45" s="5">
        <v>0.1</v>
      </c>
      <c r="J45" s="5">
        <v>0.1</v>
      </c>
      <c r="K45" s="5">
        <v>0.1</v>
      </c>
      <c r="M45" s="5">
        <v>2</v>
      </c>
      <c r="N45" s="5">
        <f t="shared" si="7"/>
        <v>1</v>
      </c>
      <c r="O45" s="5">
        <v>10</v>
      </c>
      <c r="Q45" s="5">
        <f t="shared" si="8"/>
        <v>10</v>
      </c>
      <c r="S45" s="5">
        <f t="shared" si="9"/>
        <v>1.75</v>
      </c>
      <c r="T45" s="5">
        <f t="shared" si="10"/>
        <v>2.25</v>
      </c>
      <c r="U45" s="5">
        <f t="shared" si="11"/>
        <v>1</v>
      </c>
      <c r="V45" s="5">
        <f t="shared" si="12"/>
        <v>1</v>
      </c>
      <c r="W45" s="5">
        <f t="shared" si="13"/>
        <v>1</v>
      </c>
      <c r="X45" s="5">
        <f t="shared" si="52"/>
        <v>1.75</v>
      </c>
      <c r="Y45" s="5">
        <f t="shared" si="53"/>
        <v>2.25</v>
      </c>
      <c r="Z45" s="5">
        <f t="shared" si="54"/>
        <v>1</v>
      </c>
      <c r="AA45" s="5">
        <f t="shared" si="55"/>
        <v>1</v>
      </c>
      <c r="AB45" s="5" t="str">
        <f t="shared" si="14"/>
        <v>자동</v>
      </c>
      <c r="AC45" s="5">
        <f t="shared" si="15"/>
        <v>1</v>
      </c>
      <c r="AD45" s="5">
        <f t="shared" si="16"/>
        <v>1</v>
      </c>
      <c r="AE45" s="5" t="str">
        <f>IF(AR45=42,INDEX('2025학년도 변표'!$C$118:$C$197,MATCH(Q45,'2025학년도 변표'!$B$118:$B$197,0)),"")</f>
        <v/>
      </c>
      <c r="AF45" s="5" t="str">
        <f>IF(AR45=42,INDEX('2025학년도 변표'!$D$118:$D$197,MATCH(Q45,'2025학년도 변표'!$B$118:$B$197,0)),"")</f>
        <v/>
      </c>
      <c r="AH45" s="5">
        <v>1</v>
      </c>
      <c r="AI45" s="5">
        <v>1</v>
      </c>
      <c r="AJ45" s="5">
        <v>4</v>
      </c>
      <c r="AK45" s="5">
        <v>4</v>
      </c>
      <c r="AM45" s="5">
        <v>4</v>
      </c>
      <c r="AN45" s="5">
        <v>4</v>
      </c>
      <c r="AO45" s="5">
        <v>3</v>
      </c>
      <c r="AP45" s="5">
        <v>3</v>
      </c>
      <c r="AR45" s="5">
        <f t="shared" si="51"/>
        <v>4</v>
      </c>
      <c r="BA45" s="5">
        <f t="shared" si="17"/>
        <v>0</v>
      </c>
      <c r="BY45" s="230">
        <f t="shared" si="18"/>
        <v>1000</v>
      </c>
      <c r="BZ45" s="72">
        <v>100</v>
      </c>
      <c r="CA45" s="5">
        <v>98</v>
      </c>
      <c r="CB45" s="5">
        <v>95</v>
      </c>
      <c r="CC45" s="5">
        <v>92</v>
      </c>
      <c r="CD45" s="5">
        <v>86</v>
      </c>
      <c r="CE45" s="5">
        <v>75</v>
      </c>
      <c r="CF45" s="5">
        <v>64</v>
      </c>
      <c r="CG45" s="5">
        <v>58</v>
      </c>
      <c r="CH45" s="5">
        <v>50</v>
      </c>
      <c r="CI45" s="72">
        <v>10</v>
      </c>
      <c r="CJ45" s="5">
        <v>10</v>
      </c>
      <c r="CK45" s="5">
        <v>10</v>
      </c>
      <c r="CL45" s="5">
        <v>10</v>
      </c>
      <c r="CM45" s="5">
        <v>9.6</v>
      </c>
      <c r="CN45" s="5">
        <v>9.1999999999999993</v>
      </c>
      <c r="CO45" s="5">
        <v>8.8000000000000007</v>
      </c>
      <c r="CP45" s="5">
        <v>8.4</v>
      </c>
      <c r="CQ45" s="5">
        <v>8</v>
      </c>
      <c r="DA45" s="5">
        <f t="shared" si="19"/>
        <v>100</v>
      </c>
      <c r="DB45" s="110">
        <f t="shared" si="20"/>
        <v>100</v>
      </c>
      <c r="DC45" s="5">
        <f t="shared" si="21"/>
        <v>10</v>
      </c>
      <c r="DF45" s="5">
        <v>2</v>
      </c>
      <c r="DR45" s="5">
        <f t="shared" si="22"/>
        <v>2</v>
      </c>
      <c r="DS45" s="5">
        <f t="shared" si="23"/>
        <v>2</v>
      </c>
      <c r="DT45" s="5">
        <f t="shared" si="24"/>
        <v>0</v>
      </c>
      <c r="DU45" s="5">
        <f t="shared" si="47"/>
        <v>0</v>
      </c>
      <c r="DW45" s="5">
        <f t="shared" si="25"/>
        <v>0</v>
      </c>
      <c r="DX45" s="5">
        <f t="shared" si="26"/>
        <v>0</v>
      </c>
      <c r="DY45" s="5">
        <f>IFERROR(IF(LEFT($AR45,1)="4",INDEX('2025학년도 변표'!$H$118:$H$197,MATCH($Q45,'2025학년도 변표'!$B$118:$B$197,0)),INDEX(DY$4:DY$8,MATCH(AJ45,$DU$4:$DU$8,0))),0)</f>
        <v>0</v>
      </c>
      <c r="DZ45" s="5">
        <f>IFERROR(IF(LEFT($AR45,1)="4",INDEX('2025학년도 변표'!$I$118:$I$197,MATCH($Q45,'2025학년도 변표'!$B$118:$B$197,0)),INDEX(DZ$4:DZ$8,MATCH(AK45,$DU$4:$DU$8,0))),0)</f>
        <v>0</v>
      </c>
      <c r="EB45" s="5">
        <f>IFERROR(IF(LEFT($AR45,1)="4",INDEX('2025학년도 변표'!$J$118:$J$197,MATCH($Q45,'2025학년도 변표'!$B$118:$B$197,0)),INDEX(EA$4:EA$8,MATCH(AM45,$DU$4:$DU$8,0))),0)</f>
        <v>0</v>
      </c>
      <c r="EC45" s="5">
        <f>IFERROR(IF(LEFT($AR45,1)="4",INDEX('2025학년도 변표'!$K$118:$K$197,MATCH($Q45,'2025학년도 변표'!$B$118:$B$197,0)),INDEX(EB$4:EB$8,MATCH(AN45,$DU$4:$DU$8,0))),0)</f>
        <v>0</v>
      </c>
      <c r="ED45" s="5" t="str">
        <f t="shared" si="27"/>
        <v/>
      </c>
      <c r="EE45" s="5" t="str">
        <f t="shared" si="28"/>
        <v/>
      </c>
      <c r="EF45" s="5">
        <f t="shared" si="29"/>
        <v>0</v>
      </c>
      <c r="EH45" s="5">
        <f t="shared" si="30"/>
        <v>0</v>
      </c>
      <c r="EI45" s="5">
        <f t="shared" si="31"/>
        <v>0</v>
      </c>
      <c r="EJ45" s="5">
        <f t="shared" si="32"/>
        <v>0</v>
      </c>
      <c r="EK45" s="5">
        <f t="shared" si="33"/>
        <v>0</v>
      </c>
      <c r="EL45" s="5">
        <f t="shared" si="34"/>
        <v>0</v>
      </c>
      <c r="EM45" s="5">
        <f t="shared" si="35"/>
        <v>0</v>
      </c>
      <c r="EN45" s="5">
        <f t="shared" si="36"/>
        <v>0</v>
      </c>
      <c r="EO45" s="5">
        <f>LARGE((EJ45:EK45,EM45:EN45),1)</f>
        <v>0</v>
      </c>
      <c r="EP45" s="5">
        <f>IF(M45&lt;2,0,LARGE((EJ45:EK45,EM45:EN45),2))</f>
        <v>0</v>
      </c>
      <c r="EQ45" s="5">
        <f t="shared" si="37"/>
        <v>0</v>
      </c>
      <c r="ER45" s="5">
        <f t="shared" si="38"/>
        <v>0</v>
      </c>
      <c r="ES45" s="5">
        <f t="shared" si="39"/>
        <v>0</v>
      </c>
      <c r="EX45" s="5">
        <f t="shared" si="40"/>
        <v>0</v>
      </c>
      <c r="EZ45" s="5">
        <f t="shared" si="41"/>
        <v>0</v>
      </c>
      <c r="FA45" s="5">
        <f t="shared" ca="1" si="42"/>
        <v>0</v>
      </c>
      <c r="FE45" s="5" t="str">
        <f t="shared" si="43"/>
        <v>표점</v>
      </c>
      <c r="FF45" s="5" t="str">
        <f t="shared" si="44"/>
        <v>변표</v>
      </c>
      <c r="FG45" s="5">
        <f t="shared" si="48"/>
        <v>0.35</v>
      </c>
      <c r="FH45" s="5">
        <f t="shared" si="49"/>
        <v>0.45</v>
      </c>
      <c r="FI45" s="5">
        <f t="shared" si="50"/>
        <v>0.2</v>
      </c>
      <c r="FJ45" s="5">
        <f t="shared" si="45"/>
        <v>5</v>
      </c>
    </row>
    <row r="46" spans="1:166">
      <c r="A46" s="5">
        <f t="shared" si="46"/>
        <v>31</v>
      </c>
      <c r="B46" s="5">
        <v>22</v>
      </c>
      <c r="C46" s="5" t="s">
        <v>432</v>
      </c>
      <c r="D46" s="5">
        <v>800</v>
      </c>
      <c r="E46" s="5">
        <v>0.2</v>
      </c>
      <c r="F46" s="5">
        <v>0.35</v>
      </c>
      <c r="G46" s="5">
        <v>0.15</v>
      </c>
      <c r="H46" s="5">
        <v>0.15</v>
      </c>
      <c r="J46" s="5">
        <v>0.15</v>
      </c>
      <c r="K46" s="5">
        <v>0.15</v>
      </c>
      <c r="M46" s="5">
        <v>2</v>
      </c>
      <c r="N46" s="5">
        <f t="shared" si="7"/>
        <v>0.85000000000000009</v>
      </c>
      <c r="O46" s="5">
        <v>11</v>
      </c>
      <c r="Q46" s="5">
        <f t="shared" si="8"/>
        <v>11</v>
      </c>
      <c r="S46" s="5">
        <f t="shared" si="9"/>
        <v>0.8</v>
      </c>
      <c r="T46" s="5">
        <f t="shared" si="10"/>
        <v>1.4</v>
      </c>
      <c r="U46" s="5">
        <f t="shared" si="11"/>
        <v>1.2</v>
      </c>
      <c r="V46" s="5">
        <f t="shared" si="12"/>
        <v>1.2</v>
      </c>
      <c r="W46" s="5">
        <f t="shared" si="13"/>
        <v>1.2</v>
      </c>
      <c r="X46" s="5">
        <f t="shared" si="52"/>
        <v>0.8</v>
      </c>
      <c r="Y46" s="5">
        <f t="shared" si="53"/>
        <v>1.4</v>
      </c>
      <c r="Z46" s="5">
        <f t="shared" si="54"/>
        <v>1.2</v>
      </c>
      <c r="AA46" s="5">
        <f t="shared" si="55"/>
        <v>1.2</v>
      </c>
      <c r="AB46" s="5" t="str">
        <f t="shared" si="14"/>
        <v>자동</v>
      </c>
      <c r="AC46" s="5">
        <f t="shared" si="15"/>
        <v>1.2</v>
      </c>
      <c r="AD46" s="5">
        <f t="shared" si="16"/>
        <v>1.2</v>
      </c>
      <c r="AE46" s="5" t="str">
        <f>IF(AR46=42,INDEX('2025학년도 변표'!$C$118:$C$197,MATCH(Q46,'2025학년도 변표'!$B$118:$B$197,0)),"")</f>
        <v/>
      </c>
      <c r="AF46" s="5" t="str">
        <f>IF(AR46=42,INDEX('2025학년도 변표'!$D$118:$D$197,MATCH(Q46,'2025학년도 변표'!$B$118:$B$197,0)),"")</f>
        <v/>
      </c>
      <c r="AH46" s="5">
        <v>1</v>
      </c>
      <c r="AI46" s="5">
        <v>1</v>
      </c>
      <c r="AJ46" s="5">
        <v>4</v>
      </c>
      <c r="AK46" s="5">
        <v>4</v>
      </c>
      <c r="AM46" s="5">
        <v>4</v>
      </c>
      <c r="AN46" s="5">
        <v>4</v>
      </c>
      <c r="AO46" s="5">
        <v>3</v>
      </c>
      <c r="AP46" s="5">
        <v>3</v>
      </c>
      <c r="AR46" s="5">
        <f t="shared" si="51"/>
        <v>4</v>
      </c>
      <c r="BA46" s="5">
        <f t="shared" si="17"/>
        <v>0</v>
      </c>
      <c r="BJ46" s="5">
        <f>IF(G$8&gt;0,Z46*4,0)</f>
        <v>0</v>
      </c>
      <c r="BK46" s="5">
        <f>IF(H$8&gt;0,AA46*4,0)</f>
        <v>0</v>
      </c>
      <c r="BS46" s="5">
        <v>4</v>
      </c>
      <c r="BT46" s="5">
        <v>4</v>
      </c>
      <c r="BY46" s="230">
        <f t="shared" si="18"/>
        <v>680.00000000000011</v>
      </c>
      <c r="BZ46" s="72">
        <v>120</v>
      </c>
      <c r="CA46" s="5">
        <v>117.6</v>
      </c>
      <c r="CB46" s="5">
        <v>112.8</v>
      </c>
      <c r="CC46" s="5">
        <v>96</v>
      </c>
      <c r="CD46" s="5">
        <v>72</v>
      </c>
      <c r="CE46" s="5">
        <v>48</v>
      </c>
      <c r="CF46" s="5">
        <v>27.599999999999998</v>
      </c>
      <c r="CG46" s="5">
        <v>13.2</v>
      </c>
      <c r="CH46" s="5">
        <v>0</v>
      </c>
      <c r="CM46" s="5">
        <v>-5</v>
      </c>
      <c r="CN46" s="5">
        <v>-10</v>
      </c>
      <c r="CO46" s="5">
        <v>-15</v>
      </c>
      <c r="CP46" s="5">
        <v>-20</v>
      </c>
      <c r="CQ46" s="5">
        <v>-25</v>
      </c>
      <c r="DA46" s="5">
        <f t="shared" si="19"/>
        <v>120</v>
      </c>
      <c r="DB46" s="110">
        <f t="shared" si="20"/>
        <v>100</v>
      </c>
      <c r="DC46" s="5">
        <f t="shared" si="21"/>
        <v>0</v>
      </c>
      <c r="DF46" s="5">
        <v>2</v>
      </c>
      <c r="DQ46" s="5">
        <v>1</v>
      </c>
      <c r="DR46" s="5">
        <f t="shared" si="22"/>
        <v>1</v>
      </c>
      <c r="DS46" s="5">
        <f t="shared" si="23"/>
        <v>2</v>
      </c>
      <c r="DT46" s="5">
        <f t="shared" si="24"/>
        <v>0</v>
      </c>
      <c r="DU46" s="5">
        <f t="shared" si="47"/>
        <v>0</v>
      </c>
      <c r="DW46" s="5">
        <f t="shared" si="25"/>
        <v>0</v>
      </c>
      <c r="DX46" s="5">
        <f t="shared" si="26"/>
        <v>0</v>
      </c>
      <c r="DY46" s="5">
        <f>IFERROR(IF(LEFT($AR46,1)="4",INDEX('2025학년도 변표'!$H$118:$H$197,MATCH($Q46,'2025학년도 변표'!$B$118:$B$197,0)),INDEX(DY$4:DY$8,MATCH(AJ46,$DU$4:$DU$8,0))),0)</f>
        <v>0</v>
      </c>
      <c r="DZ46" s="5">
        <f>IFERROR(IF(LEFT($AR46,1)="4",INDEX('2025학년도 변표'!$I$118:$I$197,MATCH($Q46,'2025학년도 변표'!$B$118:$B$197,0)),INDEX(DZ$4:DZ$8,MATCH(AK46,$DU$4:$DU$8,0))),0)</f>
        <v>0</v>
      </c>
      <c r="EB46" s="5">
        <f>IFERROR(IF(LEFT($AR46,1)="4",INDEX('2025학년도 변표'!$J$118:$J$197,MATCH($Q46,'2025학년도 변표'!$B$118:$B$197,0)),INDEX(EA$4:EA$8,MATCH(AM46,$DU$4:$DU$8,0))),0)</f>
        <v>0</v>
      </c>
      <c r="EC46" s="5">
        <f>IFERROR(IF(LEFT($AR46,1)="4",INDEX('2025학년도 변표'!$K$118:$K$197,MATCH($Q46,'2025학년도 변표'!$B$118:$B$197,0)),INDEX(EB$4:EB$8,MATCH(AN46,$DU$4:$DU$8,0))),0)</f>
        <v>0</v>
      </c>
      <c r="ED46" s="5" t="str">
        <f t="shared" si="27"/>
        <v/>
      </c>
      <c r="EE46" s="5" t="str">
        <f t="shared" si="28"/>
        <v/>
      </c>
      <c r="EF46" s="5">
        <f t="shared" si="29"/>
        <v>0</v>
      </c>
      <c r="EH46" s="5">
        <f t="shared" si="30"/>
        <v>0</v>
      </c>
      <c r="EI46" s="5">
        <f t="shared" si="31"/>
        <v>0</v>
      </c>
      <c r="EJ46" s="5">
        <f t="shared" si="32"/>
        <v>0</v>
      </c>
      <c r="EK46" s="5">
        <f t="shared" si="33"/>
        <v>0</v>
      </c>
      <c r="EL46" s="5">
        <f t="shared" si="34"/>
        <v>0</v>
      </c>
      <c r="EM46" s="5">
        <f t="shared" si="35"/>
        <v>0</v>
      </c>
      <c r="EN46" s="5">
        <f t="shared" si="36"/>
        <v>0</v>
      </c>
      <c r="EO46" s="5">
        <f>LARGE((EJ46:EK46,EM46:EN46),1)</f>
        <v>0</v>
      </c>
      <c r="EP46" s="5">
        <f>IF(M46&lt;2,0,LARGE((EJ46:EK46,EM46:EN46),2))</f>
        <v>0</v>
      </c>
      <c r="EQ46" s="5">
        <f t="shared" si="37"/>
        <v>0</v>
      </c>
      <c r="ER46" s="5">
        <f t="shared" si="38"/>
        <v>0</v>
      </c>
      <c r="ES46" s="5">
        <f t="shared" si="39"/>
        <v>0</v>
      </c>
      <c r="EX46" s="5">
        <f t="shared" si="40"/>
        <v>0</v>
      </c>
      <c r="EZ46" s="5">
        <f t="shared" si="41"/>
        <v>1</v>
      </c>
      <c r="FA46" s="5">
        <f t="shared" ca="1" si="42"/>
        <v>14</v>
      </c>
      <c r="FE46" s="5" t="str">
        <f t="shared" si="43"/>
        <v>표점</v>
      </c>
      <c r="FF46" s="5" t="str">
        <f t="shared" si="44"/>
        <v>변표</v>
      </c>
      <c r="FG46" s="5">
        <f t="shared" si="48"/>
        <v>0.24</v>
      </c>
      <c r="FH46" s="5">
        <f t="shared" si="49"/>
        <v>0.41</v>
      </c>
      <c r="FI46" s="5">
        <f t="shared" si="50"/>
        <v>0.35</v>
      </c>
      <c r="FJ46" s="5">
        <f t="shared" si="45"/>
        <v>3.4000000000000004</v>
      </c>
    </row>
    <row r="47" spans="1:166">
      <c r="A47" s="5">
        <f t="shared" si="46"/>
        <v>32</v>
      </c>
      <c r="B47" s="5">
        <v>23</v>
      </c>
      <c r="C47" s="5" t="s">
        <v>18647</v>
      </c>
      <c r="D47" s="5">
        <v>800</v>
      </c>
      <c r="E47" s="5">
        <v>0.35</v>
      </c>
      <c r="F47" s="5">
        <v>0.2</v>
      </c>
      <c r="G47" s="5">
        <v>0.15</v>
      </c>
      <c r="H47" s="5">
        <v>0.15</v>
      </c>
      <c r="J47" s="5">
        <v>0.15</v>
      </c>
      <c r="K47" s="5">
        <v>0.15</v>
      </c>
      <c r="M47" s="5">
        <v>2</v>
      </c>
      <c r="N47" s="5">
        <f t="shared" si="7"/>
        <v>0.85000000000000009</v>
      </c>
      <c r="O47" s="5">
        <v>12</v>
      </c>
      <c r="Q47" s="5">
        <f t="shared" si="8"/>
        <v>12</v>
      </c>
      <c r="S47" s="5">
        <f t="shared" si="9"/>
        <v>1.4</v>
      </c>
      <c r="T47" s="5">
        <f t="shared" si="10"/>
        <v>0.8</v>
      </c>
      <c r="U47" s="5">
        <f t="shared" si="11"/>
        <v>1.2</v>
      </c>
      <c r="V47" s="5">
        <f t="shared" si="12"/>
        <v>1.2</v>
      </c>
      <c r="W47" s="5">
        <f t="shared" si="13"/>
        <v>1.2</v>
      </c>
      <c r="X47" s="5">
        <f t="shared" si="52"/>
        <v>1.4</v>
      </c>
      <c r="Y47" s="5">
        <f t="shared" si="53"/>
        <v>0.8</v>
      </c>
      <c r="Z47" s="5">
        <f t="shared" si="54"/>
        <v>1.2</v>
      </c>
      <c r="AA47" s="5">
        <f t="shared" si="55"/>
        <v>1.2</v>
      </c>
      <c r="AB47" s="5" t="str">
        <f t="shared" si="14"/>
        <v>자동</v>
      </c>
      <c r="AC47" s="5">
        <f t="shared" si="15"/>
        <v>1.2</v>
      </c>
      <c r="AD47" s="5">
        <f t="shared" si="16"/>
        <v>1.2</v>
      </c>
      <c r="AE47" s="5" t="str">
        <f>IF(AR47=42,INDEX('2025학년도 변표'!$C$118:$C$197,MATCH(Q47,'2025학년도 변표'!$B$118:$B$197,0)),"")</f>
        <v/>
      </c>
      <c r="AF47" s="5" t="str">
        <f>IF(AR47=42,INDEX('2025학년도 변표'!$D$118:$D$197,MATCH(Q47,'2025학년도 변표'!$B$118:$B$197,0)),"")</f>
        <v/>
      </c>
      <c r="AH47" s="5">
        <v>1</v>
      </c>
      <c r="AI47" s="5">
        <v>1</v>
      </c>
      <c r="AJ47" s="5">
        <v>4</v>
      </c>
      <c r="AK47" s="5">
        <v>4</v>
      </c>
      <c r="AM47" s="5">
        <v>4</v>
      </c>
      <c r="AN47" s="5">
        <v>4</v>
      </c>
      <c r="AO47" s="5">
        <v>3</v>
      </c>
      <c r="AP47" s="5">
        <v>3</v>
      </c>
      <c r="AR47" s="5">
        <f t="shared" si="51"/>
        <v>4</v>
      </c>
      <c r="BA47" s="5">
        <f t="shared" si="17"/>
        <v>0</v>
      </c>
      <c r="BM47" s="5">
        <f>IF(J$9&gt;0,4*AC47,0)</f>
        <v>0</v>
      </c>
      <c r="BN47" s="5">
        <f>IF(K$9&gt;0,4*AD47,0)</f>
        <v>0</v>
      </c>
      <c r="BV47" s="5">
        <v>4</v>
      </c>
      <c r="BW47" s="5">
        <v>4</v>
      </c>
      <c r="BY47" s="230">
        <f t="shared" si="18"/>
        <v>680.00000000000011</v>
      </c>
      <c r="BZ47" s="72">
        <v>120</v>
      </c>
      <c r="CA47" s="5">
        <v>117.6</v>
      </c>
      <c r="CB47" s="5">
        <v>112.8</v>
      </c>
      <c r="CC47" s="5">
        <v>96</v>
      </c>
      <c r="CD47" s="5">
        <v>72</v>
      </c>
      <c r="CE47" s="5">
        <v>48</v>
      </c>
      <c r="CF47" s="5">
        <v>27.599999999999998</v>
      </c>
      <c r="CG47" s="5">
        <v>13.2</v>
      </c>
      <c r="CH47" s="5">
        <v>0</v>
      </c>
      <c r="CM47" s="5">
        <v>-5</v>
      </c>
      <c r="CN47" s="5">
        <v>-10</v>
      </c>
      <c r="CO47" s="5">
        <v>-15</v>
      </c>
      <c r="CP47" s="5">
        <v>-20</v>
      </c>
      <c r="CQ47" s="5">
        <v>-25</v>
      </c>
      <c r="DA47" s="5">
        <f t="shared" si="19"/>
        <v>120</v>
      </c>
      <c r="DB47" s="110">
        <f t="shared" si="20"/>
        <v>100</v>
      </c>
      <c r="DC47" s="5">
        <f t="shared" si="21"/>
        <v>0</v>
      </c>
      <c r="DF47" s="5">
        <v>2</v>
      </c>
      <c r="DR47" s="5">
        <f t="shared" si="22"/>
        <v>2</v>
      </c>
      <c r="DS47" s="5">
        <f t="shared" si="23"/>
        <v>2</v>
      </c>
      <c r="DT47" s="5">
        <f t="shared" si="24"/>
        <v>0</v>
      </c>
      <c r="DU47" s="5">
        <f t="shared" si="47"/>
        <v>0</v>
      </c>
      <c r="DW47" s="5">
        <f t="shared" si="25"/>
        <v>0</v>
      </c>
      <c r="DX47" s="5">
        <f t="shared" si="26"/>
        <v>0</v>
      </c>
      <c r="DY47" s="5">
        <f>IFERROR(IF(LEFT($AR47,1)="4",INDEX('2025학년도 변표'!$H$118:$H$197,MATCH($Q47,'2025학년도 변표'!$B$118:$B$197,0)),INDEX(DY$4:DY$8,MATCH(AJ47,$DU$4:$DU$8,0))),0)</f>
        <v>0</v>
      </c>
      <c r="DZ47" s="5">
        <f>IFERROR(IF(LEFT($AR47,1)="4",INDEX('2025학년도 변표'!$I$118:$I$197,MATCH($Q47,'2025학년도 변표'!$B$118:$B$197,0)),INDEX(DZ$4:DZ$8,MATCH(AK47,$DU$4:$DU$8,0))),0)</f>
        <v>0</v>
      </c>
      <c r="EB47" s="5">
        <f>IFERROR(IF(LEFT($AR47,1)="4",INDEX('2025학년도 변표'!$J$118:$J$197,MATCH($Q47,'2025학년도 변표'!$B$118:$B$197,0)),INDEX(EA$4:EA$8,MATCH(AM47,$DU$4:$DU$8,0))),0)</f>
        <v>0</v>
      </c>
      <c r="EC47" s="5">
        <f>IFERROR(IF(LEFT($AR47,1)="4",INDEX('2025학년도 변표'!$K$118:$K$197,MATCH($Q47,'2025학년도 변표'!$B$118:$B$197,0)),INDEX(EB$4:EB$8,MATCH(AN47,$DU$4:$DU$8,0))),0)</f>
        <v>0</v>
      </c>
      <c r="ED47" s="5" t="str">
        <f t="shared" si="27"/>
        <v/>
      </c>
      <c r="EE47" s="5" t="str">
        <f t="shared" si="28"/>
        <v/>
      </c>
      <c r="EF47" s="5">
        <f t="shared" si="29"/>
        <v>0</v>
      </c>
      <c r="EH47" s="5">
        <f t="shared" si="30"/>
        <v>0</v>
      </c>
      <c r="EI47" s="5">
        <f t="shared" si="31"/>
        <v>0</v>
      </c>
      <c r="EJ47" s="5">
        <f t="shared" si="32"/>
        <v>0</v>
      </c>
      <c r="EK47" s="5">
        <f t="shared" si="33"/>
        <v>0</v>
      </c>
      <c r="EL47" s="5">
        <f t="shared" si="34"/>
        <v>0</v>
      </c>
      <c r="EM47" s="5">
        <f t="shared" si="35"/>
        <v>0</v>
      </c>
      <c r="EN47" s="5">
        <f t="shared" si="36"/>
        <v>0</v>
      </c>
      <c r="EO47" s="5">
        <f>LARGE((EJ47:EK47,EM47:EN47),1)</f>
        <v>0</v>
      </c>
      <c r="EP47" s="5">
        <f>IF(M47&lt;2,0,LARGE((EJ47:EK47,EM47:EN47),2))</f>
        <v>0</v>
      </c>
      <c r="EQ47" s="5">
        <f t="shared" si="37"/>
        <v>0</v>
      </c>
      <c r="ER47" s="5">
        <f t="shared" si="38"/>
        <v>0</v>
      </c>
      <c r="ES47" s="5">
        <f t="shared" si="39"/>
        <v>0</v>
      </c>
      <c r="EX47" s="5">
        <f t="shared" si="40"/>
        <v>0</v>
      </c>
      <c r="EZ47" s="5">
        <f t="shared" si="41"/>
        <v>1</v>
      </c>
      <c r="FA47" s="5">
        <f t="shared" ca="1" si="42"/>
        <v>15</v>
      </c>
      <c r="FE47" s="5" t="str">
        <f t="shared" si="43"/>
        <v>표점</v>
      </c>
      <c r="FF47" s="5" t="str">
        <f t="shared" si="44"/>
        <v>변표</v>
      </c>
      <c r="FG47" s="5">
        <f t="shared" si="48"/>
        <v>0.41</v>
      </c>
      <c r="FH47" s="5">
        <f t="shared" si="49"/>
        <v>0.24</v>
      </c>
      <c r="FI47" s="5">
        <f t="shared" si="50"/>
        <v>0.35</v>
      </c>
      <c r="FJ47" s="5">
        <f t="shared" si="45"/>
        <v>3.4000000000000004</v>
      </c>
    </row>
    <row r="48" spans="1:166">
      <c r="A48" s="5">
        <f t="shared" si="46"/>
        <v>33</v>
      </c>
      <c r="B48" s="5">
        <v>24</v>
      </c>
      <c r="C48" s="5" t="s">
        <v>18648</v>
      </c>
      <c r="D48" s="5">
        <v>800</v>
      </c>
      <c r="E48" s="5">
        <v>0.3</v>
      </c>
      <c r="F48" s="5">
        <v>0.3</v>
      </c>
      <c r="G48" s="5">
        <v>0.125</v>
      </c>
      <c r="H48" s="5">
        <v>0.125</v>
      </c>
      <c r="J48" s="5">
        <v>0.125</v>
      </c>
      <c r="K48" s="5">
        <v>0.125</v>
      </c>
      <c r="M48" s="5">
        <v>2</v>
      </c>
      <c r="N48" s="5">
        <f t="shared" si="7"/>
        <v>0.85</v>
      </c>
      <c r="O48" s="5">
        <v>12</v>
      </c>
      <c r="Q48" s="5">
        <f t="shared" si="8"/>
        <v>12</v>
      </c>
      <c r="S48" s="5">
        <f t="shared" si="9"/>
        <v>1.2</v>
      </c>
      <c r="T48" s="5">
        <f t="shared" si="10"/>
        <v>1.2</v>
      </c>
      <c r="U48" s="5">
        <f t="shared" si="11"/>
        <v>1</v>
      </c>
      <c r="V48" s="5">
        <f t="shared" si="12"/>
        <v>1</v>
      </c>
      <c r="W48" s="5">
        <f t="shared" si="13"/>
        <v>1</v>
      </c>
      <c r="X48" s="5">
        <f t="shared" si="52"/>
        <v>1.2</v>
      </c>
      <c r="Y48" s="5">
        <f t="shared" si="53"/>
        <v>1.2</v>
      </c>
      <c r="Z48" s="5">
        <f t="shared" si="54"/>
        <v>1</v>
      </c>
      <c r="AA48" s="5">
        <f t="shared" si="55"/>
        <v>1</v>
      </c>
      <c r="AB48" s="5" t="str">
        <f t="shared" si="14"/>
        <v>자동</v>
      </c>
      <c r="AC48" s="5">
        <f t="shared" si="15"/>
        <v>1</v>
      </c>
      <c r="AD48" s="5">
        <f t="shared" si="16"/>
        <v>1</v>
      </c>
      <c r="AE48" s="5" t="str">
        <f>IF(AR48=42,INDEX('2025학년도 변표'!$C$118:$C$197,MATCH(Q48,'2025학년도 변표'!$B$118:$B$197,0)),"")</f>
        <v/>
      </c>
      <c r="AF48" s="5" t="str">
        <f>IF(AR48=42,INDEX('2025학년도 변표'!$D$118:$D$197,MATCH(Q48,'2025학년도 변표'!$B$118:$B$197,0)),"")</f>
        <v/>
      </c>
      <c r="AH48" s="5">
        <v>1</v>
      </c>
      <c r="AI48" s="5">
        <v>1</v>
      </c>
      <c r="AJ48" s="5">
        <v>4</v>
      </c>
      <c r="AK48" s="5">
        <v>4</v>
      </c>
      <c r="AM48" s="5">
        <v>4</v>
      </c>
      <c r="AN48" s="5">
        <v>4</v>
      </c>
      <c r="AO48" s="5">
        <v>3</v>
      </c>
      <c r="AP48" s="5">
        <v>3</v>
      </c>
      <c r="AR48" s="5">
        <f t="shared" si="51"/>
        <v>4</v>
      </c>
      <c r="BA48" s="5">
        <f t="shared" si="17"/>
        <v>0</v>
      </c>
      <c r="BY48" s="230">
        <f t="shared" ref="BY48:BY79" si="58">D48*N48</f>
        <v>680</v>
      </c>
      <c r="BZ48" s="72">
        <v>120</v>
      </c>
      <c r="CA48" s="5">
        <v>117.6</v>
      </c>
      <c r="CB48" s="5">
        <v>112.8</v>
      </c>
      <c r="CC48" s="5">
        <v>96</v>
      </c>
      <c r="CD48" s="5">
        <v>72</v>
      </c>
      <c r="CE48" s="5">
        <v>48</v>
      </c>
      <c r="CF48" s="5">
        <v>27.599999999999998</v>
      </c>
      <c r="CG48" s="5">
        <v>13.2</v>
      </c>
      <c r="CH48" s="5">
        <v>0</v>
      </c>
      <c r="CM48" s="5">
        <v>-5</v>
      </c>
      <c r="CN48" s="5">
        <v>-10</v>
      </c>
      <c r="CO48" s="5">
        <v>-15</v>
      </c>
      <c r="CP48" s="5">
        <v>-20</v>
      </c>
      <c r="CQ48" s="5">
        <v>-25</v>
      </c>
      <c r="DA48" s="5">
        <f t="shared" si="19"/>
        <v>120</v>
      </c>
      <c r="DB48" s="110">
        <f t="shared" si="20"/>
        <v>100</v>
      </c>
      <c r="DC48" s="5">
        <f t="shared" si="21"/>
        <v>0</v>
      </c>
      <c r="DF48" s="5">
        <v>2</v>
      </c>
      <c r="DR48" s="5">
        <f t="shared" si="22"/>
        <v>2</v>
      </c>
      <c r="DS48" s="5">
        <f t="shared" si="23"/>
        <v>2</v>
      </c>
      <c r="DT48" s="5">
        <f t="shared" ref="DT48:DT79" si="59">IF(OR(AND(DD48&gt;0,DD48&gt;$DD$8),AND(DE48&gt;0,DE48&gt;$DE$8),AND(DF48&gt;0,DF48&gt;$DF$8)),0,1)</f>
        <v>0</v>
      </c>
      <c r="DU48" s="5">
        <f t="shared" si="47"/>
        <v>0</v>
      </c>
      <c r="DW48" s="5">
        <f t="shared" si="25"/>
        <v>0</v>
      </c>
      <c r="DX48" s="5">
        <f t="shared" si="26"/>
        <v>0</v>
      </c>
      <c r="DY48" s="5">
        <f>IFERROR(IF(LEFT($AR48,1)="4",INDEX('2025학년도 변표'!$H$118:$H$197,MATCH($Q48,'2025학년도 변표'!$B$118:$B$197,0)),INDEX(DY$4:DY$8,MATCH(AJ48,$DU$4:$DU$8,0))),0)</f>
        <v>0</v>
      </c>
      <c r="DZ48" s="5">
        <f>IFERROR(IF(LEFT($AR48,1)="4",INDEX('2025학년도 변표'!$I$118:$I$197,MATCH($Q48,'2025학년도 변표'!$B$118:$B$197,0)),INDEX(DZ$4:DZ$8,MATCH(AK48,$DU$4:$DU$8,0))),0)</f>
        <v>0</v>
      </c>
      <c r="EB48" s="5">
        <f>IFERROR(IF(LEFT($AR48,1)="4",INDEX('2025학년도 변표'!$J$118:$J$197,MATCH($Q48,'2025학년도 변표'!$B$118:$B$197,0)),INDEX(EA$4:EA$8,MATCH(AM48,$DU$4:$DU$8,0))),0)</f>
        <v>0</v>
      </c>
      <c r="EC48" s="5">
        <f>IFERROR(IF(LEFT($AR48,1)="4",INDEX('2025학년도 변표'!$K$118:$K$197,MATCH($Q48,'2025학년도 변표'!$B$118:$B$197,0)),INDEX(EB$4:EB$8,MATCH(AN48,$DU$4:$DU$8,0))),0)</f>
        <v>0</v>
      </c>
      <c r="ED48" s="5" t="str">
        <f t="shared" si="27"/>
        <v/>
      </c>
      <c r="EE48" s="5" t="str">
        <f t="shared" si="28"/>
        <v/>
      </c>
      <c r="EF48" s="5">
        <f t="shared" si="29"/>
        <v>0</v>
      </c>
      <c r="EH48" s="5">
        <f t="shared" si="30"/>
        <v>0</v>
      </c>
      <c r="EI48" s="5">
        <f t="shared" si="31"/>
        <v>0</v>
      </c>
      <c r="EJ48" s="5">
        <f t="shared" si="32"/>
        <v>0</v>
      </c>
      <c r="EK48" s="5">
        <f t="shared" si="33"/>
        <v>0</v>
      </c>
      <c r="EL48" s="5">
        <f t="shared" si="34"/>
        <v>0</v>
      </c>
      <c r="EM48" s="5">
        <f t="shared" si="35"/>
        <v>0</v>
      </c>
      <c r="EN48" s="5">
        <f t="shared" si="36"/>
        <v>0</v>
      </c>
      <c r="EO48" s="5">
        <f>LARGE((EJ48:EK48,EM48:EN48),1)</f>
        <v>0</v>
      </c>
      <c r="EP48" s="5">
        <f>IF(M48&lt;2,0,LARGE((EJ48:EK48,EM48:EN48),2))</f>
        <v>0</v>
      </c>
      <c r="EQ48" s="5">
        <f t="shared" si="37"/>
        <v>0</v>
      </c>
      <c r="ER48" s="5">
        <f t="shared" si="38"/>
        <v>0</v>
      </c>
      <c r="ES48" s="5">
        <f t="shared" si="39"/>
        <v>0</v>
      </c>
      <c r="EX48" s="5">
        <f t="shared" si="40"/>
        <v>0</v>
      </c>
      <c r="EZ48" s="5">
        <f t="shared" si="41"/>
        <v>0</v>
      </c>
      <c r="FA48" s="5">
        <f t="shared" ca="1" si="42"/>
        <v>0</v>
      </c>
      <c r="FE48" s="5" t="str">
        <f t="shared" si="43"/>
        <v>표점</v>
      </c>
      <c r="FF48" s="5" t="str">
        <f t="shared" si="44"/>
        <v>변표</v>
      </c>
      <c r="FG48" s="5">
        <f t="shared" si="48"/>
        <v>0.35</v>
      </c>
      <c r="FH48" s="5">
        <f t="shared" si="49"/>
        <v>0.35</v>
      </c>
      <c r="FI48" s="5">
        <f t="shared" si="50"/>
        <v>0.28999999999999998</v>
      </c>
      <c r="FJ48" s="5">
        <f t="shared" si="45"/>
        <v>3.4</v>
      </c>
    </row>
    <row r="49" spans="1:166">
      <c r="A49" s="5">
        <f t="shared" si="46"/>
        <v>34</v>
      </c>
      <c r="B49" s="5">
        <v>25</v>
      </c>
      <c r="C49" s="5" t="s">
        <v>18649</v>
      </c>
      <c r="D49" s="5">
        <v>800</v>
      </c>
      <c r="E49" s="5">
        <v>0.2</v>
      </c>
      <c r="F49" s="5">
        <v>0.35</v>
      </c>
      <c r="G49" s="5">
        <v>0.15</v>
      </c>
      <c r="H49" s="5">
        <v>0.15</v>
      </c>
      <c r="J49" s="5">
        <v>0.15</v>
      </c>
      <c r="K49" s="5">
        <v>0.15</v>
      </c>
      <c r="M49" s="5">
        <v>2</v>
      </c>
      <c r="N49" s="5">
        <f t="shared" si="7"/>
        <v>0.85000000000000009</v>
      </c>
      <c r="O49" s="5">
        <v>12</v>
      </c>
      <c r="Q49" s="5">
        <f t="shared" si="8"/>
        <v>12</v>
      </c>
      <c r="S49" s="5">
        <f t="shared" si="9"/>
        <v>0.8</v>
      </c>
      <c r="T49" s="5">
        <f t="shared" si="10"/>
        <v>1.4</v>
      </c>
      <c r="U49" s="5">
        <f t="shared" si="11"/>
        <v>1.2</v>
      </c>
      <c r="V49" s="5">
        <f t="shared" si="12"/>
        <v>1.2</v>
      </c>
      <c r="W49" s="5">
        <f t="shared" si="13"/>
        <v>1.2</v>
      </c>
      <c r="X49" s="5">
        <f t="shared" si="52"/>
        <v>0.8</v>
      </c>
      <c r="Y49" s="5">
        <f t="shared" si="53"/>
        <v>1.4</v>
      </c>
      <c r="Z49" s="5">
        <f t="shared" si="54"/>
        <v>1.2</v>
      </c>
      <c r="AA49" s="5">
        <f t="shared" si="55"/>
        <v>1.2</v>
      </c>
      <c r="AB49" s="5" t="str">
        <f t="shared" si="14"/>
        <v>자동</v>
      </c>
      <c r="AC49" s="5">
        <f t="shared" si="15"/>
        <v>1.2</v>
      </c>
      <c r="AD49" s="5">
        <f t="shared" si="16"/>
        <v>1.2</v>
      </c>
      <c r="AE49" s="5" t="str">
        <f>IF(AR49=42,INDEX('2025학년도 변표'!$C$118:$C$197,MATCH(Q49,'2025학년도 변표'!$B$118:$B$197,0)),"")</f>
        <v/>
      </c>
      <c r="AF49" s="5" t="str">
        <f>IF(AR49=42,INDEX('2025학년도 변표'!$D$118:$D$197,MATCH(Q49,'2025학년도 변표'!$B$118:$B$197,0)),"")</f>
        <v/>
      </c>
      <c r="AH49" s="5">
        <v>1</v>
      </c>
      <c r="AI49" s="5">
        <v>1</v>
      </c>
      <c r="AJ49" s="5">
        <v>4</v>
      </c>
      <c r="AK49" s="5">
        <v>4</v>
      </c>
      <c r="AM49" s="5">
        <v>4</v>
      </c>
      <c r="AN49" s="5">
        <v>4</v>
      </c>
      <c r="AO49" s="5">
        <v>3</v>
      </c>
      <c r="AP49" s="5">
        <v>3</v>
      </c>
      <c r="AR49" s="5">
        <f t="shared" si="51"/>
        <v>4</v>
      </c>
      <c r="BA49" s="5">
        <f t="shared" si="17"/>
        <v>0</v>
      </c>
      <c r="BY49" s="230">
        <f t="shared" si="58"/>
        <v>680.00000000000011</v>
      </c>
      <c r="BZ49" s="72">
        <v>120</v>
      </c>
      <c r="CA49" s="5">
        <v>117.6</v>
      </c>
      <c r="CB49" s="5">
        <v>112.8</v>
      </c>
      <c r="CC49" s="5">
        <v>96</v>
      </c>
      <c r="CD49" s="5">
        <v>72</v>
      </c>
      <c r="CE49" s="5">
        <v>48</v>
      </c>
      <c r="CF49" s="5">
        <v>27.599999999999998</v>
      </c>
      <c r="CG49" s="5">
        <v>13.2</v>
      </c>
      <c r="CH49" s="5">
        <v>0</v>
      </c>
      <c r="CM49" s="5">
        <v>-5</v>
      </c>
      <c r="CN49" s="5">
        <v>-10</v>
      </c>
      <c r="CO49" s="5">
        <v>-15</v>
      </c>
      <c r="CP49" s="5">
        <v>-20</v>
      </c>
      <c r="CQ49" s="5">
        <v>-25</v>
      </c>
      <c r="DA49" s="5">
        <f t="shared" si="19"/>
        <v>120</v>
      </c>
      <c r="DB49" s="110">
        <f t="shared" si="20"/>
        <v>100</v>
      </c>
      <c r="DC49" s="5">
        <f t="shared" si="21"/>
        <v>0</v>
      </c>
      <c r="DF49" s="5">
        <v>2</v>
      </c>
      <c r="DQ49" s="5">
        <v>1</v>
      </c>
      <c r="DR49" s="5">
        <f t="shared" si="22"/>
        <v>1</v>
      </c>
      <c r="DS49" s="5">
        <f t="shared" si="23"/>
        <v>2</v>
      </c>
      <c r="DT49" s="5">
        <f t="shared" si="59"/>
        <v>0</v>
      </c>
      <c r="DU49" s="5">
        <f t="shared" si="47"/>
        <v>0</v>
      </c>
      <c r="DW49" s="5">
        <f t="shared" si="25"/>
        <v>0</v>
      </c>
      <c r="DX49" s="5">
        <f t="shared" si="26"/>
        <v>0</v>
      </c>
      <c r="DY49" s="5">
        <f>IFERROR(IF(LEFT($AR49,1)="4",INDEX('2025학년도 변표'!$H$118:$H$197,MATCH($Q49,'2025학년도 변표'!$B$118:$B$197,0)),INDEX(DY$4:DY$8,MATCH(AJ49,$DU$4:$DU$8,0))),0)</f>
        <v>0</v>
      </c>
      <c r="DZ49" s="5">
        <f>IFERROR(IF(LEFT($AR49,1)="4",INDEX('2025학년도 변표'!$I$118:$I$197,MATCH($Q49,'2025학년도 변표'!$B$118:$B$197,0)),INDEX(DZ$4:DZ$8,MATCH(AK49,$DU$4:$DU$8,0))),0)</f>
        <v>0</v>
      </c>
      <c r="EB49" s="5">
        <f>IFERROR(IF(LEFT($AR49,1)="4",INDEX('2025학년도 변표'!$J$118:$J$197,MATCH($Q49,'2025학년도 변표'!$B$118:$B$197,0)),INDEX(EA$4:EA$8,MATCH(AM49,$DU$4:$DU$8,0))),0)</f>
        <v>0</v>
      </c>
      <c r="EC49" s="5">
        <f>IFERROR(IF(LEFT($AR49,1)="4",INDEX('2025학년도 변표'!$K$118:$K$197,MATCH($Q49,'2025학년도 변표'!$B$118:$B$197,0)),INDEX(EB$4:EB$8,MATCH(AN49,$DU$4:$DU$8,0))),0)</f>
        <v>0</v>
      </c>
      <c r="ED49" s="5" t="str">
        <f t="shared" si="27"/>
        <v/>
      </c>
      <c r="EE49" s="5" t="str">
        <f t="shared" si="28"/>
        <v/>
      </c>
      <c r="EF49" s="5">
        <f t="shared" si="29"/>
        <v>0</v>
      </c>
      <c r="EH49" s="5">
        <f t="shared" si="30"/>
        <v>0</v>
      </c>
      <c r="EI49" s="5">
        <f t="shared" si="31"/>
        <v>0</v>
      </c>
      <c r="EJ49" s="5">
        <f t="shared" si="32"/>
        <v>0</v>
      </c>
      <c r="EK49" s="5">
        <f t="shared" si="33"/>
        <v>0</v>
      </c>
      <c r="EL49" s="5">
        <f t="shared" si="34"/>
        <v>0</v>
      </c>
      <c r="EM49" s="5">
        <f t="shared" si="35"/>
        <v>0</v>
      </c>
      <c r="EN49" s="5">
        <f t="shared" si="36"/>
        <v>0</v>
      </c>
      <c r="EO49" s="5">
        <f>LARGE((EJ49:EK49,EM49:EN49),1)</f>
        <v>0</v>
      </c>
      <c r="EP49" s="5">
        <f>IF(M49&lt;2,0,LARGE((EJ49:EK49,EM49:EN49),2))</f>
        <v>0</v>
      </c>
      <c r="EQ49" s="5">
        <f t="shared" si="37"/>
        <v>0</v>
      </c>
      <c r="ER49" s="5">
        <f t="shared" si="38"/>
        <v>0</v>
      </c>
      <c r="ES49" s="5">
        <f t="shared" si="39"/>
        <v>0</v>
      </c>
      <c r="EX49" s="5">
        <f t="shared" si="40"/>
        <v>0</v>
      </c>
      <c r="EZ49" s="5">
        <f t="shared" si="41"/>
        <v>0</v>
      </c>
      <c r="FA49" s="5">
        <f t="shared" ca="1" si="42"/>
        <v>0</v>
      </c>
      <c r="FE49" s="5" t="str">
        <f t="shared" si="43"/>
        <v>표점</v>
      </c>
      <c r="FF49" s="5" t="str">
        <f t="shared" si="44"/>
        <v>변표</v>
      </c>
      <c r="FG49" s="5">
        <f t="shared" si="48"/>
        <v>0.24</v>
      </c>
      <c r="FH49" s="5">
        <f t="shared" si="49"/>
        <v>0.41</v>
      </c>
      <c r="FI49" s="5">
        <f t="shared" si="50"/>
        <v>0.35</v>
      </c>
      <c r="FJ49" s="5">
        <f t="shared" si="45"/>
        <v>3.4000000000000004</v>
      </c>
    </row>
    <row r="50" spans="1:166">
      <c r="A50" s="5">
        <f t="shared" si="46"/>
        <v>35</v>
      </c>
      <c r="B50" s="5">
        <v>26</v>
      </c>
      <c r="D50" s="5">
        <v>800</v>
      </c>
      <c r="M50" s="5">
        <v>2</v>
      </c>
      <c r="N50" s="5">
        <f t="shared" si="7"/>
        <v>0</v>
      </c>
      <c r="O50" s="5">
        <v>12</v>
      </c>
      <c r="Q50" s="5">
        <f t="shared" si="8"/>
        <v>12</v>
      </c>
      <c r="S50" s="5" t="str">
        <f t="shared" si="9"/>
        <v>자동</v>
      </c>
      <c r="T50" s="5" t="str">
        <f t="shared" si="10"/>
        <v>자동</v>
      </c>
      <c r="U50" s="5" t="str">
        <f t="shared" si="11"/>
        <v>자동</v>
      </c>
      <c r="V50" s="5" t="str">
        <f t="shared" si="12"/>
        <v>자동</v>
      </c>
      <c r="W50" s="5" t="str">
        <f t="shared" si="13"/>
        <v>자동</v>
      </c>
      <c r="X50" s="5" t="str">
        <f t="shared" si="52"/>
        <v>자동</v>
      </c>
      <c r="Y50" s="5" t="str">
        <f t="shared" si="53"/>
        <v>자동</v>
      </c>
      <c r="Z50" s="5" t="str">
        <f t="shared" si="54"/>
        <v>자동</v>
      </c>
      <c r="AA50" s="5" t="str">
        <f t="shared" si="55"/>
        <v>자동</v>
      </c>
      <c r="AB50" s="5" t="str">
        <f t="shared" si="14"/>
        <v>자동</v>
      </c>
      <c r="AC50" s="5" t="str">
        <f t="shared" si="15"/>
        <v>자동</v>
      </c>
      <c r="AD50" s="5" t="str">
        <f t="shared" si="16"/>
        <v>자동</v>
      </c>
      <c r="AE50" s="5" t="str">
        <f>IF(AR50=42,INDEX('2025학년도 변표'!$C$118:$C$197,MATCH(Q50,'2025학년도 변표'!$B$118:$B$197,0)),"")</f>
        <v/>
      </c>
      <c r="AF50" s="5" t="str">
        <f>IF(AR50=42,INDEX('2025학년도 변표'!$D$118:$D$197,MATCH(Q50,'2025학년도 변표'!$B$118:$B$197,0)),"")</f>
        <v/>
      </c>
      <c r="AR50" s="5">
        <f t="shared" si="51"/>
        <v>0</v>
      </c>
      <c r="BA50" s="5">
        <f t="shared" si="17"/>
        <v>0</v>
      </c>
      <c r="BY50" s="230">
        <f t="shared" si="58"/>
        <v>0</v>
      </c>
      <c r="CM50" s="5">
        <v>-5</v>
      </c>
      <c r="CN50" s="5">
        <v>-10</v>
      </c>
      <c r="CO50" s="5">
        <v>-15</v>
      </c>
      <c r="CP50" s="5">
        <v>-20</v>
      </c>
      <c r="CQ50" s="5">
        <v>-25</v>
      </c>
      <c r="DA50" s="5">
        <f t="shared" si="19"/>
        <v>0</v>
      </c>
      <c r="DB50" s="110" t="e">
        <f t="shared" si="20"/>
        <v>#DIV/0!</v>
      </c>
      <c r="DC50" s="5">
        <f t="shared" si="21"/>
        <v>0</v>
      </c>
      <c r="DR50" s="5">
        <f t="shared" si="22"/>
        <v>2</v>
      </c>
      <c r="DS50" s="5">
        <f t="shared" si="23"/>
        <v>0</v>
      </c>
      <c r="DT50" s="5">
        <f t="shared" si="59"/>
        <v>1</v>
      </c>
      <c r="DU50" s="5">
        <f t="shared" si="47"/>
        <v>1</v>
      </c>
      <c r="DW50" s="5">
        <f t="shared" si="25"/>
        <v>0</v>
      </c>
      <c r="DX50" s="5">
        <f t="shared" si="26"/>
        <v>0</v>
      </c>
      <c r="DY50" s="5">
        <f>IFERROR(IF(LEFT($AR50,1)="4",INDEX('2025학년도 변표'!$H$118:$H$197,MATCH($Q50,'2025학년도 변표'!$B$118:$B$197,0)),INDEX(DY$4:DY$8,MATCH(AJ50,$DU$4:$DU$8,0))),0)</f>
        <v>0</v>
      </c>
      <c r="DZ50" s="5">
        <f>IFERROR(IF(LEFT($AR50,1)="4",INDEX('2025학년도 변표'!$I$118:$I$197,MATCH($Q50,'2025학년도 변표'!$B$118:$B$197,0)),INDEX(DZ$4:DZ$8,MATCH(AK50,$DU$4:$DU$8,0))),0)</f>
        <v>0</v>
      </c>
      <c r="EB50" s="5">
        <f>IFERROR(IF(LEFT($AR50,1)="4",INDEX('2025학년도 변표'!$J$118:$J$197,MATCH($Q50,'2025학년도 변표'!$B$118:$B$197,0)),INDEX(EA$4:EA$8,MATCH(AM50,$DU$4:$DU$8,0))),0)</f>
        <v>0</v>
      </c>
      <c r="EC50" s="5">
        <f>IFERROR(IF(LEFT($AR50,1)="4",INDEX('2025학년도 변표'!$K$118:$K$197,MATCH($Q50,'2025학년도 변표'!$B$118:$B$197,0)),INDEX(EB$4:EB$8,MATCH(AN50,$DU$4:$DU$8,0))),0)</f>
        <v>0</v>
      </c>
      <c r="ED50" s="5">
        <f t="shared" si="27"/>
        <v>0</v>
      </c>
      <c r="EE50" s="5">
        <f t="shared" si="28"/>
        <v>0</v>
      </c>
      <c r="EF50" s="5">
        <f t="shared" si="29"/>
        <v>0</v>
      </c>
      <c r="EH50" s="5">
        <f t="shared" si="30"/>
        <v>0</v>
      </c>
      <c r="EI50" s="5">
        <f t="shared" si="31"/>
        <v>0</v>
      </c>
      <c r="EJ50" s="5">
        <f t="shared" si="32"/>
        <v>0</v>
      </c>
      <c r="EK50" s="5">
        <f t="shared" si="33"/>
        <v>0</v>
      </c>
      <c r="EL50" s="5">
        <f t="shared" si="34"/>
        <v>0</v>
      </c>
      <c r="EM50" s="5">
        <f t="shared" si="35"/>
        <v>0</v>
      </c>
      <c r="EN50" s="5">
        <f t="shared" si="36"/>
        <v>0</v>
      </c>
      <c r="EO50" s="5">
        <f>LARGE((EJ50:EK50,EM50:EN50),1)</f>
        <v>0</v>
      </c>
      <c r="EP50" s="5">
        <f>IF(M50&lt;2,0,LARGE((EJ50:EK50,EM50:EN50),2))</f>
        <v>0</v>
      </c>
      <c r="EQ50" s="5">
        <f t="shared" si="37"/>
        <v>0</v>
      </c>
      <c r="ER50" s="5">
        <f t="shared" si="38"/>
        <v>0</v>
      </c>
      <c r="ES50" s="5">
        <f t="shared" si="39"/>
        <v>0</v>
      </c>
      <c r="EX50" s="5">
        <f t="shared" si="40"/>
        <v>0</v>
      </c>
      <c r="EZ50" s="5">
        <f t="shared" si="41"/>
        <v>0</v>
      </c>
      <c r="FA50" s="5">
        <f t="shared" ca="1" si="42"/>
        <v>0</v>
      </c>
      <c r="FE50" s="5" t="b">
        <f t="shared" si="43"/>
        <v>0</v>
      </c>
      <c r="FF50" s="5" t="b">
        <f t="shared" si="44"/>
        <v>0</v>
      </c>
      <c r="FG50" s="5" t="e">
        <f t="shared" si="48"/>
        <v>#VALUE!</v>
      </c>
      <c r="FH50" s="5" t="e">
        <f t="shared" si="49"/>
        <v>#VALUE!</v>
      </c>
      <c r="FI50" s="5" t="e">
        <f t="shared" si="50"/>
        <v>#VALUE!</v>
      </c>
      <c r="FJ50" s="5" t="e">
        <f t="shared" si="45"/>
        <v>#VALUE!</v>
      </c>
    </row>
    <row r="51" spans="1:166">
      <c r="A51" s="5">
        <f t="shared" si="46"/>
        <v>36</v>
      </c>
      <c r="B51" s="5">
        <v>27</v>
      </c>
      <c r="C51" s="5" t="s">
        <v>546</v>
      </c>
      <c r="D51" s="5">
        <v>700</v>
      </c>
      <c r="E51" s="5">
        <v>0.3</v>
      </c>
      <c r="F51" s="5">
        <v>0.3</v>
      </c>
      <c r="G51" s="5">
        <v>0.1</v>
      </c>
      <c r="H51" s="5">
        <v>0.1</v>
      </c>
      <c r="J51" s="5">
        <v>0.1</v>
      </c>
      <c r="K51" s="5">
        <v>0.1</v>
      </c>
      <c r="M51" s="5">
        <v>2</v>
      </c>
      <c r="N51" s="5">
        <f t="shared" si="7"/>
        <v>0.8</v>
      </c>
      <c r="O51" s="5">
        <v>13</v>
      </c>
      <c r="Q51" s="5">
        <f t="shared" si="8"/>
        <v>13</v>
      </c>
      <c r="S51" s="5">
        <f t="shared" si="9"/>
        <v>1.5107913669064748</v>
      </c>
      <c r="T51" s="5">
        <f t="shared" si="10"/>
        <v>1.5</v>
      </c>
      <c r="U51" s="5">
        <f t="shared" si="11"/>
        <v>1.0093727469358329</v>
      </c>
      <c r="V51" s="5">
        <f t="shared" si="12"/>
        <v>1.0093727469358329</v>
      </c>
      <c r="W51" s="5">
        <f t="shared" si="13"/>
        <v>1.0093727469358329</v>
      </c>
      <c r="X51" s="5">
        <f t="shared" si="52"/>
        <v>1.5107913669064748</v>
      </c>
      <c r="Y51" s="5">
        <f t="shared" si="53"/>
        <v>1.5</v>
      </c>
      <c r="Z51" s="5">
        <f t="shared" si="54"/>
        <v>1.0093727469358329</v>
      </c>
      <c r="AA51" s="5">
        <f t="shared" si="55"/>
        <v>1.0093727469358329</v>
      </c>
      <c r="AB51" s="5" t="str">
        <f t="shared" si="14"/>
        <v>자동</v>
      </c>
      <c r="AC51" s="5">
        <f t="shared" si="15"/>
        <v>1.0093727469358329</v>
      </c>
      <c r="AD51" s="5">
        <f t="shared" si="16"/>
        <v>1.0093727469358329</v>
      </c>
      <c r="AE51" s="5">
        <f>IF(AR51=42,INDEX('2025학년도 변표'!$C$118:$C$197,MATCH(Q51,'2025학년도 변표'!$B$118:$B$197,0)),"")</f>
        <v>69.349999999999994</v>
      </c>
      <c r="AF51" s="5">
        <f>IF(AR51=42,INDEX('2025학년도 변표'!$D$118:$D$197,MATCH(Q51,'2025학년도 변표'!$B$118:$B$197,0)),"")</f>
        <v>69.349999999999994</v>
      </c>
      <c r="AH51" s="5">
        <v>12</v>
      </c>
      <c r="AI51" s="5">
        <v>12</v>
      </c>
      <c r="AJ51" s="5">
        <v>42</v>
      </c>
      <c r="AK51" s="5">
        <v>42</v>
      </c>
      <c r="AM51" s="5">
        <v>42</v>
      </c>
      <c r="AN51" s="5">
        <v>42</v>
      </c>
      <c r="AO51" s="5">
        <v>3</v>
      </c>
      <c r="AP51" s="5">
        <v>3</v>
      </c>
      <c r="AR51" s="5">
        <f t="shared" si="51"/>
        <v>42</v>
      </c>
      <c r="BA51" s="5">
        <f t="shared" si="17"/>
        <v>0</v>
      </c>
      <c r="BY51" s="230">
        <f t="shared" si="58"/>
        <v>560</v>
      </c>
      <c r="BZ51" s="72">
        <v>140</v>
      </c>
      <c r="CA51" s="5">
        <v>138</v>
      </c>
      <c r="CB51" s="5">
        <v>134</v>
      </c>
      <c r="CC51" s="5">
        <v>128</v>
      </c>
      <c r="CD51" s="5">
        <v>120</v>
      </c>
      <c r="CE51" s="5">
        <v>110</v>
      </c>
      <c r="CF51" s="5">
        <v>90</v>
      </c>
      <c r="CG51" s="5">
        <v>60</v>
      </c>
      <c r="CH51" s="5">
        <v>0</v>
      </c>
      <c r="CI51" s="72">
        <v>10</v>
      </c>
      <c r="CJ51" s="5">
        <v>10</v>
      </c>
      <c r="CK51" s="5">
        <v>10</v>
      </c>
      <c r="CL51" s="5">
        <v>9.8000000000000007</v>
      </c>
      <c r="CM51" s="5">
        <v>9.6</v>
      </c>
      <c r="CN51" s="5">
        <v>9.4</v>
      </c>
      <c r="CO51" s="5">
        <v>9.1999999999999993</v>
      </c>
      <c r="CP51" s="5">
        <v>9</v>
      </c>
      <c r="CQ51" s="5">
        <v>8</v>
      </c>
      <c r="DA51" s="5">
        <f t="shared" si="19"/>
        <v>140</v>
      </c>
      <c r="DB51" s="110">
        <f t="shared" si="20"/>
        <v>100</v>
      </c>
      <c r="DC51" s="5">
        <f t="shared" si="21"/>
        <v>10</v>
      </c>
      <c r="DF51" s="5">
        <v>2</v>
      </c>
      <c r="DR51" s="5">
        <f t="shared" si="22"/>
        <v>2</v>
      </c>
      <c r="DS51" s="5">
        <f t="shared" si="23"/>
        <v>2</v>
      </c>
      <c r="DT51" s="5">
        <f t="shared" si="59"/>
        <v>0</v>
      </c>
      <c r="DU51" s="5">
        <f t="shared" si="47"/>
        <v>0</v>
      </c>
      <c r="DW51" s="5">
        <f t="shared" si="25"/>
        <v>0</v>
      </c>
      <c r="DX51" s="5">
        <f t="shared" si="26"/>
        <v>0</v>
      </c>
      <c r="DY51" s="5">
        <f>IFERROR(IF(LEFT($AR51,1)="4",INDEX('2025학년도 변표'!$H$118:$H$197,MATCH($Q51,'2025학년도 변표'!$B$118:$B$197,0)),INDEX(DY$4:DY$8,MATCH(AJ51,$DU$4:$DU$8,0))),0)</f>
        <v>0</v>
      </c>
      <c r="DZ51" s="5">
        <f>IFERROR(IF(LEFT($AR51,1)="4",INDEX('2025학년도 변표'!$I$118:$I$197,MATCH($Q51,'2025학년도 변표'!$B$118:$B$197,0)),INDEX(DZ$4:DZ$8,MATCH(AK51,$DU$4:$DU$8,0))),0)</f>
        <v>0</v>
      </c>
      <c r="EB51" s="5">
        <f>IFERROR(IF(LEFT($AR51,1)="4",INDEX('2025학년도 변표'!$J$118:$J$197,MATCH($Q51,'2025학년도 변표'!$B$118:$B$197,0)),INDEX(EA$4:EA$8,MATCH(AM51,$DU$4:$DU$8,0))),0)</f>
        <v>0</v>
      </c>
      <c r="EC51" s="5">
        <f>IFERROR(IF(LEFT($AR51,1)="4",INDEX('2025학년도 변표'!$K$118:$K$197,MATCH($Q51,'2025학년도 변표'!$B$118:$B$197,0)),INDEX(EB$4:EB$8,MATCH(AN51,$DU$4:$DU$8,0))),0)</f>
        <v>0</v>
      </c>
      <c r="ED51" s="5" t="str">
        <f t="shared" si="27"/>
        <v/>
      </c>
      <c r="EE51" s="5" t="str">
        <f t="shared" si="28"/>
        <v/>
      </c>
      <c r="EF51" s="5">
        <f t="shared" si="29"/>
        <v>0</v>
      </c>
      <c r="EH51" s="5">
        <f t="shared" si="30"/>
        <v>0</v>
      </c>
      <c r="EI51" s="5">
        <f t="shared" si="31"/>
        <v>0</v>
      </c>
      <c r="EJ51" s="5">
        <f t="shared" si="32"/>
        <v>0</v>
      </c>
      <c r="EK51" s="5">
        <f t="shared" si="33"/>
        <v>0</v>
      </c>
      <c r="EL51" s="5">
        <f t="shared" si="34"/>
        <v>0</v>
      </c>
      <c r="EM51" s="5">
        <f t="shared" si="35"/>
        <v>0</v>
      </c>
      <c r="EN51" s="5">
        <f t="shared" si="36"/>
        <v>0</v>
      </c>
      <c r="EO51" s="5">
        <f>LARGE((EJ51:EK51,EM51:EN51),1)</f>
        <v>0</v>
      </c>
      <c r="EP51" s="5">
        <f>IF(M51&lt;2,0,LARGE((EJ51:EK51,EM51:EN51),2))</f>
        <v>0</v>
      </c>
      <c r="EQ51" s="5">
        <f t="shared" si="37"/>
        <v>0</v>
      </c>
      <c r="ER51" s="5">
        <f t="shared" si="38"/>
        <v>0</v>
      </c>
      <c r="ES51" s="5">
        <f t="shared" si="39"/>
        <v>0</v>
      </c>
      <c r="EX51" s="5">
        <f t="shared" si="40"/>
        <v>0</v>
      </c>
      <c r="EZ51" s="5">
        <f t="shared" si="41"/>
        <v>0</v>
      </c>
      <c r="FA51" s="5">
        <f t="shared" ca="1" si="42"/>
        <v>0</v>
      </c>
      <c r="FE51" s="5" t="str">
        <f t="shared" si="43"/>
        <v>표점/만점</v>
      </c>
      <c r="FF51" s="5" t="str">
        <f t="shared" si="44"/>
        <v>변표/만점</v>
      </c>
      <c r="FG51" s="5">
        <f t="shared" si="48"/>
        <v>0.38</v>
      </c>
      <c r="FH51" s="5">
        <f t="shared" si="49"/>
        <v>0.37</v>
      </c>
      <c r="FI51" s="5">
        <f t="shared" si="50"/>
        <v>0.25</v>
      </c>
      <c r="FJ51" s="5">
        <f t="shared" si="45"/>
        <v>4.0201641138423074</v>
      </c>
    </row>
    <row r="52" spans="1:166">
      <c r="A52" s="5">
        <f t="shared" si="46"/>
        <v>37</v>
      </c>
      <c r="B52" s="5">
        <v>28</v>
      </c>
      <c r="C52" s="5" t="s">
        <v>547</v>
      </c>
      <c r="D52" s="5">
        <v>700</v>
      </c>
      <c r="E52" s="5">
        <v>0.3</v>
      </c>
      <c r="F52" s="5">
        <v>0.35</v>
      </c>
      <c r="G52" s="5">
        <v>0.1</v>
      </c>
      <c r="H52" s="5">
        <v>0.1</v>
      </c>
      <c r="J52" s="5">
        <v>0.1</v>
      </c>
      <c r="K52" s="5">
        <v>0.1</v>
      </c>
      <c r="M52" s="5">
        <v>2</v>
      </c>
      <c r="N52" s="5">
        <f t="shared" si="7"/>
        <v>0.84999999999999987</v>
      </c>
      <c r="O52" s="5">
        <v>13</v>
      </c>
      <c r="Q52" s="5">
        <f t="shared" si="8"/>
        <v>13</v>
      </c>
      <c r="S52" s="5">
        <f t="shared" si="9"/>
        <v>1.5107913669064748</v>
      </c>
      <c r="T52" s="5">
        <f t="shared" si="10"/>
        <v>1.7499999999999998</v>
      </c>
      <c r="U52" s="5">
        <f t="shared" si="11"/>
        <v>1.0093727469358329</v>
      </c>
      <c r="V52" s="5">
        <f t="shared" si="12"/>
        <v>1.0093727469358329</v>
      </c>
      <c r="W52" s="5">
        <f t="shared" si="13"/>
        <v>1.0093727469358329</v>
      </c>
      <c r="X52" s="5">
        <f t="shared" si="52"/>
        <v>1.5107913669064748</v>
      </c>
      <c r="Y52" s="5">
        <f t="shared" si="53"/>
        <v>1.7499999999999998</v>
      </c>
      <c r="Z52" s="5">
        <f t="shared" si="54"/>
        <v>1.0093727469358329</v>
      </c>
      <c r="AA52" s="5">
        <f t="shared" si="55"/>
        <v>1.0093727469358329</v>
      </c>
      <c r="AB52" s="5" t="str">
        <f t="shared" si="14"/>
        <v>자동</v>
      </c>
      <c r="AC52" s="5">
        <f t="shared" si="15"/>
        <v>1.0093727469358329</v>
      </c>
      <c r="AD52" s="5">
        <f t="shared" si="16"/>
        <v>1.0093727469358329</v>
      </c>
      <c r="AE52" s="5">
        <f>IF(AR52=42,INDEX('2025학년도 변표'!$C$118:$C$197,MATCH(Q52,'2025학년도 변표'!$B$118:$B$197,0)),"")</f>
        <v>69.349999999999994</v>
      </c>
      <c r="AF52" s="5">
        <f>IF(AR52=42,INDEX('2025학년도 변표'!$D$118:$D$197,MATCH(Q52,'2025학년도 변표'!$B$118:$B$197,0)),"")</f>
        <v>69.349999999999994</v>
      </c>
      <c r="AH52" s="5">
        <v>12</v>
      </c>
      <c r="AI52" s="5">
        <v>12</v>
      </c>
      <c r="AJ52" s="5">
        <v>42</v>
      </c>
      <c r="AK52" s="5">
        <v>42</v>
      </c>
      <c r="AM52" s="5">
        <v>42</v>
      </c>
      <c r="AN52" s="5">
        <v>42</v>
      </c>
      <c r="AO52" s="5">
        <v>3</v>
      </c>
      <c r="AP52" s="5">
        <v>3</v>
      </c>
      <c r="AR52" s="5">
        <f t="shared" si="51"/>
        <v>42</v>
      </c>
      <c r="BA52" s="5">
        <f t="shared" si="17"/>
        <v>0</v>
      </c>
      <c r="BY52" s="230">
        <f t="shared" si="58"/>
        <v>594.99999999999989</v>
      </c>
      <c r="BZ52" s="72">
        <v>105</v>
      </c>
      <c r="CA52" s="5">
        <v>103.5</v>
      </c>
      <c r="CB52" s="5">
        <v>100.5</v>
      </c>
      <c r="CC52" s="5">
        <v>96</v>
      </c>
      <c r="CD52" s="5">
        <v>90</v>
      </c>
      <c r="CE52" s="5">
        <v>82.5</v>
      </c>
      <c r="CF52" s="5">
        <v>67.5</v>
      </c>
      <c r="CG52" s="5">
        <v>45</v>
      </c>
      <c r="CH52" s="5">
        <v>0</v>
      </c>
      <c r="CI52" s="72">
        <v>10</v>
      </c>
      <c r="CJ52" s="5">
        <v>10</v>
      </c>
      <c r="CK52" s="5">
        <v>10</v>
      </c>
      <c r="CL52" s="5">
        <v>9.8000000000000007</v>
      </c>
      <c r="CM52" s="5">
        <v>9.6</v>
      </c>
      <c r="CN52" s="5">
        <v>9.4</v>
      </c>
      <c r="CO52" s="5">
        <v>9.1999999999999993</v>
      </c>
      <c r="CP52" s="5">
        <v>9</v>
      </c>
      <c r="CQ52" s="5">
        <v>8</v>
      </c>
      <c r="DA52" s="5">
        <f t="shared" si="19"/>
        <v>105</v>
      </c>
      <c r="DB52" s="110">
        <f t="shared" si="20"/>
        <v>100</v>
      </c>
      <c r="DC52" s="5">
        <f t="shared" si="21"/>
        <v>10</v>
      </c>
      <c r="DF52" s="5">
        <v>2</v>
      </c>
      <c r="DR52" s="5">
        <f t="shared" si="22"/>
        <v>2</v>
      </c>
      <c r="DS52" s="5">
        <f t="shared" si="23"/>
        <v>2</v>
      </c>
      <c r="DT52" s="5">
        <f t="shared" si="59"/>
        <v>0</v>
      </c>
      <c r="DU52" s="5">
        <f t="shared" si="47"/>
        <v>0</v>
      </c>
      <c r="DW52" s="5">
        <f t="shared" si="25"/>
        <v>0</v>
      </c>
      <c r="DX52" s="5">
        <f t="shared" si="26"/>
        <v>0</v>
      </c>
      <c r="DY52" s="5">
        <f>IFERROR(IF(LEFT($AR52,1)="4",INDEX('2025학년도 변표'!$H$118:$H$197,MATCH($Q52,'2025학년도 변표'!$B$118:$B$197,0)),INDEX(DY$4:DY$8,MATCH(AJ52,$DU$4:$DU$8,0))),0)</f>
        <v>0</v>
      </c>
      <c r="DZ52" s="5">
        <f>IFERROR(IF(LEFT($AR52,1)="4",INDEX('2025학년도 변표'!$I$118:$I$197,MATCH($Q52,'2025학년도 변표'!$B$118:$B$197,0)),INDEX(DZ$4:DZ$8,MATCH(AK52,$DU$4:$DU$8,0))),0)</f>
        <v>0</v>
      </c>
      <c r="EB52" s="5">
        <f>IFERROR(IF(LEFT($AR52,1)="4",INDEX('2025학년도 변표'!$J$118:$J$197,MATCH($Q52,'2025학년도 변표'!$B$118:$B$197,0)),INDEX(EA$4:EA$8,MATCH(AM52,$DU$4:$DU$8,0))),0)</f>
        <v>0</v>
      </c>
      <c r="EC52" s="5">
        <f>IFERROR(IF(LEFT($AR52,1)="4",INDEX('2025학년도 변표'!$K$118:$K$197,MATCH($Q52,'2025학년도 변표'!$B$118:$B$197,0)),INDEX(EB$4:EB$8,MATCH(AN52,$DU$4:$DU$8,0))),0)</f>
        <v>0</v>
      </c>
      <c r="ED52" s="5" t="str">
        <f t="shared" si="27"/>
        <v/>
      </c>
      <c r="EE52" s="5" t="str">
        <f t="shared" si="28"/>
        <v/>
      </c>
      <c r="EF52" s="5">
        <f t="shared" si="29"/>
        <v>0</v>
      </c>
      <c r="EH52" s="5">
        <f t="shared" si="30"/>
        <v>0</v>
      </c>
      <c r="EI52" s="5">
        <f t="shared" si="31"/>
        <v>0</v>
      </c>
      <c r="EJ52" s="5">
        <f t="shared" si="32"/>
        <v>0</v>
      </c>
      <c r="EK52" s="5">
        <f t="shared" si="33"/>
        <v>0</v>
      </c>
      <c r="EL52" s="5">
        <f t="shared" si="34"/>
        <v>0</v>
      </c>
      <c r="EM52" s="5">
        <f t="shared" si="35"/>
        <v>0</v>
      </c>
      <c r="EN52" s="5">
        <f t="shared" si="36"/>
        <v>0</v>
      </c>
      <c r="EO52" s="5">
        <f>LARGE((EJ52:EK52,EM52:EN52),1)</f>
        <v>0</v>
      </c>
      <c r="EP52" s="5">
        <f>IF(M52&lt;2,0,LARGE((EJ52:EK52,EM52:EN52),2))</f>
        <v>0</v>
      </c>
      <c r="EQ52" s="5">
        <f t="shared" si="37"/>
        <v>0</v>
      </c>
      <c r="ER52" s="5">
        <f t="shared" si="38"/>
        <v>0</v>
      </c>
      <c r="ES52" s="5">
        <f t="shared" si="39"/>
        <v>0</v>
      </c>
      <c r="EX52" s="5">
        <f t="shared" si="40"/>
        <v>0</v>
      </c>
      <c r="EZ52" s="5">
        <f t="shared" si="41"/>
        <v>0</v>
      </c>
      <c r="FA52" s="5">
        <f t="shared" ca="1" si="42"/>
        <v>0</v>
      </c>
      <c r="FE52" s="5" t="str">
        <f t="shared" si="43"/>
        <v>표점/만점</v>
      </c>
      <c r="FF52" s="5" t="str">
        <f t="shared" si="44"/>
        <v>변표/만점</v>
      </c>
      <c r="FG52" s="5">
        <f t="shared" si="48"/>
        <v>0.35</v>
      </c>
      <c r="FH52" s="5">
        <f t="shared" si="49"/>
        <v>0.41</v>
      </c>
      <c r="FI52" s="5">
        <f t="shared" si="50"/>
        <v>0.24</v>
      </c>
      <c r="FJ52" s="5">
        <f t="shared" si="45"/>
        <v>4.2701641138423074</v>
      </c>
    </row>
    <row r="53" spans="1:166">
      <c r="A53" s="5">
        <f t="shared" si="46"/>
        <v>38</v>
      </c>
      <c r="B53" s="5">
        <v>29</v>
      </c>
      <c r="C53" s="5" t="s">
        <v>548</v>
      </c>
      <c r="D53" s="5">
        <v>700</v>
      </c>
      <c r="E53" s="5">
        <v>0.2</v>
      </c>
      <c r="F53" s="5">
        <v>0.35</v>
      </c>
      <c r="G53" s="5">
        <v>0.15</v>
      </c>
      <c r="H53" s="5">
        <v>0.15</v>
      </c>
      <c r="J53" s="5">
        <v>0.15</v>
      </c>
      <c r="K53" s="5">
        <v>0.15</v>
      </c>
      <c r="M53" s="5">
        <v>2</v>
      </c>
      <c r="N53" s="5">
        <f t="shared" si="7"/>
        <v>0.85000000000000009</v>
      </c>
      <c r="O53" s="5">
        <v>13</v>
      </c>
      <c r="Q53" s="5">
        <f t="shared" si="8"/>
        <v>13</v>
      </c>
      <c r="S53" s="5">
        <f t="shared" si="9"/>
        <v>1.0071942446043165</v>
      </c>
      <c r="T53" s="5">
        <f t="shared" si="10"/>
        <v>1.7499999999999998</v>
      </c>
      <c r="U53" s="5">
        <f t="shared" si="11"/>
        <v>1.5140591204037492</v>
      </c>
      <c r="V53" s="5">
        <f t="shared" si="12"/>
        <v>1.5140591204037492</v>
      </c>
      <c r="W53" s="5">
        <f t="shared" si="13"/>
        <v>1.5140591204037492</v>
      </c>
      <c r="X53" s="5">
        <f t="shared" si="52"/>
        <v>1.0071942446043165</v>
      </c>
      <c r="Y53" s="5">
        <f t="shared" si="53"/>
        <v>1.7499999999999998</v>
      </c>
      <c r="Z53" s="5">
        <f t="shared" si="54"/>
        <v>1.5140591204037492</v>
      </c>
      <c r="AA53" s="5">
        <f t="shared" si="55"/>
        <v>1.5140591204037492</v>
      </c>
      <c r="AB53" s="5" t="str">
        <f t="shared" si="14"/>
        <v>자동</v>
      </c>
      <c r="AC53" s="5">
        <f t="shared" si="15"/>
        <v>1.5140591204037492</v>
      </c>
      <c r="AD53" s="5">
        <f t="shared" si="16"/>
        <v>1.5140591204037492</v>
      </c>
      <c r="AE53" s="5">
        <f>IF(AR53=42,INDEX('2025학년도 변표'!$C$118:$C$197,MATCH(Q53,'2025학년도 변표'!$B$118:$B$197,0)),"")</f>
        <v>69.349999999999994</v>
      </c>
      <c r="AF53" s="5">
        <f>IF(AR53=42,INDEX('2025학년도 변표'!$D$118:$D$197,MATCH(Q53,'2025학년도 변표'!$B$118:$B$197,0)),"")</f>
        <v>69.349999999999994</v>
      </c>
      <c r="AH53" s="5">
        <v>12</v>
      </c>
      <c r="AI53" s="5">
        <v>12</v>
      </c>
      <c r="AJ53" s="5">
        <v>42</v>
      </c>
      <c r="AK53" s="5">
        <v>42</v>
      </c>
      <c r="AM53" s="5">
        <v>42</v>
      </c>
      <c r="AN53" s="5">
        <v>42</v>
      </c>
      <c r="AO53" s="5">
        <v>3</v>
      </c>
      <c r="AP53" s="5">
        <v>3</v>
      </c>
      <c r="AR53" s="5">
        <f t="shared" si="51"/>
        <v>42</v>
      </c>
      <c r="BA53" s="5">
        <f t="shared" si="17"/>
        <v>0</v>
      </c>
      <c r="BY53" s="230">
        <f t="shared" si="58"/>
        <v>595.00000000000011</v>
      </c>
      <c r="BZ53" s="72">
        <v>105</v>
      </c>
      <c r="CA53" s="5">
        <v>104.5</v>
      </c>
      <c r="CB53" s="5">
        <v>103.5</v>
      </c>
      <c r="CC53" s="5">
        <v>102</v>
      </c>
      <c r="CD53" s="5">
        <v>100</v>
      </c>
      <c r="CE53" s="5">
        <v>97.5</v>
      </c>
      <c r="CF53" s="5">
        <v>94.5</v>
      </c>
      <c r="CG53" s="5">
        <v>90</v>
      </c>
      <c r="CH53" s="5">
        <v>0</v>
      </c>
      <c r="CI53" s="72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DA53" s="5">
        <f t="shared" si="19"/>
        <v>105</v>
      </c>
      <c r="DB53" s="110">
        <f t="shared" si="20"/>
        <v>100</v>
      </c>
      <c r="DC53" s="5">
        <f t="shared" si="21"/>
        <v>0</v>
      </c>
      <c r="DF53" s="5">
        <v>2</v>
      </c>
      <c r="DQ53" s="5">
        <v>1</v>
      </c>
      <c r="DR53" s="5">
        <f t="shared" si="22"/>
        <v>1</v>
      </c>
      <c r="DS53" s="5">
        <f t="shared" si="23"/>
        <v>2</v>
      </c>
      <c r="DT53" s="5">
        <f t="shared" si="59"/>
        <v>0</v>
      </c>
      <c r="DU53" s="5">
        <f t="shared" si="47"/>
        <v>0</v>
      </c>
      <c r="DW53" s="5">
        <f t="shared" si="25"/>
        <v>0</v>
      </c>
      <c r="DX53" s="5">
        <f t="shared" si="26"/>
        <v>0</v>
      </c>
      <c r="DY53" s="5">
        <f>IFERROR(IF(LEFT($AR53,1)="4",INDEX('2025학년도 변표'!$H$118:$H$197,MATCH($Q53,'2025학년도 변표'!$B$118:$B$197,0)),INDEX(DY$4:DY$8,MATCH(AJ53,$DU$4:$DU$8,0))),0)</f>
        <v>0</v>
      </c>
      <c r="DZ53" s="5">
        <f>IFERROR(IF(LEFT($AR53,1)="4",INDEX('2025학년도 변표'!$I$118:$I$197,MATCH($Q53,'2025학년도 변표'!$B$118:$B$197,0)),INDEX(DZ$4:DZ$8,MATCH(AK53,$DU$4:$DU$8,0))),0)</f>
        <v>0</v>
      </c>
      <c r="EB53" s="5">
        <f>IFERROR(IF(LEFT($AR53,1)="4",INDEX('2025학년도 변표'!$J$118:$J$197,MATCH($Q53,'2025학년도 변표'!$B$118:$B$197,0)),INDEX(EA$4:EA$8,MATCH(AM53,$DU$4:$DU$8,0))),0)</f>
        <v>0</v>
      </c>
      <c r="EC53" s="5">
        <f>IFERROR(IF(LEFT($AR53,1)="4",INDEX('2025학년도 변표'!$K$118:$K$197,MATCH($Q53,'2025학년도 변표'!$B$118:$B$197,0)),INDEX(EB$4:EB$8,MATCH(AN53,$DU$4:$DU$8,0))),0)</f>
        <v>0</v>
      </c>
      <c r="ED53" s="5" t="str">
        <f t="shared" si="27"/>
        <v/>
      </c>
      <c r="EE53" s="5" t="str">
        <f t="shared" si="28"/>
        <v/>
      </c>
      <c r="EF53" s="5">
        <f t="shared" si="29"/>
        <v>0</v>
      </c>
      <c r="EH53" s="5">
        <f t="shared" si="30"/>
        <v>0</v>
      </c>
      <c r="EI53" s="5">
        <f t="shared" si="31"/>
        <v>0</v>
      </c>
      <c r="EJ53" s="5">
        <f t="shared" si="32"/>
        <v>0</v>
      </c>
      <c r="EK53" s="5">
        <f t="shared" si="33"/>
        <v>0</v>
      </c>
      <c r="EL53" s="5">
        <f t="shared" si="34"/>
        <v>0</v>
      </c>
      <c r="EM53" s="5">
        <f t="shared" si="35"/>
        <v>0</v>
      </c>
      <c r="EN53" s="5">
        <f t="shared" si="36"/>
        <v>0</v>
      </c>
      <c r="EO53" s="5">
        <f>LARGE((EJ53:EK53,EM53:EN53),1)</f>
        <v>0</v>
      </c>
      <c r="EP53" s="5">
        <f>IF(M53&lt;2,0,LARGE((EJ53:EK53,EM53:EN53),2))</f>
        <v>0</v>
      </c>
      <c r="EQ53" s="5">
        <f t="shared" si="37"/>
        <v>0</v>
      </c>
      <c r="ER53" s="5">
        <f t="shared" si="38"/>
        <v>0</v>
      </c>
      <c r="ES53" s="5">
        <f t="shared" si="39"/>
        <v>0</v>
      </c>
      <c r="EX53" s="5">
        <f t="shared" si="40"/>
        <v>0</v>
      </c>
      <c r="EZ53" s="5">
        <f t="shared" si="41"/>
        <v>0</v>
      </c>
      <c r="FA53" s="5">
        <f t="shared" ca="1" si="42"/>
        <v>0</v>
      </c>
      <c r="FE53" s="5" t="str">
        <f t="shared" si="43"/>
        <v>표점/만점</v>
      </c>
      <c r="FF53" s="5" t="str">
        <f t="shared" si="44"/>
        <v>변표/만점</v>
      </c>
      <c r="FG53" s="5">
        <f t="shared" si="48"/>
        <v>0.24</v>
      </c>
      <c r="FH53" s="5">
        <f t="shared" si="49"/>
        <v>0.41</v>
      </c>
      <c r="FI53" s="5">
        <f t="shared" si="50"/>
        <v>0.35</v>
      </c>
      <c r="FJ53" s="5">
        <f t="shared" si="45"/>
        <v>4.2712533650080662</v>
      </c>
    </row>
    <row r="54" spans="1:166">
      <c r="A54" s="5">
        <f t="shared" si="46"/>
        <v>39</v>
      </c>
      <c r="B54" s="5">
        <v>30</v>
      </c>
      <c r="C54" s="5" t="s">
        <v>549</v>
      </c>
      <c r="D54" s="5">
        <v>1000</v>
      </c>
      <c r="E54" s="5">
        <v>0.35</v>
      </c>
      <c r="F54" s="5">
        <v>0.3</v>
      </c>
      <c r="G54" s="5">
        <v>0.1</v>
      </c>
      <c r="H54" s="5">
        <v>0.1</v>
      </c>
      <c r="J54" s="5">
        <v>0.1</v>
      </c>
      <c r="K54" s="5">
        <v>0.1</v>
      </c>
      <c r="M54" s="5">
        <v>2</v>
      </c>
      <c r="N54" s="5">
        <f t="shared" si="7"/>
        <v>0.84999999999999987</v>
      </c>
      <c r="O54" s="5">
        <v>14</v>
      </c>
      <c r="Q54" s="5">
        <f t="shared" si="8"/>
        <v>14</v>
      </c>
      <c r="S54" s="5">
        <f t="shared" si="9"/>
        <v>2.5179856115107913</v>
      </c>
      <c r="T54" s="5">
        <f t="shared" si="10"/>
        <v>2.1428571428571428</v>
      </c>
      <c r="U54" s="5">
        <f t="shared" si="11"/>
        <v>1.3937282229965158</v>
      </c>
      <c r="V54" s="5">
        <f t="shared" si="12"/>
        <v>1.487652484379649</v>
      </c>
      <c r="W54" s="5">
        <f t="shared" si="13"/>
        <v>1.487652484379649</v>
      </c>
      <c r="X54" s="5">
        <f t="shared" si="52"/>
        <v>2.5179856115107913</v>
      </c>
      <c r="Y54" s="5">
        <f t="shared" si="53"/>
        <v>2.1428571428571428</v>
      </c>
      <c r="Z54" s="5">
        <f t="shared" si="54"/>
        <v>1.3937282229965158</v>
      </c>
      <c r="AA54" s="5">
        <f t="shared" si="55"/>
        <v>1.3937282229965158</v>
      </c>
      <c r="AB54" s="5" t="str">
        <f t="shared" si="14"/>
        <v>자동</v>
      </c>
      <c r="AC54" s="5">
        <f t="shared" si="15"/>
        <v>1.487652484379649</v>
      </c>
      <c r="AD54" s="5">
        <f t="shared" si="16"/>
        <v>1.487652484379649</v>
      </c>
      <c r="AE54" s="5">
        <f>IF(AR54=42,INDEX('2025학년도 변표'!$C$118:$C$197,MATCH(Q54,'2025학년도 변표'!$B$118:$B$197,0)),"")</f>
        <v>71.75</v>
      </c>
      <c r="AF54" s="5">
        <f>IF(AR54=42,INDEX('2025학년도 변표'!$D$118:$D$197,MATCH(Q54,'2025학년도 변표'!$B$118:$B$197,0)),"")</f>
        <v>67.22</v>
      </c>
      <c r="AH54" s="5">
        <v>12</v>
      </c>
      <c r="AI54" s="5">
        <v>12</v>
      </c>
      <c r="AJ54" s="5">
        <v>42</v>
      </c>
      <c r="AK54" s="5">
        <v>42</v>
      </c>
      <c r="AM54" s="5">
        <v>42</v>
      </c>
      <c r="AN54" s="5">
        <v>42</v>
      </c>
      <c r="AO54" s="5">
        <v>3</v>
      </c>
      <c r="AP54" s="5">
        <v>3</v>
      </c>
      <c r="AR54" s="5">
        <f t="shared" si="51"/>
        <v>42</v>
      </c>
      <c r="BA54" s="5">
        <f t="shared" si="17"/>
        <v>0</v>
      </c>
      <c r="BC54" s="5">
        <f t="shared" ref="BC54:BD56" si="60">0.03*AC54</f>
        <v>4.4629574531389472E-2</v>
      </c>
      <c r="BD54" s="5">
        <f t="shared" si="60"/>
        <v>4.4629574531389472E-2</v>
      </c>
      <c r="BM54" s="5">
        <f t="shared" ref="BM54:BN56" si="61">IF($DE$8=2,BC54*EB54,0)</f>
        <v>0</v>
      </c>
      <c r="BN54" s="5">
        <f t="shared" si="61"/>
        <v>0</v>
      </c>
      <c r="BY54" s="230">
        <f t="shared" si="58"/>
        <v>849.99999999999989</v>
      </c>
      <c r="BZ54" s="72">
        <v>150</v>
      </c>
      <c r="CA54" s="5">
        <v>148</v>
      </c>
      <c r="CB54" s="5">
        <v>144</v>
      </c>
      <c r="CC54" s="5">
        <v>140</v>
      </c>
      <c r="CD54" s="5">
        <v>136</v>
      </c>
      <c r="CE54" s="5">
        <v>132</v>
      </c>
      <c r="CF54" s="5">
        <v>128</v>
      </c>
      <c r="CG54" s="5">
        <v>124</v>
      </c>
      <c r="CH54" s="5">
        <v>0</v>
      </c>
      <c r="CM54" s="5">
        <v>-2</v>
      </c>
      <c r="CN54" s="5">
        <v>-4</v>
      </c>
      <c r="CO54" s="5">
        <v>-6</v>
      </c>
      <c r="CP54" s="5">
        <v>-8</v>
      </c>
      <c r="CQ54" s="5">
        <v>-10</v>
      </c>
      <c r="DA54" s="5">
        <f t="shared" si="19"/>
        <v>150</v>
      </c>
      <c r="DB54" s="110">
        <f t="shared" si="20"/>
        <v>100</v>
      </c>
      <c r="DC54" s="5">
        <f t="shared" si="21"/>
        <v>0</v>
      </c>
      <c r="DF54" s="5">
        <v>2</v>
      </c>
      <c r="DR54" s="5">
        <f t="shared" si="22"/>
        <v>2</v>
      </c>
      <c r="DS54" s="5">
        <f t="shared" si="23"/>
        <v>2</v>
      </c>
      <c r="DT54" s="5">
        <f t="shared" si="59"/>
        <v>0</v>
      </c>
      <c r="DU54" s="5">
        <f t="shared" si="47"/>
        <v>0</v>
      </c>
      <c r="DW54" s="5">
        <f t="shared" si="25"/>
        <v>0</v>
      </c>
      <c r="DX54" s="5">
        <f t="shared" si="26"/>
        <v>0</v>
      </c>
      <c r="DY54" s="5">
        <f>IFERROR(IF(LEFT($AR54,1)="4",INDEX('2025학년도 변표'!$H$118:$H$197,MATCH($Q54,'2025학년도 변표'!$B$118:$B$197,0)),INDEX(DY$4:DY$8,MATCH(AJ54,$DU$4:$DU$8,0))),0)</f>
        <v>0</v>
      </c>
      <c r="DZ54" s="5">
        <f>IFERROR(IF(LEFT($AR54,1)="4",INDEX('2025학년도 변표'!$I$118:$I$197,MATCH($Q54,'2025학년도 변표'!$B$118:$B$197,0)),INDEX(DZ$4:DZ$8,MATCH(AK54,$DU$4:$DU$8,0))),0)</f>
        <v>0</v>
      </c>
      <c r="EB54" s="5">
        <f>IFERROR(IF(LEFT($AR54,1)="4",INDEX('2025학년도 변표'!$J$118:$J$197,MATCH($Q54,'2025학년도 변표'!$B$118:$B$197,0)),INDEX(EA$4:EA$8,MATCH(AM54,$DU$4:$DU$8,0))),0)</f>
        <v>0</v>
      </c>
      <c r="EC54" s="5">
        <f>IFERROR(IF(LEFT($AR54,1)="4",INDEX('2025학년도 변표'!$K$118:$K$197,MATCH($Q54,'2025학년도 변표'!$B$118:$B$197,0)),INDEX(EB$4:EB$8,MATCH(AN54,$DU$4:$DU$8,0))),0)</f>
        <v>0</v>
      </c>
      <c r="ED54" s="5" t="str">
        <f t="shared" si="27"/>
        <v/>
      </c>
      <c r="EE54" s="5" t="str">
        <f t="shared" si="28"/>
        <v/>
      </c>
      <c r="EF54" s="5">
        <f t="shared" si="29"/>
        <v>0</v>
      </c>
      <c r="EH54" s="5">
        <f t="shared" si="30"/>
        <v>0</v>
      </c>
      <c r="EI54" s="5">
        <f t="shared" si="31"/>
        <v>0</v>
      </c>
      <c r="EJ54" s="5">
        <f t="shared" si="32"/>
        <v>0</v>
      </c>
      <c r="EK54" s="5">
        <f t="shared" si="33"/>
        <v>0</v>
      </c>
      <c r="EL54" s="5">
        <f t="shared" si="34"/>
        <v>0</v>
      </c>
      <c r="EM54" s="5">
        <f t="shared" si="35"/>
        <v>0</v>
      </c>
      <c r="EN54" s="5">
        <f t="shared" si="36"/>
        <v>0</v>
      </c>
      <c r="EO54" s="5">
        <f>LARGE((EJ54:EK54,EM54:EN54),1)</f>
        <v>0</v>
      </c>
      <c r="EP54" s="5">
        <f>IF(M54&lt;2,0,LARGE((EJ54:EK54,EM54:EN54),2))</f>
        <v>0</v>
      </c>
      <c r="EQ54" s="5">
        <f t="shared" si="37"/>
        <v>0</v>
      </c>
      <c r="ER54" s="5">
        <f t="shared" si="38"/>
        <v>0</v>
      </c>
      <c r="ES54" s="5">
        <f t="shared" si="39"/>
        <v>0</v>
      </c>
      <c r="EX54" s="5">
        <f t="shared" si="40"/>
        <v>0</v>
      </c>
      <c r="EZ54" s="5">
        <f t="shared" si="41"/>
        <v>1</v>
      </c>
      <c r="FA54" s="5">
        <f t="shared" ca="1" si="42"/>
        <v>16</v>
      </c>
      <c r="FE54" s="5" t="str">
        <f t="shared" si="43"/>
        <v>표점/만점</v>
      </c>
      <c r="FF54" s="5" t="str">
        <f t="shared" si="44"/>
        <v>변표/만점</v>
      </c>
      <c r="FG54" s="5">
        <f t="shared" si="48"/>
        <v>0.41</v>
      </c>
      <c r="FH54" s="5">
        <f t="shared" si="49"/>
        <v>0.35</v>
      </c>
      <c r="FI54" s="5">
        <f t="shared" si="50"/>
        <v>0.24</v>
      </c>
      <c r="FJ54" s="5">
        <f t="shared" si="45"/>
        <v>6.1484952387475831</v>
      </c>
    </row>
    <row r="55" spans="1:166">
      <c r="A55" s="5">
        <f t="shared" si="46"/>
        <v>40</v>
      </c>
      <c r="B55" s="5">
        <v>31</v>
      </c>
      <c r="C55" s="5" t="s">
        <v>550</v>
      </c>
      <c r="D55" s="5">
        <v>1000</v>
      </c>
      <c r="E55" s="5">
        <v>0.35</v>
      </c>
      <c r="F55" s="5">
        <v>0.4</v>
      </c>
      <c r="G55" s="5">
        <v>0.05</v>
      </c>
      <c r="H55" s="5">
        <v>0.05</v>
      </c>
      <c r="J55" s="5">
        <v>0.05</v>
      </c>
      <c r="K55" s="5">
        <v>0.05</v>
      </c>
      <c r="M55" s="5">
        <v>2</v>
      </c>
      <c r="N55" s="5">
        <f t="shared" si="7"/>
        <v>0.85</v>
      </c>
      <c r="O55" s="5">
        <v>14</v>
      </c>
      <c r="Q55" s="5">
        <f t="shared" si="8"/>
        <v>14</v>
      </c>
      <c r="S55" s="5">
        <f t="shared" si="9"/>
        <v>2.5179856115107913</v>
      </c>
      <c r="T55" s="5">
        <f t="shared" si="10"/>
        <v>2.8571428571428572</v>
      </c>
      <c r="U55" s="5">
        <f t="shared" si="11"/>
        <v>0.69686411149825789</v>
      </c>
      <c r="V55" s="5">
        <f t="shared" si="12"/>
        <v>0.74382624218982452</v>
      </c>
      <c r="W55" s="5">
        <f t="shared" si="13"/>
        <v>0.74382624218982452</v>
      </c>
      <c r="X55" s="5">
        <f t="shared" si="52"/>
        <v>2.5179856115107913</v>
      </c>
      <c r="Y55" s="5">
        <f t="shared" si="53"/>
        <v>2.8571428571428572</v>
      </c>
      <c r="Z55" s="5">
        <f t="shared" si="54"/>
        <v>0.69686411149825789</v>
      </c>
      <c r="AA55" s="5">
        <f t="shared" si="55"/>
        <v>0.69686411149825789</v>
      </c>
      <c r="AB55" s="5" t="str">
        <f t="shared" si="14"/>
        <v>자동</v>
      </c>
      <c r="AC55" s="5">
        <f t="shared" si="15"/>
        <v>0.74382624218982452</v>
      </c>
      <c r="AD55" s="5">
        <f t="shared" si="16"/>
        <v>0.74382624218982452</v>
      </c>
      <c r="AE55" s="5">
        <f>IF(AR55=42,INDEX('2025학년도 변표'!$C$118:$C$197,MATCH(Q55,'2025학년도 변표'!$B$118:$B$197,0)),"")</f>
        <v>71.75</v>
      </c>
      <c r="AF55" s="5">
        <f>IF(AR55=42,INDEX('2025학년도 변표'!$D$118:$D$197,MATCH(Q55,'2025학년도 변표'!$B$118:$B$197,0)),"")</f>
        <v>67.22</v>
      </c>
      <c r="AH55" s="5">
        <v>12</v>
      </c>
      <c r="AI55" s="5">
        <v>12</v>
      </c>
      <c r="AJ55" s="5">
        <v>42</v>
      </c>
      <c r="AK55" s="5">
        <v>42</v>
      </c>
      <c r="AM55" s="5">
        <v>42</v>
      </c>
      <c r="AN55" s="5">
        <v>42</v>
      </c>
      <c r="AO55" s="5">
        <v>3</v>
      </c>
      <c r="AP55" s="5">
        <v>3</v>
      </c>
      <c r="AR55" s="5">
        <f t="shared" si="51"/>
        <v>42</v>
      </c>
      <c r="BA55" s="5">
        <f t="shared" si="17"/>
        <v>0</v>
      </c>
      <c r="BC55" s="5">
        <f t="shared" si="60"/>
        <v>2.2314787265694736E-2</v>
      </c>
      <c r="BD55" s="5">
        <f t="shared" si="60"/>
        <v>2.2314787265694736E-2</v>
      </c>
      <c r="BM55" s="5">
        <f t="shared" si="61"/>
        <v>0</v>
      </c>
      <c r="BN55" s="5">
        <f t="shared" si="61"/>
        <v>0</v>
      </c>
      <c r="BY55" s="230">
        <f t="shared" si="58"/>
        <v>850</v>
      </c>
      <c r="BZ55" s="72">
        <v>150</v>
      </c>
      <c r="CA55" s="5">
        <v>148</v>
      </c>
      <c r="CB55" s="5">
        <v>144</v>
      </c>
      <c r="CC55" s="5">
        <v>140</v>
      </c>
      <c r="CD55" s="5">
        <v>136</v>
      </c>
      <c r="CE55" s="5">
        <v>132</v>
      </c>
      <c r="CF55" s="5">
        <v>128</v>
      </c>
      <c r="CG55" s="5">
        <v>124</v>
      </c>
      <c r="CH55" s="5">
        <v>0</v>
      </c>
      <c r="CM55" s="5">
        <v>-2</v>
      </c>
      <c r="CN55" s="5">
        <v>-4</v>
      </c>
      <c r="CO55" s="5">
        <v>-6</v>
      </c>
      <c r="CP55" s="5">
        <v>-8</v>
      </c>
      <c r="CQ55" s="5">
        <v>-10</v>
      </c>
      <c r="DA55" s="5">
        <f t="shared" si="19"/>
        <v>150</v>
      </c>
      <c r="DB55" s="110">
        <f t="shared" si="20"/>
        <v>100</v>
      </c>
      <c r="DC55" s="5">
        <f t="shared" si="21"/>
        <v>0</v>
      </c>
      <c r="DF55" s="5">
        <v>2</v>
      </c>
      <c r="DR55" s="5">
        <f t="shared" si="22"/>
        <v>2</v>
      </c>
      <c r="DS55" s="5">
        <f t="shared" si="23"/>
        <v>2</v>
      </c>
      <c r="DT55" s="5">
        <f t="shared" si="59"/>
        <v>0</v>
      </c>
      <c r="DU55" s="5">
        <f t="shared" si="47"/>
        <v>0</v>
      </c>
      <c r="DW55" s="5">
        <f t="shared" si="25"/>
        <v>0</v>
      </c>
      <c r="DX55" s="5">
        <f t="shared" si="26"/>
        <v>0</v>
      </c>
      <c r="DY55" s="5">
        <f>IFERROR(IF(LEFT($AR55,1)="4",INDEX('2025학년도 변표'!$H$118:$H$197,MATCH($Q55,'2025학년도 변표'!$B$118:$B$197,0)),INDEX(DY$4:DY$8,MATCH(AJ55,$DU$4:$DU$8,0))),0)</f>
        <v>0</v>
      </c>
      <c r="DZ55" s="5">
        <f>IFERROR(IF(LEFT($AR55,1)="4",INDEX('2025학년도 변표'!$I$118:$I$197,MATCH($Q55,'2025학년도 변표'!$B$118:$B$197,0)),INDEX(DZ$4:DZ$8,MATCH(AK55,$DU$4:$DU$8,0))),0)</f>
        <v>0</v>
      </c>
      <c r="EB55" s="5">
        <f>IFERROR(IF(LEFT($AR55,1)="4",INDEX('2025학년도 변표'!$J$118:$J$197,MATCH($Q55,'2025학년도 변표'!$B$118:$B$197,0)),INDEX(EA$4:EA$8,MATCH(AM55,$DU$4:$DU$8,0))),0)</f>
        <v>0</v>
      </c>
      <c r="EC55" s="5">
        <f>IFERROR(IF(LEFT($AR55,1)="4",INDEX('2025학년도 변표'!$K$118:$K$197,MATCH($Q55,'2025학년도 변표'!$B$118:$B$197,0)),INDEX(EB$4:EB$8,MATCH(AN55,$DU$4:$DU$8,0))),0)</f>
        <v>0</v>
      </c>
      <c r="ED55" s="5" t="str">
        <f t="shared" si="27"/>
        <v/>
      </c>
      <c r="EE55" s="5" t="str">
        <f t="shared" si="28"/>
        <v/>
      </c>
      <c r="EF55" s="5">
        <f t="shared" si="29"/>
        <v>0</v>
      </c>
      <c r="EH55" s="5">
        <f t="shared" si="30"/>
        <v>0</v>
      </c>
      <c r="EI55" s="5">
        <f t="shared" si="31"/>
        <v>0</v>
      </c>
      <c r="EJ55" s="5">
        <f t="shared" si="32"/>
        <v>0</v>
      </c>
      <c r="EK55" s="5">
        <f t="shared" si="33"/>
        <v>0</v>
      </c>
      <c r="EL55" s="5">
        <f t="shared" si="34"/>
        <v>0</v>
      </c>
      <c r="EM55" s="5">
        <f t="shared" si="35"/>
        <v>0</v>
      </c>
      <c r="EN55" s="5">
        <f t="shared" si="36"/>
        <v>0</v>
      </c>
      <c r="EO55" s="5">
        <f>LARGE((EJ55:EK55,EM55:EN55),1)</f>
        <v>0</v>
      </c>
      <c r="EP55" s="5">
        <f>IF(M55&lt;2,0,LARGE((EJ55:EK55,EM55:EN55),2))</f>
        <v>0</v>
      </c>
      <c r="EQ55" s="5">
        <f t="shared" si="37"/>
        <v>0</v>
      </c>
      <c r="ER55" s="5">
        <f t="shared" si="38"/>
        <v>0</v>
      </c>
      <c r="ES55" s="5">
        <f t="shared" si="39"/>
        <v>0</v>
      </c>
      <c r="EX55" s="5">
        <f t="shared" si="40"/>
        <v>0</v>
      </c>
      <c r="EZ55" s="5">
        <f t="shared" si="41"/>
        <v>1</v>
      </c>
      <c r="FA55" s="5">
        <f t="shared" ca="1" si="42"/>
        <v>17</v>
      </c>
      <c r="FE55" s="5" t="str">
        <f t="shared" si="43"/>
        <v>표점/만점</v>
      </c>
      <c r="FF55" s="5" t="str">
        <f t="shared" si="44"/>
        <v>변표/만점</v>
      </c>
      <c r="FG55" s="5">
        <f t="shared" si="48"/>
        <v>0.41</v>
      </c>
      <c r="FH55" s="5">
        <f t="shared" si="49"/>
        <v>0.47</v>
      </c>
      <c r="FI55" s="5">
        <f t="shared" si="50"/>
        <v>0.12</v>
      </c>
      <c r="FJ55" s="5">
        <f t="shared" si="45"/>
        <v>6.1189547108434734</v>
      </c>
    </row>
    <row r="56" spans="1:166">
      <c r="A56" s="5">
        <f t="shared" si="46"/>
        <v>41</v>
      </c>
      <c r="B56" s="5">
        <v>32</v>
      </c>
      <c r="C56" s="5" t="s">
        <v>551</v>
      </c>
      <c r="D56" s="5">
        <v>1000</v>
      </c>
      <c r="E56" s="5">
        <v>0.35</v>
      </c>
      <c r="F56" s="5">
        <v>0.25</v>
      </c>
      <c r="G56" s="5">
        <v>7.4999999999999997E-2</v>
      </c>
      <c r="H56" s="5">
        <v>7.4999999999999997E-2</v>
      </c>
      <c r="J56" s="5">
        <v>7.4999999999999997E-2</v>
      </c>
      <c r="K56" s="5">
        <v>7.4999999999999997E-2</v>
      </c>
      <c r="M56" s="5">
        <v>2</v>
      </c>
      <c r="N56" s="5">
        <f t="shared" si="7"/>
        <v>0.75</v>
      </c>
      <c r="O56" s="5">
        <v>14</v>
      </c>
      <c r="Q56" s="5">
        <f t="shared" si="8"/>
        <v>14</v>
      </c>
      <c r="S56" s="5">
        <f t="shared" si="9"/>
        <v>2.5179856115107913</v>
      </c>
      <c r="T56" s="5">
        <f t="shared" si="10"/>
        <v>1.7857142857142858</v>
      </c>
      <c r="U56" s="5">
        <f t="shared" si="11"/>
        <v>1.0452961672473868</v>
      </c>
      <c r="V56" s="5">
        <f t="shared" si="12"/>
        <v>1.1157393632847368</v>
      </c>
      <c r="W56" s="5">
        <f t="shared" si="13"/>
        <v>1.1157393632847368</v>
      </c>
      <c r="X56" s="5">
        <f t="shared" si="52"/>
        <v>2.5179856115107913</v>
      </c>
      <c r="Y56" s="5">
        <f t="shared" si="53"/>
        <v>1.7857142857142858</v>
      </c>
      <c r="Z56" s="5">
        <f t="shared" si="54"/>
        <v>1.0452961672473868</v>
      </c>
      <c r="AA56" s="5">
        <f t="shared" si="55"/>
        <v>1.0452961672473868</v>
      </c>
      <c r="AB56" s="5" t="str">
        <f t="shared" si="14"/>
        <v>자동</v>
      </c>
      <c r="AC56" s="5">
        <f t="shared" si="15"/>
        <v>1.1157393632847368</v>
      </c>
      <c r="AD56" s="5">
        <f t="shared" si="16"/>
        <v>1.1157393632847368</v>
      </c>
      <c r="AE56" s="5">
        <f>IF(AR56=42,INDEX('2025학년도 변표'!$C$118:$C$197,MATCH(Q56,'2025학년도 변표'!$B$118:$B$197,0)),"")</f>
        <v>71.75</v>
      </c>
      <c r="AF56" s="5">
        <f>IF(AR56=42,INDEX('2025학년도 변표'!$D$118:$D$197,MATCH(Q56,'2025학년도 변표'!$B$118:$B$197,0)),"")</f>
        <v>67.22</v>
      </c>
      <c r="AH56" s="5">
        <v>12</v>
      </c>
      <c r="AI56" s="5">
        <v>12</v>
      </c>
      <c r="AJ56" s="5">
        <v>42</v>
      </c>
      <c r="AK56" s="5">
        <v>42</v>
      </c>
      <c r="AM56" s="5">
        <v>42</v>
      </c>
      <c r="AN56" s="5">
        <v>42</v>
      </c>
      <c r="AO56" s="5">
        <v>3</v>
      </c>
      <c r="AP56" s="5">
        <v>3</v>
      </c>
      <c r="AR56" s="5">
        <f t="shared" si="51"/>
        <v>42</v>
      </c>
      <c r="BA56" s="5">
        <f t="shared" si="17"/>
        <v>0</v>
      </c>
      <c r="BC56" s="5">
        <f t="shared" si="60"/>
        <v>3.3472180898542099E-2</v>
      </c>
      <c r="BD56" s="5">
        <f t="shared" si="60"/>
        <v>3.3472180898542099E-2</v>
      </c>
      <c r="BM56" s="5">
        <f t="shared" si="61"/>
        <v>0</v>
      </c>
      <c r="BN56" s="5">
        <f t="shared" si="61"/>
        <v>0</v>
      </c>
      <c r="BY56" s="230">
        <f t="shared" si="58"/>
        <v>750</v>
      </c>
      <c r="BZ56" s="72">
        <v>250</v>
      </c>
      <c r="CA56" s="5">
        <v>248</v>
      </c>
      <c r="CB56" s="5">
        <v>244</v>
      </c>
      <c r="CC56" s="5">
        <v>240</v>
      </c>
      <c r="CD56" s="5">
        <v>236</v>
      </c>
      <c r="CE56" s="5">
        <v>232</v>
      </c>
      <c r="CF56" s="5">
        <v>228</v>
      </c>
      <c r="CG56" s="5">
        <v>224</v>
      </c>
      <c r="CH56" s="5">
        <v>0</v>
      </c>
      <c r="CM56" s="5">
        <v>-2</v>
      </c>
      <c r="CN56" s="5">
        <v>-4</v>
      </c>
      <c r="CO56" s="5">
        <v>-6</v>
      </c>
      <c r="CP56" s="5">
        <v>-8</v>
      </c>
      <c r="CQ56" s="5">
        <v>-10</v>
      </c>
      <c r="DA56" s="5">
        <f t="shared" si="19"/>
        <v>250</v>
      </c>
      <c r="DB56" s="110">
        <f t="shared" si="20"/>
        <v>100</v>
      </c>
      <c r="DC56" s="5">
        <f t="shared" si="21"/>
        <v>0</v>
      </c>
      <c r="DF56" s="5">
        <v>2</v>
      </c>
      <c r="DR56" s="5">
        <f t="shared" si="22"/>
        <v>2</v>
      </c>
      <c r="DS56" s="5">
        <f t="shared" si="23"/>
        <v>2</v>
      </c>
      <c r="DT56" s="5">
        <f t="shared" si="59"/>
        <v>0</v>
      </c>
      <c r="DU56" s="5">
        <f t="shared" si="47"/>
        <v>0</v>
      </c>
      <c r="DW56" s="5">
        <f t="shared" si="25"/>
        <v>0</v>
      </c>
      <c r="DX56" s="5">
        <f t="shared" si="26"/>
        <v>0</v>
      </c>
      <c r="DY56" s="5">
        <f>IFERROR(IF(LEFT($AR56,1)="4",INDEX('2025학년도 변표'!$H$118:$H$197,MATCH($Q56,'2025학년도 변표'!$B$118:$B$197,0)),INDEX(DY$4:DY$8,MATCH(AJ56,$DU$4:$DU$8,0))),0)</f>
        <v>0</v>
      </c>
      <c r="DZ56" s="5">
        <f>IFERROR(IF(LEFT($AR56,1)="4",INDEX('2025학년도 변표'!$I$118:$I$197,MATCH($Q56,'2025학년도 변표'!$B$118:$B$197,0)),INDEX(DZ$4:DZ$8,MATCH(AK56,$DU$4:$DU$8,0))),0)</f>
        <v>0</v>
      </c>
      <c r="EB56" s="5">
        <f>IFERROR(IF(LEFT($AR56,1)="4",INDEX('2025학년도 변표'!$J$118:$J$197,MATCH($Q56,'2025학년도 변표'!$B$118:$B$197,0)),INDEX(EA$4:EA$8,MATCH(AM56,$DU$4:$DU$8,0))),0)</f>
        <v>0</v>
      </c>
      <c r="EC56" s="5">
        <f>IFERROR(IF(LEFT($AR56,1)="4",INDEX('2025학년도 변표'!$K$118:$K$197,MATCH($Q56,'2025학년도 변표'!$B$118:$B$197,0)),INDEX(EB$4:EB$8,MATCH(AN56,$DU$4:$DU$8,0))),0)</f>
        <v>0</v>
      </c>
      <c r="ED56" s="5" t="str">
        <f t="shared" si="27"/>
        <v/>
      </c>
      <c r="EE56" s="5" t="str">
        <f t="shared" si="28"/>
        <v/>
      </c>
      <c r="EF56" s="5">
        <f t="shared" si="29"/>
        <v>0</v>
      </c>
      <c r="EH56" s="5">
        <f t="shared" si="30"/>
        <v>0</v>
      </c>
      <c r="EI56" s="5">
        <f t="shared" si="31"/>
        <v>0</v>
      </c>
      <c r="EJ56" s="5">
        <f t="shared" si="32"/>
        <v>0</v>
      </c>
      <c r="EK56" s="5">
        <f t="shared" si="33"/>
        <v>0</v>
      </c>
      <c r="EL56" s="5">
        <f t="shared" si="34"/>
        <v>0</v>
      </c>
      <c r="EM56" s="5">
        <f t="shared" si="35"/>
        <v>0</v>
      </c>
      <c r="EN56" s="5">
        <f t="shared" si="36"/>
        <v>0</v>
      </c>
      <c r="EO56" s="5">
        <f>LARGE((EJ56:EK56,EM56:EN56),1)</f>
        <v>0</v>
      </c>
      <c r="EP56" s="5">
        <f>IF(M56&lt;2,0,LARGE((EJ56:EK56,EM56:EN56),2))</f>
        <v>0</v>
      </c>
      <c r="EQ56" s="5">
        <f t="shared" si="37"/>
        <v>0</v>
      </c>
      <c r="ER56" s="5">
        <f t="shared" si="38"/>
        <v>0</v>
      </c>
      <c r="ES56" s="5">
        <f t="shared" si="39"/>
        <v>0</v>
      </c>
      <c r="EX56" s="5">
        <f t="shared" si="40"/>
        <v>0</v>
      </c>
      <c r="EZ56" s="5">
        <f t="shared" si="41"/>
        <v>1</v>
      </c>
      <c r="FA56" s="5">
        <f t="shared" ca="1" si="42"/>
        <v>18</v>
      </c>
      <c r="FE56" s="5" t="str">
        <f t="shared" si="43"/>
        <v>표점/만점</v>
      </c>
      <c r="FF56" s="5" t="str">
        <f t="shared" si="44"/>
        <v>변표/만점</v>
      </c>
      <c r="FG56" s="5">
        <f t="shared" si="48"/>
        <v>0.46</v>
      </c>
      <c r="FH56" s="5">
        <f t="shared" si="49"/>
        <v>0.33</v>
      </c>
      <c r="FI56" s="5">
        <f t="shared" si="50"/>
        <v>0.21</v>
      </c>
      <c r="FJ56" s="5">
        <f t="shared" si="45"/>
        <v>5.4194392605098143</v>
      </c>
    </row>
    <row r="57" spans="1:166">
      <c r="A57" s="5">
        <f t="shared" si="46"/>
        <v>42</v>
      </c>
      <c r="B57" s="5">
        <v>33</v>
      </c>
      <c r="C57" s="5" t="s">
        <v>552</v>
      </c>
      <c r="D57" s="5">
        <v>1000</v>
      </c>
      <c r="E57" s="5">
        <v>0.2</v>
      </c>
      <c r="F57" s="5">
        <v>0.4</v>
      </c>
      <c r="G57" s="5">
        <v>0.15</v>
      </c>
      <c r="H57" s="5">
        <v>0.15</v>
      </c>
      <c r="J57" s="5">
        <v>0.15</v>
      </c>
      <c r="K57" s="5">
        <v>0.15</v>
      </c>
      <c r="M57" s="5">
        <v>2</v>
      </c>
      <c r="N57" s="5">
        <f t="shared" si="7"/>
        <v>0.90000000000000013</v>
      </c>
      <c r="O57" s="5">
        <v>14</v>
      </c>
      <c r="Q57" s="5">
        <f t="shared" si="8"/>
        <v>14</v>
      </c>
      <c r="S57" s="5">
        <f t="shared" si="9"/>
        <v>1.4388489208633093</v>
      </c>
      <c r="T57" s="5">
        <f t="shared" si="10"/>
        <v>2.8571428571428572</v>
      </c>
      <c r="U57" s="5">
        <f t="shared" si="11"/>
        <v>2.0905923344947737</v>
      </c>
      <c r="V57" s="5">
        <f t="shared" si="12"/>
        <v>2.2314787265694735</v>
      </c>
      <c r="W57" s="5">
        <f t="shared" si="13"/>
        <v>2.0905923344947737</v>
      </c>
      <c r="X57" s="5">
        <f t="shared" si="52"/>
        <v>1.4388489208633093</v>
      </c>
      <c r="Y57" s="5">
        <f t="shared" si="53"/>
        <v>2.8571428571428572</v>
      </c>
      <c r="Z57" s="5">
        <f t="shared" si="54"/>
        <v>2.0905923344947737</v>
      </c>
      <c r="AA57" s="5">
        <f t="shared" si="55"/>
        <v>2.0905923344947737</v>
      </c>
      <c r="AB57" s="5" t="str">
        <f t="shared" si="14"/>
        <v>자동</v>
      </c>
      <c r="AC57" s="5">
        <f t="shared" si="15"/>
        <v>2.2314787265694735</v>
      </c>
      <c r="AD57" s="5">
        <f t="shared" si="16"/>
        <v>2.2314787265694735</v>
      </c>
      <c r="AE57" s="5">
        <f>IF(AR57=42,INDEX('2025학년도 변표'!$C$118:$C$197,MATCH(Q57,'2025학년도 변표'!$B$118:$B$197,0)),"")</f>
        <v>71.75</v>
      </c>
      <c r="AF57" s="5">
        <f>IF(AR57=42,INDEX('2025학년도 변표'!$D$118:$D$197,MATCH(Q57,'2025학년도 변표'!$B$118:$B$197,0)),"")</f>
        <v>67.22</v>
      </c>
      <c r="AH57" s="5">
        <v>12</v>
      </c>
      <c r="AI57" s="5">
        <v>12</v>
      </c>
      <c r="AJ57" s="5">
        <v>42</v>
      </c>
      <c r="AK57" s="5">
        <v>42</v>
      </c>
      <c r="AM57" s="5">
        <v>42</v>
      </c>
      <c r="AN57" s="5">
        <v>42</v>
      </c>
      <c r="AO57" s="5">
        <v>3</v>
      </c>
      <c r="AP57" s="5">
        <v>3</v>
      </c>
      <c r="AR57" s="5">
        <f t="shared" si="51"/>
        <v>42</v>
      </c>
      <c r="AW57" s="5">
        <f t="shared" ref="AW57:AX59" si="62">0.07*Z57</f>
        <v>0.14634146341463417</v>
      </c>
      <c r="AX57" s="5">
        <f t="shared" si="62"/>
        <v>0.14634146341463417</v>
      </c>
      <c r="BA57" s="5">
        <f t="shared" si="17"/>
        <v>0</v>
      </c>
      <c r="BJ57" s="5">
        <f t="shared" ref="BJ57:BK59" si="63">IF($DD$8=2,AW57*DY57,0)</f>
        <v>0</v>
      </c>
      <c r="BK57" s="5">
        <f t="shared" si="63"/>
        <v>0</v>
      </c>
      <c r="BY57" s="230">
        <f t="shared" si="58"/>
        <v>900.00000000000011</v>
      </c>
      <c r="BZ57" s="72">
        <v>100</v>
      </c>
      <c r="CA57" s="5">
        <v>98</v>
      </c>
      <c r="CB57" s="5">
        <v>94</v>
      </c>
      <c r="CC57" s="5">
        <v>90</v>
      </c>
      <c r="CD57" s="5">
        <v>86</v>
      </c>
      <c r="CE57" s="5">
        <v>82</v>
      </c>
      <c r="CF57" s="5">
        <v>78</v>
      </c>
      <c r="CG57" s="5">
        <v>74</v>
      </c>
      <c r="CH57" s="5">
        <v>0</v>
      </c>
      <c r="CM57" s="5">
        <v>-2</v>
      </c>
      <c r="CN57" s="5">
        <v>-4</v>
      </c>
      <c r="CO57" s="5">
        <v>-6</v>
      </c>
      <c r="CP57" s="5">
        <v>-8</v>
      </c>
      <c r="CQ57" s="5">
        <v>-10</v>
      </c>
      <c r="DA57" s="5">
        <f t="shared" si="19"/>
        <v>100</v>
      </c>
      <c r="DB57" s="110">
        <f t="shared" si="20"/>
        <v>100</v>
      </c>
      <c r="DC57" s="5">
        <f t="shared" si="21"/>
        <v>0</v>
      </c>
      <c r="DF57" s="5">
        <v>2</v>
      </c>
      <c r="DQ57" s="5">
        <v>1</v>
      </c>
      <c r="DR57" s="5">
        <f t="shared" si="22"/>
        <v>1</v>
      </c>
      <c r="DS57" s="5">
        <f t="shared" si="23"/>
        <v>2</v>
      </c>
      <c r="DT57" s="5">
        <f t="shared" si="59"/>
        <v>0</v>
      </c>
      <c r="DU57" s="5">
        <f t="shared" si="47"/>
        <v>0</v>
      </c>
      <c r="DW57" s="5">
        <f t="shared" si="25"/>
        <v>0</v>
      </c>
      <c r="DX57" s="5">
        <f t="shared" si="26"/>
        <v>0</v>
      </c>
      <c r="DY57" s="5">
        <f>IFERROR(IF(LEFT($AR57,1)="4",INDEX('2025학년도 변표'!$H$118:$H$197,MATCH($Q57,'2025학년도 변표'!$B$118:$B$197,0)),INDEX(DY$4:DY$8,MATCH(AJ57,$DU$4:$DU$8,0))),0)</f>
        <v>0</v>
      </c>
      <c r="DZ57" s="5">
        <f>IFERROR(IF(LEFT($AR57,1)="4",INDEX('2025학년도 변표'!$I$118:$I$197,MATCH($Q57,'2025학년도 변표'!$B$118:$B$197,0)),INDEX(DZ$4:DZ$8,MATCH(AK57,$DU$4:$DU$8,0))),0)</f>
        <v>0</v>
      </c>
      <c r="EB57" s="5">
        <f>IFERROR(IF(LEFT($AR57,1)="4",INDEX('2025학년도 변표'!$J$118:$J$197,MATCH($Q57,'2025학년도 변표'!$B$118:$B$197,0)),INDEX(EA$4:EA$8,MATCH(AM57,$DU$4:$DU$8,0))),0)</f>
        <v>0</v>
      </c>
      <c r="EC57" s="5">
        <f>IFERROR(IF(LEFT($AR57,1)="4",INDEX('2025학년도 변표'!$K$118:$K$197,MATCH($Q57,'2025학년도 변표'!$B$118:$B$197,0)),INDEX(EB$4:EB$8,MATCH(AN57,$DU$4:$DU$8,0))),0)</f>
        <v>0</v>
      </c>
      <c r="ED57" s="5" t="str">
        <f t="shared" si="27"/>
        <v/>
      </c>
      <c r="EE57" s="5" t="str">
        <f t="shared" si="28"/>
        <v/>
      </c>
      <c r="EF57" s="5">
        <f t="shared" si="29"/>
        <v>0</v>
      </c>
      <c r="EH57" s="5">
        <f t="shared" si="30"/>
        <v>0</v>
      </c>
      <c r="EI57" s="5">
        <f t="shared" si="31"/>
        <v>0</v>
      </c>
      <c r="EJ57" s="5">
        <f t="shared" si="32"/>
        <v>0</v>
      </c>
      <c r="EK57" s="5">
        <f t="shared" si="33"/>
        <v>0</v>
      </c>
      <c r="EL57" s="5">
        <f t="shared" si="34"/>
        <v>0</v>
      </c>
      <c r="EM57" s="5">
        <f t="shared" si="35"/>
        <v>0</v>
      </c>
      <c r="EN57" s="5">
        <f t="shared" si="36"/>
        <v>0</v>
      </c>
      <c r="EO57" s="5">
        <f>LARGE((EJ57:EK57,EM57:EN57),1)</f>
        <v>0</v>
      </c>
      <c r="EP57" s="5">
        <f>IF(M57&lt;2,0,LARGE((EJ57:EK57,EM57:EN57),2))</f>
        <v>0</v>
      </c>
      <c r="EQ57" s="5">
        <f t="shared" si="37"/>
        <v>0</v>
      </c>
      <c r="ER57" s="5">
        <f t="shared" si="38"/>
        <v>0</v>
      </c>
      <c r="ES57" s="5">
        <f t="shared" si="39"/>
        <v>0</v>
      </c>
      <c r="EX57" s="5">
        <f t="shared" si="40"/>
        <v>0</v>
      </c>
      <c r="EZ57" s="5">
        <f t="shared" si="41"/>
        <v>1</v>
      </c>
      <c r="FA57" s="5">
        <f t="shared" ca="1" si="42"/>
        <v>19</v>
      </c>
      <c r="FE57" s="5" t="str">
        <f t="shared" si="43"/>
        <v>표점/만점</v>
      </c>
      <c r="FF57" s="5" t="str">
        <f t="shared" si="44"/>
        <v>변표/만점</v>
      </c>
      <c r="FG57" s="5">
        <f t="shared" si="48"/>
        <v>0.23</v>
      </c>
      <c r="FH57" s="5">
        <f t="shared" si="49"/>
        <v>0.45</v>
      </c>
      <c r="FI57" s="5">
        <f t="shared" si="50"/>
        <v>0.33</v>
      </c>
      <c r="FJ57" s="5">
        <f t="shared" si="45"/>
        <v>6.386584112500941</v>
      </c>
    </row>
    <row r="58" spans="1:166">
      <c r="A58" s="5">
        <f t="shared" si="46"/>
        <v>43</v>
      </c>
      <c r="B58" s="5">
        <v>34</v>
      </c>
      <c r="C58" s="5" t="s">
        <v>553</v>
      </c>
      <c r="D58" s="5">
        <v>1000</v>
      </c>
      <c r="E58" s="5">
        <v>0.2</v>
      </c>
      <c r="F58" s="5">
        <v>0.35</v>
      </c>
      <c r="G58" s="5">
        <v>0.17499999999999999</v>
      </c>
      <c r="H58" s="5">
        <v>0.17499999999999999</v>
      </c>
      <c r="J58" s="5">
        <v>0.17499999999999999</v>
      </c>
      <c r="K58" s="5">
        <v>0.17499999999999999</v>
      </c>
      <c r="M58" s="5">
        <v>2</v>
      </c>
      <c r="N58" s="5">
        <f t="shared" si="7"/>
        <v>0.9</v>
      </c>
      <c r="O58" s="5">
        <v>14</v>
      </c>
      <c r="Q58" s="5">
        <f t="shared" si="8"/>
        <v>14</v>
      </c>
      <c r="S58" s="5">
        <f t="shared" si="9"/>
        <v>1.4388489208633093</v>
      </c>
      <c r="T58" s="5">
        <f t="shared" si="10"/>
        <v>2.5</v>
      </c>
      <c r="U58" s="5">
        <f t="shared" si="11"/>
        <v>2.4390243902439024</v>
      </c>
      <c r="V58" s="5">
        <f t="shared" si="12"/>
        <v>2.6033918476643856</v>
      </c>
      <c r="W58" s="5">
        <f t="shared" si="13"/>
        <v>2.4390243902439024</v>
      </c>
      <c r="X58" s="5">
        <f t="shared" si="52"/>
        <v>1.4388489208633093</v>
      </c>
      <c r="Y58" s="5">
        <f t="shared" si="53"/>
        <v>2.5</v>
      </c>
      <c r="Z58" s="5">
        <f t="shared" si="54"/>
        <v>2.4390243902439024</v>
      </c>
      <c r="AA58" s="5">
        <f t="shared" si="55"/>
        <v>2.4390243902439024</v>
      </c>
      <c r="AB58" s="5" t="str">
        <f t="shared" si="14"/>
        <v>자동</v>
      </c>
      <c r="AC58" s="5">
        <f t="shared" si="15"/>
        <v>2.6033918476643856</v>
      </c>
      <c r="AD58" s="5">
        <f t="shared" si="16"/>
        <v>2.6033918476643856</v>
      </c>
      <c r="AE58" s="5">
        <f>IF(AR58=42,INDEX('2025학년도 변표'!$C$118:$C$197,MATCH(Q58,'2025학년도 변표'!$B$118:$B$197,0)),"")</f>
        <v>71.75</v>
      </c>
      <c r="AF58" s="5">
        <f>IF(AR58=42,INDEX('2025학년도 변표'!$D$118:$D$197,MATCH(Q58,'2025학년도 변표'!$B$118:$B$197,0)),"")</f>
        <v>67.22</v>
      </c>
      <c r="AH58" s="5">
        <v>12</v>
      </c>
      <c r="AI58" s="5">
        <v>12</v>
      </c>
      <c r="AJ58" s="5">
        <v>42</v>
      </c>
      <c r="AK58" s="5">
        <v>42</v>
      </c>
      <c r="AM58" s="5">
        <v>42</v>
      </c>
      <c r="AN58" s="5">
        <v>42</v>
      </c>
      <c r="AO58" s="5">
        <v>3</v>
      </c>
      <c r="AP58" s="5">
        <v>3</v>
      </c>
      <c r="AR58" s="5">
        <f t="shared" si="51"/>
        <v>42</v>
      </c>
      <c r="AW58" s="5">
        <f t="shared" si="62"/>
        <v>0.17073170731707318</v>
      </c>
      <c r="AX58" s="5">
        <f t="shared" si="62"/>
        <v>0.17073170731707318</v>
      </c>
      <c r="BA58" s="5">
        <f t="shared" si="17"/>
        <v>0</v>
      </c>
      <c r="BJ58" s="5">
        <f t="shared" si="63"/>
        <v>0</v>
      </c>
      <c r="BK58" s="5">
        <f t="shared" si="63"/>
        <v>0</v>
      </c>
      <c r="BY58" s="230">
        <f t="shared" si="58"/>
        <v>900</v>
      </c>
      <c r="BZ58" s="72">
        <v>100</v>
      </c>
      <c r="CA58" s="5">
        <v>98</v>
      </c>
      <c r="CB58" s="5">
        <v>94</v>
      </c>
      <c r="CC58" s="5">
        <v>90</v>
      </c>
      <c r="CD58" s="5">
        <v>86</v>
      </c>
      <c r="CE58" s="5">
        <v>82</v>
      </c>
      <c r="CF58" s="5">
        <v>78</v>
      </c>
      <c r="CG58" s="5">
        <v>74</v>
      </c>
      <c r="CH58" s="5">
        <v>0</v>
      </c>
      <c r="CM58" s="5">
        <v>-2</v>
      </c>
      <c r="CN58" s="5">
        <v>-4</v>
      </c>
      <c r="CO58" s="5">
        <v>-6</v>
      </c>
      <c r="CP58" s="5">
        <v>-8</v>
      </c>
      <c r="CQ58" s="5">
        <v>-10</v>
      </c>
      <c r="DA58" s="5">
        <f t="shared" si="19"/>
        <v>100</v>
      </c>
      <c r="DB58" s="110">
        <f t="shared" si="20"/>
        <v>100</v>
      </c>
      <c r="DC58" s="5">
        <f t="shared" si="21"/>
        <v>0</v>
      </c>
      <c r="DF58" s="5">
        <v>2</v>
      </c>
      <c r="DQ58" s="5">
        <v>1</v>
      </c>
      <c r="DR58" s="5">
        <f t="shared" si="22"/>
        <v>1</v>
      </c>
      <c r="DS58" s="5">
        <f t="shared" si="23"/>
        <v>2</v>
      </c>
      <c r="DT58" s="5">
        <f t="shared" si="59"/>
        <v>0</v>
      </c>
      <c r="DU58" s="5">
        <f t="shared" si="47"/>
        <v>0</v>
      </c>
      <c r="DW58" s="5">
        <f t="shared" si="25"/>
        <v>0</v>
      </c>
      <c r="DX58" s="5">
        <f t="shared" si="26"/>
        <v>0</v>
      </c>
      <c r="DY58" s="5">
        <f>IFERROR(IF(LEFT($AR58,1)="4",INDEX('2025학년도 변표'!$H$118:$H$197,MATCH($Q58,'2025학년도 변표'!$B$118:$B$197,0)),INDEX(DY$4:DY$8,MATCH(AJ58,$DU$4:$DU$8,0))),0)</f>
        <v>0</v>
      </c>
      <c r="DZ58" s="5">
        <f>IFERROR(IF(LEFT($AR58,1)="4",INDEX('2025학년도 변표'!$I$118:$I$197,MATCH($Q58,'2025학년도 변표'!$B$118:$B$197,0)),INDEX(DZ$4:DZ$8,MATCH(AK58,$DU$4:$DU$8,0))),0)</f>
        <v>0</v>
      </c>
      <c r="EB58" s="5">
        <f>IFERROR(IF(LEFT($AR58,1)="4",INDEX('2025학년도 변표'!$J$118:$J$197,MATCH($Q58,'2025학년도 변표'!$B$118:$B$197,0)),INDEX(EA$4:EA$8,MATCH(AM58,$DU$4:$DU$8,0))),0)</f>
        <v>0</v>
      </c>
      <c r="EC58" s="5">
        <f>IFERROR(IF(LEFT($AR58,1)="4",INDEX('2025학년도 변표'!$K$118:$K$197,MATCH($Q58,'2025학년도 변표'!$B$118:$B$197,0)),INDEX(EB$4:EB$8,MATCH(AN58,$DU$4:$DU$8,0))),0)</f>
        <v>0</v>
      </c>
      <c r="ED58" s="5" t="str">
        <f t="shared" si="27"/>
        <v/>
      </c>
      <c r="EE58" s="5" t="str">
        <f t="shared" si="28"/>
        <v/>
      </c>
      <c r="EF58" s="5">
        <f t="shared" si="29"/>
        <v>0</v>
      </c>
      <c r="EH58" s="5">
        <f t="shared" si="30"/>
        <v>0</v>
      </c>
      <c r="EI58" s="5">
        <f t="shared" si="31"/>
        <v>0</v>
      </c>
      <c r="EJ58" s="5">
        <f t="shared" si="32"/>
        <v>0</v>
      </c>
      <c r="EK58" s="5">
        <f t="shared" si="33"/>
        <v>0</v>
      </c>
      <c r="EL58" s="5">
        <f t="shared" si="34"/>
        <v>0</v>
      </c>
      <c r="EM58" s="5">
        <f t="shared" si="35"/>
        <v>0</v>
      </c>
      <c r="EN58" s="5">
        <f t="shared" si="36"/>
        <v>0</v>
      </c>
      <c r="EO58" s="5">
        <f>LARGE((EJ58:EK58,EM58:EN58),1)</f>
        <v>0</v>
      </c>
      <c r="EP58" s="5">
        <f>IF(M58&lt;2,0,LARGE((EJ58:EK58,EM58:EN58),2))</f>
        <v>0</v>
      </c>
      <c r="EQ58" s="5">
        <f t="shared" si="37"/>
        <v>0</v>
      </c>
      <c r="ER58" s="5">
        <f t="shared" si="38"/>
        <v>0</v>
      </c>
      <c r="ES58" s="5">
        <f t="shared" si="39"/>
        <v>0</v>
      </c>
      <c r="EX58" s="5">
        <f t="shared" si="40"/>
        <v>0</v>
      </c>
      <c r="EZ58" s="5">
        <f t="shared" si="41"/>
        <v>1</v>
      </c>
      <c r="FA58" s="5">
        <f t="shared" ca="1" si="42"/>
        <v>20</v>
      </c>
      <c r="FE58" s="5" t="str">
        <f t="shared" si="43"/>
        <v>표점/만점</v>
      </c>
      <c r="FF58" s="5" t="str">
        <f t="shared" si="44"/>
        <v>변표/만점</v>
      </c>
      <c r="FG58" s="5">
        <f t="shared" si="48"/>
        <v>0.23</v>
      </c>
      <c r="FH58" s="5">
        <f t="shared" si="49"/>
        <v>0.39</v>
      </c>
      <c r="FI58" s="5">
        <f t="shared" si="50"/>
        <v>0.38</v>
      </c>
      <c r="FJ58" s="5">
        <f t="shared" si="45"/>
        <v>6.3778733111072121</v>
      </c>
    </row>
    <row r="59" spans="1:166">
      <c r="A59" s="5">
        <f t="shared" si="46"/>
        <v>44</v>
      </c>
      <c r="B59" s="5">
        <v>35</v>
      </c>
      <c r="C59" s="5" t="s">
        <v>554</v>
      </c>
      <c r="D59" s="5">
        <v>1000</v>
      </c>
      <c r="E59" s="5">
        <v>0.2</v>
      </c>
      <c r="F59" s="5">
        <v>0.35</v>
      </c>
      <c r="G59" s="5">
        <v>0.17499999999999999</v>
      </c>
      <c r="H59" s="5">
        <v>0.17499999999999999</v>
      </c>
      <c r="J59" s="5">
        <v>0.17499999999999999</v>
      </c>
      <c r="K59" s="5">
        <v>0.17499999999999999</v>
      </c>
      <c r="M59" s="5">
        <v>2</v>
      </c>
      <c r="N59" s="5">
        <f t="shared" si="7"/>
        <v>0.9</v>
      </c>
      <c r="O59" s="5">
        <v>14</v>
      </c>
      <c r="Q59" s="5">
        <f t="shared" si="8"/>
        <v>14</v>
      </c>
      <c r="S59" s="5">
        <f t="shared" si="9"/>
        <v>1.4388489208633093</v>
      </c>
      <c r="T59" s="5">
        <f t="shared" si="10"/>
        <v>2.5</v>
      </c>
      <c r="U59" s="5">
        <f t="shared" si="11"/>
        <v>2.4390243902439024</v>
      </c>
      <c r="V59" s="5">
        <f t="shared" si="12"/>
        <v>2.6033918476643856</v>
      </c>
      <c r="W59" s="5">
        <f t="shared" si="13"/>
        <v>2.4390243902439024</v>
      </c>
      <c r="X59" s="5">
        <f t="shared" si="52"/>
        <v>1.4388489208633093</v>
      </c>
      <c r="Y59" s="5">
        <f t="shared" si="53"/>
        <v>2.5</v>
      </c>
      <c r="Z59" s="5">
        <f t="shared" si="54"/>
        <v>2.4390243902439024</v>
      </c>
      <c r="AA59" s="5">
        <f t="shared" si="55"/>
        <v>2.4390243902439024</v>
      </c>
      <c r="AB59" s="5" t="str">
        <f t="shared" si="14"/>
        <v>자동</v>
      </c>
      <c r="AC59" s="5">
        <f t="shared" si="15"/>
        <v>2.6033918476643856</v>
      </c>
      <c r="AD59" s="5">
        <f t="shared" si="16"/>
        <v>2.6033918476643856</v>
      </c>
      <c r="AE59" s="5">
        <f>IF(AR59=42,INDEX('2025학년도 변표'!$C$118:$C$197,MATCH(Q59,'2025학년도 변표'!$B$118:$B$197,0)),"")</f>
        <v>71.75</v>
      </c>
      <c r="AF59" s="5">
        <f>IF(AR59=42,INDEX('2025학년도 변표'!$D$118:$D$197,MATCH(Q59,'2025학년도 변표'!$B$118:$B$197,0)),"")</f>
        <v>67.22</v>
      </c>
      <c r="AH59" s="5">
        <v>12</v>
      </c>
      <c r="AI59" s="5">
        <v>12</v>
      </c>
      <c r="AJ59" s="5">
        <v>42</v>
      </c>
      <c r="AK59" s="5">
        <v>42</v>
      </c>
      <c r="AM59" s="5">
        <v>42</v>
      </c>
      <c r="AN59" s="5">
        <v>42</v>
      </c>
      <c r="AO59" s="5">
        <v>3</v>
      </c>
      <c r="AP59" s="5">
        <v>3</v>
      </c>
      <c r="AR59" s="5">
        <f t="shared" si="51"/>
        <v>42</v>
      </c>
      <c r="AW59" s="5">
        <f t="shared" si="62"/>
        <v>0.17073170731707318</v>
      </c>
      <c r="AX59" s="5">
        <f t="shared" si="62"/>
        <v>0.17073170731707318</v>
      </c>
      <c r="BA59" s="5">
        <f t="shared" si="17"/>
        <v>0</v>
      </c>
      <c r="BJ59" s="5">
        <f t="shared" si="63"/>
        <v>0</v>
      </c>
      <c r="BK59" s="5">
        <f t="shared" si="63"/>
        <v>0</v>
      </c>
      <c r="BY59" s="230">
        <f t="shared" si="58"/>
        <v>900</v>
      </c>
      <c r="BZ59" s="72">
        <v>100</v>
      </c>
      <c r="CA59" s="5">
        <v>98</v>
      </c>
      <c r="CB59" s="5">
        <v>94</v>
      </c>
      <c r="CC59" s="5">
        <v>90</v>
      </c>
      <c r="CD59" s="5">
        <v>86</v>
      </c>
      <c r="CE59" s="5">
        <v>82</v>
      </c>
      <c r="CF59" s="5">
        <v>78</v>
      </c>
      <c r="CG59" s="5">
        <v>74</v>
      </c>
      <c r="CH59" s="5">
        <v>0</v>
      </c>
      <c r="CM59" s="5">
        <v>-2</v>
      </c>
      <c r="CN59" s="5">
        <v>-4</v>
      </c>
      <c r="CO59" s="5">
        <v>-6</v>
      </c>
      <c r="CP59" s="5">
        <v>-8</v>
      </c>
      <c r="CQ59" s="5">
        <v>-10</v>
      </c>
      <c r="DA59" s="5">
        <f t="shared" si="19"/>
        <v>100</v>
      </c>
      <c r="DB59" s="110">
        <f t="shared" si="20"/>
        <v>100</v>
      </c>
      <c r="DC59" s="5">
        <f t="shared" si="21"/>
        <v>0</v>
      </c>
      <c r="DF59" s="5">
        <v>2</v>
      </c>
      <c r="DQ59" s="5">
        <v>1</v>
      </c>
      <c r="DR59" s="5">
        <f t="shared" si="22"/>
        <v>1</v>
      </c>
      <c r="DS59" s="5">
        <f t="shared" si="23"/>
        <v>2</v>
      </c>
      <c r="DT59" s="5">
        <f t="shared" si="59"/>
        <v>0</v>
      </c>
      <c r="DU59" s="5">
        <f t="shared" si="47"/>
        <v>0</v>
      </c>
      <c r="DW59" s="5">
        <f t="shared" si="25"/>
        <v>0</v>
      </c>
      <c r="DX59" s="5">
        <f t="shared" si="26"/>
        <v>0</v>
      </c>
      <c r="DY59" s="5">
        <f>IFERROR(IF(LEFT($AR59,1)="4",INDEX('2025학년도 변표'!$H$118:$H$197,MATCH($Q59,'2025학년도 변표'!$B$118:$B$197,0)),INDEX(DY$4:DY$8,MATCH(AJ59,$DU$4:$DU$8,0))),0)</f>
        <v>0</v>
      </c>
      <c r="DZ59" s="5">
        <f>IFERROR(IF(LEFT($AR59,1)="4",INDEX('2025학년도 변표'!$I$118:$I$197,MATCH($Q59,'2025학년도 변표'!$B$118:$B$197,0)),INDEX(DZ$4:DZ$8,MATCH(AK59,$DU$4:$DU$8,0))),0)</f>
        <v>0</v>
      </c>
      <c r="EB59" s="5">
        <f>IFERROR(IF(LEFT($AR59,1)="4",INDEX('2025학년도 변표'!$J$118:$J$197,MATCH($Q59,'2025학년도 변표'!$B$118:$B$197,0)),INDEX(EA$4:EA$8,MATCH(AM59,$DU$4:$DU$8,0))),0)</f>
        <v>0</v>
      </c>
      <c r="EC59" s="5">
        <f>IFERROR(IF(LEFT($AR59,1)="4",INDEX('2025학년도 변표'!$K$118:$K$197,MATCH($Q59,'2025학년도 변표'!$B$118:$B$197,0)),INDEX(EB$4:EB$8,MATCH(AN59,$DU$4:$DU$8,0))),0)</f>
        <v>0</v>
      </c>
      <c r="ED59" s="5" t="str">
        <f t="shared" si="27"/>
        <v/>
      </c>
      <c r="EE59" s="5" t="str">
        <f t="shared" si="28"/>
        <v/>
      </c>
      <c r="EF59" s="5">
        <f t="shared" si="29"/>
        <v>0</v>
      </c>
      <c r="EH59" s="5">
        <f t="shared" si="30"/>
        <v>0</v>
      </c>
      <c r="EI59" s="5">
        <f t="shared" si="31"/>
        <v>0</v>
      </c>
      <c r="EJ59" s="5">
        <f t="shared" si="32"/>
        <v>0</v>
      </c>
      <c r="EK59" s="5">
        <f t="shared" si="33"/>
        <v>0</v>
      </c>
      <c r="EL59" s="5">
        <f t="shared" si="34"/>
        <v>0</v>
      </c>
      <c r="EM59" s="5">
        <f t="shared" si="35"/>
        <v>0</v>
      </c>
      <c r="EN59" s="5">
        <f t="shared" si="36"/>
        <v>0</v>
      </c>
      <c r="EO59" s="5">
        <f>LARGE((EJ59:EK59,EM59:EN59),1)</f>
        <v>0</v>
      </c>
      <c r="EP59" s="5">
        <f>IF(M59&lt;2,0,LARGE((EJ59:EK59,EM59:EN59),2))</f>
        <v>0</v>
      </c>
      <c r="EQ59" s="5">
        <f t="shared" si="37"/>
        <v>0</v>
      </c>
      <c r="ER59" s="5">
        <f t="shared" si="38"/>
        <v>0</v>
      </c>
      <c r="ES59" s="5">
        <f t="shared" si="39"/>
        <v>0</v>
      </c>
      <c r="EX59" s="5">
        <f t="shared" si="40"/>
        <v>0</v>
      </c>
      <c r="EZ59" s="5">
        <f t="shared" si="41"/>
        <v>1</v>
      </c>
      <c r="FA59" s="5">
        <f t="shared" ca="1" si="42"/>
        <v>21</v>
      </c>
      <c r="FE59" s="5" t="str">
        <f t="shared" si="43"/>
        <v>표점/만점</v>
      </c>
      <c r="FF59" s="5" t="str">
        <f t="shared" si="44"/>
        <v>변표/만점</v>
      </c>
      <c r="FG59" s="5">
        <f t="shared" si="48"/>
        <v>0.23</v>
      </c>
      <c r="FH59" s="5">
        <f t="shared" si="49"/>
        <v>0.39</v>
      </c>
      <c r="FI59" s="5">
        <f t="shared" si="50"/>
        <v>0.38</v>
      </c>
      <c r="FJ59" s="5">
        <f t="shared" si="45"/>
        <v>6.3778733111072121</v>
      </c>
    </row>
    <row r="60" spans="1:166">
      <c r="A60" s="5">
        <f t="shared" si="46"/>
        <v>45</v>
      </c>
      <c r="B60" s="5">
        <v>36</v>
      </c>
      <c r="C60" s="5" t="s">
        <v>18650</v>
      </c>
      <c r="D60" s="5">
        <v>1000</v>
      </c>
      <c r="E60" s="5">
        <v>0.3</v>
      </c>
      <c r="F60" s="5">
        <v>0.4</v>
      </c>
      <c r="G60" s="5">
        <v>0.1</v>
      </c>
      <c r="H60" s="5">
        <v>0.1</v>
      </c>
      <c r="J60" s="5">
        <v>0.1</v>
      </c>
      <c r="K60" s="5">
        <v>0.1</v>
      </c>
      <c r="M60" s="5">
        <v>2</v>
      </c>
      <c r="N60" s="5">
        <f t="shared" si="7"/>
        <v>0.89999999999999991</v>
      </c>
      <c r="O60" s="5">
        <v>15</v>
      </c>
      <c r="Q60" s="5">
        <f t="shared" si="8"/>
        <v>15</v>
      </c>
      <c r="S60" s="5">
        <f t="shared" si="9"/>
        <v>1.5</v>
      </c>
      <c r="T60" s="5">
        <f t="shared" si="10"/>
        <v>2</v>
      </c>
      <c r="U60" s="5">
        <f t="shared" si="11"/>
        <v>1</v>
      </c>
      <c r="V60" s="5">
        <f t="shared" si="12"/>
        <v>1</v>
      </c>
      <c r="W60" s="5">
        <f t="shared" si="13"/>
        <v>1</v>
      </c>
      <c r="X60" s="5">
        <f t="shared" si="52"/>
        <v>1.5</v>
      </c>
      <c r="Y60" s="5">
        <f t="shared" si="53"/>
        <v>2</v>
      </c>
      <c r="Z60" s="5">
        <f t="shared" si="54"/>
        <v>1</v>
      </c>
      <c r="AA60" s="5">
        <f t="shared" si="55"/>
        <v>1</v>
      </c>
      <c r="AB60" s="5" t="str">
        <f t="shared" si="14"/>
        <v>자동</v>
      </c>
      <c r="AC60" s="5">
        <f t="shared" si="15"/>
        <v>1</v>
      </c>
      <c r="AD60" s="5">
        <f t="shared" si="16"/>
        <v>1</v>
      </c>
      <c r="AE60" s="5" t="str">
        <f>IF(AR60=42,INDEX('2025학년도 변표'!$C$118:$C$197,MATCH(Q60,'2025학년도 변표'!$B$118:$B$197,0)),"")</f>
        <v/>
      </c>
      <c r="AF60" s="5" t="str">
        <f>IF(AR60=42,INDEX('2025학년도 변표'!$D$118:$D$197,MATCH(Q60,'2025학년도 변표'!$B$118:$B$197,0)),"")</f>
        <v/>
      </c>
      <c r="AH60" s="5">
        <v>1</v>
      </c>
      <c r="AI60" s="5">
        <v>1</v>
      </c>
      <c r="AJ60" s="5">
        <v>4</v>
      </c>
      <c r="AK60" s="5">
        <v>4</v>
      </c>
      <c r="AM60" s="5">
        <v>4</v>
      </c>
      <c r="AN60" s="5">
        <v>4</v>
      </c>
      <c r="AO60" s="5">
        <v>3</v>
      </c>
      <c r="AP60" s="5">
        <v>3</v>
      </c>
      <c r="AR60" s="5">
        <f t="shared" si="51"/>
        <v>4</v>
      </c>
      <c r="BA60" s="5">
        <f t="shared" si="17"/>
        <v>0</v>
      </c>
      <c r="BY60" s="230">
        <f t="shared" si="58"/>
        <v>899.99999999999989</v>
      </c>
      <c r="BZ60" s="72">
        <v>100</v>
      </c>
      <c r="CA60" s="5">
        <v>98.5</v>
      </c>
      <c r="CB60" s="5">
        <v>97</v>
      </c>
      <c r="CC60" s="5">
        <v>95</v>
      </c>
      <c r="CD60" s="5">
        <v>92.5</v>
      </c>
      <c r="CE60" s="5">
        <v>90</v>
      </c>
      <c r="CF60" s="5">
        <v>85</v>
      </c>
      <c r="CG60" s="5">
        <v>80</v>
      </c>
      <c r="CH60" s="5">
        <v>75</v>
      </c>
      <c r="CM60" s="5">
        <v>-1</v>
      </c>
      <c r="CN60" s="5">
        <v>-1.75</v>
      </c>
      <c r="CO60" s="5">
        <v>-3</v>
      </c>
      <c r="CP60" s="5">
        <v>-4.25</v>
      </c>
      <c r="CQ60" s="5">
        <v>-5</v>
      </c>
      <c r="DA60" s="5">
        <f t="shared" si="19"/>
        <v>100</v>
      </c>
      <c r="DB60" s="110">
        <f t="shared" si="20"/>
        <v>100</v>
      </c>
      <c r="DC60" s="5">
        <f t="shared" si="21"/>
        <v>0</v>
      </c>
      <c r="DF60" s="5">
        <v>2</v>
      </c>
      <c r="DQ60" s="5">
        <v>1</v>
      </c>
      <c r="DR60" s="5">
        <f t="shared" si="22"/>
        <v>1</v>
      </c>
      <c r="DS60" s="5">
        <f t="shared" si="23"/>
        <v>2</v>
      </c>
      <c r="DT60" s="5">
        <f t="shared" si="59"/>
        <v>0</v>
      </c>
      <c r="DU60" s="5">
        <f t="shared" si="47"/>
        <v>0</v>
      </c>
      <c r="DW60" s="5">
        <f t="shared" si="25"/>
        <v>0</v>
      </c>
      <c r="DX60" s="5">
        <f t="shared" si="26"/>
        <v>0</v>
      </c>
      <c r="DY60" s="5">
        <f>IFERROR(IF(LEFT($AR60,1)="4",INDEX('2025학년도 변표'!$H$118:$H$197,MATCH($Q60,'2025학년도 변표'!$B$118:$B$197,0)),INDEX(DY$4:DY$8,MATCH(AJ60,$DU$4:$DU$8,0))),0)</f>
        <v>0</v>
      </c>
      <c r="DZ60" s="5">
        <f>IFERROR(IF(LEFT($AR60,1)="4",INDEX('2025학년도 변표'!$I$118:$I$197,MATCH($Q60,'2025학년도 변표'!$B$118:$B$197,0)),INDEX(DZ$4:DZ$8,MATCH(AK60,$DU$4:$DU$8,0))),0)</f>
        <v>0</v>
      </c>
      <c r="EB60" s="5">
        <f>IFERROR(IF(LEFT($AR60,1)="4",INDEX('2025학년도 변표'!$J$118:$J$197,MATCH($Q60,'2025학년도 변표'!$B$118:$B$197,0)),INDEX(EA$4:EA$8,MATCH(AM60,$DU$4:$DU$8,0))),0)</f>
        <v>0</v>
      </c>
      <c r="EC60" s="5">
        <f>IFERROR(IF(LEFT($AR60,1)="4",INDEX('2025학년도 변표'!$K$118:$K$197,MATCH($Q60,'2025학년도 변표'!$B$118:$B$197,0)),INDEX(EB$4:EB$8,MATCH(AN60,$DU$4:$DU$8,0))),0)</f>
        <v>0</v>
      </c>
      <c r="ED60" s="5" t="str">
        <f t="shared" si="27"/>
        <v/>
      </c>
      <c r="EE60" s="5" t="str">
        <f t="shared" si="28"/>
        <v/>
      </c>
      <c r="EF60" s="5">
        <f t="shared" si="29"/>
        <v>0</v>
      </c>
      <c r="EH60" s="5">
        <f t="shared" si="30"/>
        <v>0</v>
      </c>
      <c r="EI60" s="5">
        <f t="shared" si="31"/>
        <v>0</v>
      </c>
      <c r="EJ60" s="5">
        <f t="shared" si="32"/>
        <v>0</v>
      </c>
      <c r="EK60" s="5">
        <f t="shared" si="33"/>
        <v>0</v>
      </c>
      <c r="EL60" s="5">
        <f t="shared" si="34"/>
        <v>0</v>
      </c>
      <c r="EM60" s="5">
        <f t="shared" si="35"/>
        <v>0</v>
      </c>
      <c r="EN60" s="5">
        <f t="shared" si="36"/>
        <v>0</v>
      </c>
      <c r="EO60" s="5">
        <f>LARGE((EJ60:EK60,EM60:EN60),1)</f>
        <v>0</v>
      </c>
      <c r="EP60" s="5">
        <f>IF(M60&lt;2,0,LARGE((EJ60:EK60,EM60:EN60),2))</f>
        <v>0</v>
      </c>
      <c r="EQ60" s="5">
        <f t="shared" si="37"/>
        <v>0</v>
      </c>
      <c r="ER60" s="5">
        <f t="shared" si="38"/>
        <v>0</v>
      </c>
      <c r="ES60" s="5">
        <f t="shared" si="39"/>
        <v>0</v>
      </c>
      <c r="EX60" s="5">
        <f t="shared" si="40"/>
        <v>0</v>
      </c>
      <c r="EZ60" s="5">
        <f t="shared" si="41"/>
        <v>0</v>
      </c>
      <c r="FA60" s="5">
        <f t="shared" ca="1" si="42"/>
        <v>0</v>
      </c>
      <c r="FE60" s="5" t="str">
        <f t="shared" si="43"/>
        <v>표점</v>
      </c>
      <c r="FF60" s="5" t="str">
        <f t="shared" si="44"/>
        <v>변표</v>
      </c>
      <c r="FG60" s="5">
        <f t="shared" si="48"/>
        <v>0.33</v>
      </c>
      <c r="FH60" s="5">
        <f t="shared" si="49"/>
        <v>0.44</v>
      </c>
      <c r="FI60" s="5">
        <f t="shared" si="50"/>
        <v>0.22</v>
      </c>
      <c r="FJ60" s="5">
        <f t="shared" si="45"/>
        <v>4.5</v>
      </c>
    </row>
    <row r="61" spans="1:166">
      <c r="A61" s="5">
        <f t="shared" si="46"/>
        <v>46</v>
      </c>
      <c r="B61" s="5">
        <v>37</v>
      </c>
      <c r="C61" s="5" t="s">
        <v>18651</v>
      </c>
      <c r="D61" s="5">
        <v>1000</v>
      </c>
      <c r="E61" s="5">
        <v>0.3</v>
      </c>
      <c r="F61" s="5">
        <v>0.4</v>
      </c>
      <c r="G61" s="5">
        <v>0.1</v>
      </c>
      <c r="H61" s="5">
        <v>0.1</v>
      </c>
      <c r="J61" s="5">
        <v>0.1</v>
      </c>
      <c r="K61" s="5">
        <v>0.1</v>
      </c>
      <c r="M61" s="5">
        <v>2</v>
      </c>
      <c r="N61" s="5">
        <f t="shared" si="7"/>
        <v>0.89999999999999991</v>
      </c>
      <c r="O61" s="5">
        <v>15</v>
      </c>
      <c r="Q61" s="5">
        <f t="shared" si="8"/>
        <v>15</v>
      </c>
      <c r="S61" s="5">
        <f t="shared" si="9"/>
        <v>1.5</v>
      </c>
      <c r="T61" s="5">
        <f t="shared" si="10"/>
        <v>2</v>
      </c>
      <c r="U61" s="5">
        <f t="shared" si="11"/>
        <v>1</v>
      </c>
      <c r="V61" s="5">
        <f t="shared" si="12"/>
        <v>1</v>
      </c>
      <c r="W61" s="5">
        <f t="shared" si="13"/>
        <v>1</v>
      </c>
      <c r="X61" s="5">
        <f t="shared" si="52"/>
        <v>1.5</v>
      </c>
      <c r="Y61" s="5">
        <f t="shared" si="53"/>
        <v>2</v>
      </c>
      <c r="Z61" s="5">
        <f t="shared" si="54"/>
        <v>1</v>
      </c>
      <c r="AA61" s="5">
        <f t="shared" si="55"/>
        <v>1</v>
      </c>
      <c r="AB61" s="5" t="str">
        <f t="shared" si="14"/>
        <v>자동</v>
      </c>
      <c r="AC61" s="5">
        <f t="shared" si="15"/>
        <v>1</v>
      </c>
      <c r="AD61" s="5">
        <f t="shared" si="16"/>
        <v>1</v>
      </c>
      <c r="AE61" s="5" t="str">
        <f>IF(AR61=42,INDEX('2025학년도 변표'!$C$118:$C$197,MATCH(Q61,'2025학년도 변표'!$B$118:$B$197,0)),"")</f>
        <v/>
      </c>
      <c r="AF61" s="5" t="str">
        <f>IF(AR61=42,INDEX('2025학년도 변표'!$D$118:$D$197,MATCH(Q61,'2025학년도 변표'!$B$118:$B$197,0)),"")</f>
        <v/>
      </c>
      <c r="AH61" s="5">
        <v>1</v>
      </c>
      <c r="AI61" s="5">
        <v>1</v>
      </c>
      <c r="AJ61" s="5">
        <v>4</v>
      </c>
      <c r="AK61" s="5">
        <v>4</v>
      </c>
      <c r="AM61" s="5">
        <v>4</v>
      </c>
      <c r="AN61" s="5">
        <v>4</v>
      </c>
      <c r="AO61" s="5">
        <v>3</v>
      </c>
      <c r="AP61" s="5">
        <v>3</v>
      </c>
      <c r="AR61" s="5">
        <f t="shared" si="51"/>
        <v>4</v>
      </c>
      <c r="BA61" s="5">
        <f t="shared" si="17"/>
        <v>0</v>
      </c>
      <c r="BY61" s="230">
        <f t="shared" si="58"/>
        <v>899.99999999999989</v>
      </c>
      <c r="BZ61" s="72">
        <v>100</v>
      </c>
      <c r="CA61" s="5">
        <v>98.5</v>
      </c>
      <c r="CB61" s="5">
        <v>97</v>
      </c>
      <c r="CC61" s="5">
        <v>95</v>
      </c>
      <c r="CD61" s="5">
        <v>92.5</v>
      </c>
      <c r="CE61" s="5">
        <v>90</v>
      </c>
      <c r="CF61" s="5">
        <v>85</v>
      </c>
      <c r="CG61" s="5">
        <v>80</v>
      </c>
      <c r="CH61" s="5">
        <v>75</v>
      </c>
      <c r="CM61" s="5">
        <v>-1</v>
      </c>
      <c r="CN61" s="5">
        <v>-1.75</v>
      </c>
      <c r="CO61" s="5">
        <v>-3</v>
      </c>
      <c r="CP61" s="5">
        <v>-4.25</v>
      </c>
      <c r="CQ61" s="5">
        <v>-5</v>
      </c>
      <c r="DA61" s="5">
        <f t="shared" si="19"/>
        <v>100</v>
      </c>
      <c r="DB61" s="110">
        <f t="shared" si="20"/>
        <v>100</v>
      </c>
      <c r="DC61" s="5">
        <f t="shared" si="21"/>
        <v>0</v>
      </c>
      <c r="DF61" s="5">
        <v>2</v>
      </c>
      <c r="DR61" s="5">
        <f t="shared" si="22"/>
        <v>2</v>
      </c>
      <c r="DS61" s="5">
        <f t="shared" si="23"/>
        <v>2</v>
      </c>
      <c r="DT61" s="5">
        <f t="shared" si="59"/>
        <v>0</v>
      </c>
      <c r="DU61" s="5">
        <f t="shared" si="47"/>
        <v>0</v>
      </c>
      <c r="DW61" s="5">
        <f t="shared" si="25"/>
        <v>0</v>
      </c>
      <c r="DX61" s="5">
        <f t="shared" si="26"/>
        <v>0</v>
      </c>
      <c r="DY61" s="5">
        <f>IFERROR(IF(LEFT($AR61,1)="4",INDEX('2025학년도 변표'!$H$118:$H$197,MATCH($Q61,'2025학년도 변표'!$B$118:$B$197,0)),INDEX(DY$4:DY$8,MATCH(AJ61,$DU$4:$DU$8,0))),0)</f>
        <v>0</v>
      </c>
      <c r="DZ61" s="5">
        <f>IFERROR(IF(LEFT($AR61,1)="4",INDEX('2025학년도 변표'!$I$118:$I$197,MATCH($Q61,'2025학년도 변표'!$B$118:$B$197,0)),INDEX(DZ$4:DZ$8,MATCH(AK61,$DU$4:$DU$8,0))),0)</f>
        <v>0</v>
      </c>
      <c r="EB61" s="5">
        <f>IFERROR(IF(LEFT($AR61,1)="4",INDEX('2025학년도 변표'!$J$118:$J$197,MATCH($Q61,'2025학년도 변표'!$B$118:$B$197,0)),INDEX(EA$4:EA$8,MATCH(AM61,$DU$4:$DU$8,0))),0)</f>
        <v>0</v>
      </c>
      <c r="EC61" s="5">
        <f>IFERROR(IF(LEFT($AR61,1)="4",INDEX('2025학년도 변표'!$K$118:$K$197,MATCH($Q61,'2025학년도 변표'!$B$118:$B$197,0)),INDEX(EB$4:EB$8,MATCH(AN61,$DU$4:$DU$8,0))),0)</f>
        <v>0</v>
      </c>
      <c r="ED61" s="5" t="str">
        <f t="shared" si="27"/>
        <v/>
      </c>
      <c r="EE61" s="5" t="str">
        <f t="shared" si="28"/>
        <v/>
      </c>
      <c r="EF61" s="5">
        <f t="shared" si="29"/>
        <v>0</v>
      </c>
      <c r="EH61" s="5">
        <f t="shared" si="30"/>
        <v>0</v>
      </c>
      <c r="EI61" s="5">
        <f t="shared" si="31"/>
        <v>0</v>
      </c>
      <c r="EJ61" s="5">
        <f t="shared" si="32"/>
        <v>0</v>
      </c>
      <c r="EK61" s="5">
        <f t="shared" si="33"/>
        <v>0</v>
      </c>
      <c r="EL61" s="5">
        <f t="shared" si="34"/>
        <v>0</v>
      </c>
      <c r="EM61" s="5">
        <f t="shared" si="35"/>
        <v>0</v>
      </c>
      <c r="EN61" s="5">
        <f t="shared" si="36"/>
        <v>0</v>
      </c>
      <c r="EO61" s="5">
        <f>LARGE((EJ61:EK61,EM61:EN61),1)</f>
        <v>0</v>
      </c>
      <c r="EP61" s="5">
        <f>IF(M61&lt;2,0,LARGE((EJ61:EK61,EM61:EN61),2))</f>
        <v>0</v>
      </c>
      <c r="EQ61" s="5">
        <f t="shared" si="37"/>
        <v>0</v>
      </c>
      <c r="ER61" s="5">
        <f t="shared" si="38"/>
        <v>0</v>
      </c>
      <c r="ES61" s="5">
        <f t="shared" si="39"/>
        <v>0</v>
      </c>
      <c r="EX61" s="5">
        <f t="shared" si="40"/>
        <v>0</v>
      </c>
      <c r="EZ61" s="5">
        <f t="shared" si="41"/>
        <v>0</v>
      </c>
      <c r="FA61" s="5">
        <f t="shared" ca="1" si="42"/>
        <v>0</v>
      </c>
      <c r="FE61" s="5" t="str">
        <f t="shared" si="43"/>
        <v>표점</v>
      </c>
      <c r="FF61" s="5" t="str">
        <f t="shared" si="44"/>
        <v>변표</v>
      </c>
      <c r="FG61" s="5">
        <f t="shared" si="48"/>
        <v>0.33</v>
      </c>
      <c r="FH61" s="5">
        <f t="shared" si="49"/>
        <v>0.44</v>
      </c>
      <c r="FI61" s="5">
        <f t="shared" si="50"/>
        <v>0.22</v>
      </c>
      <c r="FJ61" s="5">
        <f t="shared" si="45"/>
        <v>4.5</v>
      </c>
    </row>
    <row r="62" spans="1:166">
      <c r="A62" s="5">
        <f t="shared" si="46"/>
        <v>47</v>
      </c>
      <c r="B62" s="5">
        <v>38</v>
      </c>
      <c r="C62" s="5" t="s">
        <v>18652</v>
      </c>
      <c r="D62" s="5">
        <v>1000</v>
      </c>
      <c r="E62" s="5">
        <v>0.4</v>
      </c>
      <c r="F62" s="5">
        <v>0.3</v>
      </c>
      <c r="G62" s="5">
        <v>0.1</v>
      </c>
      <c r="H62" s="5">
        <v>0.1</v>
      </c>
      <c r="J62" s="5">
        <v>0.1</v>
      </c>
      <c r="K62" s="5">
        <v>0.1</v>
      </c>
      <c r="M62" s="5">
        <v>2</v>
      </c>
      <c r="N62" s="5">
        <f t="shared" si="7"/>
        <v>0.89999999999999991</v>
      </c>
      <c r="O62" s="5">
        <v>15</v>
      </c>
      <c r="Q62" s="5">
        <f t="shared" si="8"/>
        <v>15</v>
      </c>
      <c r="S62" s="5">
        <f t="shared" si="9"/>
        <v>2</v>
      </c>
      <c r="T62" s="5">
        <f t="shared" si="10"/>
        <v>1.5</v>
      </c>
      <c r="U62" s="5">
        <f t="shared" si="11"/>
        <v>1</v>
      </c>
      <c r="V62" s="5">
        <f t="shared" si="12"/>
        <v>1</v>
      </c>
      <c r="W62" s="5">
        <f t="shared" si="13"/>
        <v>1</v>
      </c>
      <c r="X62" s="5">
        <f t="shared" si="52"/>
        <v>2</v>
      </c>
      <c r="Y62" s="5">
        <f t="shared" si="53"/>
        <v>1.5</v>
      </c>
      <c r="Z62" s="5">
        <f t="shared" si="54"/>
        <v>1</v>
      </c>
      <c r="AA62" s="5">
        <f t="shared" si="55"/>
        <v>1</v>
      </c>
      <c r="AB62" s="5" t="str">
        <f t="shared" si="14"/>
        <v>자동</v>
      </c>
      <c r="AC62" s="5">
        <f t="shared" si="15"/>
        <v>1</v>
      </c>
      <c r="AD62" s="5">
        <f t="shared" si="16"/>
        <v>1</v>
      </c>
      <c r="AE62" s="5" t="str">
        <f>IF(AR62=42,INDEX('2025학년도 변표'!$C$118:$C$197,MATCH(Q62,'2025학년도 변표'!$B$118:$B$197,0)),"")</f>
        <v/>
      </c>
      <c r="AF62" s="5" t="str">
        <f>IF(AR62=42,INDEX('2025학년도 변표'!$D$118:$D$197,MATCH(Q62,'2025학년도 변표'!$B$118:$B$197,0)),"")</f>
        <v/>
      </c>
      <c r="AH62" s="5">
        <v>1</v>
      </c>
      <c r="AI62" s="5">
        <v>1</v>
      </c>
      <c r="AJ62" s="5">
        <v>4</v>
      </c>
      <c r="AK62" s="5">
        <v>4</v>
      </c>
      <c r="AM62" s="5">
        <v>4</v>
      </c>
      <c r="AN62" s="5">
        <v>4</v>
      </c>
      <c r="AO62" s="5">
        <v>3</v>
      </c>
      <c r="AP62" s="5">
        <v>3</v>
      </c>
      <c r="AR62" s="5">
        <f t="shared" si="51"/>
        <v>4</v>
      </c>
      <c r="BA62" s="5">
        <f t="shared" si="17"/>
        <v>0</v>
      </c>
      <c r="BY62" s="230">
        <f t="shared" si="58"/>
        <v>899.99999999999989</v>
      </c>
      <c r="BZ62" s="72">
        <v>100</v>
      </c>
      <c r="CA62" s="5">
        <v>98.5</v>
      </c>
      <c r="CB62" s="5">
        <v>97</v>
      </c>
      <c r="CC62" s="5">
        <v>95</v>
      </c>
      <c r="CD62" s="5">
        <v>92.5</v>
      </c>
      <c r="CE62" s="5">
        <v>90</v>
      </c>
      <c r="CF62" s="5">
        <v>85</v>
      </c>
      <c r="CG62" s="5">
        <v>80</v>
      </c>
      <c r="CH62" s="5">
        <v>75</v>
      </c>
      <c r="CM62" s="5">
        <v>-1</v>
      </c>
      <c r="CN62" s="5">
        <v>-1.75</v>
      </c>
      <c r="CO62" s="5">
        <v>-3</v>
      </c>
      <c r="CP62" s="5">
        <v>-4.25</v>
      </c>
      <c r="CQ62" s="5">
        <v>-5</v>
      </c>
      <c r="DA62" s="5">
        <f t="shared" si="19"/>
        <v>100</v>
      </c>
      <c r="DB62" s="110">
        <f t="shared" si="20"/>
        <v>100</v>
      </c>
      <c r="DC62" s="5">
        <f t="shared" si="21"/>
        <v>0</v>
      </c>
      <c r="DF62" s="5">
        <v>2</v>
      </c>
      <c r="DR62" s="5">
        <f t="shared" si="22"/>
        <v>2</v>
      </c>
      <c r="DS62" s="5">
        <f t="shared" si="23"/>
        <v>2</v>
      </c>
      <c r="DT62" s="5">
        <f t="shared" si="59"/>
        <v>0</v>
      </c>
      <c r="DU62" s="5">
        <f t="shared" si="47"/>
        <v>0</v>
      </c>
      <c r="DW62" s="5">
        <f t="shared" si="25"/>
        <v>0</v>
      </c>
      <c r="DX62" s="5">
        <f t="shared" si="26"/>
        <v>0</v>
      </c>
      <c r="DY62" s="5">
        <f>IFERROR(IF(LEFT($AR62,1)="4",INDEX('2025학년도 변표'!$H$118:$H$197,MATCH($Q62,'2025학년도 변표'!$B$118:$B$197,0)),INDEX(DY$4:DY$8,MATCH(AJ62,$DU$4:$DU$8,0))),0)</f>
        <v>0</v>
      </c>
      <c r="DZ62" s="5">
        <f>IFERROR(IF(LEFT($AR62,1)="4",INDEX('2025학년도 변표'!$I$118:$I$197,MATCH($Q62,'2025학년도 변표'!$B$118:$B$197,0)),INDEX(DZ$4:DZ$8,MATCH(AK62,$DU$4:$DU$8,0))),0)</f>
        <v>0</v>
      </c>
      <c r="EB62" s="5">
        <f>IFERROR(IF(LEFT($AR62,1)="4",INDEX('2025학년도 변표'!$J$118:$J$197,MATCH($Q62,'2025학년도 변표'!$B$118:$B$197,0)),INDEX(EA$4:EA$8,MATCH(AM62,$DU$4:$DU$8,0))),0)</f>
        <v>0</v>
      </c>
      <c r="EC62" s="5">
        <f>IFERROR(IF(LEFT($AR62,1)="4",INDEX('2025학년도 변표'!$K$118:$K$197,MATCH($Q62,'2025학년도 변표'!$B$118:$B$197,0)),INDEX(EB$4:EB$8,MATCH(AN62,$DU$4:$DU$8,0))),0)</f>
        <v>0</v>
      </c>
      <c r="ED62" s="5" t="str">
        <f t="shared" si="27"/>
        <v/>
      </c>
      <c r="EE62" s="5" t="str">
        <f t="shared" si="28"/>
        <v/>
      </c>
      <c r="EF62" s="5">
        <f t="shared" si="29"/>
        <v>0</v>
      </c>
      <c r="EH62" s="5">
        <f t="shared" si="30"/>
        <v>0</v>
      </c>
      <c r="EI62" s="5">
        <f t="shared" si="31"/>
        <v>0</v>
      </c>
      <c r="EJ62" s="5">
        <f t="shared" si="32"/>
        <v>0</v>
      </c>
      <c r="EK62" s="5">
        <f t="shared" si="33"/>
        <v>0</v>
      </c>
      <c r="EL62" s="5">
        <f t="shared" si="34"/>
        <v>0</v>
      </c>
      <c r="EM62" s="5">
        <f t="shared" si="35"/>
        <v>0</v>
      </c>
      <c r="EN62" s="5">
        <f t="shared" si="36"/>
        <v>0</v>
      </c>
      <c r="EO62" s="5">
        <f>LARGE((EJ62:EK62,EM62:EN62),1)</f>
        <v>0</v>
      </c>
      <c r="EP62" s="5">
        <f>IF(M62&lt;2,0,LARGE((EJ62:EK62,EM62:EN62),2))</f>
        <v>0</v>
      </c>
      <c r="EQ62" s="5">
        <f t="shared" si="37"/>
        <v>0</v>
      </c>
      <c r="ER62" s="5">
        <f t="shared" si="38"/>
        <v>0</v>
      </c>
      <c r="ES62" s="5">
        <f t="shared" si="39"/>
        <v>0</v>
      </c>
      <c r="EX62" s="5">
        <f t="shared" si="40"/>
        <v>0</v>
      </c>
      <c r="EZ62" s="5">
        <f t="shared" si="41"/>
        <v>0</v>
      </c>
      <c r="FA62" s="5">
        <f t="shared" ca="1" si="42"/>
        <v>0</v>
      </c>
      <c r="FE62" s="5" t="str">
        <f t="shared" si="43"/>
        <v>표점</v>
      </c>
      <c r="FF62" s="5" t="str">
        <f t="shared" si="44"/>
        <v>변표</v>
      </c>
      <c r="FG62" s="5">
        <f t="shared" si="48"/>
        <v>0.44</v>
      </c>
      <c r="FH62" s="5">
        <f t="shared" si="49"/>
        <v>0.33</v>
      </c>
      <c r="FI62" s="5">
        <f t="shared" si="50"/>
        <v>0.22</v>
      </c>
      <c r="FJ62" s="5">
        <f t="shared" si="45"/>
        <v>4.5</v>
      </c>
    </row>
    <row r="63" spans="1:166">
      <c r="A63" s="5">
        <f t="shared" si="46"/>
        <v>48</v>
      </c>
      <c r="B63" s="5">
        <v>39</v>
      </c>
      <c r="C63" s="5" t="s">
        <v>18653</v>
      </c>
      <c r="D63" s="5">
        <v>1000</v>
      </c>
      <c r="E63" s="5">
        <v>0.3</v>
      </c>
      <c r="F63" s="5">
        <v>0.4</v>
      </c>
      <c r="G63" s="5">
        <v>0.1</v>
      </c>
      <c r="H63" s="5">
        <v>0.1</v>
      </c>
      <c r="J63" s="5">
        <v>0.1</v>
      </c>
      <c r="K63" s="5">
        <v>0.1</v>
      </c>
      <c r="M63" s="5">
        <v>2</v>
      </c>
      <c r="N63" s="5">
        <f t="shared" si="7"/>
        <v>0.89999999999999991</v>
      </c>
      <c r="O63" s="5">
        <v>15</v>
      </c>
      <c r="Q63" s="5">
        <f t="shared" si="8"/>
        <v>15</v>
      </c>
      <c r="S63" s="5">
        <f t="shared" si="9"/>
        <v>1.5</v>
      </c>
      <c r="T63" s="5">
        <f t="shared" si="10"/>
        <v>2</v>
      </c>
      <c r="U63" s="5">
        <f t="shared" si="11"/>
        <v>1</v>
      </c>
      <c r="V63" s="5">
        <f t="shared" si="12"/>
        <v>1</v>
      </c>
      <c r="W63" s="5">
        <f t="shared" si="13"/>
        <v>1</v>
      </c>
      <c r="X63" s="5">
        <f t="shared" si="52"/>
        <v>1.5</v>
      </c>
      <c r="Y63" s="5">
        <f t="shared" si="53"/>
        <v>2</v>
      </c>
      <c r="Z63" s="5">
        <f t="shared" si="54"/>
        <v>1</v>
      </c>
      <c r="AA63" s="5">
        <f t="shared" si="55"/>
        <v>1</v>
      </c>
      <c r="AB63" s="5" t="str">
        <f t="shared" si="14"/>
        <v>자동</v>
      </c>
      <c r="AC63" s="5">
        <f t="shared" si="15"/>
        <v>1</v>
      </c>
      <c r="AD63" s="5">
        <f t="shared" si="16"/>
        <v>1</v>
      </c>
      <c r="AE63" s="5" t="str">
        <f>IF(AR63=42,INDEX('2025학년도 변표'!$C$118:$C$197,MATCH(Q63,'2025학년도 변표'!$B$118:$B$197,0)),"")</f>
        <v/>
      </c>
      <c r="AF63" s="5" t="str">
        <f>IF(AR63=42,INDEX('2025학년도 변표'!$D$118:$D$197,MATCH(Q63,'2025학년도 변표'!$B$118:$B$197,0)),"")</f>
        <v/>
      </c>
      <c r="AH63" s="5">
        <v>1</v>
      </c>
      <c r="AI63" s="5">
        <v>1</v>
      </c>
      <c r="AJ63" s="5">
        <v>4</v>
      </c>
      <c r="AK63" s="5">
        <v>4</v>
      </c>
      <c r="AM63" s="5">
        <v>4</v>
      </c>
      <c r="AN63" s="5">
        <v>4</v>
      </c>
      <c r="AO63" s="5">
        <v>3</v>
      </c>
      <c r="AP63" s="5">
        <v>3</v>
      </c>
      <c r="AR63" s="5">
        <f t="shared" si="51"/>
        <v>4</v>
      </c>
      <c r="BA63" s="5">
        <f t="shared" si="17"/>
        <v>0</v>
      </c>
      <c r="BY63" s="230">
        <f t="shared" si="58"/>
        <v>899.99999999999989</v>
      </c>
      <c r="BZ63" s="72">
        <v>100</v>
      </c>
      <c r="CA63" s="5">
        <v>98.5</v>
      </c>
      <c r="CB63" s="5">
        <v>97</v>
      </c>
      <c r="CC63" s="5">
        <v>95</v>
      </c>
      <c r="CD63" s="5">
        <v>92.5</v>
      </c>
      <c r="CE63" s="5">
        <v>90</v>
      </c>
      <c r="CF63" s="5">
        <v>85</v>
      </c>
      <c r="CG63" s="5">
        <v>80</v>
      </c>
      <c r="CH63" s="5">
        <v>75</v>
      </c>
      <c r="CM63" s="5">
        <v>-1</v>
      </c>
      <c r="CN63" s="5">
        <v>-1.75</v>
      </c>
      <c r="CO63" s="5">
        <v>-3</v>
      </c>
      <c r="CP63" s="5">
        <v>-4.25</v>
      </c>
      <c r="CQ63" s="5">
        <v>-5</v>
      </c>
      <c r="DA63" s="5">
        <f t="shared" si="19"/>
        <v>100</v>
      </c>
      <c r="DB63" s="110">
        <f t="shared" si="20"/>
        <v>100</v>
      </c>
      <c r="DC63" s="5">
        <f t="shared" si="21"/>
        <v>0</v>
      </c>
      <c r="DF63" s="5">
        <v>2</v>
      </c>
      <c r="DQ63" s="5">
        <v>1</v>
      </c>
      <c r="DR63" s="5">
        <f t="shared" si="22"/>
        <v>1</v>
      </c>
      <c r="DS63" s="5">
        <f t="shared" si="23"/>
        <v>2</v>
      </c>
      <c r="DT63" s="5">
        <f t="shared" si="59"/>
        <v>0</v>
      </c>
      <c r="DU63" s="5">
        <f t="shared" si="47"/>
        <v>0</v>
      </c>
      <c r="DW63" s="5">
        <f t="shared" si="25"/>
        <v>0</v>
      </c>
      <c r="DX63" s="5">
        <f t="shared" si="26"/>
        <v>0</v>
      </c>
      <c r="DY63" s="5">
        <f>IFERROR(IF(LEFT($AR63,1)="4",INDEX('2025학년도 변표'!$H$118:$H$197,MATCH($Q63,'2025학년도 변표'!$B$118:$B$197,0)),INDEX(DY$4:DY$8,MATCH(AJ63,$DU$4:$DU$8,0))),0)</f>
        <v>0</v>
      </c>
      <c r="DZ63" s="5">
        <f>IFERROR(IF(LEFT($AR63,1)="4",INDEX('2025학년도 변표'!$I$118:$I$197,MATCH($Q63,'2025학년도 변표'!$B$118:$B$197,0)),INDEX(DZ$4:DZ$8,MATCH(AK63,$DU$4:$DU$8,0))),0)</f>
        <v>0</v>
      </c>
      <c r="EB63" s="5">
        <f>IFERROR(IF(LEFT($AR63,1)="4",INDEX('2025학년도 변표'!$J$118:$J$197,MATCH($Q63,'2025학년도 변표'!$B$118:$B$197,0)),INDEX(EA$4:EA$8,MATCH(AM63,$DU$4:$DU$8,0))),0)</f>
        <v>0</v>
      </c>
      <c r="EC63" s="5">
        <f>IFERROR(IF(LEFT($AR63,1)="4",INDEX('2025학년도 변표'!$K$118:$K$197,MATCH($Q63,'2025학년도 변표'!$B$118:$B$197,0)),INDEX(EB$4:EB$8,MATCH(AN63,$DU$4:$DU$8,0))),0)</f>
        <v>0</v>
      </c>
      <c r="ED63" s="5" t="str">
        <f t="shared" si="27"/>
        <v/>
      </c>
      <c r="EE63" s="5" t="str">
        <f t="shared" si="28"/>
        <v/>
      </c>
      <c r="EF63" s="5">
        <f t="shared" si="29"/>
        <v>0</v>
      </c>
      <c r="EH63" s="5">
        <f t="shared" si="30"/>
        <v>0</v>
      </c>
      <c r="EI63" s="5">
        <f t="shared" si="31"/>
        <v>0</v>
      </c>
      <c r="EJ63" s="5">
        <f t="shared" si="32"/>
        <v>0</v>
      </c>
      <c r="EK63" s="5">
        <f t="shared" si="33"/>
        <v>0</v>
      </c>
      <c r="EL63" s="5">
        <f t="shared" si="34"/>
        <v>0</v>
      </c>
      <c r="EM63" s="5">
        <f t="shared" si="35"/>
        <v>0</v>
      </c>
      <c r="EN63" s="5">
        <f t="shared" si="36"/>
        <v>0</v>
      </c>
      <c r="EO63" s="5">
        <f>LARGE((EJ63:EK63,EM63:EN63),1)</f>
        <v>0</v>
      </c>
      <c r="EP63" s="5">
        <f>IF(M63&lt;2,0,LARGE((EJ63:EK63,EM63:EN63),2))</f>
        <v>0</v>
      </c>
      <c r="EQ63" s="5">
        <f t="shared" si="37"/>
        <v>0</v>
      </c>
      <c r="ER63" s="5">
        <f t="shared" si="38"/>
        <v>0</v>
      </c>
      <c r="ES63" s="5">
        <f t="shared" si="39"/>
        <v>0</v>
      </c>
      <c r="EW63" s="5">
        <f>IF($AS$7=1,MAX(EX61:EX62),EX60)</f>
        <v>0</v>
      </c>
      <c r="EX63" s="5">
        <f t="shared" si="40"/>
        <v>0</v>
      </c>
      <c r="EZ63" s="5">
        <f t="shared" si="41"/>
        <v>0</v>
      </c>
      <c r="FA63" s="5">
        <f t="shared" ca="1" si="42"/>
        <v>0</v>
      </c>
      <c r="FE63" s="5" t="str">
        <f t="shared" si="43"/>
        <v>표점</v>
      </c>
      <c r="FF63" s="5" t="str">
        <f t="shared" si="44"/>
        <v>변표</v>
      </c>
      <c r="FG63" s="5">
        <f t="shared" si="48"/>
        <v>0.33</v>
      </c>
      <c r="FH63" s="5">
        <f t="shared" si="49"/>
        <v>0.44</v>
      </c>
      <c r="FI63" s="5">
        <f t="shared" si="50"/>
        <v>0.22</v>
      </c>
      <c r="FJ63" s="5">
        <f t="shared" si="45"/>
        <v>4.5</v>
      </c>
    </row>
    <row r="64" spans="1:166">
      <c r="A64" s="5">
        <f t="shared" si="46"/>
        <v>49</v>
      </c>
      <c r="B64" s="5">
        <v>40</v>
      </c>
      <c r="C64" s="5" t="s">
        <v>18654</v>
      </c>
      <c r="D64" s="5">
        <v>1000</v>
      </c>
      <c r="E64" s="5">
        <v>0.25</v>
      </c>
      <c r="F64" s="5">
        <v>0.35</v>
      </c>
      <c r="G64" s="5">
        <v>0.125</v>
      </c>
      <c r="H64" s="5">
        <v>0.125</v>
      </c>
      <c r="J64" s="5">
        <v>0.125</v>
      </c>
      <c r="K64" s="5">
        <v>0.125</v>
      </c>
      <c r="M64" s="5">
        <v>2</v>
      </c>
      <c r="N64" s="5">
        <f t="shared" si="7"/>
        <v>0.85</v>
      </c>
      <c r="O64" s="5">
        <v>17</v>
      </c>
      <c r="Q64" s="5">
        <f t="shared" si="8"/>
        <v>17</v>
      </c>
      <c r="S64" s="5">
        <f t="shared" si="9"/>
        <v>1.25</v>
      </c>
      <c r="T64" s="5">
        <f t="shared" si="10"/>
        <v>1.75</v>
      </c>
      <c r="U64" s="5">
        <f t="shared" si="11"/>
        <v>1.25</v>
      </c>
      <c r="V64" s="5">
        <f t="shared" si="12"/>
        <v>1.25</v>
      </c>
      <c r="W64" s="5">
        <f t="shared" si="13"/>
        <v>1.25</v>
      </c>
      <c r="X64" s="5">
        <f t="shared" si="52"/>
        <v>1.25</v>
      </c>
      <c r="Y64" s="5">
        <f t="shared" si="53"/>
        <v>1.75</v>
      </c>
      <c r="Z64" s="5">
        <f t="shared" si="54"/>
        <v>1.25</v>
      </c>
      <c r="AA64" s="5">
        <f t="shared" si="55"/>
        <v>1.25</v>
      </c>
      <c r="AB64" s="5" t="str">
        <f t="shared" si="14"/>
        <v>자동</v>
      </c>
      <c r="AC64" s="5">
        <f t="shared" si="15"/>
        <v>1.25</v>
      </c>
      <c r="AD64" s="5">
        <f t="shared" si="16"/>
        <v>1.25</v>
      </c>
      <c r="AE64" s="5" t="str">
        <f>IF(AR64=42,INDEX('2025학년도 변표'!$C$118:$C$197,MATCH(Q64,'2025학년도 변표'!$B$118:$B$197,0)),"")</f>
        <v/>
      </c>
      <c r="AF64" s="5" t="str">
        <f>IF(AR64=42,INDEX('2025학년도 변표'!$D$118:$D$197,MATCH(Q64,'2025학년도 변표'!$B$118:$B$197,0)),"")</f>
        <v/>
      </c>
      <c r="AH64" s="5">
        <v>1</v>
      </c>
      <c r="AI64" s="5">
        <v>1</v>
      </c>
      <c r="AJ64" s="5">
        <v>4</v>
      </c>
      <c r="AK64" s="5">
        <v>4</v>
      </c>
      <c r="AM64" s="5">
        <v>4</v>
      </c>
      <c r="AN64" s="5">
        <v>4</v>
      </c>
      <c r="AO64" s="5">
        <v>3</v>
      </c>
      <c r="AP64" s="5">
        <v>3</v>
      </c>
      <c r="AR64" s="5">
        <f t="shared" si="51"/>
        <v>4</v>
      </c>
      <c r="AT64" s="5">
        <f>0.03*Y64</f>
        <v>5.2499999999999998E-2</v>
      </c>
      <c r="AU64" s="5">
        <f>0.03*Y64</f>
        <v>5.2499999999999998E-2</v>
      </c>
      <c r="BA64" s="5">
        <f t="shared" si="17"/>
        <v>0</v>
      </c>
      <c r="BG64" s="5">
        <f>AT64*$DX64</f>
        <v>0</v>
      </c>
      <c r="BH64" s="5">
        <f>AU64*$DX64</f>
        <v>0</v>
      </c>
      <c r="BY64" s="230">
        <f t="shared" si="58"/>
        <v>850</v>
      </c>
      <c r="BZ64" s="72">
        <v>150</v>
      </c>
      <c r="CA64" s="5">
        <v>149.25</v>
      </c>
      <c r="CB64" s="5">
        <v>147.75</v>
      </c>
      <c r="CC64" s="5">
        <v>142.5</v>
      </c>
      <c r="CD64" s="5">
        <v>135</v>
      </c>
      <c r="CE64" s="5">
        <v>105</v>
      </c>
      <c r="CF64" s="5">
        <v>67.5</v>
      </c>
      <c r="CG64" s="5">
        <v>15</v>
      </c>
      <c r="CH64" s="5">
        <v>0</v>
      </c>
      <c r="CM64" s="5">
        <v>-2</v>
      </c>
      <c r="CN64" s="5">
        <v>-4</v>
      </c>
      <c r="CO64" s="5">
        <v>-6</v>
      </c>
      <c r="CP64" s="5">
        <v>-8</v>
      </c>
      <c r="CQ64" s="5">
        <v>-10</v>
      </c>
      <c r="DA64" s="5">
        <f t="shared" si="19"/>
        <v>150</v>
      </c>
      <c r="DB64" s="110">
        <f t="shared" si="20"/>
        <v>100</v>
      </c>
      <c r="DC64" s="5">
        <f t="shared" si="21"/>
        <v>0</v>
      </c>
      <c r="DF64" s="5">
        <v>2</v>
      </c>
      <c r="DQ64" s="5">
        <v>1</v>
      </c>
      <c r="DR64" s="5">
        <f t="shared" si="22"/>
        <v>1</v>
      </c>
      <c r="DS64" s="5">
        <f t="shared" si="23"/>
        <v>2</v>
      </c>
      <c r="DT64" s="5">
        <f t="shared" si="59"/>
        <v>0</v>
      </c>
      <c r="DU64" s="5">
        <f t="shared" si="47"/>
        <v>0</v>
      </c>
      <c r="DW64" s="5">
        <f t="shared" si="25"/>
        <v>0</v>
      </c>
      <c r="DX64" s="5">
        <f t="shared" si="26"/>
        <v>0</v>
      </c>
      <c r="DY64" s="5">
        <f>IFERROR(IF(LEFT($AR64,1)="4",INDEX('2025학년도 변표'!$H$118:$H$197,MATCH($Q64,'2025학년도 변표'!$B$118:$B$197,0)),INDEX(DY$4:DY$8,MATCH(AJ64,$DU$4:$DU$8,0))),0)</f>
        <v>0</v>
      </c>
      <c r="DZ64" s="5">
        <f>IFERROR(IF(LEFT($AR64,1)="4",INDEX('2025학년도 변표'!$I$118:$I$197,MATCH($Q64,'2025학년도 변표'!$B$118:$B$197,0)),INDEX(DZ$4:DZ$8,MATCH(AK64,$DU$4:$DU$8,0))),0)</f>
        <v>0</v>
      </c>
      <c r="EB64" s="5">
        <f>IFERROR(IF(LEFT($AR64,1)="4",INDEX('2025학년도 변표'!$J$118:$J$197,MATCH($Q64,'2025학년도 변표'!$B$118:$B$197,0)),INDEX(EA$4:EA$8,MATCH(AM64,$DU$4:$DU$8,0))),0)</f>
        <v>0</v>
      </c>
      <c r="EC64" s="5">
        <f>IFERROR(IF(LEFT($AR64,1)="4",INDEX('2025학년도 변표'!$K$118:$K$197,MATCH($Q64,'2025학년도 변표'!$B$118:$B$197,0)),INDEX(EB$4:EB$8,MATCH(AN64,$DU$4:$DU$8,0))),0)</f>
        <v>0</v>
      </c>
      <c r="ED64" s="5" t="str">
        <f t="shared" si="27"/>
        <v/>
      </c>
      <c r="EE64" s="5" t="str">
        <f t="shared" si="28"/>
        <v/>
      </c>
      <c r="EF64" s="5">
        <f t="shared" si="29"/>
        <v>0</v>
      </c>
      <c r="EH64" s="5">
        <f t="shared" si="30"/>
        <v>0</v>
      </c>
      <c r="EI64" s="5">
        <f t="shared" si="31"/>
        <v>0</v>
      </c>
      <c r="EJ64" s="5">
        <f t="shared" si="32"/>
        <v>0</v>
      </c>
      <c r="EK64" s="5">
        <f t="shared" si="33"/>
        <v>0</v>
      </c>
      <c r="EL64" s="5">
        <f t="shared" si="34"/>
        <v>0</v>
      </c>
      <c r="EM64" s="5">
        <f t="shared" si="35"/>
        <v>0</v>
      </c>
      <c r="EN64" s="5">
        <f t="shared" si="36"/>
        <v>0</v>
      </c>
      <c r="EO64" s="5">
        <f>LARGE((EJ64:EK64,EM64:EN64),1)</f>
        <v>0</v>
      </c>
      <c r="EP64" s="5">
        <f>IF(M64&lt;2,0,LARGE((EJ64:EK64,EM64:EN64),2))</f>
        <v>0</v>
      </c>
      <c r="EQ64" s="5">
        <f t="shared" si="37"/>
        <v>0</v>
      </c>
      <c r="ER64" s="5">
        <f t="shared" si="38"/>
        <v>0</v>
      </c>
      <c r="ES64" s="5">
        <f t="shared" si="39"/>
        <v>0</v>
      </c>
      <c r="EX64" s="5">
        <f t="shared" si="40"/>
        <v>0</v>
      </c>
      <c r="EZ64" s="5">
        <f t="shared" si="41"/>
        <v>1</v>
      </c>
      <c r="FA64" s="5">
        <f t="shared" ca="1" si="42"/>
        <v>22</v>
      </c>
      <c r="FE64" s="5" t="str">
        <f t="shared" si="43"/>
        <v>표점</v>
      </c>
      <c r="FF64" s="5" t="str">
        <f t="shared" si="44"/>
        <v>변표</v>
      </c>
      <c r="FG64" s="5">
        <f t="shared" si="48"/>
        <v>0.28999999999999998</v>
      </c>
      <c r="FH64" s="5">
        <f t="shared" si="49"/>
        <v>0.41</v>
      </c>
      <c r="FI64" s="5">
        <f t="shared" si="50"/>
        <v>0.28999999999999998</v>
      </c>
      <c r="FJ64" s="5">
        <f t="shared" si="45"/>
        <v>4.25</v>
      </c>
    </row>
    <row r="65" spans="1:166">
      <c r="A65" s="5">
        <f t="shared" si="46"/>
        <v>50</v>
      </c>
      <c r="B65" s="5">
        <v>41</v>
      </c>
      <c r="C65" s="5" t="s">
        <v>18655</v>
      </c>
      <c r="D65" s="5">
        <v>1000</v>
      </c>
      <c r="E65" s="5">
        <v>0.25</v>
      </c>
      <c r="F65" s="5">
        <v>0.35</v>
      </c>
      <c r="G65" s="5">
        <v>0.125</v>
      </c>
      <c r="H65" s="5">
        <v>0.125</v>
      </c>
      <c r="J65" s="5">
        <v>0.125</v>
      </c>
      <c r="K65" s="5">
        <v>0.125</v>
      </c>
      <c r="M65" s="5">
        <v>2</v>
      </c>
      <c r="N65" s="5">
        <f t="shared" si="7"/>
        <v>0.85</v>
      </c>
      <c r="O65" s="5">
        <v>17</v>
      </c>
      <c r="Q65" s="5">
        <f t="shared" si="8"/>
        <v>17</v>
      </c>
      <c r="S65" s="5">
        <f t="shared" si="9"/>
        <v>1.25</v>
      </c>
      <c r="T65" s="5">
        <f t="shared" si="10"/>
        <v>1.75</v>
      </c>
      <c r="U65" s="5">
        <f t="shared" si="11"/>
        <v>1.25</v>
      </c>
      <c r="V65" s="5">
        <f t="shared" si="12"/>
        <v>1.25</v>
      </c>
      <c r="W65" s="5">
        <f t="shared" si="13"/>
        <v>1.25</v>
      </c>
      <c r="X65" s="5">
        <f t="shared" si="52"/>
        <v>1.25</v>
      </c>
      <c r="Y65" s="5">
        <f t="shared" si="53"/>
        <v>1.75</v>
      </c>
      <c r="Z65" s="5">
        <f t="shared" si="54"/>
        <v>1.25</v>
      </c>
      <c r="AA65" s="5">
        <f t="shared" si="55"/>
        <v>1.25</v>
      </c>
      <c r="AB65" s="5" t="str">
        <f t="shared" si="14"/>
        <v>자동</v>
      </c>
      <c r="AC65" s="5">
        <f t="shared" si="15"/>
        <v>1.25</v>
      </c>
      <c r="AD65" s="5">
        <f t="shared" si="16"/>
        <v>1.25</v>
      </c>
      <c r="AE65" s="5" t="str">
        <f>IF(AR65=42,INDEX('2025학년도 변표'!$C$118:$C$197,MATCH(Q65,'2025학년도 변표'!$B$118:$B$197,0)),"")</f>
        <v/>
      </c>
      <c r="AF65" s="5" t="str">
        <f>IF(AR65=42,INDEX('2025학년도 변표'!$D$118:$D$197,MATCH(Q65,'2025학년도 변표'!$B$118:$B$197,0)),"")</f>
        <v/>
      </c>
      <c r="AH65" s="5">
        <v>1</v>
      </c>
      <c r="AI65" s="5">
        <v>1</v>
      </c>
      <c r="AJ65" s="5">
        <v>4</v>
      </c>
      <c r="AK65" s="5">
        <v>4</v>
      </c>
      <c r="AM65" s="5">
        <v>4</v>
      </c>
      <c r="AN65" s="5">
        <v>4</v>
      </c>
      <c r="AO65" s="5">
        <v>3</v>
      </c>
      <c r="AP65" s="5">
        <v>3</v>
      </c>
      <c r="AR65" s="5">
        <f t="shared" si="51"/>
        <v>4</v>
      </c>
      <c r="AW65" s="5">
        <f>0.03*Z65</f>
        <v>3.7499999999999999E-2</v>
      </c>
      <c r="AX65" s="5">
        <f>0.03*AA65</f>
        <v>3.7499999999999999E-2</v>
      </c>
      <c r="BA65" s="5">
        <f t="shared" si="17"/>
        <v>0</v>
      </c>
      <c r="BJ65" s="5">
        <f>AW65*DY65</f>
        <v>0</v>
      </c>
      <c r="BK65" s="5">
        <f>AX65*DZ65</f>
        <v>0</v>
      </c>
      <c r="BY65" s="230">
        <f t="shared" si="58"/>
        <v>850</v>
      </c>
      <c r="BZ65" s="72">
        <v>150</v>
      </c>
      <c r="CA65" s="5">
        <v>149.25</v>
      </c>
      <c r="CB65" s="5">
        <v>147.75</v>
      </c>
      <c r="CC65" s="5">
        <v>142.5</v>
      </c>
      <c r="CD65" s="5">
        <v>135</v>
      </c>
      <c r="CE65" s="5">
        <v>105</v>
      </c>
      <c r="CF65" s="5">
        <v>67.5</v>
      </c>
      <c r="CG65" s="5">
        <v>15</v>
      </c>
      <c r="CH65" s="5">
        <v>0</v>
      </c>
      <c r="CM65" s="5">
        <v>-2</v>
      </c>
      <c r="CN65" s="5">
        <v>-4</v>
      </c>
      <c r="CO65" s="5">
        <v>-6</v>
      </c>
      <c r="CP65" s="5">
        <v>-8</v>
      </c>
      <c r="CQ65" s="5">
        <v>-10</v>
      </c>
      <c r="DA65" s="5">
        <f t="shared" si="19"/>
        <v>150</v>
      </c>
      <c r="DB65" s="110">
        <f t="shared" si="20"/>
        <v>100</v>
      </c>
      <c r="DC65" s="5">
        <f t="shared" si="21"/>
        <v>0</v>
      </c>
      <c r="DF65" s="5">
        <v>2</v>
      </c>
      <c r="DQ65" s="5">
        <v>1</v>
      </c>
      <c r="DR65" s="5">
        <f t="shared" si="22"/>
        <v>1</v>
      </c>
      <c r="DS65" s="5">
        <f t="shared" si="23"/>
        <v>2</v>
      </c>
      <c r="DT65" s="5">
        <f t="shared" si="59"/>
        <v>0</v>
      </c>
      <c r="DU65" s="5">
        <f t="shared" si="47"/>
        <v>0</v>
      </c>
      <c r="DW65" s="5">
        <f t="shared" si="25"/>
        <v>0</v>
      </c>
      <c r="DX65" s="5">
        <f t="shared" si="26"/>
        <v>0</v>
      </c>
      <c r="DY65" s="5">
        <f>IFERROR(IF(LEFT($AR65,1)="4",INDEX('2025학년도 변표'!$H$118:$H$197,MATCH($Q65,'2025학년도 변표'!$B$118:$B$197,0)),INDEX(DY$4:DY$8,MATCH(AJ65,$DU$4:$DU$8,0))),0)</f>
        <v>0</v>
      </c>
      <c r="DZ65" s="5">
        <f>IFERROR(IF(LEFT($AR65,1)="4",INDEX('2025학년도 변표'!$I$118:$I$197,MATCH($Q65,'2025학년도 변표'!$B$118:$B$197,0)),INDEX(DZ$4:DZ$8,MATCH(AK65,$DU$4:$DU$8,0))),0)</f>
        <v>0</v>
      </c>
      <c r="EB65" s="5">
        <f>IFERROR(IF(LEFT($AR65,1)="4",INDEX('2025학년도 변표'!$J$118:$J$197,MATCH($Q65,'2025학년도 변표'!$B$118:$B$197,0)),INDEX(EA$4:EA$8,MATCH(AM65,$DU$4:$DU$8,0))),0)</f>
        <v>0</v>
      </c>
      <c r="EC65" s="5">
        <f>IFERROR(IF(LEFT($AR65,1)="4",INDEX('2025학년도 변표'!$K$118:$K$197,MATCH($Q65,'2025학년도 변표'!$B$118:$B$197,0)),INDEX(EB$4:EB$8,MATCH(AN65,$DU$4:$DU$8,0))),0)</f>
        <v>0</v>
      </c>
      <c r="ED65" s="5" t="str">
        <f t="shared" si="27"/>
        <v/>
      </c>
      <c r="EE65" s="5" t="str">
        <f t="shared" si="28"/>
        <v/>
      </c>
      <c r="EF65" s="5">
        <f t="shared" si="29"/>
        <v>0</v>
      </c>
      <c r="EH65" s="5">
        <f t="shared" si="30"/>
        <v>0</v>
      </c>
      <c r="EI65" s="5">
        <f t="shared" si="31"/>
        <v>0</v>
      </c>
      <c r="EJ65" s="5">
        <f t="shared" si="32"/>
        <v>0</v>
      </c>
      <c r="EK65" s="5">
        <f t="shared" si="33"/>
        <v>0</v>
      </c>
      <c r="EL65" s="5">
        <f t="shared" si="34"/>
        <v>0</v>
      </c>
      <c r="EM65" s="5">
        <f t="shared" si="35"/>
        <v>0</v>
      </c>
      <c r="EN65" s="5">
        <f t="shared" si="36"/>
        <v>0</v>
      </c>
      <c r="EO65" s="5">
        <f>LARGE((EJ65:EK65,EM65:EN65),1)</f>
        <v>0</v>
      </c>
      <c r="EP65" s="5">
        <f>IF(M65&lt;2,0,LARGE((EJ65:EK65,EM65:EN65),2))</f>
        <v>0</v>
      </c>
      <c r="EQ65" s="5">
        <f t="shared" si="37"/>
        <v>0</v>
      </c>
      <c r="ER65" s="5">
        <f t="shared" si="38"/>
        <v>0</v>
      </c>
      <c r="ES65" s="5">
        <f t="shared" si="39"/>
        <v>0</v>
      </c>
      <c r="EX65" s="5">
        <f t="shared" si="40"/>
        <v>0</v>
      </c>
      <c r="EZ65" s="5">
        <f t="shared" si="41"/>
        <v>1</v>
      </c>
      <c r="FA65" s="5">
        <f t="shared" ca="1" si="42"/>
        <v>23</v>
      </c>
      <c r="FE65" s="5" t="str">
        <f t="shared" si="43"/>
        <v>표점</v>
      </c>
      <c r="FF65" s="5" t="str">
        <f t="shared" si="44"/>
        <v>변표</v>
      </c>
      <c r="FG65" s="5">
        <f t="shared" si="48"/>
        <v>0.28999999999999998</v>
      </c>
      <c r="FH65" s="5">
        <f t="shared" si="49"/>
        <v>0.41</v>
      </c>
      <c r="FI65" s="5">
        <f t="shared" si="50"/>
        <v>0.28999999999999998</v>
      </c>
      <c r="FJ65" s="5">
        <f t="shared" si="45"/>
        <v>4.25</v>
      </c>
    </row>
    <row r="66" spans="1:166">
      <c r="A66" s="5">
        <f t="shared" si="46"/>
        <v>51</v>
      </c>
      <c r="B66" s="5">
        <v>42</v>
      </c>
      <c r="C66" s="5" t="s">
        <v>18656</v>
      </c>
      <c r="D66" s="5">
        <v>1000</v>
      </c>
      <c r="E66" s="5">
        <v>0.25</v>
      </c>
      <c r="F66" s="5">
        <v>0.35</v>
      </c>
      <c r="G66" s="5">
        <v>0.125</v>
      </c>
      <c r="H66" s="5">
        <v>0.125</v>
      </c>
      <c r="J66" s="5">
        <v>0.125</v>
      </c>
      <c r="K66" s="5">
        <v>0.125</v>
      </c>
      <c r="M66" s="5">
        <v>2</v>
      </c>
      <c r="N66" s="5">
        <f t="shared" si="7"/>
        <v>0.85</v>
      </c>
      <c r="O66" s="5">
        <v>17</v>
      </c>
      <c r="Q66" s="5">
        <f t="shared" si="8"/>
        <v>17</v>
      </c>
      <c r="S66" s="5">
        <f t="shared" si="9"/>
        <v>1.25</v>
      </c>
      <c r="T66" s="5">
        <f t="shared" si="10"/>
        <v>1.75</v>
      </c>
      <c r="U66" s="5">
        <f t="shared" si="11"/>
        <v>1.25</v>
      </c>
      <c r="V66" s="5">
        <f t="shared" si="12"/>
        <v>1.25</v>
      </c>
      <c r="W66" s="5">
        <f t="shared" si="13"/>
        <v>1.25</v>
      </c>
      <c r="X66" s="5">
        <f t="shared" si="52"/>
        <v>1.25</v>
      </c>
      <c r="Y66" s="5">
        <f t="shared" si="53"/>
        <v>1.75</v>
      </c>
      <c r="Z66" s="5">
        <f t="shared" si="54"/>
        <v>1.25</v>
      </c>
      <c r="AA66" s="5">
        <f t="shared" si="55"/>
        <v>1.25</v>
      </c>
      <c r="AB66" s="5" t="str">
        <f t="shared" si="14"/>
        <v>자동</v>
      </c>
      <c r="AC66" s="5">
        <f t="shared" si="15"/>
        <v>1.25</v>
      </c>
      <c r="AD66" s="5">
        <f t="shared" si="16"/>
        <v>1.25</v>
      </c>
      <c r="AE66" s="5" t="str">
        <f>IF(AR66=42,INDEX('2025학년도 변표'!$C$118:$C$197,MATCH(Q66,'2025학년도 변표'!$B$118:$B$197,0)),"")</f>
        <v/>
      </c>
      <c r="AF66" s="5" t="str">
        <f>IF(AR66=42,INDEX('2025학년도 변표'!$D$118:$D$197,MATCH(Q66,'2025학년도 변표'!$B$118:$B$197,0)),"")</f>
        <v/>
      </c>
      <c r="AH66" s="5">
        <v>1</v>
      </c>
      <c r="AI66" s="5">
        <v>1</v>
      </c>
      <c r="AJ66" s="5">
        <v>4</v>
      </c>
      <c r="AK66" s="5">
        <v>4</v>
      </c>
      <c r="AM66" s="5">
        <v>4</v>
      </c>
      <c r="AN66" s="5">
        <v>4</v>
      </c>
      <c r="AO66" s="5">
        <v>3</v>
      </c>
      <c r="AP66" s="5">
        <v>3</v>
      </c>
      <c r="AR66" s="5">
        <f t="shared" si="51"/>
        <v>4</v>
      </c>
      <c r="AT66" s="5">
        <f>0.03*Y66</f>
        <v>5.2499999999999998E-2</v>
      </c>
      <c r="AU66" s="5">
        <f>0.03*Y66</f>
        <v>5.2499999999999998E-2</v>
      </c>
      <c r="AW66" s="5">
        <f>0.03*Z66</f>
        <v>3.7499999999999999E-2</v>
      </c>
      <c r="AX66" s="5">
        <f>0.03*AA66</f>
        <v>3.7499999999999999E-2</v>
      </c>
      <c r="BA66" s="5">
        <f t="shared" si="17"/>
        <v>0</v>
      </c>
      <c r="BG66" s="5">
        <f>AT66*$DX66</f>
        <v>0</v>
      </c>
      <c r="BH66" s="5">
        <f>AU66*$DX66</f>
        <v>0</v>
      </c>
      <c r="BJ66" s="5">
        <f>AW66*DY66</f>
        <v>0</v>
      </c>
      <c r="BK66" s="5">
        <f>AX66*DZ66</f>
        <v>0</v>
      </c>
      <c r="BY66" s="230">
        <f t="shared" si="58"/>
        <v>850</v>
      </c>
      <c r="BZ66" s="72">
        <v>150</v>
      </c>
      <c r="CA66" s="5">
        <v>149.25</v>
      </c>
      <c r="CB66" s="5">
        <v>147.75</v>
      </c>
      <c r="CC66" s="5">
        <v>142.5</v>
      </c>
      <c r="CD66" s="5">
        <v>135</v>
      </c>
      <c r="CE66" s="5">
        <v>105</v>
      </c>
      <c r="CF66" s="5">
        <v>67.5</v>
      </c>
      <c r="CG66" s="5">
        <v>15</v>
      </c>
      <c r="CH66" s="5">
        <v>0</v>
      </c>
      <c r="CM66" s="5">
        <v>-2</v>
      </c>
      <c r="CN66" s="5">
        <v>-4</v>
      </c>
      <c r="CO66" s="5">
        <v>-6</v>
      </c>
      <c r="CP66" s="5">
        <v>-8</v>
      </c>
      <c r="CQ66" s="5">
        <v>-10</v>
      </c>
      <c r="DA66" s="5">
        <f t="shared" si="19"/>
        <v>150</v>
      </c>
      <c r="DB66" s="110">
        <f t="shared" si="20"/>
        <v>100</v>
      </c>
      <c r="DC66" s="5">
        <f t="shared" si="21"/>
        <v>0</v>
      </c>
      <c r="DF66" s="5">
        <v>2</v>
      </c>
      <c r="DQ66" s="5">
        <v>1</v>
      </c>
      <c r="DR66" s="5">
        <f t="shared" si="22"/>
        <v>1</v>
      </c>
      <c r="DS66" s="5">
        <f t="shared" si="23"/>
        <v>2</v>
      </c>
      <c r="DT66" s="5">
        <f t="shared" si="59"/>
        <v>0</v>
      </c>
      <c r="DU66" s="5">
        <f t="shared" si="47"/>
        <v>0</v>
      </c>
      <c r="DW66" s="5">
        <f t="shared" si="25"/>
        <v>0</v>
      </c>
      <c r="DX66" s="5">
        <f t="shared" si="26"/>
        <v>0</v>
      </c>
      <c r="DY66" s="5">
        <f>IFERROR(IF(LEFT($AR66,1)="4",INDEX('2025학년도 변표'!$H$118:$H$197,MATCH($Q66,'2025학년도 변표'!$B$118:$B$197,0)),INDEX(DY$4:DY$8,MATCH(AJ66,$DU$4:$DU$8,0))),0)</f>
        <v>0</v>
      </c>
      <c r="DZ66" s="5">
        <f>IFERROR(IF(LEFT($AR66,1)="4",INDEX('2025학년도 변표'!$I$118:$I$197,MATCH($Q66,'2025학년도 변표'!$B$118:$B$197,0)),INDEX(DZ$4:DZ$8,MATCH(AK66,$DU$4:$DU$8,0))),0)</f>
        <v>0</v>
      </c>
      <c r="EB66" s="5">
        <f>IFERROR(IF(LEFT($AR66,1)="4",INDEX('2025학년도 변표'!$J$118:$J$197,MATCH($Q66,'2025학년도 변표'!$B$118:$B$197,0)),INDEX(EA$4:EA$8,MATCH(AM66,$DU$4:$DU$8,0))),0)</f>
        <v>0</v>
      </c>
      <c r="EC66" s="5">
        <f>IFERROR(IF(LEFT($AR66,1)="4",INDEX('2025학년도 변표'!$K$118:$K$197,MATCH($Q66,'2025학년도 변표'!$B$118:$B$197,0)),INDEX(EB$4:EB$8,MATCH(AN66,$DU$4:$DU$8,0))),0)</f>
        <v>0</v>
      </c>
      <c r="ED66" s="5" t="str">
        <f t="shared" si="27"/>
        <v/>
      </c>
      <c r="EE66" s="5" t="str">
        <f t="shared" si="28"/>
        <v/>
      </c>
      <c r="EF66" s="5">
        <f t="shared" si="29"/>
        <v>0</v>
      </c>
      <c r="EH66" s="5">
        <f t="shared" si="30"/>
        <v>0</v>
      </c>
      <c r="EI66" s="5">
        <f t="shared" si="31"/>
        <v>0</v>
      </c>
      <c r="EJ66" s="5">
        <f t="shared" si="32"/>
        <v>0</v>
      </c>
      <c r="EK66" s="5">
        <f t="shared" si="33"/>
        <v>0</v>
      </c>
      <c r="EL66" s="5">
        <f t="shared" si="34"/>
        <v>0</v>
      </c>
      <c r="EM66" s="5">
        <f t="shared" si="35"/>
        <v>0</v>
      </c>
      <c r="EN66" s="5">
        <f t="shared" si="36"/>
        <v>0</v>
      </c>
      <c r="EO66" s="5">
        <f>LARGE((EJ66:EK66,EM66:EN66),1)</f>
        <v>0</v>
      </c>
      <c r="EP66" s="5">
        <f>IF(M66&lt;2,0,LARGE((EJ66:EK66,EM66:EN66),2))</f>
        <v>0</v>
      </c>
      <c r="EQ66" s="5">
        <f t="shared" si="37"/>
        <v>0</v>
      </c>
      <c r="ER66" s="5">
        <f t="shared" si="38"/>
        <v>0</v>
      </c>
      <c r="ES66" s="5">
        <f t="shared" si="39"/>
        <v>0</v>
      </c>
      <c r="EX66" s="5">
        <f t="shared" si="40"/>
        <v>0</v>
      </c>
      <c r="EZ66" s="5">
        <f t="shared" si="41"/>
        <v>1</v>
      </c>
      <c r="FA66" s="5">
        <f t="shared" ca="1" si="42"/>
        <v>24</v>
      </c>
      <c r="FE66" s="5" t="str">
        <f t="shared" si="43"/>
        <v>표점</v>
      </c>
      <c r="FF66" s="5" t="str">
        <f t="shared" si="44"/>
        <v>변표</v>
      </c>
      <c r="FG66" s="5">
        <f t="shared" si="48"/>
        <v>0.28999999999999998</v>
      </c>
      <c r="FH66" s="5">
        <f t="shared" si="49"/>
        <v>0.41</v>
      </c>
      <c r="FI66" s="5">
        <f t="shared" si="50"/>
        <v>0.28999999999999998</v>
      </c>
      <c r="FJ66" s="5">
        <f t="shared" si="45"/>
        <v>4.25</v>
      </c>
    </row>
    <row r="67" spans="1:166">
      <c r="A67" s="5">
        <f t="shared" si="46"/>
        <v>52</v>
      </c>
      <c r="B67" s="5">
        <v>43</v>
      </c>
      <c r="C67" s="5" t="s">
        <v>434</v>
      </c>
      <c r="D67" s="5">
        <v>1000</v>
      </c>
      <c r="E67" s="5">
        <v>0.35</v>
      </c>
      <c r="F67" s="5">
        <v>0.25</v>
      </c>
      <c r="G67" s="5">
        <v>0.125</v>
      </c>
      <c r="H67" s="5">
        <v>0.125</v>
      </c>
      <c r="J67" s="5">
        <v>0.125</v>
      </c>
      <c r="K67" s="5">
        <v>0.125</v>
      </c>
      <c r="M67" s="5">
        <v>2</v>
      </c>
      <c r="N67" s="5">
        <f t="shared" si="7"/>
        <v>0.85</v>
      </c>
      <c r="O67" s="5">
        <v>16</v>
      </c>
      <c r="Q67" s="5">
        <f t="shared" si="8"/>
        <v>16</v>
      </c>
      <c r="S67" s="5">
        <f t="shared" si="9"/>
        <v>1.75</v>
      </c>
      <c r="T67" s="5">
        <f t="shared" si="10"/>
        <v>1.25</v>
      </c>
      <c r="U67" s="5">
        <f t="shared" si="11"/>
        <v>1.25</v>
      </c>
      <c r="V67" s="5">
        <f t="shared" si="12"/>
        <v>1.25</v>
      </c>
      <c r="W67" s="5">
        <f t="shared" si="13"/>
        <v>1.25</v>
      </c>
      <c r="X67" s="5">
        <f t="shared" si="52"/>
        <v>1.75</v>
      </c>
      <c r="Y67" s="5">
        <f t="shared" si="53"/>
        <v>1.25</v>
      </c>
      <c r="Z67" s="5">
        <f t="shared" si="54"/>
        <v>1.25</v>
      </c>
      <c r="AA67" s="5">
        <f t="shared" si="55"/>
        <v>1.25</v>
      </c>
      <c r="AB67" s="5" t="str">
        <f t="shared" si="14"/>
        <v>자동</v>
      </c>
      <c r="AC67" s="5">
        <f t="shared" si="15"/>
        <v>1.25</v>
      </c>
      <c r="AD67" s="5">
        <f t="shared" si="16"/>
        <v>1.25</v>
      </c>
      <c r="AE67" s="5" t="str">
        <f>IF(AR67=42,INDEX('2025학년도 변표'!$C$118:$C$197,MATCH(Q67,'2025학년도 변표'!$B$118:$B$197,0)),"")</f>
        <v/>
      </c>
      <c r="AF67" s="5" t="str">
        <f>IF(AR67=42,INDEX('2025학년도 변표'!$D$118:$D$197,MATCH(Q67,'2025학년도 변표'!$B$118:$B$197,0)),"")</f>
        <v/>
      </c>
      <c r="AH67" s="5">
        <v>1</v>
      </c>
      <c r="AI67" s="5">
        <v>1</v>
      </c>
      <c r="AJ67" s="5">
        <v>4</v>
      </c>
      <c r="AK67" s="5">
        <v>4</v>
      </c>
      <c r="AM67" s="5">
        <v>4</v>
      </c>
      <c r="AN67" s="5">
        <v>4</v>
      </c>
      <c r="AO67" s="5">
        <v>3</v>
      </c>
      <c r="AP67" s="5">
        <v>3</v>
      </c>
      <c r="AR67" s="5">
        <f t="shared" si="51"/>
        <v>4</v>
      </c>
      <c r="BA67" s="5">
        <f t="shared" si="17"/>
        <v>0</v>
      </c>
      <c r="BY67" s="230">
        <f t="shared" si="58"/>
        <v>850</v>
      </c>
      <c r="BZ67" s="72">
        <v>150</v>
      </c>
      <c r="CA67" s="5">
        <v>149.25</v>
      </c>
      <c r="CB67" s="5">
        <v>147.75</v>
      </c>
      <c r="CC67" s="5">
        <v>142.5</v>
      </c>
      <c r="CD67" s="5">
        <v>135</v>
      </c>
      <c r="CE67" s="5">
        <v>105</v>
      </c>
      <c r="CF67" s="5">
        <v>67.5</v>
      </c>
      <c r="CG67" s="5">
        <v>15</v>
      </c>
      <c r="CH67" s="5">
        <v>0</v>
      </c>
      <c r="CM67" s="5">
        <v>-2</v>
      </c>
      <c r="CN67" s="5">
        <v>-4</v>
      </c>
      <c r="CO67" s="5">
        <v>-6</v>
      </c>
      <c r="CP67" s="5">
        <v>-8</v>
      </c>
      <c r="CQ67" s="5">
        <v>-10</v>
      </c>
      <c r="DA67" s="5">
        <f t="shared" si="19"/>
        <v>150</v>
      </c>
      <c r="DB67" s="110">
        <f t="shared" si="20"/>
        <v>100</v>
      </c>
      <c r="DC67" s="5">
        <f t="shared" si="21"/>
        <v>0</v>
      </c>
      <c r="DF67" s="5">
        <v>2</v>
      </c>
      <c r="DR67" s="5">
        <f t="shared" si="22"/>
        <v>2</v>
      </c>
      <c r="DS67" s="5">
        <f t="shared" si="23"/>
        <v>2</v>
      </c>
      <c r="DT67" s="5">
        <f t="shared" si="59"/>
        <v>0</v>
      </c>
      <c r="DU67" s="5">
        <f t="shared" si="47"/>
        <v>0</v>
      </c>
      <c r="DW67" s="5">
        <f t="shared" si="25"/>
        <v>0</v>
      </c>
      <c r="DX67" s="5">
        <f t="shared" si="26"/>
        <v>0</v>
      </c>
      <c r="DY67" s="5">
        <f>IFERROR(IF(LEFT($AR67,1)="4",INDEX('2025학년도 변표'!$H$118:$H$197,MATCH($Q67,'2025학년도 변표'!$B$118:$B$197,0)),INDEX(DY$4:DY$8,MATCH(AJ67,$DU$4:$DU$8,0))),0)</f>
        <v>0</v>
      </c>
      <c r="DZ67" s="5">
        <f>IFERROR(IF(LEFT($AR67,1)="4",INDEX('2025학년도 변표'!$I$118:$I$197,MATCH($Q67,'2025학년도 변표'!$B$118:$B$197,0)),INDEX(DZ$4:DZ$8,MATCH(AK67,$DU$4:$DU$8,0))),0)</f>
        <v>0</v>
      </c>
      <c r="EB67" s="5">
        <f>IFERROR(IF(LEFT($AR67,1)="4",INDEX('2025학년도 변표'!$J$118:$J$197,MATCH($Q67,'2025학년도 변표'!$B$118:$B$197,0)),INDEX(EA$4:EA$8,MATCH(AM67,$DU$4:$DU$8,0))),0)</f>
        <v>0</v>
      </c>
      <c r="EC67" s="5">
        <f>IFERROR(IF(LEFT($AR67,1)="4",INDEX('2025학년도 변표'!$K$118:$K$197,MATCH($Q67,'2025학년도 변표'!$B$118:$B$197,0)),INDEX(EB$4:EB$8,MATCH(AN67,$DU$4:$DU$8,0))),0)</f>
        <v>0</v>
      </c>
      <c r="ED67" s="5" t="str">
        <f t="shared" si="27"/>
        <v/>
      </c>
      <c r="EE67" s="5" t="str">
        <f t="shared" si="28"/>
        <v/>
      </c>
      <c r="EF67" s="5">
        <f t="shared" si="29"/>
        <v>0</v>
      </c>
      <c r="EH67" s="5">
        <f t="shared" si="30"/>
        <v>0</v>
      </c>
      <c r="EI67" s="5">
        <f t="shared" si="31"/>
        <v>0</v>
      </c>
      <c r="EJ67" s="5">
        <f t="shared" si="32"/>
        <v>0</v>
      </c>
      <c r="EK67" s="5">
        <f t="shared" si="33"/>
        <v>0</v>
      </c>
      <c r="EL67" s="5">
        <f t="shared" si="34"/>
        <v>0</v>
      </c>
      <c r="EM67" s="5">
        <f t="shared" si="35"/>
        <v>0</v>
      </c>
      <c r="EN67" s="5">
        <f t="shared" si="36"/>
        <v>0</v>
      </c>
      <c r="EO67" s="5">
        <f>LARGE((EJ67:EK67,EM67:EN67),1)</f>
        <v>0</v>
      </c>
      <c r="EP67" s="5">
        <f>IF(M67&lt;2,0,LARGE((EJ67:EK67,EM67:EN67),2))</f>
        <v>0</v>
      </c>
      <c r="EQ67" s="5">
        <f t="shared" si="37"/>
        <v>0</v>
      </c>
      <c r="ER67" s="5">
        <f t="shared" si="38"/>
        <v>0</v>
      </c>
      <c r="ES67" s="5">
        <f t="shared" si="39"/>
        <v>0</v>
      </c>
      <c r="EX67" s="5">
        <f t="shared" si="40"/>
        <v>0</v>
      </c>
      <c r="EZ67" s="5">
        <f t="shared" si="41"/>
        <v>0</v>
      </c>
      <c r="FA67" s="5">
        <f t="shared" ca="1" si="42"/>
        <v>0</v>
      </c>
      <c r="FE67" s="5" t="str">
        <f t="shared" si="43"/>
        <v>표점</v>
      </c>
      <c r="FF67" s="5" t="str">
        <f t="shared" si="44"/>
        <v>변표</v>
      </c>
      <c r="FG67" s="5">
        <f t="shared" si="48"/>
        <v>0.41</v>
      </c>
      <c r="FH67" s="5">
        <f t="shared" si="49"/>
        <v>0.28999999999999998</v>
      </c>
      <c r="FI67" s="5">
        <f t="shared" si="50"/>
        <v>0.28999999999999998</v>
      </c>
      <c r="FJ67" s="5">
        <f t="shared" si="45"/>
        <v>4.25</v>
      </c>
    </row>
    <row r="68" spans="1:166">
      <c r="A68" s="5">
        <f t="shared" si="46"/>
        <v>53</v>
      </c>
      <c r="B68" s="5">
        <v>44</v>
      </c>
      <c r="C68" s="5" t="s">
        <v>18657</v>
      </c>
      <c r="D68" s="5">
        <v>1000</v>
      </c>
      <c r="E68" s="5">
        <v>0.25</v>
      </c>
      <c r="F68" s="5">
        <v>0.35</v>
      </c>
      <c r="G68" s="5">
        <v>0.125</v>
      </c>
      <c r="H68" s="5">
        <v>0.125</v>
      </c>
      <c r="J68" s="5">
        <v>0.125</v>
      </c>
      <c r="K68" s="5">
        <v>0.125</v>
      </c>
      <c r="M68" s="5">
        <v>2</v>
      </c>
      <c r="N68" s="5">
        <f t="shared" si="7"/>
        <v>0.85</v>
      </c>
      <c r="O68" s="5">
        <v>18</v>
      </c>
      <c r="Q68" s="5">
        <f t="shared" si="8"/>
        <v>18</v>
      </c>
      <c r="S68" s="5">
        <f t="shared" si="9"/>
        <v>1.25</v>
      </c>
      <c r="T68" s="5">
        <f t="shared" si="10"/>
        <v>1.75</v>
      </c>
      <c r="U68" s="5">
        <f t="shared" si="11"/>
        <v>1.25</v>
      </c>
      <c r="V68" s="5">
        <f t="shared" si="12"/>
        <v>1.25</v>
      </c>
      <c r="W68" s="5">
        <f t="shared" si="13"/>
        <v>1.25</v>
      </c>
      <c r="X68" s="5">
        <f t="shared" si="52"/>
        <v>1.25</v>
      </c>
      <c r="Y68" s="5">
        <f t="shared" si="53"/>
        <v>1.75</v>
      </c>
      <c r="Z68" s="5">
        <f t="shared" si="54"/>
        <v>1.25</v>
      </c>
      <c r="AA68" s="5">
        <f t="shared" si="55"/>
        <v>1.25</v>
      </c>
      <c r="AB68" s="5" t="str">
        <f t="shared" si="14"/>
        <v>자동</v>
      </c>
      <c r="AC68" s="5">
        <f t="shared" si="15"/>
        <v>1.25</v>
      </c>
      <c r="AD68" s="5">
        <f t="shared" si="16"/>
        <v>1.25</v>
      </c>
      <c r="AE68" s="5" t="str">
        <f>IF(AR68=42,INDEX('2025학년도 변표'!$C$118:$C$197,MATCH(Q68,'2025학년도 변표'!$B$118:$B$197,0)),"")</f>
        <v/>
      </c>
      <c r="AF68" s="5" t="str">
        <f>IF(AR68=42,INDEX('2025학년도 변표'!$D$118:$D$197,MATCH(Q68,'2025학년도 변표'!$B$118:$B$197,0)),"")</f>
        <v/>
      </c>
      <c r="AH68" s="5">
        <v>1</v>
      </c>
      <c r="AI68" s="5">
        <v>1</v>
      </c>
      <c r="AJ68" s="5">
        <v>4</v>
      </c>
      <c r="AK68" s="5">
        <v>4</v>
      </c>
      <c r="AM68" s="5">
        <v>4</v>
      </c>
      <c r="AN68" s="5">
        <v>4</v>
      </c>
      <c r="AO68" s="5">
        <v>3</v>
      </c>
      <c r="AP68" s="5">
        <v>3</v>
      </c>
      <c r="AR68" s="5">
        <f t="shared" si="51"/>
        <v>4</v>
      </c>
      <c r="BA68" s="5">
        <f t="shared" si="17"/>
        <v>0</v>
      </c>
      <c r="BC68" s="5">
        <f>0.03*AC68</f>
        <v>3.7499999999999999E-2</v>
      </c>
      <c r="BD68" s="5">
        <f>0.03*AD68</f>
        <v>3.7499999999999999E-2</v>
      </c>
      <c r="BM68" s="5">
        <f>BC68*EB68</f>
        <v>0</v>
      </c>
      <c r="BN68" s="5">
        <f>BD68*EC68</f>
        <v>0</v>
      </c>
      <c r="BY68" s="230">
        <f t="shared" si="58"/>
        <v>850</v>
      </c>
      <c r="BZ68" s="72">
        <v>150</v>
      </c>
      <c r="CA68" s="5">
        <v>149.25</v>
      </c>
      <c r="CB68" s="5">
        <v>147.75</v>
      </c>
      <c r="CC68" s="5">
        <v>142.5</v>
      </c>
      <c r="CD68" s="5">
        <v>135</v>
      </c>
      <c r="CE68" s="5">
        <v>105</v>
      </c>
      <c r="CF68" s="5">
        <v>67.5</v>
      </c>
      <c r="CG68" s="5">
        <v>15</v>
      </c>
      <c r="CH68" s="5">
        <v>0</v>
      </c>
      <c r="CM68" s="5">
        <v>-2</v>
      </c>
      <c r="CN68" s="5">
        <v>-4</v>
      </c>
      <c r="CO68" s="5">
        <v>-6</v>
      </c>
      <c r="CP68" s="5">
        <v>-8</v>
      </c>
      <c r="CQ68" s="5">
        <v>-10</v>
      </c>
      <c r="DA68" s="5">
        <f t="shared" si="19"/>
        <v>150</v>
      </c>
      <c r="DB68" s="110">
        <f t="shared" si="20"/>
        <v>100</v>
      </c>
      <c r="DC68" s="5">
        <f t="shared" si="21"/>
        <v>0</v>
      </c>
      <c r="DF68" s="5">
        <v>2</v>
      </c>
      <c r="DQ68" s="5">
        <v>1</v>
      </c>
      <c r="DR68" s="5">
        <f t="shared" si="22"/>
        <v>1</v>
      </c>
      <c r="DS68" s="5">
        <f t="shared" si="23"/>
        <v>2</v>
      </c>
      <c r="DT68" s="5">
        <f t="shared" si="59"/>
        <v>0</v>
      </c>
      <c r="DU68" s="5">
        <f t="shared" si="47"/>
        <v>0</v>
      </c>
      <c r="DW68" s="5">
        <f t="shared" si="25"/>
        <v>0</v>
      </c>
      <c r="DX68" s="5">
        <f t="shared" si="26"/>
        <v>0</v>
      </c>
      <c r="DY68" s="5">
        <f>IFERROR(IF(LEFT($AR68,1)="4",INDEX('2025학년도 변표'!$H$118:$H$197,MATCH($Q68,'2025학년도 변표'!$B$118:$B$197,0)),INDEX(DY$4:DY$8,MATCH(AJ68,$DU$4:$DU$8,0))),0)</f>
        <v>0</v>
      </c>
      <c r="DZ68" s="5">
        <f>IFERROR(IF(LEFT($AR68,1)="4",INDEX('2025학년도 변표'!$I$118:$I$197,MATCH($Q68,'2025학년도 변표'!$B$118:$B$197,0)),INDEX(DZ$4:DZ$8,MATCH(AK68,$DU$4:$DU$8,0))),0)</f>
        <v>0</v>
      </c>
      <c r="EB68" s="5">
        <f>IFERROR(IF(LEFT($AR68,1)="4",INDEX('2025학년도 변표'!$J$118:$J$197,MATCH($Q68,'2025학년도 변표'!$B$118:$B$197,0)),INDEX(EA$4:EA$8,MATCH(AM68,$DU$4:$DU$8,0))),0)</f>
        <v>0</v>
      </c>
      <c r="EC68" s="5">
        <f>IFERROR(IF(LEFT($AR68,1)="4",INDEX('2025학년도 변표'!$K$118:$K$197,MATCH($Q68,'2025학년도 변표'!$B$118:$B$197,0)),INDEX(EB$4:EB$8,MATCH(AN68,$DU$4:$DU$8,0))),0)</f>
        <v>0</v>
      </c>
      <c r="ED68" s="5" t="str">
        <f t="shared" si="27"/>
        <v/>
      </c>
      <c r="EE68" s="5" t="str">
        <f t="shared" si="28"/>
        <v/>
      </c>
      <c r="EF68" s="5">
        <f t="shared" si="29"/>
        <v>0</v>
      </c>
      <c r="EH68" s="5">
        <f t="shared" si="30"/>
        <v>0</v>
      </c>
      <c r="EI68" s="5">
        <f t="shared" si="31"/>
        <v>0</v>
      </c>
      <c r="EJ68" s="5">
        <f t="shared" si="32"/>
        <v>0</v>
      </c>
      <c r="EK68" s="5">
        <f t="shared" si="33"/>
        <v>0</v>
      </c>
      <c r="EL68" s="5">
        <f t="shared" si="34"/>
        <v>0</v>
      </c>
      <c r="EM68" s="5">
        <f t="shared" si="35"/>
        <v>0</v>
      </c>
      <c r="EN68" s="5">
        <f t="shared" si="36"/>
        <v>0</v>
      </c>
      <c r="EO68" s="5">
        <f>LARGE((EJ68:EK68,EM68:EN68),1)</f>
        <v>0</v>
      </c>
      <c r="EP68" s="5">
        <f>IF(M68&lt;2,0,LARGE((EJ68:EK68,EM68:EN68),2))</f>
        <v>0</v>
      </c>
      <c r="EQ68" s="5">
        <f t="shared" si="37"/>
        <v>0</v>
      </c>
      <c r="ER68" s="5">
        <f t="shared" si="38"/>
        <v>0</v>
      </c>
      <c r="ES68" s="5">
        <f t="shared" si="39"/>
        <v>0</v>
      </c>
      <c r="EX68" s="5">
        <f t="shared" si="40"/>
        <v>0</v>
      </c>
      <c r="EZ68" s="5">
        <f t="shared" si="41"/>
        <v>1</v>
      </c>
      <c r="FA68" s="5">
        <f t="shared" ca="1" si="42"/>
        <v>25</v>
      </c>
      <c r="FE68" s="5" t="str">
        <f t="shared" si="43"/>
        <v>표점</v>
      </c>
      <c r="FF68" s="5" t="str">
        <f t="shared" si="44"/>
        <v>변표</v>
      </c>
      <c r="FG68" s="5">
        <f t="shared" si="48"/>
        <v>0.28999999999999998</v>
      </c>
      <c r="FH68" s="5">
        <f t="shared" si="49"/>
        <v>0.41</v>
      </c>
      <c r="FI68" s="5">
        <f t="shared" si="50"/>
        <v>0.28999999999999998</v>
      </c>
      <c r="FJ68" s="5">
        <f t="shared" si="45"/>
        <v>4.25</v>
      </c>
    </row>
    <row r="69" spans="1:166">
      <c r="A69" s="5">
        <f t="shared" si="46"/>
        <v>54</v>
      </c>
      <c r="B69" s="5">
        <v>45</v>
      </c>
      <c r="C69" s="5" t="s">
        <v>555</v>
      </c>
      <c r="D69" s="5">
        <v>200</v>
      </c>
      <c r="E69" s="5">
        <v>0.2</v>
      </c>
      <c r="F69" s="5">
        <v>0.35</v>
      </c>
      <c r="G69" s="5">
        <v>0.15</v>
      </c>
      <c r="H69" s="5">
        <v>0.15</v>
      </c>
      <c r="M69" s="5">
        <v>2</v>
      </c>
      <c r="N69" s="5">
        <f t="shared" si="7"/>
        <v>0.85000000000000009</v>
      </c>
      <c r="O69" s="5" t="s">
        <v>633</v>
      </c>
      <c r="Q69" s="5" t="str">
        <f t="shared" si="8"/>
        <v/>
      </c>
      <c r="S69" s="5">
        <f t="shared" si="9"/>
        <v>0.2</v>
      </c>
      <c r="T69" s="5">
        <f t="shared" si="10"/>
        <v>0.35</v>
      </c>
      <c r="U69" s="5">
        <f t="shared" si="11"/>
        <v>0.3</v>
      </c>
      <c r="V69" s="5" t="str">
        <f t="shared" si="12"/>
        <v>자동</v>
      </c>
      <c r="W69" s="5">
        <f t="shared" si="13"/>
        <v>0.3</v>
      </c>
      <c r="X69" s="5">
        <f t="shared" si="52"/>
        <v>0.2</v>
      </c>
      <c r="Y69" s="5">
        <f t="shared" si="53"/>
        <v>0.35</v>
      </c>
      <c r="Z69" s="5">
        <f t="shared" si="54"/>
        <v>0.3</v>
      </c>
      <c r="AA69" s="5">
        <f t="shared" si="55"/>
        <v>0.3</v>
      </c>
      <c r="AB69" s="5" t="str">
        <f t="shared" si="14"/>
        <v>자동</v>
      </c>
      <c r="AC69" s="5" t="str">
        <f t="shared" si="15"/>
        <v>자동</v>
      </c>
      <c r="AD69" s="5" t="str">
        <f t="shared" si="16"/>
        <v>자동</v>
      </c>
      <c r="AE69" s="5" t="str">
        <f>IF(AR69=42,INDEX('2025학년도 변표'!$C$118:$C$197,MATCH(Q69,'2025학년도 변표'!$B$118:$B$197,0)),"")</f>
        <v/>
      </c>
      <c r="AF69" s="5" t="str">
        <f>IF(AR69=42,INDEX('2025학년도 변표'!$D$118:$D$197,MATCH(Q69,'2025학년도 변표'!$B$118:$B$197,0)),"")</f>
        <v/>
      </c>
      <c r="AH69" s="5">
        <v>1</v>
      </c>
      <c r="AI69" s="5">
        <v>1</v>
      </c>
      <c r="AJ69" s="5">
        <v>1</v>
      </c>
      <c r="AK69" s="5">
        <v>1</v>
      </c>
      <c r="AO69" s="5">
        <v>3</v>
      </c>
      <c r="AP69" s="5">
        <v>3</v>
      </c>
      <c r="AR69" s="5">
        <f t="shared" si="51"/>
        <v>1</v>
      </c>
      <c r="BA69" s="5">
        <f t="shared" si="17"/>
        <v>0</v>
      </c>
      <c r="BY69" s="230">
        <f t="shared" si="58"/>
        <v>170.00000000000003</v>
      </c>
      <c r="BZ69" s="72">
        <v>15</v>
      </c>
      <c r="CA69" s="5">
        <v>14.25</v>
      </c>
      <c r="CB69" s="5">
        <v>13.2</v>
      </c>
      <c r="CC69" s="5">
        <v>11.85</v>
      </c>
      <c r="CD69" s="5">
        <v>10.199999999999999</v>
      </c>
      <c r="CE69" s="5">
        <v>8.25</v>
      </c>
      <c r="CF69" s="5">
        <v>6</v>
      </c>
      <c r="CG69" s="5">
        <v>3.4499999999999997</v>
      </c>
      <c r="CH69" s="5">
        <v>0.6</v>
      </c>
      <c r="CI69" s="72">
        <v>10</v>
      </c>
      <c r="CJ69" s="5">
        <v>10</v>
      </c>
      <c r="CK69" s="5">
        <v>10</v>
      </c>
      <c r="CL69" s="5">
        <v>9.9</v>
      </c>
      <c r="CM69" s="5">
        <v>9.8000000000000007</v>
      </c>
      <c r="CN69" s="5">
        <v>9.6999999999999993</v>
      </c>
      <c r="CO69" s="5">
        <v>9.6</v>
      </c>
      <c r="CP69" s="5">
        <v>9.5</v>
      </c>
      <c r="CQ69" s="5">
        <v>9.4</v>
      </c>
      <c r="DA69" s="5">
        <f t="shared" si="19"/>
        <v>15</v>
      </c>
      <c r="DB69" s="110">
        <f t="shared" si="20"/>
        <v>100</v>
      </c>
      <c r="DC69" s="5">
        <f t="shared" si="21"/>
        <v>10</v>
      </c>
      <c r="DD69" s="5">
        <v>2</v>
      </c>
      <c r="DH69" s="5">
        <v>1</v>
      </c>
      <c r="DJ69" s="5">
        <v>1</v>
      </c>
      <c r="DR69" s="5">
        <f t="shared" si="22"/>
        <v>1</v>
      </c>
      <c r="DS69" s="5">
        <f t="shared" si="23"/>
        <v>2</v>
      </c>
      <c r="DT69" s="5">
        <f t="shared" si="59"/>
        <v>0</v>
      </c>
      <c r="DU69" s="5">
        <f t="shared" si="47"/>
        <v>0</v>
      </c>
      <c r="DW69" s="5">
        <f t="shared" si="25"/>
        <v>0</v>
      </c>
      <c r="DX69" s="5">
        <f t="shared" si="26"/>
        <v>0</v>
      </c>
      <c r="DY69" s="5">
        <f>IFERROR(IF(LEFT($AR69,1)="4",INDEX('2025학년도 변표'!$H$118:$H$197,MATCH($Q69,'2025학년도 변표'!$B$118:$B$197,0)),INDEX(DY$4:DY$8,MATCH(AJ69,$DU$4:$DU$8,0))),0)</f>
        <v>0</v>
      </c>
      <c r="DZ69" s="5">
        <f>IFERROR(IF(LEFT($AR69,1)="4",INDEX('2025학년도 변표'!$I$118:$I$197,MATCH($Q69,'2025학년도 변표'!$B$118:$B$197,0)),INDEX(DZ$4:DZ$8,MATCH(AK69,$DU$4:$DU$8,0))),0)</f>
        <v>0</v>
      </c>
      <c r="EB69" s="5">
        <f>IFERROR(IF(LEFT($AR69,1)="4",INDEX('2025학년도 변표'!$J$118:$J$197,MATCH($Q69,'2025학년도 변표'!$B$118:$B$197,0)),INDEX(EA$4:EA$8,MATCH(AM69,$DU$4:$DU$8,0))),0)</f>
        <v>0</v>
      </c>
      <c r="EC69" s="5">
        <f>IFERROR(IF(LEFT($AR69,1)="4",INDEX('2025학년도 변표'!$K$118:$K$197,MATCH($Q69,'2025학년도 변표'!$B$118:$B$197,0)),INDEX(EB$4:EB$8,MATCH(AN69,$DU$4:$DU$8,0))),0)</f>
        <v>0</v>
      </c>
      <c r="ED69" s="5" t="str">
        <f t="shared" si="27"/>
        <v/>
      </c>
      <c r="EE69" s="5" t="str">
        <f t="shared" si="28"/>
        <v/>
      </c>
      <c r="EF69" s="5">
        <f t="shared" si="29"/>
        <v>0</v>
      </c>
      <c r="EH69" s="5">
        <f t="shared" si="30"/>
        <v>0</v>
      </c>
      <c r="EI69" s="5">
        <f t="shared" si="31"/>
        <v>0</v>
      </c>
      <c r="EJ69" s="5">
        <f t="shared" si="32"/>
        <v>0</v>
      </c>
      <c r="EK69" s="5">
        <f t="shared" si="33"/>
        <v>0</v>
      </c>
      <c r="EL69" s="5">
        <f t="shared" si="34"/>
        <v>0</v>
      </c>
      <c r="EM69" s="5">
        <f t="shared" si="35"/>
        <v>0</v>
      </c>
      <c r="EN69" s="5">
        <f t="shared" si="36"/>
        <v>0</v>
      </c>
      <c r="EO69" s="5">
        <f>LARGE((EJ69:EK69,EM69:EN69),1)</f>
        <v>0</v>
      </c>
      <c r="EP69" s="5">
        <f>IF(M69&lt;2,0,LARGE((EJ69:EK69,EM69:EN69),2))</f>
        <v>0</v>
      </c>
      <c r="EQ69" s="5">
        <f t="shared" si="37"/>
        <v>0</v>
      </c>
      <c r="ER69" s="5">
        <f t="shared" si="38"/>
        <v>0</v>
      </c>
      <c r="ES69" s="5">
        <f t="shared" si="39"/>
        <v>0</v>
      </c>
      <c r="EX69" s="5">
        <f t="shared" si="40"/>
        <v>0</v>
      </c>
      <c r="EZ69" s="5">
        <f t="shared" si="41"/>
        <v>0</v>
      </c>
      <c r="FA69" s="5">
        <f t="shared" ca="1" si="42"/>
        <v>0</v>
      </c>
      <c r="FE69" s="5" t="str">
        <f t="shared" si="43"/>
        <v>표점</v>
      </c>
      <c r="FF69" s="5" t="str">
        <f t="shared" si="44"/>
        <v>표점</v>
      </c>
      <c r="FG69" s="5">
        <f t="shared" si="48"/>
        <v>0.24</v>
      </c>
      <c r="FH69" s="5">
        <f t="shared" si="49"/>
        <v>0.41</v>
      </c>
      <c r="FI69" s="5">
        <f t="shared" si="50"/>
        <v>0.35</v>
      </c>
      <c r="FJ69" s="5">
        <f t="shared" si="45"/>
        <v>0.85000000000000009</v>
      </c>
    </row>
    <row r="70" spans="1:166">
      <c r="A70" s="5">
        <f t="shared" si="46"/>
        <v>55</v>
      </c>
      <c r="B70" s="5">
        <v>46</v>
      </c>
      <c r="C70" s="5" t="s">
        <v>556</v>
      </c>
      <c r="D70" s="5">
        <v>200</v>
      </c>
      <c r="E70" s="5">
        <v>0.3</v>
      </c>
      <c r="F70" s="5">
        <v>0.3</v>
      </c>
      <c r="G70" s="5">
        <v>0.125</v>
      </c>
      <c r="H70" s="5">
        <v>0.125</v>
      </c>
      <c r="J70" s="5">
        <v>0.125</v>
      </c>
      <c r="K70" s="5">
        <v>0.125</v>
      </c>
      <c r="M70" s="5">
        <v>2</v>
      </c>
      <c r="N70" s="5">
        <f t="shared" si="7"/>
        <v>0.85</v>
      </c>
      <c r="O70" s="5" t="s">
        <v>633</v>
      </c>
      <c r="Q70" s="5" t="str">
        <f t="shared" si="8"/>
        <v/>
      </c>
      <c r="S70" s="5">
        <f t="shared" si="9"/>
        <v>0.3</v>
      </c>
      <c r="T70" s="5">
        <f t="shared" si="10"/>
        <v>0.3</v>
      </c>
      <c r="U70" s="5">
        <f t="shared" si="11"/>
        <v>0.25</v>
      </c>
      <c r="V70" s="5">
        <f t="shared" si="12"/>
        <v>0.25</v>
      </c>
      <c r="W70" s="5">
        <f t="shared" si="13"/>
        <v>0.25</v>
      </c>
      <c r="X70" s="5">
        <f t="shared" si="52"/>
        <v>0.3</v>
      </c>
      <c r="Y70" s="5">
        <f t="shared" si="53"/>
        <v>0.3</v>
      </c>
      <c r="Z70" s="5">
        <f t="shared" si="54"/>
        <v>0.25</v>
      </c>
      <c r="AA70" s="5">
        <f t="shared" si="55"/>
        <v>0.25</v>
      </c>
      <c r="AB70" s="5" t="str">
        <f t="shared" si="14"/>
        <v>자동</v>
      </c>
      <c r="AC70" s="5">
        <f t="shared" si="15"/>
        <v>0.25</v>
      </c>
      <c r="AD70" s="5">
        <f t="shared" si="16"/>
        <v>0.25</v>
      </c>
      <c r="AE70" s="5" t="str">
        <f>IF(AR70=42,INDEX('2025학년도 변표'!$C$118:$C$197,MATCH(Q70,'2025학년도 변표'!$B$118:$B$197,0)),"")</f>
        <v/>
      </c>
      <c r="AF70" s="5" t="str">
        <f>IF(AR70=42,INDEX('2025학년도 변표'!$D$118:$D$197,MATCH(Q70,'2025학년도 변표'!$B$118:$B$197,0)),"")</f>
        <v/>
      </c>
      <c r="AH70" s="5">
        <v>1</v>
      </c>
      <c r="AI70" s="5">
        <v>1</v>
      </c>
      <c r="AJ70" s="5">
        <v>1</v>
      </c>
      <c r="AK70" s="5">
        <v>1</v>
      </c>
      <c r="AM70" s="5">
        <v>1</v>
      </c>
      <c r="AN70" s="5">
        <v>1</v>
      </c>
      <c r="AO70" s="5">
        <v>3</v>
      </c>
      <c r="AP70" s="5">
        <v>3</v>
      </c>
      <c r="AR70" s="5">
        <f t="shared" si="51"/>
        <v>1</v>
      </c>
      <c r="BA70" s="5">
        <f t="shared" si="17"/>
        <v>0</v>
      </c>
      <c r="BY70" s="230">
        <f t="shared" si="58"/>
        <v>170</v>
      </c>
      <c r="BZ70" s="72">
        <v>15</v>
      </c>
      <c r="CA70" s="5">
        <v>14.25</v>
      </c>
      <c r="CB70" s="5">
        <v>13.2</v>
      </c>
      <c r="CC70" s="5">
        <v>11.85</v>
      </c>
      <c r="CD70" s="5">
        <v>10.199999999999999</v>
      </c>
      <c r="CE70" s="5">
        <v>8.25</v>
      </c>
      <c r="CF70" s="5">
        <v>6</v>
      </c>
      <c r="CG70" s="5">
        <v>3.4499999999999997</v>
      </c>
      <c r="CH70" s="5">
        <v>0.6</v>
      </c>
      <c r="CI70" s="72">
        <v>10</v>
      </c>
      <c r="CJ70" s="5">
        <v>10</v>
      </c>
      <c r="CK70" s="5">
        <v>10</v>
      </c>
      <c r="CL70" s="5">
        <v>9.9</v>
      </c>
      <c r="CM70" s="5">
        <v>9.8000000000000007</v>
      </c>
      <c r="CN70" s="5">
        <v>9.6999999999999993</v>
      </c>
      <c r="CO70" s="5">
        <v>9.6</v>
      </c>
      <c r="CP70" s="5">
        <v>9.5</v>
      </c>
      <c r="CQ70" s="5">
        <v>9.4</v>
      </c>
      <c r="DA70" s="5">
        <f t="shared" si="19"/>
        <v>15</v>
      </c>
      <c r="DB70" s="110">
        <f t="shared" si="20"/>
        <v>100</v>
      </c>
      <c r="DC70" s="5">
        <f t="shared" si="21"/>
        <v>10</v>
      </c>
      <c r="DF70" s="5">
        <v>2</v>
      </c>
      <c r="DR70" s="5">
        <f t="shared" si="22"/>
        <v>2</v>
      </c>
      <c r="DS70" s="5">
        <f t="shared" si="23"/>
        <v>2</v>
      </c>
      <c r="DT70" s="5">
        <f t="shared" si="59"/>
        <v>0</v>
      </c>
      <c r="DU70" s="5">
        <f t="shared" si="47"/>
        <v>0</v>
      </c>
      <c r="DW70" s="5">
        <f t="shared" si="25"/>
        <v>0</v>
      </c>
      <c r="DX70" s="5">
        <f t="shared" si="26"/>
        <v>0</v>
      </c>
      <c r="DY70" s="5">
        <f>IFERROR(IF(LEFT($AR70,1)="4",INDEX('2025학년도 변표'!$H$118:$H$197,MATCH($Q70,'2025학년도 변표'!$B$118:$B$197,0)),INDEX(DY$4:DY$8,MATCH(AJ70,$DU$4:$DU$8,0))),0)</f>
        <v>0</v>
      </c>
      <c r="DZ70" s="5">
        <f>IFERROR(IF(LEFT($AR70,1)="4",INDEX('2025학년도 변표'!$I$118:$I$197,MATCH($Q70,'2025학년도 변표'!$B$118:$B$197,0)),INDEX(DZ$4:DZ$8,MATCH(AK70,$DU$4:$DU$8,0))),0)</f>
        <v>0</v>
      </c>
      <c r="EB70" s="5">
        <f>IFERROR(IF(LEFT($AR70,1)="4",INDEX('2025학년도 변표'!$J$118:$J$197,MATCH($Q70,'2025학년도 변표'!$B$118:$B$197,0)),INDEX(EA$4:EA$8,MATCH(AM70,$DU$4:$DU$8,0))),0)</f>
        <v>0</v>
      </c>
      <c r="EC70" s="5">
        <f>IFERROR(IF(LEFT($AR70,1)="4",INDEX('2025학년도 변표'!$K$118:$K$197,MATCH($Q70,'2025학년도 변표'!$B$118:$B$197,0)),INDEX(EB$4:EB$8,MATCH(AN70,$DU$4:$DU$8,0))),0)</f>
        <v>0</v>
      </c>
      <c r="ED70" s="5" t="str">
        <f t="shared" si="27"/>
        <v/>
      </c>
      <c r="EE70" s="5" t="str">
        <f t="shared" si="28"/>
        <v/>
      </c>
      <c r="EF70" s="5">
        <f t="shared" si="29"/>
        <v>0</v>
      </c>
      <c r="EH70" s="5">
        <f t="shared" si="30"/>
        <v>0</v>
      </c>
      <c r="EI70" s="5">
        <f t="shared" si="31"/>
        <v>0</v>
      </c>
      <c r="EJ70" s="5">
        <f t="shared" si="32"/>
        <v>0</v>
      </c>
      <c r="EK70" s="5">
        <f t="shared" si="33"/>
        <v>0</v>
      </c>
      <c r="EL70" s="5">
        <f t="shared" si="34"/>
        <v>0</v>
      </c>
      <c r="EM70" s="5">
        <f t="shared" si="35"/>
        <v>0</v>
      </c>
      <c r="EN70" s="5">
        <f t="shared" si="36"/>
        <v>0</v>
      </c>
      <c r="EO70" s="5">
        <f>LARGE((EJ70:EK70,EM70:EN70),1)</f>
        <v>0</v>
      </c>
      <c r="EP70" s="5">
        <f>IF(M70&lt;2,0,LARGE((EJ70:EK70,EM70:EN70),2))</f>
        <v>0</v>
      </c>
      <c r="EQ70" s="5">
        <f t="shared" si="37"/>
        <v>0</v>
      </c>
      <c r="ER70" s="5">
        <f t="shared" si="38"/>
        <v>0</v>
      </c>
      <c r="ES70" s="5">
        <f t="shared" si="39"/>
        <v>0</v>
      </c>
      <c r="EX70" s="5">
        <f t="shared" si="40"/>
        <v>0</v>
      </c>
      <c r="EZ70" s="5">
        <f t="shared" si="41"/>
        <v>0</v>
      </c>
      <c r="FA70" s="5">
        <f t="shared" ca="1" si="42"/>
        <v>0</v>
      </c>
      <c r="FE70" s="5" t="str">
        <f t="shared" si="43"/>
        <v>표점</v>
      </c>
      <c r="FF70" s="5" t="str">
        <f t="shared" si="44"/>
        <v>표점</v>
      </c>
      <c r="FG70" s="5">
        <f t="shared" si="48"/>
        <v>0.35</v>
      </c>
      <c r="FH70" s="5">
        <f t="shared" si="49"/>
        <v>0.35</v>
      </c>
      <c r="FI70" s="5">
        <f t="shared" si="50"/>
        <v>0.28999999999999998</v>
      </c>
      <c r="FJ70" s="5">
        <f t="shared" si="45"/>
        <v>0.85</v>
      </c>
    </row>
    <row r="71" spans="1:166">
      <c r="A71" s="5">
        <f t="shared" si="46"/>
        <v>56</v>
      </c>
      <c r="B71" s="5">
        <v>47</v>
      </c>
      <c r="C71" s="5" t="s">
        <v>557</v>
      </c>
      <c r="D71" s="5">
        <v>1000</v>
      </c>
      <c r="E71" s="5">
        <v>0.35</v>
      </c>
      <c r="F71" s="5">
        <v>0.25</v>
      </c>
      <c r="G71" s="5">
        <v>0.1</v>
      </c>
      <c r="H71" s="5">
        <v>0.1</v>
      </c>
      <c r="J71" s="5">
        <v>0.1</v>
      </c>
      <c r="K71" s="5">
        <v>0.1</v>
      </c>
      <c r="M71" s="5">
        <v>2</v>
      </c>
      <c r="N71" s="5">
        <f t="shared" si="7"/>
        <v>0.8</v>
      </c>
      <c r="O71" s="5">
        <v>19</v>
      </c>
      <c r="Q71" s="5">
        <f t="shared" si="8"/>
        <v>19</v>
      </c>
      <c r="S71" s="5">
        <f t="shared" si="9"/>
        <v>2.5179856115107913</v>
      </c>
      <c r="T71" s="5">
        <f t="shared" si="10"/>
        <v>1.7857142857142858</v>
      </c>
      <c r="U71" s="5">
        <f t="shared" si="11"/>
        <v>1.4419610670511898</v>
      </c>
      <c r="V71" s="5">
        <f t="shared" si="12"/>
        <v>1.4419610670511898</v>
      </c>
      <c r="W71" s="5">
        <f t="shared" si="13"/>
        <v>1.4419610670511898</v>
      </c>
      <c r="X71" s="5">
        <f t="shared" si="52"/>
        <v>2.5179856115107913</v>
      </c>
      <c r="Y71" s="5">
        <f t="shared" si="53"/>
        <v>1.7857142857142858</v>
      </c>
      <c r="Z71" s="5">
        <f t="shared" si="54"/>
        <v>1.4419610670511898</v>
      </c>
      <c r="AA71" s="5">
        <f t="shared" si="55"/>
        <v>1.4419610670511898</v>
      </c>
      <c r="AB71" s="5" t="str">
        <f t="shared" si="14"/>
        <v>자동</v>
      </c>
      <c r="AC71" s="5">
        <f t="shared" si="15"/>
        <v>1.4419610670511898</v>
      </c>
      <c r="AD71" s="5">
        <f t="shared" si="16"/>
        <v>1.4419610670511898</v>
      </c>
      <c r="AE71" s="5">
        <f>IF(AR71=42,INDEX('2025학년도 변표'!$C$118:$C$197,MATCH(Q71,'2025학년도 변표'!$B$118:$B$197,0)),"")</f>
        <v>69.349999999999994</v>
      </c>
      <c r="AF71" s="5">
        <f>IF(AR71=42,INDEX('2025학년도 변표'!$D$118:$D$197,MATCH(Q71,'2025학년도 변표'!$B$118:$B$197,0)),"")</f>
        <v>69.349999999999994</v>
      </c>
      <c r="AH71" s="5">
        <v>12</v>
      </c>
      <c r="AI71" s="5">
        <v>12</v>
      </c>
      <c r="AJ71" s="5">
        <v>42</v>
      </c>
      <c r="AK71" s="5">
        <v>42</v>
      </c>
      <c r="AM71" s="5">
        <v>42</v>
      </c>
      <c r="AN71" s="5">
        <v>42</v>
      </c>
      <c r="AO71" s="5">
        <v>3</v>
      </c>
      <c r="AP71" s="5">
        <v>3</v>
      </c>
      <c r="AR71" s="5">
        <f t="shared" si="51"/>
        <v>42</v>
      </c>
      <c r="BA71" s="5">
        <f t="shared" si="17"/>
        <v>0</v>
      </c>
      <c r="BE71" s="244"/>
      <c r="BK71" s="47"/>
      <c r="BY71" s="230">
        <f t="shared" si="58"/>
        <v>800</v>
      </c>
      <c r="BZ71" s="72">
        <v>200</v>
      </c>
      <c r="CA71" s="5">
        <v>196</v>
      </c>
      <c r="CB71" s="5">
        <v>188</v>
      </c>
      <c r="CC71" s="5">
        <v>176</v>
      </c>
      <c r="CD71" s="5">
        <v>160</v>
      </c>
      <c r="CE71" s="5">
        <v>140</v>
      </c>
      <c r="CF71" s="5">
        <v>120</v>
      </c>
      <c r="CG71" s="5">
        <v>80</v>
      </c>
      <c r="CH71" s="5">
        <v>40</v>
      </c>
      <c r="CI71" s="72">
        <v>3</v>
      </c>
      <c r="CJ71" s="5">
        <v>3</v>
      </c>
      <c r="CK71" s="5">
        <v>3</v>
      </c>
      <c r="CL71" s="5">
        <v>2</v>
      </c>
      <c r="CM71" s="5">
        <v>2</v>
      </c>
      <c r="CN71" s="5">
        <v>2</v>
      </c>
      <c r="CO71" s="5">
        <v>1</v>
      </c>
      <c r="CP71" s="5">
        <v>1</v>
      </c>
      <c r="CQ71" s="5">
        <v>1</v>
      </c>
      <c r="DA71" s="5">
        <f t="shared" si="19"/>
        <v>200</v>
      </c>
      <c r="DB71" s="110">
        <f t="shared" si="20"/>
        <v>100</v>
      </c>
      <c r="DC71" s="5">
        <f t="shared" si="21"/>
        <v>3</v>
      </c>
      <c r="DF71" s="5">
        <v>2</v>
      </c>
      <c r="DR71" s="5">
        <f t="shared" si="22"/>
        <v>2</v>
      </c>
      <c r="DS71" s="5">
        <f t="shared" si="23"/>
        <v>2</v>
      </c>
      <c r="DT71" s="5">
        <f t="shared" si="59"/>
        <v>0</v>
      </c>
      <c r="DU71" s="5">
        <f t="shared" si="47"/>
        <v>0</v>
      </c>
      <c r="DW71" s="5">
        <f t="shared" si="25"/>
        <v>0</v>
      </c>
      <c r="DX71" s="5">
        <f t="shared" si="26"/>
        <v>0</v>
      </c>
      <c r="DY71" s="5">
        <f>IFERROR(IF(LEFT($AR71,1)="4",INDEX('2025학년도 변표'!$H$118:$H$197,MATCH($Q71,'2025학년도 변표'!$B$118:$B$197,0)),INDEX(DY$4:DY$8,MATCH(AJ71,$DU$4:$DU$8,0))),0)</f>
        <v>0</v>
      </c>
      <c r="DZ71" s="5">
        <f>IFERROR(IF(LEFT($AR71,1)="4",INDEX('2025학년도 변표'!$I$118:$I$197,MATCH($Q71,'2025학년도 변표'!$B$118:$B$197,0)),INDEX(DZ$4:DZ$8,MATCH(AK71,$DU$4:$DU$8,0))),0)</f>
        <v>0</v>
      </c>
      <c r="EB71" s="5">
        <f>IFERROR(IF(LEFT($AR71,1)="4",INDEX('2025학년도 변표'!$J$118:$J$197,MATCH($Q71,'2025학년도 변표'!$B$118:$B$197,0)),INDEX(EA$4:EA$8,MATCH(AM71,$DU$4:$DU$8,0))),0)</f>
        <v>0</v>
      </c>
      <c r="EC71" s="5">
        <f>IFERROR(IF(LEFT($AR71,1)="4",INDEX('2025학년도 변표'!$K$118:$K$197,MATCH($Q71,'2025학년도 변표'!$B$118:$B$197,0)),INDEX(EB$4:EB$8,MATCH(AN71,$DU$4:$DU$8,0))),0)</f>
        <v>0</v>
      </c>
      <c r="ED71" s="5" t="str">
        <f t="shared" si="27"/>
        <v/>
      </c>
      <c r="EE71" s="5" t="str">
        <f t="shared" si="28"/>
        <v/>
      </c>
      <c r="EF71" s="5">
        <f t="shared" si="29"/>
        <v>0</v>
      </c>
      <c r="EH71" s="5">
        <f t="shared" si="30"/>
        <v>0</v>
      </c>
      <c r="EI71" s="5">
        <f t="shared" si="31"/>
        <v>0</v>
      </c>
      <c r="EJ71" s="5">
        <f t="shared" si="32"/>
        <v>0</v>
      </c>
      <c r="EK71" s="5">
        <f t="shared" si="33"/>
        <v>0</v>
      </c>
      <c r="EL71" s="5">
        <f t="shared" si="34"/>
        <v>0</v>
      </c>
      <c r="EM71" s="5">
        <f t="shared" si="35"/>
        <v>0</v>
      </c>
      <c r="EN71" s="5">
        <f t="shared" si="36"/>
        <v>0</v>
      </c>
      <c r="EO71" s="5">
        <f>LARGE((EJ71:EK71,EM71:EN71),1)</f>
        <v>0</v>
      </c>
      <c r="EP71" s="5">
        <f>IF(M71&lt;2,0,LARGE((EJ71:EK71,EM71:EN71),2))</f>
        <v>0</v>
      </c>
      <c r="EQ71" s="5">
        <f t="shared" si="37"/>
        <v>0</v>
      </c>
      <c r="ER71" s="5">
        <f t="shared" si="38"/>
        <v>0</v>
      </c>
      <c r="ES71" s="5">
        <f t="shared" si="39"/>
        <v>0</v>
      </c>
      <c r="EX71" s="5">
        <f t="shared" si="40"/>
        <v>0</v>
      </c>
      <c r="EZ71" s="5">
        <f t="shared" si="41"/>
        <v>0</v>
      </c>
      <c r="FA71" s="5">
        <f t="shared" ca="1" si="42"/>
        <v>0</v>
      </c>
      <c r="FE71" s="5" t="str">
        <f t="shared" si="43"/>
        <v>표점/만점</v>
      </c>
      <c r="FF71" s="5" t="str">
        <f t="shared" si="44"/>
        <v>변표/만점</v>
      </c>
      <c r="FG71" s="5">
        <f t="shared" si="48"/>
        <v>0.44</v>
      </c>
      <c r="FH71" s="5">
        <f t="shared" si="49"/>
        <v>0.31</v>
      </c>
      <c r="FI71" s="5">
        <f t="shared" si="50"/>
        <v>0.25</v>
      </c>
      <c r="FJ71" s="5">
        <f t="shared" si="45"/>
        <v>5.7456609642762668</v>
      </c>
    </row>
    <row r="72" spans="1:166">
      <c r="A72" s="5">
        <f t="shared" si="46"/>
        <v>57</v>
      </c>
      <c r="B72" s="5">
        <v>48</v>
      </c>
      <c r="C72" s="5" t="s">
        <v>558</v>
      </c>
      <c r="D72" s="5">
        <v>1000</v>
      </c>
      <c r="E72" s="5">
        <v>0.3</v>
      </c>
      <c r="F72" s="5">
        <v>0.3</v>
      </c>
      <c r="G72" s="5">
        <v>0.1</v>
      </c>
      <c r="H72" s="5">
        <v>0.1</v>
      </c>
      <c r="J72" s="5">
        <v>0.1</v>
      </c>
      <c r="K72" s="5">
        <v>0.1</v>
      </c>
      <c r="M72" s="5">
        <v>2</v>
      </c>
      <c r="N72" s="5">
        <f t="shared" si="7"/>
        <v>0.8</v>
      </c>
      <c r="O72" s="5">
        <v>19</v>
      </c>
      <c r="Q72" s="5">
        <f t="shared" si="8"/>
        <v>19</v>
      </c>
      <c r="S72" s="5">
        <f t="shared" si="9"/>
        <v>2.1582733812949639</v>
      </c>
      <c r="T72" s="5">
        <f t="shared" si="10"/>
        <v>2.1428571428571428</v>
      </c>
      <c r="U72" s="5">
        <f t="shared" si="11"/>
        <v>1.4419610670511898</v>
      </c>
      <c r="V72" s="5">
        <f t="shared" si="12"/>
        <v>1.4419610670511898</v>
      </c>
      <c r="W72" s="5">
        <f t="shared" si="13"/>
        <v>1.4419610670511898</v>
      </c>
      <c r="X72" s="5">
        <f t="shared" si="52"/>
        <v>2.1582733812949639</v>
      </c>
      <c r="Y72" s="5">
        <f t="shared" si="53"/>
        <v>2.1428571428571428</v>
      </c>
      <c r="Z72" s="5">
        <f t="shared" si="54"/>
        <v>1.4419610670511898</v>
      </c>
      <c r="AA72" s="5">
        <f t="shared" si="55"/>
        <v>1.4419610670511898</v>
      </c>
      <c r="AB72" s="5" t="str">
        <f t="shared" si="14"/>
        <v>자동</v>
      </c>
      <c r="AC72" s="5">
        <f t="shared" si="15"/>
        <v>1.4419610670511898</v>
      </c>
      <c r="AD72" s="5">
        <f t="shared" si="16"/>
        <v>1.4419610670511898</v>
      </c>
      <c r="AE72" s="5">
        <f>IF(AR72=42,INDEX('2025학년도 변표'!$C$118:$C$197,MATCH(Q72,'2025학년도 변표'!$B$118:$B$197,0)),"")</f>
        <v>69.349999999999994</v>
      </c>
      <c r="AF72" s="5">
        <f>IF(AR72=42,INDEX('2025학년도 변표'!$D$118:$D$197,MATCH(Q72,'2025학년도 변표'!$B$118:$B$197,0)),"")</f>
        <v>69.349999999999994</v>
      </c>
      <c r="AH72" s="5">
        <v>12</v>
      </c>
      <c r="AI72" s="5">
        <v>12</v>
      </c>
      <c r="AJ72" s="5">
        <v>42</v>
      </c>
      <c r="AK72" s="5">
        <v>42</v>
      </c>
      <c r="AM72" s="5">
        <v>42</v>
      </c>
      <c r="AN72" s="5">
        <v>42</v>
      </c>
      <c r="AO72" s="5">
        <v>3</v>
      </c>
      <c r="AP72" s="5">
        <v>3</v>
      </c>
      <c r="AR72" s="5">
        <f t="shared" si="51"/>
        <v>42</v>
      </c>
      <c r="BA72" s="5">
        <f t="shared" si="17"/>
        <v>0</v>
      </c>
      <c r="BY72" s="230">
        <f t="shared" si="58"/>
        <v>800</v>
      </c>
      <c r="BZ72" s="72">
        <v>200</v>
      </c>
      <c r="CA72" s="5">
        <v>196</v>
      </c>
      <c r="CB72" s="5">
        <v>188</v>
      </c>
      <c r="CC72" s="5">
        <v>176</v>
      </c>
      <c r="CD72" s="5">
        <v>160</v>
      </c>
      <c r="CE72" s="5">
        <v>140</v>
      </c>
      <c r="CF72" s="5">
        <v>120</v>
      </c>
      <c r="CG72" s="5">
        <v>80</v>
      </c>
      <c r="CH72" s="5">
        <v>40</v>
      </c>
      <c r="CI72" s="72">
        <v>3</v>
      </c>
      <c r="CJ72" s="5">
        <v>3</v>
      </c>
      <c r="CK72" s="5">
        <v>3</v>
      </c>
      <c r="CL72" s="5">
        <v>2</v>
      </c>
      <c r="CM72" s="5">
        <v>2</v>
      </c>
      <c r="CN72" s="5">
        <v>2</v>
      </c>
      <c r="CO72" s="5">
        <v>1</v>
      </c>
      <c r="CP72" s="5">
        <v>1</v>
      </c>
      <c r="CQ72" s="5">
        <v>1</v>
      </c>
      <c r="DA72" s="5">
        <f t="shared" si="19"/>
        <v>200</v>
      </c>
      <c r="DB72" s="110">
        <f t="shared" si="20"/>
        <v>100</v>
      </c>
      <c r="DC72" s="5">
        <f t="shared" si="21"/>
        <v>3</v>
      </c>
      <c r="DF72" s="5">
        <v>2</v>
      </c>
      <c r="DR72" s="5">
        <f t="shared" si="22"/>
        <v>2</v>
      </c>
      <c r="DS72" s="5">
        <f t="shared" si="23"/>
        <v>2</v>
      </c>
      <c r="DT72" s="5">
        <f t="shared" si="59"/>
        <v>0</v>
      </c>
      <c r="DU72" s="5">
        <f t="shared" si="47"/>
        <v>0</v>
      </c>
      <c r="DW72" s="5">
        <f t="shared" si="25"/>
        <v>0</v>
      </c>
      <c r="DX72" s="5">
        <f t="shared" si="26"/>
        <v>0</v>
      </c>
      <c r="DY72" s="5">
        <f>IFERROR(IF(LEFT($AR72,1)="4",INDEX('2025학년도 변표'!$H$118:$H$197,MATCH($Q72,'2025학년도 변표'!$B$118:$B$197,0)),INDEX(DY$4:DY$8,MATCH(AJ72,$DU$4:$DU$8,0))),0)</f>
        <v>0</v>
      </c>
      <c r="DZ72" s="5">
        <f>IFERROR(IF(LEFT($AR72,1)="4",INDEX('2025학년도 변표'!$I$118:$I$197,MATCH($Q72,'2025학년도 변표'!$B$118:$B$197,0)),INDEX(DZ$4:DZ$8,MATCH(AK72,$DU$4:$DU$8,0))),0)</f>
        <v>0</v>
      </c>
      <c r="EB72" s="5">
        <f>IFERROR(IF(LEFT($AR72,1)="4",INDEX('2025학년도 변표'!$J$118:$J$197,MATCH($Q72,'2025학년도 변표'!$B$118:$B$197,0)),INDEX(EA$4:EA$8,MATCH(AM72,$DU$4:$DU$8,0))),0)</f>
        <v>0</v>
      </c>
      <c r="EC72" s="5">
        <f>IFERROR(IF(LEFT($AR72,1)="4",INDEX('2025학년도 변표'!$K$118:$K$197,MATCH($Q72,'2025학년도 변표'!$B$118:$B$197,0)),INDEX(EB$4:EB$8,MATCH(AN72,$DU$4:$DU$8,0))),0)</f>
        <v>0</v>
      </c>
      <c r="ED72" s="5" t="str">
        <f t="shared" si="27"/>
        <v/>
      </c>
      <c r="EE72" s="5" t="str">
        <f t="shared" si="28"/>
        <v/>
      </c>
      <c r="EF72" s="5">
        <f t="shared" si="29"/>
        <v>0</v>
      </c>
      <c r="EH72" s="5">
        <f t="shared" si="30"/>
        <v>0</v>
      </c>
      <c r="EI72" s="5">
        <f t="shared" si="31"/>
        <v>0</v>
      </c>
      <c r="EJ72" s="5">
        <f t="shared" si="32"/>
        <v>0</v>
      </c>
      <c r="EK72" s="5">
        <f t="shared" si="33"/>
        <v>0</v>
      </c>
      <c r="EL72" s="5">
        <f t="shared" si="34"/>
        <v>0</v>
      </c>
      <c r="EM72" s="5">
        <f t="shared" si="35"/>
        <v>0</v>
      </c>
      <c r="EN72" s="5">
        <f t="shared" si="36"/>
        <v>0</v>
      </c>
      <c r="EO72" s="5">
        <f>LARGE((EJ72:EK72,EM72:EN72),1)</f>
        <v>0</v>
      </c>
      <c r="EP72" s="5">
        <f>IF(M72&lt;2,0,LARGE((EJ72:EK72,EM72:EN72),2))</f>
        <v>0</v>
      </c>
      <c r="EQ72" s="5">
        <f t="shared" si="37"/>
        <v>0</v>
      </c>
      <c r="ER72" s="5">
        <f t="shared" si="38"/>
        <v>0</v>
      </c>
      <c r="ES72" s="5">
        <f t="shared" si="39"/>
        <v>0</v>
      </c>
      <c r="EX72" s="5">
        <f t="shared" si="40"/>
        <v>0</v>
      </c>
      <c r="EZ72" s="5">
        <f t="shared" si="41"/>
        <v>0</v>
      </c>
      <c r="FA72" s="5">
        <f t="shared" ca="1" si="42"/>
        <v>0</v>
      </c>
      <c r="FE72" s="5" t="str">
        <f t="shared" si="43"/>
        <v>표점/만점</v>
      </c>
      <c r="FF72" s="5" t="str">
        <f t="shared" si="44"/>
        <v>변표/만점</v>
      </c>
      <c r="FG72" s="5">
        <f t="shared" si="48"/>
        <v>0.38</v>
      </c>
      <c r="FH72" s="5">
        <f t="shared" si="49"/>
        <v>0.37</v>
      </c>
      <c r="FI72" s="5">
        <f t="shared" si="50"/>
        <v>0.25</v>
      </c>
      <c r="FJ72" s="5">
        <f t="shared" si="45"/>
        <v>5.7430915912032967</v>
      </c>
    </row>
    <row r="73" spans="1:166">
      <c r="A73" s="5">
        <f t="shared" si="46"/>
        <v>58</v>
      </c>
      <c r="B73" s="5">
        <v>49</v>
      </c>
      <c r="C73" s="5" t="s">
        <v>559</v>
      </c>
      <c r="D73" s="5">
        <v>1000</v>
      </c>
      <c r="E73" s="5">
        <v>0.25</v>
      </c>
      <c r="F73" s="5">
        <v>0.35</v>
      </c>
      <c r="G73" s="5">
        <v>0.1</v>
      </c>
      <c r="H73" s="5">
        <v>0.1</v>
      </c>
      <c r="J73" s="5">
        <v>0.1</v>
      </c>
      <c r="K73" s="5">
        <v>0.1</v>
      </c>
      <c r="M73" s="5">
        <v>2</v>
      </c>
      <c r="N73" s="5">
        <f t="shared" si="7"/>
        <v>0.8</v>
      </c>
      <c r="O73" s="5">
        <v>19</v>
      </c>
      <c r="Q73" s="5">
        <f t="shared" si="8"/>
        <v>19</v>
      </c>
      <c r="S73" s="5">
        <f t="shared" si="9"/>
        <v>1.7985611510791366</v>
      </c>
      <c r="T73" s="5">
        <f t="shared" si="10"/>
        <v>2.5</v>
      </c>
      <c r="U73" s="5">
        <f t="shared" si="11"/>
        <v>1.4419610670511898</v>
      </c>
      <c r="V73" s="5">
        <f t="shared" si="12"/>
        <v>1.4419610670511898</v>
      </c>
      <c r="W73" s="5">
        <f t="shared" si="13"/>
        <v>1.4419610670511898</v>
      </c>
      <c r="X73" s="5">
        <f t="shared" si="52"/>
        <v>1.7985611510791366</v>
      </c>
      <c r="Y73" s="5">
        <f t="shared" si="53"/>
        <v>2.5</v>
      </c>
      <c r="Z73" s="5">
        <f t="shared" si="54"/>
        <v>1.4419610670511898</v>
      </c>
      <c r="AA73" s="5">
        <f t="shared" si="55"/>
        <v>1.4419610670511898</v>
      </c>
      <c r="AB73" s="5" t="str">
        <f t="shared" si="14"/>
        <v>자동</v>
      </c>
      <c r="AC73" s="5">
        <f t="shared" si="15"/>
        <v>1.4419610670511898</v>
      </c>
      <c r="AD73" s="5">
        <f t="shared" si="16"/>
        <v>1.4419610670511898</v>
      </c>
      <c r="AE73" s="5">
        <f>IF(AR73=42,INDEX('2025학년도 변표'!$C$118:$C$197,MATCH(Q73,'2025학년도 변표'!$B$118:$B$197,0)),"")</f>
        <v>69.349999999999994</v>
      </c>
      <c r="AF73" s="5">
        <f>IF(AR73=42,INDEX('2025학년도 변표'!$D$118:$D$197,MATCH(Q73,'2025학년도 변표'!$B$118:$B$197,0)),"")</f>
        <v>69.349999999999994</v>
      </c>
      <c r="AH73" s="5">
        <v>12</v>
      </c>
      <c r="AI73" s="5">
        <v>12</v>
      </c>
      <c r="AJ73" s="5">
        <v>42</v>
      </c>
      <c r="AK73" s="5">
        <v>42</v>
      </c>
      <c r="AM73" s="5">
        <v>42</v>
      </c>
      <c r="AN73" s="5">
        <v>42</v>
      </c>
      <c r="AO73" s="5">
        <v>3</v>
      </c>
      <c r="AP73" s="5">
        <v>3</v>
      </c>
      <c r="AR73" s="5">
        <f t="shared" si="51"/>
        <v>42</v>
      </c>
      <c r="BA73" s="5">
        <f t="shared" si="17"/>
        <v>0</v>
      </c>
      <c r="BY73" s="230">
        <f t="shared" si="58"/>
        <v>800</v>
      </c>
      <c r="BZ73" s="72">
        <v>200</v>
      </c>
      <c r="CA73" s="5">
        <v>196</v>
      </c>
      <c r="CB73" s="5">
        <v>188</v>
      </c>
      <c r="CC73" s="5">
        <v>176</v>
      </c>
      <c r="CD73" s="5">
        <v>160</v>
      </c>
      <c r="CE73" s="5">
        <v>140</v>
      </c>
      <c r="CF73" s="5">
        <v>120</v>
      </c>
      <c r="CG73" s="5">
        <v>80</v>
      </c>
      <c r="CH73" s="5">
        <v>40</v>
      </c>
      <c r="CI73" s="72">
        <v>3</v>
      </c>
      <c r="CJ73" s="5">
        <v>3</v>
      </c>
      <c r="CK73" s="5">
        <v>3</v>
      </c>
      <c r="CL73" s="5">
        <v>2</v>
      </c>
      <c r="CM73" s="5">
        <v>2</v>
      </c>
      <c r="CN73" s="5">
        <v>2</v>
      </c>
      <c r="CO73" s="5">
        <v>1</v>
      </c>
      <c r="CP73" s="5">
        <v>1</v>
      </c>
      <c r="CQ73" s="5">
        <v>1</v>
      </c>
      <c r="DA73" s="5">
        <f t="shared" si="19"/>
        <v>200</v>
      </c>
      <c r="DB73" s="110">
        <f t="shared" si="20"/>
        <v>100</v>
      </c>
      <c r="DC73" s="5">
        <f t="shared" si="21"/>
        <v>3</v>
      </c>
      <c r="DD73" s="5">
        <v>1</v>
      </c>
      <c r="DF73" s="5">
        <v>2</v>
      </c>
      <c r="DQ73" s="5">
        <v>1</v>
      </c>
      <c r="DR73" s="5">
        <f t="shared" si="22"/>
        <v>1</v>
      </c>
      <c r="DS73" s="5">
        <f t="shared" si="23"/>
        <v>2</v>
      </c>
      <c r="DT73" s="5">
        <f t="shared" si="59"/>
        <v>0</v>
      </c>
      <c r="DU73" s="5">
        <f t="shared" si="47"/>
        <v>0</v>
      </c>
      <c r="DW73" s="5">
        <f t="shared" si="25"/>
        <v>0</v>
      </c>
      <c r="DX73" s="5">
        <f t="shared" si="26"/>
        <v>0</v>
      </c>
      <c r="DY73" s="5">
        <f>IFERROR(IF(LEFT($AR73,1)="4",INDEX('2025학년도 변표'!$H$118:$H$197,MATCH($Q73,'2025학년도 변표'!$B$118:$B$197,0)),INDEX(DY$4:DY$8,MATCH(AJ73,$DU$4:$DU$8,0))),0)</f>
        <v>0</v>
      </c>
      <c r="DZ73" s="5">
        <f>IFERROR(IF(LEFT($AR73,1)="4",INDEX('2025학년도 변표'!$I$118:$I$197,MATCH($Q73,'2025학년도 변표'!$B$118:$B$197,0)),INDEX(DZ$4:DZ$8,MATCH(AK73,$DU$4:$DU$8,0))),0)</f>
        <v>0</v>
      </c>
      <c r="EB73" s="5">
        <f>IFERROR(IF(LEFT($AR73,1)="4",INDEX('2025학년도 변표'!$J$118:$J$197,MATCH($Q73,'2025학년도 변표'!$B$118:$B$197,0)),INDEX(EA$4:EA$8,MATCH(AM73,$DU$4:$DU$8,0))),0)</f>
        <v>0</v>
      </c>
      <c r="EC73" s="5">
        <f>IFERROR(IF(LEFT($AR73,1)="4",INDEX('2025학년도 변표'!$K$118:$K$197,MATCH($Q73,'2025학년도 변표'!$B$118:$B$197,0)),INDEX(EB$4:EB$8,MATCH(AN73,$DU$4:$DU$8,0))),0)</f>
        <v>0</v>
      </c>
      <c r="ED73" s="5" t="str">
        <f t="shared" si="27"/>
        <v/>
      </c>
      <c r="EE73" s="5" t="str">
        <f t="shared" si="28"/>
        <v/>
      </c>
      <c r="EF73" s="5">
        <f t="shared" si="29"/>
        <v>0</v>
      </c>
      <c r="EH73" s="5">
        <f t="shared" si="30"/>
        <v>0</v>
      </c>
      <c r="EI73" s="5">
        <f t="shared" si="31"/>
        <v>0</v>
      </c>
      <c r="EJ73" s="5">
        <f t="shared" si="32"/>
        <v>0</v>
      </c>
      <c r="EK73" s="5">
        <f t="shared" si="33"/>
        <v>0</v>
      </c>
      <c r="EL73" s="5">
        <f t="shared" si="34"/>
        <v>0</v>
      </c>
      <c r="EM73" s="5">
        <f t="shared" si="35"/>
        <v>0</v>
      </c>
      <c r="EN73" s="5">
        <f t="shared" si="36"/>
        <v>0</v>
      </c>
      <c r="EO73" s="5">
        <f>LARGE((EJ73:EK73,EM73:EN73),1)</f>
        <v>0</v>
      </c>
      <c r="EP73" s="5">
        <f>IF(M73&lt;2,0,LARGE((EJ73:EK73,EM73:EN73),2))</f>
        <v>0</v>
      </c>
      <c r="EQ73" s="5">
        <f t="shared" si="37"/>
        <v>0</v>
      </c>
      <c r="ER73" s="5">
        <f t="shared" si="38"/>
        <v>0</v>
      </c>
      <c r="ES73" s="5">
        <f t="shared" si="39"/>
        <v>0</v>
      </c>
      <c r="EX73" s="5">
        <f t="shared" si="40"/>
        <v>0</v>
      </c>
      <c r="EZ73" s="5">
        <f t="shared" si="41"/>
        <v>0</v>
      </c>
      <c r="FA73" s="5">
        <f t="shared" ca="1" si="42"/>
        <v>0</v>
      </c>
      <c r="FE73" s="5" t="str">
        <f t="shared" si="43"/>
        <v>표점/만점</v>
      </c>
      <c r="FF73" s="5" t="str">
        <f t="shared" si="44"/>
        <v>변표/만점</v>
      </c>
      <c r="FG73" s="5">
        <f t="shared" si="48"/>
        <v>0.31</v>
      </c>
      <c r="FH73" s="5">
        <f t="shared" si="49"/>
        <v>0.44</v>
      </c>
      <c r="FI73" s="5">
        <f t="shared" si="50"/>
        <v>0.25</v>
      </c>
      <c r="FJ73" s="5">
        <f t="shared" si="45"/>
        <v>5.7405222181303257</v>
      </c>
    </row>
    <row r="74" spans="1:166">
      <c r="A74" s="5">
        <f t="shared" si="46"/>
        <v>59</v>
      </c>
      <c r="B74" s="5">
        <v>50</v>
      </c>
      <c r="C74" s="5" t="s">
        <v>560</v>
      </c>
      <c r="D74" s="5">
        <v>1000</v>
      </c>
      <c r="E74" s="5">
        <v>0.25</v>
      </c>
      <c r="F74" s="5">
        <v>0.35</v>
      </c>
      <c r="G74" s="5">
        <v>0.1</v>
      </c>
      <c r="H74" s="5">
        <v>0.1</v>
      </c>
      <c r="J74" s="5">
        <v>0.1</v>
      </c>
      <c r="K74" s="5">
        <v>0.1</v>
      </c>
      <c r="M74" s="5">
        <v>2</v>
      </c>
      <c r="N74" s="5">
        <f t="shared" si="7"/>
        <v>0.8</v>
      </c>
      <c r="O74" s="5">
        <v>19</v>
      </c>
      <c r="Q74" s="5">
        <f t="shared" si="8"/>
        <v>19</v>
      </c>
      <c r="S74" s="5">
        <f t="shared" si="9"/>
        <v>1.7985611510791366</v>
      </c>
      <c r="T74" s="5">
        <f t="shared" si="10"/>
        <v>2.5</v>
      </c>
      <c r="U74" s="5">
        <f t="shared" si="11"/>
        <v>1.4419610670511898</v>
      </c>
      <c r="V74" s="5">
        <f t="shared" si="12"/>
        <v>1.4419610670511898</v>
      </c>
      <c r="W74" s="5">
        <f t="shared" si="13"/>
        <v>1.4419610670511898</v>
      </c>
      <c r="X74" s="5">
        <f t="shared" si="52"/>
        <v>1.7985611510791366</v>
      </c>
      <c r="Y74" s="5">
        <f t="shared" si="53"/>
        <v>2.5</v>
      </c>
      <c r="Z74" s="5">
        <f t="shared" si="54"/>
        <v>1.4419610670511898</v>
      </c>
      <c r="AA74" s="5">
        <f t="shared" si="55"/>
        <v>1.4419610670511898</v>
      </c>
      <c r="AB74" s="5" t="str">
        <f t="shared" si="14"/>
        <v>자동</v>
      </c>
      <c r="AC74" s="5">
        <f t="shared" si="15"/>
        <v>1.4419610670511898</v>
      </c>
      <c r="AD74" s="5">
        <f t="shared" si="16"/>
        <v>1.4419610670511898</v>
      </c>
      <c r="AE74" s="5">
        <f>IF(AR74=42,INDEX('2025학년도 변표'!$C$118:$C$197,MATCH(Q74,'2025학년도 변표'!$B$118:$B$197,0)),"")</f>
        <v>69.349999999999994</v>
      </c>
      <c r="AF74" s="5">
        <f>IF(AR74=42,INDEX('2025학년도 변표'!$D$118:$D$197,MATCH(Q74,'2025학년도 변표'!$B$118:$B$197,0)),"")</f>
        <v>69.349999999999994</v>
      </c>
      <c r="AH74" s="5">
        <v>12</v>
      </c>
      <c r="AI74" s="5">
        <v>12</v>
      </c>
      <c r="AJ74" s="5">
        <v>42</v>
      </c>
      <c r="AK74" s="5">
        <v>42</v>
      </c>
      <c r="AM74" s="5">
        <v>42</v>
      </c>
      <c r="AN74" s="5">
        <v>42</v>
      </c>
      <c r="AO74" s="5">
        <v>3</v>
      </c>
      <c r="AP74" s="5">
        <v>3</v>
      </c>
      <c r="AR74" s="5">
        <f t="shared" si="51"/>
        <v>42</v>
      </c>
      <c r="AW74" s="5">
        <f>0.05*U74</f>
        <v>7.2098053352559491E-2</v>
      </c>
      <c r="AX74" s="5">
        <f>IF($AS$7=1,0.05*U74,0)</f>
        <v>7.2098053352559491E-2</v>
      </c>
      <c r="BA74" s="5">
        <f t="shared" si="17"/>
        <v>0</v>
      </c>
      <c r="BE74" s="236" t="s">
        <v>18658</v>
      </c>
      <c r="BJ74" s="5">
        <f>IFERROR(IF(LEFT(G13,1)="물",AW74*DY74,0),0)</f>
        <v>0</v>
      </c>
      <c r="BK74" s="5">
        <f>IFERROR(IF(LEFT(H13,1)="물",AX74*DZ74,0),0)</f>
        <v>0</v>
      </c>
      <c r="BY74" s="230">
        <f t="shared" si="58"/>
        <v>800</v>
      </c>
      <c r="BZ74" s="72">
        <v>200</v>
      </c>
      <c r="CA74" s="5">
        <v>196</v>
      </c>
      <c r="CB74" s="5">
        <v>188</v>
      </c>
      <c r="CC74" s="5">
        <v>176</v>
      </c>
      <c r="CD74" s="5">
        <v>160</v>
      </c>
      <c r="CE74" s="5">
        <v>140</v>
      </c>
      <c r="CF74" s="5">
        <v>120</v>
      </c>
      <c r="CG74" s="5">
        <v>80</v>
      </c>
      <c r="CH74" s="5">
        <v>40</v>
      </c>
      <c r="CI74" s="72">
        <v>3</v>
      </c>
      <c r="CJ74" s="5">
        <v>3</v>
      </c>
      <c r="CK74" s="5">
        <v>3</v>
      </c>
      <c r="CL74" s="5">
        <v>2</v>
      </c>
      <c r="CM74" s="5">
        <v>2</v>
      </c>
      <c r="CN74" s="5">
        <v>2</v>
      </c>
      <c r="CO74" s="5">
        <v>1</v>
      </c>
      <c r="CP74" s="5">
        <v>1</v>
      </c>
      <c r="CQ74" s="5">
        <v>1</v>
      </c>
      <c r="DA74" s="5">
        <f t="shared" si="19"/>
        <v>200</v>
      </c>
      <c r="DB74" s="110">
        <f t="shared" si="20"/>
        <v>100</v>
      </c>
      <c r="DC74" s="5">
        <f t="shared" si="21"/>
        <v>3</v>
      </c>
      <c r="DD74" s="5">
        <v>1</v>
      </c>
      <c r="DF74" s="5">
        <v>2</v>
      </c>
      <c r="DQ74" s="5">
        <v>1</v>
      </c>
      <c r="DR74" s="5">
        <f t="shared" si="22"/>
        <v>1</v>
      </c>
      <c r="DS74" s="5">
        <f t="shared" si="23"/>
        <v>2</v>
      </c>
      <c r="DT74" s="5">
        <f t="shared" si="59"/>
        <v>0</v>
      </c>
      <c r="DU74" s="5">
        <f t="shared" si="47"/>
        <v>0</v>
      </c>
      <c r="DW74" s="5">
        <f t="shared" si="25"/>
        <v>0</v>
      </c>
      <c r="DX74" s="5">
        <f t="shared" si="26"/>
        <v>0</v>
      </c>
      <c r="DY74" s="5">
        <f>IFERROR(IF(LEFT($AR74,1)="4",INDEX('2025학년도 변표'!$H$118:$H$197,MATCH($Q74,'2025학년도 변표'!$B$118:$B$197,0)),INDEX(DY$4:DY$8,MATCH(AJ74,$DU$4:$DU$8,0))),0)</f>
        <v>0</v>
      </c>
      <c r="DZ74" s="5">
        <f>IFERROR(IF(LEFT($AR74,1)="4",INDEX('2025학년도 변표'!$I$118:$I$197,MATCH($Q74,'2025학년도 변표'!$B$118:$B$197,0)),INDEX(DZ$4:DZ$8,MATCH(AK74,$DU$4:$DU$8,0))),0)</f>
        <v>0</v>
      </c>
      <c r="EB74" s="5">
        <f>IFERROR(IF(LEFT($AR74,1)="4",INDEX('2025학년도 변표'!$J$118:$J$197,MATCH($Q74,'2025학년도 변표'!$B$118:$B$197,0)),INDEX(EA$4:EA$8,MATCH(AM74,$DU$4:$DU$8,0))),0)</f>
        <v>0</v>
      </c>
      <c r="EC74" s="5">
        <f>IFERROR(IF(LEFT($AR74,1)="4",INDEX('2025학년도 변표'!$K$118:$K$197,MATCH($Q74,'2025학년도 변표'!$B$118:$B$197,0)),INDEX(EB$4:EB$8,MATCH(AN74,$DU$4:$DU$8,0))),0)</f>
        <v>0</v>
      </c>
      <c r="ED74" s="5" t="str">
        <f t="shared" si="27"/>
        <v/>
      </c>
      <c r="EE74" s="5" t="str">
        <f t="shared" si="28"/>
        <v/>
      </c>
      <c r="EF74" s="5">
        <f t="shared" si="29"/>
        <v>0</v>
      </c>
      <c r="EH74" s="5">
        <f t="shared" si="30"/>
        <v>0</v>
      </c>
      <c r="EI74" s="5">
        <f t="shared" si="31"/>
        <v>0</v>
      </c>
      <c r="EJ74" s="5">
        <f t="shared" si="32"/>
        <v>0</v>
      </c>
      <c r="EK74" s="5">
        <f t="shared" si="33"/>
        <v>0</v>
      </c>
      <c r="EL74" s="5">
        <f t="shared" si="34"/>
        <v>0</v>
      </c>
      <c r="EM74" s="5">
        <f t="shared" si="35"/>
        <v>0</v>
      </c>
      <c r="EN74" s="5">
        <f t="shared" si="36"/>
        <v>0</v>
      </c>
      <c r="EO74" s="5">
        <f>LARGE((EJ74:EK74,EM74:EN74),1)</f>
        <v>0</v>
      </c>
      <c r="EP74" s="5">
        <f>IF(M74&lt;2,0,LARGE((EJ74:EK74,EM74:EN74),2))</f>
        <v>0</v>
      </c>
      <c r="EQ74" s="5">
        <f t="shared" si="37"/>
        <v>0</v>
      </c>
      <c r="ER74" s="5">
        <f t="shared" si="38"/>
        <v>0</v>
      </c>
      <c r="ES74" s="5">
        <f t="shared" si="39"/>
        <v>0</v>
      </c>
      <c r="EX74" s="5">
        <f t="shared" si="40"/>
        <v>0</v>
      </c>
      <c r="EZ74" s="5">
        <f t="shared" si="41"/>
        <v>1</v>
      </c>
      <c r="FA74" s="5">
        <f t="shared" ca="1" si="42"/>
        <v>26</v>
      </c>
      <c r="FE74" s="5" t="str">
        <f t="shared" si="43"/>
        <v>표점/만점</v>
      </c>
      <c r="FF74" s="5" t="str">
        <f t="shared" si="44"/>
        <v>변표/만점</v>
      </c>
      <c r="FG74" s="5">
        <f t="shared" si="48"/>
        <v>0.31</v>
      </c>
      <c r="FH74" s="5">
        <f t="shared" si="49"/>
        <v>0.44</v>
      </c>
      <c r="FI74" s="5">
        <f t="shared" si="50"/>
        <v>0.25</v>
      </c>
      <c r="FJ74" s="5">
        <f t="shared" si="45"/>
        <v>5.7405222181303257</v>
      </c>
    </row>
    <row r="75" spans="1:166">
      <c r="A75" s="5">
        <f t="shared" si="46"/>
        <v>60</v>
      </c>
      <c r="B75" s="5">
        <v>51</v>
      </c>
      <c r="C75" s="5" t="s">
        <v>561</v>
      </c>
      <c r="D75" s="5">
        <v>1000</v>
      </c>
      <c r="E75" s="5">
        <v>0.15</v>
      </c>
      <c r="F75" s="5">
        <v>0.5</v>
      </c>
      <c r="G75" s="5">
        <v>7.4999999999999997E-2</v>
      </c>
      <c r="H75" s="5">
        <v>7.4999999999999997E-2</v>
      </c>
      <c r="J75" s="5">
        <v>7.4999999999999997E-2</v>
      </c>
      <c r="K75" s="5">
        <v>7.4999999999999997E-2</v>
      </c>
      <c r="M75" s="5">
        <v>2</v>
      </c>
      <c r="N75" s="5">
        <f t="shared" si="7"/>
        <v>0.8</v>
      </c>
      <c r="O75" s="5">
        <v>19</v>
      </c>
      <c r="Q75" s="5">
        <f t="shared" si="8"/>
        <v>19</v>
      </c>
      <c r="S75" s="5">
        <f t="shared" si="9"/>
        <v>1.079136690647482</v>
      </c>
      <c r="T75" s="5">
        <f t="shared" si="10"/>
        <v>3.5714285714285716</v>
      </c>
      <c r="U75" s="5">
        <f t="shared" si="11"/>
        <v>1.0814708002883924</v>
      </c>
      <c r="V75" s="5">
        <f t="shared" si="12"/>
        <v>1.0814708002883924</v>
      </c>
      <c r="W75" s="5">
        <f t="shared" si="13"/>
        <v>1.0814708002883924</v>
      </c>
      <c r="X75" s="5">
        <f t="shared" si="52"/>
        <v>1.079136690647482</v>
      </c>
      <c r="Y75" s="5">
        <f t="shared" si="53"/>
        <v>3.5714285714285716</v>
      </c>
      <c r="Z75" s="5">
        <f t="shared" si="54"/>
        <v>1.0814708002883924</v>
      </c>
      <c r="AA75" s="5">
        <f t="shared" si="55"/>
        <v>1.0814708002883924</v>
      </c>
      <c r="AB75" s="5" t="str">
        <f t="shared" si="14"/>
        <v>자동</v>
      </c>
      <c r="AC75" s="5">
        <f t="shared" si="15"/>
        <v>1.0814708002883924</v>
      </c>
      <c r="AD75" s="5">
        <f t="shared" si="16"/>
        <v>1.0814708002883924</v>
      </c>
      <c r="AE75" s="5">
        <f>IF(AR75=42,INDEX('2025학년도 변표'!$C$118:$C$197,MATCH(Q75,'2025학년도 변표'!$B$118:$B$197,0)),"")</f>
        <v>69.349999999999994</v>
      </c>
      <c r="AF75" s="5">
        <f>IF(AR75=42,INDEX('2025학년도 변표'!$D$118:$D$197,MATCH(Q75,'2025학년도 변표'!$B$118:$B$197,0)),"")</f>
        <v>69.349999999999994</v>
      </c>
      <c r="AH75" s="5">
        <v>12</v>
      </c>
      <c r="AI75" s="5">
        <v>12</v>
      </c>
      <c r="AJ75" s="5">
        <v>42</v>
      </c>
      <c r="AK75" s="5">
        <v>42</v>
      </c>
      <c r="AM75" s="5">
        <v>42</v>
      </c>
      <c r="AN75" s="5">
        <v>42</v>
      </c>
      <c r="AO75" s="5">
        <v>3</v>
      </c>
      <c r="AP75" s="5">
        <v>3</v>
      </c>
      <c r="AR75" s="5">
        <f t="shared" si="51"/>
        <v>42</v>
      </c>
      <c r="BA75" s="5">
        <f t="shared" si="17"/>
        <v>0</v>
      </c>
      <c r="BY75" s="230">
        <f t="shared" si="58"/>
        <v>800</v>
      </c>
      <c r="BZ75" s="72">
        <v>200</v>
      </c>
      <c r="CA75" s="5">
        <v>196</v>
      </c>
      <c r="CB75" s="5">
        <v>188</v>
      </c>
      <c r="CC75" s="5">
        <v>176</v>
      </c>
      <c r="CD75" s="5">
        <v>160</v>
      </c>
      <c r="CE75" s="5">
        <v>140</v>
      </c>
      <c r="CF75" s="5">
        <v>120</v>
      </c>
      <c r="CG75" s="5">
        <v>80</v>
      </c>
      <c r="CH75" s="5">
        <v>40</v>
      </c>
      <c r="CI75" s="72">
        <v>3</v>
      </c>
      <c r="CJ75" s="5">
        <v>3</v>
      </c>
      <c r="CK75" s="5">
        <v>3</v>
      </c>
      <c r="CL75" s="5">
        <v>2</v>
      </c>
      <c r="CM75" s="5">
        <v>2</v>
      </c>
      <c r="CN75" s="5">
        <v>2</v>
      </c>
      <c r="CO75" s="5">
        <v>1</v>
      </c>
      <c r="CP75" s="5">
        <v>1</v>
      </c>
      <c r="CQ75" s="5">
        <v>1</v>
      </c>
      <c r="DA75" s="5">
        <f t="shared" si="19"/>
        <v>200</v>
      </c>
      <c r="DB75" s="110">
        <f t="shared" si="20"/>
        <v>100</v>
      </c>
      <c r="DC75" s="5">
        <f t="shared" si="21"/>
        <v>3</v>
      </c>
      <c r="DD75" s="5">
        <v>1</v>
      </c>
      <c r="DF75" s="5">
        <v>2</v>
      </c>
      <c r="DH75" s="5">
        <v>1</v>
      </c>
      <c r="DQ75" s="5">
        <v>1</v>
      </c>
      <c r="DR75" s="5">
        <f t="shared" si="22"/>
        <v>1</v>
      </c>
      <c r="DS75" s="5">
        <f t="shared" si="23"/>
        <v>2</v>
      </c>
      <c r="DT75" s="5">
        <f t="shared" si="59"/>
        <v>0</v>
      </c>
      <c r="DU75" s="5">
        <f t="shared" si="47"/>
        <v>0</v>
      </c>
      <c r="DW75" s="5">
        <f t="shared" si="25"/>
        <v>0</v>
      </c>
      <c r="DX75" s="5">
        <f t="shared" si="26"/>
        <v>0</v>
      </c>
      <c r="DY75" s="5">
        <f>IFERROR(IF(LEFT($AR75,1)="4",INDEX('2025학년도 변표'!$H$118:$H$197,MATCH($Q75,'2025학년도 변표'!$B$118:$B$197,0)),INDEX(DY$4:DY$8,MATCH(AJ75,$DU$4:$DU$8,0))),0)</f>
        <v>0</v>
      </c>
      <c r="DZ75" s="5">
        <f>IFERROR(IF(LEFT($AR75,1)="4",INDEX('2025학년도 변표'!$I$118:$I$197,MATCH($Q75,'2025학년도 변표'!$B$118:$B$197,0)),INDEX(DZ$4:DZ$8,MATCH(AK75,$DU$4:$DU$8,0))),0)</f>
        <v>0</v>
      </c>
      <c r="EB75" s="5">
        <f>IFERROR(IF(LEFT($AR75,1)="4",INDEX('2025학년도 변표'!$J$118:$J$197,MATCH($Q75,'2025학년도 변표'!$B$118:$B$197,0)),INDEX(EA$4:EA$8,MATCH(AM75,$DU$4:$DU$8,0))),0)</f>
        <v>0</v>
      </c>
      <c r="EC75" s="5">
        <f>IFERROR(IF(LEFT($AR75,1)="4",INDEX('2025학년도 변표'!$K$118:$K$197,MATCH($Q75,'2025학년도 변표'!$B$118:$B$197,0)),INDEX(EB$4:EB$8,MATCH(AN75,$DU$4:$DU$8,0))),0)</f>
        <v>0</v>
      </c>
      <c r="ED75" s="5" t="str">
        <f t="shared" si="27"/>
        <v/>
      </c>
      <c r="EE75" s="5" t="str">
        <f t="shared" si="28"/>
        <v/>
      </c>
      <c r="EF75" s="5">
        <f t="shared" si="29"/>
        <v>0</v>
      </c>
      <c r="EH75" s="5">
        <f t="shared" si="30"/>
        <v>0</v>
      </c>
      <c r="EI75" s="5">
        <f t="shared" si="31"/>
        <v>0</v>
      </c>
      <c r="EJ75" s="5">
        <f t="shared" si="32"/>
        <v>0</v>
      </c>
      <c r="EK75" s="5">
        <f t="shared" si="33"/>
        <v>0</v>
      </c>
      <c r="EL75" s="5">
        <f t="shared" si="34"/>
        <v>0</v>
      </c>
      <c r="EM75" s="5">
        <f t="shared" si="35"/>
        <v>0</v>
      </c>
      <c r="EN75" s="5">
        <f t="shared" si="36"/>
        <v>0</v>
      </c>
      <c r="EO75" s="5">
        <f>LARGE((EJ75:EK75,EM75:EN75),1)</f>
        <v>0</v>
      </c>
      <c r="EP75" s="5">
        <f>IF(M75&lt;2,0,LARGE((EJ75:EK75,EM75:EN75),2))</f>
        <v>0</v>
      </c>
      <c r="EQ75" s="5">
        <f t="shared" si="37"/>
        <v>0</v>
      </c>
      <c r="ER75" s="5">
        <f t="shared" si="38"/>
        <v>0</v>
      </c>
      <c r="ES75" s="5">
        <f t="shared" si="39"/>
        <v>0</v>
      </c>
      <c r="EX75" s="5">
        <f t="shared" si="40"/>
        <v>0</v>
      </c>
      <c r="EZ75" s="5">
        <f t="shared" si="41"/>
        <v>0</v>
      </c>
      <c r="FA75" s="5">
        <f t="shared" ca="1" si="42"/>
        <v>0</v>
      </c>
      <c r="FE75" s="5" t="str">
        <f t="shared" si="43"/>
        <v>표점/만점</v>
      </c>
      <c r="FF75" s="5" t="str">
        <f t="shared" si="44"/>
        <v>변표/만점</v>
      </c>
      <c r="FG75" s="5">
        <f t="shared" si="48"/>
        <v>0.19</v>
      </c>
      <c r="FH75" s="5">
        <f t="shared" si="49"/>
        <v>0.62</v>
      </c>
      <c r="FI75" s="5">
        <f t="shared" si="50"/>
        <v>0.19</v>
      </c>
      <c r="FJ75" s="5">
        <f t="shared" si="45"/>
        <v>5.732036062364446</v>
      </c>
    </row>
    <row r="76" spans="1:166">
      <c r="A76" s="5">
        <f t="shared" si="46"/>
        <v>61</v>
      </c>
      <c r="B76" s="5">
        <v>52</v>
      </c>
      <c r="C76" s="5" t="s">
        <v>562</v>
      </c>
      <c r="D76" s="5">
        <v>1000</v>
      </c>
      <c r="E76" s="5">
        <v>0.25</v>
      </c>
      <c r="F76" s="5">
        <v>0.4</v>
      </c>
      <c r="G76" s="5">
        <v>7.4999999999999997E-2</v>
      </c>
      <c r="H76" s="5">
        <v>7.4999999999999997E-2</v>
      </c>
      <c r="J76" s="5">
        <v>7.4999999999999997E-2</v>
      </c>
      <c r="K76" s="5">
        <v>7.4999999999999997E-2</v>
      </c>
      <c r="M76" s="5">
        <v>2</v>
      </c>
      <c r="N76" s="5">
        <f t="shared" si="7"/>
        <v>0.8</v>
      </c>
      <c r="O76" s="5">
        <v>19</v>
      </c>
      <c r="Q76" s="5">
        <f t="shared" si="8"/>
        <v>19</v>
      </c>
      <c r="S76" s="5">
        <f t="shared" si="9"/>
        <v>1.7985611510791366</v>
      </c>
      <c r="T76" s="5">
        <f t="shared" si="10"/>
        <v>2.8571428571428572</v>
      </c>
      <c r="U76" s="5">
        <f t="shared" si="11"/>
        <v>1.0814708002883924</v>
      </c>
      <c r="V76" s="5">
        <f t="shared" si="12"/>
        <v>1.0814708002883924</v>
      </c>
      <c r="W76" s="5">
        <f t="shared" si="13"/>
        <v>1.0814708002883924</v>
      </c>
      <c r="X76" s="5">
        <f t="shared" si="52"/>
        <v>1.7985611510791366</v>
      </c>
      <c r="Y76" s="5">
        <f t="shared" si="53"/>
        <v>2.8571428571428572</v>
      </c>
      <c r="Z76" s="5">
        <f t="shared" si="54"/>
        <v>1.0814708002883924</v>
      </c>
      <c r="AA76" s="5">
        <f t="shared" si="55"/>
        <v>1.0814708002883924</v>
      </c>
      <c r="AB76" s="5" t="str">
        <f t="shared" si="14"/>
        <v>자동</v>
      </c>
      <c r="AC76" s="5">
        <f t="shared" si="15"/>
        <v>1.0814708002883924</v>
      </c>
      <c r="AD76" s="5">
        <f t="shared" si="16"/>
        <v>1.0814708002883924</v>
      </c>
      <c r="AE76" s="5">
        <f>IF(AR76=42,INDEX('2025학년도 변표'!$C$118:$C$197,MATCH(Q76,'2025학년도 변표'!$B$118:$B$197,0)),"")</f>
        <v>69.349999999999994</v>
      </c>
      <c r="AF76" s="5">
        <f>IF(AR76=42,INDEX('2025학년도 변표'!$D$118:$D$197,MATCH(Q76,'2025학년도 변표'!$B$118:$B$197,0)),"")</f>
        <v>69.349999999999994</v>
      </c>
      <c r="AH76" s="5">
        <v>12</v>
      </c>
      <c r="AI76" s="5">
        <v>12</v>
      </c>
      <c r="AJ76" s="5">
        <v>42</v>
      </c>
      <c r="AK76" s="5">
        <v>42</v>
      </c>
      <c r="AM76" s="5">
        <v>42</v>
      </c>
      <c r="AN76" s="5">
        <v>42</v>
      </c>
      <c r="AO76" s="5">
        <v>3</v>
      </c>
      <c r="AP76" s="5">
        <v>3</v>
      </c>
      <c r="AR76" s="5">
        <f t="shared" si="51"/>
        <v>42</v>
      </c>
      <c r="BA76" s="5">
        <f t="shared" si="17"/>
        <v>0</v>
      </c>
      <c r="BY76" s="230">
        <f t="shared" si="58"/>
        <v>800</v>
      </c>
      <c r="BZ76" s="72">
        <v>200</v>
      </c>
      <c r="CA76" s="5">
        <v>196</v>
      </c>
      <c r="CB76" s="5">
        <v>188</v>
      </c>
      <c r="CC76" s="5">
        <v>176</v>
      </c>
      <c r="CD76" s="5">
        <v>160</v>
      </c>
      <c r="CE76" s="5">
        <v>140</v>
      </c>
      <c r="CF76" s="5">
        <v>120</v>
      </c>
      <c r="CG76" s="5">
        <v>80</v>
      </c>
      <c r="CH76" s="5">
        <v>40</v>
      </c>
      <c r="CI76" s="72">
        <v>3</v>
      </c>
      <c r="CJ76" s="5">
        <v>3</v>
      </c>
      <c r="CK76" s="5">
        <v>3</v>
      </c>
      <c r="CL76" s="5">
        <v>2</v>
      </c>
      <c r="CM76" s="5">
        <v>2</v>
      </c>
      <c r="CN76" s="5">
        <v>2</v>
      </c>
      <c r="CO76" s="5">
        <v>1</v>
      </c>
      <c r="CP76" s="5">
        <v>1</v>
      </c>
      <c r="CQ76" s="5">
        <v>1</v>
      </c>
      <c r="DA76" s="5">
        <f t="shared" si="19"/>
        <v>200</v>
      </c>
      <c r="DB76" s="110">
        <f t="shared" si="20"/>
        <v>100</v>
      </c>
      <c r="DC76" s="5">
        <f t="shared" si="21"/>
        <v>3</v>
      </c>
      <c r="DF76" s="5">
        <v>2</v>
      </c>
      <c r="DQ76" s="5">
        <v>1</v>
      </c>
      <c r="DR76" s="5">
        <f t="shared" si="22"/>
        <v>1</v>
      </c>
      <c r="DS76" s="5">
        <f t="shared" si="23"/>
        <v>2</v>
      </c>
      <c r="DT76" s="5">
        <f t="shared" si="59"/>
        <v>0</v>
      </c>
      <c r="DU76" s="5">
        <f t="shared" si="47"/>
        <v>0</v>
      </c>
      <c r="DW76" s="5">
        <f t="shared" si="25"/>
        <v>0</v>
      </c>
      <c r="DX76" s="5">
        <f t="shared" si="26"/>
        <v>0</v>
      </c>
      <c r="DY76" s="5">
        <f>IFERROR(IF(LEFT($AR76,1)="4",INDEX('2025학년도 변표'!$H$118:$H$197,MATCH($Q76,'2025학년도 변표'!$B$118:$B$197,0)),INDEX(DY$4:DY$8,MATCH(AJ76,$DU$4:$DU$8,0))),0)</f>
        <v>0</v>
      </c>
      <c r="DZ76" s="5">
        <f>IFERROR(IF(LEFT($AR76,1)="4",INDEX('2025학년도 변표'!$I$118:$I$197,MATCH($Q76,'2025학년도 변표'!$B$118:$B$197,0)),INDEX(DZ$4:DZ$8,MATCH(AK76,$DU$4:$DU$8,0))),0)</f>
        <v>0</v>
      </c>
      <c r="EB76" s="5">
        <f>IFERROR(IF(LEFT($AR76,1)="4",INDEX('2025학년도 변표'!$J$118:$J$197,MATCH($Q76,'2025학년도 변표'!$B$118:$B$197,0)),INDEX(EA$4:EA$8,MATCH(AM76,$DU$4:$DU$8,0))),0)</f>
        <v>0</v>
      </c>
      <c r="EC76" s="5">
        <f>IFERROR(IF(LEFT($AR76,1)="4",INDEX('2025학년도 변표'!$K$118:$K$197,MATCH($Q76,'2025학년도 변표'!$B$118:$B$197,0)),INDEX(EB$4:EB$8,MATCH(AN76,$DU$4:$DU$8,0))),0)</f>
        <v>0</v>
      </c>
      <c r="ED76" s="5" t="str">
        <f t="shared" si="27"/>
        <v/>
      </c>
      <c r="EE76" s="5" t="str">
        <f t="shared" si="28"/>
        <v/>
      </c>
      <c r="EF76" s="5">
        <f t="shared" si="29"/>
        <v>0</v>
      </c>
      <c r="EH76" s="5">
        <f t="shared" si="30"/>
        <v>0</v>
      </c>
      <c r="EI76" s="5">
        <f t="shared" si="31"/>
        <v>0</v>
      </c>
      <c r="EJ76" s="5">
        <f t="shared" si="32"/>
        <v>0</v>
      </c>
      <c r="EK76" s="5">
        <f t="shared" si="33"/>
        <v>0</v>
      </c>
      <c r="EL76" s="5">
        <f t="shared" si="34"/>
        <v>0</v>
      </c>
      <c r="EM76" s="5">
        <f t="shared" si="35"/>
        <v>0</v>
      </c>
      <c r="EN76" s="5">
        <f t="shared" si="36"/>
        <v>0</v>
      </c>
      <c r="EO76" s="5">
        <f>LARGE((EJ76:EK76,EM76:EN76),1)</f>
        <v>0</v>
      </c>
      <c r="EP76" s="5">
        <f>IF(M76&lt;2,0,LARGE((EJ76:EK76,EM76:EN76),2))</f>
        <v>0</v>
      </c>
      <c r="EQ76" s="5">
        <f t="shared" si="37"/>
        <v>0</v>
      </c>
      <c r="ER76" s="5">
        <f t="shared" si="38"/>
        <v>0</v>
      </c>
      <c r="ES76" s="5">
        <f t="shared" si="39"/>
        <v>0</v>
      </c>
      <c r="EX76" s="5">
        <f t="shared" si="40"/>
        <v>0</v>
      </c>
      <c r="EZ76" s="5">
        <f t="shared" si="41"/>
        <v>0</v>
      </c>
      <c r="FA76" s="5">
        <f t="shared" ca="1" si="42"/>
        <v>0</v>
      </c>
      <c r="FE76" s="5" t="str">
        <f t="shared" si="43"/>
        <v>표점/만점</v>
      </c>
      <c r="FF76" s="5" t="str">
        <f t="shared" si="44"/>
        <v>변표/만점</v>
      </c>
      <c r="FG76" s="5">
        <f t="shared" si="48"/>
        <v>0.31</v>
      </c>
      <c r="FH76" s="5">
        <f t="shared" si="49"/>
        <v>0.5</v>
      </c>
      <c r="FI76" s="5">
        <f t="shared" si="50"/>
        <v>0.19</v>
      </c>
      <c r="FJ76" s="5">
        <f t="shared" si="45"/>
        <v>5.7371748085103862</v>
      </c>
    </row>
    <row r="77" spans="1:166">
      <c r="A77" s="5">
        <f t="shared" si="46"/>
        <v>62</v>
      </c>
      <c r="B77" s="5">
        <v>53</v>
      </c>
      <c r="C77" s="5" t="s">
        <v>563</v>
      </c>
      <c r="D77" s="5">
        <v>1000</v>
      </c>
      <c r="E77" s="5">
        <v>0.25</v>
      </c>
      <c r="F77" s="5">
        <v>0.35</v>
      </c>
      <c r="G77" s="5">
        <v>0.1</v>
      </c>
      <c r="H77" s="5">
        <v>0.1</v>
      </c>
      <c r="J77" s="5">
        <v>0.1</v>
      </c>
      <c r="K77" s="5">
        <v>0.1</v>
      </c>
      <c r="M77" s="5">
        <v>2</v>
      </c>
      <c r="N77" s="5">
        <f t="shared" si="7"/>
        <v>0.8</v>
      </c>
      <c r="O77" s="5">
        <v>19</v>
      </c>
      <c r="Q77" s="5">
        <f t="shared" si="8"/>
        <v>19</v>
      </c>
      <c r="S77" s="5">
        <f t="shared" si="9"/>
        <v>1.7985611510791366</v>
      </c>
      <c r="T77" s="5">
        <f t="shared" si="10"/>
        <v>2.5</v>
      </c>
      <c r="U77" s="5">
        <f t="shared" si="11"/>
        <v>1.4419610670511898</v>
      </c>
      <c r="V77" s="5">
        <f t="shared" si="12"/>
        <v>1.4419610670511898</v>
      </c>
      <c r="W77" s="5">
        <f t="shared" si="13"/>
        <v>1.4419610670511898</v>
      </c>
      <c r="X77" s="5">
        <f t="shared" si="52"/>
        <v>1.7985611510791366</v>
      </c>
      <c r="Y77" s="5">
        <f t="shared" si="53"/>
        <v>2.5</v>
      </c>
      <c r="Z77" s="5">
        <f t="shared" si="54"/>
        <v>1.4419610670511898</v>
      </c>
      <c r="AA77" s="5">
        <f t="shared" si="55"/>
        <v>1.4419610670511898</v>
      </c>
      <c r="AB77" s="5" t="str">
        <f t="shared" si="14"/>
        <v>자동</v>
      </c>
      <c r="AC77" s="5">
        <f t="shared" si="15"/>
        <v>1.4419610670511898</v>
      </c>
      <c r="AD77" s="5">
        <f t="shared" si="16"/>
        <v>1.4419610670511898</v>
      </c>
      <c r="AE77" s="5">
        <f>IF(AR77=42,INDEX('2025학년도 변표'!$C$118:$C$197,MATCH(Q77,'2025학년도 변표'!$B$118:$B$197,0)),"")</f>
        <v>69.349999999999994</v>
      </c>
      <c r="AF77" s="5">
        <f>IF(AR77=42,INDEX('2025학년도 변표'!$D$118:$D$197,MATCH(Q77,'2025학년도 변표'!$B$118:$B$197,0)),"")</f>
        <v>69.349999999999994</v>
      </c>
      <c r="AH77" s="5">
        <v>12</v>
      </c>
      <c r="AI77" s="5">
        <v>12</v>
      </c>
      <c r="AJ77" s="5">
        <v>42</v>
      </c>
      <c r="AK77" s="5">
        <v>42</v>
      </c>
      <c r="AM77" s="5">
        <v>42</v>
      </c>
      <c r="AN77" s="5">
        <v>42</v>
      </c>
      <c r="AO77" s="5">
        <v>3</v>
      </c>
      <c r="AP77" s="5">
        <v>3</v>
      </c>
      <c r="AR77" s="5">
        <f t="shared" si="51"/>
        <v>42</v>
      </c>
      <c r="BA77" s="5">
        <f t="shared" si="17"/>
        <v>0</v>
      </c>
      <c r="BY77" s="230">
        <f t="shared" si="58"/>
        <v>800</v>
      </c>
      <c r="BZ77" s="72">
        <v>200</v>
      </c>
      <c r="CA77" s="5">
        <v>196</v>
      </c>
      <c r="CB77" s="5">
        <v>188</v>
      </c>
      <c r="CC77" s="5">
        <v>176</v>
      </c>
      <c r="CD77" s="5">
        <v>160</v>
      </c>
      <c r="CE77" s="5">
        <v>140</v>
      </c>
      <c r="CF77" s="5">
        <v>120</v>
      </c>
      <c r="CG77" s="5">
        <v>80</v>
      </c>
      <c r="CH77" s="5">
        <v>40</v>
      </c>
      <c r="CI77" s="72">
        <v>3</v>
      </c>
      <c r="CJ77" s="5">
        <v>3</v>
      </c>
      <c r="CK77" s="5">
        <v>3</v>
      </c>
      <c r="CL77" s="5">
        <v>2</v>
      </c>
      <c r="CM77" s="5">
        <v>2</v>
      </c>
      <c r="CN77" s="5">
        <v>2</v>
      </c>
      <c r="CO77" s="5">
        <v>1</v>
      </c>
      <c r="CP77" s="5">
        <v>1</v>
      </c>
      <c r="CQ77" s="5">
        <v>1</v>
      </c>
      <c r="DA77" s="5">
        <f t="shared" si="19"/>
        <v>200</v>
      </c>
      <c r="DB77" s="110">
        <f t="shared" si="20"/>
        <v>100</v>
      </c>
      <c r="DC77" s="5">
        <f t="shared" si="21"/>
        <v>3</v>
      </c>
      <c r="DF77" s="5">
        <v>2</v>
      </c>
      <c r="DQ77" s="5">
        <v>1</v>
      </c>
      <c r="DR77" s="5">
        <f t="shared" si="22"/>
        <v>1</v>
      </c>
      <c r="DS77" s="5">
        <f t="shared" si="23"/>
        <v>2</v>
      </c>
      <c r="DT77" s="5">
        <f t="shared" si="59"/>
        <v>0</v>
      </c>
      <c r="DU77" s="5">
        <f t="shared" si="47"/>
        <v>0</v>
      </c>
      <c r="DW77" s="5">
        <f t="shared" si="25"/>
        <v>0</v>
      </c>
      <c r="DX77" s="5">
        <f t="shared" si="26"/>
        <v>0</v>
      </c>
      <c r="DY77" s="5">
        <f>IFERROR(IF(LEFT($AR77,1)="4",INDEX('2025학년도 변표'!$H$118:$H$197,MATCH($Q77,'2025학년도 변표'!$B$118:$B$197,0)),INDEX(DY$4:DY$8,MATCH(AJ77,$DU$4:$DU$8,0))),0)</f>
        <v>0</v>
      </c>
      <c r="DZ77" s="5">
        <f>IFERROR(IF(LEFT($AR77,1)="4",INDEX('2025학년도 변표'!$I$118:$I$197,MATCH($Q77,'2025학년도 변표'!$B$118:$B$197,0)),INDEX(DZ$4:DZ$8,MATCH(AK77,$DU$4:$DU$8,0))),0)</f>
        <v>0</v>
      </c>
      <c r="EB77" s="5">
        <f>IFERROR(IF(LEFT($AR77,1)="4",INDEX('2025학년도 변표'!$J$118:$J$197,MATCH($Q77,'2025학년도 변표'!$B$118:$B$197,0)),INDEX(EA$4:EA$8,MATCH(AM77,$DU$4:$DU$8,0))),0)</f>
        <v>0</v>
      </c>
      <c r="EC77" s="5">
        <f>IFERROR(IF(LEFT($AR77,1)="4",INDEX('2025학년도 변표'!$K$118:$K$197,MATCH($Q77,'2025학년도 변표'!$B$118:$B$197,0)),INDEX(EB$4:EB$8,MATCH(AN77,$DU$4:$DU$8,0))),0)</f>
        <v>0</v>
      </c>
      <c r="ED77" s="5" t="str">
        <f t="shared" si="27"/>
        <v/>
      </c>
      <c r="EE77" s="5" t="str">
        <f t="shared" si="28"/>
        <v/>
      </c>
      <c r="EF77" s="5">
        <f t="shared" si="29"/>
        <v>0</v>
      </c>
      <c r="EH77" s="5">
        <f t="shared" si="30"/>
        <v>0</v>
      </c>
      <c r="EI77" s="5">
        <f t="shared" si="31"/>
        <v>0</v>
      </c>
      <c r="EJ77" s="5">
        <f t="shared" si="32"/>
        <v>0</v>
      </c>
      <c r="EK77" s="5">
        <f t="shared" si="33"/>
        <v>0</v>
      </c>
      <c r="EL77" s="5">
        <f t="shared" si="34"/>
        <v>0</v>
      </c>
      <c r="EM77" s="5">
        <f t="shared" si="35"/>
        <v>0</v>
      </c>
      <c r="EN77" s="5">
        <f t="shared" si="36"/>
        <v>0</v>
      </c>
      <c r="EO77" s="5">
        <f>LARGE((EJ77:EK77,EM77:EN77),1)</f>
        <v>0</v>
      </c>
      <c r="EP77" s="5">
        <f>IF(M77&lt;2,0,LARGE((EJ77:EK77,EM77:EN77),2))</f>
        <v>0</v>
      </c>
      <c r="EQ77" s="5">
        <f t="shared" si="37"/>
        <v>0</v>
      </c>
      <c r="ER77" s="5">
        <f t="shared" si="38"/>
        <v>0</v>
      </c>
      <c r="ES77" s="5">
        <f t="shared" si="39"/>
        <v>0</v>
      </c>
      <c r="EX77" s="5">
        <f t="shared" si="40"/>
        <v>0</v>
      </c>
      <c r="EZ77" s="5">
        <f t="shared" si="41"/>
        <v>0</v>
      </c>
      <c r="FA77" s="5">
        <f t="shared" ca="1" si="42"/>
        <v>0</v>
      </c>
      <c r="FE77" s="5" t="str">
        <f t="shared" si="43"/>
        <v>표점/만점</v>
      </c>
      <c r="FF77" s="5" t="str">
        <f t="shared" si="44"/>
        <v>변표/만점</v>
      </c>
      <c r="FG77" s="5">
        <f t="shared" si="48"/>
        <v>0.31</v>
      </c>
      <c r="FH77" s="5">
        <f t="shared" si="49"/>
        <v>0.44</v>
      </c>
      <c r="FI77" s="5">
        <f t="shared" si="50"/>
        <v>0.25</v>
      </c>
      <c r="FJ77" s="5">
        <f t="shared" si="45"/>
        <v>5.7405222181303257</v>
      </c>
    </row>
    <row r="78" spans="1:166">
      <c r="A78" s="5">
        <f t="shared" si="46"/>
        <v>63</v>
      </c>
      <c r="C78" s="5" t="s">
        <v>18659</v>
      </c>
      <c r="D78" s="5">
        <v>1000</v>
      </c>
      <c r="E78" s="5">
        <v>0.25</v>
      </c>
      <c r="F78" s="5">
        <v>0.35</v>
      </c>
      <c r="G78" s="5">
        <v>0.125</v>
      </c>
      <c r="H78" s="5">
        <v>0.125</v>
      </c>
      <c r="J78" s="5">
        <v>0.125</v>
      </c>
      <c r="K78" s="5">
        <v>0.125</v>
      </c>
      <c r="M78" s="5">
        <v>2</v>
      </c>
      <c r="N78" s="5">
        <f t="shared" si="7"/>
        <v>0.85</v>
      </c>
      <c r="O78" s="5">
        <v>19</v>
      </c>
      <c r="Q78" s="5">
        <f t="shared" si="8"/>
        <v>19</v>
      </c>
      <c r="S78" s="5">
        <f t="shared" si="9"/>
        <v>1.7985611510791366</v>
      </c>
      <c r="T78" s="5">
        <f t="shared" si="10"/>
        <v>2.5</v>
      </c>
      <c r="U78" s="5">
        <f t="shared" si="11"/>
        <v>1.8024513338139871</v>
      </c>
      <c r="V78" s="5">
        <f t="shared" si="12"/>
        <v>1.8024513338139871</v>
      </c>
      <c r="W78" s="5">
        <f t="shared" si="13"/>
        <v>1.8024513338139871</v>
      </c>
      <c r="X78" s="5">
        <f t="shared" si="52"/>
        <v>1.7985611510791366</v>
      </c>
      <c r="Y78" s="5">
        <f t="shared" si="53"/>
        <v>2.5</v>
      </c>
      <c r="Z78" s="5">
        <f t="shared" si="54"/>
        <v>1.8024513338139871</v>
      </c>
      <c r="AA78" s="5">
        <f t="shared" si="55"/>
        <v>1.8024513338139871</v>
      </c>
      <c r="AB78" s="5" t="str">
        <f t="shared" si="14"/>
        <v>자동</v>
      </c>
      <c r="AC78" s="5">
        <f t="shared" si="15"/>
        <v>1.8024513338139871</v>
      </c>
      <c r="AD78" s="5">
        <f t="shared" si="16"/>
        <v>1.8024513338139871</v>
      </c>
      <c r="AE78" s="5">
        <f>IF(AR78=42,INDEX('2025학년도 변표'!$C$118:$C$197,MATCH(Q78,'2025학년도 변표'!$B$118:$B$197,0)),"")</f>
        <v>69.349999999999994</v>
      </c>
      <c r="AF78" s="5">
        <f>IF(AR78=42,INDEX('2025학년도 변표'!$D$118:$D$197,MATCH(Q78,'2025학년도 변표'!$B$118:$B$197,0)),"")</f>
        <v>69.349999999999994</v>
      </c>
      <c r="AH78" s="5">
        <v>12</v>
      </c>
      <c r="AI78" s="5">
        <v>12</v>
      </c>
      <c r="AJ78" s="5">
        <v>42</v>
      </c>
      <c r="AK78" s="5">
        <v>42</v>
      </c>
      <c r="AM78" s="5">
        <v>42</v>
      </c>
      <c r="AN78" s="5">
        <v>42</v>
      </c>
      <c r="AO78" s="5">
        <v>3</v>
      </c>
      <c r="AP78" s="5">
        <v>3</v>
      </c>
      <c r="AR78" s="5">
        <f t="shared" si="51"/>
        <v>42</v>
      </c>
      <c r="AW78" s="5">
        <f>0.03*Z78</f>
        <v>5.4073540014419615E-2</v>
      </c>
      <c r="AX78" s="5">
        <f>0.03*AA78</f>
        <v>5.4073540014419615E-2</v>
      </c>
      <c r="BA78" s="5">
        <f t="shared" si="17"/>
        <v>0</v>
      </c>
      <c r="BE78" s="236" t="s">
        <v>18660</v>
      </c>
      <c r="BJ78" s="5">
        <f>AW78*DY78</f>
        <v>0</v>
      </c>
      <c r="BK78" s="5">
        <f>AX78*DZ78</f>
        <v>0</v>
      </c>
      <c r="BY78" s="230">
        <f t="shared" si="58"/>
        <v>850</v>
      </c>
      <c r="BZ78" s="72">
        <v>150</v>
      </c>
      <c r="CA78" s="5">
        <v>147</v>
      </c>
      <c r="CB78" s="5">
        <v>141</v>
      </c>
      <c r="CC78" s="5">
        <v>132</v>
      </c>
      <c r="CD78" s="5">
        <v>120</v>
      </c>
      <c r="CE78" s="5">
        <v>105</v>
      </c>
      <c r="CF78" s="5">
        <v>90</v>
      </c>
      <c r="CG78" s="5">
        <v>60</v>
      </c>
      <c r="CH78" s="5">
        <v>30</v>
      </c>
      <c r="CI78" s="72">
        <v>3</v>
      </c>
      <c r="CJ78" s="5">
        <v>3</v>
      </c>
      <c r="CK78" s="5">
        <v>3</v>
      </c>
      <c r="CL78" s="5">
        <v>2</v>
      </c>
      <c r="CM78" s="5">
        <v>2</v>
      </c>
      <c r="CN78" s="5">
        <v>2</v>
      </c>
      <c r="CO78" s="5">
        <v>1</v>
      </c>
      <c r="CP78" s="5">
        <v>1</v>
      </c>
      <c r="CQ78" s="5">
        <v>1</v>
      </c>
      <c r="DA78" s="5">
        <f t="shared" si="19"/>
        <v>150</v>
      </c>
      <c r="DB78" s="110">
        <f t="shared" si="20"/>
        <v>100</v>
      </c>
      <c r="DC78" s="5">
        <f t="shared" si="21"/>
        <v>3</v>
      </c>
      <c r="DF78" s="5">
        <v>2</v>
      </c>
      <c r="DQ78" s="5">
        <v>1</v>
      </c>
      <c r="DR78" s="5">
        <f t="shared" si="22"/>
        <v>1</v>
      </c>
      <c r="DS78" s="5">
        <f t="shared" si="23"/>
        <v>2</v>
      </c>
      <c r="DT78" s="5">
        <f t="shared" si="59"/>
        <v>0</v>
      </c>
      <c r="DU78" s="5">
        <f t="shared" si="47"/>
        <v>0</v>
      </c>
      <c r="DW78" s="5">
        <f t="shared" si="25"/>
        <v>0</v>
      </c>
      <c r="DX78" s="5">
        <f t="shared" si="26"/>
        <v>0</v>
      </c>
      <c r="DY78" s="5">
        <f>IFERROR(IF(LEFT($AR78,1)="4",INDEX('2025학년도 변표'!$H$118:$H$197,MATCH($Q78,'2025학년도 변표'!$B$118:$B$197,0)),INDEX(DY$4:DY$8,MATCH(AJ78,$DU$4:$DU$8,0))),0)</f>
        <v>0</v>
      </c>
      <c r="DZ78" s="5">
        <f>IFERROR(IF(LEFT($AR78,1)="4",INDEX('2025학년도 변표'!$I$118:$I$197,MATCH($Q78,'2025학년도 변표'!$B$118:$B$197,0)),INDEX(DZ$4:DZ$8,MATCH(AK78,$DU$4:$DU$8,0))),0)</f>
        <v>0</v>
      </c>
      <c r="EB78" s="5">
        <f>IFERROR(IF(LEFT($AR78,1)="4",INDEX('2025학년도 변표'!$J$118:$J$197,MATCH($Q78,'2025학년도 변표'!$B$118:$B$197,0)),INDEX(EA$4:EA$8,MATCH(AM78,$DU$4:$DU$8,0))),0)</f>
        <v>0</v>
      </c>
      <c r="EC78" s="5">
        <f>IFERROR(IF(LEFT($AR78,1)="4",INDEX('2025학년도 변표'!$K$118:$K$197,MATCH($Q78,'2025학년도 변표'!$B$118:$B$197,0)),INDEX(EB$4:EB$8,MATCH(AN78,$DU$4:$DU$8,0))),0)</f>
        <v>0</v>
      </c>
      <c r="ED78" s="5" t="str">
        <f t="shared" si="27"/>
        <v/>
      </c>
      <c r="EE78" s="5" t="str">
        <f t="shared" si="28"/>
        <v/>
      </c>
      <c r="EF78" s="5">
        <f t="shared" si="29"/>
        <v>0</v>
      </c>
      <c r="EH78" s="5">
        <f t="shared" si="30"/>
        <v>0</v>
      </c>
      <c r="EI78" s="5">
        <f t="shared" si="31"/>
        <v>0</v>
      </c>
      <c r="EJ78" s="5">
        <f t="shared" si="32"/>
        <v>0</v>
      </c>
      <c r="EK78" s="5">
        <f t="shared" si="33"/>
        <v>0</v>
      </c>
      <c r="EL78" s="5">
        <f t="shared" si="34"/>
        <v>0</v>
      </c>
      <c r="EM78" s="5">
        <f t="shared" si="35"/>
        <v>0</v>
      </c>
      <c r="EN78" s="5">
        <f t="shared" si="36"/>
        <v>0</v>
      </c>
      <c r="EO78" s="5">
        <f>LARGE((EJ78:EK78,EM78:EN78),1)</f>
        <v>0</v>
      </c>
      <c r="EP78" s="5">
        <f>IF(M78&lt;2,0,LARGE((EJ78:EK78,EM78:EN78),2))</f>
        <v>0</v>
      </c>
      <c r="EQ78" s="5">
        <f t="shared" si="37"/>
        <v>0</v>
      </c>
      <c r="ER78" s="5">
        <f t="shared" si="38"/>
        <v>0</v>
      </c>
      <c r="ES78" s="5">
        <f t="shared" si="39"/>
        <v>0</v>
      </c>
      <c r="EX78" s="5">
        <f t="shared" si="40"/>
        <v>0</v>
      </c>
      <c r="EZ78" s="5">
        <f t="shared" si="41"/>
        <v>1</v>
      </c>
      <c r="FA78" s="5">
        <f t="shared" ca="1" si="42"/>
        <v>27</v>
      </c>
      <c r="FE78" s="5" t="str">
        <f t="shared" si="43"/>
        <v>표점/만점</v>
      </c>
      <c r="FF78" s="5" t="str">
        <f t="shared" si="44"/>
        <v>변표/만점</v>
      </c>
      <c r="FG78" s="5">
        <f t="shared" si="48"/>
        <v>0.28999999999999998</v>
      </c>
      <c r="FH78" s="5">
        <f t="shared" si="49"/>
        <v>0.41</v>
      </c>
      <c r="FI78" s="5">
        <f t="shared" si="50"/>
        <v>0.3</v>
      </c>
      <c r="FJ78" s="5">
        <f t="shared" si="45"/>
        <v>6.1010124848931238</v>
      </c>
    </row>
    <row r="79" spans="1:166">
      <c r="A79" s="5">
        <f t="shared" si="46"/>
        <v>64</v>
      </c>
      <c r="C79" s="5" t="s">
        <v>18661</v>
      </c>
      <c r="D79" s="5">
        <v>1000</v>
      </c>
      <c r="E79" s="5">
        <v>0.3</v>
      </c>
      <c r="F79" s="5">
        <v>0.3</v>
      </c>
      <c r="G79" s="5">
        <v>0.125</v>
      </c>
      <c r="H79" s="5">
        <v>0.125</v>
      </c>
      <c r="J79" s="5">
        <v>0.125</v>
      </c>
      <c r="K79" s="5">
        <v>0.125</v>
      </c>
      <c r="M79" s="5">
        <v>2</v>
      </c>
      <c r="N79" s="5">
        <f t="shared" si="7"/>
        <v>0.85</v>
      </c>
      <c r="O79" s="5">
        <v>19</v>
      </c>
      <c r="Q79" s="5">
        <f t="shared" si="8"/>
        <v>19</v>
      </c>
      <c r="S79" s="5">
        <f t="shared" si="9"/>
        <v>2.1582733812949639</v>
      </c>
      <c r="T79" s="5">
        <f t="shared" si="10"/>
        <v>2.1428571428571428</v>
      </c>
      <c r="U79" s="5">
        <f t="shared" si="11"/>
        <v>1.8024513338139871</v>
      </c>
      <c r="V79" s="5">
        <f t="shared" si="12"/>
        <v>1.8024513338139871</v>
      </c>
      <c r="W79" s="5">
        <f t="shared" si="13"/>
        <v>1.8024513338139871</v>
      </c>
      <c r="X79" s="5">
        <f t="shared" si="52"/>
        <v>2.1582733812949639</v>
      </c>
      <c r="Y79" s="5">
        <f t="shared" si="53"/>
        <v>2.1428571428571428</v>
      </c>
      <c r="Z79" s="5">
        <f t="shared" si="54"/>
        <v>1.8024513338139871</v>
      </c>
      <c r="AA79" s="5">
        <f t="shared" si="55"/>
        <v>1.8024513338139871</v>
      </c>
      <c r="AB79" s="5" t="str">
        <f t="shared" si="14"/>
        <v>자동</v>
      </c>
      <c r="AC79" s="5">
        <f t="shared" si="15"/>
        <v>1.8024513338139871</v>
      </c>
      <c r="AD79" s="5">
        <f t="shared" si="16"/>
        <v>1.8024513338139871</v>
      </c>
      <c r="AE79" s="5">
        <f>IF(AR79=42,INDEX('2025학년도 변표'!$C$118:$C$197,MATCH(Q79,'2025학년도 변표'!$B$118:$B$197,0)),"")</f>
        <v>69.349999999999994</v>
      </c>
      <c r="AF79" s="5">
        <f>IF(AR79=42,INDEX('2025학년도 변표'!$D$118:$D$197,MATCH(Q79,'2025학년도 변표'!$B$118:$B$197,0)),"")</f>
        <v>69.349999999999994</v>
      </c>
      <c r="AH79" s="5">
        <v>12</v>
      </c>
      <c r="AI79" s="5">
        <v>12</v>
      </c>
      <c r="AJ79" s="5">
        <v>42</v>
      </c>
      <c r="AK79" s="5">
        <v>42</v>
      </c>
      <c r="AM79" s="5">
        <v>42</v>
      </c>
      <c r="AN79" s="5">
        <v>42</v>
      </c>
      <c r="AO79" s="5">
        <v>3</v>
      </c>
      <c r="AP79" s="5">
        <v>3</v>
      </c>
      <c r="AR79" s="5">
        <f t="shared" si="51"/>
        <v>42</v>
      </c>
      <c r="BA79" s="5">
        <f t="shared" si="17"/>
        <v>0</v>
      </c>
      <c r="BY79" s="230">
        <f t="shared" si="58"/>
        <v>850</v>
      </c>
      <c r="BZ79" s="72">
        <v>150</v>
      </c>
      <c r="CA79" s="5">
        <v>147</v>
      </c>
      <c r="CB79" s="5">
        <v>141</v>
      </c>
      <c r="CC79" s="5">
        <v>132</v>
      </c>
      <c r="CD79" s="5">
        <v>120</v>
      </c>
      <c r="CE79" s="5">
        <v>105</v>
      </c>
      <c r="CF79" s="5">
        <v>90</v>
      </c>
      <c r="CG79" s="5">
        <v>60</v>
      </c>
      <c r="CH79" s="5">
        <v>30</v>
      </c>
      <c r="CI79" s="72">
        <v>3</v>
      </c>
      <c r="CJ79" s="5">
        <v>3</v>
      </c>
      <c r="CK79" s="5">
        <v>3</v>
      </c>
      <c r="CL79" s="5">
        <v>2</v>
      </c>
      <c r="CM79" s="5">
        <v>2</v>
      </c>
      <c r="CN79" s="5">
        <v>2</v>
      </c>
      <c r="CO79" s="5">
        <v>1</v>
      </c>
      <c r="CP79" s="5">
        <v>1</v>
      </c>
      <c r="CQ79" s="5">
        <v>1</v>
      </c>
      <c r="DA79" s="5">
        <f t="shared" si="19"/>
        <v>150</v>
      </c>
      <c r="DB79" s="110">
        <f t="shared" si="20"/>
        <v>100</v>
      </c>
      <c r="DC79" s="5">
        <f t="shared" si="21"/>
        <v>3</v>
      </c>
      <c r="DF79" s="5">
        <v>2</v>
      </c>
      <c r="DQ79" s="5">
        <v>1</v>
      </c>
      <c r="DR79" s="5">
        <f t="shared" si="22"/>
        <v>1</v>
      </c>
      <c r="DS79" s="5">
        <f t="shared" si="23"/>
        <v>2</v>
      </c>
      <c r="DT79" s="5">
        <f t="shared" si="59"/>
        <v>0</v>
      </c>
      <c r="DU79" s="5">
        <f t="shared" si="47"/>
        <v>0</v>
      </c>
      <c r="DW79" s="5">
        <f t="shared" si="25"/>
        <v>0</v>
      </c>
      <c r="DX79" s="5">
        <f t="shared" si="26"/>
        <v>0</v>
      </c>
      <c r="DY79" s="5">
        <f>IFERROR(IF(LEFT($AR79,1)="4",INDEX('2025학년도 변표'!$H$118:$H$197,MATCH($Q79,'2025학년도 변표'!$B$118:$B$197,0)),INDEX(DY$4:DY$8,MATCH(AJ79,$DU$4:$DU$8,0))),0)</f>
        <v>0</v>
      </c>
      <c r="DZ79" s="5">
        <f>IFERROR(IF(LEFT($AR79,1)="4",INDEX('2025학년도 변표'!$I$118:$I$197,MATCH($Q79,'2025학년도 변표'!$B$118:$B$197,0)),INDEX(DZ$4:DZ$8,MATCH(AK79,$DU$4:$DU$8,0))),0)</f>
        <v>0</v>
      </c>
      <c r="EB79" s="5">
        <f>IFERROR(IF(LEFT($AR79,1)="4",INDEX('2025학년도 변표'!$J$118:$J$197,MATCH($Q79,'2025학년도 변표'!$B$118:$B$197,0)),INDEX(EA$4:EA$8,MATCH(AM79,$DU$4:$DU$8,0))),0)</f>
        <v>0</v>
      </c>
      <c r="EC79" s="5">
        <f>IFERROR(IF(LEFT($AR79,1)="4",INDEX('2025학년도 변표'!$K$118:$K$197,MATCH($Q79,'2025학년도 변표'!$B$118:$B$197,0)),INDEX(EB$4:EB$8,MATCH(AN79,$DU$4:$DU$8,0))),0)</f>
        <v>0</v>
      </c>
      <c r="ED79" s="5" t="str">
        <f t="shared" si="27"/>
        <v/>
      </c>
      <c r="EE79" s="5" t="str">
        <f t="shared" si="28"/>
        <v/>
      </c>
      <c r="EF79" s="5">
        <f t="shared" si="29"/>
        <v>0</v>
      </c>
      <c r="EH79" s="5">
        <f t="shared" si="30"/>
        <v>0</v>
      </c>
      <c r="EI79" s="5">
        <f t="shared" si="31"/>
        <v>0</v>
      </c>
      <c r="EJ79" s="5">
        <f t="shared" si="32"/>
        <v>0</v>
      </c>
      <c r="EK79" s="5">
        <f t="shared" si="33"/>
        <v>0</v>
      </c>
      <c r="EL79" s="5">
        <f t="shared" si="34"/>
        <v>0</v>
      </c>
      <c r="EM79" s="5">
        <f t="shared" si="35"/>
        <v>0</v>
      </c>
      <c r="EN79" s="5">
        <f t="shared" si="36"/>
        <v>0</v>
      </c>
      <c r="EO79" s="5">
        <f>LARGE((EJ79:EK79,EM79:EN79),1)</f>
        <v>0</v>
      </c>
      <c r="EP79" s="5">
        <f>IF(M79&lt;2,0,LARGE((EJ79:EK79,EM79:EN79),2))</f>
        <v>0</v>
      </c>
      <c r="EQ79" s="5">
        <f t="shared" si="37"/>
        <v>0</v>
      </c>
      <c r="ER79" s="5">
        <f t="shared" si="38"/>
        <v>0</v>
      </c>
      <c r="ES79" s="5">
        <f t="shared" si="39"/>
        <v>0</v>
      </c>
      <c r="EX79" s="5">
        <f t="shared" si="40"/>
        <v>0</v>
      </c>
      <c r="EZ79" s="5">
        <f t="shared" si="41"/>
        <v>0</v>
      </c>
      <c r="FA79" s="5">
        <f t="shared" ca="1" si="42"/>
        <v>0</v>
      </c>
      <c r="FE79" s="5" t="str">
        <f t="shared" si="43"/>
        <v>표점/만점</v>
      </c>
      <c r="FF79" s="5" t="str">
        <f t="shared" si="44"/>
        <v>변표/만점</v>
      </c>
      <c r="FG79" s="5">
        <f t="shared" si="48"/>
        <v>0.35</v>
      </c>
      <c r="FH79" s="5">
        <f t="shared" si="49"/>
        <v>0.35</v>
      </c>
      <c r="FI79" s="5">
        <f t="shared" si="50"/>
        <v>0.3</v>
      </c>
      <c r="FJ79" s="5">
        <f t="shared" si="45"/>
        <v>6.1035818579660948</v>
      </c>
    </row>
    <row r="80" spans="1:166">
      <c r="A80" s="5">
        <f t="shared" si="46"/>
        <v>65</v>
      </c>
      <c r="B80" s="5">
        <v>54</v>
      </c>
      <c r="C80" s="5" t="s">
        <v>534</v>
      </c>
      <c r="D80" s="5">
        <v>1000</v>
      </c>
      <c r="E80" s="5">
        <v>0.2</v>
      </c>
      <c r="F80" s="5">
        <v>0.3</v>
      </c>
      <c r="G80" s="5">
        <v>0.15</v>
      </c>
      <c r="H80" s="5">
        <v>0.15</v>
      </c>
      <c r="J80" s="5">
        <v>0.15</v>
      </c>
      <c r="K80" s="5">
        <v>0.15</v>
      </c>
      <c r="M80" s="5">
        <v>2</v>
      </c>
      <c r="N80" s="5">
        <f t="shared" ref="N80:N143" si="64">E80+F80+MAX((G80:H80),J80:K80)*M80</f>
        <v>0.8</v>
      </c>
      <c r="O80" s="5" t="s">
        <v>633</v>
      </c>
      <c r="Q80" s="5" t="str">
        <f t="shared" ref="Q80:Q143" si="65">IF(P80&gt;0,P80,O80)</f>
        <v/>
      </c>
      <c r="S80" s="5">
        <f t="shared" ref="S80:S143" si="66">X80</f>
        <v>1</v>
      </c>
      <c r="T80" s="5">
        <f t="shared" ref="T80:T143" si="67">Y80</f>
        <v>1.5</v>
      </c>
      <c r="U80" s="5">
        <f t="shared" ref="U80:U143" si="68">IF($AS$7=1,Z80,IF(AJ80=12,$D80*G80/$AJ$11,Z80))</f>
        <v>1.5</v>
      </c>
      <c r="V80" s="5">
        <f t="shared" ref="V80:V143" si="69">IF($AS$7=1,AC80,IF(AM80=12,$D80*J80/$AN$11,AC80))</f>
        <v>1.5</v>
      </c>
      <c r="W80" s="5">
        <f t="shared" ref="W80:W143" si="70">IF(AND(AJ80=2,DR80=1),U80*M80,IF(AND(AJ80=2,DR80=2),V80*M80,IF(DR80=1,U80,IF(DR80=2,V80))))</f>
        <v>1.5</v>
      </c>
      <c r="X80" s="5">
        <f t="shared" si="52"/>
        <v>1</v>
      </c>
      <c r="Y80" s="5">
        <f t="shared" si="53"/>
        <v>1.5</v>
      </c>
      <c r="Z80" s="5">
        <f t="shared" si="54"/>
        <v>1.5</v>
      </c>
      <c r="AA80" s="5">
        <f t="shared" si="55"/>
        <v>1.5</v>
      </c>
      <c r="AB80" s="5" t="str">
        <f t="shared" ref="AB80:AB143" si="71">IF($AL$5=0,"자동",IF(AL80=12,$D80*I80/IF($AS$7=1,$AL$9,$AJ$11),IF(AL80=42,$D80*I80/$AE80,IF(OR(AL80=1,AL80=4,AL80=2),$D80*I80/100,IF(AL80=9,$D80*I80/50,"자동")))))</f>
        <v>자동</v>
      </c>
      <c r="AC80" s="5">
        <f t="shared" ref="AC80:AC143" si="72">IF(AM80=12,$D80*J80/IF($DU80=1,IF($AS$7=1,$AM$9,$AN$11),$AN$11),IF(AM80=42,$D80*J80/AF80,IF(OR(AM80=1,AM80=4,AM80=2),$D80*J80/100,IF(AM80=9,$D80*J80/50,"자동"))))</f>
        <v>1.5</v>
      </c>
      <c r="AD80" s="5">
        <f t="shared" ref="AD80:AD143" si="73">IF(AN80=12,$D80*K80/IF($DU80=1,IF($AS$7=1,$AN$9,$AN$11),$AN$11),IF(AN80=42,$D80*K80/AF80,IF(OR(AN80=1,AN80=4,AN80=2),$D80*K80/100,IF(AN80=9,$D80*K80/50,"자동"))))</f>
        <v>1.5</v>
      </c>
      <c r="AE80" s="5" t="str">
        <f>IF(AR80=42,INDEX('2025학년도 변표'!$C$118:$C$197,MATCH(Q80,'2025학년도 변표'!$B$118:$B$197,0)),"")</f>
        <v/>
      </c>
      <c r="AF80" s="5" t="str">
        <f>IF(AR80=42,INDEX('2025학년도 변표'!$D$118:$D$197,MATCH(Q80,'2025학년도 변표'!$B$118:$B$197,0)),"")</f>
        <v/>
      </c>
      <c r="AH80" s="5">
        <v>1</v>
      </c>
      <c r="AI80" s="5">
        <v>1</v>
      </c>
      <c r="AJ80" s="5">
        <v>1</v>
      </c>
      <c r="AK80" s="5">
        <v>1</v>
      </c>
      <c r="AM80" s="5">
        <v>1</v>
      </c>
      <c r="AN80" s="5">
        <v>1</v>
      </c>
      <c r="AO80" s="5">
        <v>3</v>
      </c>
      <c r="AP80" s="5">
        <v>3</v>
      </c>
      <c r="AR80" s="5">
        <f t="shared" si="51"/>
        <v>1</v>
      </c>
      <c r="AT80" s="5">
        <f>0.03*Y80</f>
        <v>4.4999999999999998E-2</v>
      </c>
      <c r="AU80" s="5">
        <f>0.03*Y80</f>
        <v>4.4999999999999998E-2</v>
      </c>
      <c r="AW80" s="5">
        <f>0.03*Z80</f>
        <v>4.4999999999999998E-2</v>
      </c>
      <c r="AX80" s="5">
        <f>0.03*AA80</f>
        <v>4.4999999999999998E-2</v>
      </c>
      <c r="BA80" s="5">
        <f t="shared" ref="BA80:BA143" si="74">IF(AZ80="",IF(DK80=1,1,$AZ$3),AZ80)</f>
        <v>0</v>
      </c>
      <c r="BE80" s="236" t="s">
        <v>18662</v>
      </c>
      <c r="BG80" s="5">
        <f>AT80*$DX80</f>
        <v>0</v>
      </c>
      <c r="BH80" s="5">
        <f>AU80*$DX80</f>
        <v>0</v>
      </c>
      <c r="BJ80" s="5">
        <f>AW80*DY80</f>
        <v>0</v>
      </c>
      <c r="BK80" s="5">
        <f>AX80*DZ80</f>
        <v>0</v>
      </c>
      <c r="BY80" s="230">
        <f t="shared" ref="BY80:BY111" si="75">D80*N80</f>
        <v>800</v>
      </c>
      <c r="BZ80" s="72">
        <v>200</v>
      </c>
      <c r="CA80" s="5">
        <v>196</v>
      </c>
      <c r="CB80" s="5">
        <v>190</v>
      </c>
      <c r="CC80" s="5">
        <v>180</v>
      </c>
      <c r="CD80" s="5">
        <v>170</v>
      </c>
      <c r="CE80" s="5">
        <v>160</v>
      </c>
      <c r="CF80" s="5">
        <v>150</v>
      </c>
      <c r="CG80" s="5">
        <v>140</v>
      </c>
      <c r="CH80" s="5">
        <v>0</v>
      </c>
      <c r="CM80" s="5">
        <v>-0.2</v>
      </c>
      <c r="CN80" s="5">
        <v>-0.4</v>
      </c>
      <c r="CO80" s="5">
        <v>-0.6</v>
      </c>
      <c r="CP80" s="5">
        <v>-0.8</v>
      </c>
      <c r="CQ80" s="5">
        <v>-1</v>
      </c>
      <c r="DA80" s="5">
        <f t="shared" ref="DA80:DA143" si="76">ROUND((BZ80-EQ80),1)</f>
        <v>200</v>
      </c>
      <c r="DB80" s="110">
        <f t="shared" ref="DB80:DB143" si="77">((BZ80-EQ80)/(EX80+DA80-ET80))*100</f>
        <v>100</v>
      </c>
      <c r="DC80" s="5">
        <f t="shared" ref="DC80:DC143" si="78">ROUND((CI80-ER80)+(CR80-ES80),1)</f>
        <v>0</v>
      </c>
      <c r="DF80" s="5">
        <v>2</v>
      </c>
      <c r="DQ80" s="5">
        <v>1</v>
      </c>
      <c r="DR80" s="5">
        <f t="shared" ref="DR80:DR143" si="79">IF(DQ80&gt;0,DQ80,IF(DD80&gt;0,1,2))</f>
        <v>1</v>
      </c>
      <c r="DS80" s="5">
        <f t="shared" ref="DS80:DS143" si="80">MAX(DD80:DF80)</f>
        <v>2</v>
      </c>
      <c r="DT80" s="5">
        <f t="shared" ref="DT80:DT96" si="81">IF(OR(AND(DD80&gt;0,DD80&gt;$DD$8),AND(DE80&gt;0,DE80&gt;$DE$8),AND(DF80&gt;0,DF80&gt;$DF$8)),0,1)</f>
        <v>0</v>
      </c>
      <c r="DU80" s="5">
        <f t="shared" si="47"/>
        <v>0</v>
      </c>
      <c r="DW80" s="5">
        <f t="shared" ref="DW80:DW143" si="82">IFERROR(INDEX(DW$4:DW$10,MATCH(AH80,$DU$4:$DU$10,0)),0)</f>
        <v>0</v>
      </c>
      <c r="DX80" s="5">
        <f t="shared" ref="DX80:DX143" si="83">IFERROR(INDEX(DX$4:DX$10,MATCH(AI80,$DU$4:$DU$10,0)),0)</f>
        <v>0</v>
      </c>
      <c r="DY80" s="5">
        <f>IFERROR(IF(LEFT($AR80,1)="4",INDEX('2025학년도 변표'!$H$118:$H$197,MATCH($Q80,'2025학년도 변표'!$B$118:$B$197,0)),INDEX(DY$4:DY$8,MATCH(AJ80,$DU$4:$DU$8,0))),0)</f>
        <v>0</v>
      </c>
      <c r="DZ80" s="5">
        <f>IFERROR(IF(LEFT($AR80,1)="4",INDEX('2025학년도 변표'!$I$118:$I$197,MATCH($Q80,'2025학년도 변표'!$B$118:$B$197,0)),INDEX(DZ$4:DZ$8,MATCH(AK80,$DU$4:$DU$8,0))),0)</f>
        <v>0</v>
      </c>
      <c r="EB80" s="5">
        <f>IFERROR(IF(LEFT($AR80,1)="4",INDEX('2025학년도 변표'!$J$118:$J$197,MATCH($Q80,'2025학년도 변표'!$B$118:$B$197,0)),INDEX(EA$4:EA$8,MATCH(AM80,$DU$4:$DU$8,0))),0)</f>
        <v>0</v>
      </c>
      <c r="EC80" s="5">
        <f>IFERROR(IF(LEFT($AR80,1)="4",INDEX('2025학년도 변표'!$K$118:$K$197,MATCH($Q80,'2025학년도 변표'!$B$118:$B$197,0)),INDEX(EB$4:EB$8,MATCH(AN80,$DU$4:$DU$8,0))),0)</f>
        <v>0</v>
      </c>
      <c r="ED80" s="5" t="str">
        <f t="shared" ref="ED80:ED143" si="84">IFERROR(INDEX(EC$4:EC$8,MATCH(AO80,$DU$4:$DU$8,0)),0)</f>
        <v/>
      </c>
      <c r="EE80" s="5" t="str">
        <f t="shared" ref="EE80:EE143" si="85">IFERROR(INDEX(ED$4:ED$8,MATCH(AP80,$DU$4:$DU$8,0)),0)</f>
        <v/>
      </c>
      <c r="EF80" s="5">
        <f t="shared" ref="EF80:EF143" si="86">IFERROR(INDEX(EE$4:EE$8,MATCH(AQ80,$DU$4:$DU$8,0)),0)</f>
        <v>0</v>
      </c>
      <c r="EH80" s="5">
        <f t="shared" ref="EH80:EH143" si="87">IFERROR((DW80*X80+BF80)*$EG$9,0)</f>
        <v>0</v>
      </c>
      <c r="EI80" s="5">
        <f t="shared" ref="EI80:EI143" si="88">IFERROR((DX80*Y80+MAX(BG80,BH80))*$EG$9,0)</f>
        <v>0</v>
      </c>
      <c r="EJ80" s="5">
        <f t="shared" ref="EJ80:EJ143" si="89">IFERROR((DY80*Z80+BJ80)*$EG$9,0)</f>
        <v>0</v>
      </c>
      <c r="EK80" s="5">
        <f t="shared" ref="EK80:EK143" si="90">IFERROR(IF(M80&lt;2,0,(DZ80*AA80+BK80)*$EG$9),0)</f>
        <v>0</v>
      </c>
      <c r="EL80" s="5">
        <f t="shared" ref="EL80:EL143" si="91">IFERROR(BL80*$EG$9,0)</f>
        <v>0</v>
      </c>
      <c r="EM80" s="5">
        <f t="shared" ref="EM80:EM143" si="92">IFERROR((EB80*AC80+BM80)*$EG$9,0)</f>
        <v>0</v>
      </c>
      <c r="EN80" s="5">
        <f t="shared" ref="EN80:EN143" si="93">IFERROR(IF(M80&lt;2,0,(EC80*AD80+BN80)*$EG$9),0)</f>
        <v>0</v>
      </c>
      <c r="EO80" s="5">
        <f>LARGE((EJ80:EK80,EM80:EN80),1)</f>
        <v>0</v>
      </c>
      <c r="EP80" s="5">
        <f>IF(M80&lt;2,0,LARGE((EJ80:EK80,EM80:EN80),2))</f>
        <v>0</v>
      </c>
      <c r="EQ80" s="5">
        <f t="shared" ref="EQ80:EQ143" si="94">IFERROR(INDEX(BZ80:CH80,MATCH(ED80,$BZ$15:$CH$15,0)),0)</f>
        <v>0</v>
      </c>
      <c r="ER80" s="5">
        <f t="shared" ref="ER80:ER143" si="95">IFERROR(INDEX(CI80:CQ80,MATCH(EE80,$CI$15:$CQ$15,0)),0)</f>
        <v>0</v>
      </c>
      <c r="ES80" s="5">
        <f t="shared" ref="ES80:ES143" si="96">IFERROR(INDEX(CR80:CZ80,MATCH(EF80,$CR$15:$CZ$15,0)),0)</f>
        <v>0</v>
      </c>
      <c r="EX80" s="5">
        <f t="shared" ref="EX80:EX143" si="97">IF(EW80&gt;0,EW80,EH80+EI80+EL80+EO80+EP80+EQ80+ER80+ES80+ET80)</f>
        <v>0</v>
      </c>
      <c r="EZ80" s="5">
        <f t="shared" ref="EZ80:EZ143" si="98">IF(COUNTA(BF80:BN80)&gt;0,1,0)</f>
        <v>1</v>
      </c>
      <c r="FA80" s="5">
        <f t="shared" ref="FA80:FA143" ca="1" si="99">IF(EZ80=0,0,COUNTIF(OFFSET($EZ$16,0,0,ROW(B80)-ROW($B$16)+1,1),"&gt;"&amp;0))</f>
        <v>28</v>
      </c>
      <c r="FE80" s="5" t="str">
        <f t="shared" ref="FE80:FE143" si="100">IF(AH80=1,"표점",IF(AH80=12,"표점/만점",IF(AH80=2,"백분위")))</f>
        <v>표점</v>
      </c>
      <c r="FF80" s="5" t="str">
        <f t="shared" ref="FF80:FF143" si="101">IF(AR80=1,"표점",IF(AR80=12,"표점/만점",IF(AR80=2,"백분위",IF(AR80=4,"변표",IF(AR80=42,"변표/만점")))))</f>
        <v>표점</v>
      </c>
      <c r="FG80" s="5">
        <f t="shared" si="48"/>
        <v>0.25</v>
      </c>
      <c r="FH80" s="5">
        <f t="shared" si="49"/>
        <v>0.38</v>
      </c>
      <c r="FI80" s="5">
        <f t="shared" si="50"/>
        <v>0.38</v>
      </c>
      <c r="FJ80" s="5">
        <f t="shared" ref="FJ80:FJ143" si="102">S80+T80+W80</f>
        <v>4</v>
      </c>
    </row>
    <row r="81" spans="1:166">
      <c r="A81" s="5">
        <f t="shared" ref="A81:A144" si="103">ROUND(ROW(A81)-ROW($A$15),0)</f>
        <v>66</v>
      </c>
      <c r="B81" s="5">
        <v>55</v>
      </c>
      <c r="C81" s="5" t="s">
        <v>18663</v>
      </c>
      <c r="D81" s="5">
        <v>1000</v>
      </c>
      <c r="E81" s="5">
        <v>0.3</v>
      </c>
      <c r="F81" s="5">
        <v>0.3</v>
      </c>
      <c r="G81" s="5">
        <v>0.1</v>
      </c>
      <c r="H81" s="5">
        <v>0.1</v>
      </c>
      <c r="J81" s="5">
        <v>0.1</v>
      </c>
      <c r="K81" s="5">
        <v>0.1</v>
      </c>
      <c r="M81" s="5">
        <v>2</v>
      </c>
      <c r="N81" s="5">
        <f t="shared" si="64"/>
        <v>0.8</v>
      </c>
      <c r="O81" s="5" t="s">
        <v>633</v>
      </c>
      <c r="Q81" s="5" t="str">
        <f t="shared" si="65"/>
        <v/>
      </c>
      <c r="S81" s="5">
        <f t="shared" si="66"/>
        <v>1.5</v>
      </c>
      <c r="T81" s="5">
        <f t="shared" si="67"/>
        <v>1.5</v>
      </c>
      <c r="U81" s="5">
        <f t="shared" si="68"/>
        <v>1</v>
      </c>
      <c r="V81" s="5">
        <f t="shared" si="69"/>
        <v>1</v>
      </c>
      <c r="W81" s="5">
        <f t="shared" si="70"/>
        <v>1</v>
      </c>
      <c r="X81" s="5">
        <f t="shared" si="52"/>
        <v>1.5</v>
      </c>
      <c r="Y81" s="5">
        <f t="shared" si="53"/>
        <v>1.5</v>
      </c>
      <c r="Z81" s="5">
        <f t="shared" si="54"/>
        <v>1</v>
      </c>
      <c r="AA81" s="5">
        <f t="shared" si="55"/>
        <v>1</v>
      </c>
      <c r="AB81" s="5" t="str">
        <f t="shared" si="71"/>
        <v>자동</v>
      </c>
      <c r="AC81" s="5">
        <f t="shared" si="72"/>
        <v>1</v>
      </c>
      <c r="AD81" s="5">
        <f t="shared" si="73"/>
        <v>1</v>
      </c>
      <c r="AE81" s="5" t="str">
        <f>IF(AR81=42,INDEX('2025학년도 변표'!$C$118:$C$197,MATCH(Q81,'2025학년도 변표'!$B$118:$B$197,0)),"")</f>
        <v/>
      </c>
      <c r="AF81" s="5" t="str">
        <f>IF(AR81=42,INDEX('2025학년도 변표'!$D$118:$D$197,MATCH(Q81,'2025학년도 변표'!$B$118:$B$197,0)),"")</f>
        <v/>
      </c>
      <c r="AH81" s="5">
        <v>1</v>
      </c>
      <c r="AI81" s="5">
        <v>1</v>
      </c>
      <c r="AJ81" s="5">
        <v>1</v>
      </c>
      <c r="AK81" s="5">
        <v>1</v>
      </c>
      <c r="AM81" s="5">
        <v>1</v>
      </c>
      <c r="AN81" s="5">
        <v>1</v>
      </c>
      <c r="AO81" s="5">
        <v>3</v>
      </c>
      <c r="AP81" s="5">
        <v>3</v>
      </c>
      <c r="AR81" s="5">
        <f t="shared" si="51"/>
        <v>1</v>
      </c>
      <c r="BA81" s="5">
        <f t="shared" si="74"/>
        <v>0</v>
      </c>
      <c r="BY81" s="230">
        <f t="shared" si="75"/>
        <v>800</v>
      </c>
      <c r="BZ81" s="72">
        <v>200</v>
      </c>
      <c r="CA81" s="5">
        <v>196</v>
      </c>
      <c r="CB81" s="5">
        <v>190</v>
      </c>
      <c r="CC81" s="5">
        <v>180</v>
      </c>
      <c r="CD81" s="5">
        <v>170</v>
      </c>
      <c r="CE81" s="5">
        <v>160</v>
      </c>
      <c r="CF81" s="5">
        <v>150</v>
      </c>
      <c r="CG81" s="5">
        <v>140</v>
      </c>
      <c r="CH81" s="5">
        <v>0</v>
      </c>
      <c r="CM81" s="5">
        <v>-0.2</v>
      </c>
      <c r="CN81" s="5">
        <v>-0.4</v>
      </c>
      <c r="CO81" s="5">
        <v>-0.6</v>
      </c>
      <c r="CP81" s="5">
        <v>-0.8</v>
      </c>
      <c r="CQ81" s="5">
        <v>-1</v>
      </c>
      <c r="DA81" s="5">
        <f t="shared" si="76"/>
        <v>200</v>
      </c>
      <c r="DB81" s="110">
        <f t="shared" si="77"/>
        <v>100</v>
      </c>
      <c r="DC81" s="5">
        <f t="shared" si="78"/>
        <v>0</v>
      </c>
      <c r="DF81" s="5">
        <v>2</v>
      </c>
      <c r="DR81" s="5">
        <f t="shared" si="79"/>
        <v>2</v>
      </c>
      <c r="DS81" s="5">
        <f t="shared" si="80"/>
        <v>2</v>
      </c>
      <c r="DT81" s="5">
        <f t="shared" si="81"/>
        <v>0</v>
      </c>
      <c r="DU81" s="5">
        <f t="shared" ref="DU81:DU144" si="104">IFERROR(IF(AND($DG$8&gt;=DG81,$DH$8&gt;=DH81,$DI$8&gt;=DI81,$DJ$8&gt;=DJ81,$DK$8&gt;=DK81,$DL$8&gt;=DL81,$DM$8&gt;=DM81,$DN$8&gt;=DN81,$DO$8&gt;=DO81,OR(DP81=0,$DP$8&lt;DP81),DT81=1),1,0),0)</f>
        <v>0</v>
      </c>
      <c r="DW81" s="5">
        <f t="shared" si="82"/>
        <v>0</v>
      </c>
      <c r="DX81" s="5">
        <f t="shared" si="83"/>
        <v>0</v>
      </c>
      <c r="DY81" s="5">
        <f>IFERROR(IF(LEFT($AR81,1)="4",INDEX('2025학년도 변표'!$H$118:$H$197,MATCH($Q81,'2025학년도 변표'!$B$118:$B$197,0)),INDEX(DY$4:DY$8,MATCH(AJ81,$DU$4:$DU$8,0))),0)</f>
        <v>0</v>
      </c>
      <c r="DZ81" s="5">
        <f>IFERROR(IF(LEFT($AR81,1)="4",INDEX('2025학년도 변표'!$I$118:$I$197,MATCH($Q81,'2025학년도 변표'!$B$118:$B$197,0)),INDEX(DZ$4:DZ$8,MATCH(AK81,$DU$4:$DU$8,0))),0)</f>
        <v>0</v>
      </c>
      <c r="EB81" s="5">
        <f>IFERROR(IF(LEFT($AR81,1)="4",INDEX('2025학년도 변표'!$J$118:$J$197,MATCH($Q81,'2025학년도 변표'!$B$118:$B$197,0)),INDEX(EA$4:EA$8,MATCH(AM81,$DU$4:$DU$8,0))),0)</f>
        <v>0</v>
      </c>
      <c r="EC81" s="5">
        <f>IFERROR(IF(LEFT($AR81,1)="4",INDEX('2025학년도 변표'!$K$118:$K$197,MATCH($Q81,'2025학년도 변표'!$B$118:$B$197,0)),INDEX(EB$4:EB$8,MATCH(AN81,$DU$4:$DU$8,0))),0)</f>
        <v>0</v>
      </c>
      <c r="ED81" s="5" t="str">
        <f t="shared" si="84"/>
        <v/>
      </c>
      <c r="EE81" s="5" t="str">
        <f t="shared" si="85"/>
        <v/>
      </c>
      <c r="EF81" s="5">
        <f t="shared" si="86"/>
        <v>0</v>
      </c>
      <c r="EH81" s="5">
        <f t="shared" si="87"/>
        <v>0</v>
      </c>
      <c r="EI81" s="5">
        <f t="shared" si="88"/>
        <v>0</v>
      </c>
      <c r="EJ81" s="5">
        <f t="shared" si="89"/>
        <v>0</v>
      </c>
      <c r="EK81" s="5">
        <f t="shared" si="90"/>
        <v>0</v>
      </c>
      <c r="EL81" s="5">
        <f t="shared" si="91"/>
        <v>0</v>
      </c>
      <c r="EM81" s="5">
        <f t="shared" si="92"/>
        <v>0</v>
      </c>
      <c r="EN81" s="5">
        <f t="shared" si="93"/>
        <v>0</v>
      </c>
      <c r="EO81" s="5">
        <f>LARGE((EJ81:EK81,EM81:EN81),1)</f>
        <v>0</v>
      </c>
      <c r="EP81" s="5">
        <f>IF(M81&lt;2,0,LARGE((EJ81:EK81,EM81:EN81),2))</f>
        <v>0</v>
      </c>
      <c r="EQ81" s="5">
        <f t="shared" si="94"/>
        <v>0</v>
      </c>
      <c r="ER81" s="5">
        <f t="shared" si="95"/>
        <v>0</v>
      </c>
      <c r="ES81" s="5">
        <f t="shared" si="96"/>
        <v>0</v>
      </c>
      <c r="EX81" s="5">
        <f t="shared" si="97"/>
        <v>0</v>
      </c>
      <c r="EZ81" s="5">
        <f t="shared" si="98"/>
        <v>0</v>
      </c>
      <c r="FA81" s="5">
        <f t="shared" ca="1" si="99"/>
        <v>0</v>
      </c>
      <c r="FE81" s="5" t="str">
        <f t="shared" si="100"/>
        <v>표점</v>
      </c>
      <c r="FF81" s="5" t="str">
        <f t="shared" si="101"/>
        <v>표점</v>
      </c>
      <c r="FG81" s="5">
        <f t="shared" ref="FG81:FG144" si="105">ROUND(S81/$FJ81,2)</f>
        <v>0.38</v>
      </c>
      <c r="FH81" s="5">
        <f t="shared" ref="FH81:FH144" si="106">ROUND(T81/$FJ81,2)</f>
        <v>0.38</v>
      </c>
      <c r="FI81" s="5">
        <f t="shared" ref="FI81:FI144" si="107">ROUND(W81/$FJ81,2)</f>
        <v>0.25</v>
      </c>
      <c r="FJ81" s="5">
        <f t="shared" si="102"/>
        <v>4</v>
      </c>
    </row>
    <row r="82" spans="1:166">
      <c r="A82" s="5">
        <f t="shared" si="103"/>
        <v>67</v>
      </c>
      <c r="C82" s="5" t="s">
        <v>18664</v>
      </c>
      <c r="D82" s="5">
        <v>1000</v>
      </c>
      <c r="E82" s="5">
        <v>0.25</v>
      </c>
      <c r="F82" s="5">
        <v>0.25</v>
      </c>
      <c r="G82" s="5">
        <v>0.125</v>
      </c>
      <c r="H82" s="5">
        <v>0.125</v>
      </c>
      <c r="J82" s="5">
        <v>0.125</v>
      </c>
      <c r="K82" s="5">
        <v>0.125</v>
      </c>
      <c r="M82" s="5">
        <v>2</v>
      </c>
      <c r="N82" s="5">
        <f t="shared" si="64"/>
        <v>0.75</v>
      </c>
      <c r="O82" s="5" t="s">
        <v>633</v>
      </c>
      <c r="Q82" s="5" t="str">
        <f t="shared" si="65"/>
        <v/>
      </c>
      <c r="S82" s="5">
        <f t="shared" si="66"/>
        <v>1.25</v>
      </c>
      <c r="T82" s="5">
        <f t="shared" si="67"/>
        <v>1.25</v>
      </c>
      <c r="U82" s="5">
        <f t="shared" si="68"/>
        <v>1.25</v>
      </c>
      <c r="V82" s="5">
        <f t="shared" si="69"/>
        <v>1.25</v>
      </c>
      <c r="W82" s="5">
        <f t="shared" si="70"/>
        <v>1.25</v>
      </c>
      <c r="X82" s="5">
        <f t="shared" si="52"/>
        <v>1.25</v>
      </c>
      <c r="Y82" s="5">
        <f t="shared" si="53"/>
        <v>1.25</v>
      </c>
      <c r="Z82" s="5">
        <f t="shared" si="54"/>
        <v>1.25</v>
      </c>
      <c r="AA82" s="5">
        <f t="shared" si="55"/>
        <v>1.25</v>
      </c>
      <c r="AB82" s="5" t="str">
        <f t="shared" si="71"/>
        <v>자동</v>
      </c>
      <c r="AC82" s="5">
        <f t="shared" si="72"/>
        <v>1.25</v>
      </c>
      <c r="AD82" s="5">
        <f t="shared" si="73"/>
        <v>1.25</v>
      </c>
      <c r="AE82" s="5" t="str">
        <f>IF(AR82=42,INDEX('2025학년도 변표'!$C$118:$C$197,MATCH(Q82,'2025학년도 변표'!$B$118:$B$197,0)),"")</f>
        <v/>
      </c>
      <c r="AF82" s="5" t="str">
        <f>IF(AR82=42,INDEX('2025학년도 변표'!$D$118:$D$197,MATCH(Q82,'2025학년도 변표'!$B$118:$B$197,0)),"")</f>
        <v/>
      </c>
      <c r="AH82" s="5">
        <v>1</v>
      </c>
      <c r="AI82" s="5">
        <v>1</v>
      </c>
      <c r="AJ82" s="5">
        <v>1</v>
      </c>
      <c r="AK82" s="5">
        <v>1</v>
      </c>
      <c r="AM82" s="5">
        <v>1</v>
      </c>
      <c r="AN82" s="5">
        <v>1</v>
      </c>
      <c r="AO82" s="5">
        <v>3</v>
      </c>
      <c r="AP82" s="5">
        <v>3</v>
      </c>
      <c r="AR82" s="5">
        <f t="shared" ref="AR82:AR145" si="108">IF(AJ82&gt;0,AJ82,AM82)</f>
        <v>1</v>
      </c>
      <c r="BA82" s="5">
        <f t="shared" si="74"/>
        <v>0</v>
      </c>
      <c r="BY82" s="230">
        <f t="shared" si="75"/>
        <v>750</v>
      </c>
      <c r="BZ82" s="72">
        <v>250</v>
      </c>
      <c r="CA82" s="5">
        <v>245</v>
      </c>
      <c r="CB82" s="5">
        <v>237.5</v>
      </c>
      <c r="CC82" s="5">
        <v>225</v>
      </c>
      <c r="CD82" s="5">
        <v>212.5</v>
      </c>
      <c r="CE82" s="5">
        <v>200</v>
      </c>
      <c r="CF82" s="5">
        <v>187.5</v>
      </c>
      <c r="CG82" s="5">
        <v>175</v>
      </c>
      <c r="CH82" s="5">
        <v>0</v>
      </c>
      <c r="CM82" s="5">
        <v>-0.2</v>
      </c>
      <c r="CN82" s="5">
        <v>-0.4</v>
      </c>
      <c r="CO82" s="5">
        <v>-0.6</v>
      </c>
      <c r="CP82" s="5">
        <v>-0.8</v>
      </c>
      <c r="CQ82" s="5">
        <v>-1</v>
      </c>
      <c r="DA82" s="5">
        <f t="shared" si="76"/>
        <v>250</v>
      </c>
      <c r="DB82" s="110">
        <f t="shared" si="77"/>
        <v>100</v>
      </c>
      <c r="DC82" s="5">
        <f t="shared" si="78"/>
        <v>0</v>
      </c>
      <c r="DF82" s="5">
        <v>2</v>
      </c>
      <c r="DQ82" s="5">
        <v>1</v>
      </c>
      <c r="DR82" s="5">
        <f t="shared" si="79"/>
        <v>1</v>
      </c>
      <c r="DS82" s="5">
        <f t="shared" si="80"/>
        <v>2</v>
      </c>
      <c r="DT82" s="5">
        <f t="shared" si="81"/>
        <v>0</v>
      </c>
      <c r="DU82" s="5">
        <f t="shared" si="104"/>
        <v>0</v>
      </c>
      <c r="DW82" s="5">
        <f t="shared" si="82"/>
        <v>0</v>
      </c>
      <c r="DX82" s="5">
        <f t="shared" si="83"/>
        <v>0</v>
      </c>
      <c r="DY82" s="5">
        <f>IFERROR(IF(LEFT($AR82,1)="4",INDEX('2025학년도 변표'!$H$118:$H$197,MATCH($Q82,'2025학년도 변표'!$B$118:$B$197,0)),INDEX(DY$4:DY$8,MATCH(AJ82,$DU$4:$DU$8,0))),0)</f>
        <v>0</v>
      </c>
      <c r="DZ82" s="5">
        <f>IFERROR(IF(LEFT($AR82,1)="4",INDEX('2025학년도 변표'!$I$118:$I$197,MATCH($Q82,'2025학년도 변표'!$B$118:$B$197,0)),INDEX(DZ$4:DZ$8,MATCH(AK82,$DU$4:$DU$8,0))),0)</f>
        <v>0</v>
      </c>
      <c r="EB82" s="5">
        <f>IFERROR(IF(LEFT($AR82,1)="4",INDEX('2025학년도 변표'!$J$118:$J$197,MATCH($Q82,'2025학년도 변표'!$B$118:$B$197,0)),INDEX(EA$4:EA$8,MATCH(AM82,$DU$4:$DU$8,0))),0)</f>
        <v>0</v>
      </c>
      <c r="EC82" s="5">
        <f>IFERROR(IF(LEFT($AR82,1)="4",INDEX('2025학년도 변표'!$K$118:$K$197,MATCH($Q82,'2025학년도 변표'!$B$118:$B$197,0)),INDEX(EB$4:EB$8,MATCH(AN82,$DU$4:$DU$8,0))),0)</f>
        <v>0</v>
      </c>
      <c r="ED82" s="5" t="str">
        <f t="shared" si="84"/>
        <v/>
      </c>
      <c r="EE82" s="5" t="str">
        <f t="shared" si="85"/>
        <v/>
      </c>
      <c r="EF82" s="5">
        <f t="shared" si="86"/>
        <v>0</v>
      </c>
      <c r="EH82" s="5">
        <f t="shared" si="87"/>
        <v>0</v>
      </c>
      <c r="EI82" s="5">
        <f t="shared" si="88"/>
        <v>0</v>
      </c>
      <c r="EJ82" s="5">
        <f t="shared" si="89"/>
        <v>0</v>
      </c>
      <c r="EK82" s="5">
        <f t="shared" si="90"/>
        <v>0</v>
      </c>
      <c r="EL82" s="5">
        <f t="shared" si="91"/>
        <v>0</v>
      </c>
      <c r="EM82" s="5">
        <f t="shared" si="92"/>
        <v>0</v>
      </c>
      <c r="EN82" s="5">
        <f t="shared" si="93"/>
        <v>0</v>
      </c>
      <c r="EO82" s="5">
        <f>LARGE((EJ82:EK82,EM82:EN82),1)</f>
        <v>0</v>
      </c>
      <c r="EP82" s="5">
        <f>IF(M82&lt;2,0,LARGE((EJ82:EK82,EM82:EN82),2))</f>
        <v>0</v>
      </c>
      <c r="EQ82" s="5">
        <f t="shared" si="94"/>
        <v>0</v>
      </c>
      <c r="ER82" s="5">
        <f t="shared" si="95"/>
        <v>0</v>
      </c>
      <c r="ES82" s="5">
        <f t="shared" si="96"/>
        <v>0</v>
      </c>
      <c r="EX82" s="5">
        <f t="shared" si="97"/>
        <v>0</v>
      </c>
      <c r="EZ82" s="5">
        <f t="shared" si="98"/>
        <v>0</v>
      </c>
      <c r="FA82" s="5">
        <f t="shared" ca="1" si="99"/>
        <v>0</v>
      </c>
      <c r="FE82" s="5" t="str">
        <f t="shared" si="100"/>
        <v>표점</v>
      </c>
      <c r="FF82" s="5" t="str">
        <f t="shared" si="101"/>
        <v>표점</v>
      </c>
      <c r="FG82" s="5">
        <f t="shared" si="105"/>
        <v>0.33</v>
      </c>
      <c r="FH82" s="5">
        <f t="shared" si="106"/>
        <v>0.33</v>
      </c>
      <c r="FI82" s="5">
        <f t="shared" si="107"/>
        <v>0.33</v>
      </c>
      <c r="FJ82" s="5">
        <f t="shared" si="102"/>
        <v>3.75</v>
      </c>
    </row>
    <row r="83" spans="1:166">
      <c r="A83" s="5">
        <f t="shared" si="103"/>
        <v>68</v>
      </c>
      <c r="C83" s="5" t="s">
        <v>18665</v>
      </c>
      <c r="D83" s="5">
        <v>1000</v>
      </c>
      <c r="E83" s="5">
        <v>0.2</v>
      </c>
      <c r="F83" s="5">
        <v>0.3</v>
      </c>
      <c r="G83" s="5">
        <v>0.15</v>
      </c>
      <c r="H83" s="5">
        <v>0.15</v>
      </c>
      <c r="J83" s="5">
        <v>0.15</v>
      </c>
      <c r="K83" s="5">
        <v>0.15</v>
      </c>
      <c r="M83" s="5">
        <v>2</v>
      </c>
      <c r="N83" s="5">
        <f t="shared" si="64"/>
        <v>0.8</v>
      </c>
      <c r="O83" s="5" t="s">
        <v>633</v>
      </c>
      <c r="Q83" s="5" t="str">
        <f t="shared" si="65"/>
        <v/>
      </c>
      <c r="S83" s="5">
        <f t="shared" si="66"/>
        <v>1</v>
      </c>
      <c r="T83" s="5">
        <f t="shared" si="67"/>
        <v>1.5</v>
      </c>
      <c r="U83" s="5">
        <f t="shared" si="68"/>
        <v>1.5</v>
      </c>
      <c r="V83" s="5">
        <f t="shared" si="69"/>
        <v>1.5</v>
      </c>
      <c r="W83" s="5">
        <f t="shared" si="70"/>
        <v>1.5</v>
      </c>
      <c r="X83" s="5">
        <f t="shared" si="52"/>
        <v>1</v>
      </c>
      <c r="Y83" s="5">
        <f t="shared" si="53"/>
        <v>1.5</v>
      </c>
      <c r="Z83" s="5">
        <f t="shared" si="54"/>
        <v>1.5</v>
      </c>
      <c r="AA83" s="5">
        <f t="shared" si="55"/>
        <v>1.5</v>
      </c>
      <c r="AB83" s="5" t="str">
        <f t="shared" si="71"/>
        <v>자동</v>
      </c>
      <c r="AC83" s="5">
        <f t="shared" si="72"/>
        <v>1.5</v>
      </c>
      <c r="AD83" s="5">
        <f t="shared" si="73"/>
        <v>1.5</v>
      </c>
      <c r="AE83" s="5" t="str">
        <f>IF(AR83=42,INDEX('2025학년도 변표'!$C$118:$C$197,MATCH(Q83,'2025학년도 변표'!$B$118:$B$197,0)),"")</f>
        <v/>
      </c>
      <c r="AF83" s="5" t="str">
        <f>IF(AR83=42,INDEX('2025학년도 변표'!$D$118:$D$197,MATCH(Q83,'2025학년도 변표'!$B$118:$B$197,0)),"")</f>
        <v/>
      </c>
      <c r="AH83" s="5">
        <v>1</v>
      </c>
      <c r="AI83" s="5">
        <v>1</v>
      </c>
      <c r="AJ83" s="5">
        <v>1</v>
      </c>
      <c r="AK83" s="5">
        <v>1</v>
      </c>
      <c r="AM83" s="5">
        <v>1</v>
      </c>
      <c r="AN83" s="5">
        <v>1</v>
      </c>
      <c r="AO83" s="5">
        <v>3</v>
      </c>
      <c r="AP83" s="5">
        <v>3</v>
      </c>
      <c r="AR83" s="5">
        <f t="shared" si="108"/>
        <v>1</v>
      </c>
      <c r="AT83" s="5">
        <f>0.03*Y83</f>
        <v>4.4999999999999998E-2</v>
      </c>
      <c r="AU83" s="5">
        <f>0.03*Y83</f>
        <v>4.4999999999999998E-2</v>
      </c>
      <c r="AW83" s="5">
        <f>0.03*Z83</f>
        <v>4.4999999999999998E-2</v>
      </c>
      <c r="AX83" s="5">
        <f>0.03*AA83</f>
        <v>4.4999999999999998E-2</v>
      </c>
      <c r="BA83" s="5">
        <f t="shared" si="74"/>
        <v>0</v>
      </c>
      <c r="BE83" s="236" t="s">
        <v>18662</v>
      </c>
      <c r="BG83" s="5">
        <f>AT83*$DX83</f>
        <v>0</v>
      </c>
      <c r="BH83" s="5">
        <f>AU83*$DX83</f>
        <v>0</v>
      </c>
      <c r="BJ83" s="5">
        <f>AW83*DY83</f>
        <v>0</v>
      </c>
      <c r="BK83" s="5">
        <f>AX83*DZ83</f>
        <v>0</v>
      </c>
      <c r="BY83" s="230">
        <f t="shared" si="75"/>
        <v>800</v>
      </c>
      <c r="BZ83" s="72">
        <v>200</v>
      </c>
      <c r="CA83" s="5">
        <v>196</v>
      </c>
      <c r="CB83" s="5">
        <v>190</v>
      </c>
      <c r="CC83" s="5">
        <v>180</v>
      </c>
      <c r="CD83" s="5">
        <v>170</v>
      </c>
      <c r="CE83" s="5">
        <v>160</v>
      </c>
      <c r="CF83" s="5">
        <v>150</v>
      </c>
      <c r="CG83" s="5">
        <v>140</v>
      </c>
      <c r="CH83" s="5">
        <v>0</v>
      </c>
      <c r="CM83" s="5">
        <v>-0.2</v>
      </c>
      <c r="CN83" s="5">
        <v>-0.4</v>
      </c>
      <c r="CO83" s="5">
        <v>-0.6</v>
      </c>
      <c r="CP83" s="5">
        <v>-0.8</v>
      </c>
      <c r="CQ83" s="5">
        <v>-1</v>
      </c>
      <c r="DA83" s="5">
        <f t="shared" si="76"/>
        <v>200</v>
      </c>
      <c r="DB83" s="110">
        <f t="shared" si="77"/>
        <v>100</v>
      </c>
      <c r="DC83" s="5">
        <f t="shared" si="78"/>
        <v>0</v>
      </c>
      <c r="DF83" s="5">
        <v>2</v>
      </c>
      <c r="DQ83" s="5">
        <v>1</v>
      </c>
      <c r="DR83" s="5">
        <f t="shared" si="79"/>
        <v>1</v>
      </c>
      <c r="DS83" s="5">
        <f t="shared" si="80"/>
        <v>2</v>
      </c>
      <c r="DT83" s="5">
        <f t="shared" si="81"/>
        <v>0</v>
      </c>
      <c r="DU83" s="5">
        <f t="shared" si="104"/>
        <v>0</v>
      </c>
      <c r="DW83" s="5">
        <f t="shared" si="82"/>
        <v>0</v>
      </c>
      <c r="DX83" s="5">
        <f t="shared" si="83"/>
        <v>0</v>
      </c>
      <c r="DY83" s="5">
        <f>IFERROR(IF(LEFT($AR83,1)="4",INDEX('2025학년도 변표'!$H$118:$H$197,MATCH($Q83,'2025학년도 변표'!$B$118:$B$197,0)),INDEX(DY$4:DY$8,MATCH(AJ83,$DU$4:$DU$8,0))),0)</f>
        <v>0</v>
      </c>
      <c r="DZ83" s="5">
        <f>IFERROR(IF(LEFT($AR83,1)="4",INDEX('2025학년도 변표'!$I$118:$I$197,MATCH($Q83,'2025학년도 변표'!$B$118:$B$197,0)),INDEX(DZ$4:DZ$8,MATCH(AK83,$DU$4:$DU$8,0))),0)</f>
        <v>0</v>
      </c>
      <c r="EB83" s="5">
        <f>IFERROR(IF(LEFT($AR83,1)="4",INDEX('2025학년도 변표'!$J$118:$J$197,MATCH($Q83,'2025학년도 변표'!$B$118:$B$197,0)),INDEX(EA$4:EA$8,MATCH(AM83,$DU$4:$DU$8,0))),0)</f>
        <v>0</v>
      </c>
      <c r="EC83" s="5">
        <f>IFERROR(IF(LEFT($AR83,1)="4",INDEX('2025학년도 변표'!$K$118:$K$197,MATCH($Q83,'2025학년도 변표'!$B$118:$B$197,0)),INDEX(EB$4:EB$8,MATCH(AN83,$DU$4:$DU$8,0))),0)</f>
        <v>0</v>
      </c>
      <c r="ED83" s="5" t="str">
        <f t="shared" si="84"/>
        <v/>
      </c>
      <c r="EE83" s="5" t="str">
        <f t="shared" si="85"/>
        <v/>
      </c>
      <c r="EF83" s="5">
        <f t="shared" si="86"/>
        <v>0</v>
      </c>
      <c r="EH83" s="5">
        <f t="shared" si="87"/>
        <v>0</v>
      </c>
      <c r="EI83" s="5">
        <f t="shared" si="88"/>
        <v>0</v>
      </c>
      <c r="EJ83" s="5">
        <f t="shared" si="89"/>
        <v>0</v>
      </c>
      <c r="EK83" s="5">
        <f t="shared" si="90"/>
        <v>0</v>
      </c>
      <c r="EL83" s="5">
        <f t="shared" si="91"/>
        <v>0</v>
      </c>
      <c r="EM83" s="5">
        <f t="shared" si="92"/>
        <v>0</v>
      </c>
      <c r="EN83" s="5">
        <f t="shared" si="93"/>
        <v>0</v>
      </c>
      <c r="EO83" s="5">
        <f>LARGE((EJ83:EK83,EM83:EN83),1)</f>
        <v>0</v>
      </c>
      <c r="EP83" s="5">
        <f>IF(M83&lt;2,0,LARGE((EJ83:EK83,EM83:EN83),2))</f>
        <v>0</v>
      </c>
      <c r="EQ83" s="5">
        <f t="shared" si="94"/>
        <v>0</v>
      </c>
      <c r="ER83" s="5">
        <f t="shared" si="95"/>
        <v>0</v>
      </c>
      <c r="ES83" s="5">
        <f t="shared" si="96"/>
        <v>0</v>
      </c>
      <c r="EX83" s="5">
        <f t="shared" si="97"/>
        <v>0</v>
      </c>
      <c r="EZ83" s="5">
        <f t="shared" si="98"/>
        <v>1</v>
      </c>
      <c r="FA83" s="5">
        <f t="shared" ca="1" si="99"/>
        <v>29</v>
      </c>
      <c r="FE83" s="5" t="str">
        <f t="shared" si="100"/>
        <v>표점</v>
      </c>
      <c r="FF83" s="5" t="str">
        <f t="shared" si="101"/>
        <v>표점</v>
      </c>
      <c r="FG83" s="5">
        <f t="shared" si="105"/>
        <v>0.25</v>
      </c>
      <c r="FH83" s="5">
        <f t="shared" si="106"/>
        <v>0.38</v>
      </c>
      <c r="FI83" s="5">
        <f t="shared" si="107"/>
        <v>0.38</v>
      </c>
      <c r="FJ83" s="5">
        <f t="shared" si="102"/>
        <v>4</v>
      </c>
    </row>
    <row r="84" spans="1:166">
      <c r="A84" s="5">
        <f t="shared" si="103"/>
        <v>69</v>
      </c>
      <c r="C84" s="5" t="s">
        <v>18666</v>
      </c>
      <c r="D84" s="5">
        <v>1000</v>
      </c>
      <c r="E84" s="5">
        <v>0.3</v>
      </c>
      <c r="F84" s="5">
        <v>0.3</v>
      </c>
      <c r="G84" s="5">
        <v>0.1</v>
      </c>
      <c r="H84" s="5">
        <v>0.1</v>
      </c>
      <c r="J84" s="5">
        <v>0.1</v>
      </c>
      <c r="K84" s="5">
        <v>0.1</v>
      </c>
      <c r="M84" s="5">
        <v>2</v>
      </c>
      <c r="N84" s="5">
        <f t="shared" si="64"/>
        <v>0.8</v>
      </c>
      <c r="O84" s="5" t="s">
        <v>633</v>
      </c>
      <c r="Q84" s="5" t="str">
        <f t="shared" si="65"/>
        <v/>
      </c>
      <c r="S84" s="5">
        <f t="shared" si="66"/>
        <v>1.5</v>
      </c>
      <c r="T84" s="5">
        <f t="shared" si="67"/>
        <v>1.5</v>
      </c>
      <c r="U84" s="5">
        <f t="shared" si="68"/>
        <v>1</v>
      </c>
      <c r="V84" s="5">
        <f t="shared" si="69"/>
        <v>1</v>
      </c>
      <c r="W84" s="5">
        <f t="shared" si="70"/>
        <v>1</v>
      </c>
      <c r="X84" s="5">
        <f t="shared" ref="X84:X147" si="109">IF(AH84=12,$D84*E84/$AH$9,IF(OR(AH84=1,AH84=4),$D84*E84/200,IF(OR(AH84=2,AH84=9),$D84*E84/100,"자동")))</f>
        <v>1.5</v>
      </c>
      <c r="Y84" s="5">
        <f t="shared" ref="Y84:Y147" si="110">IF(AI84=12,$D84*F84/$AI$9,IF(OR(AI84=1,AI84=4),$D84*F84/200,IF(OR(AI84=2,AI84=9),$D84*F84/100,"자동")))</f>
        <v>1.5</v>
      </c>
      <c r="Z84" s="5">
        <f t="shared" ref="Z84:Z147" si="111">IF(AJ84=12,$D84*G84/IF($DU84=1,IF($AS$7=1,$AJ$9,$AJ$11),$AJ$11),IF(AJ84=42,$D84*G84/AE84,IF(OR(AJ84=1,AJ84=4,AJ84=2),$D84*G84/100,IF(AJ84=9,$D84*G84/50,"자동"))))</f>
        <v>1</v>
      </c>
      <c r="AA84" s="5">
        <f t="shared" ref="AA84:AA147" si="112">IF(AK84=12,$D84*H84/IF($DU84=1,IF($AS$7=1,$AK$9,$AJ$11),$AJ$11),IF(AK84=42,$D84*H84/AE84,IF(OR(AK84=1,AK84=4,AK84=2),$D84*H84/100,IF(AK84=9,$D84*H84/50,"자동"))))</f>
        <v>1</v>
      </c>
      <c r="AB84" s="5" t="str">
        <f t="shared" si="71"/>
        <v>자동</v>
      </c>
      <c r="AC84" s="5">
        <f t="shared" si="72"/>
        <v>1</v>
      </c>
      <c r="AD84" s="5">
        <f t="shared" si="73"/>
        <v>1</v>
      </c>
      <c r="AE84" s="5" t="str">
        <f>IF(AR84=42,INDEX('2025학년도 변표'!$C$118:$C$197,MATCH(Q84,'2025학년도 변표'!$B$118:$B$197,0)),"")</f>
        <v/>
      </c>
      <c r="AF84" s="5" t="str">
        <f>IF(AR84=42,INDEX('2025학년도 변표'!$D$118:$D$197,MATCH(Q84,'2025학년도 변표'!$B$118:$B$197,0)),"")</f>
        <v/>
      </c>
      <c r="AH84" s="5">
        <v>1</v>
      </c>
      <c r="AI84" s="5">
        <v>1</v>
      </c>
      <c r="AJ84" s="5">
        <v>1</v>
      </c>
      <c r="AK84" s="5">
        <v>1</v>
      </c>
      <c r="AM84" s="5">
        <v>1</v>
      </c>
      <c r="AN84" s="5">
        <v>1</v>
      </c>
      <c r="AO84" s="5">
        <v>3</v>
      </c>
      <c r="AP84" s="5">
        <v>3</v>
      </c>
      <c r="AR84" s="5">
        <f t="shared" si="108"/>
        <v>1</v>
      </c>
      <c r="BA84" s="5">
        <f t="shared" si="74"/>
        <v>0</v>
      </c>
      <c r="BY84" s="230">
        <f t="shared" si="75"/>
        <v>800</v>
      </c>
      <c r="BZ84" s="72">
        <v>200</v>
      </c>
      <c r="CA84" s="5">
        <v>196</v>
      </c>
      <c r="CB84" s="5">
        <v>190</v>
      </c>
      <c r="CC84" s="5">
        <v>180</v>
      </c>
      <c r="CD84" s="5">
        <v>170</v>
      </c>
      <c r="CE84" s="5">
        <v>160</v>
      </c>
      <c r="CF84" s="5">
        <v>150</v>
      </c>
      <c r="CG84" s="5">
        <v>140</v>
      </c>
      <c r="CH84" s="5">
        <v>0</v>
      </c>
      <c r="CM84" s="5">
        <v>-0.2</v>
      </c>
      <c r="CN84" s="5">
        <v>-0.4</v>
      </c>
      <c r="CO84" s="5">
        <v>-0.6</v>
      </c>
      <c r="CP84" s="5">
        <v>-0.8</v>
      </c>
      <c r="CQ84" s="5">
        <v>-1</v>
      </c>
      <c r="DA84" s="5">
        <f t="shared" si="76"/>
        <v>200</v>
      </c>
      <c r="DB84" s="110">
        <f t="shared" si="77"/>
        <v>100</v>
      </c>
      <c r="DC84" s="5">
        <f t="shared" si="78"/>
        <v>0</v>
      </c>
      <c r="DF84" s="5">
        <v>2</v>
      </c>
      <c r="DR84" s="5">
        <f t="shared" si="79"/>
        <v>2</v>
      </c>
      <c r="DS84" s="5">
        <f t="shared" si="80"/>
        <v>2</v>
      </c>
      <c r="DT84" s="5">
        <f t="shared" si="81"/>
        <v>0</v>
      </c>
      <c r="DU84" s="5">
        <f t="shared" si="104"/>
        <v>0</v>
      </c>
      <c r="DW84" s="5">
        <f t="shared" si="82"/>
        <v>0</v>
      </c>
      <c r="DX84" s="5">
        <f t="shared" si="83"/>
        <v>0</v>
      </c>
      <c r="DY84" s="5">
        <f>IFERROR(IF(LEFT($AR84,1)="4",INDEX('2025학년도 변표'!$H$118:$H$197,MATCH($Q84,'2025학년도 변표'!$B$118:$B$197,0)),INDEX(DY$4:DY$8,MATCH(AJ84,$DU$4:$DU$8,0))),0)</f>
        <v>0</v>
      </c>
      <c r="DZ84" s="5">
        <f>IFERROR(IF(LEFT($AR84,1)="4",INDEX('2025학년도 변표'!$I$118:$I$197,MATCH($Q84,'2025학년도 변표'!$B$118:$B$197,0)),INDEX(DZ$4:DZ$8,MATCH(AK84,$DU$4:$DU$8,0))),0)</f>
        <v>0</v>
      </c>
      <c r="EB84" s="5">
        <f>IFERROR(IF(LEFT($AR84,1)="4",INDEX('2025학년도 변표'!$J$118:$J$197,MATCH($Q84,'2025학년도 변표'!$B$118:$B$197,0)),INDEX(EA$4:EA$8,MATCH(AM84,$DU$4:$DU$8,0))),0)</f>
        <v>0</v>
      </c>
      <c r="EC84" s="5">
        <f>IFERROR(IF(LEFT($AR84,1)="4",INDEX('2025학년도 변표'!$K$118:$K$197,MATCH($Q84,'2025학년도 변표'!$B$118:$B$197,0)),INDEX(EB$4:EB$8,MATCH(AN84,$DU$4:$DU$8,0))),0)</f>
        <v>0</v>
      </c>
      <c r="ED84" s="5" t="str">
        <f t="shared" si="84"/>
        <v/>
      </c>
      <c r="EE84" s="5" t="str">
        <f t="shared" si="85"/>
        <v/>
      </c>
      <c r="EF84" s="5">
        <f t="shared" si="86"/>
        <v>0</v>
      </c>
      <c r="EH84" s="5">
        <f t="shared" si="87"/>
        <v>0</v>
      </c>
      <c r="EI84" s="5">
        <f t="shared" si="88"/>
        <v>0</v>
      </c>
      <c r="EJ84" s="5">
        <f t="shared" si="89"/>
        <v>0</v>
      </c>
      <c r="EK84" s="5">
        <f t="shared" si="90"/>
        <v>0</v>
      </c>
      <c r="EL84" s="5">
        <f t="shared" si="91"/>
        <v>0</v>
      </c>
      <c r="EM84" s="5">
        <f t="shared" si="92"/>
        <v>0</v>
      </c>
      <c r="EN84" s="5">
        <f t="shared" si="93"/>
        <v>0</v>
      </c>
      <c r="EO84" s="5">
        <f>LARGE((EJ84:EK84,EM84:EN84),1)</f>
        <v>0</v>
      </c>
      <c r="EP84" s="5">
        <f>IF(M84&lt;2,0,LARGE((EJ84:EK84,EM84:EN84),2))</f>
        <v>0</v>
      </c>
      <c r="EQ84" s="5">
        <f t="shared" si="94"/>
        <v>0</v>
      </c>
      <c r="ER84" s="5">
        <f t="shared" si="95"/>
        <v>0</v>
      </c>
      <c r="ES84" s="5">
        <f t="shared" si="96"/>
        <v>0</v>
      </c>
      <c r="EX84" s="5">
        <f t="shared" si="97"/>
        <v>0</v>
      </c>
      <c r="EZ84" s="5">
        <f t="shared" si="98"/>
        <v>0</v>
      </c>
      <c r="FA84" s="5">
        <f t="shared" ca="1" si="99"/>
        <v>0</v>
      </c>
      <c r="FE84" s="5" t="str">
        <f t="shared" si="100"/>
        <v>표점</v>
      </c>
      <c r="FF84" s="5" t="str">
        <f t="shared" si="101"/>
        <v>표점</v>
      </c>
      <c r="FG84" s="5">
        <f t="shared" si="105"/>
        <v>0.38</v>
      </c>
      <c r="FH84" s="5">
        <f t="shared" si="106"/>
        <v>0.38</v>
      </c>
      <c r="FI84" s="5">
        <f t="shared" si="107"/>
        <v>0.25</v>
      </c>
      <c r="FJ84" s="5">
        <f t="shared" si="102"/>
        <v>4</v>
      </c>
    </row>
    <row r="85" spans="1:166">
      <c r="A85" s="5">
        <f t="shared" si="103"/>
        <v>70</v>
      </c>
      <c r="M85" s="5">
        <v>2</v>
      </c>
      <c r="N85" s="5">
        <f t="shared" si="64"/>
        <v>0</v>
      </c>
      <c r="O85" s="5" t="s">
        <v>633</v>
      </c>
      <c r="Q85" s="5" t="str">
        <f t="shared" si="65"/>
        <v/>
      </c>
      <c r="S85" s="5">
        <f t="shared" si="66"/>
        <v>0</v>
      </c>
      <c r="T85" s="5">
        <f t="shared" si="67"/>
        <v>0</v>
      </c>
      <c r="U85" s="5">
        <f t="shared" si="68"/>
        <v>0</v>
      </c>
      <c r="V85" s="5">
        <f t="shared" si="69"/>
        <v>0</v>
      </c>
      <c r="W85" s="5">
        <f t="shared" si="70"/>
        <v>0</v>
      </c>
      <c r="X85" s="5">
        <f t="shared" si="109"/>
        <v>0</v>
      </c>
      <c r="Y85" s="5">
        <f t="shared" si="110"/>
        <v>0</v>
      </c>
      <c r="Z85" s="5">
        <f t="shared" si="111"/>
        <v>0</v>
      </c>
      <c r="AA85" s="5">
        <f t="shared" si="112"/>
        <v>0</v>
      </c>
      <c r="AB85" s="5" t="str">
        <f t="shared" si="71"/>
        <v>자동</v>
      </c>
      <c r="AC85" s="5">
        <f t="shared" si="72"/>
        <v>0</v>
      </c>
      <c r="AD85" s="5">
        <f t="shared" si="73"/>
        <v>0</v>
      </c>
      <c r="AE85" s="5" t="str">
        <f>IF(AR85=42,INDEX('2025학년도 변표'!$C$118:$C$197,MATCH(Q85,'2025학년도 변표'!$B$118:$B$197,0)),"")</f>
        <v/>
      </c>
      <c r="AF85" s="5" t="str">
        <f>IF(AR85=42,INDEX('2025학년도 변표'!$D$118:$D$197,MATCH(Q85,'2025학년도 변표'!$B$118:$B$197,0)),"")</f>
        <v/>
      </c>
      <c r="AH85" s="5">
        <v>1</v>
      </c>
      <c r="AI85" s="5">
        <v>1</v>
      </c>
      <c r="AJ85" s="5">
        <v>1</v>
      </c>
      <c r="AK85" s="5">
        <v>1</v>
      </c>
      <c r="AM85" s="5">
        <v>1</v>
      </c>
      <c r="AN85" s="5">
        <v>1</v>
      </c>
      <c r="AO85" s="5">
        <v>3</v>
      </c>
      <c r="AP85" s="5">
        <v>3</v>
      </c>
      <c r="AR85" s="5">
        <f t="shared" si="108"/>
        <v>1</v>
      </c>
      <c r="BA85" s="5">
        <f t="shared" si="74"/>
        <v>0</v>
      </c>
      <c r="BY85" s="230">
        <f t="shared" si="75"/>
        <v>0</v>
      </c>
      <c r="DA85" s="5">
        <f t="shared" si="76"/>
        <v>0</v>
      </c>
      <c r="DB85" s="110" t="e">
        <f t="shared" si="77"/>
        <v>#DIV/0!</v>
      </c>
      <c r="DC85" s="5">
        <f t="shared" si="78"/>
        <v>0</v>
      </c>
      <c r="DF85" s="5">
        <v>2</v>
      </c>
      <c r="DR85" s="5">
        <f t="shared" si="79"/>
        <v>2</v>
      </c>
      <c r="DS85" s="5">
        <f t="shared" si="80"/>
        <v>2</v>
      </c>
      <c r="DT85" s="5">
        <f t="shared" si="81"/>
        <v>0</v>
      </c>
      <c r="DU85" s="5">
        <f t="shared" si="104"/>
        <v>0</v>
      </c>
      <c r="DW85" s="5">
        <f t="shared" si="82"/>
        <v>0</v>
      </c>
      <c r="DX85" s="5">
        <f t="shared" si="83"/>
        <v>0</v>
      </c>
      <c r="DY85" s="5">
        <f>IFERROR(IF(LEFT($AR85,1)="4",INDEX('2025학년도 변표'!$H$118:$H$197,MATCH($Q85,'2025학년도 변표'!$B$118:$B$197,0)),INDEX(DY$4:DY$8,MATCH(AJ85,$DU$4:$DU$8,0))),0)</f>
        <v>0</v>
      </c>
      <c r="DZ85" s="5">
        <f>IFERROR(IF(LEFT($AR85,1)="4",INDEX('2025학년도 변표'!$I$118:$I$197,MATCH($Q85,'2025학년도 변표'!$B$118:$B$197,0)),INDEX(DZ$4:DZ$8,MATCH(AK85,$DU$4:$DU$8,0))),0)</f>
        <v>0</v>
      </c>
      <c r="EB85" s="5">
        <f>IFERROR(IF(LEFT($AR85,1)="4",INDEX('2025학년도 변표'!$J$118:$J$197,MATCH($Q85,'2025학년도 변표'!$B$118:$B$197,0)),INDEX(EA$4:EA$8,MATCH(AM85,$DU$4:$DU$8,0))),0)</f>
        <v>0</v>
      </c>
      <c r="EC85" s="5">
        <f>IFERROR(IF(LEFT($AR85,1)="4",INDEX('2025학년도 변표'!$K$118:$K$197,MATCH($Q85,'2025학년도 변표'!$B$118:$B$197,0)),INDEX(EB$4:EB$8,MATCH(AN85,$DU$4:$DU$8,0))),0)</f>
        <v>0</v>
      </c>
      <c r="ED85" s="5" t="str">
        <f t="shared" si="84"/>
        <v/>
      </c>
      <c r="EE85" s="5" t="str">
        <f t="shared" si="85"/>
        <v/>
      </c>
      <c r="EF85" s="5">
        <f t="shared" si="86"/>
        <v>0</v>
      </c>
      <c r="EH85" s="5">
        <f t="shared" si="87"/>
        <v>0</v>
      </c>
      <c r="EI85" s="5">
        <f t="shared" si="88"/>
        <v>0</v>
      </c>
      <c r="EJ85" s="5">
        <f t="shared" si="89"/>
        <v>0</v>
      </c>
      <c r="EK85" s="5">
        <f t="shared" si="90"/>
        <v>0</v>
      </c>
      <c r="EL85" s="5">
        <f t="shared" si="91"/>
        <v>0</v>
      </c>
      <c r="EM85" s="5">
        <f t="shared" si="92"/>
        <v>0</v>
      </c>
      <c r="EN85" s="5">
        <f t="shared" si="93"/>
        <v>0</v>
      </c>
      <c r="EO85" s="5">
        <f>LARGE((EJ85:EK85,EM85:EN85),1)</f>
        <v>0</v>
      </c>
      <c r="EP85" s="5">
        <f>IF(M85&lt;2,0,LARGE((EJ85:EK85,EM85:EN85),2))</f>
        <v>0</v>
      </c>
      <c r="EQ85" s="5">
        <f t="shared" si="94"/>
        <v>0</v>
      </c>
      <c r="ER85" s="5">
        <f t="shared" si="95"/>
        <v>0</v>
      </c>
      <c r="ES85" s="5">
        <f t="shared" si="96"/>
        <v>0</v>
      </c>
      <c r="EX85" s="5">
        <f t="shared" si="97"/>
        <v>0</v>
      </c>
      <c r="EZ85" s="5">
        <f t="shared" si="98"/>
        <v>0</v>
      </c>
      <c r="FA85" s="5">
        <f t="shared" ca="1" si="99"/>
        <v>0</v>
      </c>
      <c r="FE85" s="5" t="str">
        <f t="shared" si="100"/>
        <v>표점</v>
      </c>
      <c r="FF85" s="5" t="str">
        <f t="shared" si="101"/>
        <v>표점</v>
      </c>
      <c r="FG85" s="5" t="e">
        <f t="shared" si="105"/>
        <v>#DIV/0!</v>
      </c>
      <c r="FH85" s="5" t="e">
        <f t="shared" si="106"/>
        <v>#DIV/0!</v>
      </c>
      <c r="FI85" s="5" t="e">
        <f t="shared" si="107"/>
        <v>#DIV/0!</v>
      </c>
      <c r="FJ85" s="5">
        <f t="shared" si="102"/>
        <v>0</v>
      </c>
    </row>
    <row r="86" spans="1:166">
      <c r="A86" s="5">
        <f t="shared" si="103"/>
        <v>71</v>
      </c>
      <c r="C86" s="5" t="s">
        <v>18667</v>
      </c>
      <c r="D86" s="5">
        <v>1000</v>
      </c>
      <c r="E86" s="5">
        <v>0.3</v>
      </c>
      <c r="F86" s="5">
        <v>0.25</v>
      </c>
      <c r="G86" s="5">
        <v>0.125</v>
      </c>
      <c r="H86" s="5">
        <v>0.125</v>
      </c>
      <c r="J86" s="5">
        <v>0.125</v>
      </c>
      <c r="K86" s="5">
        <v>0.125</v>
      </c>
      <c r="L86" s="232"/>
      <c r="M86" s="5">
        <v>2</v>
      </c>
      <c r="N86" s="5">
        <f t="shared" si="64"/>
        <v>0.8</v>
      </c>
      <c r="O86" s="5">
        <v>21</v>
      </c>
      <c r="Q86" s="5">
        <f t="shared" si="65"/>
        <v>21</v>
      </c>
      <c r="S86" s="86">
        <f t="shared" si="66"/>
        <v>1.5</v>
      </c>
      <c r="T86" s="86">
        <f t="shared" si="67"/>
        <v>1.25</v>
      </c>
      <c r="U86" s="549">
        <f t="shared" si="68"/>
        <v>1.25</v>
      </c>
      <c r="V86" s="86">
        <f t="shared" si="69"/>
        <v>1.25</v>
      </c>
      <c r="W86" s="89">
        <f t="shared" si="70"/>
        <v>1.25</v>
      </c>
      <c r="X86" s="86">
        <f t="shared" si="109"/>
        <v>1.5</v>
      </c>
      <c r="Y86" s="86">
        <f t="shared" si="110"/>
        <v>1.25</v>
      </c>
      <c r="Z86" s="5">
        <f t="shared" si="111"/>
        <v>1.25</v>
      </c>
      <c r="AA86" s="5">
        <f t="shared" si="112"/>
        <v>1.25</v>
      </c>
      <c r="AB86" s="5" t="str">
        <f t="shared" si="71"/>
        <v>자동</v>
      </c>
      <c r="AC86" s="5">
        <f t="shared" si="72"/>
        <v>1.25</v>
      </c>
      <c r="AD86" s="5">
        <f t="shared" si="73"/>
        <v>1.25</v>
      </c>
      <c r="AE86" s="5" t="str">
        <f>IF(AR86=42,INDEX('2025학년도 변표'!$C$118:$C$197,MATCH(Q86,'2025학년도 변표'!$B$118:$B$197,0)),"")</f>
        <v/>
      </c>
      <c r="AF86" s="5" t="str">
        <f>IF(AR86=42,INDEX('2025학년도 변표'!$D$118:$D$197,MATCH(Q86,'2025학년도 변표'!$B$118:$B$197,0)),"")</f>
        <v/>
      </c>
      <c r="AH86" s="5">
        <v>1</v>
      </c>
      <c r="AI86" s="5">
        <v>1</v>
      </c>
      <c r="AJ86" s="5">
        <v>1</v>
      </c>
      <c r="AK86" s="5">
        <v>1</v>
      </c>
      <c r="AM86" s="5">
        <v>1</v>
      </c>
      <c r="AN86" s="5">
        <v>1</v>
      </c>
      <c r="AO86" s="5">
        <v>3</v>
      </c>
      <c r="AP86" s="5">
        <v>3</v>
      </c>
      <c r="AR86" s="5">
        <f t="shared" si="108"/>
        <v>1</v>
      </c>
      <c r="BA86" s="5">
        <f t="shared" si="74"/>
        <v>0</v>
      </c>
      <c r="BC86" s="5">
        <v>2.5000000000000001E-2</v>
      </c>
      <c r="BD86" s="5">
        <v>2.5000000000000001E-2</v>
      </c>
      <c r="BE86" s="236" t="s">
        <v>18668</v>
      </c>
      <c r="BM86" s="5">
        <f>BC86*J$9</f>
        <v>0</v>
      </c>
      <c r="BN86" s="5">
        <f>BD86*K$9</f>
        <v>0</v>
      </c>
      <c r="BY86" s="230">
        <f t="shared" si="75"/>
        <v>800</v>
      </c>
      <c r="BZ86" s="72">
        <v>200</v>
      </c>
      <c r="CA86" s="5">
        <v>194</v>
      </c>
      <c r="CB86" s="5">
        <v>186</v>
      </c>
      <c r="CC86" s="5">
        <v>173</v>
      </c>
      <c r="CD86" s="5">
        <v>144</v>
      </c>
      <c r="CE86" s="5">
        <v>116</v>
      </c>
      <c r="CF86" s="5">
        <v>87</v>
      </c>
      <c r="CG86" s="5">
        <v>44</v>
      </c>
      <c r="CH86" s="5">
        <v>0</v>
      </c>
      <c r="CI86" s="72">
        <v>4</v>
      </c>
      <c r="CJ86" s="5">
        <v>3.5</v>
      </c>
      <c r="CK86" s="5">
        <v>3</v>
      </c>
      <c r="CL86" s="5">
        <v>2.5</v>
      </c>
      <c r="CM86" s="5">
        <v>2</v>
      </c>
      <c r="CN86" s="5">
        <v>1.5</v>
      </c>
      <c r="CO86" s="5">
        <v>1</v>
      </c>
      <c r="CP86" s="5">
        <v>0.5</v>
      </c>
      <c r="CQ86" s="5">
        <v>0</v>
      </c>
      <c r="DA86" s="5">
        <f t="shared" si="76"/>
        <v>200</v>
      </c>
      <c r="DB86" s="110">
        <f t="shared" si="77"/>
        <v>100</v>
      </c>
      <c r="DC86" s="5">
        <f t="shared" si="78"/>
        <v>4</v>
      </c>
      <c r="DF86" s="5">
        <v>2</v>
      </c>
      <c r="DR86" s="5">
        <f t="shared" si="79"/>
        <v>2</v>
      </c>
      <c r="DS86" s="5">
        <f t="shared" si="80"/>
        <v>2</v>
      </c>
      <c r="DT86" s="5">
        <f t="shared" si="81"/>
        <v>0</v>
      </c>
      <c r="DU86" s="5">
        <f t="shared" si="104"/>
        <v>0</v>
      </c>
      <c r="DW86" s="5">
        <f t="shared" si="82"/>
        <v>0</v>
      </c>
      <c r="DX86" s="5">
        <f t="shared" si="83"/>
        <v>0</v>
      </c>
      <c r="DY86" s="5">
        <f>IFERROR(IF(LEFT($AR86,1)="4",INDEX('2025학년도 변표'!$H$118:$H$197,MATCH($Q86,'2025학년도 변표'!$B$118:$B$197,0)),INDEX(DY$4:DY$8,MATCH(AJ86,$DU$4:$DU$8,0))),0)</f>
        <v>0</v>
      </c>
      <c r="DZ86" s="5">
        <f>IFERROR(IF(LEFT($AR86,1)="4",INDEX('2025학년도 변표'!$I$118:$I$197,MATCH($Q86,'2025학년도 변표'!$B$118:$B$197,0)),INDEX(DZ$4:DZ$8,MATCH(AK86,$DU$4:$DU$8,0))),0)</f>
        <v>0</v>
      </c>
      <c r="EB86" s="5">
        <f>IFERROR(IF(LEFT($AR86,1)="4",INDEX('2025학년도 변표'!$J$118:$J$197,MATCH($Q86,'2025학년도 변표'!$B$118:$B$197,0)),INDEX(EA$4:EA$8,MATCH(AM86,$DU$4:$DU$8,0))),0)</f>
        <v>0</v>
      </c>
      <c r="EC86" s="5">
        <f>IFERROR(IF(LEFT($AR86,1)="4",INDEX('2025학년도 변표'!$K$118:$K$197,MATCH($Q86,'2025학년도 변표'!$B$118:$B$197,0)),INDEX(EB$4:EB$8,MATCH(AN86,$DU$4:$DU$8,0))),0)</f>
        <v>0</v>
      </c>
      <c r="ED86" s="5" t="str">
        <f t="shared" si="84"/>
        <v/>
      </c>
      <c r="EE86" s="5" t="str">
        <f t="shared" si="85"/>
        <v/>
      </c>
      <c r="EF86" s="5">
        <f t="shared" si="86"/>
        <v>0</v>
      </c>
      <c r="EH86" s="5">
        <f t="shared" si="87"/>
        <v>0</v>
      </c>
      <c r="EI86" s="5">
        <f t="shared" si="88"/>
        <v>0</v>
      </c>
      <c r="EJ86" s="5">
        <f t="shared" si="89"/>
        <v>0</v>
      </c>
      <c r="EK86" s="5">
        <f t="shared" si="90"/>
        <v>0</v>
      </c>
      <c r="EL86" s="5">
        <f t="shared" si="91"/>
        <v>0</v>
      </c>
      <c r="EM86" s="5">
        <f t="shared" si="92"/>
        <v>0</v>
      </c>
      <c r="EN86" s="5">
        <f t="shared" si="93"/>
        <v>0</v>
      </c>
      <c r="EO86" s="5">
        <f>LARGE((EJ86:EK86,EM86:EN86),1)</f>
        <v>0</v>
      </c>
      <c r="EP86" s="5">
        <f>IF(M86&lt;2,0,LARGE((EJ86:EK86,EM86:EN86),2))</f>
        <v>0</v>
      </c>
      <c r="EQ86" s="5">
        <f t="shared" si="94"/>
        <v>0</v>
      </c>
      <c r="ER86" s="5">
        <f t="shared" si="95"/>
        <v>0</v>
      </c>
      <c r="ES86" s="5">
        <f t="shared" si="96"/>
        <v>0</v>
      </c>
      <c r="EX86" s="5">
        <f t="shared" si="97"/>
        <v>0</v>
      </c>
      <c r="EZ86" s="5">
        <f t="shared" si="98"/>
        <v>1</v>
      </c>
      <c r="FA86" s="5">
        <f t="shared" ca="1" si="99"/>
        <v>30</v>
      </c>
      <c r="FB86" s="5">
        <v>2</v>
      </c>
      <c r="FE86" s="5" t="str">
        <f t="shared" si="100"/>
        <v>표점</v>
      </c>
      <c r="FF86" s="5" t="str">
        <f t="shared" si="101"/>
        <v>표점</v>
      </c>
      <c r="FG86" s="5">
        <f t="shared" si="105"/>
        <v>0.38</v>
      </c>
      <c r="FH86" s="5">
        <f t="shared" si="106"/>
        <v>0.31</v>
      </c>
      <c r="FI86" s="5">
        <f t="shared" si="107"/>
        <v>0.31</v>
      </c>
      <c r="FJ86" s="5">
        <f t="shared" si="102"/>
        <v>4</v>
      </c>
    </row>
    <row r="87" spans="1:166">
      <c r="A87" s="5">
        <f t="shared" si="103"/>
        <v>72</v>
      </c>
      <c r="B87" s="5">
        <v>56</v>
      </c>
      <c r="C87" s="5" t="s">
        <v>465</v>
      </c>
      <c r="D87" s="5">
        <v>1000</v>
      </c>
      <c r="E87" s="5">
        <v>0.2</v>
      </c>
      <c r="F87" s="5">
        <v>0.35</v>
      </c>
      <c r="G87" s="5">
        <v>0.125</v>
      </c>
      <c r="H87" s="5">
        <v>0.125</v>
      </c>
      <c r="J87" s="5">
        <v>0.125</v>
      </c>
      <c r="K87" s="5">
        <v>0.125</v>
      </c>
      <c r="M87" s="5">
        <v>2</v>
      </c>
      <c r="N87" s="5">
        <f t="shared" si="64"/>
        <v>0.8</v>
      </c>
      <c r="O87" s="5">
        <v>20</v>
      </c>
      <c r="Q87" s="5">
        <f t="shared" si="65"/>
        <v>20</v>
      </c>
      <c r="S87" s="86">
        <f t="shared" si="66"/>
        <v>1.4388489208633093</v>
      </c>
      <c r="T87" s="86">
        <f t="shared" si="67"/>
        <v>2.5</v>
      </c>
      <c r="U87" s="549">
        <f t="shared" si="68"/>
        <v>1.7421602787456445</v>
      </c>
      <c r="V87" s="86">
        <f t="shared" si="69"/>
        <v>1.7421602787456445</v>
      </c>
      <c r="W87" s="86">
        <f t="shared" si="70"/>
        <v>1.7421602787456445</v>
      </c>
      <c r="X87" s="86">
        <f t="shared" si="109"/>
        <v>1.4388489208633093</v>
      </c>
      <c r="Y87" s="86">
        <f t="shared" si="110"/>
        <v>2.5</v>
      </c>
      <c r="Z87" s="5">
        <f t="shared" si="111"/>
        <v>1.7421602787456445</v>
      </c>
      <c r="AA87" s="5">
        <f t="shared" si="112"/>
        <v>1.7421602787456445</v>
      </c>
      <c r="AB87" s="5" t="str">
        <f t="shared" si="71"/>
        <v>자동</v>
      </c>
      <c r="AC87" s="5">
        <f t="shared" si="72"/>
        <v>1.7421602787456445</v>
      </c>
      <c r="AD87" s="5">
        <f t="shared" si="73"/>
        <v>1.7421602787456445</v>
      </c>
      <c r="AE87" s="5">
        <f>IF(AR87=42,INDEX('2025학년도 변표'!$C$118:$C$197,MATCH(Q87,'2025학년도 변표'!$B$118:$B$197,0)),"")</f>
        <v>71.75</v>
      </c>
      <c r="AF87" s="5">
        <f>IF(AR87=42,INDEX('2025학년도 변표'!$D$118:$D$197,MATCH(Q87,'2025학년도 변표'!$B$118:$B$197,0)),"")</f>
        <v>71.75</v>
      </c>
      <c r="AH87" s="5">
        <v>12</v>
      </c>
      <c r="AI87" s="5">
        <v>12</v>
      </c>
      <c r="AJ87" s="5">
        <v>42</v>
      </c>
      <c r="AK87" s="5">
        <v>42</v>
      </c>
      <c r="AM87" s="5">
        <v>42</v>
      </c>
      <c r="AN87" s="5">
        <v>42</v>
      </c>
      <c r="AO87" s="5">
        <v>3</v>
      </c>
      <c r="AP87" s="5">
        <v>3</v>
      </c>
      <c r="AR87" s="5">
        <f t="shared" si="108"/>
        <v>42</v>
      </c>
      <c r="AT87" s="5">
        <v>7.0000000000000007E-2</v>
      </c>
      <c r="AU87" s="5">
        <v>7.0000000000000007E-2</v>
      </c>
      <c r="AW87" s="5">
        <v>2.5000000000000001E-2</v>
      </c>
      <c r="AX87" s="5">
        <v>2.5000000000000001E-2</v>
      </c>
      <c r="BA87" s="5">
        <f t="shared" si="74"/>
        <v>0</v>
      </c>
      <c r="BG87" s="5">
        <f>BG5*AT$87</f>
        <v>0</v>
      </c>
      <c r="BH87" s="5">
        <f>BH5*AU$87</f>
        <v>0</v>
      </c>
      <c r="BJ87" s="5">
        <f>AW87*G$9</f>
        <v>0</v>
      </c>
      <c r="BK87" s="5">
        <f>AX87*H$9</f>
        <v>0</v>
      </c>
      <c r="BY87" s="230">
        <f t="shared" si="75"/>
        <v>800</v>
      </c>
      <c r="BZ87" s="72">
        <v>200</v>
      </c>
      <c r="CA87" s="5">
        <v>194</v>
      </c>
      <c r="CB87" s="5">
        <v>186</v>
      </c>
      <c r="CC87" s="5">
        <v>173</v>
      </c>
      <c r="CD87" s="5">
        <v>144</v>
      </c>
      <c r="CE87" s="5">
        <v>116</v>
      </c>
      <c r="CF87" s="5">
        <v>87</v>
      </c>
      <c r="CG87" s="5">
        <v>44</v>
      </c>
      <c r="CH87" s="5">
        <v>0</v>
      </c>
      <c r="CI87" s="72">
        <v>4</v>
      </c>
      <c r="CJ87" s="5">
        <v>3.5</v>
      </c>
      <c r="CK87" s="5">
        <v>3</v>
      </c>
      <c r="CL87" s="5">
        <v>2.5</v>
      </c>
      <c r="CM87" s="5">
        <v>2</v>
      </c>
      <c r="CN87" s="5">
        <v>1.5</v>
      </c>
      <c r="CO87" s="5">
        <v>1</v>
      </c>
      <c r="CP87" s="5">
        <v>0.5</v>
      </c>
      <c r="CQ87" s="5">
        <v>0</v>
      </c>
      <c r="DA87" s="5">
        <f t="shared" si="76"/>
        <v>200</v>
      </c>
      <c r="DB87" s="110">
        <f t="shared" si="77"/>
        <v>100</v>
      </c>
      <c r="DC87" s="5">
        <f t="shared" si="78"/>
        <v>4</v>
      </c>
      <c r="DF87" s="5">
        <v>2</v>
      </c>
      <c r="DQ87" s="5">
        <v>1</v>
      </c>
      <c r="DR87" s="5">
        <f t="shared" si="79"/>
        <v>1</v>
      </c>
      <c r="DS87" s="5">
        <f t="shared" si="80"/>
        <v>2</v>
      </c>
      <c r="DT87" s="5">
        <f t="shared" si="81"/>
        <v>0</v>
      </c>
      <c r="DU87" s="5">
        <f t="shared" si="104"/>
        <v>0</v>
      </c>
      <c r="DW87" s="5">
        <f t="shared" si="82"/>
        <v>0</v>
      </c>
      <c r="DX87" s="5">
        <f t="shared" si="83"/>
        <v>0</v>
      </c>
      <c r="DY87" s="5">
        <f>IFERROR(IF(LEFT($AR87,1)="4",INDEX('2025학년도 변표'!$H$118:$H$197,MATCH($Q87,'2025학년도 변표'!$B$118:$B$197,0)),INDEX(DY$4:DY$8,MATCH(AJ87,$DU$4:$DU$8,0))),0)</f>
        <v>0</v>
      </c>
      <c r="DZ87" s="5">
        <f>IFERROR(IF(LEFT($AR87,1)="4",INDEX('2025학년도 변표'!$I$118:$I$197,MATCH($Q87,'2025학년도 변표'!$B$118:$B$197,0)),INDEX(DZ$4:DZ$8,MATCH(AK87,$DU$4:$DU$8,0))),0)</f>
        <v>0</v>
      </c>
      <c r="EB87" s="5">
        <f>IFERROR(IF(LEFT($AR87,1)="4",INDEX('2025학년도 변표'!$J$118:$J$197,MATCH($Q87,'2025학년도 변표'!$B$118:$B$197,0)),INDEX(EA$4:EA$8,MATCH(AM87,$DU$4:$DU$8,0))),0)</f>
        <v>0</v>
      </c>
      <c r="EC87" s="5">
        <f>IFERROR(IF(LEFT($AR87,1)="4",INDEX('2025학년도 변표'!$K$118:$K$197,MATCH($Q87,'2025학년도 변표'!$B$118:$B$197,0)),INDEX(EB$4:EB$8,MATCH(AN87,$DU$4:$DU$8,0))),0)</f>
        <v>0</v>
      </c>
      <c r="ED87" s="5" t="str">
        <f t="shared" si="84"/>
        <v/>
      </c>
      <c r="EE87" s="5" t="str">
        <f t="shared" si="85"/>
        <v/>
      </c>
      <c r="EF87" s="5">
        <f t="shared" si="86"/>
        <v>0</v>
      </c>
      <c r="EH87" s="5">
        <f t="shared" si="87"/>
        <v>0</v>
      </c>
      <c r="EI87" s="5">
        <f t="shared" si="88"/>
        <v>0</v>
      </c>
      <c r="EJ87" s="5">
        <f t="shared" si="89"/>
        <v>0</v>
      </c>
      <c r="EK87" s="5">
        <f t="shared" si="90"/>
        <v>0</v>
      </c>
      <c r="EL87" s="5">
        <f t="shared" si="91"/>
        <v>0</v>
      </c>
      <c r="EM87" s="5">
        <f t="shared" si="92"/>
        <v>0</v>
      </c>
      <c r="EN87" s="5">
        <f t="shared" si="93"/>
        <v>0</v>
      </c>
      <c r="EO87" s="5">
        <f>LARGE((EJ87:EK87,EM87:EN87),1)</f>
        <v>0</v>
      </c>
      <c r="EP87" s="5">
        <f>IF(M87&lt;2,0,LARGE((EJ87:EK87,EM87:EN87),2))</f>
        <v>0</v>
      </c>
      <c r="EQ87" s="5">
        <f t="shared" si="94"/>
        <v>0</v>
      </c>
      <c r="ER87" s="5">
        <f t="shared" si="95"/>
        <v>0</v>
      </c>
      <c r="ES87" s="5">
        <f t="shared" si="96"/>
        <v>0</v>
      </c>
      <c r="EX87" s="5">
        <f t="shared" si="97"/>
        <v>0</v>
      </c>
      <c r="EZ87" s="5">
        <f t="shared" si="98"/>
        <v>1</v>
      </c>
      <c r="FA87" s="5">
        <f t="shared" ca="1" si="99"/>
        <v>31</v>
      </c>
      <c r="FB87" s="5">
        <v>2</v>
      </c>
      <c r="FE87" s="5" t="str">
        <f t="shared" si="100"/>
        <v>표점/만점</v>
      </c>
      <c r="FF87" s="5" t="str">
        <f t="shared" si="101"/>
        <v>변표/만점</v>
      </c>
      <c r="FG87" s="5">
        <f t="shared" si="105"/>
        <v>0.25</v>
      </c>
      <c r="FH87" s="5">
        <f t="shared" si="106"/>
        <v>0.44</v>
      </c>
      <c r="FI87" s="5">
        <f t="shared" si="107"/>
        <v>0.31</v>
      </c>
      <c r="FJ87" s="5">
        <f t="shared" si="102"/>
        <v>5.6810091996089538</v>
      </c>
    </row>
    <row r="88" spans="1:166">
      <c r="A88" s="5">
        <f t="shared" si="103"/>
        <v>73</v>
      </c>
      <c r="B88" s="5">
        <v>57</v>
      </c>
      <c r="C88" s="5" t="s">
        <v>18669</v>
      </c>
      <c r="D88" s="5">
        <v>1000</v>
      </c>
      <c r="E88" s="5">
        <v>0.2</v>
      </c>
      <c r="F88" s="5">
        <v>0.35</v>
      </c>
      <c r="G88" s="5">
        <v>0.125</v>
      </c>
      <c r="H88" s="5">
        <v>0.125</v>
      </c>
      <c r="J88" s="5">
        <v>0.125</v>
      </c>
      <c r="K88" s="5">
        <v>0.125</v>
      </c>
      <c r="M88" s="5">
        <v>2</v>
      </c>
      <c r="N88" s="5">
        <f t="shared" si="64"/>
        <v>0.8</v>
      </c>
      <c r="O88" s="5">
        <v>21</v>
      </c>
      <c r="Q88" s="5">
        <f t="shared" si="65"/>
        <v>21</v>
      </c>
      <c r="S88" s="5">
        <f t="shared" si="66"/>
        <v>1.4388489208633093</v>
      </c>
      <c r="T88" s="5">
        <f t="shared" si="67"/>
        <v>2.5</v>
      </c>
      <c r="U88" s="5">
        <f t="shared" si="68"/>
        <v>1.8024513338139871</v>
      </c>
      <c r="V88" s="5">
        <f t="shared" si="69"/>
        <v>1.8024513338139871</v>
      </c>
      <c r="W88" s="5">
        <f t="shared" si="70"/>
        <v>1.8024513338139871</v>
      </c>
      <c r="X88" s="5">
        <f t="shared" si="109"/>
        <v>1.4388489208633093</v>
      </c>
      <c r="Y88" s="5">
        <f t="shared" si="110"/>
        <v>2.5</v>
      </c>
      <c r="Z88" s="5">
        <f t="shared" si="111"/>
        <v>1.8024513338139871</v>
      </c>
      <c r="AA88" s="5">
        <f t="shared" si="112"/>
        <v>1.8024513338139871</v>
      </c>
      <c r="AB88" s="5" t="str">
        <f t="shared" si="71"/>
        <v>자동</v>
      </c>
      <c r="AC88" s="5">
        <f t="shared" si="72"/>
        <v>1.8024513338139871</v>
      </c>
      <c r="AD88" s="5">
        <f t="shared" si="73"/>
        <v>1.8024513338139871</v>
      </c>
      <c r="AE88" s="5">
        <f>IF(AR88=42,INDEX('2025학년도 변표'!$C$118:$C$197,MATCH(Q88,'2025학년도 변표'!$B$118:$B$197,0)),"")</f>
        <v>69.349999999999994</v>
      </c>
      <c r="AF88" s="5">
        <f>IF(AR88=42,INDEX('2025학년도 변표'!$D$118:$D$197,MATCH(Q88,'2025학년도 변표'!$B$118:$B$197,0)),"")</f>
        <v>69.349999999999994</v>
      </c>
      <c r="AH88" s="5">
        <v>12</v>
      </c>
      <c r="AI88" s="5">
        <v>12</v>
      </c>
      <c r="AJ88" s="5">
        <v>42</v>
      </c>
      <c r="AK88" s="5">
        <v>42</v>
      </c>
      <c r="AM88" s="5">
        <v>42</v>
      </c>
      <c r="AN88" s="5">
        <v>42</v>
      </c>
      <c r="AO88" s="5">
        <v>3</v>
      </c>
      <c r="AP88" s="5">
        <v>3</v>
      </c>
      <c r="AR88" s="5">
        <f t="shared" si="108"/>
        <v>42</v>
      </c>
      <c r="AT88" s="5">
        <v>0.05</v>
      </c>
      <c r="AU88" s="5">
        <v>0.05</v>
      </c>
      <c r="AW88" s="5">
        <v>2.5000000000000001E-2</v>
      </c>
      <c r="AX88" s="5">
        <v>2.5000000000000001E-2</v>
      </c>
      <c r="BA88" s="5">
        <f t="shared" si="74"/>
        <v>0</v>
      </c>
      <c r="BE88" s="236" t="s">
        <v>18670</v>
      </c>
      <c r="BG88" s="5">
        <f>BG6*AT$87</f>
        <v>0</v>
      </c>
      <c r="BH88" s="5">
        <f>BH6*AU$87</f>
        <v>0</v>
      </c>
      <c r="BJ88" s="5">
        <f>AW88*G$9</f>
        <v>0</v>
      </c>
      <c r="BK88" s="5">
        <f>AX88*H$9</f>
        <v>0</v>
      </c>
      <c r="BY88" s="230">
        <f t="shared" si="75"/>
        <v>800</v>
      </c>
      <c r="BZ88" s="72">
        <v>200</v>
      </c>
      <c r="CA88" s="5">
        <v>194</v>
      </c>
      <c r="CB88" s="5">
        <v>186</v>
      </c>
      <c r="CC88" s="5">
        <v>173</v>
      </c>
      <c r="CD88" s="5">
        <v>144</v>
      </c>
      <c r="CE88" s="5">
        <v>116</v>
      </c>
      <c r="CF88" s="5">
        <v>87</v>
      </c>
      <c r="CG88" s="5">
        <v>44</v>
      </c>
      <c r="CH88" s="5">
        <v>0</v>
      </c>
      <c r="CI88" s="72">
        <v>4</v>
      </c>
      <c r="CJ88" s="5">
        <v>3.5</v>
      </c>
      <c r="CK88" s="5">
        <v>3</v>
      </c>
      <c r="CL88" s="5">
        <v>2.5</v>
      </c>
      <c r="CM88" s="5">
        <v>2</v>
      </c>
      <c r="CN88" s="5">
        <v>1.5</v>
      </c>
      <c r="CO88" s="5">
        <v>1</v>
      </c>
      <c r="CP88" s="5">
        <v>0.5</v>
      </c>
      <c r="CQ88" s="5">
        <v>0</v>
      </c>
      <c r="DA88" s="5">
        <f t="shared" si="76"/>
        <v>200</v>
      </c>
      <c r="DB88" s="110">
        <f t="shared" si="77"/>
        <v>100</v>
      </c>
      <c r="DC88" s="5">
        <f t="shared" si="78"/>
        <v>4</v>
      </c>
      <c r="DF88" s="5">
        <v>2</v>
      </c>
      <c r="DQ88" s="5">
        <v>1</v>
      </c>
      <c r="DR88" s="5">
        <f t="shared" si="79"/>
        <v>1</v>
      </c>
      <c r="DS88" s="5">
        <f t="shared" si="80"/>
        <v>2</v>
      </c>
      <c r="DT88" s="5">
        <f t="shared" si="81"/>
        <v>0</v>
      </c>
      <c r="DU88" s="5">
        <f t="shared" si="104"/>
        <v>0</v>
      </c>
      <c r="DW88" s="5">
        <f t="shared" si="82"/>
        <v>0</v>
      </c>
      <c r="DX88" s="5">
        <f t="shared" si="83"/>
        <v>0</v>
      </c>
      <c r="DY88" s="5">
        <f>IFERROR(IF(LEFT($AR88,1)="4",INDEX('2025학년도 변표'!$H$118:$H$197,MATCH($Q88,'2025학년도 변표'!$B$118:$B$197,0)),INDEX(DY$4:DY$8,MATCH(AJ88,$DU$4:$DU$8,0))),0)</f>
        <v>0</v>
      </c>
      <c r="DZ88" s="5">
        <f>IFERROR(IF(LEFT($AR88,1)="4",INDEX('2025학년도 변표'!$I$118:$I$197,MATCH($Q88,'2025학년도 변표'!$B$118:$B$197,0)),INDEX(DZ$4:DZ$8,MATCH(AK88,$DU$4:$DU$8,0))),0)</f>
        <v>0</v>
      </c>
      <c r="EB88" s="5">
        <f>IFERROR(IF(LEFT($AR88,1)="4",INDEX('2025학년도 변표'!$J$118:$J$197,MATCH($Q88,'2025학년도 변표'!$B$118:$B$197,0)),INDEX(EA$4:EA$8,MATCH(AM88,$DU$4:$DU$8,0))),0)</f>
        <v>0</v>
      </c>
      <c r="EC88" s="5">
        <f>IFERROR(IF(LEFT($AR88,1)="4",INDEX('2025학년도 변표'!$K$118:$K$197,MATCH($Q88,'2025학년도 변표'!$B$118:$B$197,0)),INDEX(EB$4:EB$8,MATCH(AN88,$DU$4:$DU$8,0))),0)</f>
        <v>0</v>
      </c>
      <c r="ED88" s="5" t="str">
        <f t="shared" si="84"/>
        <v/>
      </c>
      <c r="EE88" s="5" t="str">
        <f t="shared" si="85"/>
        <v/>
      </c>
      <c r="EF88" s="5">
        <f t="shared" si="86"/>
        <v>0</v>
      </c>
      <c r="EH88" s="5">
        <f t="shared" si="87"/>
        <v>0</v>
      </c>
      <c r="EI88" s="5">
        <f t="shared" si="88"/>
        <v>0</v>
      </c>
      <c r="EJ88" s="5">
        <f t="shared" si="89"/>
        <v>0</v>
      </c>
      <c r="EK88" s="5">
        <f t="shared" si="90"/>
        <v>0</v>
      </c>
      <c r="EL88" s="5">
        <f t="shared" si="91"/>
        <v>0</v>
      </c>
      <c r="EM88" s="5">
        <f t="shared" si="92"/>
        <v>0</v>
      </c>
      <c r="EN88" s="5">
        <f t="shared" si="93"/>
        <v>0</v>
      </c>
      <c r="EO88" s="5">
        <f>LARGE((EJ88:EK88,EM88:EN88),1)</f>
        <v>0</v>
      </c>
      <c r="EP88" s="5">
        <f>IF(M88&lt;2,0,LARGE((EJ88:EK88,EM88:EN88),2))</f>
        <v>0</v>
      </c>
      <c r="EQ88" s="5">
        <f t="shared" si="94"/>
        <v>0</v>
      </c>
      <c r="ER88" s="5">
        <f t="shared" si="95"/>
        <v>0</v>
      </c>
      <c r="ES88" s="5">
        <f t="shared" si="96"/>
        <v>0</v>
      </c>
      <c r="EX88" s="5">
        <f t="shared" si="97"/>
        <v>0</v>
      </c>
      <c r="EZ88" s="5">
        <f t="shared" si="98"/>
        <v>1</v>
      </c>
      <c r="FA88" s="5">
        <f t="shared" ca="1" si="99"/>
        <v>32</v>
      </c>
      <c r="FB88" s="5">
        <v>2</v>
      </c>
      <c r="FE88" s="5" t="str">
        <f t="shared" si="100"/>
        <v>표점/만점</v>
      </c>
      <c r="FF88" s="5" t="str">
        <f t="shared" si="101"/>
        <v>변표/만점</v>
      </c>
      <c r="FG88" s="5">
        <f t="shared" si="105"/>
        <v>0.25</v>
      </c>
      <c r="FH88" s="5">
        <f t="shared" si="106"/>
        <v>0.44</v>
      </c>
      <c r="FI88" s="5">
        <f t="shared" si="107"/>
        <v>0.31</v>
      </c>
      <c r="FJ88" s="5">
        <f t="shared" si="102"/>
        <v>5.7413002546772969</v>
      </c>
    </row>
    <row r="89" spans="1:166">
      <c r="A89" s="5">
        <f t="shared" si="103"/>
        <v>74</v>
      </c>
      <c r="B89" s="5">
        <v>58</v>
      </c>
      <c r="C89" s="5" t="s">
        <v>467</v>
      </c>
      <c r="D89" s="5">
        <v>1000</v>
      </c>
      <c r="E89" s="5">
        <v>0.35</v>
      </c>
      <c r="F89" s="5">
        <v>0.25</v>
      </c>
      <c r="G89" s="5">
        <v>0.1</v>
      </c>
      <c r="H89" s="5">
        <v>0.1</v>
      </c>
      <c r="J89" s="5">
        <v>0.1</v>
      </c>
      <c r="K89" s="5">
        <v>0.1</v>
      </c>
      <c r="M89" s="5">
        <v>2</v>
      </c>
      <c r="N89" s="5">
        <f t="shared" si="64"/>
        <v>0.8</v>
      </c>
      <c r="O89" s="5">
        <v>21</v>
      </c>
      <c r="Q89" s="5">
        <f t="shared" si="65"/>
        <v>21</v>
      </c>
      <c r="S89" s="5">
        <f t="shared" si="66"/>
        <v>2.5179856115107913</v>
      </c>
      <c r="T89" s="5">
        <f t="shared" si="67"/>
        <v>1.7857142857142858</v>
      </c>
      <c r="U89" s="5">
        <f t="shared" si="68"/>
        <v>1.4419610670511898</v>
      </c>
      <c r="V89" s="5">
        <f t="shared" si="69"/>
        <v>1.4419610670511898</v>
      </c>
      <c r="W89" s="5">
        <f t="shared" si="70"/>
        <v>1.4419610670511898</v>
      </c>
      <c r="X89" s="5">
        <f t="shared" si="109"/>
        <v>2.5179856115107913</v>
      </c>
      <c r="Y89" s="5">
        <f t="shared" si="110"/>
        <v>1.7857142857142858</v>
      </c>
      <c r="Z89" s="5">
        <f t="shared" si="111"/>
        <v>1.4419610670511898</v>
      </c>
      <c r="AA89" s="5">
        <f t="shared" si="112"/>
        <v>1.4419610670511898</v>
      </c>
      <c r="AB89" s="5" t="str">
        <f t="shared" si="71"/>
        <v>자동</v>
      </c>
      <c r="AC89" s="5">
        <f t="shared" si="72"/>
        <v>1.4419610670511898</v>
      </c>
      <c r="AD89" s="5">
        <f t="shared" si="73"/>
        <v>1.4419610670511898</v>
      </c>
      <c r="AE89" s="5">
        <f>IF(AR89=42,INDEX('2025학년도 변표'!$C$118:$C$197,MATCH(Q89,'2025학년도 변표'!$B$118:$B$197,0)),"")</f>
        <v>69.349999999999994</v>
      </c>
      <c r="AF89" s="5">
        <f>IF(AR89=42,INDEX('2025학년도 변표'!$D$118:$D$197,MATCH(Q89,'2025학년도 변표'!$B$118:$B$197,0)),"")</f>
        <v>69.349999999999994</v>
      </c>
      <c r="AH89" s="5">
        <v>12</v>
      </c>
      <c r="AI89" s="5">
        <v>12</v>
      </c>
      <c r="AJ89" s="5">
        <v>42</v>
      </c>
      <c r="AK89" s="5">
        <v>42</v>
      </c>
      <c r="AM89" s="5">
        <v>42</v>
      </c>
      <c r="AN89" s="5">
        <v>42</v>
      </c>
      <c r="AO89" s="5">
        <v>3</v>
      </c>
      <c r="AP89" s="5">
        <v>3</v>
      </c>
      <c r="AR89" s="5">
        <f t="shared" si="108"/>
        <v>42</v>
      </c>
      <c r="BA89" s="5">
        <f t="shared" si="74"/>
        <v>0</v>
      </c>
      <c r="BY89" s="230">
        <f t="shared" si="75"/>
        <v>800</v>
      </c>
      <c r="BZ89" s="72">
        <v>200</v>
      </c>
      <c r="CA89" s="5">
        <v>194</v>
      </c>
      <c r="CB89" s="5">
        <v>186</v>
      </c>
      <c r="CC89" s="5">
        <v>173</v>
      </c>
      <c r="CD89" s="5">
        <v>144</v>
      </c>
      <c r="CE89" s="5">
        <v>116</v>
      </c>
      <c r="CF89" s="5">
        <v>87</v>
      </c>
      <c r="CG89" s="5">
        <v>44</v>
      </c>
      <c r="CH89" s="5">
        <v>0</v>
      </c>
      <c r="CI89" s="72">
        <v>4</v>
      </c>
      <c r="CJ89" s="5">
        <v>3.5</v>
      </c>
      <c r="CK89" s="5">
        <v>3</v>
      </c>
      <c r="CL89" s="5">
        <v>2.5</v>
      </c>
      <c r="CM89" s="5">
        <v>2</v>
      </c>
      <c r="CN89" s="5">
        <v>1.5</v>
      </c>
      <c r="CO89" s="5">
        <v>1</v>
      </c>
      <c r="CP89" s="5">
        <v>0.5</v>
      </c>
      <c r="CQ89" s="5">
        <v>0</v>
      </c>
      <c r="DA89" s="5">
        <f t="shared" si="76"/>
        <v>200</v>
      </c>
      <c r="DB89" s="110">
        <f t="shared" si="77"/>
        <v>100</v>
      </c>
      <c r="DC89" s="5">
        <f t="shared" si="78"/>
        <v>4</v>
      </c>
      <c r="DF89" s="5">
        <v>2</v>
      </c>
      <c r="DR89" s="5">
        <f t="shared" si="79"/>
        <v>2</v>
      </c>
      <c r="DS89" s="5">
        <f t="shared" si="80"/>
        <v>2</v>
      </c>
      <c r="DT89" s="5">
        <f t="shared" si="81"/>
        <v>0</v>
      </c>
      <c r="DU89" s="5">
        <f t="shared" si="104"/>
        <v>0</v>
      </c>
      <c r="DW89" s="5">
        <f t="shared" si="82"/>
        <v>0</v>
      </c>
      <c r="DX89" s="5">
        <f t="shared" si="83"/>
        <v>0</v>
      </c>
      <c r="DY89" s="5">
        <f>IFERROR(IF(LEFT($AR89,1)="4",INDEX('2025학년도 변표'!$H$118:$H$197,MATCH($Q89,'2025학년도 변표'!$B$118:$B$197,0)),INDEX(DY$4:DY$8,MATCH(AJ89,$DU$4:$DU$8,0))),0)</f>
        <v>0</v>
      </c>
      <c r="DZ89" s="5">
        <f>IFERROR(IF(LEFT($AR89,1)="4",INDEX('2025학년도 변표'!$I$118:$I$197,MATCH($Q89,'2025학년도 변표'!$B$118:$B$197,0)),INDEX(DZ$4:DZ$8,MATCH(AK89,$DU$4:$DU$8,0))),0)</f>
        <v>0</v>
      </c>
      <c r="EB89" s="5">
        <f>IFERROR(IF(LEFT($AR89,1)="4",INDEX('2025학년도 변표'!$J$118:$J$197,MATCH($Q89,'2025학년도 변표'!$B$118:$B$197,0)),INDEX(EA$4:EA$8,MATCH(AM89,$DU$4:$DU$8,0))),0)</f>
        <v>0</v>
      </c>
      <c r="EC89" s="5">
        <f>IFERROR(IF(LEFT($AR89,1)="4",INDEX('2025학년도 변표'!$K$118:$K$197,MATCH($Q89,'2025학년도 변표'!$B$118:$B$197,0)),INDEX(EB$4:EB$8,MATCH(AN89,$DU$4:$DU$8,0))),0)</f>
        <v>0</v>
      </c>
      <c r="ED89" s="5" t="str">
        <f t="shared" si="84"/>
        <v/>
      </c>
      <c r="EE89" s="5" t="str">
        <f t="shared" si="85"/>
        <v/>
      </c>
      <c r="EF89" s="5">
        <f t="shared" si="86"/>
        <v>0</v>
      </c>
      <c r="EH89" s="5">
        <f t="shared" si="87"/>
        <v>0</v>
      </c>
      <c r="EI89" s="5">
        <f t="shared" si="88"/>
        <v>0</v>
      </c>
      <c r="EJ89" s="5">
        <f t="shared" si="89"/>
        <v>0</v>
      </c>
      <c r="EK89" s="5">
        <f t="shared" si="90"/>
        <v>0</v>
      </c>
      <c r="EL89" s="5">
        <f t="shared" si="91"/>
        <v>0</v>
      </c>
      <c r="EM89" s="5">
        <f t="shared" si="92"/>
        <v>0</v>
      </c>
      <c r="EN89" s="5">
        <f t="shared" si="93"/>
        <v>0</v>
      </c>
      <c r="EO89" s="5">
        <f>LARGE((EJ89:EK89,EM89:EN89),1)</f>
        <v>0</v>
      </c>
      <c r="EP89" s="5">
        <f>IF(M89&lt;2,0,LARGE((EJ89:EK89,EM89:EN89),2))</f>
        <v>0</v>
      </c>
      <c r="EQ89" s="5">
        <f t="shared" si="94"/>
        <v>0</v>
      </c>
      <c r="ER89" s="5">
        <f t="shared" si="95"/>
        <v>0</v>
      </c>
      <c r="ES89" s="5">
        <f t="shared" si="96"/>
        <v>0</v>
      </c>
      <c r="EX89" s="5">
        <f t="shared" si="97"/>
        <v>0</v>
      </c>
      <c r="EZ89" s="5">
        <f t="shared" si="98"/>
        <v>0</v>
      </c>
      <c r="FA89" s="5">
        <f t="shared" ca="1" si="99"/>
        <v>0</v>
      </c>
      <c r="FB89" s="5">
        <v>2</v>
      </c>
      <c r="FE89" s="5" t="str">
        <f t="shared" si="100"/>
        <v>표점/만점</v>
      </c>
      <c r="FF89" s="5" t="str">
        <f t="shared" si="101"/>
        <v>변표/만점</v>
      </c>
      <c r="FG89" s="5">
        <f t="shared" si="105"/>
        <v>0.44</v>
      </c>
      <c r="FH89" s="5">
        <f t="shared" si="106"/>
        <v>0.31</v>
      </c>
      <c r="FI89" s="5">
        <f t="shared" si="107"/>
        <v>0.25</v>
      </c>
      <c r="FJ89" s="5">
        <f t="shared" si="102"/>
        <v>5.7456609642762668</v>
      </c>
    </row>
    <row r="90" spans="1:166">
      <c r="A90" s="5">
        <f t="shared" si="103"/>
        <v>75</v>
      </c>
      <c r="B90" s="5">
        <v>59</v>
      </c>
      <c r="C90" s="5" t="s">
        <v>466</v>
      </c>
      <c r="D90" s="5">
        <v>1000</v>
      </c>
      <c r="E90" s="5">
        <v>0.25</v>
      </c>
      <c r="F90" s="5">
        <v>0.35</v>
      </c>
      <c r="G90" s="5">
        <v>0.1</v>
      </c>
      <c r="H90" s="5">
        <v>0.1</v>
      </c>
      <c r="J90" s="5">
        <v>0.1</v>
      </c>
      <c r="K90" s="5">
        <v>0.1</v>
      </c>
      <c r="M90" s="5">
        <v>2</v>
      </c>
      <c r="N90" s="5">
        <f t="shared" si="64"/>
        <v>0.8</v>
      </c>
      <c r="O90" s="5">
        <v>21</v>
      </c>
      <c r="Q90" s="5">
        <f t="shared" si="65"/>
        <v>21</v>
      </c>
      <c r="S90" s="5">
        <f t="shared" si="66"/>
        <v>1.7985611510791366</v>
      </c>
      <c r="T90" s="5">
        <f t="shared" si="67"/>
        <v>2.5</v>
      </c>
      <c r="U90" s="5">
        <f t="shared" si="68"/>
        <v>1.4419610670511898</v>
      </c>
      <c r="V90" s="5">
        <f t="shared" si="69"/>
        <v>1.4419610670511898</v>
      </c>
      <c r="W90" s="5">
        <f t="shared" si="70"/>
        <v>1.4419610670511898</v>
      </c>
      <c r="X90" s="5">
        <f t="shared" si="109"/>
        <v>1.7985611510791366</v>
      </c>
      <c r="Y90" s="5">
        <f t="shared" si="110"/>
        <v>2.5</v>
      </c>
      <c r="Z90" s="5">
        <f t="shared" si="111"/>
        <v>1.4419610670511898</v>
      </c>
      <c r="AA90" s="5">
        <f t="shared" si="112"/>
        <v>1.4419610670511898</v>
      </c>
      <c r="AB90" s="5" t="str">
        <f t="shared" si="71"/>
        <v>자동</v>
      </c>
      <c r="AC90" s="5">
        <f t="shared" si="72"/>
        <v>1.4419610670511898</v>
      </c>
      <c r="AD90" s="5">
        <f t="shared" si="73"/>
        <v>1.4419610670511898</v>
      </c>
      <c r="AE90" s="5">
        <f>IF(AR90=42,INDEX('2025학년도 변표'!$C$118:$C$197,MATCH(Q90,'2025학년도 변표'!$B$118:$B$197,0)),"")</f>
        <v>69.349999999999994</v>
      </c>
      <c r="AF90" s="5">
        <f>IF(AR90=42,INDEX('2025학년도 변표'!$D$118:$D$197,MATCH(Q90,'2025학년도 변표'!$B$118:$B$197,0)),"")</f>
        <v>69.349999999999994</v>
      </c>
      <c r="AH90" s="5">
        <v>12</v>
      </c>
      <c r="AI90" s="5">
        <v>12</v>
      </c>
      <c r="AJ90" s="5">
        <v>42</v>
      </c>
      <c r="AK90" s="5">
        <v>42</v>
      </c>
      <c r="AM90" s="5">
        <v>42</v>
      </c>
      <c r="AN90" s="5">
        <v>42</v>
      </c>
      <c r="AO90" s="5">
        <v>3</v>
      </c>
      <c r="AP90" s="5">
        <v>3</v>
      </c>
      <c r="AR90" s="5">
        <f t="shared" si="108"/>
        <v>42</v>
      </c>
      <c r="BA90" s="5">
        <f t="shared" si="74"/>
        <v>0</v>
      </c>
      <c r="BY90" s="230">
        <f t="shared" si="75"/>
        <v>800</v>
      </c>
      <c r="BZ90" s="72">
        <v>200</v>
      </c>
      <c r="CA90" s="5">
        <v>194</v>
      </c>
      <c r="CB90" s="5">
        <v>186</v>
      </c>
      <c r="CC90" s="5">
        <v>173</v>
      </c>
      <c r="CD90" s="5">
        <v>144</v>
      </c>
      <c r="CE90" s="5">
        <v>116</v>
      </c>
      <c r="CF90" s="5">
        <v>87</v>
      </c>
      <c r="CG90" s="5">
        <v>44</v>
      </c>
      <c r="CH90" s="5">
        <v>0</v>
      </c>
      <c r="CI90" s="72">
        <v>4</v>
      </c>
      <c r="CJ90" s="5">
        <v>3.5</v>
      </c>
      <c r="CK90" s="5">
        <v>3</v>
      </c>
      <c r="CL90" s="5">
        <v>2.5</v>
      </c>
      <c r="CM90" s="5">
        <v>2</v>
      </c>
      <c r="CN90" s="5">
        <v>1.5</v>
      </c>
      <c r="CO90" s="5">
        <v>1</v>
      </c>
      <c r="CP90" s="5">
        <v>0.5</v>
      </c>
      <c r="CQ90" s="5">
        <v>0</v>
      </c>
      <c r="DA90" s="5">
        <f t="shared" si="76"/>
        <v>200</v>
      </c>
      <c r="DB90" s="110">
        <f t="shared" si="77"/>
        <v>100</v>
      </c>
      <c r="DC90" s="5">
        <f t="shared" si="78"/>
        <v>4</v>
      </c>
      <c r="DF90" s="5">
        <v>2</v>
      </c>
      <c r="DR90" s="5">
        <f t="shared" si="79"/>
        <v>2</v>
      </c>
      <c r="DS90" s="5">
        <f t="shared" si="80"/>
        <v>2</v>
      </c>
      <c r="DT90" s="5">
        <f t="shared" si="81"/>
        <v>0</v>
      </c>
      <c r="DU90" s="5">
        <f t="shared" si="104"/>
        <v>0</v>
      </c>
      <c r="DW90" s="5">
        <f t="shared" si="82"/>
        <v>0</v>
      </c>
      <c r="DX90" s="5">
        <f t="shared" si="83"/>
        <v>0</v>
      </c>
      <c r="DY90" s="5">
        <f>IFERROR(IF(LEFT($AR90,1)="4",INDEX('2025학년도 변표'!$H$118:$H$197,MATCH($Q90,'2025학년도 변표'!$B$118:$B$197,0)),INDEX(DY$4:DY$8,MATCH(AJ90,$DU$4:$DU$8,0))),0)</f>
        <v>0</v>
      </c>
      <c r="DZ90" s="5">
        <f>IFERROR(IF(LEFT($AR90,1)="4",INDEX('2025학년도 변표'!$I$118:$I$197,MATCH($Q90,'2025학년도 변표'!$B$118:$B$197,0)),INDEX(DZ$4:DZ$8,MATCH(AK90,$DU$4:$DU$8,0))),0)</f>
        <v>0</v>
      </c>
      <c r="EB90" s="5">
        <f>IFERROR(IF(LEFT($AR90,1)="4",INDEX('2025학년도 변표'!$J$118:$J$197,MATCH($Q90,'2025학년도 변표'!$B$118:$B$197,0)),INDEX(EA$4:EA$8,MATCH(AM90,$DU$4:$DU$8,0))),0)</f>
        <v>0</v>
      </c>
      <c r="EC90" s="5">
        <f>IFERROR(IF(LEFT($AR90,1)="4",INDEX('2025학년도 변표'!$K$118:$K$197,MATCH($Q90,'2025학년도 변표'!$B$118:$B$197,0)),INDEX(EB$4:EB$8,MATCH(AN90,$DU$4:$DU$8,0))),0)</f>
        <v>0</v>
      </c>
      <c r="ED90" s="5" t="str">
        <f t="shared" si="84"/>
        <v/>
      </c>
      <c r="EE90" s="5" t="str">
        <f t="shared" si="85"/>
        <v/>
      </c>
      <c r="EF90" s="5">
        <f t="shared" si="86"/>
        <v>0</v>
      </c>
      <c r="EH90" s="5">
        <f t="shared" si="87"/>
        <v>0</v>
      </c>
      <c r="EI90" s="5">
        <f t="shared" si="88"/>
        <v>0</v>
      </c>
      <c r="EJ90" s="5">
        <f t="shared" si="89"/>
        <v>0</v>
      </c>
      <c r="EK90" s="5">
        <f t="shared" si="90"/>
        <v>0</v>
      </c>
      <c r="EL90" s="5">
        <f t="shared" si="91"/>
        <v>0</v>
      </c>
      <c r="EM90" s="5">
        <f t="shared" si="92"/>
        <v>0</v>
      </c>
      <c r="EN90" s="5">
        <f t="shared" si="93"/>
        <v>0</v>
      </c>
      <c r="EO90" s="5">
        <f>LARGE((EJ90:EK90,EM90:EN90),1)</f>
        <v>0</v>
      </c>
      <c r="EP90" s="5">
        <f>IF(M90&lt;2,0,LARGE((EJ90:EK90,EM90:EN90),2))</f>
        <v>0</v>
      </c>
      <c r="EQ90" s="5">
        <f t="shared" si="94"/>
        <v>0</v>
      </c>
      <c r="ER90" s="5">
        <f t="shared" si="95"/>
        <v>0</v>
      </c>
      <c r="ES90" s="5">
        <f t="shared" si="96"/>
        <v>0</v>
      </c>
      <c r="EX90" s="5">
        <f t="shared" si="97"/>
        <v>0</v>
      </c>
      <c r="EZ90" s="5">
        <f t="shared" si="98"/>
        <v>0</v>
      </c>
      <c r="FA90" s="5">
        <f t="shared" ca="1" si="99"/>
        <v>0</v>
      </c>
      <c r="FB90" s="5">
        <v>2</v>
      </c>
      <c r="FE90" s="5" t="str">
        <f t="shared" si="100"/>
        <v>표점/만점</v>
      </c>
      <c r="FF90" s="5" t="str">
        <f t="shared" si="101"/>
        <v>변표/만점</v>
      </c>
      <c r="FG90" s="5">
        <f t="shared" si="105"/>
        <v>0.31</v>
      </c>
      <c r="FH90" s="5">
        <f t="shared" si="106"/>
        <v>0.44</v>
      </c>
      <c r="FI90" s="5">
        <f t="shared" si="107"/>
        <v>0.25</v>
      </c>
      <c r="FJ90" s="5">
        <f t="shared" si="102"/>
        <v>5.7405222181303257</v>
      </c>
    </row>
    <row r="91" spans="1:166">
      <c r="A91" s="5">
        <f t="shared" si="103"/>
        <v>76</v>
      </c>
      <c r="B91" s="5">
        <v>60</v>
      </c>
      <c r="C91" s="5" t="s">
        <v>18671</v>
      </c>
      <c r="D91" s="5">
        <v>1000</v>
      </c>
      <c r="E91" s="5">
        <v>0.2</v>
      </c>
      <c r="F91" s="5">
        <v>0.35</v>
      </c>
      <c r="G91" s="5">
        <v>0.125</v>
      </c>
      <c r="H91" s="5">
        <v>0.125</v>
      </c>
      <c r="J91" s="5">
        <v>0.125</v>
      </c>
      <c r="K91" s="5">
        <v>0.125</v>
      </c>
      <c r="M91" s="5">
        <v>2</v>
      </c>
      <c r="N91" s="5">
        <f t="shared" si="64"/>
        <v>0.8</v>
      </c>
      <c r="O91" s="5">
        <v>22</v>
      </c>
      <c r="Q91" s="5">
        <f t="shared" si="65"/>
        <v>22</v>
      </c>
      <c r="S91" s="5">
        <f t="shared" si="66"/>
        <v>1</v>
      </c>
      <c r="T91" s="5">
        <f t="shared" si="67"/>
        <v>1.75</v>
      </c>
      <c r="U91" s="5">
        <f t="shared" si="68"/>
        <v>1.25</v>
      </c>
      <c r="V91" s="5">
        <f t="shared" si="69"/>
        <v>1.25</v>
      </c>
      <c r="W91" s="5">
        <f t="shared" si="70"/>
        <v>1.25</v>
      </c>
      <c r="X91" s="5">
        <f t="shared" si="109"/>
        <v>1</v>
      </c>
      <c r="Y91" s="5">
        <f t="shared" si="110"/>
        <v>1.75</v>
      </c>
      <c r="Z91" s="5">
        <f t="shared" si="111"/>
        <v>1.25</v>
      </c>
      <c r="AA91" s="5">
        <f t="shared" si="112"/>
        <v>1.25</v>
      </c>
      <c r="AB91" s="5" t="str">
        <f t="shared" si="71"/>
        <v>자동</v>
      </c>
      <c r="AC91" s="5">
        <f t="shared" si="72"/>
        <v>1.25</v>
      </c>
      <c r="AD91" s="5">
        <f t="shared" si="73"/>
        <v>1.25</v>
      </c>
      <c r="AE91" s="5" t="str">
        <f>IF(AR91=42,INDEX('2025학년도 변표'!$C$118:$C$197,MATCH(Q91,'2025학년도 변표'!$B$118:$B$197,0)),"")</f>
        <v/>
      </c>
      <c r="AF91" s="5" t="str">
        <f>IF(AR91=42,INDEX('2025학년도 변표'!$D$118:$D$197,MATCH(Q91,'2025학년도 변표'!$B$118:$B$197,0)),"")</f>
        <v/>
      </c>
      <c r="AH91" s="5">
        <v>1</v>
      </c>
      <c r="AI91" s="5">
        <v>1</v>
      </c>
      <c r="AJ91" s="5">
        <v>4</v>
      </c>
      <c r="AK91" s="5">
        <v>4</v>
      </c>
      <c r="AM91" s="5">
        <v>4</v>
      </c>
      <c r="AN91" s="5">
        <v>4</v>
      </c>
      <c r="AO91" s="5">
        <v>3</v>
      </c>
      <c r="AP91" s="5">
        <v>3</v>
      </c>
      <c r="AR91" s="5">
        <f t="shared" si="108"/>
        <v>4</v>
      </c>
      <c r="AT91" s="5">
        <f>0.05*Y91</f>
        <v>8.7500000000000008E-2</v>
      </c>
      <c r="AU91" s="5">
        <f>0.05*Y91</f>
        <v>8.7500000000000008E-2</v>
      </c>
      <c r="AW91" s="5">
        <f>0.05*Z91</f>
        <v>6.25E-2</v>
      </c>
      <c r="AX91" s="5">
        <f>0.05*AA91</f>
        <v>6.25E-2</v>
      </c>
      <c r="BA91" s="5">
        <f t="shared" si="74"/>
        <v>0</v>
      </c>
      <c r="BE91" s="236" t="s">
        <v>18672</v>
      </c>
      <c r="BG91" s="5">
        <f>AT91*$DX91</f>
        <v>0</v>
      </c>
      <c r="BH91" s="5">
        <f>AU91*$DX91</f>
        <v>0</v>
      </c>
      <c r="BJ91" s="5">
        <f>AW91*DY91</f>
        <v>0</v>
      </c>
      <c r="BK91" s="5">
        <f>AX91*DZ91</f>
        <v>0</v>
      </c>
      <c r="BY91" s="230">
        <f t="shared" si="75"/>
        <v>800</v>
      </c>
      <c r="BZ91" s="72">
        <v>200</v>
      </c>
      <c r="CA91" s="5">
        <v>198</v>
      </c>
      <c r="CB91" s="5">
        <v>196</v>
      </c>
      <c r="CC91" s="5">
        <v>194</v>
      </c>
      <c r="CD91" s="5">
        <v>170</v>
      </c>
      <c r="CE91" s="5">
        <v>150</v>
      </c>
      <c r="CF91" s="5">
        <v>120</v>
      </c>
      <c r="CG91" s="5">
        <v>100</v>
      </c>
      <c r="CH91" s="5">
        <v>0</v>
      </c>
      <c r="CI91" s="72">
        <v>10</v>
      </c>
      <c r="CJ91" s="5">
        <v>10</v>
      </c>
      <c r="CK91" s="5">
        <v>10</v>
      </c>
      <c r="CL91" s="5">
        <v>9.8000000000000007</v>
      </c>
      <c r="CM91" s="5">
        <v>9.6</v>
      </c>
      <c r="CN91" s="5">
        <v>9.4</v>
      </c>
      <c r="CO91" s="5">
        <v>9.1999999999999993</v>
      </c>
      <c r="CP91" s="5">
        <v>9</v>
      </c>
      <c r="CQ91" s="5">
        <v>8.7999999999999901</v>
      </c>
      <c r="DA91" s="5">
        <f t="shared" si="76"/>
        <v>200</v>
      </c>
      <c r="DB91" s="110">
        <f t="shared" si="77"/>
        <v>100</v>
      </c>
      <c r="DC91" s="5">
        <f t="shared" si="78"/>
        <v>10</v>
      </c>
      <c r="DF91" s="5">
        <v>2</v>
      </c>
      <c r="DQ91" s="5">
        <v>1</v>
      </c>
      <c r="DR91" s="5">
        <f t="shared" si="79"/>
        <v>1</v>
      </c>
      <c r="DS91" s="5">
        <f t="shared" si="80"/>
        <v>2</v>
      </c>
      <c r="DT91" s="5">
        <f t="shared" si="81"/>
        <v>0</v>
      </c>
      <c r="DU91" s="5">
        <f t="shared" si="104"/>
        <v>0</v>
      </c>
      <c r="DW91" s="5">
        <f t="shared" si="82"/>
        <v>0</v>
      </c>
      <c r="DX91" s="5">
        <f t="shared" si="83"/>
        <v>0</v>
      </c>
      <c r="DY91" s="5">
        <f>IFERROR(IF(LEFT($AR91,1)="4",INDEX('2025학년도 변표'!$H$118:$H$197,MATCH($Q91,'2025학년도 변표'!$B$118:$B$197,0)),INDEX(DY$4:DY$8,MATCH(AJ91,$DU$4:$DU$8,0))),0)</f>
        <v>0</v>
      </c>
      <c r="DZ91" s="5">
        <f>IFERROR(IF(LEFT($AR91,1)="4",INDEX('2025학년도 변표'!$I$118:$I$197,MATCH($Q91,'2025학년도 변표'!$B$118:$B$197,0)),INDEX(DZ$4:DZ$8,MATCH(AK91,$DU$4:$DU$8,0))),0)</f>
        <v>0</v>
      </c>
      <c r="EB91" s="5">
        <f>IFERROR(IF(LEFT($AR91,1)="4",INDEX('2025학년도 변표'!$J$118:$J$197,MATCH($Q91,'2025학년도 변표'!$B$118:$B$197,0)),INDEX(EA$4:EA$8,MATCH(AM91,$DU$4:$DU$8,0))),0)</f>
        <v>0</v>
      </c>
      <c r="EC91" s="5">
        <f>IFERROR(IF(LEFT($AR91,1)="4",INDEX('2025학년도 변표'!$K$118:$K$197,MATCH($Q91,'2025학년도 변표'!$B$118:$B$197,0)),INDEX(EB$4:EB$8,MATCH(AN91,$DU$4:$DU$8,0))),0)</f>
        <v>0</v>
      </c>
      <c r="ED91" s="5" t="str">
        <f t="shared" si="84"/>
        <v/>
      </c>
      <c r="EE91" s="5" t="str">
        <f t="shared" si="85"/>
        <v/>
      </c>
      <c r="EF91" s="5">
        <f t="shared" si="86"/>
        <v>0</v>
      </c>
      <c r="EH91" s="5">
        <f t="shared" si="87"/>
        <v>0</v>
      </c>
      <c r="EI91" s="5">
        <f t="shared" si="88"/>
        <v>0</v>
      </c>
      <c r="EJ91" s="5">
        <f t="shared" si="89"/>
        <v>0</v>
      </c>
      <c r="EK91" s="5">
        <f t="shared" si="90"/>
        <v>0</v>
      </c>
      <c r="EL91" s="5">
        <f t="shared" si="91"/>
        <v>0</v>
      </c>
      <c r="EM91" s="5">
        <f t="shared" si="92"/>
        <v>0</v>
      </c>
      <c r="EN91" s="5">
        <f t="shared" si="93"/>
        <v>0</v>
      </c>
      <c r="EO91" s="5">
        <f>LARGE((EJ91:EK91,EM91:EN91),1)</f>
        <v>0</v>
      </c>
      <c r="EP91" s="5">
        <f>IF(M91&lt;2,0,LARGE((EJ91:EK91,EM91:EN91),2))</f>
        <v>0</v>
      </c>
      <c r="EQ91" s="5">
        <f t="shared" si="94"/>
        <v>0</v>
      </c>
      <c r="ER91" s="5">
        <f t="shared" si="95"/>
        <v>0</v>
      </c>
      <c r="ES91" s="5">
        <f t="shared" si="96"/>
        <v>0</v>
      </c>
      <c r="EX91" s="5">
        <f t="shared" si="97"/>
        <v>0</v>
      </c>
      <c r="EZ91" s="5">
        <f t="shared" si="98"/>
        <v>1</v>
      </c>
      <c r="FA91" s="5">
        <f t="shared" ca="1" si="99"/>
        <v>33</v>
      </c>
      <c r="FE91" s="5" t="str">
        <f t="shared" si="100"/>
        <v>표점</v>
      </c>
      <c r="FF91" s="5" t="str">
        <f t="shared" si="101"/>
        <v>변표</v>
      </c>
      <c r="FG91" s="5">
        <f t="shared" si="105"/>
        <v>0.25</v>
      </c>
      <c r="FH91" s="5">
        <f t="shared" si="106"/>
        <v>0.44</v>
      </c>
      <c r="FI91" s="5">
        <f t="shared" si="107"/>
        <v>0.31</v>
      </c>
      <c r="FJ91" s="5">
        <f t="shared" si="102"/>
        <v>4</v>
      </c>
    </row>
    <row r="92" spans="1:166">
      <c r="A92" s="5">
        <f t="shared" si="103"/>
        <v>77</v>
      </c>
      <c r="C92" s="5" t="s">
        <v>18673</v>
      </c>
      <c r="D92" s="5">
        <v>1000</v>
      </c>
      <c r="E92" s="5">
        <v>0.2</v>
      </c>
      <c r="F92" s="5">
        <v>0.35</v>
      </c>
      <c r="G92" s="5">
        <v>0.125</v>
      </c>
      <c r="H92" s="5">
        <v>0.125</v>
      </c>
      <c r="J92" s="5">
        <v>0.125</v>
      </c>
      <c r="K92" s="5">
        <v>0.125</v>
      </c>
      <c r="M92" s="5">
        <v>2</v>
      </c>
      <c r="N92" s="5">
        <f t="shared" si="64"/>
        <v>0.8</v>
      </c>
      <c r="O92" s="5">
        <v>22</v>
      </c>
      <c r="Q92" s="5">
        <f t="shared" si="65"/>
        <v>22</v>
      </c>
      <c r="S92" s="5">
        <f t="shared" si="66"/>
        <v>1</v>
      </c>
      <c r="T92" s="5">
        <f t="shared" si="67"/>
        <v>1.75</v>
      </c>
      <c r="U92" s="5">
        <f t="shared" si="68"/>
        <v>1.25</v>
      </c>
      <c r="V92" s="5">
        <f t="shared" si="69"/>
        <v>1.25</v>
      </c>
      <c r="W92" s="5">
        <f t="shared" si="70"/>
        <v>1.25</v>
      </c>
      <c r="X92" s="5">
        <f t="shared" si="109"/>
        <v>1</v>
      </c>
      <c r="Y92" s="5">
        <f t="shared" si="110"/>
        <v>1.75</v>
      </c>
      <c r="Z92" s="5">
        <f t="shared" si="111"/>
        <v>1.25</v>
      </c>
      <c r="AA92" s="5">
        <f t="shared" si="112"/>
        <v>1.25</v>
      </c>
      <c r="AB92" s="5" t="str">
        <f t="shared" si="71"/>
        <v>자동</v>
      </c>
      <c r="AC92" s="5">
        <f t="shared" si="72"/>
        <v>1.25</v>
      </c>
      <c r="AD92" s="5">
        <f t="shared" si="73"/>
        <v>1.25</v>
      </c>
      <c r="AE92" s="5" t="str">
        <f>IF(AR92=42,INDEX('2025학년도 변표'!$C$118:$C$197,MATCH(Q92,'2025학년도 변표'!$B$118:$B$197,0)),"")</f>
        <v/>
      </c>
      <c r="AF92" s="5" t="str">
        <f>IF(AR92=42,INDEX('2025학년도 변표'!$D$118:$D$197,MATCH(Q92,'2025학년도 변표'!$B$118:$B$197,0)),"")</f>
        <v/>
      </c>
      <c r="AH92" s="5">
        <v>1</v>
      </c>
      <c r="AI92" s="5">
        <v>1</v>
      </c>
      <c r="AJ92" s="5">
        <v>4</v>
      </c>
      <c r="AK92" s="5">
        <v>4</v>
      </c>
      <c r="AM92" s="5">
        <v>4</v>
      </c>
      <c r="AN92" s="5">
        <v>4</v>
      </c>
      <c r="AO92" s="5">
        <v>3</v>
      </c>
      <c r="AP92" s="5">
        <v>3</v>
      </c>
      <c r="AR92" s="5">
        <f t="shared" si="108"/>
        <v>4</v>
      </c>
      <c r="AT92" s="5">
        <f>0.03*Y92</f>
        <v>5.2499999999999998E-2</v>
      </c>
      <c r="AU92" s="5">
        <f>0.03*Y92</f>
        <v>5.2499999999999998E-2</v>
      </c>
      <c r="AW92" s="5">
        <f>0.03*Z92</f>
        <v>3.7499999999999999E-2</v>
      </c>
      <c r="AX92" s="5">
        <f>0.03*AA92</f>
        <v>3.7499999999999999E-2</v>
      </c>
      <c r="BA92" s="5">
        <f t="shared" si="74"/>
        <v>0</v>
      </c>
      <c r="BE92" s="236" t="s">
        <v>18674</v>
      </c>
      <c r="BG92" s="5">
        <f>AT92*$DX92</f>
        <v>0</v>
      </c>
      <c r="BH92" s="5">
        <f>AU92*$DX92</f>
        <v>0</v>
      </c>
      <c r="BJ92" s="5">
        <f>AW92*DY92</f>
        <v>0</v>
      </c>
      <c r="BK92" s="5">
        <f>AX92*DZ92</f>
        <v>0</v>
      </c>
      <c r="BY92" s="230">
        <f t="shared" si="75"/>
        <v>800</v>
      </c>
      <c r="BZ92" s="72">
        <v>200</v>
      </c>
      <c r="CA92" s="5">
        <v>198</v>
      </c>
      <c r="CB92" s="5">
        <v>196</v>
      </c>
      <c r="CC92" s="5">
        <v>194</v>
      </c>
      <c r="CD92" s="5">
        <v>170</v>
      </c>
      <c r="CE92" s="5">
        <v>150</v>
      </c>
      <c r="CF92" s="5">
        <v>120</v>
      </c>
      <c r="CG92" s="5">
        <v>100</v>
      </c>
      <c r="CH92" s="5">
        <v>0</v>
      </c>
      <c r="CI92" s="72">
        <v>10</v>
      </c>
      <c r="CJ92" s="5">
        <v>10</v>
      </c>
      <c r="CK92" s="5">
        <v>10</v>
      </c>
      <c r="CL92" s="5">
        <v>9.8000000000000007</v>
      </c>
      <c r="CM92" s="5">
        <v>9.6</v>
      </c>
      <c r="CN92" s="5">
        <v>9.4</v>
      </c>
      <c r="CO92" s="5">
        <v>9.1999999999999993</v>
      </c>
      <c r="CP92" s="5">
        <v>9</v>
      </c>
      <c r="CQ92" s="5">
        <v>8.7999999999999901</v>
      </c>
      <c r="DA92" s="5">
        <f t="shared" si="76"/>
        <v>200</v>
      </c>
      <c r="DB92" s="110">
        <f t="shared" si="77"/>
        <v>100</v>
      </c>
      <c r="DC92" s="5">
        <f t="shared" si="78"/>
        <v>10</v>
      </c>
      <c r="DF92" s="5">
        <v>2</v>
      </c>
      <c r="DQ92" s="5">
        <v>1</v>
      </c>
      <c r="DR92" s="5">
        <f t="shared" si="79"/>
        <v>1</v>
      </c>
      <c r="DS92" s="5">
        <f t="shared" si="80"/>
        <v>2</v>
      </c>
      <c r="DT92" s="5">
        <f t="shared" si="81"/>
        <v>0</v>
      </c>
      <c r="DU92" s="5">
        <f t="shared" si="104"/>
        <v>0</v>
      </c>
      <c r="DW92" s="5">
        <f t="shared" si="82"/>
        <v>0</v>
      </c>
      <c r="DX92" s="5">
        <f t="shared" si="83"/>
        <v>0</v>
      </c>
      <c r="DY92" s="5">
        <f>IFERROR(IF(LEFT($AR92,1)="4",INDEX('2025학년도 변표'!$H$118:$H$197,MATCH($Q92,'2025학년도 변표'!$B$118:$B$197,0)),INDEX(DY$4:DY$8,MATCH(AJ92,$DU$4:$DU$8,0))),0)</f>
        <v>0</v>
      </c>
      <c r="DZ92" s="5">
        <f>IFERROR(IF(LEFT($AR92,1)="4",INDEX('2025학년도 변표'!$I$118:$I$197,MATCH($Q92,'2025학년도 변표'!$B$118:$B$197,0)),INDEX(DZ$4:DZ$8,MATCH(AK92,$DU$4:$DU$8,0))),0)</f>
        <v>0</v>
      </c>
      <c r="EB92" s="5">
        <f>IFERROR(IF(LEFT($AR92,1)="4",INDEX('2025학년도 변표'!$J$118:$J$197,MATCH($Q92,'2025학년도 변표'!$B$118:$B$197,0)),INDEX(EA$4:EA$8,MATCH(AM92,$DU$4:$DU$8,0))),0)</f>
        <v>0</v>
      </c>
      <c r="EC92" s="5">
        <f>IFERROR(IF(LEFT($AR92,1)="4",INDEX('2025학년도 변표'!$K$118:$K$197,MATCH($Q92,'2025학년도 변표'!$B$118:$B$197,0)),INDEX(EB$4:EB$8,MATCH(AN92,$DU$4:$DU$8,0))),0)</f>
        <v>0</v>
      </c>
      <c r="ED92" s="5" t="str">
        <f t="shared" si="84"/>
        <v/>
      </c>
      <c r="EE92" s="5" t="str">
        <f t="shared" si="85"/>
        <v/>
      </c>
      <c r="EF92" s="5">
        <f t="shared" si="86"/>
        <v>0</v>
      </c>
      <c r="EH92" s="5">
        <f t="shared" si="87"/>
        <v>0</v>
      </c>
      <c r="EI92" s="5">
        <f t="shared" si="88"/>
        <v>0</v>
      </c>
      <c r="EJ92" s="5">
        <f t="shared" si="89"/>
        <v>0</v>
      </c>
      <c r="EK92" s="5">
        <f t="shared" si="90"/>
        <v>0</v>
      </c>
      <c r="EL92" s="5">
        <f t="shared" si="91"/>
        <v>0</v>
      </c>
      <c r="EM92" s="5">
        <f t="shared" si="92"/>
        <v>0</v>
      </c>
      <c r="EN92" s="5">
        <f t="shared" si="93"/>
        <v>0</v>
      </c>
      <c r="EO92" s="5">
        <f>LARGE((EJ92:EK92,EM92:EN92),1)</f>
        <v>0</v>
      </c>
      <c r="EP92" s="5">
        <f>IF(M92&lt;2,0,LARGE((EJ92:EK92,EM92:EN92),2))</f>
        <v>0</v>
      </c>
      <c r="EQ92" s="5">
        <f t="shared" si="94"/>
        <v>0</v>
      </c>
      <c r="ER92" s="5">
        <f t="shared" si="95"/>
        <v>0</v>
      </c>
      <c r="ES92" s="5">
        <f t="shared" si="96"/>
        <v>0</v>
      </c>
      <c r="EX92" s="5">
        <f t="shared" si="97"/>
        <v>0</v>
      </c>
      <c r="EZ92" s="5">
        <f t="shared" si="98"/>
        <v>1</v>
      </c>
      <c r="FA92" s="5">
        <f t="shared" ca="1" si="99"/>
        <v>34</v>
      </c>
      <c r="FE92" s="5" t="str">
        <f t="shared" si="100"/>
        <v>표점</v>
      </c>
      <c r="FF92" s="5" t="str">
        <f t="shared" si="101"/>
        <v>변표</v>
      </c>
      <c r="FG92" s="5">
        <f t="shared" si="105"/>
        <v>0.25</v>
      </c>
      <c r="FH92" s="5">
        <f t="shared" si="106"/>
        <v>0.44</v>
      </c>
      <c r="FI92" s="5">
        <f t="shared" si="107"/>
        <v>0.31</v>
      </c>
      <c r="FJ92" s="5">
        <f t="shared" si="102"/>
        <v>4</v>
      </c>
    </row>
    <row r="93" spans="1:166">
      <c r="A93" s="5">
        <f t="shared" si="103"/>
        <v>78</v>
      </c>
      <c r="B93" s="5">
        <v>61</v>
      </c>
      <c r="C93" s="5" t="s">
        <v>535</v>
      </c>
      <c r="D93" s="5">
        <v>1000</v>
      </c>
      <c r="E93" s="5">
        <v>0.3</v>
      </c>
      <c r="F93" s="5">
        <v>0.3</v>
      </c>
      <c r="G93" s="5">
        <v>0.1</v>
      </c>
      <c r="H93" s="5">
        <v>0.1</v>
      </c>
      <c r="J93" s="5">
        <v>0.1</v>
      </c>
      <c r="K93" s="5">
        <v>0.1</v>
      </c>
      <c r="M93" s="5">
        <v>2</v>
      </c>
      <c r="N93" s="5">
        <f t="shared" si="64"/>
        <v>0.8</v>
      </c>
      <c r="O93" s="5">
        <v>22</v>
      </c>
      <c r="Q93" s="5">
        <f t="shared" si="65"/>
        <v>22</v>
      </c>
      <c r="S93" s="5">
        <f t="shared" si="66"/>
        <v>1.5</v>
      </c>
      <c r="T93" s="5">
        <f t="shared" si="67"/>
        <v>1.5</v>
      </c>
      <c r="U93" s="5">
        <f t="shared" si="68"/>
        <v>1</v>
      </c>
      <c r="V93" s="5">
        <f t="shared" si="69"/>
        <v>1</v>
      </c>
      <c r="W93" s="5">
        <f t="shared" si="70"/>
        <v>1</v>
      </c>
      <c r="X93" s="5">
        <f t="shared" si="109"/>
        <v>1.5</v>
      </c>
      <c r="Y93" s="5">
        <f t="shared" si="110"/>
        <v>1.5</v>
      </c>
      <c r="Z93" s="5">
        <f t="shared" si="111"/>
        <v>1</v>
      </c>
      <c r="AA93" s="5">
        <f t="shared" si="112"/>
        <v>1</v>
      </c>
      <c r="AB93" s="5" t="str">
        <f t="shared" si="71"/>
        <v>자동</v>
      </c>
      <c r="AC93" s="5">
        <f t="shared" si="72"/>
        <v>1</v>
      </c>
      <c r="AD93" s="5">
        <f t="shared" si="73"/>
        <v>1</v>
      </c>
      <c r="AE93" s="5" t="str">
        <f>IF(AR93=42,INDEX('2025학년도 변표'!$C$118:$C$197,MATCH(Q93,'2025학년도 변표'!$B$118:$B$197,0)),"")</f>
        <v/>
      </c>
      <c r="AF93" s="5" t="str">
        <f>IF(AR93=42,INDEX('2025학년도 변표'!$D$118:$D$197,MATCH(Q93,'2025학년도 변표'!$B$118:$B$197,0)),"")</f>
        <v/>
      </c>
      <c r="AH93" s="5">
        <v>1</v>
      </c>
      <c r="AI93" s="5">
        <v>1</v>
      </c>
      <c r="AJ93" s="5">
        <v>4</v>
      </c>
      <c r="AK93" s="5">
        <v>4</v>
      </c>
      <c r="AM93" s="5">
        <v>4</v>
      </c>
      <c r="AN93" s="5">
        <v>4</v>
      </c>
      <c r="AO93" s="5">
        <v>3</v>
      </c>
      <c r="AP93" s="5">
        <v>3</v>
      </c>
      <c r="AR93" s="5">
        <f t="shared" si="108"/>
        <v>4</v>
      </c>
      <c r="BA93" s="5">
        <f t="shared" si="74"/>
        <v>0</v>
      </c>
      <c r="BY93" s="230">
        <f t="shared" si="75"/>
        <v>800</v>
      </c>
      <c r="BZ93" s="72">
        <v>200</v>
      </c>
      <c r="CA93" s="5">
        <v>195</v>
      </c>
      <c r="CB93" s="5">
        <v>190</v>
      </c>
      <c r="CC93" s="5">
        <v>180</v>
      </c>
      <c r="CD93" s="5">
        <v>160</v>
      </c>
      <c r="CE93" s="5">
        <v>140</v>
      </c>
      <c r="CF93" s="5">
        <v>120</v>
      </c>
      <c r="CG93" s="5">
        <v>100</v>
      </c>
      <c r="CH93" s="5">
        <v>0</v>
      </c>
      <c r="CI93" s="72">
        <v>10</v>
      </c>
      <c r="CJ93" s="5">
        <v>10</v>
      </c>
      <c r="CK93" s="5">
        <v>10</v>
      </c>
      <c r="CL93" s="5">
        <v>9.8000000000000007</v>
      </c>
      <c r="CM93" s="5">
        <v>9.6</v>
      </c>
      <c r="CN93" s="5">
        <v>9.4</v>
      </c>
      <c r="CO93" s="5">
        <v>9.1999999999999993</v>
      </c>
      <c r="CP93" s="5">
        <v>9</v>
      </c>
      <c r="CQ93" s="5">
        <v>8.7999999999999901</v>
      </c>
      <c r="DA93" s="5">
        <f t="shared" si="76"/>
        <v>200</v>
      </c>
      <c r="DB93" s="110">
        <f t="shared" si="77"/>
        <v>100</v>
      </c>
      <c r="DC93" s="5">
        <f t="shared" si="78"/>
        <v>10</v>
      </c>
      <c r="DF93" s="5">
        <v>2</v>
      </c>
      <c r="DR93" s="5">
        <f t="shared" si="79"/>
        <v>2</v>
      </c>
      <c r="DS93" s="5">
        <f t="shared" si="80"/>
        <v>2</v>
      </c>
      <c r="DT93" s="5">
        <f t="shared" si="81"/>
        <v>0</v>
      </c>
      <c r="DU93" s="5">
        <f t="shared" si="104"/>
        <v>0</v>
      </c>
      <c r="DW93" s="5">
        <f t="shared" si="82"/>
        <v>0</v>
      </c>
      <c r="DX93" s="5">
        <f t="shared" si="83"/>
        <v>0</v>
      </c>
      <c r="DY93" s="5">
        <f>IFERROR(IF(LEFT($AR93,1)="4",INDEX('2025학년도 변표'!$H$118:$H$197,MATCH($Q93,'2025학년도 변표'!$B$118:$B$197,0)),INDEX(DY$4:DY$8,MATCH(AJ93,$DU$4:$DU$8,0))),0)</f>
        <v>0</v>
      </c>
      <c r="DZ93" s="5">
        <f>IFERROR(IF(LEFT($AR93,1)="4",INDEX('2025학년도 변표'!$I$118:$I$197,MATCH($Q93,'2025학년도 변표'!$B$118:$B$197,0)),INDEX(DZ$4:DZ$8,MATCH(AK93,$DU$4:$DU$8,0))),0)</f>
        <v>0</v>
      </c>
      <c r="EB93" s="5">
        <f>IFERROR(IF(LEFT($AR93,1)="4",INDEX('2025학년도 변표'!$J$118:$J$197,MATCH($Q93,'2025학년도 변표'!$B$118:$B$197,0)),INDEX(EA$4:EA$8,MATCH(AM93,$DU$4:$DU$8,0))),0)</f>
        <v>0</v>
      </c>
      <c r="EC93" s="5">
        <f>IFERROR(IF(LEFT($AR93,1)="4",INDEX('2025학년도 변표'!$K$118:$K$197,MATCH($Q93,'2025학년도 변표'!$B$118:$B$197,0)),INDEX(EB$4:EB$8,MATCH(AN93,$DU$4:$DU$8,0))),0)</f>
        <v>0</v>
      </c>
      <c r="ED93" s="5" t="str">
        <f t="shared" si="84"/>
        <v/>
      </c>
      <c r="EE93" s="5" t="str">
        <f t="shared" si="85"/>
        <v/>
      </c>
      <c r="EF93" s="5">
        <f t="shared" si="86"/>
        <v>0</v>
      </c>
      <c r="EH93" s="5">
        <f t="shared" si="87"/>
        <v>0</v>
      </c>
      <c r="EI93" s="5">
        <f t="shared" si="88"/>
        <v>0</v>
      </c>
      <c r="EJ93" s="5">
        <f t="shared" si="89"/>
        <v>0</v>
      </c>
      <c r="EK93" s="5">
        <f t="shared" si="90"/>
        <v>0</v>
      </c>
      <c r="EL93" s="5">
        <f t="shared" si="91"/>
        <v>0</v>
      </c>
      <c r="EM93" s="5">
        <f t="shared" si="92"/>
        <v>0</v>
      </c>
      <c r="EN93" s="5">
        <f t="shared" si="93"/>
        <v>0</v>
      </c>
      <c r="EO93" s="5">
        <f>LARGE((EJ93:EK93,EM93:EN93),1)</f>
        <v>0</v>
      </c>
      <c r="EP93" s="5">
        <f>IF(M93&lt;2,0,LARGE((EJ93:EK93,EM93:EN93),2))</f>
        <v>0</v>
      </c>
      <c r="EQ93" s="5">
        <f t="shared" si="94"/>
        <v>0</v>
      </c>
      <c r="ER93" s="5">
        <f t="shared" si="95"/>
        <v>0</v>
      </c>
      <c r="ES93" s="5">
        <f t="shared" si="96"/>
        <v>0</v>
      </c>
      <c r="EX93" s="5">
        <f t="shared" si="97"/>
        <v>0</v>
      </c>
      <c r="EZ93" s="5">
        <f t="shared" si="98"/>
        <v>0</v>
      </c>
      <c r="FA93" s="5">
        <f t="shared" ca="1" si="99"/>
        <v>0</v>
      </c>
      <c r="FE93" s="5" t="str">
        <f t="shared" si="100"/>
        <v>표점</v>
      </c>
      <c r="FF93" s="5" t="str">
        <f t="shared" si="101"/>
        <v>변표</v>
      </c>
      <c r="FG93" s="5">
        <f t="shared" si="105"/>
        <v>0.38</v>
      </c>
      <c r="FH93" s="5">
        <f t="shared" si="106"/>
        <v>0.38</v>
      </c>
      <c r="FI93" s="5">
        <f t="shared" si="107"/>
        <v>0.25</v>
      </c>
      <c r="FJ93" s="5">
        <f t="shared" si="102"/>
        <v>4</v>
      </c>
    </row>
    <row r="94" spans="1:166">
      <c r="A94" s="5">
        <f t="shared" si="103"/>
        <v>79</v>
      </c>
      <c r="B94" s="5">
        <v>62</v>
      </c>
      <c r="C94" s="5" t="s">
        <v>564</v>
      </c>
      <c r="D94" s="5">
        <v>1000</v>
      </c>
      <c r="E94" s="5">
        <v>0.35</v>
      </c>
      <c r="F94" s="5">
        <v>0.35</v>
      </c>
      <c r="G94" s="5">
        <v>0.05</v>
      </c>
      <c r="H94" s="5">
        <v>0.05</v>
      </c>
      <c r="J94" s="5">
        <v>0.05</v>
      </c>
      <c r="K94" s="5">
        <v>0.05</v>
      </c>
      <c r="M94" s="5">
        <v>2</v>
      </c>
      <c r="N94" s="5">
        <f t="shared" si="64"/>
        <v>0.79999999999999993</v>
      </c>
      <c r="O94" s="5">
        <v>22</v>
      </c>
      <c r="Q94" s="5">
        <f t="shared" si="65"/>
        <v>22</v>
      </c>
      <c r="S94" s="5">
        <f t="shared" si="66"/>
        <v>1.75</v>
      </c>
      <c r="T94" s="5">
        <f t="shared" si="67"/>
        <v>1.75</v>
      </c>
      <c r="U94" s="5">
        <f t="shared" si="68"/>
        <v>0.5</v>
      </c>
      <c r="V94" s="5">
        <f t="shared" si="69"/>
        <v>0.5</v>
      </c>
      <c r="W94" s="5">
        <f t="shared" si="70"/>
        <v>0.5</v>
      </c>
      <c r="X94" s="5">
        <f t="shared" si="109"/>
        <v>1.75</v>
      </c>
      <c r="Y94" s="5">
        <f t="shared" si="110"/>
        <v>1.75</v>
      </c>
      <c r="Z94" s="5">
        <f t="shared" si="111"/>
        <v>0.5</v>
      </c>
      <c r="AA94" s="5">
        <f t="shared" si="112"/>
        <v>0.5</v>
      </c>
      <c r="AB94" s="5" t="str">
        <f t="shared" si="71"/>
        <v>자동</v>
      </c>
      <c r="AC94" s="5">
        <f t="shared" si="72"/>
        <v>0.5</v>
      </c>
      <c r="AD94" s="5">
        <f t="shared" si="73"/>
        <v>0.5</v>
      </c>
      <c r="AE94" s="5" t="str">
        <f>IF(AR94=42,INDEX('2025학년도 변표'!$C$118:$C$197,MATCH(Q94,'2025학년도 변표'!$B$118:$B$197,0)),"")</f>
        <v/>
      </c>
      <c r="AF94" s="5" t="str">
        <f>IF(AR94=42,INDEX('2025학년도 변표'!$D$118:$D$197,MATCH(Q94,'2025학년도 변표'!$B$118:$B$197,0)),"")</f>
        <v/>
      </c>
      <c r="AH94" s="5">
        <v>1</v>
      </c>
      <c r="AI94" s="5">
        <v>1</v>
      </c>
      <c r="AJ94" s="5">
        <v>4</v>
      </c>
      <c r="AK94" s="5">
        <v>4</v>
      </c>
      <c r="AM94" s="5">
        <v>4</v>
      </c>
      <c r="AN94" s="5">
        <v>4</v>
      </c>
      <c r="AO94" s="5">
        <v>3</v>
      </c>
      <c r="AP94" s="5">
        <v>3</v>
      </c>
      <c r="AR94" s="5">
        <f t="shared" si="108"/>
        <v>4</v>
      </c>
      <c r="BA94" s="5">
        <f t="shared" si="74"/>
        <v>0</v>
      </c>
      <c r="BY94" s="230">
        <f t="shared" si="75"/>
        <v>799.99999999999989</v>
      </c>
      <c r="BZ94" s="72">
        <v>200</v>
      </c>
      <c r="CA94" s="5">
        <v>198</v>
      </c>
      <c r="CB94" s="5">
        <v>196</v>
      </c>
      <c r="CC94" s="5">
        <v>194</v>
      </c>
      <c r="CD94" s="5">
        <v>170</v>
      </c>
      <c r="CE94" s="5">
        <v>150</v>
      </c>
      <c r="CF94" s="5">
        <v>120</v>
      </c>
      <c r="CG94" s="5">
        <v>100</v>
      </c>
      <c r="CH94" s="5">
        <v>0</v>
      </c>
      <c r="CI94" s="72">
        <v>10</v>
      </c>
      <c r="CJ94" s="5">
        <v>10</v>
      </c>
      <c r="CK94" s="5">
        <v>10</v>
      </c>
      <c r="CL94" s="5">
        <v>9.8000000000000007</v>
      </c>
      <c r="CM94" s="5">
        <v>9.6</v>
      </c>
      <c r="CN94" s="5">
        <v>9.4</v>
      </c>
      <c r="CO94" s="5">
        <v>9.1999999999999993</v>
      </c>
      <c r="CP94" s="5">
        <v>9</v>
      </c>
      <c r="CQ94" s="5">
        <v>8.7999999999999901</v>
      </c>
      <c r="DA94" s="5">
        <f t="shared" si="76"/>
        <v>200</v>
      </c>
      <c r="DB94" s="110">
        <f t="shared" si="77"/>
        <v>100</v>
      </c>
      <c r="DC94" s="5">
        <f t="shared" si="78"/>
        <v>10</v>
      </c>
      <c r="DF94" s="5">
        <v>2</v>
      </c>
      <c r="DQ94" s="5">
        <v>1</v>
      </c>
      <c r="DR94" s="5">
        <f t="shared" si="79"/>
        <v>1</v>
      </c>
      <c r="DS94" s="5">
        <f t="shared" si="80"/>
        <v>2</v>
      </c>
      <c r="DT94" s="5">
        <f t="shared" si="81"/>
        <v>0</v>
      </c>
      <c r="DU94" s="5">
        <f t="shared" si="104"/>
        <v>0</v>
      </c>
      <c r="DW94" s="5">
        <f t="shared" si="82"/>
        <v>0</v>
      </c>
      <c r="DX94" s="5">
        <f t="shared" si="83"/>
        <v>0</v>
      </c>
      <c r="DY94" s="5">
        <f>IFERROR(IF(LEFT($AR94,1)="4",INDEX('2025학년도 변표'!$H$118:$H$197,MATCH($Q94,'2025학년도 변표'!$B$118:$B$197,0)),INDEX(DY$4:DY$8,MATCH(AJ94,$DU$4:$DU$8,0))),0)</f>
        <v>0</v>
      </c>
      <c r="DZ94" s="5">
        <f>IFERROR(IF(LEFT($AR94,1)="4",INDEX('2025학년도 변표'!$I$118:$I$197,MATCH($Q94,'2025학년도 변표'!$B$118:$B$197,0)),INDEX(DZ$4:DZ$8,MATCH(AK94,$DU$4:$DU$8,0))),0)</f>
        <v>0</v>
      </c>
      <c r="EB94" s="5">
        <f>IFERROR(IF(LEFT($AR94,1)="4",INDEX('2025학년도 변표'!$J$118:$J$197,MATCH($Q94,'2025학년도 변표'!$B$118:$B$197,0)),INDEX(EA$4:EA$8,MATCH(AM94,$DU$4:$DU$8,0))),0)</f>
        <v>0</v>
      </c>
      <c r="EC94" s="5">
        <f>IFERROR(IF(LEFT($AR94,1)="4",INDEX('2025학년도 변표'!$K$118:$K$197,MATCH($Q94,'2025학년도 변표'!$B$118:$B$197,0)),INDEX(EB$4:EB$8,MATCH(AN94,$DU$4:$DU$8,0))),0)</f>
        <v>0</v>
      </c>
      <c r="ED94" s="5" t="str">
        <f t="shared" si="84"/>
        <v/>
      </c>
      <c r="EE94" s="5" t="str">
        <f t="shared" si="85"/>
        <v/>
      </c>
      <c r="EF94" s="5">
        <f t="shared" si="86"/>
        <v>0</v>
      </c>
      <c r="EH94" s="5">
        <f t="shared" si="87"/>
        <v>0</v>
      </c>
      <c r="EI94" s="5">
        <f t="shared" si="88"/>
        <v>0</v>
      </c>
      <c r="EJ94" s="5">
        <f t="shared" si="89"/>
        <v>0</v>
      </c>
      <c r="EK94" s="5">
        <f t="shared" si="90"/>
        <v>0</v>
      </c>
      <c r="EL94" s="5">
        <f t="shared" si="91"/>
        <v>0</v>
      </c>
      <c r="EM94" s="5">
        <f t="shared" si="92"/>
        <v>0</v>
      </c>
      <c r="EN94" s="5">
        <f t="shared" si="93"/>
        <v>0</v>
      </c>
      <c r="EO94" s="5">
        <f>LARGE((EJ94:EK94,EM94:EN94),1)</f>
        <v>0</v>
      </c>
      <c r="EP94" s="5">
        <f>IF(M94&lt;2,0,LARGE((EJ94:EK94,EM94:EN94),2))</f>
        <v>0</v>
      </c>
      <c r="EQ94" s="5">
        <f t="shared" si="94"/>
        <v>0</v>
      </c>
      <c r="ER94" s="5">
        <f t="shared" si="95"/>
        <v>0</v>
      </c>
      <c r="ES94" s="5">
        <f t="shared" si="96"/>
        <v>0</v>
      </c>
      <c r="EX94" s="5">
        <f t="shared" si="97"/>
        <v>0</v>
      </c>
      <c r="EZ94" s="5">
        <f t="shared" si="98"/>
        <v>0</v>
      </c>
      <c r="FA94" s="5">
        <f t="shared" ca="1" si="99"/>
        <v>0</v>
      </c>
      <c r="FE94" s="5" t="str">
        <f t="shared" si="100"/>
        <v>표점</v>
      </c>
      <c r="FF94" s="5" t="str">
        <f t="shared" si="101"/>
        <v>변표</v>
      </c>
      <c r="FG94" s="5">
        <f t="shared" si="105"/>
        <v>0.44</v>
      </c>
      <c r="FH94" s="5">
        <f t="shared" si="106"/>
        <v>0.44</v>
      </c>
      <c r="FI94" s="5">
        <f t="shared" si="107"/>
        <v>0.13</v>
      </c>
      <c r="FJ94" s="5">
        <f t="shared" si="102"/>
        <v>4</v>
      </c>
    </row>
    <row r="95" spans="1:166">
      <c r="A95" s="5">
        <f t="shared" si="103"/>
        <v>80</v>
      </c>
      <c r="B95" s="5">
        <v>63</v>
      </c>
      <c r="C95" s="5" t="s">
        <v>565</v>
      </c>
      <c r="D95" s="5">
        <v>1000</v>
      </c>
      <c r="E95" s="5">
        <v>0.2</v>
      </c>
      <c r="F95" s="5">
        <v>0.35</v>
      </c>
      <c r="G95" s="5">
        <v>0.125</v>
      </c>
      <c r="H95" s="5">
        <v>0.125</v>
      </c>
      <c r="J95" s="5">
        <v>0.125</v>
      </c>
      <c r="K95" s="5">
        <v>0.125</v>
      </c>
      <c r="M95" s="5">
        <v>2</v>
      </c>
      <c r="N95" s="5">
        <f t="shared" si="64"/>
        <v>0.8</v>
      </c>
      <c r="O95" s="5">
        <v>22</v>
      </c>
      <c r="Q95" s="5">
        <f t="shared" si="65"/>
        <v>22</v>
      </c>
      <c r="S95" s="5">
        <f t="shared" si="66"/>
        <v>1</v>
      </c>
      <c r="T95" s="5">
        <f t="shared" si="67"/>
        <v>1.75</v>
      </c>
      <c r="U95" s="5">
        <f t="shared" si="68"/>
        <v>1.25</v>
      </c>
      <c r="V95" s="5">
        <f t="shared" si="69"/>
        <v>1.25</v>
      </c>
      <c r="W95" s="5">
        <f t="shared" si="70"/>
        <v>1.25</v>
      </c>
      <c r="X95" s="5">
        <f t="shared" si="109"/>
        <v>1</v>
      </c>
      <c r="Y95" s="5">
        <f t="shared" si="110"/>
        <v>1.75</v>
      </c>
      <c r="Z95" s="5">
        <f t="shared" si="111"/>
        <v>1.25</v>
      </c>
      <c r="AA95" s="5">
        <f t="shared" si="112"/>
        <v>1.25</v>
      </c>
      <c r="AB95" s="5" t="str">
        <f t="shared" si="71"/>
        <v>자동</v>
      </c>
      <c r="AC95" s="5">
        <f t="shared" si="72"/>
        <v>1.25</v>
      </c>
      <c r="AD95" s="5">
        <f t="shared" si="73"/>
        <v>1.25</v>
      </c>
      <c r="AE95" s="5" t="str">
        <f>IF(AR95=42,INDEX('2025학년도 변표'!$C$118:$C$197,MATCH(Q95,'2025학년도 변표'!$B$118:$B$197,0)),"")</f>
        <v/>
      </c>
      <c r="AF95" s="5" t="str">
        <f>IF(AR95=42,INDEX('2025학년도 변표'!$D$118:$D$197,MATCH(Q95,'2025학년도 변표'!$B$118:$B$197,0)),"")</f>
        <v/>
      </c>
      <c r="AH95" s="5">
        <v>1</v>
      </c>
      <c r="AI95" s="5">
        <v>1</v>
      </c>
      <c r="AJ95" s="5">
        <v>4</v>
      </c>
      <c r="AK95" s="5">
        <v>4</v>
      </c>
      <c r="AM95" s="5">
        <v>4</v>
      </c>
      <c r="AN95" s="5">
        <v>4</v>
      </c>
      <c r="AO95" s="5">
        <v>3</v>
      </c>
      <c r="AP95" s="5">
        <v>3</v>
      </c>
      <c r="AR95" s="5">
        <f t="shared" si="108"/>
        <v>4</v>
      </c>
      <c r="BA95" s="5">
        <f t="shared" si="74"/>
        <v>0</v>
      </c>
      <c r="BY95" s="230">
        <f t="shared" si="75"/>
        <v>800</v>
      </c>
      <c r="BZ95" s="72">
        <v>200</v>
      </c>
      <c r="CA95" s="5">
        <v>198</v>
      </c>
      <c r="CB95" s="5">
        <v>196</v>
      </c>
      <c r="CC95" s="5">
        <v>194</v>
      </c>
      <c r="CD95" s="5">
        <v>170</v>
      </c>
      <c r="CE95" s="5">
        <v>150</v>
      </c>
      <c r="CF95" s="5">
        <v>120</v>
      </c>
      <c r="CG95" s="5">
        <v>100</v>
      </c>
      <c r="CH95" s="5">
        <v>0</v>
      </c>
      <c r="CI95" s="72">
        <v>10</v>
      </c>
      <c r="CJ95" s="5">
        <v>10</v>
      </c>
      <c r="CK95" s="5">
        <v>10</v>
      </c>
      <c r="CL95" s="5">
        <v>9.8000000000000007</v>
      </c>
      <c r="CM95" s="5">
        <v>9.6</v>
      </c>
      <c r="CN95" s="5">
        <v>9.4</v>
      </c>
      <c r="CO95" s="5">
        <v>9.1999999999999993</v>
      </c>
      <c r="CP95" s="5">
        <v>9</v>
      </c>
      <c r="CQ95" s="5">
        <v>8.7999999999999901</v>
      </c>
      <c r="DA95" s="5">
        <f t="shared" si="76"/>
        <v>200</v>
      </c>
      <c r="DB95" s="110">
        <f t="shared" si="77"/>
        <v>100</v>
      </c>
      <c r="DC95" s="5">
        <f t="shared" si="78"/>
        <v>10</v>
      </c>
      <c r="DF95" s="5">
        <v>2</v>
      </c>
      <c r="DQ95" s="5">
        <v>1</v>
      </c>
      <c r="DR95" s="5">
        <f t="shared" si="79"/>
        <v>1</v>
      </c>
      <c r="DS95" s="5">
        <f t="shared" si="80"/>
        <v>2</v>
      </c>
      <c r="DT95" s="5">
        <f t="shared" si="81"/>
        <v>0</v>
      </c>
      <c r="DU95" s="5">
        <f t="shared" si="104"/>
        <v>0</v>
      </c>
      <c r="DW95" s="5">
        <f t="shared" si="82"/>
        <v>0</v>
      </c>
      <c r="DX95" s="5">
        <f t="shared" si="83"/>
        <v>0</v>
      </c>
      <c r="DY95" s="5">
        <f>IFERROR(IF(LEFT($AR95,1)="4",INDEX('2025학년도 변표'!$H$118:$H$197,MATCH($Q95,'2025학년도 변표'!$B$118:$B$197,0)),INDEX(DY$4:DY$8,MATCH(AJ95,$DU$4:$DU$8,0))),0)</f>
        <v>0</v>
      </c>
      <c r="DZ95" s="5">
        <f>IFERROR(IF(LEFT($AR95,1)="4",INDEX('2025학년도 변표'!$I$118:$I$197,MATCH($Q95,'2025학년도 변표'!$B$118:$B$197,0)),INDEX(DZ$4:DZ$8,MATCH(AK95,$DU$4:$DU$8,0))),0)</f>
        <v>0</v>
      </c>
      <c r="EB95" s="5">
        <f>IFERROR(IF(LEFT($AR95,1)="4",INDEX('2025학년도 변표'!$J$118:$J$197,MATCH($Q95,'2025학년도 변표'!$B$118:$B$197,0)),INDEX(EA$4:EA$8,MATCH(AM95,$DU$4:$DU$8,0))),0)</f>
        <v>0</v>
      </c>
      <c r="EC95" s="5">
        <f>IFERROR(IF(LEFT($AR95,1)="4",INDEX('2025학년도 변표'!$K$118:$K$197,MATCH($Q95,'2025학년도 변표'!$B$118:$B$197,0)),INDEX(EB$4:EB$8,MATCH(AN95,$DU$4:$DU$8,0))),0)</f>
        <v>0</v>
      </c>
      <c r="ED95" s="5" t="str">
        <f t="shared" si="84"/>
        <v/>
      </c>
      <c r="EE95" s="5" t="str">
        <f t="shared" si="85"/>
        <v/>
      </c>
      <c r="EF95" s="5">
        <f t="shared" si="86"/>
        <v>0</v>
      </c>
      <c r="EH95" s="5">
        <f t="shared" si="87"/>
        <v>0</v>
      </c>
      <c r="EI95" s="5">
        <f t="shared" si="88"/>
        <v>0</v>
      </c>
      <c r="EJ95" s="5">
        <f t="shared" si="89"/>
        <v>0</v>
      </c>
      <c r="EK95" s="5">
        <f t="shared" si="90"/>
        <v>0</v>
      </c>
      <c r="EL95" s="5">
        <f t="shared" si="91"/>
        <v>0</v>
      </c>
      <c r="EM95" s="5">
        <f t="shared" si="92"/>
        <v>0</v>
      </c>
      <c r="EN95" s="5">
        <f t="shared" si="93"/>
        <v>0</v>
      </c>
      <c r="EO95" s="5">
        <f>LARGE((EJ95:EK95,EM95:EN95),1)</f>
        <v>0</v>
      </c>
      <c r="EP95" s="5">
        <f>IF(M95&lt;2,0,LARGE((EJ95:EK95,EM95:EN95),2))</f>
        <v>0</v>
      </c>
      <c r="EQ95" s="5">
        <f t="shared" si="94"/>
        <v>0</v>
      </c>
      <c r="ER95" s="5">
        <f t="shared" si="95"/>
        <v>0</v>
      </c>
      <c r="ES95" s="5">
        <f t="shared" si="96"/>
        <v>0</v>
      </c>
      <c r="EX95" s="5">
        <f t="shared" si="97"/>
        <v>0</v>
      </c>
      <c r="EZ95" s="5">
        <f t="shared" si="98"/>
        <v>0</v>
      </c>
      <c r="FA95" s="5">
        <f t="shared" ca="1" si="99"/>
        <v>0</v>
      </c>
      <c r="FE95" s="5" t="str">
        <f t="shared" si="100"/>
        <v>표점</v>
      </c>
      <c r="FF95" s="5" t="str">
        <f t="shared" si="101"/>
        <v>변표</v>
      </c>
      <c r="FG95" s="5">
        <f t="shared" si="105"/>
        <v>0.25</v>
      </c>
      <c r="FH95" s="5">
        <f t="shared" si="106"/>
        <v>0.44</v>
      </c>
      <c r="FI95" s="5">
        <f t="shared" si="107"/>
        <v>0.31</v>
      </c>
      <c r="FJ95" s="5">
        <f t="shared" si="102"/>
        <v>4</v>
      </c>
    </row>
    <row r="96" spans="1:166">
      <c r="A96" s="5">
        <f t="shared" si="103"/>
        <v>81</v>
      </c>
      <c r="C96" s="5" t="s">
        <v>18675</v>
      </c>
      <c r="D96" s="5">
        <v>1000</v>
      </c>
      <c r="E96" s="5">
        <v>0.35</v>
      </c>
      <c r="F96" s="5">
        <v>0.35</v>
      </c>
      <c r="G96" s="5">
        <v>0.05</v>
      </c>
      <c r="H96" s="5">
        <v>0.05</v>
      </c>
      <c r="J96" s="5">
        <v>0.05</v>
      </c>
      <c r="K96" s="5">
        <v>0.05</v>
      </c>
      <c r="M96" s="5">
        <v>2</v>
      </c>
      <c r="N96" s="5">
        <f t="shared" si="64"/>
        <v>0.79999999999999993</v>
      </c>
      <c r="O96" s="5">
        <v>22</v>
      </c>
      <c r="Q96" s="5">
        <f t="shared" si="65"/>
        <v>22</v>
      </c>
      <c r="S96" s="5">
        <f t="shared" si="66"/>
        <v>1.75</v>
      </c>
      <c r="T96" s="5">
        <f t="shared" si="67"/>
        <v>1.75</v>
      </c>
      <c r="U96" s="5">
        <f t="shared" si="68"/>
        <v>0.5</v>
      </c>
      <c r="V96" s="5">
        <f t="shared" si="69"/>
        <v>0.5</v>
      </c>
      <c r="W96" s="5">
        <f t="shared" si="70"/>
        <v>0.5</v>
      </c>
      <c r="X96" s="5">
        <f t="shared" si="109"/>
        <v>1.75</v>
      </c>
      <c r="Y96" s="5">
        <f t="shared" si="110"/>
        <v>1.75</v>
      </c>
      <c r="Z96" s="5">
        <f t="shared" si="111"/>
        <v>0.5</v>
      </c>
      <c r="AA96" s="5">
        <f t="shared" si="112"/>
        <v>0.5</v>
      </c>
      <c r="AB96" s="5" t="str">
        <f t="shared" si="71"/>
        <v>자동</v>
      </c>
      <c r="AC96" s="5">
        <f t="shared" si="72"/>
        <v>0.5</v>
      </c>
      <c r="AD96" s="5">
        <f t="shared" si="73"/>
        <v>0.5</v>
      </c>
      <c r="AE96" s="5" t="str">
        <f>IF(AR96=42,INDEX('2025학년도 변표'!$C$118:$C$197,MATCH(Q96,'2025학년도 변표'!$B$118:$B$197,0)),"")</f>
        <v/>
      </c>
      <c r="AF96" s="5" t="str">
        <f>IF(AR96=42,INDEX('2025학년도 변표'!$D$118:$D$197,MATCH(Q96,'2025학년도 변표'!$B$118:$B$197,0)),"")</f>
        <v/>
      </c>
      <c r="AH96" s="5">
        <v>1</v>
      </c>
      <c r="AI96" s="5">
        <v>1</v>
      </c>
      <c r="AJ96" s="5">
        <v>4</v>
      </c>
      <c r="AK96" s="5">
        <v>4</v>
      </c>
      <c r="AM96" s="5">
        <v>4</v>
      </c>
      <c r="AN96" s="5">
        <v>4</v>
      </c>
      <c r="AO96" s="5">
        <v>3</v>
      </c>
      <c r="AP96" s="5">
        <v>3</v>
      </c>
      <c r="AR96" s="5">
        <f t="shared" si="108"/>
        <v>4</v>
      </c>
      <c r="BA96" s="5">
        <f t="shared" si="74"/>
        <v>0</v>
      </c>
      <c r="BY96" s="230">
        <f t="shared" si="75"/>
        <v>799.99999999999989</v>
      </c>
      <c r="BZ96" s="72">
        <v>200</v>
      </c>
      <c r="CA96" s="5">
        <v>198</v>
      </c>
      <c r="CB96" s="5">
        <v>196</v>
      </c>
      <c r="CC96" s="5">
        <v>194</v>
      </c>
      <c r="CD96" s="5">
        <v>170</v>
      </c>
      <c r="CE96" s="5">
        <v>150</v>
      </c>
      <c r="CF96" s="5">
        <v>120</v>
      </c>
      <c r="CG96" s="5">
        <v>100</v>
      </c>
      <c r="CH96" s="5">
        <v>0</v>
      </c>
      <c r="CI96" s="72">
        <v>10</v>
      </c>
      <c r="CJ96" s="5">
        <v>10</v>
      </c>
      <c r="CK96" s="5">
        <v>10</v>
      </c>
      <c r="CL96" s="5">
        <v>9.8000000000000007</v>
      </c>
      <c r="CM96" s="5">
        <v>9.6</v>
      </c>
      <c r="CN96" s="5">
        <v>9.4</v>
      </c>
      <c r="CO96" s="5">
        <v>9.1999999999999993</v>
      </c>
      <c r="CP96" s="5">
        <v>9</v>
      </c>
      <c r="CQ96" s="5">
        <v>8.7999999999999901</v>
      </c>
      <c r="DA96" s="5">
        <f t="shared" si="76"/>
        <v>200</v>
      </c>
      <c r="DB96" s="110">
        <f t="shared" si="77"/>
        <v>100</v>
      </c>
      <c r="DC96" s="5">
        <f t="shared" si="78"/>
        <v>10</v>
      </c>
      <c r="DF96" s="5">
        <v>2</v>
      </c>
      <c r="DQ96" s="5">
        <v>1</v>
      </c>
      <c r="DR96" s="5">
        <f t="shared" si="79"/>
        <v>1</v>
      </c>
      <c r="DS96" s="5">
        <f t="shared" si="80"/>
        <v>2</v>
      </c>
      <c r="DT96" s="5">
        <f t="shared" si="81"/>
        <v>0</v>
      </c>
      <c r="DU96" s="5">
        <f t="shared" si="104"/>
        <v>0</v>
      </c>
      <c r="DW96" s="5">
        <f t="shared" si="82"/>
        <v>0</v>
      </c>
      <c r="DX96" s="5">
        <f t="shared" si="83"/>
        <v>0</v>
      </c>
      <c r="DY96" s="5">
        <f>IFERROR(IF(LEFT($AR96,1)="4",INDEX('2025학년도 변표'!$H$118:$H$197,MATCH($Q96,'2025학년도 변표'!$B$118:$B$197,0)),INDEX(DY$4:DY$8,MATCH(AJ96,$DU$4:$DU$8,0))),0)</f>
        <v>0</v>
      </c>
      <c r="DZ96" s="5">
        <f>IFERROR(IF(LEFT($AR96,1)="4",INDEX('2025학년도 변표'!$I$118:$I$197,MATCH($Q96,'2025학년도 변표'!$B$118:$B$197,0)),INDEX(DZ$4:DZ$8,MATCH(AK96,$DU$4:$DU$8,0))),0)</f>
        <v>0</v>
      </c>
      <c r="EB96" s="5">
        <f>IFERROR(IF(LEFT($AR96,1)="4",INDEX('2025학년도 변표'!$J$118:$J$197,MATCH($Q96,'2025학년도 변표'!$B$118:$B$197,0)),INDEX(EA$4:EA$8,MATCH(AM96,$DU$4:$DU$8,0))),0)</f>
        <v>0</v>
      </c>
      <c r="EC96" s="5">
        <f>IFERROR(IF(LEFT($AR96,1)="4",INDEX('2025학년도 변표'!$K$118:$K$197,MATCH($Q96,'2025학년도 변표'!$B$118:$B$197,0)),INDEX(EB$4:EB$8,MATCH(AN96,$DU$4:$DU$8,0))),0)</f>
        <v>0</v>
      </c>
      <c r="ED96" s="5" t="str">
        <f t="shared" si="84"/>
        <v/>
      </c>
      <c r="EE96" s="5" t="str">
        <f t="shared" si="85"/>
        <v/>
      </c>
      <c r="EF96" s="5">
        <f t="shared" si="86"/>
        <v>0</v>
      </c>
      <c r="EH96" s="5">
        <f t="shared" si="87"/>
        <v>0</v>
      </c>
      <c r="EI96" s="5">
        <f t="shared" si="88"/>
        <v>0</v>
      </c>
      <c r="EJ96" s="5">
        <f t="shared" si="89"/>
        <v>0</v>
      </c>
      <c r="EK96" s="5">
        <f t="shared" si="90"/>
        <v>0</v>
      </c>
      <c r="EL96" s="5">
        <f t="shared" si="91"/>
        <v>0</v>
      </c>
      <c r="EM96" s="5">
        <f t="shared" si="92"/>
        <v>0</v>
      </c>
      <c r="EN96" s="5">
        <f t="shared" si="93"/>
        <v>0</v>
      </c>
      <c r="EO96" s="5">
        <f>LARGE((EJ96:EK96,EM96:EN96),1)</f>
        <v>0</v>
      </c>
      <c r="EP96" s="5">
        <f>IF(M96&lt;2,0,LARGE((EJ96:EK96,EM96:EN96),2))</f>
        <v>0</v>
      </c>
      <c r="EQ96" s="5">
        <f t="shared" si="94"/>
        <v>0</v>
      </c>
      <c r="ER96" s="5">
        <f t="shared" si="95"/>
        <v>0</v>
      </c>
      <c r="ES96" s="5">
        <f t="shared" si="96"/>
        <v>0</v>
      </c>
      <c r="EX96" s="5">
        <f t="shared" si="97"/>
        <v>0</v>
      </c>
      <c r="EZ96" s="5">
        <f t="shared" si="98"/>
        <v>0</v>
      </c>
      <c r="FA96" s="5">
        <f t="shared" ca="1" si="99"/>
        <v>0</v>
      </c>
      <c r="FE96" s="5" t="str">
        <f t="shared" si="100"/>
        <v>표점</v>
      </c>
      <c r="FF96" s="5" t="str">
        <f t="shared" si="101"/>
        <v>변표</v>
      </c>
      <c r="FG96" s="5">
        <f t="shared" si="105"/>
        <v>0.44</v>
      </c>
      <c r="FH96" s="5">
        <f t="shared" si="106"/>
        <v>0.44</v>
      </c>
      <c r="FI96" s="5">
        <f t="shared" si="107"/>
        <v>0.13</v>
      </c>
      <c r="FJ96" s="5">
        <f t="shared" si="102"/>
        <v>4</v>
      </c>
    </row>
    <row r="97" spans="1:166">
      <c r="A97" s="5">
        <f t="shared" si="103"/>
        <v>82</v>
      </c>
      <c r="B97" s="5">
        <v>201</v>
      </c>
      <c r="C97" s="5" t="s">
        <v>1163</v>
      </c>
      <c r="D97" s="5">
        <v>1000</v>
      </c>
      <c r="E97" s="5">
        <v>0.3</v>
      </c>
      <c r="F97" s="5">
        <v>0.25</v>
      </c>
      <c r="G97" s="5">
        <v>0.125</v>
      </c>
      <c r="H97" s="5">
        <v>0.125</v>
      </c>
      <c r="J97" s="5">
        <v>0.125</v>
      </c>
      <c r="K97" s="5">
        <v>0.125</v>
      </c>
      <c r="M97" s="5">
        <v>2</v>
      </c>
      <c r="N97" s="5">
        <f t="shared" si="64"/>
        <v>0.8</v>
      </c>
      <c r="O97" s="5" t="s">
        <v>633</v>
      </c>
      <c r="Q97" s="5" t="str">
        <f t="shared" si="65"/>
        <v/>
      </c>
      <c r="S97" s="5">
        <f t="shared" si="66"/>
        <v>2.1582733812949639</v>
      </c>
      <c r="T97" s="5">
        <f t="shared" si="67"/>
        <v>1.7857142857142858</v>
      </c>
      <c r="U97" s="5">
        <f t="shared" si="68"/>
        <v>1.7902410380533638</v>
      </c>
      <c r="V97" s="5">
        <f t="shared" si="69"/>
        <v>1.7658110723417479</v>
      </c>
      <c r="W97" s="5">
        <f t="shared" si="70"/>
        <v>1.7658110723417479</v>
      </c>
      <c r="X97" s="5">
        <f t="shared" si="109"/>
        <v>2.1582733812949639</v>
      </c>
      <c r="Y97" s="5">
        <f t="shared" si="110"/>
        <v>1.7857142857142858</v>
      </c>
      <c r="Z97" s="5">
        <f t="shared" si="111"/>
        <v>1.7902410380533638</v>
      </c>
      <c r="AA97" s="5">
        <f t="shared" si="112"/>
        <v>1.7902410380533638</v>
      </c>
      <c r="AB97" s="5" t="str">
        <f t="shared" si="71"/>
        <v>자동</v>
      </c>
      <c r="AC97" s="5">
        <f t="shared" si="72"/>
        <v>1.7658110723417479</v>
      </c>
      <c r="AD97" s="5">
        <f t="shared" si="73"/>
        <v>1.7658110723417479</v>
      </c>
      <c r="AE97" s="5" t="str">
        <f>IF(AR97=42,INDEX('2025학년도 변표'!$C$118:$C$197,MATCH(Q97,'2025학년도 변표'!$B$118:$B$197,0)),"")</f>
        <v/>
      </c>
      <c r="AF97" s="5" t="str">
        <f>IF(AR97=42,INDEX('2025학년도 변표'!$D$118:$D$197,MATCH(Q97,'2025학년도 변표'!$B$118:$B$197,0)),"")</f>
        <v/>
      </c>
      <c r="AH97" s="5">
        <v>12</v>
      </c>
      <c r="AI97" s="5">
        <v>12</v>
      </c>
      <c r="AJ97" s="5">
        <v>12</v>
      </c>
      <c r="AK97" s="5">
        <v>12</v>
      </c>
      <c r="AM97" s="5">
        <v>12</v>
      </c>
      <c r="AN97" s="5">
        <v>12</v>
      </c>
      <c r="AO97" s="5">
        <v>3</v>
      </c>
      <c r="AP97" s="5">
        <v>3</v>
      </c>
      <c r="AR97" s="5">
        <f t="shared" si="108"/>
        <v>12</v>
      </c>
      <c r="BA97" s="5">
        <f t="shared" si="74"/>
        <v>0</v>
      </c>
      <c r="BC97" s="5">
        <f>0.07*AC97</f>
        <v>0.12360677506392237</v>
      </c>
      <c r="BD97" s="5">
        <f>0.07*AD97</f>
        <v>0.12360677506392237</v>
      </c>
      <c r="BE97" s="236" t="s">
        <v>18676</v>
      </c>
      <c r="BM97" s="5">
        <f>BC97*EB97</f>
        <v>0</v>
      </c>
      <c r="BN97" s="5">
        <f>BD97*EC97</f>
        <v>0</v>
      </c>
      <c r="BY97" s="230">
        <f t="shared" si="75"/>
        <v>800</v>
      </c>
      <c r="BZ97" s="72">
        <v>200</v>
      </c>
      <c r="CA97" s="5">
        <v>195.55555555555554</v>
      </c>
      <c r="CB97" s="5">
        <v>189.63</v>
      </c>
      <c r="CC97" s="5">
        <v>177.78</v>
      </c>
      <c r="CD97" s="5">
        <v>148.14814814814815</v>
      </c>
      <c r="CE97" s="5">
        <v>118.5185185185185</v>
      </c>
      <c r="CF97" s="5">
        <v>88.888888888888886</v>
      </c>
      <c r="CG97" s="5">
        <v>44.444444444444443</v>
      </c>
      <c r="CH97" s="5">
        <v>0</v>
      </c>
      <c r="CI97" s="72">
        <v>0</v>
      </c>
      <c r="CJ97" s="5">
        <v>0</v>
      </c>
      <c r="CK97" s="5">
        <v>0</v>
      </c>
      <c r="CL97" s="5">
        <v>-1</v>
      </c>
      <c r="CM97" s="5">
        <v>-2</v>
      </c>
      <c r="CN97" s="5">
        <v>-3</v>
      </c>
      <c r="CO97" s="5">
        <v>-4</v>
      </c>
      <c r="CP97" s="5">
        <v>-5</v>
      </c>
      <c r="CQ97" s="5">
        <v>-10</v>
      </c>
      <c r="DA97" s="5">
        <f t="shared" si="76"/>
        <v>200</v>
      </c>
      <c r="DB97" s="110">
        <f t="shared" si="77"/>
        <v>100</v>
      </c>
      <c r="DC97" s="5">
        <f t="shared" si="78"/>
        <v>0</v>
      </c>
      <c r="DF97" s="5">
        <v>2</v>
      </c>
      <c r="DR97" s="5">
        <f t="shared" si="79"/>
        <v>2</v>
      </c>
      <c r="DS97" s="5">
        <f t="shared" si="80"/>
        <v>2</v>
      </c>
      <c r="DT97" s="5">
        <f>IF(OR(AND(DD97&gt;0,DD97&lt;=$DD$8),AND(DE97&gt;0,DE97&lt;=$DE$8),AND(DF97&gt;0,DF97&lt;=$DF$8)),1,0)</f>
        <v>0</v>
      </c>
      <c r="DU97" s="5">
        <f t="shared" si="104"/>
        <v>0</v>
      </c>
      <c r="DW97" s="5">
        <f t="shared" si="82"/>
        <v>0</v>
      </c>
      <c r="DX97" s="5">
        <f t="shared" si="83"/>
        <v>0</v>
      </c>
      <c r="DY97" s="5">
        <f>IFERROR(IF(LEFT($AR97,1)="4",INDEX('2025학년도 변표'!$H$118:$H$197,MATCH($Q97,'2025학년도 변표'!$B$118:$B$197,0)),INDEX(DY$4:DY$8,MATCH(AJ97,$DU$4:$DU$8,0))),0)</f>
        <v>0</v>
      </c>
      <c r="DZ97" s="5">
        <f>IFERROR(IF(LEFT($AR97,1)="4",INDEX('2025학년도 변표'!$I$118:$I$197,MATCH($Q97,'2025학년도 변표'!$B$118:$B$197,0)),INDEX(DZ$4:DZ$8,MATCH(AK97,$DU$4:$DU$8,0))),0)</f>
        <v>0</v>
      </c>
      <c r="EB97" s="5">
        <f>IFERROR(IF(LEFT($AR97,1)="4",INDEX('2025학년도 변표'!$J$118:$J$197,MATCH($Q97,'2025학년도 변표'!$B$118:$B$197,0)),INDEX(EA$4:EA$8,MATCH(AM97,$DU$4:$DU$8,0))),0)</f>
        <v>0</v>
      </c>
      <c r="EC97" s="5">
        <f>IFERROR(IF(LEFT($AR97,1)="4",INDEX('2025학년도 변표'!$K$118:$K$197,MATCH($Q97,'2025학년도 변표'!$B$118:$B$197,0)),INDEX(EB$4:EB$8,MATCH(AN97,$DU$4:$DU$8,0))),0)</f>
        <v>0</v>
      </c>
      <c r="ED97" s="5" t="str">
        <f t="shared" si="84"/>
        <v/>
      </c>
      <c r="EE97" s="5" t="str">
        <f t="shared" si="85"/>
        <v/>
      </c>
      <c r="EF97" s="5">
        <f t="shared" si="86"/>
        <v>0</v>
      </c>
      <c r="EH97" s="5">
        <f t="shared" si="87"/>
        <v>0</v>
      </c>
      <c r="EI97" s="5">
        <f t="shared" si="88"/>
        <v>0</v>
      </c>
      <c r="EJ97" s="5">
        <f t="shared" si="89"/>
        <v>0</v>
      </c>
      <c r="EK97" s="5">
        <f t="shared" si="90"/>
        <v>0</v>
      </c>
      <c r="EL97" s="5">
        <f t="shared" si="91"/>
        <v>0</v>
      </c>
      <c r="EM97" s="5">
        <f t="shared" si="92"/>
        <v>0</v>
      </c>
      <c r="EN97" s="5">
        <f t="shared" si="93"/>
        <v>0</v>
      </c>
      <c r="EO97" s="5">
        <f>LARGE((EJ97:EK97,EM97:EN97),1)</f>
        <v>0</v>
      </c>
      <c r="EP97" s="5">
        <f>IF(M97&lt;2,0,LARGE((EJ97:EK97,EM97:EN97),2))</f>
        <v>0</v>
      </c>
      <c r="EQ97" s="5">
        <f t="shared" si="94"/>
        <v>0</v>
      </c>
      <c r="ER97" s="5">
        <f t="shared" si="95"/>
        <v>0</v>
      </c>
      <c r="ES97" s="5">
        <f t="shared" si="96"/>
        <v>0</v>
      </c>
      <c r="EX97" s="5">
        <f t="shared" si="97"/>
        <v>0</v>
      </c>
      <c r="EZ97" s="5">
        <f t="shared" si="98"/>
        <v>1</v>
      </c>
      <c r="FA97" s="5">
        <f t="shared" ca="1" si="99"/>
        <v>35</v>
      </c>
      <c r="FE97" s="5" t="str">
        <f t="shared" si="100"/>
        <v>표점/만점</v>
      </c>
      <c r="FF97" s="5" t="str">
        <f t="shared" si="101"/>
        <v>표점/만점</v>
      </c>
      <c r="FG97" s="5">
        <f t="shared" si="105"/>
        <v>0.38</v>
      </c>
      <c r="FH97" s="5">
        <f t="shared" si="106"/>
        <v>0.31</v>
      </c>
      <c r="FI97" s="5">
        <f t="shared" si="107"/>
        <v>0.31</v>
      </c>
      <c r="FJ97" s="5">
        <f t="shared" si="102"/>
        <v>5.7097987393509975</v>
      </c>
    </row>
    <row r="98" spans="1:166">
      <c r="A98" s="5">
        <f t="shared" si="103"/>
        <v>83</v>
      </c>
      <c r="B98" s="5">
        <v>202</v>
      </c>
      <c r="C98" s="5" t="s">
        <v>18677</v>
      </c>
      <c r="D98" s="5">
        <v>1000</v>
      </c>
      <c r="E98" s="5">
        <v>0.2</v>
      </c>
      <c r="F98" s="5">
        <v>0.35</v>
      </c>
      <c r="G98" s="5">
        <v>0.125</v>
      </c>
      <c r="H98" s="5">
        <v>0.125</v>
      </c>
      <c r="J98" s="5">
        <v>0.125</v>
      </c>
      <c r="K98" s="5">
        <v>0.125</v>
      </c>
      <c r="M98" s="5">
        <v>2</v>
      </c>
      <c r="N98" s="5">
        <f t="shared" si="64"/>
        <v>0.8</v>
      </c>
      <c r="O98" s="5" t="s">
        <v>633</v>
      </c>
      <c r="Q98" s="5" t="str">
        <f t="shared" si="65"/>
        <v/>
      </c>
      <c r="S98" s="5">
        <f t="shared" si="66"/>
        <v>1.4388489208633093</v>
      </c>
      <c r="T98" s="5">
        <f t="shared" si="67"/>
        <v>2.5</v>
      </c>
      <c r="U98" s="5">
        <f t="shared" si="68"/>
        <v>1.7902410380533638</v>
      </c>
      <c r="V98" s="5">
        <f t="shared" si="69"/>
        <v>1.7658110723417479</v>
      </c>
      <c r="W98" s="5">
        <f t="shared" si="70"/>
        <v>1.7902410380533638</v>
      </c>
      <c r="X98" s="5">
        <f t="shared" si="109"/>
        <v>1.4388489208633093</v>
      </c>
      <c r="Y98" s="5">
        <f t="shared" si="110"/>
        <v>2.5</v>
      </c>
      <c r="Z98" s="5">
        <f t="shared" si="111"/>
        <v>1.7902410380533638</v>
      </c>
      <c r="AA98" s="5">
        <f t="shared" si="112"/>
        <v>1.7902410380533638</v>
      </c>
      <c r="AB98" s="5" t="str">
        <f t="shared" si="71"/>
        <v>자동</v>
      </c>
      <c r="AC98" s="5">
        <f t="shared" si="72"/>
        <v>1.7658110723417479</v>
      </c>
      <c r="AD98" s="5">
        <f t="shared" si="73"/>
        <v>1.7658110723417479</v>
      </c>
      <c r="AE98" s="5" t="str">
        <f>IF(AR98=42,INDEX('2025학년도 변표'!$C$118:$C$197,MATCH(Q98,'2025학년도 변표'!$B$118:$B$197,0)),"")</f>
        <v/>
      </c>
      <c r="AF98" s="5" t="str">
        <f>IF(AR98=42,INDEX('2025학년도 변표'!$D$118:$D$197,MATCH(Q98,'2025학년도 변표'!$B$118:$B$197,0)),"")</f>
        <v/>
      </c>
      <c r="AH98" s="5">
        <v>12</v>
      </c>
      <c r="AI98" s="5">
        <v>12</v>
      </c>
      <c r="AJ98" s="5">
        <v>12</v>
      </c>
      <c r="AK98" s="5">
        <v>12</v>
      </c>
      <c r="AM98" s="5">
        <v>12</v>
      </c>
      <c r="AN98" s="5">
        <v>12</v>
      </c>
      <c r="AO98" s="5">
        <v>3</v>
      </c>
      <c r="AP98" s="5">
        <v>3</v>
      </c>
      <c r="AR98" s="5">
        <f t="shared" si="108"/>
        <v>12</v>
      </c>
      <c r="AW98" s="5">
        <f>0.07*Z98</f>
        <v>0.12531687266373548</v>
      </c>
      <c r="AX98" s="5">
        <f>0.07*AA98</f>
        <v>0.12531687266373548</v>
      </c>
      <c r="BA98" s="5">
        <f t="shared" si="74"/>
        <v>0</v>
      </c>
      <c r="BE98" s="236" t="s">
        <v>18678</v>
      </c>
      <c r="BJ98" s="5">
        <f>AW98*DY98</f>
        <v>0</v>
      </c>
      <c r="BK98" s="5">
        <f>AX98*DZ98</f>
        <v>0</v>
      </c>
      <c r="BY98" s="230">
        <f t="shared" si="75"/>
        <v>800</v>
      </c>
      <c r="BZ98" s="72">
        <v>200</v>
      </c>
      <c r="CA98" s="5">
        <v>195.55555555555554</v>
      </c>
      <c r="CB98" s="5">
        <v>189.63</v>
      </c>
      <c r="CC98" s="5">
        <v>177.78</v>
      </c>
      <c r="CD98" s="5">
        <v>148.14814814814815</v>
      </c>
      <c r="CE98" s="5">
        <v>118.5185185185185</v>
      </c>
      <c r="CF98" s="5">
        <v>88.888888888888886</v>
      </c>
      <c r="CG98" s="5">
        <v>44.444444444444443</v>
      </c>
      <c r="CH98" s="5">
        <v>0</v>
      </c>
      <c r="CI98" s="72">
        <v>0</v>
      </c>
      <c r="CJ98" s="5">
        <v>0</v>
      </c>
      <c r="CK98" s="5">
        <v>0</v>
      </c>
      <c r="CL98" s="5">
        <v>-1</v>
      </c>
      <c r="CM98" s="5">
        <v>-2</v>
      </c>
      <c r="CN98" s="5">
        <v>-3</v>
      </c>
      <c r="CO98" s="5">
        <v>-4</v>
      </c>
      <c r="CP98" s="5">
        <v>-5</v>
      </c>
      <c r="CQ98" s="5">
        <v>-10</v>
      </c>
      <c r="DA98" s="5">
        <f t="shared" si="76"/>
        <v>200</v>
      </c>
      <c r="DB98" s="110">
        <f t="shared" si="77"/>
        <v>100</v>
      </c>
      <c r="DC98" s="5">
        <f t="shared" si="78"/>
        <v>0</v>
      </c>
      <c r="DF98" s="5">
        <v>2</v>
      </c>
      <c r="DQ98" s="5">
        <v>1</v>
      </c>
      <c r="DR98" s="5">
        <f t="shared" si="79"/>
        <v>1</v>
      </c>
      <c r="DS98" s="5">
        <f t="shared" si="80"/>
        <v>2</v>
      </c>
      <c r="DT98" s="5">
        <f>IF(OR(AND(DD98&gt;0,DD98&lt;=$DD$8),AND(DE98&gt;0,DE98&lt;=$DE$8),AND(DF98&gt;0,DF98&lt;=$DF$8)),1,0)</f>
        <v>0</v>
      </c>
      <c r="DU98" s="5">
        <f t="shared" si="104"/>
        <v>0</v>
      </c>
      <c r="DW98" s="5">
        <f t="shared" si="82"/>
        <v>0</v>
      </c>
      <c r="DX98" s="5">
        <f t="shared" si="83"/>
        <v>0</v>
      </c>
      <c r="DY98" s="5">
        <f>IFERROR(IF(LEFT($AR98,1)="4",INDEX('2025학년도 변표'!$H$118:$H$197,MATCH($Q98,'2025학년도 변표'!$B$118:$B$197,0)),INDEX(DY$4:DY$8,MATCH(AJ98,$DU$4:$DU$8,0))),0)</f>
        <v>0</v>
      </c>
      <c r="DZ98" s="5">
        <f>IFERROR(IF(LEFT($AR98,1)="4",INDEX('2025학년도 변표'!$I$118:$I$197,MATCH($Q98,'2025학년도 변표'!$B$118:$B$197,0)),INDEX(DZ$4:DZ$8,MATCH(AK98,$DU$4:$DU$8,0))),0)</f>
        <v>0</v>
      </c>
      <c r="EB98" s="5">
        <f>IFERROR(IF(LEFT($AR98,1)="4",INDEX('2025학년도 변표'!$J$118:$J$197,MATCH($Q98,'2025학년도 변표'!$B$118:$B$197,0)),INDEX(EA$4:EA$8,MATCH(AM98,$DU$4:$DU$8,0))),0)</f>
        <v>0</v>
      </c>
      <c r="EC98" s="5">
        <f>IFERROR(IF(LEFT($AR98,1)="4",INDEX('2025학년도 변표'!$K$118:$K$197,MATCH($Q98,'2025학년도 변표'!$B$118:$B$197,0)),INDEX(EB$4:EB$8,MATCH(AN98,$DU$4:$DU$8,0))),0)</f>
        <v>0</v>
      </c>
      <c r="ED98" s="5" t="str">
        <f t="shared" si="84"/>
        <v/>
      </c>
      <c r="EE98" s="5" t="str">
        <f t="shared" si="85"/>
        <v/>
      </c>
      <c r="EF98" s="5">
        <f t="shared" si="86"/>
        <v>0</v>
      </c>
      <c r="EH98" s="5">
        <f t="shared" si="87"/>
        <v>0</v>
      </c>
      <c r="EI98" s="5">
        <f t="shared" si="88"/>
        <v>0</v>
      </c>
      <c r="EJ98" s="5">
        <f t="shared" si="89"/>
        <v>0</v>
      </c>
      <c r="EK98" s="5">
        <f t="shared" si="90"/>
        <v>0</v>
      </c>
      <c r="EL98" s="5">
        <f t="shared" si="91"/>
        <v>0</v>
      </c>
      <c r="EM98" s="5">
        <f t="shared" si="92"/>
        <v>0</v>
      </c>
      <c r="EN98" s="5">
        <f t="shared" si="93"/>
        <v>0</v>
      </c>
      <c r="EO98" s="5">
        <f>LARGE((EJ98:EK98,EM98:EN98),1)</f>
        <v>0</v>
      </c>
      <c r="EP98" s="5">
        <f>IF(M98&lt;2,0,LARGE((EJ98:EK98,EM98:EN98),2))</f>
        <v>0</v>
      </c>
      <c r="EQ98" s="5">
        <f t="shared" si="94"/>
        <v>0</v>
      </c>
      <c r="ER98" s="5">
        <f t="shared" si="95"/>
        <v>0</v>
      </c>
      <c r="ES98" s="5">
        <f t="shared" si="96"/>
        <v>0</v>
      </c>
      <c r="EX98" s="5">
        <f t="shared" si="97"/>
        <v>0</v>
      </c>
      <c r="EZ98" s="5">
        <f t="shared" si="98"/>
        <v>1</v>
      </c>
      <c r="FA98" s="5">
        <f t="shared" ca="1" si="99"/>
        <v>36</v>
      </c>
      <c r="FE98" s="5" t="str">
        <f t="shared" si="100"/>
        <v>표점/만점</v>
      </c>
      <c r="FF98" s="5" t="str">
        <f t="shared" si="101"/>
        <v>표점/만점</v>
      </c>
      <c r="FG98" s="5">
        <f t="shared" si="105"/>
        <v>0.25</v>
      </c>
      <c r="FH98" s="5">
        <f t="shared" si="106"/>
        <v>0.44</v>
      </c>
      <c r="FI98" s="5">
        <f t="shared" si="107"/>
        <v>0.31</v>
      </c>
      <c r="FJ98" s="5">
        <f t="shared" si="102"/>
        <v>5.7290899589166733</v>
      </c>
    </row>
    <row r="99" spans="1:166">
      <c r="A99" s="5">
        <f t="shared" si="103"/>
        <v>84</v>
      </c>
      <c r="B99" s="5">
        <v>203</v>
      </c>
      <c r="C99" s="5" t="s">
        <v>18679</v>
      </c>
      <c r="D99" s="5">
        <v>1000</v>
      </c>
      <c r="E99" s="5">
        <v>0.25</v>
      </c>
      <c r="F99" s="5">
        <v>0.3</v>
      </c>
      <c r="G99" s="5">
        <v>0.125</v>
      </c>
      <c r="H99" s="5">
        <v>0.125</v>
      </c>
      <c r="J99" s="5">
        <v>0.125</v>
      </c>
      <c r="K99" s="5">
        <v>0.125</v>
      </c>
      <c r="M99" s="5">
        <v>2</v>
      </c>
      <c r="N99" s="5">
        <f t="shared" si="64"/>
        <v>0.8</v>
      </c>
      <c r="O99" s="5" t="s">
        <v>633</v>
      </c>
      <c r="Q99" s="5" t="str">
        <f t="shared" si="65"/>
        <v/>
      </c>
      <c r="S99" s="5">
        <f t="shared" si="66"/>
        <v>1.7985611510791366</v>
      </c>
      <c r="T99" s="5">
        <f t="shared" si="67"/>
        <v>2.1428571428571428</v>
      </c>
      <c r="U99" s="5">
        <f t="shared" si="68"/>
        <v>1.7902410380533638</v>
      </c>
      <c r="V99" s="5">
        <f t="shared" si="69"/>
        <v>1.7658110723417479</v>
      </c>
      <c r="W99" s="5">
        <f t="shared" si="70"/>
        <v>1.7902410380533638</v>
      </c>
      <c r="X99" s="5">
        <f t="shared" si="109"/>
        <v>1.7985611510791366</v>
      </c>
      <c r="Y99" s="5">
        <f t="shared" si="110"/>
        <v>2.1428571428571428</v>
      </c>
      <c r="Z99" s="5">
        <f t="shared" si="111"/>
        <v>1.7902410380533638</v>
      </c>
      <c r="AA99" s="5">
        <f t="shared" si="112"/>
        <v>1.7902410380533638</v>
      </c>
      <c r="AB99" s="5" t="str">
        <f t="shared" si="71"/>
        <v>자동</v>
      </c>
      <c r="AC99" s="5">
        <f t="shared" si="72"/>
        <v>1.7658110723417479</v>
      </c>
      <c r="AD99" s="5">
        <f t="shared" si="73"/>
        <v>1.7658110723417479</v>
      </c>
      <c r="AE99" s="5" t="str">
        <f>IF(AR99=42,INDEX('2025학년도 변표'!$C$118:$C$197,MATCH(Q99,'2025학년도 변표'!$B$118:$B$197,0)),"")</f>
        <v/>
      </c>
      <c r="AF99" s="5" t="str">
        <f>IF(AR99=42,INDEX('2025학년도 변표'!$D$118:$D$197,MATCH(Q99,'2025학년도 변표'!$B$118:$B$197,0)),"")</f>
        <v/>
      </c>
      <c r="AH99" s="5">
        <v>12</v>
      </c>
      <c r="AI99" s="5">
        <v>12</v>
      </c>
      <c r="AJ99" s="5">
        <v>12</v>
      </c>
      <c r="AK99" s="5">
        <v>12</v>
      </c>
      <c r="AM99" s="5">
        <v>12</v>
      </c>
      <c r="AN99" s="5">
        <v>12</v>
      </c>
      <c r="AO99" s="5">
        <v>3</v>
      </c>
      <c r="AP99" s="5">
        <v>3</v>
      </c>
      <c r="AR99" s="5">
        <f t="shared" si="108"/>
        <v>12</v>
      </c>
      <c r="BA99" s="5">
        <f t="shared" si="74"/>
        <v>0</v>
      </c>
      <c r="BY99" s="230">
        <f t="shared" si="75"/>
        <v>800</v>
      </c>
      <c r="BZ99" s="72">
        <v>200</v>
      </c>
      <c r="CA99" s="5">
        <v>195.55555555555554</v>
      </c>
      <c r="CB99" s="5">
        <v>189.63</v>
      </c>
      <c r="CC99" s="5">
        <v>177.78</v>
      </c>
      <c r="CD99" s="5">
        <v>148.14814814814815</v>
      </c>
      <c r="CE99" s="5">
        <v>118.5185185185185</v>
      </c>
      <c r="CF99" s="5">
        <v>88.888888888888886</v>
      </c>
      <c r="CG99" s="5">
        <v>44.444444444444443</v>
      </c>
      <c r="CH99" s="5">
        <v>0</v>
      </c>
      <c r="CI99" s="72">
        <v>0</v>
      </c>
      <c r="CJ99" s="5">
        <v>0</v>
      </c>
      <c r="CK99" s="5">
        <v>0</v>
      </c>
      <c r="CL99" s="5">
        <v>-1</v>
      </c>
      <c r="CM99" s="5">
        <v>-2</v>
      </c>
      <c r="CN99" s="5">
        <v>-3</v>
      </c>
      <c r="CO99" s="5">
        <v>-4</v>
      </c>
      <c r="CP99" s="5">
        <v>-5</v>
      </c>
      <c r="CQ99" s="5">
        <v>-10</v>
      </c>
      <c r="DA99" s="5">
        <f t="shared" si="76"/>
        <v>200</v>
      </c>
      <c r="DB99" s="110">
        <f t="shared" si="77"/>
        <v>100</v>
      </c>
      <c r="DC99" s="5">
        <f t="shared" si="78"/>
        <v>0</v>
      </c>
      <c r="DF99" s="5">
        <v>2</v>
      </c>
      <c r="DQ99" s="5">
        <v>1</v>
      </c>
      <c r="DR99" s="5">
        <f t="shared" si="79"/>
        <v>1</v>
      </c>
      <c r="DS99" s="5">
        <f t="shared" si="80"/>
        <v>2</v>
      </c>
      <c r="DT99" s="5">
        <f>IF(OR(AND(DD99&gt;0,DD99&lt;=$DD$8),AND(DE99&gt;0,DE99&lt;=$DE$8),AND(DF99&gt;0,DF99&lt;=$DF$8)),1,0)</f>
        <v>0</v>
      </c>
      <c r="DU99" s="5">
        <f t="shared" si="104"/>
        <v>0</v>
      </c>
      <c r="DW99" s="5">
        <f t="shared" si="82"/>
        <v>0</v>
      </c>
      <c r="DX99" s="5">
        <f t="shared" si="83"/>
        <v>0</v>
      </c>
      <c r="DY99" s="5">
        <f>IFERROR(IF(LEFT($AR99,1)="4",INDEX('2025학년도 변표'!$H$118:$H$197,MATCH($Q99,'2025학년도 변표'!$B$118:$B$197,0)),INDEX(DY$4:DY$8,MATCH(AJ99,$DU$4:$DU$8,0))),0)</f>
        <v>0</v>
      </c>
      <c r="DZ99" s="5">
        <f>IFERROR(IF(LEFT($AR99,1)="4",INDEX('2025학년도 변표'!$I$118:$I$197,MATCH($Q99,'2025학년도 변표'!$B$118:$B$197,0)),INDEX(DZ$4:DZ$8,MATCH(AK99,$DU$4:$DU$8,0))),0)</f>
        <v>0</v>
      </c>
      <c r="EB99" s="5">
        <f>IFERROR(IF(LEFT($AR99,1)="4",INDEX('2025학년도 변표'!$J$118:$J$197,MATCH($Q99,'2025학년도 변표'!$B$118:$B$197,0)),INDEX(EA$4:EA$8,MATCH(AM99,$DU$4:$DU$8,0))),0)</f>
        <v>0</v>
      </c>
      <c r="EC99" s="5">
        <f>IFERROR(IF(LEFT($AR99,1)="4",INDEX('2025학년도 변표'!$K$118:$K$197,MATCH($Q99,'2025학년도 변표'!$B$118:$B$197,0)),INDEX(EB$4:EB$8,MATCH(AN99,$DU$4:$DU$8,0))),0)</f>
        <v>0</v>
      </c>
      <c r="ED99" s="5" t="str">
        <f t="shared" si="84"/>
        <v/>
      </c>
      <c r="EE99" s="5" t="str">
        <f t="shared" si="85"/>
        <v/>
      </c>
      <c r="EF99" s="5">
        <f t="shared" si="86"/>
        <v>0</v>
      </c>
      <c r="EH99" s="5">
        <f t="shared" si="87"/>
        <v>0</v>
      </c>
      <c r="EI99" s="5">
        <f t="shared" si="88"/>
        <v>0</v>
      </c>
      <c r="EJ99" s="5">
        <f t="shared" si="89"/>
        <v>0</v>
      </c>
      <c r="EK99" s="5">
        <f t="shared" si="90"/>
        <v>0</v>
      </c>
      <c r="EL99" s="5">
        <f t="shared" si="91"/>
        <v>0</v>
      </c>
      <c r="EM99" s="5">
        <f t="shared" si="92"/>
        <v>0</v>
      </c>
      <c r="EN99" s="5">
        <f t="shared" si="93"/>
        <v>0</v>
      </c>
      <c r="EO99" s="5">
        <f>LARGE((EJ99:EK99,EM99:EN99),1)</f>
        <v>0</v>
      </c>
      <c r="EP99" s="5">
        <f>IF(M99&lt;2,0,LARGE((EJ99:EK99,EM99:EN99),2))</f>
        <v>0</v>
      </c>
      <c r="EQ99" s="5">
        <f t="shared" si="94"/>
        <v>0</v>
      </c>
      <c r="ER99" s="5">
        <f t="shared" si="95"/>
        <v>0</v>
      </c>
      <c r="ES99" s="5">
        <f t="shared" si="96"/>
        <v>0</v>
      </c>
      <c r="EX99" s="5">
        <f t="shared" si="97"/>
        <v>0</v>
      </c>
      <c r="EZ99" s="5">
        <f t="shared" si="98"/>
        <v>0</v>
      </c>
      <c r="FA99" s="5">
        <f t="shared" ca="1" si="99"/>
        <v>0</v>
      </c>
      <c r="FE99" s="5" t="str">
        <f t="shared" si="100"/>
        <v>표점/만점</v>
      </c>
      <c r="FF99" s="5" t="str">
        <f t="shared" si="101"/>
        <v>표점/만점</v>
      </c>
      <c r="FG99" s="5">
        <f t="shared" si="105"/>
        <v>0.31</v>
      </c>
      <c r="FH99" s="5">
        <f t="shared" si="106"/>
        <v>0.37</v>
      </c>
      <c r="FI99" s="5">
        <f t="shared" si="107"/>
        <v>0.31</v>
      </c>
      <c r="FJ99" s="5">
        <f t="shared" si="102"/>
        <v>5.7316593319896434</v>
      </c>
    </row>
    <row r="100" spans="1:166">
      <c r="A100" s="5">
        <f t="shared" si="103"/>
        <v>85</v>
      </c>
      <c r="B100" s="5">
        <v>204</v>
      </c>
      <c r="M100" s="5">
        <v>2</v>
      </c>
      <c r="N100" s="5">
        <f t="shared" si="64"/>
        <v>0</v>
      </c>
      <c r="O100" s="5" t="s">
        <v>633</v>
      </c>
      <c r="Q100" s="5" t="str">
        <f t="shared" si="65"/>
        <v/>
      </c>
      <c r="S100" s="5">
        <f t="shared" si="66"/>
        <v>0</v>
      </c>
      <c r="T100" s="5">
        <f t="shared" si="67"/>
        <v>0</v>
      </c>
      <c r="U100" s="5">
        <f t="shared" si="68"/>
        <v>0</v>
      </c>
      <c r="V100" s="5" t="str">
        <f t="shared" si="69"/>
        <v>자동</v>
      </c>
      <c r="W100" s="5">
        <f t="shared" si="70"/>
        <v>0</v>
      </c>
      <c r="X100" s="5">
        <f t="shared" si="109"/>
        <v>0</v>
      </c>
      <c r="Y100" s="5">
        <f t="shared" si="110"/>
        <v>0</v>
      </c>
      <c r="Z100" s="5">
        <f t="shared" si="111"/>
        <v>0</v>
      </c>
      <c r="AA100" s="5">
        <f t="shared" si="112"/>
        <v>0</v>
      </c>
      <c r="AB100" s="5" t="str">
        <f t="shared" si="71"/>
        <v>자동</v>
      </c>
      <c r="AC100" s="5" t="str">
        <f t="shared" si="72"/>
        <v>자동</v>
      </c>
      <c r="AD100" s="5" t="str">
        <f t="shared" si="73"/>
        <v>자동</v>
      </c>
      <c r="AE100" s="5" t="str">
        <f>IF(AR100=42,INDEX('2025학년도 변표'!$C$118:$C$197,MATCH(Q100,'2025학년도 변표'!$B$118:$B$197,0)),"")</f>
        <v/>
      </c>
      <c r="AF100" s="5" t="str">
        <f>IF(AR100=42,INDEX('2025학년도 변표'!$D$118:$D$197,MATCH(Q100,'2025학년도 변표'!$B$118:$B$197,0)),"")</f>
        <v/>
      </c>
      <c r="AH100" s="5">
        <v>12</v>
      </c>
      <c r="AI100" s="5">
        <v>12</v>
      </c>
      <c r="AJ100" s="5">
        <v>12</v>
      </c>
      <c r="AK100" s="5">
        <v>12</v>
      </c>
      <c r="AL100" s="5">
        <v>12</v>
      </c>
      <c r="AO100" s="5">
        <v>3</v>
      </c>
      <c r="AP100" s="5">
        <v>3</v>
      </c>
      <c r="AR100" s="5">
        <f t="shared" si="108"/>
        <v>12</v>
      </c>
      <c r="AY100" s="5">
        <v>0.03</v>
      </c>
      <c r="AZ100" s="5">
        <v>0.1</v>
      </c>
      <c r="BA100" s="5">
        <f t="shared" si="74"/>
        <v>0.1</v>
      </c>
      <c r="BL100" s="5">
        <f>IF(RIGHT(G128,2)="II",DY100*AY100,0)+IF(RIGHT(H128,2)="II",DZ100*AY100,0)</f>
        <v>0</v>
      </c>
      <c r="BY100" s="230">
        <f t="shared" si="75"/>
        <v>0</v>
      </c>
      <c r="BZ100" s="72">
        <f>(135/135)*200</f>
        <v>200</v>
      </c>
      <c r="CA100" s="5">
        <f>(132/135)*200</f>
        <v>195.55555555555554</v>
      </c>
      <c r="CB100" s="5">
        <f>(128/135)*200</f>
        <v>189.62962962962965</v>
      </c>
      <c r="CC100" s="5">
        <f>(120/135)*200</f>
        <v>177.77777777777777</v>
      </c>
      <c r="CD100" s="5">
        <f>(100/135)*200</f>
        <v>148.14814814814815</v>
      </c>
      <c r="CE100" s="5">
        <f>(80/135)*200</f>
        <v>118.5185185185185</v>
      </c>
      <c r="CF100" s="5">
        <f>(60/135)*200</f>
        <v>88.888888888888886</v>
      </c>
      <c r="CG100" s="5">
        <f>(30/135)*200</f>
        <v>44.444444444444443</v>
      </c>
      <c r="CH100" s="5">
        <f>(0/135)*200</f>
        <v>0</v>
      </c>
      <c r="CI100" s="72">
        <v>0</v>
      </c>
      <c r="CJ100" s="5">
        <v>0</v>
      </c>
      <c r="CK100" s="5">
        <v>0</v>
      </c>
      <c r="CL100" s="5">
        <v>-1</v>
      </c>
      <c r="CM100" s="5">
        <v>-2</v>
      </c>
      <c r="CN100" s="5">
        <v>-3</v>
      </c>
      <c r="CO100" s="5">
        <v>-4</v>
      </c>
      <c r="CP100" s="5">
        <v>-5</v>
      </c>
      <c r="CQ100" s="5">
        <v>-10</v>
      </c>
      <c r="DA100" s="5">
        <f t="shared" si="76"/>
        <v>200</v>
      </c>
      <c r="DB100" s="110">
        <f t="shared" si="77"/>
        <v>100</v>
      </c>
      <c r="DC100" s="5">
        <f t="shared" si="78"/>
        <v>0</v>
      </c>
      <c r="DD100" s="5">
        <v>2</v>
      </c>
      <c r="DH100" s="5">
        <v>1</v>
      </c>
      <c r="DJ100" s="5">
        <v>1</v>
      </c>
      <c r="DR100" s="5">
        <f t="shared" si="79"/>
        <v>1</v>
      </c>
      <c r="DS100" s="5">
        <f t="shared" si="80"/>
        <v>2</v>
      </c>
      <c r="DT100" s="5">
        <f>IF(OR(AND(DD100&gt;0,DD100&lt;=$DD$8),AND(DE100&gt;0,DE100&lt;=$DE$8),AND(DF100&gt;0,DF100&lt;=$DF$8)),1,0)</f>
        <v>0</v>
      </c>
      <c r="DU100" s="5">
        <f t="shared" si="104"/>
        <v>0</v>
      </c>
      <c r="DW100" s="5">
        <f t="shared" si="82"/>
        <v>0</v>
      </c>
      <c r="DX100" s="5">
        <f t="shared" si="83"/>
        <v>0</v>
      </c>
      <c r="DY100" s="5">
        <f>IFERROR(IF(LEFT($AR100,1)="4",INDEX('2025학년도 변표'!$H$118:$H$197,MATCH($Q100,'2025학년도 변표'!$B$118:$B$197,0)),INDEX(DY$4:DY$8,MATCH(AJ100,$DU$4:$DU$8,0))),0)</f>
        <v>0</v>
      </c>
      <c r="DZ100" s="5">
        <f>IFERROR(IF(LEFT($AR100,1)="4",INDEX('2025학년도 변표'!$I$118:$I$197,MATCH($Q100,'2025학년도 변표'!$B$118:$B$197,0)),INDEX(DZ$4:DZ$8,MATCH(AK100,$DU$4:$DU$8,0))),0)</f>
        <v>0</v>
      </c>
      <c r="EB100" s="5">
        <f>IFERROR(IF(LEFT($AR100,1)="4",INDEX('2025학년도 변표'!$J$118:$J$197,MATCH($Q100,'2025학년도 변표'!$B$118:$B$197,0)),INDEX(EA$4:EA$8,MATCH(AM100,$DU$4:$DU$8,0))),0)</f>
        <v>0</v>
      </c>
      <c r="EC100" s="5">
        <f>IFERROR(IF(LEFT($AR100,1)="4",INDEX('2025학년도 변표'!$K$118:$K$197,MATCH($Q100,'2025학년도 변표'!$B$118:$B$197,0)),INDEX(EB$4:EB$8,MATCH(AN100,$DU$4:$DU$8,0))),0)</f>
        <v>0</v>
      </c>
      <c r="ED100" s="5" t="str">
        <f t="shared" si="84"/>
        <v/>
      </c>
      <c r="EE100" s="5" t="str">
        <f t="shared" si="85"/>
        <v/>
      </c>
      <c r="EF100" s="5">
        <f t="shared" si="86"/>
        <v>0</v>
      </c>
      <c r="EH100" s="5">
        <f t="shared" si="87"/>
        <v>0</v>
      </c>
      <c r="EI100" s="5">
        <f t="shared" si="88"/>
        <v>0</v>
      </c>
      <c r="EJ100" s="5">
        <f t="shared" si="89"/>
        <v>0</v>
      </c>
      <c r="EK100" s="5">
        <f t="shared" si="90"/>
        <v>0</v>
      </c>
      <c r="EL100" s="5">
        <f t="shared" si="91"/>
        <v>0</v>
      </c>
      <c r="EM100" s="5">
        <f t="shared" si="92"/>
        <v>0</v>
      </c>
      <c r="EN100" s="5">
        <f t="shared" si="93"/>
        <v>0</v>
      </c>
      <c r="EO100" s="5">
        <f>LARGE((EJ100:EK100,EM100:EN100),1)</f>
        <v>0</v>
      </c>
      <c r="EP100" s="5">
        <f>IF(M100&lt;2,0,LARGE((EJ100:EK100,EM100:EN100),2))</f>
        <v>0</v>
      </c>
      <c r="EQ100" s="5">
        <f t="shared" si="94"/>
        <v>0</v>
      </c>
      <c r="ER100" s="5">
        <f t="shared" si="95"/>
        <v>0</v>
      </c>
      <c r="ES100" s="5">
        <f t="shared" si="96"/>
        <v>0</v>
      </c>
      <c r="EX100" s="5">
        <f t="shared" si="97"/>
        <v>0</v>
      </c>
      <c r="EZ100" s="5">
        <f t="shared" si="98"/>
        <v>1</v>
      </c>
      <c r="FA100" s="5">
        <f t="shared" ca="1" si="99"/>
        <v>37</v>
      </c>
      <c r="FE100" s="5" t="str">
        <f t="shared" si="100"/>
        <v>표점/만점</v>
      </c>
      <c r="FF100" s="5" t="str">
        <f t="shared" si="101"/>
        <v>표점/만점</v>
      </c>
      <c r="FG100" s="5" t="e">
        <f t="shared" si="105"/>
        <v>#DIV/0!</v>
      </c>
      <c r="FH100" s="5" t="e">
        <f t="shared" si="106"/>
        <v>#DIV/0!</v>
      </c>
      <c r="FI100" s="5" t="e">
        <f t="shared" si="107"/>
        <v>#DIV/0!</v>
      </c>
      <c r="FJ100" s="5">
        <f t="shared" si="102"/>
        <v>0</v>
      </c>
    </row>
    <row r="101" spans="1:166">
      <c r="A101" s="5">
        <f t="shared" si="103"/>
        <v>86</v>
      </c>
      <c r="B101" s="5">
        <v>64</v>
      </c>
      <c r="C101" s="5" t="s">
        <v>438</v>
      </c>
      <c r="D101" s="5">
        <v>1000</v>
      </c>
      <c r="E101" s="5">
        <v>0.25</v>
      </c>
      <c r="F101" s="5">
        <v>0.3</v>
      </c>
      <c r="G101" s="5">
        <v>0.125</v>
      </c>
      <c r="H101" s="5">
        <v>0.125</v>
      </c>
      <c r="J101" s="5">
        <v>0.125</v>
      </c>
      <c r="K101" s="5">
        <v>0.125</v>
      </c>
      <c r="M101" s="5">
        <v>2</v>
      </c>
      <c r="N101" s="5">
        <f t="shared" si="64"/>
        <v>0.8</v>
      </c>
      <c r="O101" s="5">
        <v>23</v>
      </c>
      <c r="Q101" s="5">
        <f t="shared" si="65"/>
        <v>23</v>
      </c>
      <c r="S101" s="5">
        <f t="shared" si="66"/>
        <v>1.7985611510791366</v>
      </c>
      <c r="T101" s="5">
        <f t="shared" si="67"/>
        <v>2.1428571428571428</v>
      </c>
      <c r="U101" s="5">
        <f t="shared" si="68"/>
        <v>1.7421602787456445</v>
      </c>
      <c r="V101" s="5">
        <f t="shared" si="69"/>
        <v>1.8595656054745611</v>
      </c>
      <c r="W101" s="5">
        <f t="shared" si="70"/>
        <v>1.7421602787456445</v>
      </c>
      <c r="X101" s="5">
        <f t="shared" si="109"/>
        <v>1.7985611510791366</v>
      </c>
      <c r="Y101" s="5">
        <f t="shared" si="110"/>
        <v>2.1428571428571428</v>
      </c>
      <c r="Z101" s="5">
        <f t="shared" si="111"/>
        <v>1.7421602787456445</v>
      </c>
      <c r="AA101" s="5">
        <f t="shared" si="112"/>
        <v>1.7421602787456445</v>
      </c>
      <c r="AB101" s="5" t="str">
        <f t="shared" si="71"/>
        <v>자동</v>
      </c>
      <c r="AC101" s="5">
        <f t="shared" si="72"/>
        <v>1.8595656054745611</v>
      </c>
      <c r="AD101" s="5">
        <f t="shared" si="73"/>
        <v>1.8595656054745611</v>
      </c>
      <c r="AE101" s="5">
        <f>IF(AR101=42,INDEX('2025학년도 변표'!$C$118:$C$197,MATCH(Q101,'2025학년도 변표'!$B$118:$B$197,0)),"")</f>
        <v>71.75</v>
      </c>
      <c r="AF101" s="5">
        <f>IF(AR101=42,INDEX('2025학년도 변표'!$D$118:$D$197,MATCH(Q101,'2025학년도 변표'!$B$118:$B$197,0)),"")</f>
        <v>67.22</v>
      </c>
      <c r="AH101" s="5">
        <v>12</v>
      </c>
      <c r="AI101" s="5">
        <v>12</v>
      </c>
      <c r="AJ101" s="5">
        <v>42</v>
      </c>
      <c r="AK101" s="5">
        <v>42</v>
      </c>
      <c r="AM101" s="5">
        <v>42</v>
      </c>
      <c r="AN101" s="5">
        <v>42</v>
      </c>
      <c r="AO101" s="5">
        <v>3</v>
      </c>
      <c r="AP101" s="5">
        <v>3</v>
      </c>
      <c r="AR101" s="5">
        <f t="shared" si="108"/>
        <v>42</v>
      </c>
      <c r="AW101" s="5">
        <f>0.06*Z101</f>
        <v>0.10452961672473866</v>
      </c>
      <c r="AX101" s="5">
        <f>0.06*AA101</f>
        <v>0.10452961672473866</v>
      </c>
      <c r="BA101" s="5">
        <f t="shared" si="74"/>
        <v>0</v>
      </c>
      <c r="BE101" s="236" t="s">
        <v>18680</v>
      </c>
      <c r="BJ101" s="5">
        <f>AW101*DY101</f>
        <v>0</v>
      </c>
      <c r="BK101" s="5">
        <f>AX101*DZ101</f>
        <v>0</v>
      </c>
      <c r="BY101" s="230">
        <f t="shared" si="75"/>
        <v>800</v>
      </c>
      <c r="BZ101" s="72">
        <v>200</v>
      </c>
      <c r="CA101" s="5">
        <v>196</v>
      </c>
      <c r="CB101" s="5">
        <v>188</v>
      </c>
      <c r="CC101" s="5">
        <v>176</v>
      </c>
      <c r="CD101" s="5">
        <v>168</v>
      </c>
      <c r="CE101" s="5">
        <v>160</v>
      </c>
      <c r="CF101" s="5">
        <v>152</v>
      </c>
      <c r="CG101" s="5">
        <v>144</v>
      </c>
      <c r="CH101" s="5">
        <v>136</v>
      </c>
      <c r="CI101" s="72">
        <v>10</v>
      </c>
      <c r="CJ101" s="5">
        <v>10</v>
      </c>
      <c r="CK101" s="5">
        <v>10</v>
      </c>
      <c r="CL101" s="5">
        <v>10</v>
      </c>
      <c r="CM101" s="5">
        <v>9.8000000000000007</v>
      </c>
      <c r="CN101" s="5">
        <v>9.6</v>
      </c>
      <c r="CO101" s="5">
        <v>9.4</v>
      </c>
      <c r="CP101" s="5">
        <v>9.1999999999999993</v>
      </c>
      <c r="CQ101" s="5">
        <v>8.5</v>
      </c>
      <c r="DA101" s="5">
        <f t="shared" si="76"/>
        <v>200</v>
      </c>
      <c r="DB101" s="110">
        <f t="shared" si="77"/>
        <v>100</v>
      </c>
      <c r="DC101" s="5">
        <f t="shared" si="78"/>
        <v>10</v>
      </c>
      <c r="DF101" s="5">
        <v>2</v>
      </c>
      <c r="DQ101" s="5">
        <v>1</v>
      </c>
      <c r="DR101" s="5">
        <f t="shared" si="79"/>
        <v>1</v>
      </c>
      <c r="DS101" s="5">
        <f t="shared" si="80"/>
        <v>2</v>
      </c>
      <c r="DT101" s="5">
        <f t="shared" ref="DT101:DT108" si="113">IF(OR(AND(DD101&gt;0,DD101&gt;$DD$8),AND(DE101&gt;0,DE101&gt;$DE$8),AND(DF101&gt;0,DF101&gt;$DF$8)),0,1)</f>
        <v>0</v>
      </c>
      <c r="DU101" s="5">
        <f t="shared" si="104"/>
        <v>0</v>
      </c>
      <c r="DW101" s="5">
        <f t="shared" si="82"/>
        <v>0</v>
      </c>
      <c r="DX101" s="5">
        <f t="shared" si="83"/>
        <v>0</v>
      </c>
      <c r="DY101" s="5">
        <f>IFERROR(IF(LEFT($AR101,1)="4",INDEX('2025학년도 변표'!$H$118:$H$197,MATCH($Q101,'2025학년도 변표'!$B$118:$B$197,0)),INDEX(DY$4:DY$8,MATCH(AJ101,$DU$4:$DU$8,0))),0)</f>
        <v>0</v>
      </c>
      <c r="DZ101" s="5">
        <f>IFERROR(IF(LEFT($AR101,1)="4",INDEX('2025학년도 변표'!$I$118:$I$197,MATCH($Q101,'2025학년도 변표'!$B$118:$B$197,0)),INDEX(DZ$4:DZ$8,MATCH(AK101,$DU$4:$DU$8,0))),0)</f>
        <v>0</v>
      </c>
      <c r="EB101" s="5">
        <f>IFERROR(IF(LEFT($AR101,1)="4",INDEX('2025학년도 변표'!$J$118:$J$197,MATCH($Q101,'2025학년도 변표'!$B$118:$B$197,0)),INDEX(EA$4:EA$8,MATCH(AM101,$DU$4:$DU$8,0))),0)</f>
        <v>0</v>
      </c>
      <c r="EC101" s="5">
        <f>IFERROR(IF(LEFT($AR101,1)="4",INDEX('2025학년도 변표'!$K$118:$K$197,MATCH($Q101,'2025학년도 변표'!$B$118:$B$197,0)),INDEX(EB$4:EB$8,MATCH(AN101,$DU$4:$DU$8,0))),0)</f>
        <v>0</v>
      </c>
      <c r="ED101" s="5" t="str">
        <f t="shared" si="84"/>
        <v/>
      </c>
      <c r="EE101" s="5" t="str">
        <f t="shared" si="85"/>
        <v/>
      </c>
      <c r="EF101" s="5">
        <f t="shared" si="86"/>
        <v>0</v>
      </c>
      <c r="EH101" s="5">
        <f t="shared" si="87"/>
        <v>0</v>
      </c>
      <c r="EI101" s="5">
        <f t="shared" si="88"/>
        <v>0</v>
      </c>
      <c r="EJ101" s="5">
        <f t="shared" si="89"/>
        <v>0</v>
      </c>
      <c r="EK101" s="5">
        <f t="shared" si="90"/>
        <v>0</v>
      </c>
      <c r="EL101" s="5">
        <f t="shared" si="91"/>
        <v>0</v>
      </c>
      <c r="EM101" s="5">
        <f t="shared" si="92"/>
        <v>0</v>
      </c>
      <c r="EN101" s="5">
        <f t="shared" si="93"/>
        <v>0</v>
      </c>
      <c r="EO101" s="5">
        <f>LARGE((EJ101:EK101,EM101:EN101),1)</f>
        <v>0</v>
      </c>
      <c r="EP101" s="5">
        <f>IF(M101&lt;2,0,LARGE((EJ101:EK101,EM101:EN101),2))</f>
        <v>0</v>
      </c>
      <c r="EQ101" s="5">
        <f t="shared" si="94"/>
        <v>0</v>
      </c>
      <c r="ER101" s="5">
        <f t="shared" si="95"/>
        <v>0</v>
      </c>
      <c r="ES101" s="5">
        <f t="shared" si="96"/>
        <v>0</v>
      </c>
      <c r="EX101" s="5">
        <f t="shared" si="97"/>
        <v>0</v>
      </c>
      <c r="EZ101" s="5">
        <f t="shared" si="98"/>
        <v>1</v>
      </c>
      <c r="FA101" s="5">
        <f t="shared" ca="1" si="99"/>
        <v>38</v>
      </c>
      <c r="FE101" s="5" t="str">
        <f t="shared" si="100"/>
        <v>표점/만점</v>
      </c>
      <c r="FF101" s="5" t="str">
        <f t="shared" si="101"/>
        <v>변표/만점</v>
      </c>
      <c r="FG101" s="5">
        <f t="shared" si="105"/>
        <v>0.32</v>
      </c>
      <c r="FH101" s="5">
        <f t="shared" si="106"/>
        <v>0.38</v>
      </c>
      <c r="FI101" s="5">
        <f t="shared" si="107"/>
        <v>0.31</v>
      </c>
      <c r="FJ101" s="5">
        <f t="shared" si="102"/>
        <v>5.6835785726819239</v>
      </c>
    </row>
    <row r="102" spans="1:166">
      <c r="A102" s="5">
        <f t="shared" si="103"/>
        <v>87</v>
      </c>
      <c r="B102" s="5">
        <v>65</v>
      </c>
      <c r="C102" s="5" t="s">
        <v>439</v>
      </c>
      <c r="D102" s="5">
        <v>1000</v>
      </c>
      <c r="E102" s="5">
        <v>0.3</v>
      </c>
      <c r="F102" s="5">
        <v>0.3</v>
      </c>
      <c r="G102" s="5">
        <v>0.1</v>
      </c>
      <c r="H102" s="5">
        <v>0.1</v>
      </c>
      <c r="J102" s="5">
        <v>0.1</v>
      </c>
      <c r="K102" s="5">
        <v>0.1</v>
      </c>
      <c r="M102" s="5">
        <v>2</v>
      </c>
      <c r="N102" s="5">
        <f t="shared" si="64"/>
        <v>0.8</v>
      </c>
      <c r="O102" s="5">
        <v>23</v>
      </c>
      <c r="Q102" s="5">
        <f t="shared" si="65"/>
        <v>23</v>
      </c>
      <c r="S102" s="5">
        <f t="shared" si="66"/>
        <v>2.1582733812949639</v>
      </c>
      <c r="T102" s="5">
        <f t="shared" si="67"/>
        <v>2.1428571428571428</v>
      </c>
      <c r="U102" s="5">
        <f t="shared" si="68"/>
        <v>1.3937282229965158</v>
      </c>
      <c r="V102" s="5">
        <f t="shared" si="69"/>
        <v>1.487652484379649</v>
      </c>
      <c r="W102" s="5">
        <f t="shared" si="70"/>
        <v>1.487652484379649</v>
      </c>
      <c r="X102" s="5">
        <f t="shared" si="109"/>
        <v>2.1582733812949639</v>
      </c>
      <c r="Y102" s="5">
        <f t="shared" si="110"/>
        <v>2.1428571428571428</v>
      </c>
      <c r="Z102" s="5">
        <f t="shared" si="111"/>
        <v>1.3937282229965158</v>
      </c>
      <c r="AA102" s="5">
        <f t="shared" si="112"/>
        <v>1.3937282229965158</v>
      </c>
      <c r="AB102" s="5" t="str">
        <f t="shared" si="71"/>
        <v>자동</v>
      </c>
      <c r="AC102" s="5">
        <f t="shared" si="72"/>
        <v>1.487652484379649</v>
      </c>
      <c r="AD102" s="5">
        <f t="shared" si="73"/>
        <v>1.487652484379649</v>
      </c>
      <c r="AE102" s="5">
        <f>IF(AR102=42,INDEX('2025학년도 변표'!$C$118:$C$197,MATCH(Q102,'2025학년도 변표'!$B$118:$B$197,0)),"")</f>
        <v>71.75</v>
      </c>
      <c r="AF102" s="5">
        <f>IF(AR102=42,INDEX('2025학년도 변표'!$D$118:$D$197,MATCH(Q102,'2025학년도 변표'!$B$118:$B$197,0)),"")</f>
        <v>67.22</v>
      </c>
      <c r="AH102" s="5">
        <v>12</v>
      </c>
      <c r="AI102" s="5">
        <v>12</v>
      </c>
      <c r="AJ102" s="5">
        <v>42</v>
      </c>
      <c r="AK102" s="5">
        <v>42</v>
      </c>
      <c r="AM102" s="5">
        <v>42</v>
      </c>
      <c r="AN102" s="5">
        <v>42</v>
      </c>
      <c r="AO102" s="5">
        <v>3</v>
      </c>
      <c r="AP102" s="5">
        <v>3</v>
      </c>
      <c r="AR102" s="5">
        <f t="shared" si="108"/>
        <v>42</v>
      </c>
      <c r="BA102" s="5">
        <f t="shared" si="74"/>
        <v>0</v>
      </c>
      <c r="BY102" s="230">
        <f t="shared" si="75"/>
        <v>800</v>
      </c>
      <c r="BZ102" s="72">
        <v>200</v>
      </c>
      <c r="CA102" s="5">
        <v>196</v>
      </c>
      <c r="CB102" s="5">
        <v>188</v>
      </c>
      <c r="CC102" s="5">
        <v>176</v>
      </c>
      <c r="CD102" s="5">
        <v>168</v>
      </c>
      <c r="CE102" s="5">
        <v>160</v>
      </c>
      <c r="CF102" s="5">
        <v>152</v>
      </c>
      <c r="CG102" s="5">
        <v>144</v>
      </c>
      <c r="CH102" s="5">
        <v>136</v>
      </c>
      <c r="CI102" s="72">
        <v>10</v>
      </c>
      <c r="CJ102" s="5">
        <v>10</v>
      </c>
      <c r="CK102" s="5">
        <v>10</v>
      </c>
      <c r="CL102" s="5">
        <v>9.8000000000000007</v>
      </c>
      <c r="CM102" s="5">
        <v>9.6</v>
      </c>
      <c r="CN102" s="5">
        <v>9.4</v>
      </c>
      <c r="CO102" s="5">
        <v>9.1999999999999993</v>
      </c>
      <c r="CP102" s="5">
        <v>9</v>
      </c>
      <c r="CQ102" s="5">
        <v>8.5</v>
      </c>
      <c r="DA102" s="5">
        <f t="shared" si="76"/>
        <v>200</v>
      </c>
      <c r="DB102" s="110">
        <f t="shared" si="77"/>
        <v>100</v>
      </c>
      <c r="DC102" s="5">
        <f t="shared" si="78"/>
        <v>10</v>
      </c>
      <c r="DF102" s="5">
        <v>2</v>
      </c>
      <c r="DR102" s="5">
        <f t="shared" si="79"/>
        <v>2</v>
      </c>
      <c r="DS102" s="5">
        <f t="shared" si="80"/>
        <v>2</v>
      </c>
      <c r="DT102" s="5">
        <f t="shared" si="113"/>
        <v>0</v>
      </c>
      <c r="DU102" s="5">
        <f t="shared" si="104"/>
        <v>0</v>
      </c>
      <c r="DW102" s="5">
        <f t="shared" si="82"/>
        <v>0</v>
      </c>
      <c r="DX102" s="5">
        <f t="shared" si="83"/>
        <v>0</v>
      </c>
      <c r="DY102" s="5">
        <f>IFERROR(IF(LEFT($AR102,1)="4",INDEX('2025학년도 변표'!$H$118:$H$197,MATCH($Q102,'2025학년도 변표'!$B$118:$B$197,0)),INDEX(DY$4:DY$8,MATCH(AJ102,$DU$4:$DU$8,0))),0)</f>
        <v>0</v>
      </c>
      <c r="DZ102" s="5">
        <f>IFERROR(IF(LEFT($AR102,1)="4",INDEX('2025학년도 변표'!$I$118:$I$197,MATCH($Q102,'2025학년도 변표'!$B$118:$B$197,0)),INDEX(DZ$4:DZ$8,MATCH(AK102,$DU$4:$DU$8,0))),0)</f>
        <v>0</v>
      </c>
      <c r="EB102" s="5">
        <f>IFERROR(IF(LEFT($AR102,1)="4",INDEX('2025학년도 변표'!$J$118:$J$197,MATCH($Q102,'2025학년도 변표'!$B$118:$B$197,0)),INDEX(EA$4:EA$8,MATCH(AM102,$DU$4:$DU$8,0))),0)</f>
        <v>0</v>
      </c>
      <c r="EC102" s="5">
        <f>IFERROR(IF(LEFT($AR102,1)="4",INDEX('2025학년도 변표'!$K$118:$K$197,MATCH($Q102,'2025학년도 변표'!$B$118:$B$197,0)),INDEX(EB$4:EB$8,MATCH(AN102,$DU$4:$DU$8,0))),0)</f>
        <v>0</v>
      </c>
      <c r="ED102" s="5" t="str">
        <f t="shared" si="84"/>
        <v/>
      </c>
      <c r="EE102" s="5" t="str">
        <f t="shared" si="85"/>
        <v/>
      </c>
      <c r="EF102" s="5">
        <f t="shared" si="86"/>
        <v>0</v>
      </c>
      <c r="EH102" s="5">
        <f t="shared" si="87"/>
        <v>0</v>
      </c>
      <c r="EI102" s="5">
        <f t="shared" si="88"/>
        <v>0</v>
      </c>
      <c r="EJ102" s="5">
        <f t="shared" si="89"/>
        <v>0</v>
      </c>
      <c r="EK102" s="5">
        <f t="shared" si="90"/>
        <v>0</v>
      </c>
      <c r="EL102" s="5">
        <f t="shared" si="91"/>
        <v>0</v>
      </c>
      <c r="EM102" s="5">
        <f t="shared" si="92"/>
        <v>0</v>
      </c>
      <c r="EN102" s="5">
        <f t="shared" si="93"/>
        <v>0</v>
      </c>
      <c r="EO102" s="5">
        <f>LARGE((EJ102:EK102,EM102:EN102),1)</f>
        <v>0</v>
      </c>
      <c r="EP102" s="5">
        <f>IF(M102&lt;2,0,LARGE((EJ102:EK102,EM102:EN102),2))</f>
        <v>0</v>
      </c>
      <c r="EQ102" s="5">
        <f t="shared" si="94"/>
        <v>0</v>
      </c>
      <c r="ER102" s="5">
        <f t="shared" si="95"/>
        <v>0</v>
      </c>
      <c r="ES102" s="5">
        <f t="shared" si="96"/>
        <v>0</v>
      </c>
      <c r="EX102" s="5">
        <f t="shared" si="97"/>
        <v>0</v>
      </c>
      <c r="EZ102" s="5">
        <f t="shared" si="98"/>
        <v>0</v>
      </c>
      <c r="FA102" s="5">
        <f t="shared" ca="1" si="99"/>
        <v>0</v>
      </c>
      <c r="FE102" s="5" t="str">
        <f t="shared" si="100"/>
        <v>표점/만점</v>
      </c>
      <c r="FF102" s="5" t="str">
        <f t="shared" si="101"/>
        <v>변표/만점</v>
      </c>
      <c r="FG102" s="5">
        <f t="shared" si="105"/>
        <v>0.37</v>
      </c>
      <c r="FH102" s="5">
        <f t="shared" si="106"/>
        <v>0.37</v>
      </c>
      <c r="FI102" s="5">
        <f t="shared" si="107"/>
        <v>0.26</v>
      </c>
      <c r="FJ102" s="5">
        <f t="shared" si="102"/>
        <v>5.7887830085317562</v>
      </c>
    </row>
    <row r="103" spans="1:166">
      <c r="A103" s="5">
        <f t="shared" si="103"/>
        <v>88</v>
      </c>
      <c r="B103" s="5">
        <v>66</v>
      </c>
      <c r="C103" s="5" t="s">
        <v>1183</v>
      </c>
      <c r="D103" s="5">
        <v>1000</v>
      </c>
      <c r="E103" s="5">
        <f>IF($L$103="m",E102,E101)</f>
        <v>0.3</v>
      </c>
      <c r="F103" s="5">
        <f>IF($L$103="m",F102,F101)</f>
        <v>0.3</v>
      </c>
      <c r="G103" s="5">
        <f>IF($L$103="m",G102,G101)</f>
        <v>0.1</v>
      </c>
      <c r="H103" s="5">
        <f>IF($L$103="m",H102,H101)</f>
        <v>0.1</v>
      </c>
      <c r="J103" s="5">
        <f>IF($L$103="m",J102,J101)</f>
        <v>0.1</v>
      </c>
      <c r="K103" s="5">
        <f>IF($L$103="m",K102,K101)</f>
        <v>0.1</v>
      </c>
      <c r="L103" s="5" t="str">
        <f>IF(NOT($AS$7=1),"e",IF(OR($BI$6&gt;0,AND(BG6=0,BH6=0),DD8&lt;2),"m","e"))</f>
        <v>m</v>
      </c>
      <c r="M103" s="5">
        <v>2</v>
      </c>
      <c r="N103" s="5">
        <f t="shared" si="64"/>
        <v>0.8</v>
      </c>
      <c r="O103" s="5">
        <v>23</v>
      </c>
      <c r="Q103" s="5">
        <f t="shared" si="65"/>
        <v>23</v>
      </c>
      <c r="S103" s="5">
        <f t="shared" si="66"/>
        <v>2.1582733812949639</v>
      </c>
      <c r="T103" s="5">
        <f t="shared" si="67"/>
        <v>2.1428571428571428</v>
      </c>
      <c r="U103" s="5">
        <f t="shared" si="68"/>
        <v>1.3937282229965158</v>
      </c>
      <c r="V103" s="5">
        <f t="shared" si="69"/>
        <v>1.487652484379649</v>
      </c>
      <c r="W103" s="5">
        <f t="shared" si="70"/>
        <v>1.3937282229965158</v>
      </c>
      <c r="X103" s="5">
        <f t="shared" si="109"/>
        <v>2.1582733812949639</v>
      </c>
      <c r="Y103" s="5">
        <f t="shared" si="110"/>
        <v>2.1428571428571428</v>
      </c>
      <c r="Z103" s="5">
        <f t="shared" si="111"/>
        <v>1.3937282229965158</v>
      </c>
      <c r="AA103" s="5">
        <f t="shared" si="112"/>
        <v>1.3937282229965158</v>
      </c>
      <c r="AB103" s="5" t="str">
        <f t="shared" si="71"/>
        <v>자동</v>
      </c>
      <c r="AC103" s="5">
        <f t="shared" si="72"/>
        <v>1.487652484379649</v>
      </c>
      <c r="AD103" s="5">
        <f t="shared" si="73"/>
        <v>1.487652484379649</v>
      </c>
      <c r="AE103" s="5">
        <f>IF(AR103=42,INDEX('2025학년도 변표'!$C$118:$C$197,MATCH(Q103,'2025학년도 변표'!$B$118:$B$197,0)),"")</f>
        <v>71.75</v>
      </c>
      <c r="AF103" s="5">
        <f>IF(AR103=42,INDEX('2025학년도 변표'!$D$118:$D$197,MATCH(Q103,'2025학년도 변표'!$B$118:$B$197,0)),"")</f>
        <v>67.22</v>
      </c>
      <c r="AH103" s="5">
        <v>12</v>
      </c>
      <c r="AI103" s="5">
        <v>12</v>
      </c>
      <c r="AJ103" s="5">
        <v>42</v>
      </c>
      <c r="AK103" s="5">
        <v>42</v>
      </c>
      <c r="AM103" s="5">
        <v>42</v>
      </c>
      <c r="AN103" s="5">
        <v>42</v>
      </c>
      <c r="AO103" s="5">
        <v>3</v>
      </c>
      <c r="AP103" s="5">
        <v>3</v>
      </c>
      <c r="AR103" s="5">
        <f t="shared" si="108"/>
        <v>42</v>
      </c>
      <c r="AW103" s="5">
        <f>0.06*Z103</f>
        <v>8.3623693379790948E-2</v>
      </c>
      <c r="AX103" s="5">
        <f>0.06*AA103</f>
        <v>8.3623693379790948E-2</v>
      </c>
      <c r="BA103" s="5">
        <f t="shared" si="74"/>
        <v>0</v>
      </c>
      <c r="BE103" s="236" t="s">
        <v>18680</v>
      </c>
      <c r="BJ103" s="5">
        <f>AW103*DY103</f>
        <v>0</v>
      </c>
      <c r="BK103" s="5">
        <f>AX103*DZ103</f>
        <v>0</v>
      </c>
      <c r="BY103" s="230">
        <f t="shared" si="75"/>
        <v>800</v>
      </c>
      <c r="BZ103" s="72">
        <v>200</v>
      </c>
      <c r="CA103" s="5">
        <v>196</v>
      </c>
      <c r="CB103" s="5">
        <v>188</v>
      </c>
      <c r="CC103" s="5">
        <v>176</v>
      </c>
      <c r="CD103" s="5">
        <v>168</v>
      </c>
      <c r="CE103" s="5">
        <v>160</v>
      </c>
      <c r="CF103" s="5">
        <v>152</v>
      </c>
      <c r="CG103" s="5">
        <v>144</v>
      </c>
      <c r="CH103" s="5">
        <v>136</v>
      </c>
      <c r="CI103" s="72">
        <v>10</v>
      </c>
      <c r="CJ103" s="5">
        <v>10</v>
      </c>
      <c r="CK103" s="5">
        <v>10</v>
      </c>
      <c r="CL103" s="5">
        <v>9.8000000000000007</v>
      </c>
      <c r="CM103" s="5">
        <v>9.6</v>
      </c>
      <c r="CN103" s="5">
        <v>9.4</v>
      </c>
      <c r="CO103" s="5">
        <v>9.1999999999999993</v>
      </c>
      <c r="CP103" s="5">
        <v>9</v>
      </c>
      <c r="CQ103" s="5">
        <v>8.5</v>
      </c>
      <c r="DA103" s="5">
        <f t="shared" si="76"/>
        <v>200</v>
      </c>
      <c r="DB103" s="110">
        <f t="shared" si="77"/>
        <v>100</v>
      </c>
      <c r="DC103" s="5">
        <f t="shared" si="78"/>
        <v>10</v>
      </c>
      <c r="DF103" s="5">
        <v>2</v>
      </c>
      <c r="DQ103" s="5">
        <v>1</v>
      </c>
      <c r="DR103" s="5">
        <f t="shared" si="79"/>
        <v>1</v>
      </c>
      <c r="DS103" s="5">
        <f t="shared" si="80"/>
        <v>2</v>
      </c>
      <c r="DT103" s="5">
        <f t="shared" si="113"/>
        <v>0</v>
      </c>
      <c r="DU103" s="5">
        <f t="shared" si="104"/>
        <v>0</v>
      </c>
      <c r="DW103" s="5">
        <f t="shared" si="82"/>
        <v>0</v>
      </c>
      <c r="DX103" s="5">
        <f t="shared" si="83"/>
        <v>0</v>
      </c>
      <c r="DY103" s="5">
        <f>IFERROR(IF(LEFT($AR103,1)="4",INDEX('2025학년도 변표'!$H$118:$H$197,MATCH($Q103,'2025학년도 변표'!$B$118:$B$197,0)),INDEX(DY$4:DY$8,MATCH(AJ103,$DU$4:$DU$8,0))),0)</f>
        <v>0</v>
      </c>
      <c r="DZ103" s="5">
        <f>IFERROR(IF(LEFT($AR103,1)="4",INDEX('2025학년도 변표'!$I$118:$I$197,MATCH($Q103,'2025학년도 변표'!$B$118:$B$197,0)),INDEX(DZ$4:DZ$8,MATCH(AK103,$DU$4:$DU$8,0))),0)</f>
        <v>0</v>
      </c>
      <c r="EB103" s="5">
        <f>IFERROR(IF(LEFT($AR103,1)="4",INDEX('2025학년도 변표'!$J$118:$J$197,MATCH($Q103,'2025학년도 변표'!$B$118:$B$197,0)),INDEX(EA$4:EA$8,MATCH(AM103,$DU$4:$DU$8,0))),0)</f>
        <v>0</v>
      </c>
      <c r="EC103" s="5">
        <f>IFERROR(IF(LEFT($AR103,1)="4",INDEX('2025학년도 변표'!$K$118:$K$197,MATCH($Q103,'2025학년도 변표'!$B$118:$B$197,0)),INDEX(EB$4:EB$8,MATCH(AN103,$DU$4:$DU$8,0))),0)</f>
        <v>0</v>
      </c>
      <c r="ED103" s="5" t="str">
        <f t="shared" si="84"/>
        <v/>
      </c>
      <c r="EE103" s="5" t="str">
        <f t="shared" si="85"/>
        <v/>
      </c>
      <c r="EF103" s="5">
        <f t="shared" si="86"/>
        <v>0</v>
      </c>
      <c r="EH103" s="5">
        <f t="shared" si="87"/>
        <v>0</v>
      </c>
      <c r="EI103" s="5">
        <f t="shared" si="88"/>
        <v>0</v>
      </c>
      <c r="EJ103" s="5">
        <f t="shared" si="89"/>
        <v>0</v>
      </c>
      <c r="EK103" s="5">
        <f t="shared" si="90"/>
        <v>0</v>
      </c>
      <c r="EL103" s="5">
        <f t="shared" si="91"/>
        <v>0</v>
      </c>
      <c r="EM103" s="5">
        <f t="shared" si="92"/>
        <v>0</v>
      </c>
      <c r="EN103" s="5">
        <f t="shared" si="93"/>
        <v>0</v>
      </c>
      <c r="EO103" s="5">
        <f>LARGE((EJ103:EK103,EM103:EN103),1)</f>
        <v>0</v>
      </c>
      <c r="EP103" s="5">
        <f>IF(M103&lt;2,0,LARGE((EJ103:EK103,EM103:EN103),2))</f>
        <v>0</v>
      </c>
      <c r="EQ103" s="5">
        <f t="shared" si="94"/>
        <v>0</v>
      </c>
      <c r="ER103" s="5">
        <f t="shared" si="95"/>
        <v>0</v>
      </c>
      <c r="ES103" s="5">
        <f t="shared" si="96"/>
        <v>0</v>
      </c>
      <c r="EW103" s="5">
        <f>IF($AS$7=1,LARGE(EX101:EX102,1),EX101)</f>
        <v>0</v>
      </c>
      <c r="EX103" s="5">
        <f t="shared" si="97"/>
        <v>0</v>
      </c>
      <c r="EZ103" s="5">
        <f t="shared" si="98"/>
        <v>1</v>
      </c>
      <c r="FA103" s="5">
        <f t="shared" ca="1" si="99"/>
        <v>39</v>
      </c>
      <c r="FE103" s="5" t="str">
        <f t="shared" si="100"/>
        <v>표점/만점</v>
      </c>
      <c r="FF103" s="5" t="str">
        <f t="shared" si="101"/>
        <v>변표/만점</v>
      </c>
      <c r="FG103" s="5">
        <f t="shared" si="105"/>
        <v>0.38</v>
      </c>
      <c r="FH103" s="5">
        <f t="shared" si="106"/>
        <v>0.38</v>
      </c>
      <c r="FI103" s="5">
        <f t="shared" si="107"/>
        <v>0.24</v>
      </c>
      <c r="FJ103" s="5">
        <f t="shared" si="102"/>
        <v>5.6948587471486229</v>
      </c>
    </row>
    <row r="104" spans="1:166">
      <c r="A104" s="5">
        <f t="shared" si="103"/>
        <v>89</v>
      </c>
      <c r="B104" s="5">
        <v>67</v>
      </c>
      <c r="C104" s="5" t="s">
        <v>566</v>
      </c>
      <c r="D104" s="5">
        <v>1000</v>
      </c>
      <c r="E104" s="5">
        <v>0.2</v>
      </c>
      <c r="F104" s="5">
        <v>0.35</v>
      </c>
      <c r="G104" s="5">
        <v>0.15</v>
      </c>
      <c r="H104" s="5">
        <v>0.15</v>
      </c>
      <c r="J104" s="5">
        <v>0.15</v>
      </c>
      <c r="K104" s="5">
        <v>0.15</v>
      </c>
      <c r="M104" s="5">
        <v>2</v>
      </c>
      <c r="N104" s="5">
        <f t="shared" si="64"/>
        <v>0.85000000000000009</v>
      </c>
      <c r="O104" s="5" t="s">
        <v>633</v>
      </c>
      <c r="Q104" s="5" t="str">
        <f t="shared" si="65"/>
        <v/>
      </c>
      <c r="S104" s="5">
        <f t="shared" si="66"/>
        <v>2</v>
      </c>
      <c r="T104" s="5">
        <f t="shared" si="67"/>
        <v>3.5</v>
      </c>
      <c r="U104" s="5">
        <f t="shared" si="68"/>
        <v>1.5</v>
      </c>
      <c r="V104" s="5">
        <f t="shared" si="69"/>
        <v>1.5</v>
      </c>
      <c r="W104" s="5">
        <f t="shared" si="70"/>
        <v>3</v>
      </c>
      <c r="X104" s="5">
        <f t="shared" si="109"/>
        <v>2</v>
      </c>
      <c r="Y104" s="5">
        <f t="shared" si="110"/>
        <v>3.5</v>
      </c>
      <c r="Z104" s="5">
        <f t="shared" si="111"/>
        <v>1.5</v>
      </c>
      <c r="AA104" s="5">
        <f t="shared" si="112"/>
        <v>1.5</v>
      </c>
      <c r="AB104" s="5" t="str">
        <f t="shared" si="71"/>
        <v>자동</v>
      </c>
      <c r="AC104" s="5">
        <f t="shared" si="72"/>
        <v>1.5</v>
      </c>
      <c r="AD104" s="5">
        <f t="shared" si="73"/>
        <v>1.5</v>
      </c>
      <c r="AE104" s="5" t="str">
        <f>IF(AR104=42,INDEX('2025학년도 변표'!$C$118:$C$197,MATCH(Q104,'2025학년도 변표'!$B$118:$B$197,0)),"")</f>
        <v/>
      </c>
      <c r="AF104" s="5" t="str">
        <f>IF(AR104=42,INDEX('2025학년도 변표'!$D$118:$D$197,MATCH(Q104,'2025학년도 변표'!$B$118:$B$197,0)),"")</f>
        <v/>
      </c>
      <c r="AH104" s="5">
        <v>2</v>
      </c>
      <c r="AI104" s="5">
        <v>2</v>
      </c>
      <c r="AJ104" s="5">
        <v>2</v>
      </c>
      <c r="AK104" s="5">
        <v>2</v>
      </c>
      <c r="AM104" s="5">
        <v>2</v>
      </c>
      <c r="AN104" s="5">
        <v>2</v>
      </c>
      <c r="AO104" s="5">
        <v>3</v>
      </c>
      <c r="AP104" s="5">
        <v>3</v>
      </c>
      <c r="AR104" s="5">
        <f t="shared" si="108"/>
        <v>2</v>
      </c>
      <c r="AT104" s="5">
        <f>0.05*$Y104</f>
        <v>0.17500000000000002</v>
      </c>
      <c r="AU104" s="5">
        <f>0.05*$Y104</f>
        <v>0.17500000000000002</v>
      </c>
      <c r="AW104" s="5">
        <f>0.05*Z104</f>
        <v>7.5000000000000011E-2</v>
      </c>
      <c r="AX104" s="5">
        <f>0.05*AA104</f>
        <v>7.5000000000000011E-2</v>
      </c>
      <c r="BA104" s="5">
        <f t="shared" si="74"/>
        <v>0</v>
      </c>
      <c r="BE104" s="236" t="s">
        <v>18681</v>
      </c>
      <c r="BG104" s="5">
        <f>AT104*$DX104</f>
        <v>0</v>
      </c>
      <c r="BH104" s="5">
        <f>AU104*$DX104</f>
        <v>0</v>
      </c>
      <c r="BJ104" s="5">
        <f>AW104*DY104</f>
        <v>0</v>
      </c>
      <c r="BK104" s="5">
        <f>AX104*DZ104</f>
        <v>0</v>
      </c>
      <c r="BY104" s="230">
        <f t="shared" si="75"/>
        <v>850.00000000000011</v>
      </c>
      <c r="BZ104" s="72">
        <v>150</v>
      </c>
      <c r="CA104" s="5">
        <v>147</v>
      </c>
      <c r="CB104" s="5">
        <v>142.5</v>
      </c>
      <c r="CC104" s="5">
        <v>127.5</v>
      </c>
      <c r="CD104" s="5">
        <v>105</v>
      </c>
      <c r="CE104" s="5">
        <v>60</v>
      </c>
      <c r="CF104" s="5">
        <v>22.5</v>
      </c>
      <c r="CG104" s="5">
        <v>7.5</v>
      </c>
      <c r="CH104" s="5">
        <v>0</v>
      </c>
      <c r="CI104" s="72">
        <v>5</v>
      </c>
      <c r="CJ104" s="5">
        <v>5</v>
      </c>
      <c r="CK104" s="5">
        <v>5</v>
      </c>
      <c r="CL104" s="5">
        <v>4</v>
      </c>
      <c r="CM104" s="5">
        <v>4</v>
      </c>
      <c r="CN104" s="5">
        <v>3</v>
      </c>
      <c r="CO104" s="5">
        <v>2</v>
      </c>
      <c r="CP104" s="5">
        <v>1</v>
      </c>
      <c r="CQ104" s="5">
        <v>0</v>
      </c>
      <c r="DA104" s="5">
        <f t="shared" si="76"/>
        <v>150</v>
      </c>
      <c r="DB104" s="110">
        <f t="shared" si="77"/>
        <v>100</v>
      </c>
      <c r="DC104" s="5">
        <f t="shared" si="78"/>
        <v>5</v>
      </c>
      <c r="DF104" s="5">
        <v>2</v>
      </c>
      <c r="DQ104" s="5">
        <v>1</v>
      </c>
      <c r="DR104" s="5">
        <f t="shared" si="79"/>
        <v>1</v>
      </c>
      <c r="DS104" s="5">
        <f t="shared" si="80"/>
        <v>2</v>
      </c>
      <c r="DT104" s="5">
        <f t="shared" si="113"/>
        <v>0</v>
      </c>
      <c r="DU104" s="5">
        <f t="shared" si="104"/>
        <v>0</v>
      </c>
      <c r="DW104" s="5">
        <f t="shared" si="82"/>
        <v>0</v>
      </c>
      <c r="DX104" s="5">
        <f t="shared" si="83"/>
        <v>0</v>
      </c>
      <c r="DY104" s="5">
        <f>IFERROR(IF(LEFT($AR104,1)="4",INDEX('2025학년도 변표'!$H$118:$H$197,MATCH($Q104,'2025학년도 변표'!$B$118:$B$197,0)),INDEX(DY$4:DY$8,MATCH(AJ104,$DU$4:$DU$8,0))),0)</f>
        <v>0</v>
      </c>
      <c r="DZ104" s="5">
        <f>IFERROR(IF(LEFT($AR104,1)="4",INDEX('2025학년도 변표'!$I$118:$I$197,MATCH($Q104,'2025학년도 변표'!$B$118:$B$197,0)),INDEX(DZ$4:DZ$8,MATCH(AK104,$DU$4:$DU$8,0))),0)</f>
        <v>0</v>
      </c>
      <c r="EB104" s="5">
        <f>IFERROR(IF(LEFT($AR104,1)="4",INDEX('2025학년도 변표'!$J$118:$J$197,MATCH($Q104,'2025학년도 변표'!$B$118:$B$197,0)),INDEX(EA$4:EA$8,MATCH(AM104,$DU$4:$DU$8,0))),0)</f>
        <v>0</v>
      </c>
      <c r="EC104" s="5">
        <f>IFERROR(IF(LEFT($AR104,1)="4",INDEX('2025학년도 변표'!$K$118:$K$197,MATCH($Q104,'2025학년도 변표'!$B$118:$B$197,0)),INDEX(EB$4:EB$8,MATCH(AN104,$DU$4:$DU$8,0))),0)</f>
        <v>0</v>
      </c>
      <c r="ED104" s="5" t="str">
        <f t="shared" si="84"/>
        <v/>
      </c>
      <c r="EE104" s="5" t="str">
        <f t="shared" si="85"/>
        <v/>
      </c>
      <c r="EF104" s="5">
        <f t="shared" si="86"/>
        <v>0</v>
      </c>
      <c r="EH104" s="5">
        <f t="shared" si="87"/>
        <v>0</v>
      </c>
      <c r="EI104" s="5">
        <f t="shared" si="88"/>
        <v>0</v>
      </c>
      <c r="EJ104" s="5">
        <f t="shared" si="89"/>
        <v>0</v>
      </c>
      <c r="EK104" s="5">
        <f t="shared" si="90"/>
        <v>0</v>
      </c>
      <c r="EL104" s="5">
        <f t="shared" si="91"/>
        <v>0</v>
      </c>
      <c r="EM104" s="5">
        <f t="shared" si="92"/>
        <v>0</v>
      </c>
      <c r="EN104" s="5">
        <f t="shared" si="93"/>
        <v>0</v>
      </c>
      <c r="EO104" s="5">
        <f>LARGE((EJ104:EK104,EM104:EN104),1)</f>
        <v>0</v>
      </c>
      <c r="EP104" s="5">
        <f>IF(M104&lt;2,0,LARGE((EJ104:EK104,EM104:EN104),2))</f>
        <v>0</v>
      </c>
      <c r="EQ104" s="5">
        <f t="shared" si="94"/>
        <v>0</v>
      </c>
      <c r="ER104" s="5">
        <f t="shared" si="95"/>
        <v>0</v>
      </c>
      <c r="ES104" s="5">
        <f t="shared" si="96"/>
        <v>0</v>
      </c>
      <c r="EX104" s="5">
        <f t="shared" si="97"/>
        <v>0</v>
      </c>
      <c r="EZ104" s="5">
        <f t="shared" si="98"/>
        <v>1</v>
      </c>
      <c r="FA104" s="5">
        <f t="shared" ca="1" si="99"/>
        <v>40</v>
      </c>
      <c r="FE104" s="5" t="str">
        <f t="shared" si="100"/>
        <v>백분위</v>
      </c>
      <c r="FF104" s="5" t="str">
        <f t="shared" si="101"/>
        <v>백분위</v>
      </c>
      <c r="FG104" s="5">
        <f t="shared" si="105"/>
        <v>0.24</v>
      </c>
      <c r="FH104" s="5">
        <f t="shared" si="106"/>
        <v>0.41</v>
      </c>
      <c r="FI104" s="5">
        <f t="shared" si="107"/>
        <v>0.35</v>
      </c>
      <c r="FJ104" s="5">
        <f t="shared" si="102"/>
        <v>8.5</v>
      </c>
    </row>
    <row r="105" spans="1:166">
      <c r="A105" s="5">
        <f t="shared" si="103"/>
        <v>90</v>
      </c>
      <c r="B105" s="5">
        <v>68</v>
      </c>
      <c r="C105" s="5" t="s">
        <v>567</v>
      </c>
      <c r="D105" s="5">
        <v>1000</v>
      </c>
      <c r="E105" s="5">
        <v>0.35</v>
      </c>
      <c r="F105" s="5">
        <v>0.25</v>
      </c>
      <c r="G105" s="5">
        <v>0.1</v>
      </c>
      <c r="H105" s="5">
        <v>0.1</v>
      </c>
      <c r="J105" s="5">
        <v>0.1</v>
      </c>
      <c r="K105" s="5">
        <v>0.1</v>
      </c>
      <c r="M105" s="5">
        <v>2</v>
      </c>
      <c r="N105" s="5">
        <f t="shared" si="64"/>
        <v>0.8</v>
      </c>
      <c r="O105" s="5" t="s">
        <v>633</v>
      </c>
      <c r="Q105" s="5" t="str">
        <f t="shared" si="65"/>
        <v/>
      </c>
      <c r="S105" s="5">
        <f t="shared" si="66"/>
        <v>3.5</v>
      </c>
      <c r="T105" s="5">
        <f t="shared" si="67"/>
        <v>2.5</v>
      </c>
      <c r="U105" s="5">
        <f t="shared" si="68"/>
        <v>1</v>
      </c>
      <c r="V105" s="5">
        <f t="shared" si="69"/>
        <v>1</v>
      </c>
      <c r="W105" s="5">
        <f t="shared" si="70"/>
        <v>2</v>
      </c>
      <c r="X105" s="5">
        <f t="shared" si="109"/>
        <v>3.5</v>
      </c>
      <c r="Y105" s="5">
        <f t="shared" si="110"/>
        <v>2.5</v>
      </c>
      <c r="Z105" s="5">
        <f t="shared" si="111"/>
        <v>1</v>
      </c>
      <c r="AA105" s="5">
        <f t="shared" si="112"/>
        <v>1</v>
      </c>
      <c r="AB105" s="5" t="str">
        <f t="shared" si="71"/>
        <v>자동</v>
      </c>
      <c r="AC105" s="5">
        <f t="shared" si="72"/>
        <v>1</v>
      </c>
      <c r="AD105" s="5">
        <f t="shared" si="73"/>
        <v>1</v>
      </c>
      <c r="AE105" s="5" t="str">
        <f>IF(AR105=42,INDEX('2025학년도 변표'!$C$118:$C$197,MATCH(Q105,'2025학년도 변표'!$B$118:$B$197,0)),"")</f>
        <v/>
      </c>
      <c r="AF105" s="5" t="str">
        <f>IF(AR105=42,INDEX('2025학년도 변표'!$D$118:$D$197,MATCH(Q105,'2025학년도 변표'!$B$118:$B$197,0)),"")</f>
        <v/>
      </c>
      <c r="AH105" s="5">
        <v>2</v>
      </c>
      <c r="AI105" s="5">
        <v>2</v>
      </c>
      <c r="AJ105" s="5">
        <v>2</v>
      </c>
      <c r="AK105" s="5">
        <v>2</v>
      </c>
      <c r="AM105" s="5">
        <v>2</v>
      </c>
      <c r="AN105" s="5">
        <v>2</v>
      </c>
      <c r="AO105" s="5">
        <v>3</v>
      </c>
      <c r="AP105" s="5">
        <v>3</v>
      </c>
      <c r="AR105" s="5">
        <f t="shared" si="108"/>
        <v>2</v>
      </c>
      <c r="BA105" s="5">
        <f t="shared" si="74"/>
        <v>0</v>
      </c>
      <c r="BY105" s="230">
        <f t="shared" si="75"/>
        <v>800</v>
      </c>
      <c r="BZ105" s="72">
        <v>200</v>
      </c>
      <c r="CA105" s="5">
        <v>196</v>
      </c>
      <c r="CB105" s="5">
        <v>190</v>
      </c>
      <c r="CC105" s="5">
        <v>170</v>
      </c>
      <c r="CD105" s="5">
        <v>140</v>
      </c>
      <c r="CE105" s="5">
        <v>80</v>
      </c>
      <c r="CF105" s="5">
        <v>30</v>
      </c>
      <c r="CG105" s="5">
        <v>10</v>
      </c>
      <c r="CH105" s="5">
        <v>0</v>
      </c>
      <c r="CI105" s="72">
        <v>5</v>
      </c>
      <c r="CJ105" s="5">
        <v>5</v>
      </c>
      <c r="CK105" s="5">
        <v>5</v>
      </c>
      <c r="CL105" s="5">
        <v>4</v>
      </c>
      <c r="CM105" s="5">
        <v>4</v>
      </c>
      <c r="CN105" s="5">
        <v>3</v>
      </c>
      <c r="CO105" s="5">
        <v>2</v>
      </c>
      <c r="CP105" s="5">
        <v>1</v>
      </c>
      <c r="CQ105" s="5">
        <v>0</v>
      </c>
      <c r="DA105" s="5">
        <f t="shared" si="76"/>
        <v>200</v>
      </c>
      <c r="DB105" s="110">
        <f t="shared" si="77"/>
        <v>100</v>
      </c>
      <c r="DC105" s="5">
        <f t="shared" si="78"/>
        <v>5</v>
      </c>
      <c r="DF105" s="5">
        <v>2</v>
      </c>
      <c r="DQ105" s="5">
        <v>1</v>
      </c>
      <c r="DR105" s="5">
        <f t="shared" si="79"/>
        <v>1</v>
      </c>
      <c r="DS105" s="5">
        <f t="shared" si="80"/>
        <v>2</v>
      </c>
      <c r="DT105" s="5">
        <f t="shared" si="113"/>
        <v>0</v>
      </c>
      <c r="DU105" s="5">
        <f t="shared" si="104"/>
        <v>0</v>
      </c>
      <c r="DW105" s="5">
        <f t="shared" si="82"/>
        <v>0</v>
      </c>
      <c r="DX105" s="5">
        <f t="shared" si="83"/>
        <v>0</v>
      </c>
      <c r="DY105" s="5">
        <f>IFERROR(IF(LEFT($AR105,1)="4",INDEX('2025학년도 변표'!$H$118:$H$197,MATCH($Q105,'2025학년도 변표'!$B$118:$B$197,0)),INDEX(DY$4:DY$8,MATCH(AJ105,$DU$4:$DU$8,0))),0)</f>
        <v>0</v>
      </c>
      <c r="DZ105" s="5">
        <f>IFERROR(IF(LEFT($AR105,1)="4",INDEX('2025학년도 변표'!$I$118:$I$197,MATCH($Q105,'2025학년도 변표'!$B$118:$B$197,0)),INDEX(DZ$4:DZ$8,MATCH(AK105,$DU$4:$DU$8,0))),0)</f>
        <v>0</v>
      </c>
      <c r="EB105" s="5">
        <f>IFERROR(IF(LEFT($AR105,1)="4",INDEX('2025학년도 변표'!$J$118:$J$197,MATCH($Q105,'2025학년도 변표'!$B$118:$B$197,0)),INDEX(EA$4:EA$8,MATCH(AM105,$DU$4:$DU$8,0))),0)</f>
        <v>0</v>
      </c>
      <c r="EC105" s="5">
        <f>IFERROR(IF(LEFT($AR105,1)="4",INDEX('2025학년도 변표'!$K$118:$K$197,MATCH($Q105,'2025학년도 변표'!$B$118:$B$197,0)),INDEX(EB$4:EB$8,MATCH(AN105,$DU$4:$DU$8,0))),0)</f>
        <v>0</v>
      </c>
      <c r="ED105" s="5" t="str">
        <f t="shared" si="84"/>
        <v/>
      </c>
      <c r="EE105" s="5" t="str">
        <f t="shared" si="85"/>
        <v/>
      </c>
      <c r="EF105" s="5">
        <f t="shared" si="86"/>
        <v>0</v>
      </c>
      <c r="EH105" s="5">
        <f t="shared" si="87"/>
        <v>0</v>
      </c>
      <c r="EI105" s="5">
        <f t="shared" si="88"/>
        <v>0</v>
      </c>
      <c r="EJ105" s="5">
        <f t="shared" si="89"/>
        <v>0</v>
      </c>
      <c r="EK105" s="5">
        <f t="shared" si="90"/>
        <v>0</v>
      </c>
      <c r="EL105" s="5">
        <f t="shared" si="91"/>
        <v>0</v>
      </c>
      <c r="EM105" s="5">
        <f t="shared" si="92"/>
        <v>0</v>
      </c>
      <c r="EN105" s="5">
        <f t="shared" si="93"/>
        <v>0</v>
      </c>
      <c r="EO105" s="5">
        <f>LARGE((EJ105:EK105,EM105:EN105),1)</f>
        <v>0</v>
      </c>
      <c r="EP105" s="5">
        <f>IF(M105&lt;2,0,LARGE((EJ105:EK105,EM105:EN105),2))</f>
        <v>0</v>
      </c>
      <c r="EQ105" s="5">
        <f t="shared" si="94"/>
        <v>0</v>
      </c>
      <c r="ER105" s="5">
        <f t="shared" si="95"/>
        <v>0</v>
      </c>
      <c r="ES105" s="5">
        <f t="shared" si="96"/>
        <v>0</v>
      </c>
      <c r="EX105" s="5">
        <f t="shared" si="97"/>
        <v>0</v>
      </c>
      <c r="EZ105" s="5">
        <f t="shared" si="98"/>
        <v>0</v>
      </c>
      <c r="FA105" s="5">
        <f t="shared" ca="1" si="99"/>
        <v>0</v>
      </c>
      <c r="FE105" s="5" t="str">
        <f t="shared" si="100"/>
        <v>백분위</v>
      </c>
      <c r="FF105" s="5" t="str">
        <f t="shared" si="101"/>
        <v>백분위</v>
      </c>
      <c r="FG105" s="5">
        <f t="shared" si="105"/>
        <v>0.44</v>
      </c>
      <c r="FH105" s="5">
        <f t="shared" si="106"/>
        <v>0.31</v>
      </c>
      <c r="FI105" s="5">
        <f t="shared" si="107"/>
        <v>0.25</v>
      </c>
      <c r="FJ105" s="5">
        <f t="shared" si="102"/>
        <v>8</v>
      </c>
    </row>
    <row r="106" spans="1:166">
      <c r="A106" s="5">
        <f t="shared" si="103"/>
        <v>91</v>
      </c>
      <c r="B106" s="5">
        <v>69</v>
      </c>
      <c r="C106" s="5" t="s">
        <v>568</v>
      </c>
      <c r="D106" s="5">
        <v>1000</v>
      </c>
      <c r="E106" s="5">
        <v>0.35</v>
      </c>
      <c r="F106" s="5">
        <v>0.25</v>
      </c>
      <c r="G106" s="5">
        <v>0.1</v>
      </c>
      <c r="H106" s="5">
        <v>0.1</v>
      </c>
      <c r="J106" s="5">
        <v>0.1</v>
      </c>
      <c r="K106" s="5">
        <v>0.1</v>
      </c>
      <c r="M106" s="5">
        <v>2</v>
      </c>
      <c r="N106" s="5">
        <f t="shared" si="64"/>
        <v>0.8</v>
      </c>
      <c r="O106" s="5" t="s">
        <v>633</v>
      </c>
      <c r="Q106" s="5" t="str">
        <f t="shared" si="65"/>
        <v/>
      </c>
      <c r="S106" s="5">
        <f t="shared" si="66"/>
        <v>3.5</v>
      </c>
      <c r="T106" s="5">
        <f t="shared" si="67"/>
        <v>2.5</v>
      </c>
      <c r="U106" s="5">
        <f t="shared" si="68"/>
        <v>1</v>
      </c>
      <c r="V106" s="5">
        <f t="shared" si="69"/>
        <v>1</v>
      </c>
      <c r="W106" s="5">
        <f t="shared" si="70"/>
        <v>2</v>
      </c>
      <c r="X106" s="5">
        <f t="shared" si="109"/>
        <v>3.5</v>
      </c>
      <c r="Y106" s="5">
        <f t="shared" si="110"/>
        <v>2.5</v>
      </c>
      <c r="Z106" s="5">
        <f t="shared" si="111"/>
        <v>1</v>
      </c>
      <c r="AA106" s="5">
        <f t="shared" si="112"/>
        <v>1</v>
      </c>
      <c r="AB106" s="5" t="str">
        <f t="shared" si="71"/>
        <v>자동</v>
      </c>
      <c r="AC106" s="5">
        <f t="shared" si="72"/>
        <v>1</v>
      </c>
      <c r="AD106" s="5">
        <f t="shared" si="73"/>
        <v>1</v>
      </c>
      <c r="AE106" s="5" t="str">
        <f>IF(AR106=42,INDEX('2025학년도 변표'!$C$118:$C$197,MATCH(Q106,'2025학년도 변표'!$B$118:$B$197,0)),"")</f>
        <v/>
      </c>
      <c r="AF106" s="5" t="str">
        <f>IF(AR106=42,INDEX('2025학년도 변표'!$D$118:$D$197,MATCH(Q106,'2025학년도 변표'!$B$118:$B$197,0)),"")</f>
        <v/>
      </c>
      <c r="AH106" s="5">
        <v>2</v>
      </c>
      <c r="AI106" s="5">
        <v>2</v>
      </c>
      <c r="AJ106" s="5">
        <v>2</v>
      </c>
      <c r="AK106" s="5">
        <v>2</v>
      </c>
      <c r="AM106" s="5">
        <v>2</v>
      </c>
      <c r="AN106" s="5">
        <v>2</v>
      </c>
      <c r="AO106" s="5">
        <v>3</v>
      </c>
      <c r="AP106" s="5">
        <v>3</v>
      </c>
      <c r="AR106" s="5">
        <f t="shared" si="108"/>
        <v>2</v>
      </c>
      <c r="BA106" s="5">
        <f t="shared" si="74"/>
        <v>0</v>
      </c>
      <c r="BY106" s="230">
        <f t="shared" si="75"/>
        <v>800</v>
      </c>
      <c r="BZ106" s="72">
        <v>200</v>
      </c>
      <c r="CA106" s="5">
        <v>196</v>
      </c>
      <c r="CB106" s="5">
        <v>190</v>
      </c>
      <c r="CC106" s="5">
        <v>170</v>
      </c>
      <c r="CD106" s="5">
        <v>140</v>
      </c>
      <c r="CE106" s="5">
        <v>80</v>
      </c>
      <c r="CF106" s="5">
        <v>30</v>
      </c>
      <c r="CG106" s="5">
        <v>10</v>
      </c>
      <c r="CH106" s="5">
        <v>0</v>
      </c>
      <c r="CI106" s="72">
        <v>5</v>
      </c>
      <c r="CJ106" s="5">
        <v>5</v>
      </c>
      <c r="CK106" s="5">
        <v>5</v>
      </c>
      <c r="CL106" s="5">
        <v>4</v>
      </c>
      <c r="CM106" s="5">
        <v>4</v>
      </c>
      <c r="CN106" s="5">
        <v>3</v>
      </c>
      <c r="CO106" s="5">
        <v>2</v>
      </c>
      <c r="CP106" s="5">
        <v>1</v>
      </c>
      <c r="CQ106" s="5">
        <v>0</v>
      </c>
      <c r="DA106" s="5">
        <f t="shared" si="76"/>
        <v>200</v>
      </c>
      <c r="DB106" s="110">
        <f t="shared" si="77"/>
        <v>100</v>
      </c>
      <c r="DC106" s="5">
        <f t="shared" si="78"/>
        <v>5</v>
      </c>
      <c r="DF106" s="5">
        <v>2</v>
      </c>
      <c r="DR106" s="5">
        <f t="shared" si="79"/>
        <v>2</v>
      </c>
      <c r="DS106" s="5">
        <f t="shared" si="80"/>
        <v>2</v>
      </c>
      <c r="DT106" s="5">
        <f t="shared" si="113"/>
        <v>0</v>
      </c>
      <c r="DU106" s="5">
        <f t="shared" si="104"/>
        <v>0</v>
      </c>
      <c r="DW106" s="5">
        <f t="shared" si="82"/>
        <v>0</v>
      </c>
      <c r="DX106" s="5">
        <f t="shared" si="83"/>
        <v>0</v>
      </c>
      <c r="DY106" s="5">
        <f>IFERROR(IF(LEFT($AR106,1)="4",INDEX('2025학년도 변표'!$H$118:$H$197,MATCH($Q106,'2025학년도 변표'!$B$118:$B$197,0)),INDEX(DY$4:DY$8,MATCH(AJ106,$DU$4:$DU$8,0))),0)</f>
        <v>0</v>
      </c>
      <c r="DZ106" s="5">
        <f>IFERROR(IF(LEFT($AR106,1)="4",INDEX('2025학년도 변표'!$I$118:$I$197,MATCH($Q106,'2025학년도 변표'!$B$118:$B$197,0)),INDEX(DZ$4:DZ$8,MATCH(AK106,$DU$4:$DU$8,0))),0)</f>
        <v>0</v>
      </c>
      <c r="EB106" s="5">
        <f>IFERROR(IF(LEFT($AR106,1)="4",INDEX('2025학년도 변표'!$J$118:$J$197,MATCH($Q106,'2025학년도 변표'!$B$118:$B$197,0)),INDEX(EA$4:EA$8,MATCH(AM106,$DU$4:$DU$8,0))),0)</f>
        <v>0</v>
      </c>
      <c r="EC106" s="5">
        <f>IFERROR(IF(LEFT($AR106,1)="4",INDEX('2025학년도 변표'!$K$118:$K$197,MATCH($Q106,'2025학년도 변표'!$B$118:$B$197,0)),INDEX(EB$4:EB$8,MATCH(AN106,$DU$4:$DU$8,0))),0)</f>
        <v>0</v>
      </c>
      <c r="ED106" s="5" t="str">
        <f t="shared" si="84"/>
        <v/>
      </c>
      <c r="EE106" s="5" t="str">
        <f t="shared" si="85"/>
        <v/>
      </c>
      <c r="EF106" s="5">
        <f t="shared" si="86"/>
        <v>0</v>
      </c>
      <c r="EH106" s="5">
        <f t="shared" si="87"/>
        <v>0</v>
      </c>
      <c r="EI106" s="5">
        <f t="shared" si="88"/>
        <v>0</v>
      </c>
      <c r="EJ106" s="5">
        <f t="shared" si="89"/>
        <v>0</v>
      </c>
      <c r="EK106" s="5">
        <f t="shared" si="90"/>
        <v>0</v>
      </c>
      <c r="EL106" s="5">
        <f t="shared" si="91"/>
        <v>0</v>
      </c>
      <c r="EM106" s="5">
        <f t="shared" si="92"/>
        <v>0</v>
      </c>
      <c r="EN106" s="5">
        <f t="shared" si="93"/>
        <v>0</v>
      </c>
      <c r="EO106" s="5">
        <f>LARGE((EJ106:EK106,EM106:EN106),1)</f>
        <v>0</v>
      </c>
      <c r="EP106" s="5">
        <f>IF(M106&lt;2,0,LARGE((EJ106:EK106,EM106:EN106),2))</f>
        <v>0</v>
      </c>
      <c r="EQ106" s="5">
        <f t="shared" si="94"/>
        <v>0</v>
      </c>
      <c r="ER106" s="5">
        <f t="shared" si="95"/>
        <v>0</v>
      </c>
      <c r="ES106" s="5">
        <f t="shared" si="96"/>
        <v>0</v>
      </c>
      <c r="EX106" s="5">
        <f t="shared" si="97"/>
        <v>0</v>
      </c>
      <c r="EZ106" s="5">
        <f t="shared" si="98"/>
        <v>0</v>
      </c>
      <c r="FA106" s="5">
        <f t="shared" ca="1" si="99"/>
        <v>0</v>
      </c>
      <c r="FE106" s="5" t="str">
        <f t="shared" si="100"/>
        <v>백분위</v>
      </c>
      <c r="FF106" s="5" t="str">
        <f t="shared" si="101"/>
        <v>백분위</v>
      </c>
      <c r="FG106" s="5">
        <f t="shared" si="105"/>
        <v>0.44</v>
      </c>
      <c r="FH106" s="5">
        <f t="shared" si="106"/>
        <v>0.31</v>
      </c>
      <c r="FI106" s="5">
        <f t="shared" si="107"/>
        <v>0.25</v>
      </c>
      <c r="FJ106" s="5">
        <f t="shared" si="102"/>
        <v>8</v>
      </c>
    </row>
    <row r="107" spans="1:166">
      <c r="A107" s="5">
        <f t="shared" si="103"/>
        <v>92</v>
      </c>
      <c r="B107" s="5">
        <v>70</v>
      </c>
      <c r="C107" s="5" t="s">
        <v>569</v>
      </c>
      <c r="D107" s="5">
        <v>1000</v>
      </c>
      <c r="E107" s="5">
        <v>0.25</v>
      </c>
      <c r="F107" s="5">
        <v>0.35</v>
      </c>
      <c r="G107" s="5">
        <v>0.1</v>
      </c>
      <c r="H107" s="5">
        <v>0.1</v>
      </c>
      <c r="J107" s="5">
        <v>0.1</v>
      </c>
      <c r="K107" s="5">
        <v>0.1</v>
      </c>
      <c r="M107" s="5">
        <v>2</v>
      </c>
      <c r="N107" s="5">
        <f t="shared" si="64"/>
        <v>0.8</v>
      </c>
      <c r="O107" s="5" t="s">
        <v>633</v>
      </c>
      <c r="Q107" s="5" t="str">
        <f t="shared" si="65"/>
        <v/>
      </c>
      <c r="S107" s="5">
        <f t="shared" si="66"/>
        <v>2.5</v>
      </c>
      <c r="T107" s="5">
        <f t="shared" si="67"/>
        <v>3.5</v>
      </c>
      <c r="U107" s="5">
        <f t="shared" si="68"/>
        <v>1</v>
      </c>
      <c r="V107" s="5">
        <f t="shared" si="69"/>
        <v>1</v>
      </c>
      <c r="W107" s="5">
        <f t="shared" si="70"/>
        <v>2</v>
      </c>
      <c r="X107" s="5">
        <f t="shared" si="109"/>
        <v>2.5</v>
      </c>
      <c r="Y107" s="5">
        <f t="shared" si="110"/>
        <v>3.5</v>
      </c>
      <c r="Z107" s="5">
        <f t="shared" si="111"/>
        <v>1</v>
      </c>
      <c r="AA107" s="5">
        <f t="shared" si="112"/>
        <v>1</v>
      </c>
      <c r="AB107" s="5" t="str">
        <f t="shared" si="71"/>
        <v>자동</v>
      </c>
      <c r="AC107" s="5">
        <f t="shared" si="72"/>
        <v>1</v>
      </c>
      <c r="AD107" s="5">
        <f t="shared" si="73"/>
        <v>1</v>
      </c>
      <c r="AE107" s="5" t="str">
        <f>IF(AR107=42,INDEX('2025학년도 변표'!$C$118:$C$197,MATCH(Q107,'2025학년도 변표'!$B$118:$B$197,0)),"")</f>
        <v/>
      </c>
      <c r="AF107" s="5" t="str">
        <f>IF(AR107=42,INDEX('2025학년도 변표'!$D$118:$D$197,MATCH(Q107,'2025학년도 변표'!$B$118:$B$197,0)),"")</f>
        <v/>
      </c>
      <c r="AH107" s="5">
        <v>2</v>
      </c>
      <c r="AI107" s="5">
        <v>2</v>
      </c>
      <c r="AJ107" s="5">
        <v>2</v>
      </c>
      <c r="AK107" s="5">
        <v>2</v>
      </c>
      <c r="AM107" s="5">
        <v>2</v>
      </c>
      <c r="AN107" s="5">
        <v>2</v>
      </c>
      <c r="AO107" s="5">
        <v>3</v>
      </c>
      <c r="AP107" s="5">
        <v>3</v>
      </c>
      <c r="AR107" s="5">
        <f t="shared" si="108"/>
        <v>2</v>
      </c>
      <c r="BA107" s="5">
        <f t="shared" si="74"/>
        <v>0</v>
      </c>
      <c r="BY107" s="230">
        <f t="shared" si="75"/>
        <v>800</v>
      </c>
      <c r="BZ107" s="72">
        <v>200</v>
      </c>
      <c r="CA107" s="5">
        <v>196</v>
      </c>
      <c r="CB107" s="5">
        <v>190</v>
      </c>
      <c r="CC107" s="5">
        <v>170</v>
      </c>
      <c r="CD107" s="5">
        <v>140</v>
      </c>
      <c r="CE107" s="5">
        <v>80</v>
      </c>
      <c r="CF107" s="5">
        <v>30</v>
      </c>
      <c r="CG107" s="5">
        <v>10</v>
      </c>
      <c r="CH107" s="5">
        <v>0</v>
      </c>
      <c r="CI107" s="72">
        <v>5</v>
      </c>
      <c r="CJ107" s="5">
        <v>5</v>
      </c>
      <c r="CK107" s="5">
        <v>5</v>
      </c>
      <c r="CL107" s="5">
        <v>4</v>
      </c>
      <c r="CM107" s="5">
        <v>4</v>
      </c>
      <c r="CN107" s="5">
        <v>3</v>
      </c>
      <c r="CO107" s="5">
        <v>2</v>
      </c>
      <c r="CP107" s="5">
        <v>1</v>
      </c>
      <c r="CQ107" s="5">
        <v>0</v>
      </c>
      <c r="DA107" s="5">
        <f t="shared" si="76"/>
        <v>200</v>
      </c>
      <c r="DB107" s="110">
        <f t="shared" si="77"/>
        <v>100</v>
      </c>
      <c r="DC107" s="5">
        <f t="shared" si="78"/>
        <v>5</v>
      </c>
      <c r="DF107" s="5">
        <v>2</v>
      </c>
      <c r="DR107" s="5">
        <f t="shared" si="79"/>
        <v>2</v>
      </c>
      <c r="DS107" s="5">
        <f t="shared" si="80"/>
        <v>2</v>
      </c>
      <c r="DT107" s="5">
        <f t="shared" si="113"/>
        <v>0</v>
      </c>
      <c r="DU107" s="5">
        <f t="shared" si="104"/>
        <v>0</v>
      </c>
      <c r="DW107" s="5">
        <f t="shared" si="82"/>
        <v>0</v>
      </c>
      <c r="DX107" s="5">
        <f t="shared" si="83"/>
        <v>0</v>
      </c>
      <c r="DY107" s="5">
        <f>IFERROR(IF(LEFT($AR107,1)="4",INDEX('2025학년도 변표'!$H$118:$H$197,MATCH($Q107,'2025학년도 변표'!$B$118:$B$197,0)),INDEX(DY$4:DY$8,MATCH(AJ107,$DU$4:$DU$8,0))),0)</f>
        <v>0</v>
      </c>
      <c r="DZ107" s="5">
        <f>IFERROR(IF(LEFT($AR107,1)="4",INDEX('2025학년도 변표'!$I$118:$I$197,MATCH($Q107,'2025학년도 변표'!$B$118:$B$197,0)),INDEX(DZ$4:DZ$8,MATCH(AK107,$DU$4:$DU$8,0))),0)</f>
        <v>0</v>
      </c>
      <c r="EB107" s="5">
        <f>IFERROR(IF(LEFT($AR107,1)="4",INDEX('2025학년도 변표'!$J$118:$J$197,MATCH($Q107,'2025학년도 변표'!$B$118:$B$197,0)),INDEX(EA$4:EA$8,MATCH(AM107,$DU$4:$DU$8,0))),0)</f>
        <v>0</v>
      </c>
      <c r="EC107" s="5">
        <f>IFERROR(IF(LEFT($AR107,1)="4",INDEX('2025학년도 변표'!$K$118:$K$197,MATCH($Q107,'2025학년도 변표'!$B$118:$B$197,0)),INDEX(EB$4:EB$8,MATCH(AN107,$DU$4:$DU$8,0))),0)</f>
        <v>0</v>
      </c>
      <c r="ED107" s="5" t="str">
        <f t="shared" si="84"/>
        <v/>
      </c>
      <c r="EE107" s="5" t="str">
        <f t="shared" si="85"/>
        <v/>
      </c>
      <c r="EF107" s="5">
        <f t="shared" si="86"/>
        <v>0</v>
      </c>
      <c r="EH107" s="5">
        <f t="shared" si="87"/>
        <v>0</v>
      </c>
      <c r="EI107" s="5">
        <f t="shared" si="88"/>
        <v>0</v>
      </c>
      <c r="EJ107" s="5">
        <f t="shared" si="89"/>
        <v>0</v>
      </c>
      <c r="EK107" s="5">
        <f t="shared" si="90"/>
        <v>0</v>
      </c>
      <c r="EL107" s="5">
        <f t="shared" si="91"/>
        <v>0</v>
      </c>
      <c r="EM107" s="5">
        <f t="shared" si="92"/>
        <v>0</v>
      </c>
      <c r="EN107" s="5">
        <f t="shared" si="93"/>
        <v>0</v>
      </c>
      <c r="EO107" s="5">
        <f>LARGE((EJ107:EK107,EM107:EN107),1)</f>
        <v>0</v>
      </c>
      <c r="EP107" s="5">
        <f>IF(M107&lt;2,0,LARGE((EJ107:EK107,EM107:EN107),2))</f>
        <v>0</v>
      </c>
      <c r="EQ107" s="5">
        <f t="shared" si="94"/>
        <v>0</v>
      </c>
      <c r="ER107" s="5">
        <f t="shared" si="95"/>
        <v>0</v>
      </c>
      <c r="ES107" s="5">
        <f t="shared" si="96"/>
        <v>0</v>
      </c>
      <c r="EX107" s="5">
        <f t="shared" si="97"/>
        <v>0</v>
      </c>
      <c r="EZ107" s="5">
        <f t="shared" si="98"/>
        <v>0</v>
      </c>
      <c r="FA107" s="5">
        <f t="shared" ca="1" si="99"/>
        <v>0</v>
      </c>
      <c r="FE107" s="5" t="str">
        <f t="shared" si="100"/>
        <v>백분위</v>
      </c>
      <c r="FF107" s="5" t="str">
        <f t="shared" si="101"/>
        <v>백분위</v>
      </c>
      <c r="FG107" s="5">
        <f t="shared" si="105"/>
        <v>0.31</v>
      </c>
      <c r="FH107" s="5">
        <f t="shared" si="106"/>
        <v>0.44</v>
      </c>
      <c r="FI107" s="5">
        <f t="shared" si="107"/>
        <v>0.25</v>
      </c>
      <c r="FJ107" s="5">
        <f t="shared" si="102"/>
        <v>8</v>
      </c>
    </row>
    <row r="108" spans="1:166">
      <c r="A108" s="5">
        <f t="shared" si="103"/>
        <v>93</v>
      </c>
      <c r="C108" s="5" t="s">
        <v>18682</v>
      </c>
      <c r="D108" s="5">
        <v>1000</v>
      </c>
      <c r="E108" s="5">
        <v>0.3</v>
      </c>
      <c r="F108" s="5">
        <v>0.3</v>
      </c>
      <c r="G108" s="5">
        <v>0.1</v>
      </c>
      <c r="H108" s="5">
        <v>0.1</v>
      </c>
      <c r="J108" s="5">
        <v>0.1</v>
      </c>
      <c r="K108" s="5">
        <v>0.1</v>
      </c>
      <c r="M108" s="5">
        <v>2</v>
      </c>
      <c r="N108" s="5">
        <f t="shared" si="64"/>
        <v>0.8</v>
      </c>
      <c r="O108" s="5" t="s">
        <v>633</v>
      </c>
      <c r="Q108" s="5" t="str">
        <f t="shared" si="65"/>
        <v/>
      </c>
      <c r="S108" s="5">
        <f t="shared" si="66"/>
        <v>3</v>
      </c>
      <c r="T108" s="5">
        <f t="shared" si="67"/>
        <v>3</v>
      </c>
      <c r="U108" s="5">
        <f t="shared" si="68"/>
        <v>1</v>
      </c>
      <c r="V108" s="5">
        <f t="shared" si="69"/>
        <v>1</v>
      </c>
      <c r="W108" s="5">
        <f t="shared" si="70"/>
        <v>2</v>
      </c>
      <c r="X108" s="5">
        <f t="shared" si="109"/>
        <v>3</v>
      </c>
      <c r="Y108" s="5">
        <f t="shared" si="110"/>
        <v>3</v>
      </c>
      <c r="Z108" s="5">
        <f t="shared" si="111"/>
        <v>1</v>
      </c>
      <c r="AA108" s="5">
        <f t="shared" si="112"/>
        <v>1</v>
      </c>
      <c r="AB108" s="5" t="str">
        <f t="shared" si="71"/>
        <v>자동</v>
      </c>
      <c r="AC108" s="5">
        <f t="shared" si="72"/>
        <v>1</v>
      </c>
      <c r="AD108" s="5">
        <f t="shared" si="73"/>
        <v>1</v>
      </c>
      <c r="AE108" s="5" t="str">
        <f>IF(AR108=42,INDEX('2025학년도 변표'!$C$118:$C$197,MATCH(Q108,'2025학년도 변표'!$B$118:$B$197,0)),"")</f>
        <v/>
      </c>
      <c r="AF108" s="5" t="str">
        <f>IF(AR108=42,INDEX('2025학년도 변표'!$D$118:$D$197,MATCH(Q108,'2025학년도 변표'!$B$118:$B$197,0)),"")</f>
        <v/>
      </c>
      <c r="AH108" s="5">
        <v>2</v>
      </c>
      <c r="AI108" s="5">
        <v>2</v>
      </c>
      <c r="AJ108" s="5">
        <v>2</v>
      </c>
      <c r="AK108" s="5">
        <v>2</v>
      </c>
      <c r="AM108" s="5">
        <v>2</v>
      </c>
      <c r="AN108" s="5">
        <v>2</v>
      </c>
      <c r="AO108" s="5">
        <v>3</v>
      </c>
      <c r="AP108" s="5">
        <v>3</v>
      </c>
      <c r="AR108" s="5">
        <f t="shared" si="108"/>
        <v>2</v>
      </c>
      <c r="BA108" s="5">
        <f t="shared" si="74"/>
        <v>0</v>
      </c>
      <c r="BY108" s="230">
        <f t="shared" si="75"/>
        <v>800</v>
      </c>
      <c r="BZ108" s="72">
        <v>200</v>
      </c>
      <c r="CA108" s="5">
        <v>196</v>
      </c>
      <c r="CB108" s="5">
        <v>190</v>
      </c>
      <c r="CC108" s="5">
        <v>170</v>
      </c>
      <c r="CD108" s="5">
        <v>140</v>
      </c>
      <c r="CE108" s="5">
        <v>80</v>
      </c>
      <c r="CF108" s="5">
        <v>30</v>
      </c>
      <c r="CG108" s="5">
        <v>10</v>
      </c>
      <c r="CH108" s="5">
        <v>0</v>
      </c>
      <c r="CI108" s="72">
        <v>5</v>
      </c>
      <c r="CJ108" s="5">
        <v>5</v>
      </c>
      <c r="CK108" s="5">
        <v>5</v>
      </c>
      <c r="CL108" s="5">
        <v>4</v>
      </c>
      <c r="CM108" s="5">
        <v>4</v>
      </c>
      <c r="CN108" s="5">
        <v>3</v>
      </c>
      <c r="CO108" s="5">
        <v>2</v>
      </c>
      <c r="CP108" s="5">
        <v>1</v>
      </c>
      <c r="CQ108" s="5">
        <v>0</v>
      </c>
      <c r="DA108" s="5">
        <f t="shared" si="76"/>
        <v>200</v>
      </c>
      <c r="DB108" s="110">
        <f t="shared" si="77"/>
        <v>100</v>
      </c>
      <c r="DC108" s="5">
        <f t="shared" si="78"/>
        <v>5</v>
      </c>
      <c r="DF108" s="5">
        <v>2</v>
      </c>
      <c r="DR108" s="5">
        <f t="shared" si="79"/>
        <v>2</v>
      </c>
      <c r="DS108" s="5">
        <f t="shared" si="80"/>
        <v>2</v>
      </c>
      <c r="DT108" s="5">
        <f t="shared" si="113"/>
        <v>0</v>
      </c>
      <c r="DU108" s="5">
        <f t="shared" si="104"/>
        <v>0</v>
      </c>
      <c r="DW108" s="5">
        <f t="shared" si="82"/>
        <v>0</v>
      </c>
      <c r="DX108" s="5">
        <f t="shared" si="83"/>
        <v>0</v>
      </c>
      <c r="DY108" s="5">
        <f>IFERROR(IF(LEFT($AR108,1)="4",INDEX('2025학년도 변표'!$H$118:$H$197,MATCH($Q108,'2025학년도 변표'!$B$118:$B$197,0)),INDEX(DY$4:DY$8,MATCH(AJ108,$DU$4:$DU$8,0))),0)</f>
        <v>0</v>
      </c>
      <c r="DZ108" s="5">
        <f>IFERROR(IF(LEFT($AR108,1)="4",INDEX('2025학년도 변표'!$I$118:$I$197,MATCH($Q108,'2025학년도 변표'!$B$118:$B$197,0)),INDEX(DZ$4:DZ$8,MATCH(AK108,$DU$4:$DU$8,0))),0)</f>
        <v>0</v>
      </c>
      <c r="EB108" s="5">
        <f>IFERROR(IF(LEFT($AR108,1)="4",INDEX('2025학년도 변표'!$J$118:$J$197,MATCH($Q108,'2025학년도 변표'!$B$118:$B$197,0)),INDEX(EA$4:EA$8,MATCH(AM108,$DU$4:$DU$8,0))),0)</f>
        <v>0</v>
      </c>
      <c r="EC108" s="5">
        <f>IFERROR(IF(LEFT($AR108,1)="4",INDEX('2025학년도 변표'!$K$118:$K$197,MATCH($Q108,'2025학년도 변표'!$B$118:$B$197,0)),INDEX(EB$4:EB$8,MATCH(AN108,$DU$4:$DU$8,0))),0)</f>
        <v>0</v>
      </c>
      <c r="ED108" s="5" t="str">
        <f t="shared" si="84"/>
        <v/>
      </c>
      <c r="EE108" s="5" t="str">
        <f t="shared" si="85"/>
        <v/>
      </c>
      <c r="EF108" s="5">
        <f t="shared" si="86"/>
        <v>0</v>
      </c>
      <c r="EH108" s="5">
        <f t="shared" si="87"/>
        <v>0</v>
      </c>
      <c r="EI108" s="5">
        <f t="shared" si="88"/>
        <v>0</v>
      </c>
      <c r="EJ108" s="5">
        <f t="shared" si="89"/>
        <v>0</v>
      </c>
      <c r="EK108" s="5">
        <f t="shared" si="90"/>
        <v>0</v>
      </c>
      <c r="EL108" s="5">
        <f t="shared" si="91"/>
        <v>0</v>
      </c>
      <c r="EM108" s="5">
        <f t="shared" si="92"/>
        <v>0</v>
      </c>
      <c r="EN108" s="5">
        <f t="shared" si="93"/>
        <v>0</v>
      </c>
      <c r="EO108" s="5">
        <f>LARGE((EJ108:EK108,EM108:EN108),1)</f>
        <v>0</v>
      </c>
      <c r="EP108" s="5">
        <f>IF(M108&lt;2,0,LARGE((EJ108:EK108,EM108:EN108),2))</f>
        <v>0</v>
      </c>
      <c r="EQ108" s="5">
        <f t="shared" si="94"/>
        <v>0</v>
      </c>
      <c r="ER108" s="5">
        <f t="shared" si="95"/>
        <v>0</v>
      </c>
      <c r="ES108" s="5">
        <f t="shared" si="96"/>
        <v>0</v>
      </c>
      <c r="EX108" s="5">
        <f t="shared" si="97"/>
        <v>0</v>
      </c>
      <c r="EZ108" s="5">
        <f t="shared" si="98"/>
        <v>0</v>
      </c>
      <c r="FA108" s="5">
        <f t="shared" ca="1" si="99"/>
        <v>0</v>
      </c>
      <c r="FE108" s="5" t="str">
        <f t="shared" si="100"/>
        <v>백분위</v>
      </c>
      <c r="FF108" s="5" t="str">
        <f t="shared" si="101"/>
        <v>백분위</v>
      </c>
      <c r="FG108" s="5">
        <f t="shared" si="105"/>
        <v>0.38</v>
      </c>
      <c r="FH108" s="5">
        <f t="shared" si="106"/>
        <v>0.38</v>
      </c>
      <c r="FI108" s="5">
        <f t="shared" si="107"/>
        <v>0.25</v>
      </c>
      <c r="FJ108" s="5">
        <f t="shared" si="102"/>
        <v>8</v>
      </c>
    </row>
    <row r="109" spans="1:166">
      <c r="A109" s="5">
        <f t="shared" si="103"/>
        <v>94</v>
      </c>
      <c r="B109" s="5">
        <v>71</v>
      </c>
      <c r="C109" s="5" t="s">
        <v>570</v>
      </c>
      <c r="D109" s="5">
        <v>1000</v>
      </c>
      <c r="E109" s="5">
        <v>0.2</v>
      </c>
      <c r="F109" s="5">
        <v>0.35</v>
      </c>
      <c r="G109" s="5">
        <v>0.125</v>
      </c>
      <c r="H109" s="5">
        <v>0.125</v>
      </c>
      <c r="J109" s="5">
        <v>0.125</v>
      </c>
      <c r="K109" s="5">
        <v>0.125</v>
      </c>
      <c r="M109" s="5">
        <v>2</v>
      </c>
      <c r="N109" s="5">
        <f t="shared" si="64"/>
        <v>0.8</v>
      </c>
      <c r="O109" s="5">
        <v>24</v>
      </c>
      <c r="Q109" s="5">
        <f t="shared" si="65"/>
        <v>24</v>
      </c>
      <c r="S109" s="5">
        <f t="shared" si="66"/>
        <v>1</v>
      </c>
      <c r="T109" s="5">
        <f t="shared" si="67"/>
        <v>1.75</v>
      </c>
      <c r="U109" s="5">
        <f t="shared" si="68"/>
        <v>1.25</v>
      </c>
      <c r="V109" s="5">
        <f t="shared" si="69"/>
        <v>1.25</v>
      </c>
      <c r="W109" s="5">
        <f t="shared" si="70"/>
        <v>1.25</v>
      </c>
      <c r="X109" s="5">
        <f t="shared" si="109"/>
        <v>1</v>
      </c>
      <c r="Y109" s="5">
        <f t="shared" si="110"/>
        <v>1.75</v>
      </c>
      <c r="Z109" s="5">
        <f t="shared" si="111"/>
        <v>1.25</v>
      </c>
      <c r="AA109" s="5">
        <f t="shared" si="112"/>
        <v>1.25</v>
      </c>
      <c r="AB109" s="5" t="str">
        <f t="shared" si="71"/>
        <v>자동</v>
      </c>
      <c r="AC109" s="5">
        <f t="shared" si="72"/>
        <v>1.25</v>
      </c>
      <c r="AD109" s="5">
        <f t="shared" si="73"/>
        <v>1.25</v>
      </c>
      <c r="AE109" s="5" t="str">
        <f>IF(AR109=42,INDEX('2025학년도 변표'!$C$118:$C$197,MATCH(Q109,'2025학년도 변표'!$B$118:$B$197,0)),"")</f>
        <v/>
      </c>
      <c r="AF109" s="5" t="str">
        <f>IF(AR109=42,INDEX('2025학년도 변표'!$D$118:$D$197,MATCH(Q109,'2025학년도 변표'!$B$118:$B$197,0)),"")</f>
        <v/>
      </c>
      <c r="AH109" s="5">
        <v>1</v>
      </c>
      <c r="AI109" s="5">
        <v>1</v>
      </c>
      <c r="AJ109" s="5">
        <v>4</v>
      </c>
      <c r="AK109" s="5">
        <v>4</v>
      </c>
      <c r="AM109" s="5">
        <v>4</v>
      </c>
      <c r="AN109" s="5">
        <v>4</v>
      </c>
      <c r="AO109" s="5">
        <v>3</v>
      </c>
      <c r="AP109" s="5">
        <v>3</v>
      </c>
      <c r="AR109" s="5">
        <f t="shared" si="108"/>
        <v>4</v>
      </c>
      <c r="AT109" s="5">
        <f>0.03*$Y109</f>
        <v>5.2499999999999998E-2</v>
      </c>
      <c r="AU109" s="5">
        <f>0.03*$Y109</f>
        <v>5.2499999999999998E-2</v>
      </c>
      <c r="AW109" s="5">
        <f>0.05*Z109</f>
        <v>6.25E-2</v>
      </c>
      <c r="AX109" s="5">
        <f>0.05*AA109</f>
        <v>6.25E-2</v>
      </c>
      <c r="BA109" s="5">
        <f t="shared" si="74"/>
        <v>0</v>
      </c>
      <c r="BE109" s="236" t="s">
        <v>18683</v>
      </c>
      <c r="BG109" s="5">
        <f>AT109*$DX109</f>
        <v>0</v>
      </c>
      <c r="BH109" s="5">
        <f>AU109*$DX109</f>
        <v>0</v>
      </c>
      <c r="BJ109" s="5">
        <f>AW109*DY109</f>
        <v>0</v>
      </c>
      <c r="BK109" s="5">
        <f>AX109*DZ109</f>
        <v>0</v>
      </c>
      <c r="BY109" s="230">
        <f t="shared" si="75"/>
        <v>800</v>
      </c>
      <c r="BZ109" s="72">
        <v>200</v>
      </c>
      <c r="CA109" s="5">
        <v>198</v>
      </c>
      <c r="CB109" s="5">
        <v>195</v>
      </c>
      <c r="CC109" s="5">
        <v>190</v>
      </c>
      <c r="CD109" s="5">
        <v>182</v>
      </c>
      <c r="CE109" s="5">
        <v>170</v>
      </c>
      <c r="CF109" s="5">
        <v>158</v>
      </c>
      <c r="CG109" s="5">
        <v>146</v>
      </c>
      <c r="CH109" s="5">
        <v>0</v>
      </c>
      <c r="CI109" s="72">
        <v>10</v>
      </c>
      <c r="CJ109" s="5">
        <v>10</v>
      </c>
      <c r="CK109" s="5">
        <v>10</v>
      </c>
      <c r="CL109" s="5">
        <v>10</v>
      </c>
      <c r="CM109" s="5">
        <v>9.8000000000000007</v>
      </c>
      <c r="CN109" s="5">
        <v>9.6</v>
      </c>
      <c r="CO109" s="5">
        <v>9.4</v>
      </c>
      <c r="CP109" s="5">
        <v>9.1999999999999993</v>
      </c>
      <c r="CQ109" s="5">
        <v>9</v>
      </c>
      <c r="DA109" s="5">
        <f t="shared" si="76"/>
        <v>200</v>
      </c>
      <c r="DB109" s="110">
        <f t="shared" si="77"/>
        <v>100</v>
      </c>
      <c r="DC109" s="5">
        <f t="shared" si="78"/>
        <v>10</v>
      </c>
      <c r="DF109" s="5">
        <v>2</v>
      </c>
      <c r="DQ109" s="5">
        <v>1</v>
      </c>
      <c r="DR109" s="5">
        <f t="shared" si="79"/>
        <v>1</v>
      </c>
      <c r="DS109" s="5">
        <f t="shared" si="80"/>
        <v>2</v>
      </c>
      <c r="DT109" s="5">
        <f t="shared" ref="DT109:DT117" si="114">IF(OR(AND(DD109&gt;0,DD109&lt;=$DD$8),AND(DE109&gt;0,DE109&lt;=$DE$8),AND(DF109&gt;0,DF109&lt;=$DF$8)),1,0)</f>
        <v>0</v>
      </c>
      <c r="DU109" s="5">
        <f t="shared" si="104"/>
        <v>0</v>
      </c>
      <c r="DW109" s="5">
        <f t="shared" si="82"/>
        <v>0</v>
      </c>
      <c r="DX109" s="5">
        <f t="shared" si="83"/>
        <v>0</v>
      </c>
      <c r="DY109" s="5">
        <f>IFERROR(IF(LEFT($AR109,1)="4",INDEX('2025학년도 변표'!$H$118:$H$197,MATCH($Q109,'2025학년도 변표'!$B$118:$B$197,0)),INDEX(DY$4:DY$8,MATCH(AJ109,$DU$4:$DU$8,0))),0)</f>
        <v>0</v>
      </c>
      <c r="DZ109" s="5">
        <f>IFERROR(IF(LEFT($AR109,1)="4",INDEX('2025학년도 변표'!$I$118:$I$197,MATCH($Q109,'2025학년도 변표'!$B$118:$B$197,0)),INDEX(DZ$4:DZ$8,MATCH(AK109,$DU$4:$DU$8,0))),0)</f>
        <v>0</v>
      </c>
      <c r="EB109" s="5">
        <f>IFERROR(IF(LEFT($AR109,1)="4",INDEX('2025학년도 변표'!$J$118:$J$197,MATCH($Q109,'2025학년도 변표'!$B$118:$B$197,0)),INDEX(EA$4:EA$8,MATCH(AM109,$DU$4:$DU$8,0))),0)</f>
        <v>0</v>
      </c>
      <c r="EC109" s="5">
        <f>IFERROR(IF(LEFT($AR109,1)="4",INDEX('2025학년도 변표'!$K$118:$K$197,MATCH($Q109,'2025학년도 변표'!$B$118:$B$197,0)),INDEX(EB$4:EB$8,MATCH(AN109,$DU$4:$DU$8,0))),0)</f>
        <v>0</v>
      </c>
      <c r="ED109" s="5" t="str">
        <f t="shared" si="84"/>
        <v/>
      </c>
      <c r="EE109" s="5" t="str">
        <f t="shared" si="85"/>
        <v/>
      </c>
      <c r="EF109" s="5">
        <f t="shared" si="86"/>
        <v>0</v>
      </c>
      <c r="EH109" s="5">
        <f t="shared" si="87"/>
        <v>0</v>
      </c>
      <c r="EI109" s="5">
        <f t="shared" si="88"/>
        <v>0</v>
      </c>
      <c r="EJ109" s="5">
        <f t="shared" si="89"/>
        <v>0</v>
      </c>
      <c r="EK109" s="5">
        <f t="shared" si="90"/>
        <v>0</v>
      </c>
      <c r="EL109" s="5">
        <f t="shared" si="91"/>
        <v>0</v>
      </c>
      <c r="EM109" s="5">
        <f t="shared" si="92"/>
        <v>0</v>
      </c>
      <c r="EN109" s="5">
        <f t="shared" si="93"/>
        <v>0</v>
      </c>
      <c r="EO109" s="5">
        <f>LARGE((EJ109:EK109,EM109:EN109),1)</f>
        <v>0</v>
      </c>
      <c r="EP109" s="5">
        <f>IF(M109&lt;2,0,LARGE((EJ109:EK109,EM109:EN109),2))</f>
        <v>0</v>
      </c>
      <c r="EQ109" s="5">
        <f t="shared" si="94"/>
        <v>0</v>
      </c>
      <c r="ER109" s="5">
        <f t="shared" si="95"/>
        <v>0</v>
      </c>
      <c r="ES109" s="5">
        <f t="shared" si="96"/>
        <v>0</v>
      </c>
      <c r="EX109" s="5">
        <f t="shared" si="97"/>
        <v>0</v>
      </c>
      <c r="EZ109" s="5">
        <f t="shared" si="98"/>
        <v>1</v>
      </c>
      <c r="FA109" s="5">
        <f t="shared" ca="1" si="99"/>
        <v>41</v>
      </c>
      <c r="FE109" s="5" t="str">
        <f t="shared" si="100"/>
        <v>표점</v>
      </c>
      <c r="FF109" s="5" t="str">
        <f t="shared" si="101"/>
        <v>변표</v>
      </c>
      <c r="FG109" s="5">
        <f t="shared" si="105"/>
        <v>0.25</v>
      </c>
      <c r="FH109" s="5">
        <f t="shared" si="106"/>
        <v>0.44</v>
      </c>
      <c r="FI109" s="5">
        <f t="shared" si="107"/>
        <v>0.31</v>
      </c>
      <c r="FJ109" s="5">
        <f t="shared" si="102"/>
        <v>4</v>
      </c>
    </row>
    <row r="110" spans="1:166">
      <c r="A110" s="5">
        <f t="shared" si="103"/>
        <v>95</v>
      </c>
      <c r="B110" s="5">
        <v>72</v>
      </c>
      <c r="C110" s="5" t="s">
        <v>571</v>
      </c>
      <c r="D110" s="5">
        <v>1000</v>
      </c>
      <c r="E110" s="5">
        <v>0.3</v>
      </c>
      <c r="F110" s="5">
        <v>0.25</v>
      </c>
      <c r="G110" s="5">
        <v>0.125</v>
      </c>
      <c r="H110" s="5">
        <v>0.125</v>
      </c>
      <c r="J110" s="5">
        <v>0.125</v>
      </c>
      <c r="K110" s="5">
        <v>0.125</v>
      </c>
      <c r="M110" s="5">
        <v>2</v>
      </c>
      <c r="N110" s="5">
        <f t="shared" si="64"/>
        <v>0.8</v>
      </c>
      <c r="O110" s="5">
        <v>25</v>
      </c>
      <c r="Q110" s="5">
        <f t="shared" si="65"/>
        <v>25</v>
      </c>
      <c r="S110" s="5">
        <f t="shared" si="66"/>
        <v>1.5</v>
      </c>
      <c r="T110" s="5">
        <f t="shared" si="67"/>
        <v>1.25</v>
      </c>
      <c r="U110" s="5">
        <f t="shared" si="68"/>
        <v>1.25</v>
      </c>
      <c r="V110" s="5">
        <f t="shared" si="69"/>
        <v>1.25</v>
      </c>
      <c r="W110" s="5">
        <f t="shared" si="70"/>
        <v>1.25</v>
      </c>
      <c r="X110" s="5">
        <f t="shared" si="109"/>
        <v>1.5</v>
      </c>
      <c r="Y110" s="5">
        <f t="shared" si="110"/>
        <v>1.25</v>
      </c>
      <c r="Z110" s="5">
        <f t="shared" si="111"/>
        <v>1.25</v>
      </c>
      <c r="AA110" s="5">
        <f t="shared" si="112"/>
        <v>1.25</v>
      </c>
      <c r="AB110" s="5" t="str">
        <f t="shared" si="71"/>
        <v>자동</v>
      </c>
      <c r="AC110" s="5">
        <f t="shared" si="72"/>
        <v>1.25</v>
      </c>
      <c r="AD110" s="5">
        <f t="shared" si="73"/>
        <v>1.25</v>
      </c>
      <c r="AE110" s="5" t="str">
        <f>IF(AR110=42,INDEX('2025학년도 변표'!$C$118:$C$197,MATCH(Q110,'2025학년도 변표'!$B$118:$B$197,0)),"")</f>
        <v/>
      </c>
      <c r="AF110" s="5" t="str">
        <f>IF(AR110=42,INDEX('2025학년도 변표'!$D$118:$D$197,MATCH(Q110,'2025학년도 변표'!$B$118:$B$197,0)),"")</f>
        <v/>
      </c>
      <c r="AH110" s="5">
        <v>1</v>
      </c>
      <c r="AI110" s="5">
        <v>1</v>
      </c>
      <c r="AJ110" s="5">
        <v>4</v>
      </c>
      <c r="AK110" s="5">
        <v>4</v>
      </c>
      <c r="AM110" s="5">
        <v>4</v>
      </c>
      <c r="AN110" s="5">
        <v>4</v>
      </c>
      <c r="AO110" s="5">
        <v>3</v>
      </c>
      <c r="AP110" s="5">
        <v>3</v>
      </c>
      <c r="AR110" s="5">
        <f t="shared" si="108"/>
        <v>4</v>
      </c>
      <c r="BA110" s="5">
        <f t="shared" si="74"/>
        <v>0</v>
      </c>
      <c r="BY110" s="230">
        <f t="shared" si="75"/>
        <v>800</v>
      </c>
      <c r="BZ110" s="72">
        <v>200</v>
      </c>
      <c r="CA110" s="5">
        <v>198</v>
      </c>
      <c r="CB110" s="5">
        <v>195</v>
      </c>
      <c r="CC110" s="5">
        <v>190</v>
      </c>
      <c r="CD110" s="5">
        <v>182</v>
      </c>
      <c r="CE110" s="5">
        <v>170</v>
      </c>
      <c r="CF110" s="5">
        <v>158</v>
      </c>
      <c r="CG110" s="5">
        <v>146</v>
      </c>
      <c r="CH110" s="5">
        <v>0</v>
      </c>
      <c r="CI110" s="72">
        <v>10</v>
      </c>
      <c r="CJ110" s="5">
        <v>10</v>
      </c>
      <c r="CK110" s="5">
        <v>10</v>
      </c>
      <c r="CL110" s="5">
        <v>10</v>
      </c>
      <c r="CM110" s="5">
        <v>9.8000000000000007</v>
      </c>
      <c r="CN110" s="5">
        <v>9.6</v>
      </c>
      <c r="CO110" s="5">
        <v>9.4</v>
      </c>
      <c r="CP110" s="5">
        <v>9.1999999999999993</v>
      </c>
      <c r="CQ110" s="5">
        <v>9</v>
      </c>
      <c r="DA110" s="5">
        <f t="shared" si="76"/>
        <v>200</v>
      </c>
      <c r="DB110" s="110">
        <f t="shared" si="77"/>
        <v>100</v>
      </c>
      <c r="DC110" s="5">
        <f t="shared" si="78"/>
        <v>10</v>
      </c>
      <c r="DF110" s="5">
        <v>2</v>
      </c>
      <c r="DR110" s="5">
        <f t="shared" si="79"/>
        <v>2</v>
      </c>
      <c r="DS110" s="5">
        <f t="shared" si="80"/>
        <v>2</v>
      </c>
      <c r="DT110" s="5">
        <f t="shared" si="114"/>
        <v>0</v>
      </c>
      <c r="DU110" s="5">
        <f t="shared" si="104"/>
        <v>0</v>
      </c>
      <c r="DW110" s="5">
        <f t="shared" si="82"/>
        <v>0</v>
      </c>
      <c r="DX110" s="5">
        <f t="shared" si="83"/>
        <v>0</v>
      </c>
      <c r="DY110" s="5">
        <f>IFERROR(IF(LEFT($AR110,1)="4",INDEX('2025학년도 변표'!$H$118:$H$197,MATCH($Q110,'2025학년도 변표'!$B$118:$B$197,0)),INDEX(DY$4:DY$8,MATCH(AJ110,$DU$4:$DU$8,0))),0)</f>
        <v>0</v>
      </c>
      <c r="DZ110" s="5">
        <f>IFERROR(IF(LEFT($AR110,1)="4",INDEX('2025학년도 변표'!$I$118:$I$197,MATCH($Q110,'2025학년도 변표'!$B$118:$B$197,0)),INDEX(DZ$4:DZ$8,MATCH(AK110,$DU$4:$DU$8,0))),0)</f>
        <v>0</v>
      </c>
      <c r="EB110" s="5">
        <f>IFERROR(IF(LEFT($AR110,1)="4",INDEX('2025학년도 변표'!$J$118:$J$197,MATCH($Q110,'2025학년도 변표'!$B$118:$B$197,0)),INDEX(EA$4:EA$8,MATCH(AM110,$DU$4:$DU$8,0))),0)</f>
        <v>0</v>
      </c>
      <c r="EC110" s="5">
        <f>IFERROR(IF(LEFT($AR110,1)="4",INDEX('2025학년도 변표'!$K$118:$K$197,MATCH($Q110,'2025학년도 변표'!$B$118:$B$197,0)),INDEX(EB$4:EB$8,MATCH(AN110,$DU$4:$DU$8,0))),0)</f>
        <v>0</v>
      </c>
      <c r="ED110" s="5" t="str">
        <f t="shared" si="84"/>
        <v/>
      </c>
      <c r="EE110" s="5" t="str">
        <f t="shared" si="85"/>
        <v/>
      </c>
      <c r="EF110" s="5">
        <f t="shared" si="86"/>
        <v>0</v>
      </c>
      <c r="EH110" s="5">
        <f t="shared" si="87"/>
        <v>0</v>
      </c>
      <c r="EI110" s="5">
        <f t="shared" si="88"/>
        <v>0</v>
      </c>
      <c r="EJ110" s="5">
        <f t="shared" si="89"/>
        <v>0</v>
      </c>
      <c r="EK110" s="5">
        <f t="shared" si="90"/>
        <v>0</v>
      </c>
      <c r="EL110" s="5">
        <f t="shared" si="91"/>
        <v>0</v>
      </c>
      <c r="EM110" s="5">
        <f t="shared" si="92"/>
        <v>0</v>
      </c>
      <c r="EN110" s="5">
        <f t="shared" si="93"/>
        <v>0</v>
      </c>
      <c r="EO110" s="5">
        <f>LARGE((EJ110:EK110,EM110:EN110),1)</f>
        <v>0</v>
      </c>
      <c r="EP110" s="5">
        <f>IF(M110&lt;2,0,LARGE((EJ110:EK110,EM110:EN110),2))</f>
        <v>0</v>
      </c>
      <c r="EQ110" s="5">
        <f t="shared" si="94"/>
        <v>0</v>
      </c>
      <c r="ER110" s="5">
        <f t="shared" si="95"/>
        <v>0</v>
      </c>
      <c r="ES110" s="5">
        <f t="shared" si="96"/>
        <v>0</v>
      </c>
      <c r="EX110" s="5">
        <f t="shared" si="97"/>
        <v>0</v>
      </c>
      <c r="EZ110" s="5">
        <f t="shared" si="98"/>
        <v>0</v>
      </c>
      <c r="FA110" s="5">
        <f t="shared" ca="1" si="99"/>
        <v>0</v>
      </c>
      <c r="FE110" s="5" t="str">
        <f t="shared" si="100"/>
        <v>표점</v>
      </c>
      <c r="FF110" s="5" t="str">
        <f t="shared" si="101"/>
        <v>변표</v>
      </c>
      <c r="FG110" s="5">
        <f t="shared" si="105"/>
        <v>0.38</v>
      </c>
      <c r="FH110" s="5">
        <f t="shared" si="106"/>
        <v>0.31</v>
      </c>
      <c r="FI110" s="5">
        <f t="shared" si="107"/>
        <v>0.31</v>
      </c>
      <c r="FJ110" s="5">
        <f t="shared" si="102"/>
        <v>4</v>
      </c>
    </row>
    <row r="111" spans="1:166">
      <c r="A111" s="5">
        <f t="shared" si="103"/>
        <v>96</v>
      </c>
      <c r="B111" s="5">
        <v>73</v>
      </c>
      <c r="C111" s="5" t="s">
        <v>572</v>
      </c>
      <c r="D111" s="5">
        <v>1000</v>
      </c>
      <c r="E111" s="5">
        <v>0.3</v>
      </c>
      <c r="F111" s="5">
        <v>0.3</v>
      </c>
      <c r="G111" s="5">
        <v>0.1</v>
      </c>
      <c r="H111" s="5">
        <v>0.1</v>
      </c>
      <c r="J111" s="5">
        <v>0.1</v>
      </c>
      <c r="K111" s="5">
        <v>0.1</v>
      </c>
      <c r="M111" s="5">
        <v>2</v>
      </c>
      <c r="N111" s="5">
        <f t="shared" si="64"/>
        <v>0.8</v>
      </c>
      <c r="O111" s="5">
        <v>24</v>
      </c>
      <c r="Q111" s="5">
        <f t="shared" si="65"/>
        <v>24</v>
      </c>
      <c r="S111" s="5">
        <f t="shared" si="66"/>
        <v>1.5</v>
      </c>
      <c r="T111" s="5">
        <f t="shared" si="67"/>
        <v>1.5</v>
      </c>
      <c r="U111" s="5">
        <f t="shared" si="68"/>
        <v>1</v>
      </c>
      <c r="V111" s="5">
        <f t="shared" si="69"/>
        <v>1</v>
      </c>
      <c r="W111" s="5">
        <f t="shared" si="70"/>
        <v>1</v>
      </c>
      <c r="X111" s="5">
        <f t="shared" si="109"/>
        <v>1.5</v>
      </c>
      <c r="Y111" s="5">
        <f t="shared" si="110"/>
        <v>1.5</v>
      </c>
      <c r="Z111" s="5">
        <f t="shared" si="111"/>
        <v>1</v>
      </c>
      <c r="AA111" s="5">
        <f t="shared" si="112"/>
        <v>1</v>
      </c>
      <c r="AB111" s="5" t="str">
        <f t="shared" si="71"/>
        <v>자동</v>
      </c>
      <c r="AC111" s="5">
        <f t="shared" si="72"/>
        <v>1</v>
      </c>
      <c r="AD111" s="5">
        <f t="shared" si="73"/>
        <v>1</v>
      </c>
      <c r="AE111" s="5" t="str">
        <f>IF(AR111=42,INDEX('2025학년도 변표'!$C$118:$C$197,MATCH(Q111,'2025학년도 변표'!$B$118:$B$197,0)),"")</f>
        <v/>
      </c>
      <c r="AF111" s="5" t="str">
        <f>IF(AR111=42,INDEX('2025학년도 변표'!$D$118:$D$197,MATCH(Q111,'2025학년도 변표'!$B$118:$B$197,0)),"")</f>
        <v/>
      </c>
      <c r="AH111" s="5">
        <v>1</v>
      </c>
      <c r="AI111" s="5">
        <v>1</v>
      </c>
      <c r="AJ111" s="5">
        <v>4</v>
      </c>
      <c r="AK111" s="5">
        <v>4</v>
      </c>
      <c r="AM111" s="5">
        <v>4</v>
      </c>
      <c r="AN111" s="5">
        <v>4</v>
      </c>
      <c r="AO111" s="5">
        <v>3</v>
      </c>
      <c r="AP111" s="5">
        <v>3</v>
      </c>
      <c r="AR111" s="5">
        <f t="shared" si="108"/>
        <v>4</v>
      </c>
      <c r="BA111" s="5">
        <f t="shared" si="74"/>
        <v>0</v>
      </c>
      <c r="BY111" s="230">
        <f t="shared" si="75"/>
        <v>800</v>
      </c>
      <c r="BZ111" s="72">
        <v>200</v>
      </c>
      <c r="CA111" s="5">
        <v>198</v>
      </c>
      <c r="CB111" s="5">
        <v>195</v>
      </c>
      <c r="CC111" s="5">
        <v>190</v>
      </c>
      <c r="CD111" s="5">
        <v>182</v>
      </c>
      <c r="CE111" s="5">
        <v>170</v>
      </c>
      <c r="CF111" s="5">
        <v>158</v>
      </c>
      <c r="CG111" s="5">
        <v>146</v>
      </c>
      <c r="CH111" s="5">
        <v>0</v>
      </c>
      <c r="CI111" s="72">
        <v>10</v>
      </c>
      <c r="CJ111" s="5">
        <v>10</v>
      </c>
      <c r="CK111" s="5">
        <v>10</v>
      </c>
      <c r="CL111" s="5">
        <v>10</v>
      </c>
      <c r="CM111" s="5">
        <v>9.8000000000000007</v>
      </c>
      <c r="CN111" s="5">
        <v>9.6</v>
      </c>
      <c r="CO111" s="5">
        <v>9.4</v>
      </c>
      <c r="CP111" s="5">
        <v>9.1999999999999993</v>
      </c>
      <c r="CQ111" s="5">
        <v>9</v>
      </c>
      <c r="DA111" s="5">
        <f t="shared" si="76"/>
        <v>200</v>
      </c>
      <c r="DB111" s="110">
        <f t="shared" si="77"/>
        <v>100</v>
      </c>
      <c r="DC111" s="5">
        <f t="shared" si="78"/>
        <v>10</v>
      </c>
      <c r="DF111" s="5">
        <v>2</v>
      </c>
      <c r="DR111" s="5">
        <f t="shared" si="79"/>
        <v>2</v>
      </c>
      <c r="DS111" s="5">
        <f t="shared" si="80"/>
        <v>2</v>
      </c>
      <c r="DT111" s="5">
        <f t="shared" si="114"/>
        <v>0</v>
      </c>
      <c r="DU111" s="5">
        <f t="shared" si="104"/>
        <v>0</v>
      </c>
      <c r="DW111" s="5">
        <f t="shared" si="82"/>
        <v>0</v>
      </c>
      <c r="DX111" s="5">
        <f t="shared" si="83"/>
        <v>0</v>
      </c>
      <c r="DY111" s="5">
        <f>IFERROR(IF(LEFT($AR111,1)="4",INDEX('2025학년도 변표'!$H$118:$H$197,MATCH($Q111,'2025학년도 변표'!$B$118:$B$197,0)),INDEX(DY$4:DY$8,MATCH(AJ111,$DU$4:$DU$8,0))),0)</f>
        <v>0</v>
      </c>
      <c r="DZ111" s="5">
        <f>IFERROR(IF(LEFT($AR111,1)="4",INDEX('2025학년도 변표'!$I$118:$I$197,MATCH($Q111,'2025학년도 변표'!$B$118:$B$197,0)),INDEX(DZ$4:DZ$8,MATCH(AK111,$DU$4:$DU$8,0))),0)</f>
        <v>0</v>
      </c>
      <c r="EB111" s="5">
        <f>IFERROR(IF(LEFT($AR111,1)="4",INDEX('2025학년도 변표'!$J$118:$J$197,MATCH($Q111,'2025학년도 변표'!$B$118:$B$197,0)),INDEX(EA$4:EA$8,MATCH(AM111,$DU$4:$DU$8,0))),0)</f>
        <v>0</v>
      </c>
      <c r="EC111" s="5">
        <f>IFERROR(IF(LEFT($AR111,1)="4",INDEX('2025학년도 변표'!$K$118:$K$197,MATCH($Q111,'2025학년도 변표'!$B$118:$B$197,0)),INDEX(EB$4:EB$8,MATCH(AN111,$DU$4:$DU$8,0))),0)</f>
        <v>0</v>
      </c>
      <c r="ED111" s="5" t="str">
        <f t="shared" si="84"/>
        <v/>
      </c>
      <c r="EE111" s="5" t="str">
        <f t="shared" si="85"/>
        <v/>
      </c>
      <c r="EF111" s="5">
        <f t="shared" si="86"/>
        <v>0</v>
      </c>
      <c r="EH111" s="5">
        <f t="shared" si="87"/>
        <v>0</v>
      </c>
      <c r="EI111" s="5">
        <f t="shared" si="88"/>
        <v>0</v>
      </c>
      <c r="EJ111" s="5">
        <f t="shared" si="89"/>
        <v>0</v>
      </c>
      <c r="EK111" s="5">
        <f t="shared" si="90"/>
        <v>0</v>
      </c>
      <c r="EL111" s="5">
        <f t="shared" si="91"/>
        <v>0</v>
      </c>
      <c r="EM111" s="5">
        <f t="shared" si="92"/>
        <v>0</v>
      </c>
      <c r="EN111" s="5">
        <f t="shared" si="93"/>
        <v>0</v>
      </c>
      <c r="EO111" s="5">
        <f>LARGE((EJ111:EK111,EM111:EN111),1)</f>
        <v>0</v>
      </c>
      <c r="EP111" s="5">
        <f>IF(M111&lt;2,0,LARGE((EJ111:EK111,EM111:EN111),2))</f>
        <v>0</v>
      </c>
      <c r="EQ111" s="5">
        <f t="shared" si="94"/>
        <v>0</v>
      </c>
      <c r="ER111" s="5">
        <f t="shared" si="95"/>
        <v>0</v>
      </c>
      <c r="ES111" s="5">
        <f t="shared" si="96"/>
        <v>0</v>
      </c>
      <c r="EX111" s="5">
        <f t="shared" si="97"/>
        <v>0</v>
      </c>
      <c r="EZ111" s="5">
        <f t="shared" si="98"/>
        <v>0</v>
      </c>
      <c r="FA111" s="5">
        <f t="shared" ca="1" si="99"/>
        <v>0</v>
      </c>
      <c r="FE111" s="5" t="str">
        <f t="shared" si="100"/>
        <v>표점</v>
      </c>
      <c r="FF111" s="5" t="str">
        <f t="shared" si="101"/>
        <v>변표</v>
      </c>
      <c r="FG111" s="5">
        <f t="shared" si="105"/>
        <v>0.38</v>
      </c>
      <c r="FH111" s="5">
        <f t="shared" si="106"/>
        <v>0.38</v>
      </c>
      <c r="FI111" s="5">
        <f t="shared" si="107"/>
        <v>0.25</v>
      </c>
      <c r="FJ111" s="5">
        <f t="shared" si="102"/>
        <v>4</v>
      </c>
    </row>
    <row r="112" spans="1:166">
      <c r="A112" s="5">
        <f t="shared" si="103"/>
        <v>97</v>
      </c>
      <c r="B112" s="5">
        <v>74</v>
      </c>
      <c r="C112" s="5" t="s">
        <v>18684</v>
      </c>
      <c r="D112" s="5">
        <v>1000</v>
      </c>
      <c r="E112" s="5">
        <v>0.2</v>
      </c>
      <c r="F112" s="5">
        <v>0.35</v>
      </c>
      <c r="G112" s="5">
        <v>0.125</v>
      </c>
      <c r="H112" s="5">
        <v>0.125</v>
      </c>
      <c r="J112" s="5">
        <v>0.125</v>
      </c>
      <c r="K112" s="5">
        <v>0.125</v>
      </c>
      <c r="M112" s="5">
        <v>2</v>
      </c>
      <c r="N112" s="5">
        <f t="shared" si="64"/>
        <v>0.8</v>
      </c>
      <c r="O112" s="5">
        <v>25</v>
      </c>
      <c r="Q112" s="5">
        <f t="shared" si="65"/>
        <v>25</v>
      </c>
      <c r="S112" s="5">
        <f t="shared" si="66"/>
        <v>1</v>
      </c>
      <c r="T112" s="5">
        <f t="shared" si="67"/>
        <v>1.75</v>
      </c>
      <c r="U112" s="5">
        <f t="shared" si="68"/>
        <v>1.25</v>
      </c>
      <c r="V112" s="5">
        <f t="shared" si="69"/>
        <v>1.25</v>
      </c>
      <c r="W112" s="5">
        <f t="shared" si="70"/>
        <v>1.25</v>
      </c>
      <c r="X112" s="5">
        <f t="shared" si="109"/>
        <v>1</v>
      </c>
      <c r="Y112" s="5">
        <f t="shared" si="110"/>
        <v>1.75</v>
      </c>
      <c r="Z112" s="5">
        <f t="shared" si="111"/>
        <v>1.25</v>
      </c>
      <c r="AA112" s="5">
        <f t="shared" si="112"/>
        <v>1.25</v>
      </c>
      <c r="AB112" s="5" t="str">
        <f t="shared" si="71"/>
        <v>자동</v>
      </c>
      <c r="AC112" s="5">
        <f t="shared" si="72"/>
        <v>1.25</v>
      </c>
      <c r="AD112" s="5">
        <f t="shared" si="73"/>
        <v>1.25</v>
      </c>
      <c r="AE112" s="5" t="str">
        <f>IF(AR112=42,INDEX('2025학년도 변표'!$C$118:$C$197,MATCH(Q112,'2025학년도 변표'!$B$118:$B$197,0)),"")</f>
        <v/>
      </c>
      <c r="AF112" s="5" t="str">
        <f>IF(AR112=42,INDEX('2025학년도 변표'!$D$118:$D$197,MATCH(Q112,'2025학년도 변표'!$B$118:$B$197,0)),"")</f>
        <v/>
      </c>
      <c r="AH112" s="5">
        <v>1</v>
      </c>
      <c r="AI112" s="5">
        <v>1</v>
      </c>
      <c r="AJ112" s="5">
        <v>4</v>
      </c>
      <c r="AK112" s="5">
        <v>4</v>
      </c>
      <c r="AM112" s="5">
        <v>4</v>
      </c>
      <c r="AN112" s="5">
        <v>4</v>
      </c>
      <c r="AO112" s="5">
        <v>3</v>
      </c>
      <c r="AP112" s="5">
        <v>3</v>
      </c>
      <c r="AR112" s="5">
        <f t="shared" si="108"/>
        <v>4</v>
      </c>
      <c r="BA112" s="5">
        <f t="shared" si="74"/>
        <v>0</v>
      </c>
      <c r="BY112" s="230">
        <f t="shared" ref="BY112:BY119" si="115">D112*N112</f>
        <v>800</v>
      </c>
      <c r="BZ112" s="72">
        <v>200</v>
      </c>
      <c r="CA112" s="5">
        <v>198</v>
      </c>
      <c r="CB112" s="5">
        <v>195</v>
      </c>
      <c r="CC112" s="5">
        <v>190</v>
      </c>
      <c r="CD112" s="5">
        <v>182</v>
      </c>
      <c r="CE112" s="5">
        <v>170</v>
      </c>
      <c r="CF112" s="5">
        <v>158</v>
      </c>
      <c r="CG112" s="5">
        <v>146</v>
      </c>
      <c r="CH112" s="5">
        <v>0</v>
      </c>
      <c r="CI112" s="72">
        <v>10</v>
      </c>
      <c r="CJ112" s="5">
        <v>10</v>
      </c>
      <c r="CK112" s="5">
        <v>10</v>
      </c>
      <c r="CL112" s="5">
        <v>10</v>
      </c>
      <c r="CM112" s="5">
        <v>9.8000000000000007</v>
      </c>
      <c r="CN112" s="5">
        <v>9.6</v>
      </c>
      <c r="CO112" s="5">
        <v>9.4</v>
      </c>
      <c r="CP112" s="5">
        <v>9.1999999999999993</v>
      </c>
      <c r="CQ112" s="5">
        <v>9</v>
      </c>
      <c r="DA112" s="5">
        <f t="shared" si="76"/>
        <v>200</v>
      </c>
      <c r="DB112" s="110">
        <f t="shared" si="77"/>
        <v>100</v>
      </c>
      <c r="DC112" s="5">
        <f t="shared" si="78"/>
        <v>10</v>
      </c>
      <c r="DF112" s="5">
        <v>2</v>
      </c>
      <c r="DQ112" s="5">
        <v>1</v>
      </c>
      <c r="DR112" s="5">
        <f t="shared" si="79"/>
        <v>1</v>
      </c>
      <c r="DS112" s="5">
        <f t="shared" si="80"/>
        <v>2</v>
      </c>
      <c r="DT112" s="5">
        <f t="shared" si="114"/>
        <v>0</v>
      </c>
      <c r="DU112" s="5">
        <f t="shared" si="104"/>
        <v>0</v>
      </c>
      <c r="DW112" s="5">
        <f t="shared" si="82"/>
        <v>0</v>
      </c>
      <c r="DX112" s="5">
        <f t="shared" si="83"/>
        <v>0</v>
      </c>
      <c r="DY112" s="5">
        <f>IFERROR(IF(LEFT($AR112,1)="4",INDEX('2025학년도 변표'!$H$118:$H$197,MATCH($Q112,'2025학년도 변표'!$B$118:$B$197,0)),INDEX(DY$4:DY$8,MATCH(AJ112,$DU$4:$DU$8,0))),0)</f>
        <v>0</v>
      </c>
      <c r="DZ112" s="5">
        <f>IFERROR(IF(LEFT($AR112,1)="4",INDEX('2025학년도 변표'!$I$118:$I$197,MATCH($Q112,'2025학년도 변표'!$B$118:$B$197,0)),INDEX(DZ$4:DZ$8,MATCH(AK112,$DU$4:$DU$8,0))),0)</f>
        <v>0</v>
      </c>
      <c r="EB112" s="5">
        <f>IFERROR(IF(LEFT($AR112,1)="4",INDEX('2025학년도 변표'!$J$118:$J$197,MATCH($Q112,'2025학년도 변표'!$B$118:$B$197,0)),INDEX(EA$4:EA$8,MATCH(AM112,$DU$4:$DU$8,0))),0)</f>
        <v>0</v>
      </c>
      <c r="EC112" s="5">
        <f>IFERROR(IF(LEFT($AR112,1)="4",INDEX('2025학년도 변표'!$K$118:$K$197,MATCH($Q112,'2025학년도 변표'!$B$118:$B$197,0)),INDEX(EB$4:EB$8,MATCH(AN112,$DU$4:$DU$8,0))),0)</f>
        <v>0</v>
      </c>
      <c r="ED112" s="5" t="str">
        <f t="shared" si="84"/>
        <v/>
      </c>
      <c r="EE112" s="5" t="str">
        <f t="shared" si="85"/>
        <v/>
      </c>
      <c r="EF112" s="5">
        <f t="shared" si="86"/>
        <v>0</v>
      </c>
      <c r="EH112" s="5">
        <f t="shared" si="87"/>
        <v>0</v>
      </c>
      <c r="EI112" s="5">
        <f t="shared" si="88"/>
        <v>0</v>
      </c>
      <c r="EJ112" s="5">
        <f t="shared" si="89"/>
        <v>0</v>
      </c>
      <c r="EK112" s="5">
        <f t="shared" si="90"/>
        <v>0</v>
      </c>
      <c r="EL112" s="5">
        <f t="shared" si="91"/>
        <v>0</v>
      </c>
      <c r="EM112" s="5">
        <f t="shared" si="92"/>
        <v>0</v>
      </c>
      <c r="EN112" s="5">
        <f t="shared" si="93"/>
        <v>0</v>
      </c>
      <c r="EO112" s="5">
        <f>LARGE((EJ112:EK112,EM112:EN112),1)</f>
        <v>0</v>
      </c>
      <c r="EP112" s="5">
        <f>IF(M112&lt;2,0,LARGE((EJ112:EK112,EM112:EN112),2))</f>
        <v>0</v>
      </c>
      <c r="EQ112" s="5">
        <f t="shared" si="94"/>
        <v>0</v>
      </c>
      <c r="ER112" s="5">
        <f t="shared" si="95"/>
        <v>0</v>
      </c>
      <c r="ES112" s="5">
        <f t="shared" si="96"/>
        <v>0</v>
      </c>
      <c r="EX112" s="5">
        <f t="shared" si="97"/>
        <v>0</v>
      </c>
      <c r="EZ112" s="5">
        <f t="shared" si="98"/>
        <v>0</v>
      </c>
      <c r="FA112" s="5">
        <f t="shared" ca="1" si="99"/>
        <v>0</v>
      </c>
      <c r="FE112" s="5" t="str">
        <f t="shared" si="100"/>
        <v>표점</v>
      </c>
      <c r="FF112" s="5" t="str">
        <f t="shared" si="101"/>
        <v>변표</v>
      </c>
      <c r="FG112" s="5">
        <f t="shared" si="105"/>
        <v>0.25</v>
      </c>
      <c r="FH112" s="5">
        <f t="shared" si="106"/>
        <v>0.44</v>
      </c>
      <c r="FI112" s="5">
        <f t="shared" si="107"/>
        <v>0.31</v>
      </c>
      <c r="FJ112" s="5">
        <f t="shared" si="102"/>
        <v>4</v>
      </c>
    </row>
    <row r="113" spans="1:166">
      <c r="A113" s="5">
        <f t="shared" si="103"/>
        <v>98</v>
      </c>
      <c r="B113" s="5">
        <v>75</v>
      </c>
      <c r="C113" s="5" t="s">
        <v>574</v>
      </c>
      <c r="D113" s="5">
        <v>1000</v>
      </c>
      <c r="E113" s="5">
        <v>0.35</v>
      </c>
      <c r="F113" s="5">
        <v>0.25</v>
      </c>
      <c r="G113" s="5">
        <v>0.2</v>
      </c>
      <c r="J113" s="5">
        <v>0.2</v>
      </c>
      <c r="M113" s="5">
        <v>1</v>
      </c>
      <c r="N113" s="5">
        <f t="shared" si="64"/>
        <v>0.8</v>
      </c>
      <c r="Q113" s="5">
        <f t="shared" si="65"/>
        <v>0</v>
      </c>
      <c r="S113" s="5">
        <f t="shared" si="66"/>
        <v>3.5</v>
      </c>
      <c r="T113" s="5">
        <f t="shared" si="67"/>
        <v>2.5</v>
      </c>
      <c r="U113" s="5">
        <f t="shared" si="68"/>
        <v>2</v>
      </c>
      <c r="V113" s="5">
        <f t="shared" si="69"/>
        <v>2</v>
      </c>
      <c r="W113" s="5">
        <f t="shared" si="70"/>
        <v>2</v>
      </c>
      <c r="X113" s="5">
        <f t="shared" si="109"/>
        <v>3.5</v>
      </c>
      <c r="Y113" s="5">
        <f t="shared" si="110"/>
        <v>2.5</v>
      </c>
      <c r="Z113" s="5">
        <f t="shared" si="111"/>
        <v>2</v>
      </c>
      <c r="AA113" s="5" t="str">
        <f t="shared" si="112"/>
        <v>자동</v>
      </c>
      <c r="AB113" s="5" t="str">
        <f t="shared" si="71"/>
        <v>자동</v>
      </c>
      <c r="AC113" s="5">
        <f t="shared" si="72"/>
        <v>2</v>
      </c>
      <c r="AD113" s="5" t="str">
        <f t="shared" si="73"/>
        <v>자동</v>
      </c>
      <c r="AE113" s="5" t="str">
        <f>IF(AR113=42,INDEX('2025학년도 변표'!$C$118:$C$197,MATCH(Q113,'2025학년도 변표'!$B$118:$B$197,0)),"")</f>
        <v/>
      </c>
      <c r="AF113" s="5" t="str">
        <f>IF(AR113=42,INDEX('2025학년도 변표'!$D$118:$D$197,MATCH(Q113,'2025학년도 변표'!$B$118:$B$197,0)),"")</f>
        <v/>
      </c>
      <c r="AH113" s="5">
        <v>2</v>
      </c>
      <c r="AI113" s="5">
        <v>2</v>
      </c>
      <c r="AJ113" s="5">
        <v>2</v>
      </c>
      <c r="AM113" s="5">
        <v>2</v>
      </c>
      <c r="AO113" s="5">
        <v>3</v>
      </c>
      <c r="AP113" s="5">
        <v>3</v>
      </c>
      <c r="AR113" s="5">
        <f t="shared" si="108"/>
        <v>2</v>
      </c>
      <c r="BA113" s="5">
        <f t="shared" si="74"/>
        <v>0</v>
      </c>
      <c r="BY113" s="230">
        <f t="shared" si="115"/>
        <v>800</v>
      </c>
      <c r="BZ113" s="72">
        <v>200</v>
      </c>
      <c r="CA113" s="5">
        <v>196</v>
      </c>
      <c r="CB113" s="5">
        <v>192</v>
      </c>
      <c r="CC113" s="5">
        <v>180</v>
      </c>
      <c r="CD113" s="5">
        <v>160</v>
      </c>
      <c r="CE113" s="5">
        <v>120</v>
      </c>
      <c r="CF113" s="5">
        <v>80</v>
      </c>
      <c r="CG113" s="5">
        <v>40</v>
      </c>
      <c r="CH113" s="5">
        <v>0</v>
      </c>
      <c r="CI113" s="72">
        <v>3</v>
      </c>
      <c r="CJ113" s="5">
        <v>3</v>
      </c>
      <c r="CK113" s="5">
        <v>3</v>
      </c>
      <c r="CL113" s="5">
        <v>3</v>
      </c>
      <c r="CM113" s="5">
        <v>3</v>
      </c>
      <c r="CN113" s="5">
        <v>3</v>
      </c>
      <c r="CO113" s="5">
        <v>2</v>
      </c>
      <c r="CP113" s="5">
        <v>2</v>
      </c>
      <c r="CQ113" s="5">
        <v>2</v>
      </c>
      <c r="DA113" s="5">
        <f t="shared" si="76"/>
        <v>200</v>
      </c>
      <c r="DB113" s="110">
        <f t="shared" si="77"/>
        <v>100</v>
      </c>
      <c r="DC113" s="5">
        <f t="shared" si="78"/>
        <v>3</v>
      </c>
      <c r="DF113" s="5">
        <v>1</v>
      </c>
      <c r="DR113" s="5">
        <f t="shared" si="79"/>
        <v>2</v>
      </c>
      <c r="DS113" s="5">
        <f t="shared" si="80"/>
        <v>1</v>
      </c>
      <c r="DT113" s="5">
        <f t="shared" si="114"/>
        <v>0</v>
      </c>
      <c r="DU113" s="5">
        <f t="shared" si="104"/>
        <v>0</v>
      </c>
      <c r="DW113" s="5">
        <f t="shared" si="82"/>
        <v>0</v>
      </c>
      <c r="DX113" s="5">
        <f t="shared" si="83"/>
        <v>0</v>
      </c>
      <c r="DY113" s="5">
        <f>IFERROR(IF(LEFT($AR113,1)="4",INDEX('2025학년도 변표'!$H$118:$H$197,MATCH($Q113,'2025학년도 변표'!$B$118:$B$197,0)),INDEX(DY$4:DY$8,MATCH(AJ113,$DU$4:$DU$8,0))),0)</f>
        <v>0</v>
      </c>
      <c r="DZ113" s="5">
        <f>IFERROR(IF(LEFT($AR113,1)="4",INDEX('2025학년도 변표'!$I$118:$I$197,MATCH($Q113,'2025학년도 변표'!$B$118:$B$197,0)),INDEX(DZ$4:DZ$8,MATCH(AK113,$DU$4:$DU$8,0))),0)</f>
        <v>0</v>
      </c>
      <c r="EB113" s="5">
        <f>IFERROR(IF(LEFT($AR113,1)="4",INDEX('2025학년도 변표'!$J$118:$J$197,MATCH($Q113,'2025학년도 변표'!$B$118:$B$197,0)),INDEX(EA$4:EA$8,MATCH(AM113,$DU$4:$DU$8,0))),0)</f>
        <v>0</v>
      </c>
      <c r="EC113" s="5">
        <f>IFERROR(IF(LEFT($AR113,1)="4",INDEX('2025학년도 변표'!$K$118:$K$197,MATCH($Q113,'2025학년도 변표'!$B$118:$B$197,0)),INDEX(EB$4:EB$8,MATCH(AN113,$DU$4:$DU$8,0))),0)</f>
        <v>0</v>
      </c>
      <c r="ED113" s="5" t="str">
        <f t="shared" si="84"/>
        <v/>
      </c>
      <c r="EE113" s="5" t="str">
        <f t="shared" si="85"/>
        <v/>
      </c>
      <c r="EF113" s="5">
        <f t="shared" si="86"/>
        <v>0</v>
      </c>
      <c r="EH113" s="5">
        <f t="shared" si="87"/>
        <v>0</v>
      </c>
      <c r="EI113" s="5">
        <f t="shared" si="88"/>
        <v>0</v>
      </c>
      <c r="EJ113" s="5">
        <f t="shared" si="89"/>
        <v>0</v>
      </c>
      <c r="EK113" s="5">
        <f t="shared" si="90"/>
        <v>0</v>
      </c>
      <c r="EL113" s="5">
        <f t="shared" si="91"/>
        <v>0</v>
      </c>
      <c r="EM113" s="5">
        <f t="shared" si="92"/>
        <v>0</v>
      </c>
      <c r="EN113" s="5">
        <f t="shared" si="93"/>
        <v>0</v>
      </c>
      <c r="EO113" s="5">
        <f>LARGE((EJ113:EK113,EM113:EN113),1)</f>
        <v>0</v>
      </c>
      <c r="EP113" s="5">
        <f>IF(M113&lt;2,0,LARGE((EJ113:EK113,EM113:EN113),2))</f>
        <v>0</v>
      </c>
      <c r="EQ113" s="5">
        <f t="shared" si="94"/>
        <v>0</v>
      </c>
      <c r="ER113" s="5">
        <f t="shared" si="95"/>
        <v>0</v>
      </c>
      <c r="ES113" s="5">
        <f t="shared" si="96"/>
        <v>0</v>
      </c>
      <c r="EX113" s="5">
        <f t="shared" si="97"/>
        <v>0</v>
      </c>
      <c r="EZ113" s="5">
        <f t="shared" si="98"/>
        <v>0</v>
      </c>
      <c r="FA113" s="5">
        <f t="shared" ca="1" si="99"/>
        <v>0</v>
      </c>
      <c r="FE113" s="5" t="str">
        <f t="shared" si="100"/>
        <v>백분위</v>
      </c>
      <c r="FF113" s="5" t="str">
        <f t="shared" si="101"/>
        <v>백분위</v>
      </c>
      <c r="FG113" s="5">
        <f t="shared" si="105"/>
        <v>0.44</v>
      </c>
      <c r="FH113" s="5">
        <f t="shared" si="106"/>
        <v>0.31</v>
      </c>
      <c r="FI113" s="5">
        <f t="shared" si="107"/>
        <v>0.25</v>
      </c>
      <c r="FJ113" s="5">
        <f t="shared" si="102"/>
        <v>8</v>
      </c>
    </row>
    <row r="114" spans="1:166">
      <c r="A114" s="5">
        <f t="shared" si="103"/>
        <v>99</v>
      </c>
      <c r="B114" s="5">
        <v>76</v>
      </c>
      <c r="C114" s="5" t="s">
        <v>573</v>
      </c>
      <c r="D114" s="5">
        <v>1000</v>
      </c>
      <c r="E114" s="5">
        <v>0.25</v>
      </c>
      <c r="F114" s="5">
        <v>0.35</v>
      </c>
      <c r="G114" s="5">
        <v>0.2</v>
      </c>
      <c r="J114" s="5">
        <v>0.2</v>
      </c>
      <c r="M114" s="5">
        <v>1</v>
      </c>
      <c r="N114" s="5">
        <f t="shared" si="64"/>
        <v>0.8</v>
      </c>
      <c r="O114" s="5" t="s">
        <v>633</v>
      </c>
      <c r="Q114" s="5" t="str">
        <f t="shared" si="65"/>
        <v/>
      </c>
      <c r="S114" s="5">
        <f t="shared" si="66"/>
        <v>2.5</v>
      </c>
      <c r="T114" s="5">
        <f t="shared" si="67"/>
        <v>3.5</v>
      </c>
      <c r="U114" s="5">
        <f t="shared" si="68"/>
        <v>2</v>
      </c>
      <c r="V114" s="5">
        <f t="shared" si="69"/>
        <v>2</v>
      </c>
      <c r="W114" s="5">
        <f t="shared" si="70"/>
        <v>2</v>
      </c>
      <c r="X114" s="5">
        <f t="shared" si="109"/>
        <v>2.5</v>
      </c>
      <c r="Y114" s="5">
        <f t="shared" si="110"/>
        <v>3.5</v>
      </c>
      <c r="Z114" s="5">
        <f t="shared" si="111"/>
        <v>2</v>
      </c>
      <c r="AA114" s="5" t="str">
        <f t="shared" si="112"/>
        <v>자동</v>
      </c>
      <c r="AB114" s="5" t="str">
        <f t="shared" si="71"/>
        <v>자동</v>
      </c>
      <c r="AC114" s="5">
        <f t="shared" si="72"/>
        <v>2</v>
      </c>
      <c r="AD114" s="5" t="str">
        <f t="shared" si="73"/>
        <v>자동</v>
      </c>
      <c r="AE114" s="5" t="str">
        <f>IF(AR114=42,INDEX('2025학년도 변표'!$C$118:$C$197,MATCH(Q114,'2025학년도 변표'!$B$118:$B$197,0)),"")</f>
        <v/>
      </c>
      <c r="AF114" s="5" t="str">
        <f>IF(AR114=42,INDEX('2025학년도 변표'!$D$118:$D$197,MATCH(Q114,'2025학년도 변표'!$B$118:$B$197,0)),"")</f>
        <v/>
      </c>
      <c r="AH114" s="5">
        <v>2</v>
      </c>
      <c r="AI114" s="5">
        <v>2</v>
      </c>
      <c r="AJ114" s="5">
        <v>2</v>
      </c>
      <c r="AM114" s="5">
        <v>2</v>
      </c>
      <c r="AO114" s="5">
        <v>3</v>
      </c>
      <c r="AP114" s="5">
        <v>3</v>
      </c>
      <c r="AR114" s="5">
        <f t="shared" si="108"/>
        <v>2</v>
      </c>
      <c r="AW114" s="5">
        <f>0.1*Z114</f>
        <v>0.2</v>
      </c>
      <c r="BA114" s="5">
        <f t="shared" si="74"/>
        <v>0</v>
      </c>
      <c r="BE114" s="236" t="s">
        <v>18685</v>
      </c>
      <c r="BJ114" s="5">
        <f>AW114*DY114</f>
        <v>0</v>
      </c>
      <c r="BY114" s="230">
        <f t="shared" si="115"/>
        <v>800</v>
      </c>
      <c r="BZ114" s="72">
        <v>200</v>
      </c>
      <c r="CA114" s="5">
        <v>196</v>
      </c>
      <c r="CB114" s="5">
        <v>192</v>
      </c>
      <c r="CC114" s="5">
        <v>180</v>
      </c>
      <c r="CD114" s="5">
        <v>160</v>
      </c>
      <c r="CE114" s="5">
        <v>120</v>
      </c>
      <c r="CF114" s="5">
        <v>80</v>
      </c>
      <c r="CG114" s="5">
        <v>40</v>
      </c>
      <c r="CH114" s="5">
        <v>0</v>
      </c>
      <c r="CI114" s="72">
        <v>3</v>
      </c>
      <c r="CJ114" s="5">
        <v>3</v>
      </c>
      <c r="CK114" s="5">
        <v>3</v>
      </c>
      <c r="CL114" s="5">
        <v>3</v>
      </c>
      <c r="CM114" s="5">
        <v>3</v>
      </c>
      <c r="CN114" s="5">
        <v>3</v>
      </c>
      <c r="CO114" s="5">
        <v>2</v>
      </c>
      <c r="CP114" s="5">
        <v>2</v>
      </c>
      <c r="CQ114" s="5">
        <v>2</v>
      </c>
      <c r="DA114" s="5">
        <f t="shared" si="76"/>
        <v>200</v>
      </c>
      <c r="DB114" s="110">
        <f t="shared" si="77"/>
        <v>100</v>
      </c>
      <c r="DC114" s="5">
        <f t="shared" si="78"/>
        <v>3</v>
      </c>
      <c r="DF114" s="5">
        <v>1</v>
      </c>
      <c r="DQ114" s="5">
        <v>1</v>
      </c>
      <c r="DR114" s="5">
        <f t="shared" si="79"/>
        <v>1</v>
      </c>
      <c r="DS114" s="5">
        <f t="shared" si="80"/>
        <v>1</v>
      </c>
      <c r="DT114" s="5">
        <f t="shared" si="114"/>
        <v>0</v>
      </c>
      <c r="DU114" s="5">
        <f t="shared" si="104"/>
        <v>0</v>
      </c>
      <c r="DW114" s="5">
        <f t="shared" si="82"/>
        <v>0</v>
      </c>
      <c r="DX114" s="5">
        <f t="shared" si="83"/>
        <v>0</v>
      </c>
      <c r="DY114" s="5">
        <f>IFERROR(IF(LEFT($AR114,1)="4",INDEX('2025학년도 변표'!$H$118:$H$197,MATCH($Q114,'2025학년도 변표'!$B$118:$B$197,0)),INDEX(DY$4:DY$8,MATCH(AJ114,$DU$4:$DU$8,0))),0)</f>
        <v>0</v>
      </c>
      <c r="DZ114" s="5">
        <f>IFERROR(IF(LEFT($AR114,1)="4",INDEX('2025학년도 변표'!$I$118:$I$197,MATCH($Q114,'2025학년도 변표'!$B$118:$B$197,0)),INDEX(DZ$4:DZ$8,MATCH(AK114,$DU$4:$DU$8,0))),0)</f>
        <v>0</v>
      </c>
      <c r="EB114" s="5">
        <f>IFERROR(IF(LEFT($AR114,1)="4",INDEX('2025학년도 변표'!$J$118:$J$197,MATCH($Q114,'2025학년도 변표'!$B$118:$B$197,0)),INDEX(EA$4:EA$8,MATCH(AM114,$DU$4:$DU$8,0))),0)</f>
        <v>0</v>
      </c>
      <c r="EC114" s="5">
        <f>IFERROR(IF(LEFT($AR114,1)="4",INDEX('2025학년도 변표'!$K$118:$K$197,MATCH($Q114,'2025학년도 변표'!$B$118:$B$197,0)),INDEX(EB$4:EB$8,MATCH(AN114,$DU$4:$DU$8,0))),0)</f>
        <v>0</v>
      </c>
      <c r="ED114" s="5" t="str">
        <f t="shared" si="84"/>
        <v/>
      </c>
      <c r="EE114" s="5" t="str">
        <f t="shared" si="85"/>
        <v/>
      </c>
      <c r="EF114" s="5">
        <f t="shared" si="86"/>
        <v>0</v>
      </c>
      <c r="EH114" s="5">
        <f t="shared" si="87"/>
        <v>0</v>
      </c>
      <c r="EI114" s="5">
        <f t="shared" si="88"/>
        <v>0</v>
      </c>
      <c r="EJ114" s="5">
        <f t="shared" si="89"/>
        <v>0</v>
      </c>
      <c r="EK114" s="5">
        <f t="shared" si="90"/>
        <v>0</v>
      </c>
      <c r="EL114" s="5">
        <f t="shared" si="91"/>
        <v>0</v>
      </c>
      <c r="EM114" s="5">
        <f t="shared" si="92"/>
        <v>0</v>
      </c>
      <c r="EN114" s="5">
        <f t="shared" si="93"/>
        <v>0</v>
      </c>
      <c r="EO114" s="5">
        <f>LARGE((EJ114:EK114,EM114:EN114),1)</f>
        <v>0</v>
      </c>
      <c r="EP114" s="5">
        <f>IF(M114&lt;2,0,LARGE((EJ114:EK114,EM114:EN114),2))</f>
        <v>0</v>
      </c>
      <c r="EQ114" s="5">
        <f t="shared" si="94"/>
        <v>0</v>
      </c>
      <c r="ER114" s="5">
        <f t="shared" si="95"/>
        <v>0</v>
      </c>
      <c r="ES114" s="5">
        <f t="shared" si="96"/>
        <v>0</v>
      </c>
      <c r="EX114" s="5">
        <f t="shared" si="97"/>
        <v>0</v>
      </c>
      <c r="EZ114" s="5">
        <f t="shared" si="98"/>
        <v>1</v>
      </c>
      <c r="FA114" s="5">
        <f t="shared" ca="1" si="99"/>
        <v>42</v>
      </c>
      <c r="FE114" s="5" t="str">
        <f t="shared" si="100"/>
        <v>백분위</v>
      </c>
      <c r="FF114" s="5" t="str">
        <f t="shared" si="101"/>
        <v>백분위</v>
      </c>
      <c r="FG114" s="5">
        <f t="shared" si="105"/>
        <v>0.31</v>
      </c>
      <c r="FH114" s="5">
        <f t="shared" si="106"/>
        <v>0.44</v>
      </c>
      <c r="FI114" s="5">
        <f t="shared" si="107"/>
        <v>0.25</v>
      </c>
      <c r="FJ114" s="5">
        <f t="shared" si="102"/>
        <v>8</v>
      </c>
    </row>
    <row r="115" spans="1:166">
      <c r="A115" s="5">
        <f t="shared" si="103"/>
        <v>100</v>
      </c>
      <c r="B115" s="5">
        <v>77</v>
      </c>
      <c r="C115" s="5" t="s">
        <v>18686</v>
      </c>
      <c r="D115" s="5">
        <v>1000</v>
      </c>
      <c r="E115" s="5">
        <v>0.3</v>
      </c>
      <c r="F115" s="5">
        <v>0.3</v>
      </c>
      <c r="G115" s="5">
        <v>0.2</v>
      </c>
      <c r="J115" s="5">
        <v>0.2</v>
      </c>
      <c r="M115" s="5">
        <v>1</v>
      </c>
      <c r="N115" s="5">
        <f t="shared" si="64"/>
        <v>0.8</v>
      </c>
      <c r="O115" s="5" t="s">
        <v>633</v>
      </c>
      <c r="Q115" s="5" t="str">
        <f t="shared" si="65"/>
        <v/>
      </c>
      <c r="S115" s="5">
        <f t="shared" si="66"/>
        <v>3</v>
      </c>
      <c r="T115" s="5">
        <f t="shared" si="67"/>
        <v>3</v>
      </c>
      <c r="U115" s="5">
        <f t="shared" si="68"/>
        <v>2</v>
      </c>
      <c r="V115" s="5">
        <f t="shared" si="69"/>
        <v>2</v>
      </c>
      <c r="W115" s="5">
        <f t="shared" si="70"/>
        <v>2</v>
      </c>
      <c r="X115" s="5">
        <f t="shared" si="109"/>
        <v>3</v>
      </c>
      <c r="Y115" s="5">
        <f t="shared" si="110"/>
        <v>3</v>
      </c>
      <c r="Z115" s="5">
        <f t="shared" si="111"/>
        <v>2</v>
      </c>
      <c r="AA115" s="5" t="str">
        <f t="shared" si="112"/>
        <v>자동</v>
      </c>
      <c r="AB115" s="5" t="str">
        <f t="shared" si="71"/>
        <v>자동</v>
      </c>
      <c r="AC115" s="5">
        <f t="shared" si="72"/>
        <v>2</v>
      </c>
      <c r="AD115" s="5" t="str">
        <f t="shared" si="73"/>
        <v>자동</v>
      </c>
      <c r="AE115" s="5" t="str">
        <f>IF(AR115=42,INDEX('2025학년도 변표'!$C$118:$C$197,MATCH(Q115,'2025학년도 변표'!$B$118:$B$197,0)),"")</f>
        <v/>
      </c>
      <c r="AF115" s="5" t="str">
        <f>IF(AR115=42,INDEX('2025학년도 변표'!$D$118:$D$197,MATCH(Q115,'2025학년도 변표'!$B$118:$B$197,0)),"")</f>
        <v/>
      </c>
      <c r="AH115" s="5">
        <v>2</v>
      </c>
      <c r="AI115" s="5">
        <v>2</v>
      </c>
      <c r="AJ115" s="5">
        <v>2</v>
      </c>
      <c r="AM115" s="5">
        <v>2</v>
      </c>
      <c r="AO115" s="5">
        <v>3</v>
      </c>
      <c r="AP115" s="5">
        <v>3</v>
      </c>
      <c r="AR115" s="5">
        <f t="shared" si="108"/>
        <v>2</v>
      </c>
      <c r="BA115" s="5">
        <f t="shared" si="74"/>
        <v>0</v>
      </c>
      <c r="BY115" s="230">
        <f t="shared" si="115"/>
        <v>800</v>
      </c>
      <c r="BZ115" s="72">
        <v>200</v>
      </c>
      <c r="CA115" s="5">
        <v>196</v>
      </c>
      <c r="CB115" s="5">
        <v>192</v>
      </c>
      <c r="CC115" s="5">
        <v>180</v>
      </c>
      <c r="CD115" s="5">
        <v>160</v>
      </c>
      <c r="CE115" s="5">
        <v>120</v>
      </c>
      <c r="CF115" s="5">
        <v>80</v>
      </c>
      <c r="CG115" s="5">
        <v>40</v>
      </c>
      <c r="CH115" s="5">
        <v>0</v>
      </c>
      <c r="CI115" s="72">
        <v>3</v>
      </c>
      <c r="CJ115" s="5">
        <v>3</v>
      </c>
      <c r="CK115" s="5">
        <v>3</v>
      </c>
      <c r="CL115" s="5">
        <v>3</v>
      </c>
      <c r="CM115" s="5">
        <v>3</v>
      </c>
      <c r="CN115" s="5">
        <v>3</v>
      </c>
      <c r="CO115" s="5">
        <v>2</v>
      </c>
      <c r="CP115" s="5">
        <v>2</v>
      </c>
      <c r="CQ115" s="5">
        <v>2</v>
      </c>
      <c r="DA115" s="5">
        <f t="shared" si="76"/>
        <v>200</v>
      </c>
      <c r="DB115" s="110">
        <f t="shared" si="77"/>
        <v>100</v>
      </c>
      <c r="DC115" s="5">
        <f t="shared" si="78"/>
        <v>3</v>
      </c>
      <c r="DF115" s="5">
        <v>1</v>
      </c>
      <c r="DR115" s="5">
        <f t="shared" si="79"/>
        <v>2</v>
      </c>
      <c r="DS115" s="5">
        <f t="shared" si="80"/>
        <v>1</v>
      </c>
      <c r="DT115" s="5">
        <f t="shared" si="114"/>
        <v>0</v>
      </c>
      <c r="DU115" s="5">
        <f t="shared" si="104"/>
        <v>0</v>
      </c>
      <c r="DW115" s="5">
        <f t="shared" si="82"/>
        <v>0</v>
      </c>
      <c r="DX115" s="5">
        <f t="shared" si="83"/>
        <v>0</v>
      </c>
      <c r="DY115" s="5">
        <f>IFERROR(IF(LEFT($AR115,1)="4",INDEX('2025학년도 변표'!$H$118:$H$197,MATCH($Q115,'2025학년도 변표'!$B$118:$B$197,0)),INDEX(DY$4:DY$8,MATCH(AJ115,$DU$4:$DU$8,0))),0)</f>
        <v>0</v>
      </c>
      <c r="DZ115" s="5">
        <f>IFERROR(IF(LEFT($AR115,1)="4",INDEX('2025학년도 변표'!$I$118:$I$197,MATCH($Q115,'2025학년도 변표'!$B$118:$B$197,0)),INDEX(DZ$4:DZ$8,MATCH(AK115,$DU$4:$DU$8,0))),0)</f>
        <v>0</v>
      </c>
      <c r="EB115" s="5">
        <f>IFERROR(IF(LEFT($AR115,1)="4",INDEX('2025학년도 변표'!$J$118:$J$197,MATCH($Q115,'2025학년도 변표'!$B$118:$B$197,0)),INDEX(EA$4:EA$8,MATCH(AM115,$DU$4:$DU$8,0))),0)</f>
        <v>0</v>
      </c>
      <c r="EC115" s="5">
        <f>IFERROR(IF(LEFT($AR115,1)="4",INDEX('2025학년도 변표'!$K$118:$K$197,MATCH($Q115,'2025학년도 변표'!$B$118:$B$197,0)),INDEX(EB$4:EB$8,MATCH(AN115,$DU$4:$DU$8,0))),0)</f>
        <v>0</v>
      </c>
      <c r="ED115" s="5" t="str">
        <f t="shared" si="84"/>
        <v/>
      </c>
      <c r="EE115" s="5" t="str">
        <f t="shared" si="85"/>
        <v/>
      </c>
      <c r="EF115" s="5">
        <f t="shared" si="86"/>
        <v>0</v>
      </c>
      <c r="EH115" s="5">
        <f t="shared" si="87"/>
        <v>0</v>
      </c>
      <c r="EI115" s="5">
        <f t="shared" si="88"/>
        <v>0</v>
      </c>
      <c r="EJ115" s="5">
        <f t="shared" si="89"/>
        <v>0</v>
      </c>
      <c r="EK115" s="5">
        <f t="shared" si="90"/>
        <v>0</v>
      </c>
      <c r="EL115" s="5">
        <f t="shared" si="91"/>
        <v>0</v>
      </c>
      <c r="EM115" s="5">
        <f t="shared" si="92"/>
        <v>0</v>
      </c>
      <c r="EN115" s="5">
        <f t="shared" si="93"/>
        <v>0</v>
      </c>
      <c r="EO115" s="5">
        <f>LARGE((EJ115:EK115,EM115:EN115),1)</f>
        <v>0</v>
      </c>
      <c r="EP115" s="5">
        <f>IF(M115&lt;2,0,LARGE((EJ115:EK115,EM115:EN115),2))</f>
        <v>0</v>
      </c>
      <c r="EQ115" s="5">
        <f t="shared" si="94"/>
        <v>0</v>
      </c>
      <c r="ER115" s="5">
        <f t="shared" si="95"/>
        <v>0</v>
      </c>
      <c r="ES115" s="5">
        <f t="shared" si="96"/>
        <v>0</v>
      </c>
      <c r="EX115" s="5">
        <f t="shared" si="97"/>
        <v>0</v>
      </c>
      <c r="EZ115" s="5">
        <f t="shared" si="98"/>
        <v>0</v>
      </c>
      <c r="FA115" s="5">
        <f t="shared" ca="1" si="99"/>
        <v>0</v>
      </c>
      <c r="FE115" s="5" t="str">
        <f t="shared" si="100"/>
        <v>백분위</v>
      </c>
      <c r="FF115" s="5" t="str">
        <f t="shared" si="101"/>
        <v>백분위</v>
      </c>
      <c r="FG115" s="5">
        <f t="shared" si="105"/>
        <v>0.38</v>
      </c>
      <c r="FH115" s="5">
        <f t="shared" si="106"/>
        <v>0.38</v>
      </c>
      <c r="FI115" s="5">
        <f t="shared" si="107"/>
        <v>0.25</v>
      </c>
      <c r="FJ115" s="5">
        <f t="shared" si="102"/>
        <v>8</v>
      </c>
    </row>
    <row r="116" spans="1:166">
      <c r="A116" s="5">
        <f t="shared" si="103"/>
        <v>101</v>
      </c>
      <c r="B116" s="5">
        <v>78</v>
      </c>
      <c r="C116" s="5" t="s">
        <v>575</v>
      </c>
      <c r="D116" s="5">
        <v>1000</v>
      </c>
      <c r="E116" s="5">
        <v>0.25</v>
      </c>
      <c r="F116" s="5">
        <v>0.35</v>
      </c>
      <c r="G116" s="5">
        <v>0.2</v>
      </c>
      <c r="J116" s="5">
        <v>0.2</v>
      </c>
      <c r="M116" s="5">
        <v>1</v>
      </c>
      <c r="N116" s="5">
        <f t="shared" si="64"/>
        <v>0.8</v>
      </c>
      <c r="O116" s="5" t="s">
        <v>633</v>
      </c>
      <c r="Q116" s="5" t="str">
        <f t="shared" si="65"/>
        <v/>
      </c>
      <c r="S116" s="5">
        <f t="shared" si="66"/>
        <v>2.5</v>
      </c>
      <c r="T116" s="5">
        <f t="shared" si="67"/>
        <v>3.5</v>
      </c>
      <c r="U116" s="5">
        <f t="shared" si="68"/>
        <v>2</v>
      </c>
      <c r="V116" s="5">
        <f t="shared" si="69"/>
        <v>2</v>
      </c>
      <c r="W116" s="5">
        <f t="shared" si="70"/>
        <v>2</v>
      </c>
      <c r="X116" s="5">
        <f t="shared" si="109"/>
        <v>2.5</v>
      </c>
      <c r="Y116" s="5">
        <f t="shared" si="110"/>
        <v>3.5</v>
      </c>
      <c r="Z116" s="5">
        <f t="shared" si="111"/>
        <v>2</v>
      </c>
      <c r="AA116" s="5" t="str">
        <f t="shared" si="112"/>
        <v>자동</v>
      </c>
      <c r="AB116" s="5" t="str">
        <f t="shared" si="71"/>
        <v>자동</v>
      </c>
      <c r="AC116" s="5">
        <f t="shared" si="72"/>
        <v>2</v>
      </c>
      <c r="AD116" s="5" t="str">
        <f t="shared" si="73"/>
        <v>자동</v>
      </c>
      <c r="AE116" s="5" t="str">
        <f>IF(AR116=42,INDEX('2025학년도 변표'!$C$118:$C$197,MATCH(Q116,'2025학년도 변표'!$B$118:$B$197,0)),"")</f>
        <v/>
      </c>
      <c r="AF116" s="5" t="str">
        <f>IF(AR116=42,INDEX('2025학년도 변표'!$D$118:$D$197,MATCH(Q116,'2025학년도 변표'!$B$118:$B$197,0)),"")</f>
        <v/>
      </c>
      <c r="AH116" s="5">
        <v>2</v>
      </c>
      <c r="AI116" s="5">
        <v>2</v>
      </c>
      <c r="AJ116" s="5">
        <v>2</v>
      </c>
      <c r="AM116" s="5">
        <v>2</v>
      </c>
      <c r="AO116" s="5">
        <v>3</v>
      </c>
      <c r="AP116" s="5">
        <v>3</v>
      </c>
      <c r="AR116" s="5">
        <f t="shared" si="108"/>
        <v>2</v>
      </c>
      <c r="AT116" s="5">
        <f>$Y116*0.1</f>
        <v>0.35000000000000003</v>
      </c>
      <c r="AU116" s="5">
        <f>$Y116*0.1</f>
        <v>0.35000000000000003</v>
      </c>
      <c r="AW116" s="5">
        <f>0.05*Z116</f>
        <v>0.1</v>
      </c>
      <c r="BA116" s="5">
        <f t="shared" si="74"/>
        <v>0</v>
      </c>
      <c r="BE116" s="236" t="s">
        <v>18687</v>
      </c>
      <c r="BG116" s="5">
        <f>AT116*DX116</f>
        <v>0</v>
      </c>
      <c r="BH116" s="5">
        <f>AU116*DX116</f>
        <v>0</v>
      </c>
      <c r="BJ116" s="5">
        <f>DY116*AW116</f>
        <v>0</v>
      </c>
      <c r="BY116" s="230">
        <f t="shared" si="115"/>
        <v>800</v>
      </c>
      <c r="BZ116" s="72">
        <v>200</v>
      </c>
      <c r="CA116" s="5">
        <v>196</v>
      </c>
      <c r="CB116" s="5">
        <v>192</v>
      </c>
      <c r="CC116" s="5">
        <v>188</v>
      </c>
      <c r="CD116" s="5">
        <v>180</v>
      </c>
      <c r="CE116" s="5">
        <v>160</v>
      </c>
      <c r="CF116" s="5">
        <v>120</v>
      </c>
      <c r="CG116" s="5">
        <v>80</v>
      </c>
      <c r="CH116" s="5">
        <v>0</v>
      </c>
      <c r="CI116" s="72">
        <v>10</v>
      </c>
      <c r="CJ116" s="5">
        <v>10</v>
      </c>
      <c r="CK116" s="5">
        <v>10</v>
      </c>
      <c r="CL116" s="5">
        <v>10</v>
      </c>
      <c r="CM116" s="5">
        <v>9.8000000000000007</v>
      </c>
      <c r="CN116" s="5">
        <v>9.6</v>
      </c>
      <c r="CO116" s="5">
        <v>9.4</v>
      </c>
      <c r="CP116" s="5">
        <v>9.1999999999999993</v>
      </c>
      <c r="CQ116" s="5">
        <v>9</v>
      </c>
      <c r="DA116" s="5">
        <f t="shared" si="76"/>
        <v>200</v>
      </c>
      <c r="DB116" s="110">
        <f t="shared" si="77"/>
        <v>100</v>
      </c>
      <c r="DC116" s="5">
        <f t="shared" si="78"/>
        <v>10</v>
      </c>
      <c r="DF116" s="5">
        <v>1</v>
      </c>
      <c r="DQ116" s="5">
        <v>1</v>
      </c>
      <c r="DR116" s="5">
        <f t="shared" si="79"/>
        <v>1</v>
      </c>
      <c r="DS116" s="5">
        <f t="shared" si="80"/>
        <v>1</v>
      </c>
      <c r="DT116" s="5">
        <f t="shared" si="114"/>
        <v>0</v>
      </c>
      <c r="DU116" s="5">
        <f t="shared" si="104"/>
        <v>0</v>
      </c>
      <c r="DW116" s="5">
        <f t="shared" si="82"/>
        <v>0</v>
      </c>
      <c r="DX116" s="5">
        <f t="shared" si="83"/>
        <v>0</v>
      </c>
      <c r="DY116" s="5">
        <f>IFERROR(IF(LEFT($AR116,1)="4",INDEX('2025학년도 변표'!$H$118:$H$197,MATCH($Q116,'2025학년도 변표'!$B$118:$B$197,0)),INDEX(DY$4:DY$8,MATCH(AJ116,$DU$4:$DU$8,0))),0)</f>
        <v>0</v>
      </c>
      <c r="DZ116" s="5">
        <f>IFERROR(IF(LEFT($AR116,1)="4",INDEX('2025학년도 변표'!$I$118:$I$197,MATCH($Q116,'2025학년도 변표'!$B$118:$B$197,0)),INDEX(DZ$4:DZ$8,MATCH(AK116,$DU$4:$DU$8,0))),0)</f>
        <v>0</v>
      </c>
      <c r="EB116" s="5">
        <f>IFERROR(IF(LEFT($AR116,1)="4",INDEX('2025학년도 변표'!$J$118:$J$197,MATCH($Q116,'2025학년도 변표'!$B$118:$B$197,0)),INDEX(EA$4:EA$8,MATCH(AM116,$DU$4:$DU$8,0))),0)</f>
        <v>0</v>
      </c>
      <c r="EC116" s="5">
        <f>IFERROR(IF(LEFT($AR116,1)="4",INDEX('2025학년도 변표'!$K$118:$K$197,MATCH($Q116,'2025학년도 변표'!$B$118:$B$197,0)),INDEX(EB$4:EB$8,MATCH(AN116,$DU$4:$DU$8,0))),0)</f>
        <v>0</v>
      </c>
      <c r="ED116" s="5" t="str">
        <f t="shared" si="84"/>
        <v/>
      </c>
      <c r="EE116" s="5" t="str">
        <f t="shared" si="85"/>
        <v/>
      </c>
      <c r="EF116" s="5">
        <f t="shared" si="86"/>
        <v>0</v>
      </c>
      <c r="EH116" s="5">
        <f t="shared" si="87"/>
        <v>0</v>
      </c>
      <c r="EI116" s="5">
        <f t="shared" si="88"/>
        <v>0</v>
      </c>
      <c r="EJ116" s="5">
        <f t="shared" si="89"/>
        <v>0</v>
      </c>
      <c r="EK116" s="5">
        <f t="shared" si="90"/>
        <v>0</v>
      </c>
      <c r="EL116" s="5">
        <f t="shared" si="91"/>
        <v>0</v>
      </c>
      <c r="EM116" s="5">
        <f t="shared" si="92"/>
        <v>0</v>
      </c>
      <c r="EN116" s="5">
        <f t="shared" si="93"/>
        <v>0</v>
      </c>
      <c r="EO116" s="5">
        <f>LARGE((EJ116:EK116,EM116:EN116),1)</f>
        <v>0</v>
      </c>
      <c r="EP116" s="5">
        <f>IF(M116&lt;2,0,LARGE((EJ116:EK116,EM116:EN116),2))</f>
        <v>0</v>
      </c>
      <c r="EQ116" s="5">
        <f t="shared" si="94"/>
        <v>0</v>
      </c>
      <c r="ER116" s="5">
        <f t="shared" si="95"/>
        <v>0</v>
      </c>
      <c r="ES116" s="5">
        <f t="shared" si="96"/>
        <v>0</v>
      </c>
      <c r="EX116" s="5">
        <f t="shared" si="97"/>
        <v>0</v>
      </c>
      <c r="EZ116" s="5">
        <f t="shared" si="98"/>
        <v>1</v>
      </c>
      <c r="FA116" s="5">
        <f t="shared" ca="1" si="99"/>
        <v>43</v>
      </c>
      <c r="FE116" s="5" t="str">
        <f t="shared" si="100"/>
        <v>백분위</v>
      </c>
      <c r="FF116" s="5" t="str">
        <f t="shared" si="101"/>
        <v>백분위</v>
      </c>
      <c r="FG116" s="5">
        <f t="shared" si="105"/>
        <v>0.31</v>
      </c>
      <c r="FH116" s="5">
        <f t="shared" si="106"/>
        <v>0.44</v>
      </c>
      <c r="FI116" s="5">
        <f t="shared" si="107"/>
        <v>0.25</v>
      </c>
      <c r="FJ116" s="5">
        <f t="shared" si="102"/>
        <v>8</v>
      </c>
    </row>
    <row r="117" spans="1:166">
      <c r="A117" s="5">
        <f t="shared" si="103"/>
        <v>102</v>
      </c>
      <c r="B117" s="5">
        <v>79</v>
      </c>
      <c r="C117" s="5" t="s">
        <v>576</v>
      </c>
      <c r="D117" s="5">
        <v>1000</v>
      </c>
      <c r="E117" s="5">
        <v>0.35</v>
      </c>
      <c r="F117" s="5">
        <v>0.25</v>
      </c>
      <c r="G117" s="5">
        <v>0.2</v>
      </c>
      <c r="J117" s="5">
        <v>0.2</v>
      </c>
      <c r="M117" s="5">
        <v>1</v>
      </c>
      <c r="N117" s="5">
        <f t="shared" si="64"/>
        <v>0.8</v>
      </c>
      <c r="O117" s="5" t="s">
        <v>633</v>
      </c>
      <c r="Q117" s="5" t="str">
        <f t="shared" si="65"/>
        <v/>
      </c>
      <c r="S117" s="5">
        <f t="shared" si="66"/>
        <v>3.5</v>
      </c>
      <c r="T117" s="5">
        <f t="shared" si="67"/>
        <v>2.5</v>
      </c>
      <c r="U117" s="5">
        <f t="shared" si="68"/>
        <v>2</v>
      </c>
      <c r="V117" s="5">
        <f t="shared" si="69"/>
        <v>2</v>
      </c>
      <c r="W117" s="5">
        <f t="shared" si="70"/>
        <v>2</v>
      </c>
      <c r="X117" s="5">
        <f t="shared" si="109"/>
        <v>3.5</v>
      </c>
      <c r="Y117" s="5">
        <f t="shared" si="110"/>
        <v>2.5</v>
      </c>
      <c r="Z117" s="5">
        <f t="shared" si="111"/>
        <v>2</v>
      </c>
      <c r="AA117" s="5" t="str">
        <f t="shared" si="112"/>
        <v>자동</v>
      </c>
      <c r="AB117" s="5" t="str">
        <f t="shared" si="71"/>
        <v>자동</v>
      </c>
      <c r="AC117" s="5">
        <f t="shared" si="72"/>
        <v>2</v>
      </c>
      <c r="AD117" s="5" t="str">
        <f t="shared" si="73"/>
        <v>자동</v>
      </c>
      <c r="AE117" s="5" t="str">
        <f>IF(AR117=42,INDEX('2025학년도 변표'!$C$118:$C$197,MATCH(Q117,'2025학년도 변표'!$B$118:$B$197,0)),"")</f>
        <v/>
      </c>
      <c r="AF117" s="5" t="str">
        <f>IF(AR117=42,INDEX('2025학년도 변표'!$D$118:$D$197,MATCH(Q117,'2025학년도 변표'!$B$118:$B$197,0)),"")</f>
        <v/>
      </c>
      <c r="AH117" s="5">
        <v>2</v>
      </c>
      <c r="AI117" s="5">
        <v>2</v>
      </c>
      <c r="AJ117" s="5">
        <v>2</v>
      </c>
      <c r="AM117" s="5">
        <v>2</v>
      </c>
      <c r="AO117" s="5">
        <v>3</v>
      </c>
      <c r="AP117" s="5">
        <v>3</v>
      </c>
      <c r="AR117" s="5">
        <f t="shared" si="108"/>
        <v>2</v>
      </c>
      <c r="BA117" s="5">
        <f t="shared" si="74"/>
        <v>0</v>
      </c>
      <c r="BY117" s="230">
        <f t="shared" si="115"/>
        <v>800</v>
      </c>
      <c r="BZ117" s="72">
        <v>200</v>
      </c>
      <c r="CA117" s="5">
        <v>196</v>
      </c>
      <c r="CB117" s="5">
        <v>192</v>
      </c>
      <c r="CC117" s="5">
        <v>188</v>
      </c>
      <c r="CD117" s="5">
        <v>180</v>
      </c>
      <c r="CE117" s="5">
        <v>160</v>
      </c>
      <c r="CF117" s="5">
        <v>120</v>
      </c>
      <c r="CG117" s="5">
        <v>80</v>
      </c>
      <c r="CH117" s="5">
        <v>0</v>
      </c>
      <c r="CI117" s="72">
        <v>10</v>
      </c>
      <c r="CJ117" s="5">
        <v>10</v>
      </c>
      <c r="CK117" s="5">
        <v>10</v>
      </c>
      <c r="CL117" s="5">
        <v>10</v>
      </c>
      <c r="CM117" s="5">
        <v>9.8000000000000007</v>
      </c>
      <c r="CN117" s="5">
        <v>9.6</v>
      </c>
      <c r="CO117" s="5">
        <v>9.4</v>
      </c>
      <c r="CP117" s="5">
        <v>9.1999999999999993</v>
      </c>
      <c r="CQ117" s="5">
        <v>9</v>
      </c>
      <c r="DA117" s="5">
        <f t="shared" si="76"/>
        <v>200</v>
      </c>
      <c r="DB117" s="110">
        <f t="shared" si="77"/>
        <v>100</v>
      </c>
      <c r="DC117" s="5">
        <f t="shared" si="78"/>
        <v>10</v>
      </c>
      <c r="DF117" s="5">
        <v>1</v>
      </c>
      <c r="DR117" s="5">
        <f t="shared" si="79"/>
        <v>2</v>
      </c>
      <c r="DS117" s="5">
        <f t="shared" si="80"/>
        <v>1</v>
      </c>
      <c r="DT117" s="5">
        <f t="shared" si="114"/>
        <v>0</v>
      </c>
      <c r="DU117" s="5">
        <f t="shared" si="104"/>
        <v>0</v>
      </c>
      <c r="DW117" s="5">
        <f t="shared" si="82"/>
        <v>0</v>
      </c>
      <c r="DX117" s="5">
        <f t="shared" si="83"/>
        <v>0</v>
      </c>
      <c r="DY117" s="5">
        <f>IFERROR(IF(LEFT($AR117,1)="4",INDEX('2025학년도 변표'!$H$118:$H$197,MATCH($Q117,'2025학년도 변표'!$B$118:$B$197,0)),INDEX(DY$4:DY$8,MATCH(AJ117,$DU$4:$DU$8,0))),0)</f>
        <v>0</v>
      </c>
      <c r="DZ117" s="5">
        <f>IFERROR(IF(LEFT($AR117,1)="4",INDEX('2025학년도 변표'!$I$118:$I$197,MATCH($Q117,'2025학년도 변표'!$B$118:$B$197,0)),INDEX(DZ$4:DZ$8,MATCH(AK117,$DU$4:$DU$8,0))),0)</f>
        <v>0</v>
      </c>
      <c r="EB117" s="5">
        <f>IFERROR(IF(LEFT($AR117,1)="4",INDEX('2025학년도 변표'!$J$118:$J$197,MATCH($Q117,'2025학년도 변표'!$B$118:$B$197,0)),INDEX(EA$4:EA$8,MATCH(AM117,$DU$4:$DU$8,0))),0)</f>
        <v>0</v>
      </c>
      <c r="EC117" s="5">
        <f>IFERROR(IF(LEFT($AR117,1)="4",INDEX('2025학년도 변표'!$K$118:$K$197,MATCH($Q117,'2025학년도 변표'!$B$118:$B$197,0)),INDEX(EB$4:EB$8,MATCH(AN117,$DU$4:$DU$8,0))),0)</f>
        <v>0</v>
      </c>
      <c r="ED117" s="5" t="str">
        <f t="shared" si="84"/>
        <v/>
      </c>
      <c r="EE117" s="5" t="str">
        <f t="shared" si="85"/>
        <v/>
      </c>
      <c r="EF117" s="5">
        <f t="shared" si="86"/>
        <v>0</v>
      </c>
      <c r="EH117" s="5">
        <f t="shared" si="87"/>
        <v>0</v>
      </c>
      <c r="EI117" s="5">
        <f t="shared" si="88"/>
        <v>0</v>
      </c>
      <c r="EJ117" s="5">
        <f t="shared" si="89"/>
        <v>0</v>
      </c>
      <c r="EK117" s="5">
        <f t="shared" si="90"/>
        <v>0</v>
      </c>
      <c r="EL117" s="5">
        <f t="shared" si="91"/>
        <v>0</v>
      </c>
      <c r="EM117" s="5">
        <f t="shared" si="92"/>
        <v>0</v>
      </c>
      <c r="EN117" s="5">
        <f t="shared" si="93"/>
        <v>0</v>
      </c>
      <c r="EO117" s="5">
        <f>LARGE((EJ117:EK117,EM117:EN117),1)</f>
        <v>0</v>
      </c>
      <c r="EP117" s="5">
        <f>IF(M117&lt;2,0,LARGE((EJ117:EK117,EM117:EN117),2))</f>
        <v>0</v>
      </c>
      <c r="EQ117" s="5">
        <f t="shared" si="94"/>
        <v>0</v>
      </c>
      <c r="ER117" s="5">
        <f t="shared" si="95"/>
        <v>0</v>
      </c>
      <c r="ES117" s="5">
        <f t="shared" si="96"/>
        <v>0</v>
      </c>
      <c r="EX117" s="5">
        <f t="shared" si="97"/>
        <v>0</v>
      </c>
      <c r="EZ117" s="5">
        <f t="shared" si="98"/>
        <v>0</v>
      </c>
      <c r="FA117" s="5">
        <f t="shared" ca="1" si="99"/>
        <v>0</v>
      </c>
      <c r="FE117" s="5" t="str">
        <f t="shared" si="100"/>
        <v>백분위</v>
      </c>
      <c r="FF117" s="5" t="str">
        <f t="shared" si="101"/>
        <v>백분위</v>
      </c>
      <c r="FG117" s="5">
        <f t="shared" si="105"/>
        <v>0.44</v>
      </c>
      <c r="FH117" s="5">
        <f t="shared" si="106"/>
        <v>0.31</v>
      </c>
      <c r="FI117" s="5">
        <f t="shared" si="107"/>
        <v>0.25</v>
      </c>
      <c r="FJ117" s="5">
        <f t="shared" si="102"/>
        <v>8</v>
      </c>
    </row>
    <row r="118" spans="1:166">
      <c r="A118" s="5">
        <f t="shared" si="103"/>
        <v>103</v>
      </c>
      <c r="B118" s="5">
        <v>80</v>
      </c>
      <c r="C118" s="5" t="s">
        <v>577</v>
      </c>
      <c r="D118" s="5">
        <v>1000</v>
      </c>
      <c r="E118" s="5">
        <v>0.25</v>
      </c>
      <c r="F118" s="5">
        <v>0.35</v>
      </c>
      <c r="G118" s="5">
        <v>0.2</v>
      </c>
      <c r="J118" s="5">
        <v>0.2</v>
      </c>
      <c r="M118" s="5">
        <v>1</v>
      </c>
      <c r="N118" s="5">
        <f t="shared" si="64"/>
        <v>0.8</v>
      </c>
      <c r="O118" s="5" t="s">
        <v>633</v>
      </c>
      <c r="Q118" s="5" t="str">
        <f t="shared" si="65"/>
        <v/>
      </c>
      <c r="S118" s="5">
        <f t="shared" si="66"/>
        <v>2.5</v>
      </c>
      <c r="T118" s="5">
        <f t="shared" si="67"/>
        <v>3.5</v>
      </c>
      <c r="U118" s="5">
        <f t="shared" si="68"/>
        <v>2</v>
      </c>
      <c r="V118" s="5">
        <f t="shared" si="69"/>
        <v>2</v>
      </c>
      <c r="W118" s="5">
        <f t="shared" si="70"/>
        <v>2</v>
      </c>
      <c r="X118" s="5">
        <f t="shared" si="109"/>
        <v>2.5</v>
      </c>
      <c r="Y118" s="5">
        <f t="shared" si="110"/>
        <v>3.5</v>
      </c>
      <c r="Z118" s="5">
        <f t="shared" si="111"/>
        <v>2</v>
      </c>
      <c r="AA118" s="5" t="str">
        <f t="shared" si="112"/>
        <v>자동</v>
      </c>
      <c r="AB118" s="5" t="str">
        <f t="shared" si="71"/>
        <v>자동</v>
      </c>
      <c r="AC118" s="5">
        <f t="shared" si="72"/>
        <v>2</v>
      </c>
      <c r="AD118" s="5" t="str">
        <f t="shared" si="73"/>
        <v>자동</v>
      </c>
      <c r="AE118" s="5" t="str">
        <f>IF(AR118=42,INDEX('2025학년도 변표'!$C$118:$C$197,MATCH(Q118,'2025학년도 변표'!$B$118:$B$197,0)),"")</f>
        <v/>
      </c>
      <c r="AF118" s="5" t="str">
        <f>IF(AR118=42,INDEX('2025학년도 변표'!$D$118:$D$197,MATCH(Q118,'2025학년도 변표'!$B$118:$B$197,0)),"")</f>
        <v/>
      </c>
      <c r="AH118" s="5">
        <v>2</v>
      </c>
      <c r="AI118" s="5">
        <v>2</v>
      </c>
      <c r="AJ118" s="5">
        <v>2</v>
      </c>
      <c r="AM118" s="5">
        <v>2</v>
      </c>
      <c r="AO118" s="5">
        <v>3</v>
      </c>
      <c r="AP118" s="5">
        <v>3</v>
      </c>
      <c r="AR118" s="5">
        <f t="shared" si="108"/>
        <v>2</v>
      </c>
      <c r="BA118" s="5">
        <f t="shared" si="74"/>
        <v>0</v>
      </c>
      <c r="BY118" s="230">
        <f t="shared" si="115"/>
        <v>800</v>
      </c>
      <c r="BZ118" s="72">
        <v>200</v>
      </c>
      <c r="CA118" s="5">
        <v>195</v>
      </c>
      <c r="CB118" s="5">
        <v>190</v>
      </c>
      <c r="CC118" s="5">
        <v>185</v>
      </c>
      <c r="CD118" s="5">
        <v>180</v>
      </c>
      <c r="CE118" s="5">
        <v>175</v>
      </c>
      <c r="CF118" s="5">
        <v>170</v>
      </c>
      <c r="CG118" s="5">
        <v>160</v>
      </c>
      <c r="CH118" s="5">
        <v>140</v>
      </c>
      <c r="CI118" s="72">
        <v>10</v>
      </c>
      <c r="CJ118" s="5">
        <v>10</v>
      </c>
      <c r="CK118" s="5">
        <v>10</v>
      </c>
      <c r="CL118" s="5">
        <v>10</v>
      </c>
      <c r="CM118" s="5">
        <v>9</v>
      </c>
      <c r="CN118" s="5">
        <v>9</v>
      </c>
      <c r="CO118" s="5">
        <v>8</v>
      </c>
      <c r="CP118" s="5">
        <v>8</v>
      </c>
      <c r="CQ118" s="5">
        <v>8</v>
      </c>
      <c r="DA118" s="5">
        <f t="shared" si="76"/>
        <v>200</v>
      </c>
      <c r="DB118" s="110">
        <f t="shared" si="77"/>
        <v>100</v>
      </c>
      <c r="DC118" s="5">
        <f t="shared" si="78"/>
        <v>10</v>
      </c>
      <c r="DF118" s="5">
        <v>1</v>
      </c>
      <c r="DQ118" s="5">
        <v>1</v>
      </c>
      <c r="DR118" s="5">
        <f t="shared" si="79"/>
        <v>1</v>
      </c>
      <c r="DS118" s="5">
        <f t="shared" si="80"/>
        <v>1</v>
      </c>
      <c r="DT118" s="5">
        <f t="shared" ref="DT118:DT123" si="116">IF(OR(AND(DD118&gt;0,DD118&gt;$DD$8),AND(DE118&gt;0,DE118&gt;$DE$8),AND(DF118&gt;0,DF118&gt;$DF$8)),0,1)</f>
        <v>0</v>
      </c>
      <c r="DU118" s="5">
        <f t="shared" si="104"/>
        <v>0</v>
      </c>
      <c r="DW118" s="5">
        <f t="shared" si="82"/>
        <v>0</v>
      </c>
      <c r="DX118" s="5">
        <f t="shared" si="83"/>
        <v>0</v>
      </c>
      <c r="DY118" s="5">
        <f>IFERROR(IF(LEFT($AR118,1)="4",INDEX('2025학년도 변표'!$H$118:$H$197,MATCH($Q118,'2025학년도 변표'!$B$118:$B$197,0)),INDEX(DY$4:DY$8,MATCH(AJ118,$DU$4:$DU$8,0))),0)</f>
        <v>0</v>
      </c>
      <c r="DZ118" s="5">
        <f>IFERROR(IF(LEFT($AR118,1)="4",INDEX('2025학년도 변표'!$I$118:$I$197,MATCH($Q118,'2025학년도 변표'!$B$118:$B$197,0)),INDEX(DZ$4:DZ$8,MATCH(AK118,$DU$4:$DU$8,0))),0)</f>
        <v>0</v>
      </c>
      <c r="EB118" s="5">
        <f>IFERROR(IF(LEFT($AR118,1)="4",INDEX('2025학년도 변표'!$J$118:$J$197,MATCH($Q118,'2025학년도 변표'!$B$118:$B$197,0)),INDEX(EA$4:EA$8,MATCH(AM118,$DU$4:$DU$8,0))),0)</f>
        <v>0</v>
      </c>
      <c r="EC118" s="5">
        <f>IFERROR(IF(LEFT($AR118,1)="4",INDEX('2025학년도 변표'!$K$118:$K$197,MATCH($Q118,'2025학년도 변표'!$B$118:$B$197,0)),INDEX(EB$4:EB$8,MATCH(AN118,$DU$4:$DU$8,0))),0)</f>
        <v>0</v>
      </c>
      <c r="ED118" s="5" t="str">
        <f t="shared" si="84"/>
        <v/>
      </c>
      <c r="EE118" s="5" t="str">
        <f t="shared" si="85"/>
        <v/>
      </c>
      <c r="EF118" s="5">
        <f t="shared" si="86"/>
        <v>0</v>
      </c>
      <c r="EH118" s="5">
        <f t="shared" si="87"/>
        <v>0</v>
      </c>
      <c r="EI118" s="5">
        <f t="shared" si="88"/>
        <v>0</v>
      </c>
      <c r="EJ118" s="5">
        <f t="shared" si="89"/>
        <v>0</v>
      </c>
      <c r="EK118" s="5">
        <f t="shared" si="90"/>
        <v>0</v>
      </c>
      <c r="EL118" s="5">
        <f t="shared" si="91"/>
        <v>0</v>
      </c>
      <c r="EM118" s="5">
        <f t="shared" si="92"/>
        <v>0</v>
      </c>
      <c r="EN118" s="5">
        <f t="shared" si="93"/>
        <v>0</v>
      </c>
      <c r="EO118" s="5">
        <f>LARGE((EJ118:EK118,EM118:EN118),1)</f>
        <v>0</v>
      </c>
      <c r="EP118" s="5">
        <f>IF(M118&lt;2,0,LARGE((EJ118:EK118,EM118:EN118),2))</f>
        <v>0</v>
      </c>
      <c r="EQ118" s="5">
        <f t="shared" si="94"/>
        <v>0</v>
      </c>
      <c r="ER118" s="5">
        <f t="shared" si="95"/>
        <v>0</v>
      </c>
      <c r="ES118" s="5">
        <f t="shared" si="96"/>
        <v>0</v>
      </c>
      <c r="EW118" s="5">
        <f>IF($AS$7=1,MAX(EH118+EI118+EL118+EO118+EP118+EQ118+ER118+ES118+ET118,EH119+EI119+EL119+EO119+EP119+EQ119+ER119+ES119+ET119),0)</f>
        <v>0</v>
      </c>
      <c r="EX118" s="5">
        <f t="shared" si="97"/>
        <v>0</v>
      </c>
      <c r="EY118" s="5" t="s">
        <v>18801</v>
      </c>
      <c r="EZ118" s="5">
        <f t="shared" si="98"/>
        <v>0</v>
      </c>
      <c r="FA118" s="5">
        <f t="shared" ca="1" si="99"/>
        <v>0</v>
      </c>
      <c r="FE118" s="5" t="str">
        <f t="shared" si="100"/>
        <v>백분위</v>
      </c>
      <c r="FF118" s="5" t="str">
        <f t="shared" si="101"/>
        <v>백분위</v>
      </c>
      <c r="FG118" s="5">
        <f t="shared" si="105"/>
        <v>0.31</v>
      </c>
      <c r="FH118" s="5">
        <f t="shared" si="106"/>
        <v>0.44</v>
      </c>
      <c r="FI118" s="5">
        <f t="shared" si="107"/>
        <v>0.25</v>
      </c>
      <c r="FJ118" s="5">
        <f t="shared" si="102"/>
        <v>8</v>
      </c>
    </row>
    <row r="119" spans="1:166">
      <c r="A119" s="5">
        <f t="shared" si="103"/>
        <v>104</v>
      </c>
      <c r="B119" s="5">
        <v>81</v>
      </c>
      <c r="C119" s="5" t="s">
        <v>18688</v>
      </c>
      <c r="D119" s="5">
        <v>1000</v>
      </c>
      <c r="E119" s="5">
        <v>0.35</v>
      </c>
      <c r="F119" s="5">
        <v>0.25</v>
      </c>
      <c r="G119" s="5">
        <v>0.2</v>
      </c>
      <c r="J119" s="5">
        <v>0.2</v>
      </c>
      <c r="M119" s="5">
        <v>1</v>
      </c>
      <c r="N119" s="5">
        <f t="shared" si="64"/>
        <v>0.8</v>
      </c>
      <c r="Q119" s="5">
        <f t="shared" si="65"/>
        <v>0</v>
      </c>
      <c r="S119" s="5">
        <f t="shared" si="66"/>
        <v>3.5</v>
      </c>
      <c r="T119" s="5">
        <f t="shared" si="67"/>
        <v>2.5</v>
      </c>
      <c r="U119" s="5">
        <f t="shared" si="68"/>
        <v>2</v>
      </c>
      <c r="V119" s="5">
        <f t="shared" si="69"/>
        <v>2</v>
      </c>
      <c r="W119" s="5">
        <f t="shared" si="70"/>
        <v>2</v>
      </c>
      <c r="X119" s="5">
        <f t="shared" si="109"/>
        <v>3.5</v>
      </c>
      <c r="Y119" s="5">
        <f t="shared" si="110"/>
        <v>2.5</v>
      </c>
      <c r="Z119" s="5">
        <f t="shared" si="111"/>
        <v>2</v>
      </c>
      <c r="AA119" s="5" t="str">
        <f t="shared" si="112"/>
        <v>자동</v>
      </c>
      <c r="AB119" s="5" t="str">
        <f t="shared" si="71"/>
        <v>자동</v>
      </c>
      <c r="AC119" s="5">
        <f t="shared" si="72"/>
        <v>2</v>
      </c>
      <c r="AD119" s="5" t="str">
        <f t="shared" si="73"/>
        <v>자동</v>
      </c>
      <c r="AE119" s="5" t="str">
        <f>IF(AR119=42,INDEX('2025학년도 변표'!$C$118:$C$197,MATCH(Q119,'2025학년도 변표'!$B$118:$B$197,0)),"")</f>
        <v/>
      </c>
      <c r="AF119" s="5" t="str">
        <f>IF(AR119=42,INDEX('2025학년도 변표'!$D$118:$D$197,MATCH(Q119,'2025학년도 변표'!$B$118:$B$197,0)),"")</f>
        <v/>
      </c>
      <c r="AH119" s="5">
        <v>2</v>
      </c>
      <c r="AI119" s="5">
        <v>2</v>
      </c>
      <c r="AJ119" s="5">
        <v>2</v>
      </c>
      <c r="AM119" s="5">
        <v>2</v>
      </c>
      <c r="AO119" s="5">
        <v>3</v>
      </c>
      <c r="AP119" s="5">
        <v>3</v>
      </c>
      <c r="AR119" s="5">
        <f t="shared" si="108"/>
        <v>2</v>
      </c>
      <c r="BA119" s="5">
        <f t="shared" si="74"/>
        <v>0</v>
      </c>
      <c r="BY119" s="230">
        <f t="shared" si="115"/>
        <v>800</v>
      </c>
      <c r="BZ119" s="72">
        <v>200</v>
      </c>
      <c r="CA119" s="5">
        <v>195</v>
      </c>
      <c r="CB119" s="5">
        <v>190</v>
      </c>
      <c r="CC119" s="5">
        <v>185</v>
      </c>
      <c r="CD119" s="5">
        <v>180</v>
      </c>
      <c r="CE119" s="5">
        <v>175</v>
      </c>
      <c r="CF119" s="5">
        <v>170</v>
      </c>
      <c r="CG119" s="5">
        <v>160</v>
      </c>
      <c r="CH119" s="5">
        <v>140</v>
      </c>
      <c r="CI119" s="72">
        <v>10</v>
      </c>
      <c r="CJ119" s="5">
        <v>10</v>
      </c>
      <c r="CK119" s="5">
        <v>10</v>
      </c>
      <c r="CL119" s="5">
        <v>10</v>
      </c>
      <c r="CM119" s="5">
        <v>9</v>
      </c>
      <c r="CN119" s="5">
        <v>9</v>
      </c>
      <c r="CO119" s="5">
        <v>8</v>
      </c>
      <c r="CP119" s="5">
        <v>8</v>
      </c>
      <c r="CQ119" s="5">
        <v>8</v>
      </c>
      <c r="DA119" s="5">
        <f t="shared" si="76"/>
        <v>200</v>
      </c>
      <c r="DB119" s="110">
        <f t="shared" si="77"/>
        <v>100</v>
      </c>
      <c r="DC119" s="5">
        <f t="shared" si="78"/>
        <v>10</v>
      </c>
      <c r="DF119" s="5">
        <v>1</v>
      </c>
      <c r="DR119" s="5">
        <f t="shared" si="79"/>
        <v>2</v>
      </c>
      <c r="DS119" s="5">
        <f t="shared" si="80"/>
        <v>1</v>
      </c>
      <c r="DT119" s="5">
        <f t="shared" si="116"/>
        <v>0</v>
      </c>
      <c r="DU119" s="5">
        <f t="shared" si="104"/>
        <v>0</v>
      </c>
      <c r="DW119" s="5">
        <f t="shared" si="82"/>
        <v>0</v>
      </c>
      <c r="DX119" s="5">
        <f t="shared" si="83"/>
        <v>0</v>
      </c>
      <c r="DY119" s="5">
        <f>IFERROR(IF(LEFT($AR119,1)="4",INDEX('2025학년도 변표'!$H$118:$H$197,MATCH($Q119,'2025학년도 변표'!$B$118:$B$197,0)),INDEX(DY$4:DY$8,MATCH(AJ119,$DU$4:$DU$8,0))),0)</f>
        <v>0</v>
      </c>
      <c r="DZ119" s="5">
        <f>IFERROR(IF(LEFT($AR119,1)="4",INDEX('2025학년도 변표'!$I$118:$I$197,MATCH($Q119,'2025학년도 변표'!$B$118:$B$197,0)),INDEX(DZ$4:DZ$8,MATCH(AK119,$DU$4:$DU$8,0))),0)</f>
        <v>0</v>
      </c>
      <c r="EB119" s="5">
        <f>IFERROR(IF(LEFT($AR119,1)="4",INDEX('2025학년도 변표'!$J$118:$J$197,MATCH($Q119,'2025학년도 변표'!$B$118:$B$197,0)),INDEX(EA$4:EA$8,MATCH(AM119,$DU$4:$DU$8,0))),0)</f>
        <v>0</v>
      </c>
      <c r="EC119" s="5">
        <f>IFERROR(IF(LEFT($AR119,1)="4",INDEX('2025학년도 변표'!$K$118:$K$197,MATCH($Q119,'2025학년도 변표'!$B$118:$B$197,0)),INDEX(EB$4:EB$8,MATCH(AN119,$DU$4:$DU$8,0))),0)</f>
        <v>0</v>
      </c>
      <c r="ED119" s="5" t="str">
        <f t="shared" si="84"/>
        <v/>
      </c>
      <c r="EE119" s="5" t="str">
        <f t="shared" si="85"/>
        <v/>
      </c>
      <c r="EF119" s="5">
        <f t="shared" si="86"/>
        <v>0</v>
      </c>
      <c r="EH119" s="5">
        <f t="shared" si="87"/>
        <v>0</v>
      </c>
      <c r="EI119" s="5">
        <f t="shared" si="88"/>
        <v>0</v>
      </c>
      <c r="EJ119" s="5">
        <f t="shared" si="89"/>
        <v>0</v>
      </c>
      <c r="EK119" s="5">
        <f t="shared" si="90"/>
        <v>0</v>
      </c>
      <c r="EL119" s="5">
        <f t="shared" si="91"/>
        <v>0</v>
      </c>
      <c r="EM119" s="5">
        <f t="shared" si="92"/>
        <v>0</v>
      </c>
      <c r="EN119" s="5">
        <f t="shared" si="93"/>
        <v>0</v>
      </c>
      <c r="EO119" s="5">
        <f>LARGE((EJ119:EK119,EM119:EN119),1)</f>
        <v>0</v>
      </c>
      <c r="EP119" s="5">
        <f>IF(M119&lt;2,0,LARGE((EJ119:EK119,EM119:EN119),2))</f>
        <v>0</v>
      </c>
      <c r="EQ119" s="5">
        <f t="shared" si="94"/>
        <v>0</v>
      </c>
      <c r="ER119" s="5">
        <f t="shared" si="95"/>
        <v>0</v>
      </c>
      <c r="ES119" s="5">
        <f t="shared" si="96"/>
        <v>0</v>
      </c>
      <c r="EW119" s="5">
        <f>IF($AS$7=1,MAX(EH118+EI118+EL118+EO118+EP118+EQ118+ER118+ES118+ET118,EH119+EI119+EL119+EO119+EP119+EQ119+ER119+ES119+ET119),0)</f>
        <v>0</v>
      </c>
      <c r="EX119" s="5">
        <f t="shared" si="97"/>
        <v>0</v>
      </c>
      <c r="EY119" s="5" t="s">
        <v>18801</v>
      </c>
      <c r="EZ119" s="5">
        <f t="shared" si="98"/>
        <v>0</v>
      </c>
      <c r="FA119" s="5">
        <f t="shared" ca="1" si="99"/>
        <v>0</v>
      </c>
      <c r="FE119" s="5" t="str">
        <f t="shared" si="100"/>
        <v>백분위</v>
      </c>
      <c r="FF119" s="5" t="str">
        <f t="shared" si="101"/>
        <v>백분위</v>
      </c>
      <c r="FG119" s="5">
        <f t="shared" si="105"/>
        <v>0.44</v>
      </c>
      <c r="FH119" s="5">
        <f t="shared" si="106"/>
        <v>0.31</v>
      </c>
      <c r="FI119" s="5">
        <f t="shared" si="107"/>
        <v>0.25</v>
      </c>
      <c r="FJ119" s="5">
        <f t="shared" si="102"/>
        <v>8</v>
      </c>
    </row>
    <row r="120" spans="1:166">
      <c r="A120" s="5">
        <f t="shared" si="103"/>
        <v>105</v>
      </c>
      <c r="B120" s="5">
        <v>82</v>
      </c>
      <c r="C120" s="5" t="s">
        <v>18689</v>
      </c>
      <c r="D120" s="5">
        <v>1000</v>
      </c>
      <c r="E120" s="5">
        <f>IF($AS$7=1,IF(E9&gt;=F9,0.5,0),0)</f>
        <v>0.5</v>
      </c>
      <c r="F120" s="5">
        <f>IF($AS$7=1,IF(E9&gt;=F9,0,0.5),0.5)</f>
        <v>0</v>
      </c>
      <c r="G120" s="5">
        <v>0.5</v>
      </c>
      <c r="J120" s="5">
        <v>0.5</v>
      </c>
      <c r="M120" s="5">
        <v>1</v>
      </c>
      <c r="N120" s="5">
        <f t="shared" si="64"/>
        <v>1</v>
      </c>
      <c r="O120" s="5" t="s">
        <v>633</v>
      </c>
      <c r="Q120" s="5" t="str">
        <f t="shared" si="65"/>
        <v/>
      </c>
      <c r="S120" s="5">
        <f t="shared" si="66"/>
        <v>5</v>
      </c>
      <c r="T120" s="5">
        <f t="shared" si="67"/>
        <v>0</v>
      </c>
      <c r="U120" s="5">
        <f t="shared" si="68"/>
        <v>5</v>
      </c>
      <c r="V120" s="5">
        <f t="shared" si="69"/>
        <v>5</v>
      </c>
      <c r="W120" s="5">
        <f t="shared" si="70"/>
        <v>5</v>
      </c>
      <c r="X120" s="5">
        <f t="shared" si="109"/>
        <v>5</v>
      </c>
      <c r="Y120" s="5">
        <f t="shared" si="110"/>
        <v>0</v>
      </c>
      <c r="Z120" s="5">
        <f t="shared" si="111"/>
        <v>5</v>
      </c>
      <c r="AA120" s="5" t="str">
        <f t="shared" si="112"/>
        <v>자동</v>
      </c>
      <c r="AB120" s="5" t="str">
        <f t="shared" si="71"/>
        <v>자동</v>
      </c>
      <c r="AC120" s="5">
        <f t="shared" si="72"/>
        <v>5</v>
      </c>
      <c r="AD120" s="5" t="str">
        <f t="shared" si="73"/>
        <v>자동</v>
      </c>
      <c r="AE120" s="5" t="str">
        <f>IF(AR120=42,INDEX('2025학년도 변표'!$C$118:$C$197,MATCH(Q120,'2025학년도 변표'!$B$118:$B$197,0)),"")</f>
        <v/>
      </c>
      <c r="AF120" s="5" t="str">
        <f>IF(AR120=42,INDEX('2025학년도 변표'!$D$118:$D$197,MATCH(Q120,'2025학년도 변표'!$B$118:$B$197,0)),"")</f>
        <v/>
      </c>
      <c r="AH120" s="5">
        <v>2</v>
      </c>
      <c r="AI120" s="5">
        <v>2</v>
      </c>
      <c r="AJ120" s="5">
        <v>2</v>
      </c>
      <c r="AM120" s="5">
        <v>2</v>
      </c>
      <c r="AO120" s="5">
        <v>3</v>
      </c>
      <c r="AP120" s="5">
        <v>3</v>
      </c>
      <c r="AR120" s="5">
        <f t="shared" si="108"/>
        <v>2</v>
      </c>
      <c r="BA120" s="5">
        <f t="shared" si="74"/>
        <v>0</v>
      </c>
      <c r="BY120" s="230">
        <v>1000</v>
      </c>
      <c r="CA120" s="5">
        <v>-1</v>
      </c>
      <c r="CB120" s="5">
        <v>-3</v>
      </c>
      <c r="CC120" s="5">
        <v>-5</v>
      </c>
      <c r="CD120" s="5">
        <v>-7</v>
      </c>
      <c r="CE120" s="5">
        <v>-9</v>
      </c>
      <c r="CF120" s="5">
        <v>-12</v>
      </c>
      <c r="CG120" s="5">
        <v>-15</v>
      </c>
      <c r="CH120" s="5">
        <v>-20</v>
      </c>
      <c r="CM120" s="5">
        <v>-1</v>
      </c>
      <c r="CN120" s="5">
        <v>-1</v>
      </c>
      <c r="CO120" s="5">
        <v>-2</v>
      </c>
      <c r="CP120" s="5">
        <v>-2</v>
      </c>
      <c r="CQ120" s="5">
        <v>-2</v>
      </c>
      <c r="DA120" s="5">
        <f t="shared" si="76"/>
        <v>0</v>
      </c>
      <c r="DB120" s="110" t="e">
        <f t="shared" si="77"/>
        <v>#DIV/0!</v>
      </c>
      <c r="DC120" s="5">
        <f t="shared" si="78"/>
        <v>0</v>
      </c>
      <c r="DF120" s="5">
        <v>1</v>
      </c>
      <c r="DQ120" s="5">
        <v>1</v>
      </c>
      <c r="DR120" s="5">
        <f t="shared" si="79"/>
        <v>1</v>
      </c>
      <c r="DS120" s="5">
        <f t="shared" si="80"/>
        <v>1</v>
      </c>
      <c r="DT120" s="5">
        <f t="shared" si="116"/>
        <v>0</v>
      </c>
      <c r="DU120" s="5">
        <f t="shared" si="104"/>
        <v>0</v>
      </c>
      <c r="DW120" s="5">
        <f t="shared" si="82"/>
        <v>0</v>
      </c>
      <c r="DX120" s="5">
        <f t="shared" si="83"/>
        <v>0</v>
      </c>
      <c r="DY120" s="5">
        <f>IFERROR(IF(LEFT($AR120,1)="4",INDEX('2025학년도 변표'!$H$118:$H$197,MATCH($Q120,'2025학년도 변표'!$B$118:$B$197,0)),INDEX(DY$4:DY$8,MATCH(AJ120,$DU$4:$DU$8,0))),0)</f>
        <v>0</v>
      </c>
      <c r="DZ120" s="5">
        <f>IFERROR(IF(LEFT($AR120,1)="4",INDEX('2025학년도 변표'!$I$118:$I$197,MATCH($Q120,'2025학년도 변표'!$B$118:$B$197,0)),INDEX(DZ$4:DZ$8,MATCH(AK120,$DU$4:$DU$8,0))),0)</f>
        <v>0</v>
      </c>
      <c r="EB120" s="5">
        <f>IFERROR(IF(LEFT($AR120,1)="4",INDEX('2025학년도 변표'!$J$118:$J$197,MATCH($Q120,'2025학년도 변표'!$B$118:$B$197,0)),INDEX(EA$4:EA$8,MATCH(AM120,$DU$4:$DU$8,0))),0)</f>
        <v>0</v>
      </c>
      <c r="EC120" s="5">
        <f>IFERROR(IF(LEFT($AR120,1)="4",INDEX('2025학년도 변표'!$K$118:$K$197,MATCH($Q120,'2025학년도 변표'!$B$118:$B$197,0)),INDEX(EB$4:EB$8,MATCH(AN120,$DU$4:$DU$8,0))),0)</f>
        <v>0</v>
      </c>
      <c r="ED120" s="5" t="str">
        <f t="shared" si="84"/>
        <v/>
      </c>
      <c r="EE120" s="5" t="str">
        <f t="shared" si="85"/>
        <v/>
      </c>
      <c r="EF120" s="5">
        <f t="shared" si="86"/>
        <v>0</v>
      </c>
      <c r="EH120" s="5">
        <f t="shared" si="87"/>
        <v>0</v>
      </c>
      <c r="EI120" s="5">
        <f t="shared" si="88"/>
        <v>0</v>
      </c>
      <c r="EJ120" s="5">
        <f t="shared" si="89"/>
        <v>0</v>
      </c>
      <c r="EK120" s="5">
        <f t="shared" si="90"/>
        <v>0</v>
      </c>
      <c r="EL120" s="5">
        <f t="shared" si="91"/>
        <v>0</v>
      </c>
      <c r="EM120" s="5">
        <f t="shared" si="92"/>
        <v>0</v>
      </c>
      <c r="EN120" s="5">
        <f t="shared" si="93"/>
        <v>0</v>
      </c>
      <c r="EO120" s="5">
        <f>LARGE((EJ120:EK120,EM120:EN120),1)</f>
        <v>0</v>
      </c>
      <c r="EP120" s="5">
        <f>IF(M120&lt;2,0,LARGE((EJ120:EK120,EM120:EN120),2))</f>
        <v>0</v>
      </c>
      <c r="EQ120" s="5">
        <f t="shared" si="94"/>
        <v>0</v>
      </c>
      <c r="ER120" s="5">
        <f t="shared" si="95"/>
        <v>0</v>
      </c>
      <c r="ES120" s="5">
        <f t="shared" si="96"/>
        <v>0</v>
      </c>
      <c r="EX120" s="5">
        <f t="shared" si="97"/>
        <v>0</v>
      </c>
      <c r="EZ120" s="5">
        <f t="shared" si="98"/>
        <v>0</v>
      </c>
      <c r="FA120" s="5">
        <f t="shared" ca="1" si="99"/>
        <v>0</v>
      </c>
      <c r="FE120" s="5" t="str">
        <f t="shared" si="100"/>
        <v>백분위</v>
      </c>
      <c r="FF120" s="5" t="str">
        <f t="shared" si="101"/>
        <v>백분위</v>
      </c>
      <c r="FG120" s="5">
        <f t="shared" si="105"/>
        <v>0.5</v>
      </c>
      <c r="FH120" s="5">
        <f t="shared" si="106"/>
        <v>0</v>
      </c>
      <c r="FI120" s="5">
        <f t="shared" si="107"/>
        <v>0.5</v>
      </c>
      <c r="FJ120" s="5">
        <f t="shared" si="102"/>
        <v>10</v>
      </c>
    </row>
    <row r="121" spans="1:166">
      <c r="A121" s="5">
        <f t="shared" si="103"/>
        <v>106</v>
      </c>
      <c r="B121" s="5">
        <v>83</v>
      </c>
      <c r="C121" s="5" t="s">
        <v>18690</v>
      </c>
      <c r="D121" s="5">
        <v>1000</v>
      </c>
      <c r="E121" s="5">
        <v>0.3</v>
      </c>
      <c r="F121" s="5">
        <v>0.4</v>
      </c>
      <c r="G121" s="5">
        <v>0.15</v>
      </c>
      <c r="H121" s="5">
        <v>0.15</v>
      </c>
      <c r="M121" s="5">
        <v>2</v>
      </c>
      <c r="N121" s="5">
        <f t="shared" si="64"/>
        <v>1</v>
      </c>
      <c r="O121" s="5">
        <v>26</v>
      </c>
      <c r="Q121" s="5">
        <f t="shared" si="65"/>
        <v>26</v>
      </c>
      <c r="S121" s="5">
        <f t="shared" si="66"/>
        <v>1.5</v>
      </c>
      <c r="T121" s="5">
        <f t="shared" si="67"/>
        <v>2</v>
      </c>
      <c r="U121" s="5">
        <f t="shared" si="68"/>
        <v>1.5</v>
      </c>
      <c r="V121" s="5">
        <f t="shared" si="69"/>
        <v>0</v>
      </c>
      <c r="W121" s="5">
        <f t="shared" si="70"/>
        <v>1.5</v>
      </c>
      <c r="X121" s="5">
        <f t="shared" si="109"/>
        <v>1.5</v>
      </c>
      <c r="Y121" s="5">
        <f t="shared" si="110"/>
        <v>2</v>
      </c>
      <c r="Z121" s="5">
        <f t="shared" si="111"/>
        <v>1.5</v>
      </c>
      <c r="AA121" s="5">
        <f t="shared" si="112"/>
        <v>1.5</v>
      </c>
      <c r="AB121" s="5" t="str">
        <f t="shared" si="71"/>
        <v>자동</v>
      </c>
      <c r="AC121" s="5">
        <f t="shared" si="72"/>
        <v>0</v>
      </c>
      <c r="AD121" s="5">
        <f t="shared" si="73"/>
        <v>0</v>
      </c>
      <c r="AE121" s="5" t="str">
        <f>IF(AR121=42,INDEX('2025학년도 변표'!$C$118:$C$197,MATCH(Q121,'2025학년도 변표'!$B$118:$B$197,0)),"")</f>
        <v/>
      </c>
      <c r="AF121" s="5" t="str">
        <f>IF(AR121=42,INDEX('2025학년도 변표'!$D$118:$D$197,MATCH(Q121,'2025학년도 변표'!$B$118:$B$197,0)),"")</f>
        <v/>
      </c>
      <c r="AH121" s="5">
        <v>1</v>
      </c>
      <c r="AI121" s="5">
        <v>1</v>
      </c>
      <c r="AJ121" s="5">
        <v>4</v>
      </c>
      <c r="AK121" s="5">
        <v>4</v>
      </c>
      <c r="AM121" s="5">
        <v>4</v>
      </c>
      <c r="AN121" s="5">
        <v>4</v>
      </c>
      <c r="AO121" s="5">
        <v>3</v>
      </c>
      <c r="AP121" s="5">
        <v>3</v>
      </c>
      <c r="AR121" s="5">
        <f t="shared" si="108"/>
        <v>4</v>
      </c>
      <c r="BA121" s="5">
        <f t="shared" si="74"/>
        <v>0</v>
      </c>
      <c r="BY121" s="230">
        <f t="shared" ref="BY121:BY152" si="117">D121*N121</f>
        <v>1000</v>
      </c>
      <c r="CA121" s="5">
        <v>-1</v>
      </c>
      <c r="CB121" s="5">
        <v>-3</v>
      </c>
      <c r="CC121" s="5">
        <v>-5</v>
      </c>
      <c r="CD121" s="5">
        <v>-7</v>
      </c>
      <c r="CE121" s="5">
        <v>-9</v>
      </c>
      <c r="CF121" s="5">
        <v>-12</v>
      </c>
      <c r="CG121" s="5">
        <v>-15</v>
      </c>
      <c r="CH121" s="5">
        <v>-20</v>
      </c>
      <c r="CM121" s="5">
        <v>-1</v>
      </c>
      <c r="CN121" s="5">
        <v>-1</v>
      </c>
      <c r="CO121" s="5">
        <v>-2</v>
      </c>
      <c r="CP121" s="5">
        <v>-2</v>
      </c>
      <c r="CQ121" s="5">
        <v>-2</v>
      </c>
      <c r="DA121" s="5">
        <f t="shared" si="76"/>
        <v>0</v>
      </c>
      <c r="DB121" s="110" t="e">
        <f t="shared" si="77"/>
        <v>#DIV/0!</v>
      </c>
      <c r="DC121" s="5">
        <f t="shared" si="78"/>
        <v>0</v>
      </c>
      <c r="DD121" s="5">
        <v>2</v>
      </c>
      <c r="DF121" s="5">
        <v>1</v>
      </c>
      <c r="DH121" s="5">
        <v>1</v>
      </c>
      <c r="DJ121" s="5">
        <v>1</v>
      </c>
      <c r="DQ121" s="5">
        <v>1</v>
      </c>
      <c r="DR121" s="5">
        <f t="shared" si="79"/>
        <v>1</v>
      </c>
      <c r="DS121" s="5">
        <f t="shared" si="80"/>
        <v>2</v>
      </c>
      <c r="DT121" s="5">
        <f t="shared" si="116"/>
        <v>0</v>
      </c>
      <c r="DU121" s="5">
        <f t="shared" si="104"/>
        <v>0</v>
      </c>
      <c r="DW121" s="5">
        <f t="shared" si="82"/>
        <v>0</v>
      </c>
      <c r="DX121" s="5">
        <f t="shared" si="83"/>
        <v>0</v>
      </c>
      <c r="DY121" s="5">
        <f>IFERROR(IF(LEFT($AR121,1)="4",INDEX('2025학년도 변표'!$H$118:$H$197,MATCH($Q121,'2025학년도 변표'!$B$118:$B$197,0)),INDEX(DY$4:DY$8,MATCH(AJ121,$DU$4:$DU$8,0))),0)</f>
        <v>0</v>
      </c>
      <c r="DZ121" s="5">
        <f>IFERROR(IF(LEFT($AR121,1)="4",INDEX('2025학년도 변표'!$I$118:$I$197,MATCH($Q121,'2025학년도 변표'!$B$118:$B$197,0)),INDEX(DZ$4:DZ$8,MATCH(AK121,$DU$4:$DU$8,0))),0)</f>
        <v>0</v>
      </c>
      <c r="EB121" s="5">
        <f>IFERROR(IF(LEFT($AR121,1)="4",INDEX('2025학년도 변표'!$J$118:$J$197,MATCH($Q121,'2025학년도 변표'!$B$118:$B$197,0)),INDEX(EA$4:EA$8,MATCH(AM121,$DU$4:$DU$8,0))),0)</f>
        <v>0</v>
      </c>
      <c r="EC121" s="5">
        <f>IFERROR(IF(LEFT($AR121,1)="4",INDEX('2025학년도 변표'!$K$118:$K$197,MATCH($Q121,'2025학년도 변표'!$B$118:$B$197,0)),INDEX(EB$4:EB$8,MATCH(AN121,$DU$4:$DU$8,0))),0)</f>
        <v>0</v>
      </c>
      <c r="ED121" s="5" t="str">
        <f t="shared" si="84"/>
        <v/>
      </c>
      <c r="EE121" s="5" t="str">
        <f t="shared" si="85"/>
        <v/>
      </c>
      <c r="EF121" s="5">
        <f t="shared" si="86"/>
        <v>0</v>
      </c>
      <c r="EH121" s="5">
        <f t="shared" si="87"/>
        <v>0</v>
      </c>
      <c r="EI121" s="5">
        <f t="shared" si="88"/>
        <v>0</v>
      </c>
      <c r="EJ121" s="5">
        <f t="shared" si="89"/>
        <v>0</v>
      </c>
      <c r="EK121" s="5">
        <f t="shared" si="90"/>
        <v>0</v>
      </c>
      <c r="EL121" s="5">
        <f t="shared" si="91"/>
        <v>0</v>
      </c>
      <c r="EM121" s="5">
        <f t="shared" si="92"/>
        <v>0</v>
      </c>
      <c r="EN121" s="5">
        <f t="shared" si="93"/>
        <v>0</v>
      </c>
      <c r="EO121" s="5">
        <f>LARGE((EJ121:EK121,EM121:EN121),1)</f>
        <v>0</v>
      </c>
      <c r="EP121" s="5">
        <f>IF(M121&lt;2,0,LARGE((EJ121:EK121,EM121:EN121),2))</f>
        <v>0</v>
      </c>
      <c r="EQ121" s="5">
        <f t="shared" si="94"/>
        <v>0</v>
      </c>
      <c r="ER121" s="5">
        <f t="shared" si="95"/>
        <v>0</v>
      </c>
      <c r="ES121" s="5">
        <f t="shared" si="96"/>
        <v>0</v>
      </c>
      <c r="EX121" s="5">
        <f t="shared" si="97"/>
        <v>0</v>
      </c>
      <c r="EZ121" s="5">
        <f t="shared" si="98"/>
        <v>0</v>
      </c>
      <c r="FA121" s="5">
        <f t="shared" ca="1" si="99"/>
        <v>0</v>
      </c>
      <c r="FE121" s="5" t="str">
        <f t="shared" si="100"/>
        <v>표점</v>
      </c>
      <c r="FF121" s="5" t="str">
        <f t="shared" si="101"/>
        <v>변표</v>
      </c>
      <c r="FG121" s="5">
        <f t="shared" si="105"/>
        <v>0.3</v>
      </c>
      <c r="FH121" s="5">
        <f t="shared" si="106"/>
        <v>0.4</v>
      </c>
      <c r="FI121" s="5">
        <f t="shared" si="107"/>
        <v>0.3</v>
      </c>
      <c r="FJ121" s="5">
        <f t="shared" si="102"/>
        <v>5</v>
      </c>
    </row>
    <row r="122" spans="1:166">
      <c r="A122" s="5">
        <f t="shared" si="103"/>
        <v>107</v>
      </c>
      <c r="B122" s="5">
        <v>84</v>
      </c>
      <c r="C122" s="5" t="s">
        <v>18691</v>
      </c>
      <c r="D122" s="5">
        <v>1000</v>
      </c>
      <c r="E122" s="5">
        <v>0.3</v>
      </c>
      <c r="F122" s="5">
        <v>0.4</v>
      </c>
      <c r="G122" s="5">
        <v>0.15</v>
      </c>
      <c r="H122" s="5">
        <v>0.15</v>
      </c>
      <c r="M122" s="5">
        <v>2</v>
      </c>
      <c r="N122" s="5">
        <f t="shared" si="64"/>
        <v>1</v>
      </c>
      <c r="O122" s="5">
        <v>26</v>
      </c>
      <c r="Q122" s="5">
        <f t="shared" si="65"/>
        <v>26</v>
      </c>
      <c r="S122" s="5">
        <f t="shared" si="66"/>
        <v>1.5</v>
      </c>
      <c r="T122" s="5">
        <f t="shared" si="67"/>
        <v>2</v>
      </c>
      <c r="U122" s="5">
        <f t="shared" si="68"/>
        <v>1.5</v>
      </c>
      <c r="V122" s="5">
        <f t="shared" si="69"/>
        <v>0</v>
      </c>
      <c r="W122" s="5">
        <f t="shared" si="70"/>
        <v>1.5</v>
      </c>
      <c r="X122" s="5">
        <f t="shared" si="109"/>
        <v>1.5</v>
      </c>
      <c r="Y122" s="5">
        <f t="shared" si="110"/>
        <v>2</v>
      </c>
      <c r="Z122" s="5">
        <f t="shared" si="111"/>
        <v>1.5</v>
      </c>
      <c r="AA122" s="5">
        <f t="shared" si="112"/>
        <v>1.5</v>
      </c>
      <c r="AB122" s="5" t="str">
        <f t="shared" si="71"/>
        <v>자동</v>
      </c>
      <c r="AC122" s="5">
        <f t="shared" si="72"/>
        <v>0</v>
      </c>
      <c r="AD122" s="5">
        <f t="shared" si="73"/>
        <v>0</v>
      </c>
      <c r="AE122" s="5" t="str">
        <f>IF(AR122=42,INDEX('2025학년도 변표'!$C$118:$C$197,MATCH(Q122,'2025학년도 변표'!$B$118:$B$197,0)),"")</f>
        <v/>
      </c>
      <c r="AF122" s="5" t="str">
        <f>IF(AR122=42,INDEX('2025학년도 변표'!$D$118:$D$197,MATCH(Q122,'2025학년도 변표'!$B$118:$B$197,0)),"")</f>
        <v/>
      </c>
      <c r="AH122" s="5">
        <v>1</v>
      </c>
      <c r="AI122" s="5">
        <v>1</v>
      </c>
      <c r="AJ122" s="5">
        <v>4</v>
      </c>
      <c r="AK122" s="5">
        <v>4</v>
      </c>
      <c r="AM122" s="5">
        <v>4</v>
      </c>
      <c r="AN122" s="5">
        <v>4</v>
      </c>
      <c r="AO122" s="5">
        <v>3</v>
      </c>
      <c r="AP122" s="5">
        <v>3</v>
      </c>
      <c r="AR122" s="5">
        <f t="shared" si="108"/>
        <v>4</v>
      </c>
      <c r="BA122" s="5">
        <f t="shared" si="74"/>
        <v>0</v>
      </c>
      <c r="BY122" s="230">
        <f t="shared" si="117"/>
        <v>1000</v>
      </c>
      <c r="CA122" s="5">
        <v>-1</v>
      </c>
      <c r="CB122" s="5">
        <v>-3</v>
      </c>
      <c r="CC122" s="5">
        <v>-5</v>
      </c>
      <c r="CD122" s="5">
        <v>-7</v>
      </c>
      <c r="CE122" s="5">
        <v>-9</v>
      </c>
      <c r="CF122" s="5">
        <v>-12</v>
      </c>
      <c r="CG122" s="5">
        <v>-15</v>
      </c>
      <c r="CH122" s="5">
        <v>-20</v>
      </c>
      <c r="CM122" s="5">
        <v>-1</v>
      </c>
      <c r="CN122" s="5">
        <v>-1</v>
      </c>
      <c r="CO122" s="5">
        <v>-2</v>
      </c>
      <c r="CP122" s="5">
        <v>-2</v>
      </c>
      <c r="CQ122" s="5">
        <v>-2</v>
      </c>
      <c r="DA122" s="5">
        <f t="shared" si="76"/>
        <v>0</v>
      </c>
      <c r="DB122" s="110" t="e">
        <f t="shared" si="77"/>
        <v>#DIV/0!</v>
      </c>
      <c r="DC122" s="5">
        <f t="shared" si="78"/>
        <v>0</v>
      </c>
      <c r="DD122" s="5">
        <v>2</v>
      </c>
      <c r="DF122" s="5">
        <v>1</v>
      </c>
      <c r="DH122" s="5">
        <v>1</v>
      </c>
      <c r="DJ122" s="5">
        <v>1</v>
      </c>
      <c r="DQ122" s="5">
        <v>1</v>
      </c>
      <c r="DR122" s="5">
        <f t="shared" si="79"/>
        <v>1</v>
      </c>
      <c r="DS122" s="5">
        <f t="shared" si="80"/>
        <v>2</v>
      </c>
      <c r="DT122" s="5">
        <f t="shared" si="116"/>
        <v>0</v>
      </c>
      <c r="DU122" s="5">
        <f t="shared" si="104"/>
        <v>0</v>
      </c>
      <c r="DW122" s="5">
        <f t="shared" si="82"/>
        <v>0</v>
      </c>
      <c r="DX122" s="5">
        <f t="shared" si="83"/>
        <v>0</v>
      </c>
      <c r="DY122" s="5">
        <f>IFERROR(IF(LEFT($AR122,1)="4",INDEX('2025학년도 변표'!$H$118:$H$197,MATCH($Q122,'2025학년도 변표'!$B$118:$B$197,0)),INDEX(DY$4:DY$8,MATCH(AJ122,$DU$4:$DU$8,0))),0)</f>
        <v>0</v>
      </c>
      <c r="DZ122" s="5">
        <f>IFERROR(IF(LEFT($AR122,1)="4",INDEX('2025학년도 변표'!$I$118:$I$197,MATCH($Q122,'2025학년도 변표'!$B$118:$B$197,0)),INDEX(DZ$4:DZ$8,MATCH(AK122,$DU$4:$DU$8,0))),0)</f>
        <v>0</v>
      </c>
      <c r="EB122" s="5">
        <f>IFERROR(IF(LEFT($AR122,1)="4",INDEX('2025학년도 변표'!$J$118:$J$197,MATCH($Q122,'2025학년도 변표'!$B$118:$B$197,0)),INDEX(EA$4:EA$8,MATCH(AM122,$DU$4:$DU$8,0))),0)</f>
        <v>0</v>
      </c>
      <c r="EC122" s="5">
        <f>IFERROR(IF(LEFT($AR122,1)="4",INDEX('2025학년도 변표'!$K$118:$K$197,MATCH($Q122,'2025학년도 변표'!$B$118:$B$197,0)),INDEX(EB$4:EB$8,MATCH(AN122,$DU$4:$DU$8,0))),0)</f>
        <v>0</v>
      </c>
      <c r="ED122" s="5" t="str">
        <f t="shared" si="84"/>
        <v/>
      </c>
      <c r="EE122" s="5" t="str">
        <f t="shared" si="85"/>
        <v/>
      </c>
      <c r="EF122" s="5">
        <f t="shared" si="86"/>
        <v>0</v>
      </c>
      <c r="EH122" s="5">
        <f t="shared" si="87"/>
        <v>0</v>
      </c>
      <c r="EI122" s="5">
        <f t="shared" si="88"/>
        <v>0</v>
      </c>
      <c r="EJ122" s="5">
        <f t="shared" si="89"/>
        <v>0</v>
      </c>
      <c r="EK122" s="5">
        <f t="shared" si="90"/>
        <v>0</v>
      </c>
      <c r="EL122" s="5">
        <f t="shared" si="91"/>
        <v>0</v>
      </c>
      <c r="EM122" s="5">
        <f t="shared" si="92"/>
        <v>0</v>
      </c>
      <c r="EN122" s="5">
        <f t="shared" si="93"/>
        <v>0</v>
      </c>
      <c r="EO122" s="5">
        <f>LARGE((EJ122:EK122,EM122:EN122),1)</f>
        <v>0</v>
      </c>
      <c r="EP122" s="5">
        <f>IF(M122&lt;2,0,LARGE((EJ122:EK122,EM122:EN122),2))</f>
        <v>0</v>
      </c>
      <c r="EQ122" s="5">
        <f t="shared" si="94"/>
        <v>0</v>
      </c>
      <c r="ER122" s="5">
        <f t="shared" si="95"/>
        <v>0</v>
      </c>
      <c r="ES122" s="5">
        <f t="shared" si="96"/>
        <v>0</v>
      </c>
      <c r="EX122" s="5">
        <f t="shared" si="97"/>
        <v>0</v>
      </c>
      <c r="EZ122" s="5">
        <f t="shared" si="98"/>
        <v>0</v>
      </c>
      <c r="FA122" s="5">
        <f t="shared" ca="1" si="99"/>
        <v>0</v>
      </c>
      <c r="FE122" s="5" t="str">
        <f t="shared" si="100"/>
        <v>표점</v>
      </c>
      <c r="FF122" s="5" t="str">
        <f t="shared" si="101"/>
        <v>변표</v>
      </c>
      <c r="FG122" s="5">
        <f t="shared" si="105"/>
        <v>0.3</v>
      </c>
      <c r="FH122" s="5">
        <f t="shared" si="106"/>
        <v>0.4</v>
      </c>
      <c r="FI122" s="5">
        <f t="shared" si="107"/>
        <v>0.3</v>
      </c>
      <c r="FJ122" s="5">
        <f t="shared" si="102"/>
        <v>5</v>
      </c>
    </row>
    <row r="123" spans="1:166">
      <c r="A123" s="5">
        <f t="shared" si="103"/>
        <v>108</v>
      </c>
      <c r="B123" s="5">
        <v>85</v>
      </c>
      <c r="C123" s="5" t="s">
        <v>18692</v>
      </c>
      <c r="D123" s="5">
        <v>1000</v>
      </c>
      <c r="E123" s="5">
        <v>0.3</v>
      </c>
      <c r="F123" s="5">
        <v>0.4</v>
      </c>
      <c r="G123" s="5">
        <v>0.15</v>
      </c>
      <c r="H123" s="5">
        <v>0.15</v>
      </c>
      <c r="J123" s="5">
        <v>0.15</v>
      </c>
      <c r="K123" s="5">
        <v>0.15</v>
      </c>
      <c r="M123" s="5">
        <v>2</v>
      </c>
      <c r="N123" s="5">
        <f t="shared" si="64"/>
        <v>1</v>
      </c>
      <c r="O123" s="5">
        <v>26</v>
      </c>
      <c r="Q123" s="5">
        <f t="shared" si="65"/>
        <v>26</v>
      </c>
      <c r="S123" s="5">
        <f t="shared" si="66"/>
        <v>1.5</v>
      </c>
      <c r="T123" s="5">
        <f t="shared" si="67"/>
        <v>2</v>
      </c>
      <c r="U123" s="5">
        <f t="shared" si="68"/>
        <v>1.5</v>
      </c>
      <c r="V123" s="5">
        <f t="shared" si="69"/>
        <v>1.5</v>
      </c>
      <c r="W123" s="5">
        <f t="shared" si="70"/>
        <v>1.5</v>
      </c>
      <c r="X123" s="5">
        <f t="shared" si="109"/>
        <v>1.5</v>
      </c>
      <c r="Y123" s="5">
        <f t="shared" si="110"/>
        <v>2</v>
      </c>
      <c r="Z123" s="5">
        <f t="shared" si="111"/>
        <v>1.5</v>
      </c>
      <c r="AA123" s="5">
        <f t="shared" si="112"/>
        <v>1.5</v>
      </c>
      <c r="AB123" s="5" t="str">
        <f t="shared" si="71"/>
        <v>자동</v>
      </c>
      <c r="AC123" s="5">
        <f t="shared" si="72"/>
        <v>1.5</v>
      </c>
      <c r="AD123" s="5">
        <f t="shared" si="73"/>
        <v>1.5</v>
      </c>
      <c r="AE123" s="5" t="str">
        <f>IF(AR123=42,INDEX('2025학년도 변표'!$C$118:$C$197,MATCH(Q123,'2025학년도 변표'!$B$118:$B$197,0)),"")</f>
        <v/>
      </c>
      <c r="AF123" s="5" t="str">
        <f>IF(AR123=42,INDEX('2025학년도 변표'!$D$118:$D$197,MATCH(Q123,'2025학년도 변표'!$B$118:$B$197,0)),"")</f>
        <v/>
      </c>
      <c r="AH123" s="5">
        <v>1</v>
      </c>
      <c r="AI123" s="5">
        <v>1</v>
      </c>
      <c r="AJ123" s="5">
        <v>4</v>
      </c>
      <c r="AK123" s="5">
        <v>4</v>
      </c>
      <c r="AM123" s="5">
        <v>4</v>
      </c>
      <c r="AN123" s="5">
        <v>4</v>
      </c>
      <c r="AO123" s="5">
        <v>3</v>
      </c>
      <c r="AP123" s="5">
        <v>3</v>
      </c>
      <c r="AR123" s="5">
        <f t="shared" si="108"/>
        <v>4</v>
      </c>
      <c r="BA123" s="5">
        <f t="shared" si="74"/>
        <v>0</v>
      </c>
      <c r="BY123" s="230">
        <f t="shared" si="117"/>
        <v>1000</v>
      </c>
      <c r="CA123" s="5">
        <v>-1</v>
      </c>
      <c r="CB123" s="5">
        <v>-3</v>
      </c>
      <c r="CC123" s="5">
        <v>-5</v>
      </c>
      <c r="CD123" s="5">
        <v>-7</v>
      </c>
      <c r="CE123" s="5">
        <v>-9</v>
      </c>
      <c r="CF123" s="5">
        <v>-12</v>
      </c>
      <c r="CG123" s="5">
        <v>-15</v>
      </c>
      <c r="CH123" s="5">
        <v>-20</v>
      </c>
      <c r="CM123" s="5">
        <v>-1</v>
      </c>
      <c r="CN123" s="5">
        <v>-1</v>
      </c>
      <c r="CO123" s="5">
        <v>-2</v>
      </c>
      <c r="CP123" s="5">
        <v>-2</v>
      </c>
      <c r="CQ123" s="5">
        <v>-2</v>
      </c>
      <c r="DA123" s="5">
        <f t="shared" si="76"/>
        <v>0</v>
      </c>
      <c r="DB123" s="110" t="e">
        <f t="shared" si="77"/>
        <v>#DIV/0!</v>
      </c>
      <c r="DC123" s="5">
        <f t="shared" si="78"/>
        <v>0</v>
      </c>
      <c r="DF123" s="5">
        <v>2</v>
      </c>
      <c r="DQ123" s="5">
        <v>1</v>
      </c>
      <c r="DR123" s="5">
        <f t="shared" si="79"/>
        <v>1</v>
      </c>
      <c r="DS123" s="5">
        <f t="shared" si="80"/>
        <v>2</v>
      </c>
      <c r="DT123" s="5">
        <f t="shared" si="116"/>
        <v>0</v>
      </c>
      <c r="DU123" s="5">
        <f t="shared" si="104"/>
        <v>0</v>
      </c>
      <c r="DW123" s="5">
        <f t="shared" si="82"/>
        <v>0</v>
      </c>
      <c r="DX123" s="5">
        <f t="shared" si="83"/>
        <v>0</v>
      </c>
      <c r="DY123" s="5">
        <f>IFERROR(IF(LEFT($AR123,1)="4",INDEX('2025학년도 변표'!$H$118:$H$197,MATCH($Q123,'2025학년도 변표'!$B$118:$B$197,0)),INDEX(DY$4:DY$8,MATCH(AJ123,$DU$4:$DU$8,0))),0)</f>
        <v>0</v>
      </c>
      <c r="DZ123" s="5">
        <f>IFERROR(IF(LEFT($AR123,1)="4",INDEX('2025학년도 변표'!$I$118:$I$197,MATCH($Q123,'2025학년도 변표'!$B$118:$B$197,0)),INDEX(DZ$4:DZ$8,MATCH(AK123,$DU$4:$DU$8,0))),0)</f>
        <v>0</v>
      </c>
      <c r="EB123" s="5">
        <f>IFERROR(IF(LEFT($AR123,1)="4",INDEX('2025학년도 변표'!$J$118:$J$197,MATCH($Q123,'2025학년도 변표'!$B$118:$B$197,0)),INDEX(EA$4:EA$8,MATCH(AM123,$DU$4:$DU$8,0))),0)</f>
        <v>0</v>
      </c>
      <c r="EC123" s="5">
        <f>IFERROR(IF(LEFT($AR123,1)="4",INDEX('2025학년도 변표'!$K$118:$K$197,MATCH($Q123,'2025학년도 변표'!$B$118:$B$197,0)),INDEX(EB$4:EB$8,MATCH(AN123,$DU$4:$DU$8,0))),0)</f>
        <v>0</v>
      </c>
      <c r="ED123" s="5" t="str">
        <f t="shared" si="84"/>
        <v/>
      </c>
      <c r="EE123" s="5" t="str">
        <f t="shared" si="85"/>
        <v/>
      </c>
      <c r="EF123" s="5">
        <f t="shared" si="86"/>
        <v>0</v>
      </c>
      <c r="EH123" s="5">
        <f t="shared" si="87"/>
        <v>0</v>
      </c>
      <c r="EI123" s="5">
        <f t="shared" si="88"/>
        <v>0</v>
      </c>
      <c r="EJ123" s="5">
        <f t="shared" si="89"/>
        <v>0</v>
      </c>
      <c r="EK123" s="5">
        <f t="shared" si="90"/>
        <v>0</v>
      </c>
      <c r="EL123" s="5">
        <f t="shared" si="91"/>
        <v>0</v>
      </c>
      <c r="EM123" s="5">
        <f t="shared" si="92"/>
        <v>0</v>
      </c>
      <c r="EN123" s="5">
        <f t="shared" si="93"/>
        <v>0</v>
      </c>
      <c r="EO123" s="5">
        <f>LARGE((EJ123:EK123,EM123:EN123),1)</f>
        <v>0</v>
      </c>
      <c r="EP123" s="5">
        <f>IF(M123&lt;2,0,LARGE((EJ123:EK123,EM123:EN123),2))</f>
        <v>0</v>
      </c>
      <c r="EQ123" s="5">
        <f t="shared" si="94"/>
        <v>0</v>
      </c>
      <c r="ER123" s="5">
        <f t="shared" si="95"/>
        <v>0</v>
      </c>
      <c r="ES123" s="5">
        <f t="shared" si="96"/>
        <v>0</v>
      </c>
      <c r="EX123" s="5">
        <f t="shared" si="97"/>
        <v>0</v>
      </c>
      <c r="EZ123" s="5">
        <f t="shared" si="98"/>
        <v>0</v>
      </c>
      <c r="FA123" s="5">
        <f t="shared" ca="1" si="99"/>
        <v>0</v>
      </c>
      <c r="FE123" s="5" t="str">
        <f t="shared" si="100"/>
        <v>표점</v>
      </c>
      <c r="FF123" s="5" t="str">
        <f t="shared" si="101"/>
        <v>변표</v>
      </c>
      <c r="FG123" s="5">
        <f t="shared" si="105"/>
        <v>0.3</v>
      </c>
      <c r="FH123" s="5">
        <f t="shared" si="106"/>
        <v>0.4</v>
      </c>
      <c r="FI123" s="5">
        <f t="shared" si="107"/>
        <v>0.3</v>
      </c>
      <c r="FJ123" s="5">
        <f t="shared" si="102"/>
        <v>5</v>
      </c>
    </row>
    <row r="124" spans="1:166">
      <c r="A124" s="5">
        <f t="shared" si="103"/>
        <v>109</v>
      </c>
      <c r="B124" s="5">
        <v>86</v>
      </c>
      <c r="C124" s="5" t="s">
        <v>536</v>
      </c>
      <c r="D124" s="5">
        <v>1000</v>
      </c>
      <c r="E124" s="5">
        <v>0.2</v>
      </c>
      <c r="F124" s="5">
        <v>0.35</v>
      </c>
      <c r="G124" s="5">
        <v>0.15</v>
      </c>
      <c r="H124" s="5">
        <v>0.15</v>
      </c>
      <c r="J124" s="5">
        <v>0.15</v>
      </c>
      <c r="K124" s="5">
        <v>0.15</v>
      </c>
      <c r="M124" s="5">
        <v>2</v>
      </c>
      <c r="N124" s="5">
        <f t="shared" si="64"/>
        <v>0.85000000000000009</v>
      </c>
      <c r="O124" s="5">
        <v>29</v>
      </c>
      <c r="Q124" s="5">
        <f t="shared" si="65"/>
        <v>29</v>
      </c>
      <c r="S124" s="5">
        <f t="shared" si="66"/>
        <v>1.4388489208633093</v>
      </c>
      <c r="T124" s="5">
        <f t="shared" si="67"/>
        <v>2.5</v>
      </c>
      <c r="U124" s="5">
        <f t="shared" si="68"/>
        <v>2.0967291025999439</v>
      </c>
      <c r="V124" s="5">
        <f t="shared" si="69"/>
        <v>2.2314787265694735</v>
      </c>
      <c r="W124" s="5">
        <f t="shared" si="70"/>
        <v>2.0967291025999439</v>
      </c>
      <c r="X124" s="73">
        <f t="shared" si="109"/>
        <v>1.4388489208633093</v>
      </c>
      <c r="Y124" s="73">
        <f t="shared" si="110"/>
        <v>2.5</v>
      </c>
      <c r="Z124" s="5">
        <f t="shared" si="111"/>
        <v>2.0967291025999439</v>
      </c>
      <c r="AA124" s="5">
        <f t="shared" si="112"/>
        <v>2.0967291025999439</v>
      </c>
      <c r="AB124" s="5" t="str">
        <f t="shared" si="71"/>
        <v>자동</v>
      </c>
      <c r="AC124" s="5">
        <f t="shared" si="72"/>
        <v>2.2314787265694735</v>
      </c>
      <c r="AD124" s="5">
        <f t="shared" si="73"/>
        <v>2.2314787265694735</v>
      </c>
      <c r="AE124" s="5">
        <f>IF(AR124=42,INDEX('2025학년도 변표'!$C$118:$C$197,MATCH(Q124,'2025학년도 변표'!$B$118:$B$197,0)),"")</f>
        <v>71.540000000000006</v>
      </c>
      <c r="AF124" s="5">
        <f>IF(AR124=42,INDEX('2025학년도 변표'!$D$118:$D$197,MATCH(Q124,'2025학년도 변표'!$B$118:$B$197,0)),"")</f>
        <v>67.22</v>
      </c>
      <c r="AG124" s="137"/>
      <c r="AH124" s="5">
        <v>12</v>
      </c>
      <c r="AI124" s="5">
        <v>12</v>
      </c>
      <c r="AJ124" s="5">
        <v>42</v>
      </c>
      <c r="AK124" s="5">
        <v>42</v>
      </c>
      <c r="AM124" s="5">
        <v>42</v>
      </c>
      <c r="AN124" s="5">
        <v>42</v>
      </c>
      <c r="AO124" s="5">
        <v>3</v>
      </c>
      <c r="AP124" s="5">
        <v>3</v>
      </c>
      <c r="AR124" s="5">
        <f t="shared" si="108"/>
        <v>42</v>
      </c>
      <c r="AT124" s="5">
        <f>0.03*$Y124</f>
        <v>7.4999999999999997E-2</v>
      </c>
      <c r="AU124" s="5">
        <f>0.03*$Y124</f>
        <v>7.4999999999999997E-2</v>
      </c>
      <c r="AW124" s="5">
        <f>0.03*Z124</f>
        <v>6.2901873077998313E-2</v>
      </c>
      <c r="AX124" s="5">
        <f>0.03*AA124</f>
        <v>6.2901873077998313E-2</v>
      </c>
      <c r="BA124" s="5">
        <f t="shared" si="74"/>
        <v>0</v>
      </c>
      <c r="BE124" s="236" t="s">
        <v>18693</v>
      </c>
      <c r="BG124" s="5">
        <f>AT124*$DX124</f>
        <v>0</v>
      </c>
      <c r="BH124" s="5">
        <f>AU124*$DX124</f>
        <v>0</v>
      </c>
      <c r="BJ124" s="5">
        <f>AW124*DY124</f>
        <v>0</v>
      </c>
      <c r="BK124" s="5">
        <f>AX124*DZ124</f>
        <v>0</v>
      </c>
      <c r="BY124" s="230">
        <f t="shared" si="117"/>
        <v>850.00000000000011</v>
      </c>
      <c r="BZ124" s="72">
        <v>150</v>
      </c>
      <c r="CA124" s="5">
        <v>144</v>
      </c>
      <c r="CB124" s="5">
        <v>138</v>
      </c>
      <c r="CC124" s="5">
        <v>126</v>
      </c>
      <c r="CD124" s="5">
        <v>90</v>
      </c>
      <c r="CE124" s="5">
        <v>60</v>
      </c>
      <c r="CF124" s="5">
        <v>30</v>
      </c>
      <c r="CG124" s="5">
        <v>15</v>
      </c>
      <c r="CH124" s="5">
        <v>0</v>
      </c>
      <c r="CM124" s="5">
        <v>-5</v>
      </c>
      <c r="CN124" s="5">
        <v>-10</v>
      </c>
      <c r="CO124" s="5">
        <v>-20</v>
      </c>
      <c r="CP124" s="5">
        <v>-30</v>
      </c>
      <c r="CQ124" s="5">
        <v>-40</v>
      </c>
      <c r="DA124" s="5">
        <f t="shared" si="76"/>
        <v>150</v>
      </c>
      <c r="DB124" s="110">
        <f t="shared" si="77"/>
        <v>100</v>
      </c>
      <c r="DC124" s="5">
        <f t="shared" si="78"/>
        <v>0</v>
      </c>
      <c r="DF124" s="5">
        <v>2</v>
      </c>
      <c r="DQ124" s="5">
        <v>1</v>
      </c>
      <c r="DR124" s="5">
        <f t="shared" si="79"/>
        <v>1</v>
      </c>
      <c r="DS124" s="5">
        <f t="shared" si="80"/>
        <v>2</v>
      </c>
      <c r="DT124" s="5">
        <f>IF(OR(AND(DD124&gt;0,DD124&lt;=$DD$8),AND(DE124&gt;0,DE124&lt;=$DE$8),AND(DF124&gt;0,DF124&lt;=$DF$8)),1,0)</f>
        <v>0</v>
      </c>
      <c r="DU124" s="5">
        <f t="shared" si="104"/>
        <v>0</v>
      </c>
      <c r="DW124" s="5">
        <f t="shared" si="82"/>
        <v>0</v>
      </c>
      <c r="DX124" s="5">
        <f t="shared" si="83"/>
        <v>0</v>
      </c>
      <c r="DY124" s="5">
        <f>IFERROR(IF(LEFT($AR124,1)="4",INDEX('2025학년도 변표'!$H$118:$H$197,MATCH($Q124,'2025학년도 변표'!$B$118:$B$197,0)),INDEX(DY$4:DY$8,MATCH(AJ124,$DU$4:$DU$8,0))),0)</f>
        <v>0</v>
      </c>
      <c r="DZ124" s="5">
        <f>IFERROR(IF(LEFT($AR124,1)="4",INDEX('2025학년도 변표'!$I$118:$I$197,MATCH($Q124,'2025학년도 변표'!$B$118:$B$197,0)),INDEX(DZ$4:DZ$8,MATCH(AK124,$DU$4:$DU$8,0))),0)</f>
        <v>0</v>
      </c>
      <c r="EB124" s="5">
        <f>IFERROR(IF(LEFT($AR124,1)="4",INDEX('2025학년도 변표'!$J$118:$J$197,MATCH($Q124,'2025학년도 변표'!$B$118:$B$197,0)),INDEX(EA$4:EA$8,MATCH(AM124,$DU$4:$DU$8,0))),0)</f>
        <v>0</v>
      </c>
      <c r="EC124" s="5">
        <f>IFERROR(IF(LEFT($AR124,1)="4",INDEX('2025학년도 변표'!$K$118:$K$197,MATCH($Q124,'2025학년도 변표'!$B$118:$B$197,0)),INDEX(EB$4:EB$8,MATCH(AN124,$DU$4:$DU$8,0))),0)</f>
        <v>0</v>
      </c>
      <c r="ED124" s="5" t="str">
        <f t="shared" si="84"/>
        <v/>
      </c>
      <c r="EE124" s="5" t="str">
        <f t="shared" si="85"/>
        <v/>
      </c>
      <c r="EF124" s="5">
        <f t="shared" si="86"/>
        <v>0</v>
      </c>
      <c r="EH124" s="5">
        <f t="shared" si="87"/>
        <v>0</v>
      </c>
      <c r="EI124" s="5">
        <f t="shared" si="88"/>
        <v>0</v>
      </c>
      <c r="EJ124" s="5">
        <f t="shared" si="89"/>
        <v>0</v>
      </c>
      <c r="EK124" s="5">
        <f t="shared" si="90"/>
        <v>0</v>
      </c>
      <c r="EL124" s="5">
        <f t="shared" si="91"/>
        <v>0</v>
      </c>
      <c r="EM124" s="5">
        <f t="shared" si="92"/>
        <v>0</v>
      </c>
      <c r="EN124" s="5">
        <f t="shared" si="93"/>
        <v>0</v>
      </c>
      <c r="EO124" s="5">
        <f>LARGE((EJ124:EK124,EM124:EN124),1)</f>
        <v>0</v>
      </c>
      <c r="EP124" s="5">
        <f>IF(M124&lt;2,0,LARGE((EJ124:EK124,EM124:EN124),2))</f>
        <v>0</v>
      </c>
      <c r="EQ124" s="5">
        <f t="shared" si="94"/>
        <v>0</v>
      </c>
      <c r="ER124" s="5">
        <f t="shared" si="95"/>
        <v>0</v>
      </c>
      <c r="ES124" s="5">
        <f t="shared" si="96"/>
        <v>0</v>
      </c>
      <c r="EX124" s="5">
        <f t="shared" si="97"/>
        <v>0</v>
      </c>
      <c r="EZ124" s="5">
        <f t="shared" si="98"/>
        <v>1</v>
      </c>
      <c r="FA124" s="5">
        <f t="shared" ca="1" si="99"/>
        <v>44</v>
      </c>
      <c r="FE124" s="5" t="str">
        <f t="shared" si="100"/>
        <v>표점/만점</v>
      </c>
      <c r="FF124" s="5" t="str">
        <f t="shared" si="101"/>
        <v>변표/만점</v>
      </c>
      <c r="FG124" s="5">
        <f t="shared" si="105"/>
        <v>0.24</v>
      </c>
      <c r="FH124" s="5">
        <f t="shared" si="106"/>
        <v>0.41</v>
      </c>
      <c r="FI124" s="5">
        <f t="shared" si="107"/>
        <v>0.35</v>
      </c>
      <c r="FJ124" s="5">
        <f t="shared" si="102"/>
        <v>6.0355780234632537</v>
      </c>
    </row>
    <row r="125" spans="1:166">
      <c r="A125" s="5">
        <f t="shared" si="103"/>
        <v>110</v>
      </c>
      <c r="B125" s="5">
        <v>87</v>
      </c>
      <c r="C125" s="5" t="s">
        <v>579</v>
      </c>
      <c r="D125" s="5">
        <v>1000</v>
      </c>
      <c r="E125" s="5">
        <v>0.2</v>
      </c>
      <c r="F125" s="5">
        <v>0.4</v>
      </c>
      <c r="G125" s="5">
        <v>0.15</v>
      </c>
      <c r="H125" s="5">
        <v>0.15</v>
      </c>
      <c r="J125" s="5">
        <v>0.15</v>
      </c>
      <c r="K125" s="5">
        <v>0.15</v>
      </c>
      <c r="M125" s="5">
        <v>2</v>
      </c>
      <c r="N125" s="5">
        <f t="shared" si="64"/>
        <v>0.90000000000000013</v>
      </c>
      <c r="O125" s="5">
        <v>29</v>
      </c>
      <c r="Q125" s="5">
        <f t="shared" si="65"/>
        <v>29</v>
      </c>
      <c r="S125" s="5">
        <f t="shared" si="66"/>
        <v>1.4388489208633093</v>
      </c>
      <c r="T125" s="5">
        <f t="shared" si="67"/>
        <v>2.8571428571428572</v>
      </c>
      <c r="U125" s="5">
        <f t="shared" si="68"/>
        <v>2.0967291025999439</v>
      </c>
      <c r="V125" s="5">
        <f t="shared" si="69"/>
        <v>2.2314787265694735</v>
      </c>
      <c r="W125" s="5">
        <f t="shared" si="70"/>
        <v>2.0967291025999439</v>
      </c>
      <c r="X125" s="73">
        <f t="shared" si="109"/>
        <v>1.4388489208633093</v>
      </c>
      <c r="Y125" s="73">
        <f t="shared" si="110"/>
        <v>2.8571428571428572</v>
      </c>
      <c r="Z125" s="5">
        <f t="shared" si="111"/>
        <v>2.0967291025999439</v>
      </c>
      <c r="AA125" s="5">
        <f t="shared" si="112"/>
        <v>2.0967291025999439</v>
      </c>
      <c r="AB125" s="5" t="str">
        <f t="shared" si="71"/>
        <v>자동</v>
      </c>
      <c r="AC125" s="5">
        <f t="shared" si="72"/>
        <v>2.2314787265694735</v>
      </c>
      <c r="AD125" s="5">
        <f t="shared" si="73"/>
        <v>2.2314787265694735</v>
      </c>
      <c r="AE125" s="5">
        <f>IF(AR125=42,INDEX('2025학년도 변표'!$C$118:$C$197,MATCH(Q125,'2025학년도 변표'!$B$118:$B$197,0)),"")</f>
        <v>71.540000000000006</v>
      </c>
      <c r="AF125" s="5">
        <f>IF(AR125=42,INDEX('2025학년도 변표'!$D$118:$D$197,MATCH(Q125,'2025학년도 변표'!$B$118:$B$197,0)),"")</f>
        <v>67.22</v>
      </c>
      <c r="AG125" s="36"/>
      <c r="AH125" s="5">
        <v>12</v>
      </c>
      <c r="AI125" s="5">
        <v>12</v>
      </c>
      <c r="AJ125" s="5">
        <v>42</v>
      </c>
      <c r="AK125" s="5">
        <v>42</v>
      </c>
      <c r="AM125" s="5">
        <v>42</v>
      </c>
      <c r="AN125" s="5">
        <v>42</v>
      </c>
      <c r="AO125" s="5">
        <v>3</v>
      </c>
      <c r="AP125" s="5">
        <v>3</v>
      </c>
      <c r="AR125" s="5">
        <f t="shared" si="108"/>
        <v>42</v>
      </c>
      <c r="AT125" s="5">
        <f>0.03*$Y125</f>
        <v>8.5714285714285715E-2</v>
      </c>
      <c r="AU125" s="5">
        <f>0.03*$Y125</f>
        <v>8.5714285714285715E-2</v>
      </c>
      <c r="AW125" s="5">
        <f>0.03*Z125</f>
        <v>6.2901873077998313E-2</v>
      </c>
      <c r="AX125" s="5">
        <f>0.03*AA125</f>
        <v>6.2901873077998313E-2</v>
      </c>
      <c r="BA125" s="5">
        <f t="shared" si="74"/>
        <v>0</v>
      </c>
      <c r="BE125" s="236" t="s">
        <v>18693</v>
      </c>
      <c r="BG125" s="5">
        <f>AT125*$DX125</f>
        <v>0</v>
      </c>
      <c r="BH125" s="5">
        <f>AU125*$DX125</f>
        <v>0</v>
      </c>
      <c r="BJ125" s="5">
        <f>AW125*DY125</f>
        <v>0</v>
      </c>
      <c r="BK125" s="5">
        <f>AX125*DZ125</f>
        <v>0</v>
      </c>
      <c r="BY125" s="230">
        <f t="shared" si="117"/>
        <v>900.00000000000011</v>
      </c>
      <c r="BZ125" s="72">
        <v>100</v>
      </c>
      <c r="CA125" s="5">
        <v>96</v>
      </c>
      <c r="CB125" s="5">
        <v>92</v>
      </c>
      <c r="CC125" s="5">
        <v>84</v>
      </c>
      <c r="CD125" s="5">
        <v>60</v>
      </c>
      <c r="CE125" s="5">
        <v>40</v>
      </c>
      <c r="CF125" s="5">
        <v>20</v>
      </c>
      <c r="CG125" s="5">
        <v>10</v>
      </c>
      <c r="CH125" s="5">
        <v>0</v>
      </c>
      <c r="CM125" s="5">
        <v>-5</v>
      </c>
      <c r="CN125" s="5">
        <v>-10</v>
      </c>
      <c r="CO125" s="5">
        <v>-20</v>
      </c>
      <c r="CP125" s="5">
        <v>-30</v>
      </c>
      <c r="CQ125" s="5">
        <v>-40</v>
      </c>
      <c r="DA125" s="5">
        <f t="shared" si="76"/>
        <v>100</v>
      </c>
      <c r="DB125" s="110">
        <f t="shared" si="77"/>
        <v>100</v>
      </c>
      <c r="DC125" s="5">
        <f t="shared" si="78"/>
        <v>0</v>
      </c>
      <c r="DF125" s="5">
        <v>2</v>
      </c>
      <c r="DQ125" s="5">
        <v>1</v>
      </c>
      <c r="DR125" s="5">
        <f t="shared" si="79"/>
        <v>1</v>
      </c>
      <c r="DS125" s="5">
        <f t="shared" si="80"/>
        <v>2</v>
      </c>
      <c r="DT125" s="5">
        <f>IF(OR(AND(DD125&gt;0,DD125&lt;=$DD$8),AND(DE125&gt;0,DE125&lt;=$DE$8),AND(DF125&gt;0,DF125&lt;=$DF$8)),1,0)</f>
        <v>0</v>
      </c>
      <c r="DU125" s="5">
        <f t="shared" si="104"/>
        <v>0</v>
      </c>
      <c r="DW125" s="5">
        <f t="shared" si="82"/>
        <v>0</v>
      </c>
      <c r="DX125" s="5">
        <f t="shared" si="83"/>
        <v>0</v>
      </c>
      <c r="DY125" s="5">
        <f>IFERROR(IF(LEFT($AR125,1)="4",INDEX('2025학년도 변표'!$H$118:$H$197,MATCH($Q125,'2025학년도 변표'!$B$118:$B$197,0)),INDEX(DY$4:DY$8,MATCH(AJ125,$DU$4:$DU$8,0))),0)</f>
        <v>0</v>
      </c>
      <c r="DZ125" s="5">
        <f>IFERROR(IF(LEFT($AR125,1)="4",INDEX('2025학년도 변표'!$I$118:$I$197,MATCH($Q125,'2025학년도 변표'!$B$118:$B$197,0)),INDEX(DZ$4:DZ$8,MATCH(AK125,$DU$4:$DU$8,0))),0)</f>
        <v>0</v>
      </c>
      <c r="EB125" s="5">
        <f>IFERROR(IF(LEFT($AR125,1)="4",INDEX('2025학년도 변표'!$J$118:$J$197,MATCH($Q125,'2025학년도 변표'!$B$118:$B$197,0)),INDEX(EA$4:EA$8,MATCH(AM125,$DU$4:$DU$8,0))),0)</f>
        <v>0</v>
      </c>
      <c r="EC125" s="5">
        <f>IFERROR(IF(LEFT($AR125,1)="4",INDEX('2025학년도 변표'!$K$118:$K$197,MATCH($Q125,'2025학년도 변표'!$B$118:$B$197,0)),INDEX(EB$4:EB$8,MATCH(AN125,$DU$4:$DU$8,0))),0)</f>
        <v>0</v>
      </c>
      <c r="ED125" s="5" t="str">
        <f t="shared" si="84"/>
        <v/>
      </c>
      <c r="EE125" s="5" t="str">
        <f t="shared" si="85"/>
        <v/>
      </c>
      <c r="EF125" s="5">
        <f t="shared" si="86"/>
        <v>0</v>
      </c>
      <c r="EH125" s="5">
        <f t="shared" si="87"/>
        <v>0</v>
      </c>
      <c r="EI125" s="5">
        <f t="shared" si="88"/>
        <v>0</v>
      </c>
      <c r="EJ125" s="5">
        <f t="shared" si="89"/>
        <v>0</v>
      </c>
      <c r="EK125" s="5">
        <f t="shared" si="90"/>
        <v>0</v>
      </c>
      <c r="EL125" s="5">
        <f t="shared" si="91"/>
        <v>0</v>
      </c>
      <c r="EM125" s="5">
        <f t="shared" si="92"/>
        <v>0</v>
      </c>
      <c r="EN125" s="5">
        <f t="shared" si="93"/>
        <v>0</v>
      </c>
      <c r="EO125" s="5">
        <f>LARGE((EJ125:EK125,EM125:EN125),1)</f>
        <v>0</v>
      </c>
      <c r="EP125" s="5">
        <f>IF(M125&lt;2,0,LARGE((EJ125:EK125,EM125:EN125),2))</f>
        <v>0</v>
      </c>
      <c r="EQ125" s="5">
        <f t="shared" si="94"/>
        <v>0</v>
      </c>
      <c r="ER125" s="5">
        <f t="shared" si="95"/>
        <v>0</v>
      </c>
      <c r="ES125" s="5">
        <f t="shared" si="96"/>
        <v>0</v>
      </c>
      <c r="EX125" s="5">
        <f t="shared" si="97"/>
        <v>0</v>
      </c>
      <c r="EZ125" s="5">
        <f t="shared" si="98"/>
        <v>1</v>
      </c>
      <c r="FA125" s="5">
        <f t="shared" ca="1" si="99"/>
        <v>45</v>
      </c>
      <c r="FE125" s="5" t="str">
        <f t="shared" si="100"/>
        <v>표점/만점</v>
      </c>
      <c r="FF125" s="5" t="str">
        <f t="shared" si="101"/>
        <v>변표/만점</v>
      </c>
      <c r="FG125" s="5">
        <f t="shared" si="105"/>
        <v>0.23</v>
      </c>
      <c r="FH125" s="5">
        <f t="shared" si="106"/>
        <v>0.45</v>
      </c>
      <c r="FI125" s="5">
        <f t="shared" si="107"/>
        <v>0.33</v>
      </c>
      <c r="FJ125" s="5">
        <f t="shared" si="102"/>
        <v>6.3927208806061113</v>
      </c>
    </row>
    <row r="126" spans="1:166">
      <c r="A126" s="5">
        <f t="shared" si="103"/>
        <v>111</v>
      </c>
      <c r="B126" s="5">
        <v>88</v>
      </c>
      <c r="C126" s="5" t="s">
        <v>580</v>
      </c>
      <c r="D126" s="5">
        <v>1000</v>
      </c>
      <c r="E126" s="5">
        <v>0.25</v>
      </c>
      <c r="F126" s="5">
        <v>0.4</v>
      </c>
      <c r="G126" s="5">
        <v>0.1</v>
      </c>
      <c r="H126" s="5">
        <v>0.1</v>
      </c>
      <c r="J126" s="5">
        <v>0.1</v>
      </c>
      <c r="K126" s="5">
        <v>0.1</v>
      </c>
      <c r="M126" s="5">
        <v>2</v>
      </c>
      <c r="N126" s="5">
        <f t="shared" si="64"/>
        <v>0.85000000000000009</v>
      </c>
      <c r="O126" s="5">
        <v>29</v>
      </c>
      <c r="Q126" s="5">
        <f t="shared" si="65"/>
        <v>29</v>
      </c>
      <c r="S126" s="5">
        <f t="shared" si="66"/>
        <v>1.7985611510791366</v>
      </c>
      <c r="T126" s="5">
        <f t="shared" si="67"/>
        <v>2.8571428571428572</v>
      </c>
      <c r="U126" s="5">
        <f t="shared" si="68"/>
        <v>1.3978194017332959</v>
      </c>
      <c r="V126" s="5">
        <f t="shared" si="69"/>
        <v>1.487652484379649</v>
      </c>
      <c r="W126" s="5">
        <f t="shared" si="70"/>
        <v>1.487652484379649</v>
      </c>
      <c r="X126" s="73">
        <f t="shared" si="109"/>
        <v>1.7985611510791366</v>
      </c>
      <c r="Y126" s="73">
        <f t="shared" si="110"/>
        <v>2.8571428571428572</v>
      </c>
      <c r="Z126" s="5">
        <f t="shared" si="111"/>
        <v>1.3978194017332959</v>
      </c>
      <c r="AA126" s="5">
        <f t="shared" si="112"/>
        <v>1.3978194017332959</v>
      </c>
      <c r="AB126" s="5" t="str">
        <f t="shared" si="71"/>
        <v>자동</v>
      </c>
      <c r="AC126" s="5">
        <f t="shared" si="72"/>
        <v>1.487652484379649</v>
      </c>
      <c r="AD126" s="5">
        <f t="shared" si="73"/>
        <v>1.487652484379649</v>
      </c>
      <c r="AE126" s="5">
        <f>IF(AR126=42,INDEX('2025학년도 변표'!$C$118:$C$197,MATCH(Q126,'2025학년도 변표'!$B$118:$B$197,0)),"")</f>
        <v>71.540000000000006</v>
      </c>
      <c r="AF126" s="5">
        <f>IF(AR126=42,INDEX('2025학년도 변표'!$D$118:$D$197,MATCH(Q126,'2025학년도 변표'!$B$118:$B$197,0)),"")</f>
        <v>67.22</v>
      </c>
      <c r="AG126" s="36"/>
      <c r="AH126" s="5">
        <v>12</v>
      </c>
      <c r="AI126" s="5">
        <v>12</v>
      </c>
      <c r="AJ126" s="5">
        <v>42</v>
      </c>
      <c r="AK126" s="5">
        <v>42</v>
      </c>
      <c r="AM126" s="5">
        <v>42</v>
      </c>
      <c r="AN126" s="5">
        <v>42</v>
      </c>
      <c r="AO126" s="5">
        <v>3</v>
      </c>
      <c r="AP126" s="5">
        <v>3</v>
      </c>
      <c r="AR126" s="5">
        <f t="shared" si="108"/>
        <v>42</v>
      </c>
      <c r="BA126" s="5">
        <f t="shared" si="74"/>
        <v>0</v>
      </c>
      <c r="BY126" s="230">
        <f t="shared" si="117"/>
        <v>850.00000000000011</v>
      </c>
      <c r="BZ126" s="72">
        <v>150</v>
      </c>
      <c r="CA126" s="5">
        <v>144</v>
      </c>
      <c r="CB126" s="5">
        <v>138</v>
      </c>
      <c r="CC126" s="5">
        <v>126</v>
      </c>
      <c r="CD126" s="5">
        <v>90</v>
      </c>
      <c r="CE126" s="5">
        <v>60</v>
      </c>
      <c r="CF126" s="5">
        <v>30</v>
      </c>
      <c r="CG126" s="5">
        <v>15</v>
      </c>
      <c r="CH126" s="5">
        <v>0</v>
      </c>
      <c r="CM126" s="5">
        <v>-5</v>
      </c>
      <c r="CN126" s="5">
        <v>-10</v>
      </c>
      <c r="CO126" s="5">
        <v>-20</v>
      </c>
      <c r="CP126" s="5">
        <v>-30</v>
      </c>
      <c r="CQ126" s="5">
        <v>-40</v>
      </c>
      <c r="DA126" s="5">
        <f t="shared" si="76"/>
        <v>150</v>
      </c>
      <c r="DB126" s="110">
        <f t="shared" si="77"/>
        <v>100</v>
      </c>
      <c r="DC126" s="5">
        <f t="shared" si="78"/>
        <v>0</v>
      </c>
      <c r="DF126" s="5">
        <v>2</v>
      </c>
      <c r="DR126" s="5">
        <f t="shared" si="79"/>
        <v>2</v>
      </c>
      <c r="DS126" s="5">
        <f t="shared" si="80"/>
        <v>2</v>
      </c>
      <c r="DT126" s="5">
        <f>IF(OR(AND(DD126&gt;0,DD126&lt;=$DD$8),AND(DE126&gt;0,DE126&lt;=$DE$8),AND(DF126&gt;0,DF126&lt;=$DF$8)),1,0)</f>
        <v>0</v>
      </c>
      <c r="DU126" s="5">
        <f t="shared" si="104"/>
        <v>0</v>
      </c>
      <c r="DW126" s="5">
        <f t="shared" si="82"/>
        <v>0</v>
      </c>
      <c r="DX126" s="5">
        <f t="shared" si="83"/>
        <v>0</v>
      </c>
      <c r="DY126" s="5">
        <f>IFERROR(IF(LEFT($AR126,1)="4",INDEX('2025학년도 변표'!$H$118:$H$197,MATCH($Q126,'2025학년도 변표'!$B$118:$B$197,0)),INDEX(DY$4:DY$8,MATCH(AJ126,$DU$4:$DU$8,0))),0)</f>
        <v>0</v>
      </c>
      <c r="DZ126" s="5">
        <f>IFERROR(IF(LEFT($AR126,1)="4",INDEX('2025학년도 변표'!$I$118:$I$197,MATCH($Q126,'2025학년도 변표'!$B$118:$B$197,0)),INDEX(DZ$4:DZ$8,MATCH(AK126,$DU$4:$DU$8,0))),0)</f>
        <v>0</v>
      </c>
      <c r="EB126" s="5">
        <f>IFERROR(IF(LEFT($AR126,1)="4",INDEX('2025학년도 변표'!$J$118:$J$197,MATCH($Q126,'2025학년도 변표'!$B$118:$B$197,0)),INDEX(EA$4:EA$8,MATCH(AM126,$DU$4:$DU$8,0))),0)</f>
        <v>0</v>
      </c>
      <c r="EC126" s="5">
        <f>IFERROR(IF(LEFT($AR126,1)="4",INDEX('2025학년도 변표'!$K$118:$K$197,MATCH($Q126,'2025학년도 변표'!$B$118:$B$197,0)),INDEX(EB$4:EB$8,MATCH(AN126,$DU$4:$DU$8,0))),0)</f>
        <v>0</v>
      </c>
      <c r="ED126" s="5" t="str">
        <f t="shared" si="84"/>
        <v/>
      </c>
      <c r="EE126" s="5" t="str">
        <f t="shared" si="85"/>
        <v/>
      </c>
      <c r="EF126" s="5">
        <f t="shared" si="86"/>
        <v>0</v>
      </c>
      <c r="EH126" s="5">
        <f t="shared" si="87"/>
        <v>0</v>
      </c>
      <c r="EI126" s="5">
        <f t="shared" si="88"/>
        <v>0</v>
      </c>
      <c r="EJ126" s="5">
        <f t="shared" si="89"/>
        <v>0</v>
      </c>
      <c r="EK126" s="5">
        <f t="shared" si="90"/>
        <v>0</v>
      </c>
      <c r="EL126" s="5">
        <f t="shared" si="91"/>
        <v>0</v>
      </c>
      <c r="EM126" s="5">
        <f t="shared" si="92"/>
        <v>0</v>
      </c>
      <c r="EN126" s="5">
        <f t="shared" si="93"/>
        <v>0</v>
      </c>
      <c r="EO126" s="5">
        <f>LARGE((EJ126:EK126,EM126:EN126),1)</f>
        <v>0</v>
      </c>
      <c r="EP126" s="5">
        <f>IF(M126&lt;2,0,LARGE((EJ126:EK126,EM126:EN126),2))</f>
        <v>0</v>
      </c>
      <c r="EQ126" s="5">
        <f t="shared" si="94"/>
        <v>0</v>
      </c>
      <c r="ER126" s="5">
        <f t="shared" si="95"/>
        <v>0</v>
      </c>
      <c r="ES126" s="5">
        <f t="shared" si="96"/>
        <v>0</v>
      </c>
      <c r="EX126" s="5">
        <f t="shared" si="97"/>
        <v>0</v>
      </c>
      <c r="EZ126" s="5">
        <f t="shared" si="98"/>
        <v>0</v>
      </c>
      <c r="FA126" s="5">
        <f t="shared" ca="1" si="99"/>
        <v>0</v>
      </c>
      <c r="FE126" s="5" t="str">
        <f t="shared" si="100"/>
        <v>표점/만점</v>
      </c>
      <c r="FF126" s="5" t="str">
        <f t="shared" si="101"/>
        <v>변표/만점</v>
      </c>
      <c r="FG126" s="5">
        <f t="shared" si="105"/>
        <v>0.28999999999999998</v>
      </c>
      <c r="FH126" s="5">
        <f t="shared" si="106"/>
        <v>0.47</v>
      </c>
      <c r="FI126" s="5">
        <f t="shared" si="107"/>
        <v>0.24</v>
      </c>
      <c r="FJ126" s="5">
        <f t="shared" si="102"/>
        <v>6.1433564926016428</v>
      </c>
    </row>
    <row r="127" spans="1:166">
      <c r="A127" s="5">
        <f t="shared" si="103"/>
        <v>112</v>
      </c>
      <c r="B127" s="5">
        <v>89</v>
      </c>
      <c r="C127" s="5" t="s">
        <v>537</v>
      </c>
      <c r="D127" s="5">
        <v>1000</v>
      </c>
      <c r="E127" s="5">
        <v>0.35</v>
      </c>
      <c r="F127" s="5">
        <v>0.25</v>
      </c>
      <c r="G127" s="5">
        <v>0.125</v>
      </c>
      <c r="H127" s="5">
        <v>0.125</v>
      </c>
      <c r="J127" s="5">
        <v>0.125</v>
      </c>
      <c r="K127" s="5">
        <v>0.125</v>
      </c>
      <c r="M127" s="5">
        <v>2</v>
      </c>
      <c r="N127" s="5">
        <f t="shared" si="64"/>
        <v>0.85</v>
      </c>
      <c r="O127" s="5">
        <v>29</v>
      </c>
      <c r="Q127" s="5">
        <f t="shared" si="65"/>
        <v>29</v>
      </c>
      <c r="S127" s="5">
        <f t="shared" si="66"/>
        <v>2.5179856115107913</v>
      </c>
      <c r="T127" s="5">
        <f t="shared" si="67"/>
        <v>1.7857142857142858</v>
      </c>
      <c r="U127" s="5">
        <f t="shared" si="68"/>
        <v>1.74727425216662</v>
      </c>
      <c r="V127" s="5">
        <f t="shared" si="69"/>
        <v>1.8595656054745611</v>
      </c>
      <c r="W127" s="5">
        <f t="shared" si="70"/>
        <v>1.8595656054745611</v>
      </c>
      <c r="X127" s="73">
        <f t="shared" si="109"/>
        <v>2.5179856115107913</v>
      </c>
      <c r="Y127" s="73">
        <f t="shared" si="110"/>
        <v>1.7857142857142858</v>
      </c>
      <c r="Z127" s="5">
        <f t="shared" si="111"/>
        <v>1.74727425216662</v>
      </c>
      <c r="AA127" s="5">
        <f t="shared" si="112"/>
        <v>1.74727425216662</v>
      </c>
      <c r="AB127" s="5" t="str">
        <f t="shared" si="71"/>
        <v>자동</v>
      </c>
      <c r="AC127" s="5">
        <f t="shared" si="72"/>
        <v>1.8595656054745611</v>
      </c>
      <c r="AD127" s="5">
        <f t="shared" si="73"/>
        <v>1.8595656054745611</v>
      </c>
      <c r="AE127" s="5">
        <f>IF(AR127=42,INDEX('2025학년도 변표'!$C$118:$C$197,MATCH(Q127,'2025학년도 변표'!$B$118:$B$197,0)),"")</f>
        <v>71.540000000000006</v>
      </c>
      <c r="AF127" s="5">
        <f>IF(AR127=42,INDEX('2025학년도 변표'!$D$118:$D$197,MATCH(Q127,'2025학년도 변표'!$B$118:$B$197,0)),"")</f>
        <v>67.22</v>
      </c>
      <c r="AG127" s="137"/>
      <c r="AH127" s="5">
        <v>12</v>
      </c>
      <c r="AI127" s="5">
        <v>12</v>
      </c>
      <c r="AJ127" s="5">
        <v>42</v>
      </c>
      <c r="AK127" s="5">
        <v>42</v>
      </c>
      <c r="AM127" s="5">
        <v>42</v>
      </c>
      <c r="AN127" s="5">
        <v>42</v>
      </c>
      <c r="AO127" s="5">
        <v>3</v>
      </c>
      <c r="AP127" s="5">
        <v>3</v>
      </c>
      <c r="AR127" s="5">
        <f t="shared" si="108"/>
        <v>42</v>
      </c>
      <c r="BA127" s="5">
        <f t="shared" si="74"/>
        <v>0</v>
      </c>
      <c r="BY127" s="230">
        <f t="shared" si="117"/>
        <v>850</v>
      </c>
      <c r="BZ127" s="72">
        <v>150</v>
      </c>
      <c r="CA127" s="5">
        <v>144</v>
      </c>
      <c r="CB127" s="5">
        <v>138</v>
      </c>
      <c r="CC127" s="5">
        <v>126</v>
      </c>
      <c r="CD127" s="5">
        <v>90</v>
      </c>
      <c r="CE127" s="5">
        <v>60</v>
      </c>
      <c r="CF127" s="5">
        <v>30</v>
      </c>
      <c r="CG127" s="5">
        <v>15</v>
      </c>
      <c r="CH127" s="5">
        <v>0</v>
      </c>
      <c r="CM127" s="5">
        <v>-5</v>
      </c>
      <c r="CN127" s="5">
        <v>-10</v>
      </c>
      <c r="CO127" s="5">
        <v>-20</v>
      </c>
      <c r="CP127" s="5">
        <v>-30</v>
      </c>
      <c r="CQ127" s="5">
        <v>-40</v>
      </c>
      <c r="DA127" s="5">
        <f t="shared" si="76"/>
        <v>150</v>
      </c>
      <c r="DB127" s="110">
        <f t="shared" si="77"/>
        <v>100</v>
      </c>
      <c r="DC127" s="5">
        <f t="shared" si="78"/>
        <v>0</v>
      </c>
      <c r="DF127" s="5">
        <v>2</v>
      </c>
      <c r="DR127" s="5">
        <f t="shared" si="79"/>
        <v>2</v>
      </c>
      <c r="DS127" s="5">
        <f t="shared" si="80"/>
        <v>2</v>
      </c>
      <c r="DT127" s="5">
        <f>IF(OR(AND(DD127&gt;0,DD127&lt;=$DD$8),AND(DE127&gt;0,DE127&lt;=$DE$8),AND(DF127&gt;0,DF127&lt;=$DF$8)),1,0)</f>
        <v>0</v>
      </c>
      <c r="DU127" s="5">
        <f t="shared" si="104"/>
        <v>0</v>
      </c>
      <c r="DW127" s="5">
        <f t="shared" si="82"/>
        <v>0</v>
      </c>
      <c r="DX127" s="5">
        <f t="shared" si="83"/>
        <v>0</v>
      </c>
      <c r="DY127" s="5">
        <f>IFERROR(IF(LEFT($AR127,1)="4",INDEX('2025학년도 변표'!$H$118:$H$197,MATCH($Q127,'2025학년도 변표'!$B$118:$B$197,0)),INDEX(DY$4:DY$8,MATCH(AJ127,$DU$4:$DU$8,0))),0)</f>
        <v>0</v>
      </c>
      <c r="DZ127" s="5">
        <f>IFERROR(IF(LEFT($AR127,1)="4",INDEX('2025학년도 변표'!$I$118:$I$197,MATCH($Q127,'2025학년도 변표'!$B$118:$B$197,0)),INDEX(DZ$4:DZ$8,MATCH(AK127,$DU$4:$DU$8,0))),0)</f>
        <v>0</v>
      </c>
      <c r="EB127" s="5">
        <f>IFERROR(IF(LEFT($AR127,1)="4",INDEX('2025학년도 변표'!$J$118:$J$197,MATCH($Q127,'2025학년도 변표'!$B$118:$B$197,0)),INDEX(EA$4:EA$8,MATCH(AM127,$DU$4:$DU$8,0))),0)</f>
        <v>0</v>
      </c>
      <c r="EC127" s="5">
        <f>IFERROR(IF(LEFT($AR127,1)="4",INDEX('2025학년도 변표'!$K$118:$K$197,MATCH($Q127,'2025학년도 변표'!$B$118:$B$197,0)),INDEX(EB$4:EB$8,MATCH(AN127,$DU$4:$DU$8,0))),0)</f>
        <v>0</v>
      </c>
      <c r="ED127" s="5" t="str">
        <f t="shared" si="84"/>
        <v/>
      </c>
      <c r="EE127" s="5" t="str">
        <f t="shared" si="85"/>
        <v/>
      </c>
      <c r="EF127" s="5">
        <f t="shared" si="86"/>
        <v>0</v>
      </c>
      <c r="EH127" s="5">
        <f t="shared" si="87"/>
        <v>0</v>
      </c>
      <c r="EI127" s="5">
        <f t="shared" si="88"/>
        <v>0</v>
      </c>
      <c r="EJ127" s="5">
        <f t="shared" si="89"/>
        <v>0</v>
      </c>
      <c r="EK127" s="5">
        <f t="shared" si="90"/>
        <v>0</v>
      </c>
      <c r="EL127" s="5">
        <f t="shared" si="91"/>
        <v>0</v>
      </c>
      <c r="EM127" s="5">
        <f t="shared" si="92"/>
        <v>0</v>
      </c>
      <c r="EN127" s="5">
        <f t="shared" si="93"/>
        <v>0</v>
      </c>
      <c r="EO127" s="5">
        <f>LARGE((EJ127:EK127,EM127:EN127),1)</f>
        <v>0</v>
      </c>
      <c r="EP127" s="5">
        <f>IF(M127&lt;2,0,LARGE((EJ127:EK127,EM127:EN127),2))</f>
        <v>0</v>
      </c>
      <c r="EQ127" s="5">
        <f t="shared" si="94"/>
        <v>0</v>
      </c>
      <c r="ER127" s="5">
        <f t="shared" si="95"/>
        <v>0</v>
      </c>
      <c r="ES127" s="5">
        <f t="shared" si="96"/>
        <v>0</v>
      </c>
      <c r="EX127" s="5">
        <f t="shared" si="97"/>
        <v>0</v>
      </c>
      <c r="EZ127" s="5">
        <f t="shared" si="98"/>
        <v>0</v>
      </c>
      <c r="FA127" s="5">
        <f t="shared" ca="1" si="99"/>
        <v>0</v>
      </c>
      <c r="FE127" s="5" t="str">
        <f t="shared" si="100"/>
        <v>표점/만점</v>
      </c>
      <c r="FF127" s="5" t="str">
        <f t="shared" si="101"/>
        <v>변표/만점</v>
      </c>
      <c r="FG127" s="5">
        <f t="shared" si="105"/>
        <v>0.41</v>
      </c>
      <c r="FH127" s="5">
        <f t="shared" si="106"/>
        <v>0.28999999999999998</v>
      </c>
      <c r="FI127" s="5">
        <f t="shared" si="107"/>
        <v>0.3</v>
      </c>
      <c r="FJ127" s="5">
        <f t="shared" si="102"/>
        <v>6.1632655026996384</v>
      </c>
    </row>
    <row r="128" spans="1:166">
      <c r="A128" s="5">
        <f t="shared" si="103"/>
        <v>113</v>
      </c>
      <c r="B128" s="5">
        <v>90</v>
      </c>
      <c r="C128" s="5" t="s">
        <v>18694</v>
      </c>
      <c r="D128" s="5">
        <v>1000</v>
      </c>
      <c r="E128" s="5">
        <v>0.25</v>
      </c>
      <c r="F128" s="5">
        <v>0.35</v>
      </c>
      <c r="G128" s="5">
        <v>0.15</v>
      </c>
      <c r="H128" s="5">
        <v>0.15</v>
      </c>
      <c r="J128" s="5">
        <v>0.15</v>
      </c>
      <c r="K128" s="5">
        <v>0.15</v>
      </c>
      <c r="M128" s="5">
        <v>2</v>
      </c>
      <c r="N128" s="5">
        <f t="shared" si="64"/>
        <v>0.89999999999999991</v>
      </c>
      <c r="O128" s="5">
        <v>31</v>
      </c>
      <c r="Q128" s="5">
        <f t="shared" si="65"/>
        <v>31</v>
      </c>
      <c r="S128" s="5">
        <f t="shared" si="66"/>
        <v>1.7985611510791366</v>
      </c>
      <c r="T128" s="5">
        <f t="shared" si="67"/>
        <v>2.5</v>
      </c>
      <c r="U128" s="5">
        <f t="shared" si="68"/>
        <v>2.0749757919490937</v>
      </c>
      <c r="V128" s="5">
        <f t="shared" si="69"/>
        <v>2.0749757919490937</v>
      </c>
      <c r="W128" s="5">
        <f t="shared" si="70"/>
        <v>2.0749757919490937</v>
      </c>
      <c r="X128" s="73">
        <f t="shared" si="109"/>
        <v>1.7985611510791366</v>
      </c>
      <c r="Y128" s="73">
        <f t="shared" si="110"/>
        <v>2.5</v>
      </c>
      <c r="Z128" s="5">
        <f t="shared" si="111"/>
        <v>2.0749757919490937</v>
      </c>
      <c r="AA128" s="5">
        <f t="shared" si="112"/>
        <v>2.0749757919490937</v>
      </c>
      <c r="AB128" s="5" t="str">
        <f t="shared" si="71"/>
        <v>자동</v>
      </c>
      <c r="AC128" s="5">
        <f t="shared" si="72"/>
        <v>2.0749757919490937</v>
      </c>
      <c r="AD128" s="5">
        <f t="shared" si="73"/>
        <v>2.0749757919490937</v>
      </c>
      <c r="AE128" s="5">
        <f>IF(AR128=42,INDEX('2025학년도 변표'!$C$118:$C$197,MATCH(Q128,'2025학년도 변표'!$B$118:$B$197,0)),"")</f>
        <v>72.290000000000006</v>
      </c>
      <c r="AF128" s="5">
        <f>IF(AR128=42,INDEX('2025학년도 변표'!$D$118:$D$197,MATCH(Q128,'2025학년도 변표'!$B$118:$B$197,0)),"")</f>
        <v>72.290000000000006</v>
      </c>
      <c r="AG128" s="36"/>
      <c r="AH128" s="5">
        <v>12</v>
      </c>
      <c r="AI128" s="5">
        <v>12</v>
      </c>
      <c r="AJ128" s="5">
        <v>42</v>
      </c>
      <c r="AK128" s="5">
        <v>42</v>
      </c>
      <c r="AM128" s="5">
        <v>42</v>
      </c>
      <c r="AN128" s="5">
        <v>42</v>
      </c>
      <c r="AO128" s="5">
        <v>3</v>
      </c>
      <c r="AP128" s="5">
        <v>3</v>
      </c>
      <c r="AR128" s="5">
        <f t="shared" si="108"/>
        <v>42</v>
      </c>
      <c r="AT128" s="5">
        <f>0.03*$Y128</f>
        <v>7.4999999999999997E-2</v>
      </c>
      <c r="AU128" s="5">
        <f>0.03*$Y128</f>
        <v>7.4999999999999997E-2</v>
      </c>
      <c r="AW128" s="5">
        <f t="shared" ref="AW128:AX130" si="118">0.03*Z128</f>
        <v>6.2249273758472806E-2</v>
      </c>
      <c r="AX128" s="5">
        <f t="shared" si="118"/>
        <v>6.2249273758472806E-2</v>
      </c>
      <c r="BA128" s="5">
        <f t="shared" si="74"/>
        <v>0</v>
      </c>
      <c r="BG128" s="5">
        <f>AT128*$DX128</f>
        <v>0</v>
      </c>
      <c r="BH128" s="5">
        <f>AU128*$DX128</f>
        <v>0</v>
      </c>
      <c r="BJ128" s="5">
        <f t="shared" ref="BJ128:BK130" si="119">AW128*DY128</f>
        <v>0</v>
      </c>
      <c r="BK128" s="5">
        <f t="shared" si="119"/>
        <v>0</v>
      </c>
      <c r="BY128" s="230">
        <f t="shared" si="117"/>
        <v>899.99999999999989</v>
      </c>
      <c r="BZ128" s="72">
        <v>100</v>
      </c>
      <c r="CA128" s="5">
        <v>98</v>
      </c>
      <c r="CB128" s="5">
        <v>96</v>
      </c>
      <c r="CC128" s="5">
        <v>90</v>
      </c>
      <c r="CD128" s="5">
        <v>80</v>
      </c>
      <c r="CE128" s="5">
        <v>60</v>
      </c>
      <c r="CF128" s="5">
        <v>40</v>
      </c>
      <c r="CG128" s="5">
        <v>20</v>
      </c>
      <c r="CH128" s="5">
        <v>0</v>
      </c>
      <c r="CM128" s="5">
        <v>-1</v>
      </c>
      <c r="CN128" s="5">
        <v>-2</v>
      </c>
      <c r="CO128" s="5">
        <v>-3</v>
      </c>
      <c r="CP128" s="5">
        <v>-4</v>
      </c>
      <c r="CQ128" s="5">
        <v>-5</v>
      </c>
      <c r="DA128" s="5">
        <f t="shared" si="76"/>
        <v>100</v>
      </c>
      <c r="DB128" s="110">
        <f t="shared" si="77"/>
        <v>100</v>
      </c>
      <c r="DC128" s="5">
        <f t="shared" si="78"/>
        <v>0</v>
      </c>
      <c r="DF128" s="5">
        <v>2</v>
      </c>
      <c r="DQ128" s="5">
        <v>1</v>
      </c>
      <c r="DR128" s="5">
        <f t="shared" si="79"/>
        <v>1</v>
      </c>
      <c r="DS128" s="5">
        <f t="shared" si="80"/>
        <v>2</v>
      </c>
      <c r="DT128" s="5">
        <f>IF(OR(AND(DD128&gt;0,DD128&gt;$DD$8),AND(DE128&gt;0,DE128&gt;$DE$8),AND(DF128&gt;0,DF128&gt;$DF$8)),0,1)</f>
        <v>0</v>
      </c>
      <c r="DU128" s="5">
        <f t="shared" si="104"/>
        <v>0</v>
      </c>
      <c r="DW128" s="5">
        <f t="shared" si="82"/>
        <v>0</v>
      </c>
      <c r="DX128" s="5">
        <f t="shared" si="83"/>
        <v>0</v>
      </c>
      <c r="DY128" s="5">
        <f>IFERROR(IF(LEFT($AR128,1)="4",INDEX('2025학년도 변표'!$H$118:$H$197,MATCH($Q128,'2025학년도 변표'!$B$118:$B$197,0)),INDEX(DY$4:DY$8,MATCH(AJ128,$DU$4:$DU$8,0))),0)</f>
        <v>0</v>
      </c>
      <c r="DZ128" s="5">
        <f>IFERROR(IF(LEFT($AR128,1)="4",INDEX('2025학년도 변표'!$I$118:$I$197,MATCH($Q128,'2025학년도 변표'!$B$118:$B$197,0)),INDEX(DZ$4:DZ$8,MATCH(AK128,$DU$4:$DU$8,0))),0)</f>
        <v>0</v>
      </c>
      <c r="EB128" s="5">
        <f>IFERROR(IF(LEFT($AR128,1)="4",INDEX('2025학년도 변표'!$J$118:$J$197,MATCH($Q128,'2025학년도 변표'!$B$118:$B$197,0)),INDEX(EA$4:EA$8,MATCH(AM128,$DU$4:$DU$8,0))),0)</f>
        <v>0</v>
      </c>
      <c r="EC128" s="5">
        <f>IFERROR(IF(LEFT($AR128,1)="4",INDEX('2025학년도 변표'!$K$118:$K$197,MATCH($Q128,'2025학년도 변표'!$B$118:$B$197,0)),INDEX(EB$4:EB$8,MATCH(AN128,$DU$4:$DU$8,0))),0)</f>
        <v>0</v>
      </c>
      <c r="ED128" s="5" t="str">
        <f t="shared" si="84"/>
        <v/>
      </c>
      <c r="EE128" s="5" t="str">
        <f t="shared" si="85"/>
        <v/>
      </c>
      <c r="EF128" s="5">
        <f t="shared" si="86"/>
        <v>0</v>
      </c>
      <c r="EH128" s="5">
        <f t="shared" si="87"/>
        <v>0</v>
      </c>
      <c r="EI128" s="5">
        <f t="shared" si="88"/>
        <v>0</v>
      </c>
      <c r="EJ128" s="5">
        <f t="shared" si="89"/>
        <v>0</v>
      </c>
      <c r="EK128" s="5">
        <f t="shared" si="90"/>
        <v>0</v>
      </c>
      <c r="EL128" s="5">
        <f t="shared" si="91"/>
        <v>0</v>
      </c>
      <c r="EM128" s="5">
        <f t="shared" si="92"/>
        <v>0</v>
      </c>
      <c r="EN128" s="5">
        <f t="shared" si="93"/>
        <v>0</v>
      </c>
      <c r="EO128" s="5">
        <f>LARGE((EJ128:EK128,EM128:EN128),1)</f>
        <v>0</v>
      </c>
      <c r="EP128" s="5">
        <f>IF(M128&lt;2,0,LARGE((EJ128:EK128,EM128:EN128),2))</f>
        <v>0</v>
      </c>
      <c r="EQ128" s="5">
        <f t="shared" si="94"/>
        <v>0</v>
      </c>
      <c r="ER128" s="5">
        <f t="shared" si="95"/>
        <v>0</v>
      </c>
      <c r="ES128" s="5">
        <f t="shared" si="96"/>
        <v>0</v>
      </c>
      <c r="EX128" s="5">
        <f t="shared" si="97"/>
        <v>0</v>
      </c>
      <c r="EZ128" s="5">
        <f t="shared" si="98"/>
        <v>1</v>
      </c>
      <c r="FA128" s="5">
        <f t="shared" ca="1" si="99"/>
        <v>46</v>
      </c>
      <c r="FE128" s="5" t="str">
        <f t="shared" si="100"/>
        <v>표점/만점</v>
      </c>
      <c r="FF128" s="5" t="str">
        <f t="shared" si="101"/>
        <v>변표/만점</v>
      </c>
      <c r="FG128" s="5">
        <f t="shared" si="105"/>
        <v>0.28000000000000003</v>
      </c>
      <c r="FH128" s="5">
        <f t="shared" si="106"/>
        <v>0.39</v>
      </c>
      <c r="FI128" s="5">
        <f t="shared" si="107"/>
        <v>0.33</v>
      </c>
      <c r="FJ128" s="5">
        <f t="shared" si="102"/>
        <v>6.3735369430282294</v>
      </c>
    </row>
    <row r="129" spans="1:166">
      <c r="A129" s="5">
        <f t="shared" si="103"/>
        <v>114</v>
      </c>
      <c r="B129" s="5">
        <v>91</v>
      </c>
      <c r="C129" s="5" t="s">
        <v>18695</v>
      </c>
      <c r="D129" s="5">
        <v>1000</v>
      </c>
      <c r="E129" s="5">
        <v>0.25</v>
      </c>
      <c r="F129" s="5">
        <v>0.35</v>
      </c>
      <c r="G129" s="5">
        <v>0.15</v>
      </c>
      <c r="H129" s="5">
        <v>0.15</v>
      </c>
      <c r="J129" s="5">
        <v>0.15</v>
      </c>
      <c r="K129" s="5">
        <v>0.15</v>
      </c>
      <c r="M129" s="5">
        <v>2</v>
      </c>
      <c r="N129" s="5">
        <f t="shared" si="64"/>
        <v>0.89999999999999991</v>
      </c>
      <c r="O129" s="5">
        <v>31</v>
      </c>
      <c r="Q129" s="5">
        <f t="shared" si="65"/>
        <v>31</v>
      </c>
      <c r="S129" s="5">
        <f t="shared" si="66"/>
        <v>1.7985611510791366</v>
      </c>
      <c r="T129" s="5">
        <f t="shared" si="67"/>
        <v>2.5</v>
      </c>
      <c r="U129" s="5">
        <f t="shared" si="68"/>
        <v>2.0749757919490937</v>
      </c>
      <c r="V129" s="5">
        <f t="shared" si="69"/>
        <v>2.0749757919490937</v>
      </c>
      <c r="W129" s="5">
        <f t="shared" si="70"/>
        <v>2.0749757919490937</v>
      </c>
      <c r="X129" s="5">
        <f t="shared" si="109"/>
        <v>1.7985611510791366</v>
      </c>
      <c r="Y129" s="5">
        <f t="shared" si="110"/>
        <v>2.5</v>
      </c>
      <c r="Z129" s="5">
        <f t="shared" si="111"/>
        <v>2.0749757919490937</v>
      </c>
      <c r="AA129" s="5">
        <f t="shared" si="112"/>
        <v>2.0749757919490937</v>
      </c>
      <c r="AB129" s="5" t="str">
        <f t="shared" si="71"/>
        <v>자동</v>
      </c>
      <c r="AC129" s="5">
        <f t="shared" si="72"/>
        <v>2.0749757919490937</v>
      </c>
      <c r="AD129" s="5">
        <f t="shared" si="73"/>
        <v>2.0749757919490937</v>
      </c>
      <c r="AE129" s="5">
        <f>IF(AR129=42,INDEX('2025학년도 변표'!$C$118:$C$197,MATCH(Q129,'2025학년도 변표'!$B$118:$B$197,0)),"")</f>
        <v>72.290000000000006</v>
      </c>
      <c r="AF129" s="5">
        <f>IF(AR129=42,INDEX('2025학년도 변표'!$D$118:$D$197,MATCH(Q129,'2025학년도 변표'!$B$118:$B$197,0)),"")</f>
        <v>72.290000000000006</v>
      </c>
      <c r="AH129" s="5">
        <v>12</v>
      </c>
      <c r="AI129" s="5">
        <v>12</v>
      </c>
      <c r="AJ129" s="5">
        <v>42</v>
      </c>
      <c r="AK129" s="5">
        <v>42</v>
      </c>
      <c r="AM129" s="5">
        <v>42</v>
      </c>
      <c r="AN129" s="5">
        <v>42</v>
      </c>
      <c r="AO129" s="5">
        <v>3</v>
      </c>
      <c r="AP129" s="5">
        <v>3</v>
      </c>
      <c r="AR129" s="5">
        <f t="shared" si="108"/>
        <v>42</v>
      </c>
      <c r="AW129" s="5">
        <f t="shared" si="118"/>
        <v>6.2249273758472806E-2</v>
      </c>
      <c r="AX129" s="5">
        <f t="shared" si="118"/>
        <v>6.2249273758472806E-2</v>
      </c>
      <c r="BA129" s="5">
        <f t="shared" si="74"/>
        <v>0</v>
      </c>
      <c r="BJ129" s="5">
        <f t="shared" si="119"/>
        <v>0</v>
      </c>
      <c r="BK129" s="5">
        <f t="shared" si="119"/>
        <v>0</v>
      </c>
      <c r="BY129" s="230">
        <f t="shared" si="117"/>
        <v>899.99999999999989</v>
      </c>
      <c r="BZ129" s="72">
        <v>100</v>
      </c>
      <c r="CA129" s="5">
        <v>98</v>
      </c>
      <c r="CB129" s="5">
        <v>96</v>
      </c>
      <c r="CC129" s="5">
        <v>90</v>
      </c>
      <c r="CD129" s="5">
        <v>80</v>
      </c>
      <c r="CE129" s="5">
        <v>60</v>
      </c>
      <c r="CF129" s="5">
        <v>40</v>
      </c>
      <c r="CG129" s="5">
        <v>20</v>
      </c>
      <c r="CH129" s="5">
        <v>0</v>
      </c>
      <c r="CM129" s="5">
        <v>-1</v>
      </c>
      <c r="CN129" s="5">
        <v>-2</v>
      </c>
      <c r="CO129" s="5">
        <v>-3</v>
      </c>
      <c r="CP129" s="5">
        <v>-4</v>
      </c>
      <c r="CQ129" s="5">
        <v>-5</v>
      </c>
      <c r="DA129" s="5">
        <f t="shared" si="76"/>
        <v>100</v>
      </c>
      <c r="DB129" s="110">
        <f t="shared" si="77"/>
        <v>100</v>
      </c>
      <c r="DC129" s="5">
        <f t="shared" si="78"/>
        <v>0</v>
      </c>
      <c r="DF129" s="5">
        <v>2</v>
      </c>
      <c r="DQ129" s="5">
        <v>1</v>
      </c>
      <c r="DR129" s="5">
        <f t="shared" si="79"/>
        <v>1</v>
      </c>
      <c r="DS129" s="5">
        <f t="shared" si="80"/>
        <v>2</v>
      </c>
      <c r="DT129" s="5">
        <f>IF(OR(AND(DD129&gt;0,DD129&gt;$DD$8),AND(DE129&gt;0,DE129&gt;$DE$8),AND(DF129&gt;0,DF129&gt;$DF$8)),0,1)</f>
        <v>0</v>
      </c>
      <c r="DU129" s="5">
        <f t="shared" si="104"/>
        <v>0</v>
      </c>
      <c r="DW129" s="5">
        <f t="shared" si="82"/>
        <v>0</v>
      </c>
      <c r="DX129" s="5">
        <f t="shared" si="83"/>
        <v>0</v>
      </c>
      <c r="DY129" s="5">
        <f>IFERROR(IF(LEFT($AR129,1)="4",INDEX('2025학년도 변표'!$H$118:$H$197,MATCH($Q129,'2025학년도 변표'!$B$118:$B$197,0)),INDEX(DY$4:DY$8,MATCH(AJ129,$DU$4:$DU$8,0))),0)</f>
        <v>0</v>
      </c>
      <c r="DZ129" s="5">
        <f>IFERROR(IF(LEFT($AR129,1)="4",INDEX('2025학년도 변표'!$I$118:$I$197,MATCH($Q129,'2025학년도 변표'!$B$118:$B$197,0)),INDEX(DZ$4:DZ$8,MATCH(AK129,$DU$4:$DU$8,0))),0)</f>
        <v>0</v>
      </c>
      <c r="EB129" s="5">
        <f>IFERROR(IF(LEFT($AR129,1)="4",INDEX('2025학년도 변표'!$J$118:$J$197,MATCH($Q129,'2025학년도 변표'!$B$118:$B$197,0)),INDEX(EA$4:EA$8,MATCH(AM129,$DU$4:$DU$8,0))),0)</f>
        <v>0</v>
      </c>
      <c r="EC129" s="5">
        <f>IFERROR(IF(LEFT($AR129,1)="4",INDEX('2025학년도 변표'!$K$118:$K$197,MATCH($Q129,'2025학년도 변표'!$B$118:$B$197,0)),INDEX(EB$4:EB$8,MATCH(AN129,$DU$4:$DU$8,0))),0)</f>
        <v>0</v>
      </c>
      <c r="ED129" s="5" t="str">
        <f t="shared" si="84"/>
        <v/>
      </c>
      <c r="EE129" s="5" t="str">
        <f t="shared" si="85"/>
        <v/>
      </c>
      <c r="EF129" s="5">
        <f t="shared" si="86"/>
        <v>0</v>
      </c>
      <c r="EH129" s="5">
        <f t="shared" si="87"/>
        <v>0</v>
      </c>
      <c r="EI129" s="5">
        <f t="shared" si="88"/>
        <v>0</v>
      </c>
      <c r="EJ129" s="5">
        <f t="shared" si="89"/>
        <v>0</v>
      </c>
      <c r="EK129" s="5">
        <f t="shared" si="90"/>
        <v>0</v>
      </c>
      <c r="EL129" s="5">
        <f t="shared" si="91"/>
        <v>0</v>
      </c>
      <c r="EM129" s="5">
        <f t="shared" si="92"/>
        <v>0</v>
      </c>
      <c r="EN129" s="5">
        <f t="shared" si="93"/>
        <v>0</v>
      </c>
      <c r="EO129" s="5">
        <f>LARGE((EJ129:EK129,EM129:EN129),1)</f>
        <v>0</v>
      </c>
      <c r="EP129" s="5">
        <f>IF(M129&lt;2,0,LARGE((EJ129:EK129,EM129:EN129),2))</f>
        <v>0</v>
      </c>
      <c r="EQ129" s="5">
        <f t="shared" si="94"/>
        <v>0</v>
      </c>
      <c r="ER129" s="5">
        <f t="shared" si="95"/>
        <v>0</v>
      </c>
      <c r="ES129" s="5">
        <f t="shared" si="96"/>
        <v>0</v>
      </c>
      <c r="EX129" s="5">
        <f t="shared" si="97"/>
        <v>0</v>
      </c>
      <c r="EZ129" s="5">
        <f t="shared" si="98"/>
        <v>1</v>
      </c>
      <c r="FA129" s="5">
        <f t="shared" ca="1" si="99"/>
        <v>47</v>
      </c>
      <c r="FE129" s="5" t="str">
        <f t="shared" si="100"/>
        <v>표점/만점</v>
      </c>
      <c r="FF129" s="5" t="str">
        <f t="shared" si="101"/>
        <v>변표/만점</v>
      </c>
      <c r="FG129" s="5">
        <f t="shared" si="105"/>
        <v>0.28000000000000003</v>
      </c>
      <c r="FH129" s="5">
        <f t="shared" si="106"/>
        <v>0.39</v>
      </c>
      <c r="FI129" s="5">
        <f t="shared" si="107"/>
        <v>0.33</v>
      </c>
      <c r="FJ129" s="5">
        <f t="shared" si="102"/>
        <v>6.3735369430282294</v>
      </c>
    </row>
    <row r="130" spans="1:166">
      <c r="A130" s="5">
        <f t="shared" si="103"/>
        <v>115</v>
      </c>
      <c r="C130" s="5" t="s">
        <v>18696</v>
      </c>
      <c r="D130" s="5">
        <v>1000</v>
      </c>
      <c r="E130" s="5">
        <v>0.25</v>
      </c>
      <c r="F130" s="5">
        <v>0.4</v>
      </c>
      <c r="G130" s="5">
        <v>0.125</v>
      </c>
      <c r="H130" s="5">
        <v>0.125</v>
      </c>
      <c r="J130" s="5">
        <v>0.125</v>
      </c>
      <c r="K130" s="5">
        <v>0.125</v>
      </c>
      <c r="M130" s="5">
        <v>2</v>
      </c>
      <c r="N130" s="5">
        <f t="shared" si="64"/>
        <v>0.9</v>
      </c>
      <c r="O130" s="5">
        <v>31</v>
      </c>
      <c r="Q130" s="5">
        <f t="shared" si="65"/>
        <v>31</v>
      </c>
      <c r="S130" s="5">
        <f t="shared" si="66"/>
        <v>1.7985611510791366</v>
      </c>
      <c r="T130" s="5">
        <f t="shared" si="67"/>
        <v>2.8571428571428572</v>
      </c>
      <c r="U130" s="5">
        <f t="shared" si="68"/>
        <v>1.7291464932909115</v>
      </c>
      <c r="V130" s="5">
        <f t="shared" si="69"/>
        <v>1.7291464932909115</v>
      </c>
      <c r="W130" s="5">
        <f t="shared" si="70"/>
        <v>1.7291464932909115</v>
      </c>
      <c r="X130" s="5">
        <f t="shared" si="109"/>
        <v>1.7985611510791366</v>
      </c>
      <c r="Y130" s="5">
        <f t="shared" si="110"/>
        <v>2.8571428571428572</v>
      </c>
      <c r="Z130" s="5">
        <f t="shared" si="111"/>
        <v>1.7291464932909115</v>
      </c>
      <c r="AA130" s="5">
        <f t="shared" si="112"/>
        <v>1.7291464932909115</v>
      </c>
      <c r="AB130" s="5" t="str">
        <f t="shared" si="71"/>
        <v>자동</v>
      </c>
      <c r="AC130" s="5">
        <f t="shared" si="72"/>
        <v>1.7291464932909115</v>
      </c>
      <c r="AD130" s="5">
        <f t="shared" si="73"/>
        <v>1.7291464932909115</v>
      </c>
      <c r="AE130" s="5">
        <f>IF(AR130=42,INDEX('2025학년도 변표'!$C$118:$C$197,MATCH(Q130,'2025학년도 변표'!$B$118:$B$197,0)),"")</f>
        <v>72.290000000000006</v>
      </c>
      <c r="AF130" s="5">
        <f>IF(AR130=42,INDEX('2025학년도 변표'!$D$118:$D$197,MATCH(Q130,'2025학년도 변표'!$B$118:$B$197,0)),"")</f>
        <v>72.290000000000006</v>
      </c>
      <c r="AH130" s="5">
        <v>12</v>
      </c>
      <c r="AI130" s="5">
        <v>12</v>
      </c>
      <c r="AJ130" s="5">
        <v>42</v>
      </c>
      <c r="AK130" s="5">
        <v>42</v>
      </c>
      <c r="AM130" s="5">
        <v>42</v>
      </c>
      <c r="AN130" s="5">
        <v>42</v>
      </c>
      <c r="AO130" s="5">
        <v>3</v>
      </c>
      <c r="AP130" s="5">
        <v>3</v>
      </c>
      <c r="AR130" s="5">
        <f t="shared" si="108"/>
        <v>42</v>
      </c>
      <c r="AW130" s="5">
        <f t="shared" si="118"/>
        <v>5.1874394798727345E-2</v>
      </c>
      <c r="AX130" s="5">
        <f t="shared" si="118"/>
        <v>5.1874394798727345E-2</v>
      </c>
      <c r="BA130" s="5">
        <f t="shared" si="74"/>
        <v>0</v>
      </c>
      <c r="BJ130" s="5">
        <f t="shared" si="119"/>
        <v>0</v>
      </c>
      <c r="BK130" s="5">
        <f t="shared" si="119"/>
        <v>0</v>
      </c>
      <c r="BY130" s="230">
        <f t="shared" si="117"/>
        <v>900</v>
      </c>
      <c r="BZ130" s="72">
        <v>100</v>
      </c>
      <c r="CA130" s="5">
        <v>98</v>
      </c>
      <c r="CB130" s="5">
        <v>96</v>
      </c>
      <c r="CC130" s="5">
        <v>90</v>
      </c>
      <c r="CD130" s="5">
        <v>80</v>
      </c>
      <c r="CE130" s="5">
        <v>60</v>
      </c>
      <c r="CF130" s="5">
        <v>40</v>
      </c>
      <c r="CG130" s="5">
        <v>20</v>
      </c>
      <c r="CH130" s="5">
        <v>0</v>
      </c>
      <c r="CM130" s="5">
        <v>-1</v>
      </c>
      <c r="CN130" s="5">
        <v>-2</v>
      </c>
      <c r="CO130" s="5">
        <v>-3</v>
      </c>
      <c r="CP130" s="5">
        <v>-4</v>
      </c>
      <c r="CQ130" s="5">
        <v>-5</v>
      </c>
      <c r="DA130" s="5">
        <f t="shared" si="76"/>
        <v>100</v>
      </c>
      <c r="DB130" s="110">
        <f t="shared" si="77"/>
        <v>100</v>
      </c>
      <c r="DC130" s="5">
        <f t="shared" si="78"/>
        <v>0</v>
      </c>
      <c r="DF130" s="5">
        <v>2</v>
      </c>
      <c r="DQ130" s="5">
        <v>1</v>
      </c>
      <c r="DR130" s="5">
        <f t="shared" si="79"/>
        <v>1</v>
      </c>
      <c r="DS130" s="5">
        <f t="shared" si="80"/>
        <v>2</v>
      </c>
      <c r="DT130" s="5">
        <f>IF(OR(AND(DD130&gt;0,DD130&gt;$DD$8),AND(DE130&gt;0,DE130&gt;$DE$8),AND(DF130&gt;0,DF130&gt;$DF$8)),0,1)</f>
        <v>0</v>
      </c>
      <c r="DU130" s="5">
        <f t="shared" si="104"/>
        <v>0</v>
      </c>
      <c r="DW130" s="5">
        <f t="shared" si="82"/>
        <v>0</v>
      </c>
      <c r="DX130" s="5">
        <f t="shared" si="83"/>
        <v>0</v>
      </c>
      <c r="DY130" s="5">
        <f>IFERROR(IF(LEFT($AR130,1)="4",INDEX('2025학년도 변표'!$H$118:$H$197,MATCH($Q130,'2025학년도 변표'!$B$118:$B$197,0)),INDEX(DY$4:DY$8,MATCH(AJ130,$DU$4:$DU$8,0))),0)</f>
        <v>0</v>
      </c>
      <c r="DZ130" s="5">
        <f>IFERROR(IF(LEFT($AR130,1)="4",INDEX('2025학년도 변표'!$I$118:$I$197,MATCH($Q130,'2025학년도 변표'!$B$118:$B$197,0)),INDEX(DZ$4:DZ$8,MATCH(AK130,$DU$4:$DU$8,0))),0)</f>
        <v>0</v>
      </c>
      <c r="EB130" s="5">
        <f>IFERROR(IF(LEFT($AR130,1)="4",INDEX('2025학년도 변표'!$J$118:$J$197,MATCH($Q130,'2025학년도 변표'!$B$118:$B$197,0)),INDEX(EA$4:EA$8,MATCH(AM130,$DU$4:$DU$8,0))),0)</f>
        <v>0</v>
      </c>
      <c r="EC130" s="5">
        <f>IFERROR(IF(LEFT($AR130,1)="4",INDEX('2025학년도 변표'!$K$118:$K$197,MATCH($Q130,'2025학년도 변표'!$B$118:$B$197,0)),INDEX(EB$4:EB$8,MATCH(AN130,$DU$4:$DU$8,0))),0)</f>
        <v>0</v>
      </c>
      <c r="ED130" s="5" t="str">
        <f t="shared" si="84"/>
        <v/>
      </c>
      <c r="EE130" s="5" t="str">
        <f t="shared" si="85"/>
        <v/>
      </c>
      <c r="EF130" s="5">
        <f t="shared" si="86"/>
        <v>0</v>
      </c>
      <c r="EH130" s="5">
        <f t="shared" si="87"/>
        <v>0</v>
      </c>
      <c r="EI130" s="5">
        <f t="shared" si="88"/>
        <v>0</v>
      </c>
      <c r="EJ130" s="5">
        <f t="shared" si="89"/>
        <v>0</v>
      </c>
      <c r="EK130" s="5">
        <f t="shared" si="90"/>
        <v>0</v>
      </c>
      <c r="EL130" s="5">
        <f t="shared" si="91"/>
        <v>0</v>
      </c>
      <c r="EM130" s="5">
        <f t="shared" si="92"/>
        <v>0</v>
      </c>
      <c r="EN130" s="5">
        <f t="shared" si="93"/>
        <v>0</v>
      </c>
      <c r="EO130" s="5">
        <f>LARGE((EJ130:EK130,EM130:EN130),1)</f>
        <v>0</v>
      </c>
      <c r="EP130" s="5">
        <f>IF(M130&lt;2,0,LARGE((EJ130:EK130,EM130:EN130),2))</f>
        <v>0</v>
      </c>
      <c r="EQ130" s="5">
        <f t="shared" si="94"/>
        <v>0</v>
      </c>
      <c r="ER130" s="5">
        <f t="shared" si="95"/>
        <v>0</v>
      </c>
      <c r="ES130" s="5">
        <f t="shared" si="96"/>
        <v>0</v>
      </c>
      <c r="EW130" s="5">
        <f>IF($AS$7=1,MAX(EH130+EI130+EL130+EO130+EP130+EQ130+ER130+ES130+ET130,EX129),EH130+EI130+EL130+EO130+EP130+EQ130+ER130+ES130+ET130)</f>
        <v>0</v>
      </c>
      <c r="EX130" s="5">
        <f t="shared" si="97"/>
        <v>0</v>
      </c>
      <c r="EY130" s="5" t="s">
        <v>18729</v>
      </c>
      <c r="EZ130" s="5">
        <f t="shared" si="98"/>
        <v>1</v>
      </c>
      <c r="FA130" s="5">
        <f t="shared" ca="1" si="99"/>
        <v>48</v>
      </c>
      <c r="FE130" s="5" t="str">
        <f t="shared" si="100"/>
        <v>표점/만점</v>
      </c>
      <c r="FF130" s="5" t="str">
        <f t="shared" si="101"/>
        <v>변표/만점</v>
      </c>
      <c r="FG130" s="5">
        <f t="shared" si="105"/>
        <v>0.28000000000000003</v>
      </c>
      <c r="FH130" s="5">
        <f t="shared" si="106"/>
        <v>0.45</v>
      </c>
      <c r="FI130" s="5">
        <f t="shared" si="107"/>
        <v>0.27</v>
      </c>
      <c r="FJ130" s="5">
        <f t="shared" si="102"/>
        <v>6.3848505015129051</v>
      </c>
    </row>
    <row r="131" spans="1:166">
      <c r="A131" s="5">
        <f t="shared" si="103"/>
        <v>116</v>
      </c>
      <c r="B131" s="5">
        <v>92</v>
      </c>
      <c r="C131" s="5" t="s">
        <v>581</v>
      </c>
      <c r="D131" s="5">
        <v>1000</v>
      </c>
      <c r="E131" s="5">
        <v>0.35</v>
      </c>
      <c r="F131" s="5">
        <v>0.25</v>
      </c>
      <c r="G131" s="5">
        <v>0.125</v>
      </c>
      <c r="H131" s="5">
        <v>0.125</v>
      </c>
      <c r="J131" s="5">
        <v>0.125</v>
      </c>
      <c r="K131" s="5">
        <v>0.125</v>
      </c>
      <c r="M131" s="5">
        <v>2</v>
      </c>
      <c r="N131" s="5">
        <f t="shared" si="64"/>
        <v>0.85</v>
      </c>
      <c r="O131" s="5">
        <v>30</v>
      </c>
      <c r="Q131" s="5">
        <f t="shared" si="65"/>
        <v>30</v>
      </c>
      <c r="S131" s="5">
        <f t="shared" si="66"/>
        <v>2.5179856115107913</v>
      </c>
      <c r="T131" s="5">
        <f t="shared" si="67"/>
        <v>1.7857142857142858</v>
      </c>
      <c r="U131" s="5">
        <f t="shared" si="68"/>
        <v>1.7867352773013152</v>
      </c>
      <c r="V131" s="5">
        <f t="shared" si="69"/>
        <v>1.7867352773013152</v>
      </c>
      <c r="W131" s="5">
        <f t="shared" si="70"/>
        <v>1.7867352773013152</v>
      </c>
      <c r="X131" s="5">
        <f t="shared" si="109"/>
        <v>2.5179856115107913</v>
      </c>
      <c r="Y131" s="5">
        <f t="shared" si="110"/>
        <v>1.7857142857142858</v>
      </c>
      <c r="Z131" s="5">
        <f t="shared" si="111"/>
        <v>1.7867352773013152</v>
      </c>
      <c r="AA131" s="5">
        <f t="shared" si="112"/>
        <v>1.7867352773013152</v>
      </c>
      <c r="AB131" s="5" t="str">
        <f t="shared" si="71"/>
        <v>자동</v>
      </c>
      <c r="AC131" s="5">
        <f t="shared" si="72"/>
        <v>1.7867352773013152</v>
      </c>
      <c r="AD131" s="5">
        <f t="shared" si="73"/>
        <v>1.7867352773013152</v>
      </c>
      <c r="AE131" s="5">
        <f>IF(AR131=42,INDEX('2025학년도 변표'!$C$118:$C$197,MATCH(Q131,'2025학년도 변표'!$B$118:$B$197,0)),"")</f>
        <v>69.959999999999994</v>
      </c>
      <c r="AF131" s="5">
        <f>IF(AR131=42,INDEX('2025학년도 변표'!$D$118:$D$197,MATCH(Q131,'2025학년도 변표'!$B$118:$B$197,0)),"")</f>
        <v>69.959999999999994</v>
      </c>
      <c r="AH131" s="5">
        <v>12</v>
      </c>
      <c r="AI131" s="5">
        <v>12</v>
      </c>
      <c r="AJ131" s="5">
        <v>42</v>
      </c>
      <c r="AK131" s="5">
        <v>42</v>
      </c>
      <c r="AM131" s="5">
        <v>42</v>
      </c>
      <c r="AN131" s="5">
        <v>42</v>
      </c>
      <c r="AO131" s="5">
        <v>3</v>
      </c>
      <c r="AP131" s="5">
        <v>3</v>
      </c>
      <c r="AR131" s="5">
        <f t="shared" si="108"/>
        <v>42</v>
      </c>
      <c r="BA131" s="5">
        <f t="shared" si="74"/>
        <v>0</v>
      </c>
      <c r="BY131" s="230">
        <f t="shared" si="117"/>
        <v>850</v>
      </c>
      <c r="BZ131" s="72">
        <v>150</v>
      </c>
      <c r="CA131" s="5">
        <v>148</v>
      </c>
      <c r="CB131" s="5">
        <v>145</v>
      </c>
      <c r="CC131" s="5">
        <v>135</v>
      </c>
      <c r="CD131" s="5">
        <v>120</v>
      </c>
      <c r="CE131" s="5">
        <v>100</v>
      </c>
      <c r="CF131" s="5">
        <v>80</v>
      </c>
      <c r="CG131" s="5">
        <v>40</v>
      </c>
      <c r="CH131" s="5">
        <v>0</v>
      </c>
      <c r="CM131" s="5">
        <v>-1</v>
      </c>
      <c r="CN131" s="5">
        <v>-2</v>
      </c>
      <c r="CO131" s="5">
        <v>-3</v>
      </c>
      <c r="CP131" s="5">
        <v>-4</v>
      </c>
      <c r="CQ131" s="5">
        <v>-5</v>
      </c>
      <c r="DA131" s="5">
        <f t="shared" si="76"/>
        <v>150</v>
      </c>
      <c r="DB131" s="110">
        <f t="shared" si="77"/>
        <v>100</v>
      </c>
      <c r="DC131" s="5">
        <f t="shared" si="78"/>
        <v>0</v>
      </c>
      <c r="DF131" s="5">
        <v>2</v>
      </c>
      <c r="DR131" s="5">
        <f t="shared" si="79"/>
        <v>2</v>
      </c>
      <c r="DS131" s="5">
        <f t="shared" si="80"/>
        <v>2</v>
      </c>
      <c r="DT131" s="5">
        <f>IF(OR(AND(DD131&gt;0,DD131&gt;$DD$8),AND(DE131&gt;0,DE131&gt;$DE$8),AND(DF131&gt;0,DF131&gt;$DF$8)),0,1)</f>
        <v>0</v>
      </c>
      <c r="DU131" s="5">
        <f t="shared" si="104"/>
        <v>0</v>
      </c>
      <c r="DW131" s="5">
        <f t="shared" si="82"/>
        <v>0</v>
      </c>
      <c r="DX131" s="5">
        <f t="shared" si="83"/>
        <v>0</v>
      </c>
      <c r="DY131" s="5">
        <f>IFERROR(IF(LEFT($AR131,1)="4",INDEX('2025학년도 변표'!$H$118:$H$197,MATCH($Q131,'2025학년도 변표'!$B$118:$B$197,0)),INDEX(DY$4:DY$8,MATCH(AJ131,$DU$4:$DU$8,0))),0)</f>
        <v>0</v>
      </c>
      <c r="DZ131" s="5">
        <f>IFERROR(IF(LEFT($AR131,1)="4",INDEX('2025학년도 변표'!$I$118:$I$197,MATCH($Q131,'2025학년도 변표'!$B$118:$B$197,0)),INDEX(DZ$4:DZ$8,MATCH(AK131,$DU$4:$DU$8,0))),0)</f>
        <v>0</v>
      </c>
      <c r="EB131" s="5">
        <f>IFERROR(IF(LEFT($AR131,1)="4",INDEX('2025학년도 변표'!$J$118:$J$197,MATCH($Q131,'2025학년도 변표'!$B$118:$B$197,0)),INDEX(EA$4:EA$8,MATCH(AM131,$DU$4:$DU$8,0))),0)</f>
        <v>0</v>
      </c>
      <c r="EC131" s="5">
        <f>IFERROR(IF(LEFT($AR131,1)="4",INDEX('2025학년도 변표'!$K$118:$K$197,MATCH($Q131,'2025학년도 변표'!$B$118:$B$197,0)),INDEX(EB$4:EB$8,MATCH(AN131,$DU$4:$DU$8,0))),0)</f>
        <v>0</v>
      </c>
      <c r="ED131" s="5" t="str">
        <f t="shared" si="84"/>
        <v/>
      </c>
      <c r="EE131" s="5" t="str">
        <f t="shared" si="85"/>
        <v/>
      </c>
      <c r="EF131" s="5">
        <f t="shared" si="86"/>
        <v>0</v>
      </c>
      <c r="EH131" s="5">
        <f t="shared" si="87"/>
        <v>0</v>
      </c>
      <c r="EI131" s="5">
        <f t="shared" si="88"/>
        <v>0</v>
      </c>
      <c r="EJ131" s="5">
        <f t="shared" si="89"/>
        <v>0</v>
      </c>
      <c r="EK131" s="5">
        <f t="shared" si="90"/>
        <v>0</v>
      </c>
      <c r="EL131" s="5">
        <f t="shared" si="91"/>
        <v>0</v>
      </c>
      <c r="EM131" s="5">
        <f t="shared" si="92"/>
        <v>0</v>
      </c>
      <c r="EN131" s="5">
        <f t="shared" si="93"/>
        <v>0</v>
      </c>
      <c r="EO131" s="5">
        <f>LARGE((EJ131:EK131,EM131:EN131),1)</f>
        <v>0</v>
      </c>
      <c r="EP131" s="5">
        <f>IF(M131&lt;2,0,LARGE((EJ131:EK131,EM131:EN131),2))</f>
        <v>0</v>
      </c>
      <c r="EQ131" s="5">
        <f t="shared" si="94"/>
        <v>0</v>
      </c>
      <c r="ER131" s="5">
        <f t="shared" si="95"/>
        <v>0</v>
      </c>
      <c r="ES131" s="5">
        <f t="shared" si="96"/>
        <v>0</v>
      </c>
      <c r="EX131" s="5">
        <f t="shared" si="97"/>
        <v>0</v>
      </c>
      <c r="EZ131" s="5">
        <f t="shared" si="98"/>
        <v>0</v>
      </c>
      <c r="FA131" s="5">
        <f t="shared" ca="1" si="99"/>
        <v>0</v>
      </c>
      <c r="FE131" s="5" t="str">
        <f t="shared" si="100"/>
        <v>표점/만점</v>
      </c>
      <c r="FF131" s="5" t="str">
        <f t="shared" si="101"/>
        <v>변표/만점</v>
      </c>
      <c r="FG131" s="5">
        <f t="shared" si="105"/>
        <v>0.41</v>
      </c>
      <c r="FH131" s="5">
        <f t="shared" si="106"/>
        <v>0.28999999999999998</v>
      </c>
      <c r="FI131" s="5">
        <f t="shared" si="107"/>
        <v>0.28999999999999998</v>
      </c>
      <c r="FJ131" s="5">
        <f t="shared" si="102"/>
        <v>6.0904351745263927</v>
      </c>
    </row>
    <row r="132" spans="1:166">
      <c r="A132" s="5">
        <f t="shared" si="103"/>
        <v>117</v>
      </c>
      <c r="B132" s="5">
        <v>93</v>
      </c>
      <c r="C132" s="5" t="s">
        <v>18697</v>
      </c>
      <c r="D132" s="5">
        <v>1000</v>
      </c>
      <c r="E132" s="5">
        <v>0.35</v>
      </c>
      <c r="F132" s="5">
        <v>0.3</v>
      </c>
      <c r="G132" s="5">
        <v>0.125</v>
      </c>
      <c r="H132" s="5">
        <v>0.125</v>
      </c>
      <c r="J132" s="5">
        <v>0.125</v>
      </c>
      <c r="K132" s="5">
        <v>0.125</v>
      </c>
      <c r="M132" s="5">
        <v>2</v>
      </c>
      <c r="N132" s="5">
        <f t="shared" si="64"/>
        <v>0.89999999999999991</v>
      </c>
      <c r="O132" s="5">
        <v>30</v>
      </c>
      <c r="Q132" s="5">
        <f t="shared" si="65"/>
        <v>30</v>
      </c>
      <c r="S132" s="5">
        <f t="shared" si="66"/>
        <v>2.5179856115107913</v>
      </c>
      <c r="T132" s="5">
        <f t="shared" si="67"/>
        <v>2.1428571428571428</v>
      </c>
      <c r="U132" s="5">
        <f t="shared" si="68"/>
        <v>1.7867352773013152</v>
      </c>
      <c r="V132" s="5">
        <f t="shared" si="69"/>
        <v>1.7867352773013152</v>
      </c>
      <c r="W132" s="5">
        <f t="shared" si="70"/>
        <v>1.7867352773013152</v>
      </c>
      <c r="X132" s="5">
        <f t="shared" si="109"/>
        <v>2.5179856115107913</v>
      </c>
      <c r="Y132" s="5">
        <f t="shared" si="110"/>
        <v>2.1428571428571428</v>
      </c>
      <c r="Z132" s="5">
        <f t="shared" si="111"/>
        <v>1.7867352773013152</v>
      </c>
      <c r="AA132" s="5">
        <f t="shared" si="112"/>
        <v>1.7867352773013152</v>
      </c>
      <c r="AB132" s="5" t="str">
        <f t="shared" si="71"/>
        <v>자동</v>
      </c>
      <c r="AC132" s="5">
        <f t="shared" si="72"/>
        <v>1.7867352773013152</v>
      </c>
      <c r="AD132" s="5">
        <f t="shared" si="73"/>
        <v>1.7867352773013152</v>
      </c>
      <c r="AE132" s="5">
        <f>IF(AR132=42,INDEX('2025학년도 변표'!$C$118:$C$197,MATCH(Q132,'2025학년도 변표'!$B$118:$B$197,0)),"")</f>
        <v>69.959999999999994</v>
      </c>
      <c r="AF132" s="5">
        <f>IF(AR132=42,INDEX('2025학년도 변표'!$D$118:$D$197,MATCH(Q132,'2025학년도 변표'!$B$118:$B$197,0)),"")</f>
        <v>69.959999999999994</v>
      </c>
      <c r="AH132" s="5">
        <v>12</v>
      </c>
      <c r="AI132" s="5">
        <v>12</v>
      </c>
      <c r="AJ132" s="5">
        <v>42</v>
      </c>
      <c r="AK132" s="5">
        <v>42</v>
      </c>
      <c r="AM132" s="5">
        <v>42</v>
      </c>
      <c r="AN132" s="5">
        <v>42</v>
      </c>
      <c r="AO132" s="5">
        <v>3</v>
      </c>
      <c r="AP132" s="5">
        <v>3</v>
      </c>
      <c r="AR132" s="5">
        <f t="shared" si="108"/>
        <v>42</v>
      </c>
      <c r="BA132" s="5">
        <f t="shared" si="74"/>
        <v>0</v>
      </c>
      <c r="BC132" s="5">
        <f>0.03*AC132</f>
        <v>5.3602058319039456E-2</v>
      </c>
      <c r="BD132" s="5">
        <f>0.03*AD132</f>
        <v>5.3602058319039456E-2</v>
      </c>
      <c r="BM132" s="5">
        <f>BC132*EB132</f>
        <v>0</v>
      </c>
      <c r="BN132" s="5">
        <f>BD132*EC132</f>
        <v>0</v>
      </c>
      <c r="BY132" s="230">
        <f t="shared" si="117"/>
        <v>899.99999999999989</v>
      </c>
      <c r="BZ132" s="72">
        <v>100</v>
      </c>
      <c r="CA132" s="5">
        <v>98</v>
      </c>
      <c r="CB132" s="5">
        <v>96</v>
      </c>
      <c r="CC132" s="5">
        <v>90</v>
      </c>
      <c r="CD132" s="5">
        <v>80</v>
      </c>
      <c r="CE132" s="5">
        <v>60</v>
      </c>
      <c r="CF132" s="5">
        <v>40</v>
      </c>
      <c r="CG132" s="5">
        <v>20</v>
      </c>
      <c r="CH132" s="5">
        <v>0</v>
      </c>
      <c r="CM132" s="5">
        <v>-1</v>
      </c>
      <c r="CN132" s="5">
        <v>-2</v>
      </c>
      <c r="CO132" s="5">
        <v>-3</v>
      </c>
      <c r="CP132" s="5">
        <v>-4</v>
      </c>
      <c r="CQ132" s="5">
        <v>-5</v>
      </c>
      <c r="DA132" s="5">
        <f t="shared" si="76"/>
        <v>100</v>
      </c>
      <c r="DB132" s="110">
        <f t="shared" si="77"/>
        <v>100</v>
      </c>
      <c r="DC132" s="5">
        <f t="shared" si="78"/>
        <v>0</v>
      </c>
      <c r="DF132" s="5">
        <v>2</v>
      </c>
      <c r="DR132" s="5">
        <f t="shared" si="79"/>
        <v>2</v>
      </c>
      <c r="DS132" s="5">
        <f t="shared" si="80"/>
        <v>2</v>
      </c>
      <c r="DT132" s="5">
        <f>IF(OR(AND(DD132&gt;0,DD132&lt;=$DD$8),AND(DE132&gt;0,DE132&lt;=$DE$8),AND(DF132&gt;0,DF132&lt;=$DF$8)),1,0)</f>
        <v>0</v>
      </c>
      <c r="DU132" s="5">
        <f t="shared" si="104"/>
        <v>0</v>
      </c>
      <c r="DW132" s="5">
        <f t="shared" si="82"/>
        <v>0</v>
      </c>
      <c r="DX132" s="5">
        <f t="shared" si="83"/>
        <v>0</v>
      </c>
      <c r="DY132" s="5">
        <f>IFERROR(IF(LEFT($AR132,1)="4",INDEX('2025학년도 변표'!$H$118:$H$197,MATCH($Q132,'2025학년도 변표'!$B$118:$B$197,0)),INDEX(DY$4:DY$8,MATCH(AJ132,$DU$4:$DU$8,0))),0)</f>
        <v>0</v>
      </c>
      <c r="DZ132" s="5">
        <f>IFERROR(IF(LEFT($AR132,1)="4",INDEX('2025학년도 변표'!$I$118:$I$197,MATCH($Q132,'2025학년도 변표'!$B$118:$B$197,0)),INDEX(DZ$4:DZ$8,MATCH(AK132,$DU$4:$DU$8,0))),0)</f>
        <v>0</v>
      </c>
      <c r="EB132" s="5">
        <f>IFERROR(IF(LEFT($AR132,1)="4",INDEX('2025학년도 변표'!$J$118:$J$197,MATCH($Q132,'2025학년도 변표'!$B$118:$B$197,0)),INDEX(EA$4:EA$8,MATCH(AM132,$DU$4:$DU$8,0))),0)</f>
        <v>0</v>
      </c>
      <c r="EC132" s="5">
        <f>IFERROR(IF(LEFT($AR132,1)="4",INDEX('2025학년도 변표'!$K$118:$K$197,MATCH($Q132,'2025학년도 변표'!$B$118:$B$197,0)),INDEX(EB$4:EB$8,MATCH(AN132,$DU$4:$DU$8,0))),0)</f>
        <v>0</v>
      </c>
      <c r="ED132" s="5" t="str">
        <f t="shared" si="84"/>
        <v/>
      </c>
      <c r="EE132" s="5" t="str">
        <f t="shared" si="85"/>
        <v/>
      </c>
      <c r="EF132" s="5">
        <f t="shared" si="86"/>
        <v>0</v>
      </c>
      <c r="EH132" s="5">
        <f t="shared" si="87"/>
        <v>0</v>
      </c>
      <c r="EI132" s="5">
        <f t="shared" si="88"/>
        <v>0</v>
      </c>
      <c r="EJ132" s="5">
        <f t="shared" si="89"/>
        <v>0</v>
      </c>
      <c r="EK132" s="5">
        <f t="shared" si="90"/>
        <v>0</v>
      </c>
      <c r="EL132" s="5">
        <f t="shared" si="91"/>
        <v>0</v>
      </c>
      <c r="EM132" s="5">
        <f t="shared" si="92"/>
        <v>0</v>
      </c>
      <c r="EN132" s="5">
        <f t="shared" si="93"/>
        <v>0</v>
      </c>
      <c r="EO132" s="5">
        <f>LARGE((EJ132:EK132,EM132:EN132),1)</f>
        <v>0</v>
      </c>
      <c r="EP132" s="5">
        <f>IF(M132&lt;2,0,LARGE((EJ132:EK132,EM132:EN132),2))</f>
        <v>0</v>
      </c>
      <c r="EQ132" s="5">
        <f t="shared" si="94"/>
        <v>0</v>
      </c>
      <c r="ER132" s="5">
        <f t="shared" si="95"/>
        <v>0</v>
      </c>
      <c r="ES132" s="5">
        <f t="shared" si="96"/>
        <v>0</v>
      </c>
      <c r="EW132" s="5">
        <f>IF($AS$7=1,MAX(EH132+EI132+EL132+EO132+EP132+EQ132+ER132+ES132+ET132,EX133),EX133)</f>
        <v>0</v>
      </c>
      <c r="EX132" s="5">
        <f t="shared" si="97"/>
        <v>0</v>
      </c>
      <c r="EY132" s="5" t="s">
        <v>18730</v>
      </c>
      <c r="EZ132" s="5">
        <f t="shared" si="98"/>
        <v>1</v>
      </c>
      <c r="FA132" s="5">
        <f t="shared" ca="1" si="99"/>
        <v>49</v>
      </c>
      <c r="FE132" s="5" t="str">
        <f t="shared" si="100"/>
        <v>표점/만점</v>
      </c>
      <c r="FF132" s="5" t="str">
        <f t="shared" si="101"/>
        <v>변표/만점</v>
      </c>
      <c r="FG132" s="5">
        <f t="shared" si="105"/>
        <v>0.39</v>
      </c>
      <c r="FH132" s="5">
        <f t="shared" si="106"/>
        <v>0.33</v>
      </c>
      <c r="FI132" s="5">
        <f t="shared" si="107"/>
        <v>0.28000000000000003</v>
      </c>
      <c r="FJ132" s="5">
        <f t="shared" si="102"/>
        <v>6.4475780316692495</v>
      </c>
    </row>
    <row r="133" spans="1:166">
      <c r="A133" s="5">
        <f t="shared" si="103"/>
        <v>118</v>
      </c>
      <c r="C133" s="5" t="s">
        <v>18698</v>
      </c>
      <c r="D133" s="5">
        <v>1000</v>
      </c>
      <c r="E133" s="5">
        <v>0.3</v>
      </c>
      <c r="F133" s="5">
        <v>0.3</v>
      </c>
      <c r="G133" s="5">
        <v>0.15</v>
      </c>
      <c r="H133" s="5">
        <v>0.15</v>
      </c>
      <c r="J133" s="5">
        <v>0.15</v>
      </c>
      <c r="K133" s="5">
        <v>0.15</v>
      </c>
      <c r="M133" s="5">
        <v>2</v>
      </c>
      <c r="N133" s="5">
        <f t="shared" si="64"/>
        <v>0.89999999999999991</v>
      </c>
      <c r="O133" s="5">
        <v>30</v>
      </c>
      <c r="Q133" s="5">
        <f t="shared" si="65"/>
        <v>30</v>
      </c>
      <c r="S133" s="5">
        <f t="shared" si="66"/>
        <v>2.1582733812949639</v>
      </c>
      <c r="T133" s="5">
        <f t="shared" si="67"/>
        <v>2.1428571428571428</v>
      </c>
      <c r="U133" s="5">
        <f t="shared" si="68"/>
        <v>2.1440823327615783</v>
      </c>
      <c r="V133" s="5">
        <f t="shared" si="69"/>
        <v>2.1440823327615783</v>
      </c>
      <c r="W133" s="5">
        <f t="shared" si="70"/>
        <v>2.1440823327615783</v>
      </c>
      <c r="X133" s="5">
        <f t="shared" si="109"/>
        <v>2.1582733812949639</v>
      </c>
      <c r="Y133" s="5">
        <f t="shared" si="110"/>
        <v>2.1428571428571428</v>
      </c>
      <c r="Z133" s="5">
        <f t="shared" si="111"/>
        <v>2.1440823327615783</v>
      </c>
      <c r="AA133" s="5">
        <f t="shared" si="112"/>
        <v>2.1440823327615783</v>
      </c>
      <c r="AB133" s="5" t="str">
        <f t="shared" si="71"/>
        <v>자동</v>
      </c>
      <c r="AC133" s="5">
        <f t="shared" si="72"/>
        <v>2.1440823327615783</v>
      </c>
      <c r="AD133" s="5">
        <f t="shared" si="73"/>
        <v>2.1440823327615783</v>
      </c>
      <c r="AE133" s="5">
        <f>IF(AR133=42,INDEX('2025학년도 변표'!$C$118:$C$197,MATCH(Q133,'2025학년도 변표'!$B$118:$B$197,0)),"")</f>
        <v>69.959999999999994</v>
      </c>
      <c r="AF133" s="5">
        <f>IF(AR133=42,INDEX('2025학년도 변표'!$D$118:$D$197,MATCH(Q133,'2025학년도 변표'!$B$118:$B$197,0)),"")</f>
        <v>69.959999999999994</v>
      </c>
      <c r="AH133" s="5">
        <v>12</v>
      </c>
      <c r="AI133" s="5">
        <v>12</v>
      </c>
      <c r="AJ133" s="5">
        <v>42</v>
      </c>
      <c r="AK133" s="5">
        <v>42</v>
      </c>
      <c r="AM133" s="5">
        <v>42</v>
      </c>
      <c r="AN133" s="5">
        <v>42</v>
      </c>
      <c r="AO133" s="5">
        <v>3</v>
      </c>
      <c r="AP133" s="5">
        <v>3</v>
      </c>
      <c r="AR133" s="5">
        <f t="shared" si="108"/>
        <v>42</v>
      </c>
      <c r="BA133" s="5">
        <f t="shared" si="74"/>
        <v>0</v>
      </c>
      <c r="BC133" s="5">
        <f>0.03*AC133</f>
        <v>6.4322469982847352E-2</v>
      </c>
      <c r="BD133" s="5">
        <f>0.03*AD133</f>
        <v>6.4322469982847352E-2</v>
      </c>
      <c r="BM133" s="5">
        <f>BC133*EB133</f>
        <v>0</v>
      </c>
      <c r="BN133" s="5">
        <f>BD133*EC133</f>
        <v>0</v>
      </c>
      <c r="BY133" s="230">
        <f t="shared" si="117"/>
        <v>899.99999999999989</v>
      </c>
      <c r="BZ133" s="72">
        <v>100</v>
      </c>
      <c r="CA133" s="5">
        <v>98</v>
      </c>
      <c r="CB133" s="5">
        <v>96</v>
      </c>
      <c r="CC133" s="5">
        <v>90</v>
      </c>
      <c r="CD133" s="5">
        <v>80</v>
      </c>
      <c r="CE133" s="5">
        <v>60</v>
      </c>
      <c r="CF133" s="5">
        <v>40</v>
      </c>
      <c r="CG133" s="5">
        <v>20</v>
      </c>
      <c r="CH133" s="5">
        <v>0</v>
      </c>
      <c r="CM133" s="5">
        <v>-1</v>
      </c>
      <c r="CN133" s="5">
        <v>-2</v>
      </c>
      <c r="CO133" s="5">
        <v>-3</v>
      </c>
      <c r="CP133" s="5">
        <v>-4</v>
      </c>
      <c r="CQ133" s="5">
        <v>-5</v>
      </c>
      <c r="DA133" s="5">
        <f t="shared" si="76"/>
        <v>100</v>
      </c>
      <c r="DB133" s="5">
        <f t="shared" si="77"/>
        <v>100</v>
      </c>
      <c r="DC133" s="5">
        <f t="shared" si="78"/>
        <v>0</v>
      </c>
      <c r="DF133" s="5">
        <v>2</v>
      </c>
      <c r="DR133" s="5">
        <f t="shared" si="79"/>
        <v>2</v>
      </c>
      <c r="DS133" s="5">
        <f t="shared" si="80"/>
        <v>2</v>
      </c>
      <c r="DT133" s="5">
        <f>IF(OR(AND(DD133&gt;0,DD133&lt;=$DD$8),AND(DE133&gt;0,DE133&lt;=$DE$8),AND(DF133&gt;0,DF133&lt;=$DF$8)),1,0)</f>
        <v>0</v>
      </c>
      <c r="DU133" s="5">
        <f t="shared" si="104"/>
        <v>0</v>
      </c>
      <c r="DW133" s="5">
        <f t="shared" si="82"/>
        <v>0</v>
      </c>
      <c r="DX133" s="5">
        <f t="shared" si="83"/>
        <v>0</v>
      </c>
      <c r="DY133" s="5">
        <f>IFERROR(IF(LEFT($AR133,1)="4",INDEX('2025학년도 변표'!$H$118:$H$197,MATCH($Q133,'2025학년도 변표'!$B$118:$B$197,0)),INDEX(DY$4:DY$8,MATCH(AJ133,$DU$4:$DU$8,0))),0)</f>
        <v>0</v>
      </c>
      <c r="DZ133" s="5">
        <f>IFERROR(IF(LEFT($AR133,1)="4",INDEX('2025학년도 변표'!$I$118:$I$197,MATCH($Q133,'2025학년도 변표'!$B$118:$B$197,0)),INDEX(DZ$4:DZ$8,MATCH(AK133,$DU$4:$DU$8,0))),0)</f>
        <v>0</v>
      </c>
      <c r="EB133" s="5">
        <f>IFERROR(IF(LEFT($AR133,1)="4",INDEX('2025학년도 변표'!$J$118:$J$197,MATCH($Q133,'2025학년도 변표'!$B$118:$B$197,0)),INDEX(EA$4:EA$8,MATCH(AM133,$DU$4:$DU$8,0))),0)</f>
        <v>0</v>
      </c>
      <c r="EC133" s="5">
        <f>IFERROR(IF(LEFT($AR133,1)="4",INDEX('2025학년도 변표'!$K$118:$K$197,MATCH($Q133,'2025학년도 변표'!$B$118:$B$197,0)),INDEX(EB$4:EB$8,MATCH(AN133,$DU$4:$DU$8,0))),0)</f>
        <v>0</v>
      </c>
      <c r="ED133" s="5" t="str">
        <f t="shared" si="84"/>
        <v/>
      </c>
      <c r="EE133" s="5" t="str">
        <f t="shared" si="85"/>
        <v/>
      </c>
      <c r="EF133" s="5">
        <f t="shared" si="86"/>
        <v>0</v>
      </c>
      <c r="EH133" s="5">
        <f t="shared" si="87"/>
        <v>0</v>
      </c>
      <c r="EI133" s="5">
        <f t="shared" si="88"/>
        <v>0</v>
      </c>
      <c r="EJ133" s="5">
        <f t="shared" si="89"/>
        <v>0</v>
      </c>
      <c r="EK133" s="5">
        <f t="shared" si="90"/>
        <v>0</v>
      </c>
      <c r="EL133" s="5">
        <f t="shared" si="91"/>
        <v>0</v>
      </c>
      <c r="EM133" s="5">
        <f t="shared" si="92"/>
        <v>0</v>
      </c>
      <c r="EN133" s="5">
        <f t="shared" si="93"/>
        <v>0</v>
      </c>
      <c r="EO133" s="5">
        <f>LARGE((EJ133:EK133,EM133:EN133),1)</f>
        <v>0</v>
      </c>
      <c r="EP133" s="5">
        <f>IF(M133&lt;2,0,LARGE((EJ133:EK133,EM133:EN133),2))</f>
        <v>0</v>
      </c>
      <c r="EQ133" s="5">
        <f t="shared" si="94"/>
        <v>0</v>
      </c>
      <c r="ER133" s="5">
        <f t="shared" si="95"/>
        <v>0</v>
      </c>
      <c r="ES133" s="5">
        <f t="shared" si="96"/>
        <v>0</v>
      </c>
      <c r="EX133" s="5">
        <f t="shared" si="97"/>
        <v>0</v>
      </c>
      <c r="EZ133" s="5">
        <f t="shared" si="98"/>
        <v>1</v>
      </c>
      <c r="FA133" s="5">
        <f t="shared" ca="1" si="99"/>
        <v>50</v>
      </c>
      <c r="FE133" s="5" t="str">
        <f t="shared" si="100"/>
        <v>표점/만점</v>
      </c>
      <c r="FF133" s="5" t="str">
        <f t="shared" si="101"/>
        <v>변표/만점</v>
      </c>
      <c r="FG133" s="5">
        <f t="shared" si="105"/>
        <v>0.33</v>
      </c>
      <c r="FH133" s="5">
        <f t="shared" si="106"/>
        <v>0.33</v>
      </c>
      <c r="FI133" s="5">
        <f t="shared" si="107"/>
        <v>0.33</v>
      </c>
      <c r="FJ133" s="5">
        <f t="shared" si="102"/>
        <v>6.4452128569136855</v>
      </c>
    </row>
    <row r="134" spans="1:166">
      <c r="A134" s="5">
        <f t="shared" si="103"/>
        <v>119</v>
      </c>
      <c r="B134" s="5">
        <v>94</v>
      </c>
      <c r="C134" s="5" t="s">
        <v>18699</v>
      </c>
      <c r="D134" s="5">
        <v>1000</v>
      </c>
      <c r="E134" s="5">
        <v>0.35</v>
      </c>
      <c r="F134" s="5">
        <v>0.3</v>
      </c>
      <c r="G134" s="5">
        <v>0.125</v>
      </c>
      <c r="H134" s="5">
        <v>0.125</v>
      </c>
      <c r="J134" s="5">
        <v>0.125</v>
      </c>
      <c r="K134" s="5">
        <v>0.125</v>
      </c>
      <c r="M134" s="5">
        <v>2</v>
      </c>
      <c r="N134" s="5">
        <f t="shared" si="64"/>
        <v>0.89999999999999991</v>
      </c>
      <c r="O134" s="5">
        <v>30</v>
      </c>
      <c r="Q134" s="5">
        <f t="shared" si="65"/>
        <v>30</v>
      </c>
      <c r="S134" s="5">
        <f t="shared" si="66"/>
        <v>2.5179856115107913</v>
      </c>
      <c r="T134" s="5">
        <f t="shared" si="67"/>
        <v>2.1428571428571428</v>
      </c>
      <c r="U134" s="5">
        <f t="shared" si="68"/>
        <v>1.7867352773013152</v>
      </c>
      <c r="V134" s="5">
        <f t="shared" si="69"/>
        <v>1.7867352773013152</v>
      </c>
      <c r="W134" s="5">
        <f t="shared" si="70"/>
        <v>1.7867352773013152</v>
      </c>
      <c r="X134" s="5">
        <f t="shared" si="109"/>
        <v>2.5179856115107913</v>
      </c>
      <c r="Y134" s="5">
        <f t="shared" si="110"/>
        <v>2.1428571428571428</v>
      </c>
      <c r="Z134" s="5">
        <f t="shared" si="111"/>
        <v>1.7867352773013152</v>
      </c>
      <c r="AA134" s="5">
        <f t="shared" si="112"/>
        <v>1.7867352773013152</v>
      </c>
      <c r="AB134" s="5" t="str">
        <f t="shared" si="71"/>
        <v>자동</v>
      </c>
      <c r="AC134" s="5">
        <f t="shared" si="72"/>
        <v>1.7867352773013152</v>
      </c>
      <c r="AD134" s="5">
        <f t="shared" si="73"/>
        <v>1.7867352773013152</v>
      </c>
      <c r="AE134" s="5">
        <f>IF(AR134=42,INDEX('2025학년도 변표'!$C$118:$C$197,MATCH(Q134,'2025학년도 변표'!$B$118:$B$197,0)),"")</f>
        <v>69.959999999999994</v>
      </c>
      <c r="AF134" s="5">
        <f>IF(AR134=42,INDEX('2025학년도 변표'!$D$118:$D$197,MATCH(Q134,'2025학년도 변표'!$B$118:$B$197,0)),"")</f>
        <v>69.959999999999994</v>
      </c>
      <c r="AH134" s="5">
        <v>12</v>
      </c>
      <c r="AI134" s="5">
        <v>12</v>
      </c>
      <c r="AJ134" s="5">
        <v>42</v>
      </c>
      <c r="AK134" s="5">
        <v>42</v>
      </c>
      <c r="AM134" s="5">
        <v>42</v>
      </c>
      <c r="AN134" s="5">
        <v>42</v>
      </c>
      <c r="AO134" s="5">
        <v>3</v>
      </c>
      <c r="AP134" s="5">
        <v>3</v>
      </c>
      <c r="AR134" s="5">
        <f t="shared" si="108"/>
        <v>42</v>
      </c>
      <c r="BA134" s="5">
        <f t="shared" si="74"/>
        <v>0</v>
      </c>
      <c r="BY134" s="230">
        <f t="shared" si="117"/>
        <v>899.99999999999989</v>
      </c>
      <c r="BZ134" s="72">
        <v>100</v>
      </c>
      <c r="CA134" s="5">
        <v>98</v>
      </c>
      <c r="CB134" s="5">
        <v>96</v>
      </c>
      <c r="CC134" s="5">
        <v>90</v>
      </c>
      <c r="CD134" s="5">
        <v>80</v>
      </c>
      <c r="CE134" s="5">
        <v>60</v>
      </c>
      <c r="CF134" s="5">
        <v>40</v>
      </c>
      <c r="CG134" s="5">
        <v>20</v>
      </c>
      <c r="CH134" s="5">
        <v>0</v>
      </c>
      <c r="CM134" s="5">
        <v>-1</v>
      </c>
      <c r="CN134" s="5">
        <v>-2</v>
      </c>
      <c r="CO134" s="5">
        <v>-3</v>
      </c>
      <c r="CP134" s="5">
        <v>-4</v>
      </c>
      <c r="CQ134" s="5">
        <v>-5</v>
      </c>
      <c r="DA134" s="5">
        <f t="shared" si="76"/>
        <v>100</v>
      </c>
      <c r="DB134" s="5">
        <f t="shared" si="77"/>
        <v>100</v>
      </c>
      <c r="DC134" s="5">
        <f t="shared" si="78"/>
        <v>0</v>
      </c>
      <c r="DF134" s="5">
        <v>2</v>
      </c>
      <c r="DQ134" s="5">
        <v>1</v>
      </c>
      <c r="DR134" s="5">
        <f t="shared" si="79"/>
        <v>1</v>
      </c>
      <c r="DS134" s="5">
        <f t="shared" si="80"/>
        <v>2</v>
      </c>
      <c r="DT134" s="5">
        <f>IF(OR(AND(DD134&gt;0,DD134&gt;$DD$8),AND(DE134&gt;0,DE134&gt;$DE$8),AND(DF134&gt;0,DF134&gt;$DF$8)),0,1)</f>
        <v>0</v>
      </c>
      <c r="DU134" s="5">
        <f t="shared" si="104"/>
        <v>0</v>
      </c>
      <c r="DW134" s="5">
        <f t="shared" si="82"/>
        <v>0</v>
      </c>
      <c r="DX134" s="5">
        <f t="shared" si="83"/>
        <v>0</v>
      </c>
      <c r="DY134" s="5">
        <f>IFERROR(IF(LEFT($AR134,1)="4",INDEX('2025학년도 변표'!$H$118:$H$197,MATCH($Q134,'2025학년도 변표'!$B$118:$B$197,0)),INDEX(DY$4:DY$8,MATCH(AJ134,$DU$4:$DU$8,0))),0)</f>
        <v>0</v>
      </c>
      <c r="DZ134" s="5">
        <f>IFERROR(IF(LEFT($AR134,1)="4",INDEX('2025학년도 변표'!$I$118:$I$197,MATCH($Q134,'2025학년도 변표'!$B$118:$B$197,0)),INDEX(DZ$4:DZ$8,MATCH(AK134,$DU$4:$DU$8,0))),0)</f>
        <v>0</v>
      </c>
      <c r="EB134" s="5">
        <f>IFERROR(IF(LEFT($AR134,1)="4",INDEX('2025학년도 변표'!$J$118:$J$197,MATCH($Q134,'2025학년도 변표'!$B$118:$B$197,0)),INDEX(EA$4:EA$8,MATCH(AM134,$DU$4:$DU$8,0))),0)</f>
        <v>0</v>
      </c>
      <c r="EC134" s="5">
        <f>IFERROR(IF(LEFT($AR134,1)="4",INDEX('2025학년도 변표'!$K$118:$K$197,MATCH($Q134,'2025학년도 변표'!$B$118:$B$197,0)),INDEX(EB$4:EB$8,MATCH(AN134,$DU$4:$DU$8,0))),0)</f>
        <v>0</v>
      </c>
      <c r="ED134" s="5" t="str">
        <f t="shared" si="84"/>
        <v/>
      </c>
      <c r="EE134" s="5" t="str">
        <f t="shared" si="85"/>
        <v/>
      </c>
      <c r="EF134" s="5">
        <f t="shared" si="86"/>
        <v>0</v>
      </c>
      <c r="EH134" s="5">
        <f t="shared" si="87"/>
        <v>0</v>
      </c>
      <c r="EI134" s="5">
        <f t="shared" si="88"/>
        <v>0</v>
      </c>
      <c r="EJ134" s="5">
        <f t="shared" si="89"/>
        <v>0</v>
      </c>
      <c r="EK134" s="5">
        <f t="shared" si="90"/>
        <v>0</v>
      </c>
      <c r="EL134" s="5">
        <f t="shared" si="91"/>
        <v>0</v>
      </c>
      <c r="EM134" s="5">
        <f t="shared" si="92"/>
        <v>0</v>
      </c>
      <c r="EN134" s="5">
        <f t="shared" si="93"/>
        <v>0</v>
      </c>
      <c r="EO134" s="5">
        <f>LARGE((EJ134:EK134,EM134:EN134),1)</f>
        <v>0</v>
      </c>
      <c r="EP134" s="5">
        <f>IF(M134&lt;2,0,LARGE((EJ134:EK134,EM134:EN134),2))</f>
        <v>0</v>
      </c>
      <c r="EQ134" s="5">
        <f t="shared" si="94"/>
        <v>0</v>
      </c>
      <c r="ER134" s="5">
        <f t="shared" si="95"/>
        <v>0</v>
      </c>
      <c r="ES134" s="5">
        <f t="shared" si="96"/>
        <v>0</v>
      </c>
      <c r="EW134" s="5">
        <f>IF($AS$7=1,MAX(EH134+EI134+EL134+EO134+EP134+EQ134+ER134+ES134+ET134,EX135),EX135)</f>
        <v>0</v>
      </c>
      <c r="EX134" s="5">
        <f t="shared" si="97"/>
        <v>0</v>
      </c>
      <c r="EY134" s="5" t="s">
        <v>18730</v>
      </c>
      <c r="EZ134" s="5">
        <f t="shared" si="98"/>
        <v>0</v>
      </c>
      <c r="FA134" s="5">
        <f t="shared" ca="1" si="99"/>
        <v>0</v>
      </c>
      <c r="FE134" s="5" t="str">
        <f t="shared" si="100"/>
        <v>표점/만점</v>
      </c>
      <c r="FF134" s="5" t="str">
        <f t="shared" si="101"/>
        <v>변표/만점</v>
      </c>
      <c r="FG134" s="5">
        <f t="shared" si="105"/>
        <v>0.39</v>
      </c>
      <c r="FH134" s="5">
        <f t="shared" si="106"/>
        <v>0.33</v>
      </c>
      <c r="FI134" s="5">
        <f t="shared" si="107"/>
        <v>0.28000000000000003</v>
      </c>
      <c r="FJ134" s="5">
        <f t="shared" si="102"/>
        <v>6.4475780316692495</v>
      </c>
    </row>
    <row r="135" spans="1:166">
      <c r="A135" s="5">
        <f t="shared" si="103"/>
        <v>120</v>
      </c>
      <c r="C135" s="5" t="s">
        <v>18700</v>
      </c>
      <c r="D135" s="5">
        <v>1000</v>
      </c>
      <c r="E135" s="5">
        <v>0.3</v>
      </c>
      <c r="F135" s="5">
        <v>0.3</v>
      </c>
      <c r="G135" s="5">
        <v>0.15</v>
      </c>
      <c r="H135" s="5">
        <v>0.15</v>
      </c>
      <c r="J135" s="5">
        <v>0.15</v>
      </c>
      <c r="K135" s="5">
        <v>0.15</v>
      </c>
      <c r="M135" s="5">
        <v>2</v>
      </c>
      <c r="N135" s="5">
        <f t="shared" si="64"/>
        <v>0.89999999999999991</v>
      </c>
      <c r="O135" s="5">
        <v>30</v>
      </c>
      <c r="Q135" s="5">
        <f t="shared" si="65"/>
        <v>30</v>
      </c>
      <c r="S135" s="5">
        <f t="shared" si="66"/>
        <v>2.1582733812949639</v>
      </c>
      <c r="T135" s="5">
        <f t="shared" si="67"/>
        <v>2.1428571428571428</v>
      </c>
      <c r="U135" s="5">
        <f t="shared" si="68"/>
        <v>2.1440823327615783</v>
      </c>
      <c r="V135" s="5">
        <f t="shared" si="69"/>
        <v>2.1440823327615783</v>
      </c>
      <c r="W135" s="5">
        <f t="shared" si="70"/>
        <v>2.1440823327615783</v>
      </c>
      <c r="X135" s="5">
        <f t="shared" si="109"/>
        <v>2.1582733812949639</v>
      </c>
      <c r="Y135" s="5">
        <f t="shared" si="110"/>
        <v>2.1428571428571428</v>
      </c>
      <c r="Z135" s="5">
        <f t="shared" si="111"/>
        <v>2.1440823327615783</v>
      </c>
      <c r="AA135" s="5">
        <f t="shared" si="112"/>
        <v>2.1440823327615783</v>
      </c>
      <c r="AB135" s="5" t="str">
        <f t="shared" si="71"/>
        <v>자동</v>
      </c>
      <c r="AC135" s="5">
        <f t="shared" si="72"/>
        <v>2.1440823327615783</v>
      </c>
      <c r="AD135" s="5">
        <f t="shared" si="73"/>
        <v>2.1440823327615783</v>
      </c>
      <c r="AE135" s="5">
        <f>IF(AR135=42,INDEX('2025학년도 변표'!$C$118:$C$197,MATCH(Q135,'2025학년도 변표'!$B$118:$B$197,0)),"")</f>
        <v>69.959999999999994</v>
      </c>
      <c r="AF135" s="5">
        <f>IF(AR135=42,INDEX('2025학년도 변표'!$D$118:$D$197,MATCH(Q135,'2025학년도 변표'!$B$118:$B$197,0)),"")</f>
        <v>69.959999999999994</v>
      </c>
      <c r="AH135" s="5">
        <v>12</v>
      </c>
      <c r="AI135" s="5">
        <v>12</v>
      </c>
      <c r="AJ135" s="5">
        <v>42</v>
      </c>
      <c r="AK135" s="5">
        <v>42</v>
      </c>
      <c r="AM135" s="5">
        <v>42</v>
      </c>
      <c r="AN135" s="5">
        <v>42</v>
      </c>
      <c r="AO135" s="5">
        <v>3</v>
      </c>
      <c r="AP135" s="5">
        <v>3</v>
      </c>
      <c r="AR135" s="5">
        <f t="shared" si="108"/>
        <v>42</v>
      </c>
      <c r="BA135" s="5">
        <f t="shared" si="74"/>
        <v>0</v>
      </c>
      <c r="BY135" s="230">
        <f t="shared" si="117"/>
        <v>899.99999999999989</v>
      </c>
      <c r="BZ135" s="72">
        <v>100</v>
      </c>
      <c r="CA135" s="5">
        <v>98</v>
      </c>
      <c r="CB135" s="5">
        <v>96</v>
      </c>
      <c r="CC135" s="5">
        <v>90</v>
      </c>
      <c r="CD135" s="5">
        <v>80</v>
      </c>
      <c r="CE135" s="5">
        <v>60</v>
      </c>
      <c r="CF135" s="5">
        <v>40</v>
      </c>
      <c r="CG135" s="5">
        <v>20</v>
      </c>
      <c r="CH135" s="5">
        <v>0</v>
      </c>
      <c r="CM135" s="5">
        <v>-1</v>
      </c>
      <c r="CN135" s="5">
        <v>-2</v>
      </c>
      <c r="CO135" s="5">
        <v>-3</v>
      </c>
      <c r="CP135" s="5">
        <v>-4</v>
      </c>
      <c r="CQ135" s="5">
        <v>-5</v>
      </c>
      <c r="DA135" s="5">
        <f t="shared" si="76"/>
        <v>100</v>
      </c>
      <c r="DB135" s="110">
        <f t="shared" si="77"/>
        <v>100</v>
      </c>
      <c r="DC135" s="5">
        <f t="shared" si="78"/>
        <v>0</v>
      </c>
      <c r="DF135" s="5">
        <v>2</v>
      </c>
      <c r="DQ135" s="5">
        <v>1</v>
      </c>
      <c r="DR135" s="5">
        <f t="shared" si="79"/>
        <v>1</v>
      </c>
      <c r="DS135" s="5">
        <f t="shared" si="80"/>
        <v>2</v>
      </c>
      <c r="DT135" s="5">
        <f>IF(OR(AND(DD135&gt;0,DD135&gt;$DD$8),AND(DE135&gt;0,DE135&gt;$DE$8),AND(DF135&gt;0,DF135&gt;$DF$8)),0,1)</f>
        <v>0</v>
      </c>
      <c r="DU135" s="5">
        <f t="shared" si="104"/>
        <v>0</v>
      </c>
      <c r="DW135" s="5">
        <f t="shared" si="82"/>
        <v>0</v>
      </c>
      <c r="DX135" s="5">
        <f t="shared" si="83"/>
        <v>0</v>
      </c>
      <c r="DY135" s="5">
        <f>IFERROR(IF(LEFT($AR135,1)="4",INDEX('2025학년도 변표'!$H$118:$H$197,MATCH($Q135,'2025학년도 변표'!$B$118:$B$197,0)),INDEX(DY$4:DY$8,MATCH(AJ135,$DU$4:$DU$8,0))),0)</f>
        <v>0</v>
      </c>
      <c r="DZ135" s="5">
        <f>IFERROR(IF(LEFT($AR135,1)="4",INDEX('2025학년도 변표'!$I$118:$I$197,MATCH($Q135,'2025학년도 변표'!$B$118:$B$197,0)),INDEX(DZ$4:DZ$8,MATCH(AK135,$DU$4:$DU$8,0))),0)</f>
        <v>0</v>
      </c>
      <c r="EB135" s="5">
        <f>IFERROR(IF(LEFT($AR135,1)="4",INDEX('2025학년도 변표'!$J$118:$J$197,MATCH($Q135,'2025학년도 변표'!$B$118:$B$197,0)),INDEX(EA$4:EA$8,MATCH(AM135,$DU$4:$DU$8,0))),0)</f>
        <v>0</v>
      </c>
      <c r="EC135" s="5">
        <f>IFERROR(IF(LEFT($AR135,1)="4",INDEX('2025학년도 변표'!$K$118:$K$197,MATCH($Q135,'2025학년도 변표'!$B$118:$B$197,0)),INDEX(EB$4:EB$8,MATCH(AN135,$DU$4:$DU$8,0))),0)</f>
        <v>0</v>
      </c>
      <c r="ED135" s="5" t="str">
        <f t="shared" si="84"/>
        <v/>
      </c>
      <c r="EE135" s="5" t="str">
        <f t="shared" si="85"/>
        <v/>
      </c>
      <c r="EF135" s="5">
        <f t="shared" si="86"/>
        <v>0</v>
      </c>
      <c r="EH135" s="5">
        <f t="shared" si="87"/>
        <v>0</v>
      </c>
      <c r="EI135" s="5">
        <f t="shared" si="88"/>
        <v>0</v>
      </c>
      <c r="EJ135" s="5">
        <f t="shared" si="89"/>
        <v>0</v>
      </c>
      <c r="EK135" s="5">
        <f t="shared" si="90"/>
        <v>0</v>
      </c>
      <c r="EL135" s="5">
        <f t="shared" si="91"/>
        <v>0</v>
      </c>
      <c r="EM135" s="5">
        <f t="shared" si="92"/>
        <v>0</v>
      </c>
      <c r="EN135" s="5">
        <f t="shared" si="93"/>
        <v>0</v>
      </c>
      <c r="EO135" s="5">
        <f>LARGE((EJ135:EK135,EM135:EN135),1)</f>
        <v>0</v>
      </c>
      <c r="EP135" s="5">
        <f>IF(M135&lt;2,0,LARGE((EJ135:EK135,EM135:EN135),2))</f>
        <v>0</v>
      </c>
      <c r="EQ135" s="5">
        <f t="shared" si="94"/>
        <v>0</v>
      </c>
      <c r="ER135" s="5">
        <f t="shared" si="95"/>
        <v>0</v>
      </c>
      <c r="ES135" s="5">
        <f t="shared" si="96"/>
        <v>0</v>
      </c>
      <c r="EX135" s="5">
        <f t="shared" si="97"/>
        <v>0</v>
      </c>
      <c r="EZ135" s="5">
        <f t="shared" si="98"/>
        <v>0</v>
      </c>
      <c r="FA135" s="5">
        <f t="shared" ca="1" si="99"/>
        <v>0</v>
      </c>
      <c r="FE135" s="5" t="str">
        <f t="shared" si="100"/>
        <v>표점/만점</v>
      </c>
      <c r="FF135" s="5" t="str">
        <f t="shared" si="101"/>
        <v>변표/만점</v>
      </c>
      <c r="FG135" s="5">
        <f t="shared" si="105"/>
        <v>0.33</v>
      </c>
      <c r="FH135" s="5">
        <f t="shared" si="106"/>
        <v>0.33</v>
      </c>
      <c r="FI135" s="5">
        <f t="shared" si="107"/>
        <v>0.33</v>
      </c>
      <c r="FJ135" s="5">
        <f t="shared" si="102"/>
        <v>6.4452128569136855</v>
      </c>
    </row>
    <row r="136" spans="1:166">
      <c r="A136" s="5">
        <f t="shared" si="103"/>
        <v>121</v>
      </c>
      <c r="C136" s="5" t="s">
        <v>18701</v>
      </c>
      <c r="D136" s="5">
        <v>1000</v>
      </c>
      <c r="E136" s="5">
        <v>0.25</v>
      </c>
      <c r="F136" s="5">
        <v>0.4</v>
      </c>
      <c r="G136" s="5">
        <v>0.125</v>
      </c>
      <c r="H136" s="5">
        <v>0.125</v>
      </c>
      <c r="J136" s="5">
        <v>0.125</v>
      </c>
      <c r="K136" s="5">
        <v>0.125</v>
      </c>
      <c r="M136" s="5">
        <v>2</v>
      </c>
      <c r="N136" s="5">
        <f t="shared" si="64"/>
        <v>0.9</v>
      </c>
      <c r="O136" s="5">
        <v>30</v>
      </c>
      <c r="Q136" s="5">
        <f t="shared" si="65"/>
        <v>30</v>
      </c>
      <c r="S136" s="5">
        <f t="shared" si="66"/>
        <v>1.7985611510791366</v>
      </c>
      <c r="T136" s="5">
        <f t="shared" si="67"/>
        <v>2.8571428571428572</v>
      </c>
      <c r="U136" s="5">
        <f t="shared" si="68"/>
        <v>1.7867352773013152</v>
      </c>
      <c r="V136" s="5">
        <f t="shared" si="69"/>
        <v>1.7867352773013152</v>
      </c>
      <c r="W136" s="5">
        <f t="shared" si="70"/>
        <v>1.7867352773013152</v>
      </c>
      <c r="X136" s="5">
        <f t="shared" si="109"/>
        <v>1.7985611510791366</v>
      </c>
      <c r="Y136" s="5">
        <f t="shared" si="110"/>
        <v>2.8571428571428572</v>
      </c>
      <c r="Z136" s="5">
        <f t="shared" si="111"/>
        <v>1.7867352773013152</v>
      </c>
      <c r="AA136" s="5">
        <f t="shared" si="112"/>
        <v>1.7867352773013152</v>
      </c>
      <c r="AB136" s="5" t="str">
        <f t="shared" si="71"/>
        <v>자동</v>
      </c>
      <c r="AC136" s="5">
        <f t="shared" si="72"/>
        <v>1.7867352773013152</v>
      </c>
      <c r="AD136" s="5">
        <f t="shared" si="73"/>
        <v>1.7867352773013152</v>
      </c>
      <c r="AE136" s="5">
        <f>IF(AR136=42,INDEX('2025학년도 변표'!$C$118:$C$197,MATCH(Q136,'2025학년도 변표'!$B$118:$B$197,0)),"")</f>
        <v>69.959999999999994</v>
      </c>
      <c r="AF136" s="5">
        <f>IF(AR136=42,INDEX('2025학년도 변표'!$D$118:$D$197,MATCH(Q136,'2025학년도 변표'!$B$118:$B$197,0)),"")</f>
        <v>69.959999999999994</v>
      </c>
      <c r="AH136" s="5">
        <v>12</v>
      </c>
      <c r="AI136" s="5">
        <v>12</v>
      </c>
      <c r="AJ136" s="5">
        <v>42</v>
      </c>
      <c r="AK136" s="5">
        <v>42</v>
      </c>
      <c r="AM136" s="5">
        <v>42</v>
      </c>
      <c r="AN136" s="5">
        <v>42</v>
      </c>
      <c r="AO136" s="5">
        <v>3</v>
      </c>
      <c r="AP136" s="5">
        <v>3</v>
      </c>
      <c r="AR136" s="5">
        <f t="shared" si="108"/>
        <v>42</v>
      </c>
      <c r="BA136" s="5">
        <f t="shared" si="74"/>
        <v>0</v>
      </c>
      <c r="BY136" s="230">
        <f t="shared" si="117"/>
        <v>900</v>
      </c>
      <c r="BZ136" s="72">
        <v>100</v>
      </c>
      <c r="CA136" s="5">
        <v>98</v>
      </c>
      <c r="CB136" s="5">
        <v>96</v>
      </c>
      <c r="CC136" s="5">
        <v>90</v>
      </c>
      <c r="CD136" s="5">
        <v>80</v>
      </c>
      <c r="CE136" s="5">
        <v>60</v>
      </c>
      <c r="CF136" s="5">
        <v>40</v>
      </c>
      <c r="CG136" s="5">
        <v>20</v>
      </c>
      <c r="CH136" s="5">
        <v>0</v>
      </c>
      <c r="CM136" s="5">
        <v>-1</v>
      </c>
      <c r="CN136" s="5">
        <v>-2</v>
      </c>
      <c r="CO136" s="5">
        <v>-3</v>
      </c>
      <c r="CP136" s="5">
        <v>-4</v>
      </c>
      <c r="CQ136" s="5">
        <v>-5</v>
      </c>
      <c r="DA136" s="5">
        <f t="shared" si="76"/>
        <v>100</v>
      </c>
      <c r="DB136" s="110">
        <f t="shared" si="77"/>
        <v>100</v>
      </c>
      <c r="DC136" s="5">
        <f t="shared" si="78"/>
        <v>0</v>
      </c>
      <c r="DF136" s="5">
        <v>2</v>
      </c>
      <c r="DQ136" s="5">
        <v>1</v>
      </c>
      <c r="DR136" s="5">
        <f t="shared" si="79"/>
        <v>1</v>
      </c>
      <c r="DS136" s="5">
        <f t="shared" si="80"/>
        <v>2</v>
      </c>
      <c r="DT136" s="5">
        <f>IF(OR(AND(DD136&gt;0,DD136&gt;$DD$8),AND(DE136&gt;0,DE136&gt;$DE$8),AND(DF136&gt;0,DF136&gt;$DF$8)),0,1)</f>
        <v>0</v>
      </c>
      <c r="DU136" s="5">
        <f t="shared" si="104"/>
        <v>0</v>
      </c>
      <c r="DW136" s="5">
        <f t="shared" si="82"/>
        <v>0</v>
      </c>
      <c r="DX136" s="5">
        <f t="shared" si="83"/>
        <v>0</v>
      </c>
      <c r="DY136" s="5">
        <f>IFERROR(IF(LEFT($AR136,1)="4",INDEX('2025학년도 변표'!$H$118:$H$197,MATCH($Q136,'2025학년도 변표'!$B$118:$B$197,0)),INDEX(DY$4:DY$8,MATCH(AJ136,$DU$4:$DU$8,0))),0)</f>
        <v>0</v>
      </c>
      <c r="DZ136" s="5">
        <f>IFERROR(IF(LEFT($AR136,1)="4",INDEX('2025학년도 변표'!$I$118:$I$197,MATCH($Q136,'2025학년도 변표'!$B$118:$B$197,0)),INDEX(DZ$4:DZ$8,MATCH(AK136,$DU$4:$DU$8,0))),0)</f>
        <v>0</v>
      </c>
      <c r="EB136" s="5">
        <f>IFERROR(IF(LEFT($AR136,1)="4",INDEX('2025학년도 변표'!$J$118:$J$197,MATCH($Q136,'2025학년도 변표'!$B$118:$B$197,0)),INDEX(EA$4:EA$8,MATCH(AM136,$DU$4:$DU$8,0))),0)</f>
        <v>0</v>
      </c>
      <c r="EC136" s="5">
        <f>IFERROR(IF(LEFT($AR136,1)="4",INDEX('2025학년도 변표'!$K$118:$K$197,MATCH($Q136,'2025학년도 변표'!$B$118:$B$197,0)),INDEX(EB$4:EB$8,MATCH(AN136,$DU$4:$DU$8,0))),0)</f>
        <v>0</v>
      </c>
      <c r="ED136" s="5" t="str">
        <f t="shared" si="84"/>
        <v/>
      </c>
      <c r="EE136" s="5" t="str">
        <f t="shared" si="85"/>
        <v/>
      </c>
      <c r="EF136" s="5">
        <f t="shared" si="86"/>
        <v>0</v>
      </c>
      <c r="EH136" s="5">
        <f t="shared" si="87"/>
        <v>0</v>
      </c>
      <c r="EI136" s="5">
        <f t="shared" si="88"/>
        <v>0</v>
      </c>
      <c r="EJ136" s="5">
        <f t="shared" si="89"/>
        <v>0</v>
      </c>
      <c r="EK136" s="5">
        <f t="shared" si="90"/>
        <v>0</v>
      </c>
      <c r="EL136" s="5">
        <f t="shared" si="91"/>
        <v>0</v>
      </c>
      <c r="EM136" s="5">
        <f t="shared" si="92"/>
        <v>0</v>
      </c>
      <c r="EN136" s="5">
        <f t="shared" si="93"/>
        <v>0</v>
      </c>
      <c r="EO136" s="5">
        <f>LARGE((EJ136:EK136,EM136:EN136),1)</f>
        <v>0</v>
      </c>
      <c r="EP136" s="5">
        <f>IF(M136&lt;2,0,LARGE((EJ136:EK136,EM136:EN136),2))</f>
        <v>0</v>
      </c>
      <c r="EQ136" s="5">
        <f t="shared" si="94"/>
        <v>0</v>
      </c>
      <c r="ER136" s="5">
        <f t="shared" si="95"/>
        <v>0</v>
      </c>
      <c r="ES136" s="5">
        <f t="shared" si="96"/>
        <v>0</v>
      </c>
      <c r="EW136" s="5">
        <f>IF($AS$7=1,MAX(EH136+EI136+EL136+EO136+EP136+EQ136+ER136+ES136+ET136,EX137),EH136+EI136+EL136+EO136+EP136+EQ136+ER136+ES136+ET136)</f>
        <v>0</v>
      </c>
      <c r="EX136" s="5">
        <f t="shared" si="97"/>
        <v>0</v>
      </c>
      <c r="EY136" s="5" t="s">
        <v>18729</v>
      </c>
      <c r="EZ136" s="5">
        <f t="shared" si="98"/>
        <v>0</v>
      </c>
      <c r="FA136" s="5">
        <f t="shared" ca="1" si="99"/>
        <v>0</v>
      </c>
      <c r="FE136" s="5" t="str">
        <f t="shared" si="100"/>
        <v>표점/만점</v>
      </c>
      <c r="FF136" s="5" t="str">
        <f t="shared" si="101"/>
        <v>변표/만점</v>
      </c>
      <c r="FG136" s="5">
        <f t="shared" si="105"/>
        <v>0.28000000000000003</v>
      </c>
      <c r="FH136" s="5">
        <f t="shared" si="106"/>
        <v>0.44</v>
      </c>
      <c r="FI136" s="5">
        <f t="shared" si="107"/>
        <v>0.28000000000000003</v>
      </c>
      <c r="FJ136" s="5">
        <f t="shared" si="102"/>
        <v>6.4424392855233092</v>
      </c>
    </row>
    <row r="137" spans="1:166">
      <c r="A137" s="5">
        <f t="shared" si="103"/>
        <v>122</v>
      </c>
      <c r="C137" s="5" t="s">
        <v>18702</v>
      </c>
      <c r="D137" s="5">
        <v>1000</v>
      </c>
      <c r="E137" s="5">
        <v>0.25</v>
      </c>
      <c r="F137" s="5">
        <v>0.35</v>
      </c>
      <c r="G137" s="5">
        <v>0.15</v>
      </c>
      <c r="H137" s="5">
        <v>0.15</v>
      </c>
      <c r="J137" s="5">
        <v>0.15</v>
      </c>
      <c r="K137" s="5">
        <v>0.15</v>
      </c>
      <c r="M137" s="5">
        <v>2</v>
      </c>
      <c r="N137" s="5">
        <f t="shared" si="64"/>
        <v>0.89999999999999991</v>
      </c>
      <c r="O137" s="5">
        <v>30</v>
      </c>
      <c r="Q137" s="5">
        <f t="shared" si="65"/>
        <v>30</v>
      </c>
      <c r="S137" s="5">
        <f t="shared" si="66"/>
        <v>1.7985611510791366</v>
      </c>
      <c r="T137" s="5">
        <f t="shared" si="67"/>
        <v>2.5</v>
      </c>
      <c r="U137" s="5">
        <f t="shared" si="68"/>
        <v>2.1440823327615783</v>
      </c>
      <c r="V137" s="5">
        <f t="shared" si="69"/>
        <v>2.1440823327615783</v>
      </c>
      <c r="W137" s="5">
        <f t="shared" si="70"/>
        <v>2.1440823327615783</v>
      </c>
      <c r="X137" s="5">
        <f t="shared" si="109"/>
        <v>1.7985611510791366</v>
      </c>
      <c r="Y137" s="5">
        <f t="shared" si="110"/>
        <v>2.5</v>
      </c>
      <c r="Z137" s="5">
        <f t="shared" si="111"/>
        <v>2.1440823327615783</v>
      </c>
      <c r="AA137" s="5">
        <f t="shared" si="112"/>
        <v>2.1440823327615783</v>
      </c>
      <c r="AB137" s="5" t="str">
        <f t="shared" si="71"/>
        <v>자동</v>
      </c>
      <c r="AC137" s="5">
        <f t="shared" si="72"/>
        <v>2.1440823327615783</v>
      </c>
      <c r="AD137" s="5">
        <f t="shared" si="73"/>
        <v>2.1440823327615783</v>
      </c>
      <c r="AE137" s="5">
        <f>IF(AR137=42,INDEX('2025학년도 변표'!$C$118:$C$197,MATCH(Q137,'2025학년도 변표'!$B$118:$B$197,0)),"")</f>
        <v>69.959999999999994</v>
      </c>
      <c r="AF137" s="5">
        <f>IF(AR137=42,INDEX('2025학년도 변표'!$D$118:$D$197,MATCH(Q137,'2025학년도 변표'!$B$118:$B$197,0)),"")</f>
        <v>69.959999999999994</v>
      </c>
      <c r="AH137" s="5">
        <v>12</v>
      </c>
      <c r="AI137" s="5">
        <v>12</v>
      </c>
      <c r="AJ137" s="5">
        <v>42</v>
      </c>
      <c r="AK137" s="5">
        <v>42</v>
      </c>
      <c r="AM137" s="5">
        <v>42</v>
      </c>
      <c r="AN137" s="5">
        <v>42</v>
      </c>
      <c r="AO137" s="5">
        <v>3</v>
      </c>
      <c r="AP137" s="5">
        <v>3</v>
      </c>
      <c r="AR137" s="5">
        <f t="shared" si="108"/>
        <v>42</v>
      </c>
      <c r="BA137" s="5">
        <f t="shared" si="74"/>
        <v>0</v>
      </c>
      <c r="BY137" s="230">
        <f t="shared" si="117"/>
        <v>899.99999999999989</v>
      </c>
      <c r="BZ137" s="72">
        <v>100</v>
      </c>
      <c r="CA137" s="5">
        <v>98</v>
      </c>
      <c r="CB137" s="5">
        <v>96</v>
      </c>
      <c r="CC137" s="5">
        <v>90</v>
      </c>
      <c r="CD137" s="5">
        <v>80</v>
      </c>
      <c r="CE137" s="5">
        <v>60</v>
      </c>
      <c r="CF137" s="5">
        <v>40</v>
      </c>
      <c r="CG137" s="5">
        <v>20</v>
      </c>
      <c r="CH137" s="5">
        <v>0</v>
      </c>
      <c r="CM137" s="5">
        <v>-1</v>
      </c>
      <c r="CN137" s="5">
        <v>-2</v>
      </c>
      <c r="CO137" s="5">
        <v>-3</v>
      </c>
      <c r="CP137" s="5">
        <v>-4</v>
      </c>
      <c r="CQ137" s="5">
        <v>-5</v>
      </c>
      <c r="DA137" s="5">
        <f t="shared" si="76"/>
        <v>100</v>
      </c>
      <c r="DB137" s="110">
        <f t="shared" si="77"/>
        <v>100</v>
      </c>
      <c r="DC137" s="5">
        <f t="shared" si="78"/>
        <v>0</v>
      </c>
      <c r="DF137" s="5">
        <v>2</v>
      </c>
      <c r="DQ137" s="5">
        <v>1</v>
      </c>
      <c r="DR137" s="5">
        <f t="shared" si="79"/>
        <v>1</v>
      </c>
      <c r="DS137" s="5">
        <f t="shared" si="80"/>
        <v>2</v>
      </c>
      <c r="DT137" s="5">
        <f>IF(OR(AND(DD137&gt;0,DD137&gt;$DD$8),AND(DE137&gt;0,DE137&gt;$DE$8),AND(DF137&gt;0,DF137&gt;$DF$8)),0,1)</f>
        <v>0</v>
      </c>
      <c r="DU137" s="5">
        <f t="shared" si="104"/>
        <v>0</v>
      </c>
      <c r="DW137" s="5">
        <f t="shared" si="82"/>
        <v>0</v>
      </c>
      <c r="DX137" s="5">
        <f t="shared" si="83"/>
        <v>0</v>
      </c>
      <c r="DY137" s="5">
        <f>IFERROR(IF(LEFT($AR137,1)="4",INDEX('2025학년도 변표'!$H$118:$H$197,MATCH($Q137,'2025학년도 변표'!$B$118:$B$197,0)),INDEX(DY$4:DY$8,MATCH(AJ137,$DU$4:$DU$8,0))),0)</f>
        <v>0</v>
      </c>
      <c r="DZ137" s="5">
        <f>IFERROR(IF(LEFT($AR137,1)="4",INDEX('2025학년도 변표'!$I$118:$I$197,MATCH($Q137,'2025학년도 변표'!$B$118:$B$197,0)),INDEX(DZ$4:DZ$8,MATCH(AK137,$DU$4:$DU$8,0))),0)</f>
        <v>0</v>
      </c>
      <c r="EB137" s="5">
        <f>IFERROR(IF(LEFT($AR137,1)="4",INDEX('2025학년도 변표'!$J$118:$J$197,MATCH($Q137,'2025학년도 변표'!$B$118:$B$197,0)),INDEX(EA$4:EA$8,MATCH(AM137,$DU$4:$DU$8,0))),0)</f>
        <v>0</v>
      </c>
      <c r="EC137" s="5">
        <f>IFERROR(IF(LEFT($AR137,1)="4",INDEX('2025학년도 변표'!$K$118:$K$197,MATCH($Q137,'2025학년도 변표'!$B$118:$B$197,0)),INDEX(EB$4:EB$8,MATCH(AN137,$DU$4:$DU$8,0))),0)</f>
        <v>0</v>
      </c>
      <c r="ED137" s="5" t="str">
        <f t="shared" si="84"/>
        <v/>
      </c>
      <c r="EE137" s="5" t="str">
        <f t="shared" si="85"/>
        <v/>
      </c>
      <c r="EF137" s="5">
        <f t="shared" si="86"/>
        <v>0</v>
      </c>
      <c r="EH137" s="5">
        <f t="shared" si="87"/>
        <v>0</v>
      </c>
      <c r="EI137" s="5">
        <f t="shared" si="88"/>
        <v>0</v>
      </c>
      <c r="EJ137" s="5">
        <f t="shared" si="89"/>
        <v>0</v>
      </c>
      <c r="EK137" s="5">
        <f t="shared" si="90"/>
        <v>0</v>
      </c>
      <c r="EL137" s="5">
        <f t="shared" si="91"/>
        <v>0</v>
      </c>
      <c r="EM137" s="5">
        <f t="shared" si="92"/>
        <v>0</v>
      </c>
      <c r="EN137" s="5">
        <f t="shared" si="93"/>
        <v>0</v>
      </c>
      <c r="EO137" s="5">
        <f>LARGE((EJ137:EK137,EM137:EN137),1)</f>
        <v>0</v>
      </c>
      <c r="EP137" s="5">
        <f>IF(M137&lt;2,0,LARGE((EJ137:EK137,EM137:EN137),2))</f>
        <v>0</v>
      </c>
      <c r="EQ137" s="5">
        <f t="shared" si="94"/>
        <v>0</v>
      </c>
      <c r="ER137" s="5">
        <f t="shared" si="95"/>
        <v>0</v>
      </c>
      <c r="ES137" s="5">
        <f t="shared" si="96"/>
        <v>0</v>
      </c>
      <c r="EX137" s="5">
        <f t="shared" si="97"/>
        <v>0</v>
      </c>
      <c r="EZ137" s="5">
        <f t="shared" si="98"/>
        <v>0</v>
      </c>
      <c r="FA137" s="5">
        <f t="shared" ca="1" si="99"/>
        <v>0</v>
      </c>
      <c r="FE137" s="5" t="str">
        <f t="shared" si="100"/>
        <v>표점/만점</v>
      </c>
      <c r="FF137" s="5" t="str">
        <f t="shared" si="101"/>
        <v>변표/만점</v>
      </c>
      <c r="FG137" s="5">
        <f t="shared" si="105"/>
        <v>0.28000000000000003</v>
      </c>
      <c r="FH137" s="5">
        <f t="shared" si="106"/>
        <v>0.39</v>
      </c>
      <c r="FI137" s="5">
        <f t="shared" si="107"/>
        <v>0.33</v>
      </c>
      <c r="FJ137" s="5">
        <f t="shared" si="102"/>
        <v>6.4426434838407145</v>
      </c>
    </row>
    <row r="138" spans="1:166">
      <c r="A138" s="5">
        <f t="shared" si="103"/>
        <v>123</v>
      </c>
      <c r="B138" s="5">
        <v>192</v>
      </c>
      <c r="C138" s="5" t="s">
        <v>18703</v>
      </c>
      <c r="D138" s="5">
        <v>1000</v>
      </c>
      <c r="E138" s="5">
        <v>0.3</v>
      </c>
      <c r="F138" s="5">
        <v>0.3</v>
      </c>
      <c r="G138" s="5">
        <v>0.125</v>
      </c>
      <c r="H138" s="5">
        <v>0.125</v>
      </c>
      <c r="J138" s="5">
        <v>0.125</v>
      </c>
      <c r="K138" s="5">
        <v>0.125</v>
      </c>
      <c r="M138" s="5">
        <v>2</v>
      </c>
      <c r="N138" s="5">
        <f t="shared" si="64"/>
        <v>0.85</v>
      </c>
      <c r="O138" s="5">
        <v>40</v>
      </c>
      <c r="Q138" s="5">
        <f t="shared" si="65"/>
        <v>40</v>
      </c>
      <c r="S138" s="5">
        <f t="shared" si="66"/>
        <v>2.1582733812949639</v>
      </c>
      <c r="T138" s="5">
        <f t="shared" si="67"/>
        <v>2.1428571428571428</v>
      </c>
      <c r="U138" s="5">
        <f t="shared" si="68"/>
        <v>1.7421602787456445</v>
      </c>
      <c r="V138" s="5">
        <f t="shared" si="69"/>
        <v>1.7421602787456445</v>
      </c>
      <c r="W138" s="5">
        <f t="shared" si="70"/>
        <v>1.7421602787456445</v>
      </c>
      <c r="X138" s="5">
        <f t="shared" si="109"/>
        <v>2.1582733812949639</v>
      </c>
      <c r="Y138" s="5">
        <f t="shared" si="110"/>
        <v>2.1428571428571428</v>
      </c>
      <c r="Z138" s="5">
        <f t="shared" si="111"/>
        <v>1.7421602787456445</v>
      </c>
      <c r="AA138" s="5">
        <f t="shared" si="112"/>
        <v>1.7421602787456445</v>
      </c>
      <c r="AB138" s="5" t="str">
        <f t="shared" si="71"/>
        <v>자동</v>
      </c>
      <c r="AC138" s="5">
        <f t="shared" si="72"/>
        <v>1.7421602787456445</v>
      </c>
      <c r="AD138" s="5">
        <f t="shared" si="73"/>
        <v>1.7421602787456445</v>
      </c>
      <c r="AE138" s="5">
        <f>IF(AR138=42,INDEX('2025학년도 변표'!$C$118:$C$197,MATCH(Q138,'2025학년도 변표'!$B$118:$B$197,0)),"")</f>
        <v>71.75</v>
      </c>
      <c r="AF138" s="5">
        <f>IF(AR138=42,INDEX('2025학년도 변표'!$D$118:$D$197,MATCH(Q138,'2025학년도 변표'!$B$118:$B$197,0)),"")</f>
        <v>71.75</v>
      </c>
      <c r="AH138" s="5">
        <v>12</v>
      </c>
      <c r="AI138" s="5">
        <v>12</v>
      </c>
      <c r="AJ138" s="5">
        <v>42</v>
      </c>
      <c r="AK138" s="5">
        <v>42</v>
      </c>
      <c r="AM138" s="5">
        <v>42</v>
      </c>
      <c r="AN138" s="5">
        <v>42</v>
      </c>
      <c r="AO138" s="5">
        <v>3</v>
      </c>
      <c r="AP138" s="5">
        <v>3</v>
      </c>
      <c r="AR138" s="5">
        <f t="shared" si="108"/>
        <v>42</v>
      </c>
      <c r="BA138" s="5">
        <f t="shared" si="74"/>
        <v>0</v>
      </c>
      <c r="BC138" s="5">
        <f>0.03*AC138</f>
        <v>5.2264808362369332E-2</v>
      </c>
      <c r="BD138" s="5">
        <f>0.03*AD138</f>
        <v>5.2264808362369332E-2</v>
      </c>
      <c r="BE138" s="236" t="s">
        <v>18704</v>
      </c>
      <c r="BM138" s="5">
        <f>BC138*EB138</f>
        <v>0</v>
      </c>
      <c r="BN138" s="5">
        <f>BD138*EC138</f>
        <v>0</v>
      </c>
      <c r="BY138" s="230">
        <f t="shared" si="117"/>
        <v>850</v>
      </c>
      <c r="BZ138" s="72">
        <v>150</v>
      </c>
      <c r="CA138" s="5">
        <v>149.25</v>
      </c>
      <c r="CB138" s="5">
        <v>148.5</v>
      </c>
      <c r="CC138" s="5">
        <v>147</v>
      </c>
      <c r="CD138" s="5">
        <v>144.75</v>
      </c>
      <c r="CE138" s="5">
        <v>142.5</v>
      </c>
      <c r="CF138" s="5">
        <v>138.75</v>
      </c>
      <c r="CG138" s="5">
        <v>135</v>
      </c>
      <c r="CH138" s="5">
        <v>127.5</v>
      </c>
      <c r="CI138" s="72">
        <v>10</v>
      </c>
      <c r="CJ138" s="5">
        <v>10</v>
      </c>
      <c r="CK138" s="5">
        <v>10</v>
      </c>
      <c r="CL138" s="5">
        <v>10</v>
      </c>
      <c r="CM138" s="5">
        <v>9.9</v>
      </c>
      <c r="CN138" s="5">
        <v>9.8000000000000007</v>
      </c>
      <c r="CO138" s="5">
        <v>9.6999999999999993</v>
      </c>
      <c r="CP138" s="5">
        <v>9.6</v>
      </c>
      <c r="CQ138" s="5">
        <v>9</v>
      </c>
      <c r="DA138" s="5">
        <f t="shared" si="76"/>
        <v>150</v>
      </c>
      <c r="DB138" s="5">
        <f t="shared" si="77"/>
        <v>100</v>
      </c>
      <c r="DC138" s="5">
        <f t="shared" si="78"/>
        <v>10</v>
      </c>
      <c r="DF138" s="5">
        <v>2</v>
      </c>
      <c r="DR138" s="5">
        <f t="shared" si="79"/>
        <v>2</v>
      </c>
      <c r="DS138" s="5">
        <f t="shared" si="80"/>
        <v>2</v>
      </c>
      <c r="DT138" s="5">
        <f t="shared" ref="DT138:DT169" si="120">IF(OR(AND(DD138&gt;0,DD138&lt;=$DD$8),AND(DE138&gt;0,DE138&lt;=$DE$8),AND(DF138&gt;0,DF138&lt;=$DF$8)),1,0)</f>
        <v>0</v>
      </c>
      <c r="DU138" s="5">
        <f t="shared" si="104"/>
        <v>0</v>
      </c>
      <c r="DW138" s="5">
        <f t="shared" si="82"/>
        <v>0</v>
      </c>
      <c r="DX138" s="5">
        <f t="shared" si="83"/>
        <v>0</v>
      </c>
      <c r="DY138" s="5">
        <f>IFERROR(IF(LEFT($AR138,1)="4",INDEX('2025학년도 변표'!$H$118:$H$197,MATCH($Q138,'2025학년도 변표'!$B$118:$B$197,0)),INDEX(DY$4:DY$8,MATCH(AJ138,$DU$4:$DU$8,0))),0)</f>
        <v>0</v>
      </c>
      <c r="DZ138" s="5">
        <f>IFERROR(IF(LEFT($AR138,1)="4",INDEX('2025학년도 변표'!$I$118:$I$197,MATCH($Q138,'2025학년도 변표'!$B$118:$B$197,0)),INDEX(DZ$4:DZ$8,MATCH(AK138,$DU$4:$DU$8,0))),0)</f>
        <v>0</v>
      </c>
      <c r="EB138" s="5">
        <f>IFERROR(IF(LEFT($AR138,1)="4",INDEX('2025학년도 변표'!$J$118:$J$197,MATCH($Q138,'2025학년도 변표'!$B$118:$B$197,0)),INDEX(EA$4:EA$8,MATCH(AM138,$DU$4:$DU$8,0))),0)</f>
        <v>0</v>
      </c>
      <c r="EC138" s="5">
        <f>IFERROR(IF(LEFT($AR138,1)="4",INDEX('2025학년도 변표'!$K$118:$K$197,MATCH($Q138,'2025학년도 변표'!$B$118:$B$197,0)),INDEX(EB$4:EB$8,MATCH(AN138,$DU$4:$DU$8,0))),0)</f>
        <v>0</v>
      </c>
      <c r="ED138" s="5" t="str">
        <f t="shared" si="84"/>
        <v/>
      </c>
      <c r="EE138" s="5" t="str">
        <f t="shared" si="85"/>
        <v/>
      </c>
      <c r="EF138" s="5">
        <f t="shared" si="86"/>
        <v>0</v>
      </c>
      <c r="EH138" s="5">
        <f t="shared" si="87"/>
        <v>0</v>
      </c>
      <c r="EI138" s="5">
        <f t="shared" si="88"/>
        <v>0</v>
      </c>
      <c r="EJ138" s="5">
        <f t="shared" si="89"/>
        <v>0</v>
      </c>
      <c r="EK138" s="5">
        <f t="shared" si="90"/>
        <v>0</v>
      </c>
      <c r="EL138" s="5">
        <f t="shared" si="91"/>
        <v>0</v>
      </c>
      <c r="EM138" s="5">
        <f t="shared" si="92"/>
        <v>0</v>
      </c>
      <c r="EN138" s="5">
        <f t="shared" si="93"/>
        <v>0</v>
      </c>
      <c r="EO138" s="5">
        <f>LARGE((EJ138:EK138,EM138:EN138),1)</f>
        <v>0</v>
      </c>
      <c r="EP138" s="5">
        <f>IF(M138&lt;2,0,LARGE((EJ138:EK138,EM138:EN138),2))</f>
        <v>0</v>
      </c>
      <c r="EQ138" s="5">
        <f t="shared" si="94"/>
        <v>0</v>
      </c>
      <c r="ER138" s="5">
        <f t="shared" si="95"/>
        <v>0</v>
      </c>
      <c r="ES138" s="5">
        <f t="shared" si="96"/>
        <v>0</v>
      </c>
      <c r="EX138" s="5">
        <f t="shared" si="97"/>
        <v>0</v>
      </c>
      <c r="EZ138" s="5">
        <f t="shared" si="98"/>
        <v>1</v>
      </c>
      <c r="FA138" s="5">
        <f t="shared" ca="1" si="99"/>
        <v>51</v>
      </c>
      <c r="FE138" s="5" t="str">
        <f t="shared" si="100"/>
        <v>표점/만점</v>
      </c>
      <c r="FF138" s="5" t="str">
        <f t="shared" si="101"/>
        <v>변표/만점</v>
      </c>
      <c r="FG138" s="5">
        <f t="shared" si="105"/>
        <v>0.36</v>
      </c>
      <c r="FH138" s="5">
        <f t="shared" si="106"/>
        <v>0.35</v>
      </c>
      <c r="FI138" s="5">
        <f t="shared" si="107"/>
        <v>0.28999999999999998</v>
      </c>
      <c r="FJ138" s="5">
        <f t="shared" si="102"/>
        <v>6.0432908028977517</v>
      </c>
    </row>
    <row r="139" spans="1:166">
      <c r="A139" s="5">
        <f t="shared" si="103"/>
        <v>124</v>
      </c>
      <c r="B139" s="5">
        <v>193</v>
      </c>
      <c r="C139" s="5" t="s">
        <v>18705</v>
      </c>
      <c r="D139" s="5">
        <v>1000</v>
      </c>
      <c r="E139" s="5">
        <v>0.25</v>
      </c>
      <c r="F139" s="5">
        <v>0.35</v>
      </c>
      <c r="G139" s="5">
        <v>0.125</v>
      </c>
      <c r="H139" s="5">
        <v>0.125</v>
      </c>
      <c r="J139" s="5">
        <v>0.125</v>
      </c>
      <c r="K139" s="5">
        <v>0.125</v>
      </c>
      <c r="M139" s="5">
        <v>2</v>
      </c>
      <c r="N139" s="5">
        <f t="shared" si="64"/>
        <v>0.85</v>
      </c>
      <c r="O139" s="5">
        <v>40</v>
      </c>
      <c r="Q139" s="5">
        <f t="shared" si="65"/>
        <v>40</v>
      </c>
      <c r="S139" s="5">
        <f t="shared" si="66"/>
        <v>1.7985611510791366</v>
      </c>
      <c r="T139" s="5">
        <f t="shared" si="67"/>
        <v>2.5</v>
      </c>
      <c r="U139" s="5">
        <f t="shared" si="68"/>
        <v>1.7421602787456445</v>
      </c>
      <c r="V139" s="5">
        <f t="shared" si="69"/>
        <v>1.7421602787456445</v>
      </c>
      <c r="W139" s="5">
        <f t="shared" si="70"/>
        <v>1.7421602787456445</v>
      </c>
      <c r="X139" s="5">
        <f t="shared" si="109"/>
        <v>1.7985611510791366</v>
      </c>
      <c r="Y139" s="5">
        <f t="shared" si="110"/>
        <v>2.5</v>
      </c>
      <c r="Z139" s="5">
        <f t="shared" si="111"/>
        <v>1.7421602787456445</v>
      </c>
      <c r="AA139" s="5">
        <f t="shared" si="112"/>
        <v>1.7421602787456445</v>
      </c>
      <c r="AB139" s="5" t="str">
        <f t="shared" si="71"/>
        <v>자동</v>
      </c>
      <c r="AC139" s="5">
        <f t="shared" si="72"/>
        <v>1.7421602787456445</v>
      </c>
      <c r="AD139" s="5">
        <f t="shared" si="73"/>
        <v>1.7421602787456445</v>
      </c>
      <c r="AE139" s="5">
        <f>IF(AR139=42,INDEX('2025학년도 변표'!$C$118:$C$197,MATCH(Q139,'2025학년도 변표'!$B$118:$B$197,0)),"")</f>
        <v>71.75</v>
      </c>
      <c r="AF139" s="5">
        <f>IF(AR139=42,INDEX('2025학년도 변표'!$D$118:$D$197,MATCH(Q139,'2025학년도 변표'!$B$118:$B$197,0)),"")</f>
        <v>71.75</v>
      </c>
      <c r="AH139" s="5">
        <v>12</v>
      </c>
      <c r="AI139" s="5">
        <v>12</v>
      </c>
      <c r="AJ139" s="5">
        <v>42</v>
      </c>
      <c r="AK139" s="5">
        <v>42</v>
      </c>
      <c r="AM139" s="5">
        <v>42</v>
      </c>
      <c r="AN139" s="5">
        <v>42</v>
      </c>
      <c r="AO139" s="5">
        <v>3</v>
      </c>
      <c r="AP139" s="5">
        <v>3</v>
      </c>
      <c r="AR139" s="5">
        <f t="shared" si="108"/>
        <v>42</v>
      </c>
      <c r="AW139" s="5">
        <f>0.03*Z139</f>
        <v>5.2264808362369332E-2</v>
      </c>
      <c r="AX139" s="5">
        <f>0.03*AA139</f>
        <v>5.2264808362369332E-2</v>
      </c>
      <c r="BA139" s="5">
        <f t="shared" si="74"/>
        <v>0</v>
      </c>
      <c r="BE139" s="236" t="s">
        <v>18706</v>
      </c>
      <c r="BJ139" s="5">
        <f>AW139*DY139</f>
        <v>0</v>
      </c>
      <c r="BK139" s="5">
        <f>AX139*DZ139</f>
        <v>0</v>
      </c>
      <c r="BY139" s="230">
        <f t="shared" si="117"/>
        <v>850</v>
      </c>
      <c r="BZ139" s="72">
        <v>150</v>
      </c>
      <c r="CA139" s="5">
        <v>149.25</v>
      </c>
      <c r="CB139" s="5">
        <v>148.5</v>
      </c>
      <c r="CC139" s="5">
        <v>147</v>
      </c>
      <c r="CD139" s="5">
        <v>144.75</v>
      </c>
      <c r="CE139" s="5">
        <v>142.5</v>
      </c>
      <c r="CF139" s="5">
        <v>138.75</v>
      </c>
      <c r="CG139" s="5">
        <v>135</v>
      </c>
      <c r="CH139" s="5">
        <v>127.5</v>
      </c>
      <c r="CI139" s="72">
        <v>10</v>
      </c>
      <c r="CJ139" s="5">
        <v>10</v>
      </c>
      <c r="CK139" s="5">
        <v>10</v>
      </c>
      <c r="CL139" s="5">
        <v>10</v>
      </c>
      <c r="CM139" s="5">
        <v>9.9</v>
      </c>
      <c r="CN139" s="5">
        <v>9.8000000000000007</v>
      </c>
      <c r="CO139" s="5">
        <v>9.6999999999999993</v>
      </c>
      <c r="CP139" s="5">
        <v>9.6</v>
      </c>
      <c r="CQ139" s="5">
        <v>9</v>
      </c>
      <c r="DA139" s="5">
        <f t="shared" si="76"/>
        <v>150</v>
      </c>
      <c r="DB139" s="5">
        <f t="shared" si="77"/>
        <v>100</v>
      </c>
      <c r="DC139" s="5">
        <f t="shared" si="78"/>
        <v>10</v>
      </c>
      <c r="DF139" s="5">
        <v>2</v>
      </c>
      <c r="DQ139" s="5">
        <v>1</v>
      </c>
      <c r="DR139" s="5">
        <f t="shared" si="79"/>
        <v>1</v>
      </c>
      <c r="DS139" s="5">
        <f t="shared" si="80"/>
        <v>2</v>
      </c>
      <c r="DT139" s="5">
        <f t="shared" si="120"/>
        <v>0</v>
      </c>
      <c r="DU139" s="5">
        <f t="shared" si="104"/>
        <v>0</v>
      </c>
      <c r="DW139" s="5">
        <f t="shared" si="82"/>
        <v>0</v>
      </c>
      <c r="DX139" s="5">
        <f t="shared" si="83"/>
        <v>0</v>
      </c>
      <c r="DY139" s="5">
        <f>IFERROR(IF(LEFT($AR139,1)="4",INDEX('2025학년도 변표'!$H$118:$H$197,MATCH($Q139,'2025학년도 변표'!$B$118:$B$197,0)),INDEX(DY$4:DY$8,MATCH(AJ139,$DU$4:$DU$8,0))),0)</f>
        <v>0</v>
      </c>
      <c r="DZ139" s="5">
        <f>IFERROR(IF(LEFT($AR139,1)="4",INDEX('2025학년도 변표'!$I$118:$I$197,MATCH($Q139,'2025학년도 변표'!$B$118:$B$197,0)),INDEX(DZ$4:DZ$8,MATCH(AK139,$DU$4:$DU$8,0))),0)</f>
        <v>0</v>
      </c>
      <c r="EB139" s="5">
        <f>IFERROR(IF(LEFT($AR139,1)="4",INDEX('2025학년도 변표'!$J$118:$J$197,MATCH($Q139,'2025학년도 변표'!$B$118:$B$197,0)),INDEX(EA$4:EA$8,MATCH(AM139,$DU$4:$DU$8,0))),0)</f>
        <v>0</v>
      </c>
      <c r="EC139" s="5">
        <f>IFERROR(IF(LEFT($AR139,1)="4",INDEX('2025학년도 변표'!$K$118:$K$197,MATCH($Q139,'2025학년도 변표'!$B$118:$B$197,0)),INDEX(EB$4:EB$8,MATCH(AN139,$DU$4:$DU$8,0))),0)</f>
        <v>0</v>
      </c>
      <c r="ED139" s="5" t="str">
        <f t="shared" si="84"/>
        <v/>
      </c>
      <c r="EE139" s="5" t="str">
        <f t="shared" si="85"/>
        <v/>
      </c>
      <c r="EF139" s="5">
        <f t="shared" si="86"/>
        <v>0</v>
      </c>
      <c r="EH139" s="5">
        <f t="shared" si="87"/>
        <v>0</v>
      </c>
      <c r="EI139" s="5">
        <f t="shared" si="88"/>
        <v>0</v>
      </c>
      <c r="EJ139" s="5">
        <f t="shared" si="89"/>
        <v>0</v>
      </c>
      <c r="EK139" s="5">
        <f t="shared" si="90"/>
        <v>0</v>
      </c>
      <c r="EL139" s="5">
        <f t="shared" si="91"/>
        <v>0</v>
      </c>
      <c r="EM139" s="5">
        <f t="shared" si="92"/>
        <v>0</v>
      </c>
      <c r="EN139" s="5">
        <f t="shared" si="93"/>
        <v>0</v>
      </c>
      <c r="EO139" s="5">
        <f>LARGE((EJ139:EK139,EM139:EN139),1)</f>
        <v>0</v>
      </c>
      <c r="EP139" s="5">
        <f>IF(M139&lt;2,0,LARGE((EJ139:EK139,EM139:EN139),2))</f>
        <v>0</v>
      </c>
      <c r="EQ139" s="5">
        <f t="shared" si="94"/>
        <v>0</v>
      </c>
      <c r="ER139" s="5">
        <f t="shared" si="95"/>
        <v>0</v>
      </c>
      <c r="ES139" s="5">
        <f t="shared" si="96"/>
        <v>0</v>
      </c>
      <c r="EX139" s="5">
        <f t="shared" si="97"/>
        <v>0</v>
      </c>
      <c r="EZ139" s="5">
        <f t="shared" si="98"/>
        <v>1</v>
      </c>
      <c r="FA139" s="5">
        <f t="shared" ca="1" si="99"/>
        <v>52</v>
      </c>
      <c r="FE139" s="5" t="str">
        <f t="shared" si="100"/>
        <v>표점/만점</v>
      </c>
      <c r="FF139" s="5" t="str">
        <f t="shared" si="101"/>
        <v>변표/만점</v>
      </c>
      <c r="FG139" s="5">
        <f t="shared" si="105"/>
        <v>0.3</v>
      </c>
      <c r="FH139" s="5">
        <f t="shared" si="106"/>
        <v>0.41</v>
      </c>
      <c r="FI139" s="5">
        <f t="shared" si="107"/>
        <v>0.28999999999999998</v>
      </c>
      <c r="FJ139" s="5">
        <f t="shared" si="102"/>
        <v>6.0407214298247807</v>
      </c>
    </row>
    <row r="140" spans="1:166">
      <c r="A140" s="5">
        <f t="shared" si="103"/>
        <v>125</v>
      </c>
      <c r="B140" s="5">
        <v>194</v>
      </c>
      <c r="C140" s="5" t="s">
        <v>18707</v>
      </c>
      <c r="D140" s="5">
        <v>1000</v>
      </c>
      <c r="E140" s="5">
        <v>0.25</v>
      </c>
      <c r="F140" s="5">
        <v>0.35</v>
      </c>
      <c r="G140" s="5">
        <v>0.125</v>
      </c>
      <c r="H140" s="5">
        <v>0.125</v>
      </c>
      <c r="J140" s="5">
        <v>0.125</v>
      </c>
      <c r="K140" s="5">
        <v>0.125</v>
      </c>
      <c r="M140" s="5">
        <v>2</v>
      </c>
      <c r="N140" s="5">
        <f t="shared" si="64"/>
        <v>0.85</v>
      </c>
      <c r="O140" s="5">
        <v>40</v>
      </c>
      <c r="Q140" s="5">
        <f t="shared" si="65"/>
        <v>40</v>
      </c>
      <c r="S140" s="5">
        <f t="shared" si="66"/>
        <v>1.7985611510791366</v>
      </c>
      <c r="T140" s="5">
        <f t="shared" si="67"/>
        <v>2.5</v>
      </c>
      <c r="U140" s="5">
        <f t="shared" si="68"/>
        <v>1.7421602787456445</v>
      </c>
      <c r="V140" s="5">
        <f t="shared" si="69"/>
        <v>1.7421602787456445</v>
      </c>
      <c r="W140" s="5">
        <f t="shared" si="70"/>
        <v>1.7421602787456445</v>
      </c>
      <c r="X140" s="5">
        <f t="shared" si="109"/>
        <v>1.7985611510791366</v>
      </c>
      <c r="Y140" s="5">
        <f t="shared" si="110"/>
        <v>2.5</v>
      </c>
      <c r="Z140" s="5">
        <f t="shared" si="111"/>
        <v>1.7421602787456445</v>
      </c>
      <c r="AA140" s="5">
        <f t="shared" si="112"/>
        <v>1.7421602787456445</v>
      </c>
      <c r="AB140" s="5" t="str">
        <f t="shared" si="71"/>
        <v>자동</v>
      </c>
      <c r="AC140" s="5">
        <f t="shared" si="72"/>
        <v>1.7421602787456445</v>
      </c>
      <c r="AD140" s="5">
        <f t="shared" si="73"/>
        <v>1.7421602787456445</v>
      </c>
      <c r="AE140" s="5">
        <f>IF(AR140=42,INDEX('2025학년도 변표'!$C$118:$C$197,MATCH(Q140,'2025학년도 변표'!$B$118:$B$197,0)),"")</f>
        <v>71.75</v>
      </c>
      <c r="AF140" s="5">
        <f>IF(AR140=42,INDEX('2025학년도 변표'!$D$118:$D$197,MATCH(Q140,'2025학년도 변표'!$B$118:$B$197,0)),"")</f>
        <v>71.75</v>
      </c>
      <c r="AH140" s="5">
        <v>12</v>
      </c>
      <c r="AI140" s="5">
        <v>12</v>
      </c>
      <c r="AJ140" s="5">
        <v>42</v>
      </c>
      <c r="AK140" s="5">
        <v>42</v>
      </c>
      <c r="AM140" s="5">
        <v>42</v>
      </c>
      <c r="AN140" s="5">
        <v>42</v>
      </c>
      <c r="AO140" s="5">
        <v>3</v>
      </c>
      <c r="AP140" s="5">
        <v>3</v>
      </c>
      <c r="AR140" s="5">
        <f t="shared" si="108"/>
        <v>42</v>
      </c>
      <c r="BA140" s="5">
        <f t="shared" si="74"/>
        <v>0</v>
      </c>
      <c r="BY140" s="230">
        <f t="shared" si="117"/>
        <v>850</v>
      </c>
      <c r="BZ140" s="72">
        <v>150</v>
      </c>
      <c r="CA140" s="5">
        <v>149.25</v>
      </c>
      <c r="CB140" s="5">
        <v>148.5</v>
      </c>
      <c r="CC140" s="5">
        <v>147</v>
      </c>
      <c r="CD140" s="5">
        <v>144.75</v>
      </c>
      <c r="CE140" s="5">
        <v>142.5</v>
      </c>
      <c r="CF140" s="5">
        <v>138.75</v>
      </c>
      <c r="CG140" s="5">
        <v>135</v>
      </c>
      <c r="CH140" s="5">
        <v>127.5</v>
      </c>
      <c r="CI140" s="72">
        <v>10</v>
      </c>
      <c r="CJ140" s="5">
        <v>10</v>
      </c>
      <c r="CK140" s="5">
        <v>10</v>
      </c>
      <c r="CL140" s="5">
        <v>10</v>
      </c>
      <c r="CM140" s="5">
        <v>9.9</v>
      </c>
      <c r="CN140" s="5">
        <v>9.8000000000000007</v>
      </c>
      <c r="CO140" s="5">
        <v>9.6999999999999993</v>
      </c>
      <c r="CP140" s="5">
        <v>9.6</v>
      </c>
      <c r="CQ140" s="5">
        <v>9</v>
      </c>
      <c r="DA140" s="5">
        <f t="shared" si="76"/>
        <v>150</v>
      </c>
      <c r="DB140" s="5">
        <f t="shared" si="77"/>
        <v>100</v>
      </c>
      <c r="DC140" s="5">
        <f t="shared" si="78"/>
        <v>10</v>
      </c>
      <c r="DF140" s="5">
        <v>2</v>
      </c>
      <c r="DQ140" s="5">
        <v>1</v>
      </c>
      <c r="DR140" s="5">
        <f t="shared" si="79"/>
        <v>1</v>
      </c>
      <c r="DS140" s="5">
        <f t="shared" si="80"/>
        <v>2</v>
      </c>
      <c r="DT140" s="5">
        <f t="shared" si="120"/>
        <v>0</v>
      </c>
      <c r="DU140" s="5">
        <f t="shared" si="104"/>
        <v>0</v>
      </c>
      <c r="DW140" s="5">
        <f t="shared" si="82"/>
        <v>0</v>
      </c>
      <c r="DX140" s="5">
        <f t="shared" si="83"/>
        <v>0</v>
      </c>
      <c r="DY140" s="5">
        <f>IFERROR(IF(LEFT($AR140,1)="4",INDEX('2025학년도 변표'!$H$118:$H$197,MATCH($Q140,'2025학년도 변표'!$B$118:$B$197,0)),INDEX(DY$4:DY$8,MATCH(AJ140,$DU$4:$DU$8,0))),0)</f>
        <v>0</v>
      </c>
      <c r="DZ140" s="5">
        <f>IFERROR(IF(LEFT($AR140,1)="4",INDEX('2025학년도 변표'!$I$118:$I$197,MATCH($Q140,'2025학년도 변표'!$B$118:$B$197,0)),INDEX(DZ$4:DZ$8,MATCH(AK140,$DU$4:$DU$8,0))),0)</f>
        <v>0</v>
      </c>
      <c r="EB140" s="5">
        <f>IFERROR(IF(LEFT($AR140,1)="4",INDEX('2025학년도 변표'!$J$118:$J$197,MATCH($Q140,'2025학년도 변표'!$B$118:$B$197,0)),INDEX(EA$4:EA$8,MATCH(AM140,$DU$4:$DU$8,0))),0)</f>
        <v>0</v>
      </c>
      <c r="EC140" s="5">
        <f>IFERROR(IF(LEFT($AR140,1)="4",INDEX('2025학년도 변표'!$K$118:$K$197,MATCH($Q140,'2025학년도 변표'!$B$118:$B$197,0)),INDEX(EB$4:EB$8,MATCH(AN140,$DU$4:$DU$8,0))),0)</f>
        <v>0</v>
      </c>
      <c r="ED140" s="5" t="str">
        <f t="shared" si="84"/>
        <v/>
      </c>
      <c r="EE140" s="5" t="str">
        <f t="shared" si="85"/>
        <v/>
      </c>
      <c r="EF140" s="5">
        <f t="shared" si="86"/>
        <v>0</v>
      </c>
      <c r="EH140" s="5">
        <f t="shared" si="87"/>
        <v>0</v>
      </c>
      <c r="EI140" s="5">
        <f t="shared" si="88"/>
        <v>0</v>
      </c>
      <c r="EJ140" s="5">
        <f t="shared" si="89"/>
        <v>0</v>
      </c>
      <c r="EK140" s="5">
        <f t="shared" si="90"/>
        <v>0</v>
      </c>
      <c r="EL140" s="5">
        <f t="shared" si="91"/>
        <v>0</v>
      </c>
      <c r="EM140" s="5">
        <f t="shared" si="92"/>
        <v>0</v>
      </c>
      <c r="EN140" s="5">
        <f t="shared" si="93"/>
        <v>0</v>
      </c>
      <c r="EO140" s="5">
        <f>LARGE((EJ140:EK140,EM140:EN140),1)</f>
        <v>0</v>
      </c>
      <c r="EP140" s="5">
        <f>IF(M140&lt;2,0,LARGE((EJ140:EK140,EM140:EN140),2))</f>
        <v>0</v>
      </c>
      <c r="EQ140" s="5">
        <f t="shared" si="94"/>
        <v>0</v>
      </c>
      <c r="ER140" s="5">
        <f t="shared" si="95"/>
        <v>0</v>
      </c>
      <c r="ES140" s="5">
        <f t="shared" si="96"/>
        <v>0</v>
      </c>
      <c r="EX140" s="5">
        <f t="shared" si="97"/>
        <v>0</v>
      </c>
      <c r="EZ140" s="5">
        <f t="shared" si="98"/>
        <v>0</v>
      </c>
      <c r="FA140" s="5">
        <f t="shared" ca="1" si="99"/>
        <v>0</v>
      </c>
      <c r="FE140" s="5" t="str">
        <f t="shared" si="100"/>
        <v>표점/만점</v>
      </c>
      <c r="FF140" s="5" t="str">
        <f t="shared" si="101"/>
        <v>변표/만점</v>
      </c>
      <c r="FG140" s="5">
        <f t="shared" si="105"/>
        <v>0.3</v>
      </c>
      <c r="FH140" s="5">
        <f t="shared" si="106"/>
        <v>0.41</v>
      </c>
      <c r="FI140" s="5">
        <f t="shared" si="107"/>
        <v>0.28999999999999998</v>
      </c>
      <c r="FJ140" s="5">
        <f t="shared" si="102"/>
        <v>6.0407214298247807</v>
      </c>
    </row>
    <row r="141" spans="1:166">
      <c r="A141" s="5">
        <f t="shared" si="103"/>
        <v>126</v>
      </c>
      <c r="B141" s="5">
        <v>195</v>
      </c>
      <c r="C141" s="5" t="s">
        <v>18708</v>
      </c>
      <c r="D141" s="5">
        <v>1000</v>
      </c>
      <c r="E141" s="5">
        <v>0.3</v>
      </c>
      <c r="F141" s="5">
        <v>0.35</v>
      </c>
      <c r="G141" s="5">
        <v>0.125</v>
      </c>
      <c r="H141" s="5">
        <v>0.125</v>
      </c>
      <c r="J141" s="5">
        <v>0.125</v>
      </c>
      <c r="K141" s="5">
        <v>0.125</v>
      </c>
      <c r="M141" s="5">
        <v>2</v>
      </c>
      <c r="N141" s="5">
        <f t="shared" si="64"/>
        <v>0.89999999999999991</v>
      </c>
      <c r="O141" s="5">
        <v>40</v>
      </c>
      <c r="Q141" s="5">
        <f t="shared" si="65"/>
        <v>40</v>
      </c>
      <c r="S141" s="5">
        <f t="shared" si="66"/>
        <v>2.1582733812949639</v>
      </c>
      <c r="T141" s="5">
        <f t="shared" si="67"/>
        <v>2.5</v>
      </c>
      <c r="U141" s="5">
        <f t="shared" si="68"/>
        <v>1.7421602787456445</v>
      </c>
      <c r="V141" s="5">
        <f t="shared" si="69"/>
        <v>1.7421602787456445</v>
      </c>
      <c r="W141" s="5">
        <f t="shared" si="70"/>
        <v>1.7421602787456445</v>
      </c>
      <c r="X141" s="5">
        <f t="shared" si="109"/>
        <v>2.1582733812949639</v>
      </c>
      <c r="Y141" s="5">
        <f t="shared" si="110"/>
        <v>2.5</v>
      </c>
      <c r="Z141" s="5">
        <f t="shared" si="111"/>
        <v>1.7421602787456445</v>
      </c>
      <c r="AA141" s="5">
        <f t="shared" si="112"/>
        <v>1.7421602787456445</v>
      </c>
      <c r="AB141" s="5" t="str">
        <f t="shared" si="71"/>
        <v>자동</v>
      </c>
      <c r="AC141" s="5">
        <f t="shared" si="72"/>
        <v>1.7421602787456445</v>
      </c>
      <c r="AD141" s="5">
        <f t="shared" si="73"/>
        <v>1.7421602787456445</v>
      </c>
      <c r="AE141" s="5">
        <f>IF(AR141=42,INDEX('2025학년도 변표'!$C$118:$C$197,MATCH(Q141,'2025학년도 변표'!$B$118:$B$197,0)),"")</f>
        <v>71.75</v>
      </c>
      <c r="AF141" s="5">
        <f>IF(AR141=42,INDEX('2025학년도 변표'!$D$118:$D$197,MATCH(Q141,'2025학년도 변표'!$B$118:$B$197,0)),"")</f>
        <v>71.75</v>
      </c>
      <c r="AH141" s="5">
        <v>12</v>
      </c>
      <c r="AI141" s="5">
        <v>12</v>
      </c>
      <c r="AJ141" s="5">
        <v>42</v>
      </c>
      <c r="AK141" s="5">
        <v>42</v>
      </c>
      <c r="AM141" s="5">
        <v>42</v>
      </c>
      <c r="AN141" s="5">
        <v>42</v>
      </c>
      <c r="AO141" s="5">
        <v>3</v>
      </c>
      <c r="AP141" s="5">
        <v>3</v>
      </c>
      <c r="AR141" s="5">
        <f t="shared" si="108"/>
        <v>42</v>
      </c>
      <c r="BA141" s="5">
        <f t="shared" si="74"/>
        <v>0</v>
      </c>
      <c r="BY141" s="230">
        <f t="shared" si="117"/>
        <v>899.99999999999989</v>
      </c>
      <c r="BZ141" s="72">
        <v>100</v>
      </c>
      <c r="CA141" s="5">
        <v>99.5</v>
      </c>
      <c r="CB141" s="5">
        <v>99</v>
      </c>
      <c r="CC141" s="5">
        <v>98</v>
      </c>
      <c r="CD141" s="5">
        <v>96.5</v>
      </c>
      <c r="CE141" s="5">
        <v>95</v>
      </c>
      <c r="CF141" s="5">
        <v>92.5</v>
      </c>
      <c r="CG141" s="5">
        <v>90</v>
      </c>
      <c r="CH141" s="5">
        <v>85</v>
      </c>
      <c r="CI141" s="72">
        <v>10</v>
      </c>
      <c r="CJ141" s="5">
        <v>10</v>
      </c>
      <c r="CK141" s="5">
        <v>10</v>
      </c>
      <c r="CL141" s="5">
        <v>10</v>
      </c>
      <c r="CM141" s="5">
        <v>9.9</v>
      </c>
      <c r="CN141" s="5">
        <v>9.8000000000000007</v>
      </c>
      <c r="CO141" s="5">
        <v>9.6999999999999993</v>
      </c>
      <c r="CP141" s="5">
        <v>9.6</v>
      </c>
      <c r="CQ141" s="5">
        <v>9</v>
      </c>
      <c r="DA141" s="5">
        <f t="shared" si="76"/>
        <v>100</v>
      </c>
      <c r="DB141" s="5">
        <f t="shared" si="77"/>
        <v>100</v>
      </c>
      <c r="DC141" s="5">
        <f t="shared" si="78"/>
        <v>10</v>
      </c>
      <c r="DF141" s="5">
        <v>2</v>
      </c>
      <c r="DQ141" s="5">
        <v>1</v>
      </c>
      <c r="DR141" s="5">
        <f t="shared" si="79"/>
        <v>1</v>
      </c>
      <c r="DS141" s="5">
        <f t="shared" si="80"/>
        <v>2</v>
      </c>
      <c r="DT141" s="5">
        <f t="shared" si="120"/>
        <v>0</v>
      </c>
      <c r="DU141" s="5">
        <f t="shared" si="104"/>
        <v>0</v>
      </c>
      <c r="DW141" s="5">
        <f t="shared" si="82"/>
        <v>0</v>
      </c>
      <c r="DX141" s="5">
        <f t="shared" si="83"/>
        <v>0</v>
      </c>
      <c r="DY141" s="5">
        <f>IFERROR(IF(LEFT($AR141,1)="4",INDEX('2025학년도 변표'!$H$118:$H$197,MATCH($Q141,'2025학년도 변표'!$B$118:$B$197,0)),INDEX(DY$4:DY$8,MATCH(AJ141,$DU$4:$DU$8,0))),0)</f>
        <v>0</v>
      </c>
      <c r="DZ141" s="5">
        <f>IFERROR(IF(LEFT($AR141,1)="4",INDEX('2025학년도 변표'!$I$118:$I$197,MATCH($Q141,'2025학년도 변표'!$B$118:$B$197,0)),INDEX(DZ$4:DZ$8,MATCH(AK141,$DU$4:$DU$8,0))),0)</f>
        <v>0</v>
      </c>
      <c r="EB141" s="5">
        <f>IFERROR(IF(LEFT($AR141,1)="4",INDEX('2025학년도 변표'!$J$118:$J$197,MATCH($Q141,'2025학년도 변표'!$B$118:$B$197,0)),INDEX(EA$4:EA$8,MATCH(AM141,$DU$4:$DU$8,0))),0)</f>
        <v>0</v>
      </c>
      <c r="EC141" s="5">
        <f>IFERROR(IF(LEFT($AR141,1)="4",INDEX('2025학년도 변표'!$K$118:$K$197,MATCH($Q141,'2025학년도 변표'!$B$118:$B$197,0)),INDEX(EB$4:EB$8,MATCH(AN141,$DU$4:$DU$8,0))),0)</f>
        <v>0</v>
      </c>
      <c r="ED141" s="5" t="str">
        <f t="shared" si="84"/>
        <v/>
      </c>
      <c r="EE141" s="5" t="str">
        <f t="shared" si="85"/>
        <v/>
      </c>
      <c r="EF141" s="5">
        <f t="shared" si="86"/>
        <v>0</v>
      </c>
      <c r="EH141" s="5">
        <f t="shared" si="87"/>
        <v>0</v>
      </c>
      <c r="EI141" s="5">
        <f t="shared" si="88"/>
        <v>0</v>
      </c>
      <c r="EJ141" s="5">
        <f t="shared" si="89"/>
        <v>0</v>
      </c>
      <c r="EK141" s="5">
        <f t="shared" si="90"/>
        <v>0</v>
      </c>
      <c r="EL141" s="5">
        <f t="shared" si="91"/>
        <v>0</v>
      </c>
      <c r="EM141" s="5">
        <f t="shared" si="92"/>
        <v>0</v>
      </c>
      <c r="EN141" s="5">
        <f t="shared" si="93"/>
        <v>0</v>
      </c>
      <c r="EO141" s="5">
        <f>LARGE((EJ141:EK141,EM141:EN141),1)</f>
        <v>0</v>
      </c>
      <c r="EP141" s="5">
        <f>IF(M141&lt;2,0,LARGE((EJ141:EK141,EM141:EN141),2))</f>
        <v>0</v>
      </c>
      <c r="EQ141" s="5">
        <f t="shared" si="94"/>
        <v>0</v>
      </c>
      <c r="ER141" s="5">
        <f t="shared" si="95"/>
        <v>0</v>
      </c>
      <c r="ES141" s="5">
        <f t="shared" si="96"/>
        <v>0</v>
      </c>
      <c r="EX141" s="5">
        <f t="shared" si="97"/>
        <v>0</v>
      </c>
      <c r="EZ141" s="5">
        <f t="shared" si="98"/>
        <v>0</v>
      </c>
      <c r="FA141" s="5">
        <f t="shared" ca="1" si="99"/>
        <v>0</v>
      </c>
      <c r="FE141" s="5" t="str">
        <f t="shared" si="100"/>
        <v>표점/만점</v>
      </c>
      <c r="FF141" s="5" t="str">
        <f t="shared" si="101"/>
        <v>변표/만점</v>
      </c>
      <c r="FG141" s="5">
        <f t="shared" si="105"/>
        <v>0.34</v>
      </c>
      <c r="FH141" s="5">
        <f t="shared" si="106"/>
        <v>0.39</v>
      </c>
      <c r="FI141" s="5">
        <f t="shared" si="107"/>
        <v>0.27</v>
      </c>
      <c r="FJ141" s="5">
        <f t="shared" si="102"/>
        <v>6.4004336600406084</v>
      </c>
    </row>
    <row r="142" spans="1:166">
      <c r="A142" s="5">
        <f t="shared" si="103"/>
        <v>127</v>
      </c>
      <c r="B142" s="5">
        <v>196</v>
      </c>
      <c r="D142" s="5">
        <v>1000</v>
      </c>
      <c r="M142" s="5">
        <v>2</v>
      </c>
      <c r="N142" s="5">
        <f t="shared" si="64"/>
        <v>0</v>
      </c>
      <c r="O142" s="5">
        <v>40</v>
      </c>
      <c r="Q142" s="5">
        <f t="shared" si="65"/>
        <v>40</v>
      </c>
      <c r="S142" s="5">
        <f t="shared" si="66"/>
        <v>0</v>
      </c>
      <c r="T142" s="5">
        <f t="shared" si="67"/>
        <v>0</v>
      </c>
      <c r="U142" s="5">
        <f t="shared" si="68"/>
        <v>0</v>
      </c>
      <c r="V142" s="5">
        <f t="shared" si="69"/>
        <v>0</v>
      </c>
      <c r="W142" s="5">
        <f t="shared" si="70"/>
        <v>0</v>
      </c>
      <c r="X142" s="5">
        <f t="shared" si="109"/>
        <v>0</v>
      </c>
      <c r="Y142" s="5">
        <f t="shared" si="110"/>
        <v>0</v>
      </c>
      <c r="Z142" s="5">
        <f t="shared" si="111"/>
        <v>0</v>
      </c>
      <c r="AA142" s="5">
        <f t="shared" si="112"/>
        <v>0</v>
      </c>
      <c r="AB142" s="5" t="str">
        <f t="shared" si="71"/>
        <v>자동</v>
      </c>
      <c r="AC142" s="5">
        <f t="shared" si="72"/>
        <v>0</v>
      </c>
      <c r="AD142" s="5">
        <f t="shared" si="73"/>
        <v>0</v>
      </c>
      <c r="AE142" s="5">
        <f>IF(AR142=42,INDEX('2025학년도 변표'!$C$118:$C$197,MATCH(Q142,'2025학년도 변표'!$B$118:$B$197,0)),"")</f>
        <v>71.75</v>
      </c>
      <c r="AF142" s="5">
        <f>IF(AR142=42,INDEX('2025학년도 변표'!$D$118:$D$197,MATCH(Q142,'2025학년도 변표'!$B$118:$B$197,0)),"")</f>
        <v>71.75</v>
      </c>
      <c r="AH142" s="5">
        <v>12</v>
      </c>
      <c r="AI142" s="5">
        <v>12</v>
      </c>
      <c r="AJ142" s="5">
        <v>42</v>
      </c>
      <c r="AK142" s="5">
        <v>42</v>
      </c>
      <c r="AM142" s="5">
        <v>42</v>
      </c>
      <c r="AN142" s="5">
        <v>42</v>
      </c>
      <c r="AO142" s="5">
        <v>3</v>
      </c>
      <c r="AP142" s="5">
        <v>3</v>
      </c>
      <c r="AR142" s="5">
        <f t="shared" si="108"/>
        <v>42</v>
      </c>
      <c r="BA142" s="5">
        <f t="shared" si="74"/>
        <v>0</v>
      </c>
      <c r="BY142" s="230">
        <f t="shared" si="117"/>
        <v>0</v>
      </c>
      <c r="BZ142" s="72">
        <v>200</v>
      </c>
      <c r="CA142" s="5">
        <v>199</v>
      </c>
      <c r="CB142" s="5">
        <v>198</v>
      </c>
      <c r="CC142" s="5">
        <v>196</v>
      </c>
      <c r="CD142" s="5">
        <v>193</v>
      </c>
      <c r="CE142" s="5">
        <v>190</v>
      </c>
      <c r="CF142" s="5">
        <v>185</v>
      </c>
      <c r="CG142" s="5">
        <v>180</v>
      </c>
      <c r="CH142" s="5">
        <v>170</v>
      </c>
      <c r="CI142" s="72">
        <v>10</v>
      </c>
      <c r="CJ142" s="5">
        <v>10</v>
      </c>
      <c r="CK142" s="5">
        <v>10</v>
      </c>
      <c r="CL142" s="5">
        <v>10</v>
      </c>
      <c r="CM142" s="5">
        <v>9.9</v>
      </c>
      <c r="CN142" s="5">
        <v>9.8000000000000007</v>
      </c>
      <c r="CO142" s="5">
        <v>9.6999999999999993</v>
      </c>
      <c r="CP142" s="5">
        <v>9.6</v>
      </c>
      <c r="CQ142" s="5">
        <v>9</v>
      </c>
      <c r="DA142" s="5">
        <f t="shared" si="76"/>
        <v>200</v>
      </c>
      <c r="DB142" s="5">
        <f t="shared" si="77"/>
        <v>100</v>
      </c>
      <c r="DC142" s="5">
        <f t="shared" si="78"/>
        <v>10</v>
      </c>
      <c r="DF142" s="5">
        <v>2</v>
      </c>
      <c r="DR142" s="5">
        <f t="shared" si="79"/>
        <v>2</v>
      </c>
      <c r="DS142" s="5">
        <f t="shared" si="80"/>
        <v>2</v>
      </c>
      <c r="DT142" s="5">
        <f t="shared" si="120"/>
        <v>0</v>
      </c>
      <c r="DU142" s="5">
        <f t="shared" si="104"/>
        <v>0</v>
      </c>
      <c r="DW142" s="5">
        <f t="shared" si="82"/>
        <v>0</v>
      </c>
      <c r="DX142" s="5">
        <f t="shared" si="83"/>
        <v>0</v>
      </c>
      <c r="DY142" s="5">
        <f>IFERROR(IF(LEFT($AR142,1)="4",INDEX('2025학년도 변표'!$H$118:$H$197,MATCH($Q142,'2025학년도 변표'!$B$118:$B$197,0)),INDEX(DY$4:DY$8,MATCH(AJ142,$DU$4:$DU$8,0))),0)</f>
        <v>0</v>
      </c>
      <c r="DZ142" s="5">
        <f>IFERROR(IF(LEFT($AR142,1)="4",INDEX('2025학년도 변표'!$I$118:$I$197,MATCH($Q142,'2025학년도 변표'!$B$118:$B$197,0)),INDEX(DZ$4:DZ$8,MATCH(AK142,$DU$4:$DU$8,0))),0)</f>
        <v>0</v>
      </c>
      <c r="EB142" s="5">
        <f>IFERROR(IF(LEFT($AR142,1)="4",INDEX('2025학년도 변표'!$J$118:$J$197,MATCH($Q142,'2025학년도 변표'!$B$118:$B$197,0)),INDEX(EA$4:EA$8,MATCH(AM142,$DU$4:$DU$8,0))),0)</f>
        <v>0</v>
      </c>
      <c r="EC142" s="5">
        <f>IFERROR(IF(LEFT($AR142,1)="4",INDEX('2025학년도 변표'!$K$118:$K$197,MATCH($Q142,'2025학년도 변표'!$B$118:$B$197,0)),INDEX(EB$4:EB$8,MATCH(AN142,$DU$4:$DU$8,0))),0)</f>
        <v>0</v>
      </c>
      <c r="ED142" s="5" t="str">
        <f t="shared" si="84"/>
        <v/>
      </c>
      <c r="EE142" s="5" t="str">
        <f t="shared" si="85"/>
        <v/>
      </c>
      <c r="EF142" s="5">
        <f t="shared" si="86"/>
        <v>0</v>
      </c>
      <c r="EH142" s="5">
        <f t="shared" si="87"/>
        <v>0</v>
      </c>
      <c r="EI142" s="5">
        <f t="shared" si="88"/>
        <v>0</v>
      </c>
      <c r="EJ142" s="5">
        <f t="shared" si="89"/>
        <v>0</v>
      </c>
      <c r="EK142" s="5">
        <f t="shared" si="90"/>
        <v>0</v>
      </c>
      <c r="EL142" s="5">
        <f t="shared" si="91"/>
        <v>0</v>
      </c>
      <c r="EM142" s="5">
        <f t="shared" si="92"/>
        <v>0</v>
      </c>
      <c r="EN142" s="5">
        <f t="shared" si="93"/>
        <v>0</v>
      </c>
      <c r="EO142" s="5">
        <f>LARGE((EJ142:EK142,EM142:EN142),1)</f>
        <v>0</v>
      </c>
      <c r="EP142" s="5">
        <f>IF(M142&lt;2,0,LARGE((EJ142:EK142,EM142:EN142),2))</f>
        <v>0</v>
      </c>
      <c r="EQ142" s="5">
        <f t="shared" si="94"/>
        <v>0</v>
      </c>
      <c r="ER142" s="5">
        <f t="shared" si="95"/>
        <v>0</v>
      </c>
      <c r="ES142" s="5">
        <f t="shared" si="96"/>
        <v>0</v>
      </c>
      <c r="EX142" s="5">
        <f t="shared" si="97"/>
        <v>0</v>
      </c>
      <c r="EZ142" s="5">
        <f t="shared" si="98"/>
        <v>0</v>
      </c>
      <c r="FA142" s="5">
        <f t="shared" ca="1" si="99"/>
        <v>0</v>
      </c>
      <c r="FE142" s="5" t="str">
        <f t="shared" si="100"/>
        <v>표점/만점</v>
      </c>
      <c r="FF142" s="5" t="str">
        <f t="shared" si="101"/>
        <v>변표/만점</v>
      </c>
      <c r="FG142" s="5" t="e">
        <f t="shared" si="105"/>
        <v>#DIV/0!</v>
      </c>
      <c r="FH142" s="5" t="e">
        <f t="shared" si="106"/>
        <v>#DIV/0!</v>
      </c>
      <c r="FI142" s="5" t="e">
        <f t="shared" si="107"/>
        <v>#DIV/0!</v>
      </c>
      <c r="FJ142" s="5">
        <f t="shared" si="102"/>
        <v>0</v>
      </c>
    </row>
    <row r="143" spans="1:166">
      <c r="A143" s="5">
        <f t="shared" si="103"/>
        <v>128</v>
      </c>
      <c r="B143" s="5">
        <v>197</v>
      </c>
      <c r="C143" s="5" t="s">
        <v>1159</v>
      </c>
      <c r="D143" s="5">
        <v>1000</v>
      </c>
      <c r="E143" s="5">
        <v>0.35</v>
      </c>
      <c r="F143" s="5">
        <v>0.3</v>
      </c>
      <c r="G143" s="5">
        <v>0.125</v>
      </c>
      <c r="H143" s="5">
        <v>0.125</v>
      </c>
      <c r="J143" s="5">
        <v>0.125</v>
      </c>
      <c r="K143" s="5">
        <v>0.125</v>
      </c>
      <c r="M143" s="5">
        <v>2</v>
      </c>
      <c r="N143" s="5">
        <f t="shared" si="64"/>
        <v>0.89999999999999991</v>
      </c>
      <c r="O143" s="5" t="s">
        <v>633</v>
      </c>
      <c r="Q143" s="5" t="str">
        <f t="shared" si="65"/>
        <v/>
      </c>
      <c r="S143" s="5">
        <f t="shared" si="66"/>
        <v>3.5</v>
      </c>
      <c r="T143" s="5">
        <f t="shared" si="67"/>
        <v>3</v>
      </c>
      <c r="U143" s="5">
        <f t="shared" si="68"/>
        <v>1.25</v>
      </c>
      <c r="V143" s="5">
        <f t="shared" si="69"/>
        <v>1.25</v>
      </c>
      <c r="W143" s="5">
        <f t="shared" si="70"/>
        <v>2.5</v>
      </c>
      <c r="X143" s="5">
        <f t="shared" si="109"/>
        <v>3.5</v>
      </c>
      <c r="Y143" s="5">
        <f t="shared" si="110"/>
        <v>3</v>
      </c>
      <c r="Z143" s="5">
        <f t="shared" si="111"/>
        <v>1.25</v>
      </c>
      <c r="AA143" s="5">
        <f t="shared" si="112"/>
        <v>1.25</v>
      </c>
      <c r="AB143" s="5" t="str">
        <f t="shared" si="71"/>
        <v>자동</v>
      </c>
      <c r="AC143" s="5">
        <f t="shared" si="72"/>
        <v>1.25</v>
      </c>
      <c r="AD143" s="5">
        <f t="shared" si="73"/>
        <v>1.25</v>
      </c>
      <c r="AE143" s="5" t="str">
        <f>IF(AR143=42,INDEX('2025학년도 변표'!$C$118:$C$197,MATCH(Q143,'2025학년도 변표'!$B$118:$B$197,0)),"")</f>
        <v/>
      </c>
      <c r="AF143" s="5" t="str">
        <f>IF(AR143=42,INDEX('2025학년도 변표'!$D$118:$D$197,MATCH(Q143,'2025학년도 변표'!$B$118:$B$197,0)),"")</f>
        <v/>
      </c>
      <c r="AH143" s="5">
        <v>2</v>
      </c>
      <c r="AI143" s="5">
        <v>2</v>
      </c>
      <c r="AJ143" s="5">
        <v>2</v>
      </c>
      <c r="AK143" s="5">
        <v>2</v>
      </c>
      <c r="AM143" s="5">
        <v>2</v>
      </c>
      <c r="AN143" s="5">
        <v>2</v>
      </c>
      <c r="AO143" s="5">
        <v>3</v>
      </c>
      <c r="AP143" s="5">
        <v>3</v>
      </c>
      <c r="AR143" s="5">
        <f t="shared" si="108"/>
        <v>2</v>
      </c>
      <c r="BA143" s="5">
        <f t="shared" si="74"/>
        <v>0</v>
      </c>
      <c r="BY143" s="230">
        <f t="shared" si="117"/>
        <v>899.99999999999989</v>
      </c>
      <c r="BZ143" s="72">
        <v>100</v>
      </c>
      <c r="CA143" s="5">
        <v>98</v>
      </c>
      <c r="CB143" s="5">
        <v>95</v>
      </c>
      <c r="CC143" s="5">
        <v>80</v>
      </c>
      <c r="CD143" s="5">
        <v>70</v>
      </c>
      <c r="CE143" s="5">
        <v>60</v>
      </c>
      <c r="CF143" s="5">
        <v>30</v>
      </c>
      <c r="CG143" s="5">
        <v>10</v>
      </c>
      <c r="CH143" s="5">
        <v>0</v>
      </c>
      <c r="DA143" s="5">
        <f t="shared" si="76"/>
        <v>100</v>
      </c>
      <c r="DB143" s="5">
        <f t="shared" si="77"/>
        <v>100</v>
      </c>
      <c r="DC143" s="5">
        <f t="shared" si="78"/>
        <v>0</v>
      </c>
      <c r="DF143" s="5">
        <v>2</v>
      </c>
      <c r="DR143" s="5">
        <f t="shared" si="79"/>
        <v>2</v>
      </c>
      <c r="DS143" s="5">
        <f t="shared" si="80"/>
        <v>2</v>
      </c>
      <c r="DT143" s="5">
        <f t="shared" si="120"/>
        <v>0</v>
      </c>
      <c r="DU143" s="5">
        <f t="shared" si="104"/>
        <v>0</v>
      </c>
      <c r="DW143" s="5">
        <f t="shared" si="82"/>
        <v>0</v>
      </c>
      <c r="DX143" s="5">
        <f t="shared" si="83"/>
        <v>0</v>
      </c>
      <c r="DY143" s="5">
        <f>IFERROR(IF(LEFT($AR143,1)="4",INDEX('2025학년도 변표'!$H$118:$H$197,MATCH($Q143,'2025학년도 변표'!$B$118:$B$197,0)),INDEX(DY$4:DY$8,MATCH(AJ143,$DU$4:$DU$8,0))),0)</f>
        <v>0</v>
      </c>
      <c r="DZ143" s="5">
        <f>IFERROR(IF(LEFT($AR143,1)="4",INDEX('2025학년도 변표'!$I$118:$I$197,MATCH($Q143,'2025학년도 변표'!$B$118:$B$197,0)),INDEX(DZ$4:DZ$8,MATCH(AK143,$DU$4:$DU$8,0))),0)</f>
        <v>0</v>
      </c>
      <c r="EB143" s="5">
        <f>IFERROR(IF(LEFT($AR143,1)="4",INDEX('2025학년도 변표'!$J$118:$J$197,MATCH($Q143,'2025학년도 변표'!$B$118:$B$197,0)),INDEX(EA$4:EA$8,MATCH(AM143,$DU$4:$DU$8,0))),0)</f>
        <v>0</v>
      </c>
      <c r="EC143" s="5">
        <f>IFERROR(IF(LEFT($AR143,1)="4",INDEX('2025학년도 변표'!$K$118:$K$197,MATCH($Q143,'2025학년도 변표'!$B$118:$B$197,0)),INDEX(EB$4:EB$8,MATCH(AN143,$DU$4:$DU$8,0))),0)</f>
        <v>0</v>
      </c>
      <c r="ED143" s="5" t="str">
        <f t="shared" si="84"/>
        <v/>
      </c>
      <c r="EE143" s="5" t="str">
        <f t="shared" si="85"/>
        <v/>
      </c>
      <c r="EF143" s="5">
        <f t="shared" si="86"/>
        <v>0</v>
      </c>
      <c r="EH143" s="5">
        <f t="shared" si="87"/>
        <v>0</v>
      </c>
      <c r="EI143" s="5">
        <f t="shared" si="88"/>
        <v>0</v>
      </c>
      <c r="EJ143" s="5">
        <f t="shared" si="89"/>
        <v>0</v>
      </c>
      <c r="EK143" s="5">
        <f t="shared" si="90"/>
        <v>0</v>
      </c>
      <c r="EL143" s="5">
        <f t="shared" si="91"/>
        <v>0</v>
      </c>
      <c r="EM143" s="5">
        <f t="shared" si="92"/>
        <v>0</v>
      </c>
      <c r="EN143" s="5">
        <f t="shared" si="93"/>
        <v>0</v>
      </c>
      <c r="EO143" s="5">
        <f>LARGE((EJ143:EK143,EM143:EN143),1)</f>
        <v>0</v>
      </c>
      <c r="EP143" s="5">
        <f>IF(M143&lt;2,0,LARGE((EJ143:EK143,EM143:EN143),2))</f>
        <v>0</v>
      </c>
      <c r="EQ143" s="5">
        <f t="shared" si="94"/>
        <v>0</v>
      </c>
      <c r="ER143" s="5">
        <f t="shared" si="95"/>
        <v>0</v>
      </c>
      <c r="ES143" s="5">
        <f t="shared" si="96"/>
        <v>0</v>
      </c>
      <c r="EX143" s="5">
        <f t="shared" si="97"/>
        <v>0</v>
      </c>
      <c r="EZ143" s="5">
        <f t="shared" si="98"/>
        <v>0</v>
      </c>
      <c r="FA143" s="5">
        <f t="shared" ca="1" si="99"/>
        <v>0</v>
      </c>
      <c r="FE143" s="5" t="str">
        <f t="shared" si="100"/>
        <v>백분위</v>
      </c>
      <c r="FF143" s="5" t="str">
        <f t="shared" si="101"/>
        <v>백분위</v>
      </c>
      <c r="FG143" s="5">
        <f t="shared" si="105"/>
        <v>0.39</v>
      </c>
      <c r="FH143" s="5">
        <f t="shared" si="106"/>
        <v>0.33</v>
      </c>
      <c r="FI143" s="5">
        <f t="shared" si="107"/>
        <v>0.28000000000000003</v>
      </c>
      <c r="FJ143" s="5">
        <f t="shared" si="102"/>
        <v>9</v>
      </c>
    </row>
    <row r="144" spans="1:166">
      <c r="A144" s="5">
        <f t="shared" si="103"/>
        <v>129</v>
      </c>
      <c r="B144" s="5">
        <v>198</v>
      </c>
      <c r="C144" s="5" t="s">
        <v>1160</v>
      </c>
      <c r="D144" s="5">
        <v>1000</v>
      </c>
      <c r="E144" s="5">
        <v>0.25</v>
      </c>
      <c r="F144" s="5">
        <v>0.35</v>
      </c>
      <c r="G144" s="5">
        <v>0.15</v>
      </c>
      <c r="H144" s="5">
        <v>0.15</v>
      </c>
      <c r="J144" s="5">
        <v>0.15</v>
      </c>
      <c r="K144" s="5">
        <v>0.15</v>
      </c>
      <c r="M144" s="5">
        <v>2</v>
      </c>
      <c r="N144" s="5">
        <f t="shared" ref="N144:N207" si="121">E144+F144+MAX((G144:H144),J144:K144)*M144</f>
        <v>0.89999999999999991</v>
      </c>
      <c r="O144" s="5" t="s">
        <v>633</v>
      </c>
      <c r="Q144" s="5" t="str">
        <f t="shared" ref="Q144:Q207" si="122">IF(P144&gt;0,P144,O144)</f>
        <v/>
      </c>
      <c r="S144" s="5">
        <f t="shared" ref="S144:S207" si="123">X144</f>
        <v>2.5</v>
      </c>
      <c r="T144" s="5">
        <f t="shared" ref="T144:T207" si="124">Y144</f>
        <v>3.5</v>
      </c>
      <c r="U144" s="5">
        <f t="shared" ref="U144:U207" si="125">IF($AS$7=1,Z144,IF(AJ144=12,$D144*G144/$AJ$11,Z144))</f>
        <v>1.5</v>
      </c>
      <c r="V144" s="5">
        <f t="shared" ref="V144:V207" si="126">IF($AS$7=1,AC144,IF(AM144=12,$D144*J144/$AN$11,AC144))</f>
        <v>1.5</v>
      </c>
      <c r="W144" s="5">
        <f t="shared" ref="W144:W207" si="127">IF(AND(AJ144=2,DR144=1),U144*M144,IF(AND(AJ144=2,DR144=2),V144*M144,IF(DR144=1,U144,IF(DR144=2,V144))))</f>
        <v>3</v>
      </c>
      <c r="X144" s="5">
        <f t="shared" si="109"/>
        <v>2.5</v>
      </c>
      <c r="Y144" s="5">
        <f t="shared" si="110"/>
        <v>3.5</v>
      </c>
      <c r="Z144" s="5">
        <f t="shared" si="111"/>
        <v>1.5</v>
      </c>
      <c r="AA144" s="5">
        <f t="shared" si="112"/>
        <v>1.5</v>
      </c>
      <c r="AB144" s="5" t="str">
        <f t="shared" ref="AB144:AB207" si="128">IF($AL$5=0,"자동",IF(AL144=12,$D144*I144/IF($AS$7=1,$AL$9,$AJ$11),IF(AL144=42,$D144*I144/$AE144,IF(OR(AL144=1,AL144=4,AL144=2),$D144*I144/100,IF(AL144=9,$D144*I144/50,"자동")))))</f>
        <v>자동</v>
      </c>
      <c r="AC144" s="5">
        <f t="shared" ref="AC144:AC207" si="129">IF(AM144=12,$D144*J144/IF($DU144=1,IF($AS$7=1,$AM$9,$AN$11),$AN$11),IF(AM144=42,$D144*J144/AF144,IF(OR(AM144=1,AM144=4,AM144=2),$D144*J144/100,IF(AM144=9,$D144*J144/50,"자동"))))</f>
        <v>1.5</v>
      </c>
      <c r="AD144" s="5">
        <f t="shared" ref="AD144:AD207" si="130">IF(AN144=12,$D144*K144/IF($DU144=1,IF($AS$7=1,$AN$9,$AN$11),$AN$11),IF(AN144=42,$D144*K144/AF144,IF(OR(AN144=1,AN144=4,AN144=2),$D144*K144/100,IF(AN144=9,$D144*K144/50,"자동"))))</f>
        <v>1.5</v>
      </c>
      <c r="AE144" s="5" t="str">
        <f>IF(AR144=42,INDEX('2025학년도 변표'!$C$118:$C$197,MATCH(Q144,'2025학년도 변표'!$B$118:$B$197,0)),"")</f>
        <v/>
      </c>
      <c r="AF144" s="5" t="str">
        <f>IF(AR144=42,INDEX('2025학년도 변표'!$D$118:$D$197,MATCH(Q144,'2025학년도 변표'!$B$118:$B$197,0)),"")</f>
        <v/>
      </c>
      <c r="AH144" s="5">
        <v>2</v>
      </c>
      <c r="AI144" s="5">
        <v>2</v>
      </c>
      <c r="AJ144" s="5">
        <v>2</v>
      </c>
      <c r="AK144" s="5">
        <v>2</v>
      </c>
      <c r="AM144" s="5">
        <v>2</v>
      </c>
      <c r="AN144" s="5">
        <v>2</v>
      </c>
      <c r="AO144" s="5">
        <v>3</v>
      </c>
      <c r="AP144" s="5">
        <v>3</v>
      </c>
      <c r="AR144" s="5">
        <f t="shared" si="108"/>
        <v>2</v>
      </c>
      <c r="BA144" s="5">
        <f t="shared" ref="BA144:BA207" si="131">IF(AZ144="",IF(DK144=1,1,$AZ$3),AZ144)</f>
        <v>0</v>
      </c>
      <c r="BY144" s="230">
        <f t="shared" si="117"/>
        <v>899.99999999999989</v>
      </c>
      <c r="BZ144" s="72">
        <v>100</v>
      </c>
      <c r="CA144" s="5">
        <v>98</v>
      </c>
      <c r="CB144" s="5">
        <v>95</v>
      </c>
      <c r="CC144" s="5">
        <v>80</v>
      </c>
      <c r="CD144" s="5">
        <v>70</v>
      </c>
      <c r="CE144" s="5">
        <v>60</v>
      </c>
      <c r="CF144" s="5">
        <v>30</v>
      </c>
      <c r="CG144" s="5">
        <v>10</v>
      </c>
      <c r="CH144" s="5">
        <v>0</v>
      </c>
      <c r="DA144" s="5">
        <f t="shared" ref="DA144:DA207" si="132">ROUND((BZ144-EQ144),1)</f>
        <v>100</v>
      </c>
      <c r="DB144" s="5">
        <f t="shared" ref="DB144:DB207" si="133">((BZ144-EQ144)/(EX144+DA144-ET144))*100</f>
        <v>100</v>
      </c>
      <c r="DC144" s="5">
        <f t="shared" ref="DC144:DC207" si="134">ROUND((CI144-ER144)+(CR144-ES144),1)</f>
        <v>0</v>
      </c>
      <c r="DF144" s="5">
        <v>2</v>
      </c>
      <c r="DR144" s="5">
        <f t="shared" ref="DR144:DR207" si="135">IF(DQ144&gt;0,DQ144,IF(DD144&gt;0,1,2))</f>
        <v>2</v>
      </c>
      <c r="DS144" s="5">
        <f t="shared" ref="DS144:DS207" si="136">MAX(DD144:DF144)</f>
        <v>2</v>
      </c>
      <c r="DT144" s="5">
        <f t="shared" si="120"/>
        <v>0</v>
      </c>
      <c r="DU144" s="5">
        <f t="shared" si="104"/>
        <v>0</v>
      </c>
      <c r="DW144" s="5">
        <f t="shared" ref="DW144:DW207" si="137">IFERROR(INDEX(DW$4:DW$10,MATCH(AH144,$DU$4:$DU$10,0)),0)</f>
        <v>0</v>
      </c>
      <c r="DX144" s="5">
        <f t="shared" ref="DX144:DX207" si="138">IFERROR(INDEX(DX$4:DX$10,MATCH(AI144,$DU$4:$DU$10,0)),0)</f>
        <v>0</v>
      </c>
      <c r="DY144" s="5">
        <f>IFERROR(IF(LEFT($AR144,1)="4",INDEX('2025학년도 변표'!$H$118:$H$197,MATCH($Q144,'2025학년도 변표'!$B$118:$B$197,0)),INDEX(DY$4:DY$8,MATCH(AJ144,$DU$4:$DU$8,0))),0)</f>
        <v>0</v>
      </c>
      <c r="DZ144" s="5">
        <f>IFERROR(IF(LEFT($AR144,1)="4",INDEX('2025학년도 변표'!$I$118:$I$197,MATCH($Q144,'2025학년도 변표'!$B$118:$B$197,0)),INDEX(DZ$4:DZ$8,MATCH(AK144,$DU$4:$DU$8,0))),0)</f>
        <v>0</v>
      </c>
      <c r="EB144" s="5">
        <f>IFERROR(IF(LEFT($AR144,1)="4",INDEX('2025학년도 변표'!$J$118:$J$197,MATCH($Q144,'2025학년도 변표'!$B$118:$B$197,0)),INDEX(EA$4:EA$8,MATCH(AM144,$DU$4:$DU$8,0))),0)</f>
        <v>0</v>
      </c>
      <c r="EC144" s="5">
        <f>IFERROR(IF(LEFT($AR144,1)="4",INDEX('2025학년도 변표'!$K$118:$K$197,MATCH($Q144,'2025학년도 변표'!$B$118:$B$197,0)),INDEX(EB$4:EB$8,MATCH(AN144,$DU$4:$DU$8,0))),0)</f>
        <v>0</v>
      </c>
      <c r="ED144" s="5" t="str">
        <f t="shared" ref="ED144:ED207" si="139">IFERROR(INDEX(EC$4:EC$8,MATCH(AO144,$DU$4:$DU$8,0)),0)</f>
        <v/>
      </c>
      <c r="EE144" s="5" t="str">
        <f t="shared" ref="EE144:EE207" si="140">IFERROR(INDEX(ED$4:ED$8,MATCH(AP144,$DU$4:$DU$8,0)),0)</f>
        <v/>
      </c>
      <c r="EF144" s="5">
        <f t="shared" ref="EF144:EF207" si="141">IFERROR(INDEX(EE$4:EE$8,MATCH(AQ144,$DU$4:$DU$8,0)),0)</f>
        <v>0</v>
      </c>
      <c r="EH144" s="5">
        <f t="shared" ref="EH144:EH207" si="142">IFERROR((DW144*X144+BF144)*$EG$9,0)</f>
        <v>0</v>
      </c>
      <c r="EI144" s="5">
        <f t="shared" ref="EI144:EI207" si="143">IFERROR((DX144*Y144+MAX(BG144,BH144))*$EG$9,0)</f>
        <v>0</v>
      </c>
      <c r="EJ144" s="5">
        <f t="shared" ref="EJ144:EJ207" si="144">IFERROR((DY144*Z144+BJ144)*$EG$9,0)</f>
        <v>0</v>
      </c>
      <c r="EK144" s="5">
        <f t="shared" ref="EK144:EK207" si="145">IFERROR(IF(M144&lt;2,0,(DZ144*AA144+BK144)*$EG$9),0)</f>
        <v>0</v>
      </c>
      <c r="EL144" s="5">
        <f t="shared" ref="EL144:EL207" si="146">IFERROR(BL144*$EG$9,0)</f>
        <v>0</v>
      </c>
      <c r="EM144" s="5">
        <f t="shared" ref="EM144:EM207" si="147">IFERROR((EB144*AC144+BM144)*$EG$9,0)</f>
        <v>0</v>
      </c>
      <c r="EN144" s="5">
        <f t="shared" ref="EN144:EN207" si="148">IFERROR(IF(M144&lt;2,0,(EC144*AD144+BN144)*$EG$9),0)</f>
        <v>0</v>
      </c>
      <c r="EO144" s="5">
        <f>LARGE((EJ144:EK144,EM144:EN144),1)</f>
        <v>0</v>
      </c>
      <c r="EP144" s="5">
        <f>IF(M144&lt;2,0,LARGE((EJ144:EK144,EM144:EN144),2))</f>
        <v>0</v>
      </c>
      <c r="EQ144" s="5">
        <f t="shared" ref="EQ144:EQ207" si="149">IFERROR(INDEX(BZ144:CH144,MATCH(ED144,$BZ$15:$CH$15,0)),0)</f>
        <v>0</v>
      </c>
      <c r="ER144" s="5">
        <f t="shared" ref="ER144:ER207" si="150">IFERROR(INDEX(CI144:CQ144,MATCH(EE144,$CI$15:$CQ$15,0)),0)</f>
        <v>0</v>
      </c>
      <c r="ES144" s="5">
        <f t="shared" ref="ES144:ES207" si="151">IFERROR(INDEX(CR144:CZ144,MATCH(EF144,$CR$15:$CZ$15,0)),0)</f>
        <v>0</v>
      </c>
      <c r="EX144" s="5">
        <f t="shared" ref="EX144:EX207" si="152">IF(EW144&gt;0,EW144,EH144+EI144+EL144+EO144+EP144+EQ144+ER144+ES144+ET144)</f>
        <v>0</v>
      </c>
      <c r="EZ144" s="5">
        <f t="shared" ref="EZ144:EZ207" si="153">IF(COUNTA(BF144:BN144)&gt;0,1,0)</f>
        <v>0</v>
      </c>
      <c r="FA144" s="5">
        <f t="shared" ref="FA144:FA207" ca="1" si="154">IF(EZ144=0,0,COUNTIF(OFFSET($EZ$16,0,0,ROW(B144)-ROW($B$16)+1,1),"&gt;"&amp;0))</f>
        <v>0</v>
      </c>
      <c r="FE144" s="5" t="str">
        <f t="shared" ref="FE144:FE207" si="155">IF(AH144=1,"표점",IF(AH144=12,"표점/만점",IF(AH144=2,"백분위")))</f>
        <v>백분위</v>
      </c>
      <c r="FF144" s="5" t="str">
        <f t="shared" ref="FF144:FF207" si="156">IF(AR144=1,"표점",IF(AR144=12,"표점/만점",IF(AR144=2,"백분위",IF(AR144=4,"변표",IF(AR144=42,"변표/만점")))))</f>
        <v>백분위</v>
      </c>
      <c r="FG144" s="5">
        <f t="shared" si="105"/>
        <v>0.28000000000000003</v>
      </c>
      <c r="FH144" s="5">
        <f t="shared" si="106"/>
        <v>0.39</v>
      </c>
      <c r="FI144" s="5">
        <f t="shared" si="107"/>
        <v>0.33</v>
      </c>
      <c r="FJ144" s="5">
        <f t="shared" ref="FJ144:FJ207" si="157">S144+T144+W144</f>
        <v>9</v>
      </c>
    </row>
    <row r="145" spans="1:166">
      <c r="A145" s="5">
        <f t="shared" ref="A145:A208" si="158">ROUND(ROW(A145)-ROW($A$15),0)</f>
        <v>130</v>
      </c>
      <c r="B145" s="5">
        <v>199</v>
      </c>
      <c r="C145" s="5" t="s">
        <v>1161</v>
      </c>
      <c r="D145" s="5">
        <v>1000</v>
      </c>
      <c r="E145" s="5">
        <v>0.45</v>
      </c>
      <c r="F145" s="5">
        <v>0.15</v>
      </c>
      <c r="G145" s="5">
        <v>0.15</v>
      </c>
      <c r="H145" s="5">
        <v>0.15</v>
      </c>
      <c r="J145" s="5">
        <v>0.15</v>
      </c>
      <c r="K145" s="5">
        <v>0.15</v>
      </c>
      <c r="M145" s="5">
        <v>2</v>
      </c>
      <c r="N145" s="5">
        <f t="shared" si="121"/>
        <v>0.89999999999999991</v>
      </c>
      <c r="O145" s="5" t="s">
        <v>633</v>
      </c>
      <c r="Q145" s="5" t="str">
        <f t="shared" si="122"/>
        <v/>
      </c>
      <c r="S145" s="5">
        <f t="shared" si="123"/>
        <v>4.5</v>
      </c>
      <c r="T145" s="5">
        <f t="shared" si="124"/>
        <v>1.5</v>
      </c>
      <c r="U145" s="5">
        <f t="shared" si="125"/>
        <v>1.5</v>
      </c>
      <c r="V145" s="5">
        <f t="shared" si="126"/>
        <v>1.5</v>
      </c>
      <c r="W145" s="5">
        <f t="shared" si="127"/>
        <v>3</v>
      </c>
      <c r="X145" s="5">
        <f t="shared" si="109"/>
        <v>4.5</v>
      </c>
      <c r="Y145" s="5">
        <f t="shared" si="110"/>
        <v>1.5</v>
      </c>
      <c r="Z145" s="5">
        <f t="shared" si="111"/>
        <v>1.5</v>
      </c>
      <c r="AA145" s="5">
        <f t="shared" si="112"/>
        <v>1.5</v>
      </c>
      <c r="AB145" s="5" t="str">
        <f t="shared" si="128"/>
        <v>자동</v>
      </c>
      <c r="AC145" s="5">
        <f t="shared" si="129"/>
        <v>1.5</v>
      </c>
      <c r="AD145" s="5">
        <f t="shared" si="130"/>
        <v>1.5</v>
      </c>
      <c r="AE145" s="5" t="str">
        <f>IF(AR145=42,INDEX('2025학년도 변표'!$C$118:$C$197,MATCH(Q145,'2025학년도 변표'!$B$118:$B$197,0)),"")</f>
        <v/>
      </c>
      <c r="AF145" s="5" t="str">
        <f>IF(AR145=42,INDEX('2025학년도 변표'!$D$118:$D$197,MATCH(Q145,'2025학년도 변표'!$B$118:$B$197,0)),"")</f>
        <v/>
      </c>
      <c r="AH145" s="5">
        <v>2</v>
      </c>
      <c r="AI145" s="5">
        <v>2</v>
      </c>
      <c r="AJ145" s="5">
        <v>2</v>
      </c>
      <c r="AK145" s="5">
        <v>2</v>
      </c>
      <c r="AM145" s="5">
        <v>2</v>
      </c>
      <c r="AN145" s="5">
        <v>2</v>
      </c>
      <c r="AO145" s="5">
        <v>3</v>
      </c>
      <c r="AP145" s="5">
        <v>3</v>
      </c>
      <c r="AR145" s="5">
        <f t="shared" si="108"/>
        <v>2</v>
      </c>
      <c r="BA145" s="5">
        <f t="shared" si="131"/>
        <v>0</v>
      </c>
      <c r="BY145" s="230">
        <f t="shared" si="117"/>
        <v>899.99999999999989</v>
      </c>
      <c r="BZ145" s="72">
        <v>100</v>
      </c>
      <c r="CA145" s="5">
        <v>98</v>
      </c>
      <c r="CB145" s="5">
        <v>95</v>
      </c>
      <c r="CC145" s="5">
        <v>80</v>
      </c>
      <c r="CD145" s="5">
        <v>70</v>
      </c>
      <c r="CE145" s="5">
        <v>60</v>
      </c>
      <c r="CF145" s="5">
        <v>30</v>
      </c>
      <c r="CG145" s="5">
        <v>10</v>
      </c>
      <c r="CH145" s="5">
        <v>0</v>
      </c>
      <c r="DA145" s="5">
        <f t="shared" si="132"/>
        <v>100</v>
      </c>
      <c r="DB145" s="5">
        <f t="shared" si="133"/>
        <v>100</v>
      </c>
      <c r="DC145" s="5">
        <f t="shared" si="134"/>
        <v>0</v>
      </c>
      <c r="DF145" s="5">
        <v>2</v>
      </c>
      <c r="DR145" s="5">
        <f t="shared" si="135"/>
        <v>2</v>
      </c>
      <c r="DS145" s="5">
        <f t="shared" si="136"/>
        <v>2</v>
      </c>
      <c r="DT145" s="5">
        <f t="shared" si="120"/>
        <v>0</v>
      </c>
      <c r="DU145" s="5">
        <f t="shared" ref="DU145:DU208" si="159">IFERROR(IF(AND($DG$8&gt;=DG145,$DH$8&gt;=DH145,$DI$8&gt;=DI145,$DJ$8&gt;=DJ145,$DK$8&gt;=DK145,$DL$8&gt;=DL145,$DM$8&gt;=DM145,$DN$8&gt;=DN145,$DO$8&gt;=DO145,OR(DP145=0,$DP$8&lt;DP145),DT145=1),1,0),0)</f>
        <v>0</v>
      </c>
      <c r="DW145" s="5">
        <f t="shared" si="137"/>
        <v>0</v>
      </c>
      <c r="DX145" s="5">
        <f t="shared" si="138"/>
        <v>0</v>
      </c>
      <c r="DY145" s="5">
        <f>IFERROR(IF(LEFT($AR145,1)="4",INDEX('2025학년도 변표'!$H$118:$H$197,MATCH($Q145,'2025학년도 변표'!$B$118:$B$197,0)),INDEX(DY$4:DY$8,MATCH(AJ145,$DU$4:$DU$8,0))),0)</f>
        <v>0</v>
      </c>
      <c r="DZ145" s="5">
        <f>IFERROR(IF(LEFT($AR145,1)="4",INDEX('2025학년도 변표'!$I$118:$I$197,MATCH($Q145,'2025학년도 변표'!$B$118:$B$197,0)),INDEX(DZ$4:DZ$8,MATCH(AK145,$DU$4:$DU$8,0))),0)</f>
        <v>0</v>
      </c>
      <c r="EB145" s="5">
        <f>IFERROR(IF(LEFT($AR145,1)="4",INDEX('2025학년도 변표'!$J$118:$J$197,MATCH($Q145,'2025학년도 변표'!$B$118:$B$197,0)),INDEX(EA$4:EA$8,MATCH(AM145,$DU$4:$DU$8,0))),0)</f>
        <v>0</v>
      </c>
      <c r="EC145" s="5">
        <f>IFERROR(IF(LEFT($AR145,1)="4",INDEX('2025학년도 변표'!$K$118:$K$197,MATCH($Q145,'2025학년도 변표'!$B$118:$B$197,0)),INDEX(EB$4:EB$8,MATCH(AN145,$DU$4:$DU$8,0))),0)</f>
        <v>0</v>
      </c>
      <c r="ED145" s="5" t="str">
        <f t="shared" si="139"/>
        <v/>
      </c>
      <c r="EE145" s="5" t="str">
        <f t="shared" si="140"/>
        <v/>
      </c>
      <c r="EF145" s="5">
        <f t="shared" si="141"/>
        <v>0</v>
      </c>
      <c r="EH145" s="5">
        <f t="shared" si="142"/>
        <v>0</v>
      </c>
      <c r="EI145" s="5">
        <f t="shared" si="143"/>
        <v>0</v>
      </c>
      <c r="EJ145" s="5">
        <f t="shared" si="144"/>
        <v>0</v>
      </c>
      <c r="EK145" s="5">
        <f t="shared" si="145"/>
        <v>0</v>
      </c>
      <c r="EL145" s="5">
        <f t="shared" si="146"/>
        <v>0</v>
      </c>
      <c r="EM145" s="5">
        <f t="shared" si="147"/>
        <v>0</v>
      </c>
      <c r="EN145" s="5">
        <f t="shared" si="148"/>
        <v>0</v>
      </c>
      <c r="EO145" s="5">
        <f>LARGE((EJ145:EK145,EM145:EN145),1)</f>
        <v>0</v>
      </c>
      <c r="EP145" s="5">
        <f>IF(M145&lt;2,0,LARGE((EJ145:EK145,EM145:EN145),2))</f>
        <v>0</v>
      </c>
      <c r="EQ145" s="5">
        <f t="shared" si="149"/>
        <v>0</v>
      </c>
      <c r="ER145" s="5">
        <f t="shared" si="150"/>
        <v>0</v>
      </c>
      <c r="ES145" s="5">
        <f t="shared" si="151"/>
        <v>0</v>
      </c>
      <c r="EX145" s="5">
        <f t="shared" si="152"/>
        <v>0</v>
      </c>
      <c r="EZ145" s="5">
        <f t="shared" si="153"/>
        <v>0</v>
      </c>
      <c r="FA145" s="5">
        <f t="shared" ca="1" si="154"/>
        <v>0</v>
      </c>
      <c r="FE145" s="5" t="str">
        <f t="shared" si="155"/>
        <v>백분위</v>
      </c>
      <c r="FF145" s="5" t="str">
        <f t="shared" si="156"/>
        <v>백분위</v>
      </c>
      <c r="FG145" s="5">
        <f t="shared" ref="FG145:FG208" si="160">ROUND(S145/$FJ145,2)</f>
        <v>0.5</v>
      </c>
      <c r="FH145" s="5">
        <f t="shared" ref="FH145:FH208" si="161">ROUND(T145/$FJ145,2)</f>
        <v>0.17</v>
      </c>
      <c r="FI145" s="5">
        <f t="shared" ref="FI145:FI208" si="162">ROUND(W145/$FJ145,2)</f>
        <v>0.33</v>
      </c>
      <c r="FJ145" s="5">
        <f t="shared" si="157"/>
        <v>9</v>
      </c>
    </row>
    <row r="146" spans="1:166">
      <c r="A146" s="5">
        <f t="shared" si="158"/>
        <v>131</v>
      </c>
      <c r="B146" s="5">
        <v>200</v>
      </c>
      <c r="C146" s="5" t="s">
        <v>1162</v>
      </c>
      <c r="D146" s="5">
        <v>1000</v>
      </c>
      <c r="E146" s="5">
        <v>0.25</v>
      </c>
      <c r="F146" s="5">
        <v>0.35</v>
      </c>
      <c r="G146" s="5">
        <v>0.15</v>
      </c>
      <c r="H146" s="5">
        <v>0.15</v>
      </c>
      <c r="M146" s="5">
        <v>2</v>
      </c>
      <c r="N146" s="5">
        <f t="shared" si="121"/>
        <v>0.89999999999999991</v>
      </c>
      <c r="O146" s="5" t="s">
        <v>633</v>
      </c>
      <c r="Q146" s="5" t="str">
        <f t="shared" si="122"/>
        <v/>
      </c>
      <c r="S146" s="5">
        <f t="shared" si="123"/>
        <v>2.5</v>
      </c>
      <c r="T146" s="5">
        <f t="shared" si="124"/>
        <v>3.5</v>
      </c>
      <c r="U146" s="5">
        <f t="shared" si="125"/>
        <v>1.5</v>
      </c>
      <c r="V146" s="5" t="str">
        <f t="shared" si="126"/>
        <v>자동</v>
      </c>
      <c r="W146" s="5">
        <f t="shared" si="127"/>
        <v>3</v>
      </c>
      <c r="X146" s="5">
        <f t="shared" si="109"/>
        <v>2.5</v>
      </c>
      <c r="Y146" s="5">
        <f t="shared" si="110"/>
        <v>3.5</v>
      </c>
      <c r="Z146" s="5">
        <f t="shared" si="111"/>
        <v>1.5</v>
      </c>
      <c r="AA146" s="5">
        <f t="shared" si="112"/>
        <v>1.5</v>
      </c>
      <c r="AB146" s="5" t="str">
        <f t="shared" si="128"/>
        <v>자동</v>
      </c>
      <c r="AC146" s="5" t="str">
        <f t="shared" si="129"/>
        <v>자동</v>
      </c>
      <c r="AD146" s="5" t="str">
        <f t="shared" si="130"/>
        <v>자동</v>
      </c>
      <c r="AE146" s="5" t="str">
        <f>IF(AR146=42,INDEX('2025학년도 변표'!$C$118:$C$197,MATCH(Q146,'2025학년도 변표'!$B$118:$B$197,0)),"")</f>
        <v/>
      </c>
      <c r="AF146" s="5" t="str">
        <f>IF(AR146=42,INDEX('2025학년도 변표'!$D$118:$D$197,MATCH(Q146,'2025학년도 변표'!$B$118:$B$197,0)),"")</f>
        <v/>
      </c>
      <c r="AH146" s="5">
        <v>2</v>
      </c>
      <c r="AI146" s="5">
        <v>2</v>
      </c>
      <c r="AJ146" s="5">
        <v>2</v>
      </c>
      <c r="AK146" s="5">
        <v>2</v>
      </c>
      <c r="AO146" s="5">
        <v>3</v>
      </c>
      <c r="AP146" s="5">
        <v>3</v>
      </c>
      <c r="AR146" s="5">
        <f t="shared" ref="AR146:AR209" si="163">IF(AJ146&gt;0,AJ146,AM146)</f>
        <v>2</v>
      </c>
      <c r="BA146" s="5">
        <f t="shared" si="131"/>
        <v>0</v>
      </c>
      <c r="BY146" s="230">
        <f t="shared" si="117"/>
        <v>899.99999999999989</v>
      </c>
      <c r="BZ146" s="72">
        <v>100</v>
      </c>
      <c r="CA146" s="5">
        <v>98</v>
      </c>
      <c r="CB146" s="5">
        <v>95</v>
      </c>
      <c r="CC146" s="5">
        <v>80</v>
      </c>
      <c r="CD146" s="5">
        <v>70</v>
      </c>
      <c r="CE146" s="5">
        <v>60</v>
      </c>
      <c r="CF146" s="5">
        <v>30</v>
      </c>
      <c r="CG146" s="5">
        <v>10</v>
      </c>
      <c r="CH146" s="5">
        <v>0</v>
      </c>
      <c r="DA146" s="5">
        <f t="shared" si="132"/>
        <v>100</v>
      </c>
      <c r="DB146" s="5">
        <f t="shared" si="133"/>
        <v>100</v>
      </c>
      <c r="DC146" s="5">
        <f t="shared" si="134"/>
        <v>0</v>
      </c>
      <c r="DD146" s="5">
        <v>2</v>
      </c>
      <c r="DJ146" s="5">
        <v>1</v>
      </c>
      <c r="DR146" s="5">
        <f t="shared" si="135"/>
        <v>1</v>
      </c>
      <c r="DS146" s="5">
        <f t="shared" si="136"/>
        <v>2</v>
      </c>
      <c r="DT146" s="5">
        <f t="shared" si="120"/>
        <v>0</v>
      </c>
      <c r="DU146" s="5">
        <f t="shared" si="159"/>
        <v>0</v>
      </c>
      <c r="DW146" s="5">
        <f t="shared" si="137"/>
        <v>0</v>
      </c>
      <c r="DX146" s="5">
        <f t="shared" si="138"/>
        <v>0</v>
      </c>
      <c r="DY146" s="5">
        <f>IFERROR(IF(LEFT($AR146,1)="4",INDEX('2025학년도 변표'!$H$118:$H$197,MATCH($Q146,'2025학년도 변표'!$B$118:$B$197,0)),INDEX(DY$4:DY$8,MATCH(AJ146,$DU$4:$DU$8,0))),0)</f>
        <v>0</v>
      </c>
      <c r="DZ146" s="5">
        <f>IFERROR(IF(LEFT($AR146,1)="4",INDEX('2025학년도 변표'!$I$118:$I$197,MATCH($Q146,'2025학년도 변표'!$B$118:$B$197,0)),INDEX(DZ$4:DZ$8,MATCH(AK146,$DU$4:$DU$8,0))),0)</f>
        <v>0</v>
      </c>
      <c r="EB146" s="5">
        <f>IFERROR(IF(LEFT($AR146,1)="4",INDEX('2025학년도 변표'!$J$118:$J$197,MATCH($Q146,'2025학년도 변표'!$B$118:$B$197,0)),INDEX(EA$4:EA$8,MATCH(AM146,$DU$4:$DU$8,0))),0)</f>
        <v>0</v>
      </c>
      <c r="EC146" s="5">
        <f>IFERROR(IF(LEFT($AR146,1)="4",INDEX('2025학년도 변표'!$K$118:$K$197,MATCH($Q146,'2025학년도 변표'!$B$118:$B$197,0)),INDEX(EB$4:EB$8,MATCH(AN146,$DU$4:$DU$8,0))),0)</f>
        <v>0</v>
      </c>
      <c r="ED146" s="5" t="str">
        <f t="shared" si="139"/>
        <v/>
      </c>
      <c r="EE146" s="5" t="str">
        <f t="shared" si="140"/>
        <v/>
      </c>
      <c r="EF146" s="5">
        <f t="shared" si="141"/>
        <v>0</v>
      </c>
      <c r="EH146" s="5">
        <f t="shared" si="142"/>
        <v>0</v>
      </c>
      <c r="EI146" s="5">
        <f t="shared" si="143"/>
        <v>0</v>
      </c>
      <c r="EJ146" s="5">
        <f t="shared" si="144"/>
        <v>0</v>
      </c>
      <c r="EK146" s="5">
        <f t="shared" si="145"/>
        <v>0</v>
      </c>
      <c r="EL146" s="5">
        <f t="shared" si="146"/>
        <v>0</v>
      </c>
      <c r="EM146" s="5">
        <f t="shared" si="147"/>
        <v>0</v>
      </c>
      <c r="EN146" s="5">
        <f t="shared" si="148"/>
        <v>0</v>
      </c>
      <c r="EO146" s="5">
        <f>LARGE((EJ146:EK146,EM146:EN146),1)</f>
        <v>0</v>
      </c>
      <c r="EP146" s="5">
        <f>IF(M146&lt;2,0,LARGE((EJ146:EK146,EM146:EN146),2))</f>
        <v>0</v>
      </c>
      <c r="EQ146" s="5">
        <f t="shared" si="149"/>
        <v>0</v>
      </c>
      <c r="ER146" s="5">
        <f t="shared" si="150"/>
        <v>0</v>
      </c>
      <c r="ES146" s="5">
        <f t="shared" si="151"/>
        <v>0</v>
      </c>
      <c r="EX146" s="5">
        <f t="shared" si="152"/>
        <v>0</v>
      </c>
      <c r="EZ146" s="5">
        <f t="shared" si="153"/>
        <v>0</v>
      </c>
      <c r="FA146" s="5">
        <f t="shared" ca="1" si="154"/>
        <v>0</v>
      </c>
      <c r="FE146" s="5" t="str">
        <f t="shared" si="155"/>
        <v>백분위</v>
      </c>
      <c r="FF146" s="5" t="str">
        <f t="shared" si="156"/>
        <v>백분위</v>
      </c>
      <c r="FG146" s="5">
        <f t="shared" si="160"/>
        <v>0.28000000000000003</v>
      </c>
      <c r="FH146" s="5">
        <f t="shared" si="161"/>
        <v>0.39</v>
      </c>
      <c r="FI146" s="5">
        <f t="shared" si="162"/>
        <v>0.33</v>
      </c>
      <c r="FJ146" s="5">
        <f t="shared" si="157"/>
        <v>9</v>
      </c>
    </row>
    <row r="147" spans="1:166">
      <c r="A147" s="5">
        <f t="shared" si="158"/>
        <v>132</v>
      </c>
      <c r="C147" s="5" t="s">
        <v>18709</v>
      </c>
      <c r="D147" s="5">
        <v>1000</v>
      </c>
      <c r="E147" s="5">
        <v>0.2</v>
      </c>
      <c r="F147" s="5">
        <v>0.35</v>
      </c>
      <c r="G147" s="5">
        <v>0.125</v>
      </c>
      <c r="H147" s="5">
        <v>0.125</v>
      </c>
      <c r="M147" s="5">
        <v>2</v>
      </c>
      <c r="N147" s="5">
        <f t="shared" si="121"/>
        <v>0.8</v>
      </c>
      <c r="O147" s="5">
        <v>33</v>
      </c>
      <c r="Q147" s="5">
        <f t="shared" si="122"/>
        <v>33</v>
      </c>
      <c r="S147" s="5">
        <f t="shared" si="123"/>
        <v>1.4388489208633093</v>
      </c>
      <c r="T147" s="5">
        <f t="shared" si="124"/>
        <v>2.5</v>
      </c>
      <c r="U147" s="5">
        <f t="shared" si="125"/>
        <v>1.7421602787456445</v>
      </c>
      <c r="V147" s="5" t="str">
        <f t="shared" si="126"/>
        <v>자동</v>
      </c>
      <c r="W147" s="5">
        <f t="shared" si="127"/>
        <v>1.7421602787456445</v>
      </c>
      <c r="X147" s="5">
        <f t="shared" si="109"/>
        <v>1.4388489208633093</v>
      </c>
      <c r="Y147" s="5">
        <f t="shared" si="110"/>
        <v>2.5</v>
      </c>
      <c r="Z147" s="5">
        <f t="shared" si="111"/>
        <v>1.7421602787456445</v>
      </c>
      <c r="AA147" s="5">
        <f t="shared" si="112"/>
        <v>1.7421602787456445</v>
      </c>
      <c r="AB147" s="5" t="str">
        <f t="shared" si="128"/>
        <v>자동</v>
      </c>
      <c r="AC147" s="5" t="str">
        <f t="shared" si="129"/>
        <v>자동</v>
      </c>
      <c r="AD147" s="5" t="str">
        <f t="shared" si="130"/>
        <v>자동</v>
      </c>
      <c r="AE147" s="5">
        <f>IF(AR147=42,INDEX('2025학년도 변표'!$C$118:$C$197,MATCH(Q147,'2025학년도 변표'!$B$118:$B$197,0)),"")</f>
        <v>71.75</v>
      </c>
      <c r="AF147" s="5">
        <f>IF(AR147=42,INDEX('2025학년도 변표'!$D$118:$D$197,MATCH(Q147,'2025학년도 변표'!$B$118:$B$197,0)),"")</f>
        <v>67.22</v>
      </c>
      <c r="AH147" s="5">
        <v>12</v>
      </c>
      <c r="AI147" s="5">
        <v>12</v>
      </c>
      <c r="AJ147" s="5">
        <v>42</v>
      </c>
      <c r="AK147" s="5">
        <v>42</v>
      </c>
      <c r="AO147" s="5">
        <v>3</v>
      </c>
      <c r="AP147" s="5">
        <v>3</v>
      </c>
      <c r="AR147" s="5">
        <f t="shared" si="163"/>
        <v>42</v>
      </c>
      <c r="BA147" s="5">
        <f t="shared" si="131"/>
        <v>0</v>
      </c>
      <c r="BY147" s="230">
        <f t="shared" si="117"/>
        <v>800</v>
      </c>
      <c r="BZ147" s="72">
        <v>200</v>
      </c>
      <c r="CA147" s="5">
        <v>190</v>
      </c>
      <c r="CB147" s="5">
        <v>180</v>
      </c>
      <c r="CC147" s="5">
        <v>160</v>
      </c>
      <c r="CD147" s="5">
        <v>140</v>
      </c>
      <c r="CE147" s="5">
        <v>120</v>
      </c>
      <c r="CF147" s="5">
        <v>80</v>
      </c>
      <c r="CG147" s="5">
        <v>40</v>
      </c>
      <c r="CH147" s="5">
        <v>20</v>
      </c>
      <c r="DA147" s="5">
        <f t="shared" si="132"/>
        <v>200</v>
      </c>
      <c r="DB147" s="5">
        <f t="shared" si="133"/>
        <v>100</v>
      </c>
      <c r="DC147" s="5">
        <f t="shared" si="134"/>
        <v>0</v>
      </c>
      <c r="DD147" s="5">
        <v>2</v>
      </c>
      <c r="DH147" s="5">
        <v>1</v>
      </c>
      <c r="DJ147" s="5">
        <v>1</v>
      </c>
      <c r="DR147" s="5">
        <f t="shared" si="135"/>
        <v>1</v>
      </c>
      <c r="DS147" s="5">
        <f t="shared" si="136"/>
        <v>2</v>
      </c>
      <c r="DT147" s="5">
        <f t="shared" si="120"/>
        <v>0</v>
      </c>
      <c r="DU147" s="5">
        <f t="shared" si="159"/>
        <v>0</v>
      </c>
      <c r="DW147" s="5">
        <f t="shared" si="137"/>
        <v>0</v>
      </c>
      <c r="DX147" s="5">
        <f t="shared" si="138"/>
        <v>0</v>
      </c>
      <c r="DY147" s="5">
        <f>IFERROR(IF(LEFT($AR147,1)="4",INDEX('2025학년도 변표'!$H$118:$H$197,MATCH($Q147,'2025학년도 변표'!$B$118:$B$197,0)),INDEX(DY$4:DY$8,MATCH(AJ147,$DU$4:$DU$8,0))),0)</f>
        <v>0</v>
      </c>
      <c r="DZ147" s="5">
        <f>IFERROR(IF(LEFT($AR147,1)="4",INDEX('2025학년도 변표'!$I$118:$I$197,MATCH($Q147,'2025학년도 변표'!$B$118:$B$197,0)),INDEX(DZ$4:DZ$8,MATCH(AK147,$DU$4:$DU$8,0))),0)</f>
        <v>0</v>
      </c>
      <c r="EB147" s="5">
        <f>IFERROR(IF(LEFT($AR147,1)="4",INDEX('2025학년도 변표'!$J$118:$J$197,MATCH($Q147,'2025학년도 변표'!$B$118:$B$197,0)),INDEX(EA$4:EA$8,MATCH(AM147,$DU$4:$DU$8,0))),0)</f>
        <v>0</v>
      </c>
      <c r="EC147" s="5">
        <f>IFERROR(IF(LEFT($AR147,1)="4",INDEX('2025학년도 변표'!$K$118:$K$197,MATCH($Q147,'2025학년도 변표'!$B$118:$B$197,0)),INDEX(EB$4:EB$8,MATCH(AN147,$DU$4:$DU$8,0))),0)</f>
        <v>0</v>
      </c>
      <c r="ED147" s="5" t="str">
        <f t="shared" si="139"/>
        <v/>
      </c>
      <c r="EE147" s="5" t="str">
        <f t="shared" si="140"/>
        <v/>
      </c>
      <c r="EF147" s="5">
        <f t="shared" si="141"/>
        <v>0</v>
      </c>
      <c r="EH147" s="5">
        <f t="shared" si="142"/>
        <v>0</v>
      </c>
      <c r="EI147" s="5">
        <f t="shared" si="143"/>
        <v>0</v>
      </c>
      <c r="EJ147" s="5">
        <f t="shared" si="144"/>
        <v>0</v>
      </c>
      <c r="EK147" s="5">
        <f t="shared" si="145"/>
        <v>0</v>
      </c>
      <c r="EL147" s="5">
        <f t="shared" si="146"/>
        <v>0</v>
      </c>
      <c r="EM147" s="5">
        <f t="shared" si="147"/>
        <v>0</v>
      </c>
      <c r="EN147" s="5">
        <f t="shared" si="148"/>
        <v>0</v>
      </c>
      <c r="EO147" s="5">
        <f>LARGE((EJ147:EK147,EM147:EN147),1)</f>
        <v>0</v>
      </c>
      <c r="EP147" s="5">
        <f>IF(M147&lt;2,0,LARGE((EJ147:EK147,EM147:EN147),2))</f>
        <v>0</v>
      </c>
      <c r="EQ147" s="5">
        <f t="shared" si="149"/>
        <v>0</v>
      </c>
      <c r="ER147" s="5">
        <f t="shared" si="150"/>
        <v>0</v>
      </c>
      <c r="ES147" s="5">
        <f t="shared" si="151"/>
        <v>0</v>
      </c>
      <c r="EX147" s="5">
        <f t="shared" si="152"/>
        <v>0</v>
      </c>
      <c r="EZ147" s="5">
        <f t="shared" si="153"/>
        <v>0</v>
      </c>
      <c r="FA147" s="5">
        <f t="shared" ca="1" si="154"/>
        <v>0</v>
      </c>
      <c r="FE147" s="5" t="str">
        <f t="shared" si="155"/>
        <v>표점/만점</v>
      </c>
      <c r="FF147" s="5" t="str">
        <f t="shared" si="156"/>
        <v>변표/만점</v>
      </c>
      <c r="FG147" s="5">
        <f t="shared" si="160"/>
        <v>0.25</v>
      </c>
      <c r="FH147" s="5">
        <f t="shared" si="161"/>
        <v>0.44</v>
      </c>
      <c r="FI147" s="5">
        <f t="shared" si="162"/>
        <v>0.31</v>
      </c>
      <c r="FJ147" s="5">
        <f t="shared" si="157"/>
        <v>5.6810091996089538</v>
      </c>
    </row>
    <row r="148" spans="1:166">
      <c r="A148" s="5">
        <f t="shared" si="158"/>
        <v>133</v>
      </c>
      <c r="C148" s="5" t="s">
        <v>18710</v>
      </c>
      <c r="D148" s="5">
        <v>1000</v>
      </c>
      <c r="E148" s="5">
        <v>0.2</v>
      </c>
      <c r="F148" s="5">
        <v>0.35</v>
      </c>
      <c r="G148" s="5">
        <v>0.125</v>
      </c>
      <c r="H148" s="5">
        <v>0.125</v>
      </c>
      <c r="M148" s="5">
        <v>2</v>
      </c>
      <c r="N148" s="5">
        <f t="shared" si="121"/>
        <v>0.8</v>
      </c>
      <c r="O148" s="5">
        <v>33</v>
      </c>
      <c r="Q148" s="5">
        <f t="shared" si="122"/>
        <v>33</v>
      </c>
      <c r="S148" s="5">
        <f t="shared" si="123"/>
        <v>1.4388489208633093</v>
      </c>
      <c r="T148" s="5">
        <f t="shared" si="124"/>
        <v>2.5</v>
      </c>
      <c r="U148" s="5">
        <f t="shared" si="125"/>
        <v>1.7421602787456445</v>
      </c>
      <c r="V148" s="5" t="str">
        <f t="shared" si="126"/>
        <v>자동</v>
      </c>
      <c r="W148" s="5">
        <f t="shared" si="127"/>
        <v>1.7421602787456445</v>
      </c>
      <c r="X148" s="5">
        <f t="shared" ref="X148:X211" si="164">IF(AH148=12,$D148*E148/$AH$9,IF(OR(AH148=1,AH148=4),$D148*E148/200,IF(OR(AH148=2,AH148=9),$D148*E148/100,"자동")))</f>
        <v>1.4388489208633093</v>
      </c>
      <c r="Y148" s="5">
        <f t="shared" ref="Y148:Y211" si="165">IF(AI148=12,$D148*F148/$AI$9,IF(OR(AI148=1,AI148=4),$D148*F148/200,IF(OR(AI148=2,AI148=9),$D148*F148/100,"자동")))</f>
        <v>2.5</v>
      </c>
      <c r="Z148" s="5">
        <f t="shared" ref="Z148:Z211" si="166">IF(AJ148=12,$D148*G148/IF($DU148=1,IF($AS$7=1,$AJ$9,$AJ$11),$AJ$11),IF(AJ148=42,$D148*G148/AE148,IF(OR(AJ148=1,AJ148=4,AJ148=2),$D148*G148/100,IF(AJ148=9,$D148*G148/50,"자동"))))</f>
        <v>1.7421602787456445</v>
      </c>
      <c r="AA148" s="5">
        <f t="shared" ref="AA148:AA211" si="167">IF(AK148=12,$D148*H148/IF($DU148=1,IF($AS$7=1,$AK$9,$AJ$11),$AJ$11),IF(AK148=42,$D148*H148/AE148,IF(OR(AK148=1,AK148=4,AK148=2),$D148*H148/100,IF(AK148=9,$D148*H148/50,"자동"))))</f>
        <v>1.7421602787456445</v>
      </c>
      <c r="AB148" s="5" t="str">
        <f t="shared" si="128"/>
        <v>자동</v>
      </c>
      <c r="AC148" s="5" t="str">
        <f t="shared" si="129"/>
        <v>자동</v>
      </c>
      <c r="AD148" s="5" t="str">
        <f t="shared" si="130"/>
        <v>자동</v>
      </c>
      <c r="AE148" s="5">
        <f>IF(AR148=42,INDEX('2025학년도 변표'!$C$118:$C$197,MATCH(Q148,'2025학년도 변표'!$B$118:$B$197,0)),"")</f>
        <v>71.75</v>
      </c>
      <c r="AF148" s="5">
        <f>IF(AR148=42,INDEX('2025학년도 변표'!$D$118:$D$197,MATCH(Q148,'2025학년도 변표'!$B$118:$B$197,0)),"")</f>
        <v>67.22</v>
      </c>
      <c r="AH148" s="5">
        <v>12</v>
      </c>
      <c r="AI148" s="5">
        <v>12</v>
      </c>
      <c r="AJ148" s="5">
        <v>42</v>
      </c>
      <c r="AK148" s="5">
        <v>42</v>
      </c>
      <c r="AO148" s="5">
        <v>3</v>
      </c>
      <c r="AP148" s="5">
        <v>3</v>
      </c>
      <c r="AR148" s="5">
        <f t="shared" si="163"/>
        <v>42</v>
      </c>
      <c r="BA148" s="5">
        <f t="shared" si="131"/>
        <v>0</v>
      </c>
      <c r="BY148" s="230">
        <f t="shared" si="117"/>
        <v>800</v>
      </c>
      <c r="BZ148" s="72">
        <v>200</v>
      </c>
      <c r="CA148" s="5">
        <v>190</v>
      </c>
      <c r="CB148" s="5">
        <v>180</v>
      </c>
      <c r="CC148" s="5">
        <v>160</v>
      </c>
      <c r="CD148" s="5">
        <v>140</v>
      </c>
      <c r="CE148" s="5">
        <v>120</v>
      </c>
      <c r="CF148" s="5">
        <v>80</v>
      </c>
      <c r="CG148" s="5">
        <v>40</v>
      </c>
      <c r="CH148" s="5">
        <v>20</v>
      </c>
      <c r="DA148" s="5">
        <f t="shared" si="132"/>
        <v>200</v>
      </c>
      <c r="DB148" s="5">
        <f t="shared" si="133"/>
        <v>100</v>
      </c>
      <c r="DC148" s="5">
        <f t="shared" si="134"/>
        <v>0</v>
      </c>
      <c r="DD148" s="5">
        <v>2</v>
      </c>
      <c r="DH148" s="5">
        <v>1</v>
      </c>
      <c r="DJ148" s="5">
        <v>1</v>
      </c>
      <c r="DR148" s="5">
        <f t="shared" si="135"/>
        <v>1</v>
      </c>
      <c r="DS148" s="5">
        <f t="shared" si="136"/>
        <v>2</v>
      </c>
      <c r="DT148" s="5">
        <f t="shared" si="120"/>
        <v>0</v>
      </c>
      <c r="DU148" s="5">
        <f t="shared" si="159"/>
        <v>0</v>
      </c>
      <c r="DW148" s="5">
        <f t="shared" si="137"/>
        <v>0</v>
      </c>
      <c r="DX148" s="5">
        <f t="shared" si="138"/>
        <v>0</v>
      </c>
      <c r="DY148" s="5">
        <f>IFERROR(IF(LEFT($AR148,1)="4",INDEX('2025학년도 변표'!$H$118:$H$197,MATCH($Q148,'2025학년도 변표'!$B$118:$B$197,0)),INDEX(DY$4:DY$8,MATCH(AJ148,$DU$4:$DU$8,0))),0)</f>
        <v>0</v>
      </c>
      <c r="DZ148" s="5">
        <f>IFERROR(IF(LEFT($AR148,1)="4",INDEX('2025학년도 변표'!$I$118:$I$197,MATCH($Q148,'2025학년도 변표'!$B$118:$B$197,0)),INDEX(DZ$4:DZ$8,MATCH(AK148,$DU$4:$DU$8,0))),0)</f>
        <v>0</v>
      </c>
      <c r="EB148" s="5">
        <f>IFERROR(IF(LEFT($AR148,1)="4",INDEX('2025학년도 변표'!$J$118:$J$197,MATCH($Q148,'2025학년도 변표'!$B$118:$B$197,0)),INDEX(EA$4:EA$8,MATCH(AM148,$DU$4:$DU$8,0))),0)</f>
        <v>0</v>
      </c>
      <c r="EC148" s="5">
        <f>IFERROR(IF(LEFT($AR148,1)="4",INDEX('2025학년도 변표'!$K$118:$K$197,MATCH($Q148,'2025학년도 변표'!$B$118:$B$197,0)),INDEX(EB$4:EB$8,MATCH(AN148,$DU$4:$DU$8,0))),0)</f>
        <v>0</v>
      </c>
      <c r="ED148" s="5" t="str">
        <f t="shared" si="139"/>
        <v/>
      </c>
      <c r="EE148" s="5" t="str">
        <f t="shared" si="140"/>
        <v/>
      </c>
      <c r="EF148" s="5">
        <f t="shared" si="141"/>
        <v>0</v>
      </c>
      <c r="EH148" s="5">
        <f t="shared" si="142"/>
        <v>0</v>
      </c>
      <c r="EI148" s="5">
        <f t="shared" si="143"/>
        <v>0</v>
      </c>
      <c r="EJ148" s="5">
        <f t="shared" si="144"/>
        <v>0</v>
      </c>
      <c r="EK148" s="5">
        <f t="shared" si="145"/>
        <v>0</v>
      </c>
      <c r="EL148" s="5">
        <f t="shared" si="146"/>
        <v>0</v>
      </c>
      <c r="EM148" s="5">
        <f t="shared" si="147"/>
        <v>0</v>
      </c>
      <c r="EN148" s="5">
        <f t="shared" si="148"/>
        <v>0</v>
      </c>
      <c r="EO148" s="5">
        <f>LARGE((EJ148:EK148,EM148:EN148),1)</f>
        <v>0</v>
      </c>
      <c r="EP148" s="5">
        <f>IF(M148&lt;2,0,LARGE((EJ148:EK148,EM148:EN148),2))</f>
        <v>0</v>
      </c>
      <c r="EQ148" s="5">
        <f t="shared" si="149"/>
        <v>0</v>
      </c>
      <c r="ER148" s="5">
        <f t="shared" si="150"/>
        <v>0</v>
      </c>
      <c r="ES148" s="5">
        <f t="shared" si="151"/>
        <v>0</v>
      </c>
      <c r="EX148" s="5">
        <f t="shared" si="152"/>
        <v>0</v>
      </c>
      <c r="EZ148" s="5">
        <f t="shared" si="153"/>
        <v>0</v>
      </c>
      <c r="FA148" s="5">
        <f t="shared" ca="1" si="154"/>
        <v>0</v>
      </c>
      <c r="FE148" s="5" t="str">
        <f t="shared" si="155"/>
        <v>표점/만점</v>
      </c>
      <c r="FF148" s="5" t="str">
        <f t="shared" si="156"/>
        <v>변표/만점</v>
      </c>
      <c r="FG148" s="5">
        <f t="shared" si="160"/>
        <v>0.25</v>
      </c>
      <c r="FH148" s="5">
        <f t="shared" si="161"/>
        <v>0.44</v>
      </c>
      <c r="FI148" s="5">
        <f t="shared" si="162"/>
        <v>0.31</v>
      </c>
      <c r="FJ148" s="5">
        <f t="shared" si="157"/>
        <v>5.6810091996089538</v>
      </c>
    </row>
    <row r="149" spans="1:166">
      <c r="A149" s="5">
        <f t="shared" si="158"/>
        <v>134</v>
      </c>
      <c r="C149" s="5" t="s">
        <v>18711</v>
      </c>
      <c r="D149" s="5">
        <v>1000</v>
      </c>
      <c r="E149" s="5">
        <v>0.2</v>
      </c>
      <c r="F149" s="5">
        <v>0.35</v>
      </c>
      <c r="G149" s="5">
        <v>0.125</v>
      </c>
      <c r="H149" s="5">
        <v>0.125</v>
      </c>
      <c r="J149" s="5">
        <v>0.125</v>
      </c>
      <c r="K149" s="5">
        <v>0.125</v>
      </c>
      <c r="M149" s="5">
        <v>2</v>
      </c>
      <c r="N149" s="5">
        <f t="shared" si="121"/>
        <v>0.8</v>
      </c>
      <c r="O149" s="5">
        <v>33</v>
      </c>
      <c r="Q149" s="5">
        <f t="shared" si="122"/>
        <v>33</v>
      </c>
      <c r="S149" s="5">
        <f t="shared" si="123"/>
        <v>1.4388489208633093</v>
      </c>
      <c r="T149" s="5">
        <f t="shared" si="124"/>
        <v>2.5</v>
      </c>
      <c r="U149" s="5">
        <f t="shared" si="125"/>
        <v>1.7421602787456445</v>
      </c>
      <c r="V149" s="5">
        <f t="shared" si="126"/>
        <v>1.8595656054745611</v>
      </c>
      <c r="W149" s="5">
        <f t="shared" si="127"/>
        <v>1.7421602787456445</v>
      </c>
      <c r="X149" s="5">
        <f t="shared" si="164"/>
        <v>1.4388489208633093</v>
      </c>
      <c r="Y149" s="5">
        <f t="shared" si="165"/>
        <v>2.5</v>
      </c>
      <c r="Z149" s="5">
        <f t="shared" si="166"/>
        <v>1.7421602787456445</v>
      </c>
      <c r="AA149" s="5">
        <f t="shared" si="167"/>
        <v>1.7421602787456445</v>
      </c>
      <c r="AB149" s="5" t="str">
        <f t="shared" si="128"/>
        <v>자동</v>
      </c>
      <c r="AC149" s="5">
        <f t="shared" si="129"/>
        <v>1.8595656054745611</v>
      </c>
      <c r="AD149" s="5">
        <f t="shared" si="130"/>
        <v>1.8595656054745611</v>
      </c>
      <c r="AE149" s="5">
        <f>IF(AR149=42,INDEX('2025학년도 변표'!$C$118:$C$197,MATCH(Q149,'2025학년도 변표'!$B$118:$B$197,0)),"")</f>
        <v>71.75</v>
      </c>
      <c r="AF149" s="5">
        <f>IF(AR149=42,INDEX('2025학년도 변표'!$D$118:$D$197,MATCH(Q149,'2025학년도 변표'!$B$118:$B$197,0)),"")</f>
        <v>67.22</v>
      </c>
      <c r="AH149" s="5">
        <v>12</v>
      </c>
      <c r="AI149" s="5">
        <v>12</v>
      </c>
      <c r="AJ149" s="5">
        <v>42</v>
      </c>
      <c r="AK149" s="5">
        <v>42</v>
      </c>
      <c r="AM149" s="5">
        <v>42</v>
      </c>
      <c r="AN149" s="5">
        <v>42</v>
      </c>
      <c r="AO149" s="5">
        <v>3</v>
      </c>
      <c r="AP149" s="5">
        <v>3</v>
      </c>
      <c r="AR149" s="5">
        <f t="shared" si="163"/>
        <v>42</v>
      </c>
      <c r="BA149" s="5">
        <f t="shared" si="131"/>
        <v>0</v>
      </c>
      <c r="BY149" s="230">
        <f t="shared" si="117"/>
        <v>800</v>
      </c>
      <c r="BZ149" s="72">
        <v>200</v>
      </c>
      <c r="CA149" s="5">
        <v>190</v>
      </c>
      <c r="CB149" s="5">
        <v>180</v>
      </c>
      <c r="CC149" s="5">
        <v>160</v>
      </c>
      <c r="CD149" s="5">
        <v>140</v>
      </c>
      <c r="CE149" s="5">
        <v>120</v>
      </c>
      <c r="CF149" s="5">
        <v>80</v>
      </c>
      <c r="CG149" s="5">
        <v>40</v>
      </c>
      <c r="CH149" s="5">
        <v>20</v>
      </c>
      <c r="DA149" s="5">
        <f t="shared" si="132"/>
        <v>200</v>
      </c>
      <c r="DB149" s="5">
        <f t="shared" si="133"/>
        <v>100</v>
      </c>
      <c r="DC149" s="5">
        <f t="shared" si="134"/>
        <v>0</v>
      </c>
      <c r="DF149" s="5">
        <v>2</v>
      </c>
      <c r="DQ149" s="5">
        <v>1</v>
      </c>
      <c r="DR149" s="5">
        <f t="shared" si="135"/>
        <v>1</v>
      </c>
      <c r="DS149" s="5">
        <f t="shared" si="136"/>
        <v>2</v>
      </c>
      <c r="DT149" s="5">
        <f t="shared" si="120"/>
        <v>0</v>
      </c>
      <c r="DU149" s="5">
        <f t="shared" si="159"/>
        <v>0</v>
      </c>
      <c r="DW149" s="5">
        <f t="shared" si="137"/>
        <v>0</v>
      </c>
      <c r="DX149" s="5">
        <f t="shared" si="138"/>
        <v>0</v>
      </c>
      <c r="DY149" s="5">
        <f>IFERROR(IF(LEFT($AR149,1)="4",INDEX('2025학년도 변표'!$H$118:$H$197,MATCH($Q149,'2025학년도 변표'!$B$118:$B$197,0)),INDEX(DY$4:DY$8,MATCH(AJ149,$DU$4:$DU$8,0))),0)</f>
        <v>0</v>
      </c>
      <c r="DZ149" s="5">
        <f>IFERROR(IF(LEFT($AR149,1)="4",INDEX('2025학년도 변표'!$I$118:$I$197,MATCH($Q149,'2025학년도 변표'!$B$118:$B$197,0)),INDEX(DZ$4:DZ$8,MATCH(AK149,$DU$4:$DU$8,0))),0)</f>
        <v>0</v>
      </c>
      <c r="EB149" s="5">
        <f>IFERROR(IF(LEFT($AR149,1)="4",INDEX('2025학년도 변표'!$J$118:$J$197,MATCH($Q149,'2025학년도 변표'!$B$118:$B$197,0)),INDEX(EA$4:EA$8,MATCH(AM149,$DU$4:$DU$8,0))),0)</f>
        <v>0</v>
      </c>
      <c r="EC149" s="5">
        <f>IFERROR(IF(LEFT($AR149,1)="4",INDEX('2025학년도 변표'!$K$118:$K$197,MATCH($Q149,'2025학년도 변표'!$B$118:$B$197,0)),INDEX(EB$4:EB$8,MATCH(AN149,$DU$4:$DU$8,0))),0)</f>
        <v>0</v>
      </c>
      <c r="ED149" s="5" t="str">
        <f t="shared" si="139"/>
        <v/>
      </c>
      <c r="EE149" s="5" t="str">
        <f t="shared" si="140"/>
        <v/>
      </c>
      <c r="EF149" s="5">
        <f t="shared" si="141"/>
        <v>0</v>
      </c>
      <c r="EH149" s="5">
        <f t="shared" si="142"/>
        <v>0</v>
      </c>
      <c r="EI149" s="5">
        <f t="shared" si="143"/>
        <v>0</v>
      </c>
      <c r="EJ149" s="5">
        <f t="shared" si="144"/>
        <v>0</v>
      </c>
      <c r="EK149" s="5">
        <f t="shared" si="145"/>
        <v>0</v>
      </c>
      <c r="EL149" s="5">
        <f t="shared" si="146"/>
        <v>0</v>
      </c>
      <c r="EM149" s="5">
        <f t="shared" si="147"/>
        <v>0</v>
      </c>
      <c r="EN149" s="5">
        <f t="shared" si="148"/>
        <v>0</v>
      </c>
      <c r="EO149" s="5">
        <f>LARGE((EJ149:EK149,EM149:EN149),1)</f>
        <v>0</v>
      </c>
      <c r="EP149" s="5">
        <f>IF(M149&lt;2,0,LARGE((EJ149:EK149,EM149:EN149),2))</f>
        <v>0</v>
      </c>
      <c r="EQ149" s="5">
        <f t="shared" si="149"/>
        <v>0</v>
      </c>
      <c r="ER149" s="5">
        <f t="shared" si="150"/>
        <v>0</v>
      </c>
      <c r="ES149" s="5">
        <f t="shared" si="151"/>
        <v>0</v>
      </c>
      <c r="EX149" s="5">
        <f t="shared" si="152"/>
        <v>0</v>
      </c>
      <c r="EZ149" s="5">
        <f t="shared" si="153"/>
        <v>0</v>
      </c>
      <c r="FA149" s="5">
        <f t="shared" ca="1" si="154"/>
        <v>0</v>
      </c>
      <c r="FE149" s="5" t="str">
        <f t="shared" si="155"/>
        <v>표점/만점</v>
      </c>
      <c r="FF149" s="5" t="str">
        <f t="shared" si="156"/>
        <v>변표/만점</v>
      </c>
      <c r="FG149" s="5">
        <f t="shared" si="160"/>
        <v>0.25</v>
      </c>
      <c r="FH149" s="5">
        <f t="shared" si="161"/>
        <v>0.44</v>
      </c>
      <c r="FI149" s="5">
        <f t="shared" si="162"/>
        <v>0.31</v>
      </c>
      <c r="FJ149" s="5">
        <f t="shared" si="157"/>
        <v>5.6810091996089538</v>
      </c>
    </row>
    <row r="150" spans="1:166">
      <c r="A150" s="5">
        <f t="shared" si="158"/>
        <v>135</v>
      </c>
      <c r="C150" s="5" t="s">
        <v>18712</v>
      </c>
      <c r="D150" s="5">
        <v>1000</v>
      </c>
      <c r="E150" s="5">
        <v>0.35</v>
      </c>
      <c r="F150" s="5">
        <v>0.2</v>
      </c>
      <c r="G150" s="5">
        <v>0.125</v>
      </c>
      <c r="H150" s="5">
        <v>0.125</v>
      </c>
      <c r="J150" s="5">
        <v>0.125</v>
      </c>
      <c r="K150" s="5">
        <v>0.125</v>
      </c>
      <c r="M150" s="5">
        <v>2</v>
      </c>
      <c r="N150" s="5">
        <f t="shared" si="121"/>
        <v>0.8</v>
      </c>
      <c r="O150" s="5">
        <v>33</v>
      </c>
      <c r="Q150" s="5">
        <f t="shared" si="122"/>
        <v>33</v>
      </c>
      <c r="S150" s="5">
        <f t="shared" si="123"/>
        <v>2.5179856115107913</v>
      </c>
      <c r="T150" s="5">
        <f t="shared" si="124"/>
        <v>1.4285714285714286</v>
      </c>
      <c r="U150" s="5">
        <f t="shared" si="125"/>
        <v>1.7421602787456445</v>
      </c>
      <c r="V150" s="5">
        <f t="shared" si="126"/>
        <v>1.8595656054745611</v>
      </c>
      <c r="W150" s="5">
        <f t="shared" si="127"/>
        <v>1.8595656054745611</v>
      </c>
      <c r="X150" s="5">
        <f t="shared" si="164"/>
        <v>2.5179856115107913</v>
      </c>
      <c r="Y150" s="5">
        <f t="shared" si="165"/>
        <v>1.4285714285714286</v>
      </c>
      <c r="Z150" s="5">
        <f t="shared" si="166"/>
        <v>1.7421602787456445</v>
      </c>
      <c r="AA150" s="5">
        <f t="shared" si="167"/>
        <v>1.7421602787456445</v>
      </c>
      <c r="AB150" s="5" t="str">
        <f t="shared" si="128"/>
        <v>자동</v>
      </c>
      <c r="AC150" s="5">
        <f t="shared" si="129"/>
        <v>1.8595656054745611</v>
      </c>
      <c r="AD150" s="5">
        <f t="shared" si="130"/>
        <v>1.8595656054745611</v>
      </c>
      <c r="AE150" s="5">
        <f>IF(AR150=42,INDEX('2025학년도 변표'!$C$118:$C$197,MATCH(Q150,'2025학년도 변표'!$B$118:$B$197,0)),"")</f>
        <v>71.75</v>
      </c>
      <c r="AF150" s="5">
        <f>IF(AR150=42,INDEX('2025학년도 변표'!$D$118:$D$197,MATCH(Q150,'2025학년도 변표'!$B$118:$B$197,0)),"")</f>
        <v>67.22</v>
      </c>
      <c r="AH150" s="5">
        <v>12</v>
      </c>
      <c r="AI150" s="5">
        <v>12</v>
      </c>
      <c r="AJ150" s="5">
        <v>42</v>
      </c>
      <c r="AK150" s="5">
        <v>42</v>
      </c>
      <c r="AM150" s="5">
        <v>42</v>
      </c>
      <c r="AN150" s="5">
        <v>42</v>
      </c>
      <c r="AO150" s="5">
        <v>3</v>
      </c>
      <c r="AP150" s="5">
        <v>3</v>
      </c>
      <c r="AR150" s="5">
        <f t="shared" si="163"/>
        <v>42</v>
      </c>
      <c r="BA150" s="5">
        <f t="shared" si="131"/>
        <v>0</v>
      </c>
      <c r="BY150" s="230">
        <f t="shared" si="117"/>
        <v>800</v>
      </c>
      <c r="BZ150" s="72">
        <v>200</v>
      </c>
      <c r="CA150" s="5">
        <v>190</v>
      </c>
      <c r="CB150" s="5">
        <v>180</v>
      </c>
      <c r="CC150" s="5">
        <v>160</v>
      </c>
      <c r="CD150" s="5">
        <v>140</v>
      </c>
      <c r="CE150" s="5">
        <v>120</v>
      </c>
      <c r="CF150" s="5">
        <v>80</v>
      </c>
      <c r="CG150" s="5">
        <v>40</v>
      </c>
      <c r="CH150" s="5">
        <v>20</v>
      </c>
      <c r="DA150" s="5">
        <f t="shared" si="132"/>
        <v>200</v>
      </c>
      <c r="DB150" s="5">
        <f t="shared" si="133"/>
        <v>100</v>
      </c>
      <c r="DC150" s="5">
        <f t="shared" si="134"/>
        <v>0</v>
      </c>
      <c r="DF150" s="5">
        <v>2</v>
      </c>
      <c r="DR150" s="5">
        <f t="shared" si="135"/>
        <v>2</v>
      </c>
      <c r="DS150" s="5">
        <f t="shared" si="136"/>
        <v>2</v>
      </c>
      <c r="DT150" s="5">
        <f t="shared" si="120"/>
        <v>0</v>
      </c>
      <c r="DU150" s="5">
        <f t="shared" si="159"/>
        <v>0</v>
      </c>
      <c r="DW150" s="5">
        <f t="shared" si="137"/>
        <v>0</v>
      </c>
      <c r="DX150" s="5">
        <f t="shared" si="138"/>
        <v>0</v>
      </c>
      <c r="DY150" s="5">
        <f>IFERROR(IF(LEFT($AR150,1)="4",INDEX('2025학년도 변표'!$H$118:$H$197,MATCH($Q150,'2025학년도 변표'!$B$118:$B$197,0)),INDEX(DY$4:DY$8,MATCH(AJ150,$DU$4:$DU$8,0))),0)</f>
        <v>0</v>
      </c>
      <c r="DZ150" s="5">
        <f>IFERROR(IF(LEFT($AR150,1)="4",INDEX('2025학년도 변표'!$I$118:$I$197,MATCH($Q150,'2025학년도 변표'!$B$118:$B$197,0)),INDEX(DZ$4:DZ$8,MATCH(AK150,$DU$4:$DU$8,0))),0)</f>
        <v>0</v>
      </c>
      <c r="EB150" s="5">
        <f>IFERROR(IF(LEFT($AR150,1)="4",INDEX('2025학년도 변표'!$J$118:$J$197,MATCH($Q150,'2025학년도 변표'!$B$118:$B$197,0)),INDEX(EA$4:EA$8,MATCH(AM150,$DU$4:$DU$8,0))),0)</f>
        <v>0</v>
      </c>
      <c r="EC150" s="5">
        <f>IFERROR(IF(LEFT($AR150,1)="4",INDEX('2025학년도 변표'!$K$118:$K$197,MATCH($Q150,'2025학년도 변표'!$B$118:$B$197,0)),INDEX(EB$4:EB$8,MATCH(AN150,$DU$4:$DU$8,0))),0)</f>
        <v>0</v>
      </c>
      <c r="ED150" s="5" t="str">
        <f t="shared" si="139"/>
        <v/>
      </c>
      <c r="EE150" s="5" t="str">
        <f t="shared" si="140"/>
        <v/>
      </c>
      <c r="EF150" s="5">
        <f t="shared" si="141"/>
        <v>0</v>
      </c>
      <c r="EH150" s="5">
        <f t="shared" si="142"/>
        <v>0</v>
      </c>
      <c r="EI150" s="5">
        <f t="shared" si="143"/>
        <v>0</v>
      </c>
      <c r="EJ150" s="5">
        <f t="shared" si="144"/>
        <v>0</v>
      </c>
      <c r="EK150" s="5">
        <f t="shared" si="145"/>
        <v>0</v>
      </c>
      <c r="EL150" s="5">
        <f t="shared" si="146"/>
        <v>0</v>
      </c>
      <c r="EM150" s="5">
        <f t="shared" si="147"/>
        <v>0</v>
      </c>
      <c r="EN150" s="5">
        <f t="shared" si="148"/>
        <v>0</v>
      </c>
      <c r="EO150" s="5">
        <f>LARGE((EJ150:EK150,EM150:EN150),1)</f>
        <v>0</v>
      </c>
      <c r="EP150" s="5">
        <f>IF(M150&lt;2,0,LARGE((EJ150:EK150,EM150:EN150),2))</f>
        <v>0</v>
      </c>
      <c r="EQ150" s="5">
        <f t="shared" si="149"/>
        <v>0</v>
      </c>
      <c r="ER150" s="5">
        <f t="shared" si="150"/>
        <v>0</v>
      </c>
      <c r="ES150" s="5">
        <f t="shared" si="151"/>
        <v>0</v>
      </c>
      <c r="EX150" s="5">
        <f t="shared" si="152"/>
        <v>0</v>
      </c>
      <c r="EZ150" s="5">
        <f t="shared" si="153"/>
        <v>0</v>
      </c>
      <c r="FA150" s="5">
        <f t="shared" ca="1" si="154"/>
        <v>0</v>
      </c>
      <c r="FE150" s="5" t="str">
        <f t="shared" si="155"/>
        <v>표점/만점</v>
      </c>
      <c r="FF150" s="5" t="str">
        <f t="shared" si="156"/>
        <v>변표/만점</v>
      </c>
      <c r="FG150" s="5">
        <f t="shared" si="160"/>
        <v>0.43</v>
      </c>
      <c r="FH150" s="5">
        <f t="shared" si="161"/>
        <v>0.25</v>
      </c>
      <c r="FI150" s="5">
        <f t="shared" si="162"/>
        <v>0.32</v>
      </c>
      <c r="FJ150" s="5">
        <f t="shared" si="157"/>
        <v>5.8061226455567807</v>
      </c>
    </row>
    <row r="151" spans="1:166">
      <c r="A151" s="5">
        <f t="shared" si="158"/>
        <v>136</v>
      </c>
      <c r="C151" s="5" t="s">
        <v>18713</v>
      </c>
      <c r="D151" s="5">
        <v>1000</v>
      </c>
      <c r="E151" s="5">
        <v>0.3</v>
      </c>
      <c r="F151" s="5">
        <v>0.3</v>
      </c>
      <c r="G151" s="5">
        <v>0.1</v>
      </c>
      <c r="H151" s="5">
        <v>0.1</v>
      </c>
      <c r="J151" s="5">
        <v>0.1</v>
      </c>
      <c r="K151" s="5">
        <v>0.1</v>
      </c>
      <c r="M151" s="5">
        <v>2</v>
      </c>
      <c r="N151" s="5">
        <f t="shared" si="121"/>
        <v>0.8</v>
      </c>
      <c r="O151" s="5">
        <v>33</v>
      </c>
      <c r="Q151" s="5">
        <f t="shared" si="122"/>
        <v>33</v>
      </c>
      <c r="S151" s="5">
        <f t="shared" si="123"/>
        <v>2.1582733812949639</v>
      </c>
      <c r="T151" s="5">
        <f t="shared" si="124"/>
        <v>2.1428571428571428</v>
      </c>
      <c r="U151" s="5">
        <f t="shared" si="125"/>
        <v>1.3937282229965158</v>
      </c>
      <c r="V151" s="5">
        <f t="shared" si="126"/>
        <v>1.487652484379649</v>
      </c>
      <c r="W151" s="5">
        <f t="shared" si="127"/>
        <v>1.487652484379649</v>
      </c>
      <c r="X151" s="5">
        <f t="shared" si="164"/>
        <v>2.1582733812949639</v>
      </c>
      <c r="Y151" s="5">
        <f t="shared" si="165"/>
        <v>2.1428571428571428</v>
      </c>
      <c r="Z151" s="5">
        <f t="shared" si="166"/>
        <v>1.3937282229965158</v>
      </c>
      <c r="AA151" s="5">
        <f t="shared" si="167"/>
        <v>1.3937282229965158</v>
      </c>
      <c r="AB151" s="5" t="str">
        <f t="shared" si="128"/>
        <v>자동</v>
      </c>
      <c r="AC151" s="5">
        <f t="shared" si="129"/>
        <v>1.487652484379649</v>
      </c>
      <c r="AD151" s="5">
        <f t="shared" si="130"/>
        <v>1.487652484379649</v>
      </c>
      <c r="AE151" s="5">
        <f>IF(AR151=42,INDEX('2025학년도 변표'!$C$118:$C$197,MATCH(Q151,'2025학년도 변표'!$B$118:$B$197,0)),"")</f>
        <v>71.75</v>
      </c>
      <c r="AF151" s="5">
        <f>IF(AR151=42,INDEX('2025학년도 변표'!$D$118:$D$197,MATCH(Q151,'2025학년도 변표'!$B$118:$B$197,0)),"")</f>
        <v>67.22</v>
      </c>
      <c r="AH151" s="5">
        <v>12</v>
      </c>
      <c r="AI151" s="5">
        <v>12</v>
      </c>
      <c r="AJ151" s="5">
        <v>42</v>
      </c>
      <c r="AK151" s="5">
        <v>42</v>
      </c>
      <c r="AM151" s="5">
        <v>42</v>
      </c>
      <c r="AN151" s="5">
        <v>42</v>
      </c>
      <c r="AO151" s="5">
        <v>3</v>
      </c>
      <c r="AP151" s="5">
        <v>3</v>
      </c>
      <c r="AR151" s="5">
        <f t="shared" si="163"/>
        <v>42</v>
      </c>
      <c r="BA151" s="5">
        <f t="shared" si="131"/>
        <v>0</v>
      </c>
      <c r="BY151" s="230">
        <f t="shared" si="117"/>
        <v>800</v>
      </c>
      <c r="BZ151" s="72">
        <v>200</v>
      </c>
      <c r="CA151" s="5">
        <v>190</v>
      </c>
      <c r="CB151" s="5">
        <v>180</v>
      </c>
      <c r="CC151" s="5">
        <v>160</v>
      </c>
      <c r="CD151" s="5">
        <v>140</v>
      </c>
      <c r="CE151" s="5">
        <v>120</v>
      </c>
      <c r="CF151" s="5">
        <v>80</v>
      </c>
      <c r="CG151" s="5">
        <v>40</v>
      </c>
      <c r="CH151" s="5">
        <v>20</v>
      </c>
      <c r="DA151" s="5">
        <f t="shared" si="132"/>
        <v>200</v>
      </c>
      <c r="DB151" s="5">
        <f t="shared" si="133"/>
        <v>100</v>
      </c>
      <c r="DC151" s="5">
        <f t="shared" si="134"/>
        <v>0</v>
      </c>
      <c r="DF151" s="5">
        <v>2</v>
      </c>
      <c r="DR151" s="5">
        <f t="shared" si="135"/>
        <v>2</v>
      </c>
      <c r="DS151" s="5">
        <f t="shared" si="136"/>
        <v>2</v>
      </c>
      <c r="DT151" s="5">
        <f t="shared" si="120"/>
        <v>0</v>
      </c>
      <c r="DU151" s="5">
        <f t="shared" si="159"/>
        <v>0</v>
      </c>
      <c r="DW151" s="5">
        <f t="shared" si="137"/>
        <v>0</v>
      </c>
      <c r="DX151" s="5">
        <f t="shared" si="138"/>
        <v>0</v>
      </c>
      <c r="DY151" s="5">
        <f>IFERROR(IF(LEFT($AR151,1)="4",INDEX('2025학년도 변표'!$H$118:$H$197,MATCH($Q151,'2025학년도 변표'!$B$118:$B$197,0)),INDEX(DY$4:DY$8,MATCH(AJ151,$DU$4:$DU$8,0))),0)</f>
        <v>0</v>
      </c>
      <c r="DZ151" s="5">
        <f>IFERROR(IF(LEFT($AR151,1)="4",INDEX('2025학년도 변표'!$I$118:$I$197,MATCH($Q151,'2025학년도 변표'!$B$118:$B$197,0)),INDEX(DZ$4:DZ$8,MATCH(AK151,$DU$4:$DU$8,0))),0)</f>
        <v>0</v>
      </c>
      <c r="EB151" s="5">
        <f>IFERROR(IF(LEFT($AR151,1)="4",INDEX('2025학년도 변표'!$J$118:$J$197,MATCH($Q151,'2025학년도 변표'!$B$118:$B$197,0)),INDEX(EA$4:EA$8,MATCH(AM151,$DU$4:$DU$8,0))),0)</f>
        <v>0</v>
      </c>
      <c r="EC151" s="5">
        <f>IFERROR(IF(LEFT($AR151,1)="4",INDEX('2025학년도 변표'!$K$118:$K$197,MATCH($Q151,'2025학년도 변표'!$B$118:$B$197,0)),INDEX(EB$4:EB$8,MATCH(AN151,$DU$4:$DU$8,0))),0)</f>
        <v>0</v>
      </c>
      <c r="ED151" s="5" t="str">
        <f t="shared" si="139"/>
        <v/>
      </c>
      <c r="EE151" s="5" t="str">
        <f t="shared" si="140"/>
        <v/>
      </c>
      <c r="EF151" s="5">
        <f t="shared" si="141"/>
        <v>0</v>
      </c>
      <c r="EH151" s="5">
        <f t="shared" si="142"/>
        <v>0</v>
      </c>
      <c r="EI151" s="5">
        <f t="shared" si="143"/>
        <v>0</v>
      </c>
      <c r="EJ151" s="5">
        <f t="shared" si="144"/>
        <v>0</v>
      </c>
      <c r="EK151" s="5">
        <f t="shared" si="145"/>
        <v>0</v>
      </c>
      <c r="EL151" s="5">
        <f t="shared" si="146"/>
        <v>0</v>
      </c>
      <c r="EM151" s="5">
        <f t="shared" si="147"/>
        <v>0</v>
      </c>
      <c r="EN151" s="5">
        <f t="shared" si="148"/>
        <v>0</v>
      </c>
      <c r="EO151" s="5">
        <f>LARGE((EJ151:EK151,EM151:EN151),1)</f>
        <v>0</v>
      </c>
      <c r="EP151" s="5">
        <f>IF(M151&lt;2,0,LARGE((EJ151:EK151,EM151:EN151),2))</f>
        <v>0</v>
      </c>
      <c r="EQ151" s="5">
        <f t="shared" si="149"/>
        <v>0</v>
      </c>
      <c r="ER151" s="5">
        <f t="shared" si="150"/>
        <v>0</v>
      </c>
      <c r="ES151" s="5">
        <f t="shared" si="151"/>
        <v>0</v>
      </c>
      <c r="EX151" s="5">
        <f t="shared" si="152"/>
        <v>0</v>
      </c>
      <c r="EZ151" s="5">
        <f t="shared" si="153"/>
        <v>0</v>
      </c>
      <c r="FA151" s="5">
        <f t="shared" ca="1" si="154"/>
        <v>0</v>
      </c>
      <c r="FE151" s="5" t="str">
        <f t="shared" si="155"/>
        <v>표점/만점</v>
      </c>
      <c r="FF151" s="5" t="str">
        <f t="shared" si="156"/>
        <v>변표/만점</v>
      </c>
      <c r="FG151" s="5">
        <f t="shared" si="160"/>
        <v>0.37</v>
      </c>
      <c r="FH151" s="5">
        <f t="shared" si="161"/>
        <v>0.37</v>
      </c>
      <c r="FI151" s="5">
        <f t="shared" si="162"/>
        <v>0.26</v>
      </c>
      <c r="FJ151" s="5">
        <f t="shared" si="157"/>
        <v>5.7887830085317562</v>
      </c>
    </row>
    <row r="152" spans="1:166">
      <c r="A152" s="5">
        <f t="shared" si="158"/>
        <v>137</v>
      </c>
      <c r="B152" s="5">
        <v>95</v>
      </c>
      <c r="C152" s="5" t="s">
        <v>519</v>
      </c>
      <c r="D152" s="5">
        <v>100</v>
      </c>
      <c r="E152" s="5">
        <v>0.25</v>
      </c>
      <c r="F152" s="5">
        <v>0.3</v>
      </c>
      <c r="G152" s="5">
        <v>0.125</v>
      </c>
      <c r="H152" s="5">
        <v>0.125</v>
      </c>
      <c r="M152" s="5">
        <v>2</v>
      </c>
      <c r="N152" s="5">
        <f t="shared" si="121"/>
        <v>0.8</v>
      </c>
      <c r="O152" s="5" t="s">
        <v>633</v>
      </c>
      <c r="Q152" s="5" t="str">
        <f t="shared" si="122"/>
        <v/>
      </c>
      <c r="S152" s="5">
        <f t="shared" si="123"/>
        <v>0.25</v>
      </c>
      <c r="T152" s="5">
        <f t="shared" si="124"/>
        <v>0.3</v>
      </c>
      <c r="U152" s="5">
        <f t="shared" si="125"/>
        <v>0.125</v>
      </c>
      <c r="V152" s="5" t="str">
        <f t="shared" si="126"/>
        <v>자동</v>
      </c>
      <c r="W152" s="5">
        <f t="shared" si="127"/>
        <v>0.25</v>
      </c>
      <c r="X152" s="5">
        <f t="shared" si="164"/>
        <v>0.25</v>
      </c>
      <c r="Y152" s="5">
        <f t="shared" si="165"/>
        <v>0.3</v>
      </c>
      <c r="Z152" s="5">
        <f t="shared" si="166"/>
        <v>0.125</v>
      </c>
      <c r="AA152" s="5">
        <f t="shared" si="167"/>
        <v>0.125</v>
      </c>
      <c r="AB152" s="5" t="str">
        <f t="shared" si="128"/>
        <v>자동</v>
      </c>
      <c r="AC152" s="5" t="str">
        <f t="shared" si="129"/>
        <v>자동</v>
      </c>
      <c r="AD152" s="5" t="str">
        <f t="shared" si="130"/>
        <v>자동</v>
      </c>
      <c r="AE152" s="5" t="str">
        <f>IF(AR152=42,INDEX('2025학년도 변표'!$C$118:$C$197,MATCH(Q152,'2025학년도 변표'!$B$118:$B$197,0)),"")</f>
        <v/>
      </c>
      <c r="AF152" s="5" t="str">
        <f>IF(AR152=42,INDEX('2025학년도 변표'!$D$118:$D$197,MATCH(Q152,'2025학년도 변표'!$B$118:$B$197,0)),"")</f>
        <v/>
      </c>
      <c r="AH152" s="5">
        <v>2</v>
      </c>
      <c r="AI152" s="5">
        <v>2</v>
      </c>
      <c r="AJ152" s="5">
        <v>2</v>
      </c>
      <c r="AK152" s="5">
        <v>2</v>
      </c>
      <c r="AO152" s="5">
        <v>3</v>
      </c>
      <c r="AP152" s="5">
        <v>3</v>
      </c>
      <c r="AR152" s="5">
        <f t="shared" si="163"/>
        <v>2</v>
      </c>
      <c r="BA152" s="5">
        <f t="shared" si="131"/>
        <v>0</v>
      </c>
      <c r="BY152" s="230">
        <f t="shared" si="117"/>
        <v>80</v>
      </c>
      <c r="BZ152" s="72">
        <v>19.600000000000001</v>
      </c>
      <c r="CA152" s="5">
        <v>19</v>
      </c>
      <c r="CB152" s="5">
        <v>18.400000000000002</v>
      </c>
      <c r="CC152" s="5">
        <v>17.2</v>
      </c>
      <c r="CD152" s="5">
        <v>16</v>
      </c>
      <c r="CE152" s="5">
        <v>12</v>
      </c>
      <c r="CF152" s="5">
        <v>10</v>
      </c>
      <c r="CG152" s="5">
        <v>8</v>
      </c>
      <c r="CH152" s="5">
        <v>6</v>
      </c>
      <c r="DA152" s="5">
        <f t="shared" si="132"/>
        <v>19.600000000000001</v>
      </c>
      <c r="DB152" s="5">
        <f t="shared" si="133"/>
        <v>100</v>
      </c>
      <c r="DC152" s="5">
        <f t="shared" si="134"/>
        <v>0</v>
      </c>
      <c r="DD152" s="5">
        <v>2</v>
      </c>
      <c r="DH152" s="5">
        <v>1</v>
      </c>
      <c r="DJ152" s="5">
        <v>1</v>
      </c>
      <c r="DR152" s="5">
        <f t="shared" si="135"/>
        <v>1</v>
      </c>
      <c r="DS152" s="5">
        <f t="shared" si="136"/>
        <v>2</v>
      </c>
      <c r="DT152" s="5">
        <f t="shared" si="120"/>
        <v>0</v>
      </c>
      <c r="DU152" s="5">
        <f t="shared" si="159"/>
        <v>0</v>
      </c>
      <c r="DW152" s="5">
        <f t="shared" si="137"/>
        <v>0</v>
      </c>
      <c r="DX152" s="5">
        <f t="shared" si="138"/>
        <v>0</v>
      </c>
      <c r="DY152" s="5">
        <f>IFERROR(IF(LEFT($AR152,1)="4",INDEX('2025학년도 변표'!$H$118:$H$197,MATCH($Q152,'2025학년도 변표'!$B$118:$B$197,0)),INDEX(DY$4:DY$8,MATCH(AJ152,$DU$4:$DU$8,0))),0)</f>
        <v>0</v>
      </c>
      <c r="DZ152" s="5">
        <f>IFERROR(IF(LEFT($AR152,1)="4",INDEX('2025학년도 변표'!$I$118:$I$197,MATCH($Q152,'2025학년도 변표'!$B$118:$B$197,0)),INDEX(DZ$4:DZ$8,MATCH(AK152,$DU$4:$DU$8,0))),0)</f>
        <v>0</v>
      </c>
      <c r="EB152" s="5">
        <f>IFERROR(IF(LEFT($AR152,1)="4",INDEX('2025학년도 변표'!$J$118:$J$197,MATCH($Q152,'2025학년도 변표'!$B$118:$B$197,0)),INDEX(EA$4:EA$8,MATCH(AM152,$DU$4:$DU$8,0))),0)</f>
        <v>0</v>
      </c>
      <c r="EC152" s="5">
        <f>IFERROR(IF(LEFT($AR152,1)="4",INDEX('2025학년도 변표'!$K$118:$K$197,MATCH($Q152,'2025학년도 변표'!$B$118:$B$197,0)),INDEX(EB$4:EB$8,MATCH(AN152,$DU$4:$DU$8,0))),0)</f>
        <v>0</v>
      </c>
      <c r="ED152" s="5" t="str">
        <f t="shared" si="139"/>
        <v/>
      </c>
      <c r="EE152" s="5" t="str">
        <f t="shared" si="140"/>
        <v/>
      </c>
      <c r="EF152" s="5">
        <f t="shared" si="141"/>
        <v>0</v>
      </c>
      <c r="EH152" s="5">
        <f t="shared" si="142"/>
        <v>0</v>
      </c>
      <c r="EI152" s="5">
        <f t="shared" si="143"/>
        <v>0</v>
      </c>
      <c r="EJ152" s="5">
        <f t="shared" si="144"/>
        <v>0</v>
      </c>
      <c r="EK152" s="5">
        <f t="shared" si="145"/>
        <v>0</v>
      </c>
      <c r="EL152" s="5">
        <f t="shared" si="146"/>
        <v>0</v>
      </c>
      <c r="EM152" s="5">
        <f t="shared" si="147"/>
        <v>0</v>
      </c>
      <c r="EN152" s="5">
        <f t="shared" si="148"/>
        <v>0</v>
      </c>
      <c r="EO152" s="5">
        <f>LARGE((EJ152:EK152,EM152:EN152),1)</f>
        <v>0</v>
      </c>
      <c r="EP152" s="5">
        <f>IF(M152&lt;2,0,LARGE((EJ152:EK152,EM152:EN152),2))</f>
        <v>0</v>
      </c>
      <c r="EQ152" s="5">
        <f t="shared" si="149"/>
        <v>0</v>
      </c>
      <c r="ER152" s="5">
        <f t="shared" si="150"/>
        <v>0</v>
      </c>
      <c r="ES152" s="5">
        <f t="shared" si="151"/>
        <v>0</v>
      </c>
      <c r="EX152" s="5">
        <f t="shared" si="152"/>
        <v>0</v>
      </c>
      <c r="EZ152" s="5">
        <f t="shared" si="153"/>
        <v>0</v>
      </c>
      <c r="FA152" s="5">
        <f t="shared" ca="1" si="154"/>
        <v>0</v>
      </c>
      <c r="FE152" s="5" t="str">
        <f t="shared" si="155"/>
        <v>백분위</v>
      </c>
      <c r="FF152" s="5" t="str">
        <f t="shared" si="156"/>
        <v>백분위</v>
      </c>
      <c r="FG152" s="5">
        <f t="shared" si="160"/>
        <v>0.31</v>
      </c>
      <c r="FH152" s="5">
        <f t="shared" si="161"/>
        <v>0.38</v>
      </c>
      <c r="FI152" s="5">
        <f t="shared" si="162"/>
        <v>0.31</v>
      </c>
      <c r="FJ152" s="5">
        <f t="shared" si="157"/>
        <v>0.8</v>
      </c>
    </row>
    <row r="153" spans="1:166">
      <c r="A153" s="5">
        <f t="shared" si="158"/>
        <v>138</v>
      </c>
      <c r="B153" s="5">
        <v>96</v>
      </c>
      <c r="C153" s="5" t="s">
        <v>529</v>
      </c>
      <c r="D153" s="5">
        <v>100</v>
      </c>
      <c r="E153" s="5">
        <v>0.25</v>
      </c>
      <c r="F153" s="5">
        <v>0.3</v>
      </c>
      <c r="G153" s="5">
        <v>0.125</v>
      </c>
      <c r="H153" s="5">
        <v>0.125</v>
      </c>
      <c r="J153" s="5">
        <v>0.125</v>
      </c>
      <c r="K153" s="5">
        <v>0.125</v>
      </c>
      <c r="M153" s="5">
        <v>2</v>
      </c>
      <c r="N153" s="5">
        <f t="shared" si="121"/>
        <v>0.8</v>
      </c>
      <c r="O153" s="5" t="s">
        <v>633</v>
      </c>
      <c r="Q153" s="5" t="str">
        <f t="shared" si="122"/>
        <v/>
      </c>
      <c r="S153" s="5">
        <f t="shared" si="123"/>
        <v>0.25</v>
      </c>
      <c r="T153" s="5">
        <f t="shared" si="124"/>
        <v>0.3</v>
      </c>
      <c r="U153" s="5">
        <f t="shared" si="125"/>
        <v>0.125</v>
      </c>
      <c r="V153" s="5">
        <f t="shared" si="126"/>
        <v>0.125</v>
      </c>
      <c r="W153" s="5">
        <f t="shared" si="127"/>
        <v>0.25</v>
      </c>
      <c r="X153" s="5">
        <f t="shared" si="164"/>
        <v>0.25</v>
      </c>
      <c r="Y153" s="5">
        <f t="shared" si="165"/>
        <v>0.3</v>
      </c>
      <c r="Z153" s="5">
        <f t="shared" si="166"/>
        <v>0.125</v>
      </c>
      <c r="AA153" s="5">
        <f t="shared" si="167"/>
        <v>0.125</v>
      </c>
      <c r="AB153" s="5" t="str">
        <f t="shared" si="128"/>
        <v>자동</v>
      </c>
      <c r="AC153" s="5">
        <f t="shared" si="129"/>
        <v>0.125</v>
      </c>
      <c r="AD153" s="5">
        <f t="shared" si="130"/>
        <v>0.125</v>
      </c>
      <c r="AE153" s="5" t="str">
        <f>IF(AR153=42,INDEX('2025학년도 변표'!$C$118:$C$197,MATCH(Q153,'2025학년도 변표'!$B$118:$B$197,0)),"")</f>
        <v/>
      </c>
      <c r="AF153" s="5" t="str">
        <f>IF(AR153=42,INDEX('2025학년도 변표'!$D$118:$D$197,MATCH(Q153,'2025학년도 변표'!$B$118:$B$197,0)),"")</f>
        <v/>
      </c>
      <c r="AH153" s="5">
        <v>2</v>
      </c>
      <c r="AI153" s="5">
        <v>2</v>
      </c>
      <c r="AJ153" s="5">
        <v>2</v>
      </c>
      <c r="AK153" s="5">
        <v>2</v>
      </c>
      <c r="AM153" s="5">
        <v>2</v>
      </c>
      <c r="AN153" s="5">
        <v>2</v>
      </c>
      <c r="AO153" s="5">
        <v>3</v>
      </c>
      <c r="AP153" s="5">
        <v>3</v>
      </c>
      <c r="AR153" s="5">
        <f t="shared" si="163"/>
        <v>2</v>
      </c>
      <c r="BA153" s="5">
        <f t="shared" si="131"/>
        <v>0</v>
      </c>
      <c r="BY153" s="230">
        <f t="shared" ref="BY153:BY184" si="168">D153*N153</f>
        <v>80</v>
      </c>
      <c r="BZ153" s="72">
        <v>19.600000000000001</v>
      </c>
      <c r="CA153" s="5">
        <v>19</v>
      </c>
      <c r="CB153" s="5">
        <v>18.400000000000002</v>
      </c>
      <c r="CC153" s="5">
        <v>17.2</v>
      </c>
      <c r="CD153" s="5">
        <v>16</v>
      </c>
      <c r="CE153" s="5">
        <v>12</v>
      </c>
      <c r="CF153" s="5">
        <v>10</v>
      </c>
      <c r="CG153" s="5">
        <v>8</v>
      </c>
      <c r="CH153" s="5">
        <v>6</v>
      </c>
      <c r="DA153" s="5">
        <f t="shared" si="132"/>
        <v>19.600000000000001</v>
      </c>
      <c r="DB153" s="5">
        <f t="shared" si="133"/>
        <v>100</v>
      </c>
      <c r="DC153" s="5">
        <f t="shared" si="134"/>
        <v>0</v>
      </c>
      <c r="DF153" s="5">
        <v>2</v>
      </c>
      <c r="DQ153" s="5">
        <v>1</v>
      </c>
      <c r="DR153" s="5">
        <f t="shared" si="135"/>
        <v>1</v>
      </c>
      <c r="DS153" s="5">
        <f t="shared" si="136"/>
        <v>2</v>
      </c>
      <c r="DT153" s="5">
        <f t="shared" si="120"/>
        <v>0</v>
      </c>
      <c r="DU153" s="5">
        <f t="shared" si="159"/>
        <v>0</v>
      </c>
      <c r="DW153" s="5">
        <f t="shared" si="137"/>
        <v>0</v>
      </c>
      <c r="DX153" s="5">
        <f t="shared" si="138"/>
        <v>0</v>
      </c>
      <c r="DY153" s="5">
        <f>IFERROR(IF(LEFT($AR153,1)="4",INDEX('2025학년도 변표'!$H$118:$H$197,MATCH($Q153,'2025학년도 변표'!$B$118:$B$197,0)),INDEX(DY$4:DY$8,MATCH(AJ153,$DU$4:$DU$8,0))),0)</f>
        <v>0</v>
      </c>
      <c r="DZ153" s="5">
        <f>IFERROR(IF(LEFT($AR153,1)="4",INDEX('2025학년도 변표'!$I$118:$I$197,MATCH($Q153,'2025학년도 변표'!$B$118:$B$197,0)),INDEX(DZ$4:DZ$8,MATCH(AK153,$DU$4:$DU$8,0))),0)</f>
        <v>0</v>
      </c>
      <c r="EB153" s="5">
        <f>IFERROR(IF(LEFT($AR153,1)="4",INDEX('2025학년도 변표'!$J$118:$J$197,MATCH($Q153,'2025학년도 변표'!$B$118:$B$197,0)),INDEX(EA$4:EA$8,MATCH(AM153,$DU$4:$DU$8,0))),0)</f>
        <v>0</v>
      </c>
      <c r="EC153" s="5">
        <f>IFERROR(IF(LEFT($AR153,1)="4",INDEX('2025학년도 변표'!$K$118:$K$197,MATCH($Q153,'2025학년도 변표'!$B$118:$B$197,0)),INDEX(EB$4:EB$8,MATCH(AN153,$DU$4:$DU$8,0))),0)</f>
        <v>0</v>
      </c>
      <c r="ED153" s="5" t="str">
        <f t="shared" si="139"/>
        <v/>
      </c>
      <c r="EE153" s="5" t="str">
        <f t="shared" si="140"/>
        <v/>
      </c>
      <c r="EF153" s="5">
        <f t="shared" si="141"/>
        <v>0</v>
      </c>
      <c r="EH153" s="5">
        <f t="shared" si="142"/>
        <v>0</v>
      </c>
      <c r="EI153" s="5">
        <f t="shared" si="143"/>
        <v>0</v>
      </c>
      <c r="EJ153" s="5">
        <f t="shared" si="144"/>
        <v>0</v>
      </c>
      <c r="EK153" s="5">
        <f t="shared" si="145"/>
        <v>0</v>
      </c>
      <c r="EL153" s="5">
        <f t="shared" si="146"/>
        <v>0</v>
      </c>
      <c r="EM153" s="5">
        <f t="shared" si="147"/>
        <v>0</v>
      </c>
      <c r="EN153" s="5">
        <f t="shared" si="148"/>
        <v>0</v>
      </c>
      <c r="EO153" s="5">
        <f>LARGE((EJ153:EK153,EM153:EN153),1)</f>
        <v>0</v>
      </c>
      <c r="EP153" s="5">
        <f>IF(M153&lt;2,0,LARGE((EJ153:EK153,EM153:EN153),2))</f>
        <v>0</v>
      </c>
      <c r="EQ153" s="5">
        <f t="shared" si="149"/>
        <v>0</v>
      </c>
      <c r="ER153" s="5">
        <f t="shared" si="150"/>
        <v>0</v>
      </c>
      <c r="ES153" s="5">
        <f t="shared" si="151"/>
        <v>0</v>
      </c>
      <c r="EX153" s="5">
        <f t="shared" si="152"/>
        <v>0</v>
      </c>
      <c r="EZ153" s="5">
        <f t="shared" si="153"/>
        <v>0</v>
      </c>
      <c r="FA153" s="5">
        <f t="shared" ca="1" si="154"/>
        <v>0</v>
      </c>
      <c r="FE153" s="5" t="str">
        <f t="shared" si="155"/>
        <v>백분위</v>
      </c>
      <c r="FF153" s="5" t="str">
        <f t="shared" si="156"/>
        <v>백분위</v>
      </c>
      <c r="FG153" s="5">
        <f t="shared" si="160"/>
        <v>0.31</v>
      </c>
      <c r="FH153" s="5">
        <f t="shared" si="161"/>
        <v>0.38</v>
      </c>
      <c r="FI153" s="5">
        <f t="shared" si="162"/>
        <v>0.31</v>
      </c>
      <c r="FJ153" s="5">
        <f t="shared" si="157"/>
        <v>0.8</v>
      </c>
    </row>
    <row r="154" spans="1:166">
      <c r="A154" s="5">
        <f t="shared" si="158"/>
        <v>139</v>
      </c>
      <c r="B154" s="5">
        <v>97</v>
      </c>
      <c r="C154" s="5" t="s">
        <v>458</v>
      </c>
      <c r="D154" s="5">
        <v>1000</v>
      </c>
      <c r="E154" s="5">
        <v>0.2</v>
      </c>
      <c r="F154" s="5">
        <v>0.25</v>
      </c>
      <c r="G154" s="5">
        <v>0.15</v>
      </c>
      <c r="H154" s="5">
        <v>0.15</v>
      </c>
      <c r="M154" s="5">
        <v>2</v>
      </c>
      <c r="N154" s="5">
        <f t="shared" si="121"/>
        <v>0.75</v>
      </c>
      <c r="O154" s="5" t="s">
        <v>633</v>
      </c>
      <c r="Q154" s="5" t="str">
        <f t="shared" si="122"/>
        <v/>
      </c>
      <c r="S154" s="5">
        <f t="shared" si="123"/>
        <v>2</v>
      </c>
      <c r="T154" s="5">
        <f t="shared" si="124"/>
        <v>2.5</v>
      </c>
      <c r="U154" s="5">
        <f t="shared" si="125"/>
        <v>1.5</v>
      </c>
      <c r="V154" s="5" t="str">
        <f t="shared" si="126"/>
        <v>자동</v>
      </c>
      <c r="W154" s="5">
        <f t="shared" si="127"/>
        <v>3</v>
      </c>
      <c r="X154" s="5">
        <f t="shared" si="164"/>
        <v>2</v>
      </c>
      <c r="Y154" s="5">
        <f t="shared" si="165"/>
        <v>2.5</v>
      </c>
      <c r="Z154" s="5">
        <f t="shared" si="166"/>
        <v>1.5</v>
      </c>
      <c r="AA154" s="5">
        <f t="shared" si="167"/>
        <v>1.5</v>
      </c>
      <c r="AB154" s="5" t="str">
        <f t="shared" si="128"/>
        <v>자동</v>
      </c>
      <c r="AC154" s="5" t="str">
        <f t="shared" si="129"/>
        <v>자동</v>
      </c>
      <c r="AD154" s="5" t="str">
        <f t="shared" si="130"/>
        <v>자동</v>
      </c>
      <c r="AE154" s="5" t="str">
        <f>IF(AR154=42,INDEX('2025학년도 변표'!$C$118:$C$197,MATCH(Q154,'2025학년도 변표'!$B$118:$B$197,0)),"")</f>
        <v/>
      </c>
      <c r="AF154" s="5" t="str">
        <f>IF(AR154=42,INDEX('2025학년도 변표'!$D$118:$D$197,MATCH(Q154,'2025학년도 변표'!$B$118:$B$197,0)),"")</f>
        <v/>
      </c>
      <c r="AH154" s="5">
        <v>2</v>
      </c>
      <c r="AI154" s="5">
        <v>2</v>
      </c>
      <c r="AJ154" s="5">
        <v>2</v>
      </c>
      <c r="AK154" s="5">
        <v>2</v>
      </c>
      <c r="AO154" s="5">
        <v>3</v>
      </c>
      <c r="AP154" s="5">
        <v>3</v>
      </c>
      <c r="AR154" s="5">
        <f t="shared" si="163"/>
        <v>2</v>
      </c>
      <c r="BA154" s="5">
        <f t="shared" si="131"/>
        <v>0</v>
      </c>
      <c r="BY154" s="230">
        <f t="shared" si="168"/>
        <v>750</v>
      </c>
      <c r="BZ154" s="72">
        <v>200</v>
      </c>
      <c r="CA154" s="5">
        <v>190</v>
      </c>
      <c r="CB154" s="5">
        <v>180</v>
      </c>
      <c r="CC154" s="5">
        <v>170</v>
      </c>
      <c r="CD154" s="5">
        <v>155</v>
      </c>
      <c r="CE154" s="5">
        <v>140</v>
      </c>
      <c r="CF154" s="5">
        <v>125</v>
      </c>
      <c r="CG154" s="5">
        <v>110</v>
      </c>
      <c r="CH154" s="5">
        <v>80</v>
      </c>
      <c r="CI154" s="72">
        <v>50</v>
      </c>
      <c r="CJ154" s="5">
        <v>50</v>
      </c>
      <c r="CK154" s="5">
        <v>50</v>
      </c>
      <c r="CL154" s="5">
        <v>50</v>
      </c>
      <c r="CM154" s="5">
        <v>50</v>
      </c>
      <c r="CN154" s="5">
        <v>45</v>
      </c>
      <c r="CO154" s="5">
        <v>40</v>
      </c>
      <c r="CP154" s="5">
        <v>35</v>
      </c>
      <c r="CQ154" s="5">
        <v>30</v>
      </c>
      <c r="DA154" s="5">
        <f t="shared" si="132"/>
        <v>200</v>
      </c>
      <c r="DB154" s="5">
        <f t="shared" si="133"/>
        <v>100</v>
      </c>
      <c r="DC154" s="5">
        <f t="shared" si="134"/>
        <v>50</v>
      </c>
      <c r="DD154" s="5">
        <v>2</v>
      </c>
      <c r="DJ154" s="5">
        <v>1</v>
      </c>
      <c r="DR154" s="5">
        <f t="shared" si="135"/>
        <v>1</v>
      </c>
      <c r="DS154" s="5">
        <f t="shared" si="136"/>
        <v>2</v>
      </c>
      <c r="DT154" s="5">
        <f t="shared" si="120"/>
        <v>0</v>
      </c>
      <c r="DU154" s="5">
        <f t="shared" si="159"/>
        <v>0</v>
      </c>
      <c r="DW154" s="5">
        <f t="shared" si="137"/>
        <v>0</v>
      </c>
      <c r="DX154" s="5">
        <f t="shared" si="138"/>
        <v>0</v>
      </c>
      <c r="DY154" s="5">
        <f>IFERROR(IF(LEFT($AR154,1)="4",INDEX('2025학년도 변표'!$H$118:$H$197,MATCH($Q154,'2025학년도 변표'!$B$118:$B$197,0)),INDEX(DY$4:DY$8,MATCH(AJ154,$DU$4:$DU$8,0))),0)</f>
        <v>0</v>
      </c>
      <c r="DZ154" s="5">
        <f>IFERROR(IF(LEFT($AR154,1)="4",INDEX('2025학년도 변표'!$I$118:$I$197,MATCH($Q154,'2025학년도 변표'!$B$118:$B$197,0)),INDEX(DZ$4:DZ$8,MATCH(AK154,$DU$4:$DU$8,0))),0)</f>
        <v>0</v>
      </c>
      <c r="EB154" s="5">
        <f>IFERROR(IF(LEFT($AR154,1)="4",INDEX('2025학년도 변표'!$J$118:$J$197,MATCH($Q154,'2025학년도 변표'!$B$118:$B$197,0)),INDEX(EA$4:EA$8,MATCH(AM154,$DU$4:$DU$8,0))),0)</f>
        <v>0</v>
      </c>
      <c r="EC154" s="5">
        <f>IFERROR(IF(LEFT($AR154,1)="4",INDEX('2025학년도 변표'!$K$118:$K$197,MATCH($Q154,'2025학년도 변표'!$B$118:$B$197,0)),INDEX(EB$4:EB$8,MATCH(AN154,$DU$4:$DU$8,0))),0)</f>
        <v>0</v>
      </c>
      <c r="ED154" s="5" t="str">
        <f t="shared" si="139"/>
        <v/>
      </c>
      <c r="EE154" s="5" t="str">
        <f t="shared" si="140"/>
        <v/>
      </c>
      <c r="EF154" s="5">
        <f t="shared" si="141"/>
        <v>0</v>
      </c>
      <c r="EH154" s="5">
        <f t="shared" si="142"/>
        <v>0</v>
      </c>
      <c r="EI154" s="5">
        <f t="shared" si="143"/>
        <v>0</v>
      </c>
      <c r="EJ154" s="5">
        <f t="shared" si="144"/>
        <v>0</v>
      </c>
      <c r="EK154" s="5">
        <f t="shared" si="145"/>
        <v>0</v>
      </c>
      <c r="EL154" s="5">
        <f t="shared" si="146"/>
        <v>0</v>
      </c>
      <c r="EM154" s="5">
        <f t="shared" si="147"/>
        <v>0</v>
      </c>
      <c r="EN154" s="5">
        <f t="shared" si="148"/>
        <v>0</v>
      </c>
      <c r="EO154" s="5">
        <f>LARGE((EJ154:EK154,EM154:EN154),1)</f>
        <v>0</v>
      </c>
      <c r="EP154" s="5">
        <f>IF(M154&lt;2,0,LARGE((EJ154:EK154,EM154:EN154),2))</f>
        <v>0</v>
      </c>
      <c r="EQ154" s="5">
        <f t="shared" si="149"/>
        <v>0</v>
      </c>
      <c r="ER154" s="5">
        <f t="shared" si="150"/>
        <v>0</v>
      </c>
      <c r="ES154" s="5">
        <f t="shared" si="151"/>
        <v>0</v>
      </c>
      <c r="EX154" s="5">
        <f t="shared" si="152"/>
        <v>0</v>
      </c>
      <c r="EZ154" s="5">
        <f t="shared" si="153"/>
        <v>0</v>
      </c>
      <c r="FA154" s="5">
        <f t="shared" ca="1" si="154"/>
        <v>0</v>
      </c>
      <c r="FE154" s="5" t="str">
        <f t="shared" si="155"/>
        <v>백분위</v>
      </c>
      <c r="FF154" s="5" t="str">
        <f t="shared" si="156"/>
        <v>백분위</v>
      </c>
      <c r="FG154" s="5">
        <f t="shared" si="160"/>
        <v>0.27</v>
      </c>
      <c r="FH154" s="5">
        <f t="shared" si="161"/>
        <v>0.33</v>
      </c>
      <c r="FI154" s="5">
        <f t="shared" si="162"/>
        <v>0.4</v>
      </c>
      <c r="FJ154" s="5">
        <f t="shared" si="157"/>
        <v>7.5</v>
      </c>
    </row>
    <row r="155" spans="1:166">
      <c r="A155" s="5">
        <f t="shared" si="158"/>
        <v>140</v>
      </c>
      <c r="B155" s="5">
        <v>98</v>
      </c>
      <c r="C155" s="5" t="s">
        <v>443</v>
      </c>
      <c r="D155" s="5">
        <v>1000</v>
      </c>
      <c r="E155" s="5">
        <v>0.2</v>
      </c>
      <c r="F155" s="5">
        <v>0.3</v>
      </c>
      <c r="G155" s="5">
        <v>0.15</v>
      </c>
      <c r="H155" s="5">
        <v>0.15</v>
      </c>
      <c r="M155" s="5">
        <v>2</v>
      </c>
      <c r="N155" s="5">
        <f t="shared" si="121"/>
        <v>0.8</v>
      </c>
      <c r="O155" s="5" t="s">
        <v>633</v>
      </c>
      <c r="Q155" s="5" t="str">
        <f t="shared" si="122"/>
        <v/>
      </c>
      <c r="S155" s="5">
        <f t="shared" si="123"/>
        <v>1.4388489208633093</v>
      </c>
      <c r="T155" s="5">
        <f t="shared" si="124"/>
        <v>2.1428571428571428</v>
      </c>
      <c r="U155" s="5">
        <f t="shared" si="125"/>
        <v>2.1482892456640363</v>
      </c>
      <c r="V155" s="5" t="str">
        <f t="shared" si="126"/>
        <v>자동</v>
      </c>
      <c r="W155" s="5">
        <f t="shared" si="127"/>
        <v>2.1482892456640363</v>
      </c>
      <c r="X155" s="5">
        <f t="shared" si="164"/>
        <v>1.4388489208633093</v>
      </c>
      <c r="Y155" s="5">
        <f t="shared" si="165"/>
        <v>2.1428571428571428</v>
      </c>
      <c r="Z155" s="5">
        <f t="shared" si="166"/>
        <v>2.1482892456640363</v>
      </c>
      <c r="AA155" s="5">
        <f t="shared" si="167"/>
        <v>2.1482892456640363</v>
      </c>
      <c r="AB155" s="5" t="str">
        <f t="shared" si="128"/>
        <v>자동</v>
      </c>
      <c r="AC155" s="5" t="str">
        <f t="shared" si="129"/>
        <v>자동</v>
      </c>
      <c r="AD155" s="5" t="str">
        <f t="shared" si="130"/>
        <v>자동</v>
      </c>
      <c r="AE155" s="5" t="str">
        <f>IF(AR155=42,INDEX('2025학년도 변표'!$C$118:$C$197,MATCH(Q155,'2025학년도 변표'!$B$118:$B$197,0)),"")</f>
        <v/>
      </c>
      <c r="AF155" s="5" t="str">
        <f>IF(AR155=42,INDEX('2025학년도 변표'!$D$118:$D$197,MATCH(Q155,'2025학년도 변표'!$B$118:$B$197,0)),"")</f>
        <v/>
      </c>
      <c r="AH155" s="5">
        <v>12</v>
      </c>
      <c r="AI155" s="5">
        <v>12</v>
      </c>
      <c r="AJ155" s="5">
        <v>12</v>
      </c>
      <c r="AK155" s="5">
        <v>12</v>
      </c>
      <c r="AO155" s="5">
        <v>3</v>
      </c>
      <c r="AP155" s="5">
        <v>3</v>
      </c>
      <c r="AR155" s="5">
        <f t="shared" si="163"/>
        <v>12</v>
      </c>
      <c r="BA155" s="5">
        <f t="shared" si="131"/>
        <v>0</v>
      </c>
      <c r="BY155" s="230">
        <f t="shared" si="168"/>
        <v>800</v>
      </c>
      <c r="BZ155" s="72">
        <v>200</v>
      </c>
      <c r="CA155" s="5">
        <v>189.47</v>
      </c>
      <c r="CB155" s="5">
        <v>178.95</v>
      </c>
      <c r="CC155" s="5">
        <v>168.42</v>
      </c>
      <c r="CD155" s="5">
        <v>157.88999999999999</v>
      </c>
      <c r="CE155" s="5">
        <v>84.21</v>
      </c>
      <c r="CF155" s="5">
        <v>63.16</v>
      </c>
      <c r="CG155" s="5">
        <v>42.11</v>
      </c>
      <c r="CH155" s="5">
        <v>0</v>
      </c>
      <c r="DA155" s="5">
        <f t="shared" si="132"/>
        <v>200</v>
      </c>
      <c r="DB155" s="5">
        <f t="shared" si="133"/>
        <v>100</v>
      </c>
      <c r="DC155" s="5">
        <f t="shared" si="134"/>
        <v>0</v>
      </c>
      <c r="DD155" s="5">
        <v>2</v>
      </c>
      <c r="DH155" s="5">
        <v>1</v>
      </c>
      <c r="DJ155" s="5">
        <v>1</v>
      </c>
      <c r="DR155" s="5">
        <f t="shared" si="135"/>
        <v>1</v>
      </c>
      <c r="DS155" s="5">
        <f t="shared" si="136"/>
        <v>2</v>
      </c>
      <c r="DT155" s="5">
        <f t="shared" si="120"/>
        <v>0</v>
      </c>
      <c r="DU155" s="5">
        <f t="shared" si="159"/>
        <v>0</v>
      </c>
      <c r="DW155" s="5">
        <f t="shared" si="137"/>
        <v>0</v>
      </c>
      <c r="DX155" s="5">
        <f t="shared" si="138"/>
        <v>0</v>
      </c>
      <c r="DY155" s="5">
        <f>IFERROR(IF(LEFT($AR155,1)="4",INDEX('2025학년도 변표'!$H$118:$H$197,MATCH($Q155,'2025학년도 변표'!$B$118:$B$197,0)),INDEX(DY$4:DY$8,MATCH(AJ155,$DU$4:$DU$8,0))),0)</f>
        <v>0</v>
      </c>
      <c r="DZ155" s="5">
        <f>IFERROR(IF(LEFT($AR155,1)="4",INDEX('2025학년도 변표'!$I$118:$I$197,MATCH($Q155,'2025학년도 변표'!$B$118:$B$197,0)),INDEX(DZ$4:DZ$8,MATCH(AK155,$DU$4:$DU$8,0))),0)</f>
        <v>0</v>
      </c>
      <c r="EB155" s="5">
        <f>IFERROR(IF(LEFT($AR155,1)="4",INDEX('2025학년도 변표'!$J$118:$J$197,MATCH($Q155,'2025학년도 변표'!$B$118:$B$197,0)),INDEX(EA$4:EA$8,MATCH(AM155,$DU$4:$DU$8,0))),0)</f>
        <v>0</v>
      </c>
      <c r="EC155" s="5">
        <f>IFERROR(IF(LEFT($AR155,1)="4",INDEX('2025학년도 변표'!$K$118:$K$197,MATCH($Q155,'2025학년도 변표'!$B$118:$B$197,0)),INDEX(EB$4:EB$8,MATCH(AN155,$DU$4:$DU$8,0))),0)</f>
        <v>0</v>
      </c>
      <c r="ED155" s="5" t="str">
        <f t="shared" si="139"/>
        <v/>
      </c>
      <c r="EE155" s="5" t="str">
        <f t="shared" si="140"/>
        <v/>
      </c>
      <c r="EF155" s="5">
        <f t="shared" si="141"/>
        <v>0</v>
      </c>
      <c r="EH155" s="5">
        <f t="shared" si="142"/>
        <v>0</v>
      </c>
      <c r="EI155" s="5">
        <f t="shared" si="143"/>
        <v>0</v>
      </c>
      <c r="EJ155" s="5">
        <f t="shared" si="144"/>
        <v>0</v>
      </c>
      <c r="EK155" s="5">
        <f t="shared" si="145"/>
        <v>0</v>
      </c>
      <c r="EL155" s="5">
        <f t="shared" si="146"/>
        <v>0</v>
      </c>
      <c r="EM155" s="5">
        <f t="shared" si="147"/>
        <v>0</v>
      </c>
      <c r="EN155" s="5">
        <f t="shared" si="148"/>
        <v>0</v>
      </c>
      <c r="EO155" s="5">
        <f>LARGE((EJ155:EK155,EM155:EN155),1)</f>
        <v>0</v>
      </c>
      <c r="EP155" s="5">
        <f>IF(M155&lt;2,0,LARGE((EJ155:EK155,EM155:EN155),2))</f>
        <v>0</v>
      </c>
      <c r="EQ155" s="5">
        <f t="shared" si="149"/>
        <v>0</v>
      </c>
      <c r="ER155" s="5">
        <f t="shared" si="150"/>
        <v>0</v>
      </c>
      <c r="ES155" s="5">
        <f t="shared" si="151"/>
        <v>0</v>
      </c>
      <c r="EX155" s="5">
        <f t="shared" si="152"/>
        <v>0</v>
      </c>
      <c r="EZ155" s="5">
        <f t="shared" si="153"/>
        <v>0</v>
      </c>
      <c r="FA155" s="5">
        <f t="shared" ca="1" si="154"/>
        <v>0</v>
      </c>
      <c r="FE155" s="5" t="str">
        <f t="shared" si="155"/>
        <v>표점/만점</v>
      </c>
      <c r="FF155" s="5" t="str">
        <f t="shared" si="156"/>
        <v>표점/만점</v>
      </c>
      <c r="FG155" s="5">
        <f t="shared" si="160"/>
        <v>0.25</v>
      </c>
      <c r="FH155" s="5">
        <f t="shared" si="161"/>
        <v>0.37</v>
      </c>
      <c r="FI155" s="5">
        <f t="shared" si="162"/>
        <v>0.37</v>
      </c>
      <c r="FJ155" s="5">
        <f t="shared" si="157"/>
        <v>5.7299953093844884</v>
      </c>
    </row>
    <row r="156" spans="1:166">
      <c r="A156" s="5">
        <f t="shared" si="158"/>
        <v>141</v>
      </c>
      <c r="B156" s="5">
        <v>99</v>
      </c>
      <c r="C156" s="5" t="s">
        <v>522</v>
      </c>
      <c r="D156" s="5">
        <v>1000</v>
      </c>
      <c r="E156" s="5">
        <v>0.2</v>
      </c>
      <c r="F156" s="5">
        <v>0.3</v>
      </c>
      <c r="G156" s="5">
        <v>0.15</v>
      </c>
      <c r="H156" s="5">
        <v>0.15</v>
      </c>
      <c r="M156" s="5">
        <v>2</v>
      </c>
      <c r="N156" s="5">
        <f t="shared" si="121"/>
        <v>0.8</v>
      </c>
      <c r="O156" s="5" t="s">
        <v>633</v>
      </c>
      <c r="Q156" s="5" t="str">
        <f t="shared" si="122"/>
        <v/>
      </c>
      <c r="S156" s="5">
        <f t="shared" si="123"/>
        <v>2</v>
      </c>
      <c r="T156" s="5">
        <f t="shared" si="124"/>
        <v>3</v>
      </c>
      <c r="U156" s="5">
        <f t="shared" si="125"/>
        <v>1.5</v>
      </c>
      <c r="V156" s="5" t="str">
        <f t="shared" si="126"/>
        <v>자동</v>
      </c>
      <c r="W156" s="5">
        <f t="shared" si="127"/>
        <v>3</v>
      </c>
      <c r="X156" s="5">
        <f t="shared" si="164"/>
        <v>2</v>
      </c>
      <c r="Y156" s="5">
        <f t="shared" si="165"/>
        <v>3</v>
      </c>
      <c r="Z156" s="5">
        <f t="shared" si="166"/>
        <v>1.5</v>
      </c>
      <c r="AA156" s="5">
        <f t="shared" si="167"/>
        <v>1.5</v>
      </c>
      <c r="AB156" s="5" t="str">
        <f t="shared" si="128"/>
        <v>자동</v>
      </c>
      <c r="AC156" s="5" t="str">
        <f t="shared" si="129"/>
        <v>자동</v>
      </c>
      <c r="AD156" s="5" t="str">
        <f t="shared" si="130"/>
        <v>자동</v>
      </c>
      <c r="AE156" s="5" t="str">
        <f>IF(AR156=42,INDEX('2025학년도 변표'!$C$118:$C$197,MATCH(Q156,'2025학년도 변표'!$B$118:$B$197,0)),"")</f>
        <v/>
      </c>
      <c r="AF156" s="5" t="str">
        <f>IF(AR156=42,INDEX('2025학년도 변표'!$D$118:$D$197,MATCH(Q156,'2025학년도 변표'!$B$118:$B$197,0)),"")</f>
        <v/>
      </c>
      <c r="AH156" s="5">
        <v>2</v>
      </c>
      <c r="AI156" s="5">
        <v>2</v>
      </c>
      <c r="AJ156" s="5">
        <v>2</v>
      </c>
      <c r="AK156" s="5">
        <v>2</v>
      </c>
      <c r="AO156" s="5">
        <v>3</v>
      </c>
      <c r="AP156" s="5">
        <v>3</v>
      </c>
      <c r="AR156" s="5">
        <f t="shared" si="163"/>
        <v>2</v>
      </c>
      <c r="BA156" s="5">
        <f t="shared" si="131"/>
        <v>0</v>
      </c>
      <c r="BY156" s="230">
        <f t="shared" si="168"/>
        <v>800</v>
      </c>
      <c r="BZ156" s="72">
        <v>200</v>
      </c>
      <c r="CA156" s="5">
        <v>196</v>
      </c>
      <c r="CB156" s="5">
        <v>192</v>
      </c>
      <c r="CC156" s="5">
        <v>188</v>
      </c>
      <c r="CD156" s="5">
        <v>184</v>
      </c>
      <c r="CE156" s="5">
        <v>180</v>
      </c>
      <c r="CF156" s="5">
        <v>176</v>
      </c>
      <c r="CG156" s="5">
        <v>172</v>
      </c>
      <c r="CH156" s="5">
        <v>168</v>
      </c>
      <c r="DA156" s="5">
        <f t="shared" si="132"/>
        <v>200</v>
      </c>
      <c r="DB156" s="5">
        <f t="shared" si="133"/>
        <v>100</v>
      </c>
      <c r="DC156" s="5">
        <f t="shared" si="134"/>
        <v>0</v>
      </c>
      <c r="DD156" s="5">
        <v>2</v>
      </c>
      <c r="DJ156" s="5">
        <v>1</v>
      </c>
      <c r="DR156" s="5">
        <f t="shared" si="135"/>
        <v>1</v>
      </c>
      <c r="DS156" s="5">
        <f t="shared" si="136"/>
        <v>2</v>
      </c>
      <c r="DT156" s="5">
        <f t="shared" si="120"/>
        <v>0</v>
      </c>
      <c r="DU156" s="5">
        <f t="shared" si="159"/>
        <v>0</v>
      </c>
      <c r="DW156" s="5">
        <f t="shared" si="137"/>
        <v>0</v>
      </c>
      <c r="DX156" s="5">
        <f t="shared" si="138"/>
        <v>0</v>
      </c>
      <c r="DY156" s="5">
        <f>IFERROR(IF(LEFT($AR156,1)="4",INDEX('2025학년도 변표'!$H$118:$H$197,MATCH($Q156,'2025학년도 변표'!$B$118:$B$197,0)),INDEX(DY$4:DY$8,MATCH(AJ156,$DU$4:$DU$8,0))),0)</f>
        <v>0</v>
      </c>
      <c r="DZ156" s="5">
        <f>IFERROR(IF(LEFT($AR156,1)="4",INDEX('2025학년도 변표'!$I$118:$I$197,MATCH($Q156,'2025학년도 변표'!$B$118:$B$197,0)),INDEX(DZ$4:DZ$8,MATCH(AK156,$DU$4:$DU$8,0))),0)</f>
        <v>0</v>
      </c>
      <c r="EB156" s="5">
        <f>IFERROR(IF(LEFT($AR156,1)="4",INDEX('2025학년도 변표'!$J$118:$J$197,MATCH($Q156,'2025학년도 변표'!$B$118:$B$197,0)),INDEX(EA$4:EA$8,MATCH(AM156,$DU$4:$DU$8,0))),0)</f>
        <v>0</v>
      </c>
      <c r="EC156" s="5">
        <f>IFERROR(IF(LEFT($AR156,1)="4",INDEX('2025학년도 변표'!$K$118:$K$197,MATCH($Q156,'2025학년도 변표'!$B$118:$B$197,0)),INDEX(EB$4:EB$8,MATCH(AN156,$DU$4:$DU$8,0))),0)</f>
        <v>0</v>
      </c>
      <c r="ED156" s="5" t="str">
        <f t="shared" si="139"/>
        <v/>
      </c>
      <c r="EE156" s="5" t="str">
        <f t="shared" si="140"/>
        <v/>
      </c>
      <c r="EF156" s="5">
        <f t="shared" si="141"/>
        <v>0</v>
      </c>
      <c r="EH156" s="5">
        <f t="shared" si="142"/>
        <v>0</v>
      </c>
      <c r="EI156" s="5">
        <f t="shared" si="143"/>
        <v>0</v>
      </c>
      <c r="EJ156" s="5">
        <f t="shared" si="144"/>
        <v>0</v>
      </c>
      <c r="EK156" s="5">
        <f t="shared" si="145"/>
        <v>0</v>
      </c>
      <c r="EL156" s="5">
        <f t="shared" si="146"/>
        <v>0</v>
      </c>
      <c r="EM156" s="5">
        <f t="shared" si="147"/>
        <v>0</v>
      </c>
      <c r="EN156" s="5">
        <f t="shared" si="148"/>
        <v>0</v>
      </c>
      <c r="EO156" s="5">
        <f>LARGE((EJ156:EK156,EM156:EN156),1)</f>
        <v>0</v>
      </c>
      <c r="EP156" s="5">
        <f>IF(M156&lt;2,0,LARGE((EJ156:EK156,EM156:EN156),2))</f>
        <v>0</v>
      </c>
      <c r="EQ156" s="5">
        <f t="shared" si="149"/>
        <v>0</v>
      </c>
      <c r="ER156" s="5">
        <f t="shared" si="150"/>
        <v>0</v>
      </c>
      <c r="ES156" s="5">
        <f t="shared" si="151"/>
        <v>0</v>
      </c>
      <c r="EX156" s="5">
        <f t="shared" si="152"/>
        <v>0</v>
      </c>
      <c r="EZ156" s="5">
        <f t="shared" si="153"/>
        <v>0</v>
      </c>
      <c r="FA156" s="5">
        <f t="shared" ca="1" si="154"/>
        <v>0</v>
      </c>
      <c r="FE156" s="5" t="str">
        <f t="shared" si="155"/>
        <v>백분위</v>
      </c>
      <c r="FF156" s="5" t="str">
        <f t="shared" si="156"/>
        <v>백분위</v>
      </c>
      <c r="FG156" s="5">
        <f t="shared" si="160"/>
        <v>0.25</v>
      </c>
      <c r="FH156" s="5">
        <f t="shared" si="161"/>
        <v>0.38</v>
      </c>
      <c r="FI156" s="5">
        <f t="shared" si="162"/>
        <v>0.38</v>
      </c>
      <c r="FJ156" s="5">
        <f t="shared" si="157"/>
        <v>8</v>
      </c>
    </row>
    <row r="157" spans="1:166">
      <c r="A157" s="5">
        <f t="shared" si="158"/>
        <v>142</v>
      </c>
      <c r="B157" s="5">
        <v>100</v>
      </c>
      <c r="C157" s="5" t="s">
        <v>526</v>
      </c>
      <c r="D157" s="5">
        <v>800</v>
      </c>
      <c r="E157" s="5">
        <v>0.25</v>
      </c>
      <c r="F157" s="5">
        <v>0.3</v>
      </c>
      <c r="G157" s="5">
        <v>0.125</v>
      </c>
      <c r="H157" s="5">
        <v>0.125</v>
      </c>
      <c r="M157" s="5">
        <v>2</v>
      </c>
      <c r="N157" s="5">
        <f t="shared" si="121"/>
        <v>0.8</v>
      </c>
      <c r="Q157" s="5">
        <f t="shared" si="122"/>
        <v>0</v>
      </c>
      <c r="S157" s="5">
        <f t="shared" si="123"/>
        <v>1</v>
      </c>
      <c r="T157" s="5">
        <f t="shared" si="124"/>
        <v>1.2</v>
      </c>
      <c r="U157" s="5">
        <f t="shared" si="125"/>
        <v>1</v>
      </c>
      <c r="V157" s="5" t="str">
        <f t="shared" si="126"/>
        <v>자동</v>
      </c>
      <c r="W157" s="5">
        <f t="shared" si="127"/>
        <v>1</v>
      </c>
      <c r="X157" s="5">
        <f t="shared" si="164"/>
        <v>1</v>
      </c>
      <c r="Y157" s="5">
        <f t="shared" si="165"/>
        <v>1.2</v>
      </c>
      <c r="Z157" s="5">
        <f t="shared" si="166"/>
        <v>1</v>
      </c>
      <c r="AA157" s="5">
        <f t="shared" si="167"/>
        <v>1</v>
      </c>
      <c r="AB157" s="5" t="str">
        <f t="shared" si="128"/>
        <v>자동</v>
      </c>
      <c r="AC157" s="5" t="str">
        <f t="shared" si="129"/>
        <v>자동</v>
      </c>
      <c r="AD157" s="5" t="str">
        <f t="shared" si="130"/>
        <v>자동</v>
      </c>
      <c r="AE157" s="5" t="str">
        <f>IF(AR157=42,INDEX('2025학년도 변표'!$C$118:$C$197,MATCH(Q157,'2025학년도 변표'!$B$118:$B$197,0)),"")</f>
        <v/>
      </c>
      <c r="AF157" s="5" t="str">
        <f>IF(AR157=42,INDEX('2025학년도 변표'!$D$118:$D$197,MATCH(Q157,'2025학년도 변표'!$B$118:$B$197,0)),"")</f>
        <v/>
      </c>
      <c r="AH157" s="5">
        <v>1</v>
      </c>
      <c r="AI157" s="5">
        <v>1</v>
      </c>
      <c r="AJ157" s="5">
        <v>1</v>
      </c>
      <c r="AK157" s="5">
        <v>1</v>
      </c>
      <c r="AL157" s="5">
        <v>1</v>
      </c>
      <c r="AO157" s="5">
        <v>3</v>
      </c>
      <c r="AR157" s="5">
        <f t="shared" si="163"/>
        <v>1</v>
      </c>
      <c r="BA157" s="5">
        <f t="shared" si="131"/>
        <v>0</v>
      </c>
      <c r="BE157" s="236" t="s">
        <v>18714</v>
      </c>
      <c r="BL157" s="5">
        <f>IF(RIGHT($G$13,2)="II",2,0)+IF(RIGHT($H$13,2)="II",2,0)</f>
        <v>4</v>
      </c>
      <c r="BU157" s="5">
        <v>2</v>
      </c>
      <c r="BY157" s="230">
        <f t="shared" si="168"/>
        <v>640</v>
      </c>
      <c r="BZ157" s="72">
        <v>160</v>
      </c>
      <c r="CA157" s="5">
        <v>158.4</v>
      </c>
      <c r="CB157" s="5">
        <v>156</v>
      </c>
      <c r="CC157" s="5">
        <v>152</v>
      </c>
      <c r="CD157" s="5">
        <v>148</v>
      </c>
      <c r="CE157" s="5">
        <v>144</v>
      </c>
      <c r="CF157" s="5">
        <v>140</v>
      </c>
      <c r="CG157" s="5">
        <v>136</v>
      </c>
      <c r="CH157" s="5">
        <v>132</v>
      </c>
      <c r="DA157" s="5">
        <f t="shared" si="132"/>
        <v>160</v>
      </c>
      <c r="DB157" s="5">
        <f t="shared" si="133"/>
        <v>97.560975609756099</v>
      </c>
      <c r="DC157" s="5">
        <f t="shared" si="134"/>
        <v>0</v>
      </c>
      <c r="DD157" s="5">
        <v>2</v>
      </c>
      <c r="DH157" s="5">
        <v>1</v>
      </c>
      <c r="DJ157" s="5">
        <v>1</v>
      </c>
      <c r="DR157" s="5">
        <f t="shared" si="135"/>
        <v>1</v>
      </c>
      <c r="DS157" s="5">
        <f t="shared" si="136"/>
        <v>2</v>
      </c>
      <c r="DT157" s="5">
        <f t="shared" si="120"/>
        <v>0</v>
      </c>
      <c r="DU157" s="5">
        <f t="shared" si="159"/>
        <v>0</v>
      </c>
      <c r="DW157" s="5">
        <f t="shared" si="137"/>
        <v>0</v>
      </c>
      <c r="DX157" s="5">
        <f t="shared" si="138"/>
        <v>0</v>
      </c>
      <c r="DY157" s="5">
        <f>IFERROR(IF(LEFT($AR157,1)="4",INDEX('2025학년도 변표'!$H$118:$H$197,MATCH($Q157,'2025학년도 변표'!$B$118:$B$197,0)),INDEX(DY$4:DY$8,MATCH(AJ157,$DU$4:$DU$8,0))),0)</f>
        <v>0</v>
      </c>
      <c r="DZ157" s="5">
        <f>IFERROR(IF(LEFT($AR157,1)="4",INDEX('2025학년도 변표'!$I$118:$I$197,MATCH($Q157,'2025학년도 변표'!$B$118:$B$197,0)),INDEX(DZ$4:DZ$8,MATCH(AK157,$DU$4:$DU$8,0))),0)</f>
        <v>0</v>
      </c>
      <c r="EB157" s="5">
        <f>IFERROR(IF(LEFT($AR157,1)="4",INDEX('2025학년도 변표'!$J$118:$J$197,MATCH($Q157,'2025학년도 변표'!$B$118:$B$197,0)),INDEX(EA$4:EA$8,MATCH(AM157,$DU$4:$DU$8,0))),0)</f>
        <v>0</v>
      </c>
      <c r="EC157" s="5">
        <f>IFERROR(IF(LEFT($AR157,1)="4",INDEX('2025학년도 변표'!$K$118:$K$197,MATCH($Q157,'2025학년도 변표'!$B$118:$B$197,0)),INDEX(EB$4:EB$8,MATCH(AN157,$DU$4:$DU$8,0))),0)</f>
        <v>0</v>
      </c>
      <c r="ED157" s="5" t="str">
        <f t="shared" si="139"/>
        <v/>
      </c>
      <c r="EE157" s="5">
        <f t="shared" si="140"/>
        <v>0</v>
      </c>
      <c r="EF157" s="5">
        <f t="shared" si="141"/>
        <v>0</v>
      </c>
      <c r="EH157" s="5">
        <f t="shared" si="142"/>
        <v>0</v>
      </c>
      <c r="EI157" s="5">
        <f t="shared" si="143"/>
        <v>0</v>
      </c>
      <c r="EJ157" s="5">
        <f t="shared" si="144"/>
        <v>0</v>
      </c>
      <c r="EK157" s="5">
        <f t="shared" si="145"/>
        <v>0</v>
      </c>
      <c r="EL157" s="5">
        <f t="shared" si="146"/>
        <v>4</v>
      </c>
      <c r="EM157" s="5">
        <f t="shared" si="147"/>
        <v>0</v>
      </c>
      <c r="EN157" s="5">
        <f t="shared" si="148"/>
        <v>0</v>
      </c>
      <c r="EO157" s="5">
        <f>LARGE((EJ157:EK157,EM157:EN157),1)</f>
        <v>0</v>
      </c>
      <c r="EP157" s="5">
        <f>IF(M157&lt;2,0,LARGE((EJ157:EK157,EM157:EN157),2))</f>
        <v>0</v>
      </c>
      <c r="EQ157" s="5">
        <f t="shared" si="149"/>
        <v>0</v>
      </c>
      <c r="ER157" s="5">
        <f t="shared" si="150"/>
        <v>0</v>
      </c>
      <c r="ES157" s="5">
        <f t="shared" si="151"/>
        <v>0</v>
      </c>
      <c r="EX157" s="5">
        <f t="shared" si="152"/>
        <v>4</v>
      </c>
      <c r="EZ157" s="5">
        <f t="shared" si="153"/>
        <v>1</v>
      </c>
      <c r="FA157" s="5">
        <f t="shared" ca="1" si="154"/>
        <v>53</v>
      </c>
      <c r="FE157" s="5" t="str">
        <f t="shared" si="155"/>
        <v>표점</v>
      </c>
      <c r="FF157" s="5" t="str">
        <f t="shared" si="156"/>
        <v>표점</v>
      </c>
      <c r="FG157" s="5">
        <f t="shared" si="160"/>
        <v>0.31</v>
      </c>
      <c r="FH157" s="5">
        <f t="shared" si="161"/>
        <v>0.38</v>
      </c>
      <c r="FI157" s="5">
        <f t="shared" si="162"/>
        <v>0.31</v>
      </c>
      <c r="FJ157" s="5">
        <f t="shared" si="157"/>
        <v>3.2</v>
      </c>
    </row>
    <row r="158" spans="1:166">
      <c r="A158" s="5">
        <f t="shared" si="158"/>
        <v>143</v>
      </c>
      <c r="B158" s="5">
        <v>101</v>
      </c>
      <c r="C158" s="5" t="s">
        <v>58</v>
      </c>
      <c r="D158" s="5">
        <v>400</v>
      </c>
      <c r="E158" s="5">
        <v>0.25</v>
      </c>
      <c r="F158" s="5">
        <v>0.25</v>
      </c>
      <c r="G158" s="5">
        <v>0.125</v>
      </c>
      <c r="H158" s="5">
        <v>0.125</v>
      </c>
      <c r="M158" s="5">
        <v>2</v>
      </c>
      <c r="N158" s="5">
        <f t="shared" si="121"/>
        <v>0.75</v>
      </c>
      <c r="O158" s="5" t="s">
        <v>633</v>
      </c>
      <c r="Q158" s="5" t="str">
        <f t="shared" si="122"/>
        <v/>
      </c>
      <c r="S158" s="5">
        <f t="shared" si="123"/>
        <v>1</v>
      </c>
      <c r="T158" s="5">
        <f t="shared" si="124"/>
        <v>1</v>
      </c>
      <c r="U158" s="5">
        <f t="shared" si="125"/>
        <v>0.5</v>
      </c>
      <c r="V158" s="5" t="str">
        <f t="shared" si="126"/>
        <v>자동</v>
      </c>
      <c r="W158" s="5">
        <f t="shared" si="127"/>
        <v>1</v>
      </c>
      <c r="X158" s="5">
        <f t="shared" si="164"/>
        <v>1</v>
      </c>
      <c r="Y158" s="5">
        <f t="shared" si="165"/>
        <v>1</v>
      </c>
      <c r="Z158" s="5">
        <f t="shared" si="166"/>
        <v>0.5</v>
      </c>
      <c r="AA158" s="5">
        <f t="shared" si="167"/>
        <v>0.5</v>
      </c>
      <c r="AB158" s="5" t="str">
        <f t="shared" si="128"/>
        <v>자동</v>
      </c>
      <c r="AC158" s="5" t="str">
        <f t="shared" si="129"/>
        <v>자동</v>
      </c>
      <c r="AD158" s="5" t="str">
        <f t="shared" si="130"/>
        <v>자동</v>
      </c>
      <c r="AE158" s="5" t="str">
        <f>IF(AR158=42,INDEX('2025학년도 변표'!$C$118:$C$197,MATCH(Q158,'2025학년도 변표'!$B$118:$B$197,0)),"")</f>
        <v/>
      </c>
      <c r="AF158" s="5" t="str">
        <f>IF(AR158=42,INDEX('2025학년도 변표'!$D$118:$D$197,MATCH(Q158,'2025학년도 변표'!$B$118:$B$197,0)),"")</f>
        <v/>
      </c>
      <c r="AH158" s="5">
        <v>2</v>
      </c>
      <c r="AI158" s="5">
        <v>2</v>
      </c>
      <c r="AJ158" s="5">
        <v>2</v>
      </c>
      <c r="AK158" s="5">
        <v>2</v>
      </c>
      <c r="AO158" s="5">
        <v>3</v>
      </c>
      <c r="AP158" s="5">
        <v>3</v>
      </c>
      <c r="AR158" s="5">
        <f t="shared" si="163"/>
        <v>2</v>
      </c>
      <c r="BA158" s="5">
        <f t="shared" si="131"/>
        <v>0</v>
      </c>
      <c r="BY158" s="230">
        <f t="shared" si="168"/>
        <v>300</v>
      </c>
      <c r="BZ158" s="72">
        <v>100</v>
      </c>
      <c r="CA158" s="5">
        <v>95</v>
      </c>
      <c r="CB158" s="5">
        <v>90</v>
      </c>
      <c r="CC158" s="5">
        <v>85</v>
      </c>
      <c r="CD158" s="5">
        <v>80</v>
      </c>
      <c r="CE158" s="5">
        <v>75</v>
      </c>
      <c r="CF158" s="5">
        <v>70</v>
      </c>
      <c r="CG158" s="5">
        <v>65</v>
      </c>
      <c r="CH158" s="5">
        <v>60</v>
      </c>
      <c r="CI158" s="72">
        <v>5</v>
      </c>
      <c r="CJ158" s="5">
        <v>5</v>
      </c>
      <c r="CK158" s="5">
        <v>4.5</v>
      </c>
      <c r="CL158" s="5">
        <v>4.5</v>
      </c>
      <c r="CM158" s="5">
        <v>4</v>
      </c>
      <c r="CN158" s="5">
        <v>4</v>
      </c>
      <c r="CO158" s="5">
        <v>3.5</v>
      </c>
      <c r="CP158" s="5">
        <v>3.5</v>
      </c>
      <c r="CQ158" s="5">
        <v>3</v>
      </c>
      <c r="DA158" s="5">
        <f t="shared" si="132"/>
        <v>100</v>
      </c>
      <c r="DB158" s="5">
        <f t="shared" si="133"/>
        <v>100</v>
      </c>
      <c r="DC158" s="5">
        <f t="shared" si="134"/>
        <v>5</v>
      </c>
      <c r="DD158" s="5">
        <v>2</v>
      </c>
      <c r="DH158" s="5">
        <v>1</v>
      </c>
      <c r="DJ158" s="5">
        <v>1</v>
      </c>
      <c r="DR158" s="5">
        <f t="shared" si="135"/>
        <v>1</v>
      </c>
      <c r="DS158" s="5">
        <f t="shared" si="136"/>
        <v>2</v>
      </c>
      <c r="DT158" s="5">
        <f t="shared" si="120"/>
        <v>0</v>
      </c>
      <c r="DU158" s="5">
        <f t="shared" si="159"/>
        <v>0</v>
      </c>
      <c r="DW158" s="5">
        <f t="shared" si="137"/>
        <v>0</v>
      </c>
      <c r="DX158" s="5">
        <f t="shared" si="138"/>
        <v>0</v>
      </c>
      <c r="DY158" s="5">
        <f>IFERROR(IF(LEFT($AR158,1)="4",INDEX('2025학년도 변표'!$H$118:$H$197,MATCH($Q158,'2025학년도 변표'!$B$118:$B$197,0)),INDEX(DY$4:DY$8,MATCH(AJ158,$DU$4:$DU$8,0))),0)</f>
        <v>0</v>
      </c>
      <c r="DZ158" s="5">
        <f>IFERROR(IF(LEFT($AR158,1)="4",INDEX('2025학년도 변표'!$I$118:$I$197,MATCH($Q158,'2025학년도 변표'!$B$118:$B$197,0)),INDEX(DZ$4:DZ$8,MATCH(AK158,$DU$4:$DU$8,0))),0)</f>
        <v>0</v>
      </c>
      <c r="EB158" s="5">
        <f>IFERROR(IF(LEFT($AR158,1)="4",INDEX('2025학년도 변표'!$J$118:$J$197,MATCH($Q158,'2025학년도 변표'!$B$118:$B$197,0)),INDEX(EA$4:EA$8,MATCH(AM158,$DU$4:$DU$8,0))),0)</f>
        <v>0</v>
      </c>
      <c r="EC158" s="5">
        <f>IFERROR(IF(LEFT($AR158,1)="4",INDEX('2025학년도 변표'!$K$118:$K$197,MATCH($Q158,'2025학년도 변표'!$B$118:$B$197,0)),INDEX(EB$4:EB$8,MATCH(AN158,$DU$4:$DU$8,0))),0)</f>
        <v>0</v>
      </c>
      <c r="ED158" s="5" t="str">
        <f t="shared" si="139"/>
        <v/>
      </c>
      <c r="EE158" s="5" t="str">
        <f t="shared" si="140"/>
        <v/>
      </c>
      <c r="EF158" s="5">
        <f t="shared" si="141"/>
        <v>0</v>
      </c>
      <c r="EH158" s="5">
        <f t="shared" si="142"/>
        <v>0</v>
      </c>
      <c r="EI158" s="5">
        <f t="shared" si="143"/>
        <v>0</v>
      </c>
      <c r="EJ158" s="5">
        <f t="shared" si="144"/>
        <v>0</v>
      </c>
      <c r="EK158" s="5">
        <f t="shared" si="145"/>
        <v>0</v>
      </c>
      <c r="EL158" s="5">
        <f t="shared" si="146"/>
        <v>0</v>
      </c>
      <c r="EM158" s="5">
        <f t="shared" si="147"/>
        <v>0</v>
      </c>
      <c r="EN158" s="5">
        <f t="shared" si="148"/>
        <v>0</v>
      </c>
      <c r="EO158" s="5">
        <f>LARGE((EJ158:EK158,EM158:EN158),1)</f>
        <v>0</v>
      </c>
      <c r="EP158" s="5">
        <f>IF(M158&lt;2,0,LARGE((EJ158:EK158,EM158:EN158),2))</f>
        <v>0</v>
      </c>
      <c r="EQ158" s="5">
        <f t="shared" si="149"/>
        <v>0</v>
      </c>
      <c r="ER158" s="5">
        <f t="shared" si="150"/>
        <v>0</v>
      </c>
      <c r="ES158" s="5">
        <f t="shared" si="151"/>
        <v>0</v>
      </c>
      <c r="EX158" s="5">
        <f t="shared" si="152"/>
        <v>0</v>
      </c>
      <c r="EZ158" s="5">
        <f t="shared" si="153"/>
        <v>0</v>
      </c>
      <c r="FA158" s="5">
        <f t="shared" ca="1" si="154"/>
        <v>0</v>
      </c>
      <c r="FE158" s="5" t="str">
        <f t="shared" si="155"/>
        <v>백분위</v>
      </c>
      <c r="FF158" s="5" t="str">
        <f t="shared" si="156"/>
        <v>백분위</v>
      </c>
      <c r="FG158" s="5">
        <f t="shared" si="160"/>
        <v>0.33</v>
      </c>
      <c r="FH158" s="5">
        <f t="shared" si="161"/>
        <v>0.33</v>
      </c>
      <c r="FI158" s="5">
        <f t="shared" si="162"/>
        <v>0.33</v>
      </c>
      <c r="FJ158" s="5">
        <f t="shared" si="157"/>
        <v>3</v>
      </c>
    </row>
    <row r="159" spans="1:166">
      <c r="A159" s="5">
        <f t="shared" si="158"/>
        <v>144</v>
      </c>
      <c r="B159" s="5">
        <v>103</v>
      </c>
      <c r="C159" s="5" t="s">
        <v>457</v>
      </c>
      <c r="D159" s="5">
        <v>1000</v>
      </c>
      <c r="E159" s="5">
        <v>0.2</v>
      </c>
      <c r="F159" s="5">
        <v>0.3</v>
      </c>
      <c r="G159" s="5">
        <v>0.1</v>
      </c>
      <c r="H159" s="5">
        <v>0.1</v>
      </c>
      <c r="M159" s="5">
        <v>2</v>
      </c>
      <c r="N159" s="5">
        <f t="shared" si="121"/>
        <v>0.7</v>
      </c>
      <c r="O159" s="5" t="s">
        <v>633</v>
      </c>
      <c r="Q159" s="5" t="str">
        <f t="shared" si="122"/>
        <v/>
      </c>
      <c r="S159" s="5">
        <f t="shared" si="123"/>
        <v>1</v>
      </c>
      <c r="T159" s="5">
        <f t="shared" si="124"/>
        <v>1.5</v>
      </c>
      <c r="U159" s="5">
        <f t="shared" si="125"/>
        <v>1</v>
      </c>
      <c r="V159" s="5" t="str">
        <f t="shared" si="126"/>
        <v>자동</v>
      </c>
      <c r="W159" s="5">
        <f t="shared" si="127"/>
        <v>1</v>
      </c>
      <c r="X159" s="5">
        <f t="shared" si="164"/>
        <v>1</v>
      </c>
      <c r="Y159" s="5">
        <f t="shared" si="165"/>
        <v>1.5</v>
      </c>
      <c r="Z159" s="5">
        <f t="shared" si="166"/>
        <v>1</v>
      </c>
      <c r="AA159" s="5">
        <f t="shared" si="167"/>
        <v>1</v>
      </c>
      <c r="AB159" s="5" t="str">
        <f t="shared" si="128"/>
        <v>자동</v>
      </c>
      <c r="AC159" s="5" t="str">
        <f t="shared" si="129"/>
        <v>자동</v>
      </c>
      <c r="AD159" s="5" t="str">
        <f t="shared" si="130"/>
        <v>자동</v>
      </c>
      <c r="AE159" s="5" t="str">
        <f>IF(AR159=42,INDEX('2025학년도 변표'!$C$118:$C$197,MATCH(Q159,'2025학년도 변표'!$B$118:$B$197,0)),"")</f>
        <v/>
      </c>
      <c r="AF159" s="5" t="str">
        <f>IF(AR159=42,INDEX('2025학년도 변표'!$D$118:$D$197,MATCH(Q159,'2025학년도 변표'!$B$118:$B$197,0)),"")</f>
        <v/>
      </c>
      <c r="AH159" s="5">
        <v>1</v>
      </c>
      <c r="AI159" s="5">
        <v>1</v>
      </c>
      <c r="AJ159" s="5">
        <v>1</v>
      </c>
      <c r="AK159" s="5">
        <v>1</v>
      </c>
      <c r="AO159" s="5">
        <v>3</v>
      </c>
      <c r="AP159" s="5">
        <v>3</v>
      </c>
      <c r="AR159" s="5">
        <f t="shared" si="163"/>
        <v>1</v>
      </c>
      <c r="BA159" s="5">
        <f t="shared" si="131"/>
        <v>0</v>
      </c>
      <c r="BY159" s="230">
        <f t="shared" si="168"/>
        <v>700</v>
      </c>
      <c r="BZ159" s="72">
        <v>202.5</v>
      </c>
      <c r="CA159" s="5">
        <v>199.5</v>
      </c>
      <c r="CB159" s="5">
        <v>193.5</v>
      </c>
      <c r="CC159" s="5">
        <v>184.5</v>
      </c>
      <c r="CD159" s="5">
        <v>172.5</v>
      </c>
      <c r="CE159" s="5">
        <v>163.5</v>
      </c>
      <c r="CF159" s="5">
        <v>157.5</v>
      </c>
      <c r="CG159" s="5">
        <v>154.5</v>
      </c>
      <c r="CH159" s="5">
        <v>150</v>
      </c>
      <c r="DA159" s="5">
        <f t="shared" si="132"/>
        <v>202.5</v>
      </c>
      <c r="DB159" s="5">
        <f t="shared" si="133"/>
        <v>100</v>
      </c>
      <c r="DC159" s="5">
        <f t="shared" si="134"/>
        <v>0</v>
      </c>
      <c r="DD159" s="5">
        <v>2</v>
      </c>
      <c r="DH159" s="5">
        <v>1</v>
      </c>
      <c r="DJ159" s="5">
        <v>1</v>
      </c>
      <c r="DP159" s="72">
        <v>1</v>
      </c>
      <c r="DR159" s="5">
        <f t="shared" si="135"/>
        <v>1</v>
      </c>
      <c r="DS159" s="5">
        <f t="shared" si="136"/>
        <v>2</v>
      </c>
      <c r="DT159" s="5">
        <f t="shared" si="120"/>
        <v>0</v>
      </c>
      <c r="DU159" s="5">
        <f t="shared" si="159"/>
        <v>0</v>
      </c>
      <c r="DW159" s="5">
        <f t="shared" si="137"/>
        <v>0</v>
      </c>
      <c r="DX159" s="5">
        <f t="shared" si="138"/>
        <v>0</v>
      </c>
      <c r="DY159" s="5">
        <f>IFERROR(IF(LEFT($AR159,1)="4",INDEX('2025학년도 변표'!$H$118:$H$197,MATCH($Q159,'2025학년도 변표'!$B$118:$B$197,0)),INDEX(DY$4:DY$8,MATCH(AJ159,$DU$4:$DU$8,0))),0)</f>
        <v>0</v>
      </c>
      <c r="DZ159" s="5">
        <f>IFERROR(IF(LEFT($AR159,1)="4",INDEX('2025학년도 변표'!$I$118:$I$197,MATCH($Q159,'2025학년도 변표'!$B$118:$B$197,0)),INDEX(DZ$4:DZ$8,MATCH(AK159,$DU$4:$DU$8,0))),0)</f>
        <v>0</v>
      </c>
      <c r="EB159" s="5">
        <f>IFERROR(IF(LEFT($AR159,1)="4",INDEX('2025학년도 변표'!$J$118:$J$197,MATCH($Q159,'2025학년도 변표'!$B$118:$B$197,0)),INDEX(EA$4:EA$8,MATCH(AM159,$DU$4:$DU$8,0))),0)</f>
        <v>0</v>
      </c>
      <c r="EC159" s="5">
        <f>IFERROR(IF(LEFT($AR159,1)="4",INDEX('2025학년도 변표'!$K$118:$K$197,MATCH($Q159,'2025학년도 변표'!$B$118:$B$197,0)),INDEX(EB$4:EB$8,MATCH(AN159,$DU$4:$DU$8,0))),0)</f>
        <v>0</v>
      </c>
      <c r="ED159" s="5" t="str">
        <f t="shared" si="139"/>
        <v/>
      </c>
      <c r="EE159" s="5" t="str">
        <f t="shared" si="140"/>
        <v/>
      </c>
      <c r="EF159" s="5">
        <f t="shared" si="141"/>
        <v>0</v>
      </c>
      <c r="EH159" s="5">
        <f t="shared" si="142"/>
        <v>0</v>
      </c>
      <c r="EI159" s="5">
        <f t="shared" si="143"/>
        <v>0</v>
      </c>
      <c r="EJ159" s="5">
        <f t="shared" si="144"/>
        <v>0</v>
      </c>
      <c r="EK159" s="5">
        <f t="shared" si="145"/>
        <v>0</v>
      </c>
      <c r="EL159" s="5">
        <f t="shared" si="146"/>
        <v>0</v>
      </c>
      <c r="EM159" s="5">
        <f t="shared" si="147"/>
        <v>0</v>
      </c>
      <c r="EN159" s="5">
        <f t="shared" si="148"/>
        <v>0</v>
      </c>
      <c r="EO159" s="5">
        <f>LARGE((EJ159:EK159,EM159:EN159),1)</f>
        <v>0</v>
      </c>
      <c r="EP159" s="5">
        <f>IF(M159&lt;2,0,LARGE((EJ159:EK159,EM159:EN159),2))</f>
        <v>0</v>
      </c>
      <c r="EQ159" s="5">
        <f t="shared" si="149"/>
        <v>0</v>
      </c>
      <c r="ER159" s="5">
        <f t="shared" si="150"/>
        <v>0</v>
      </c>
      <c r="ES159" s="5">
        <f t="shared" si="151"/>
        <v>0</v>
      </c>
      <c r="EX159" s="5">
        <f t="shared" si="152"/>
        <v>0</v>
      </c>
      <c r="EZ159" s="5">
        <f t="shared" si="153"/>
        <v>0</v>
      </c>
      <c r="FA159" s="5">
        <f t="shared" ca="1" si="154"/>
        <v>0</v>
      </c>
      <c r="FE159" s="5" t="str">
        <f t="shared" si="155"/>
        <v>표점</v>
      </c>
      <c r="FF159" s="5" t="str">
        <f t="shared" si="156"/>
        <v>표점</v>
      </c>
      <c r="FG159" s="5">
        <f t="shared" si="160"/>
        <v>0.28999999999999998</v>
      </c>
      <c r="FH159" s="5">
        <f t="shared" si="161"/>
        <v>0.43</v>
      </c>
      <c r="FI159" s="5">
        <f t="shared" si="162"/>
        <v>0.28999999999999998</v>
      </c>
      <c r="FJ159" s="5">
        <f t="shared" si="157"/>
        <v>3.5</v>
      </c>
    </row>
    <row r="160" spans="1:166">
      <c r="A160" s="5">
        <f t="shared" si="158"/>
        <v>145</v>
      </c>
      <c r="B160" s="5">
        <v>104</v>
      </c>
      <c r="C160" s="5" t="s">
        <v>446</v>
      </c>
      <c r="D160" s="5">
        <v>1000</v>
      </c>
      <c r="E160" s="5">
        <v>0.2</v>
      </c>
      <c r="F160" s="5">
        <v>0.3</v>
      </c>
      <c r="G160" s="5">
        <v>0.15</v>
      </c>
      <c r="H160" s="5">
        <v>0.15</v>
      </c>
      <c r="I160" s="5">
        <v>0.15</v>
      </c>
      <c r="J160" s="5">
        <v>0.15</v>
      </c>
      <c r="K160" s="5">
        <v>0.15</v>
      </c>
      <c r="M160" s="5">
        <v>2</v>
      </c>
      <c r="N160" s="5">
        <f t="shared" si="121"/>
        <v>0.8</v>
      </c>
      <c r="O160" s="5" t="s">
        <v>633</v>
      </c>
      <c r="Q160" s="5" t="str">
        <f t="shared" si="122"/>
        <v/>
      </c>
      <c r="S160" s="5">
        <f t="shared" si="123"/>
        <v>2</v>
      </c>
      <c r="T160" s="5">
        <f t="shared" si="124"/>
        <v>3</v>
      </c>
      <c r="U160" s="5">
        <f t="shared" si="125"/>
        <v>1.5</v>
      </c>
      <c r="V160" s="5">
        <f t="shared" si="126"/>
        <v>1.5</v>
      </c>
      <c r="W160" s="5">
        <f t="shared" si="127"/>
        <v>3</v>
      </c>
      <c r="X160" s="5">
        <f t="shared" si="164"/>
        <v>2</v>
      </c>
      <c r="Y160" s="5">
        <f t="shared" si="165"/>
        <v>3</v>
      </c>
      <c r="Z160" s="5">
        <f t="shared" si="166"/>
        <v>1.5</v>
      </c>
      <c r="AA160" s="5">
        <f t="shared" si="167"/>
        <v>1.5</v>
      </c>
      <c r="AB160" s="5" t="str">
        <f t="shared" si="128"/>
        <v>자동</v>
      </c>
      <c r="AC160" s="5">
        <f t="shared" si="129"/>
        <v>1.5</v>
      </c>
      <c r="AD160" s="5">
        <f t="shared" si="130"/>
        <v>1.5</v>
      </c>
      <c r="AE160" s="5" t="str">
        <f>IF(AR160=42,INDEX('2025학년도 변표'!$C$118:$C$197,MATCH(Q160,'2025학년도 변표'!$B$118:$B$197,0)),"")</f>
        <v/>
      </c>
      <c r="AF160" s="5" t="str">
        <f>IF(AR160=42,INDEX('2025학년도 변표'!$D$118:$D$197,MATCH(Q160,'2025학년도 변표'!$B$118:$B$197,0)),"")</f>
        <v/>
      </c>
      <c r="AH160" s="5">
        <v>2</v>
      </c>
      <c r="AI160" s="5">
        <v>2</v>
      </c>
      <c r="AJ160" s="5">
        <v>2</v>
      </c>
      <c r="AK160" s="5">
        <v>2</v>
      </c>
      <c r="AL160" s="5">
        <v>2</v>
      </c>
      <c r="AM160" s="5">
        <v>2</v>
      </c>
      <c r="AN160" s="5">
        <v>2</v>
      </c>
      <c r="AO160" s="5">
        <v>3</v>
      </c>
      <c r="AP160" s="5">
        <v>3</v>
      </c>
      <c r="AR160" s="5">
        <f t="shared" si="163"/>
        <v>2</v>
      </c>
      <c r="AW160" s="5">
        <f>0.05*Z160</f>
        <v>7.5000000000000011E-2</v>
      </c>
      <c r="AX160" s="5">
        <f>0.05*AA160</f>
        <v>7.5000000000000011E-2</v>
      </c>
      <c r="AY160" s="5" t="e">
        <f>0.02*2*AB160</f>
        <v>#VALUE!</v>
      </c>
      <c r="BA160" s="5">
        <f t="shared" si="131"/>
        <v>0</v>
      </c>
      <c r="BE160" s="236" t="s">
        <v>18802</v>
      </c>
      <c r="BJ160" s="5">
        <f>IF($DD$8=2,DY160*AW160,0)</f>
        <v>0</v>
      </c>
      <c r="BK160" s="5">
        <f>IF($DD$8=2,DZ160*AX160,0)</f>
        <v>0</v>
      </c>
      <c r="BL160" s="5">
        <f>IF(OR(LEFT($AL$11,1)="생",LEFT($AL$11,1)="화"),((DY160+DZ160)/2)*AY160,0)</f>
        <v>0</v>
      </c>
      <c r="BY160" s="230">
        <f t="shared" si="168"/>
        <v>800</v>
      </c>
      <c r="BZ160" s="72">
        <v>200</v>
      </c>
      <c r="CA160" s="5">
        <v>192.5</v>
      </c>
      <c r="CB160" s="5">
        <v>185</v>
      </c>
      <c r="CC160" s="5">
        <v>177.5</v>
      </c>
      <c r="CD160" s="5">
        <v>170</v>
      </c>
      <c r="CE160" s="5">
        <v>162.5</v>
      </c>
      <c r="CF160" s="5">
        <v>155</v>
      </c>
      <c r="CG160" s="5">
        <v>147.5</v>
      </c>
      <c r="CH160" s="5">
        <v>140</v>
      </c>
      <c r="CI160" s="72">
        <v>10</v>
      </c>
      <c r="CJ160" s="5">
        <v>10</v>
      </c>
      <c r="CK160" s="5">
        <v>10</v>
      </c>
      <c r="CL160" s="5">
        <v>10</v>
      </c>
      <c r="CM160" s="5">
        <v>9.6</v>
      </c>
      <c r="CN160" s="5">
        <v>9.1999999999999993</v>
      </c>
      <c r="CO160" s="5">
        <v>8.8000000000000007</v>
      </c>
      <c r="CP160" s="5">
        <v>8.4</v>
      </c>
      <c r="CQ160" s="5">
        <v>8</v>
      </c>
      <c r="DA160" s="5">
        <f t="shared" si="132"/>
        <v>200</v>
      </c>
      <c r="DB160" s="5">
        <f t="shared" si="133"/>
        <v>100</v>
      </c>
      <c r="DC160" s="5">
        <f t="shared" si="134"/>
        <v>10</v>
      </c>
      <c r="DF160" s="5">
        <v>2</v>
      </c>
      <c r="DQ160" s="5">
        <v>1</v>
      </c>
      <c r="DR160" s="5">
        <f t="shared" si="135"/>
        <v>1</v>
      </c>
      <c r="DS160" s="5">
        <f t="shared" si="136"/>
        <v>2</v>
      </c>
      <c r="DT160" s="5">
        <f t="shared" si="120"/>
        <v>0</v>
      </c>
      <c r="DU160" s="5">
        <f t="shared" si="159"/>
        <v>0</v>
      </c>
      <c r="DW160" s="5">
        <f t="shared" si="137"/>
        <v>0</v>
      </c>
      <c r="DX160" s="5">
        <f t="shared" si="138"/>
        <v>0</v>
      </c>
      <c r="DY160" s="5">
        <f>IFERROR(IF(LEFT($AR160,1)="4",INDEX('2025학년도 변표'!$H$118:$H$197,MATCH($Q160,'2025학년도 변표'!$B$118:$B$197,0)),INDEX(DY$4:DY$8,MATCH(AJ160,$DU$4:$DU$8,0))),0)</f>
        <v>0</v>
      </c>
      <c r="DZ160" s="5">
        <f>IFERROR(IF(LEFT($AR160,1)="4",INDEX('2025학년도 변표'!$I$118:$I$197,MATCH($Q160,'2025학년도 변표'!$B$118:$B$197,0)),INDEX(DZ$4:DZ$8,MATCH(AK160,$DU$4:$DU$8,0))),0)</f>
        <v>0</v>
      </c>
      <c r="EB160" s="5">
        <f>IFERROR(IF(LEFT($AR160,1)="4",INDEX('2025학년도 변표'!$J$118:$J$197,MATCH($Q160,'2025학년도 변표'!$B$118:$B$197,0)),INDEX(EA$4:EA$8,MATCH(AM160,$DU$4:$DU$8,0))),0)</f>
        <v>0</v>
      </c>
      <c r="EC160" s="5">
        <f>IFERROR(IF(LEFT($AR160,1)="4",INDEX('2025학년도 변표'!$K$118:$K$197,MATCH($Q160,'2025학년도 변표'!$B$118:$B$197,0)),INDEX(EB$4:EB$8,MATCH(AN160,$DU$4:$DU$8,0))),0)</f>
        <v>0</v>
      </c>
      <c r="ED160" s="5" t="str">
        <f t="shared" si="139"/>
        <v/>
      </c>
      <c r="EE160" s="5" t="str">
        <f t="shared" si="140"/>
        <v/>
      </c>
      <c r="EF160" s="5">
        <f t="shared" si="141"/>
        <v>0</v>
      </c>
      <c r="EH160" s="5">
        <f t="shared" si="142"/>
        <v>0</v>
      </c>
      <c r="EI160" s="5">
        <f t="shared" si="143"/>
        <v>0</v>
      </c>
      <c r="EJ160" s="5">
        <f t="shared" si="144"/>
        <v>0</v>
      </c>
      <c r="EK160" s="5">
        <f t="shared" si="145"/>
        <v>0</v>
      </c>
      <c r="EL160" s="5">
        <f t="shared" si="146"/>
        <v>0</v>
      </c>
      <c r="EM160" s="5">
        <f t="shared" si="147"/>
        <v>0</v>
      </c>
      <c r="EN160" s="5">
        <f t="shared" si="148"/>
        <v>0</v>
      </c>
      <c r="EO160" s="5">
        <f>LARGE((EJ160:EK160,EM160:EN160),1)</f>
        <v>0</v>
      </c>
      <c r="EP160" s="5">
        <f>IF(M160&lt;2,0,LARGE((EJ160:EK160,EM160:EN160),2))</f>
        <v>0</v>
      </c>
      <c r="EQ160" s="5">
        <f t="shared" si="149"/>
        <v>0</v>
      </c>
      <c r="ER160" s="5">
        <f t="shared" si="150"/>
        <v>0</v>
      </c>
      <c r="ES160" s="5">
        <f t="shared" si="151"/>
        <v>0</v>
      </c>
      <c r="EX160" s="5">
        <f t="shared" si="152"/>
        <v>0</v>
      </c>
      <c r="EZ160" s="5">
        <f t="shared" si="153"/>
        <v>1</v>
      </c>
      <c r="FA160" s="5">
        <f t="shared" ca="1" si="154"/>
        <v>54</v>
      </c>
      <c r="FE160" s="5" t="str">
        <f t="shared" si="155"/>
        <v>백분위</v>
      </c>
      <c r="FF160" s="5" t="str">
        <f t="shared" si="156"/>
        <v>백분위</v>
      </c>
      <c r="FG160" s="5">
        <f t="shared" si="160"/>
        <v>0.25</v>
      </c>
      <c r="FH160" s="5">
        <f t="shared" si="161"/>
        <v>0.38</v>
      </c>
      <c r="FI160" s="5">
        <f t="shared" si="162"/>
        <v>0.38</v>
      </c>
      <c r="FJ160" s="5">
        <f t="shared" si="157"/>
        <v>8</v>
      </c>
    </row>
    <row r="161" spans="1:166">
      <c r="A161" s="5">
        <f t="shared" si="158"/>
        <v>146</v>
      </c>
      <c r="B161" s="5">
        <v>105</v>
      </c>
      <c r="C161" s="5" t="s">
        <v>60</v>
      </c>
      <c r="D161" s="5">
        <v>1000</v>
      </c>
      <c r="E161" s="5">
        <v>0.2</v>
      </c>
      <c r="F161" s="5">
        <v>0.35</v>
      </c>
      <c r="G161" s="5">
        <v>0.15</v>
      </c>
      <c r="H161" s="5">
        <v>0.15</v>
      </c>
      <c r="I161" s="5">
        <v>0.15</v>
      </c>
      <c r="M161" s="5">
        <v>2</v>
      </c>
      <c r="N161" s="5">
        <f t="shared" si="121"/>
        <v>0.85000000000000009</v>
      </c>
      <c r="O161" s="5" t="s">
        <v>633</v>
      </c>
      <c r="Q161" s="5" t="str">
        <f t="shared" si="122"/>
        <v/>
      </c>
      <c r="S161" s="5">
        <f t="shared" si="123"/>
        <v>1.4388489208633093</v>
      </c>
      <c r="T161" s="5">
        <f t="shared" si="124"/>
        <v>2.5</v>
      </c>
      <c r="U161" s="5">
        <f t="shared" si="125"/>
        <v>1.5</v>
      </c>
      <c r="V161" s="5" t="str">
        <f t="shared" si="126"/>
        <v>자동</v>
      </c>
      <c r="W161" s="5">
        <f t="shared" si="127"/>
        <v>3</v>
      </c>
      <c r="X161" s="5">
        <f t="shared" si="164"/>
        <v>1.4388489208633093</v>
      </c>
      <c r="Y161" s="5">
        <f t="shared" si="165"/>
        <v>2.5</v>
      </c>
      <c r="Z161" s="5">
        <f t="shared" si="166"/>
        <v>1.5</v>
      </c>
      <c r="AA161" s="5">
        <f t="shared" si="167"/>
        <v>1.5</v>
      </c>
      <c r="AB161" s="5" t="str">
        <f t="shared" si="128"/>
        <v>자동</v>
      </c>
      <c r="AC161" s="5" t="str">
        <f t="shared" si="129"/>
        <v>자동</v>
      </c>
      <c r="AD161" s="5" t="str">
        <f t="shared" si="130"/>
        <v>자동</v>
      </c>
      <c r="AE161" s="5" t="str">
        <f>IF(AR161=42,INDEX('2025학년도 변표'!$C$118:$C$197,MATCH(Q161,'2025학년도 변표'!$B$118:$B$197,0)),"")</f>
        <v/>
      </c>
      <c r="AF161" s="5" t="str">
        <f>IF(AR161=42,INDEX('2025학년도 변표'!$D$118:$D$197,MATCH(Q161,'2025학년도 변표'!$B$118:$B$197,0)),"")</f>
        <v/>
      </c>
      <c r="AH161" s="5">
        <v>12</v>
      </c>
      <c r="AI161" s="5">
        <v>12</v>
      </c>
      <c r="AJ161" s="5">
        <v>2</v>
      </c>
      <c r="AK161" s="5">
        <v>2</v>
      </c>
      <c r="AL161" s="5">
        <v>2</v>
      </c>
      <c r="AO161" s="5">
        <v>3</v>
      </c>
      <c r="AP161" s="5">
        <v>3</v>
      </c>
      <c r="AR161" s="5">
        <f t="shared" si="163"/>
        <v>2</v>
      </c>
      <c r="AY161" s="5" t="e">
        <f>0.05*AB161</f>
        <v>#VALUE!</v>
      </c>
      <c r="BA161" s="5">
        <f t="shared" si="131"/>
        <v>0</v>
      </c>
      <c r="BE161" s="236" t="s">
        <v>18715</v>
      </c>
      <c r="BL161" s="5" t="e">
        <f>IF(RIGHT($G$13,2)="II",DY161*AY161,0)+IF(RIGHT($H$13,2)="II",DZ161*AY161,0)</f>
        <v>#VALUE!</v>
      </c>
      <c r="BY161" s="230">
        <f t="shared" si="168"/>
        <v>850.00000000000011</v>
      </c>
      <c r="BZ161" s="72">
        <v>150</v>
      </c>
      <c r="CA161" s="5">
        <v>135</v>
      </c>
      <c r="CB161" s="5">
        <v>105</v>
      </c>
      <c r="CC161" s="5">
        <v>60</v>
      </c>
      <c r="CD161" s="5">
        <v>45</v>
      </c>
      <c r="CE161" s="5">
        <v>30</v>
      </c>
      <c r="CF161" s="5">
        <v>22.5</v>
      </c>
      <c r="CG161" s="5">
        <v>7.5</v>
      </c>
      <c r="CH161" s="5">
        <v>0</v>
      </c>
      <c r="CI161" s="72">
        <v>5</v>
      </c>
      <c r="CJ161" s="5">
        <v>5</v>
      </c>
      <c r="CK161" s="5">
        <v>5</v>
      </c>
      <c r="CL161" s="5">
        <v>4</v>
      </c>
      <c r="CM161" s="5">
        <v>4</v>
      </c>
      <c r="CN161" s="5">
        <v>3</v>
      </c>
      <c r="CO161" s="5">
        <v>2</v>
      </c>
      <c r="CP161" s="5">
        <v>1</v>
      </c>
      <c r="CQ161" s="5">
        <v>0</v>
      </c>
      <c r="DA161" s="5">
        <f t="shared" si="132"/>
        <v>150</v>
      </c>
      <c r="DB161" s="5">
        <f t="shared" si="133"/>
        <v>100</v>
      </c>
      <c r="DC161" s="5">
        <f t="shared" si="134"/>
        <v>5</v>
      </c>
      <c r="DD161" s="5">
        <v>2</v>
      </c>
      <c r="DH161" s="5">
        <v>1</v>
      </c>
      <c r="DJ161" s="5">
        <v>1</v>
      </c>
      <c r="DR161" s="5">
        <f t="shared" si="135"/>
        <v>1</v>
      </c>
      <c r="DS161" s="5">
        <f t="shared" si="136"/>
        <v>2</v>
      </c>
      <c r="DT161" s="5">
        <f t="shared" si="120"/>
        <v>0</v>
      </c>
      <c r="DU161" s="5">
        <f t="shared" si="159"/>
        <v>0</v>
      </c>
      <c r="DW161" s="5">
        <f t="shared" si="137"/>
        <v>0</v>
      </c>
      <c r="DX161" s="5">
        <f t="shared" si="138"/>
        <v>0</v>
      </c>
      <c r="DY161" s="5">
        <f>IFERROR(IF(LEFT($AR161,1)="4",INDEX('2025학년도 변표'!$H$118:$H$197,MATCH($Q161,'2025학년도 변표'!$B$118:$B$197,0)),INDEX(DY$4:DY$8,MATCH(AJ161,$DU$4:$DU$8,0))),0)</f>
        <v>0</v>
      </c>
      <c r="DZ161" s="5">
        <f>IFERROR(IF(LEFT($AR161,1)="4",INDEX('2025학년도 변표'!$I$118:$I$197,MATCH($Q161,'2025학년도 변표'!$B$118:$B$197,0)),INDEX(DZ$4:DZ$8,MATCH(AK161,$DU$4:$DU$8,0))),0)</f>
        <v>0</v>
      </c>
      <c r="EB161" s="5">
        <f>IFERROR(IF(LEFT($AR161,1)="4",INDEX('2025학년도 변표'!$J$118:$J$197,MATCH($Q161,'2025학년도 변표'!$B$118:$B$197,0)),INDEX(EA$4:EA$8,MATCH(AM161,$DU$4:$DU$8,0))),0)</f>
        <v>0</v>
      </c>
      <c r="EC161" s="5">
        <f>IFERROR(IF(LEFT($AR161,1)="4",INDEX('2025학년도 변표'!$K$118:$K$197,MATCH($Q161,'2025학년도 변표'!$B$118:$B$197,0)),INDEX(EB$4:EB$8,MATCH(AN161,$DU$4:$DU$8,0))),0)</f>
        <v>0</v>
      </c>
      <c r="ED161" s="5" t="str">
        <f t="shared" si="139"/>
        <v/>
      </c>
      <c r="EE161" s="5" t="str">
        <f t="shared" si="140"/>
        <v/>
      </c>
      <c r="EF161" s="5">
        <f t="shared" si="141"/>
        <v>0</v>
      </c>
      <c r="EH161" s="5">
        <f t="shared" si="142"/>
        <v>0</v>
      </c>
      <c r="EI161" s="5">
        <f t="shared" si="143"/>
        <v>0</v>
      </c>
      <c r="EJ161" s="5">
        <f t="shared" si="144"/>
        <v>0</v>
      </c>
      <c r="EK161" s="5">
        <f t="shared" si="145"/>
        <v>0</v>
      </c>
      <c r="EL161" s="5">
        <f t="shared" si="146"/>
        <v>0</v>
      </c>
      <c r="EM161" s="5">
        <f t="shared" si="147"/>
        <v>0</v>
      </c>
      <c r="EN161" s="5">
        <f t="shared" si="148"/>
        <v>0</v>
      </c>
      <c r="EO161" s="5">
        <f>LARGE((EJ161:EK161,EM161:EN161),1)</f>
        <v>0</v>
      </c>
      <c r="EP161" s="5">
        <f>IF(M161&lt;2,0,LARGE((EJ161:EK161,EM161:EN161),2))</f>
        <v>0</v>
      </c>
      <c r="EQ161" s="5">
        <f t="shared" si="149"/>
        <v>0</v>
      </c>
      <c r="ER161" s="5">
        <f t="shared" si="150"/>
        <v>0</v>
      </c>
      <c r="ES161" s="5">
        <f t="shared" si="151"/>
        <v>0</v>
      </c>
      <c r="EX161" s="5">
        <f t="shared" si="152"/>
        <v>0</v>
      </c>
      <c r="EZ161" s="5">
        <f t="shared" si="153"/>
        <v>1</v>
      </c>
      <c r="FA161" s="5">
        <f t="shared" ca="1" si="154"/>
        <v>55</v>
      </c>
      <c r="FE161" s="5" t="str">
        <f t="shared" si="155"/>
        <v>표점/만점</v>
      </c>
      <c r="FF161" s="5" t="str">
        <f t="shared" si="156"/>
        <v>백분위</v>
      </c>
      <c r="FG161" s="5">
        <f t="shared" si="160"/>
        <v>0.21</v>
      </c>
      <c r="FH161" s="5">
        <f t="shared" si="161"/>
        <v>0.36</v>
      </c>
      <c r="FI161" s="5">
        <f t="shared" si="162"/>
        <v>0.43</v>
      </c>
      <c r="FJ161" s="5">
        <f t="shared" si="157"/>
        <v>6.9388489208633093</v>
      </c>
    </row>
    <row r="162" spans="1:166">
      <c r="A162" s="5">
        <f t="shared" si="158"/>
        <v>147</v>
      </c>
      <c r="B162" s="5">
        <v>106</v>
      </c>
      <c r="C162" s="5" t="s">
        <v>531</v>
      </c>
      <c r="D162" s="5">
        <v>1000</v>
      </c>
      <c r="E162" s="5">
        <v>0.27</v>
      </c>
      <c r="F162" s="5">
        <v>0.28000000000000003</v>
      </c>
      <c r="G162" s="5">
        <v>0.125</v>
      </c>
      <c r="H162" s="5">
        <v>0.125</v>
      </c>
      <c r="J162" s="5">
        <v>0.125</v>
      </c>
      <c r="K162" s="5">
        <v>0.125</v>
      </c>
      <c r="M162" s="5">
        <v>2</v>
      </c>
      <c r="N162" s="5">
        <f t="shared" si="121"/>
        <v>0.8</v>
      </c>
      <c r="O162" s="5" t="s">
        <v>633</v>
      </c>
      <c r="Q162" s="5" t="str">
        <f t="shared" si="122"/>
        <v/>
      </c>
      <c r="S162" s="5">
        <f t="shared" si="123"/>
        <v>2.7</v>
      </c>
      <c r="T162" s="5">
        <f t="shared" si="124"/>
        <v>2.8</v>
      </c>
      <c r="U162" s="5">
        <f t="shared" si="125"/>
        <v>1.25</v>
      </c>
      <c r="V162" s="5">
        <f t="shared" si="126"/>
        <v>1.25</v>
      </c>
      <c r="W162" s="5">
        <f t="shared" si="127"/>
        <v>2.5</v>
      </c>
      <c r="X162" s="5">
        <f t="shared" si="164"/>
        <v>2.7</v>
      </c>
      <c r="Y162" s="5">
        <f t="shared" si="165"/>
        <v>2.8</v>
      </c>
      <c r="Z162" s="5">
        <f t="shared" si="166"/>
        <v>1.25</v>
      </c>
      <c r="AA162" s="5">
        <f t="shared" si="167"/>
        <v>1.25</v>
      </c>
      <c r="AB162" s="5" t="str">
        <f t="shared" si="128"/>
        <v>자동</v>
      </c>
      <c r="AC162" s="5">
        <f t="shared" si="129"/>
        <v>1.25</v>
      </c>
      <c r="AD162" s="5">
        <f t="shared" si="130"/>
        <v>1.25</v>
      </c>
      <c r="AE162" s="5" t="str">
        <f>IF(AR162=42,INDEX('2025학년도 변표'!$C$118:$C$197,MATCH(Q162,'2025학년도 변표'!$B$118:$B$197,0)),"")</f>
        <v/>
      </c>
      <c r="AF162" s="5" t="str">
        <f>IF(AR162=42,INDEX('2025학년도 변표'!$D$118:$D$197,MATCH(Q162,'2025학년도 변표'!$B$118:$B$197,0)),"")</f>
        <v/>
      </c>
      <c r="AH162" s="5">
        <v>2</v>
      </c>
      <c r="AI162" s="5">
        <v>2</v>
      </c>
      <c r="AJ162" s="5">
        <v>2</v>
      </c>
      <c r="AK162" s="5">
        <v>2</v>
      </c>
      <c r="AM162" s="5">
        <v>2</v>
      </c>
      <c r="AN162" s="5">
        <v>2</v>
      </c>
      <c r="AO162" s="5">
        <v>3</v>
      </c>
      <c r="AP162" s="5">
        <v>3</v>
      </c>
      <c r="AR162" s="5">
        <f t="shared" si="163"/>
        <v>2</v>
      </c>
      <c r="BA162" s="5">
        <f t="shared" si="131"/>
        <v>0</v>
      </c>
      <c r="BE162" s="236" t="s">
        <v>18716</v>
      </c>
      <c r="BG162" s="5">
        <f>IF(BG76&gt;0,3,0)</f>
        <v>0</v>
      </c>
      <c r="BH162" s="5">
        <f>IF(BH76&gt;0,3,0)</f>
        <v>0</v>
      </c>
      <c r="BJ162" s="5">
        <f>IF(DY6&gt;0,1.5,0)</f>
        <v>0</v>
      </c>
      <c r="BK162" s="5">
        <f>IF(DZ6&gt;0,1.5,0)</f>
        <v>0</v>
      </c>
      <c r="BP162" s="5">
        <v>3</v>
      </c>
      <c r="BQ162" s="5">
        <v>3</v>
      </c>
      <c r="BS162" s="5">
        <v>1.5</v>
      </c>
      <c r="BT162" s="5">
        <v>1.5</v>
      </c>
      <c r="BY162" s="230">
        <f t="shared" si="168"/>
        <v>800</v>
      </c>
      <c r="BZ162" s="72">
        <v>200</v>
      </c>
      <c r="CA162" s="5">
        <v>180</v>
      </c>
      <c r="CB162" s="5">
        <v>160</v>
      </c>
      <c r="CC162" s="5">
        <v>140</v>
      </c>
      <c r="CD162" s="5">
        <v>120</v>
      </c>
      <c r="CE162" s="5">
        <v>90</v>
      </c>
      <c r="CF162" s="5">
        <v>60</v>
      </c>
      <c r="CG162" s="5">
        <v>30</v>
      </c>
      <c r="CH162" s="5">
        <v>0</v>
      </c>
      <c r="CI162" s="72">
        <v>5</v>
      </c>
      <c r="CJ162" s="5">
        <v>5</v>
      </c>
      <c r="CK162" s="5">
        <v>5</v>
      </c>
      <c r="CL162" s="5">
        <v>5</v>
      </c>
      <c r="CM162" s="5">
        <v>4</v>
      </c>
      <c r="CN162" s="5">
        <v>3</v>
      </c>
      <c r="CO162" s="5">
        <v>2</v>
      </c>
      <c r="CP162" s="5">
        <v>1</v>
      </c>
      <c r="CQ162" s="5">
        <v>0</v>
      </c>
      <c r="DA162" s="5">
        <f t="shared" si="132"/>
        <v>200</v>
      </c>
      <c r="DB162" s="5">
        <f t="shared" si="133"/>
        <v>100</v>
      </c>
      <c r="DC162" s="5">
        <f t="shared" si="134"/>
        <v>5</v>
      </c>
      <c r="DF162" s="5">
        <v>2</v>
      </c>
      <c r="DQ162" s="5">
        <v>1</v>
      </c>
      <c r="DR162" s="5">
        <f t="shared" si="135"/>
        <v>1</v>
      </c>
      <c r="DS162" s="5">
        <f t="shared" si="136"/>
        <v>2</v>
      </c>
      <c r="DT162" s="5">
        <f t="shared" si="120"/>
        <v>0</v>
      </c>
      <c r="DU162" s="5">
        <f t="shared" si="159"/>
        <v>0</v>
      </c>
      <c r="DW162" s="5">
        <f t="shared" si="137"/>
        <v>0</v>
      </c>
      <c r="DX162" s="5">
        <f t="shared" si="138"/>
        <v>0</v>
      </c>
      <c r="DY162" s="5">
        <f>IFERROR(IF(LEFT($AR162,1)="4",INDEX('2025학년도 변표'!$H$118:$H$197,MATCH($Q162,'2025학년도 변표'!$B$118:$B$197,0)),INDEX(DY$4:DY$8,MATCH(AJ162,$DU$4:$DU$8,0))),0)</f>
        <v>0</v>
      </c>
      <c r="DZ162" s="5">
        <f>IFERROR(IF(LEFT($AR162,1)="4",INDEX('2025학년도 변표'!$I$118:$I$197,MATCH($Q162,'2025학년도 변표'!$B$118:$B$197,0)),INDEX(DZ$4:DZ$8,MATCH(AK162,$DU$4:$DU$8,0))),0)</f>
        <v>0</v>
      </c>
      <c r="EB162" s="5">
        <f>IFERROR(IF(LEFT($AR162,1)="4",INDEX('2025학년도 변표'!$J$118:$J$197,MATCH($Q162,'2025학년도 변표'!$B$118:$B$197,0)),INDEX(EA$4:EA$8,MATCH(AM162,$DU$4:$DU$8,0))),0)</f>
        <v>0</v>
      </c>
      <c r="EC162" s="5">
        <f>IFERROR(IF(LEFT($AR162,1)="4",INDEX('2025학년도 변표'!$K$118:$K$197,MATCH($Q162,'2025학년도 변표'!$B$118:$B$197,0)),INDEX(EB$4:EB$8,MATCH(AN162,$DU$4:$DU$8,0))),0)</f>
        <v>0</v>
      </c>
      <c r="ED162" s="5" t="str">
        <f t="shared" si="139"/>
        <v/>
      </c>
      <c r="EE162" s="5" t="str">
        <f t="shared" si="140"/>
        <v/>
      </c>
      <c r="EF162" s="5">
        <f t="shared" si="141"/>
        <v>0</v>
      </c>
      <c r="EH162" s="5">
        <f t="shared" si="142"/>
        <v>0</v>
      </c>
      <c r="EI162" s="5">
        <f t="shared" si="143"/>
        <v>0</v>
      </c>
      <c r="EJ162" s="5">
        <f t="shared" si="144"/>
        <v>0</v>
      </c>
      <c r="EK162" s="5">
        <f t="shared" si="145"/>
        <v>0</v>
      </c>
      <c r="EL162" s="5">
        <f t="shared" si="146"/>
        <v>0</v>
      </c>
      <c r="EM162" s="5">
        <f t="shared" si="147"/>
        <v>0</v>
      </c>
      <c r="EN162" s="5">
        <f t="shared" si="148"/>
        <v>0</v>
      </c>
      <c r="EO162" s="5">
        <f>LARGE((EJ162:EK162,EM162:EN162),1)</f>
        <v>0</v>
      </c>
      <c r="EP162" s="5">
        <f>IF(M162&lt;2,0,LARGE((EJ162:EK162,EM162:EN162),2))</f>
        <v>0</v>
      </c>
      <c r="EQ162" s="5">
        <f t="shared" si="149"/>
        <v>0</v>
      </c>
      <c r="ER162" s="5">
        <f t="shared" si="150"/>
        <v>0</v>
      </c>
      <c r="ES162" s="5">
        <f t="shared" si="151"/>
        <v>0</v>
      </c>
      <c r="EX162" s="5">
        <f t="shared" si="152"/>
        <v>0</v>
      </c>
      <c r="EZ162" s="5">
        <f t="shared" si="153"/>
        <v>1</v>
      </c>
      <c r="FA162" s="5">
        <f t="shared" ca="1" si="154"/>
        <v>56</v>
      </c>
      <c r="FE162" s="5" t="str">
        <f t="shared" si="155"/>
        <v>백분위</v>
      </c>
      <c r="FF162" s="5" t="str">
        <f t="shared" si="156"/>
        <v>백분위</v>
      </c>
      <c r="FG162" s="5">
        <f t="shared" si="160"/>
        <v>0.34</v>
      </c>
      <c r="FH162" s="5">
        <f t="shared" si="161"/>
        <v>0.35</v>
      </c>
      <c r="FI162" s="5">
        <f t="shared" si="162"/>
        <v>0.31</v>
      </c>
      <c r="FJ162" s="5">
        <f t="shared" si="157"/>
        <v>8</v>
      </c>
    </row>
    <row r="163" spans="1:166">
      <c r="A163" s="5">
        <f t="shared" si="158"/>
        <v>148</v>
      </c>
      <c r="B163" s="5">
        <v>107</v>
      </c>
      <c r="C163" s="5" t="s">
        <v>1155</v>
      </c>
      <c r="D163" s="5">
        <v>800</v>
      </c>
      <c r="E163" s="5">
        <v>0.3</v>
      </c>
      <c r="F163" s="5">
        <v>0.3</v>
      </c>
      <c r="G163" s="5">
        <f>0.25/2/2</f>
        <v>6.25E-2</v>
      </c>
      <c r="H163" s="5">
        <f>G163</f>
        <v>6.25E-2</v>
      </c>
      <c r="M163" s="5">
        <v>2</v>
      </c>
      <c r="N163" s="5">
        <f t="shared" si="121"/>
        <v>0.72499999999999998</v>
      </c>
      <c r="O163" s="5" t="s">
        <v>633</v>
      </c>
      <c r="Q163" s="5" t="str">
        <f t="shared" si="122"/>
        <v/>
      </c>
      <c r="S163" s="5">
        <f t="shared" si="123"/>
        <v>1.2</v>
      </c>
      <c r="T163" s="5">
        <f t="shared" si="124"/>
        <v>1.2</v>
      </c>
      <c r="U163" s="5">
        <f t="shared" si="125"/>
        <v>0.71609641522134548</v>
      </c>
      <c r="V163" s="5" t="str">
        <f t="shared" si="126"/>
        <v>자동</v>
      </c>
      <c r="W163" s="5">
        <f t="shared" si="127"/>
        <v>0.71609641522134548</v>
      </c>
      <c r="X163" s="5">
        <f t="shared" si="164"/>
        <v>1.2</v>
      </c>
      <c r="Y163" s="5">
        <f t="shared" si="165"/>
        <v>1.2</v>
      </c>
      <c r="Z163" s="5">
        <f t="shared" si="166"/>
        <v>0.71609641522134548</v>
      </c>
      <c r="AA163" s="5">
        <f t="shared" si="167"/>
        <v>0.71609641522134548</v>
      </c>
      <c r="AB163" s="5" t="str">
        <f t="shared" si="128"/>
        <v>자동</v>
      </c>
      <c r="AC163" s="5" t="str">
        <f t="shared" si="129"/>
        <v>자동</v>
      </c>
      <c r="AD163" s="5" t="str">
        <f t="shared" si="130"/>
        <v>자동</v>
      </c>
      <c r="AE163" s="5" t="str">
        <f>IF(AR163=42,INDEX('2025학년도 변표'!$C$118:$C$197,MATCH(Q163,'2025학년도 변표'!$B$118:$B$197,0)),"")</f>
        <v/>
      </c>
      <c r="AF163" s="5" t="str">
        <f>IF(AR163=42,INDEX('2025학년도 변표'!$D$118:$D$197,MATCH(Q163,'2025학년도 변표'!$B$118:$B$197,0)),"")</f>
        <v/>
      </c>
      <c r="AH163" s="5">
        <v>1</v>
      </c>
      <c r="AI163" s="5">
        <v>1</v>
      </c>
      <c r="AJ163" s="5">
        <v>12</v>
      </c>
      <c r="AK163" s="5">
        <v>12</v>
      </c>
      <c r="AO163" s="5">
        <v>3</v>
      </c>
      <c r="AP163" s="5">
        <v>3</v>
      </c>
      <c r="AR163" s="5">
        <f t="shared" si="163"/>
        <v>12</v>
      </c>
      <c r="BA163" s="5">
        <f t="shared" si="131"/>
        <v>0</v>
      </c>
      <c r="BY163" s="230">
        <f t="shared" si="168"/>
        <v>580</v>
      </c>
      <c r="BZ163" s="72">
        <v>120</v>
      </c>
      <c r="CA163" s="5">
        <v>108</v>
      </c>
      <c r="CB163" s="5">
        <v>96</v>
      </c>
      <c r="CC163" s="5">
        <v>84</v>
      </c>
      <c r="CD163" s="5">
        <v>72</v>
      </c>
      <c r="CE163" s="5">
        <v>60</v>
      </c>
      <c r="CF163" s="5">
        <v>48</v>
      </c>
      <c r="CG163" s="5">
        <v>36</v>
      </c>
      <c r="CH163" s="5">
        <v>24</v>
      </c>
      <c r="CI163" s="72">
        <v>5</v>
      </c>
      <c r="CJ163" s="5">
        <v>5</v>
      </c>
      <c r="CK163" s="5">
        <v>4</v>
      </c>
      <c r="CL163" s="5">
        <v>4</v>
      </c>
      <c r="CM163" s="5">
        <v>3</v>
      </c>
      <c r="CN163" s="5">
        <v>3</v>
      </c>
      <c r="CO163" s="5">
        <v>2</v>
      </c>
      <c r="CP163" s="5">
        <v>1</v>
      </c>
      <c r="CQ163" s="5">
        <v>0</v>
      </c>
      <c r="DA163" s="5">
        <f t="shared" si="132"/>
        <v>120</v>
      </c>
      <c r="DB163" s="5">
        <f t="shared" si="133"/>
        <v>100</v>
      </c>
      <c r="DC163" s="5">
        <f t="shared" si="134"/>
        <v>5</v>
      </c>
      <c r="DD163" s="5">
        <v>2</v>
      </c>
      <c r="DH163" s="5">
        <v>1</v>
      </c>
      <c r="DJ163" s="5">
        <v>1</v>
      </c>
      <c r="DR163" s="5">
        <f t="shared" si="135"/>
        <v>1</v>
      </c>
      <c r="DS163" s="5">
        <f t="shared" si="136"/>
        <v>2</v>
      </c>
      <c r="DT163" s="5">
        <f t="shared" si="120"/>
        <v>0</v>
      </c>
      <c r="DU163" s="5">
        <f t="shared" si="159"/>
        <v>0</v>
      </c>
      <c r="DW163" s="5">
        <f t="shared" si="137"/>
        <v>0</v>
      </c>
      <c r="DX163" s="5">
        <f t="shared" si="138"/>
        <v>0</v>
      </c>
      <c r="DY163" s="5">
        <f>IFERROR(IF(LEFT($AR163,1)="4",INDEX('2025학년도 변표'!$H$118:$H$197,MATCH($Q163,'2025학년도 변표'!$B$118:$B$197,0)),INDEX(DY$4:DY$8,MATCH(AJ163,$DU$4:$DU$8,0))),0)</f>
        <v>0</v>
      </c>
      <c r="DZ163" s="5">
        <f>IFERROR(IF(LEFT($AR163,1)="4",INDEX('2025학년도 변표'!$I$118:$I$197,MATCH($Q163,'2025학년도 변표'!$B$118:$B$197,0)),INDEX(DZ$4:DZ$8,MATCH(AK163,$DU$4:$DU$8,0))),0)</f>
        <v>0</v>
      </c>
      <c r="EB163" s="5">
        <f>IFERROR(IF(LEFT($AR163,1)="4",INDEX('2025학년도 변표'!$J$118:$J$197,MATCH($Q163,'2025학년도 변표'!$B$118:$B$197,0)),INDEX(EA$4:EA$8,MATCH(AM163,$DU$4:$DU$8,0))),0)</f>
        <v>0</v>
      </c>
      <c r="EC163" s="5">
        <f>IFERROR(IF(LEFT($AR163,1)="4",INDEX('2025학년도 변표'!$K$118:$K$197,MATCH($Q163,'2025학년도 변표'!$B$118:$B$197,0)),INDEX(EB$4:EB$8,MATCH(AN163,$DU$4:$DU$8,0))),0)</f>
        <v>0</v>
      </c>
      <c r="ED163" s="5" t="str">
        <f t="shared" si="139"/>
        <v/>
      </c>
      <c r="EE163" s="5" t="str">
        <f t="shared" si="140"/>
        <v/>
      </c>
      <c r="EF163" s="5">
        <f t="shared" si="141"/>
        <v>0</v>
      </c>
      <c r="EH163" s="5">
        <f t="shared" si="142"/>
        <v>0</v>
      </c>
      <c r="EI163" s="5">
        <f t="shared" si="143"/>
        <v>0</v>
      </c>
      <c r="EJ163" s="5">
        <f t="shared" si="144"/>
        <v>0</v>
      </c>
      <c r="EK163" s="5">
        <f t="shared" si="145"/>
        <v>0</v>
      </c>
      <c r="EL163" s="5">
        <f t="shared" si="146"/>
        <v>0</v>
      </c>
      <c r="EM163" s="5">
        <f t="shared" si="147"/>
        <v>0</v>
      </c>
      <c r="EN163" s="5">
        <f t="shared" si="148"/>
        <v>0</v>
      </c>
      <c r="EO163" s="5">
        <f>LARGE((EJ163:EK163,EM163:EN163),1)</f>
        <v>0</v>
      </c>
      <c r="EP163" s="5">
        <f>IF(M163&lt;2,0,LARGE((EJ163:EK163,EM163:EN163),2))</f>
        <v>0</v>
      </c>
      <c r="EQ163" s="5">
        <f t="shared" si="149"/>
        <v>0</v>
      </c>
      <c r="ER163" s="5">
        <f t="shared" si="150"/>
        <v>0</v>
      </c>
      <c r="ES163" s="5">
        <f t="shared" si="151"/>
        <v>0</v>
      </c>
      <c r="EX163" s="5">
        <f t="shared" si="152"/>
        <v>0</v>
      </c>
      <c r="EZ163" s="5">
        <f t="shared" si="153"/>
        <v>0</v>
      </c>
      <c r="FA163" s="5">
        <f t="shared" ca="1" si="154"/>
        <v>0</v>
      </c>
      <c r="FE163" s="5" t="str">
        <f t="shared" si="155"/>
        <v>표점</v>
      </c>
      <c r="FF163" s="5" t="str">
        <f t="shared" si="156"/>
        <v>표점/만점</v>
      </c>
      <c r="FG163" s="5">
        <f t="shared" si="160"/>
        <v>0.39</v>
      </c>
      <c r="FH163" s="5">
        <f t="shared" si="161"/>
        <v>0.39</v>
      </c>
      <c r="FI163" s="5">
        <f t="shared" si="162"/>
        <v>0.23</v>
      </c>
      <c r="FJ163" s="5">
        <f t="shared" si="157"/>
        <v>3.1160964152213455</v>
      </c>
    </row>
    <row r="164" spans="1:166">
      <c r="A164" s="5">
        <f t="shared" si="158"/>
        <v>149</v>
      </c>
      <c r="B164" s="5">
        <v>108</v>
      </c>
      <c r="C164" s="5" t="s">
        <v>1156</v>
      </c>
      <c r="D164" s="5">
        <v>800</v>
      </c>
      <c r="E164" s="5">
        <v>0.2</v>
      </c>
      <c r="F164" s="5">
        <v>0.3</v>
      </c>
      <c r="G164" s="5">
        <f>0.3/2/2</f>
        <v>7.4999999999999997E-2</v>
      </c>
      <c r="H164" s="5">
        <f>G164</f>
        <v>7.4999999999999997E-2</v>
      </c>
      <c r="M164" s="5">
        <v>2</v>
      </c>
      <c r="N164" s="5">
        <f t="shared" si="121"/>
        <v>0.65</v>
      </c>
      <c r="O164" s="5" t="s">
        <v>633</v>
      </c>
      <c r="Q164" s="5" t="str">
        <f t="shared" si="122"/>
        <v/>
      </c>
      <c r="S164" s="5">
        <f t="shared" si="123"/>
        <v>0.8</v>
      </c>
      <c r="T164" s="5">
        <f t="shared" si="124"/>
        <v>1.2</v>
      </c>
      <c r="U164" s="5">
        <f t="shared" si="125"/>
        <v>0.8593156982656146</v>
      </c>
      <c r="V164" s="5" t="str">
        <f t="shared" si="126"/>
        <v>자동</v>
      </c>
      <c r="W164" s="5">
        <f t="shared" si="127"/>
        <v>0.8593156982656146</v>
      </c>
      <c r="X164" s="5">
        <f t="shared" si="164"/>
        <v>0.8</v>
      </c>
      <c r="Y164" s="5">
        <f t="shared" si="165"/>
        <v>1.2</v>
      </c>
      <c r="Z164" s="5">
        <f t="shared" si="166"/>
        <v>0.8593156982656146</v>
      </c>
      <c r="AA164" s="5">
        <f t="shared" si="167"/>
        <v>0.8593156982656146</v>
      </c>
      <c r="AB164" s="5" t="str">
        <f t="shared" si="128"/>
        <v>자동</v>
      </c>
      <c r="AC164" s="5" t="str">
        <f t="shared" si="129"/>
        <v>자동</v>
      </c>
      <c r="AD164" s="5" t="str">
        <f t="shared" si="130"/>
        <v>자동</v>
      </c>
      <c r="AE164" s="5" t="str">
        <f>IF(AR164=42,INDEX('2025학년도 변표'!$C$118:$C$197,MATCH(Q164,'2025학년도 변표'!$B$118:$B$197,0)),"")</f>
        <v/>
      </c>
      <c r="AF164" s="5" t="str">
        <f>IF(AR164=42,INDEX('2025학년도 변표'!$D$118:$D$197,MATCH(Q164,'2025학년도 변표'!$B$118:$B$197,0)),"")</f>
        <v/>
      </c>
      <c r="AH164" s="5">
        <v>1</v>
      </c>
      <c r="AI164" s="5">
        <v>1</v>
      </c>
      <c r="AJ164" s="5">
        <v>12</v>
      </c>
      <c r="AK164" s="5">
        <v>12</v>
      </c>
      <c r="AO164" s="5">
        <v>3</v>
      </c>
      <c r="AP164" s="5">
        <v>3</v>
      </c>
      <c r="AR164" s="5">
        <f t="shared" si="163"/>
        <v>12</v>
      </c>
      <c r="BA164" s="5">
        <f t="shared" si="131"/>
        <v>0</v>
      </c>
      <c r="BY164" s="230">
        <f t="shared" si="168"/>
        <v>520</v>
      </c>
      <c r="BZ164" s="72">
        <v>160</v>
      </c>
      <c r="CA164" s="5">
        <v>144</v>
      </c>
      <c r="CB164" s="5">
        <v>128</v>
      </c>
      <c r="CC164" s="5">
        <v>112</v>
      </c>
      <c r="CD164" s="5">
        <v>96</v>
      </c>
      <c r="CE164" s="5">
        <v>80</v>
      </c>
      <c r="CF164" s="5">
        <v>64</v>
      </c>
      <c r="CG164" s="5">
        <v>48</v>
      </c>
      <c r="CH164" s="5">
        <v>32</v>
      </c>
      <c r="CI164" s="72">
        <v>6</v>
      </c>
      <c r="CJ164" s="5">
        <v>6</v>
      </c>
      <c r="CK164" s="5">
        <v>4.8</v>
      </c>
      <c r="CL164" s="5">
        <v>4.8</v>
      </c>
      <c r="CM164" s="5">
        <v>3.5999999999999996</v>
      </c>
      <c r="CN164" s="5">
        <v>3.5999999999999996</v>
      </c>
      <c r="CO164" s="5">
        <v>2.4</v>
      </c>
      <c r="CP164" s="5">
        <v>1.2</v>
      </c>
      <c r="CQ164" s="5">
        <v>0</v>
      </c>
      <c r="DA164" s="5">
        <f t="shared" si="132"/>
        <v>160</v>
      </c>
      <c r="DB164" s="5">
        <f t="shared" si="133"/>
        <v>100</v>
      </c>
      <c r="DC164" s="5">
        <f t="shared" si="134"/>
        <v>6</v>
      </c>
      <c r="DD164" s="5">
        <v>2</v>
      </c>
      <c r="DH164" s="5">
        <v>1</v>
      </c>
      <c r="DJ164" s="5">
        <v>1</v>
      </c>
      <c r="DR164" s="5">
        <f t="shared" si="135"/>
        <v>1</v>
      </c>
      <c r="DS164" s="5">
        <f t="shared" si="136"/>
        <v>2</v>
      </c>
      <c r="DT164" s="5">
        <f t="shared" si="120"/>
        <v>0</v>
      </c>
      <c r="DU164" s="5">
        <f t="shared" si="159"/>
        <v>0</v>
      </c>
      <c r="DW164" s="5">
        <f t="shared" si="137"/>
        <v>0</v>
      </c>
      <c r="DX164" s="5">
        <f t="shared" si="138"/>
        <v>0</v>
      </c>
      <c r="DY164" s="5">
        <f>IFERROR(IF(LEFT($AR164,1)="4",INDEX('2025학년도 변표'!$H$118:$H$197,MATCH($Q164,'2025학년도 변표'!$B$118:$B$197,0)),INDEX(DY$4:DY$8,MATCH(AJ164,$DU$4:$DU$8,0))),0)</f>
        <v>0</v>
      </c>
      <c r="DZ164" s="5">
        <f>IFERROR(IF(LEFT($AR164,1)="4",INDEX('2025학년도 변표'!$I$118:$I$197,MATCH($Q164,'2025학년도 변표'!$B$118:$B$197,0)),INDEX(DZ$4:DZ$8,MATCH(AK164,$DU$4:$DU$8,0))),0)</f>
        <v>0</v>
      </c>
      <c r="EB164" s="5">
        <f>IFERROR(IF(LEFT($AR164,1)="4",INDEX('2025학년도 변표'!$J$118:$J$197,MATCH($Q164,'2025학년도 변표'!$B$118:$B$197,0)),INDEX(EA$4:EA$8,MATCH(AM164,$DU$4:$DU$8,0))),0)</f>
        <v>0</v>
      </c>
      <c r="EC164" s="5">
        <f>IFERROR(IF(LEFT($AR164,1)="4",INDEX('2025학년도 변표'!$K$118:$K$197,MATCH($Q164,'2025학년도 변표'!$B$118:$B$197,0)),INDEX(EB$4:EB$8,MATCH(AN164,$DU$4:$DU$8,0))),0)</f>
        <v>0</v>
      </c>
      <c r="ED164" s="5" t="str">
        <f t="shared" si="139"/>
        <v/>
      </c>
      <c r="EE164" s="5" t="str">
        <f t="shared" si="140"/>
        <v/>
      </c>
      <c r="EF164" s="5">
        <f t="shared" si="141"/>
        <v>0</v>
      </c>
      <c r="EH164" s="5">
        <f t="shared" si="142"/>
        <v>0</v>
      </c>
      <c r="EI164" s="5">
        <f t="shared" si="143"/>
        <v>0</v>
      </c>
      <c r="EJ164" s="5">
        <f t="shared" si="144"/>
        <v>0</v>
      </c>
      <c r="EK164" s="5">
        <f t="shared" si="145"/>
        <v>0</v>
      </c>
      <c r="EL164" s="5">
        <f t="shared" si="146"/>
        <v>0</v>
      </c>
      <c r="EM164" s="5">
        <f t="shared" si="147"/>
        <v>0</v>
      </c>
      <c r="EN164" s="5">
        <f t="shared" si="148"/>
        <v>0</v>
      </c>
      <c r="EO164" s="5">
        <f>LARGE((EJ164:EK164,EM164:EN164),1)</f>
        <v>0</v>
      </c>
      <c r="EP164" s="5">
        <f>IF(M164&lt;2,0,LARGE((EJ164:EK164,EM164:EN164),2))</f>
        <v>0</v>
      </c>
      <c r="EQ164" s="5">
        <f t="shared" si="149"/>
        <v>0</v>
      </c>
      <c r="ER164" s="5">
        <f t="shared" si="150"/>
        <v>0</v>
      </c>
      <c r="ES164" s="5">
        <f t="shared" si="151"/>
        <v>0</v>
      </c>
      <c r="EX164" s="5">
        <f t="shared" si="152"/>
        <v>0</v>
      </c>
      <c r="EZ164" s="5">
        <f t="shared" si="153"/>
        <v>0</v>
      </c>
      <c r="FA164" s="5">
        <f t="shared" ca="1" si="154"/>
        <v>0</v>
      </c>
      <c r="FE164" s="5" t="str">
        <f t="shared" si="155"/>
        <v>표점</v>
      </c>
      <c r="FF164" s="5" t="str">
        <f t="shared" si="156"/>
        <v>표점/만점</v>
      </c>
      <c r="FG164" s="5">
        <f t="shared" si="160"/>
        <v>0.28000000000000003</v>
      </c>
      <c r="FH164" s="5">
        <f t="shared" si="161"/>
        <v>0.42</v>
      </c>
      <c r="FI164" s="5">
        <f t="shared" si="162"/>
        <v>0.3</v>
      </c>
      <c r="FJ164" s="5">
        <f t="shared" si="157"/>
        <v>2.8593156982656147</v>
      </c>
    </row>
    <row r="165" spans="1:166">
      <c r="A165" s="5">
        <f t="shared" si="158"/>
        <v>150</v>
      </c>
      <c r="B165" s="5">
        <v>109</v>
      </c>
      <c r="C165" s="5" t="s">
        <v>450</v>
      </c>
      <c r="D165" s="5">
        <v>400</v>
      </c>
      <c r="E165" s="5">
        <v>0.25</v>
      </c>
      <c r="F165" s="5">
        <v>0.25</v>
      </c>
      <c r="G165" s="5">
        <v>0.125</v>
      </c>
      <c r="H165" s="5">
        <v>0.125</v>
      </c>
      <c r="M165" s="5">
        <v>2</v>
      </c>
      <c r="N165" s="5">
        <f t="shared" si="121"/>
        <v>0.75</v>
      </c>
      <c r="O165" s="5" t="s">
        <v>633</v>
      </c>
      <c r="Q165" s="5" t="str">
        <f t="shared" si="122"/>
        <v/>
      </c>
      <c r="S165" s="5">
        <f t="shared" si="123"/>
        <v>1</v>
      </c>
      <c r="T165" s="5">
        <f t="shared" si="124"/>
        <v>1</v>
      </c>
      <c r="U165" s="5">
        <f t="shared" si="125"/>
        <v>0.5</v>
      </c>
      <c r="V165" s="5" t="str">
        <f t="shared" si="126"/>
        <v>자동</v>
      </c>
      <c r="W165" s="5">
        <f t="shared" si="127"/>
        <v>1</v>
      </c>
      <c r="X165" s="5">
        <f t="shared" si="164"/>
        <v>1</v>
      </c>
      <c r="Y165" s="5">
        <f t="shared" si="165"/>
        <v>1</v>
      </c>
      <c r="Z165" s="5">
        <f t="shared" si="166"/>
        <v>0.5</v>
      </c>
      <c r="AA165" s="5">
        <f t="shared" si="167"/>
        <v>0.5</v>
      </c>
      <c r="AB165" s="5" t="str">
        <f t="shared" si="128"/>
        <v>자동</v>
      </c>
      <c r="AC165" s="5" t="str">
        <f t="shared" si="129"/>
        <v>자동</v>
      </c>
      <c r="AD165" s="5" t="str">
        <f t="shared" si="130"/>
        <v>자동</v>
      </c>
      <c r="AE165" s="5" t="str">
        <f>IF(AR165=42,INDEX('2025학년도 변표'!$C$118:$C$197,MATCH(Q165,'2025학년도 변표'!$B$118:$B$197,0)),"")</f>
        <v/>
      </c>
      <c r="AF165" s="5" t="str">
        <f>IF(AR165=42,INDEX('2025학년도 변표'!$D$118:$D$197,MATCH(Q165,'2025학년도 변표'!$B$118:$B$197,0)),"")</f>
        <v/>
      </c>
      <c r="AH165" s="5">
        <v>2</v>
      </c>
      <c r="AI165" s="5">
        <v>2</v>
      </c>
      <c r="AJ165" s="5">
        <v>2</v>
      </c>
      <c r="AK165" s="5">
        <v>2</v>
      </c>
      <c r="AO165" s="5">
        <v>3</v>
      </c>
      <c r="AP165" s="5">
        <v>3</v>
      </c>
      <c r="AR165" s="5">
        <f t="shared" si="163"/>
        <v>2</v>
      </c>
      <c r="BA165" s="5">
        <f t="shared" si="131"/>
        <v>0</v>
      </c>
      <c r="BY165" s="230">
        <f t="shared" si="168"/>
        <v>300</v>
      </c>
      <c r="BZ165" s="72">
        <v>100</v>
      </c>
      <c r="CA165" s="5">
        <v>98</v>
      </c>
      <c r="CB165" s="5">
        <v>96</v>
      </c>
      <c r="CC165" s="5">
        <v>94</v>
      </c>
      <c r="CD165" s="5">
        <v>92</v>
      </c>
      <c r="CE165" s="5">
        <v>90</v>
      </c>
      <c r="CF165" s="5">
        <v>88</v>
      </c>
      <c r="CG165" s="5">
        <v>86</v>
      </c>
      <c r="CH165" s="5">
        <v>84</v>
      </c>
      <c r="CI165" s="72">
        <v>10</v>
      </c>
      <c r="CJ165" s="5">
        <v>10</v>
      </c>
      <c r="CK165" s="5">
        <v>9</v>
      </c>
      <c r="CL165" s="5">
        <v>9</v>
      </c>
      <c r="CM165" s="5">
        <v>8</v>
      </c>
      <c r="CN165" s="5">
        <v>8</v>
      </c>
      <c r="CO165" s="5">
        <v>7</v>
      </c>
      <c r="CP165" s="5">
        <v>6</v>
      </c>
      <c r="CQ165" s="5">
        <v>5</v>
      </c>
      <c r="DA165" s="5">
        <f t="shared" si="132"/>
        <v>100</v>
      </c>
      <c r="DB165" s="5">
        <f t="shared" si="133"/>
        <v>100</v>
      </c>
      <c r="DC165" s="5">
        <f t="shared" si="134"/>
        <v>10</v>
      </c>
      <c r="DD165" s="5">
        <v>2</v>
      </c>
      <c r="DH165" s="5">
        <v>1</v>
      </c>
      <c r="DJ165" s="5">
        <v>1</v>
      </c>
      <c r="DR165" s="5">
        <f t="shared" si="135"/>
        <v>1</v>
      </c>
      <c r="DS165" s="5">
        <f t="shared" si="136"/>
        <v>2</v>
      </c>
      <c r="DT165" s="5">
        <f t="shared" si="120"/>
        <v>0</v>
      </c>
      <c r="DU165" s="5">
        <f t="shared" si="159"/>
        <v>0</v>
      </c>
      <c r="DW165" s="5">
        <f t="shared" si="137"/>
        <v>0</v>
      </c>
      <c r="DX165" s="5">
        <f t="shared" si="138"/>
        <v>0</v>
      </c>
      <c r="DY165" s="5">
        <f>IFERROR(IF(LEFT($AR165,1)="4",INDEX('2025학년도 변표'!$H$118:$H$197,MATCH($Q165,'2025학년도 변표'!$B$118:$B$197,0)),INDEX(DY$4:DY$8,MATCH(AJ165,$DU$4:$DU$8,0))),0)</f>
        <v>0</v>
      </c>
      <c r="DZ165" s="5">
        <f>IFERROR(IF(LEFT($AR165,1)="4",INDEX('2025학년도 변표'!$I$118:$I$197,MATCH($Q165,'2025학년도 변표'!$B$118:$B$197,0)),INDEX(DZ$4:DZ$8,MATCH(AK165,$DU$4:$DU$8,0))),0)</f>
        <v>0</v>
      </c>
      <c r="EB165" s="5">
        <f>IFERROR(IF(LEFT($AR165,1)="4",INDEX('2025학년도 변표'!$J$118:$J$197,MATCH($Q165,'2025학년도 변표'!$B$118:$B$197,0)),INDEX(EA$4:EA$8,MATCH(AM165,$DU$4:$DU$8,0))),0)</f>
        <v>0</v>
      </c>
      <c r="EC165" s="5">
        <f>IFERROR(IF(LEFT($AR165,1)="4",INDEX('2025학년도 변표'!$K$118:$K$197,MATCH($Q165,'2025학년도 변표'!$B$118:$B$197,0)),INDEX(EB$4:EB$8,MATCH(AN165,$DU$4:$DU$8,0))),0)</f>
        <v>0</v>
      </c>
      <c r="ED165" s="5" t="str">
        <f t="shared" si="139"/>
        <v/>
      </c>
      <c r="EE165" s="5" t="str">
        <f t="shared" si="140"/>
        <v/>
      </c>
      <c r="EF165" s="5">
        <f t="shared" si="141"/>
        <v>0</v>
      </c>
      <c r="EH165" s="5">
        <f t="shared" si="142"/>
        <v>0</v>
      </c>
      <c r="EI165" s="5">
        <f t="shared" si="143"/>
        <v>0</v>
      </c>
      <c r="EJ165" s="5">
        <f t="shared" si="144"/>
        <v>0</v>
      </c>
      <c r="EK165" s="5">
        <f t="shared" si="145"/>
        <v>0</v>
      </c>
      <c r="EL165" s="5">
        <f t="shared" si="146"/>
        <v>0</v>
      </c>
      <c r="EM165" s="5">
        <f t="shared" si="147"/>
        <v>0</v>
      </c>
      <c r="EN165" s="5">
        <f t="shared" si="148"/>
        <v>0</v>
      </c>
      <c r="EO165" s="5">
        <f>LARGE((EJ165:EK165,EM165:EN165),1)</f>
        <v>0</v>
      </c>
      <c r="EP165" s="5">
        <f>IF(M165&lt;2,0,LARGE((EJ165:EK165,EM165:EN165),2))</f>
        <v>0</v>
      </c>
      <c r="EQ165" s="5">
        <f t="shared" si="149"/>
        <v>0</v>
      </c>
      <c r="ER165" s="5">
        <f t="shared" si="150"/>
        <v>0</v>
      </c>
      <c r="ES165" s="5">
        <f t="shared" si="151"/>
        <v>0</v>
      </c>
      <c r="ET165" s="5">
        <v>600</v>
      </c>
      <c r="EX165" s="5">
        <f t="shared" si="152"/>
        <v>600</v>
      </c>
      <c r="EZ165" s="5">
        <f t="shared" si="153"/>
        <v>0</v>
      </c>
      <c r="FA165" s="5">
        <f t="shared" ca="1" si="154"/>
        <v>0</v>
      </c>
      <c r="FE165" s="5" t="str">
        <f t="shared" si="155"/>
        <v>백분위</v>
      </c>
      <c r="FF165" s="5" t="str">
        <f t="shared" si="156"/>
        <v>백분위</v>
      </c>
      <c r="FG165" s="5">
        <f t="shared" si="160"/>
        <v>0.33</v>
      </c>
      <c r="FH165" s="5">
        <f t="shared" si="161"/>
        <v>0.33</v>
      </c>
      <c r="FI165" s="5">
        <f t="shared" si="162"/>
        <v>0.33</v>
      </c>
      <c r="FJ165" s="5">
        <f t="shared" si="157"/>
        <v>3</v>
      </c>
    </row>
    <row r="166" spans="1:166">
      <c r="A166" s="5">
        <f t="shared" si="158"/>
        <v>151</v>
      </c>
      <c r="B166" s="5">
        <v>110</v>
      </c>
      <c r="C166" s="5" t="s">
        <v>454</v>
      </c>
      <c r="D166" s="5">
        <v>400</v>
      </c>
      <c r="E166" s="5">
        <v>0.25</v>
      </c>
      <c r="F166" s="5">
        <v>0.25</v>
      </c>
      <c r="J166" s="5">
        <v>0.125</v>
      </c>
      <c r="K166" s="5">
        <v>0.125</v>
      </c>
      <c r="M166" s="5">
        <v>2</v>
      </c>
      <c r="N166" s="5">
        <f t="shared" si="121"/>
        <v>0.75</v>
      </c>
      <c r="O166" s="5" t="s">
        <v>633</v>
      </c>
      <c r="Q166" s="5" t="str">
        <f t="shared" si="122"/>
        <v/>
      </c>
      <c r="S166" s="5">
        <f t="shared" si="123"/>
        <v>1</v>
      </c>
      <c r="T166" s="5">
        <f t="shared" si="124"/>
        <v>1</v>
      </c>
      <c r="U166" s="5" t="str">
        <f t="shared" si="125"/>
        <v>자동</v>
      </c>
      <c r="V166" s="5">
        <f t="shared" si="126"/>
        <v>0.5</v>
      </c>
      <c r="W166" s="5">
        <f t="shared" si="127"/>
        <v>0.5</v>
      </c>
      <c r="X166" s="5">
        <f t="shared" si="164"/>
        <v>1</v>
      </c>
      <c r="Y166" s="5">
        <f t="shared" si="165"/>
        <v>1</v>
      </c>
      <c r="Z166" s="5" t="str">
        <f t="shared" si="166"/>
        <v>자동</v>
      </c>
      <c r="AA166" s="5" t="str">
        <f t="shared" si="167"/>
        <v>자동</v>
      </c>
      <c r="AB166" s="5" t="str">
        <f t="shared" si="128"/>
        <v>자동</v>
      </c>
      <c r="AC166" s="5">
        <f t="shared" si="129"/>
        <v>0.5</v>
      </c>
      <c r="AD166" s="5">
        <f t="shared" si="130"/>
        <v>0.5</v>
      </c>
      <c r="AE166" s="5" t="str">
        <f>IF(AR166=42,INDEX('2025학년도 변표'!$C$118:$C$197,MATCH(Q166,'2025학년도 변표'!$B$118:$B$197,0)),"")</f>
        <v/>
      </c>
      <c r="AF166" s="5" t="str">
        <f>IF(AR166=42,INDEX('2025학년도 변표'!$D$118:$D$197,MATCH(Q166,'2025학년도 변표'!$B$118:$B$197,0)),"")</f>
        <v/>
      </c>
      <c r="AH166" s="5">
        <v>2</v>
      </c>
      <c r="AI166" s="5">
        <v>2</v>
      </c>
      <c r="AM166" s="5">
        <v>2</v>
      </c>
      <c r="AN166" s="5">
        <v>2</v>
      </c>
      <c r="AO166" s="5">
        <v>3</v>
      </c>
      <c r="AP166" s="5">
        <v>3</v>
      </c>
      <c r="AR166" s="5">
        <f t="shared" si="163"/>
        <v>2</v>
      </c>
      <c r="BA166" s="5">
        <f t="shared" si="131"/>
        <v>0</v>
      </c>
      <c r="BY166" s="230">
        <f t="shared" si="168"/>
        <v>300</v>
      </c>
      <c r="BZ166" s="72">
        <v>100</v>
      </c>
      <c r="CA166" s="5">
        <v>98</v>
      </c>
      <c r="CB166" s="5">
        <v>96</v>
      </c>
      <c r="CC166" s="5">
        <v>94</v>
      </c>
      <c r="CD166" s="5">
        <v>92</v>
      </c>
      <c r="CE166" s="5">
        <v>90</v>
      </c>
      <c r="CF166" s="5">
        <v>88</v>
      </c>
      <c r="CG166" s="5">
        <v>86</v>
      </c>
      <c r="CH166" s="5">
        <v>84</v>
      </c>
      <c r="CI166" s="72">
        <v>10</v>
      </c>
      <c r="CJ166" s="5">
        <v>10</v>
      </c>
      <c r="CK166" s="5">
        <v>9</v>
      </c>
      <c r="CL166" s="5">
        <v>9</v>
      </c>
      <c r="CM166" s="5">
        <v>8</v>
      </c>
      <c r="CN166" s="5">
        <v>8</v>
      </c>
      <c r="CO166" s="5">
        <v>7</v>
      </c>
      <c r="CP166" s="5">
        <v>6</v>
      </c>
      <c r="CQ166" s="5">
        <v>5</v>
      </c>
      <c r="DA166" s="5">
        <f t="shared" si="132"/>
        <v>100</v>
      </c>
      <c r="DB166" s="5">
        <f t="shared" si="133"/>
        <v>100</v>
      </c>
      <c r="DC166" s="5">
        <f t="shared" si="134"/>
        <v>10</v>
      </c>
      <c r="DE166" s="5">
        <v>2</v>
      </c>
      <c r="DI166" s="5">
        <v>1</v>
      </c>
      <c r="DL166" s="5">
        <v>1</v>
      </c>
      <c r="DR166" s="5">
        <f t="shared" si="135"/>
        <v>2</v>
      </c>
      <c r="DS166" s="5">
        <f t="shared" si="136"/>
        <v>2</v>
      </c>
      <c r="DT166" s="5">
        <f t="shared" si="120"/>
        <v>0</v>
      </c>
      <c r="DU166" s="5">
        <f t="shared" si="159"/>
        <v>0</v>
      </c>
      <c r="DW166" s="5">
        <f t="shared" si="137"/>
        <v>0</v>
      </c>
      <c r="DX166" s="5">
        <f t="shared" si="138"/>
        <v>0</v>
      </c>
      <c r="DY166" s="5">
        <f>IFERROR(IF(LEFT($AR166,1)="4",INDEX('2025학년도 변표'!$H$118:$H$197,MATCH($Q166,'2025학년도 변표'!$B$118:$B$197,0)),INDEX(DY$4:DY$8,MATCH(AJ166,$DU$4:$DU$8,0))),0)</f>
        <v>0</v>
      </c>
      <c r="DZ166" s="5">
        <f>IFERROR(IF(LEFT($AR166,1)="4",INDEX('2025학년도 변표'!$I$118:$I$197,MATCH($Q166,'2025학년도 변표'!$B$118:$B$197,0)),INDEX(DZ$4:DZ$8,MATCH(AK166,$DU$4:$DU$8,0))),0)</f>
        <v>0</v>
      </c>
      <c r="EB166" s="5">
        <f>IFERROR(IF(LEFT($AR166,1)="4",INDEX('2025학년도 변표'!$J$118:$J$197,MATCH($Q166,'2025학년도 변표'!$B$118:$B$197,0)),INDEX(EA$4:EA$8,MATCH(AM166,$DU$4:$DU$8,0))),0)</f>
        <v>0</v>
      </c>
      <c r="EC166" s="5">
        <f>IFERROR(IF(LEFT($AR166,1)="4",INDEX('2025학년도 변표'!$K$118:$K$197,MATCH($Q166,'2025학년도 변표'!$B$118:$B$197,0)),INDEX(EB$4:EB$8,MATCH(AN166,$DU$4:$DU$8,0))),0)</f>
        <v>0</v>
      </c>
      <c r="ED166" s="5" t="str">
        <f t="shared" si="139"/>
        <v/>
      </c>
      <c r="EE166" s="5" t="str">
        <f t="shared" si="140"/>
        <v/>
      </c>
      <c r="EF166" s="5">
        <f t="shared" si="141"/>
        <v>0</v>
      </c>
      <c r="EH166" s="5">
        <f t="shared" si="142"/>
        <v>0</v>
      </c>
      <c r="EI166" s="5">
        <f t="shared" si="143"/>
        <v>0</v>
      </c>
      <c r="EJ166" s="5">
        <f t="shared" si="144"/>
        <v>0</v>
      </c>
      <c r="EK166" s="5">
        <f t="shared" si="145"/>
        <v>0</v>
      </c>
      <c r="EL166" s="5">
        <f t="shared" si="146"/>
        <v>0</v>
      </c>
      <c r="EM166" s="5">
        <f t="shared" si="147"/>
        <v>0</v>
      </c>
      <c r="EN166" s="5">
        <f t="shared" si="148"/>
        <v>0</v>
      </c>
      <c r="EO166" s="5">
        <f>LARGE((EJ166:EK166,EM166:EN166),1)</f>
        <v>0</v>
      </c>
      <c r="EP166" s="5">
        <f>IF(M166&lt;2,0,LARGE((EJ166:EK166,EM166:EN166),2))</f>
        <v>0</v>
      </c>
      <c r="EQ166" s="5">
        <f t="shared" si="149"/>
        <v>0</v>
      </c>
      <c r="ER166" s="5">
        <f t="shared" si="150"/>
        <v>0</v>
      </c>
      <c r="ES166" s="5">
        <f t="shared" si="151"/>
        <v>0</v>
      </c>
      <c r="ET166" s="5">
        <v>600</v>
      </c>
      <c r="EX166" s="5">
        <f t="shared" si="152"/>
        <v>600</v>
      </c>
      <c r="EZ166" s="5">
        <f t="shared" si="153"/>
        <v>0</v>
      </c>
      <c r="FA166" s="5">
        <f t="shared" ca="1" si="154"/>
        <v>0</v>
      </c>
      <c r="FE166" s="5" t="str">
        <f t="shared" si="155"/>
        <v>백분위</v>
      </c>
      <c r="FF166" s="5" t="str">
        <f t="shared" si="156"/>
        <v>백분위</v>
      </c>
      <c r="FG166" s="5">
        <f t="shared" si="160"/>
        <v>0.4</v>
      </c>
      <c r="FH166" s="5">
        <f t="shared" si="161"/>
        <v>0.4</v>
      </c>
      <c r="FI166" s="5">
        <f t="shared" si="162"/>
        <v>0.2</v>
      </c>
      <c r="FJ166" s="5">
        <f t="shared" si="157"/>
        <v>2.5</v>
      </c>
    </row>
    <row r="167" spans="1:166">
      <c r="A167" s="5">
        <f t="shared" si="158"/>
        <v>152</v>
      </c>
      <c r="B167" s="5">
        <v>111</v>
      </c>
      <c r="C167" s="5" t="s">
        <v>524</v>
      </c>
      <c r="D167" s="5">
        <v>1000</v>
      </c>
      <c r="E167" s="5">
        <v>0.2</v>
      </c>
      <c r="F167" s="5">
        <v>0.3</v>
      </c>
      <c r="G167" s="5">
        <v>0.125</v>
      </c>
      <c r="H167" s="5">
        <v>0.125</v>
      </c>
      <c r="M167" s="5">
        <v>2</v>
      </c>
      <c r="N167" s="5">
        <f t="shared" si="121"/>
        <v>0.75</v>
      </c>
      <c r="O167" s="5" t="s">
        <v>633</v>
      </c>
      <c r="Q167" s="5" t="str">
        <f t="shared" si="122"/>
        <v/>
      </c>
      <c r="S167" s="5">
        <f t="shared" si="123"/>
        <v>2</v>
      </c>
      <c r="T167" s="5">
        <f t="shared" si="124"/>
        <v>3</v>
      </c>
      <c r="U167" s="5">
        <f t="shared" si="125"/>
        <v>1.25</v>
      </c>
      <c r="V167" s="5" t="str">
        <f t="shared" si="126"/>
        <v>자동</v>
      </c>
      <c r="W167" s="5">
        <f t="shared" si="127"/>
        <v>2.5</v>
      </c>
      <c r="X167" s="5">
        <f t="shared" si="164"/>
        <v>2</v>
      </c>
      <c r="Y167" s="5">
        <f t="shared" si="165"/>
        <v>3</v>
      </c>
      <c r="Z167" s="5">
        <f t="shared" si="166"/>
        <v>1.25</v>
      </c>
      <c r="AA167" s="5">
        <f t="shared" si="167"/>
        <v>1.25</v>
      </c>
      <c r="AB167" s="5" t="str">
        <f t="shared" si="128"/>
        <v>자동</v>
      </c>
      <c r="AC167" s="5" t="str">
        <f t="shared" si="129"/>
        <v>자동</v>
      </c>
      <c r="AD167" s="5" t="str">
        <f t="shared" si="130"/>
        <v>자동</v>
      </c>
      <c r="AE167" s="5" t="str">
        <f>IF(AR167=42,INDEX('2025학년도 변표'!$C$118:$C$197,MATCH(Q167,'2025학년도 변표'!$B$118:$B$197,0)),"")</f>
        <v/>
      </c>
      <c r="AF167" s="5" t="str">
        <f>IF(AR167=42,INDEX('2025학년도 변표'!$D$118:$D$197,MATCH(Q167,'2025학년도 변표'!$B$118:$B$197,0)),"")</f>
        <v/>
      </c>
      <c r="AH167" s="5">
        <v>2</v>
      </c>
      <c r="AI167" s="5">
        <v>2</v>
      </c>
      <c r="AJ167" s="5">
        <v>2</v>
      </c>
      <c r="AK167" s="5">
        <v>2</v>
      </c>
      <c r="AO167" s="5">
        <v>3</v>
      </c>
      <c r="AP167" s="5">
        <v>3</v>
      </c>
      <c r="AR167" s="5">
        <f t="shared" si="163"/>
        <v>2</v>
      </c>
      <c r="BA167" s="5">
        <f t="shared" si="131"/>
        <v>0</v>
      </c>
      <c r="BY167" s="230">
        <f t="shared" si="168"/>
        <v>750</v>
      </c>
      <c r="BZ167" s="72">
        <v>250</v>
      </c>
      <c r="CA167" s="5">
        <v>245</v>
      </c>
      <c r="CB167" s="5">
        <v>240</v>
      </c>
      <c r="CC167" s="5">
        <v>200</v>
      </c>
      <c r="CD167" s="5">
        <v>175</v>
      </c>
      <c r="CE167" s="5">
        <v>150</v>
      </c>
      <c r="CF167" s="5">
        <v>125</v>
      </c>
      <c r="CG167" s="5">
        <v>100</v>
      </c>
      <c r="CH167" s="5">
        <v>95</v>
      </c>
      <c r="CI167" s="72">
        <v>10</v>
      </c>
      <c r="CJ167" s="5">
        <v>10</v>
      </c>
      <c r="CK167" s="5">
        <v>10</v>
      </c>
      <c r="CL167" s="5">
        <v>10</v>
      </c>
      <c r="CM167" s="5">
        <v>9</v>
      </c>
      <c r="CN167" s="5">
        <v>8</v>
      </c>
      <c r="CO167" s="5">
        <v>7</v>
      </c>
      <c r="CP167" s="5">
        <v>6</v>
      </c>
      <c r="CQ167" s="5">
        <v>0</v>
      </c>
      <c r="DA167" s="5">
        <f t="shared" si="132"/>
        <v>250</v>
      </c>
      <c r="DB167" s="5">
        <f t="shared" si="133"/>
        <v>100</v>
      </c>
      <c r="DC167" s="5">
        <f t="shared" si="134"/>
        <v>10</v>
      </c>
      <c r="DD167" s="5">
        <v>2</v>
      </c>
      <c r="DH167" s="5">
        <v>1</v>
      </c>
      <c r="DJ167" s="5">
        <v>1</v>
      </c>
      <c r="DR167" s="5">
        <f t="shared" si="135"/>
        <v>1</v>
      </c>
      <c r="DS167" s="5">
        <f t="shared" si="136"/>
        <v>2</v>
      </c>
      <c r="DT167" s="5">
        <f t="shared" si="120"/>
        <v>0</v>
      </c>
      <c r="DU167" s="5">
        <f t="shared" si="159"/>
        <v>0</v>
      </c>
      <c r="DW167" s="5">
        <f t="shared" si="137"/>
        <v>0</v>
      </c>
      <c r="DX167" s="5">
        <f t="shared" si="138"/>
        <v>0</v>
      </c>
      <c r="DY167" s="5">
        <f>IFERROR(IF(LEFT($AR167,1)="4",INDEX('2025학년도 변표'!$H$118:$H$197,MATCH($Q167,'2025학년도 변표'!$B$118:$B$197,0)),INDEX(DY$4:DY$8,MATCH(AJ167,$DU$4:$DU$8,0))),0)</f>
        <v>0</v>
      </c>
      <c r="DZ167" s="5">
        <f>IFERROR(IF(LEFT($AR167,1)="4",INDEX('2025학년도 변표'!$I$118:$I$197,MATCH($Q167,'2025학년도 변표'!$B$118:$B$197,0)),INDEX(DZ$4:DZ$8,MATCH(AK167,$DU$4:$DU$8,0))),0)</f>
        <v>0</v>
      </c>
      <c r="EB167" s="5">
        <f>IFERROR(IF(LEFT($AR167,1)="4",INDEX('2025학년도 변표'!$J$118:$J$197,MATCH($Q167,'2025학년도 변표'!$B$118:$B$197,0)),INDEX(EA$4:EA$8,MATCH(AM167,$DU$4:$DU$8,0))),0)</f>
        <v>0</v>
      </c>
      <c r="EC167" s="5">
        <f>IFERROR(IF(LEFT($AR167,1)="4",INDEX('2025학년도 변표'!$K$118:$K$197,MATCH($Q167,'2025학년도 변표'!$B$118:$B$197,0)),INDEX(EB$4:EB$8,MATCH(AN167,$DU$4:$DU$8,0))),0)</f>
        <v>0</v>
      </c>
      <c r="ED167" s="5" t="str">
        <f t="shared" si="139"/>
        <v/>
      </c>
      <c r="EE167" s="5" t="str">
        <f t="shared" si="140"/>
        <v/>
      </c>
      <c r="EF167" s="5">
        <f t="shared" si="141"/>
        <v>0</v>
      </c>
      <c r="EH167" s="5">
        <f t="shared" si="142"/>
        <v>0</v>
      </c>
      <c r="EI167" s="5">
        <f t="shared" si="143"/>
        <v>0</v>
      </c>
      <c r="EJ167" s="5">
        <f t="shared" si="144"/>
        <v>0</v>
      </c>
      <c r="EK167" s="5">
        <f t="shared" si="145"/>
        <v>0</v>
      </c>
      <c r="EL167" s="5">
        <f t="shared" si="146"/>
        <v>0</v>
      </c>
      <c r="EM167" s="5">
        <f t="shared" si="147"/>
        <v>0</v>
      </c>
      <c r="EN167" s="5">
        <f t="shared" si="148"/>
        <v>0</v>
      </c>
      <c r="EO167" s="5">
        <f>LARGE((EJ167:EK167,EM167:EN167),1)</f>
        <v>0</v>
      </c>
      <c r="EP167" s="5">
        <f>IF(M167&lt;2,0,LARGE((EJ167:EK167,EM167:EN167),2))</f>
        <v>0</v>
      </c>
      <c r="EQ167" s="5">
        <f t="shared" si="149"/>
        <v>0</v>
      </c>
      <c r="ER167" s="5">
        <f t="shared" si="150"/>
        <v>0</v>
      </c>
      <c r="ES167" s="5">
        <f t="shared" si="151"/>
        <v>0</v>
      </c>
      <c r="EX167" s="5">
        <f t="shared" si="152"/>
        <v>0</v>
      </c>
      <c r="EZ167" s="5">
        <f t="shared" si="153"/>
        <v>0</v>
      </c>
      <c r="FA167" s="5">
        <f t="shared" ca="1" si="154"/>
        <v>0</v>
      </c>
      <c r="FE167" s="5" t="str">
        <f t="shared" si="155"/>
        <v>백분위</v>
      </c>
      <c r="FF167" s="5" t="str">
        <f t="shared" si="156"/>
        <v>백분위</v>
      </c>
      <c r="FG167" s="5">
        <f t="shared" si="160"/>
        <v>0.27</v>
      </c>
      <c r="FH167" s="5">
        <f t="shared" si="161"/>
        <v>0.4</v>
      </c>
      <c r="FI167" s="5">
        <f t="shared" si="162"/>
        <v>0.33</v>
      </c>
      <c r="FJ167" s="5">
        <f t="shared" si="157"/>
        <v>7.5</v>
      </c>
    </row>
    <row r="168" spans="1:166">
      <c r="A168" s="5">
        <f t="shared" si="158"/>
        <v>153</v>
      </c>
      <c r="B168" s="5">
        <v>112</v>
      </c>
      <c r="C168" s="5" t="s">
        <v>456</v>
      </c>
      <c r="D168" s="5">
        <v>1000</v>
      </c>
      <c r="E168" s="5">
        <v>0.25</v>
      </c>
      <c r="F168" s="5">
        <v>0.35</v>
      </c>
      <c r="G168" s="5">
        <v>0.1</v>
      </c>
      <c r="H168" s="5">
        <v>0.1</v>
      </c>
      <c r="M168" s="5">
        <v>2</v>
      </c>
      <c r="N168" s="5">
        <f t="shared" si="121"/>
        <v>0.8</v>
      </c>
      <c r="O168" s="5" t="s">
        <v>633</v>
      </c>
      <c r="Q168" s="5" t="str">
        <f t="shared" si="122"/>
        <v/>
      </c>
      <c r="S168" s="5">
        <f t="shared" si="123"/>
        <v>2.5</v>
      </c>
      <c r="T168" s="5">
        <f t="shared" si="124"/>
        <v>3.5</v>
      </c>
      <c r="U168" s="5">
        <f t="shared" si="125"/>
        <v>1</v>
      </c>
      <c r="V168" s="5" t="str">
        <f t="shared" si="126"/>
        <v>자동</v>
      </c>
      <c r="W168" s="5">
        <f t="shared" si="127"/>
        <v>2</v>
      </c>
      <c r="X168" s="5">
        <f t="shared" si="164"/>
        <v>2.5</v>
      </c>
      <c r="Y168" s="5">
        <f t="shared" si="165"/>
        <v>3.5</v>
      </c>
      <c r="Z168" s="5">
        <f t="shared" si="166"/>
        <v>1</v>
      </c>
      <c r="AA168" s="5">
        <f t="shared" si="167"/>
        <v>1</v>
      </c>
      <c r="AB168" s="5" t="str">
        <f t="shared" si="128"/>
        <v>자동</v>
      </c>
      <c r="AC168" s="5" t="str">
        <f t="shared" si="129"/>
        <v>자동</v>
      </c>
      <c r="AD168" s="5" t="str">
        <f t="shared" si="130"/>
        <v>자동</v>
      </c>
      <c r="AE168" s="5" t="str">
        <f>IF(AR168=42,INDEX('2025학년도 변표'!$C$118:$C$197,MATCH(Q168,'2025학년도 변표'!$B$118:$B$197,0)),"")</f>
        <v/>
      </c>
      <c r="AF168" s="5" t="str">
        <f>IF(AR168=42,INDEX('2025학년도 변표'!$D$118:$D$197,MATCH(Q168,'2025학년도 변표'!$B$118:$B$197,0)),"")</f>
        <v/>
      </c>
      <c r="AH168" s="5">
        <v>2</v>
      </c>
      <c r="AI168" s="5">
        <v>2</v>
      </c>
      <c r="AJ168" s="5">
        <v>2</v>
      </c>
      <c r="AK168" s="5">
        <v>2</v>
      </c>
      <c r="AL168" s="5">
        <v>2</v>
      </c>
      <c r="AO168" s="5">
        <v>3</v>
      </c>
      <c r="AP168" s="5">
        <v>3</v>
      </c>
      <c r="AR168" s="5">
        <f t="shared" si="163"/>
        <v>2</v>
      </c>
      <c r="AY168" s="5">
        <f>0.05*U168</f>
        <v>0.05</v>
      </c>
      <c r="BA168" s="5">
        <f t="shared" si="131"/>
        <v>0</v>
      </c>
      <c r="BL168" s="5">
        <f>IF(RIGHT($G$13,2)="II",DY168*AY168,0)+IF(RIGHT($H$13,2)="II",DZ168*AY168,0)</f>
        <v>0</v>
      </c>
      <c r="BY168" s="230">
        <f t="shared" si="168"/>
        <v>800</v>
      </c>
      <c r="BZ168" s="72">
        <v>200</v>
      </c>
      <c r="CA168" s="5">
        <v>190</v>
      </c>
      <c r="CB168" s="5">
        <v>180</v>
      </c>
      <c r="CC168" s="5">
        <v>170</v>
      </c>
      <c r="CD168" s="5">
        <v>160</v>
      </c>
      <c r="CE168" s="5">
        <v>150</v>
      </c>
      <c r="CF168" s="5">
        <v>140</v>
      </c>
      <c r="CG168" s="5">
        <v>130</v>
      </c>
      <c r="CH168" s="5">
        <v>120</v>
      </c>
      <c r="CI168" s="72">
        <v>10</v>
      </c>
      <c r="CJ168" s="5">
        <v>10</v>
      </c>
      <c r="CK168" s="5">
        <v>10</v>
      </c>
      <c r="CL168" s="5">
        <v>9</v>
      </c>
      <c r="CM168" s="5">
        <v>9</v>
      </c>
      <c r="CN168" s="5">
        <v>9</v>
      </c>
      <c r="CO168" s="5">
        <v>9</v>
      </c>
      <c r="CP168" s="5">
        <v>9</v>
      </c>
      <c r="CQ168" s="5">
        <v>9</v>
      </c>
      <c r="DA168" s="5">
        <f t="shared" si="132"/>
        <v>200</v>
      </c>
      <c r="DB168" s="5">
        <f t="shared" si="133"/>
        <v>100</v>
      </c>
      <c r="DC168" s="5">
        <f t="shared" si="134"/>
        <v>10</v>
      </c>
      <c r="DD168" s="5">
        <v>2</v>
      </c>
      <c r="DH168" s="5">
        <v>1</v>
      </c>
      <c r="DJ168" s="5">
        <v>1</v>
      </c>
      <c r="DR168" s="5">
        <f t="shared" si="135"/>
        <v>1</v>
      </c>
      <c r="DS168" s="5">
        <f t="shared" si="136"/>
        <v>2</v>
      </c>
      <c r="DT168" s="5">
        <f t="shared" si="120"/>
        <v>0</v>
      </c>
      <c r="DU168" s="5">
        <f t="shared" si="159"/>
        <v>0</v>
      </c>
      <c r="DW168" s="5">
        <f t="shared" si="137"/>
        <v>0</v>
      </c>
      <c r="DX168" s="5">
        <f t="shared" si="138"/>
        <v>0</v>
      </c>
      <c r="DY168" s="5">
        <f>IFERROR(IF(LEFT($AR168,1)="4",INDEX('2025학년도 변표'!$H$118:$H$197,MATCH($Q168,'2025학년도 변표'!$B$118:$B$197,0)),INDEX(DY$4:DY$8,MATCH(AJ168,$DU$4:$DU$8,0))),0)</f>
        <v>0</v>
      </c>
      <c r="DZ168" s="5">
        <f>IFERROR(IF(LEFT($AR168,1)="4",INDEX('2025학년도 변표'!$I$118:$I$197,MATCH($Q168,'2025학년도 변표'!$B$118:$B$197,0)),INDEX(DZ$4:DZ$8,MATCH(AK168,$DU$4:$DU$8,0))),0)</f>
        <v>0</v>
      </c>
      <c r="EB168" s="5">
        <f>IFERROR(IF(LEFT($AR168,1)="4",INDEX('2025학년도 변표'!$J$118:$J$197,MATCH($Q168,'2025학년도 변표'!$B$118:$B$197,0)),INDEX(EA$4:EA$8,MATCH(AM168,$DU$4:$DU$8,0))),0)</f>
        <v>0</v>
      </c>
      <c r="EC168" s="5">
        <f>IFERROR(IF(LEFT($AR168,1)="4",INDEX('2025학년도 변표'!$K$118:$K$197,MATCH($Q168,'2025학년도 변표'!$B$118:$B$197,0)),INDEX(EB$4:EB$8,MATCH(AN168,$DU$4:$DU$8,0))),0)</f>
        <v>0</v>
      </c>
      <c r="ED168" s="5" t="str">
        <f t="shared" si="139"/>
        <v/>
      </c>
      <c r="EE168" s="5" t="str">
        <f t="shared" si="140"/>
        <v/>
      </c>
      <c r="EF168" s="5">
        <f t="shared" si="141"/>
        <v>0</v>
      </c>
      <c r="EH168" s="5">
        <f t="shared" si="142"/>
        <v>0</v>
      </c>
      <c r="EI168" s="5">
        <f t="shared" si="143"/>
        <v>0</v>
      </c>
      <c r="EJ168" s="5">
        <f t="shared" si="144"/>
        <v>0</v>
      </c>
      <c r="EK168" s="5">
        <f t="shared" si="145"/>
        <v>0</v>
      </c>
      <c r="EL168" s="5">
        <f t="shared" si="146"/>
        <v>0</v>
      </c>
      <c r="EM168" s="5">
        <f t="shared" si="147"/>
        <v>0</v>
      </c>
      <c r="EN168" s="5">
        <f t="shared" si="148"/>
        <v>0</v>
      </c>
      <c r="EO168" s="5">
        <f>LARGE((EJ168:EK168,EM168:EN168),1)</f>
        <v>0</v>
      </c>
      <c r="EP168" s="5">
        <f>IF(M168&lt;2,0,LARGE((EJ168:EK168,EM168:EN168),2))</f>
        <v>0</v>
      </c>
      <c r="EQ168" s="5">
        <f t="shared" si="149"/>
        <v>0</v>
      </c>
      <c r="ER168" s="5">
        <f t="shared" si="150"/>
        <v>0</v>
      </c>
      <c r="ES168" s="5">
        <f t="shared" si="151"/>
        <v>0</v>
      </c>
      <c r="EX168" s="5">
        <f t="shared" si="152"/>
        <v>0</v>
      </c>
      <c r="EZ168" s="5">
        <f t="shared" si="153"/>
        <v>1</v>
      </c>
      <c r="FA168" s="5">
        <f t="shared" ca="1" si="154"/>
        <v>57</v>
      </c>
      <c r="FE168" s="5" t="str">
        <f t="shared" si="155"/>
        <v>백분위</v>
      </c>
      <c r="FF168" s="5" t="str">
        <f t="shared" si="156"/>
        <v>백분위</v>
      </c>
      <c r="FG168" s="5">
        <f t="shared" si="160"/>
        <v>0.31</v>
      </c>
      <c r="FH168" s="5">
        <f t="shared" si="161"/>
        <v>0.44</v>
      </c>
      <c r="FI168" s="5">
        <f t="shared" si="162"/>
        <v>0.25</v>
      </c>
      <c r="FJ168" s="5">
        <f t="shared" si="157"/>
        <v>8</v>
      </c>
    </row>
    <row r="169" spans="1:166">
      <c r="A169" s="5">
        <f t="shared" si="158"/>
        <v>154</v>
      </c>
      <c r="B169" s="5">
        <v>113</v>
      </c>
      <c r="C169" s="5" t="s">
        <v>461</v>
      </c>
      <c r="D169" s="5">
        <v>1000</v>
      </c>
      <c r="E169" s="5">
        <v>0.25</v>
      </c>
      <c r="F169" s="5">
        <v>0.35</v>
      </c>
      <c r="G169" s="5">
        <v>0.1</v>
      </c>
      <c r="H169" s="5">
        <v>0.1</v>
      </c>
      <c r="M169" s="5">
        <v>2</v>
      </c>
      <c r="N169" s="5">
        <f t="shared" si="121"/>
        <v>0.8</v>
      </c>
      <c r="O169" s="5" t="s">
        <v>633</v>
      </c>
      <c r="Q169" s="5" t="str">
        <f t="shared" si="122"/>
        <v/>
      </c>
      <c r="S169" s="5">
        <f t="shared" si="123"/>
        <v>2.5</v>
      </c>
      <c r="T169" s="5">
        <f t="shared" si="124"/>
        <v>3.5</v>
      </c>
      <c r="U169" s="5">
        <f t="shared" si="125"/>
        <v>1</v>
      </c>
      <c r="V169" s="5" t="str">
        <f t="shared" si="126"/>
        <v>자동</v>
      </c>
      <c r="W169" s="5">
        <f t="shared" si="127"/>
        <v>2</v>
      </c>
      <c r="X169" s="5">
        <f t="shared" si="164"/>
        <v>2.5</v>
      </c>
      <c r="Y169" s="5">
        <f t="shared" si="165"/>
        <v>3.5</v>
      </c>
      <c r="Z169" s="5">
        <f t="shared" si="166"/>
        <v>1</v>
      </c>
      <c r="AA169" s="5">
        <f t="shared" si="167"/>
        <v>1</v>
      </c>
      <c r="AB169" s="5" t="str">
        <f t="shared" si="128"/>
        <v>자동</v>
      </c>
      <c r="AC169" s="5" t="str">
        <f t="shared" si="129"/>
        <v>자동</v>
      </c>
      <c r="AD169" s="5" t="str">
        <f t="shared" si="130"/>
        <v>자동</v>
      </c>
      <c r="AE169" s="5" t="str">
        <f>IF(AR169=42,INDEX('2025학년도 변표'!$C$118:$C$197,MATCH(Q169,'2025학년도 변표'!$B$118:$B$197,0)),"")</f>
        <v/>
      </c>
      <c r="AF169" s="5" t="str">
        <f>IF(AR169=42,INDEX('2025학년도 변표'!$D$118:$D$197,MATCH(Q169,'2025학년도 변표'!$B$118:$B$197,0)),"")</f>
        <v/>
      </c>
      <c r="AH169" s="5">
        <v>2</v>
      </c>
      <c r="AI169" s="5">
        <v>2</v>
      </c>
      <c r="AJ169" s="5">
        <v>2</v>
      </c>
      <c r="AK169" s="5">
        <v>2</v>
      </c>
      <c r="AO169" s="5">
        <v>3</v>
      </c>
      <c r="AP169" s="5">
        <v>3</v>
      </c>
      <c r="AR169" s="5">
        <f t="shared" si="163"/>
        <v>2</v>
      </c>
      <c r="BA169" s="5">
        <f t="shared" si="131"/>
        <v>0</v>
      </c>
      <c r="BY169" s="230">
        <f t="shared" si="168"/>
        <v>800</v>
      </c>
      <c r="BZ169" s="72">
        <v>200</v>
      </c>
      <c r="CA169" s="5">
        <v>190</v>
      </c>
      <c r="CB169" s="5">
        <v>180</v>
      </c>
      <c r="CC169" s="5">
        <v>170</v>
      </c>
      <c r="CD169" s="5">
        <v>160</v>
      </c>
      <c r="CE169" s="5">
        <v>150</v>
      </c>
      <c r="CF169" s="5">
        <v>140</v>
      </c>
      <c r="CG169" s="5">
        <v>130</v>
      </c>
      <c r="CH169" s="5">
        <v>120</v>
      </c>
      <c r="CI169" s="72">
        <v>10</v>
      </c>
      <c r="CJ169" s="5">
        <v>10</v>
      </c>
      <c r="CK169" s="5">
        <v>10</v>
      </c>
      <c r="CL169" s="5">
        <v>9</v>
      </c>
      <c r="CM169" s="5">
        <v>9</v>
      </c>
      <c r="CN169" s="5">
        <v>9</v>
      </c>
      <c r="CO169" s="5">
        <v>9</v>
      </c>
      <c r="CP169" s="5">
        <v>9</v>
      </c>
      <c r="CQ169" s="5">
        <v>9</v>
      </c>
      <c r="DA169" s="5">
        <f t="shared" si="132"/>
        <v>200</v>
      </c>
      <c r="DB169" s="5">
        <f t="shared" si="133"/>
        <v>100</v>
      </c>
      <c r="DC169" s="5">
        <f t="shared" si="134"/>
        <v>10</v>
      </c>
      <c r="DD169" s="5">
        <v>2</v>
      </c>
      <c r="DH169" s="5">
        <v>1</v>
      </c>
      <c r="DJ169" s="5">
        <v>1</v>
      </c>
      <c r="DR169" s="5">
        <f t="shared" si="135"/>
        <v>1</v>
      </c>
      <c r="DS169" s="5">
        <f t="shared" si="136"/>
        <v>2</v>
      </c>
      <c r="DT169" s="5">
        <f t="shared" si="120"/>
        <v>0</v>
      </c>
      <c r="DU169" s="5">
        <f t="shared" si="159"/>
        <v>0</v>
      </c>
      <c r="DW169" s="5">
        <f t="shared" si="137"/>
        <v>0</v>
      </c>
      <c r="DX169" s="5">
        <f t="shared" si="138"/>
        <v>0</v>
      </c>
      <c r="DY169" s="5">
        <f>IFERROR(IF(LEFT($AR169,1)="4",INDEX('2025학년도 변표'!$H$118:$H$197,MATCH($Q169,'2025학년도 변표'!$B$118:$B$197,0)),INDEX(DY$4:DY$8,MATCH(AJ169,$DU$4:$DU$8,0))),0)</f>
        <v>0</v>
      </c>
      <c r="DZ169" s="5">
        <f>IFERROR(IF(LEFT($AR169,1)="4",INDEX('2025학년도 변표'!$I$118:$I$197,MATCH($Q169,'2025학년도 변표'!$B$118:$B$197,0)),INDEX(DZ$4:DZ$8,MATCH(AK169,$DU$4:$DU$8,0))),0)</f>
        <v>0</v>
      </c>
      <c r="EB169" s="5">
        <f>IFERROR(IF(LEFT($AR169,1)="4",INDEX('2025학년도 변표'!$J$118:$J$197,MATCH($Q169,'2025학년도 변표'!$B$118:$B$197,0)),INDEX(EA$4:EA$8,MATCH(AM169,$DU$4:$DU$8,0))),0)</f>
        <v>0</v>
      </c>
      <c r="EC169" s="5">
        <f>IFERROR(IF(LEFT($AR169,1)="4",INDEX('2025학년도 변표'!$K$118:$K$197,MATCH($Q169,'2025학년도 변표'!$B$118:$B$197,0)),INDEX(EB$4:EB$8,MATCH(AN169,$DU$4:$DU$8,0))),0)</f>
        <v>0</v>
      </c>
      <c r="ED169" s="5" t="str">
        <f t="shared" si="139"/>
        <v/>
      </c>
      <c r="EE169" s="5" t="str">
        <f t="shared" si="140"/>
        <v/>
      </c>
      <c r="EF169" s="5">
        <f t="shared" si="141"/>
        <v>0</v>
      </c>
      <c r="EH169" s="5">
        <f t="shared" si="142"/>
        <v>0</v>
      </c>
      <c r="EI169" s="5">
        <f t="shared" si="143"/>
        <v>0</v>
      </c>
      <c r="EJ169" s="5">
        <f t="shared" si="144"/>
        <v>0</v>
      </c>
      <c r="EK169" s="5">
        <f t="shared" si="145"/>
        <v>0</v>
      </c>
      <c r="EL169" s="5">
        <f t="shared" si="146"/>
        <v>0</v>
      </c>
      <c r="EM169" s="5">
        <f t="shared" si="147"/>
        <v>0</v>
      </c>
      <c r="EN169" s="5">
        <f t="shared" si="148"/>
        <v>0</v>
      </c>
      <c r="EO169" s="5">
        <f>LARGE((EJ169:EK169,EM169:EN169),1)</f>
        <v>0</v>
      </c>
      <c r="EP169" s="5">
        <f>IF(M169&lt;2,0,LARGE((EJ169:EK169,EM169:EN169),2))</f>
        <v>0</v>
      </c>
      <c r="EQ169" s="5">
        <f t="shared" si="149"/>
        <v>0</v>
      </c>
      <c r="ER169" s="5">
        <f t="shared" si="150"/>
        <v>0</v>
      </c>
      <c r="ES169" s="5">
        <f t="shared" si="151"/>
        <v>0</v>
      </c>
      <c r="EX169" s="5">
        <f t="shared" si="152"/>
        <v>0</v>
      </c>
      <c r="EZ169" s="5">
        <f t="shared" si="153"/>
        <v>0</v>
      </c>
      <c r="FA169" s="5">
        <f t="shared" ca="1" si="154"/>
        <v>0</v>
      </c>
      <c r="FE169" s="5" t="str">
        <f t="shared" si="155"/>
        <v>백분위</v>
      </c>
      <c r="FF169" s="5" t="str">
        <f t="shared" si="156"/>
        <v>백분위</v>
      </c>
      <c r="FG169" s="5">
        <f t="shared" si="160"/>
        <v>0.31</v>
      </c>
      <c r="FH169" s="5">
        <f t="shared" si="161"/>
        <v>0.44</v>
      </c>
      <c r="FI169" s="5">
        <f t="shared" si="162"/>
        <v>0.25</v>
      </c>
      <c r="FJ169" s="5">
        <f t="shared" si="157"/>
        <v>8</v>
      </c>
    </row>
    <row r="170" spans="1:166">
      <c r="A170" s="5">
        <f t="shared" si="158"/>
        <v>155</v>
      </c>
      <c r="B170" s="5">
        <v>114</v>
      </c>
      <c r="C170" s="5" t="s">
        <v>463</v>
      </c>
      <c r="D170" s="5">
        <v>1000</v>
      </c>
      <c r="E170" s="5">
        <v>0.25</v>
      </c>
      <c r="F170" s="5">
        <v>0.35</v>
      </c>
      <c r="G170" s="5">
        <v>0.1</v>
      </c>
      <c r="H170" s="5">
        <v>0.1</v>
      </c>
      <c r="J170" s="5">
        <v>0.1</v>
      </c>
      <c r="K170" s="5">
        <v>0.1</v>
      </c>
      <c r="M170" s="5">
        <v>2</v>
      </c>
      <c r="N170" s="5">
        <f t="shared" si="121"/>
        <v>0.8</v>
      </c>
      <c r="O170" s="5" t="s">
        <v>633</v>
      </c>
      <c r="Q170" s="5" t="str">
        <f t="shared" si="122"/>
        <v/>
      </c>
      <c r="S170" s="5">
        <f t="shared" si="123"/>
        <v>2.5</v>
      </c>
      <c r="T170" s="5">
        <f t="shared" si="124"/>
        <v>3.5</v>
      </c>
      <c r="U170" s="5">
        <f t="shared" si="125"/>
        <v>1</v>
      </c>
      <c r="V170" s="5">
        <f t="shared" si="126"/>
        <v>1</v>
      </c>
      <c r="W170" s="5">
        <f t="shared" si="127"/>
        <v>2</v>
      </c>
      <c r="X170" s="5">
        <f t="shared" si="164"/>
        <v>2.5</v>
      </c>
      <c r="Y170" s="5">
        <f t="shared" si="165"/>
        <v>3.5</v>
      </c>
      <c r="Z170" s="5">
        <f t="shared" si="166"/>
        <v>1</v>
      </c>
      <c r="AA170" s="5">
        <f t="shared" si="167"/>
        <v>1</v>
      </c>
      <c r="AB170" s="5" t="str">
        <f t="shared" si="128"/>
        <v>자동</v>
      </c>
      <c r="AC170" s="5">
        <f t="shared" si="129"/>
        <v>1</v>
      </c>
      <c r="AD170" s="5">
        <f t="shared" si="130"/>
        <v>1</v>
      </c>
      <c r="AE170" s="5" t="str">
        <f>IF(AR170=42,INDEX('2025학년도 변표'!$C$118:$C$197,MATCH(Q170,'2025학년도 변표'!$B$118:$B$197,0)),"")</f>
        <v/>
      </c>
      <c r="AF170" s="5" t="str">
        <f>IF(AR170=42,INDEX('2025학년도 변표'!$D$118:$D$197,MATCH(Q170,'2025학년도 변표'!$B$118:$B$197,0)),"")</f>
        <v/>
      </c>
      <c r="AH170" s="5">
        <v>2</v>
      </c>
      <c r="AI170" s="5">
        <v>2</v>
      </c>
      <c r="AJ170" s="5">
        <v>2</v>
      </c>
      <c r="AK170" s="5">
        <v>2</v>
      </c>
      <c r="AM170" s="5">
        <v>2</v>
      </c>
      <c r="AN170" s="5">
        <v>2</v>
      </c>
      <c r="AO170" s="5">
        <v>3</v>
      </c>
      <c r="AP170" s="5">
        <v>3</v>
      </c>
      <c r="AR170" s="5">
        <f t="shared" si="163"/>
        <v>2</v>
      </c>
      <c r="BA170" s="5">
        <f t="shared" si="131"/>
        <v>0</v>
      </c>
      <c r="BY170" s="230">
        <f t="shared" si="168"/>
        <v>800</v>
      </c>
      <c r="BZ170" s="72">
        <v>200</v>
      </c>
      <c r="CA170" s="5">
        <v>190</v>
      </c>
      <c r="CB170" s="5">
        <v>180</v>
      </c>
      <c r="CC170" s="5">
        <v>170</v>
      </c>
      <c r="CD170" s="5">
        <v>160</v>
      </c>
      <c r="CE170" s="5">
        <v>150</v>
      </c>
      <c r="CF170" s="5">
        <v>140</v>
      </c>
      <c r="CG170" s="5">
        <v>130</v>
      </c>
      <c r="CH170" s="5">
        <v>120</v>
      </c>
      <c r="CI170" s="72">
        <v>10</v>
      </c>
      <c r="CJ170" s="5">
        <v>10</v>
      </c>
      <c r="CK170" s="5">
        <v>10</v>
      </c>
      <c r="CL170" s="5">
        <v>9</v>
      </c>
      <c r="CM170" s="5">
        <v>9</v>
      </c>
      <c r="CN170" s="5">
        <v>9</v>
      </c>
      <c r="CO170" s="5">
        <v>9</v>
      </c>
      <c r="CP170" s="5">
        <v>9</v>
      </c>
      <c r="CQ170" s="5">
        <v>9</v>
      </c>
      <c r="DA170" s="5">
        <f t="shared" si="132"/>
        <v>200</v>
      </c>
      <c r="DB170" s="5">
        <f t="shared" si="133"/>
        <v>100</v>
      </c>
      <c r="DC170" s="5">
        <f t="shared" si="134"/>
        <v>10</v>
      </c>
      <c r="DF170" s="5">
        <v>2</v>
      </c>
      <c r="DQ170" s="5">
        <v>1</v>
      </c>
      <c r="DR170" s="5">
        <f t="shared" si="135"/>
        <v>1</v>
      </c>
      <c r="DS170" s="5">
        <f t="shared" si="136"/>
        <v>2</v>
      </c>
      <c r="DT170" s="5">
        <f t="shared" ref="DT170:DT197" si="169">IF(OR(AND(DD170&gt;0,DD170&lt;=$DD$8),AND(DE170&gt;0,DE170&lt;=$DE$8),AND(DF170&gt;0,DF170&lt;=$DF$8)),1,0)</f>
        <v>0</v>
      </c>
      <c r="DU170" s="5">
        <f t="shared" si="159"/>
        <v>0</v>
      </c>
      <c r="DW170" s="5">
        <f t="shared" si="137"/>
        <v>0</v>
      </c>
      <c r="DX170" s="5">
        <f t="shared" si="138"/>
        <v>0</v>
      </c>
      <c r="DY170" s="5">
        <f>IFERROR(IF(LEFT($AR170,1)="4",INDEX('2025학년도 변표'!$H$118:$H$197,MATCH($Q170,'2025학년도 변표'!$B$118:$B$197,0)),INDEX(DY$4:DY$8,MATCH(AJ170,$DU$4:$DU$8,0))),0)</f>
        <v>0</v>
      </c>
      <c r="DZ170" s="5">
        <f>IFERROR(IF(LEFT($AR170,1)="4",INDEX('2025학년도 변표'!$I$118:$I$197,MATCH($Q170,'2025학년도 변표'!$B$118:$B$197,0)),INDEX(DZ$4:DZ$8,MATCH(AK170,$DU$4:$DU$8,0))),0)</f>
        <v>0</v>
      </c>
      <c r="EB170" s="5">
        <f>IFERROR(IF(LEFT($AR170,1)="4",INDEX('2025학년도 변표'!$J$118:$J$197,MATCH($Q170,'2025학년도 변표'!$B$118:$B$197,0)),INDEX(EA$4:EA$8,MATCH(AM170,$DU$4:$DU$8,0))),0)</f>
        <v>0</v>
      </c>
      <c r="EC170" s="5">
        <f>IFERROR(IF(LEFT($AR170,1)="4",INDEX('2025학년도 변표'!$K$118:$K$197,MATCH($Q170,'2025학년도 변표'!$B$118:$B$197,0)),INDEX(EB$4:EB$8,MATCH(AN170,$DU$4:$DU$8,0))),0)</f>
        <v>0</v>
      </c>
      <c r="ED170" s="5" t="str">
        <f t="shared" si="139"/>
        <v/>
      </c>
      <c r="EE170" s="5" t="str">
        <f t="shared" si="140"/>
        <v/>
      </c>
      <c r="EF170" s="5">
        <f t="shared" si="141"/>
        <v>0</v>
      </c>
      <c r="EH170" s="5">
        <f t="shared" si="142"/>
        <v>0</v>
      </c>
      <c r="EI170" s="5">
        <f t="shared" si="143"/>
        <v>0</v>
      </c>
      <c r="EJ170" s="5">
        <f t="shared" si="144"/>
        <v>0</v>
      </c>
      <c r="EK170" s="5">
        <f t="shared" si="145"/>
        <v>0</v>
      </c>
      <c r="EL170" s="5">
        <f t="shared" si="146"/>
        <v>0</v>
      </c>
      <c r="EM170" s="5">
        <f t="shared" si="147"/>
        <v>0</v>
      </c>
      <c r="EN170" s="5">
        <f t="shared" si="148"/>
        <v>0</v>
      </c>
      <c r="EO170" s="5">
        <f>LARGE((EJ170:EK170,EM170:EN170),1)</f>
        <v>0</v>
      </c>
      <c r="EP170" s="5">
        <f>IF(M170&lt;2,0,LARGE((EJ170:EK170,EM170:EN170),2))</f>
        <v>0</v>
      </c>
      <c r="EQ170" s="5">
        <f t="shared" si="149"/>
        <v>0</v>
      </c>
      <c r="ER170" s="5">
        <f t="shared" si="150"/>
        <v>0</v>
      </c>
      <c r="ES170" s="5">
        <f t="shared" si="151"/>
        <v>0</v>
      </c>
      <c r="EX170" s="5">
        <f t="shared" si="152"/>
        <v>0</v>
      </c>
      <c r="EZ170" s="5">
        <f t="shared" si="153"/>
        <v>0</v>
      </c>
      <c r="FA170" s="5">
        <f t="shared" ca="1" si="154"/>
        <v>0</v>
      </c>
      <c r="FE170" s="5" t="str">
        <f t="shared" si="155"/>
        <v>백분위</v>
      </c>
      <c r="FF170" s="5" t="str">
        <f t="shared" si="156"/>
        <v>백분위</v>
      </c>
      <c r="FG170" s="5">
        <f t="shared" si="160"/>
        <v>0.31</v>
      </c>
      <c r="FH170" s="5">
        <f t="shared" si="161"/>
        <v>0.44</v>
      </c>
      <c r="FI170" s="5">
        <f t="shared" si="162"/>
        <v>0.25</v>
      </c>
      <c r="FJ170" s="5">
        <f t="shared" si="157"/>
        <v>8</v>
      </c>
    </row>
    <row r="171" spans="1:166">
      <c r="A171" s="5">
        <f t="shared" si="158"/>
        <v>156</v>
      </c>
      <c r="B171" s="5">
        <v>115</v>
      </c>
      <c r="C171" s="5" t="s">
        <v>447</v>
      </c>
      <c r="D171" s="5">
        <v>1000</v>
      </c>
      <c r="E171" s="5">
        <v>0.25</v>
      </c>
      <c r="F171" s="5">
        <v>0.3</v>
      </c>
      <c r="G171" s="5">
        <v>0.1</v>
      </c>
      <c r="H171" s="5">
        <v>0.1</v>
      </c>
      <c r="M171" s="5">
        <v>2</v>
      </c>
      <c r="N171" s="5">
        <f t="shared" si="121"/>
        <v>0.75</v>
      </c>
      <c r="O171" s="5" t="s">
        <v>633</v>
      </c>
      <c r="Q171" s="5" t="str">
        <f t="shared" si="122"/>
        <v/>
      </c>
      <c r="S171" s="5">
        <f t="shared" si="123"/>
        <v>2.5</v>
      </c>
      <c r="T171" s="5">
        <f t="shared" si="124"/>
        <v>3</v>
      </c>
      <c r="U171" s="5">
        <f t="shared" si="125"/>
        <v>1</v>
      </c>
      <c r="V171" s="5" t="str">
        <f t="shared" si="126"/>
        <v>자동</v>
      </c>
      <c r="W171" s="5">
        <f t="shared" si="127"/>
        <v>2</v>
      </c>
      <c r="X171" s="5">
        <f t="shared" si="164"/>
        <v>2.5</v>
      </c>
      <c r="Y171" s="5">
        <f t="shared" si="165"/>
        <v>3</v>
      </c>
      <c r="Z171" s="5">
        <f t="shared" si="166"/>
        <v>1</v>
      </c>
      <c r="AA171" s="5">
        <f t="shared" si="167"/>
        <v>1</v>
      </c>
      <c r="AB171" s="5" t="str">
        <f t="shared" si="128"/>
        <v>자동</v>
      </c>
      <c r="AC171" s="5" t="str">
        <f t="shared" si="129"/>
        <v>자동</v>
      </c>
      <c r="AD171" s="5" t="str">
        <f t="shared" si="130"/>
        <v>자동</v>
      </c>
      <c r="AE171" s="5" t="str">
        <f>IF(AR171=42,INDEX('2025학년도 변표'!$C$118:$C$197,MATCH(Q171,'2025학년도 변표'!$B$118:$B$197,0)),"")</f>
        <v/>
      </c>
      <c r="AF171" s="5" t="str">
        <f>IF(AR171=42,INDEX('2025학년도 변표'!$D$118:$D$197,MATCH(Q171,'2025학년도 변표'!$B$118:$B$197,0)),"")</f>
        <v/>
      </c>
      <c r="AH171" s="5">
        <v>2</v>
      </c>
      <c r="AI171" s="5">
        <v>2</v>
      </c>
      <c r="AJ171" s="5">
        <v>2</v>
      </c>
      <c r="AK171" s="5">
        <v>2</v>
      </c>
      <c r="AO171" s="5">
        <v>3</v>
      </c>
      <c r="AP171" s="5">
        <v>3</v>
      </c>
      <c r="AR171" s="5">
        <f t="shared" si="163"/>
        <v>2</v>
      </c>
      <c r="BA171" s="5">
        <f t="shared" si="131"/>
        <v>0</v>
      </c>
      <c r="BY171" s="230">
        <f t="shared" si="168"/>
        <v>750</v>
      </c>
      <c r="BZ171" s="72">
        <v>250</v>
      </c>
      <c r="CA171" s="5">
        <v>242.5</v>
      </c>
      <c r="CB171" s="5">
        <v>227.5</v>
      </c>
      <c r="CC171" s="5">
        <v>205</v>
      </c>
      <c r="CD171" s="5">
        <v>175</v>
      </c>
      <c r="CE171" s="5">
        <v>137.5</v>
      </c>
      <c r="CF171" s="5">
        <v>100</v>
      </c>
      <c r="CG171" s="5">
        <v>50</v>
      </c>
      <c r="CH171" s="5">
        <v>0</v>
      </c>
      <c r="CI171" s="72">
        <v>3</v>
      </c>
      <c r="CJ171" s="5">
        <v>3</v>
      </c>
      <c r="CK171" s="5">
        <v>3</v>
      </c>
      <c r="CL171" s="5">
        <v>3</v>
      </c>
      <c r="CM171" s="5">
        <v>2.5</v>
      </c>
      <c r="CN171" s="5">
        <v>2</v>
      </c>
      <c r="CO171" s="5">
        <v>1.5</v>
      </c>
      <c r="CP171" s="5">
        <v>1</v>
      </c>
      <c r="CQ171" s="5">
        <v>0.5</v>
      </c>
      <c r="DA171" s="5">
        <f t="shared" si="132"/>
        <v>250</v>
      </c>
      <c r="DB171" s="5">
        <f t="shared" si="133"/>
        <v>100</v>
      </c>
      <c r="DC171" s="5">
        <f t="shared" si="134"/>
        <v>3</v>
      </c>
      <c r="DD171" s="5">
        <v>2</v>
      </c>
      <c r="DH171" s="5">
        <v>1</v>
      </c>
      <c r="DJ171" s="5">
        <v>1</v>
      </c>
      <c r="DR171" s="5">
        <f t="shared" si="135"/>
        <v>1</v>
      </c>
      <c r="DS171" s="5">
        <f t="shared" si="136"/>
        <v>2</v>
      </c>
      <c r="DT171" s="5">
        <f t="shared" si="169"/>
        <v>0</v>
      </c>
      <c r="DU171" s="5">
        <f t="shared" si="159"/>
        <v>0</v>
      </c>
      <c r="DW171" s="5">
        <f t="shared" si="137"/>
        <v>0</v>
      </c>
      <c r="DX171" s="5">
        <f t="shared" si="138"/>
        <v>0</v>
      </c>
      <c r="DY171" s="5">
        <f>IFERROR(IF(LEFT($AR171,1)="4",INDEX('2025학년도 변표'!$H$118:$H$197,MATCH($Q171,'2025학년도 변표'!$B$118:$B$197,0)),INDEX(DY$4:DY$8,MATCH(AJ171,$DU$4:$DU$8,0))),0)</f>
        <v>0</v>
      </c>
      <c r="DZ171" s="5">
        <f>IFERROR(IF(LEFT($AR171,1)="4",INDEX('2025학년도 변표'!$I$118:$I$197,MATCH($Q171,'2025학년도 변표'!$B$118:$B$197,0)),INDEX(DZ$4:DZ$8,MATCH(AK171,$DU$4:$DU$8,0))),0)</f>
        <v>0</v>
      </c>
      <c r="EB171" s="5">
        <f>IFERROR(IF(LEFT($AR171,1)="4",INDEX('2025학년도 변표'!$J$118:$J$197,MATCH($Q171,'2025학년도 변표'!$B$118:$B$197,0)),INDEX(EA$4:EA$8,MATCH(AM171,$DU$4:$DU$8,0))),0)</f>
        <v>0</v>
      </c>
      <c r="EC171" s="5">
        <f>IFERROR(IF(LEFT($AR171,1)="4",INDEX('2025학년도 변표'!$K$118:$K$197,MATCH($Q171,'2025학년도 변표'!$B$118:$B$197,0)),INDEX(EB$4:EB$8,MATCH(AN171,$DU$4:$DU$8,0))),0)</f>
        <v>0</v>
      </c>
      <c r="ED171" s="5" t="str">
        <f t="shared" si="139"/>
        <v/>
      </c>
      <c r="EE171" s="5" t="str">
        <f t="shared" si="140"/>
        <v/>
      </c>
      <c r="EF171" s="5">
        <f t="shared" si="141"/>
        <v>0</v>
      </c>
      <c r="EH171" s="5">
        <f t="shared" si="142"/>
        <v>0</v>
      </c>
      <c r="EI171" s="5">
        <f t="shared" si="143"/>
        <v>0</v>
      </c>
      <c r="EJ171" s="5">
        <f t="shared" si="144"/>
        <v>0</v>
      </c>
      <c r="EK171" s="5">
        <f t="shared" si="145"/>
        <v>0</v>
      </c>
      <c r="EL171" s="5">
        <f t="shared" si="146"/>
        <v>0</v>
      </c>
      <c r="EM171" s="5">
        <f t="shared" si="147"/>
        <v>0</v>
      </c>
      <c r="EN171" s="5">
        <f t="shared" si="148"/>
        <v>0</v>
      </c>
      <c r="EO171" s="5">
        <f>LARGE((EJ171:EK171,EM171:EN171),1)</f>
        <v>0</v>
      </c>
      <c r="EP171" s="5">
        <f>IF(M171&lt;2,0,LARGE((EJ171:EK171,EM171:EN171),2))</f>
        <v>0</v>
      </c>
      <c r="EQ171" s="5">
        <f t="shared" si="149"/>
        <v>0</v>
      </c>
      <c r="ER171" s="5">
        <f t="shared" si="150"/>
        <v>0</v>
      </c>
      <c r="ES171" s="5">
        <f t="shared" si="151"/>
        <v>0</v>
      </c>
      <c r="EX171" s="5">
        <f t="shared" si="152"/>
        <v>0</v>
      </c>
      <c r="EZ171" s="5">
        <f t="shared" si="153"/>
        <v>0</v>
      </c>
      <c r="FA171" s="5">
        <f t="shared" ca="1" si="154"/>
        <v>0</v>
      </c>
      <c r="FE171" s="5" t="str">
        <f t="shared" si="155"/>
        <v>백분위</v>
      </c>
      <c r="FF171" s="5" t="str">
        <f t="shared" si="156"/>
        <v>백분위</v>
      </c>
      <c r="FG171" s="5">
        <f t="shared" si="160"/>
        <v>0.33</v>
      </c>
      <c r="FH171" s="5">
        <f t="shared" si="161"/>
        <v>0.4</v>
      </c>
      <c r="FI171" s="5">
        <f t="shared" si="162"/>
        <v>0.27</v>
      </c>
      <c r="FJ171" s="5">
        <f t="shared" si="157"/>
        <v>7.5</v>
      </c>
    </row>
    <row r="172" spans="1:166">
      <c r="A172" s="5">
        <f t="shared" si="158"/>
        <v>157</v>
      </c>
      <c r="B172" s="5">
        <v>116</v>
      </c>
      <c r="C172" s="5" t="s">
        <v>530</v>
      </c>
      <c r="D172" s="5">
        <v>1000</v>
      </c>
      <c r="E172" s="5">
        <v>0.25</v>
      </c>
      <c r="F172" s="5">
        <v>0.25</v>
      </c>
      <c r="G172" s="5">
        <v>0.2</v>
      </c>
      <c r="J172" s="5">
        <v>0.2</v>
      </c>
      <c r="M172" s="5">
        <v>1</v>
      </c>
      <c r="N172" s="5">
        <f t="shared" si="121"/>
        <v>0.7</v>
      </c>
      <c r="O172" s="5" t="s">
        <v>633</v>
      </c>
      <c r="Q172" s="5" t="str">
        <f t="shared" si="122"/>
        <v/>
      </c>
      <c r="S172" s="5">
        <f t="shared" si="123"/>
        <v>2.5</v>
      </c>
      <c r="T172" s="5">
        <f t="shared" si="124"/>
        <v>2.5</v>
      </c>
      <c r="U172" s="5">
        <f t="shared" si="125"/>
        <v>2</v>
      </c>
      <c r="V172" s="5">
        <f t="shared" si="126"/>
        <v>2</v>
      </c>
      <c r="W172" s="5">
        <f t="shared" si="127"/>
        <v>2</v>
      </c>
      <c r="X172" s="5">
        <f t="shared" si="164"/>
        <v>2.5</v>
      </c>
      <c r="Y172" s="5">
        <f t="shared" si="165"/>
        <v>2.5</v>
      </c>
      <c r="Z172" s="5">
        <f t="shared" si="166"/>
        <v>2</v>
      </c>
      <c r="AA172" s="5" t="str">
        <f t="shared" si="167"/>
        <v>자동</v>
      </c>
      <c r="AB172" s="5" t="str">
        <f t="shared" si="128"/>
        <v>자동</v>
      </c>
      <c r="AC172" s="5">
        <f t="shared" si="129"/>
        <v>2</v>
      </c>
      <c r="AD172" s="5" t="str">
        <f t="shared" si="130"/>
        <v>자동</v>
      </c>
      <c r="AE172" s="5" t="str">
        <f>IF(AR172=42,INDEX('2025학년도 변표'!$C$118:$C$197,MATCH(Q172,'2025학년도 변표'!$B$118:$B$197,0)),"")</f>
        <v/>
      </c>
      <c r="AF172" s="5" t="str">
        <f>IF(AR172=42,INDEX('2025학년도 변표'!$D$118:$D$197,MATCH(Q172,'2025학년도 변표'!$B$118:$B$197,0)),"")</f>
        <v/>
      </c>
      <c r="AH172" s="5">
        <v>2</v>
      </c>
      <c r="AI172" s="5">
        <v>2</v>
      </c>
      <c r="AJ172" s="5">
        <v>2</v>
      </c>
      <c r="AM172" s="5">
        <v>2</v>
      </c>
      <c r="AO172" s="5">
        <v>3</v>
      </c>
      <c r="AP172" s="5">
        <v>3</v>
      </c>
      <c r="AR172" s="5">
        <f t="shared" si="163"/>
        <v>2</v>
      </c>
      <c r="AT172" s="5">
        <f>$Y172*0.05</f>
        <v>0.125</v>
      </c>
      <c r="AU172" s="5">
        <f>$Y172*0.05</f>
        <v>0.125</v>
      </c>
      <c r="BA172" s="5">
        <f t="shared" si="131"/>
        <v>0</v>
      </c>
      <c r="BE172" s="236" t="s">
        <v>18803</v>
      </c>
      <c r="BG172" s="5">
        <f>AT172*$DX172</f>
        <v>0</v>
      </c>
      <c r="BH172" s="5">
        <f>AU172*$DX172</f>
        <v>0</v>
      </c>
      <c r="BY172" s="230">
        <f t="shared" si="168"/>
        <v>700</v>
      </c>
      <c r="BZ172" s="72">
        <v>200</v>
      </c>
      <c r="CA172" s="5">
        <v>180</v>
      </c>
      <c r="CB172" s="5">
        <v>160</v>
      </c>
      <c r="CC172" s="5">
        <v>140</v>
      </c>
      <c r="CD172" s="5">
        <v>120</v>
      </c>
      <c r="CE172" s="5">
        <v>100</v>
      </c>
      <c r="CF172" s="5">
        <v>80</v>
      </c>
      <c r="CG172" s="5">
        <v>60</v>
      </c>
      <c r="CH172" s="5">
        <v>40</v>
      </c>
      <c r="CI172" s="72">
        <v>100</v>
      </c>
      <c r="CJ172" s="5">
        <v>90</v>
      </c>
      <c r="CK172" s="5">
        <v>80</v>
      </c>
      <c r="CL172" s="5">
        <v>70</v>
      </c>
      <c r="CM172" s="5">
        <v>60</v>
      </c>
      <c r="CN172" s="5">
        <v>50</v>
      </c>
      <c r="CO172" s="5">
        <v>40</v>
      </c>
      <c r="CP172" s="5">
        <v>30</v>
      </c>
      <c r="CQ172" s="5">
        <v>20</v>
      </c>
      <c r="DA172" s="5">
        <f t="shared" si="132"/>
        <v>200</v>
      </c>
      <c r="DB172" s="5">
        <f t="shared" si="133"/>
        <v>100</v>
      </c>
      <c r="DC172" s="5">
        <f t="shared" si="134"/>
        <v>100</v>
      </c>
      <c r="DF172" s="5">
        <v>1</v>
      </c>
      <c r="DQ172" s="5">
        <v>1</v>
      </c>
      <c r="DR172" s="5">
        <f t="shared" si="135"/>
        <v>1</v>
      </c>
      <c r="DS172" s="5">
        <f t="shared" si="136"/>
        <v>1</v>
      </c>
      <c r="DT172" s="5">
        <f t="shared" si="169"/>
        <v>0</v>
      </c>
      <c r="DU172" s="5">
        <f t="shared" si="159"/>
        <v>0</v>
      </c>
      <c r="DW172" s="5">
        <f t="shared" si="137"/>
        <v>0</v>
      </c>
      <c r="DX172" s="5">
        <f t="shared" si="138"/>
        <v>0</v>
      </c>
      <c r="DY172" s="5">
        <f>IFERROR(IF(LEFT($AR172,1)="4",INDEX('2025학년도 변표'!$H$118:$H$197,MATCH($Q172,'2025학년도 변표'!$B$118:$B$197,0)),INDEX(DY$4:DY$8,MATCH(AJ172,$DU$4:$DU$8,0))),0)</f>
        <v>0</v>
      </c>
      <c r="DZ172" s="5">
        <f>IFERROR(IF(LEFT($AR172,1)="4",INDEX('2025학년도 변표'!$I$118:$I$197,MATCH($Q172,'2025학년도 변표'!$B$118:$B$197,0)),INDEX(DZ$4:DZ$8,MATCH(AK172,$DU$4:$DU$8,0))),0)</f>
        <v>0</v>
      </c>
      <c r="EB172" s="5">
        <f>IFERROR(IF(LEFT($AR172,1)="4",INDEX('2025학년도 변표'!$J$118:$J$197,MATCH($Q172,'2025학년도 변표'!$B$118:$B$197,0)),INDEX(EA$4:EA$8,MATCH(AM172,$DU$4:$DU$8,0))),0)</f>
        <v>0</v>
      </c>
      <c r="EC172" s="5">
        <f>IFERROR(IF(LEFT($AR172,1)="4",INDEX('2025학년도 변표'!$K$118:$K$197,MATCH($Q172,'2025학년도 변표'!$B$118:$B$197,0)),INDEX(EB$4:EB$8,MATCH(AN172,$DU$4:$DU$8,0))),0)</f>
        <v>0</v>
      </c>
      <c r="ED172" s="5" t="str">
        <f t="shared" si="139"/>
        <v/>
      </c>
      <c r="EE172" s="5" t="str">
        <f t="shared" si="140"/>
        <v/>
      </c>
      <c r="EF172" s="5">
        <f t="shared" si="141"/>
        <v>0</v>
      </c>
      <c r="EH172" s="5">
        <f t="shared" si="142"/>
        <v>0</v>
      </c>
      <c r="EI172" s="5">
        <f t="shared" si="143"/>
        <v>0</v>
      </c>
      <c r="EJ172" s="5">
        <f t="shared" si="144"/>
        <v>0</v>
      </c>
      <c r="EK172" s="5">
        <f t="shared" si="145"/>
        <v>0</v>
      </c>
      <c r="EL172" s="5">
        <f t="shared" si="146"/>
        <v>0</v>
      </c>
      <c r="EM172" s="5">
        <f t="shared" si="147"/>
        <v>0</v>
      </c>
      <c r="EN172" s="5">
        <f t="shared" si="148"/>
        <v>0</v>
      </c>
      <c r="EO172" s="5">
        <f>LARGE((EJ172:EK172,EM172:EN172),1)</f>
        <v>0</v>
      </c>
      <c r="EP172" s="5">
        <f>IF(M172&lt;2,0,LARGE((EJ172:EK172,EM172:EN172),2))</f>
        <v>0</v>
      </c>
      <c r="EQ172" s="5">
        <f t="shared" si="149"/>
        <v>0</v>
      </c>
      <c r="ER172" s="5">
        <f t="shared" si="150"/>
        <v>0</v>
      </c>
      <c r="ES172" s="5">
        <f t="shared" si="151"/>
        <v>0</v>
      </c>
      <c r="EX172" s="5">
        <f t="shared" si="152"/>
        <v>0</v>
      </c>
      <c r="EZ172" s="5">
        <f t="shared" si="153"/>
        <v>1</v>
      </c>
      <c r="FA172" s="5">
        <f t="shared" ca="1" si="154"/>
        <v>58</v>
      </c>
      <c r="FE172" s="5" t="str">
        <f t="shared" si="155"/>
        <v>백분위</v>
      </c>
      <c r="FF172" s="5" t="str">
        <f t="shared" si="156"/>
        <v>백분위</v>
      </c>
      <c r="FG172" s="5">
        <f t="shared" si="160"/>
        <v>0.36</v>
      </c>
      <c r="FH172" s="5">
        <f t="shared" si="161"/>
        <v>0.36</v>
      </c>
      <c r="FI172" s="5">
        <f t="shared" si="162"/>
        <v>0.28999999999999998</v>
      </c>
      <c r="FJ172" s="5">
        <f t="shared" si="157"/>
        <v>7</v>
      </c>
    </row>
    <row r="173" spans="1:166">
      <c r="A173" s="5">
        <f t="shared" si="158"/>
        <v>158</v>
      </c>
      <c r="B173" s="5">
        <v>117</v>
      </c>
      <c r="C173" s="5" t="s">
        <v>521</v>
      </c>
      <c r="D173" s="5">
        <v>800</v>
      </c>
      <c r="E173" s="5">
        <v>0.25</v>
      </c>
      <c r="F173" s="5">
        <v>0.25</v>
      </c>
      <c r="G173" s="5">
        <v>0.125</v>
      </c>
      <c r="H173" s="5">
        <v>0.125</v>
      </c>
      <c r="M173" s="5">
        <v>2</v>
      </c>
      <c r="N173" s="5">
        <f t="shared" si="121"/>
        <v>0.75</v>
      </c>
      <c r="O173" s="5" t="s">
        <v>633</v>
      </c>
      <c r="Q173" s="5" t="str">
        <f t="shared" si="122"/>
        <v/>
      </c>
      <c r="S173" s="5">
        <f t="shared" si="123"/>
        <v>1</v>
      </c>
      <c r="T173" s="5">
        <f t="shared" si="124"/>
        <v>1</v>
      </c>
      <c r="U173" s="5">
        <f t="shared" si="125"/>
        <v>1</v>
      </c>
      <c r="V173" s="5" t="str">
        <f t="shared" si="126"/>
        <v>자동</v>
      </c>
      <c r="W173" s="5">
        <f t="shared" si="127"/>
        <v>1</v>
      </c>
      <c r="X173" s="5">
        <f t="shared" si="164"/>
        <v>1</v>
      </c>
      <c r="Y173" s="5">
        <f t="shared" si="165"/>
        <v>1</v>
      </c>
      <c r="Z173" s="5">
        <f t="shared" si="166"/>
        <v>1</v>
      </c>
      <c r="AA173" s="5">
        <f t="shared" si="167"/>
        <v>1</v>
      </c>
      <c r="AB173" s="5" t="str">
        <f t="shared" si="128"/>
        <v>자동</v>
      </c>
      <c r="AC173" s="5" t="str">
        <f t="shared" si="129"/>
        <v>자동</v>
      </c>
      <c r="AD173" s="5" t="str">
        <f t="shared" si="130"/>
        <v>자동</v>
      </c>
      <c r="AE173" s="5" t="str">
        <f>IF(AR173=42,INDEX('2025학년도 변표'!$C$118:$C$197,MATCH(Q173,'2025학년도 변표'!$B$118:$B$197,0)),"")</f>
        <v/>
      </c>
      <c r="AF173" s="5" t="str">
        <f>IF(AR173=42,INDEX('2025학년도 변표'!$D$118:$D$197,MATCH(Q173,'2025학년도 변표'!$B$118:$B$197,0)),"")</f>
        <v/>
      </c>
      <c r="AH173" s="5">
        <v>1</v>
      </c>
      <c r="AI173" s="5">
        <v>1</v>
      </c>
      <c r="AJ173" s="5">
        <v>1</v>
      </c>
      <c r="AK173" s="5">
        <v>1</v>
      </c>
      <c r="AO173" s="5">
        <v>3</v>
      </c>
      <c r="AP173" s="5">
        <v>3</v>
      </c>
      <c r="AR173" s="5">
        <f t="shared" si="163"/>
        <v>1</v>
      </c>
      <c r="BA173" s="5">
        <f t="shared" si="131"/>
        <v>0</v>
      </c>
      <c r="BY173" s="230">
        <f t="shared" si="168"/>
        <v>600</v>
      </c>
      <c r="BZ173" s="72">
        <v>200</v>
      </c>
      <c r="CA173" s="5">
        <v>198</v>
      </c>
      <c r="CB173" s="5">
        <v>195</v>
      </c>
      <c r="CC173" s="5">
        <v>192</v>
      </c>
      <c r="CD173" s="5">
        <v>187</v>
      </c>
      <c r="CE173" s="5">
        <v>182</v>
      </c>
      <c r="CF173" s="5">
        <v>172</v>
      </c>
      <c r="CG173" s="5">
        <v>162</v>
      </c>
      <c r="CH173" s="5">
        <v>152</v>
      </c>
      <c r="CI173" s="72">
        <v>1</v>
      </c>
      <c r="CJ173" s="5">
        <v>1</v>
      </c>
      <c r="CK173" s="5">
        <v>1</v>
      </c>
      <c r="CL173" s="5">
        <v>1</v>
      </c>
      <c r="CM173" s="5">
        <v>1</v>
      </c>
      <c r="CN173" s="5">
        <v>0.9</v>
      </c>
      <c r="CO173" s="5">
        <v>0.8</v>
      </c>
      <c r="CP173" s="5">
        <v>0.7</v>
      </c>
      <c r="CQ173" s="5">
        <v>0.6</v>
      </c>
      <c r="DA173" s="5">
        <f t="shared" si="132"/>
        <v>200</v>
      </c>
      <c r="DB173" s="5">
        <f t="shared" si="133"/>
        <v>100</v>
      </c>
      <c r="DC173" s="5">
        <f t="shared" si="134"/>
        <v>1</v>
      </c>
      <c r="DD173" s="5">
        <v>2</v>
      </c>
      <c r="DH173" s="5">
        <v>1</v>
      </c>
      <c r="DJ173" s="5">
        <v>1</v>
      </c>
      <c r="DR173" s="5">
        <f t="shared" si="135"/>
        <v>1</v>
      </c>
      <c r="DS173" s="5">
        <f t="shared" si="136"/>
        <v>2</v>
      </c>
      <c r="DT173" s="5">
        <f t="shared" si="169"/>
        <v>0</v>
      </c>
      <c r="DU173" s="5">
        <f t="shared" si="159"/>
        <v>0</v>
      </c>
      <c r="DW173" s="5">
        <f t="shared" si="137"/>
        <v>0</v>
      </c>
      <c r="DX173" s="5">
        <f t="shared" si="138"/>
        <v>0</v>
      </c>
      <c r="DY173" s="5">
        <f>IFERROR(IF(LEFT($AR173,1)="4",INDEX('2025학년도 변표'!$H$118:$H$197,MATCH($Q173,'2025학년도 변표'!$B$118:$B$197,0)),INDEX(DY$4:DY$8,MATCH(AJ173,$DU$4:$DU$8,0))),0)</f>
        <v>0</v>
      </c>
      <c r="DZ173" s="5">
        <f>IFERROR(IF(LEFT($AR173,1)="4",INDEX('2025학년도 변표'!$I$118:$I$197,MATCH($Q173,'2025학년도 변표'!$B$118:$B$197,0)),INDEX(DZ$4:DZ$8,MATCH(AK173,$DU$4:$DU$8,0))),0)</f>
        <v>0</v>
      </c>
      <c r="EB173" s="5">
        <f>IFERROR(IF(LEFT($AR173,1)="4",INDEX('2025학년도 변표'!$J$118:$J$197,MATCH($Q173,'2025학년도 변표'!$B$118:$B$197,0)),INDEX(EA$4:EA$8,MATCH(AM173,$DU$4:$DU$8,0))),0)</f>
        <v>0</v>
      </c>
      <c r="EC173" s="5">
        <f>IFERROR(IF(LEFT($AR173,1)="4",INDEX('2025학년도 변표'!$K$118:$K$197,MATCH($Q173,'2025학년도 변표'!$B$118:$B$197,0)),INDEX(EB$4:EB$8,MATCH(AN173,$DU$4:$DU$8,0))),0)</f>
        <v>0</v>
      </c>
      <c r="ED173" s="5" t="str">
        <f t="shared" si="139"/>
        <v/>
      </c>
      <c r="EE173" s="5" t="str">
        <f t="shared" si="140"/>
        <v/>
      </c>
      <c r="EF173" s="5">
        <f t="shared" si="141"/>
        <v>0</v>
      </c>
      <c r="EH173" s="5">
        <f t="shared" si="142"/>
        <v>0</v>
      </c>
      <c r="EI173" s="5">
        <f t="shared" si="143"/>
        <v>0</v>
      </c>
      <c r="EJ173" s="5">
        <f t="shared" si="144"/>
        <v>0</v>
      </c>
      <c r="EK173" s="5">
        <f t="shared" si="145"/>
        <v>0</v>
      </c>
      <c r="EL173" s="5">
        <f t="shared" si="146"/>
        <v>0</v>
      </c>
      <c r="EM173" s="5">
        <f t="shared" si="147"/>
        <v>0</v>
      </c>
      <c r="EN173" s="5">
        <f t="shared" si="148"/>
        <v>0</v>
      </c>
      <c r="EO173" s="5">
        <f>LARGE((EJ173:EK173,EM173:EN173),1)</f>
        <v>0</v>
      </c>
      <c r="EP173" s="5">
        <f>IF(M173&lt;2,0,LARGE((EJ173:EK173,EM173:EN173),2))</f>
        <v>0</v>
      </c>
      <c r="EQ173" s="5">
        <f t="shared" si="149"/>
        <v>0</v>
      </c>
      <c r="ER173" s="5">
        <f t="shared" si="150"/>
        <v>0</v>
      </c>
      <c r="ES173" s="5">
        <f t="shared" si="151"/>
        <v>0</v>
      </c>
      <c r="EX173" s="5">
        <f t="shared" si="152"/>
        <v>0</v>
      </c>
      <c r="EZ173" s="5">
        <f t="shared" si="153"/>
        <v>0</v>
      </c>
      <c r="FA173" s="5">
        <f t="shared" ca="1" si="154"/>
        <v>0</v>
      </c>
      <c r="FE173" s="5" t="str">
        <f t="shared" si="155"/>
        <v>표점</v>
      </c>
      <c r="FF173" s="5" t="str">
        <f t="shared" si="156"/>
        <v>표점</v>
      </c>
      <c r="FG173" s="5">
        <f t="shared" si="160"/>
        <v>0.33</v>
      </c>
      <c r="FH173" s="5">
        <f t="shared" si="161"/>
        <v>0.33</v>
      </c>
      <c r="FI173" s="5">
        <f t="shared" si="162"/>
        <v>0.33</v>
      </c>
      <c r="FJ173" s="5">
        <f t="shared" si="157"/>
        <v>3</v>
      </c>
    </row>
    <row r="174" spans="1:166">
      <c r="A174" s="5">
        <f t="shared" si="158"/>
        <v>159</v>
      </c>
      <c r="B174" s="5">
        <v>118</v>
      </c>
      <c r="C174" s="5" t="s">
        <v>452</v>
      </c>
      <c r="D174" s="5">
        <v>800</v>
      </c>
      <c r="E174" s="5">
        <v>0.25</v>
      </c>
      <c r="F174" s="5">
        <v>0.25</v>
      </c>
      <c r="G174" s="5">
        <v>0.125</v>
      </c>
      <c r="H174" s="5">
        <v>0.125</v>
      </c>
      <c r="J174" s="5">
        <v>0.125</v>
      </c>
      <c r="K174" s="5">
        <v>0.125</v>
      </c>
      <c r="M174" s="5">
        <v>2</v>
      </c>
      <c r="N174" s="5">
        <f t="shared" si="121"/>
        <v>0.75</v>
      </c>
      <c r="O174" s="5">
        <v>34</v>
      </c>
      <c r="Q174" s="5">
        <f t="shared" si="122"/>
        <v>34</v>
      </c>
      <c r="S174" s="5">
        <f t="shared" si="123"/>
        <v>1</v>
      </c>
      <c r="T174" s="5">
        <f t="shared" si="124"/>
        <v>1</v>
      </c>
      <c r="U174" s="5">
        <f t="shared" si="125"/>
        <v>1</v>
      </c>
      <c r="V174" s="5">
        <f t="shared" si="126"/>
        <v>1</v>
      </c>
      <c r="W174" s="5">
        <f t="shared" si="127"/>
        <v>1</v>
      </c>
      <c r="X174" s="5">
        <f t="shared" si="164"/>
        <v>1</v>
      </c>
      <c r="Y174" s="5">
        <f t="shared" si="165"/>
        <v>1</v>
      </c>
      <c r="Z174" s="5">
        <f t="shared" si="166"/>
        <v>1</v>
      </c>
      <c r="AA174" s="5">
        <f t="shared" si="167"/>
        <v>1</v>
      </c>
      <c r="AB174" s="5" t="str">
        <f t="shared" si="128"/>
        <v>자동</v>
      </c>
      <c r="AC174" s="5">
        <f t="shared" si="129"/>
        <v>1</v>
      </c>
      <c r="AD174" s="5">
        <f t="shared" si="130"/>
        <v>1</v>
      </c>
      <c r="AE174" s="5" t="str">
        <f>IF(AR174=42,INDEX('2025학년도 변표'!$C$118:$C$197,MATCH(Q174,'2025학년도 변표'!$B$118:$B$197,0)),"")</f>
        <v/>
      </c>
      <c r="AF174" s="5" t="str">
        <f>IF(AR174=42,INDEX('2025학년도 변표'!$D$118:$D$197,MATCH(Q174,'2025학년도 변표'!$B$118:$B$197,0)),"")</f>
        <v/>
      </c>
      <c r="AH174" s="5">
        <v>1</v>
      </c>
      <c r="AI174" s="5">
        <v>1</v>
      </c>
      <c r="AJ174" s="5">
        <v>4</v>
      </c>
      <c r="AK174" s="5">
        <v>4</v>
      </c>
      <c r="AM174" s="5">
        <v>4</v>
      </c>
      <c r="AN174" s="5">
        <v>4</v>
      </c>
      <c r="AO174" s="5">
        <v>3</v>
      </c>
      <c r="AP174" s="5">
        <v>3</v>
      </c>
      <c r="AR174" s="5">
        <f t="shared" si="163"/>
        <v>4</v>
      </c>
      <c r="BA174" s="5">
        <f t="shared" si="131"/>
        <v>0</v>
      </c>
      <c r="BY174" s="230">
        <f t="shared" si="168"/>
        <v>600</v>
      </c>
      <c r="BZ174" s="72">
        <v>139</v>
      </c>
      <c r="CA174" s="5">
        <v>131</v>
      </c>
      <c r="CB174" s="5">
        <v>123</v>
      </c>
      <c r="CC174" s="5">
        <v>115</v>
      </c>
      <c r="CD174" s="5">
        <v>107</v>
      </c>
      <c r="CE174" s="5">
        <v>99</v>
      </c>
      <c r="CF174" s="5">
        <v>91</v>
      </c>
      <c r="CG174" s="5">
        <v>83</v>
      </c>
      <c r="CH174" s="5">
        <v>75</v>
      </c>
      <c r="DA174" s="5">
        <f t="shared" si="132"/>
        <v>139</v>
      </c>
      <c r="DB174" s="5">
        <f t="shared" si="133"/>
        <v>100</v>
      </c>
      <c r="DC174" s="5">
        <f t="shared" si="134"/>
        <v>0</v>
      </c>
      <c r="DF174" s="5">
        <v>2</v>
      </c>
      <c r="DH174" s="5">
        <v>1</v>
      </c>
      <c r="DQ174" s="5">
        <v>1</v>
      </c>
      <c r="DR174" s="5">
        <f t="shared" si="135"/>
        <v>1</v>
      </c>
      <c r="DS174" s="5">
        <f t="shared" si="136"/>
        <v>2</v>
      </c>
      <c r="DT174" s="5">
        <f t="shared" si="169"/>
        <v>0</v>
      </c>
      <c r="DU174" s="5">
        <f t="shared" si="159"/>
        <v>0</v>
      </c>
      <c r="DW174" s="5">
        <f t="shared" si="137"/>
        <v>0</v>
      </c>
      <c r="DX174" s="5">
        <f t="shared" si="138"/>
        <v>0</v>
      </c>
      <c r="DY174" s="5">
        <f>IFERROR(IF(LEFT($AR174,1)="4",INDEX('2025학년도 변표'!$H$118:$H$197,MATCH($Q174,'2025학년도 변표'!$B$118:$B$197,0)),INDEX(DY$4:DY$8,MATCH(AJ174,$DU$4:$DU$8,0))),0)</f>
        <v>0</v>
      </c>
      <c r="DZ174" s="5">
        <f>IFERROR(IF(LEFT($AR174,1)="4",INDEX('2025학년도 변표'!$I$118:$I$197,MATCH($Q174,'2025학년도 변표'!$B$118:$B$197,0)),INDEX(DZ$4:DZ$8,MATCH(AK174,$DU$4:$DU$8,0))),0)</f>
        <v>0</v>
      </c>
      <c r="EB174" s="5">
        <f>IFERROR(IF(LEFT($AR174,1)="4",INDEX('2025학년도 변표'!$J$118:$J$197,MATCH($Q174,'2025학년도 변표'!$B$118:$B$197,0)),INDEX(EA$4:EA$8,MATCH(AM174,$DU$4:$DU$8,0))),0)</f>
        <v>0</v>
      </c>
      <c r="EC174" s="5">
        <f>IFERROR(IF(LEFT($AR174,1)="4",INDEX('2025학년도 변표'!$K$118:$K$197,MATCH($Q174,'2025학년도 변표'!$B$118:$B$197,0)),INDEX(EB$4:EB$8,MATCH(AN174,$DU$4:$DU$8,0))),0)</f>
        <v>0</v>
      </c>
      <c r="ED174" s="5" t="str">
        <f t="shared" si="139"/>
        <v/>
      </c>
      <c r="EE174" s="5" t="str">
        <f t="shared" si="140"/>
        <v/>
      </c>
      <c r="EF174" s="5">
        <f t="shared" si="141"/>
        <v>0</v>
      </c>
      <c r="EH174" s="5">
        <f t="shared" si="142"/>
        <v>0</v>
      </c>
      <c r="EI174" s="5">
        <f t="shared" si="143"/>
        <v>0</v>
      </c>
      <c r="EJ174" s="5">
        <f t="shared" si="144"/>
        <v>0</v>
      </c>
      <c r="EK174" s="5">
        <f t="shared" si="145"/>
        <v>0</v>
      </c>
      <c r="EL174" s="5">
        <f t="shared" si="146"/>
        <v>0</v>
      </c>
      <c r="EM174" s="5">
        <f t="shared" si="147"/>
        <v>0</v>
      </c>
      <c r="EN174" s="5">
        <f t="shared" si="148"/>
        <v>0</v>
      </c>
      <c r="EO174" s="5">
        <f>LARGE((EJ174:EK174,EM174:EN174),1)</f>
        <v>0</v>
      </c>
      <c r="EP174" s="5">
        <f>IF(M174&lt;2,0,LARGE((EJ174:EK174,EM174:EN174),2))</f>
        <v>0</v>
      </c>
      <c r="EQ174" s="5">
        <f t="shared" si="149"/>
        <v>0</v>
      </c>
      <c r="ER174" s="5">
        <f t="shared" si="150"/>
        <v>0</v>
      </c>
      <c r="ES174" s="5">
        <f t="shared" si="151"/>
        <v>0</v>
      </c>
      <c r="EX174" s="5">
        <f t="shared" si="152"/>
        <v>0</v>
      </c>
      <c r="EZ174" s="5">
        <f t="shared" si="153"/>
        <v>0</v>
      </c>
      <c r="FA174" s="5">
        <f t="shared" ca="1" si="154"/>
        <v>0</v>
      </c>
      <c r="FE174" s="5" t="str">
        <f t="shared" si="155"/>
        <v>표점</v>
      </c>
      <c r="FF174" s="5" t="str">
        <f t="shared" si="156"/>
        <v>변표</v>
      </c>
      <c r="FG174" s="5">
        <f t="shared" si="160"/>
        <v>0.33</v>
      </c>
      <c r="FH174" s="5">
        <f t="shared" si="161"/>
        <v>0.33</v>
      </c>
      <c r="FI174" s="5">
        <f t="shared" si="162"/>
        <v>0.33</v>
      </c>
      <c r="FJ174" s="5">
        <f t="shared" si="157"/>
        <v>3</v>
      </c>
    </row>
    <row r="175" spans="1:166">
      <c r="A175" s="5">
        <f t="shared" si="158"/>
        <v>160</v>
      </c>
      <c r="B175" s="5">
        <v>119</v>
      </c>
      <c r="C175" s="5" t="s">
        <v>453</v>
      </c>
      <c r="D175" s="5">
        <v>800</v>
      </c>
      <c r="E175" s="5">
        <v>0.25</v>
      </c>
      <c r="F175" s="5">
        <v>0.25</v>
      </c>
      <c r="G175" s="5">
        <v>0.125</v>
      </c>
      <c r="H175" s="5">
        <v>0.125</v>
      </c>
      <c r="J175" s="5">
        <v>0.125</v>
      </c>
      <c r="K175" s="5">
        <v>0.125</v>
      </c>
      <c r="M175" s="5">
        <v>2</v>
      </c>
      <c r="N175" s="5">
        <f t="shared" si="121"/>
        <v>0.75</v>
      </c>
      <c r="O175" s="5">
        <v>34</v>
      </c>
      <c r="Q175" s="5">
        <f t="shared" si="122"/>
        <v>34</v>
      </c>
      <c r="S175" s="5">
        <f t="shared" si="123"/>
        <v>1</v>
      </c>
      <c r="T175" s="5">
        <f t="shared" si="124"/>
        <v>1</v>
      </c>
      <c r="U175" s="5">
        <f t="shared" si="125"/>
        <v>1</v>
      </c>
      <c r="V175" s="5">
        <f t="shared" si="126"/>
        <v>1</v>
      </c>
      <c r="W175" s="5">
        <f t="shared" si="127"/>
        <v>1</v>
      </c>
      <c r="X175" s="5">
        <f t="shared" si="164"/>
        <v>1</v>
      </c>
      <c r="Y175" s="5">
        <f t="shared" si="165"/>
        <v>1</v>
      </c>
      <c r="Z175" s="5">
        <f t="shared" si="166"/>
        <v>1</v>
      </c>
      <c r="AA175" s="5">
        <f t="shared" si="167"/>
        <v>1</v>
      </c>
      <c r="AB175" s="5" t="str">
        <f t="shared" si="128"/>
        <v>자동</v>
      </c>
      <c r="AC175" s="5">
        <f t="shared" si="129"/>
        <v>1</v>
      </c>
      <c r="AD175" s="5">
        <f t="shared" si="130"/>
        <v>1</v>
      </c>
      <c r="AE175" s="5" t="str">
        <f>IF(AR175=42,INDEX('2025학년도 변표'!$C$118:$C$197,MATCH(Q175,'2025학년도 변표'!$B$118:$B$197,0)),"")</f>
        <v/>
      </c>
      <c r="AF175" s="5" t="str">
        <f>IF(AR175=42,INDEX('2025학년도 변표'!$D$118:$D$197,MATCH(Q175,'2025학년도 변표'!$B$118:$B$197,0)),"")</f>
        <v/>
      </c>
      <c r="AH175" s="5">
        <v>1</v>
      </c>
      <c r="AI175" s="5">
        <v>1</v>
      </c>
      <c r="AJ175" s="5">
        <v>4</v>
      </c>
      <c r="AK175" s="5">
        <v>4</v>
      </c>
      <c r="AM175" s="5">
        <v>4</v>
      </c>
      <c r="AN175" s="5">
        <v>4</v>
      </c>
      <c r="AO175" s="5">
        <v>3</v>
      </c>
      <c r="AP175" s="5">
        <v>3</v>
      </c>
      <c r="AR175" s="5">
        <f t="shared" si="163"/>
        <v>4</v>
      </c>
      <c r="BA175" s="5">
        <f t="shared" si="131"/>
        <v>0</v>
      </c>
      <c r="BY175" s="230">
        <f t="shared" si="168"/>
        <v>600</v>
      </c>
      <c r="BZ175" s="72">
        <v>139</v>
      </c>
      <c r="CA175" s="5">
        <v>131</v>
      </c>
      <c r="CB175" s="5">
        <v>123</v>
      </c>
      <c r="CC175" s="5">
        <v>115</v>
      </c>
      <c r="CD175" s="5">
        <v>107</v>
      </c>
      <c r="CE175" s="5">
        <v>99</v>
      </c>
      <c r="CF175" s="5">
        <v>91</v>
      </c>
      <c r="CG175" s="5">
        <v>83</v>
      </c>
      <c r="CH175" s="5">
        <v>75</v>
      </c>
      <c r="DA175" s="5">
        <f t="shared" si="132"/>
        <v>139</v>
      </c>
      <c r="DB175" s="5">
        <f t="shared" si="133"/>
        <v>100</v>
      </c>
      <c r="DC175" s="5">
        <f t="shared" si="134"/>
        <v>0</v>
      </c>
      <c r="DF175" s="5">
        <v>2</v>
      </c>
      <c r="DI175" s="5">
        <v>1</v>
      </c>
      <c r="DR175" s="5">
        <f t="shared" si="135"/>
        <v>2</v>
      </c>
      <c r="DS175" s="5">
        <f t="shared" si="136"/>
        <v>2</v>
      </c>
      <c r="DT175" s="5">
        <f t="shared" si="169"/>
        <v>0</v>
      </c>
      <c r="DU175" s="5">
        <f t="shared" si="159"/>
        <v>0</v>
      </c>
      <c r="DW175" s="5">
        <f t="shared" si="137"/>
        <v>0</v>
      </c>
      <c r="DX175" s="5">
        <f t="shared" si="138"/>
        <v>0</v>
      </c>
      <c r="DY175" s="5">
        <f>IFERROR(IF(LEFT($AR175,1)="4",INDEX('2025학년도 변표'!$H$118:$H$197,MATCH($Q175,'2025학년도 변표'!$B$118:$B$197,0)),INDEX(DY$4:DY$8,MATCH(AJ175,$DU$4:$DU$8,0))),0)</f>
        <v>0</v>
      </c>
      <c r="DZ175" s="5">
        <f>IFERROR(IF(LEFT($AR175,1)="4",INDEX('2025학년도 변표'!$I$118:$I$197,MATCH($Q175,'2025학년도 변표'!$B$118:$B$197,0)),INDEX(DZ$4:DZ$8,MATCH(AK175,$DU$4:$DU$8,0))),0)</f>
        <v>0</v>
      </c>
      <c r="EB175" s="5">
        <f>IFERROR(IF(LEFT($AR175,1)="4",INDEX('2025학년도 변표'!$J$118:$J$197,MATCH($Q175,'2025학년도 변표'!$B$118:$B$197,0)),INDEX(EA$4:EA$8,MATCH(AM175,$DU$4:$DU$8,0))),0)</f>
        <v>0</v>
      </c>
      <c r="EC175" s="5">
        <f>IFERROR(IF(LEFT($AR175,1)="4",INDEX('2025학년도 변표'!$K$118:$K$197,MATCH($Q175,'2025학년도 변표'!$B$118:$B$197,0)),INDEX(EB$4:EB$8,MATCH(AN175,$DU$4:$DU$8,0))),0)</f>
        <v>0</v>
      </c>
      <c r="ED175" s="5" t="str">
        <f t="shared" si="139"/>
        <v/>
      </c>
      <c r="EE175" s="5" t="str">
        <f t="shared" si="140"/>
        <v/>
      </c>
      <c r="EF175" s="5">
        <f t="shared" si="141"/>
        <v>0</v>
      </c>
      <c r="EH175" s="5">
        <f t="shared" si="142"/>
        <v>0</v>
      </c>
      <c r="EI175" s="5">
        <f t="shared" si="143"/>
        <v>0</v>
      </c>
      <c r="EJ175" s="5">
        <f t="shared" si="144"/>
        <v>0</v>
      </c>
      <c r="EK175" s="5">
        <f t="shared" si="145"/>
        <v>0</v>
      </c>
      <c r="EL175" s="5">
        <f t="shared" si="146"/>
        <v>0</v>
      </c>
      <c r="EM175" s="5">
        <f t="shared" si="147"/>
        <v>0</v>
      </c>
      <c r="EN175" s="5">
        <f t="shared" si="148"/>
        <v>0</v>
      </c>
      <c r="EO175" s="5">
        <f>LARGE((EJ175:EK175,EM175:EN175),1)</f>
        <v>0</v>
      </c>
      <c r="EP175" s="5">
        <f>IF(M175&lt;2,0,LARGE((EJ175:EK175,EM175:EN175),2))</f>
        <v>0</v>
      </c>
      <c r="EQ175" s="5">
        <f t="shared" si="149"/>
        <v>0</v>
      </c>
      <c r="ER175" s="5">
        <f t="shared" si="150"/>
        <v>0</v>
      </c>
      <c r="ES175" s="5">
        <f t="shared" si="151"/>
        <v>0</v>
      </c>
      <c r="EX175" s="5">
        <f t="shared" si="152"/>
        <v>0</v>
      </c>
      <c r="EZ175" s="5">
        <f t="shared" si="153"/>
        <v>0</v>
      </c>
      <c r="FA175" s="5">
        <f t="shared" ca="1" si="154"/>
        <v>0</v>
      </c>
      <c r="FE175" s="5" t="str">
        <f t="shared" si="155"/>
        <v>표점</v>
      </c>
      <c r="FF175" s="5" t="str">
        <f t="shared" si="156"/>
        <v>변표</v>
      </c>
      <c r="FG175" s="5">
        <f t="shared" si="160"/>
        <v>0.33</v>
      </c>
      <c r="FH175" s="5">
        <f t="shared" si="161"/>
        <v>0.33</v>
      </c>
      <c r="FI175" s="5">
        <f t="shared" si="162"/>
        <v>0.33</v>
      </c>
      <c r="FJ175" s="5">
        <f t="shared" si="157"/>
        <v>3</v>
      </c>
    </row>
    <row r="176" spans="1:166">
      <c r="A176" s="5">
        <f t="shared" si="158"/>
        <v>161</v>
      </c>
      <c r="B176" s="5">
        <v>120</v>
      </c>
      <c r="C176" s="5" t="s">
        <v>528</v>
      </c>
      <c r="D176" s="5">
        <v>1000</v>
      </c>
      <c r="E176" s="5">
        <v>0.3</v>
      </c>
      <c r="F176" s="5">
        <v>0.4</v>
      </c>
      <c r="G176" s="5">
        <v>0.15</v>
      </c>
      <c r="H176" s="5">
        <v>0.15</v>
      </c>
      <c r="M176" s="5">
        <v>2</v>
      </c>
      <c r="N176" s="5">
        <f t="shared" si="121"/>
        <v>1</v>
      </c>
      <c r="O176" s="5" t="s">
        <v>633</v>
      </c>
      <c r="Q176" s="5" t="str">
        <f t="shared" si="122"/>
        <v/>
      </c>
      <c r="S176" s="5">
        <f t="shared" si="123"/>
        <v>3</v>
      </c>
      <c r="T176" s="5">
        <f t="shared" si="124"/>
        <v>4</v>
      </c>
      <c r="U176" s="5">
        <f t="shared" si="125"/>
        <v>1.5</v>
      </c>
      <c r="V176" s="5" t="str">
        <f t="shared" si="126"/>
        <v>자동</v>
      </c>
      <c r="W176" s="5">
        <f t="shared" si="127"/>
        <v>3</v>
      </c>
      <c r="X176" s="5">
        <f t="shared" si="164"/>
        <v>3</v>
      </c>
      <c r="Y176" s="5">
        <f t="shared" si="165"/>
        <v>4</v>
      </c>
      <c r="Z176" s="5">
        <f t="shared" si="166"/>
        <v>1.5</v>
      </c>
      <c r="AA176" s="5">
        <f t="shared" si="167"/>
        <v>1.5</v>
      </c>
      <c r="AB176" s="5" t="str">
        <f t="shared" si="128"/>
        <v>자동</v>
      </c>
      <c r="AC176" s="5" t="str">
        <f t="shared" si="129"/>
        <v>자동</v>
      </c>
      <c r="AD176" s="5" t="str">
        <f t="shared" si="130"/>
        <v>자동</v>
      </c>
      <c r="AE176" s="5" t="str">
        <f>IF(AR176=42,INDEX('2025학년도 변표'!$C$118:$C$197,MATCH(Q176,'2025학년도 변표'!$B$118:$B$197,0)),"")</f>
        <v/>
      </c>
      <c r="AF176" s="5" t="str">
        <f>IF(AR176=42,INDEX('2025학년도 변표'!$D$118:$D$197,MATCH(Q176,'2025학년도 변표'!$B$118:$B$197,0)),"")</f>
        <v/>
      </c>
      <c r="AH176" s="5">
        <v>2</v>
      </c>
      <c r="AI176" s="5">
        <v>2</v>
      </c>
      <c r="AJ176" s="5">
        <v>2</v>
      </c>
      <c r="AK176" s="5">
        <v>2</v>
      </c>
      <c r="AO176" s="5">
        <v>3</v>
      </c>
      <c r="AP176" s="5">
        <v>3</v>
      </c>
      <c r="AR176" s="5">
        <f t="shared" si="163"/>
        <v>2</v>
      </c>
      <c r="AT176" s="5">
        <f>$T176*0.1</f>
        <v>0.4</v>
      </c>
      <c r="AU176" s="5">
        <f>$T176*0.1</f>
        <v>0.4</v>
      </c>
      <c r="AW176" s="5">
        <f>0.05*U176</f>
        <v>7.5000000000000011E-2</v>
      </c>
      <c r="AX176" s="5">
        <f>0.05*U176</f>
        <v>7.5000000000000011E-2</v>
      </c>
      <c r="BA176" s="5">
        <f t="shared" si="131"/>
        <v>0</v>
      </c>
      <c r="BG176" s="5">
        <f>BG6*AT176</f>
        <v>0</v>
      </c>
      <c r="BH176" s="5">
        <f>BH6*AU176</f>
        <v>0</v>
      </c>
      <c r="BJ176" s="5">
        <f>DY176*AW176</f>
        <v>0</v>
      </c>
      <c r="BK176" s="5">
        <f>DZ176*AX176</f>
        <v>0</v>
      </c>
      <c r="BY176" s="230">
        <f t="shared" si="168"/>
        <v>1000</v>
      </c>
      <c r="BZ176" s="72">
        <v>300</v>
      </c>
      <c r="CA176" s="5">
        <v>285</v>
      </c>
      <c r="CB176" s="5">
        <v>270</v>
      </c>
      <c r="CC176" s="5">
        <v>255</v>
      </c>
      <c r="CD176" s="5">
        <v>240</v>
      </c>
      <c r="CE176" s="5">
        <v>225</v>
      </c>
      <c r="CF176" s="5">
        <v>210</v>
      </c>
      <c r="CG176" s="5">
        <v>195</v>
      </c>
      <c r="CH176" s="5">
        <v>0</v>
      </c>
      <c r="DA176" s="5">
        <f t="shared" si="132"/>
        <v>300</v>
      </c>
      <c r="DB176" s="5">
        <f t="shared" si="133"/>
        <v>100</v>
      </c>
      <c r="DC176" s="5">
        <f t="shared" si="134"/>
        <v>0</v>
      </c>
      <c r="DD176" s="5">
        <v>2</v>
      </c>
      <c r="DH176" s="5">
        <v>1</v>
      </c>
      <c r="DJ176" s="5">
        <v>1</v>
      </c>
      <c r="DQ176" s="5">
        <v>1</v>
      </c>
      <c r="DR176" s="5">
        <f t="shared" si="135"/>
        <v>1</v>
      </c>
      <c r="DS176" s="5">
        <f t="shared" si="136"/>
        <v>2</v>
      </c>
      <c r="DT176" s="5">
        <f t="shared" si="169"/>
        <v>0</v>
      </c>
      <c r="DU176" s="5">
        <f t="shared" si="159"/>
        <v>0</v>
      </c>
      <c r="DW176" s="5">
        <f t="shared" si="137"/>
        <v>0</v>
      </c>
      <c r="DX176" s="5">
        <f t="shared" si="138"/>
        <v>0</v>
      </c>
      <c r="DY176" s="5">
        <f>IFERROR(IF(LEFT($AR176,1)="4",INDEX('2025학년도 변표'!$H$118:$H$197,MATCH($Q176,'2025학년도 변표'!$B$118:$B$197,0)),INDEX(DY$4:DY$8,MATCH(AJ176,$DU$4:$DU$8,0))),0)</f>
        <v>0</v>
      </c>
      <c r="DZ176" s="5">
        <f>IFERROR(IF(LEFT($AR176,1)="4",INDEX('2025학년도 변표'!$I$118:$I$197,MATCH($Q176,'2025학년도 변표'!$B$118:$B$197,0)),INDEX(DZ$4:DZ$8,MATCH(AK176,$DU$4:$DU$8,0))),0)</f>
        <v>0</v>
      </c>
      <c r="EB176" s="5">
        <f>IFERROR(IF(LEFT($AR176,1)="4",INDEX('2025학년도 변표'!$J$118:$J$197,MATCH($Q176,'2025학년도 변표'!$B$118:$B$197,0)),INDEX(EA$4:EA$8,MATCH(AM176,$DU$4:$DU$8,0))),0)</f>
        <v>0</v>
      </c>
      <c r="EC176" s="5">
        <f>IFERROR(IF(LEFT($AR176,1)="4",INDEX('2025학년도 변표'!$K$118:$K$197,MATCH($Q176,'2025학년도 변표'!$B$118:$B$197,0)),INDEX(EB$4:EB$8,MATCH(AN176,$DU$4:$DU$8,0))),0)</f>
        <v>0</v>
      </c>
      <c r="ED176" s="5" t="str">
        <f t="shared" si="139"/>
        <v/>
      </c>
      <c r="EE176" s="5" t="str">
        <f t="shared" si="140"/>
        <v/>
      </c>
      <c r="EF176" s="5">
        <f t="shared" si="141"/>
        <v>0</v>
      </c>
      <c r="EH176" s="5">
        <f t="shared" si="142"/>
        <v>0</v>
      </c>
      <c r="EI176" s="5">
        <f t="shared" si="143"/>
        <v>0</v>
      </c>
      <c r="EJ176" s="5">
        <f t="shared" si="144"/>
        <v>0</v>
      </c>
      <c r="EK176" s="5">
        <f t="shared" si="145"/>
        <v>0</v>
      </c>
      <c r="EL176" s="5">
        <f t="shared" si="146"/>
        <v>0</v>
      </c>
      <c r="EM176" s="5">
        <f t="shared" si="147"/>
        <v>0</v>
      </c>
      <c r="EN176" s="5">
        <f t="shared" si="148"/>
        <v>0</v>
      </c>
      <c r="EO176" s="5">
        <f>LARGE((EJ176:EK176,EM176:EN176),1)</f>
        <v>0</v>
      </c>
      <c r="EP176" s="5">
        <f>IF(M176&lt;2,0,LARGE((EJ176:EK176,EM176:EN176),2))</f>
        <v>0</v>
      </c>
      <c r="EQ176" s="5">
        <f t="shared" si="149"/>
        <v>0</v>
      </c>
      <c r="ER176" s="5">
        <f t="shared" si="150"/>
        <v>0</v>
      </c>
      <c r="ES176" s="5">
        <f t="shared" si="151"/>
        <v>0</v>
      </c>
      <c r="EV176" s="5" t="s">
        <v>582</v>
      </c>
      <c r="EW176" s="5">
        <f>IF(EH176&gt;EP176+EO176,EI176+EQ176+EH176,EI176+EQ176+EP176+EO176)</f>
        <v>0</v>
      </c>
      <c r="EX176" s="5">
        <f t="shared" si="152"/>
        <v>0</v>
      </c>
      <c r="EZ176" s="5">
        <f t="shared" si="153"/>
        <v>1</v>
      </c>
      <c r="FA176" s="5">
        <f t="shared" ca="1" si="154"/>
        <v>59</v>
      </c>
      <c r="FE176" s="5" t="str">
        <f t="shared" si="155"/>
        <v>백분위</v>
      </c>
      <c r="FF176" s="5" t="str">
        <f t="shared" si="156"/>
        <v>백분위</v>
      </c>
      <c r="FG176" s="5">
        <f t="shared" si="160"/>
        <v>0.3</v>
      </c>
      <c r="FH176" s="5">
        <f t="shared" si="161"/>
        <v>0.4</v>
      </c>
      <c r="FI176" s="5">
        <f t="shared" si="162"/>
        <v>0.3</v>
      </c>
      <c r="FJ176" s="5">
        <f t="shared" si="157"/>
        <v>10</v>
      </c>
    </row>
    <row r="177" spans="1:166">
      <c r="A177" s="5">
        <f t="shared" si="158"/>
        <v>162</v>
      </c>
      <c r="B177" s="5">
        <v>121</v>
      </c>
      <c r="C177" s="5" t="s">
        <v>459</v>
      </c>
      <c r="D177" s="5">
        <v>1000</v>
      </c>
      <c r="E177" s="5">
        <v>0.25</v>
      </c>
      <c r="F177" s="5">
        <v>0.3</v>
      </c>
      <c r="G177" s="5">
        <v>0.1</v>
      </c>
      <c r="H177" s="5">
        <v>0.1</v>
      </c>
      <c r="J177" s="5">
        <v>0.1</v>
      </c>
      <c r="K177" s="5">
        <v>0.1</v>
      </c>
      <c r="M177" s="5">
        <v>2</v>
      </c>
      <c r="N177" s="5">
        <f t="shared" si="121"/>
        <v>0.75</v>
      </c>
      <c r="O177" s="5" t="s">
        <v>633</v>
      </c>
      <c r="Q177" s="5" t="str">
        <f t="shared" si="122"/>
        <v/>
      </c>
      <c r="S177" s="5">
        <f t="shared" si="123"/>
        <v>2.5</v>
      </c>
      <c r="T177" s="5">
        <f t="shared" si="124"/>
        <v>3</v>
      </c>
      <c r="U177" s="5">
        <f t="shared" si="125"/>
        <v>1</v>
      </c>
      <c r="V177" s="5">
        <f t="shared" si="126"/>
        <v>1</v>
      </c>
      <c r="W177" s="5">
        <f t="shared" si="127"/>
        <v>2</v>
      </c>
      <c r="X177" s="5">
        <f t="shared" si="164"/>
        <v>2.5</v>
      </c>
      <c r="Y177" s="5">
        <f t="shared" si="165"/>
        <v>3</v>
      </c>
      <c r="Z177" s="5">
        <f t="shared" si="166"/>
        <v>1</v>
      </c>
      <c r="AA177" s="5">
        <f t="shared" si="167"/>
        <v>1</v>
      </c>
      <c r="AB177" s="5" t="str">
        <f t="shared" si="128"/>
        <v>자동</v>
      </c>
      <c r="AC177" s="5">
        <f t="shared" si="129"/>
        <v>1</v>
      </c>
      <c r="AD177" s="5">
        <f t="shared" si="130"/>
        <v>1</v>
      </c>
      <c r="AE177" s="5" t="str">
        <f>IF(AR177=42,INDEX('2025학년도 변표'!$C$118:$C$197,MATCH(Q177,'2025학년도 변표'!$B$118:$B$197,0)),"")</f>
        <v/>
      </c>
      <c r="AF177" s="5" t="str">
        <f>IF(AR177=42,INDEX('2025학년도 변표'!$D$118:$D$197,MATCH(Q177,'2025학년도 변표'!$B$118:$B$197,0)),"")</f>
        <v/>
      </c>
      <c r="AH177" s="5">
        <v>2</v>
      </c>
      <c r="AI177" s="5">
        <v>2</v>
      </c>
      <c r="AJ177" s="5">
        <v>2</v>
      </c>
      <c r="AK177" s="5">
        <v>2</v>
      </c>
      <c r="AM177" s="5">
        <v>2</v>
      </c>
      <c r="AN177" s="5">
        <v>2</v>
      </c>
      <c r="AO177" s="5">
        <v>3</v>
      </c>
      <c r="AP177" s="5">
        <v>3</v>
      </c>
      <c r="AR177" s="5">
        <f t="shared" si="163"/>
        <v>2</v>
      </c>
      <c r="AT177" s="5">
        <f>$T177*0.05</f>
        <v>0.15000000000000002</v>
      </c>
      <c r="AU177" s="5">
        <f>$T177*0.05</f>
        <v>0.15000000000000002</v>
      </c>
      <c r="AW177" s="5">
        <f>0.03*U177</f>
        <v>0.03</v>
      </c>
      <c r="AX177" s="5">
        <f>0.03*U177</f>
        <v>0.03</v>
      </c>
      <c r="BA177" s="5">
        <f t="shared" si="131"/>
        <v>0</v>
      </c>
      <c r="BG177" s="5">
        <f>BG6*AT177</f>
        <v>0</v>
      </c>
      <c r="BH177" s="5">
        <f>BH6*AU177</f>
        <v>0</v>
      </c>
      <c r="BJ177" s="5">
        <f>IF($DD$8&gt;1,DY177*AW177,0)</f>
        <v>0</v>
      </c>
      <c r="BK177" s="5">
        <f>IF($DD$8&gt;1,DZ177*AX177,0)</f>
        <v>0</v>
      </c>
      <c r="BY177" s="230">
        <f t="shared" si="168"/>
        <v>750</v>
      </c>
      <c r="BZ177" s="72">
        <v>245</v>
      </c>
      <c r="CA177" s="5">
        <v>237.5</v>
      </c>
      <c r="CB177" s="5">
        <v>230</v>
      </c>
      <c r="CC177" s="5">
        <v>217.5</v>
      </c>
      <c r="CD177" s="5">
        <v>205</v>
      </c>
      <c r="CE177" s="5">
        <v>175</v>
      </c>
      <c r="CF177" s="5">
        <v>125</v>
      </c>
      <c r="CG177" s="5">
        <v>100</v>
      </c>
      <c r="CH177" s="5">
        <v>0</v>
      </c>
      <c r="DA177" s="5">
        <f t="shared" si="132"/>
        <v>245</v>
      </c>
      <c r="DB177" s="5">
        <f t="shared" si="133"/>
        <v>100</v>
      </c>
      <c r="DC177" s="5">
        <f t="shared" si="134"/>
        <v>0</v>
      </c>
      <c r="DF177" s="5">
        <v>2</v>
      </c>
      <c r="DQ177" s="5">
        <v>1</v>
      </c>
      <c r="DR177" s="5">
        <f t="shared" si="135"/>
        <v>1</v>
      </c>
      <c r="DS177" s="5">
        <f t="shared" si="136"/>
        <v>2</v>
      </c>
      <c r="DT177" s="5">
        <f t="shared" si="169"/>
        <v>0</v>
      </c>
      <c r="DU177" s="5">
        <f t="shared" si="159"/>
        <v>0</v>
      </c>
      <c r="DW177" s="5">
        <f t="shared" si="137"/>
        <v>0</v>
      </c>
      <c r="DX177" s="5">
        <f t="shared" si="138"/>
        <v>0</v>
      </c>
      <c r="DY177" s="5">
        <f>IFERROR(IF(LEFT($AR177,1)="4",INDEX('2025학년도 변표'!$H$118:$H$197,MATCH($Q177,'2025학년도 변표'!$B$118:$B$197,0)),INDEX(DY$4:DY$8,MATCH(AJ177,$DU$4:$DU$8,0))),0)</f>
        <v>0</v>
      </c>
      <c r="DZ177" s="5">
        <f>IFERROR(IF(LEFT($AR177,1)="4",INDEX('2025학년도 변표'!$I$118:$I$197,MATCH($Q177,'2025학년도 변표'!$B$118:$B$197,0)),INDEX(DZ$4:DZ$8,MATCH(AK177,$DU$4:$DU$8,0))),0)</f>
        <v>0</v>
      </c>
      <c r="EB177" s="5">
        <f>IFERROR(IF(LEFT($AR177,1)="4",INDEX('2025학년도 변표'!$J$118:$J$197,MATCH($Q177,'2025학년도 변표'!$B$118:$B$197,0)),INDEX(EA$4:EA$8,MATCH(AM177,$DU$4:$DU$8,0))),0)</f>
        <v>0</v>
      </c>
      <c r="EC177" s="5">
        <f>IFERROR(IF(LEFT($AR177,1)="4",INDEX('2025학년도 변표'!$K$118:$K$197,MATCH($Q177,'2025학년도 변표'!$B$118:$B$197,0)),INDEX(EB$4:EB$8,MATCH(AN177,$DU$4:$DU$8,0))),0)</f>
        <v>0</v>
      </c>
      <c r="ED177" s="5" t="str">
        <f t="shared" si="139"/>
        <v/>
      </c>
      <c r="EE177" s="5" t="str">
        <f t="shared" si="140"/>
        <v/>
      </c>
      <c r="EF177" s="5">
        <f t="shared" si="141"/>
        <v>0</v>
      </c>
      <c r="EH177" s="5">
        <f t="shared" si="142"/>
        <v>0</v>
      </c>
      <c r="EI177" s="5">
        <f t="shared" si="143"/>
        <v>0</v>
      </c>
      <c r="EJ177" s="5">
        <f t="shared" si="144"/>
        <v>0</v>
      </c>
      <c r="EK177" s="5">
        <f t="shared" si="145"/>
        <v>0</v>
      </c>
      <c r="EL177" s="5">
        <f t="shared" si="146"/>
        <v>0</v>
      </c>
      <c r="EM177" s="5">
        <f t="shared" si="147"/>
        <v>0</v>
      </c>
      <c r="EN177" s="5">
        <f t="shared" si="148"/>
        <v>0</v>
      </c>
      <c r="EO177" s="5">
        <f>LARGE((EJ177:EK177,EM177:EN177),1)</f>
        <v>0</v>
      </c>
      <c r="EP177" s="5">
        <f>IF(M177&lt;2,0,LARGE((EJ177:EK177,EM177:EN177),2))</f>
        <v>0</v>
      </c>
      <c r="EQ177" s="5">
        <f t="shared" si="149"/>
        <v>0</v>
      </c>
      <c r="ER177" s="5">
        <f t="shared" si="150"/>
        <v>0</v>
      </c>
      <c r="ES177" s="5">
        <f t="shared" si="151"/>
        <v>0</v>
      </c>
      <c r="EX177" s="5">
        <f t="shared" si="152"/>
        <v>0</v>
      </c>
      <c r="EZ177" s="5">
        <f t="shared" si="153"/>
        <v>1</v>
      </c>
      <c r="FA177" s="5">
        <f t="shared" ca="1" si="154"/>
        <v>60</v>
      </c>
      <c r="FE177" s="5" t="str">
        <f t="shared" si="155"/>
        <v>백분위</v>
      </c>
      <c r="FF177" s="5" t="str">
        <f t="shared" si="156"/>
        <v>백분위</v>
      </c>
      <c r="FG177" s="5">
        <f t="shared" si="160"/>
        <v>0.33</v>
      </c>
      <c r="FH177" s="5">
        <f t="shared" si="161"/>
        <v>0.4</v>
      </c>
      <c r="FI177" s="5">
        <f t="shared" si="162"/>
        <v>0.27</v>
      </c>
      <c r="FJ177" s="5">
        <f t="shared" si="157"/>
        <v>7.5</v>
      </c>
    </row>
    <row r="178" spans="1:166">
      <c r="A178" s="5">
        <f t="shared" si="158"/>
        <v>163</v>
      </c>
      <c r="B178" s="5">
        <v>122</v>
      </c>
      <c r="C178" s="5" t="s">
        <v>462</v>
      </c>
      <c r="D178" s="5">
        <v>1000</v>
      </c>
      <c r="E178" s="5">
        <v>0.2</v>
      </c>
      <c r="F178" s="5">
        <v>0.4</v>
      </c>
      <c r="G178" s="5">
        <v>0.1</v>
      </c>
      <c r="H178" s="5">
        <v>0.1</v>
      </c>
      <c r="M178" s="5">
        <v>2</v>
      </c>
      <c r="N178" s="5">
        <f t="shared" si="121"/>
        <v>0.8</v>
      </c>
      <c r="O178" s="5" t="s">
        <v>633</v>
      </c>
      <c r="Q178" s="5" t="str">
        <f t="shared" si="122"/>
        <v/>
      </c>
      <c r="S178" s="5">
        <f t="shared" si="123"/>
        <v>2</v>
      </c>
      <c r="T178" s="5">
        <f t="shared" si="124"/>
        <v>4</v>
      </c>
      <c r="U178" s="5">
        <f t="shared" si="125"/>
        <v>1</v>
      </c>
      <c r="V178" s="5" t="str">
        <f t="shared" si="126"/>
        <v>자동</v>
      </c>
      <c r="W178" s="5">
        <f t="shared" si="127"/>
        <v>2</v>
      </c>
      <c r="X178" s="5">
        <f t="shared" si="164"/>
        <v>2</v>
      </c>
      <c r="Y178" s="5">
        <f t="shared" si="165"/>
        <v>4</v>
      </c>
      <c r="Z178" s="5">
        <f t="shared" si="166"/>
        <v>1</v>
      </c>
      <c r="AA178" s="5">
        <f t="shared" si="167"/>
        <v>1</v>
      </c>
      <c r="AB178" s="5" t="str">
        <f t="shared" si="128"/>
        <v>자동</v>
      </c>
      <c r="AC178" s="5" t="str">
        <f t="shared" si="129"/>
        <v>자동</v>
      </c>
      <c r="AD178" s="5" t="str">
        <f t="shared" si="130"/>
        <v>자동</v>
      </c>
      <c r="AE178" s="5" t="str">
        <f>IF(AR178=42,INDEX('2025학년도 변표'!$C$118:$C$197,MATCH(Q178,'2025학년도 변표'!$B$118:$B$197,0)),"")</f>
        <v/>
      </c>
      <c r="AF178" s="5" t="str">
        <f>IF(AR178=42,INDEX('2025학년도 변표'!$D$118:$D$197,MATCH(Q178,'2025학년도 변표'!$B$118:$B$197,0)),"")</f>
        <v/>
      </c>
      <c r="AH178" s="5">
        <v>2</v>
      </c>
      <c r="AI178" s="5">
        <v>2</v>
      </c>
      <c r="AJ178" s="5">
        <v>2</v>
      </c>
      <c r="AK178" s="5">
        <v>2</v>
      </c>
      <c r="AO178" s="5">
        <v>3</v>
      </c>
      <c r="AP178" s="5">
        <v>3</v>
      </c>
      <c r="AR178" s="5">
        <f t="shared" si="163"/>
        <v>2</v>
      </c>
      <c r="BA178" s="5">
        <f t="shared" si="131"/>
        <v>0</v>
      </c>
      <c r="BY178" s="230">
        <f t="shared" si="168"/>
        <v>800</v>
      </c>
      <c r="BZ178" s="72">
        <v>200</v>
      </c>
      <c r="CA178" s="5">
        <v>180</v>
      </c>
      <c r="CB178" s="5">
        <v>150</v>
      </c>
      <c r="CC178" s="5">
        <v>120</v>
      </c>
      <c r="CD178" s="5">
        <v>110</v>
      </c>
      <c r="CE178" s="5">
        <v>100</v>
      </c>
      <c r="CF178" s="5">
        <v>70</v>
      </c>
      <c r="CG178" s="5">
        <v>40</v>
      </c>
      <c r="CH178" s="5">
        <v>20</v>
      </c>
      <c r="CI178" s="72">
        <v>3</v>
      </c>
      <c r="CJ178" s="5">
        <v>2</v>
      </c>
      <c r="CK178" s="5">
        <v>1</v>
      </c>
      <c r="DA178" s="5">
        <f t="shared" si="132"/>
        <v>200</v>
      </c>
      <c r="DB178" s="5">
        <f t="shared" si="133"/>
        <v>100</v>
      </c>
      <c r="DC178" s="5">
        <f t="shared" si="134"/>
        <v>3</v>
      </c>
      <c r="DD178" s="5">
        <v>2</v>
      </c>
      <c r="DH178" s="5">
        <v>1</v>
      </c>
      <c r="DJ178" s="5">
        <v>1</v>
      </c>
      <c r="DR178" s="5">
        <f t="shared" si="135"/>
        <v>1</v>
      </c>
      <c r="DS178" s="5">
        <f t="shared" si="136"/>
        <v>2</v>
      </c>
      <c r="DT178" s="5">
        <f t="shared" si="169"/>
        <v>0</v>
      </c>
      <c r="DU178" s="5">
        <f t="shared" si="159"/>
        <v>0</v>
      </c>
      <c r="DW178" s="5">
        <f t="shared" si="137"/>
        <v>0</v>
      </c>
      <c r="DX178" s="5">
        <f t="shared" si="138"/>
        <v>0</v>
      </c>
      <c r="DY178" s="5">
        <f>IFERROR(IF(LEFT($AR178,1)="4",INDEX('2025학년도 변표'!$H$118:$H$197,MATCH($Q178,'2025학년도 변표'!$B$118:$B$197,0)),INDEX(DY$4:DY$8,MATCH(AJ178,$DU$4:$DU$8,0))),0)</f>
        <v>0</v>
      </c>
      <c r="DZ178" s="5">
        <f>IFERROR(IF(LEFT($AR178,1)="4",INDEX('2025학년도 변표'!$I$118:$I$197,MATCH($Q178,'2025학년도 변표'!$B$118:$B$197,0)),INDEX(DZ$4:DZ$8,MATCH(AK178,$DU$4:$DU$8,0))),0)</f>
        <v>0</v>
      </c>
      <c r="EB178" s="5">
        <f>IFERROR(IF(LEFT($AR178,1)="4",INDEX('2025학년도 변표'!$J$118:$J$197,MATCH($Q178,'2025학년도 변표'!$B$118:$B$197,0)),INDEX(EA$4:EA$8,MATCH(AM178,$DU$4:$DU$8,0))),0)</f>
        <v>0</v>
      </c>
      <c r="EC178" s="5">
        <f>IFERROR(IF(LEFT($AR178,1)="4",INDEX('2025학년도 변표'!$K$118:$K$197,MATCH($Q178,'2025학년도 변표'!$B$118:$B$197,0)),INDEX(EB$4:EB$8,MATCH(AN178,$DU$4:$DU$8,0))),0)</f>
        <v>0</v>
      </c>
      <c r="ED178" s="5" t="str">
        <f t="shared" si="139"/>
        <v/>
      </c>
      <c r="EE178" s="5" t="str">
        <f t="shared" si="140"/>
        <v/>
      </c>
      <c r="EF178" s="5">
        <f t="shared" si="141"/>
        <v>0</v>
      </c>
      <c r="EH178" s="5">
        <f t="shared" si="142"/>
        <v>0</v>
      </c>
      <c r="EI178" s="5">
        <f t="shared" si="143"/>
        <v>0</v>
      </c>
      <c r="EJ178" s="5">
        <f t="shared" si="144"/>
        <v>0</v>
      </c>
      <c r="EK178" s="5">
        <f t="shared" si="145"/>
        <v>0</v>
      </c>
      <c r="EL178" s="5">
        <f t="shared" si="146"/>
        <v>0</v>
      </c>
      <c r="EM178" s="5">
        <f t="shared" si="147"/>
        <v>0</v>
      </c>
      <c r="EN178" s="5">
        <f t="shared" si="148"/>
        <v>0</v>
      </c>
      <c r="EO178" s="5">
        <f>LARGE((EJ178:EK178,EM178:EN178),1)</f>
        <v>0</v>
      </c>
      <c r="EP178" s="5">
        <f>IF(M178&lt;2,0,LARGE((EJ178:EK178,EM178:EN178),2))</f>
        <v>0</v>
      </c>
      <c r="EQ178" s="5">
        <f t="shared" si="149"/>
        <v>0</v>
      </c>
      <c r="ER178" s="5">
        <f t="shared" si="150"/>
        <v>0</v>
      </c>
      <c r="ES178" s="5">
        <f t="shared" si="151"/>
        <v>0</v>
      </c>
      <c r="EX178" s="5">
        <f t="shared" si="152"/>
        <v>0</v>
      </c>
      <c r="EZ178" s="5">
        <f t="shared" si="153"/>
        <v>0</v>
      </c>
      <c r="FA178" s="5">
        <f t="shared" ca="1" si="154"/>
        <v>0</v>
      </c>
      <c r="FE178" s="5" t="str">
        <f t="shared" si="155"/>
        <v>백분위</v>
      </c>
      <c r="FF178" s="5" t="str">
        <f t="shared" si="156"/>
        <v>백분위</v>
      </c>
      <c r="FG178" s="5">
        <f t="shared" si="160"/>
        <v>0.25</v>
      </c>
      <c r="FH178" s="5">
        <f t="shared" si="161"/>
        <v>0.5</v>
      </c>
      <c r="FI178" s="5">
        <f t="shared" si="162"/>
        <v>0.25</v>
      </c>
      <c r="FJ178" s="5">
        <f t="shared" si="157"/>
        <v>8</v>
      </c>
    </row>
    <row r="179" spans="1:166">
      <c r="A179" s="5">
        <f t="shared" si="158"/>
        <v>164</v>
      </c>
      <c r="B179" s="5">
        <v>123</v>
      </c>
      <c r="C179" s="5" t="s">
        <v>464</v>
      </c>
      <c r="D179" s="5">
        <v>1000</v>
      </c>
      <c r="E179" s="5">
        <v>0.2</v>
      </c>
      <c r="F179" s="5">
        <v>0.4</v>
      </c>
      <c r="G179" s="5">
        <v>0.1</v>
      </c>
      <c r="H179" s="5">
        <v>0.1</v>
      </c>
      <c r="J179" s="5">
        <v>0.1</v>
      </c>
      <c r="K179" s="5">
        <v>0.1</v>
      </c>
      <c r="M179" s="5">
        <v>2</v>
      </c>
      <c r="N179" s="5">
        <f t="shared" si="121"/>
        <v>0.8</v>
      </c>
      <c r="O179" s="5" t="s">
        <v>633</v>
      </c>
      <c r="Q179" s="5" t="str">
        <f t="shared" si="122"/>
        <v/>
      </c>
      <c r="S179" s="5">
        <f t="shared" si="123"/>
        <v>2</v>
      </c>
      <c r="T179" s="5">
        <f t="shared" si="124"/>
        <v>4</v>
      </c>
      <c r="U179" s="5">
        <f t="shared" si="125"/>
        <v>1</v>
      </c>
      <c r="V179" s="5">
        <f t="shared" si="126"/>
        <v>1</v>
      </c>
      <c r="W179" s="5">
        <f t="shared" si="127"/>
        <v>2</v>
      </c>
      <c r="X179" s="5">
        <f t="shared" si="164"/>
        <v>2</v>
      </c>
      <c r="Y179" s="5">
        <f t="shared" si="165"/>
        <v>4</v>
      </c>
      <c r="Z179" s="5">
        <f t="shared" si="166"/>
        <v>1</v>
      </c>
      <c r="AA179" s="5">
        <f t="shared" si="167"/>
        <v>1</v>
      </c>
      <c r="AB179" s="5" t="str">
        <f t="shared" si="128"/>
        <v>자동</v>
      </c>
      <c r="AC179" s="5">
        <f t="shared" si="129"/>
        <v>1</v>
      </c>
      <c r="AD179" s="5">
        <f t="shared" si="130"/>
        <v>1</v>
      </c>
      <c r="AE179" s="5" t="str">
        <f>IF(AR179=42,INDEX('2025학년도 변표'!$C$118:$C$197,MATCH(Q179,'2025학년도 변표'!$B$118:$B$197,0)),"")</f>
        <v/>
      </c>
      <c r="AF179" s="5" t="str">
        <f>IF(AR179=42,INDEX('2025학년도 변표'!$D$118:$D$197,MATCH(Q179,'2025학년도 변표'!$B$118:$B$197,0)),"")</f>
        <v/>
      </c>
      <c r="AH179" s="5">
        <v>2</v>
      </c>
      <c r="AI179" s="5">
        <v>2</v>
      </c>
      <c r="AJ179" s="5">
        <v>2</v>
      </c>
      <c r="AK179" s="5">
        <v>2</v>
      </c>
      <c r="AM179" s="5">
        <v>2</v>
      </c>
      <c r="AN179" s="5">
        <v>2</v>
      </c>
      <c r="AO179" s="5">
        <v>3</v>
      </c>
      <c r="AP179" s="5">
        <v>3</v>
      </c>
      <c r="AR179" s="5">
        <f t="shared" si="163"/>
        <v>2</v>
      </c>
      <c r="BA179" s="5">
        <f t="shared" si="131"/>
        <v>0</v>
      </c>
      <c r="BY179" s="230">
        <f t="shared" si="168"/>
        <v>800</v>
      </c>
      <c r="BZ179" s="72">
        <v>200</v>
      </c>
      <c r="CA179" s="5">
        <v>180</v>
      </c>
      <c r="CB179" s="5">
        <v>150</v>
      </c>
      <c r="CC179" s="5">
        <v>120</v>
      </c>
      <c r="CD179" s="5">
        <v>110</v>
      </c>
      <c r="CE179" s="5">
        <v>100</v>
      </c>
      <c r="CF179" s="5">
        <v>70</v>
      </c>
      <c r="CG179" s="5">
        <v>40</v>
      </c>
      <c r="CH179" s="5">
        <v>20</v>
      </c>
      <c r="CI179" s="72">
        <v>3</v>
      </c>
      <c r="CJ179" s="5">
        <v>2</v>
      </c>
      <c r="CK179" s="5">
        <v>1</v>
      </c>
      <c r="DA179" s="5">
        <f t="shared" si="132"/>
        <v>200</v>
      </c>
      <c r="DB179" s="5">
        <f t="shared" si="133"/>
        <v>100</v>
      </c>
      <c r="DC179" s="5">
        <f t="shared" si="134"/>
        <v>3</v>
      </c>
      <c r="DF179" s="5">
        <v>2</v>
      </c>
      <c r="DQ179" s="5">
        <v>1</v>
      </c>
      <c r="DR179" s="5">
        <f t="shared" si="135"/>
        <v>1</v>
      </c>
      <c r="DS179" s="5">
        <f t="shared" si="136"/>
        <v>2</v>
      </c>
      <c r="DT179" s="5">
        <f t="shared" si="169"/>
        <v>0</v>
      </c>
      <c r="DU179" s="5">
        <f t="shared" si="159"/>
        <v>0</v>
      </c>
      <c r="DW179" s="5">
        <f t="shared" si="137"/>
        <v>0</v>
      </c>
      <c r="DX179" s="5">
        <f t="shared" si="138"/>
        <v>0</v>
      </c>
      <c r="DY179" s="5">
        <f>IFERROR(IF(LEFT($AR179,1)="4",INDEX('2025학년도 변표'!$H$118:$H$197,MATCH($Q179,'2025학년도 변표'!$B$118:$B$197,0)),INDEX(DY$4:DY$8,MATCH(AJ179,$DU$4:$DU$8,0))),0)</f>
        <v>0</v>
      </c>
      <c r="DZ179" s="5">
        <f>IFERROR(IF(LEFT($AR179,1)="4",INDEX('2025학년도 변표'!$I$118:$I$197,MATCH($Q179,'2025학년도 변표'!$B$118:$B$197,0)),INDEX(DZ$4:DZ$8,MATCH(AK179,$DU$4:$DU$8,0))),0)</f>
        <v>0</v>
      </c>
      <c r="EB179" s="5">
        <f>IFERROR(IF(LEFT($AR179,1)="4",INDEX('2025학년도 변표'!$J$118:$J$197,MATCH($Q179,'2025학년도 변표'!$B$118:$B$197,0)),INDEX(EA$4:EA$8,MATCH(AM179,$DU$4:$DU$8,0))),0)</f>
        <v>0</v>
      </c>
      <c r="EC179" s="5">
        <f>IFERROR(IF(LEFT($AR179,1)="4",INDEX('2025학년도 변표'!$K$118:$K$197,MATCH($Q179,'2025학년도 변표'!$B$118:$B$197,0)),INDEX(EB$4:EB$8,MATCH(AN179,$DU$4:$DU$8,0))),0)</f>
        <v>0</v>
      </c>
      <c r="ED179" s="5" t="str">
        <f t="shared" si="139"/>
        <v/>
      </c>
      <c r="EE179" s="5" t="str">
        <f t="shared" si="140"/>
        <v/>
      </c>
      <c r="EF179" s="5">
        <f t="shared" si="141"/>
        <v>0</v>
      </c>
      <c r="EH179" s="5">
        <f t="shared" si="142"/>
        <v>0</v>
      </c>
      <c r="EI179" s="5">
        <f t="shared" si="143"/>
        <v>0</v>
      </c>
      <c r="EJ179" s="5">
        <f t="shared" si="144"/>
        <v>0</v>
      </c>
      <c r="EK179" s="5">
        <f t="shared" si="145"/>
        <v>0</v>
      </c>
      <c r="EL179" s="5">
        <f t="shared" si="146"/>
        <v>0</v>
      </c>
      <c r="EM179" s="5">
        <f t="shared" si="147"/>
        <v>0</v>
      </c>
      <c r="EN179" s="5">
        <f t="shared" si="148"/>
        <v>0</v>
      </c>
      <c r="EO179" s="5">
        <f>LARGE((EJ179:EK179,EM179:EN179),1)</f>
        <v>0</v>
      </c>
      <c r="EP179" s="5">
        <f>IF(M179&lt;2,0,LARGE((EJ179:EK179,EM179:EN179),2))</f>
        <v>0</v>
      </c>
      <c r="EQ179" s="5">
        <f t="shared" si="149"/>
        <v>0</v>
      </c>
      <c r="ER179" s="5">
        <f t="shared" si="150"/>
        <v>0</v>
      </c>
      <c r="ES179" s="5">
        <f t="shared" si="151"/>
        <v>0</v>
      </c>
      <c r="EX179" s="5">
        <f t="shared" si="152"/>
        <v>0</v>
      </c>
      <c r="EZ179" s="5">
        <f t="shared" si="153"/>
        <v>0</v>
      </c>
      <c r="FA179" s="5">
        <f t="shared" ca="1" si="154"/>
        <v>0</v>
      </c>
      <c r="FE179" s="5" t="str">
        <f t="shared" si="155"/>
        <v>백분위</v>
      </c>
      <c r="FF179" s="5" t="str">
        <f t="shared" si="156"/>
        <v>백분위</v>
      </c>
      <c r="FG179" s="5">
        <f t="shared" si="160"/>
        <v>0.25</v>
      </c>
      <c r="FH179" s="5">
        <f t="shared" si="161"/>
        <v>0.5</v>
      </c>
      <c r="FI179" s="5">
        <f t="shared" si="162"/>
        <v>0.25</v>
      </c>
      <c r="FJ179" s="5">
        <f t="shared" si="157"/>
        <v>8</v>
      </c>
    </row>
    <row r="180" spans="1:166">
      <c r="A180" s="5">
        <f t="shared" si="158"/>
        <v>165</v>
      </c>
      <c r="B180" s="5">
        <v>124</v>
      </c>
      <c r="C180" s="5" t="s">
        <v>449</v>
      </c>
      <c r="D180" s="5">
        <v>1000</v>
      </c>
      <c r="E180" s="5">
        <v>0.3</v>
      </c>
      <c r="F180" s="5">
        <v>0.3</v>
      </c>
      <c r="G180" s="5">
        <v>0.15</v>
      </c>
      <c r="H180" s="5">
        <v>0.15</v>
      </c>
      <c r="J180" s="5">
        <v>0.15</v>
      </c>
      <c r="K180" s="5">
        <v>0.15</v>
      </c>
      <c r="M180" s="5">
        <v>2</v>
      </c>
      <c r="N180" s="5">
        <f t="shared" si="121"/>
        <v>0.89999999999999991</v>
      </c>
      <c r="O180" s="5" t="s">
        <v>633</v>
      </c>
      <c r="Q180" s="5" t="str">
        <f t="shared" si="122"/>
        <v/>
      </c>
      <c r="S180" s="5">
        <f t="shared" si="123"/>
        <v>3</v>
      </c>
      <c r="T180" s="5">
        <f t="shared" si="124"/>
        <v>3</v>
      </c>
      <c r="U180" s="5">
        <f t="shared" si="125"/>
        <v>1.5</v>
      </c>
      <c r="V180" s="5">
        <f t="shared" si="126"/>
        <v>1.5</v>
      </c>
      <c r="W180" s="5">
        <f t="shared" si="127"/>
        <v>3</v>
      </c>
      <c r="X180" s="5">
        <f t="shared" si="164"/>
        <v>3</v>
      </c>
      <c r="Y180" s="5">
        <f t="shared" si="165"/>
        <v>3</v>
      </c>
      <c r="Z180" s="5">
        <f t="shared" si="166"/>
        <v>1.5</v>
      </c>
      <c r="AA180" s="5">
        <f t="shared" si="167"/>
        <v>1.5</v>
      </c>
      <c r="AB180" s="5" t="str">
        <f t="shared" si="128"/>
        <v>자동</v>
      </c>
      <c r="AC180" s="5">
        <f t="shared" si="129"/>
        <v>1.5</v>
      </c>
      <c r="AD180" s="5">
        <f t="shared" si="130"/>
        <v>1.5</v>
      </c>
      <c r="AE180" s="5" t="str">
        <f>IF(AR180=42,INDEX('2025학년도 변표'!$C$118:$C$197,MATCH(Q180,'2025학년도 변표'!$B$118:$B$197,0)),"")</f>
        <v/>
      </c>
      <c r="AF180" s="5" t="str">
        <f>IF(AR180=42,INDEX('2025학년도 변표'!$D$118:$D$197,MATCH(Q180,'2025학년도 변표'!$B$118:$B$197,0)),"")</f>
        <v/>
      </c>
      <c r="AH180" s="5">
        <v>2</v>
      </c>
      <c r="AI180" s="5">
        <v>2</v>
      </c>
      <c r="AJ180" s="5">
        <v>2</v>
      </c>
      <c r="AK180" s="5">
        <v>2</v>
      </c>
      <c r="AM180" s="5">
        <v>2</v>
      </c>
      <c r="AN180" s="5">
        <v>2</v>
      </c>
      <c r="AO180" s="5">
        <v>3</v>
      </c>
      <c r="AP180" s="5">
        <v>3</v>
      </c>
      <c r="AR180" s="5">
        <f t="shared" si="163"/>
        <v>2</v>
      </c>
      <c r="AT180" s="5">
        <f>$T180*0.05</f>
        <v>0.15000000000000002</v>
      </c>
      <c r="AU180" s="5">
        <f>$T180*0.05</f>
        <v>0.15000000000000002</v>
      </c>
      <c r="AW180" s="5">
        <f>0.05*Z180</f>
        <v>7.5000000000000011E-2</v>
      </c>
      <c r="AX180" s="5">
        <f>0.05*AA180</f>
        <v>7.5000000000000011E-2</v>
      </c>
      <c r="BA180" s="5">
        <f t="shared" si="131"/>
        <v>0</v>
      </c>
      <c r="BE180" s="236" t="s">
        <v>18804</v>
      </c>
      <c r="BG180" s="5">
        <f>BG6*AT180</f>
        <v>0</v>
      </c>
      <c r="BH180" s="5">
        <f>BH6*AU180</f>
        <v>0</v>
      </c>
      <c r="BJ180" s="5">
        <f>IF($DD$8&gt;1,DY180*AW180,0)</f>
        <v>0</v>
      </c>
      <c r="BK180" s="5">
        <f>IF($DD$8&gt;1,DZ180*AX180,0)</f>
        <v>0</v>
      </c>
      <c r="BY180" s="230">
        <f t="shared" si="168"/>
        <v>899.99999999999989</v>
      </c>
      <c r="BZ180" s="72">
        <v>100</v>
      </c>
      <c r="CA180" s="5">
        <v>90</v>
      </c>
      <c r="CB180" s="5">
        <v>80</v>
      </c>
      <c r="CC180" s="5">
        <v>70</v>
      </c>
      <c r="CD180" s="5">
        <v>60</v>
      </c>
      <c r="CE180" s="5">
        <v>50</v>
      </c>
      <c r="CF180" s="5">
        <v>40</v>
      </c>
      <c r="CG180" s="5">
        <v>30</v>
      </c>
      <c r="CH180" s="5">
        <v>20</v>
      </c>
      <c r="DA180" s="5">
        <f t="shared" si="132"/>
        <v>100</v>
      </c>
      <c r="DB180" s="5">
        <f t="shared" si="133"/>
        <v>100</v>
      </c>
      <c r="DC180" s="5">
        <f t="shared" si="134"/>
        <v>0</v>
      </c>
      <c r="DF180" s="5">
        <v>2</v>
      </c>
      <c r="DQ180" s="5">
        <v>1</v>
      </c>
      <c r="DR180" s="5">
        <f t="shared" si="135"/>
        <v>1</v>
      </c>
      <c r="DS180" s="5">
        <f t="shared" si="136"/>
        <v>2</v>
      </c>
      <c r="DT180" s="5">
        <f t="shared" si="169"/>
        <v>0</v>
      </c>
      <c r="DU180" s="5">
        <f t="shared" si="159"/>
        <v>0</v>
      </c>
      <c r="DW180" s="5">
        <f t="shared" si="137"/>
        <v>0</v>
      </c>
      <c r="DX180" s="5">
        <f t="shared" si="138"/>
        <v>0</v>
      </c>
      <c r="DY180" s="5">
        <f>IFERROR(IF(LEFT($AR180,1)="4",INDEX('2025학년도 변표'!$H$118:$H$197,MATCH($Q180,'2025학년도 변표'!$B$118:$B$197,0)),INDEX(DY$4:DY$8,MATCH(AJ180,$DU$4:$DU$8,0))),0)</f>
        <v>0</v>
      </c>
      <c r="DZ180" s="5">
        <f>IFERROR(IF(LEFT($AR180,1)="4",INDEX('2025학년도 변표'!$I$118:$I$197,MATCH($Q180,'2025학년도 변표'!$B$118:$B$197,0)),INDEX(DZ$4:DZ$8,MATCH(AK180,$DU$4:$DU$8,0))),0)</f>
        <v>0</v>
      </c>
      <c r="EB180" s="5">
        <f>IFERROR(IF(LEFT($AR180,1)="4",INDEX('2025학년도 변표'!$J$118:$J$197,MATCH($Q180,'2025학년도 변표'!$B$118:$B$197,0)),INDEX(EA$4:EA$8,MATCH(AM180,$DU$4:$DU$8,0))),0)</f>
        <v>0</v>
      </c>
      <c r="EC180" s="5">
        <f>IFERROR(IF(LEFT($AR180,1)="4",INDEX('2025학년도 변표'!$K$118:$K$197,MATCH($Q180,'2025학년도 변표'!$B$118:$B$197,0)),INDEX(EB$4:EB$8,MATCH(AN180,$DU$4:$DU$8,0))),0)</f>
        <v>0</v>
      </c>
      <c r="ED180" s="5" t="str">
        <f t="shared" si="139"/>
        <v/>
      </c>
      <c r="EE180" s="5" t="str">
        <f t="shared" si="140"/>
        <v/>
      </c>
      <c r="EF180" s="5">
        <f t="shared" si="141"/>
        <v>0</v>
      </c>
      <c r="EH180" s="5">
        <f t="shared" si="142"/>
        <v>0</v>
      </c>
      <c r="EI180" s="5">
        <f t="shared" si="143"/>
        <v>0</v>
      </c>
      <c r="EJ180" s="5">
        <f t="shared" si="144"/>
        <v>0</v>
      </c>
      <c r="EK180" s="5">
        <f t="shared" si="145"/>
        <v>0</v>
      </c>
      <c r="EL180" s="5">
        <f t="shared" si="146"/>
        <v>0</v>
      </c>
      <c r="EM180" s="5">
        <f t="shared" si="147"/>
        <v>0</v>
      </c>
      <c r="EN180" s="5">
        <f t="shared" si="148"/>
        <v>0</v>
      </c>
      <c r="EO180" s="5">
        <f>LARGE((EJ180:EK180,EM180:EN180),1)</f>
        <v>0</v>
      </c>
      <c r="EP180" s="5">
        <f>IF(M180&lt;2,0,LARGE((EJ180:EK180,EM180:EN180),2))</f>
        <v>0</v>
      </c>
      <c r="EQ180" s="5">
        <f t="shared" si="149"/>
        <v>0</v>
      </c>
      <c r="ER180" s="5">
        <f t="shared" si="150"/>
        <v>0</v>
      </c>
      <c r="ES180" s="5">
        <f t="shared" si="151"/>
        <v>0</v>
      </c>
      <c r="EX180" s="5">
        <f t="shared" si="152"/>
        <v>0</v>
      </c>
      <c r="EZ180" s="5">
        <f t="shared" si="153"/>
        <v>1</v>
      </c>
      <c r="FA180" s="5">
        <f t="shared" ca="1" si="154"/>
        <v>61</v>
      </c>
      <c r="FE180" s="5" t="str">
        <f t="shared" si="155"/>
        <v>백분위</v>
      </c>
      <c r="FF180" s="5" t="str">
        <f t="shared" si="156"/>
        <v>백분위</v>
      </c>
      <c r="FG180" s="5">
        <f t="shared" si="160"/>
        <v>0.33</v>
      </c>
      <c r="FH180" s="5">
        <f t="shared" si="161"/>
        <v>0.33</v>
      </c>
      <c r="FI180" s="5">
        <f t="shared" si="162"/>
        <v>0.33</v>
      </c>
      <c r="FJ180" s="5">
        <f t="shared" si="157"/>
        <v>9</v>
      </c>
    </row>
    <row r="181" spans="1:166">
      <c r="A181" s="5">
        <f t="shared" si="158"/>
        <v>166</v>
      </c>
      <c r="B181" s="5">
        <v>125</v>
      </c>
      <c r="C181" s="5" t="s">
        <v>460</v>
      </c>
      <c r="D181" s="5">
        <v>300</v>
      </c>
      <c r="E181" s="5">
        <f>IF($AS$7=1,1/3,0)</f>
        <v>0.33333333333333331</v>
      </c>
      <c r="F181" s="5">
        <f>1/3</f>
        <v>0.33333333333333331</v>
      </c>
      <c r="G181" s="5">
        <f>1/3/2</f>
        <v>0.16666666666666666</v>
      </c>
      <c r="H181" s="5">
        <f>1/3/2</f>
        <v>0.16666666666666666</v>
      </c>
      <c r="M181" s="5">
        <v>2</v>
      </c>
      <c r="N181" s="5">
        <f t="shared" si="121"/>
        <v>1</v>
      </c>
      <c r="O181" s="5" t="s">
        <v>633</v>
      </c>
      <c r="Q181" s="5" t="str">
        <f t="shared" si="122"/>
        <v/>
      </c>
      <c r="S181" s="5">
        <f t="shared" si="123"/>
        <v>1</v>
      </c>
      <c r="T181" s="5">
        <f t="shared" si="124"/>
        <v>1</v>
      </c>
      <c r="U181" s="5">
        <f t="shared" si="125"/>
        <v>0.5</v>
      </c>
      <c r="V181" s="5" t="str">
        <f t="shared" si="126"/>
        <v>자동</v>
      </c>
      <c r="W181" s="5">
        <f t="shared" si="127"/>
        <v>1</v>
      </c>
      <c r="X181" s="5">
        <f t="shared" si="164"/>
        <v>1</v>
      </c>
      <c r="Y181" s="5">
        <f t="shared" si="165"/>
        <v>1</v>
      </c>
      <c r="Z181" s="5">
        <f t="shared" si="166"/>
        <v>0.5</v>
      </c>
      <c r="AA181" s="5">
        <f t="shared" si="167"/>
        <v>0.5</v>
      </c>
      <c r="AB181" s="5" t="str">
        <f t="shared" si="128"/>
        <v>자동</v>
      </c>
      <c r="AC181" s="5" t="str">
        <f t="shared" si="129"/>
        <v>자동</v>
      </c>
      <c r="AD181" s="5" t="str">
        <f t="shared" si="130"/>
        <v>자동</v>
      </c>
      <c r="AE181" s="5" t="str">
        <f>IF(AR181=42,INDEX('2025학년도 변표'!$C$118:$C$197,MATCH(Q181,'2025학년도 변표'!$B$118:$B$197,0)),"")</f>
        <v/>
      </c>
      <c r="AF181" s="5" t="str">
        <f>IF(AR181=42,INDEX('2025학년도 변표'!$D$118:$D$197,MATCH(Q181,'2025학년도 변표'!$B$118:$B$197,0)),"")</f>
        <v/>
      </c>
      <c r="AH181" s="5">
        <v>2</v>
      </c>
      <c r="AI181" s="5">
        <v>2</v>
      </c>
      <c r="AJ181" s="5">
        <v>2</v>
      </c>
      <c r="AK181" s="5">
        <v>2</v>
      </c>
      <c r="AO181" s="5">
        <v>3</v>
      </c>
      <c r="AP181" s="5">
        <v>3</v>
      </c>
      <c r="AR181" s="5">
        <f t="shared" si="163"/>
        <v>2</v>
      </c>
      <c r="BA181" s="5">
        <f t="shared" si="131"/>
        <v>0</v>
      </c>
      <c r="BG181" s="5">
        <f>IF(BG6&gt;1,5,0)</f>
        <v>0</v>
      </c>
      <c r="BH181" s="5">
        <f>IF(BH6&gt;1,5,0)</f>
        <v>0</v>
      </c>
      <c r="BJ181" s="5">
        <f>IF(AJ6&gt;1,2.5,0)</f>
        <v>0</v>
      </c>
      <c r="BK181" s="5">
        <f>IF(AK6&gt;1,2.5,0)</f>
        <v>0</v>
      </c>
      <c r="BP181" s="5">
        <v>5</v>
      </c>
      <c r="BQ181" s="5">
        <v>5</v>
      </c>
      <c r="BS181" s="5">
        <v>2.5</v>
      </c>
      <c r="BT181" s="5">
        <v>2.5</v>
      </c>
      <c r="BY181" s="230">
        <f t="shared" si="168"/>
        <v>300</v>
      </c>
      <c r="BZ181" s="72">
        <v>100</v>
      </c>
      <c r="CA181" s="5">
        <v>95</v>
      </c>
      <c r="CB181" s="5">
        <v>90</v>
      </c>
      <c r="CC181" s="5">
        <v>85</v>
      </c>
      <c r="CD181" s="5">
        <v>80</v>
      </c>
      <c r="CE181" s="5">
        <v>75</v>
      </c>
      <c r="CF181" s="5">
        <v>70</v>
      </c>
      <c r="CG181" s="5">
        <v>65</v>
      </c>
      <c r="CH181" s="5">
        <v>60</v>
      </c>
      <c r="DA181" s="5">
        <f t="shared" si="132"/>
        <v>100</v>
      </c>
      <c r="DB181" s="5">
        <f t="shared" si="133"/>
        <v>100</v>
      </c>
      <c r="DC181" s="5">
        <f t="shared" si="134"/>
        <v>0</v>
      </c>
      <c r="DD181" s="5">
        <v>2</v>
      </c>
      <c r="DH181" s="5">
        <v>1</v>
      </c>
      <c r="DJ181" s="5">
        <v>1</v>
      </c>
      <c r="DR181" s="5">
        <f t="shared" si="135"/>
        <v>1</v>
      </c>
      <c r="DS181" s="5">
        <f t="shared" si="136"/>
        <v>2</v>
      </c>
      <c r="DT181" s="5">
        <f t="shared" si="169"/>
        <v>0</v>
      </c>
      <c r="DU181" s="5">
        <f t="shared" si="159"/>
        <v>0</v>
      </c>
      <c r="DW181" s="5">
        <f t="shared" si="137"/>
        <v>0</v>
      </c>
      <c r="DX181" s="5">
        <f t="shared" si="138"/>
        <v>0</v>
      </c>
      <c r="DY181" s="5">
        <f>IFERROR(IF(LEFT($AR181,1)="4",INDEX('2025학년도 변표'!$H$118:$H$197,MATCH($Q181,'2025학년도 변표'!$B$118:$B$197,0)),INDEX(DY$4:DY$8,MATCH(AJ181,$DU$4:$DU$8,0))),0)</f>
        <v>0</v>
      </c>
      <c r="DZ181" s="5">
        <f>IFERROR(IF(LEFT($AR181,1)="4",INDEX('2025학년도 변표'!$I$118:$I$197,MATCH($Q181,'2025학년도 변표'!$B$118:$B$197,0)),INDEX(DZ$4:DZ$8,MATCH(AK181,$DU$4:$DU$8,0))),0)</f>
        <v>0</v>
      </c>
      <c r="EB181" s="5">
        <f>IFERROR(IF(LEFT($AR181,1)="4",INDEX('2025학년도 변표'!$J$118:$J$197,MATCH($Q181,'2025학년도 변표'!$B$118:$B$197,0)),INDEX(EA$4:EA$8,MATCH(AM181,$DU$4:$DU$8,0))),0)</f>
        <v>0</v>
      </c>
      <c r="EC181" s="5">
        <f>IFERROR(IF(LEFT($AR181,1)="4",INDEX('2025학년도 변표'!$K$118:$K$197,MATCH($Q181,'2025학년도 변표'!$B$118:$B$197,0)),INDEX(EB$4:EB$8,MATCH(AN181,$DU$4:$DU$8,0))),0)</f>
        <v>0</v>
      </c>
      <c r="ED181" s="5" t="str">
        <f t="shared" si="139"/>
        <v/>
      </c>
      <c r="EE181" s="5" t="str">
        <f t="shared" si="140"/>
        <v/>
      </c>
      <c r="EF181" s="5">
        <f t="shared" si="141"/>
        <v>0</v>
      </c>
      <c r="EH181" s="5">
        <f t="shared" si="142"/>
        <v>0</v>
      </c>
      <c r="EI181" s="5">
        <f t="shared" si="143"/>
        <v>0</v>
      </c>
      <c r="EJ181" s="5">
        <f t="shared" si="144"/>
        <v>0</v>
      </c>
      <c r="EK181" s="5">
        <f t="shared" si="145"/>
        <v>0</v>
      </c>
      <c r="EL181" s="5">
        <f t="shared" si="146"/>
        <v>0</v>
      </c>
      <c r="EM181" s="5">
        <f t="shared" si="147"/>
        <v>0</v>
      </c>
      <c r="EN181" s="5">
        <f t="shared" si="148"/>
        <v>0</v>
      </c>
      <c r="EO181" s="5">
        <f>LARGE((EJ181:EK181,EM181:EN181),1)</f>
        <v>0</v>
      </c>
      <c r="EP181" s="5">
        <f>IF(M181&lt;2,0,LARGE((EJ181:EK181,EM181:EN181),2))</f>
        <v>0</v>
      </c>
      <c r="EQ181" s="5">
        <f t="shared" si="149"/>
        <v>0</v>
      </c>
      <c r="ER181" s="5">
        <f t="shared" si="150"/>
        <v>0</v>
      </c>
      <c r="ES181" s="5">
        <f t="shared" si="151"/>
        <v>0</v>
      </c>
      <c r="EV181" s="5" t="s">
        <v>1107</v>
      </c>
      <c r="EW181" s="5">
        <f>EI181+EO181+EP181+LARGE((EH181,EQ181),1)+ER181</f>
        <v>0</v>
      </c>
      <c r="EX181" s="5">
        <f t="shared" si="152"/>
        <v>0</v>
      </c>
      <c r="EZ181" s="5">
        <f t="shared" si="153"/>
        <v>1</v>
      </c>
      <c r="FA181" s="5">
        <f t="shared" ca="1" si="154"/>
        <v>62</v>
      </c>
      <c r="FE181" s="5" t="str">
        <f t="shared" si="155"/>
        <v>백분위</v>
      </c>
      <c r="FF181" s="5" t="str">
        <f t="shared" si="156"/>
        <v>백분위</v>
      </c>
      <c r="FG181" s="5">
        <f t="shared" si="160"/>
        <v>0.33</v>
      </c>
      <c r="FH181" s="5">
        <f t="shared" si="161"/>
        <v>0.33</v>
      </c>
      <c r="FI181" s="5">
        <f t="shared" si="162"/>
        <v>0.33</v>
      </c>
      <c r="FJ181" s="5">
        <f t="shared" si="157"/>
        <v>3</v>
      </c>
    </row>
    <row r="182" spans="1:166">
      <c r="A182" s="5">
        <f t="shared" si="158"/>
        <v>167</v>
      </c>
      <c r="B182" s="5">
        <v>126</v>
      </c>
      <c r="C182" s="5" t="s">
        <v>455</v>
      </c>
      <c r="D182" s="5">
        <v>200</v>
      </c>
      <c r="E182" s="5">
        <v>0.2</v>
      </c>
      <c r="F182" s="5">
        <v>0.3</v>
      </c>
      <c r="G182" s="5">
        <v>0.1</v>
      </c>
      <c r="H182" s="5">
        <v>0.1</v>
      </c>
      <c r="J182" s="5">
        <v>0.1</v>
      </c>
      <c r="K182" s="5">
        <v>0.1</v>
      </c>
      <c r="M182" s="5">
        <v>2</v>
      </c>
      <c r="N182" s="5">
        <f t="shared" si="121"/>
        <v>0.7</v>
      </c>
      <c r="O182" s="5" t="s">
        <v>633</v>
      </c>
      <c r="Q182" s="5" t="str">
        <f t="shared" si="122"/>
        <v/>
      </c>
      <c r="S182" s="5">
        <f t="shared" si="123"/>
        <v>0.4</v>
      </c>
      <c r="T182" s="5">
        <f t="shared" si="124"/>
        <v>0.6</v>
      </c>
      <c r="U182" s="5">
        <f t="shared" si="125"/>
        <v>0.2</v>
      </c>
      <c r="V182" s="5">
        <f t="shared" si="126"/>
        <v>0.2</v>
      </c>
      <c r="W182" s="5">
        <f t="shared" si="127"/>
        <v>0.4</v>
      </c>
      <c r="X182" s="5">
        <f t="shared" si="164"/>
        <v>0.4</v>
      </c>
      <c r="Y182" s="5">
        <f t="shared" si="165"/>
        <v>0.6</v>
      </c>
      <c r="Z182" s="5">
        <f t="shared" si="166"/>
        <v>0.2</v>
      </c>
      <c r="AA182" s="5">
        <f t="shared" si="167"/>
        <v>0.2</v>
      </c>
      <c r="AB182" s="5" t="str">
        <f t="shared" si="128"/>
        <v>자동</v>
      </c>
      <c r="AC182" s="5">
        <f t="shared" si="129"/>
        <v>0.2</v>
      </c>
      <c r="AD182" s="5">
        <f t="shared" si="130"/>
        <v>0.2</v>
      </c>
      <c r="AE182" s="5" t="str">
        <f>IF(AR182=42,INDEX('2025학년도 변표'!$C$118:$C$197,MATCH(Q182,'2025학년도 변표'!$B$118:$B$197,0)),"")</f>
        <v/>
      </c>
      <c r="AF182" s="5" t="str">
        <f>IF(AR182=42,INDEX('2025학년도 변표'!$D$118:$D$197,MATCH(Q182,'2025학년도 변표'!$B$118:$B$197,0)),"")</f>
        <v/>
      </c>
      <c r="AH182" s="5">
        <v>2</v>
      </c>
      <c r="AI182" s="5">
        <v>2</v>
      </c>
      <c r="AJ182" s="5">
        <v>2</v>
      </c>
      <c r="AK182" s="5">
        <v>2</v>
      </c>
      <c r="AM182" s="5">
        <v>2</v>
      </c>
      <c r="AN182" s="5">
        <v>2</v>
      </c>
      <c r="AO182" s="5">
        <v>3</v>
      </c>
      <c r="AP182" s="5">
        <v>3</v>
      </c>
      <c r="AR182" s="5">
        <f t="shared" si="163"/>
        <v>2</v>
      </c>
      <c r="AT182" s="5">
        <f>$T182*0.1</f>
        <v>0.06</v>
      </c>
      <c r="AU182" s="5">
        <f>$T182*0.1</f>
        <v>0.06</v>
      </c>
      <c r="AW182" s="5">
        <f>0.1*U182</f>
        <v>2.0000000000000004E-2</v>
      </c>
      <c r="AX182" s="5">
        <f>0.1*U182</f>
        <v>2.0000000000000004E-2</v>
      </c>
      <c r="BA182" s="5">
        <f t="shared" si="131"/>
        <v>0</v>
      </c>
      <c r="BG182" s="5">
        <f>BG6*AT182</f>
        <v>0</v>
      </c>
      <c r="BH182" s="5">
        <f>BH6*AU182</f>
        <v>0</v>
      </c>
      <c r="BJ182" s="5">
        <f>DY182*AW182</f>
        <v>0</v>
      </c>
      <c r="BK182" s="5">
        <f>DZ182*AX182</f>
        <v>0</v>
      </c>
      <c r="BY182" s="230">
        <f t="shared" si="168"/>
        <v>140</v>
      </c>
      <c r="BZ182" s="72">
        <v>57.599999999999994</v>
      </c>
      <c r="CA182" s="5">
        <v>55.199999999999996</v>
      </c>
      <c r="CB182" s="5">
        <v>51</v>
      </c>
      <c r="CC182" s="5">
        <v>43.8</v>
      </c>
      <c r="CD182" s="5">
        <v>33.6</v>
      </c>
      <c r="CE182" s="5">
        <v>21.599999999999998</v>
      </c>
      <c r="CF182" s="5">
        <v>11.4</v>
      </c>
      <c r="CG182" s="5">
        <v>4.2</v>
      </c>
      <c r="CH182" s="5">
        <v>0</v>
      </c>
      <c r="DA182" s="5">
        <f t="shared" si="132"/>
        <v>57.6</v>
      </c>
      <c r="DB182" s="5">
        <f t="shared" si="133"/>
        <v>99.999999999999957</v>
      </c>
      <c r="DC182" s="5">
        <f t="shared" si="134"/>
        <v>0</v>
      </c>
      <c r="DF182" s="5">
        <v>2</v>
      </c>
      <c r="DQ182" s="5">
        <v>1</v>
      </c>
      <c r="DR182" s="5">
        <f t="shared" si="135"/>
        <v>1</v>
      </c>
      <c r="DS182" s="5">
        <f t="shared" si="136"/>
        <v>2</v>
      </c>
      <c r="DT182" s="5">
        <f t="shared" si="169"/>
        <v>0</v>
      </c>
      <c r="DU182" s="5">
        <f t="shared" si="159"/>
        <v>0</v>
      </c>
      <c r="DW182" s="5">
        <f t="shared" si="137"/>
        <v>0</v>
      </c>
      <c r="DX182" s="5">
        <f t="shared" si="138"/>
        <v>0</v>
      </c>
      <c r="DY182" s="5">
        <f>IFERROR(IF(LEFT($AR182,1)="4",INDEX('2025학년도 변표'!$H$118:$H$197,MATCH($Q182,'2025학년도 변표'!$B$118:$B$197,0)),INDEX(DY$4:DY$8,MATCH(AJ182,$DU$4:$DU$8,0))),0)</f>
        <v>0</v>
      </c>
      <c r="DZ182" s="5">
        <f>IFERROR(IF(LEFT($AR182,1)="4",INDEX('2025학년도 변표'!$I$118:$I$197,MATCH($Q182,'2025학년도 변표'!$B$118:$B$197,0)),INDEX(DZ$4:DZ$8,MATCH(AK182,$DU$4:$DU$8,0))),0)</f>
        <v>0</v>
      </c>
      <c r="EB182" s="5">
        <f>IFERROR(IF(LEFT($AR182,1)="4",INDEX('2025학년도 변표'!$J$118:$J$197,MATCH($Q182,'2025학년도 변표'!$B$118:$B$197,0)),INDEX(EA$4:EA$8,MATCH(AM182,$DU$4:$DU$8,0))),0)</f>
        <v>0</v>
      </c>
      <c r="EC182" s="5">
        <f>IFERROR(IF(LEFT($AR182,1)="4",INDEX('2025학년도 변표'!$K$118:$K$197,MATCH($Q182,'2025학년도 변표'!$B$118:$B$197,0)),INDEX(EB$4:EB$8,MATCH(AN182,$DU$4:$DU$8,0))),0)</f>
        <v>0</v>
      </c>
      <c r="ED182" s="5" t="str">
        <f t="shared" si="139"/>
        <v/>
      </c>
      <c r="EE182" s="5" t="str">
        <f t="shared" si="140"/>
        <v/>
      </c>
      <c r="EF182" s="5">
        <f t="shared" si="141"/>
        <v>0</v>
      </c>
      <c r="EH182" s="5">
        <f t="shared" si="142"/>
        <v>0</v>
      </c>
      <c r="EI182" s="5">
        <f t="shared" si="143"/>
        <v>0</v>
      </c>
      <c r="EJ182" s="5">
        <f t="shared" si="144"/>
        <v>0</v>
      </c>
      <c r="EK182" s="5">
        <f t="shared" si="145"/>
        <v>0</v>
      </c>
      <c r="EL182" s="5">
        <f t="shared" si="146"/>
        <v>0</v>
      </c>
      <c r="EM182" s="5">
        <f t="shared" si="147"/>
        <v>0</v>
      </c>
      <c r="EN182" s="5">
        <f t="shared" si="148"/>
        <v>0</v>
      </c>
      <c r="EO182" s="5">
        <f>LARGE((EJ182:EK182,EM182:EN182),1)</f>
        <v>0</v>
      </c>
      <c r="EP182" s="5">
        <f>IF(M182&lt;2,0,LARGE((EJ182:EK182,EM182:EN182),2))</f>
        <v>0</v>
      </c>
      <c r="EQ182" s="5">
        <f t="shared" si="149"/>
        <v>0</v>
      </c>
      <c r="ER182" s="5">
        <f t="shared" si="150"/>
        <v>0</v>
      </c>
      <c r="ES182" s="5">
        <f t="shared" si="151"/>
        <v>0</v>
      </c>
      <c r="ET182" s="5">
        <v>800</v>
      </c>
      <c r="EW182" s="5">
        <f>EH182+EI182+EO182+EP182+EQ182+ET182</f>
        <v>800</v>
      </c>
      <c r="EX182" s="5">
        <f t="shared" si="152"/>
        <v>800</v>
      </c>
      <c r="EZ182" s="5">
        <f t="shared" si="153"/>
        <v>1</v>
      </c>
      <c r="FA182" s="5">
        <f t="shared" ca="1" si="154"/>
        <v>63</v>
      </c>
      <c r="FE182" s="5" t="str">
        <f t="shared" si="155"/>
        <v>백분위</v>
      </c>
      <c r="FF182" s="5" t="str">
        <f t="shared" si="156"/>
        <v>백분위</v>
      </c>
      <c r="FG182" s="5">
        <f t="shared" si="160"/>
        <v>0.28999999999999998</v>
      </c>
      <c r="FH182" s="5">
        <f t="shared" si="161"/>
        <v>0.43</v>
      </c>
      <c r="FI182" s="5">
        <f t="shared" si="162"/>
        <v>0.28999999999999998</v>
      </c>
      <c r="FJ182" s="5">
        <f t="shared" si="157"/>
        <v>1.4</v>
      </c>
    </row>
    <row r="183" spans="1:166">
      <c r="A183" s="5">
        <f t="shared" si="158"/>
        <v>168</v>
      </c>
      <c r="B183" s="5">
        <v>127</v>
      </c>
      <c r="C183" s="5" t="s">
        <v>442</v>
      </c>
      <c r="D183" s="5">
        <v>1000</v>
      </c>
      <c r="E183" s="5">
        <f>200/900</f>
        <v>0.22222222222222221</v>
      </c>
      <c r="F183" s="5">
        <f>300/900</f>
        <v>0.33333333333333331</v>
      </c>
      <c r="G183" s="5">
        <f>(300/900)/2</f>
        <v>0.16666666666666666</v>
      </c>
      <c r="H183" s="5">
        <f>(300/900)/2</f>
        <v>0.16666666666666666</v>
      </c>
      <c r="M183" s="5">
        <v>2</v>
      </c>
      <c r="N183" s="5">
        <f t="shared" si="121"/>
        <v>0.88888888888888884</v>
      </c>
      <c r="O183" s="5">
        <v>35</v>
      </c>
      <c r="Q183" s="5">
        <f t="shared" si="122"/>
        <v>35</v>
      </c>
      <c r="S183" s="5">
        <f t="shared" si="123"/>
        <v>1.1111111111111109</v>
      </c>
      <c r="T183" s="5">
        <f t="shared" si="124"/>
        <v>1.6666666666666665</v>
      </c>
      <c r="U183" s="5">
        <f t="shared" si="125"/>
        <v>1.6666666666666665</v>
      </c>
      <c r="V183" s="5" t="str">
        <f t="shared" si="126"/>
        <v>자동</v>
      </c>
      <c r="W183" s="5">
        <f t="shared" si="127"/>
        <v>1.6666666666666665</v>
      </c>
      <c r="X183" s="5">
        <f t="shared" si="164"/>
        <v>1.1111111111111109</v>
      </c>
      <c r="Y183" s="5">
        <f t="shared" si="165"/>
        <v>1.6666666666666665</v>
      </c>
      <c r="Z183" s="5">
        <f t="shared" si="166"/>
        <v>1.6666666666666665</v>
      </c>
      <c r="AA183" s="5">
        <f t="shared" si="167"/>
        <v>1.6666666666666665</v>
      </c>
      <c r="AB183" s="5" t="str">
        <f t="shared" si="128"/>
        <v>자동</v>
      </c>
      <c r="AC183" s="5" t="str">
        <f t="shared" si="129"/>
        <v>자동</v>
      </c>
      <c r="AD183" s="5" t="str">
        <f t="shared" si="130"/>
        <v>자동</v>
      </c>
      <c r="AE183" s="5" t="str">
        <f>IF(AR183=42,INDEX('2025학년도 변표'!$C$118:$C$197,MATCH(Q183,'2025학년도 변표'!$B$118:$B$197,0)),"")</f>
        <v/>
      </c>
      <c r="AF183" s="5" t="str">
        <f>IF(AR183=42,INDEX('2025학년도 변표'!$D$118:$D$197,MATCH(Q183,'2025학년도 변표'!$B$118:$B$197,0)),"")</f>
        <v/>
      </c>
      <c r="AH183" s="5">
        <v>1</v>
      </c>
      <c r="AI183" s="5">
        <v>1</v>
      </c>
      <c r="AJ183" s="5">
        <v>4</v>
      </c>
      <c r="AK183" s="5">
        <v>4</v>
      </c>
      <c r="AO183" s="5">
        <v>3</v>
      </c>
      <c r="AP183" s="5">
        <v>3</v>
      </c>
      <c r="AR183" s="5">
        <f t="shared" si="163"/>
        <v>4</v>
      </c>
      <c r="BA183" s="5">
        <f t="shared" si="131"/>
        <v>0</v>
      </c>
      <c r="BY183" s="230">
        <f t="shared" si="168"/>
        <v>888.8888888888888</v>
      </c>
      <c r="BZ183" s="72">
        <v>111.11111111111111</v>
      </c>
      <c r="CA183" s="5">
        <v>105.55555555555556</v>
      </c>
      <c r="CB183" s="5">
        <v>97.222222222222229</v>
      </c>
      <c r="CC183" s="5">
        <v>83.333333333333329</v>
      </c>
      <c r="CD183" s="5">
        <v>66.666666666666671</v>
      </c>
      <c r="CE183" s="5">
        <v>44.444444444444443</v>
      </c>
      <c r="CF183" s="5">
        <v>27.777777777777779</v>
      </c>
      <c r="CG183" s="5">
        <v>17.222222222222221</v>
      </c>
      <c r="CH183" s="5">
        <v>5.5555555555555554</v>
      </c>
      <c r="CI183" s="72">
        <v>10</v>
      </c>
      <c r="CJ183" s="5">
        <v>10</v>
      </c>
      <c r="CK183" s="5">
        <v>10</v>
      </c>
      <c r="CL183" s="5">
        <v>9.5</v>
      </c>
      <c r="CM183" s="5">
        <v>9</v>
      </c>
      <c r="CN183" s="5">
        <v>8.5</v>
      </c>
      <c r="CO183" s="5">
        <v>8</v>
      </c>
      <c r="CP183" s="5">
        <v>7.5</v>
      </c>
      <c r="CQ183" s="5">
        <v>7</v>
      </c>
      <c r="DA183" s="5">
        <f t="shared" si="132"/>
        <v>111.1</v>
      </c>
      <c r="DB183" s="5">
        <f t="shared" si="133"/>
        <v>100.01000100010002</v>
      </c>
      <c r="DC183" s="5">
        <f t="shared" si="134"/>
        <v>10</v>
      </c>
      <c r="DD183" s="5">
        <v>2</v>
      </c>
      <c r="DH183" s="5">
        <v>1</v>
      </c>
      <c r="DJ183" s="5">
        <v>1</v>
      </c>
      <c r="DP183" s="72">
        <v>1</v>
      </c>
      <c r="DR183" s="5">
        <f t="shared" si="135"/>
        <v>1</v>
      </c>
      <c r="DS183" s="5">
        <f t="shared" si="136"/>
        <v>2</v>
      </c>
      <c r="DT183" s="5">
        <f t="shared" si="169"/>
        <v>0</v>
      </c>
      <c r="DU183" s="5">
        <f t="shared" si="159"/>
        <v>0</v>
      </c>
      <c r="DW183" s="5">
        <f t="shared" si="137"/>
        <v>0</v>
      </c>
      <c r="DX183" s="5">
        <f t="shared" si="138"/>
        <v>0</v>
      </c>
      <c r="DY183" s="5">
        <f>IFERROR(IF(LEFT($AR183,1)="4",INDEX('2025학년도 변표'!$H$118:$H$197,MATCH($Q183,'2025학년도 변표'!$B$118:$B$197,0)),INDEX(DY$4:DY$8,MATCH(AJ183,$DU$4:$DU$8,0))),0)</f>
        <v>0</v>
      </c>
      <c r="DZ183" s="5">
        <f>IFERROR(IF(LEFT($AR183,1)="4",INDEX('2025학년도 변표'!$I$118:$I$197,MATCH($Q183,'2025학년도 변표'!$B$118:$B$197,0)),INDEX(DZ$4:DZ$8,MATCH(AK183,$DU$4:$DU$8,0))),0)</f>
        <v>0</v>
      </c>
      <c r="EB183" s="5">
        <f>IFERROR(IF(LEFT($AR183,1)="4",INDEX('2025학년도 변표'!$J$118:$J$197,MATCH($Q183,'2025학년도 변표'!$B$118:$B$197,0)),INDEX(EA$4:EA$8,MATCH(AM183,$DU$4:$DU$8,0))),0)</f>
        <v>0</v>
      </c>
      <c r="EC183" s="5">
        <f>IFERROR(IF(LEFT($AR183,1)="4",INDEX('2025학년도 변표'!$K$118:$K$197,MATCH($Q183,'2025학년도 변표'!$B$118:$B$197,0)),INDEX(EB$4:EB$8,MATCH(AN183,$DU$4:$DU$8,0))),0)</f>
        <v>0</v>
      </c>
      <c r="ED183" s="5" t="str">
        <f t="shared" si="139"/>
        <v/>
      </c>
      <c r="EE183" s="5" t="str">
        <f t="shared" si="140"/>
        <v/>
      </c>
      <c r="EF183" s="5">
        <f t="shared" si="141"/>
        <v>0</v>
      </c>
      <c r="EH183" s="5">
        <f t="shared" si="142"/>
        <v>0</v>
      </c>
      <c r="EI183" s="5">
        <f t="shared" si="143"/>
        <v>0</v>
      </c>
      <c r="EJ183" s="5">
        <f t="shared" si="144"/>
        <v>0</v>
      </c>
      <c r="EK183" s="5">
        <f t="shared" si="145"/>
        <v>0</v>
      </c>
      <c r="EL183" s="5">
        <f t="shared" si="146"/>
        <v>0</v>
      </c>
      <c r="EM183" s="5">
        <f t="shared" si="147"/>
        <v>0</v>
      </c>
      <c r="EN183" s="5">
        <f t="shared" si="148"/>
        <v>0</v>
      </c>
      <c r="EO183" s="5">
        <f>LARGE((EJ183:EK183,EM183:EN183),1)</f>
        <v>0</v>
      </c>
      <c r="EP183" s="5">
        <f>IF(M183&lt;2,0,LARGE((EJ183:EK183,EM183:EN183),2))</f>
        <v>0</v>
      </c>
      <c r="EQ183" s="5">
        <f t="shared" si="149"/>
        <v>0</v>
      </c>
      <c r="ER183" s="5">
        <f t="shared" si="150"/>
        <v>0</v>
      </c>
      <c r="ES183" s="5">
        <f t="shared" si="151"/>
        <v>0</v>
      </c>
      <c r="EX183" s="5">
        <f t="shared" si="152"/>
        <v>0</v>
      </c>
      <c r="EZ183" s="5">
        <f t="shared" si="153"/>
        <v>0</v>
      </c>
      <c r="FA183" s="5">
        <f t="shared" ca="1" si="154"/>
        <v>0</v>
      </c>
      <c r="FE183" s="5" t="str">
        <f t="shared" si="155"/>
        <v>표점</v>
      </c>
      <c r="FF183" s="5" t="str">
        <f t="shared" si="156"/>
        <v>변표</v>
      </c>
      <c r="FG183" s="5">
        <f t="shared" si="160"/>
        <v>0.25</v>
      </c>
      <c r="FH183" s="5">
        <f t="shared" si="161"/>
        <v>0.38</v>
      </c>
      <c r="FI183" s="5">
        <f t="shared" si="162"/>
        <v>0.38</v>
      </c>
      <c r="FJ183" s="5">
        <f t="shared" si="157"/>
        <v>4.4444444444444446</v>
      </c>
    </row>
    <row r="184" spans="1:166">
      <c r="A184" s="5">
        <f t="shared" si="158"/>
        <v>169</v>
      </c>
      <c r="B184" s="5">
        <v>128</v>
      </c>
      <c r="C184" s="5" t="s">
        <v>444</v>
      </c>
      <c r="D184" s="5">
        <v>800</v>
      </c>
      <c r="E184" s="5">
        <f>0.2*(10/8)</f>
        <v>0.25</v>
      </c>
      <c r="F184" s="5">
        <f>0.28*(10/8)</f>
        <v>0.35000000000000003</v>
      </c>
      <c r="G184" s="5">
        <f>0.12*(10/8)</f>
        <v>0.15</v>
      </c>
      <c r="H184" s="5">
        <f>0.12*(10/8)</f>
        <v>0.15</v>
      </c>
      <c r="M184" s="5">
        <v>2</v>
      </c>
      <c r="N184" s="5">
        <f t="shared" si="121"/>
        <v>0.90000000000000013</v>
      </c>
      <c r="O184" s="5" t="s">
        <v>633</v>
      </c>
      <c r="Q184" s="5" t="str">
        <f t="shared" si="122"/>
        <v/>
      </c>
      <c r="S184" s="5">
        <f t="shared" si="123"/>
        <v>2</v>
      </c>
      <c r="T184" s="5">
        <f t="shared" si="124"/>
        <v>2.8</v>
      </c>
      <c r="U184" s="5">
        <f t="shared" si="125"/>
        <v>1.2</v>
      </c>
      <c r="V184" s="5" t="str">
        <f t="shared" si="126"/>
        <v>자동</v>
      </c>
      <c r="W184" s="5">
        <f t="shared" si="127"/>
        <v>2.4</v>
      </c>
      <c r="X184" s="5">
        <f t="shared" si="164"/>
        <v>2</v>
      </c>
      <c r="Y184" s="5">
        <f t="shared" si="165"/>
        <v>2.8</v>
      </c>
      <c r="Z184" s="5">
        <f t="shared" si="166"/>
        <v>1.2</v>
      </c>
      <c r="AA184" s="5">
        <f t="shared" si="167"/>
        <v>1.2</v>
      </c>
      <c r="AB184" s="5" t="str">
        <f t="shared" si="128"/>
        <v>자동</v>
      </c>
      <c r="AC184" s="5" t="str">
        <f t="shared" si="129"/>
        <v>자동</v>
      </c>
      <c r="AD184" s="5" t="str">
        <f t="shared" si="130"/>
        <v>자동</v>
      </c>
      <c r="AE184" s="5" t="str">
        <f>IF(AR184=42,INDEX('2025학년도 변표'!$C$118:$C$197,MATCH(Q184,'2025학년도 변표'!$B$118:$B$197,0)),"")</f>
        <v/>
      </c>
      <c r="AF184" s="5" t="str">
        <f>IF(AR184=42,INDEX('2025학년도 변표'!$D$118:$D$197,MATCH(Q184,'2025학년도 변표'!$B$118:$B$197,0)),"")</f>
        <v/>
      </c>
      <c r="AH184" s="5">
        <v>2</v>
      </c>
      <c r="AI184" s="5">
        <v>2</v>
      </c>
      <c r="AJ184" s="5">
        <v>2</v>
      </c>
      <c r="AK184" s="5">
        <v>2</v>
      </c>
      <c r="AO184" s="5">
        <v>3</v>
      </c>
      <c r="AP184" s="5">
        <v>3</v>
      </c>
      <c r="AR184" s="5">
        <f t="shared" si="163"/>
        <v>2</v>
      </c>
      <c r="BA184" s="5">
        <f t="shared" si="131"/>
        <v>0</v>
      </c>
      <c r="BY184" s="230">
        <f t="shared" si="168"/>
        <v>720.00000000000011</v>
      </c>
      <c r="BZ184" s="72">
        <v>80</v>
      </c>
      <c r="CA184" s="5">
        <v>76</v>
      </c>
      <c r="CB184" s="5">
        <v>72</v>
      </c>
      <c r="CC184" s="5">
        <v>68</v>
      </c>
      <c r="CD184" s="5">
        <v>64</v>
      </c>
      <c r="CE184" s="5">
        <v>60</v>
      </c>
      <c r="CF184" s="5">
        <v>56</v>
      </c>
      <c r="CG184" s="5">
        <v>52</v>
      </c>
      <c r="CH184" s="5">
        <v>48</v>
      </c>
      <c r="CI184" s="72">
        <v>10</v>
      </c>
      <c r="CJ184" s="5">
        <v>9.8000000000000007</v>
      </c>
      <c r="CK184" s="5">
        <v>9.6</v>
      </c>
      <c r="CL184" s="5">
        <v>9.4</v>
      </c>
      <c r="CM184" s="5">
        <v>9.1999999999999993</v>
      </c>
      <c r="CN184" s="5">
        <v>9</v>
      </c>
      <c r="CO184" s="5">
        <v>8.8000000000000007</v>
      </c>
      <c r="CP184" s="5">
        <v>8.6</v>
      </c>
      <c r="CQ184" s="5">
        <v>8.4000000000000092</v>
      </c>
      <c r="DA184" s="5">
        <f t="shared" si="132"/>
        <v>80</v>
      </c>
      <c r="DB184" s="5">
        <f t="shared" si="133"/>
        <v>100</v>
      </c>
      <c r="DC184" s="5">
        <f t="shared" si="134"/>
        <v>10</v>
      </c>
      <c r="DD184" s="5">
        <v>2</v>
      </c>
      <c r="DJ184" s="5">
        <v>1</v>
      </c>
      <c r="DR184" s="5">
        <f t="shared" si="135"/>
        <v>1</v>
      </c>
      <c r="DS184" s="5">
        <f t="shared" si="136"/>
        <v>2</v>
      </c>
      <c r="DT184" s="5">
        <f t="shared" si="169"/>
        <v>0</v>
      </c>
      <c r="DU184" s="5">
        <f t="shared" si="159"/>
        <v>0</v>
      </c>
      <c r="DW184" s="5">
        <f t="shared" si="137"/>
        <v>0</v>
      </c>
      <c r="DX184" s="5">
        <f t="shared" si="138"/>
        <v>0</v>
      </c>
      <c r="DY184" s="5">
        <f>IFERROR(IF(LEFT($AR184,1)="4",INDEX('2025학년도 변표'!$H$118:$H$197,MATCH($Q184,'2025학년도 변표'!$B$118:$B$197,0)),INDEX(DY$4:DY$8,MATCH(AJ184,$DU$4:$DU$8,0))),0)</f>
        <v>0</v>
      </c>
      <c r="DZ184" s="5">
        <f>IFERROR(IF(LEFT($AR184,1)="4",INDEX('2025학년도 변표'!$I$118:$I$197,MATCH($Q184,'2025학년도 변표'!$B$118:$B$197,0)),INDEX(DZ$4:DZ$8,MATCH(AK184,$DU$4:$DU$8,0))),0)</f>
        <v>0</v>
      </c>
      <c r="EB184" s="5">
        <f>IFERROR(IF(LEFT($AR184,1)="4",INDEX('2025학년도 변표'!$J$118:$J$197,MATCH($Q184,'2025학년도 변표'!$B$118:$B$197,0)),INDEX(EA$4:EA$8,MATCH(AM184,$DU$4:$DU$8,0))),0)</f>
        <v>0</v>
      </c>
      <c r="EC184" s="5">
        <f>IFERROR(IF(LEFT($AR184,1)="4",INDEX('2025학년도 변표'!$K$118:$K$197,MATCH($Q184,'2025학년도 변표'!$B$118:$B$197,0)),INDEX(EB$4:EB$8,MATCH(AN184,$DU$4:$DU$8,0))),0)</f>
        <v>0</v>
      </c>
      <c r="ED184" s="5" t="str">
        <f t="shared" si="139"/>
        <v/>
      </c>
      <c r="EE184" s="5" t="str">
        <f t="shared" si="140"/>
        <v/>
      </c>
      <c r="EF184" s="5">
        <f t="shared" si="141"/>
        <v>0</v>
      </c>
      <c r="EH184" s="5">
        <f t="shared" si="142"/>
        <v>0</v>
      </c>
      <c r="EI184" s="5">
        <f t="shared" si="143"/>
        <v>0</v>
      </c>
      <c r="EJ184" s="5">
        <f t="shared" si="144"/>
        <v>0</v>
      </c>
      <c r="EK184" s="5">
        <f t="shared" si="145"/>
        <v>0</v>
      </c>
      <c r="EL184" s="5">
        <f t="shared" si="146"/>
        <v>0</v>
      </c>
      <c r="EM184" s="5">
        <f t="shared" si="147"/>
        <v>0</v>
      </c>
      <c r="EN184" s="5">
        <f t="shared" si="148"/>
        <v>0</v>
      </c>
      <c r="EO184" s="5">
        <f>LARGE((EJ184:EK184,EM184:EN184),1)</f>
        <v>0</v>
      </c>
      <c r="EP184" s="5">
        <f>IF(M184&lt;2,0,LARGE((EJ184:EK184,EM184:EN184),2))</f>
        <v>0</v>
      </c>
      <c r="EQ184" s="5">
        <f t="shared" si="149"/>
        <v>0</v>
      </c>
      <c r="ER184" s="5">
        <f t="shared" si="150"/>
        <v>0</v>
      </c>
      <c r="ES184" s="5">
        <f t="shared" si="151"/>
        <v>0</v>
      </c>
      <c r="EX184" s="5">
        <f t="shared" si="152"/>
        <v>0</v>
      </c>
      <c r="EZ184" s="5">
        <f t="shared" si="153"/>
        <v>0</v>
      </c>
      <c r="FA184" s="5">
        <f t="shared" ca="1" si="154"/>
        <v>0</v>
      </c>
      <c r="FE184" s="5" t="str">
        <f t="shared" si="155"/>
        <v>백분위</v>
      </c>
      <c r="FF184" s="5" t="str">
        <f t="shared" si="156"/>
        <v>백분위</v>
      </c>
      <c r="FG184" s="5">
        <f t="shared" si="160"/>
        <v>0.28000000000000003</v>
      </c>
      <c r="FH184" s="5">
        <f t="shared" si="161"/>
        <v>0.39</v>
      </c>
      <c r="FI184" s="5">
        <f t="shared" si="162"/>
        <v>0.33</v>
      </c>
      <c r="FJ184" s="5">
        <f t="shared" si="157"/>
        <v>7.1999999999999993</v>
      </c>
    </row>
    <row r="185" spans="1:166">
      <c r="A185" s="5">
        <f t="shared" si="158"/>
        <v>170</v>
      </c>
      <c r="B185" s="5">
        <v>129</v>
      </c>
      <c r="C185" s="5" t="s">
        <v>448</v>
      </c>
      <c r="D185" s="5">
        <v>400</v>
      </c>
      <c r="E185" s="5">
        <v>0.2</v>
      </c>
      <c r="F185" s="5">
        <v>0.3</v>
      </c>
      <c r="G185" s="5">
        <v>0.15</v>
      </c>
      <c r="H185" s="5">
        <v>0.15</v>
      </c>
      <c r="M185" s="5">
        <v>2</v>
      </c>
      <c r="N185" s="5">
        <f t="shared" si="121"/>
        <v>0.8</v>
      </c>
      <c r="O185" s="5" t="s">
        <v>633</v>
      </c>
      <c r="Q185" s="5" t="str">
        <f t="shared" si="122"/>
        <v/>
      </c>
      <c r="S185" s="5">
        <f t="shared" si="123"/>
        <v>0.8</v>
      </c>
      <c r="T185" s="5">
        <f t="shared" si="124"/>
        <v>1.2</v>
      </c>
      <c r="U185" s="5">
        <f t="shared" si="125"/>
        <v>0.6</v>
      </c>
      <c r="V185" s="5" t="str">
        <f t="shared" si="126"/>
        <v>자동</v>
      </c>
      <c r="W185" s="5">
        <f t="shared" si="127"/>
        <v>1.2</v>
      </c>
      <c r="X185" s="5">
        <f t="shared" si="164"/>
        <v>0.8</v>
      </c>
      <c r="Y185" s="5">
        <f t="shared" si="165"/>
        <v>1.2</v>
      </c>
      <c r="Z185" s="5">
        <f t="shared" si="166"/>
        <v>0.6</v>
      </c>
      <c r="AA185" s="5">
        <f t="shared" si="167"/>
        <v>0.6</v>
      </c>
      <c r="AB185" s="5" t="str">
        <f t="shared" si="128"/>
        <v>자동</v>
      </c>
      <c r="AC185" s="5" t="str">
        <f t="shared" si="129"/>
        <v>자동</v>
      </c>
      <c r="AD185" s="5" t="str">
        <f t="shared" si="130"/>
        <v>자동</v>
      </c>
      <c r="AE185" s="5" t="str">
        <f>IF(AR185=42,INDEX('2025학년도 변표'!$C$118:$C$197,MATCH(Q185,'2025학년도 변표'!$B$118:$B$197,0)),"")</f>
        <v/>
      </c>
      <c r="AF185" s="5" t="str">
        <f>IF(AR185=42,INDEX('2025학년도 변표'!$D$118:$D$197,MATCH(Q185,'2025학년도 변표'!$B$118:$B$197,0)),"")</f>
        <v/>
      </c>
      <c r="AH185" s="5">
        <v>2</v>
      </c>
      <c r="AI185" s="5">
        <v>2</v>
      </c>
      <c r="AJ185" s="5">
        <v>2</v>
      </c>
      <c r="AK185" s="5">
        <v>2</v>
      </c>
      <c r="AO185" s="5">
        <v>3</v>
      </c>
      <c r="AP185" s="5">
        <v>3</v>
      </c>
      <c r="AR185" s="5">
        <f t="shared" si="163"/>
        <v>2</v>
      </c>
      <c r="AT185" s="5">
        <v>0.1</v>
      </c>
      <c r="AU185" s="5">
        <v>0.1</v>
      </c>
      <c r="BA185" s="5">
        <f t="shared" si="131"/>
        <v>0</v>
      </c>
      <c r="BE185" s="236" t="s">
        <v>18717</v>
      </c>
      <c r="BG185" s="5">
        <f>BG6*AT185</f>
        <v>0</v>
      </c>
      <c r="BH185" s="5">
        <f>BH6*AU185</f>
        <v>0</v>
      </c>
      <c r="BY185" s="230">
        <f t="shared" ref="BY185:BY216" si="170">D185*N185</f>
        <v>320</v>
      </c>
      <c r="BZ185" s="72">
        <v>80</v>
      </c>
      <c r="CA185" s="5">
        <v>76</v>
      </c>
      <c r="CB185" s="5">
        <v>72</v>
      </c>
      <c r="CC185" s="5">
        <v>68</v>
      </c>
      <c r="CD185" s="5">
        <v>64</v>
      </c>
      <c r="CE185" s="5">
        <v>60</v>
      </c>
      <c r="CF185" s="5">
        <v>56</v>
      </c>
      <c r="CG185" s="5">
        <v>52</v>
      </c>
      <c r="CH185" s="5">
        <v>48</v>
      </c>
      <c r="CI185" s="72">
        <v>5</v>
      </c>
      <c r="CJ185" s="5">
        <v>5</v>
      </c>
      <c r="CK185" s="5">
        <v>5</v>
      </c>
      <c r="CL185" s="5">
        <v>5</v>
      </c>
      <c r="CM185" s="5">
        <v>5</v>
      </c>
      <c r="CN185" s="5">
        <v>4</v>
      </c>
      <c r="CO185" s="5">
        <v>3</v>
      </c>
      <c r="CP185" s="5">
        <v>2</v>
      </c>
      <c r="CQ185" s="5">
        <v>1</v>
      </c>
      <c r="DA185" s="5">
        <f t="shared" si="132"/>
        <v>80</v>
      </c>
      <c r="DB185" s="5">
        <f t="shared" si="133"/>
        <v>100</v>
      </c>
      <c r="DC185" s="5">
        <f t="shared" si="134"/>
        <v>5</v>
      </c>
      <c r="DD185" s="5">
        <v>2</v>
      </c>
      <c r="DJ185" s="5">
        <v>1</v>
      </c>
      <c r="DR185" s="5">
        <f t="shared" si="135"/>
        <v>1</v>
      </c>
      <c r="DS185" s="5">
        <f t="shared" si="136"/>
        <v>2</v>
      </c>
      <c r="DT185" s="5">
        <f t="shared" si="169"/>
        <v>0</v>
      </c>
      <c r="DU185" s="5">
        <f t="shared" si="159"/>
        <v>0</v>
      </c>
      <c r="DW185" s="5">
        <f t="shared" si="137"/>
        <v>0</v>
      </c>
      <c r="DX185" s="5">
        <f t="shared" si="138"/>
        <v>0</v>
      </c>
      <c r="DY185" s="5">
        <f>IFERROR(IF(LEFT($AR185,1)="4",INDEX('2025학년도 변표'!$H$118:$H$197,MATCH($Q185,'2025학년도 변표'!$B$118:$B$197,0)),INDEX(DY$4:DY$8,MATCH(AJ185,$DU$4:$DU$8,0))),0)</f>
        <v>0</v>
      </c>
      <c r="DZ185" s="5">
        <f>IFERROR(IF(LEFT($AR185,1)="4",INDEX('2025학년도 변표'!$I$118:$I$197,MATCH($Q185,'2025학년도 변표'!$B$118:$B$197,0)),INDEX(DZ$4:DZ$8,MATCH(AK185,$DU$4:$DU$8,0))),0)</f>
        <v>0</v>
      </c>
      <c r="EB185" s="5">
        <f>IFERROR(IF(LEFT($AR185,1)="4",INDEX('2025학년도 변표'!$J$118:$J$197,MATCH($Q185,'2025학년도 변표'!$B$118:$B$197,0)),INDEX(EA$4:EA$8,MATCH(AM185,$DU$4:$DU$8,0))),0)</f>
        <v>0</v>
      </c>
      <c r="EC185" s="5">
        <f>IFERROR(IF(LEFT($AR185,1)="4",INDEX('2025학년도 변표'!$K$118:$K$197,MATCH($Q185,'2025학년도 변표'!$B$118:$B$197,0)),INDEX(EB$4:EB$8,MATCH(AN185,$DU$4:$DU$8,0))),0)</f>
        <v>0</v>
      </c>
      <c r="ED185" s="5" t="str">
        <f t="shared" si="139"/>
        <v/>
      </c>
      <c r="EE185" s="5" t="str">
        <f t="shared" si="140"/>
        <v/>
      </c>
      <c r="EF185" s="5">
        <f t="shared" si="141"/>
        <v>0</v>
      </c>
      <c r="EH185" s="5">
        <f t="shared" si="142"/>
        <v>0</v>
      </c>
      <c r="EI185" s="5">
        <f t="shared" si="143"/>
        <v>0</v>
      </c>
      <c r="EJ185" s="5">
        <f t="shared" si="144"/>
        <v>0</v>
      </c>
      <c r="EK185" s="5">
        <f t="shared" si="145"/>
        <v>0</v>
      </c>
      <c r="EL185" s="5">
        <f t="shared" si="146"/>
        <v>0</v>
      </c>
      <c r="EM185" s="5">
        <f t="shared" si="147"/>
        <v>0</v>
      </c>
      <c r="EN185" s="5">
        <f t="shared" si="148"/>
        <v>0</v>
      </c>
      <c r="EO185" s="5">
        <f>LARGE((EJ185:EK185,EM185:EN185),1)</f>
        <v>0</v>
      </c>
      <c r="EP185" s="5">
        <f>IF(M185&lt;2,0,LARGE((EJ185:EK185,EM185:EN185),2))</f>
        <v>0</v>
      </c>
      <c r="EQ185" s="5">
        <f t="shared" si="149"/>
        <v>0</v>
      </c>
      <c r="ER185" s="5">
        <f t="shared" si="150"/>
        <v>0</v>
      </c>
      <c r="ES185" s="5">
        <f t="shared" si="151"/>
        <v>0</v>
      </c>
      <c r="EX185" s="5">
        <f t="shared" si="152"/>
        <v>0</v>
      </c>
      <c r="EZ185" s="5">
        <f t="shared" si="153"/>
        <v>1</v>
      </c>
      <c r="FA185" s="5">
        <f t="shared" ca="1" si="154"/>
        <v>64</v>
      </c>
      <c r="FE185" s="5" t="str">
        <f t="shared" si="155"/>
        <v>백분위</v>
      </c>
      <c r="FF185" s="5" t="str">
        <f t="shared" si="156"/>
        <v>백분위</v>
      </c>
      <c r="FG185" s="5">
        <f t="shared" si="160"/>
        <v>0.25</v>
      </c>
      <c r="FH185" s="5">
        <f t="shared" si="161"/>
        <v>0.38</v>
      </c>
      <c r="FI185" s="5">
        <f t="shared" si="162"/>
        <v>0.38</v>
      </c>
      <c r="FJ185" s="5">
        <f t="shared" si="157"/>
        <v>3.2</v>
      </c>
    </row>
    <row r="186" spans="1:166">
      <c r="A186" s="5">
        <f t="shared" si="158"/>
        <v>171</v>
      </c>
      <c r="B186" s="5">
        <v>130</v>
      </c>
      <c r="C186" s="5" t="s">
        <v>451</v>
      </c>
      <c r="D186" s="5">
        <v>400</v>
      </c>
      <c r="E186" s="5">
        <v>0.2</v>
      </c>
      <c r="F186" s="5">
        <v>0.3</v>
      </c>
      <c r="G186" s="5">
        <v>0.15</v>
      </c>
      <c r="H186" s="5">
        <v>0.15</v>
      </c>
      <c r="J186" s="5">
        <v>0.15</v>
      </c>
      <c r="K186" s="5">
        <v>0.15</v>
      </c>
      <c r="M186" s="5">
        <v>2</v>
      </c>
      <c r="N186" s="5">
        <f t="shared" si="121"/>
        <v>0.8</v>
      </c>
      <c r="O186" s="5" t="s">
        <v>633</v>
      </c>
      <c r="Q186" s="5" t="str">
        <f t="shared" si="122"/>
        <v/>
      </c>
      <c r="S186" s="5">
        <f t="shared" si="123"/>
        <v>0.8</v>
      </c>
      <c r="T186" s="5">
        <f t="shared" si="124"/>
        <v>1.2</v>
      </c>
      <c r="U186" s="5">
        <f t="shared" si="125"/>
        <v>0.6</v>
      </c>
      <c r="V186" s="5">
        <f t="shared" si="126"/>
        <v>0.6</v>
      </c>
      <c r="W186" s="5">
        <f t="shared" si="127"/>
        <v>1.2</v>
      </c>
      <c r="X186" s="5">
        <f t="shared" si="164"/>
        <v>0.8</v>
      </c>
      <c r="Y186" s="5">
        <f t="shared" si="165"/>
        <v>1.2</v>
      </c>
      <c r="Z186" s="5">
        <f t="shared" si="166"/>
        <v>0.6</v>
      </c>
      <c r="AA186" s="5">
        <f t="shared" si="167"/>
        <v>0.6</v>
      </c>
      <c r="AB186" s="5" t="str">
        <f t="shared" si="128"/>
        <v>자동</v>
      </c>
      <c r="AC186" s="5">
        <f t="shared" si="129"/>
        <v>0.6</v>
      </c>
      <c r="AD186" s="5">
        <f t="shared" si="130"/>
        <v>0.6</v>
      </c>
      <c r="AE186" s="5" t="str">
        <f>IF(AR186=42,INDEX('2025학년도 변표'!$C$118:$C$197,MATCH(Q186,'2025학년도 변표'!$B$118:$B$197,0)),"")</f>
        <v/>
      </c>
      <c r="AF186" s="5" t="str">
        <f>IF(AR186=42,INDEX('2025학년도 변표'!$D$118:$D$197,MATCH(Q186,'2025학년도 변표'!$B$118:$B$197,0)),"")</f>
        <v/>
      </c>
      <c r="AH186" s="5">
        <v>2</v>
      </c>
      <c r="AI186" s="5">
        <v>2</v>
      </c>
      <c r="AJ186" s="5">
        <v>2</v>
      </c>
      <c r="AK186" s="5">
        <v>2</v>
      </c>
      <c r="AM186" s="5">
        <v>2</v>
      </c>
      <c r="AN186" s="5">
        <v>2</v>
      </c>
      <c r="AO186" s="5">
        <v>3</v>
      </c>
      <c r="AP186" s="5">
        <v>3</v>
      </c>
      <c r="AR186" s="5">
        <f t="shared" si="163"/>
        <v>2</v>
      </c>
      <c r="AT186" s="5">
        <v>0.1</v>
      </c>
      <c r="AU186" s="5">
        <v>0.1</v>
      </c>
      <c r="BA186" s="5">
        <f t="shared" si="131"/>
        <v>0</v>
      </c>
      <c r="BE186" s="236" t="s">
        <v>18717</v>
      </c>
      <c r="BG186" s="5">
        <f>BG6*AT186</f>
        <v>0</v>
      </c>
      <c r="BH186" s="5">
        <f>BH6*AU186</f>
        <v>0</v>
      </c>
      <c r="BY186" s="230">
        <f t="shared" si="170"/>
        <v>320</v>
      </c>
      <c r="BZ186" s="72">
        <v>80</v>
      </c>
      <c r="CA186" s="5">
        <v>76</v>
      </c>
      <c r="CB186" s="5">
        <v>72</v>
      </c>
      <c r="CC186" s="5">
        <v>68</v>
      </c>
      <c r="CD186" s="5">
        <v>64</v>
      </c>
      <c r="CE186" s="5">
        <v>60</v>
      </c>
      <c r="CF186" s="5">
        <v>56</v>
      </c>
      <c r="CG186" s="5">
        <v>52</v>
      </c>
      <c r="CH186" s="5">
        <v>48</v>
      </c>
      <c r="CI186" s="72">
        <v>5</v>
      </c>
      <c r="CJ186" s="5">
        <v>5</v>
      </c>
      <c r="CK186" s="5">
        <v>5</v>
      </c>
      <c r="CL186" s="5">
        <v>5</v>
      </c>
      <c r="CM186" s="5">
        <v>5</v>
      </c>
      <c r="CN186" s="5">
        <v>4</v>
      </c>
      <c r="CO186" s="5">
        <v>3</v>
      </c>
      <c r="CP186" s="5">
        <v>2</v>
      </c>
      <c r="CQ186" s="5">
        <v>1</v>
      </c>
      <c r="DA186" s="5">
        <f t="shared" si="132"/>
        <v>80</v>
      </c>
      <c r="DB186" s="5">
        <f t="shared" si="133"/>
        <v>100</v>
      </c>
      <c r="DC186" s="5">
        <f t="shared" si="134"/>
        <v>5</v>
      </c>
      <c r="DF186" s="5">
        <v>2</v>
      </c>
      <c r="DQ186" s="5">
        <v>1</v>
      </c>
      <c r="DR186" s="5">
        <f t="shared" si="135"/>
        <v>1</v>
      </c>
      <c r="DS186" s="5">
        <f t="shared" si="136"/>
        <v>2</v>
      </c>
      <c r="DT186" s="5">
        <f t="shared" si="169"/>
        <v>0</v>
      </c>
      <c r="DU186" s="5">
        <f t="shared" si="159"/>
        <v>0</v>
      </c>
      <c r="DW186" s="5">
        <f t="shared" si="137"/>
        <v>0</v>
      </c>
      <c r="DX186" s="5">
        <f t="shared" si="138"/>
        <v>0</v>
      </c>
      <c r="DY186" s="5">
        <f>IFERROR(IF(LEFT($AR186,1)="4",INDEX('2025학년도 변표'!$H$118:$H$197,MATCH($Q186,'2025학년도 변표'!$B$118:$B$197,0)),INDEX(DY$4:DY$8,MATCH(AJ186,$DU$4:$DU$8,0))),0)</f>
        <v>0</v>
      </c>
      <c r="DZ186" s="5">
        <f>IFERROR(IF(LEFT($AR186,1)="4",INDEX('2025학년도 변표'!$I$118:$I$197,MATCH($Q186,'2025학년도 변표'!$B$118:$B$197,0)),INDEX(DZ$4:DZ$8,MATCH(AK186,$DU$4:$DU$8,0))),0)</f>
        <v>0</v>
      </c>
      <c r="EB186" s="5">
        <f>IFERROR(IF(LEFT($AR186,1)="4",INDEX('2025학년도 변표'!$J$118:$J$197,MATCH($Q186,'2025학년도 변표'!$B$118:$B$197,0)),INDEX(EA$4:EA$8,MATCH(AM186,$DU$4:$DU$8,0))),0)</f>
        <v>0</v>
      </c>
      <c r="EC186" s="5">
        <f>IFERROR(IF(LEFT($AR186,1)="4",INDEX('2025학년도 변표'!$K$118:$K$197,MATCH($Q186,'2025학년도 변표'!$B$118:$B$197,0)),INDEX(EB$4:EB$8,MATCH(AN186,$DU$4:$DU$8,0))),0)</f>
        <v>0</v>
      </c>
      <c r="ED186" s="5" t="str">
        <f t="shared" si="139"/>
        <v/>
      </c>
      <c r="EE186" s="5" t="str">
        <f t="shared" si="140"/>
        <v/>
      </c>
      <c r="EF186" s="5">
        <f t="shared" si="141"/>
        <v>0</v>
      </c>
      <c r="EH186" s="5">
        <f t="shared" si="142"/>
        <v>0</v>
      </c>
      <c r="EI186" s="5">
        <f t="shared" si="143"/>
        <v>0</v>
      </c>
      <c r="EJ186" s="5">
        <f t="shared" si="144"/>
        <v>0</v>
      </c>
      <c r="EK186" s="5">
        <f t="shared" si="145"/>
        <v>0</v>
      </c>
      <c r="EL186" s="5">
        <f t="shared" si="146"/>
        <v>0</v>
      </c>
      <c r="EM186" s="5">
        <f t="shared" si="147"/>
        <v>0</v>
      </c>
      <c r="EN186" s="5">
        <f t="shared" si="148"/>
        <v>0</v>
      </c>
      <c r="EO186" s="5">
        <f>LARGE((EJ186:EK186,EM186:EN186),1)</f>
        <v>0</v>
      </c>
      <c r="EP186" s="5">
        <f>IF(M186&lt;2,0,LARGE((EJ186:EK186,EM186:EN186),2))</f>
        <v>0</v>
      </c>
      <c r="EQ186" s="5">
        <f t="shared" si="149"/>
        <v>0</v>
      </c>
      <c r="ER186" s="5">
        <f t="shared" si="150"/>
        <v>0</v>
      </c>
      <c r="ES186" s="5">
        <f t="shared" si="151"/>
        <v>0</v>
      </c>
      <c r="EX186" s="5">
        <f t="shared" si="152"/>
        <v>0</v>
      </c>
      <c r="EZ186" s="5">
        <f t="shared" si="153"/>
        <v>1</v>
      </c>
      <c r="FA186" s="5">
        <f t="shared" ca="1" si="154"/>
        <v>65</v>
      </c>
      <c r="FE186" s="5" t="str">
        <f t="shared" si="155"/>
        <v>백분위</v>
      </c>
      <c r="FF186" s="5" t="str">
        <f t="shared" si="156"/>
        <v>백분위</v>
      </c>
      <c r="FG186" s="5">
        <f t="shared" si="160"/>
        <v>0.25</v>
      </c>
      <c r="FH186" s="5">
        <f t="shared" si="161"/>
        <v>0.38</v>
      </c>
      <c r="FI186" s="5">
        <f t="shared" si="162"/>
        <v>0.38</v>
      </c>
      <c r="FJ186" s="5">
        <f t="shared" si="157"/>
        <v>3.2</v>
      </c>
    </row>
    <row r="187" spans="1:166">
      <c r="A187" s="5">
        <f t="shared" si="158"/>
        <v>172</v>
      </c>
      <c r="B187" s="5">
        <v>131</v>
      </c>
      <c r="C187" s="5" t="s">
        <v>517</v>
      </c>
      <c r="D187" s="5">
        <v>1000</v>
      </c>
      <c r="E187" s="5">
        <v>0.2</v>
      </c>
      <c r="F187" s="5">
        <v>0.3</v>
      </c>
      <c r="G187" s="5">
        <v>0.15</v>
      </c>
      <c r="H187" s="5">
        <v>0.15</v>
      </c>
      <c r="M187" s="5">
        <v>2</v>
      </c>
      <c r="N187" s="5">
        <f t="shared" si="121"/>
        <v>0.8</v>
      </c>
      <c r="O187" s="5" t="s">
        <v>633</v>
      </c>
      <c r="Q187" s="5" t="str">
        <f t="shared" si="122"/>
        <v/>
      </c>
      <c r="S187" s="5">
        <f t="shared" si="123"/>
        <v>1.4388489208633093</v>
      </c>
      <c r="T187" s="5">
        <f t="shared" si="124"/>
        <v>2.1428571428571428</v>
      </c>
      <c r="U187" s="5">
        <f t="shared" si="125"/>
        <v>2.1482892456640363</v>
      </c>
      <c r="V187" s="5" t="str">
        <f t="shared" si="126"/>
        <v>자동</v>
      </c>
      <c r="W187" s="5">
        <f t="shared" si="127"/>
        <v>2.1482892456640363</v>
      </c>
      <c r="X187" s="5">
        <f t="shared" si="164"/>
        <v>1.4388489208633093</v>
      </c>
      <c r="Y187" s="5">
        <f t="shared" si="165"/>
        <v>2.1428571428571428</v>
      </c>
      <c r="Z187" s="5">
        <f t="shared" si="166"/>
        <v>2.1482892456640363</v>
      </c>
      <c r="AA187" s="5">
        <f t="shared" si="167"/>
        <v>2.1482892456640363</v>
      </c>
      <c r="AB187" s="5" t="str">
        <f t="shared" si="128"/>
        <v>자동</v>
      </c>
      <c r="AC187" s="5" t="str">
        <f t="shared" si="129"/>
        <v>자동</v>
      </c>
      <c r="AD187" s="5" t="str">
        <f t="shared" si="130"/>
        <v>자동</v>
      </c>
      <c r="AE187" s="5" t="str">
        <f>IF(AR187=42,INDEX('2025학년도 변표'!$C$118:$C$197,MATCH(Q187,'2025학년도 변표'!$B$118:$B$197,0)),"")</f>
        <v/>
      </c>
      <c r="AF187" s="5" t="str">
        <f>IF(AR187=42,INDEX('2025학년도 변표'!$D$118:$D$197,MATCH(Q187,'2025학년도 변표'!$B$118:$B$197,0)),"")</f>
        <v/>
      </c>
      <c r="AH187" s="5">
        <v>12</v>
      </c>
      <c r="AI187" s="5">
        <v>12</v>
      </c>
      <c r="AJ187" s="5">
        <v>12</v>
      </c>
      <c r="AK187" s="5">
        <v>12</v>
      </c>
      <c r="AO187" s="5">
        <v>3</v>
      </c>
      <c r="AP187" s="5">
        <v>3</v>
      </c>
      <c r="AR187" s="5">
        <f t="shared" si="163"/>
        <v>12</v>
      </c>
      <c r="BA187" s="5">
        <f t="shared" si="131"/>
        <v>0</v>
      </c>
      <c r="BY187" s="230">
        <f t="shared" si="170"/>
        <v>800</v>
      </c>
      <c r="BZ187" s="72">
        <v>190</v>
      </c>
      <c r="CA187" s="5">
        <v>186.2</v>
      </c>
      <c r="CB187" s="5">
        <v>182.39999999999998</v>
      </c>
      <c r="CC187" s="5">
        <v>176.7</v>
      </c>
      <c r="CD187" s="5">
        <v>171</v>
      </c>
      <c r="CE187" s="5">
        <v>161.5</v>
      </c>
      <c r="CF187" s="5">
        <v>152</v>
      </c>
      <c r="CG187" s="5">
        <v>133</v>
      </c>
      <c r="CH187" s="5">
        <v>114</v>
      </c>
      <c r="CI187" s="72">
        <v>10</v>
      </c>
      <c r="CJ187" s="5">
        <v>10</v>
      </c>
      <c r="CK187" s="5">
        <v>10</v>
      </c>
      <c r="CL187" s="5">
        <v>10</v>
      </c>
      <c r="CM187" s="5">
        <v>9</v>
      </c>
      <c r="CN187" s="5">
        <v>8</v>
      </c>
      <c r="CO187" s="5">
        <v>7</v>
      </c>
      <c r="CP187" s="5">
        <v>6</v>
      </c>
      <c r="CQ187" s="5">
        <v>5</v>
      </c>
      <c r="DA187" s="5">
        <f t="shared" si="132"/>
        <v>190</v>
      </c>
      <c r="DB187" s="5">
        <f t="shared" si="133"/>
        <v>100</v>
      </c>
      <c r="DC187" s="5">
        <f t="shared" si="134"/>
        <v>10</v>
      </c>
      <c r="DD187" s="5">
        <v>2</v>
      </c>
      <c r="DH187" s="5">
        <v>1</v>
      </c>
      <c r="DJ187" s="5">
        <v>1</v>
      </c>
      <c r="DP187" s="72">
        <v>1</v>
      </c>
      <c r="DR187" s="5">
        <f t="shared" si="135"/>
        <v>1</v>
      </c>
      <c r="DS187" s="5">
        <f t="shared" si="136"/>
        <v>2</v>
      </c>
      <c r="DT187" s="5">
        <f t="shared" si="169"/>
        <v>0</v>
      </c>
      <c r="DU187" s="5">
        <f t="shared" si="159"/>
        <v>0</v>
      </c>
      <c r="DW187" s="5">
        <f t="shared" si="137"/>
        <v>0</v>
      </c>
      <c r="DX187" s="5">
        <f t="shared" si="138"/>
        <v>0</v>
      </c>
      <c r="DY187" s="5">
        <f>IFERROR(IF(LEFT($AR187,1)="4",INDEX('2025학년도 변표'!$H$118:$H$197,MATCH($Q187,'2025학년도 변표'!$B$118:$B$197,0)),INDEX(DY$4:DY$8,MATCH(AJ187,$DU$4:$DU$8,0))),0)</f>
        <v>0</v>
      </c>
      <c r="DZ187" s="5">
        <f>IFERROR(IF(LEFT($AR187,1)="4",INDEX('2025학년도 변표'!$I$118:$I$197,MATCH($Q187,'2025학년도 변표'!$B$118:$B$197,0)),INDEX(DZ$4:DZ$8,MATCH(AK187,$DU$4:$DU$8,0))),0)</f>
        <v>0</v>
      </c>
      <c r="EB187" s="5">
        <f>IFERROR(IF(LEFT($AR187,1)="4",INDEX('2025학년도 변표'!$J$118:$J$197,MATCH($Q187,'2025학년도 변표'!$B$118:$B$197,0)),INDEX(EA$4:EA$8,MATCH(AM187,$DU$4:$DU$8,0))),0)</f>
        <v>0</v>
      </c>
      <c r="EC187" s="5">
        <f>IFERROR(IF(LEFT($AR187,1)="4",INDEX('2025학년도 변표'!$K$118:$K$197,MATCH($Q187,'2025학년도 변표'!$B$118:$B$197,0)),INDEX(EB$4:EB$8,MATCH(AN187,$DU$4:$DU$8,0))),0)</f>
        <v>0</v>
      </c>
      <c r="ED187" s="5" t="str">
        <f t="shared" si="139"/>
        <v/>
      </c>
      <c r="EE187" s="5" t="str">
        <f t="shared" si="140"/>
        <v/>
      </c>
      <c r="EF187" s="5">
        <f t="shared" si="141"/>
        <v>0</v>
      </c>
      <c r="EH187" s="5">
        <f t="shared" si="142"/>
        <v>0</v>
      </c>
      <c r="EI187" s="5">
        <f t="shared" si="143"/>
        <v>0</v>
      </c>
      <c r="EJ187" s="5">
        <f t="shared" si="144"/>
        <v>0</v>
      </c>
      <c r="EK187" s="5">
        <f t="shared" si="145"/>
        <v>0</v>
      </c>
      <c r="EL187" s="5">
        <f t="shared" si="146"/>
        <v>0</v>
      </c>
      <c r="EM187" s="5">
        <f t="shared" si="147"/>
        <v>0</v>
      </c>
      <c r="EN187" s="5">
        <f t="shared" si="148"/>
        <v>0</v>
      </c>
      <c r="EO187" s="5">
        <f>LARGE((EJ187:EK187,EM187:EN187),1)</f>
        <v>0</v>
      </c>
      <c r="EP187" s="5">
        <f>IF(M187&lt;2,0,LARGE((EJ187:EK187,EM187:EN187),2))</f>
        <v>0</v>
      </c>
      <c r="EQ187" s="5">
        <f t="shared" si="149"/>
        <v>0</v>
      </c>
      <c r="ER187" s="5">
        <f t="shared" si="150"/>
        <v>0</v>
      </c>
      <c r="ES187" s="5">
        <f t="shared" si="151"/>
        <v>0</v>
      </c>
      <c r="EX187" s="5">
        <f t="shared" si="152"/>
        <v>0</v>
      </c>
      <c r="EZ187" s="5">
        <f t="shared" si="153"/>
        <v>0</v>
      </c>
      <c r="FA187" s="5">
        <f t="shared" ca="1" si="154"/>
        <v>0</v>
      </c>
      <c r="FE187" s="5" t="str">
        <f t="shared" si="155"/>
        <v>표점/만점</v>
      </c>
      <c r="FF187" s="5" t="str">
        <f t="shared" si="156"/>
        <v>표점/만점</v>
      </c>
      <c r="FG187" s="5">
        <f t="shared" si="160"/>
        <v>0.25</v>
      </c>
      <c r="FH187" s="5">
        <f t="shared" si="161"/>
        <v>0.37</v>
      </c>
      <c r="FI187" s="5">
        <f t="shared" si="162"/>
        <v>0.37</v>
      </c>
      <c r="FJ187" s="5">
        <f t="shared" si="157"/>
        <v>5.7299953093844884</v>
      </c>
    </row>
    <row r="188" spans="1:166">
      <c r="A188" s="5">
        <f t="shared" si="158"/>
        <v>173</v>
      </c>
      <c r="B188" s="5">
        <v>132</v>
      </c>
      <c r="C188" s="5" t="s">
        <v>445</v>
      </c>
      <c r="D188" s="5">
        <v>600</v>
      </c>
      <c r="E188" s="5">
        <f>200/600</f>
        <v>0.33333333333333331</v>
      </c>
      <c r="F188" s="5">
        <f>200/600</f>
        <v>0.33333333333333331</v>
      </c>
      <c r="G188" s="5">
        <f>(200/600)/2</f>
        <v>0.16666666666666666</v>
      </c>
      <c r="H188" s="5">
        <f>(200/600)/2</f>
        <v>0.16666666666666666</v>
      </c>
      <c r="M188" s="5">
        <v>2</v>
      </c>
      <c r="N188" s="5">
        <f t="shared" si="121"/>
        <v>1</v>
      </c>
      <c r="O188" s="5" t="s">
        <v>633</v>
      </c>
      <c r="Q188" s="5" t="str">
        <f t="shared" si="122"/>
        <v/>
      </c>
      <c r="S188" s="5">
        <f t="shared" si="123"/>
        <v>1</v>
      </c>
      <c r="T188" s="5">
        <f t="shared" si="124"/>
        <v>1</v>
      </c>
      <c r="U188" s="5">
        <f t="shared" si="125"/>
        <v>1</v>
      </c>
      <c r="V188" s="5" t="str">
        <f t="shared" si="126"/>
        <v>자동</v>
      </c>
      <c r="W188" s="5">
        <f t="shared" si="127"/>
        <v>1</v>
      </c>
      <c r="X188" s="5">
        <f t="shared" si="164"/>
        <v>1</v>
      </c>
      <c r="Y188" s="5">
        <f t="shared" si="165"/>
        <v>1</v>
      </c>
      <c r="Z188" s="5">
        <f t="shared" si="166"/>
        <v>1</v>
      </c>
      <c r="AA188" s="5">
        <f t="shared" si="167"/>
        <v>1</v>
      </c>
      <c r="AB188" s="5" t="str">
        <f t="shared" si="128"/>
        <v>자동</v>
      </c>
      <c r="AC188" s="5" t="str">
        <f t="shared" si="129"/>
        <v>자동</v>
      </c>
      <c r="AD188" s="5" t="str">
        <f t="shared" si="130"/>
        <v>자동</v>
      </c>
      <c r="AE188" s="5" t="str">
        <f>IF(AR188=42,INDEX('2025학년도 변표'!$C$118:$C$197,MATCH(Q188,'2025학년도 변표'!$B$118:$B$197,0)),"")</f>
        <v/>
      </c>
      <c r="AF188" s="5" t="str">
        <f>IF(AR188=42,INDEX('2025학년도 변표'!$D$118:$D$197,MATCH(Q188,'2025학년도 변표'!$B$118:$B$197,0)),"")</f>
        <v/>
      </c>
      <c r="AH188" s="5">
        <v>1</v>
      </c>
      <c r="AI188" s="5">
        <v>1</v>
      </c>
      <c r="AJ188" s="5">
        <v>1</v>
      </c>
      <c r="AK188" s="5">
        <v>1</v>
      </c>
      <c r="AO188" s="5">
        <v>3</v>
      </c>
      <c r="AP188" s="5">
        <v>3</v>
      </c>
      <c r="AR188" s="5">
        <f t="shared" si="163"/>
        <v>1</v>
      </c>
      <c r="BA188" s="5">
        <f t="shared" si="131"/>
        <v>0</v>
      </c>
      <c r="BY188" s="230">
        <f t="shared" si="170"/>
        <v>600</v>
      </c>
      <c r="BZ188" s="72">
        <v>100</v>
      </c>
      <c r="CA188" s="5">
        <v>95</v>
      </c>
      <c r="CB188" s="5">
        <v>90</v>
      </c>
      <c r="CC188" s="5">
        <v>80</v>
      </c>
      <c r="CD188" s="5">
        <v>70</v>
      </c>
      <c r="CE188" s="5">
        <v>60</v>
      </c>
      <c r="CF188" s="5">
        <v>55</v>
      </c>
      <c r="CG188" s="5">
        <v>50</v>
      </c>
      <c r="CH188" s="5">
        <v>45</v>
      </c>
      <c r="CI188" s="72">
        <v>5</v>
      </c>
      <c r="CJ188" s="5">
        <v>5</v>
      </c>
      <c r="CK188" s="5">
        <v>5</v>
      </c>
      <c r="CL188" s="5">
        <v>5</v>
      </c>
      <c r="CM188" s="5">
        <v>5</v>
      </c>
      <c r="CN188" s="5">
        <v>4</v>
      </c>
      <c r="CO188" s="5">
        <v>3</v>
      </c>
      <c r="CP188" s="5">
        <v>2</v>
      </c>
      <c r="CQ188" s="5">
        <v>1</v>
      </c>
      <c r="DA188" s="5">
        <f t="shared" si="132"/>
        <v>100</v>
      </c>
      <c r="DB188" s="5">
        <f t="shared" si="133"/>
        <v>100</v>
      </c>
      <c r="DC188" s="5">
        <f t="shared" si="134"/>
        <v>5</v>
      </c>
      <c r="DD188" s="5">
        <v>2</v>
      </c>
      <c r="DJ188" s="5">
        <v>1</v>
      </c>
      <c r="DR188" s="5">
        <f t="shared" si="135"/>
        <v>1</v>
      </c>
      <c r="DS188" s="5">
        <f t="shared" si="136"/>
        <v>2</v>
      </c>
      <c r="DT188" s="5">
        <f t="shared" si="169"/>
        <v>0</v>
      </c>
      <c r="DU188" s="5">
        <f t="shared" si="159"/>
        <v>0</v>
      </c>
      <c r="DW188" s="5">
        <f t="shared" si="137"/>
        <v>0</v>
      </c>
      <c r="DX188" s="5">
        <f t="shared" si="138"/>
        <v>0</v>
      </c>
      <c r="DY188" s="5">
        <f>IFERROR(IF(LEFT($AR188,1)="4",INDEX('2025학년도 변표'!$H$118:$H$197,MATCH($Q188,'2025학년도 변표'!$B$118:$B$197,0)),INDEX(DY$4:DY$8,MATCH(AJ188,$DU$4:$DU$8,0))),0)</f>
        <v>0</v>
      </c>
      <c r="DZ188" s="5">
        <f>IFERROR(IF(LEFT($AR188,1)="4",INDEX('2025학년도 변표'!$I$118:$I$197,MATCH($Q188,'2025학년도 변표'!$B$118:$B$197,0)),INDEX(DZ$4:DZ$8,MATCH(AK188,$DU$4:$DU$8,0))),0)</f>
        <v>0</v>
      </c>
      <c r="EB188" s="5">
        <f>IFERROR(IF(LEFT($AR188,1)="4",INDEX('2025학년도 변표'!$J$118:$J$197,MATCH($Q188,'2025학년도 변표'!$B$118:$B$197,0)),INDEX(EA$4:EA$8,MATCH(AM188,$DU$4:$DU$8,0))),0)</f>
        <v>0</v>
      </c>
      <c r="EC188" s="5">
        <f>IFERROR(IF(LEFT($AR188,1)="4",INDEX('2025학년도 변표'!$K$118:$K$197,MATCH($Q188,'2025학년도 변표'!$B$118:$B$197,0)),INDEX(EB$4:EB$8,MATCH(AN188,$DU$4:$DU$8,0))),0)</f>
        <v>0</v>
      </c>
      <c r="ED188" s="5" t="str">
        <f t="shared" si="139"/>
        <v/>
      </c>
      <c r="EE188" s="5" t="str">
        <f t="shared" si="140"/>
        <v/>
      </c>
      <c r="EF188" s="5">
        <f t="shared" si="141"/>
        <v>0</v>
      </c>
      <c r="EH188" s="5">
        <f t="shared" si="142"/>
        <v>0</v>
      </c>
      <c r="EI188" s="5">
        <f t="shared" si="143"/>
        <v>0</v>
      </c>
      <c r="EJ188" s="5">
        <f t="shared" si="144"/>
        <v>0</v>
      </c>
      <c r="EK188" s="5">
        <f t="shared" si="145"/>
        <v>0</v>
      </c>
      <c r="EL188" s="5">
        <f t="shared" si="146"/>
        <v>0</v>
      </c>
      <c r="EM188" s="5">
        <f t="shared" si="147"/>
        <v>0</v>
      </c>
      <c r="EN188" s="5">
        <f t="shared" si="148"/>
        <v>0</v>
      </c>
      <c r="EO188" s="5">
        <f>LARGE((EJ188:EK188,EM188:EN188),1)</f>
        <v>0</v>
      </c>
      <c r="EP188" s="5">
        <f>IF(M188&lt;2,0,LARGE((EJ188:EK188,EM188:EN188),2))</f>
        <v>0</v>
      </c>
      <c r="EQ188" s="5">
        <f t="shared" si="149"/>
        <v>0</v>
      </c>
      <c r="ER188" s="5">
        <f t="shared" si="150"/>
        <v>0</v>
      </c>
      <c r="ES188" s="5">
        <f t="shared" si="151"/>
        <v>0</v>
      </c>
      <c r="EX188" s="5">
        <f t="shared" si="152"/>
        <v>0</v>
      </c>
      <c r="EZ188" s="5">
        <f t="shared" si="153"/>
        <v>0</v>
      </c>
      <c r="FA188" s="5">
        <f t="shared" ca="1" si="154"/>
        <v>0</v>
      </c>
      <c r="FE188" s="5" t="str">
        <f t="shared" si="155"/>
        <v>표점</v>
      </c>
      <c r="FF188" s="5" t="str">
        <f t="shared" si="156"/>
        <v>표점</v>
      </c>
      <c r="FG188" s="5">
        <f t="shared" si="160"/>
        <v>0.33</v>
      </c>
      <c r="FH188" s="5">
        <f t="shared" si="161"/>
        <v>0.33</v>
      </c>
      <c r="FI188" s="5">
        <f t="shared" si="162"/>
        <v>0.33</v>
      </c>
      <c r="FJ188" s="5">
        <f t="shared" si="157"/>
        <v>3</v>
      </c>
    </row>
    <row r="189" spans="1:166">
      <c r="A189" s="5">
        <f t="shared" si="158"/>
        <v>174</v>
      </c>
      <c r="B189" s="5">
        <v>133</v>
      </c>
      <c r="C189" s="5" t="s">
        <v>583</v>
      </c>
      <c r="D189" s="5">
        <v>600</v>
      </c>
      <c r="E189" s="5">
        <f>200/600</f>
        <v>0.33333333333333331</v>
      </c>
      <c r="F189" s="5">
        <f>200/600</f>
        <v>0.33333333333333331</v>
      </c>
      <c r="J189" s="5">
        <f>(200/600)/2</f>
        <v>0.16666666666666666</v>
      </c>
      <c r="K189" s="5">
        <f>(200/600)/2</f>
        <v>0.16666666666666666</v>
      </c>
      <c r="M189" s="5">
        <v>2</v>
      </c>
      <c r="N189" s="5">
        <f t="shared" si="121"/>
        <v>1</v>
      </c>
      <c r="O189" s="5" t="s">
        <v>633</v>
      </c>
      <c r="Q189" s="5" t="str">
        <f t="shared" si="122"/>
        <v/>
      </c>
      <c r="S189" s="5">
        <f t="shared" si="123"/>
        <v>1</v>
      </c>
      <c r="T189" s="5">
        <f t="shared" si="124"/>
        <v>1</v>
      </c>
      <c r="U189" s="5" t="str">
        <f t="shared" si="125"/>
        <v>자동</v>
      </c>
      <c r="V189" s="5">
        <f t="shared" si="126"/>
        <v>1</v>
      </c>
      <c r="W189" s="5">
        <f t="shared" si="127"/>
        <v>1</v>
      </c>
      <c r="X189" s="5">
        <f t="shared" si="164"/>
        <v>1</v>
      </c>
      <c r="Y189" s="5">
        <f t="shared" si="165"/>
        <v>1</v>
      </c>
      <c r="Z189" s="5" t="str">
        <f t="shared" si="166"/>
        <v>자동</v>
      </c>
      <c r="AA189" s="5" t="str">
        <f t="shared" si="167"/>
        <v>자동</v>
      </c>
      <c r="AB189" s="5" t="str">
        <f t="shared" si="128"/>
        <v>자동</v>
      </c>
      <c r="AC189" s="5">
        <f t="shared" si="129"/>
        <v>1</v>
      </c>
      <c r="AD189" s="5">
        <f t="shared" si="130"/>
        <v>1</v>
      </c>
      <c r="AE189" s="5" t="str">
        <f>IF(AR189=42,INDEX('2025학년도 변표'!$C$118:$C$197,MATCH(Q189,'2025학년도 변표'!$B$118:$B$197,0)),"")</f>
        <v/>
      </c>
      <c r="AF189" s="5" t="str">
        <f>IF(AR189=42,INDEX('2025학년도 변표'!$D$118:$D$197,MATCH(Q189,'2025학년도 변표'!$B$118:$B$197,0)),"")</f>
        <v/>
      </c>
      <c r="AH189" s="5">
        <v>1</v>
      </c>
      <c r="AI189" s="5">
        <v>1</v>
      </c>
      <c r="AM189" s="5">
        <v>1</v>
      </c>
      <c r="AN189" s="5">
        <v>1</v>
      </c>
      <c r="AO189" s="5">
        <v>3</v>
      </c>
      <c r="AP189" s="5">
        <v>3</v>
      </c>
      <c r="AR189" s="5">
        <f t="shared" si="163"/>
        <v>1</v>
      </c>
      <c r="BA189" s="5">
        <f t="shared" si="131"/>
        <v>0</v>
      </c>
      <c r="BY189" s="230">
        <f t="shared" si="170"/>
        <v>600</v>
      </c>
      <c r="BZ189" s="72">
        <v>100</v>
      </c>
      <c r="CA189" s="5">
        <v>95</v>
      </c>
      <c r="CB189" s="5">
        <v>90</v>
      </c>
      <c r="CC189" s="5">
        <v>80</v>
      </c>
      <c r="CD189" s="5">
        <v>70</v>
      </c>
      <c r="CE189" s="5">
        <v>60</v>
      </c>
      <c r="CF189" s="5">
        <v>55</v>
      </c>
      <c r="CG189" s="5">
        <v>50</v>
      </c>
      <c r="CH189" s="5">
        <v>45</v>
      </c>
      <c r="CI189" s="72">
        <v>5</v>
      </c>
      <c r="CJ189" s="5">
        <v>5</v>
      </c>
      <c r="CK189" s="5">
        <v>5</v>
      </c>
      <c r="CL189" s="5">
        <v>5</v>
      </c>
      <c r="CM189" s="5">
        <v>5</v>
      </c>
      <c r="CN189" s="5">
        <v>4</v>
      </c>
      <c r="CO189" s="5">
        <v>3</v>
      </c>
      <c r="CP189" s="5">
        <v>2</v>
      </c>
      <c r="CQ189" s="5">
        <v>1</v>
      </c>
      <c r="DA189" s="5">
        <f t="shared" si="132"/>
        <v>100</v>
      </c>
      <c r="DB189" s="5">
        <f t="shared" si="133"/>
        <v>100</v>
      </c>
      <c r="DC189" s="5">
        <f t="shared" si="134"/>
        <v>5</v>
      </c>
      <c r="DE189" s="5">
        <v>2</v>
      </c>
      <c r="DL189" s="5">
        <v>1</v>
      </c>
      <c r="DR189" s="5">
        <f t="shared" si="135"/>
        <v>2</v>
      </c>
      <c r="DS189" s="5">
        <f t="shared" si="136"/>
        <v>2</v>
      </c>
      <c r="DT189" s="5">
        <f t="shared" si="169"/>
        <v>0</v>
      </c>
      <c r="DU189" s="5">
        <f t="shared" si="159"/>
        <v>0</v>
      </c>
      <c r="DW189" s="5">
        <f t="shared" si="137"/>
        <v>0</v>
      </c>
      <c r="DX189" s="5">
        <f t="shared" si="138"/>
        <v>0</v>
      </c>
      <c r="DY189" s="5">
        <f>IFERROR(IF(LEFT($AR189,1)="4",INDEX('2025학년도 변표'!$H$118:$H$197,MATCH($Q189,'2025학년도 변표'!$B$118:$B$197,0)),INDEX(DY$4:DY$8,MATCH(AJ189,$DU$4:$DU$8,0))),0)</f>
        <v>0</v>
      </c>
      <c r="DZ189" s="5">
        <f>IFERROR(IF(LEFT($AR189,1)="4",INDEX('2025학년도 변표'!$I$118:$I$197,MATCH($Q189,'2025학년도 변표'!$B$118:$B$197,0)),INDEX(DZ$4:DZ$8,MATCH(AK189,$DU$4:$DU$8,0))),0)</f>
        <v>0</v>
      </c>
      <c r="EB189" s="5">
        <f>IFERROR(IF(LEFT($AR189,1)="4",INDEX('2025학년도 변표'!$J$118:$J$197,MATCH($Q189,'2025학년도 변표'!$B$118:$B$197,0)),INDEX(EA$4:EA$8,MATCH(AM189,$DU$4:$DU$8,0))),0)</f>
        <v>0</v>
      </c>
      <c r="EC189" s="5">
        <f>IFERROR(IF(LEFT($AR189,1)="4",INDEX('2025학년도 변표'!$K$118:$K$197,MATCH($Q189,'2025학년도 변표'!$B$118:$B$197,0)),INDEX(EB$4:EB$8,MATCH(AN189,$DU$4:$DU$8,0))),0)</f>
        <v>0</v>
      </c>
      <c r="ED189" s="5" t="str">
        <f t="shared" si="139"/>
        <v/>
      </c>
      <c r="EE189" s="5" t="str">
        <f t="shared" si="140"/>
        <v/>
      </c>
      <c r="EF189" s="5">
        <f t="shared" si="141"/>
        <v>0</v>
      </c>
      <c r="EH189" s="5">
        <f t="shared" si="142"/>
        <v>0</v>
      </c>
      <c r="EI189" s="5">
        <f t="shared" si="143"/>
        <v>0</v>
      </c>
      <c r="EJ189" s="5">
        <f t="shared" si="144"/>
        <v>0</v>
      </c>
      <c r="EK189" s="5">
        <f t="shared" si="145"/>
        <v>0</v>
      </c>
      <c r="EL189" s="5">
        <f t="shared" si="146"/>
        <v>0</v>
      </c>
      <c r="EM189" s="5">
        <f t="shared" si="147"/>
        <v>0</v>
      </c>
      <c r="EN189" s="5">
        <f t="shared" si="148"/>
        <v>0</v>
      </c>
      <c r="EO189" s="5">
        <f>LARGE((EJ189:EK189,EM189:EN189),1)</f>
        <v>0</v>
      </c>
      <c r="EP189" s="5">
        <f>IF(M189&lt;2,0,LARGE((EJ189:EK189,EM189:EN189),2))</f>
        <v>0</v>
      </c>
      <c r="EQ189" s="5">
        <f t="shared" si="149"/>
        <v>0</v>
      </c>
      <c r="ER189" s="5">
        <f t="shared" si="150"/>
        <v>0</v>
      </c>
      <c r="ES189" s="5">
        <f t="shared" si="151"/>
        <v>0</v>
      </c>
      <c r="EX189" s="5">
        <f t="shared" si="152"/>
        <v>0</v>
      </c>
      <c r="EZ189" s="5">
        <f t="shared" si="153"/>
        <v>0</v>
      </c>
      <c r="FA189" s="5">
        <f t="shared" ca="1" si="154"/>
        <v>0</v>
      </c>
      <c r="FE189" s="5" t="str">
        <f t="shared" si="155"/>
        <v>표점</v>
      </c>
      <c r="FF189" s="5" t="str">
        <f t="shared" si="156"/>
        <v>표점</v>
      </c>
      <c r="FG189" s="5">
        <f t="shared" si="160"/>
        <v>0.33</v>
      </c>
      <c r="FH189" s="5">
        <f t="shared" si="161"/>
        <v>0.33</v>
      </c>
      <c r="FI189" s="5">
        <f t="shared" si="162"/>
        <v>0.33</v>
      </c>
      <c r="FJ189" s="5">
        <f t="shared" si="157"/>
        <v>3</v>
      </c>
    </row>
    <row r="190" spans="1:166">
      <c r="A190" s="5">
        <f t="shared" si="158"/>
        <v>175</v>
      </c>
      <c r="B190" s="5">
        <v>134</v>
      </c>
      <c r="C190" s="5" t="s">
        <v>441</v>
      </c>
      <c r="D190" s="5">
        <v>1000</v>
      </c>
      <c r="E190" s="5">
        <v>0.3</v>
      </c>
      <c r="F190" s="5">
        <v>0.3</v>
      </c>
      <c r="G190" s="5">
        <v>0.15</v>
      </c>
      <c r="H190" s="5">
        <v>0.15</v>
      </c>
      <c r="M190" s="5">
        <v>2</v>
      </c>
      <c r="N190" s="5">
        <f t="shared" si="121"/>
        <v>0.89999999999999991</v>
      </c>
      <c r="O190" s="5" t="s">
        <v>633</v>
      </c>
      <c r="Q190" s="5" t="str">
        <f t="shared" si="122"/>
        <v/>
      </c>
      <c r="S190" s="5">
        <f t="shared" si="123"/>
        <v>3</v>
      </c>
      <c r="T190" s="5">
        <f t="shared" si="124"/>
        <v>3</v>
      </c>
      <c r="U190" s="5">
        <f t="shared" si="125"/>
        <v>1.5</v>
      </c>
      <c r="V190" s="5" t="str">
        <f t="shared" si="126"/>
        <v>자동</v>
      </c>
      <c r="W190" s="5">
        <f t="shared" si="127"/>
        <v>3</v>
      </c>
      <c r="X190" s="5">
        <f t="shared" si="164"/>
        <v>3</v>
      </c>
      <c r="Y190" s="5">
        <f t="shared" si="165"/>
        <v>3</v>
      </c>
      <c r="Z190" s="5">
        <f t="shared" si="166"/>
        <v>1.5</v>
      </c>
      <c r="AA190" s="5">
        <f t="shared" si="167"/>
        <v>1.5</v>
      </c>
      <c r="AB190" s="5" t="str">
        <f t="shared" si="128"/>
        <v>자동</v>
      </c>
      <c r="AC190" s="5" t="str">
        <f t="shared" si="129"/>
        <v>자동</v>
      </c>
      <c r="AD190" s="5" t="str">
        <f t="shared" si="130"/>
        <v>자동</v>
      </c>
      <c r="AE190" s="5" t="str">
        <f>IF(AR190=42,INDEX('2025학년도 변표'!$C$118:$C$197,MATCH(Q190,'2025학년도 변표'!$B$118:$B$197,0)),"")</f>
        <v/>
      </c>
      <c r="AF190" s="5" t="str">
        <f>IF(AR190=42,INDEX('2025학년도 변표'!$D$118:$D$197,MATCH(Q190,'2025학년도 변표'!$B$118:$B$197,0)),"")</f>
        <v/>
      </c>
      <c r="AH190" s="5">
        <v>2</v>
      </c>
      <c r="AI190" s="5">
        <v>2</v>
      </c>
      <c r="AJ190" s="5">
        <v>2</v>
      </c>
      <c r="AK190" s="5">
        <v>2</v>
      </c>
      <c r="AO190" s="5">
        <v>3</v>
      </c>
      <c r="AP190" s="5">
        <v>3</v>
      </c>
      <c r="AR190" s="5">
        <f t="shared" si="163"/>
        <v>2</v>
      </c>
      <c r="BA190" s="5">
        <f t="shared" si="131"/>
        <v>0</v>
      </c>
      <c r="BY190" s="230">
        <f t="shared" si="170"/>
        <v>899.99999999999989</v>
      </c>
      <c r="BZ190" s="72">
        <v>100</v>
      </c>
      <c r="CA190" s="5">
        <v>95</v>
      </c>
      <c r="CB190" s="5">
        <v>90</v>
      </c>
      <c r="CC190" s="5">
        <v>80</v>
      </c>
      <c r="CD190" s="5">
        <v>70</v>
      </c>
      <c r="CE190" s="5">
        <v>60</v>
      </c>
      <c r="CF190" s="5">
        <v>50</v>
      </c>
      <c r="CG190" s="5">
        <v>30</v>
      </c>
      <c r="CH190" s="5">
        <v>10</v>
      </c>
      <c r="CI190" s="72">
        <v>5</v>
      </c>
      <c r="CJ190" s="5">
        <v>5</v>
      </c>
      <c r="CK190" s="5">
        <v>5</v>
      </c>
      <c r="CL190" s="5">
        <v>5</v>
      </c>
      <c r="CM190" s="5">
        <v>4</v>
      </c>
      <c r="CN190" s="5">
        <v>3</v>
      </c>
      <c r="CO190" s="5">
        <v>2</v>
      </c>
      <c r="CP190" s="5">
        <v>1</v>
      </c>
      <c r="CQ190" s="5">
        <v>0</v>
      </c>
      <c r="DA190" s="5">
        <f t="shared" si="132"/>
        <v>100</v>
      </c>
      <c r="DB190" s="5">
        <f t="shared" si="133"/>
        <v>100</v>
      </c>
      <c r="DC190" s="5">
        <f t="shared" si="134"/>
        <v>5</v>
      </c>
      <c r="DD190" s="5">
        <v>2</v>
      </c>
      <c r="DJ190" s="5">
        <v>1</v>
      </c>
      <c r="DR190" s="5">
        <f t="shared" si="135"/>
        <v>1</v>
      </c>
      <c r="DS190" s="5">
        <f t="shared" si="136"/>
        <v>2</v>
      </c>
      <c r="DT190" s="5">
        <f t="shared" si="169"/>
        <v>0</v>
      </c>
      <c r="DU190" s="5">
        <f t="shared" si="159"/>
        <v>0</v>
      </c>
      <c r="DW190" s="5">
        <f t="shared" si="137"/>
        <v>0</v>
      </c>
      <c r="DX190" s="5">
        <f t="shared" si="138"/>
        <v>0</v>
      </c>
      <c r="DY190" s="5">
        <f>IFERROR(IF(LEFT($AR190,1)="4",INDEX('2025학년도 변표'!$H$118:$H$197,MATCH($Q190,'2025학년도 변표'!$B$118:$B$197,0)),INDEX(DY$4:DY$8,MATCH(AJ190,$DU$4:$DU$8,0))),0)</f>
        <v>0</v>
      </c>
      <c r="DZ190" s="5">
        <f>IFERROR(IF(LEFT($AR190,1)="4",INDEX('2025학년도 변표'!$I$118:$I$197,MATCH($Q190,'2025학년도 변표'!$B$118:$B$197,0)),INDEX(DZ$4:DZ$8,MATCH(AK190,$DU$4:$DU$8,0))),0)</f>
        <v>0</v>
      </c>
      <c r="EB190" s="5">
        <f>IFERROR(IF(LEFT($AR190,1)="4",INDEX('2025학년도 변표'!$J$118:$J$197,MATCH($Q190,'2025학년도 변표'!$B$118:$B$197,0)),INDEX(EA$4:EA$8,MATCH(AM190,$DU$4:$DU$8,0))),0)</f>
        <v>0</v>
      </c>
      <c r="EC190" s="5">
        <f>IFERROR(IF(LEFT($AR190,1)="4",INDEX('2025학년도 변표'!$K$118:$K$197,MATCH($Q190,'2025학년도 변표'!$B$118:$B$197,0)),INDEX(EB$4:EB$8,MATCH(AN190,$DU$4:$DU$8,0))),0)</f>
        <v>0</v>
      </c>
      <c r="ED190" s="5" t="str">
        <f t="shared" si="139"/>
        <v/>
      </c>
      <c r="EE190" s="5" t="str">
        <f t="shared" si="140"/>
        <v/>
      </c>
      <c r="EF190" s="5">
        <f t="shared" si="141"/>
        <v>0</v>
      </c>
      <c r="EH190" s="5">
        <f t="shared" si="142"/>
        <v>0</v>
      </c>
      <c r="EI190" s="5">
        <f t="shared" si="143"/>
        <v>0</v>
      </c>
      <c r="EJ190" s="5">
        <f t="shared" si="144"/>
        <v>0</v>
      </c>
      <c r="EK190" s="5">
        <f t="shared" si="145"/>
        <v>0</v>
      </c>
      <c r="EL190" s="5">
        <f t="shared" si="146"/>
        <v>0</v>
      </c>
      <c r="EM190" s="5">
        <f t="shared" si="147"/>
        <v>0</v>
      </c>
      <c r="EN190" s="5">
        <f t="shared" si="148"/>
        <v>0</v>
      </c>
      <c r="EO190" s="5">
        <f>LARGE((EJ190:EK190,EM190:EN190),1)</f>
        <v>0</v>
      </c>
      <c r="EP190" s="5">
        <f>IF(M190&lt;2,0,LARGE((EJ190:EK190,EM190:EN190),2))</f>
        <v>0</v>
      </c>
      <c r="EQ190" s="5">
        <f t="shared" si="149"/>
        <v>0</v>
      </c>
      <c r="ER190" s="5">
        <f t="shared" si="150"/>
        <v>0</v>
      </c>
      <c r="ES190" s="5">
        <f t="shared" si="151"/>
        <v>0</v>
      </c>
      <c r="EX190" s="5">
        <f t="shared" si="152"/>
        <v>0</v>
      </c>
      <c r="EZ190" s="5">
        <f t="shared" si="153"/>
        <v>0</v>
      </c>
      <c r="FA190" s="5">
        <f t="shared" ca="1" si="154"/>
        <v>0</v>
      </c>
      <c r="FE190" s="5" t="str">
        <f t="shared" si="155"/>
        <v>백분위</v>
      </c>
      <c r="FF190" s="5" t="str">
        <f t="shared" si="156"/>
        <v>백분위</v>
      </c>
      <c r="FG190" s="5">
        <f t="shared" si="160"/>
        <v>0.33</v>
      </c>
      <c r="FH190" s="5">
        <f t="shared" si="161"/>
        <v>0.33</v>
      </c>
      <c r="FI190" s="5">
        <f t="shared" si="162"/>
        <v>0.33</v>
      </c>
      <c r="FJ190" s="5">
        <f t="shared" si="157"/>
        <v>9</v>
      </c>
    </row>
    <row r="191" spans="1:166">
      <c r="A191" s="5">
        <f t="shared" si="158"/>
        <v>176</v>
      </c>
      <c r="B191" s="5">
        <v>135</v>
      </c>
      <c r="C191" s="5" t="s">
        <v>520</v>
      </c>
      <c r="D191" s="5">
        <v>800</v>
      </c>
      <c r="E191" s="5">
        <v>0.25</v>
      </c>
      <c r="F191" s="5">
        <v>0.25</v>
      </c>
      <c r="G191" s="5">
        <v>0.125</v>
      </c>
      <c r="H191" s="5">
        <v>0.125</v>
      </c>
      <c r="M191" s="5">
        <v>2</v>
      </c>
      <c r="N191" s="5">
        <f t="shared" si="121"/>
        <v>0.75</v>
      </c>
      <c r="O191" s="5" t="s">
        <v>633</v>
      </c>
      <c r="Q191" s="5" t="str">
        <f t="shared" si="122"/>
        <v/>
      </c>
      <c r="S191" s="5">
        <f t="shared" si="123"/>
        <v>1</v>
      </c>
      <c r="T191" s="5">
        <f t="shared" si="124"/>
        <v>1</v>
      </c>
      <c r="U191" s="5">
        <f t="shared" si="125"/>
        <v>1</v>
      </c>
      <c r="V191" s="5" t="str">
        <f t="shared" si="126"/>
        <v>자동</v>
      </c>
      <c r="W191" s="5">
        <f t="shared" si="127"/>
        <v>1</v>
      </c>
      <c r="X191" s="5">
        <f t="shared" si="164"/>
        <v>1</v>
      </c>
      <c r="Y191" s="5">
        <f t="shared" si="165"/>
        <v>1</v>
      </c>
      <c r="Z191" s="5">
        <f t="shared" si="166"/>
        <v>1</v>
      </c>
      <c r="AA191" s="5">
        <f t="shared" si="167"/>
        <v>1</v>
      </c>
      <c r="AB191" s="5" t="str">
        <f t="shared" si="128"/>
        <v>자동</v>
      </c>
      <c r="AC191" s="5" t="str">
        <f t="shared" si="129"/>
        <v>자동</v>
      </c>
      <c r="AD191" s="5" t="str">
        <f t="shared" si="130"/>
        <v>자동</v>
      </c>
      <c r="AE191" s="5" t="str">
        <f>IF(AR191=42,INDEX('2025학년도 변표'!$C$118:$C$197,MATCH(Q191,'2025학년도 변표'!$B$118:$B$197,0)),"")</f>
        <v/>
      </c>
      <c r="AF191" s="5" t="str">
        <f>IF(AR191=42,INDEX('2025학년도 변표'!$D$118:$D$197,MATCH(Q191,'2025학년도 변표'!$B$118:$B$197,0)),"")</f>
        <v/>
      </c>
      <c r="AH191" s="5">
        <v>1</v>
      </c>
      <c r="AI191" s="5">
        <v>1</v>
      </c>
      <c r="AJ191" s="5">
        <v>1</v>
      </c>
      <c r="AK191" s="5">
        <v>1</v>
      </c>
      <c r="AO191" s="5">
        <v>3</v>
      </c>
      <c r="AP191" s="5">
        <v>3</v>
      </c>
      <c r="AR191" s="5">
        <f t="shared" si="163"/>
        <v>1</v>
      </c>
      <c r="BA191" s="5">
        <f t="shared" si="131"/>
        <v>0</v>
      </c>
      <c r="BY191" s="230">
        <f t="shared" si="170"/>
        <v>600</v>
      </c>
      <c r="BZ191" s="72">
        <v>135</v>
      </c>
      <c r="CA191" s="5">
        <v>130</v>
      </c>
      <c r="CB191" s="5">
        <v>123</v>
      </c>
      <c r="CC191" s="5">
        <v>114</v>
      </c>
      <c r="CD191" s="5">
        <v>103</v>
      </c>
      <c r="CE191" s="5">
        <v>94</v>
      </c>
      <c r="CF191" s="5">
        <v>87</v>
      </c>
      <c r="CG191" s="5">
        <v>82</v>
      </c>
      <c r="CH191" s="5">
        <v>79</v>
      </c>
      <c r="DA191" s="5">
        <f t="shared" si="132"/>
        <v>135</v>
      </c>
      <c r="DB191" s="5">
        <f t="shared" si="133"/>
        <v>100</v>
      </c>
      <c r="DC191" s="5">
        <f t="shared" si="134"/>
        <v>0</v>
      </c>
      <c r="DD191" s="5">
        <v>2</v>
      </c>
      <c r="DH191" s="5">
        <v>1</v>
      </c>
      <c r="DJ191" s="5">
        <v>1</v>
      </c>
      <c r="DR191" s="5">
        <f t="shared" si="135"/>
        <v>1</v>
      </c>
      <c r="DS191" s="5">
        <f t="shared" si="136"/>
        <v>2</v>
      </c>
      <c r="DT191" s="5">
        <f t="shared" si="169"/>
        <v>0</v>
      </c>
      <c r="DU191" s="5">
        <f t="shared" si="159"/>
        <v>0</v>
      </c>
      <c r="DW191" s="5">
        <f t="shared" si="137"/>
        <v>0</v>
      </c>
      <c r="DX191" s="5">
        <f t="shared" si="138"/>
        <v>0</v>
      </c>
      <c r="DY191" s="5">
        <f>IFERROR(IF(LEFT($AR191,1)="4",INDEX('2025학년도 변표'!$H$118:$H$197,MATCH($Q191,'2025학년도 변표'!$B$118:$B$197,0)),INDEX(DY$4:DY$8,MATCH(AJ191,$DU$4:$DU$8,0))),0)</f>
        <v>0</v>
      </c>
      <c r="DZ191" s="5">
        <f>IFERROR(IF(LEFT($AR191,1)="4",INDEX('2025학년도 변표'!$I$118:$I$197,MATCH($Q191,'2025학년도 변표'!$B$118:$B$197,0)),INDEX(DZ$4:DZ$8,MATCH(AK191,$DU$4:$DU$8,0))),0)</f>
        <v>0</v>
      </c>
      <c r="EB191" s="5">
        <f>IFERROR(IF(LEFT($AR191,1)="4",INDEX('2025학년도 변표'!$J$118:$J$197,MATCH($Q191,'2025학년도 변표'!$B$118:$B$197,0)),INDEX(EA$4:EA$8,MATCH(AM191,$DU$4:$DU$8,0))),0)</f>
        <v>0</v>
      </c>
      <c r="EC191" s="5">
        <f>IFERROR(IF(LEFT($AR191,1)="4",INDEX('2025학년도 변표'!$K$118:$K$197,MATCH($Q191,'2025학년도 변표'!$B$118:$B$197,0)),INDEX(EB$4:EB$8,MATCH(AN191,$DU$4:$DU$8,0))),0)</f>
        <v>0</v>
      </c>
      <c r="ED191" s="5" t="str">
        <f t="shared" si="139"/>
        <v/>
      </c>
      <c r="EE191" s="5" t="str">
        <f t="shared" si="140"/>
        <v/>
      </c>
      <c r="EF191" s="5">
        <f t="shared" si="141"/>
        <v>0</v>
      </c>
      <c r="EH191" s="5">
        <f t="shared" si="142"/>
        <v>0</v>
      </c>
      <c r="EI191" s="5">
        <f t="shared" si="143"/>
        <v>0</v>
      </c>
      <c r="EJ191" s="5">
        <f t="shared" si="144"/>
        <v>0</v>
      </c>
      <c r="EK191" s="5">
        <f t="shared" si="145"/>
        <v>0</v>
      </c>
      <c r="EL191" s="5">
        <f t="shared" si="146"/>
        <v>0</v>
      </c>
      <c r="EM191" s="5">
        <f t="shared" si="147"/>
        <v>0</v>
      </c>
      <c r="EN191" s="5">
        <f t="shared" si="148"/>
        <v>0</v>
      </c>
      <c r="EO191" s="5">
        <f>LARGE((EJ191:EK191,EM191:EN191),1)</f>
        <v>0</v>
      </c>
      <c r="EP191" s="5">
        <f>IF(M191&lt;2,0,LARGE((EJ191:EK191,EM191:EN191),2))</f>
        <v>0</v>
      </c>
      <c r="EQ191" s="5">
        <f t="shared" si="149"/>
        <v>0</v>
      </c>
      <c r="ER191" s="5">
        <f t="shared" si="150"/>
        <v>0</v>
      </c>
      <c r="ES191" s="5">
        <f t="shared" si="151"/>
        <v>0</v>
      </c>
      <c r="EX191" s="5">
        <f t="shared" si="152"/>
        <v>0</v>
      </c>
      <c r="EZ191" s="5">
        <f t="shared" si="153"/>
        <v>0</v>
      </c>
      <c r="FA191" s="5">
        <f t="shared" ca="1" si="154"/>
        <v>0</v>
      </c>
      <c r="FE191" s="5" t="str">
        <f t="shared" si="155"/>
        <v>표점</v>
      </c>
      <c r="FF191" s="5" t="str">
        <f t="shared" si="156"/>
        <v>표점</v>
      </c>
      <c r="FG191" s="5">
        <f t="shared" si="160"/>
        <v>0.33</v>
      </c>
      <c r="FH191" s="5">
        <f t="shared" si="161"/>
        <v>0.33</v>
      </c>
      <c r="FI191" s="5">
        <f t="shared" si="162"/>
        <v>0.33</v>
      </c>
      <c r="FJ191" s="5">
        <f t="shared" si="157"/>
        <v>3</v>
      </c>
    </row>
    <row r="192" spans="1:166">
      <c r="A192" s="5">
        <f t="shared" si="158"/>
        <v>177</v>
      </c>
      <c r="B192" s="5">
        <v>136</v>
      </c>
      <c r="C192" s="5" t="s">
        <v>527</v>
      </c>
      <c r="D192" s="5">
        <v>800</v>
      </c>
      <c r="E192" s="5">
        <v>0.25</v>
      </c>
      <c r="F192" s="5">
        <v>0.25</v>
      </c>
      <c r="G192" s="5">
        <v>0.125</v>
      </c>
      <c r="H192" s="5">
        <v>0.125</v>
      </c>
      <c r="M192" s="5">
        <v>2</v>
      </c>
      <c r="N192" s="5">
        <f t="shared" si="121"/>
        <v>0.75</v>
      </c>
      <c r="O192" s="5" t="s">
        <v>633</v>
      </c>
      <c r="Q192" s="5" t="str">
        <f t="shared" si="122"/>
        <v/>
      </c>
      <c r="S192" s="5">
        <f t="shared" si="123"/>
        <v>1</v>
      </c>
      <c r="T192" s="5">
        <f t="shared" si="124"/>
        <v>1</v>
      </c>
      <c r="U192" s="5">
        <f t="shared" si="125"/>
        <v>1</v>
      </c>
      <c r="V192" s="5" t="str">
        <f t="shared" si="126"/>
        <v>자동</v>
      </c>
      <c r="W192" s="5">
        <f t="shared" si="127"/>
        <v>1</v>
      </c>
      <c r="X192" s="5">
        <f t="shared" si="164"/>
        <v>1</v>
      </c>
      <c r="Y192" s="5">
        <f t="shared" si="165"/>
        <v>1</v>
      </c>
      <c r="Z192" s="5">
        <f t="shared" si="166"/>
        <v>1</v>
      </c>
      <c r="AA192" s="5">
        <f t="shared" si="167"/>
        <v>1</v>
      </c>
      <c r="AB192" s="5" t="str">
        <f t="shared" si="128"/>
        <v>자동</v>
      </c>
      <c r="AC192" s="5" t="str">
        <f t="shared" si="129"/>
        <v>자동</v>
      </c>
      <c r="AD192" s="5" t="str">
        <f t="shared" si="130"/>
        <v>자동</v>
      </c>
      <c r="AE192" s="5" t="str">
        <f>IF(AR192=42,INDEX('2025학년도 변표'!$C$118:$C$197,MATCH(Q192,'2025학년도 변표'!$B$118:$B$197,0)),"")</f>
        <v/>
      </c>
      <c r="AF192" s="5" t="str">
        <f>IF(AR192=42,INDEX('2025학년도 변표'!$D$118:$D$197,MATCH(Q192,'2025학년도 변표'!$B$118:$B$197,0)),"")</f>
        <v/>
      </c>
      <c r="AH192" s="5">
        <v>1</v>
      </c>
      <c r="AI192" s="5">
        <v>1</v>
      </c>
      <c r="AJ192" s="5">
        <v>1</v>
      </c>
      <c r="AK192" s="5">
        <v>1</v>
      </c>
      <c r="AO192" s="5">
        <v>3</v>
      </c>
      <c r="AP192" s="5">
        <v>3</v>
      </c>
      <c r="AR192" s="5">
        <f t="shared" si="163"/>
        <v>1</v>
      </c>
      <c r="BA192" s="5">
        <f t="shared" si="131"/>
        <v>0</v>
      </c>
      <c r="BY192" s="230">
        <f t="shared" si="170"/>
        <v>600</v>
      </c>
      <c r="BZ192" s="72">
        <v>135</v>
      </c>
      <c r="CA192" s="5">
        <v>130</v>
      </c>
      <c r="CB192" s="5">
        <v>123</v>
      </c>
      <c r="CC192" s="5">
        <v>114</v>
      </c>
      <c r="CD192" s="5">
        <v>103</v>
      </c>
      <c r="CE192" s="5">
        <v>94</v>
      </c>
      <c r="CF192" s="5">
        <v>87</v>
      </c>
      <c r="CG192" s="5">
        <v>82</v>
      </c>
      <c r="CH192" s="5">
        <v>79</v>
      </c>
      <c r="DA192" s="5">
        <f t="shared" si="132"/>
        <v>135</v>
      </c>
      <c r="DB192" s="5">
        <f t="shared" si="133"/>
        <v>100</v>
      </c>
      <c r="DC192" s="5">
        <f t="shared" si="134"/>
        <v>0</v>
      </c>
      <c r="DD192" s="5">
        <v>2</v>
      </c>
      <c r="DH192" s="5">
        <v>1</v>
      </c>
      <c r="DJ192" s="5">
        <v>1</v>
      </c>
      <c r="DR192" s="5">
        <f t="shared" si="135"/>
        <v>1</v>
      </c>
      <c r="DS192" s="5">
        <f t="shared" si="136"/>
        <v>2</v>
      </c>
      <c r="DT192" s="5">
        <f t="shared" si="169"/>
        <v>0</v>
      </c>
      <c r="DU192" s="5">
        <f t="shared" si="159"/>
        <v>0</v>
      </c>
      <c r="DW192" s="5">
        <f t="shared" si="137"/>
        <v>0</v>
      </c>
      <c r="DX192" s="5">
        <f t="shared" si="138"/>
        <v>0</v>
      </c>
      <c r="DY192" s="5">
        <f>IFERROR(IF(LEFT($AR192,1)="4",INDEX('2025학년도 변표'!$H$118:$H$197,MATCH($Q192,'2025학년도 변표'!$B$118:$B$197,0)),INDEX(DY$4:DY$8,MATCH(AJ192,$DU$4:$DU$8,0))),0)</f>
        <v>0</v>
      </c>
      <c r="DZ192" s="5">
        <f>IFERROR(IF(LEFT($AR192,1)="4",INDEX('2025학년도 변표'!$I$118:$I$197,MATCH($Q192,'2025학년도 변표'!$B$118:$B$197,0)),INDEX(DZ$4:DZ$8,MATCH(AK192,$DU$4:$DU$8,0))),0)</f>
        <v>0</v>
      </c>
      <c r="EB192" s="5">
        <f>IFERROR(IF(LEFT($AR192,1)="4",INDEX('2025학년도 변표'!$J$118:$J$197,MATCH($Q192,'2025학년도 변표'!$B$118:$B$197,0)),INDEX(EA$4:EA$8,MATCH(AM192,$DU$4:$DU$8,0))),0)</f>
        <v>0</v>
      </c>
      <c r="EC192" s="5">
        <f>IFERROR(IF(LEFT($AR192,1)="4",INDEX('2025학년도 변표'!$K$118:$K$197,MATCH($Q192,'2025학년도 변표'!$B$118:$B$197,0)),INDEX(EB$4:EB$8,MATCH(AN192,$DU$4:$DU$8,0))),0)</f>
        <v>0</v>
      </c>
      <c r="ED192" s="5" t="str">
        <f t="shared" si="139"/>
        <v/>
      </c>
      <c r="EE192" s="5" t="str">
        <f t="shared" si="140"/>
        <v/>
      </c>
      <c r="EF192" s="5">
        <f t="shared" si="141"/>
        <v>0</v>
      </c>
      <c r="EH192" s="5">
        <f t="shared" si="142"/>
        <v>0</v>
      </c>
      <c r="EI192" s="5">
        <f t="shared" si="143"/>
        <v>0</v>
      </c>
      <c r="EJ192" s="5">
        <f t="shared" si="144"/>
        <v>0</v>
      </c>
      <c r="EK192" s="5">
        <f t="shared" si="145"/>
        <v>0</v>
      </c>
      <c r="EL192" s="5">
        <f t="shared" si="146"/>
        <v>0</v>
      </c>
      <c r="EM192" s="5">
        <f t="shared" si="147"/>
        <v>0</v>
      </c>
      <c r="EN192" s="5">
        <f t="shared" si="148"/>
        <v>0</v>
      </c>
      <c r="EO192" s="5">
        <f>LARGE((EJ192:EK192,EM192:EN192),1)</f>
        <v>0</v>
      </c>
      <c r="EP192" s="5">
        <f>IF(M192&lt;2,0,LARGE((EJ192:EK192,EM192:EN192),2))</f>
        <v>0</v>
      </c>
      <c r="EQ192" s="5">
        <f t="shared" si="149"/>
        <v>0</v>
      </c>
      <c r="ER192" s="5">
        <f t="shared" si="150"/>
        <v>0</v>
      </c>
      <c r="ES192" s="5">
        <f t="shared" si="151"/>
        <v>0</v>
      </c>
      <c r="EX192" s="5">
        <f t="shared" si="152"/>
        <v>0</v>
      </c>
      <c r="EZ192" s="5">
        <f t="shared" si="153"/>
        <v>0</v>
      </c>
      <c r="FA192" s="5">
        <f t="shared" ca="1" si="154"/>
        <v>0</v>
      </c>
      <c r="FE192" s="5" t="str">
        <f t="shared" si="155"/>
        <v>표점</v>
      </c>
      <c r="FF192" s="5" t="str">
        <f t="shared" si="156"/>
        <v>표점</v>
      </c>
      <c r="FG192" s="5">
        <f t="shared" si="160"/>
        <v>0.33</v>
      </c>
      <c r="FH192" s="5">
        <f t="shared" si="161"/>
        <v>0.33</v>
      </c>
      <c r="FI192" s="5">
        <f t="shared" si="162"/>
        <v>0.33</v>
      </c>
      <c r="FJ192" s="5">
        <f t="shared" si="157"/>
        <v>3</v>
      </c>
    </row>
    <row r="193" spans="1:166">
      <c r="A193" s="5">
        <f t="shared" si="158"/>
        <v>178</v>
      </c>
      <c r="B193" s="5">
        <v>137</v>
      </c>
      <c r="C193" s="5" t="s">
        <v>525</v>
      </c>
      <c r="D193" s="5">
        <v>800</v>
      </c>
      <c r="E193" s="5">
        <v>0.25</v>
      </c>
      <c r="F193" s="5">
        <v>0.25</v>
      </c>
      <c r="J193" s="5">
        <v>0.125</v>
      </c>
      <c r="K193" s="5">
        <v>0.125</v>
      </c>
      <c r="M193" s="5">
        <v>2</v>
      </c>
      <c r="N193" s="5">
        <f t="shared" si="121"/>
        <v>0.75</v>
      </c>
      <c r="O193" s="5" t="s">
        <v>633</v>
      </c>
      <c r="Q193" s="5" t="str">
        <f t="shared" si="122"/>
        <v/>
      </c>
      <c r="S193" s="5">
        <f t="shared" si="123"/>
        <v>1</v>
      </c>
      <c r="T193" s="5">
        <f t="shared" si="124"/>
        <v>1</v>
      </c>
      <c r="U193" s="5" t="str">
        <f t="shared" si="125"/>
        <v>자동</v>
      </c>
      <c r="V193" s="5">
        <f t="shared" si="126"/>
        <v>1</v>
      </c>
      <c r="W193" s="5">
        <f t="shared" si="127"/>
        <v>1</v>
      </c>
      <c r="X193" s="5">
        <f t="shared" si="164"/>
        <v>1</v>
      </c>
      <c r="Y193" s="5">
        <f t="shared" si="165"/>
        <v>1</v>
      </c>
      <c r="Z193" s="5" t="str">
        <f t="shared" si="166"/>
        <v>자동</v>
      </c>
      <c r="AA193" s="5" t="str">
        <f t="shared" si="167"/>
        <v>자동</v>
      </c>
      <c r="AB193" s="5" t="str">
        <f t="shared" si="128"/>
        <v>자동</v>
      </c>
      <c r="AC193" s="5">
        <f t="shared" si="129"/>
        <v>1</v>
      </c>
      <c r="AD193" s="5">
        <f t="shared" si="130"/>
        <v>1</v>
      </c>
      <c r="AE193" s="5" t="str">
        <f>IF(AR193=42,INDEX('2025학년도 변표'!$C$118:$C$197,MATCH(Q193,'2025학년도 변표'!$B$118:$B$197,0)),"")</f>
        <v/>
      </c>
      <c r="AF193" s="5" t="str">
        <f>IF(AR193=42,INDEX('2025학년도 변표'!$D$118:$D$197,MATCH(Q193,'2025학년도 변표'!$B$118:$B$197,0)),"")</f>
        <v/>
      </c>
      <c r="AH193" s="5">
        <v>1</v>
      </c>
      <c r="AI193" s="5">
        <v>1</v>
      </c>
      <c r="AM193" s="5">
        <v>1</v>
      </c>
      <c r="AN193" s="5">
        <v>1</v>
      </c>
      <c r="AO193" s="5">
        <v>3</v>
      </c>
      <c r="AP193" s="5">
        <v>3</v>
      </c>
      <c r="AR193" s="5">
        <f t="shared" si="163"/>
        <v>1</v>
      </c>
      <c r="BA193" s="5">
        <f t="shared" si="131"/>
        <v>0</v>
      </c>
      <c r="BY193" s="230">
        <f t="shared" si="170"/>
        <v>600</v>
      </c>
      <c r="BZ193" s="72">
        <v>135</v>
      </c>
      <c r="CA193" s="5">
        <v>130</v>
      </c>
      <c r="CB193" s="5">
        <v>123</v>
      </c>
      <c r="CC193" s="5">
        <v>114</v>
      </c>
      <c r="CD193" s="5">
        <v>103</v>
      </c>
      <c r="CE193" s="5">
        <v>94</v>
      </c>
      <c r="CF193" s="5">
        <v>87</v>
      </c>
      <c r="CG193" s="5">
        <v>82</v>
      </c>
      <c r="CH193" s="5">
        <v>79</v>
      </c>
      <c r="DA193" s="5">
        <f t="shared" si="132"/>
        <v>135</v>
      </c>
      <c r="DB193" s="5">
        <f t="shared" si="133"/>
        <v>100</v>
      </c>
      <c r="DC193" s="5">
        <f t="shared" si="134"/>
        <v>0</v>
      </c>
      <c r="DE193" s="5">
        <v>2</v>
      </c>
      <c r="DI193" s="5">
        <v>1</v>
      </c>
      <c r="DL193" s="5">
        <v>1</v>
      </c>
      <c r="DR193" s="5">
        <f t="shared" si="135"/>
        <v>2</v>
      </c>
      <c r="DS193" s="5">
        <f t="shared" si="136"/>
        <v>2</v>
      </c>
      <c r="DT193" s="5">
        <f t="shared" si="169"/>
        <v>0</v>
      </c>
      <c r="DU193" s="5">
        <f t="shared" si="159"/>
        <v>0</v>
      </c>
      <c r="DW193" s="5">
        <f t="shared" si="137"/>
        <v>0</v>
      </c>
      <c r="DX193" s="5">
        <f t="shared" si="138"/>
        <v>0</v>
      </c>
      <c r="DY193" s="5">
        <f>IFERROR(IF(LEFT($AR193,1)="4",INDEX('2025학년도 변표'!$H$118:$H$197,MATCH($Q193,'2025학년도 변표'!$B$118:$B$197,0)),INDEX(DY$4:DY$8,MATCH(AJ193,$DU$4:$DU$8,0))),0)</f>
        <v>0</v>
      </c>
      <c r="DZ193" s="5">
        <f>IFERROR(IF(LEFT($AR193,1)="4",INDEX('2025학년도 변표'!$I$118:$I$197,MATCH($Q193,'2025학년도 변표'!$B$118:$B$197,0)),INDEX(DZ$4:DZ$8,MATCH(AK193,$DU$4:$DU$8,0))),0)</f>
        <v>0</v>
      </c>
      <c r="EB193" s="5">
        <f>IFERROR(IF(LEFT($AR193,1)="4",INDEX('2025학년도 변표'!$J$118:$J$197,MATCH($Q193,'2025학년도 변표'!$B$118:$B$197,0)),INDEX(EA$4:EA$8,MATCH(AM193,$DU$4:$DU$8,0))),0)</f>
        <v>0</v>
      </c>
      <c r="EC193" s="5">
        <f>IFERROR(IF(LEFT($AR193,1)="4",INDEX('2025학년도 변표'!$K$118:$K$197,MATCH($Q193,'2025학년도 변표'!$B$118:$B$197,0)),INDEX(EB$4:EB$8,MATCH(AN193,$DU$4:$DU$8,0))),0)</f>
        <v>0</v>
      </c>
      <c r="ED193" s="5" t="str">
        <f t="shared" si="139"/>
        <v/>
      </c>
      <c r="EE193" s="5" t="str">
        <f t="shared" si="140"/>
        <v/>
      </c>
      <c r="EF193" s="5">
        <f t="shared" si="141"/>
        <v>0</v>
      </c>
      <c r="EH193" s="5">
        <f t="shared" si="142"/>
        <v>0</v>
      </c>
      <c r="EI193" s="5">
        <f t="shared" si="143"/>
        <v>0</v>
      </c>
      <c r="EJ193" s="5">
        <f t="shared" si="144"/>
        <v>0</v>
      </c>
      <c r="EK193" s="5">
        <f t="shared" si="145"/>
        <v>0</v>
      </c>
      <c r="EL193" s="5">
        <f t="shared" si="146"/>
        <v>0</v>
      </c>
      <c r="EM193" s="5">
        <f t="shared" si="147"/>
        <v>0</v>
      </c>
      <c r="EN193" s="5">
        <f t="shared" si="148"/>
        <v>0</v>
      </c>
      <c r="EO193" s="5">
        <f>LARGE((EJ193:EK193,EM193:EN193),1)</f>
        <v>0</v>
      </c>
      <c r="EP193" s="5">
        <f>IF(M193&lt;2,0,LARGE((EJ193:EK193,EM193:EN193),2))</f>
        <v>0</v>
      </c>
      <c r="EQ193" s="5">
        <f t="shared" si="149"/>
        <v>0</v>
      </c>
      <c r="ER193" s="5">
        <f t="shared" si="150"/>
        <v>0</v>
      </c>
      <c r="ES193" s="5">
        <f t="shared" si="151"/>
        <v>0</v>
      </c>
      <c r="EX193" s="5">
        <f t="shared" si="152"/>
        <v>0</v>
      </c>
      <c r="EZ193" s="5">
        <f t="shared" si="153"/>
        <v>0</v>
      </c>
      <c r="FA193" s="5">
        <f t="shared" ca="1" si="154"/>
        <v>0</v>
      </c>
      <c r="FE193" s="5" t="str">
        <f t="shared" si="155"/>
        <v>표점</v>
      </c>
      <c r="FF193" s="5" t="str">
        <f t="shared" si="156"/>
        <v>표점</v>
      </c>
      <c r="FG193" s="5">
        <f t="shared" si="160"/>
        <v>0.33</v>
      </c>
      <c r="FH193" s="5">
        <f t="shared" si="161"/>
        <v>0.33</v>
      </c>
      <c r="FI193" s="5">
        <f t="shared" si="162"/>
        <v>0.33</v>
      </c>
      <c r="FJ193" s="5">
        <f t="shared" si="157"/>
        <v>3</v>
      </c>
    </row>
    <row r="194" spans="1:166">
      <c r="A194" s="5">
        <f t="shared" si="158"/>
        <v>179</v>
      </c>
      <c r="B194" s="5">
        <v>138</v>
      </c>
      <c r="C194" s="5" t="s">
        <v>523</v>
      </c>
      <c r="D194" s="5">
        <v>800</v>
      </c>
      <c r="E194" s="5">
        <v>0.25</v>
      </c>
      <c r="F194" s="5">
        <v>0.35</v>
      </c>
      <c r="G194" s="5">
        <v>0.15</v>
      </c>
      <c r="M194" s="5">
        <v>1</v>
      </c>
      <c r="N194" s="5">
        <f t="shared" si="121"/>
        <v>0.75</v>
      </c>
      <c r="O194" s="5" t="s">
        <v>633</v>
      </c>
      <c r="Q194" s="5" t="str">
        <f t="shared" si="122"/>
        <v/>
      </c>
      <c r="S194" s="5">
        <f t="shared" si="123"/>
        <v>2</v>
      </c>
      <c r="T194" s="5">
        <f t="shared" si="124"/>
        <v>2.8</v>
      </c>
      <c r="U194" s="5">
        <f t="shared" si="125"/>
        <v>1.2</v>
      </c>
      <c r="V194" s="5" t="str">
        <f t="shared" si="126"/>
        <v>자동</v>
      </c>
      <c r="W194" s="5">
        <f t="shared" si="127"/>
        <v>1.2</v>
      </c>
      <c r="X194" s="5">
        <f t="shared" si="164"/>
        <v>2</v>
      </c>
      <c r="Y194" s="5">
        <f t="shared" si="165"/>
        <v>2.8</v>
      </c>
      <c r="Z194" s="5">
        <f t="shared" si="166"/>
        <v>1.2</v>
      </c>
      <c r="AA194" s="5" t="str">
        <f t="shared" si="167"/>
        <v>자동</v>
      </c>
      <c r="AB194" s="5" t="str">
        <f t="shared" si="128"/>
        <v>자동</v>
      </c>
      <c r="AC194" s="5" t="str">
        <f t="shared" si="129"/>
        <v>자동</v>
      </c>
      <c r="AD194" s="5" t="str">
        <f t="shared" si="130"/>
        <v>자동</v>
      </c>
      <c r="AE194" s="5" t="str">
        <f>IF(AR194=42,INDEX('2025학년도 변표'!$C$118:$C$197,MATCH(Q194,'2025학년도 변표'!$B$118:$B$197,0)),"")</f>
        <v/>
      </c>
      <c r="AF194" s="5" t="str">
        <f>IF(AR194=42,INDEX('2025학년도 변표'!$D$118:$D$197,MATCH(Q194,'2025학년도 변표'!$B$118:$B$197,0)),"")</f>
        <v/>
      </c>
      <c r="AH194" s="5">
        <v>2</v>
      </c>
      <c r="AI194" s="5">
        <v>2</v>
      </c>
      <c r="AJ194" s="5">
        <v>2</v>
      </c>
      <c r="AO194" s="5">
        <v>3</v>
      </c>
      <c r="AP194" s="5">
        <v>3</v>
      </c>
      <c r="AR194" s="5">
        <f t="shared" si="163"/>
        <v>2</v>
      </c>
      <c r="BA194" s="5">
        <f t="shared" si="131"/>
        <v>0</v>
      </c>
      <c r="BY194" s="230">
        <f t="shared" si="170"/>
        <v>600</v>
      </c>
      <c r="BZ194" s="72">
        <v>200</v>
      </c>
      <c r="CA194" s="5">
        <v>195</v>
      </c>
      <c r="CB194" s="5">
        <v>190</v>
      </c>
      <c r="CC194" s="5">
        <v>185</v>
      </c>
      <c r="CD194" s="5">
        <v>180</v>
      </c>
      <c r="CE194" s="5">
        <v>175</v>
      </c>
      <c r="CF194" s="5">
        <v>170</v>
      </c>
      <c r="CG194" s="5">
        <v>165</v>
      </c>
      <c r="CH194" s="5">
        <v>0</v>
      </c>
      <c r="CI194" s="72">
        <v>10</v>
      </c>
      <c r="CJ194" s="5">
        <v>10</v>
      </c>
      <c r="CK194" s="5">
        <v>10</v>
      </c>
      <c r="CL194" s="5">
        <v>9</v>
      </c>
      <c r="CM194" s="5">
        <v>9</v>
      </c>
      <c r="CN194" s="5">
        <v>9</v>
      </c>
      <c r="CO194" s="5">
        <v>8</v>
      </c>
      <c r="CP194" s="5">
        <v>8</v>
      </c>
      <c r="CQ194" s="5">
        <v>8</v>
      </c>
      <c r="DA194" s="5">
        <f t="shared" si="132"/>
        <v>200</v>
      </c>
      <c r="DB194" s="5">
        <f t="shared" si="133"/>
        <v>100</v>
      </c>
      <c r="DC194" s="5">
        <f t="shared" si="134"/>
        <v>10</v>
      </c>
      <c r="DD194" s="5">
        <v>1</v>
      </c>
      <c r="DH194" s="5">
        <v>1</v>
      </c>
      <c r="DJ194" s="5">
        <v>1</v>
      </c>
      <c r="DR194" s="5">
        <f t="shared" si="135"/>
        <v>1</v>
      </c>
      <c r="DS194" s="5">
        <f t="shared" si="136"/>
        <v>1</v>
      </c>
      <c r="DT194" s="5">
        <f t="shared" si="169"/>
        <v>0</v>
      </c>
      <c r="DU194" s="5">
        <f t="shared" si="159"/>
        <v>0</v>
      </c>
      <c r="DW194" s="5">
        <f t="shared" si="137"/>
        <v>0</v>
      </c>
      <c r="DX194" s="5">
        <f t="shared" si="138"/>
        <v>0</v>
      </c>
      <c r="DY194" s="5">
        <f>IFERROR(IF(LEFT($AR194,1)="4",INDEX('2025학년도 변표'!$H$118:$H$197,MATCH($Q194,'2025학년도 변표'!$B$118:$B$197,0)),INDEX(DY$4:DY$8,MATCH(AJ194,$DU$4:$DU$8,0))),0)</f>
        <v>0</v>
      </c>
      <c r="DZ194" s="5">
        <f>IFERROR(IF(LEFT($AR194,1)="4",INDEX('2025학년도 변표'!$I$118:$I$197,MATCH($Q194,'2025학년도 변표'!$B$118:$B$197,0)),INDEX(DZ$4:DZ$8,MATCH(AK194,$DU$4:$DU$8,0))),0)</f>
        <v>0</v>
      </c>
      <c r="EB194" s="5">
        <f>IFERROR(IF(LEFT($AR194,1)="4",INDEX('2025학년도 변표'!$J$118:$J$197,MATCH($Q194,'2025학년도 변표'!$B$118:$B$197,0)),INDEX(EA$4:EA$8,MATCH(AM194,$DU$4:$DU$8,0))),0)</f>
        <v>0</v>
      </c>
      <c r="EC194" s="5">
        <f>IFERROR(IF(LEFT($AR194,1)="4",INDEX('2025학년도 변표'!$K$118:$K$197,MATCH($Q194,'2025학년도 변표'!$B$118:$B$197,0)),INDEX(EB$4:EB$8,MATCH(AN194,$DU$4:$DU$8,0))),0)</f>
        <v>0</v>
      </c>
      <c r="ED194" s="5" t="str">
        <f t="shared" si="139"/>
        <v/>
      </c>
      <c r="EE194" s="5" t="str">
        <f t="shared" si="140"/>
        <v/>
      </c>
      <c r="EF194" s="5">
        <f t="shared" si="141"/>
        <v>0</v>
      </c>
      <c r="EH194" s="5">
        <f t="shared" si="142"/>
        <v>0</v>
      </c>
      <c r="EI194" s="5">
        <f t="shared" si="143"/>
        <v>0</v>
      </c>
      <c r="EJ194" s="5">
        <f t="shared" si="144"/>
        <v>0</v>
      </c>
      <c r="EK194" s="5">
        <f t="shared" si="145"/>
        <v>0</v>
      </c>
      <c r="EL194" s="5">
        <f t="shared" si="146"/>
        <v>0</v>
      </c>
      <c r="EM194" s="5">
        <f t="shared" si="147"/>
        <v>0</v>
      </c>
      <c r="EN194" s="5">
        <f t="shared" si="148"/>
        <v>0</v>
      </c>
      <c r="EO194" s="5">
        <f>LARGE((EJ194:EK194,EM194:EN194),1)</f>
        <v>0</v>
      </c>
      <c r="EP194" s="5">
        <f>IF(M194&lt;2,0,LARGE((EJ194:EK194,EM194:EN194),2))</f>
        <v>0</v>
      </c>
      <c r="EQ194" s="5">
        <f t="shared" si="149"/>
        <v>0</v>
      </c>
      <c r="ER194" s="5">
        <f t="shared" si="150"/>
        <v>0</v>
      </c>
      <c r="ES194" s="5">
        <f t="shared" si="151"/>
        <v>0</v>
      </c>
      <c r="EX194" s="5">
        <f t="shared" si="152"/>
        <v>0</v>
      </c>
      <c r="EZ194" s="5">
        <f t="shared" si="153"/>
        <v>0</v>
      </c>
      <c r="FA194" s="5">
        <f t="shared" ca="1" si="154"/>
        <v>0</v>
      </c>
      <c r="FE194" s="5" t="str">
        <f t="shared" si="155"/>
        <v>백분위</v>
      </c>
      <c r="FF194" s="5" t="str">
        <f t="shared" si="156"/>
        <v>백분위</v>
      </c>
      <c r="FG194" s="5">
        <f t="shared" si="160"/>
        <v>0.33</v>
      </c>
      <c r="FH194" s="5">
        <f t="shared" si="161"/>
        <v>0.47</v>
      </c>
      <c r="FI194" s="5">
        <f t="shared" si="162"/>
        <v>0.2</v>
      </c>
      <c r="FJ194" s="5">
        <f t="shared" si="157"/>
        <v>6</v>
      </c>
    </row>
    <row r="195" spans="1:166">
      <c r="A195" s="5">
        <f t="shared" si="158"/>
        <v>180</v>
      </c>
      <c r="B195" s="5">
        <v>139</v>
      </c>
      <c r="C195" s="5" t="s">
        <v>584</v>
      </c>
      <c r="D195" s="5">
        <v>100</v>
      </c>
      <c r="E195" s="5">
        <v>0.2</v>
      </c>
      <c r="F195" s="5">
        <v>0.3</v>
      </c>
      <c r="G195" s="5">
        <v>0.15</v>
      </c>
      <c r="H195" s="5">
        <v>0.15</v>
      </c>
      <c r="M195" s="5">
        <v>2</v>
      </c>
      <c r="N195" s="5">
        <f t="shared" si="121"/>
        <v>0.8</v>
      </c>
      <c r="O195" s="5">
        <v>36</v>
      </c>
      <c r="Q195" s="5">
        <f t="shared" si="122"/>
        <v>36</v>
      </c>
      <c r="S195" s="5">
        <f t="shared" si="123"/>
        <v>0.14388489208633093</v>
      </c>
      <c r="T195" s="5">
        <f t="shared" si="124"/>
        <v>0.21428571428571427</v>
      </c>
      <c r="U195" s="5">
        <f t="shared" si="125"/>
        <v>0.20905923344947736</v>
      </c>
      <c r="V195" s="5" t="str">
        <f t="shared" si="126"/>
        <v>자동</v>
      </c>
      <c r="W195" s="5">
        <f t="shared" si="127"/>
        <v>0.20905923344947736</v>
      </c>
      <c r="X195" s="5">
        <f t="shared" si="164"/>
        <v>0.14388489208633093</v>
      </c>
      <c r="Y195" s="5">
        <f t="shared" si="165"/>
        <v>0.21428571428571427</v>
      </c>
      <c r="Z195" s="5">
        <f t="shared" si="166"/>
        <v>0.20905923344947736</v>
      </c>
      <c r="AA195" s="5">
        <f t="shared" si="167"/>
        <v>0.20905923344947736</v>
      </c>
      <c r="AB195" s="5" t="str">
        <f t="shared" si="128"/>
        <v>자동</v>
      </c>
      <c r="AC195" s="5" t="str">
        <f t="shared" si="129"/>
        <v>자동</v>
      </c>
      <c r="AD195" s="5" t="str">
        <f t="shared" si="130"/>
        <v>자동</v>
      </c>
      <c r="AE195" s="5">
        <f>IF(AR195=42,INDEX('2025학년도 변표'!$C$118:$C$197,MATCH(Q195,'2025학년도 변표'!$B$118:$B$197,0)),"")</f>
        <v>71.75</v>
      </c>
      <c r="AF195" s="5">
        <f>IF(AR195=42,INDEX('2025학년도 변표'!$D$118:$D$197,MATCH(Q195,'2025학년도 변표'!$B$118:$B$197,0)),"")</f>
        <v>71.75</v>
      </c>
      <c r="AH195" s="5">
        <v>12</v>
      </c>
      <c r="AI195" s="5">
        <v>12</v>
      </c>
      <c r="AJ195" s="5">
        <v>42</v>
      </c>
      <c r="AK195" s="5">
        <v>42</v>
      </c>
      <c r="AL195" s="5">
        <v>42</v>
      </c>
      <c r="AO195" s="5">
        <v>3</v>
      </c>
      <c r="AP195" s="5">
        <v>3</v>
      </c>
      <c r="AR195" s="5">
        <f t="shared" si="163"/>
        <v>42</v>
      </c>
      <c r="AY195" s="5">
        <f>U195*0.05</f>
        <v>1.0452961672473868E-2</v>
      </c>
      <c r="BA195" s="5">
        <f t="shared" si="131"/>
        <v>0</v>
      </c>
      <c r="BL195" s="5">
        <f>IF(OR(G13="생명과학II",G13="화학II"),$AY195*DY195,0)+IF(OR(H13="생명과학II",H13="화학II"),$AY195*DZ195,0)</f>
        <v>0</v>
      </c>
      <c r="BY195" s="230">
        <f t="shared" si="170"/>
        <v>80</v>
      </c>
      <c r="BZ195" s="72">
        <v>20</v>
      </c>
      <c r="CA195" s="5">
        <v>19.200000000000003</v>
      </c>
      <c r="CB195" s="5">
        <v>17.8</v>
      </c>
      <c r="CC195" s="5">
        <v>15.4</v>
      </c>
      <c r="CD195" s="5">
        <v>12</v>
      </c>
      <c r="CE195" s="5">
        <v>8</v>
      </c>
      <c r="CF195" s="5">
        <v>4.6000000000000005</v>
      </c>
      <c r="CG195" s="5">
        <v>2.2000000000000002</v>
      </c>
      <c r="CH195" s="5">
        <v>0</v>
      </c>
      <c r="DA195" s="5">
        <f t="shared" si="132"/>
        <v>20</v>
      </c>
      <c r="DB195" s="5">
        <f t="shared" si="133"/>
        <v>100</v>
      </c>
      <c r="DC195" s="5">
        <f t="shared" si="134"/>
        <v>0</v>
      </c>
      <c r="DD195" s="5">
        <v>2</v>
      </c>
      <c r="DH195" s="5">
        <v>1</v>
      </c>
      <c r="DJ195" s="5">
        <v>1</v>
      </c>
      <c r="DR195" s="5">
        <f t="shared" si="135"/>
        <v>1</v>
      </c>
      <c r="DS195" s="5">
        <f t="shared" si="136"/>
        <v>2</v>
      </c>
      <c r="DT195" s="5">
        <f t="shared" si="169"/>
        <v>0</v>
      </c>
      <c r="DU195" s="5">
        <f t="shared" si="159"/>
        <v>0</v>
      </c>
      <c r="DW195" s="5">
        <f t="shared" si="137"/>
        <v>0</v>
      </c>
      <c r="DX195" s="5">
        <f t="shared" si="138"/>
        <v>0</v>
      </c>
      <c r="DY195" s="5">
        <f>IFERROR(IF(LEFT($AR195,1)="4",INDEX('2025학년도 변표'!$H$118:$H$197,MATCH($Q195,'2025학년도 변표'!$B$118:$B$197,0)),INDEX(DY$4:DY$8,MATCH(AJ195,$DU$4:$DU$8,0))),0)</f>
        <v>0</v>
      </c>
      <c r="DZ195" s="5">
        <f>IFERROR(IF(LEFT($AR195,1)="4",INDEX('2025학년도 변표'!$I$118:$I$197,MATCH($Q195,'2025학년도 변표'!$B$118:$B$197,0)),INDEX(DZ$4:DZ$8,MATCH(AK195,$DU$4:$DU$8,0))),0)</f>
        <v>0</v>
      </c>
      <c r="EB195" s="5">
        <f>IFERROR(IF(LEFT($AR195,1)="4",INDEX('2025학년도 변표'!$J$118:$J$197,MATCH($Q195,'2025학년도 변표'!$B$118:$B$197,0)),INDEX(EA$4:EA$8,MATCH(AM195,$DU$4:$DU$8,0))),0)</f>
        <v>0</v>
      </c>
      <c r="EC195" s="5">
        <f>IFERROR(IF(LEFT($AR195,1)="4",INDEX('2025학년도 변표'!$K$118:$K$197,MATCH($Q195,'2025학년도 변표'!$B$118:$B$197,0)),INDEX(EB$4:EB$8,MATCH(AN195,$DU$4:$DU$8,0))),0)</f>
        <v>0</v>
      </c>
      <c r="ED195" s="5" t="str">
        <f t="shared" si="139"/>
        <v/>
      </c>
      <c r="EE195" s="5" t="str">
        <f t="shared" si="140"/>
        <v/>
      </c>
      <c r="EF195" s="5">
        <f t="shared" si="141"/>
        <v>0</v>
      </c>
      <c r="EH195" s="5">
        <f t="shared" si="142"/>
        <v>0</v>
      </c>
      <c r="EI195" s="5">
        <f t="shared" si="143"/>
        <v>0</v>
      </c>
      <c r="EJ195" s="5">
        <f t="shared" si="144"/>
        <v>0</v>
      </c>
      <c r="EK195" s="5">
        <f t="shared" si="145"/>
        <v>0</v>
      </c>
      <c r="EL195" s="5">
        <f t="shared" si="146"/>
        <v>0</v>
      </c>
      <c r="EM195" s="5">
        <f t="shared" si="147"/>
        <v>0</v>
      </c>
      <c r="EN195" s="5">
        <f t="shared" si="148"/>
        <v>0</v>
      </c>
      <c r="EO195" s="5">
        <f>LARGE((EJ195:EK195,EM195:EN195),1)</f>
        <v>0</v>
      </c>
      <c r="EP195" s="5">
        <f>IF(M195&lt;2,0,LARGE((EJ195:EK195,EM195:EN195),2))</f>
        <v>0</v>
      </c>
      <c r="EQ195" s="5">
        <f t="shared" si="149"/>
        <v>0</v>
      </c>
      <c r="ER195" s="5">
        <f t="shared" si="150"/>
        <v>0</v>
      </c>
      <c r="ES195" s="5">
        <f t="shared" si="151"/>
        <v>0</v>
      </c>
      <c r="EX195" s="5">
        <f t="shared" si="152"/>
        <v>0</v>
      </c>
      <c r="EZ195" s="5">
        <f t="shared" si="153"/>
        <v>1</v>
      </c>
      <c r="FA195" s="5">
        <f t="shared" ca="1" si="154"/>
        <v>66</v>
      </c>
      <c r="FE195" s="5" t="str">
        <f t="shared" si="155"/>
        <v>표점/만점</v>
      </c>
      <c r="FF195" s="5" t="str">
        <f t="shared" si="156"/>
        <v>변표/만점</v>
      </c>
      <c r="FG195" s="5">
        <f t="shared" si="160"/>
        <v>0.25</v>
      </c>
      <c r="FH195" s="5">
        <f t="shared" si="161"/>
        <v>0.38</v>
      </c>
      <c r="FI195" s="5">
        <f t="shared" si="162"/>
        <v>0.37</v>
      </c>
      <c r="FJ195" s="5">
        <f t="shared" si="157"/>
        <v>0.56722983982152253</v>
      </c>
    </row>
    <row r="196" spans="1:166">
      <c r="A196" s="5">
        <f t="shared" si="158"/>
        <v>181</v>
      </c>
      <c r="B196" s="5">
        <v>140</v>
      </c>
      <c r="C196" s="5" t="s">
        <v>440</v>
      </c>
      <c r="D196" s="5">
        <v>1000</v>
      </c>
      <c r="E196" s="5">
        <v>0.2</v>
      </c>
      <c r="F196" s="5">
        <v>0.4</v>
      </c>
      <c r="G196" s="5">
        <v>0.15</v>
      </c>
      <c r="H196" s="5">
        <v>0.15</v>
      </c>
      <c r="M196" s="5">
        <v>2</v>
      </c>
      <c r="N196" s="5">
        <f t="shared" si="121"/>
        <v>0.90000000000000013</v>
      </c>
      <c r="O196" s="5" t="s">
        <v>633</v>
      </c>
      <c r="Q196" s="5" t="str">
        <f t="shared" si="122"/>
        <v/>
      </c>
      <c r="S196" s="5">
        <f t="shared" si="123"/>
        <v>1.4388489208633093</v>
      </c>
      <c r="T196" s="5">
        <f t="shared" si="124"/>
        <v>2.8571428571428572</v>
      </c>
      <c r="U196" s="5">
        <f t="shared" si="125"/>
        <v>2.1482892456640363</v>
      </c>
      <c r="V196" s="5" t="str">
        <f t="shared" si="126"/>
        <v>자동</v>
      </c>
      <c r="W196" s="5">
        <f t="shared" si="127"/>
        <v>2.1482892456640363</v>
      </c>
      <c r="X196" s="5">
        <f t="shared" si="164"/>
        <v>1.4388489208633093</v>
      </c>
      <c r="Y196" s="5">
        <f t="shared" si="165"/>
        <v>2.8571428571428572</v>
      </c>
      <c r="Z196" s="5">
        <f t="shared" si="166"/>
        <v>2.1482892456640363</v>
      </c>
      <c r="AA196" s="5">
        <f t="shared" si="167"/>
        <v>2.1482892456640363</v>
      </c>
      <c r="AB196" s="5" t="str">
        <f t="shared" si="128"/>
        <v>자동</v>
      </c>
      <c r="AC196" s="5" t="str">
        <f t="shared" si="129"/>
        <v>자동</v>
      </c>
      <c r="AD196" s="5" t="str">
        <f t="shared" si="130"/>
        <v>자동</v>
      </c>
      <c r="AE196" s="5" t="str">
        <f>IF(AR196=42,INDEX('2025학년도 변표'!$C$118:$C$197,MATCH(Q196,'2025학년도 변표'!$B$118:$B$197,0)),"")</f>
        <v/>
      </c>
      <c r="AF196" s="5" t="str">
        <f>IF(AR196=42,INDEX('2025학년도 변표'!$D$118:$D$197,MATCH(Q196,'2025학년도 변표'!$B$118:$B$197,0)),"")</f>
        <v/>
      </c>
      <c r="AH196" s="5">
        <v>12</v>
      </c>
      <c r="AI196" s="5">
        <v>12</v>
      </c>
      <c r="AJ196" s="5">
        <v>12</v>
      </c>
      <c r="AK196" s="5">
        <v>12</v>
      </c>
      <c r="AO196" s="5">
        <v>3</v>
      </c>
      <c r="AP196" s="5">
        <v>3</v>
      </c>
      <c r="AR196" s="5">
        <f t="shared" si="163"/>
        <v>12</v>
      </c>
      <c r="BA196" s="5">
        <f t="shared" si="131"/>
        <v>0</v>
      </c>
      <c r="BY196" s="230">
        <f t="shared" si="170"/>
        <v>900.00000000000011</v>
      </c>
      <c r="BZ196" s="72">
        <v>100</v>
      </c>
      <c r="CA196" s="5">
        <v>95</v>
      </c>
      <c r="CB196" s="5">
        <v>88</v>
      </c>
      <c r="CC196" s="5">
        <v>76</v>
      </c>
      <c r="CD196" s="5">
        <v>59</v>
      </c>
      <c r="CE196" s="5">
        <v>39</v>
      </c>
      <c r="CF196" s="5">
        <v>22</v>
      </c>
      <c r="CG196" s="5">
        <v>10</v>
      </c>
      <c r="CH196" s="5">
        <v>0</v>
      </c>
      <c r="DA196" s="5">
        <f t="shared" si="132"/>
        <v>100</v>
      </c>
      <c r="DB196" s="5">
        <f t="shared" si="133"/>
        <v>100</v>
      </c>
      <c r="DC196" s="5">
        <f t="shared" si="134"/>
        <v>0</v>
      </c>
      <c r="DD196" s="5">
        <v>2</v>
      </c>
      <c r="DH196" s="5">
        <v>1</v>
      </c>
      <c r="DJ196" s="5">
        <v>1</v>
      </c>
      <c r="DR196" s="5">
        <f t="shared" si="135"/>
        <v>1</v>
      </c>
      <c r="DS196" s="5">
        <f t="shared" si="136"/>
        <v>2</v>
      </c>
      <c r="DT196" s="5">
        <f t="shared" si="169"/>
        <v>0</v>
      </c>
      <c r="DU196" s="5">
        <f t="shared" si="159"/>
        <v>0</v>
      </c>
      <c r="DW196" s="5">
        <f t="shared" si="137"/>
        <v>0</v>
      </c>
      <c r="DX196" s="5">
        <f t="shared" si="138"/>
        <v>0</v>
      </c>
      <c r="DY196" s="5">
        <f>IFERROR(IF(LEFT($AR196,1)="4",INDEX('2025학년도 변표'!$H$118:$H$197,MATCH($Q196,'2025학년도 변표'!$B$118:$B$197,0)),INDEX(DY$4:DY$8,MATCH(AJ196,$DU$4:$DU$8,0))),0)</f>
        <v>0</v>
      </c>
      <c r="DZ196" s="5">
        <f>IFERROR(IF(LEFT($AR196,1)="4",INDEX('2025학년도 변표'!$I$118:$I$197,MATCH($Q196,'2025학년도 변표'!$B$118:$B$197,0)),INDEX(DZ$4:DZ$8,MATCH(AK196,$DU$4:$DU$8,0))),0)</f>
        <v>0</v>
      </c>
      <c r="EB196" s="5">
        <f>IFERROR(IF(LEFT($AR196,1)="4",INDEX('2025학년도 변표'!$J$118:$J$197,MATCH($Q196,'2025학년도 변표'!$B$118:$B$197,0)),INDEX(EA$4:EA$8,MATCH(AM196,$DU$4:$DU$8,0))),0)</f>
        <v>0</v>
      </c>
      <c r="EC196" s="5">
        <f>IFERROR(IF(LEFT($AR196,1)="4",INDEX('2025학년도 변표'!$K$118:$K$197,MATCH($Q196,'2025학년도 변표'!$B$118:$B$197,0)),INDEX(EB$4:EB$8,MATCH(AN196,$DU$4:$DU$8,0))),0)</f>
        <v>0</v>
      </c>
      <c r="ED196" s="5" t="str">
        <f t="shared" si="139"/>
        <v/>
      </c>
      <c r="EE196" s="5" t="str">
        <f t="shared" si="140"/>
        <v/>
      </c>
      <c r="EF196" s="5">
        <f t="shared" si="141"/>
        <v>0</v>
      </c>
      <c r="EH196" s="5">
        <f t="shared" si="142"/>
        <v>0</v>
      </c>
      <c r="EI196" s="5">
        <f t="shared" si="143"/>
        <v>0</v>
      </c>
      <c r="EJ196" s="5">
        <f t="shared" si="144"/>
        <v>0</v>
      </c>
      <c r="EK196" s="5">
        <f t="shared" si="145"/>
        <v>0</v>
      </c>
      <c r="EL196" s="5">
        <f t="shared" si="146"/>
        <v>0</v>
      </c>
      <c r="EM196" s="5">
        <f t="shared" si="147"/>
        <v>0</v>
      </c>
      <c r="EN196" s="5">
        <f t="shared" si="148"/>
        <v>0</v>
      </c>
      <c r="EO196" s="5">
        <f>LARGE((EJ196:EK196,EM196:EN196),1)</f>
        <v>0</v>
      </c>
      <c r="EP196" s="5">
        <f>IF(M196&lt;2,0,LARGE((EJ196:EK196,EM196:EN196),2))</f>
        <v>0</v>
      </c>
      <c r="EQ196" s="5">
        <f t="shared" si="149"/>
        <v>0</v>
      </c>
      <c r="ER196" s="5">
        <f t="shared" si="150"/>
        <v>0</v>
      </c>
      <c r="ES196" s="5">
        <f t="shared" si="151"/>
        <v>0</v>
      </c>
      <c r="EX196" s="5">
        <f t="shared" si="152"/>
        <v>0</v>
      </c>
      <c r="EZ196" s="5">
        <f t="shared" si="153"/>
        <v>0</v>
      </c>
      <c r="FA196" s="5">
        <f t="shared" ca="1" si="154"/>
        <v>0</v>
      </c>
      <c r="FE196" s="5" t="str">
        <f t="shared" si="155"/>
        <v>표점/만점</v>
      </c>
      <c r="FF196" s="5" t="str">
        <f t="shared" si="156"/>
        <v>표점/만점</v>
      </c>
      <c r="FG196" s="5">
        <f t="shared" si="160"/>
        <v>0.22</v>
      </c>
      <c r="FH196" s="5">
        <f t="shared" si="161"/>
        <v>0.44</v>
      </c>
      <c r="FI196" s="5">
        <f t="shared" si="162"/>
        <v>0.33</v>
      </c>
      <c r="FJ196" s="5">
        <f t="shared" si="157"/>
        <v>6.4442810236702037</v>
      </c>
    </row>
    <row r="197" spans="1:166">
      <c r="A197" s="5">
        <f t="shared" si="158"/>
        <v>182</v>
      </c>
      <c r="B197" s="5">
        <v>141</v>
      </c>
      <c r="C197" s="5" t="s">
        <v>1157</v>
      </c>
      <c r="D197" s="5">
        <v>1000</v>
      </c>
      <c r="E197" s="5">
        <v>0.25</v>
      </c>
      <c r="F197" s="5">
        <v>0.3</v>
      </c>
      <c r="G197" s="5">
        <v>0.125</v>
      </c>
      <c r="H197" s="5">
        <v>0.125</v>
      </c>
      <c r="M197" s="5">
        <v>2</v>
      </c>
      <c r="N197" s="5">
        <f t="shared" si="121"/>
        <v>0.8</v>
      </c>
      <c r="O197" s="5" t="s">
        <v>633</v>
      </c>
      <c r="Q197" s="5" t="str">
        <f t="shared" si="122"/>
        <v/>
      </c>
      <c r="S197" s="86">
        <f t="shared" si="123"/>
        <v>1.7985611510791366</v>
      </c>
      <c r="T197" s="86">
        <f t="shared" si="124"/>
        <v>2.1428571428571428</v>
      </c>
      <c r="U197" s="86" t="e">
        <f t="shared" si="125"/>
        <v>#N/A</v>
      </c>
      <c r="V197" s="86" t="str">
        <f t="shared" si="126"/>
        <v>자동</v>
      </c>
      <c r="W197" s="86" t="e">
        <f t="shared" si="127"/>
        <v>#N/A</v>
      </c>
      <c r="X197" s="86">
        <f t="shared" si="164"/>
        <v>1.7985611510791366</v>
      </c>
      <c r="Y197" s="86">
        <f t="shared" si="165"/>
        <v>2.1428571428571428</v>
      </c>
      <c r="Z197" s="5" t="e">
        <f t="shared" si="166"/>
        <v>#N/A</v>
      </c>
      <c r="AA197" s="5" t="e">
        <f t="shared" si="167"/>
        <v>#N/A</v>
      </c>
      <c r="AB197" s="86" t="str">
        <f t="shared" si="128"/>
        <v>자동</v>
      </c>
      <c r="AC197" s="5" t="str">
        <f t="shared" si="129"/>
        <v>자동</v>
      </c>
      <c r="AD197" s="5" t="str">
        <f t="shared" si="130"/>
        <v>자동</v>
      </c>
      <c r="AE197" s="86" t="e">
        <f>IF(AR197=42,INDEX('2025학년도 변표'!$C$118:$C$197,MATCH(Q197,'2025학년도 변표'!$B$118:$B$197,0)),"")</f>
        <v>#N/A</v>
      </c>
      <c r="AF197" s="86" t="e">
        <f>IF(AR197=42,INDEX('2025학년도 변표'!$D$118:$D$197,MATCH(Q197,'2025학년도 변표'!$B$118:$B$197,0)),"")</f>
        <v>#N/A</v>
      </c>
      <c r="AG197" s="86"/>
      <c r="AH197" s="86">
        <v>12</v>
      </c>
      <c r="AI197" s="86">
        <v>12</v>
      </c>
      <c r="AJ197" s="86">
        <v>42</v>
      </c>
      <c r="AK197" s="86">
        <v>42</v>
      </c>
      <c r="AL197" s="73"/>
      <c r="AM197" s="73"/>
      <c r="AN197" s="73"/>
      <c r="AO197" s="5">
        <v>3</v>
      </c>
      <c r="AP197" s="5">
        <v>3</v>
      </c>
      <c r="AR197" s="5">
        <f t="shared" si="163"/>
        <v>42</v>
      </c>
      <c r="BA197" s="5">
        <f t="shared" si="131"/>
        <v>0</v>
      </c>
      <c r="BY197" s="230">
        <f t="shared" si="170"/>
        <v>800</v>
      </c>
      <c r="BZ197" s="72">
        <v>200</v>
      </c>
      <c r="CA197" s="5">
        <v>199</v>
      </c>
      <c r="CB197" s="5">
        <v>198</v>
      </c>
      <c r="CC197" s="5">
        <v>196</v>
      </c>
      <c r="CD197" s="5">
        <v>193</v>
      </c>
      <c r="CE197" s="5">
        <v>190</v>
      </c>
      <c r="CF197" s="5">
        <v>185</v>
      </c>
      <c r="CG197" s="5">
        <v>180</v>
      </c>
      <c r="CH197" s="5">
        <v>170</v>
      </c>
      <c r="CI197" s="72">
        <v>10</v>
      </c>
      <c r="CJ197" s="5">
        <v>10</v>
      </c>
      <c r="CK197" s="5">
        <v>10</v>
      </c>
      <c r="CL197" s="5">
        <v>10</v>
      </c>
      <c r="CM197" s="5">
        <v>9.9</v>
      </c>
      <c r="CN197" s="5">
        <v>9.8000000000000007</v>
      </c>
      <c r="CO197" s="5">
        <v>9.6999999999999993</v>
      </c>
      <c r="CP197" s="5">
        <v>9.6</v>
      </c>
      <c r="CQ197" s="5">
        <v>9</v>
      </c>
      <c r="DA197" s="5">
        <f t="shared" si="132"/>
        <v>200</v>
      </c>
      <c r="DB197" s="5">
        <f t="shared" si="133"/>
        <v>100</v>
      </c>
      <c r="DC197" s="5">
        <f t="shared" si="134"/>
        <v>10</v>
      </c>
      <c r="DD197" s="5">
        <v>2</v>
      </c>
      <c r="DH197" s="5">
        <v>1</v>
      </c>
      <c r="DJ197" s="5">
        <v>1</v>
      </c>
      <c r="DR197" s="5">
        <f t="shared" si="135"/>
        <v>1</v>
      </c>
      <c r="DS197" s="5">
        <f t="shared" si="136"/>
        <v>2</v>
      </c>
      <c r="DT197" s="5">
        <f t="shared" si="169"/>
        <v>0</v>
      </c>
      <c r="DU197" s="5">
        <f t="shared" si="159"/>
        <v>0</v>
      </c>
      <c r="DW197" s="5">
        <f t="shared" si="137"/>
        <v>0</v>
      </c>
      <c r="DX197" s="5">
        <f t="shared" si="138"/>
        <v>0</v>
      </c>
      <c r="DY197" s="5">
        <f>IFERROR(IF(LEFT($AR197,1)="4",INDEX('2025학년도 변표'!$H$118:$H$197,MATCH($Q197,'2025학년도 변표'!$B$118:$B$197,0)),INDEX(DY$4:DY$8,MATCH(AJ197,$DU$4:$DU$8,0))),0)</f>
        <v>0</v>
      </c>
      <c r="DZ197" s="5">
        <f>IFERROR(IF(LEFT($AR197,1)="4",INDEX('2025학년도 변표'!$I$118:$I$197,MATCH($Q197,'2025학년도 변표'!$B$118:$B$197,0)),INDEX(DZ$4:DZ$8,MATCH(AK197,$DU$4:$DU$8,0))),0)</f>
        <v>0</v>
      </c>
      <c r="EB197" s="5">
        <f>IFERROR(IF(LEFT($AR197,1)="4",INDEX('2025학년도 변표'!$J$118:$J$197,MATCH($Q197,'2025학년도 변표'!$B$118:$B$197,0)),INDEX(EA$4:EA$8,MATCH(AM197,$DU$4:$DU$8,0))),0)</f>
        <v>0</v>
      </c>
      <c r="EC197" s="5">
        <f>IFERROR(IF(LEFT($AR197,1)="4",INDEX('2025학년도 변표'!$K$118:$K$197,MATCH($Q197,'2025학년도 변표'!$B$118:$B$197,0)),INDEX(EB$4:EB$8,MATCH(AN197,$DU$4:$DU$8,0))),0)</f>
        <v>0</v>
      </c>
      <c r="ED197" s="5" t="str">
        <f t="shared" si="139"/>
        <v/>
      </c>
      <c r="EE197" s="5" t="str">
        <f t="shared" si="140"/>
        <v/>
      </c>
      <c r="EF197" s="5">
        <f t="shared" si="141"/>
        <v>0</v>
      </c>
      <c r="EH197" s="5">
        <f t="shared" si="142"/>
        <v>0</v>
      </c>
      <c r="EI197" s="5">
        <f t="shared" si="143"/>
        <v>0</v>
      </c>
      <c r="EJ197" s="5">
        <f t="shared" si="144"/>
        <v>0</v>
      </c>
      <c r="EK197" s="5">
        <f t="shared" si="145"/>
        <v>0</v>
      </c>
      <c r="EL197" s="5">
        <f t="shared" si="146"/>
        <v>0</v>
      </c>
      <c r="EM197" s="5">
        <f t="shared" si="147"/>
        <v>0</v>
      </c>
      <c r="EN197" s="5">
        <f t="shared" si="148"/>
        <v>0</v>
      </c>
      <c r="EO197" s="5">
        <f>LARGE((EJ197:EK197,EM197:EN197),1)</f>
        <v>0</v>
      </c>
      <c r="EP197" s="5">
        <f>IF(M197&lt;2,0,LARGE((EJ197:EK197,EM197:EN197),2))</f>
        <v>0</v>
      </c>
      <c r="EQ197" s="5">
        <f t="shared" si="149"/>
        <v>0</v>
      </c>
      <c r="ER197" s="5">
        <f t="shared" si="150"/>
        <v>0</v>
      </c>
      <c r="ES197" s="5">
        <f t="shared" si="151"/>
        <v>0</v>
      </c>
      <c r="EX197" s="5">
        <f t="shared" si="152"/>
        <v>0</v>
      </c>
      <c r="EZ197" s="5">
        <f t="shared" si="153"/>
        <v>0</v>
      </c>
      <c r="FA197" s="5">
        <f t="shared" ca="1" si="154"/>
        <v>0</v>
      </c>
      <c r="FE197" s="5" t="str">
        <f t="shared" si="155"/>
        <v>표점/만점</v>
      </c>
      <c r="FF197" s="5" t="str">
        <f t="shared" si="156"/>
        <v>변표/만점</v>
      </c>
      <c r="FG197" s="5" t="e">
        <f t="shared" si="160"/>
        <v>#N/A</v>
      </c>
      <c r="FH197" s="5" t="e">
        <f t="shared" si="161"/>
        <v>#N/A</v>
      </c>
      <c r="FI197" s="5" t="e">
        <f t="shared" si="162"/>
        <v>#N/A</v>
      </c>
      <c r="FJ197" s="5" t="e">
        <f t="shared" si="157"/>
        <v>#N/A</v>
      </c>
    </row>
    <row r="198" spans="1:166">
      <c r="A198" s="5">
        <f t="shared" si="158"/>
        <v>183</v>
      </c>
      <c r="B198" s="5">
        <v>142</v>
      </c>
      <c r="C198" s="5" t="s">
        <v>585</v>
      </c>
      <c r="D198" s="5">
        <v>500</v>
      </c>
      <c r="E198" s="5">
        <v>0.3</v>
      </c>
      <c r="F198" s="5">
        <v>0.2</v>
      </c>
      <c r="G198" s="5">
        <v>0.1</v>
      </c>
      <c r="H198" s="5">
        <v>0.1</v>
      </c>
      <c r="J198" s="5">
        <v>0.1</v>
      </c>
      <c r="K198" s="5">
        <v>0.1</v>
      </c>
      <c r="M198" s="5">
        <v>2</v>
      </c>
      <c r="N198" s="5">
        <f t="shared" si="121"/>
        <v>0.7</v>
      </c>
      <c r="O198" s="5" t="s">
        <v>633</v>
      </c>
      <c r="Q198" s="5" t="str">
        <f t="shared" si="122"/>
        <v/>
      </c>
      <c r="S198" s="5">
        <f t="shared" si="123"/>
        <v>1.5</v>
      </c>
      <c r="T198" s="5">
        <f t="shared" si="124"/>
        <v>1</v>
      </c>
      <c r="U198" s="5">
        <f t="shared" si="125"/>
        <v>0.5</v>
      </c>
      <c r="V198" s="5">
        <f t="shared" si="126"/>
        <v>0.5</v>
      </c>
      <c r="W198" s="5">
        <f t="shared" si="127"/>
        <v>1</v>
      </c>
      <c r="X198" s="5">
        <f t="shared" si="164"/>
        <v>1.5</v>
      </c>
      <c r="Y198" s="5">
        <f t="shared" si="165"/>
        <v>1</v>
      </c>
      <c r="Z198" s="5">
        <f t="shared" si="166"/>
        <v>0.5</v>
      </c>
      <c r="AA198" s="5">
        <f t="shared" si="167"/>
        <v>0.5</v>
      </c>
      <c r="AB198" s="5" t="str">
        <f t="shared" si="128"/>
        <v>자동</v>
      </c>
      <c r="AC198" s="5">
        <f t="shared" si="129"/>
        <v>0.5</v>
      </c>
      <c r="AD198" s="5">
        <f t="shared" si="130"/>
        <v>0.5</v>
      </c>
      <c r="AE198" s="5" t="str">
        <f>IF(AR198=42,INDEX('2025학년도 변표'!$C$118:$C$197,MATCH(Q198,'2025학년도 변표'!$B$118:$B$197,0)),"")</f>
        <v/>
      </c>
      <c r="AF198" s="5" t="str">
        <f>IF(AR198=42,INDEX('2025학년도 변표'!$D$118:$D$197,MATCH(Q198,'2025학년도 변표'!$B$118:$B$197,0)),"")</f>
        <v/>
      </c>
      <c r="AH198" s="5">
        <v>2</v>
      </c>
      <c r="AI198" s="5">
        <v>2</v>
      </c>
      <c r="AJ198" s="5">
        <v>2</v>
      </c>
      <c r="AK198" s="5">
        <v>2</v>
      </c>
      <c r="AM198" s="5">
        <v>2</v>
      </c>
      <c r="AN198" s="5">
        <v>2</v>
      </c>
      <c r="AO198" s="5">
        <v>3</v>
      </c>
      <c r="AP198" s="5">
        <v>3</v>
      </c>
      <c r="AR198" s="5">
        <f t="shared" si="163"/>
        <v>2</v>
      </c>
      <c r="BA198" s="5">
        <f t="shared" si="131"/>
        <v>0</v>
      </c>
      <c r="BC198" s="5">
        <f>0.1*V199</f>
        <v>7.5000000000000011E-2</v>
      </c>
      <c r="BD198" s="5">
        <f>0.1*V199</f>
        <v>7.5000000000000011E-2</v>
      </c>
      <c r="BE198" s="236" t="s">
        <v>18718</v>
      </c>
      <c r="BM198" s="5">
        <f>EB198*BC198</f>
        <v>0</v>
      </c>
      <c r="BN198" s="5">
        <f>EC198*BD198</f>
        <v>0</v>
      </c>
      <c r="BY198" s="230">
        <f t="shared" si="170"/>
        <v>350</v>
      </c>
      <c r="BZ198" s="72">
        <v>150</v>
      </c>
      <c r="CA198" s="5">
        <v>145.5</v>
      </c>
      <c r="CB198" s="5">
        <v>141</v>
      </c>
      <c r="CC198" s="5">
        <v>136.5</v>
      </c>
      <c r="CD198" s="5">
        <v>121.5</v>
      </c>
      <c r="CE198" s="5">
        <v>117</v>
      </c>
      <c r="CF198" s="5">
        <v>112.5</v>
      </c>
      <c r="CG198" s="5">
        <v>108</v>
      </c>
      <c r="CH198" s="5">
        <v>100.5</v>
      </c>
      <c r="CI198" s="72">
        <v>1.5</v>
      </c>
      <c r="CJ198" s="5">
        <v>1</v>
      </c>
      <c r="CK198" s="5">
        <v>0.5</v>
      </c>
      <c r="CM198" s="5">
        <v>-0.5</v>
      </c>
      <c r="CN198" s="5">
        <v>-1</v>
      </c>
      <c r="CO198" s="5">
        <v>-1.5</v>
      </c>
      <c r="CP198" s="5">
        <v>-2</v>
      </c>
      <c r="CQ198" s="5">
        <v>-2.5</v>
      </c>
      <c r="DA198" s="5">
        <f t="shared" si="132"/>
        <v>150</v>
      </c>
      <c r="DB198" s="5">
        <f t="shared" si="133"/>
        <v>100</v>
      </c>
      <c r="DC198" s="5">
        <f t="shared" si="134"/>
        <v>1.5</v>
      </c>
      <c r="DF198" s="5">
        <v>2</v>
      </c>
      <c r="DR198" s="5">
        <f t="shared" si="135"/>
        <v>2</v>
      </c>
      <c r="DS198" s="5">
        <f t="shared" si="136"/>
        <v>2</v>
      </c>
      <c r="DT198" s="5">
        <f>IF(OR(AND(DD198&gt;0,DD198&gt;$DD$8),AND(DE198&gt;0,DE198&gt;$DE$8),AND(DF198&gt;0,DF198&gt;$DF$8)),0,1)</f>
        <v>0</v>
      </c>
      <c r="DU198" s="5">
        <f t="shared" si="159"/>
        <v>0</v>
      </c>
      <c r="DW198" s="5">
        <f t="shared" si="137"/>
        <v>0</v>
      </c>
      <c r="DX198" s="5">
        <f t="shared" si="138"/>
        <v>0</v>
      </c>
      <c r="DY198" s="5">
        <f>IFERROR(IF(LEFT($AR198,1)="4",INDEX('2025학년도 변표'!$H$118:$H$197,MATCH($Q198,'2025학년도 변표'!$B$118:$B$197,0)),INDEX(DY$4:DY$8,MATCH(AJ198,$DU$4:$DU$8,0))),0)</f>
        <v>0</v>
      </c>
      <c r="DZ198" s="5">
        <f>IFERROR(IF(LEFT($AR198,1)="4",INDEX('2025학년도 변표'!$I$118:$I$197,MATCH($Q198,'2025학년도 변표'!$B$118:$B$197,0)),INDEX(DZ$4:DZ$8,MATCH(AK198,$DU$4:$DU$8,0))),0)</f>
        <v>0</v>
      </c>
      <c r="EB198" s="5">
        <f>IFERROR(IF(LEFT($AR198,1)="4",INDEX('2025학년도 변표'!$J$118:$J$197,MATCH($Q198,'2025학년도 변표'!$B$118:$B$197,0)),INDEX(EA$4:EA$8,MATCH(AM198,$DU$4:$DU$8,0))),0)</f>
        <v>0</v>
      </c>
      <c r="EC198" s="5">
        <f>IFERROR(IF(LEFT($AR198,1)="4",INDEX('2025학년도 변표'!$K$118:$K$197,MATCH($Q198,'2025학년도 변표'!$B$118:$B$197,0)),INDEX(EB$4:EB$8,MATCH(AN198,$DU$4:$DU$8,0))),0)</f>
        <v>0</v>
      </c>
      <c r="ED198" s="5" t="str">
        <f t="shared" si="139"/>
        <v/>
      </c>
      <c r="EE198" s="5" t="str">
        <f t="shared" si="140"/>
        <v/>
      </c>
      <c r="EF198" s="5">
        <f t="shared" si="141"/>
        <v>0</v>
      </c>
      <c r="EH198" s="5">
        <f t="shared" si="142"/>
        <v>0</v>
      </c>
      <c r="EI198" s="5">
        <f t="shared" si="143"/>
        <v>0</v>
      </c>
      <c r="EJ198" s="5">
        <f t="shared" si="144"/>
        <v>0</v>
      </c>
      <c r="EK198" s="5">
        <f t="shared" si="145"/>
        <v>0</v>
      </c>
      <c r="EL198" s="5">
        <f t="shared" si="146"/>
        <v>0</v>
      </c>
      <c r="EM198" s="5">
        <f t="shared" si="147"/>
        <v>0</v>
      </c>
      <c r="EN198" s="5">
        <f t="shared" si="148"/>
        <v>0</v>
      </c>
      <c r="EO198" s="5">
        <f>LARGE((EJ198:EK198,EM198:EN198),1)</f>
        <v>0</v>
      </c>
      <c r="EP198" s="5">
        <f>IF(M198&lt;2,0,LARGE((EJ198:EK198,EM198:EN198),2))</f>
        <v>0</v>
      </c>
      <c r="EQ198" s="5">
        <f t="shared" si="149"/>
        <v>0</v>
      </c>
      <c r="ER198" s="5">
        <f t="shared" si="150"/>
        <v>0</v>
      </c>
      <c r="ES198" s="5">
        <f t="shared" si="151"/>
        <v>0</v>
      </c>
      <c r="EX198" s="5">
        <f t="shared" si="152"/>
        <v>0</v>
      </c>
      <c r="EZ198" s="5">
        <f t="shared" si="153"/>
        <v>1</v>
      </c>
      <c r="FA198" s="5">
        <f t="shared" ca="1" si="154"/>
        <v>67</v>
      </c>
      <c r="FE198" s="5" t="str">
        <f t="shared" si="155"/>
        <v>백분위</v>
      </c>
      <c r="FF198" s="5" t="str">
        <f t="shared" si="156"/>
        <v>백분위</v>
      </c>
      <c r="FG198" s="5">
        <f t="shared" si="160"/>
        <v>0.43</v>
      </c>
      <c r="FH198" s="5">
        <f t="shared" si="161"/>
        <v>0.28999999999999998</v>
      </c>
      <c r="FI198" s="5">
        <f t="shared" si="162"/>
        <v>0.28999999999999998</v>
      </c>
      <c r="FJ198" s="5">
        <f t="shared" si="157"/>
        <v>3.5</v>
      </c>
    </row>
    <row r="199" spans="1:166">
      <c r="A199" s="5">
        <f t="shared" si="158"/>
        <v>184</v>
      </c>
      <c r="B199" s="5">
        <v>143</v>
      </c>
      <c r="C199" s="5" t="s">
        <v>586</v>
      </c>
      <c r="D199" s="5">
        <v>500</v>
      </c>
      <c r="E199" s="5">
        <v>0.2</v>
      </c>
      <c r="F199" s="5">
        <v>0.3</v>
      </c>
      <c r="G199" s="5">
        <v>0.15</v>
      </c>
      <c r="H199" s="5">
        <v>0.15</v>
      </c>
      <c r="J199" s="5">
        <v>0.15</v>
      </c>
      <c r="K199" s="5">
        <v>0.15</v>
      </c>
      <c r="M199" s="5">
        <v>2</v>
      </c>
      <c r="N199" s="5">
        <f t="shared" si="121"/>
        <v>0.8</v>
      </c>
      <c r="O199" s="5" t="s">
        <v>633</v>
      </c>
      <c r="Q199" s="5" t="str">
        <f t="shared" si="122"/>
        <v/>
      </c>
      <c r="S199" s="5">
        <f t="shared" si="123"/>
        <v>1</v>
      </c>
      <c r="T199" s="5">
        <f t="shared" si="124"/>
        <v>1.5</v>
      </c>
      <c r="U199" s="5">
        <f t="shared" si="125"/>
        <v>0.75</v>
      </c>
      <c r="V199" s="5">
        <f t="shared" si="126"/>
        <v>0.75</v>
      </c>
      <c r="W199" s="5">
        <f t="shared" si="127"/>
        <v>1.5</v>
      </c>
      <c r="X199" s="5">
        <f t="shared" si="164"/>
        <v>1</v>
      </c>
      <c r="Y199" s="5">
        <f t="shared" si="165"/>
        <v>1.5</v>
      </c>
      <c r="Z199" s="5">
        <f t="shared" si="166"/>
        <v>0.75</v>
      </c>
      <c r="AA199" s="5">
        <f t="shared" si="167"/>
        <v>0.75</v>
      </c>
      <c r="AB199" s="5" t="str">
        <f t="shared" si="128"/>
        <v>자동</v>
      </c>
      <c r="AC199" s="5">
        <f t="shared" si="129"/>
        <v>0.75</v>
      </c>
      <c r="AD199" s="5">
        <f t="shared" si="130"/>
        <v>0.75</v>
      </c>
      <c r="AE199" s="5" t="str">
        <f>IF(AR199=42,INDEX('2025학년도 변표'!$C$118:$C$197,MATCH(Q199,'2025학년도 변표'!$B$118:$B$197,0)),"")</f>
        <v/>
      </c>
      <c r="AF199" s="5" t="str">
        <f>IF(AR199=42,INDEX('2025학년도 변표'!$D$118:$D$197,MATCH(Q199,'2025학년도 변표'!$B$118:$B$197,0)),"")</f>
        <v/>
      </c>
      <c r="AH199" s="5">
        <v>2</v>
      </c>
      <c r="AI199" s="5">
        <v>2</v>
      </c>
      <c r="AJ199" s="5">
        <v>2</v>
      </c>
      <c r="AK199" s="5">
        <v>2</v>
      </c>
      <c r="AM199" s="5">
        <v>2</v>
      </c>
      <c r="AN199" s="5">
        <v>2</v>
      </c>
      <c r="AO199" s="5">
        <v>3</v>
      </c>
      <c r="AP199" s="5">
        <v>3</v>
      </c>
      <c r="AR199" s="5">
        <f t="shared" si="163"/>
        <v>2</v>
      </c>
      <c r="AT199" s="5">
        <f>$T199*0.1</f>
        <v>0.15000000000000002</v>
      </c>
      <c r="AU199" s="5">
        <f>$T199*0.1</f>
        <v>0.15000000000000002</v>
      </c>
      <c r="AW199" s="5">
        <f>0.1*U199</f>
        <v>7.5000000000000011E-2</v>
      </c>
      <c r="AX199" s="5">
        <f>0.1*U199</f>
        <v>7.5000000000000011E-2</v>
      </c>
      <c r="BA199" s="5">
        <f t="shared" si="131"/>
        <v>0</v>
      </c>
      <c r="BG199" s="5">
        <f>BG$6*AT199</f>
        <v>0</v>
      </c>
      <c r="BH199" s="5">
        <f>BH$6*AU199</f>
        <v>0</v>
      </c>
      <c r="BJ199" s="5">
        <f>DY199*AW199</f>
        <v>0</v>
      </c>
      <c r="BK199" s="5">
        <f>DZ199*AX199</f>
        <v>0</v>
      </c>
      <c r="BY199" s="230">
        <f t="shared" si="170"/>
        <v>400</v>
      </c>
      <c r="BZ199" s="72">
        <v>100</v>
      </c>
      <c r="CA199" s="5">
        <v>97</v>
      </c>
      <c r="CB199" s="5">
        <v>94</v>
      </c>
      <c r="CC199" s="5">
        <v>91</v>
      </c>
      <c r="CD199" s="5">
        <v>81</v>
      </c>
      <c r="CE199" s="5">
        <v>78</v>
      </c>
      <c r="CF199" s="5">
        <v>75</v>
      </c>
      <c r="CG199" s="5">
        <v>72</v>
      </c>
      <c r="CH199" s="5">
        <v>67</v>
      </c>
      <c r="CI199" s="72">
        <v>1.5</v>
      </c>
      <c r="CJ199" s="5">
        <v>1</v>
      </c>
      <c r="CK199" s="5">
        <v>0.5</v>
      </c>
      <c r="CM199" s="5">
        <v>-0.5</v>
      </c>
      <c r="CN199" s="5">
        <v>-1</v>
      </c>
      <c r="CO199" s="5">
        <v>-1.5</v>
      </c>
      <c r="CP199" s="5">
        <v>-2</v>
      </c>
      <c r="CQ199" s="5">
        <v>-2.5</v>
      </c>
      <c r="DA199" s="5">
        <f t="shared" si="132"/>
        <v>100</v>
      </c>
      <c r="DB199" s="5">
        <f t="shared" si="133"/>
        <v>100</v>
      </c>
      <c r="DC199" s="5">
        <f t="shared" si="134"/>
        <v>1.5</v>
      </c>
      <c r="DF199" s="5">
        <v>2</v>
      </c>
      <c r="DQ199" s="5">
        <v>1</v>
      </c>
      <c r="DR199" s="5">
        <f t="shared" si="135"/>
        <v>1</v>
      </c>
      <c r="DS199" s="5">
        <f t="shared" si="136"/>
        <v>2</v>
      </c>
      <c r="DT199" s="5">
        <f>IF(OR(AND(DD199&gt;0,DD199&gt;$DD$8),AND(DE199&gt;0,DE199&gt;$DE$8),AND(DF199&gt;0,DF199&gt;$DF$8)),0,1)</f>
        <v>0</v>
      </c>
      <c r="DU199" s="5">
        <f t="shared" si="159"/>
        <v>0</v>
      </c>
      <c r="DW199" s="5">
        <f t="shared" si="137"/>
        <v>0</v>
      </c>
      <c r="DX199" s="5">
        <f t="shared" si="138"/>
        <v>0</v>
      </c>
      <c r="DY199" s="5">
        <f>IFERROR(IF(LEFT($AR199,1)="4",INDEX('2025학년도 변표'!$H$118:$H$197,MATCH($Q199,'2025학년도 변표'!$B$118:$B$197,0)),INDEX(DY$4:DY$8,MATCH(AJ199,$DU$4:$DU$8,0))),0)</f>
        <v>0</v>
      </c>
      <c r="DZ199" s="5">
        <f>IFERROR(IF(LEFT($AR199,1)="4",INDEX('2025학년도 변표'!$I$118:$I$197,MATCH($Q199,'2025학년도 변표'!$B$118:$B$197,0)),INDEX(DZ$4:DZ$8,MATCH(AK199,$DU$4:$DU$8,0))),0)</f>
        <v>0</v>
      </c>
      <c r="EB199" s="5">
        <f>IFERROR(IF(LEFT($AR199,1)="4",INDEX('2025학년도 변표'!$J$118:$J$197,MATCH($Q199,'2025학년도 변표'!$B$118:$B$197,0)),INDEX(EA$4:EA$8,MATCH(AM199,$DU$4:$DU$8,0))),0)</f>
        <v>0</v>
      </c>
      <c r="EC199" s="5">
        <f>IFERROR(IF(LEFT($AR199,1)="4",INDEX('2025학년도 변표'!$K$118:$K$197,MATCH($Q199,'2025학년도 변표'!$B$118:$B$197,0)),INDEX(EB$4:EB$8,MATCH(AN199,$DU$4:$DU$8,0))),0)</f>
        <v>0</v>
      </c>
      <c r="ED199" s="5" t="str">
        <f t="shared" si="139"/>
        <v/>
      </c>
      <c r="EE199" s="5" t="str">
        <f t="shared" si="140"/>
        <v/>
      </c>
      <c r="EF199" s="5">
        <f t="shared" si="141"/>
        <v>0</v>
      </c>
      <c r="EH199" s="5">
        <f t="shared" si="142"/>
        <v>0</v>
      </c>
      <c r="EI199" s="5">
        <f t="shared" si="143"/>
        <v>0</v>
      </c>
      <c r="EJ199" s="5">
        <f t="shared" si="144"/>
        <v>0</v>
      </c>
      <c r="EK199" s="5">
        <f t="shared" si="145"/>
        <v>0</v>
      </c>
      <c r="EL199" s="5">
        <f t="shared" si="146"/>
        <v>0</v>
      </c>
      <c r="EM199" s="5">
        <f t="shared" si="147"/>
        <v>0</v>
      </c>
      <c r="EN199" s="5">
        <f t="shared" si="148"/>
        <v>0</v>
      </c>
      <c r="EO199" s="5">
        <f>LARGE((EJ199:EK199,EM199:EN199),1)</f>
        <v>0</v>
      </c>
      <c r="EP199" s="5">
        <f>IF(M199&lt;2,0,LARGE((EJ199:EK199,EM199:EN199),2))</f>
        <v>0</v>
      </c>
      <c r="EQ199" s="5">
        <f t="shared" si="149"/>
        <v>0</v>
      </c>
      <c r="ER199" s="5">
        <f t="shared" si="150"/>
        <v>0</v>
      </c>
      <c r="ES199" s="5">
        <f t="shared" si="151"/>
        <v>0</v>
      </c>
      <c r="EX199" s="5">
        <f t="shared" si="152"/>
        <v>0</v>
      </c>
      <c r="EZ199" s="5">
        <f t="shared" si="153"/>
        <v>1</v>
      </c>
      <c r="FA199" s="5">
        <f t="shared" ca="1" si="154"/>
        <v>68</v>
      </c>
      <c r="FE199" s="5" t="str">
        <f t="shared" si="155"/>
        <v>백분위</v>
      </c>
      <c r="FF199" s="5" t="str">
        <f t="shared" si="156"/>
        <v>백분위</v>
      </c>
      <c r="FG199" s="5">
        <f t="shared" si="160"/>
        <v>0.25</v>
      </c>
      <c r="FH199" s="5">
        <f t="shared" si="161"/>
        <v>0.38</v>
      </c>
      <c r="FI199" s="5">
        <f t="shared" si="162"/>
        <v>0.38</v>
      </c>
      <c r="FJ199" s="5">
        <f t="shared" si="157"/>
        <v>4</v>
      </c>
    </row>
    <row r="200" spans="1:166">
      <c r="A200" s="5">
        <f t="shared" si="158"/>
        <v>185</v>
      </c>
      <c r="B200" s="5">
        <v>144</v>
      </c>
      <c r="C200" s="5" t="s">
        <v>587</v>
      </c>
      <c r="D200" s="5">
        <v>500</v>
      </c>
      <c r="E200" s="5">
        <v>0.2</v>
      </c>
      <c r="F200" s="5">
        <v>0.3</v>
      </c>
      <c r="G200" s="5">
        <v>0.15</v>
      </c>
      <c r="H200" s="5">
        <v>0.15</v>
      </c>
      <c r="M200" s="5">
        <v>2</v>
      </c>
      <c r="N200" s="5">
        <f t="shared" si="121"/>
        <v>0.8</v>
      </c>
      <c r="O200" s="5" t="s">
        <v>633</v>
      </c>
      <c r="Q200" s="5" t="str">
        <f t="shared" si="122"/>
        <v/>
      </c>
      <c r="S200" s="5">
        <f t="shared" si="123"/>
        <v>1</v>
      </c>
      <c r="T200" s="5">
        <f t="shared" si="124"/>
        <v>1.5</v>
      </c>
      <c r="U200" s="5">
        <f t="shared" si="125"/>
        <v>0.75</v>
      </c>
      <c r="V200" s="5" t="str">
        <f t="shared" si="126"/>
        <v>자동</v>
      </c>
      <c r="W200" s="5">
        <f t="shared" si="127"/>
        <v>1.5</v>
      </c>
      <c r="X200" s="5">
        <f t="shared" si="164"/>
        <v>1</v>
      </c>
      <c r="Y200" s="5">
        <f t="shared" si="165"/>
        <v>1.5</v>
      </c>
      <c r="Z200" s="5">
        <f t="shared" si="166"/>
        <v>0.75</v>
      </c>
      <c r="AA200" s="5">
        <f t="shared" si="167"/>
        <v>0.75</v>
      </c>
      <c r="AB200" s="5" t="str">
        <f t="shared" si="128"/>
        <v>자동</v>
      </c>
      <c r="AC200" s="5" t="str">
        <f t="shared" si="129"/>
        <v>자동</v>
      </c>
      <c r="AD200" s="5" t="str">
        <f t="shared" si="130"/>
        <v>자동</v>
      </c>
      <c r="AE200" s="5" t="str">
        <f>IF(AR200=42,INDEX('2025학년도 변표'!$C$118:$C$197,MATCH(Q200,'2025학년도 변표'!$B$118:$B$197,0)),"")</f>
        <v/>
      </c>
      <c r="AF200" s="5" t="str">
        <f>IF(AR200=42,INDEX('2025학년도 변표'!$D$118:$D$197,MATCH(Q200,'2025학년도 변표'!$B$118:$B$197,0)),"")</f>
        <v/>
      </c>
      <c r="AH200" s="5">
        <v>2</v>
      </c>
      <c r="AI200" s="5">
        <v>2</v>
      </c>
      <c r="AJ200" s="5">
        <v>2</v>
      </c>
      <c r="AK200" s="5">
        <v>2</v>
      </c>
      <c r="AO200" s="5">
        <v>3</v>
      </c>
      <c r="AP200" s="5">
        <v>3</v>
      </c>
      <c r="AR200" s="5">
        <f t="shared" si="163"/>
        <v>2</v>
      </c>
      <c r="AT200" s="5">
        <f>$T200*0.1</f>
        <v>0.15000000000000002</v>
      </c>
      <c r="AU200" s="5">
        <f>$T200*0.1</f>
        <v>0.15000000000000002</v>
      </c>
      <c r="BA200" s="5">
        <f t="shared" si="131"/>
        <v>0</v>
      </c>
      <c r="BE200" s="236" t="s">
        <v>18719</v>
      </c>
      <c r="BG200" s="5">
        <f>BG$6*AT200</f>
        <v>0</v>
      </c>
      <c r="BH200" s="5">
        <f>BH$6*AU200</f>
        <v>0</v>
      </c>
      <c r="BY200" s="230">
        <f t="shared" si="170"/>
        <v>400</v>
      </c>
      <c r="BZ200" s="72">
        <v>100</v>
      </c>
      <c r="CA200" s="5">
        <v>97</v>
      </c>
      <c r="CB200" s="5">
        <v>94</v>
      </c>
      <c r="CC200" s="5">
        <v>91</v>
      </c>
      <c r="CD200" s="5">
        <v>81</v>
      </c>
      <c r="CE200" s="5">
        <v>78</v>
      </c>
      <c r="CF200" s="5">
        <v>75</v>
      </c>
      <c r="CG200" s="5">
        <v>72</v>
      </c>
      <c r="CH200" s="5">
        <v>67</v>
      </c>
      <c r="CI200" s="72">
        <v>1.5</v>
      </c>
      <c r="CJ200" s="5">
        <v>1</v>
      </c>
      <c r="CK200" s="5">
        <v>0.5</v>
      </c>
      <c r="CM200" s="5">
        <v>-0.5</v>
      </c>
      <c r="CN200" s="5">
        <v>-1</v>
      </c>
      <c r="CO200" s="5">
        <v>-1.5</v>
      </c>
      <c r="CP200" s="5">
        <v>-2</v>
      </c>
      <c r="CQ200" s="5">
        <v>-2.5</v>
      </c>
      <c r="DA200" s="5">
        <f t="shared" si="132"/>
        <v>100</v>
      </c>
      <c r="DB200" s="5">
        <f t="shared" si="133"/>
        <v>100</v>
      </c>
      <c r="DC200" s="5">
        <f t="shared" si="134"/>
        <v>1.5</v>
      </c>
      <c r="DD200" s="5">
        <v>2</v>
      </c>
      <c r="DJ200" s="5">
        <v>1</v>
      </c>
      <c r="DQ200" s="5">
        <v>1</v>
      </c>
      <c r="DR200" s="5">
        <f t="shared" si="135"/>
        <v>1</v>
      </c>
      <c r="DS200" s="5">
        <f t="shared" si="136"/>
        <v>2</v>
      </c>
      <c r="DT200" s="5">
        <f>IF(OR(AND(DD200&gt;0,DD200&gt;$DD$8),AND(DE200&gt;0,DE200&gt;$DE$8),AND(DF200&gt;0,DF200&gt;$DF$8)),0,1)</f>
        <v>0</v>
      </c>
      <c r="DU200" s="5">
        <f t="shared" si="159"/>
        <v>0</v>
      </c>
      <c r="DW200" s="5">
        <f t="shared" si="137"/>
        <v>0</v>
      </c>
      <c r="DX200" s="5">
        <f t="shared" si="138"/>
        <v>0</v>
      </c>
      <c r="DY200" s="5">
        <f>IFERROR(IF(LEFT($AR200,1)="4",INDEX('2025학년도 변표'!$H$118:$H$197,MATCH($Q200,'2025학년도 변표'!$B$118:$B$197,0)),INDEX(DY$4:DY$8,MATCH(AJ200,$DU$4:$DU$8,0))),0)</f>
        <v>0</v>
      </c>
      <c r="DZ200" s="5">
        <f>IFERROR(IF(LEFT($AR200,1)="4",INDEX('2025학년도 변표'!$I$118:$I$197,MATCH($Q200,'2025학년도 변표'!$B$118:$B$197,0)),INDEX(DZ$4:DZ$8,MATCH(AK200,$DU$4:$DU$8,0))),0)</f>
        <v>0</v>
      </c>
      <c r="EB200" s="5">
        <f>IFERROR(IF(LEFT($AR200,1)="4",INDEX('2025학년도 변표'!$J$118:$J$197,MATCH($Q200,'2025학년도 변표'!$B$118:$B$197,0)),INDEX(EA$4:EA$8,MATCH(AM200,$DU$4:$DU$8,0))),0)</f>
        <v>0</v>
      </c>
      <c r="EC200" s="5">
        <f>IFERROR(IF(LEFT($AR200,1)="4",INDEX('2025학년도 변표'!$K$118:$K$197,MATCH($Q200,'2025학년도 변표'!$B$118:$B$197,0)),INDEX(EB$4:EB$8,MATCH(AN200,$DU$4:$DU$8,0))),0)</f>
        <v>0</v>
      </c>
      <c r="ED200" s="5" t="str">
        <f t="shared" si="139"/>
        <v/>
      </c>
      <c r="EE200" s="5" t="str">
        <f t="shared" si="140"/>
        <v/>
      </c>
      <c r="EF200" s="5">
        <f t="shared" si="141"/>
        <v>0</v>
      </c>
      <c r="EH200" s="5">
        <f t="shared" si="142"/>
        <v>0</v>
      </c>
      <c r="EI200" s="5">
        <f t="shared" si="143"/>
        <v>0</v>
      </c>
      <c r="EJ200" s="5">
        <f t="shared" si="144"/>
        <v>0</v>
      </c>
      <c r="EK200" s="5">
        <f t="shared" si="145"/>
        <v>0</v>
      </c>
      <c r="EL200" s="5">
        <f t="shared" si="146"/>
        <v>0</v>
      </c>
      <c r="EM200" s="5">
        <f t="shared" si="147"/>
        <v>0</v>
      </c>
      <c r="EN200" s="5">
        <f t="shared" si="148"/>
        <v>0</v>
      </c>
      <c r="EO200" s="5">
        <f>LARGE((EJ200:EK200,EM200:EN200),1)</f>
        <v>0</v>
      </c>
      <c r="EP200" s="5">
        <f>IF(M200&lt;2,0,LARGE((EJ200:EK200,EM200:EN200),2))</f>
        <v>0</v>
      </c>
      <c r="EQ200" s="5">
        <f t="shared" si="149"/>
        <v>0</v>
      </c>
      <c r="ER200" s="5">
        <f t="shared" si="150"/>
        <v>0</v>
      </c>
      <c r="ES200" s="5">
        <f t="shared" si="151"/>
        <v>0</v>
      </c>
      <c r="EX200" s="5">
        <f t="shared" si="152"/>
        <v>0</v>
      </c>
      <c r="EZ200" s="5">
        <f t="shared" si="153"/>
        <v>1</v>
      </c>
      <c r="FA200" s="5">
        <f t="shared" ca="1" si="154"/>
        <v>69</v>
      </c>
      <c r="FE200" s="5" t="str">
        <f t="shared" si="155"/>
        <v>백분위</v>
      </c>
      <c r="FF200" s="5" t="str">
        <f t="shared" si="156"/>
        <v>백분위</v>
      </c>
      <c r="FG200" s="5">
        <f t="shared" si="160"/>
        <v>0.25</v>
      </c>
      <c r="FH200" s="5">
        <f t="shared" si="161"/>
        <v>0.38</v>
      </c>
      <c r="FI200" s="5">
        <f t="shared" si="162"/>
        <v>0.38</v>
      </c>
      <c r="FJ200" s="5">
        <f t="shared" si="157"/>
        <v>4</v>
      </c>
    </row>
    <row r="201" spans="1:166">
      <c r="A201" s="5">
        <f t="shared" si="158"/>
        <v>186</v>
      </c>
      <c r="B201" s="5">
        <v>145</v>
      </c>
      <c r="C201" s="5" t="s">
        <v>588</v>
      </c>
      <c r="D201" s="5">
        <v>500</v>
      </c>
      <c r="E201" s="5">
        <v>0.2</v>
      </c>
      <c r="F201" s="5">
        <v>0.3</v>
      </c>
      <c r="G201" s="5">
        <v>0.15</v>
      </c>
      <c r="H201" s="5">
        <v>0.15</v>
      </c>
      <c r="M201" s="5">
        <v>2</v>
      </c>
      <c r="N201" s="5">
        <f t="shared" si="121"/>
        <v>0.8</v>
      </c>
      <c r="O201" s="5" t="s">
        <v>633</v>
      </c>
      <c r="Q201" s="5" t="str">
        <f t="shared" si="122"/>
        <v/>
      </c>
      <c r="S201" s="5">
        <f t="shared" si="123"/>
        <v>1</v>
      </c>
      <c r="T201" s="5">
        <f t="shared" si="124"/>
        <v>1.5</v>
      </c>
      <c r="U201" s="5">
        <f t="shared" si="125"/>
        <v>0.75</v>
      </c>
      <c r="V201" s="5" t="str">
        <f t="shared" si="126"/>
        <v>자동</v>
      </c>
      <c r="W201" s="5">
        <f t="shared" si="127"/>
        <v>1.5</v>
      </c>
      <c r="X201" s="5">
        <f t="shared" si="164"/>
        <v>1</v>
      </c>
      <c r="Y201" s="5">
        <f t="shared" si="165"/>
        <v>1.5</v>
      </c>
      <c r="Z201" s="5">
        <f t="shared" si="166"/>
        <v>0.75</v>
      </c>
      <c r="AA201" s="5">
        <f t="shared" si="167"/>
        <v>0.75</v>
      </c>
      <c r="AB201" s="5" t="str">
        <f t="shared" si="128"/>
        <v>자동</v>
      </c>
      <c r="AC201" s="5" t="str">
        <f t="shared" si="129"/>
        <v>자동</v>
      </c>
      <c r="AD201" s="5" t="str">
        <f t="shared" si="130"/>
        <v>자동</v>
      </c>
      <c r="AE201" s="5" t="str">
        <f>IF(AR201=42,INDEX('2025학년도 변표'!$C$118:$C$197,MATCH(Q201,'2025학년도 변표'!$B$118:$B$197,0)),"")</f>
        <v/>
      </c>
      <c r="AF201" s="5" t="str">
        <f>IF(AR201=42,INDEX('2025학년도 변표'!$D$118:$D$197,MATCH(Q201,'2025학년도 변표'!$B$118:$B$197,0)),"")</f>
        <v/>
      </c>
      <c r="AH201" s="5">
        <v>2</v>
      </c>
      <c r="AI201" s="5">
        <v>2</v>
      </c>
      <c r="AJ201" s="5">
        <v>2</v>
      </c>
      <c r="AK201" s="5">
        <v>2</v>
      </c>
      <c r="AO201" s="5">
        <v>3</v>
      </c>
      <c r="AP201" s="5">
        <v>3</v>
      </c>
      <c r="AR201" s="5">
        <f t="shared" si="163"/>
        <v>2</v>
      </c>
      <c r="BA201" s="5">
        <f t="shared" si="131"/>
        <v>0</v>
      </c>
      <c r="BY201" s="230">
        <f t="shared" si="170"/>
        <v>400</v>
      </c>
      <c r="BZ201" s="72">
        <v>100</v>
      </c>
      <c r="CA201" s="5">
        <v>97</v>
      </c>
      <c r="CB201" s="5">
        <v>94</v>
      </c>
      <c r="CC201" s="5">
        <v>91</v>
      </c>
      <c r="CD201" s="5">
        <v>81</v>
      </c>
      <c r="CE201" s="5">
        <v>78</v>
      </c>
      <c r="CF201" s="5">
        <v>75</v>
      </c>
      <c r="CG201" s="5">
        <v>72</v>
      </c>
      <c r="CH201" s="5">
        <v>67</v>
      </c>
      <c r="CI201" s="72">
        <v>1.5</v>
      </c>
      <c r="CJ201" s="5">
        <v>1</v>
      </c>
      <c r="CK201" s="5">
        <v>0.5</v>
      </c>
      <c r="CM201" s="5">
        <v>-0.5</v>
      </c>
      <c r="CN201" s="5">
        <v>-1</v>
      </c>
      <c r="CO201" s="5">
        <v>-1.5</v>
      </c>
      <c r="CP201" s="5">
        <v>-2</v>
      </c>
      <c r="CQ201" s="5">
        <v>-2.5</v>
      </c>
      <c r="DA201" s="5">
        <f t="shared" si="132"/>
        <v>100</v>
      </c>
      <c r="DB201" s="5">
        <f t="shared" si="133"/>
        <v>100</v>
      </c>
      <c r="DC201" s="5">
        <f t="shared" si="134"/>
        <v>1.5</v>
      </c>
      <c r="DD201" s="5">
        <v>2</v>
      </c>
      <c r="DH201" s="5">
        <v>1</v>
      </c>
      <c r="DJ201" s="5">
        <v>1</v>
      </c>
      <c r="DQ201" s="5">
        <v>1</v>
      </c>
      <c r="DR201" s="5">
        <f t="shared" si="135"/>
        <v>1</v>
      </c>
      <c r="DS201" s="5">
        <f t="shared" si="136"/>
        <v>2</v>
      </c>
      <c r="DT201" s="5">
        <f>IF(OR(AND(DD201&gt;0,DD201&gt;$DD$8),AND(DE201&gt;0,DE201&gt;$DE$8),AND(DF201&gt;0,DF201&gt;$DF$8)),0,1)</f>
        <v>0</v>
      </c>
      <c r="DU201" s="5">
        <f t="shared" si="159"/>
        <v>0</v>
      </c>
      <c r="DW201" s="5">
        <f t="shared" si="137"/>
        <v>0</v>
      </c>
      <c r="DX201" s="5">
        <f t="shared" si="138"/>
        <v>0</v>
      </c>
      <c r="DY201" s="5">
        <f>IFERROR(IF(LEFT($AR201,1)="4",INDEX('2025학년도 변표'!$H$118:$H$197,MATCH($Q201,'2025학년도 변표'!$B$118:$B$197,0)),INDEX(DY$4:DY$8,MATCH(AJ201,$DU$4:$DU$8,0))),0)</f>
        <v>0</v>
      </c>
      <c r="DZ201" s="5">
        <f>IFERROR(IF(LEFT($AR201,1)="4",INDEX('2025학년도 변표'!$I$118:$I$197,MATCH($Q201,'2025학년도 변표'!$B$118:$B$197,0)),INDEX(DZ$4:DZ$8,MATCH(AK201,$DU$4:$DU$8,0))),0)</f>
        <v>0</v>
      </c>
      <c r="EB201" s="5">
        <f>IFERROR(IF(LEFT($AR201,1)="4",INDEX('2025학년도 변표'!$J$118:$J$197,MATCH($Q201,'2025학년도 변표'!$B$118:$B$197,0)),INDEX(EA$4:EA$8,MATCH(AM201,$DU$4:$DU$8,0))),0)</f>
        <v>0</v>
      </c>
      <c r="EC201" s="5">
        <f>IFERROR(IF(LEFT($AR201,1)="4",INDEX('2025학년도 변표'!$K$118:$K$197,MATCH($Q201,'2025학년도 변표'!$B$118:$B$197,0)),INDEX(EB$4:EB$8,MATCH(AN201,$DU$4:$DU$8,0))),0)</f>
        <v>0</v>
      </c>
      <c r="ED201" s="5" t="str">
        <f t="shared" si="139"/>
        <v/>
      </c>
      <c r="EE201" s="5" t="str">
        <f t="shared" si="140"/>
        <v/>
      </c>
      <c r="EF201" s="5">
        <f t="shared" si="141"/>
        <v>0</v>
      </c>
      <c r="EH201" s="5">
        <f t="shared" si="142"/>
        <v>0</v>
      </c>
      <c r="EI201" s="5">
        <f t="shared" si="143"/>
        <v>0</v>
      </c>
      <c r="EJ201" s="5">
        <f t="shared" si="144"/>
        <v>0</v>
      </c>
      <c r="EK201" s="5">
        <f t="shared" si="145"/>
        <v>0</v>
      </c>
      <c r="EL201" s="5">
        <f t="shared" si="146"/>
        <v>0</v>
      </c>
      <c r="EM201" s="5">
        <f t="shared" si="147"/>
        <v>0</v>
      </c>
      <c r="EN201" s="5">
        <f t="shared" si="148"/>
        <v>0</v>
      </c>
      <c r="EO201" s="5">
        <f>LARGE((EJ201:EK201,EM201:EN201),1)</f>
        <v>0</v>
      </c>
      <c r="EP201" s="5">
        <f>IF(M201&lt;2,0,LARGE((EJ201:EK201,EM201:EN201),2))</f>
        <v>0</v>
      </c>
      <c r="EQ201" s="5">
        <f t="shared" si="149"/>
        <v>0</v>
      </c>
      <c r="ER201" s="5">
        <f t="shared" si="150"/>
        <v>0</v>
      </c>
      <c r="ES201" s="5">
        <f t="shared" si="151"/>
        <v>0</v>
      </c>
      <c r="EX201" s="5">
        <f t="shared" si="152"/>
        <v>0</v>
      </c>
      <c r="EZ201" s="5">
        <f t="shared" si="153"/>
        <v>0</v>
      </c>
      <c r="FA201" s="5">
        <f t="shared" ca="1" si="154"/>
        <v>0</v>
      </c>
      <c r="FE201" s="5" t="str">
        <f t="shared" si="155"/>
        <v>백분위</v>
      </c>
      <c r="FF201" s="5" t="str">
        <f t="shared" si="156"/>
        <v>백분위</v>
      </c>
      <c r="FG201" s="5">
        <f t="shared" si="160"/>
        <v>0.25</v>
      </c>
      <c r="FH201" s="5">
        <f t="shared" si="161"/>
        <v>0.38</v>
      </c>
      <c r="FI201" s="5">
        <f t="shared" si="162"/>
        <v>0.38</v>
      </c>
      <c r="FJ201" s="5">
        <f t="shared" si="157"/>
        <v>4</v>
      </c>
    </row>
    <row r="202" spans="1:166">
      <c r="A202" s="5">
        <f t="shared" si="158"/>
        <v>187</v>
      </c>
      <c r="B202" s="5">
        <v>146</v>
      </c>
      <c r="C202" s="5" t="s">
        <v>589</v>
      </c>
      <c r="D202" s="5">
        <v>1000</v>
      </c>
      <c r="E202" s="5">
        <v>0.3</v>
      </c>
      <c r="F202" s="5">
        <v>0.25</v>
      </c>
      <c r="G202" s="5">
        <v>0.125</v>
      </c>
      <c r="H202" s="5">
        <v>0.125</v>
      </c>
      <c r="J202" s="5">
        <v>0.125</v>
      </c>
      <c r="K202" s="5">
        <v>0.125</v>
      </c>
      <c r="M202" s="5">
        <v>2</v>
      </c>
      <c r="N202" s="5">
        <f t="shared" si="121"/>
        <v>0.8</v>
      </c>
      <c r="O202" s="5" t="s">
        <v>633</v>
      </c>
      <c r="Q202" s="5" t="str">
        <f t="shared" si="122"/>
        <v/>
      </c>
      <c r="S202" s="5">
        <f t="shared" si="123"/>
        <v>2.1582733812949639</v>
      </c>
      <c r="T202" s="5">
        <f t="shared" si="124"/>
        <v>1.7857142857142858</v>
      </c>
      <c r="U202" s="5">
        <f t="shared" si="125"/>
        <v>1.7902410380533638</v>
      </c>
      <c r="V202" s="5">
        <f t="shared" si="126"/>
        <v>1.7658110723417479</v>
      </c>
      <c r="W202" s="5">
        <f t="shared" si="127"/>
        <v>1.7658110723417479</v>
      </c>
      <c r="X202" s="5">
        <f t="shared" si="164"/>
        <v>2.1582733812949639</v>
      </c>
      <c r="Y202" s="5">
        <f t="shared" si="165"/>
        <v>1.7857142857142858</v>
      </c>
      <c r="Z202" s="5">
        <f t="shared" si="166"/>
        <v>1.7902410380533638</v>
      </c>
      <c r="AA202" s="5">
        <f t="shared" si="167"/>
        <v>1.7902410380533638</v>
      </c>
      <c r="AB202" s="5" t="str">
        <f t="shared" si="128"/>
        <v>자동</v>
      </c>
      <c r="AC202" s="5">
        <f t="shared" si="129"/>
        <v>1.7658110723417479</v>
      </c>
      <c r="AD202" s="5">
        <f t="shared" si="130"/>
        <v>1.7658110723417479</v>
      </c>
      <c r="AE202" s="5" t="str">
        <f>IF(AR202=42,INDEX('2025학년도 변표'!$C$118:$C$197,MATCH(Q202,'2025학년도 변표'!$B$118:$B$197,0)),"")</f>
        <v/>
      </c>
      <c r="AF202" s="5" t="str">
        <f>IF(AR202=42,INDEX('2025학년도 변표'!$D$118:$D$197,MATCH(Q202,'2025학년도 변표'!$B$118:$B$197,0)),"")</f>
        <v/>
      </c>
      <c r="AH202" s="5">
        <v>12</v>
      </c>
      <c r="AI202" s="5">
        <v>12</v>
      </c>
      <c r="AJ202" s="5">
        <v>12</v>
      </c>
      <c r="AK202" s="5">
        <v>12</v>
      </c>
      <c r="AM202" s="5">
        <v>12</v>
      </c>
      <c r="AN202" s="5">
        <v>12</v>
      </c>
      <c r="AO202" s="5">
        <v>3</v>
      </c>
      <c r="AP202" s="5">
        <v>3</v>
      </c>
      <c r="AR202" s="5">
        <f t="shared" si="163"/>
        <v>12</v>
      </c>
      <c r="BA202" s="5">
        <f t="shared" si="131"/>
        <v>0</v>
      </c>
      <c r="BY202" s="230">
        <f t="shared" si="170"/>
        <v>800</v>
      </c>
      <c r="BZ202" s="72">
        <v>200</v>
      </c>
      <c r="CA202" s="5">
        <v>196</v>
      </c>
      <c r="CB202" s="5">
        <v>192</v>
      </c>
      <c r="CC202" s="5">
        <v>188</v>
      </c>
      <c r="CD202" s="5">
        <v>184</v>
      </c>
      <c r="CE202" s="5">
        <v>180</v>
      </c>
      <c r="CF202" s="5">
        <v>176</v>
      </c>
      <c r="CG202" s="5">
        <v>172</v>
      </c>
      <c r="CH202" s="5">
        <v>168</v>
      </c>
      <c r="DA202" s="5">
        <f t="shared" si="132"/>
        <v>200</v>
      </c>
      <c r="DB202" s="5">
        <f t="shared" si="133"/>
        <v>100</v>
      </c>
      <c r="DC202" s="5">
        <f t="shared" si="134"/>
        <v>0</v>
      </c>
      <c r="DF202" s="5">
        <v>2</v>
      </c>
      <c r="DR202" s="5">
        <f t="shared" si="135"/>
        <v>2</v>
      </c>
      <c r="DS202" s="5">
        <f t="shared" si="136"/>
        <v>2</v>
      </c>
      <c r="DT202" s="5">
        <f t="shared" ref="DT202:DT233" si="171">IF(OR(AND(DD202&gt;0,DD202&lt;=$DD$8),AND(DE202&gt;0,DE202&lt;=$DE$8),AND(DF202&gt;0,DF202&lt;=$DF$8)),1,0)</f>
        <v>0</v>
      </c>
      <c r="DU202" s="5">
        <f t="shared" si="159"/>
        <v>0</v>
      </c>
      <c r="DW202" s="5">
        <f t="shared" si="137"/>
        <v>0</v>
      </c>
      <c r="DX202" s="5">
        <f t="shared" si="138"/>
        <v>0</v>
      </c>
      <c r="DY202" s="5">
        <f>IFERROR(IF(LEFT($AR202,1)="4",INDEX('2025학년도 변표'!$H$118:$H$197,MATCH($Q202,'2025학년도 변표'!$B$118:$B$197,0)),INDEX(DY$4:DY$8,MATCH(AJ202,$DU$4:$DU$8,0))),0)</f>
        <v>0</v>
      </c>
      <c r="DZ202" s="5">
        <f>IFERROR(IF(LEFT($AR202,1)="4",INDEX('2025학년도 변표'!$I$118:$I$197,MATCH($Q202,'2025학년도 변표'!$B$118:$B$197,0)),INDEX(DZ$4:DZ$8,MATCH(AK202,$DU$4:$DU$8,0))),0)</f>
        <v>0</v>
      </c>
      <c r="EB202" s="5">
        <f>IFERROR(IF(LEFT($AR202,1)="4",INDEX('2025학년도 변표'!$J$118:$J$197,MATCH($Q202,'2025학년도 변표'!$B$118:$B$197,0)),INDEX(EA$4:EA$8,MATCH(AM202,$DU$4:$DU$8,0))),0)</f>
        <v>0</v>
      </c>
      <c r="EC202" s="5">
        <f>IFERROR(IF(LEFT($AR202,1)="4",INDEX('2025학년도 변표'!$K$118:$K$197,MATCH($Q202,'2025학년도 변표'!$B$118:$B$197,0)),INDEX(EB$4:EB$8,MATCH(AN202,$DU$4:$DU$8,0))),0)</f>
        <v>0</v>
      </c>
      <c r="ED202" s="5" t="str">
        <f t="shared" si="139"/>
        <v/>
      </c>
      <c r="EE202" s="5" t="str">
        <f t="shared" si="140"/>
        <v/>
      </c>
      <c r="EF202" s="5">
        <f t="shared" si="141"/>
        <v>0</v>
      </c>
      <c r="EH202" s="5">
        <f t="shared" si="142"/>
        <v>0</v>
      </c>
      <c r="EI202" s="5">
        <f t="shared" si="143"/>
        <v>0</v>
      </c>
      <c r="EJ202" s="5">
        <f t="shared" si="144"/>
        <v>0</v>
      </c>
      <c r="EK202" s="5">
        <f t="shared" si="145"/>
        <v>0</v>
      </c>
      <c r="EL202" s="5">
        <f t="shared" si="146"/>
        <v>0</v>
      </c>
      <c r="EM202" s="5">
        <f t="shared" si="147"/>
        <v>0</v>
      </c>
      <c r="EN202" s="5">
        <f t="shared" si="148"/>
        <v>0</v>
      </c>
      <c r="EO202" s="5">
        <f>LARGE((EJ202:EK202,EM202:EN202),1)</f>
        <v>0</v>
      </c>
      <c r="EP202" s="5">
        <f>IF(M202&lt;2,0,LARGE((EJ202:EK202,EM202:EN202),2))</f>
        <v>0</v>
      </c>
      <c r="EQ202" s="5">
        <f t="shared" si="149"/>
        <v>0</v>
      </c>
      <c r="ER202" s="5">
        <f t="shared" si="150"/>
        <v>0</v>
      </c>
      <c r="ES202" s="5">
        <f t="shared" si="151"/>
        <v>0</v>
      </c>
      <c r="EX202" s="5">
        <f t="shared" si="152"/>
        <v>0</v>
      </c>
      <c r="EZ202" s="5">
        <f t="shared" si="153"/>
        <v>0</v>
      </c>
      <c r="FA202" s="5">
        <f t="shared" ca="1" si="154"/>
        <v>0</v>
      </c>
      <c r="FE202" s="5" t="str">
        <f t="shared" si="155"/>
        <v>표점/만점</v>
      </c>
      <c r="FF202" s="5" t="str">
        <f t="shared" si="156"/>
        <v>표점/만점</v>
      </c>
      <c r="FG202" s="5">
        <f t="shared" si="160"/>
        <v>0.38</v>
      </c>
      <c r="FH202" s="5">
        <f t="shared" si="161"/>
        <v>0.31</v>
      </c>
      <c r="FI202" s="5">
        <f t="shared" si="162"/>
        <v>0.31</v>
      </c>
      <c r="FJ202" s="5">
        <f t="shared" si="157"/>
        <v>5.7097987393509975</v>
      </c>
    </row>
    <row r="203" spans="1:166">
      <c r="A203" s="5">
        <f t="shared" si="158"/>
        <v>188</v>
      </c>
      <c r="B203" s="5">
        <v>147</v>
      </c>
      <c r="C203" s="5" t="s">
        <v>590</v>
      </c>
      <c r="D203" s="5">
        <v>1000</v>
      </c>
      <c r="E203" s="5">
        <v>0.25</v>
      </c>
      <c r="F203" s="5">
        <v>0.3</v>
      </c>
      <c r="G203" s="5">
        <v>0.125</v>
      </c>
      <c r="H203" s="5">
        <v>0.125</v>
      </c>
      <c r="I203" s="5">
        <v>0.125</v>
      </c>
      <c r="J203" s="5">
        <v>0.125</v>
      </c>
      <c r="K203" s="5">
        <v>0.125</v>
      </c>
      <c r="M203" s="5">
        <v>2</v>
      </c>
      <c r="N203" s="5">
        <f t="shared" si="121"/>
        <v>0.8</v>
      </c>
      <c r="O203" s="5" t="s">
        <v>633</v>
      </c>
      <c r="Q203" s="5" t="str">
        <f t="shared" si="122"/>
        <v/>
      </c>
      <c r="S203" s="5">
        <f t="shared" si="123"/>
        <v>1.7985611510791366</v>
      </c>
      <c r="T203" s="5">
        <f t="shared" si="124"/>
        <v>2.1428571428571428</v>
      </c>
      <c r="U203" s="5">
        <f t="shared" si="125"/>
        <v>1.7902410380533638</v>
      </c>
      <c r="V203" s="5">
        <f t="shared" si="126"/>
        <v>1.7658110723417479</v>
      </c>
      <c r="W203" s="5">
        <f t="shared" si="127"/>
        <v>1.7902410380533638</v>
      </c>
      <c r="X203" s="5">
        <f t="shared" si="164"/>
        <v>1.7985611510791366</v>
      </c>
      <c r="Y203" s="5">
        <f t="shared" si="165"/>
        <v>2.1428571428571428</v>
      </c>
      <c r="Z203" s="5">
        <f t="shared" si="166"/>
        <v>1.7902410380533638</v>
      </c>
      <c r="AA203" s="5">
        <f t="shared" si="167"/>
        <v>1.7902410380533638</v>
      </c>
      <c r="AB203" s="5" t="str">
        <f t="shared" si="128"/>
        <v>자동</v>
      </c>
      <c r="AC203" s="5">
        <f t="shared" si="129"/>
        <v>1.7658110723417479</v>
      </c>
      <c r="AD203" s="5">
        <f t="shared" si="130"/>
        <v>1.7658110723417479</v>
      </c>
      <c r="AE203" s="5" t="str">
        <f>IF(AR203=42,INDEX('2025학년도 변표'!$C$118:$C$197,MATCH(Q203,'2025학년도 변표'!$B$118:$B$197,0)),"")</f>
        <v/>
      </c>
      <c r="AF203" s="5" t="str">
        <f>IF(AR203=42,INDEX('2025학년도 변표'!$D$118:$D$197,MATCH(Q203,'2025학년도 변표'!$B$118:$B$197,0)),"")</f>
        <v/>
      </c>
      <c r="AH203" s="5">
        <v>12</v>
      </c>
      <c r="AI203" s="5">
        <v>12</v>
      </c>
      <c r="AJ203" s="5">
        <v>12</v>
      </c>
      <c r="AK203" s="5">
        <v>12</v>
      </c>
      <c r="AL203" s="5">
        <v>12</v>
      </c>
      <c r="AM203" s="5">
        <v>12</v>
      </c>
      <c r="AN203" s="5">
        <v>12</v>
      </c>
      <c r="AO203" s="5">
        <v>3</v>
      </c>
      <c r="AP203" s="5">
        <v>3</v>
      </c>
      <c r="AR203" s="5">
        <f t="shared" si="163"/>
        <v>12</v>
      </c>
      <c r="AW203" s="5">
        <f t="shared" ref="AW203:AX205" si="172">0.05*Z203</f>
        <v>8.9512051902668199E-2</v>
      </c>
      <c r="AX203" s="5">
        <f t="shared" si="172"/>
        <v>8.9512051902668199E-2</v>
      </c>
      <c r="AY203" s="5">
        <f>0.1*U203*2</f>
        <v>0.3580482076106728</v>
      </c>
      <c r="AZ203" s="5">
        <v>0.01</v>
      </c>
      <c r="BA203" s="5">
        <f t="shared" si="131"/>
        <v>0.01</v>
      </c>
      <c r="BB203" s="5">
        <v>1</v>
      </c>
      <c r="BE203" s="236" t="s">
        <v>18805</v>
      </c>
      <c r="BJ203" s="5">
        <f t="shared" ref="BJ203:BK205" si="173">IF(AND($DD$8=2,COUNTIF($BN$5:$BQ$5,"&gt;"&amp;0)&gt;0),DY203*AW203,0)</f>
        <v>0</v>
      </c>
      <c r="BK203" s="5">
        <f t="shared" si="173"/>
        <v>0</v>
      </c>
      <c r="BY203" s="230">
        <f t="shared" si="170"/>
        <v>800</v>
      </c>
      <c r="BZ203" s="72">
        <v>200</v>
      </c>
      <c r="CA203" s="5">
        <v>196</v>
      </c>
      <c r="CB203" s="5">
        <v>192</v>
      </c>
      <c r="CC203" s="5">
        <v>188</v>
      </c>
      <c r="CD203" s="5">
        <v>184</v>
      </c>
      <c r="CE203" s="5">
        <v>180</v>
      </c>
      <c r="CF203" s="5">
        <v>176</v>
      </c>
      <c r="CG203" s="5">
        <v>172</v>
      </c>
      <c r="CH203" s="5">
        <v>168</v>
      </c>
      <c r="DA203" s="5">
        <f t="shared" si="132"/>
        <v>200</v>
      </c>
      <c r="DB203" s="5">
        <f t="shared" si="133"/>
        <v>100</v>
      </c>
      <c r="DC203" s="5">
        <f t="shared" si="134"/>
        <v>0</v>
      </c>
      <c r="DF203" s="5">
        <v>2</v>
      </c>
      <c r="DQ203" s="5">
        <v>1</v>
      </c>
      <c r="DR203" s="5">
        <f t="shared" si="135"/>
        <v>1</v>
      </c>
      <c r="DS203" s="5">
        <f t="shared" si="136"/>
        <v>2</v>
      </c>
      <c r="DT203" s="5">
        <f t="shared" si="171"/>
        <v>0</v>
      </c>
      <c r="DU203" s="5">
        <f t="shared" si="159"/>
        <v>0</v>
      </c>
      <c r="DW203" s="5">
        <f t="shared" si="137"/>
        <v>0</v>
      </c>
      <c r="DX203" s="5">
        <f t="shared" si="138"/>
        <v>0</v>
      </c>
      <c r="DY203" s="5">
        <f>IFERROR(IF(LEFT($AR203,1)="4",INDEX('2025학년도 변표'!$H$118:$H$197,MATCH($Q203,'2025학년도 변표'!$B$118:$B$197,0)),INDEX(DY$4:DY$8,MATCH(AJ203,$DU$4:$DU$8,0))),0)</f>
        <v>0</v>
      </c>
      <c r="DZ203" s="5">
        <f>IFERROR(IF(LEFT($AR203,1)="4",INDEX('2025학년도 변표'!$I$118:$I$197,MATCH($Q203,'2025학년도 변표'!$B$118:$B$197,0)),INDEX(DZ$4:DZ$8,MATCH(AK203,$DU$4:$DU$8,0))),0)</f>
        <v>0</v>
      </c>
      <c r="EB203" s="5">
        <f>IFERROR(IF(LEFT($AR203,1)="4",INDEX('2025학년도 변표'!$J$118:$J$197,MATCH($Q203,'2025학년도 변표'!$B$118:$B$197,0)),INDEX(EA$4:EA$8,MATCH(AM203,$DU$4:$DU$8,0))),0)</f>
        <v>0</v>
      </c>
      <c r="EC203" s="5">
        <f>IFERROR(IF(LEFT($AR203,1)="4",INDEX('2025학년도 변표'!$K$118:$K$197,MATCH($Q203,'2025학년도 변표'!$B$118:$B$197,0)),INDEX(EB$4:EB$8,MATCH(AN203,$DU$4:$DU$8,0))),0)</f>
        <v>0</v>
      </c>
      <c r="ED203" s="5" t="str">
        <f t="shared" si="139"/>
        <v/>
      </c>
      <c r="EE203" s="5" t="str">
        <f t="shared" si="140"/>
        <v/>
      </c>
      <c r="EF203" s="5">
        <f t="shared" si="141"/>
        <v>0</v>
      </c>
      <c r="EH203" s="5">
        <f t="shared" si="142"/>
        <v>0</v>
      </c>
      <c r="EI203" s="5">
        <f t="shared" si="143"/>
        <v>0</v>
      </c>
      <c r="EJ203" s="5">
        <f t="shared" si="144"/>
        <v>0</v>
      </c>
      <c r="EK203" s="5">
        <f t="shared" si="145"/>
        <v>0</v>
      </c>
      <c r="EL203" s="5">
        <f t="shared" si="146"/>
        <v>0</v>
      </c>
      <c r="EM203" s="5">
        <f t="shared" si="147"/>
        <v>0</v>
      </c>
      <c r="EN203" s="5">
        <f t="shared" si="148"/>
        <v>0</v>
      </c>
      <c r="EO203" s="5">
        <f>LARGE((EJ203:EK203,EM203:EN203),1)</f>
        <v>0</v>
      </c>
      <c r="EP203" s="5">
        <f>IF(M203&lt;2,0,LARGE((EJ203:EK203,EM203:EN203),2))</f>
        <v>0</v>
      </c>
      <c r="EQ203" s="5">
        <f t="shared" si="149"/>
        <v>0</v>
      </c>
      <c r="ER203" s="5">
        <f t="shared" si="150"/>
        <v>0</v>
      </c>
      <c r="ES203" s="5">
        <f t="shared" si="151"/>
        <v>0</v>
      </c>
      <c r="EX203" s="5">
        <f t="shared" si="152"/>
        <v>0</v>
      </c>
      <c r="EZ203" s="5">
        <f t="shared" si="153"/>
        <v>1</v>
      </c>
      <c r="FA203" s="5">
        <f t="shared" ca="1" si="154"/>
        <v>70</v>
      </c>
      <c r="FE203" s="5" t="str">
        <f t="shared" si="155"/>
        <v>표점/만점</v>
      </c>
      <c r="FF203" s="5" t="str">
        <f t="shared" si="156"/>
        <v>표점/만점</v>
      </c>
      <c r="FG203" s="5">
        <f t="shared" si="160"/>
        <v>0.31</v>
      </c>
      <c r="FH203" s="5">
        <f t="shared" si="161"/>
        <v>0.37</v>
      </c>
      <c r="FI203" s="5">
        <f t="shared" si="162"/>
        <v>0.31</v>
      </c>
      <c r="FJ203" s="5">
        <f t="shared" si="157"/>
        <v>5.7316593319896434</v>
      </c>
    </row>
    <row r="204" spans="1:166">
      <c r="A204" s="5">
        <f t="shared" si="158"/>
        <v>189</v>
      </c>
      <c r="B204" s="5">
        <v>148</v>
      </c>
      <c r="C204" s="5" t="s">
        <v>591</v>
      </c>
      <c r="D204" s="5">
        <v>1000</v>
      </c>
      <c r="E204" s="5">
        <v>0.25</v>
      </c>
      <c r="F204" s="5">
        <v>0.3</v>
      </c>
      <c r="G204" s="5">
        <v>0.125</v>
      </c>
      <c r="H204" s="5">
        <v>0.125</v>
      </c>
      <c r="I204" s="5">
        <v>0.125</v>
      </c>
      <c r="M204" s="5">
        <v>2</v>
      </c>
      <c r="N204" s="5">
        <f t="shared" si="121"/>
        <v>0.8</v>
      </c>
      <c r="O204" s="5" t="s">
        <v>633</v>
      </c>
      <c r="Q204" s="5" t="str">
        <f t="shared" si="122"/>
        <v/>
      </c>
      <c r="S204" s="5">
        <f t="shared" si="123"/>
        <v>1.7985611510791366</v>
      </c>
      <c r="T204" s="5">
        <f t="shared" si="124"/>
        <v>2.1428571428571428</v>
      </c>
      <c r="U204" s="5">
        <f t="shared" si="125"/>
        <v>1.7902410380533638</v>
      </c>
      <c r="V204" s="5" t="str">
        <f t="shared" si="126"/>
        <v>자동</v>
      </c>
      <c r="W204" s="5">
        <f t="shared" si="127"/>
        <v>1.7902410380533638</v>
      </c>
      <c r="X204" s="5">
        <f t="shared" si="164"/>
        <v>1.7985611510791366</v>
      </c>
      <c r="Y204" s="5">
        <f t="shared" si="165"/>
        <v>2.1428571428571428</v>
      </c>
      <c r="Z204" s="5">
        <f t="shared" si="166"/>
        <v>1.7902410380533638</v>
      </c>
      <c r="AA204" s="5">
        <f t="shared" si="167"/>
        <v>1.7902410380533638</v>
      </c>
      <c r="AB204" s="5" t="str">
        <f t="shared" si="128"/>
        <v>자동</v>
      </c>
      <c r="AC204" s="5" t="str">
        <f t="shared" si="129"/>
        <v>자동</v>
      </c>
      <c r="AD204" s="5" t="str">
        <f t="shared" si="130"/>
        <v>자동</v>
      </c>
      <c r="AE204" s="5" t="str">
        <f>IF(AR204=42,INDEX('2025학년도 변표'!$C$118:$C$197,MATCH(Q204,'2025학년도 변표'!$B$118:$B$197,0)),"")</f>
        <v/>
      </c>
      <c r="AF204" s="5" t="str">
        <f>IF(AR204=42,INDEX('2025학년도 변표'!$D$118:$D$197,MATCH(Q204,'2025학년도 변표'!$B$118:$B$197,0)),"")</f>
        <v/>
      </c>
      <c r="AH204" s="5">
        <v>12</v>
      </c>
      <c r="AI204" s="5">
        <v>12</v>
      </c>
      <c r="AJ204" s="5">
        <v>12</v>
      </c>
      <c r="AK204" s="5">
        <v>12</v>
      </c>
      <c r="AL204" s="5">
        <v>12</v>
      </c>
      <c r="AO204" s="5">
        <v>3</v>
      </c>
      <c r="AP204" s="5">
        <v>3</v>
      </c>
      <c r="AR204" s="5">
        <f t="shared" si="163"/>
        <v>12</v>
      </c>
      <c r="AW204" s="5">
        <f t="shared" si="172"/>
        <v>8.9512051902668199E-2</v>
      </c>
      <c r="AX204" s="5">
        <f t="shared" si="172"/>
        <v>8.9512051902668199E-2</v>
      </c>
      <c r="AY204" s="5">
        <f>0.1*U204*2</f>
        <v>0.3580482076106728</v>
      </c>
      <c r="BA204" s="5">
        <f t="shared" si="131"/>
        <v>0</v>
      </c>
      <c r="BE204" s="236" t="s">
        <v>18805</v>
      </c>
      <c r="BJ204" s="5">
        <f t="shared" si="173"/>
        <v>0</v>
      </c>
      <c r="BK204" s="5">
        <f t="shared" si="173"/>
        <v>0</v>
      </c>
      <c r="BY204" s="230">
        <f t="shared" si="170"/>
        <v>800</v>
      </c>
      <c r="BZ204" s="72">
        <v>200</v>
      </c>
      <c r="CA204" s="5">
        <v>196</v>
      </c>
      <c r="CB204" s="5">
        <v>192</v>
      </c>
      <c r="CC204" s="5">
        <v>188</v>
      </c>
      <c r="CD204" s="5">
        <v>184</v>
      </c>
      <c r="CE204" s="5">
        <v>180</v>
      </c>
      <c r="CF204" s="5">
        <v>176</v>
      </c>
      <c r="CG204" s="5">
        <v>172</v>
      </c>
      <c r="CH204" s="5">
        <v>168</v>
      </c>
      <c r="DA204" s="5">
        <f t="shared" si="132"/>
        <v>200</v>
      </c>
      <c r="DB204" s="5">
        <f t="shared" si="133"/>
        <v>100</v>
      </c>
      <c r="DC204" s="5">
        <f t="shared" si="134"/>
        <v>0</v>
      </c>
      <c r="DD204" s="5">
        <v>2</v>
      </c>
      <c r="DH204" s="5">
        <v>1</v>
      </c>
      <c r="DJ204" s="5">
        <v>1</v>
      </c>
      <c r="DR204" s="5">
        <f t="shared" si="135"/>
        <v>1</v>
      </c>
      <c r="DS204" s="5">
        <f t="shared" si="136"/>
        <v>2</v>
      </c>
      <c r="DT204" s="5">
        <f t="shared" si="171"/>
        <v>0</v>
      </c>
      <c r="DU204" s="5">
        <f t="shared" si="159"/>
        <v>0</v>
      </c>
      <c r="DW204" s="5">
        <f t="shared" si="137"/>
        <v>0</v>
      </c>
      <c r="DX204" s="5">
        <f t="shared" si="138"/>
        <v>0</v>
      </c>
      <c r="DY204" s="5">
        <f>IFERROR(IF(LEFT($AR204,1)="4",INDEX('2025학년도 변표'!$H$118:$H$197,MATCH($Q204,'2025학년도 변표'!$B$118:$B$197,0)),INDEX(DY$4:DY$8,MATCH(AJ204,$DU$4:$DU$8,0))),0)</f>
        <v>0</v>
      </c>
      <c r="DZ204" s="5">
        <f>IFERROR(IF(LEFT($AR204,1)="4",INDEX('2025학년도 변표'!$I$118:$I$197,MATCH($Q204,'2025학년도 변표'!$B$118:$B$197,0)),INDEX(DZ$4:DZ$8,MATCH(AK204,$DU$4:$DU$8,0))),0)</f>
        <v>0</v>
      </c>
      <c r="EB204" s="5">
        <f>IFERROR(IF(LEFT($AR204,1)="4",INDEX('2025학년도 변표'!$J$118:$J$197,MATCH($Q204,'2025학년도 변표'!$B$118:$B$197,0)),INDEX(EA$4:EA$8,MATCH(AM204,$DU$4:$DU$8,0))),0)</f>
        <v>0</v>
      </c>
      <c r="EC204" s="5">
        <f>IFERROR(IF(LEFT($AR204,1)="4",INDEX('2025학년도 변표'!$K$118:$K$197,MATCH($Q204,'2025학년도 변표'!$B$118:$B$197,0)),INDEX(EB$4:EB$8,MATCH(AN204,$DU$4:$DU$8,0))),0)</f>
        <v>0</v>
      </c>
      <c r="ED204" s="5" t="str">
        <f t="shared" si="139"/>
        <v/>
      </c>
      <c r="EE204" s="5" t="str">
        <f t="shared" si="140"/>
        <v/>
      </c>
      <c r="EF204" s="5">
        <f t="shared" si="141"/>
        <v>0</v>
      </c>
      <c r="EH204" s="5">
        <f t="shared" si="142"/>
        <v>0</v>
      </c>
      <c r="EI204" s="5">
        <f t="shared" si="143"/>
        <v>0</v>
      </c>
      <c r="EJ204" s="5">
        <f t="shared" si="144"/>
        <v>0</v>
      </c>
      <c r="EK204" s="5">
        <f t="shared" si="145"/>
        <v>0</v>
      </c>
      <c r="EL204" s="5">
        <f t="shared" si="146"/>
        <v>0</v>
      </c>
      <c r="EM204" s="5">
        <f t="shared" si="147"/>
        <v>0</v>
      </c>
      <c r="EN204" s="5">
        <f t="shared" si="148"/>
        <v>0</v>
      </c>
      <c r="EO204" s="5">
        <f>LARGE((EJ204:EK204,EM204:EN204),1)</f>
        <v>0</v>
      </c>
      <c r="EP204" s="5">
        <f>IF(M204&lt;2,0,LARGE((EJ204:EK204,EM204:EN204),2))</f>
        <v>0</v>
      </c>
      <c r="EQ204" s="5">
        <f t="shared" si="149"/>
        <v>0</v>
      </c>
      <c r="ER204" s="5">
        <f t="shared" si="150"/>
        <v>0</v>
      </c>
      <c r="ES204" s="5">
        <f t="shared" si="151"/>
        <v>0</v>
      </c>
      <c r="EX204" s="5">
        <f t="shared" si="152"/>
        <v>0</v>
      </c>
      <c r="EZ204" s="5">
        <f t="shared" si="153"/>
        <v>1</v>
      </c>
      <c r="FA204" s="5">
        <f t="shared" ca="1" si="154"/>
        <v>71</v>
      </c>
      <c r="FE204" s="5" t="str">
        <f t="shared" si="155"/>
        <v>표점/만점</v>
      </c>
      <c r="FF204" s="5" t="str">
        <f t="shared" si="156"/>
        <v>표점/만점</v>
      </c>
      <c r="FG204" s="5">
        <f t="shared" si="160"/>
        <v>0.31</v>
      </c>
      <c r="FH204" s="5">
        <f t="shared" si="161"/>
        <v>0.37</v>
      </c>
      <c r="FI204" s="5">
        <f t="shared" si="162"/>
        <v>0.31</v>
      </c>
      <c r="FJ204" s="5">
        <f t="shared" si="157"/>
        <v>5.7316593319896434</v>
      </c>
    </row>
    <row r="205" spans="1:166">
      <c r="A205" s="5">
        <f t="shared" si="158"/>
        <v>190</v>
      </c>
      <c r="B205" s="5">
        <v>149</v>
      </c>
      <c r="C205" s="5" t="s">
        <v>592</v>
      </c>
      <c r="D205" s="5">
        <v>1000</v>
      </c>
      <c r="E205" s="5">
        <v>0.25</v>
      </c>
      <c r="F205" s="5">
        <v>0.3</v>
      </c>
      <c r="G205" s="5">
        <v>0.125</v>
      </c>
      <c r="H205" s="5">
        <v>0.125</v>
      </c>
      <c r="I205" s="5">
        <v>0.125</v>
      </c>
      <c r="M205" s="5">
        <v>2</v>
      </c>
      <c r="N205" s="5">
        <f t="shared" si="121"/>
        <v>0.8</v>
      </c>
      <c r="O205" s="5" t="s">
        <v>633</v>
      </c>
      <c r="Q205" s="5" t="str">
        <f t="shared" si="122"/>
        <v/>
      </c>
      <c r="S205" s="5">
        <f t="shared" si="123"/>
        <v>1.7985611510791366</v>
      </c>
      <c r="T205" s="5">
        <f t="shared" si="124"/>
        <v>2.1428571428571428</v>
      </c>
      <c r="U205" s="5">
        <f t="shared" si="125"/>
        <v>1.7902410380533638</v>
      </c>
      <c r="V205" s="5" t="str">
        <f t="shared" si="126"/>
        <v>자동</v>
      </c>
      <c r="W205" s="5">
        <f t="shared" si="127"/>
        <v>1.7902410380533638</v>
      </c>
      <c r="X205" s="5">
        <f t="shared" si="164"/>
        <v>1.7985611510791366</v>
      </c>
      <c r="Y205" s="5">
        <f t="shared" si="165"/>
        <v>2.1428571428571428</v>
      </c>
      <c r="Z205" s="5">
        <f t="shared" si="166"/>
        <v>1.7902410380533638</v>
      </c>
      <c r="AA205" s="5">
        <f t="shared" si="167"/>
        <v>1.7902410380533638</v>
      </c>
      <c r="AB205" s="5" t="str">
        <f t="shared" si="128"/>
        <v>자동</v>
      </c>
      <c r="AC205" s="5" t="str">
        <f t="shared" si="129"/>
        <v>자동</v>
      </c>
      <c r="AD205" s="5" t="str">
        <f t="shared" si="130"/>
        <v>자동</v>
      </c>
      <c r="AE205" s="5" t="str">
        <f>IF(AR205=42,INDEX('2025학년도 변표'!$C$118:$C$197,MATCH(Q205,'2025학년도 변표'!$B$118:$B$197,0)),"")</f>
        <v/>
      </c>
      <c r="AF205" s="5" t="str">
        <f>IF(AR205=42,INDEX('2025학년도 변표'!$D$118:$D$197,MATCH(Q205,'2025학년도 변표'!$B$118:$B$197,0)),"")</f>
        <v/>
      </c>
      <c r="AH205" s="5">
        <v>12</v>
      </c>
      <c r="AI205" s="5">
        <v>12</v>
      </c>
      <c r="AJ205" s="5">
        <v>12</v>
      </c>
      <c r="AK205" s="5">
        <v>12</v>
      </c>
      <c r="AL205" s="5">
        <v>12</v>
      </c>
      <c r="AO205" s="5">
        <v>3</v>
      </c>
      <c r="AP205" s="5">
        <v>3</v>
      </c>
      <c r="AR205" s="5">
        <f t="shared" si="163"/>
        <v>12</v>
      </c>
      <c r="AW205" s="5">
        <f t="shared" si="172"/>
        <v>8.9512051902668199E-2</v>
      </c>
      <c r="AX205" s="5">
        <f t="shared" si="172"/>
        <v>8.9512051902668199E-2</v>
      </c>
      <c r="AY205" s="5">
        <f>0.1*U205*2</f>
        <v>0.3580482076106728</v>
      </c>
      <c r="BA205" s="5">
        <f t="shared" si="131"/>
        <v>0</v>
      </c>
      <c r="BE205" s="236" t="s">
        <v>18805</v>
      </c>
      <c r="BJ205" s="5">
        <f t="shared" si="173"/>
        <v>0</v>
      </c>
      <c r="BK205" s="5">
        <f t="shared" si="173"/>
        <v>0</v>
      </c>
      <c r="BY205" s="230">
        <f t="shared" si="170"/>
        <v>800</v>
      </c>
      <c r="BZ205" s="72">
        <v>200</v>
      </c>
      <c r="CA205" s="5">
        <v>196</v>
      </c>
      <c r="CB205" s="5">
        <v>192</v>
      </c>
      <c r="CC205" s="5">
        <v>188</v>
      </c>
      <c r="CD205" s="5">
        <v>184</v>
      </c>
      <c r="CE205" s="5">
        <v>180</v>
      </c>
      <c r="CF205" s="5">
        <v>176</v>
      </c>
      <c r="CG205" s="5">
        <v>172</v>
      </c>
      <c r="CH205" s="5">
        <v>168</v>
      </c>
      <c r="DA205" s="5">
        <f t="shared" si="132"/>
        <v>200</v>
      </c>
      <c r="DB205" s="5">
        <f t="shared" si="133"/>
        <v>100</v>
      </c>
      <c r="DC205" s="5">
        <f t="shared" si="134"/>
        <v>0</v>
      </c>
      <c r="DD205" s="5">
        <v>2</v>
      </c>
      <c r="DH205" s="5">
        <v>1</v>
      </c>
      <c r="DJ205" s="5">
        <v>1</v>
      </c>
      <c r="DR205" s="5">
        <f t="shared" si="135"/>
        <v>1</v>
      </c>
      <c r="DS205" s="5">
        <f t="shared" si="136"/>
        <v>2</v>
      </c>
      <c r="DT205" s="5">
        <f t="shared" si="171"/>
        <v>0</v>
      </c>
      <c r="DU205" s="5">
        <f t="shared" si="159"/>
        <v>0</v>
      </c>
      <c r="DW205" s="5">
        <f t="shared" si="137"/>
        <v>0</v>
      </c>
      <c r="DX205" s="5">
        <f t="shared" si="138"/>
        <v>0</v>
      </c>
      <c r="DY205" s="5">
        <f>IFERROR(IF(LEFT($AR205,1)="4",INDEX('2025학년도 변표'!$H$118:$H$197,MATCH($Q205,'2025학년도 변표'!$B$118:$B$197,0)),INDEX(DY$4:DY$8,MATCH(AJ205,$DU$4:$DU$8,0))),0)</f>
        <v>0</v>
      </c>
      <c r="DZ205" s="5">
        <f>IFERROR(IF(LEFT($AR205,1)="4",INDEX('2025학년도 변표'!$I$118:$I$197,MATCH($Q205,'2025학년도 변표'!$B$118:$B$197,0)),INDEX(DZ$4:DZ$8,MATCH(AK205,$DU$4:$DU$8,0))),0)</f>
        <v>0</v>
      </c>
      <c r="EB205" s="5">
        <f>IFERROR(IF(LEFT($AR205,1)="4",INDEX('2025학년도 변표'!$J$118:$J$197,MATCH($Q205,'2025학년도 변표'!$B$118:$B$197,0)),INDEX(EA$4:EA$8,MATCH(AM205,$DU$4:$DU$8,0))),0)</f>
        <v>0</v>
      </c>
      <c r="EC205" s="5">
        <f>IFERROR(IF(LEFT($AR205,1)="4",INDEX('2025학년도 변표'!$K$118:$K$197,MATCH($Q205,'2025학년도 변표'!$B$118:$B$197,0)),INDEX(EB$4:EB$8,MATCH(AN205,$DU$4:$DU$8,0))),0)</f>
        <v>0</v>
      </c>
      <c r="ED205" s="5" t="str">
        <f t="shared" si="139"/>
        <v/>
      </c>
      <c r="EE205" s="5" t="str">
        <f t="shared" si="140"/>
        <v/>
      </c>
      <c r="EF205" s="5">
        <f t="shared" si="141"/>
        <v>0</v>
      </c>
      <c r="EH205" s="5">
        <f t="shared" si="142"/>
        <v>0</v>
      </c>
      <c r="EI205" s="5">
        <f t="shared" si="143"/>
        <v>0</v>
      </c>
      <c r="EJ205" s="5">
        <f t="shared" si="144"/>
        <v>0</v>
      </c>
      <c r="EK205" s="5">
        <f t="shared" si="145"/>
        <v>0</v>
      </c>
      <c r="EL205" s="5">
        <f t="shared" si="146"/>
        <v>0</v>
      </c>
      <c r="EM205" s="5">
        <f t="shared" si="147"/>
        <v>0</v>
      </c>
      <c r="EN205" s="5">
        <f t="shared" si="148"/>
        <v>0</v>
      </c>
      <c r="EO205" s="5">
        <f>LARGE((EJ205:EK205,EM205:EN205),1)</f>
        <v>0</v>
      </c>
      <c r="EP205" s="5">
        <f>IF(M205&lt;2,0,LARGE((EJ205:EK205,EM205:EN205),2))</f>
        <v>0</v>
      </c>
      <c r="EQ205" s="5">
        <f t="shared" si="149"/>
        <v>0</v>
      </c>
      <c r="ER205" s="5">
        <f t="shared" si="150"/>
        <v>0</v>
      </c>
      <c r="ES205" s="5">
        <f t="shared" si="151"/>
        <v>0</v>
      </c>
      <c r="EX205" s="5">
        <f t="shared" si="152"/>
        <v>0</v>
      </c>
      <c r="EZ205" s="5">
        <f t="shared" si="153"/>
        <v>1</v>
      </c>
      <c r="FA205" s="5">
        <f t="shared" ca="1" si="154"/>
        <v>72</v>
      </c>
      <c r="FE205" s="5" t="str">
        <f t="shared" si="155"/>
        <v>표점/만점</v>
      </c>
      <c r="FF205" s="5" t="str">
        <f t="shared" si="156"/>
        <v>표점/만점</v>
      </c>
      <c r="FG205" s="5">
        <f t="shared" si="160"/>
        <v>0.31</v>
      </c>
      <c r="FH205" s="5">
        <f t="shared" si="161"/>
        <v>0.37</v>
      </c>
      <c r="FI205" s="5">
        <f t="shared" si="162"/>
        <v>0.31</v>
      </c>
      <c r="FJ205" s="5">
        <f t="shared" si="157"/>
        <v>5.7316593319896434</v>
      </c>
    </row>
    <row r="206" spans="1:166">
      <c r="A206" s="5">
        <f t="shared" si="158"/>
        <v>191</v>
      </c>
      <c r="B206" s="5">
        <v>150</v>
      </c>
      <c r="C206" s="5" t="s">
        <v>593</v>
      </c>
      <c r="D206" s="5">
        <v>1000</v>
      </c>
      <c r="E206" s="5">
        <f>(300*10/8)*0.001</f>
        <v>0.375</v>
      </c>
      <c r="F206" s="5">
        <f>(200*10/8)*0.001</f>
        <v>0.25</v>
      </c>
      <c r="G206" s="5">
        <f t="shared" ref="G206:H210" si="174">(100*10/8)*0.001</f>
        <v>0.125</v>
      </c>
      <c r="H206" s="5">
        <f t="shared" si="174"/>
        <v>0.125</v>
      </c>
      <c r="J206" s="5">
        <f>(100*10/8)*0.001</f>
        <v>0.125</v>
      </c>
      <c r="K206" s="5">
        <f>(100*10/8)*0.001</f>
        <v>0.125</v>
      </c>
      <c r="M206" s="5">
        <v>2</v>
      </c>
      <c r="N206" s="5">
        <f t="shared" si="121"/>
        <v>0.875</v>
      </c>
      <c r="O206" s="5">
        <v>37</v>
      </c>
      <c r="Q206" s="5">
        <f t="shared" si="122"/>
        <v>37</v>
      </c>
      <c r="S206" s="5">
        <f t="shared" si="123"/>
        <v>1.875</v>
      </c>
      <c r="T206" s="5">
        <f t="shared" si="124"/>
        <v>1.25</v>
      </c>
      <c r="U206" s="5">
        <f t="shared" si="125"/>
        <v>1.25</v>
      </c>
      <c r="V206" s="5">
        <f t="shared" si="126"/>
        <v>1.25</v>
      </c>
      <c r="W206" s="5">
        <f t="shared" si="127"/>
        <v>1.25</v>
      </c>
      <c r="X206" s="5">
        <f t="shared" si="164"/>
        <v>1.875</v>
      </c>
      <c r="Y206" s="5">
        <f t="shared" si="165"/>
        <v>1.25</v>
      </c>
      <c r="Z206" s="5">
        <f t="shared" si="166"/>
        <v>1.25</v>
      </c>
      <c r="AA206" s="5">
        <f t="shared" si="167"/>
        <v>1.25</v>
      </c>
      <c r="AB206" s="5" t="str">
        <f t="shared" si="128"/>
        <v>자동</v>
      </c>
      <c r="AC206" s="5">
        <f t="shared" si="129"/>
        <v>1.25</v>
      </c>
      <c r="AD206" s="5">
        <f t="shared" si="130"/>
        <v>1.25</v>
      </c>
      <c r="AE206" s="5" t="str">
        <f>IF(AR206=42,INDEX('2025학년도 변표'!$C$118:$C$197,MATCH(Q206,'2025학년도 변표'!$B$118:$B$197,0)),"")</f>
        <v/>
      </c>
      <c r="AF206" s="5" t="str">
        <f>IF(AR206=42,INDEX('2025학년도 변표'!$D$118:$D$197,MATCH(Q206,'2025학년도 변표'!$B$118:$B$197,0)),"")</f>
        <v/>
      </c>
      <c r="AH206" s="5">
        <v>1</v>
      </c>
      <c r="AI206" s="5">
        <v>1</v>
      </c>
      <c r="AJ206" s="5">
        <v>4</v>
      </c>
      <c r="AK206" s="5">
        <v>4</v>
      </c>
      <c r="AM206" s="5">
        <v>4</v>
      </c>
      <c r="AN206" s="5">
        <v>4</v>
      </c>
      <c r="AO206" s="5">
        <v>3</v>
      </c>
      <c r="AP206" s="5">
        <v>3</v>
      </c>
      <c r="AR206" s="5">
        <f t="shared" si="163"/>
        <v>4</v>
      </c>
      <c r="BA206" s="5">
        <f t="shared" si="131"/>
        <v>0</v>
      </c>
      <c r="BY206" s="230">
        <f t="shared" si="170"/>
        <v>875</v>
      </c>
      <c r="BZ206" s="72">
        <v>125</v>
      </c>
      <c r="CA206" s="5">
        <v>121.25</v>
      </c>
      <c r="CB206" s="5">
        <v>115</v>
      </c>
      <c r="CC206" s="5">
        <v>108.75</v>
      </c>
      <c r="CD206" s="5">
        <v>102.5</v>
      </c>
      <c r="CE206" s="5">
        <v>96.25</v>
      </c>
      <c r="CF206" s="5">
        <v>90</v>
      </c>
      <c r="CG206" s="5">
        <v>83.75</v>
      </c>
      <c r="CH206" s="5">
        <v>77.5</v>
      </c>
      <c r="CI206" s="72">
        <v>10</v>
      </c>
      <c r="CJ206" s="5">
        <v>10</v>
      </c>
      <c r="CK206" s="5">
        <v>10</v>
      </c>
      <c r="CL206" s="5">
        <v>10</v>
      </c>
      <c r="CM206" s="5">
        <v>9.8000000000000007</v>
      </c>
      <c r="CN206" s="5">
        <v>9.6</v>
      </c>
      <c r="CO206" s="5">
        <v>9.4</v>
      </c>
      <c r="CP206" s="5">
        <v>9.1999999999999993</v>
      </c>
      <c r="CQ206" s="5">
        <v>9</v>
      </c>
      <c r="DA206" s="5">
        <f t="shared" si="132"/>
        <v>125</v>
      </c>
      <c r="DB206" s="5">
        <f t="shared" si="133"/>
        <v>100</v>
      </c>
      <c r="DC206" s="5">
        <f t="shared" si="134"/>
        <v>10</v>
      </c>
      <c r="DF206" s="5">
        <v>2</v>
      </c>
      <c r="DR206" s="5">
        <f t="shared" si="135"/>
        <v>2</v>
      </c>
      <c r="DS206" s="5">
        <f t="shared" si="136"/>
        <v>2</v>
      </c>
      <c r="DT206" s="5">
        <f t="shared" si="171"/>
        <v>0</v>
      </c>
      <c r="DU206" s="5">
        <f t="shared" si="159"/>
        <v>0</v>
      </c>
      <c r="DW206" s="5">
        <f t="shared" si="137"/>
        <v>0</v>
      </c>
      <c r="DX206" s="5">
        <f t="shared" si="138"/>
        <v>0</v>
      </c>
      <c r="DY206" s="5">
        <f>IFERROR(IF(LEFT($AR206,1)="4",INDEX('2025학년도 변표'!$H$118:$H$197,MATCH($Q206,'2025학년도 변표'!$B$118:$B$197,0)),INDEX(DY$4:DY$8,MATCH(AJ206,$DU$4:$DU$8,0))),0)</f>
        <v>0</v>
      </c>
      <c r="DZ206" s="5">
        <f>IFERROR(IF(LEFT($AR206,1)="4",INDEX('2025학년도 변표'!$I$118:$I$197,MATCH($Q206,'2025학년도 변표'!$B$118:$B$197,0)),INDEX(DZ$4:DZ$8,MATCH(AK206,$DU$4:$DU$8,0))),0)</f>
        <v>0</v>
      </c>
      <c r="EB206" s="5">
        <f>IFERROR(IF(LEFT($AR206,1)="4",INDEX('2025학년도 변표'!$J$118:$J$197,MATCH($Q206,'2025학년도 변표'!$B$118:$B$197,0)),INDEX(EA$4:EA$8,MATCH(AM206,$DU$4:$DU$8,0))),0)</f>
        <v>0</v>
      </c>
      <c r="EC206" s="5">
        <f>IFERROR(IF(LEFT($AR206,1)="4",INDEX('2025학년도 변표'!$K$118:$K$197,MATCH($Q206,'2025학년도 변표'!$B$118:$B$197,0)),INDEX(EB$4:EB$8,MATCH(AN206,$DU$4:$DU$8,0))),0)</f>
        <v>0</v>
      </c>
      <c r="ED206" s="5" t="str">
        <f t="shared" si="139"/>
        <v/>
      </c>
      <c r="EE206" s="5" t="str">
        <f t="shared" si="140"/>
        <v/>
      </c>
      <c r="EF206" s="5">
        <f t="shared" si="141"/>
        <v>0</v>
      </c>
      <c r="EH206" s="5">
        <f t="shared" si="142"/>
        <v>0</v>
      </c>
      <c r="EI206" s="5">
        <f t="shared" si="143"/>
        <v>0</v>
      </c>
      <c r="EJ206" s="5">
        <f t="shared" si="144"/>
        <v>0</v>
      </c>
      <c r="EK206" s="5">
        <f t="shared" si="145"/>
        <v>0</v>
      </c>
      <c r="EL206" s="5">
        <f t="shared" si="146"/>
        <v>0</v>
      </c>
      <c r="EM206" s="5">
        <f t="shared" si="147"/>
        <v>0</v>
      </c>
      <c r="EN206" s="5">
        <f t="shared" si="148"/>
        <v>0</v>
      </c>
      <c r="EO206" s="5">
        <f>LARGE((EJ206:EK206,EM206:EN206),1)</f>
        <v>0</v>
      </c>
      <c r="EP206" s="5">
        <f>IF(M206&lt;2,0,LARGE((EJ206:EK206,EM206:EN206),2))</f>
        <v>0</v>
      </c>
      <c r="EQ206" s="5">
        <f t="shared" si="149"/>
        <v>0</v>
      </c>
      <c r="ER206" s="5">
        <f t="shared" si="150"/>
        <v>0</v>
      </c>
      <c r="ES206" s="5">
        <f t="shared" si="151"/>
        <v>0</v>
      </c>
      <c r="EX206" s="5">
        <f t="shared" si="152"/>
        <v>0</v>
      </c>
      <c r="EZ206" s="5">
        <f t="shared" si="153"/>
        <v>0</v>
      </c>
      <c r="FA206" s="5">
        <f t="shared" ca="1" si="154"/>
        <v>0</v>
      </c>
      <c r="FE206" s="5" t="str">
        <f t="shared" si="155"/>
        <v>표점</v>
      </c>
      <c r="FF206" s="5" t="str">
        <f t="shared" si="156"/>
        <v>변표</v>
      </c>
      <c r="FG206" s="5">
        <f t="shared" si="160"/>
        <v>0.43</v>
      </c>
      <c r="FH206" s="5">
        <f t="shared" si="161"/>
        <v>0.28999999999999998</v>
      </c>
      <c r="FI206" s="5">
        <f t="shared" si="162"/>
        <v>0.28999999999999998</v>
      </c>
      <c r="FJ206" s="5">
        <f t="shared" si="157"/>
        <v>4.375</v>
      </c>
    </row>
    <row r="207" spans="1:166">
      <c r="A207" s="5">
        <f t="shared" si="158"/>
        <v>192</v>
      </c>
      <c r="B207" s="5">
        <v>151</v>
      </c>
      <c r="C207" s="5" t="s">
        <v>594</v>
      </c>
      <c r="D207" s="5">
        <v>1000</v>
      </c>
      <c r="E207" s="5">
        <f>(200*10/8)*0.001</f>
        <v>0.25</v>
      </c>
      <c r="F207" s="5">
        <f>(300*10/8)*0.001</f>
        <v>0.375</v>
      </c>
      <c r="G207" s="5">
        <f t="shared" si="174"/>
        <v>0.125</v>
      </c>
      <c r="H207" s="5">
        <f t="shared" si="174"/>
        <v>0.125</v>
      </c>
      <c r="J207" s="5">
        <f>(100*10/8)*0.001</f>
        <v>0.125</v>
      </c>
      <c r="K207" s="5">
        <f>(100*10/8)*0.001</f>
        <v>0.125</v>
      </c>
      <c r="M207" s="5">
        <v>2</v>
      </c>
      <c r="N207" s="5">
        <f t="shared" si="121"/>
        <v>0.875</v>
      </c>
      <c r="O207" s="5">
        <v>37</v>
      </c>
      <c r="Q207" s="5">
        <f t="shared" si="122"/>
        <v>37</v>
      </c>
      <c r="S207" s="5">
        <f t="shared" si="123"/>
        <v>1.25</v>
      </c>
      <c r="T207" s="5">
        <f t="shared" si="124"/>
        <v>1.875</v>
      </c>
      <c r="U207" s="5">
        <f t="shared" si="125"/>
        <v>1.25</v>
      </c>
      <c r="V207" s="5">
        <f t="shared" si="126"/>
        <v>1.25</v>
      </c>
      <c r="W207" s="5">
        <f t="shared" si="127"/>
        <v>1.25</v>
      </c>
      <c r="X207" s="5">
        <f t="shared" si="164"/>
        <v>1.25</v>
      </c>
      <c r="Y207" s="5">
        <f t="shared" si="165"/>
        <v>1.875</v>
      </c>
      <c r="Z207" s="5">
        <f t="shared" si="166"/>
        <v>1.25</v>
      </c>
      <c r="AA207" s="5">
        <f t="shared" si="167"/>
        <v>1.25</v>
      </c>
      <c r="AB207" s="5" t="str">
        <f t="shared" si="128"/>
        <v>자동</v>
      </c>
      <c r="AC207" s="5">
        <f t="shared" si="129"/>
        <v>1.25</v>
      </c>
      <c r="AD207" s="5">
        <f t="shared" si="130"/>
        <v>1.25</v>
      </c>
      <c r="AE207" s="5" t="str">
        <f>IF(AR207=42,INDEX('2025학년도 변표'!$C$118:$C$197,MATCH(Q207,'2025학년도 변표'!$B$118:$B$197,0)),"")</f>
        <v/>
      </c>
      <c r="AF207" s="5" t="str">
        <f>IF(AR207=42,INDEX('2025학년도 변표'!$D$118:$D$197,MATCH(Q207,'2025학년도 변표'!$B$118:$B$197,0)),"")</f>
        <v/>
      </c>
      <c r="AH207" s="5">
        <v>1</v>
      </c>
      <c r="AI207" s="5">
        <v>1</v>
      </c>
      <c r="AJ207" s="5">
        <v>4</v>
      </c>
      <c r="AK207" s="5">
        <v>4</v>
      </c>
      <c r="AM207" s="5">
        <v>4</v>
      </c>
      <c r="AN207" s="5">
        <v>4</v>
      </c>
      <c r="AO207" s="5">
        <v>3</v>
      </c>
      <c r="AP207" s="5">
        <v>3</v>
      </c>
      <c r="AR207" s="5">
        <f t="shared" si="163"/>
        <v>4</v>
      </c>
      <c r="BA207" s="5">
        <f t="shared" si="131"/>
        <v>0</v>
      </c>
      <c r="BY207" s="230">
        <f t="shared" si="170"/>
        <v>875</v>
      </c>
      <c r="BZ207" s="72">
        <v>125</v>
      </c>
      <c r="CA207" s="5">
        <v>121.25</v>
      </c>
      <c r="CB207" s="5">
        <v>115</v>
      </c>
      <c r="CC207" s="5">
        <v>108.75</v>
      </c>
      <c r="CD207" s="5">
        <v>102.5</v>
      </c>
      <c r="CE207" s="5">
        <v>96.25</v>
      </c>
      <c r="CF207" s="5">
        <v>90</v>
      </c>
      <c r="CG207" s="5">
        <v>83.75</v>
      </c>
      <c r="CH207" s="5">
        <v>77.5</v>
      </c>
      <c r="CI207" s="72">
        <v>10</v>
      </c>
      <c r="CJ207" s="5">
        <v>10</v>
      </c>
      <c r="CK207" s="5">
        <v>10</v>
      </c>
      <c r="CL207" s="5">
        <v>10</v>
      </c>
      <c r="CM207" s="5">
        <v>9.8000000000000007</v>
      </c>
      <c r="CN207" s="5">
        <v>9.6</v>
      </c>
      <c r="CO207" s="5">
        <v>9.4</v>
      </c>
      <c r="CP207" s="5">
        <v>9.1999999999999993</v>
      </c>
      <c r="CQ207" s="5">
        <v>9</v>
      </c>
      <c r="DA207" s="5">
        <f t="shared" si="132"/>
        <v>125</v>
      </c>
      <c r="DB207" s="5">
        <f t="shared" si="133"/>
        <v>100</v>
      </c>
      <c r="DC207" s="5">
        <f t="shared" si="134"/>
        <v>10</v>
      </c>
      <c r="DF207" s="5">
        <v>2</v>
      </c>
      <c r="DQ207" s="5">
        <v>1</v>
      </c>
      <c r="DR207" s="5">
        <f t="shared" si="135"/>
        <v>1</v>
      </c>
      <c r="DS207" s="5">
        <f t="shared" si="136"/>
        <v>2</v>
      </c>
      <c r="DT207" s="5">
        <f t="shared" si="171"/>
        <v>0</v>
      </c>
      <c r="DU207" s="5">
        <f t="shared" si="159"/>
        <v>0</v>
      </c>
      <c r="DW207" s="5">
        <f t="shared" si="137"/>
        <v>0</v>
      </c>
      <c r="DX207" s="5">
        <f t="shared" si="138"/>
        <v>0</v>
      </c>
      <c r="DY207" s="5">
        <f>IFERROR(IF(LEFT($AR207,1)="4",INDEX('2025학년도 변표'!$H$118:$H$197,MATCH($Q207,'2025학년도 변표'!$B$118:$B$197,0)),INDEX(DY$4:DY$8,MATCH(AJ207,$DU$4:$DU$8,0))),0)</f>
        <v>0</v>
      </c>
      <c r="DZ207" s="5">
        <f>IFERROR(IF(LEFT($AR207,1)="4",INDEX('2025학년도 변표'!$I$118:$I$197,MATCH($Q207,'2025학년도 변표'!$B$118:$B$197,0)),INDEX(DZ$4:DZ$8,MATCH(AK207,$DU$4:$DU$8,0))),0)</f>
        <v>0</v>
      </c>
      <c r="EB207" s="5">
        <f>IFERROR(IF(LEFT($AR207,1)="4",INDEX('2025학년도 변표'!$J$118:$J$197,MATCH($Q207,'2025학년도 변표'!$B$118:$B$197,0)),INDEX(EA$4:EA$8,MATCH(AM207,$DU$4:$DU$8,0))),0)</f>
        <v>0</v>
      </c>
      <c r="EC207" s="5">
        <f>IFERROR(IF(LEFT($AR207,1)="4",INDEX('2025학년도 변표'!$K$118:$K$197,MATCH($Q207,'2025학년도 변표'!$B$118:$B$197,0)),INDEX(EB$4:EB$8,MATCH(AN207,$DU$4:$DU$8,0))),0)</f>
        <v>0</v>
      </c>
      <c r="ED207" s="5" t="str">
        <f t="shared" si="139"/>
        <v/>
      </c>
      <c r="EE207" s="5" t="str">
        <f t="shared" si="140"/>
        <v/>
      </c>
      <c r="EF207" s="5">
        <f t="shared" si="141"/>
        <v>0</v>
      </c>
      <c r="EH207" s="5">
        <f t="shared" si="142"/>
        <v>0</v>
      </c>
      <c r="EI207" s="5">
        <f t="shared" si="143"/>
        <v>0</v>
      </c>
      <c r="EJ207" s="5">
        <f t="shared" si="144"/>
        <v>0</v>
      </c>
      <c r="EK207" s="5">
        <f t="shared" si="145"/>
        <v>0</v>
      </c>
      <c r="EL207" s="5">
        <f t="shared" si="146"/>
        <v>0</v>
      </c>
      <c r="EM207" s="5">
        <f t="shared" si="147"/>
        <v>0</v>
      </c>
      <c r="EN207" s="5">
        <f t="shared" si="148"/>
        <v>0</v>
      </c>
      <c r="EO207" s="5">
        <f>LARGE((EJ207:EK207,EM207:EN207),1)</f>
        <v>0</v>
      </c>
      <c r="EP207" s="5">
        <f>IF(M207&lt;2,0,LARGE((EJ207:EK207,EM207:EN207),2))</f>
        <v>0</v>
      </c>
      <c r="EQ207" s="5">
        <f t="shared" si="149"/>
        <v>0</v>
      </c>
      <c r="ER207" s="5">
        <f t="shared" si="150"/>
        <v>0</v>
      </c>
      <c r="ES207" s="5">
        <f t="shared" si="151"/>
        <v>0</v>
      </c>
      <c r="EX207" s="5">
        <f t="shared" si="152"/>
        <v>0</v>
      </c>
      <c r="EZ207" s="5">
        <f t="shared" si="153"/>
        <v>0</v>
      </c>
      <c r="FA207" s="5">
        <f t="shared" ca="1" si="154"/>
        <v>0</v>
      </c>
      <c r="FE207" s="5" t="str">
        <f t="shared" si="155"/>
        <v>표점</v>
      </c>
      <c r="FF207" s="5" t="str">
        <f t="shared" si="156"/>
        <v>변표</v>
      </c>
      <c r="FG207" s="5">
        <f t="shared" si="160"/>
        <v>0.28999999999999998</v>
      </c>
      <c r="FH207" s="5">
        <f t="shared" si="161"/>
        <v>0.43</v>
      </c>
      <c r="FI207" s="5">
        <f t="shared" si="162"/>
        <v>0.28999999999999998</v>
      </c>
      <c r="FJ207" s="5">
        <f t="shared" si="157"/>
        <v>4.375</v>
      </c>
    </row>
    <row r="208" spans="1:166">
      <c r="A208" s="5">
        <f t="shared" si="158"/>
        <v>193</v>
      </c>
      <c r="B208" s="5">
        <v>152</v>
      </c>
      <c r="C208" s="5" t="s">
        <v>595</v>
      </c>
      <c r="D208" s="5">
        <v>1000</v>
      </c>
      <c r="E208" s="5">
        <f>(200*10/8)*0.001</f>
        <v>0.25</v>
      </c>
      <c r="F208" s="5">
        <f>(300*10/8)*0.001</f>
        <v>0.375</v>
      </c>
      <c r="G208" s="5">
        <f t="shared" si="174"/>
        <v>0.125</v>
      </c>
      <c r="H208" s="5">
        <f t="shared" si="174"/>
        <v>0.125</v>
      </c>
      <c r="M208" s="5">
        <v>2</v>
      </c>
      <c r="N208" s="5">
        <f t="shared" ref="N208:N271" si="175">E208+F208+MAX((G208:H208),J208:K208)*M208</f>
        <v>0.875</v>
      </c>
      <c r="O208" s="5">
        <v>37</v>
      </c>
      <c r="Q208" s="5">
        <f t="shared" ref="Q208:Q271" si="176">IF(P208&gt;0,P208,O208)</f>
        <v>37</v>
      </c>
      <c r="S208" s="5">
        <f t="shared" ref="S208:S250" si="177">X208</f>
        <v>1.25</v>
      </c>
      <c r="T208" s="5">
        <f t="shared" ref="T208:T250" si="178">Y208</f>
        <v>1.875</v>
      </c>
      <c r="U208" s="5">
        <f t="shared" ref="U208:U250" si="179">IF($AS$7=1,Z208,IF(AJ208=12,$D208*G208/$AJ$11,Z208))</f>
        <v>1.25</v>
      </c>
      <c r="V208" s="5" t="str">
        <f t="shared" ref="V208:V250" si="180">IF($AS$7=1,AC208,IF(AM208=12,$D208*J208/$AN$11,AC208))</f>
        <v>자동</v>
      </c>
      <c r="W208" s="5">
        <f t="shared" ref="W208:W250" si="181">IF(AND(AJ208=2,DR208=1),U208*M208,IF(AND(AJ208=2,DR208=2),V208*M208,IF(DR208=1,U208,IF(DR208=2,V208))))</f>
        <v>1.25</v>
      </c>
      <c r="X208" s="5">
        <f t="shared" si="164"/>
        <v>1.25</v>
      </c>
      <c r="Y208" s="5">
        <f t="shared" si="165"/>
        <v>1.875</v>
      </c>
      <c r="Z208" s="5">
        <f t="shared" si="166"/>
        <v>1.25</v>
      </c>
      <c r="AA208" s="5">
        <f t="shared" si="167"/>
        <v>1.25</v>
      </c>
      <c r="AB208" s="5" t="str">
        <f t="shared" ref="AB208:AB271" si="182">IF($AL$5=0,"자동",IF(AL208=12,$D208*I208/IF($AS$7=1,$AL$9,$AJ$11),IF(AL208=42,$D208*I208/$AE208,IF(OR(AL208=1,AL208=4,AL208=2),$D208*I208/100,IF(AL208=9,$D208*I208/50,"자동")))))</f>
        <v>자동</v>
      </c>
      <c r="AC208" s="5" t="str">
        <f t="shared" ref="AC208:AC250" si="183">IF(AM208=12,$D208*J208/IF($DU208=1,IF($AS$7=1,$AM$9,$AN$11),$AN$11),IF(AM208=42,$D208*J208/AF208,IF(OR(AM208=1,AM208=4,AM208=2),$D208*J208/100,IF(AM208=9,$D208*J208/50,"자동"))))</f>
        <v>자동</v>
      </c>
      <c r="AD208" s="5" t="str">
        <f t="shared" ref="AD208:AD250" si="184">IF(AN208=12,$D208*K208/IF($DU208=1,IF($AS$7=1,$AN$9,$AN$11),$AN$11),IF(AN208=42,$D208*K208/AF208,IF(OR(AN208=1,AN208=4,AN208=2),$D208*K208/100,IF(AN208=9,$D208*K208/50,"자동"))))</f>
        <v>자동</v>
      </c>
      <c r="AE208" s="5" t="str">
        <f>IF(AR208=42,INDEX('2025학년도 변표'!$C$118:$C$197,MATCH(Q208,'2025학년도 변표'!$B$118:$B$197,0)),"")</f>
        <v/>
      </c>
      <c r="AF208" s="5" t="str">
        <f>IF(AR208=42,INDEX('2025학년도 변표'!$D$118:$D$197,MATCH(Q208,'2025학년도 변표'!$B$118:$B$197,0)),"")</f>
        <v/>
      </c>
      <c r="AH208" s="5">
        <v>1</v>
      </c>
      <c r="AI208" s="5">
        <v>1</v>
      </c>
      <c r="AJ208" s="5">
        <v>4</v>
      </c>
      <c r="AK208" s="5">
        <v>4</v>
      </c>
      <c r="AO208" s="5">
        <v>3</v>
      </c>
      <c r="AP208" s="5">
        <v>3</v>
      </c>
      <c r="AR208" s="5">
        <f t="shared" si="163"/>
        <v>4</v>
      </c>
      <c r="BA208" s="5">
        <f t="shared" ref="BA208:BA271" si="185">IF(AZ208="",IF(DK208=1,1,$AZ$3),AZ208)</f>
        <v>0</v>
      </c>
      <c r="BY208" s="230">
        <f t="shared" si="170"/>
        <v>875</v>
      </c>
      <c r="BZ208" s="72">
        <v>125</v>
      </c>
      <c r="CA208" s="5">
        <v>121.25</v>
      </c>
      <c r="CB208" s="5">
        <v>115</v>
      </c>
      <c r="CC208" s="5">
        <v>108.75</v>
      </c>
      <c r="CD208" s="5">
        <v>102.5</v>
      </c>
      <c r="CE208" s="5">
        <v>96.25</v>
      </c>
      <c r="CF208" s="5">
        <v>90</v>
      </c>
      <c r="CG208" s="5">
        <v>83.75</v>
      </c>
      <c r="CH208" s="5">
        <v>77.5</v>
      </c>
      <c r="CI208" s="72">
        <v>10</v>
      </c>
      <c r="CJ208" s="5">
        <v>10</v>
      </c>
      <c r="CK208" s="5">
        <v>10</v>
      </c>
      <c r="CL208" s="5">
        <v>10</v>
      </c>
      <c r="CM208" s="5">
        <v>9.8000000000000007</v>
      </c>
      <c r="CN208" s="5">
        <v>9.6</v>
      </c>
      <c r="CO208" s="5">
        <v>9.4</v>
      </c>
      <c r="CP208" s="5">
        <v>9.1999999999999993</v>
      </c>
      <c r="CQ208" s="5">
        <v>9</v>
      </c>
      <c r="DA208" s="5">
        <f t="shared" ref="DA208:DA271" si="186">ROUND((BZ208-EQ208),1)</f>
        <v>125</v>
      </c>
      <c r="DB208" s="5">
        <f t="shared" ref="DB208:DB271" si="187">((BZ208-EQ208)/(EX208+DA208-ET208))*100</f>
        <v>100</v>
      </c>
      <c r="DC208" s="5">
        <f t="shared" ref="DC208:DC271" si="188">ROUND((CI208-ER208)+(CR208-ES208),1)</f>
        <v>10</v>
      </c>
      <c r="DD208" s="5">
        <v>2</v>
      </c>
      <c r="DJ208" s="5">
        <v>1</v>
      </c>
      <c r="DR208" s="5">
        <f t="shared" ref="DR208:DR271" si="189">IF(DQ208&gt;0,DQ208,IF(DD208&gt;0,1,2))</f>
        <v>1</v>
      </c>
      <c r="DS208" s="5">
        <f t="shared" ref="DS208:DS271" si="190">MAX(DD208:DF208)</f>
        <v>2</v>
      </c>
      <c r="DT208" s="5">
        <f t="shared" si="171"/>
        <v>0</v>
      </c>
      <c r="DU208" s="5">
        <f t="shared" si="159"/>
        <v>0</v>
      </c>
      <c r="DW208" s="5">
        <f t="shared" ref="DW208:DW271" si="191">IFERROR(INDEX(DW$4:DW$10,MATCH(AH208,$DU$4:$DU$10,0)),0)</f>
        <v>0</v>
      </c>
      <c r="DX208" s="5">
        <f t="shared" ref="DX208:DX271" si="192">IFERROR(INDEX(DX$4:DX$10,MATCH(AI208,$DU$4:$DU$10,0)),0)</f>
        <v>0</v>
      </c>
      <c r="DY208" s="5">
        <f>IFERROR(IF(LEFT($AR208,1)="4",INDEX('2025학년도 변표'!$H$118:$H$197,MATCH($Q208,'2025학년도 변표'!$B$118:$B$197,0)),INDEX(DY$4:DY$8,MATCH(AJ208,$DU$4:$DU$8,0))),0)</f>
        <v>0</v>
      </c>
      <c r="DZ208" s="5">
        <f>IFERROR(IF(LEFT($AR208,1)="4",INDEX('2025학년도 변표'!$I$118:$I$197,MATCH($Q208,'2025학년도 변표'!$B$118:$B$197,0)),INDEX(DZ$4:DZ$8,MATCH(AK208,$DU$4:$DU$8,0))),0)</f>
        <v>0</v>
      </c>
      <c r="EB208" s="5">
        <f>IFERROR(IF(LEFT($AR208,1)="4",INDEX('2025학년도 변표'!$J$118:$J$197,MATCH($Q208,'2025학년도 변표'!$B$118:$B$197,0)),INDEX(EA$4:EA$8,MATCH(AM208,$DU$4:$DU$8,0))),0)</f>
        <v>0</v>
      </c>
      <c r="EC208" s="5">
        <f>IFERROR(IF(LEFT($AR208,1)="4",INDEX('2025학년도 변표'!$K$118:$K$197,MATCH($Q208,'2025학년도 변표'!$B$118:$B$197,0)),INDEX(EB$4:EB$8,MATCH(AN208,$DU$4:$DU$8,0))),0)</f>
        <v>0</v>
      </c>
      <c r="ED208" s="5" t="str">
        <f t="shared" ref="ED208:ED271" si="193">IFERROR(INDEX(EC$4:EC$8,MATCH(AO208,$DU$4:$DU$8,0)),0)</f>
        <v/>
      </c>
      <c r="EE208" s="5" t="str">
        <f t="shared" ref="EE208:EE271" si="194">IFERROR(INDEX(ED$4:ED$8,MATCH(AP208,$DU$4:$DU$8,0)),0)</f>
        <v/>
      </c>
      <c r="EF208" s="5">
        <f t="shared" ref="EF208:EF271" si="195">IFERROR(INDEX(EE$4:EE$8,MATCH(AQ208,$DU$4:$DU$8,0)),0)</f>
        <v>0</v>
      </c>
      <c r="EH208" s="5">
        <f t="shared" ref="EH208:EH271" si="196">IFERROR((DW208*X208+BF208)*$EG$9,0)</f>
        <v>0</v>
      </c>
      <c r="EI208" s="5">
        <f t="shared" ref="EI208:EI271" si="197">IFERROR((DX208*Y208+MAX(BG208,BH208))*$EG$9,0)</f>
        <v>0</v>
      </c>
      <c r="EJ208" s="5">
        <f t="shared" ref="EJ208:EJ271" si="198">IFERROR((DY208*Z208+BJ208)*$EG$9,0)</f>
        <v>0</v>
      </c>
      <c r="EK208" s="5">
        <f t="shared" ref="EK208:EK271" si="199">IFERROR(IF(M208&lt;2,0,(DZ208*AA208+BK208)*$EG$9),0)</f>
        <v>0</v>
      </c>
      <c r="EL208" s="5">
        <f t="shared" ref="EL208:EL271" si="200">IFERROR(BL208*$EG$9,0)</f>
        <v>0</v>
      </c>
      <c r="EM208" s="5">
        <f t="shared" ref="EM208:EM271" si="201">IFERROR((EB208*AC208+BM208)*$EG$9,0)</f>
        <v>0</v>
      </c>
      <c r="EN208" s="5">
        <f t="shared" ref="EN208:EN271" si="202">IFERROR(IF(M208&lt;2,0,(EC208*AD208+BN208)*$EG$9),0)</f>
        <v>0</v>
      </c>
      <c r="EO208" s="5">
        <f>LARGE((EJ208:EK208,EM208:EN208),1)</f>
        <v>0</v>
      </c>
      <c r="EP208" s="5">
        <f>IF(M208&lt;2,0,LARGE((EJ208:EK208,EM208:EN208),2))</f>
        <v>0</v>
      </c>
      <c r="EQ208" s="5">
        <f t="shared" ref="EQ208:EQ271" si="203">IFERROR(INDEX(BZ208:CH208,MATCH(ED208,$BZ$15:$CH$15,0)),0)</f>
        <v>0</v>
      </c>
      <c r="ER208" s="5">
        <f t="shared" ref="ER208:ER271" si="204">IFERROR(INDEX(CI208:CQ208,MATCH(EE208,$CI$15:$CQ$15,0)),0)</f>
        <v>0</v>
      </c>
      <c r="ES208" s="5">
        <f t="shared" ref="ES208:ES271" si="205">IFERROR(INDEX(CR208:CZ208,MATCH(EF208,$CR$15:$CZ$15,0)),0)</f>
        <v>0</v>
      </c>
      <c r="EX208" s="5">
        <f t="shared" ref="EX208:EX271" si="206">IF(EW208&gt;0,EW208,EH208+EI208+EL208+EO208+EP208+EQ208+ER208+ES208+ET208)</f>
        <v>0</v>
      </c>
      <c r="EZ208" s="5">
        <f t="shared" ref="EZ208:EZ271" si="207">IF(COUNTA(BF208:BN208)&gt;0,1,0)</f>
        <v>0</v>
      </c>
      <c r="FA208" s="5">
        <f t="shared" ref="FA208:FA271" ca="1" si="208">IF(EZ208=0,0,COUNTIF(OFFSET($EZ$16,0,0,ROW(B208)-ROW($B$16)+1,1),"&gt;"&amp;0))</f>
        <v>0</v>
      </c>
      <c r="FE208" s="5" t="str">
        <f t="shared" ref="FE208:FE246" si="209">IF(AH208=1,"표점",IF(AH208=12,"표점/만점",IF(AH208=2,"백분위")))</f>
        <v>표점</v>
      </c>
      <c r="FF208" s="5" t="str">
        <f t="shared" ref="FF208:FF246" si="210">IF(AR208=1,"표점",IF(AR208=12,"표점/만점",IF(AR208=2,"백분위",IF(AR208=4,"변표",IF(AR208=42,"변표/만점")))))</f>
        <v>변표</v>
      </c>
      <c r="FG208" s="5">
        <f t="shared" si="160"/>
        <v>0.28999999999999998</v>
      </c>
      <c r="FH208" s="5">
        <f t="shared" si="161"/>
        <v>0.43</v>
      </c>
      <c r="FI208" s="5">
        <f t="shared" si="162"/>
        <v>0.28999999999999998</v>
      </c>
      <c r="FJ208" s="5">
        <f t="shared" ref="FJ208:FJ246" si="211">S208+T208+W208</f>
        <v>4.375</v>
      </c>
    </row>
    <row r="209" spans="1:166">
      <c r="A209" s="5">
        <f t="shared" ref="A209:A272" si="212">ROUND(ROW(A209)-ROW($A$15),0)</f>
        <v>194</v>
      </c>
      <c r="B209" s="5">
        <v>153</v>
      </c>
      <c r="C209" s="5" t="s">
        <v>596</v>
      </c>
      <c r="D209" s="5">
        <v>1000</v>
      </c>
      <c r="E209" s="5">
        <f>(200*10/8)*0.001</f>
        <v>0.25</v>
      </c>
      <c r="F209" s="5">
        <f>(300*10/8)*0.001</f>
        <v>0.375</v>
      </c>
      <c r="G209" s="5">
        <f t="shared" si="174"/>
        <v>0.125</v>
      </c>
      <c r="H209" s="5">
        <f t="shared" si="174"/>
        <v>0.125</v>
      </c>
      <c r="M209" s="5">
        <v>2</v>
      </c>
      <c r="N209" s="5">
        <f t="shared" si="175"/>
        <v>0.875</v>
      </c>
      <c r="O209" s="5">
        <v>37</v>
      </c>
      <c r="Q209" s="5">
        <f t="shared" si="176"/>
        <v>37</v>
      </c>
      <c r="S209" s="5">
        <f t="shared" si="177"/>
        <v>1.25</v>
      </c>
      <c r="T209" s="5">
        <f t="shared" si="178"/>
        <v>1.875</v>
      </c>
      <c r="U209" s="5">
        <f t="shared" si="179"/>
        <v>1.25</v>
      </c>
      <c r="V209" s="5" t="str">
        <f t="shared" si="180"/>
        <v>자동</v>
      </c>
      <c r="W209" s="5">
        <f t="shared" si="181"/>
        <v>1.25</v>
      </c>
      <c r="X209" s="5">
        <f t="shared" si="164"/>
        <v>1.25</v>
      </c>
      <c r="Y209" s="5">
        <f t="shared" si="165"/>
        <v>1.875</v>
      </c>
      <c r="Z209" s="5">
        <f t="shared" si="166"/>
        <v>1.25</v>
      </c>
      <c r="AA209" s="5">
        <f t="shared" si="167"/>
        <v>1.25</v>
      </c>
      <c r="AB209" s="5" t="str">
        <f t="shared" si="182"/>
        <v>자동</v>
      </c>
      <c r="AC209" s="5" t="str">
        <f t="shared" si="183"/>
        <v>자동</v>
      </c>
      <c r="AD209" s="5" t="str">
        <f t="shared" si="184"/>
        <v>자동</v>
      </c>
      <c r="AE209" s="5" t="str">
        <f>IF(AR209=42,INDEX('2025학년도 변표'!$C$118:$C$197,MATCH(Q209,'2025학년도 변표'!$B$118:$B$197,0)),"")</f>
        <v/>
      </c>
      <c r="AF209" s="5" t="str">
        <f>IF(AR209=42,INDEX('2025학년도 변표'!$D$118:$D$197,MATCH(Q209,'2025학년도 변표'!$B$118:$B$197,0)),"")</f>
        <v/>
      </c>
      <c r="AH209" s="5">
        <v>1</v>
      </c>
      <c r="AI209" s="5">
        <v>1</v>
      </c>
      <c r="AJ209" s="5">
        <v>4</v>
      </c>
      <c r="AK209" s="5">
        <v>4</v>
      </c>
      <c r="AO209" s="5">
        <v>3</v>
      </c>
      <c r="AP209" s="5">
        <v>3</v>
      </c>
      <c r="AR209" s="5">
        <f t="shared" si="163"/>
        <v>4</v>
      </c>
      <c r="BA209" s="5">
        <f t="shared" si="185"/>
        <v>0</v>
      </c>
      <c r="BY209" s="230">
        <f t="shared" si="170"/>
        <v>875</v>
      </c>
      <c r="BZ209" s="72">
        <v>125</v>
      </c>
      <c r="CA209" s="5">
        <v>121.25</v>
      </c>
      <c r="CB209" s="5">
        <v>115</v>
      </c>
      <c r="CC209" s="5">
        <v>108.75</v>
      </c>
      <c r="CD209" s="5">
        <v>102.5</v>
      </c>
      <c r="CE209" s="5">
        <v>96.25</v>
      </c>
      <c r="CF209" s="5">
        <v>90</v>
      </c>
      <c r="CG209" s="5">
        <v>83.75</v>
      </c>
      <c r="CH209" s="5">
        <v>77.5</v>
      </c>
      <c r="CI209" s="72">
        <v>10</v>
      </c>
      <c r="CJ209" s="5">
        <v>10</v>
      </c>
      <c r="CK209" s="5">
        <v>10</v>
      </c>
      <c r="CL209" s="5">
        <v>10</v>
      </c>
      <c r="CM209" s="5">
        <v>9.8000000000000007</v>
      </c>
      <c r="CN209" s="5">
        <v>9.6</v>
      </c>
      <c r="CO209" s="5">
        <v>9.4</v>
      </c>
      <c r="CP209" s="5">
        <v>9.1999999999999993</v>
      </c>
      <c r="CQ209" s="5">
        <v>9</v>
      </c>
      <c r="DA209" s="5">
        <f t="shared" si="186"/>
        <v>125</v>
      </c>
      <c r="DB209" s="5">
        <f t="shared" si="187"/>
        <v>100</v>
      </c>
      <c r="DC209" s="5">
        <f t="shared" si="188"/>
        <v>10</v>
      </c>
      <c r="DD209" s="5">
        <v>2</v>
      </c>
      <c r="DH209" s="5">
        <v>1</v>
      </c>
      <c r="DJ209" s="5">
        <v>1</v>
      </c>
      <c r="DR209" s="5">
        <f t="shared" si="189"/>
        <v>1</v>
      </c>
      <c r="DS209" s="5">
        <f t="shared" si="190"/>
        <v>2</v>
      </c>
      <c r="DT209" s="5">
        <f t="shared" si="171"/>
        <v>0</v>
      </c>
      <c r="DU209" s="5">
        <f t="shared" ref="DU209:DU272" si="213">IFERROR(IF(AND($DG$8&gt;=DG209,$DH$8&gt;=DH209,$DI$8&gt;=DI209,$DJ$8&gt;=DJ209,$DK$8&gt;=DK209,$DL$8&gt;=DL209,$DM$8&gt;=DM209,$DN$8&gt;=DN209,$DO$8&gt;=DO209,OR(DP209=0,$DP$8&lt;DP209),DT209=1),1,0),0)</f>
        <v>0</v>
      </c>
      <c r="DW209" s="5">
        <f t="shared" si="191"/>
        <v>0</v>
      </c>
      <c r="DX209" s="5">
        <f t="shared" si="192"/>
        <v>0</v>
      </c>
      <c r="DY209" s="5">
        <f>IFERROR(IF(LEFT($AR209,1)="4",INDEX('2025학년도 변표'!$H$118:$H$197,MATCH($Q209,'2025학년도 변표'!$B$118:$B$197,0)),INDEX(DY$4:DY$8,MATCH(AJ209,$DU$4:$DU$8,0))),0)</f>
        <v>0</v>
      </c>
      <c r="DZ209" s="5">
        <f>IFERROR(IF(LEFT($AR209,1)="4",INDEX('2025학년도 변표'!$I$118:$I$197,MATCH($Q209,'2025학년도 변표'!$B$118:$B$197,0)),INDEX(DZ$4:DZ$8,MATCH(AK209,$DU$4:$DU$8,0))),0)</f>
        <v>0</v>
      </c>
      <c r="EB209" s="5">
        <f>IFERROR(IF(LEFT($AR209,1)="4",INDEX('2025학년도 변표'!$J$118:$J$197,MATCH($Q209,'2025학년도 변표'!$B$118:$B$197,0)),INDEX(EA$4:EA$8,MATCH(AM209,$DU$4:$DU$8,0))),0)</f>
        <v>0</v>
      </c>
      <c r="EC209" s="5">
        <f>IFERROR(IF(LEFT($AR209,1)="4",INDEX('2025학년도 변표'!$K$118:$K$197,MATCH($Q209,'2025학년도 변표'!$B$118:$B$197,0)),INDEX(EB$4:EB$8,MATCH(AN209,$DU$4:$DU$8,0))),0)</f>
        <v>0</v>
      </c>
      <c r="ED209" s="5" t="str">
        <f t="shared" si="193"/>
        <v/>
      </c>
      <c r="EE209" s="5" t="str">
        <f t="shared" si="194"/>
        <v/>
      </c>
      <c r="EF209" s="5">
        <f t="shared" si="195"/>
        <v>0</v>
      </c>
      <c r="EH209" s="5">
        <f t="shared" si="196"/>
        <v>0</v>
      </c>
      <c r="EI209" s="5">
        <f t="shared" si="197"/>
        <v>0</v>
      </c>
      <c r="EJ209" s="5">
        <f t="shared" si="198"/>
        <v>0</v>
      </c>
      <c r="EK209" s="5">
        <f t="shared" si="199"/>
        <v>0</v>
      </c>
      <c r="EL209" s="5">
        <f t="shared" si="200"/>
        <v>0</v>
      </c>
      <c r="EM209" s="5">
        <f t="shared" si="201"/>
        <v>0</v>
      </c>
      <c r="EN209" s="5">
        <f t="shared" si="202"/>
        <v>0</v>
      </c>
      <c r="EO209" s="5">
        <f>LARGE((EJ209:EK209,EM209:EN209),1)</f>
        <v>0</v>
      </c>
      <c r="EP209" s="5">
        <f>IF(M209&lt;2,0,LARGE((EJ209:EK209,EM209:EN209),2))</f>
        <v>0</v>
      </c>
      <c r="EQ209" s="5">
        <f t="shared" si="203"/>
        <v>0</v>
      </c>
      <c r="ER209" s="5">
        <f t="shared" si="204"/>
        <v>0</v>
      </c>
      <c r="ES209" s="5">
        <f t="shared" si="205"/>
        <v>0</v>
      </c>
      <c r="EX209" s="5">
        <f t="shared" si="206"/>
        <v>0</v>
      </c>
      <c r="EZ209" s="5">
        <f t="shared" si="207"/>
        <v>0</v>
      </c>
      <c r="FA209" s="5">
        <f t="shared" ca="1" si="208"/>
        <v>0</v>
      </c>
      <c r="FE209" s="5" t="str">
        <f t="shared" si="209"/>
        <v>표점</v>
      </c>
      <c r="FF209" s="5" t="str">
        <f t="shared" si="210"/>
        <v>변표</v>
      </c>
      <c r="FG209" s="5">
        <f t="shared" ref="FG209:FG246" si="214">ROUND(S209/$FJ209,2)</f>
        <v>0.28999999999999998</v>
      </c>
      <c r="FH209" s="5">
        <f t="shared" ref="FH209:FH246" si="215">ROUND(T209/$FJ209,2)</f>
        <v>0.43</v>
      </c>
      <c r="FI209" s="5">
        <f t="shared" ref="FI209:FI246" si="216">ROUND(W209/$FJ209,2)</f>
        <v>0.28999999999999998</v>
      </c>
      <c r="FJ209" s="5">
        <f t="shared" si="211"/>
        <v>4.375</v>
      </c>
    </row>
    <row r="210" spans="1:166">
      <c r="A210" s="5">
        <f t="shared" si="212"/>
        <v>195</v>
      </c>
      <c r="C210" s="5" t="s">
        <v>18806</v>
      </c>
      <c r="D210" s="5">
        <v>1000</v>
      </c>
      <c r="E210" s="5">
        <f>(100*10/8)*0.001</f>
        <v>0.125</v>
      </c>
      <c r="F210" s="5">
        <f>(400*10/8)*0.001</f>
        <v>0.5</v>
      </c>
      <c r="G210" s="5">
        <f t="shared" si="174"/>
        <v>0.125</v>
      </c>
      <c r="H210" s="5">
        <f t="shared" si="174"/>
        <v>0.125</v>
      </c>
      <c r="J210" s="5">
        <f>G210</f>
        <v>0.125</v>
      </c>
      <c r="K210" s="5">
        <f>H210</f>
        <v>0.125</v>
      </c>
      <c r="M210" s="5">
        <v>2</v>
      </c>
      <c r="N210" s="5">
        <f t="shared" si="175"/>
        <v>0.875</v>
      </c>
      <c r="O210" s="5">
        <v>37</v>
      </c>
      <c r="Q210" s="5">
        <f t="shared" si="176"/>
        <v>37</v>
      </c>
      <c r="S210" s="5">
        <f t="shared" si="177"/>
        <v>0.625</v>
      </c>
      <c r="T210" s="5">
        <f t="shared" si="178"/>
        <v>2.5</v>
      </c>
      <c r="U210" s="5">
        <f t="shared" si="179"/>
        <v>1.25</v>
      </c>
      <c r="V210" s="5">
        <f t="shared" si="180"/>
        <v>1.25</v>
      </c>
      <c r="W210" s="5">
        <f t="shared" si="181"/>
        <v>1.25</v>
      </c>
      <c r="X210" s="5">
        <f t="shared" si="164"/>
        <v>0.625</v>
      </c>
      <c r="Y210" s="5">
        <f t="shared" si="165"/>
        <v>2.5</v>
      </c>
      <c r="Z210" s="5">
        <f t="shared" si="166"/>
        <v>1.25</v>
      </c>
      <c r="AA210" s="5">
        <f t="shared" si="167"/>
        <v>1.25</v>
      </c>
      <c r="AB210" s="5" t="str">
        <f t="shared" si="182"/>
        <v>자동</v>
      </c>
      <c r="AC210" s="5">
        <f t="shared" si="183"/>
        <v>1.25</v>
      </c>
      <c r="AD210" s="5">
        <f t="shared" si="184"/>
        <v>1.25</v>
      </c>
      <c r="AE210" s="5" t="str">
        <f>IF(AR210=42,INDEX('2025학년도 변표'!$C$118:$C$197,MATCH(Q210,'2025학년도 변표'!$B$118:$B$197,0)),"")</f>
        <v/>
      </c>
      <c r="AF210" s="5" t="str">
        <f>IF(AR210=42,INDEX('2025학년도 변표'!$D$118:$D$197,MATCH(Q210,'2025학년도 변표'!$B$118:$B$197,0)),"")</f>
        <v/>
      </c>
      <c r="AH210" s="5">
        <v>1</v>
      </c>
      <c r="AI210" s="5">
        <v>1</v>
      </c>
      <c r="AJ210" s="5">
        <v>4</v>
      </c>
      <c r="AK210" s="5">
        <v>4</v>
      </c>
      <c r="AM210" s="5">
        <v>4</v>
      </c>
      <c r="AN210" s="5">
        <v>4</v>
      </c>
      <c r="AO210" s="5">
        <v>3</v>
      </c>
      <c r="AP210" s="5">
        <v>3</v>
      </c>
      <c r="AR210" s="5">
        <f t="shared" ref="AR210:AR273" si="217">IF(AJ210&gt;0,AJ210,AM210)</f>
        <v>4</v>
      </c>
      <c r="BA210" s="5">
        <f t="shared" si="185"/>
        <v>0</v>
      </c>
      <c r="BY210" s="230">
        <f t="shared" si="170"/>
        <v>875</v>
      </c>
      <c r="BZ210" s="72">
        <v>125</v>
      </c>
      <c r="CA210" s="5">
        <v>121.25</v>
      </c>
      <c r="CB210" s="5">
        <v>115</v>
      </c>
      <c r="CC210" s="5">
        <v>108.75</v>
      </c>
      <c r="CD210" s="5">
        <v>102.5</v>
      </c>
      <c r="CE210" s="5">
        <v>96.25</v>
      </c>
      <c r="CF210" s="5">
        <v>90</v>
      </c>
      <c r="CG210" s="5">
        <v>83.75</v>
      </c>
      <c r="CH210" s="5">
        <v>77.5</v>
      </c>
      <c r="CI210" s="72">
        <v>10</v>
      </c>
      <c r="CJ210" s="5">
        <v>10</v>
      </c>
      <c r="CK210" s="5">
        <v>10</v>
      </c>
      <c r="CL210" s="5">
        <v>10</v>
      </c>
      <c r="CM210" s="5">
        <v>9.8000000000000007</v>
      </c>
      <c r="CN210" s="5">
        <v>9.6</v>
      </c>
      <c r="CO210" s="5">
        <v>9.4</v>
      </c>
      <c r="CP210" s="5">
        <v>9.1999999999999993</v>
      </c>
      <c r="CQ210" s="5">
        <v>9</v>
      </c>
      <c r="DA210" s="5">
        <f t="shared" si="186"/>
        <v>125</v>
      </c>
      <c r="DB210" s="5">
        <f t="shared" si="187"/>
        <v>100</v>
      </c>
      <c r="DC210" s="5">
        <f t="shared" si="188"/>
        <v>10</v>
      </c>
      <c r="DF210" s="5">
        <v>2</v>
      </c>
      <c r="DR210" s="5">
        <f t="shared" si="189"/>
        <v>2</v>
      </c>
      <c r="DS210" s="5">
        <f t="shared" si="190"/>
        <v>2</v>
      </c>
      <c r="DT210" s="5">
        <f t="shared" si="171"/>
        <v>0</v>
      </c>
      <c r="DU210" s="5">
        <f t="shared" si="213"/>
        <v>0</v>
      </c>
      <c r="DW210" s="5">
        <f t="shared" si="191"/>
        <v>0</v>
      </c>
      <c r="DX210" s="5">
        <f t="shared" si="192"/>
        <v>0</v>
      </c>
      <c r="DY210" s="5">
        <f>IFERROR(IF(LEFT($AR210,1)="4",INDEX('2025학년도 변표'!$H$118:$H$197,MATCH($Q210,'2025학년도 변표'!$B$118:$B$197,0)),INDEX(DY$4:DY$8,MATCH(AJ210,$DU$4:$DU$8,0))),0)</f>
        <v>0</v>
      </c>
      <c r="DZ210" s="5">
        <f>IFERROR(IF(LEFT($AR210,1)="4",INDEX('2025학년도 변표'!$I$118:$I$197,MATCH($Q210,'2025학년도 변표'!$B$118:$B$197,0)),INDEX(DZ$4:DZ$8,MATCH(AK210,$DU$4:$DU$8,0))),0)</f>
        <v>0</v>
      </c>
      <c r="EB210" s="5">
        <f>IFERROR(IF(LEFT($AR210,1)="4",INDEX('2025학년도 변표'!$J$118:$J$197,MATCH($Q210,'2025학년도 변표'!$B$118:$B$197,0)),INDEX(EA$4:EA$8,MATCH(AM210,$DU$4:$DU$8,0))),0)</f>
        <v>0</v>
      </c>
      <c r="EC210" s="5">
        <f>IFERROR(IF(LEFT($AR210,1)="4",INDEX('2025학년도 변표'!$K$118:$K$197,MATCH($Q210,'2025학년도 변표'!$B$118:$B$197,0)),INDEX(EB$4:EB$8,MATCH(AN210,$DU$4:$DU$8,0))),0)</f>
        <v>0</v>
      </c>
      <c r="ED210" s="5" t="str">
        <f t="shared" si="193"/>
        <v/>
      </c>
      <c r="EE210" s="5" t="str">
        <f t="shared" si="194"/>
        <v/>
      </c>
      <c r="EF210" s="5">
        <f t="shared" si="195"/>
        <v>0</v>
      </c>
      <c r="EH210" s="5">
        <f t="shared" si="196"/>
        <v>0</v>
      </c>
      <c r="EI210" s="5">
        <f t="shared" si="197"/>
        <v>0</v>
      </c>
      <c r="EJ210" s="5">
        <f t="shared" si="198"/>
        <v>0</v>
      </c>
      <c r="EK210" s="5">
        <f t="shared" si="199"/>
        <v>0</v>
      </c>
      <c r="EL210" s="5">
        <f t="shared" si="200"/>
        <v>0</v>
      </c>
      <c r="EM210" s="5">
        <f t="shared" si="201"/>
        <v>0</v>
      </c>
      <c r="EN210" s="5">
        <f t="shared" si="202"/>
        <v>0</v>
      </c>
      <c r="EO210" s="5">
        <f>LARGE((EJ210:EK210,EM210:EN210),1)</f>
        <v>0</v>
      </c>
      <c r="EP210" s="5">
        <f>IF(M210&lt;2,0,LARGE((EJ210:EK210,EM210:EN210),2))</f>
        <v>0</v>
      </c>
      <c r="EQ210" s="5">
        <f t="shared" si="203"/>
        <v>0</v>
      </c>
      <c r="ER210" s="5">
        <f t="shared" si="204"/>
        <v>0</v>
      </c>
      <c r="ES210" s="5">
        <f t="shared" si="205"/>
        <v>0</v>
      </c>
      <c r="EX210" s="5">
        <f t="shared" si="206"/>
        <v>0</v>
      </c>
      <c r="EZ210" s="5">
        <f t="shared" si="207"/>
        <v>0</v>
      </c>
      <c r="FA210" s="5">
        <f t="shared" ca="1" si="208"/>
        <v>0</v>
      </c>
      <c r="FE210" s="5" t="str">
        <f t="shared" si="209"/>
        <v>표점</v>
      </c>
      <c r="FF210" s="5" t="str">
        <f t="shared" si="210"/>
        <v>변표</v>
      </c>
      <c r="FG210" s="5">
        <f t="shared" si="214"/>
        <v>0.14000000000000001</v>
      </c>
      <c r="FH210" s="5">
        <f t="shared" si="215"/>
        <v>0.56999999999999995</v>
      </c>
      <c r="FI210" s="5">
        <f t="shared" si="216"/>
        <v>0.28999999999999998</v>
      </c>
      <c r="FJ210" s="5">
        <f t="shared" si="211"/>
        <v>4.375</v>
      </c>
    </row>
    <row r="211" spans="1:166">
      <c r="A211" s="5">
        <f t="shared" si="212"/>
        <v>196</v>
      </c>
      <c r="B211" s="5">
        <v>154</v>
      </c>
      <c r="C211" s="5" t="s">
        <v>597</v>
      </c>
      <c r="D211" s="5">
        <v>1000</v>
      </c>
      <c r="E211" s="5">
        <v>0.3</v>
      </c>
      <c r="F211" s="5">
        <v>0.25</v>
      </c>
      <c r="G211" s="5">
        <v>0.125</v>
      </c>
      <c r="H211" s="5">
        <v>0.125</v>
      </c>
      <c r="J211" s="5">
        <v>0.125</v>
      </c>
      <c r="K211" s="5">
        <v>0.125</v>
      </c>
      <c r="M211" s="5">
        <v>2</v>
      </c>
      <c r="N211" s="5">
        <f t="shared" si="175"/>
        <v>0.8</v>
      </c>
      <c r="O211" s="5" t="s">
        <v>633</v>
      </c>
      <c r="Q211" s="5" t="str">
        <f t="shared" si="176"/>
        <v/>
      </c>
      <c r="S211" s="5">
        <f t="shared" si="177"/>
        <v>1.5</v>
      </c>
      <c r="T211" s="5">
        <f t="shared" si="178"/>
        <v>1.25</v>
      </c>
      <c r="U211" s="5">
        <f t="shared" si="179"/>
        <v>1.25</v>
      </c>
      <c r="V211" s="5">
        <f t="shared" si="180"/>
        <v>1.25</v>
      </c>
      <c r="W211" s="5">
        <f t="shared" si="181"/>
        <v>1.25</v>
      </c>
      <c r="X211" s="5">
        <f t="shared" si="164"/>
        <v>1.5</v>
      </c>
      <c r="Y211" s="5">
        <f t="shared" si="165"/>
        <v>1.25</v>
      </c>
      <c r="Z211" s="5">
        <f t="shared" si="166"/>
        <v>1.25</v>
      </c>
      <c r="AA211" s="5">
        <f t="shared" si="167"/>
        <v>1.25</v>
      </c>
      <c r="AB211" s="5" t="str">
        <f t="shared" si="182"/>
        <v>자동</v>
      </c>
      <c r="AC211" s="5">
        <f t="shared" si="183"/>
        <v>1.25</v>
      </c>
      <c r="AD211" s="5">
        <f t="shared" si="184"/>
        <v>1.25</v>
      </c>
      <c r="AE211" s="5" t="str">
        <f>IF(AR211=42,INDEX('2025학년도 변표'!$C$118:$C$197,MATCH(Q211,'2025학년도 변표'!$B$118:$B$197,0)),"")</f>
        <v/>
      </c>
      <c r="AF211" s="5" t="str">
        <f>IF(AR211=42,INDEX('2025학년도 변표'!$D$118:$D$197,MATCH(Q211,'2025학년도 변표'!$B$118:$B$197,0)),"")</f>
        <v/>
      </c>
      <c r="AH211" s="5">
        <v>1</v>
      </c>
      <c r="AI211" s="5">
        <v>1</v>
      </c>
      <c r="AJ211" s="5">
        <v>1</v>
      </c>
      <c r="AK211" s="5">
        <v>1</v>
      </c>
      <c r="AM211" s="5">
        <v>1</v>
      </c>
      <c r="AN211" s="5">
        <v>1</v>
      </c>
      <c r="AO211" s="5">
        <v>3</v>
      </c>
      <c r="AP211" s="5">
        <v>3</v>
      </c>
      <c r="AR211" s="5">
        <f t="shared" si="217"/>
        <v>1</v>
      </c>
      <c r="BA211" s="5">
        <f t="shared" si="185"/>
        <v>0</v>
      </c>
      <c r="BY211" s="230">
        <f t="shared" si="170"/>
        <v>800</v>
      </c>
      <c r="BZ211" s="72">
        <v>200</v>
      </c>
      <c r="CA211" s="5">
        <v>198</v>
      </c>
      <c r="CB211" s="5">
        <v>195</v>
      </c>
      <c r="CC211" s="5">
        <v>190</v>
      </c>
      <c r="CD211" s="5">
        <v>185</v>
      </c>
      <c r="CE211" s="5">
        <v>180</v>
      </c>
      <c r="CF211" s="5">
        <v>175</v>
      </c>
      <c r="CG211" s="5">
        <v>170</v>
      </c>
      <c r="CH211" s="5">
        <v>165</v>
      </c>
      <c r="CI211" s="72">
        <v>10</v>
      </c>
      <c r="CJ211" s="5">
        <v>10</v>
      </c>
      <c r="CK211" s="5">
        <v>10</v>
      </c>
      <c r="CL211" s="5">
        <v>10</v>
      </c>
      <c r="CM211" s="5">
        <v>9.8000000000000007</v>
      </c>
      <c r="CN211" s="5">
        <v>9.6</v>
      </c>
      <c r="CO211" s="5">
        <v>9.4</v>
      </c>
      <c r="CP211" s="5">
        <v>9.1999999999999993</v>
      </c>
      <c r="CQ211" s="5">
        <v>9</v>
      </c>
      <c r="DA211" s="5">
        <f t="shared" si="186"/>
        <v>200</v>
      </c>
      <c r="DB211" s="5">
        <f t="shared" si="187"/>
        <v>100</v>
      </c>
      <c r="DC211" s="5">
        <f t="shared" si="188"/>
        <v>10</v>
      </c>
      <c r="DF211" s="5">
        <v>2</v>
      </c>
      <c r="DR211" s="5">
        <f t="shared" si="189"/>
        <v>2</v>
      </c>
      <c r="DS211" s="5">
        <f t="shared" si="190"/>
        <v>2</v>
      </c>
      <c r="DT211" s="5">
        <f t="shared" si="171"/>
        <v>0</v>
      </c>
      <c r="DU211" s="5">
        <f t="shared" si="213"/>
        <v>0</v>
      </c>
      <c r="DW211" s="5">
        <f t="shared" si="191"/>
        <v>0</v>
      </c>
      <c r="DX211" s="5">
        <f t="shared" si="192"/>
        <v>0</v>
      </c>
      <c r="DY211" s="5">
        <f>IFERROR(IF(LEFT($AR211,1)="4",INDEX('2025학년도 변표'!$H$118:$H$197,MATCH($Q211,'2025학년도 변표'!$B$118:$B$197,0)),INDEX(DY$4:DY$8,MATCH(AJ211,$DU$4:$DU$8,0))),0)</f>
        <v>0</v>
      </c>
      <c r="DZ211" s="5">
        <f>IFERROR(IF(LEFT($AR211,1)="4",INDEX('2025학년도 변표'!$I$118:$I$197,MATCH($Q211,'2025학년도 변표'!$B$118:$B$197,0)),INDEX(DZ$4:DZ$8,MATCH(AK211,$DU$4:$DU$8,0))),0)</f>
        <v>0</v>
      </c>
      <c r="EB211" s="5">
        <f>IFERROR(IF(LEFT($AR211,1)="4",INDEX('2025학년도 변표'!$J$118:$J$197,MATCH($Q211,'2025학년도 변표'!$B$118:$B$197,0)),INDEX(EA$4:EA$8,MATCH(AM211,$DU$4:$DU$8,0))),0)</f>
        <v>0</v>
      </c>
      <c r="EC211" s="5">
        <f>IFERROR(IF(LEFT($AR211,1)="4",INDEX('2025학년도 변표'!$K$118:$K$197,MATCH($Q211,'2025학년도 변표'!$B$118:$B$197,0)),INDEX(EB$4:EB$8,MATCH(AN211,$DU$4:$DU$8,0))),0)</f>
        <v>0</v>
      </c>
      <c r="ED211" s="5" t="str">
        <f t="shared" si="193"/>
        <v/>
      </c>
      <c r="EE211" s="5" t="str">
        <f t="shared" si="194"/>
        <v/>
      </c>
      <c r="EF211" s="5">
        <f t="shared" si="195"/>
        <v>0</v>
      </c>
      <c r="EH211" s="5">
        <f t="shared" si="196"/>
        <v>0</v>
      </c>
      <c r="EI211" s="5">
        <f t="shared" si="197"/>
        <v>0</v>
      </c>
      <c r="EJ211" s="5">
        <f t="shared" si="198"/>
        <v>0</v>
      </c>
      <c r="EK211" s="5">
        <f t="shared" si="199"/>
        <v>0</v>
      </c>
      <c r="EL211" s="5">
        <f t="shared" si="200"/>
        <v>0</v>
      </c>
      <c r="EM211" s="5">
        <f t="shared" si="201"/>
        <v>0</v>
      </c>
      <c r="EN211" s="5">
        <f t="shared" si="202"/>
        <v>0</v>
      </c>
      <c r="EO211" s="5">
        <f>LARGE((EJ211:EK211,EM211:EN211),1)</f>
        <v>0</v>
      </c>
      <c r="EP211" s="5">
        <f>IF(M211&lt;2,0,LARGE((EJ211:EK211,EM211:EN211),2))</f>
        <v>0</v>
      </c>
      <c r="EQ211" s="5">
        <f t="shared" si="203"/>
        <v>0</v>
      </c>
      <c r="ER211" s="5">
        <f t="shared" si="204"/>
        <v>0</v>
      </c>
      <c r="ES211" s="5">
        <f t="shared" si="205"/>
        <v>0</v>
      </c>
      <c r="EX211" s="5">
        <f t="shared" si="206"/>
        <v>0</v>
      </c>
      <c r="EZ211" s="5">
        <f t="shared" si="207"/>
        <v>0</v>
      </c>
      <c r="FA211" s="5">
        <f t="shared" ca="1" si="208"/>
        <v>0</v>
      </c>
      <c r="FE211" s="5" t="str">
        <f t="shared" si="209"/>
        <v>표점</v>
      </c>
      <c r="FF211" s="5" t="str">
        <f t="shared" si="210"/>
        <v>표점</v>
      </c>
      <c r="FG211" s="5">
        <f t="shared" si="214"/>
        <v>0.38</v>
      </c>
      <c r="FH211" s="5">
        <f t="shared" si="215"/>
        <v>0.31</v>
      </c>
      <c r="FI211" s="5">
        <f t="shared" si="216"/>
        <v>0.31</v>
      </c>
      <c r="FJ211" s="5">
        <f t="shared" si="211"/>
        <v>4</v>
      </c>
    </row>
    <row r="212" spans="1:166">
      <c r="A212" s="5">
        <f t="shared" si="212"/>
        <v>197</v>
      </c>
      <c r="B212" s="5">
        <v>155</v>
      </c>
      <c r="C212" s="5" t="s">
        <v>598</v>
      </c>
      <c r="D212" s="5">
        <v>1000</v>
      </c>
      <c r="E212" s="5">
        <v>0.2</v>
      </c>
      <c r="F212" s="5">
        <v>0.3</v>
      </c>
      <c r="G212" s="5">
        <v>0.15</v>
      </c>
      <c r="H212" s="5">
        <v>0.15</v>
      </c>
      <c r="M212" s="5">
        <v>2</v>
      </c>
      <c r="N212" s="5">
        <f t="shared" si="175"/>
        <v>0.8</v>
      </c>
      <c r="O212" s="5" t="s">
        <v>633</v>
      </c>
      <c r="Q212" s="5" t="str">
        <f t="shared" si="176"/>
        <v/>
      </c>
      <c r="S212" s="5">
        <f t="shared" si="177"/>
        <v>1</v>
      </c>
      <c r="T212" s="5">
        <f t="shared" si="178"/>
        <v>1.5</v>
      </c>
      <c r="U212" s="5">
        <f t="shared" si="179"/>
        <v>1.5</v>
      </c>
      <c r="V212" s="5" t="str">
        <f t="shared" si="180"/>
        <v>자동</v>
      </c>
      <c r="W212" s="5">
        <f t="shared" si="181"/>
        <v>1.5</v>
      </c>
      <c r="X212" s="5">
        <f t="shared" ref="X212:X250" si="218">IF(AH212=12,$D212*E212/$AH$9,IF(OR(AH212=1,AH212=4),$D212*E212/200,IF(OR(AH212=2,AH212=9),$D212*E212/100,"자동")))</f>
        <v>1</v>
      </c>
      <c r="Y212" s="5">
        <f t="shared" ref="Y212:Y250" si="219">IF(AI212=12,$D212*F212/$AI$9,IF(OR(AI212=1,AI212=4),$D212*F212/200,IF(OR(AI212=2,AI212=9),$D212*F212/100,"자동")))</f>
        <v>1.5</v>
      </c>
      <c r="Z212" s="5">
        <f t="shared" ref="Z212:Z250" si="220">IF(AJ212=12,$D212*G212/IF($DU212=1,IF($AS$7=1,$AJ$9,$AJ$11),$AJ$11),IF(AJ212=42,$D212*G212/AE212,IF(OR(AJ212=1,AJ212=4,AJ212=2),$D212*G212/100,IF(AJ212=9,$D212*G212/50,"자동"))))</f>
        <v>1.5</v>
      </c>
      <c r="AA212" s="5">
        <f t="shared" ref="AA212:AA250" si="221">IF(AK212=12,$D212*H212/IF($DU212=1,IF($AS$7=1,$AK$9,$AJ$11),$AJ$11),IF(AK212=42,$D212*H212/AE212,IF(OR(AK212=1,AK212=4,AK212=2),$D212*H212/100,IF(AK212=9,$D212*H212/50,"자동"))))</f>
        <v>1.5</v>
      </c>
      <c r="AB212" s="5" t="str">
        <f t="shared" si="182"/>
        <v>자동</v>
      </c>
      <c r="AC212" s="5" t="str">
        <f t="shared" si="183"/>
        <v>자동</v>
      </c>
      <c r="AD212" s="5" t="str">
        <f t="shared" si="184"/>
        <v>자동</v>
      </c>
      <c r="AE212" s="5" t="str">
        <f>IF(AR212=42,INDEX('2025학년도 변표'!$C$118:$C$197,MATCH(Q212,'2025학년도 변표'!$B$118:$B$197,0)),"")</f>
        <v/>
      </c>
      <c r="AF212" s="5" t="str">
        <f>IF(AR212=42,INDEX('2025학년도 변표'!$D$118:$D$197,MATCH(Q212,'2025학년도 변표'!$B$118:$B$197,0)),"")</f>
        <v/>
      </c>
      <c r="AH212" s="5">
        <v>1</v>
      </c>
      <c r="AI212" s="5">
        <v>1</v>
      </c>
      <c r="AJ212" s="5">
        <v>1</v>
      </c>
      <c r="AK212" s="5">
        <v>1</v>
      </c>
      <c r="AO212" s="5">
        <v>3</v>
      </c>
      <c r="AP212" s="5">
        <v>3</v>
      </c>
      <c r="AR212" s="5">
        <f t="shared" si="217"/>
        <v>1</v>
      </c>
      <c r="BA212" s="5">
        <f t="shared" si="185"/>
        <v>0</v>
      </c>
      <c r="BY212" s="230">
        <f t="shared" si="170"/>
        <v>800</v>
      </c>
      <c r="BZ212" s="72">
        <v>200</v>
      </c>
      <c r="CA212" s="5">
        <v>198</v>
      </c>
      <c r="CB212" s="5">
        <v>195</v>
      </c>
      <c r="CC212" s="5">
        <v>190</v>
      </c>
      <c r="CD212" s="5">
        <v>185</v>
      </c>
      <c r="CE212" s="5">
        <v>180</v>
      </c>
      <c r="CF212" s="5">
        <v>175</v>
      </c>
      <c r="CG212" s="5">
        <v>170</v>
      </c>
      <c r="CH212" s="5">
        <v>165</v>
      </c>
      <c r="CI212" s="72">
        <v>10</v>
      </c>
      <c r="CJ212" s="5">
        <v>10</v>
      </c>
      <c r="CK212" s="5">
        <v>10</v>
      </c>
      <c r="CL212" s="5">
        <v>10</v>
      </c>
      <c r="CM212" s="5">
        <v>9.8000000000000007</v>
      </c>
      <c r="CN212" s="5">
        <v>9.6</v>
      </c>
      <c r="CO212" s="5">
        <v>9.4</v>
      </c>
      <c r="CP212" s="5">
        <v>9.1999999999999993</v>
      </c>
      <c r="CQ212" s="5">
        <v>9</v>
      </c>
      <c r="DA212" s="5">
        <f t="shared" si="186"/>
        <v>200</v>
      </c>
      <c r="DB212" s="5">
        <f t="shared" si="187"/>
        <v>100</v>
      </c>
      <c r="DC212" s="5">
        <f t="shared" si="188"/>
        <v>10</v>
      </c>
      <c r="DD212" s="5">
        <v>2</v>
      </c>
      <c r="DH212" s="5">
        <v>1</v>
      </c>
      <c r="DJ212" s="5">
        <v>1</v>
      </c>
      <c r="DR212" s="5">
        <f t="shared" si="189"/>
        <v>1</v>
      </c>
      <c r="DS212" s="5">
        <f t="shared" si="190"/>
        <v>2</v>
      </c>
      <c r="DT212" s="5">
        <f t="shared" si="171"/>
        <v>0</v>
      </c>
      <c r="DU212" s="5">
        <f t="shared" si="213"/>
        <v>0</v>
      </c>
      <c r="DW212" s="5">
        <f t="shared" si="191"/>
        <v>0</v>
      </c>
      <c r="DX212" s="5">
        <f t="shared" si="192"/>
        <v>0</v>
      </c>
      <c r="DY212" s="5">
        <f>IFERROR(IF(LEFT($AR212,1)="4",INDEX('2025학년도 변표'!$H$118:$H$197,MATCH($Q212,'2025학년도 변표'!$B$118:$B$197,0)),INDEX(DY$4:DY$8,MATCH(AJ212,$DU$4:$DU$8,0))),0)</f>
        <v>0</v>
      </c>
      <c r="DZ212" s="5">
        <f>IFERROR(IF(LEFT($AR212,1)="4",INDEX('2025학년도 변표'!$I$118:$I$197,MATCH($Q212,'2025학년도 변표'!$B$118:$B$197,0)),INDEX(DZ$4:DZ$8,MATCH(AK212,$DU$4:$DU$8,0))),0)</f>
        <v>0</v>
      </c>
      <c r="EB212" s="5">
        <f>IFERROR(IF(LEFT($AR212,1)="4",INDEX('2025학년도 변표'!$J$118:$J$197,MATCH($Q212,'2025학년도 변표'!$B$118:$B$197,0)),INDEX(EA$4:EA$8,MATCH(AM212,$DU$4:$DU$8,0))),0)</f>
        <v>0</v>
      </c>
      <c r="EC212" s="5">
        <f>IFERROR(IF(LEFT($AR212,1)="4",INDEX('2025학년도 변표'!$K$118:$K$197,MATCH($Q212,'2025학년도 변표'!$B$118:$B$197,0)),INDEX(EB$4:EB$8,MATCH(AN212,$DU$4:$DU$8,0))),0)</f>
        <v>0</v>
      </c>
      <c r="ED212" s="5" t="str">
        <f t="shared" si="193"/>
        <v/>
      </c>
      <c r="EE212" s="5" t="str">
        <f t="shared" si="194"/>
        <v/>
      </c>
      <c r="EF212" s="5">
        <f t="shared" si="195"/>
        <v>0</v>
      </c>
      <c r="EH212" s="5">
        <f t="shared" si="196"/>
        <v>0</v>
      </c>
      <c r="EI212" s="5">
        <f t="shared" si="197"/>
        <v>0</v>
      </c>
      <c r="EJ212" s="5">
        <f t="shared" si="198"/>
        <v>0</v>
      </c>
      <c r="EK212" s="5">
        <f t="shared" si="199"/>
        <v>0</v>
      </c>
      <c r="EL212" s="5">
        <f t="shared" si="200"/>
        <v>0</v>
      </c>
      <c r="EM212" s="5">
        <f t="shared" si="201"/>
        <v>0</v>
      </c>
      <c r="EN212" s="5">
        <f t="shared" si="202"/>
        <v>0</v>
      </c>
      <c r="EO212" s="5">
        <f>LARGE((EJ212:EK212,EM212:EN212),1)</f>
        <v>0</v>
      </c>
      <c r="EP212" s="5">
        <f>IF(M212&lt;2,0,LARGE((EJ212:EK212,EM212:EN212),2))</f>
        <v>0</v>
      </c>
      <c r="EQ212" s="5">
        <f t="shared" si="203"/>
        <v>0</v>
      </c>
      <c r="ER212" s="5">
        <f t="shared" si="204"/>
        <v>0</v>
      </c>
      <c r="ES212" s="5">
        <f t="shared" si="205"/>
        <v>0</v>
      </c>
      <c r="EX212" s="5">
        <f t="shared" si="206"/>
        <v>0</v>
      </c>
      <c r="EZ212" s="5">
        <f t="shared" si="207"/>
        <v>0</v>
      </c>
      <c r="FA212" s="5">
        <f t="shared" ca="1" si="208"/>
        <v>0</v>
      </c>
      <c r="FE212" s="5" t="str">
        <f t="shared" si="209"/>
        <v>표점</v>
      </c>
      <c r="FF212" s="5" t="str">
        <f t="shared" si="210"/>
        <v>표점</v>
      </c>
      <c r="FG212" s="5">
        <f t="shared" si="214"/>
        <v>0.25</v>
      </c>
      <c r="FH212" s="5">
        <f t="shared" si="215"/>
        <v>0.38</v>
      </c>
      <c r="FI212" s="5">
        <f t="shared" si="216"/>
        <v>0.38</v>
      </c>
      <c r="FJ212" s="5">
        <f t="shared" si="211"/>
        <v>4</v>
      </c>
    </row>
    <row r="213" spans="1:166">
      <c r="A213" s="5">
        <f t="shared" si="212"/>
        <v>198</v>
      </c>
      <c r="B213" s="5">
        <v>156</v>
      </c>
      <c r="C213" s="5" t="s">
        <v>599</v>
      </c>
      <c r="D213" s="5">
        <v>1000</v>
      </c>
      <c r="E213" s="5">
        <v>0.2</v>
      </c>
      <c r="F213" s="5">
        <v>0.3</v>
      </c>
      <c r="G213" s="5">
        <v>0.15</v>
      </c>
      <c r="H213" s="5">
        <v>0.15</v>
      </c>
      <c r="M213" s="5">
        <v>2</v>
      </c>
      <c r="N213" s="5">
        <f t="shared" si="175"/>
        <v>0.8</v>
      </c>
      <c r="O213" s="5" t="s">
        <v>633</v>
      </c>
      <c r="Q213" s="5" t="str">
        <f t="shared" si="176"/>
        <v/>
      </c>
      <c r="S213" s="5">
        <f t="shared" si="177"/>
        <v>1</v>
      </c>
      <c r="T213" s="5">
        <f t="shared" si="178"/>
        <v>1.5</v>
      </c>
      <c r="U213" s="5">
        <f t="shared" si="179"/>
        <v>1.5</v>
      </c>
      <c r="V213" s="5" t="str">
        <f t="shared" si="180"/>
        <v>자동</v>
      </c>
      <c r="W213" s="5">
        <f t="shared" si="181"/>
        <v>1.5</v>
      </c>
      <c r="X213" s="5">
        <f t="shared" si="218"/>
        <v>1</v>
      </c>
      <c r="Y213" s="5">
        <f t="shared" si="219"/>
        <v>1.5</v>
      </c>
      <c r="Z213" s="5">
        <f t="shared" si="220"/>
        <v>1.5</v>
      </c>
      <c r="AA213" s="5">
        <f t="shared" si="221"/>
        <v>1.5</v>
      </c>
      <c r="AB213" s="5" t="str">
        <f t="shared" si="182"/>
        <v>자동</v>
      </c>
      <c r="AC213" s="5" t="str">
        <f t="shared" si="183"/>
        <v>자동</v>
      </c>
      <c r="AD213" s="5" t="str">
        <f t="shared" si="184"/>
        <v>자동</v>
      </c>
      <c r="AE213" s="5" t="str">
        <f>IF(AR213=42,INDEX('2025학년도 변표'!$C$118:$C$197,MATCH(Q213,'2025학년도 변표'!$B$118:$B$197,0)),"")</f>
        <v/>
      </c>
      <c r="AF213" s="5" t="str">
        <f>IF(AR213=42,INDEX('2025학년도 변표'!$D$118:$D$197,MATCH(Q213,'2025학년도 변표'!$B$118:$B$197,0)),"")</f>
        <v/>
      </c>
      <c r="AH213" s="5">
        <v>1</v>
      </c>
      <c r="AI213" s="5">
        <v>1</v>
      </c>
      <c r="AJ213" s="5">
        <v>1</v>
      </c>
      <c r="AK213" s="5">
        <v>1</v>
      </c>
      <c r="AO213" s="5">
        <v>3</v>
      </c>
      <c r="AP213" s="5">
        <v>3</v>
      </c>
      <c r="AR213" s="5">
        <f t="shared" si="217"/>
        <v>1</v>
      </c>
      <c r="BA213" s="5">
        <f t="shared" si="185"/>
        <v>0</v>
      </c>
      <c r="BY213" s="230">
        <f t="shared" si="170"/>
        <v>800</v>
      </c>
      <c r="BZ213" s="72">
        <v>200</v>
      </c>
      <c r="CA213" s="5">
        <v>198</v>
      </c>
      <c r="CB213" s="5">
        <v>195</v>
      </c>
      <c r="CC213" s="5">
        <v>190</v>
      </c>
      <c r="CD213" s="5">
        <v>185</v>
      </c>
      <c r="CE213" s="5">
        <v>180</v>
      </c>
      <c r="CF213" s="5">
        <v>175</v>
      </c>
      <c r="CG213" s="5">
        <v>170</v>
      </c>
      <c r="CH213" s="5">
        <v>165</v>
      </c>
      <c r="CI213" s="72">
        <v>10</v>
      </c>
      <c r="CJ213" s="5">
        <v>10</v>
      </c>
      <c r="CK213" s="5">
        <v>10</v>
      </c>
      <c r="CL213" s="5">
        <v>10</v>
      </c>
      <c r="CM213" s="5">
        <v>9.8000000000000007</v>
      </c>
      <c r="CN213" s="5">
        <v>9.6</v>
      </c>
      <c r="CO213" s="5">
        <v>9.4</v>
      </c>
      <c r="CP213" s="5">
        <v>9.1999999999999993</v>
      </c>
      <c r="CQ213" s="5">
        <v>9</v>
      </c>
      <c r="DA213" s="5">
        <f t="shared" si="186"/>
        <v>200</v>
      </c>
      <c r="DB213" s="5">
        <f t="shared" si="187"/>
        <v>100</v>
      </c>
      <c r="DC213" s="5">
        <f t="shared" si="188"/>
        <v>10</v>
      </c>
      <c r="DD213" s="5">
        <v>2</v>
      </c>
      <c r="DJ213" s="5">
        <v>1</v>
      </c>
      <c r="DR213" s="5">
        <f t="shared" si="189"/>
        <v>1</v>
      </c>
      <c r="DS213" s="5">
        <f t="shared" si="190"/>
        <v>2</v>
      </c>
      <c r="DT213" s="5">
        <f t="shared" si="171"/>
        <v>0</v>
      </c>
      <c r="DU213" s="5">
        <f t="shared" si="213"/>
        <v>0</v>
      </c>
      <c r="DW213" s="5">
        <f t="shared" si="191"/>
        <v>0</v>
      </c>
      <c r="DX213" s="5">
        <f t="shared" si="192"/>
        <v>0</v>
      </c>
      <c r="DY213" s="5">
        <f>IFERROR(IF(LEFT($AR213,1)="4",INDEX('2025학년도 변표'!$H$118:$H$197,MATCH($Q213,'2025학년도 변표'!$B$118:$B$197,0)),INDEX(DY$4:DY$8,MATCH(AJ213,$DU$4:$DU$8,0))),0)</f>
        <v>0</v>
      </c>
      <c r="DZ213" s="5">
        <f>IFERROR(IF(LEFT($AR213,1)="4",INDEX('2025학년도 변표'!$I$118:$I$197,MATCH($Q213,'2025학년도 변표'!$B$118:$B$197,0)),INDEX(DZ$4:DZ$8,MATCH(AK213,$DU$4:$DU$8,0))),0)</f>
        <v>0</v>
      </c>
      <c r="EB213" s="5">
        <f>IFERROR(IF(LEFT($AR213,1)="4",INDEX('2025학년도 변표'!$J$118:$J$197,MATCH($Q213,'2025학년도 변표'!$B$118:$B$197,0)),INDEX(EA$4:EA$8,MATCH(AM213,$DU$4:$DU$8,0))),0)</f>
        <v>0</v>
      </c>
      <c r="EC213" s="5">
        <f>IFERROR(IF(LEFT($AR213,1)="4",INDEX('2025학년도 변표'!$K$118:$K$197,MATCH($Q213,'2025학년도 변표'!$B$118:$B$197,0)),INDEX(EB$4:EB$8,MATCH(AN213,$DU$4:$DU$8,0))),0)</f>
        <v>0</v>
      </c>
      <c r="ED213" s="5" t="str">
        <f t="shared" si="193"/>
        <v/>
      </c>
      <c r="EE213" s="5" t="str">
        <f t="shared" si="194"/>
        <v/>
      </c>
      <c r="EF213" s="5">
        <f t="shared" si="195"/>
        <v>0</v>
      </c>
      <c r="EH213" s="5">
        <f t="shared" si="196"/>
        <v>0</v>
      </c>
      <c r="EI213" s="5">
        <f t="shared" si="197"/>
        <v>0</v>
      </c>
      <c r="EJ213" s="5">
        <f t="shared" si="198"/>
        <v>0</v>
      </c>
      <c r="EK213" s="5">
        <f t="shared" si="199"/>
        <v>0</v>
      </c>
      <c r="EL213" s="5">
        <f t="shared" si="200"/>
        <v>0</v>
      </c>
      <c r="EM213" s="5">
        <f t="shared" si="201"/>
        <v>0</v>
      </c>
      <c r="EN213" s="5">
        <f t="shared" si="202"/>
        <v>0</v>
      </c>
      <c r="EO213" s="5">
        <f>LARGE((EJ213:EK213,EM213:EN213),1)</f>
        <v>0</v>
      </c>
      <c r="EP213" s="5">
        <f>IF(M213&lt;2,0,LARGE((EJ213:EK213,EM213:EN213),2))</f>
        <v>0</v>
      </c>
      <c r="EQ213" s="5">
        <f t="shared" si="203"/>
        <v>0</v>
      </c>
      <c r="ER213" s="5">
        <f t="shared" si="204"/>
        <v>0</v>
      </c>
      <c r="ES213" s="5">
        <f t="shared" si="205"/>
        <v>0</v>
      </c>
      <c r="EX213" s="5">
        <f t="shared" si="206"/>
        <v>0</v>
      </c>
      <c r="EZ213" s="5">
        <f t="shared" si="207"/>
        <v>0</v>
      </c>
      <c r="FA213" s="5">
        <f t="shared" ca="1" si="208"/>
        <v>0</v>
      </c>
      <c r="FE213" s="5" t="str">
        <f t="shared" si="209"/>
        <v>표점</v>
      </c>
      <c r="FF213" s="5" t="str">
        <f t="shared" si="210"/>
        <v>표점</v>
      </c>
      <c r="FG213" s="5">
        <f t="shared" si="214"/>
        <v>0.25</v>
      </c>
      <c r="FH213" s="5">
        <f t="shared" si="215"/>
        <v>0.38</v>
      </c>
      <c r="FI213" s="5">
        <f t="shared" si="216"/>
        <v>0.38</v>
      </c>
      <c r="FJ213" s="5">
        <f t="shared" si="211"/>
        <v>4</v>
      </c>
    </row>
    <row r="214" spans="1:166">
      <c r="A214" s="5">
        <f t="shared" si="212"/>
        <v>199</v>
      </c>
      <c r="C214" s="5" t="s">
        <v>18807</v>
      </c>
      <c r="D214" s="5">
        <v>1000</v>
      </c>
      <c r="E214" s="5">
        <v>0.2</v>
      </c>
      <c r="F214" s="5">
        <v>0.3</v>
      </c>
      <c r="G214" s="5">
        <v>0.15</v>
      </c>
      <c r="H214" s="5">
        <v>0.15</v>
      </c>
      <c r="J214" s="5">
        <v>0.15</v>
      </c>
      <c r="K214" s="5">
        <v>0.15</v>
      </c>
      <c r="M214" s="5">
        <v>2</v>
      </c>
      <c r="N214" s="5">
        <f t="shared" si="175"/>
        <v>0.8</v>
      </c>
      <c r="O214" s="5" t="s">
        <v>633</v>
      </c>
      <c r="Q214" s="5" t="str">
        <f t="shared" si="176"/>
        <v/>
      </c>
      <c r="S214" s="5">
        <f t="shared" si="177"/>
        <v>1</v>
      </c>
      <c r="T214" s="5">
        <f t="shared" si="178"/>
        <v>1.5</v>
      </c>
      <c r="U214" s="5">
        <f t="shared" si="179"/>
        <v>1.5</v>
      </c>
      <c r="V214" s="5">
        <f t="shared" si="180"/>
        <v>1.5</v>
      </c>
      <c r="W214" s="5">
        <f t="shared" si="181"/>
        <v>1.5</v>
      </c>
      <c r="X214" s="5">
        <f t="shared" si="218"/>
        <v>1</v>
      </c>
      <c r="Y214" s="5">
        <f t="shared" si="219"/>
        <v>1.5</v>
      </c>
      <c r="Z214" s="5">
        <f t="shared" si="220"/>
        <v>1.5</v>
      </c>
      <c r="AA214" s="5">
        <f t="shared" si="221"/>
        <v>1.5</v>
      </c>
      <c r="AB214" s="5" t="str">
        <f t="shared" si="182"/>
        <v>자동</v>
      </c>
      <c r="AC214" s="5">
        <f t="shared" si="183"/>
        <v>1.5</v>
      </c>
      <c r="AD214" s="5">
        <f t="shared" si="184"/>
        <v>1.5</v>
      </c>
      <c r="AE214" s="5" t="str">
        <f>IF(AR214=42,INDEX('2025학년도 변표'!$C$118:$C$197,MATCH(Q214,'2025학년도 변표'!$B$118:$B$197,0)),"")</f>
        <v/>
      </c>
      <c r="AF214" s="5" t="str">
        <f>IF(AR214=42,INDEX('2025학년도 변표'!$D$118:$D$197,MATCH(Q214,'2025학년도 변표'!$B$118:$B$197,0)),"")</f>
        <v/>
      </c>
      <c r="AH214" s="5">
        <v>1</v>
      </c>
      <c r="AI214" s="5">
        <v>1</v>
      </c>
      <c r="AJ214" s="5">
        <v>1</v>
      </c>
      <c r="AK214" s="5">
        <v>1</v>
      </c>
      <c r="AM214" s="5">
        <v>1</v>
      </c>
      <c r="AN214" s="5">
        <v>1</v>
      </c>
      <c r="AO214" s="5">
        <v>3</v>
      </c>
      <c r="AP214" s="5">
        <v>3</v>
      </c>
      <c r="AR214" s="5">
        <f t="shared" si="217"/>
        <v>1</v>
      </c>
      <c r="BA214" s="5">
        <f t="shared" si="185"/>
        <v>0</v>
      </c>
      <c r="BY214" s="230">
        <f t="shared" si="170"/>
        <v>800</v>
      </c>
      <c r="BZ214" s="72">
        <v>200</v>
      </c>
      <c r="CA214" s="5">
        <v>198</v>
      </c>
      <c r="CB214" s="5">
        <v>195</v>
      </c>
      <c r="CC214" s="5">
        <v>190</v>
      </c>
      <c r="CD214" s="5">
        <v>185</v>
      </c>
      <c r="CE214" s="5">
        <v>180</v>
      </c>
      <c r="CF214" s="5">
        <v>175</v>
      </c>
      <c r="CG214" s="5">
        <v>170</v>
      </c>
      <c r="CH214" s="5">
        <v>165</v>
      </c>
      <c r="CI214" s="72">
        <v>10</v>
      </c>
      <c r="CJ214" s="5">
        <v>10</v>
      </c>
      <c r="CK214" s="5">
        <v>10</v>
      </c>
      <c r="CL214" s="5">
        <v>10</v>
      </c>
      <c r="CM214" s="5">
        <v>9.8000000000000007</v>
      </c>
      <c r="CN214" s="5">
        <v>9.6</v>
      </c>
      <c r="CO214" s="5">
        <v>9.4</v>
      </c>
      <c r="CP214" s="5">
        <v>9.1999999999999993</v>
      </c>
      <c r="CQ214" s="5">
        <v>9</v>
      </c>
      <c r="DA214" s="5">
        <f t="shared" si="186"/>
        <v>200</v>
      </c>
      <c r="DB214" s="5">
        <f t="shared" si="187"/>
        <v>100</v>
      </c>
      <c r="DC214" s="5">
        <f t="shared" si="188"/>
        <v>10</v>
      </c>
      <c r="DF214" s="5">
        <v>2</v>
      </c>
      <c r="DQ214" s="5">
        <v>1</v>
      </c>
      <c r="DR214" s="5">
        <f t="shared" si="189"/>
        <v>1</v>
      </c>
      <c r="DS214" s="5">
        <f t="shared" si="190"/>
        <v>2</v>
      </c>
      <c r="DT214" s="5">
        <f t="shared" si="171"/>
        <v>0</v>
      </c>
      <c r="DU214" s="5">
        <f t="shared" si="213"/>
        <v>0</v>
      </c>
      <c r="DW214" s="5">
        <f t="shared" si="191"/>
        <v>0</v>
      </c>
      <c r="DX214" s="5">
        <f t="shared" si="192"/>
        <v>0</v>
      </c>
      <c r="DY214" s="5">
        <f>IFERROR(IF(LEFT($AR214,1)="4",INDEX('2025학년도 변표'!$H$118:$H$197,MATCH($Q214,'2025학년도 변표'!$B$118:$B$197,0)),INDEX(DY$4:DY$8,MATCH(AJ214,$DU$4:$DU$8,0))),0)</f>
        <v>0</v>
      </c>
      <c r="DZ214" s="5">
        <f>IFERROR(IF(LEFT($AR214,1)="4",INDEX('2025학년도 변표'!$I$118:$I$197,MATCH($Q214,'2025학년도 변표'!$B$118:$B$197,0)),INDEX(DZ$4:DZ$8,MATCH(AK214,$DU$4:$DU$8,0))),0)</f>
        <v>0</v>
      </c>
      <c r="EB214" s="5">
        <f>IFERROR(IF(LEFT($AR214,1)="4",INDEX('2025학년도 변표'!$J$118:$J$197,MATCH($Q214,'2025학년도 변표'!$B$118:$B$197,0)),INDEX(EA$4:EA$8,MATCH(AM214,$DU$4:$DU$8,0))),0)</f>
        <v>0</v>
      </c>
      <c r="EC214" s="5">
        <f>IFERROR(IF(LEFT($AR214,1)="4",INDEX('2025학년도 변표'!$K$118:$K$197,MATCH($Q214,'2025학년도 변표'!$B$118:$B$197,0)),INDEX(EB$4:EB$8,MATCH(AN214,$DU$4:$DU$8,0))),0)</f>
        <v>0</v>
      </c>
      <c r="ED214" s="5" t="str">
        <f t="shared" si="193"/>
        <v/>
      </c>
      <c r="EE214" s="5" t="str">
        <f t="shared" si="194"/>
        <v/>
      </c>
      <c r="EF214" s="5">
        <f t="shared" si="195"/>
        <v>0</v>
      </c>
      <c r="EH214" s="5">
        <f t="shared" si="196"/>
        <v>0</v>
      </c>
      <c r="EI214" s="5">
        <f t="shared" si="197"/>
        <v>0</v>
      </c>
      <c r="EJ214" s="5">
        <f t="shared" si="198"/>
        <v>0</v>
      </c>
      <c r="EK214" s="5">
        <f t="shared" si="199"/>
        <v>0</v>
      </c>
      <c r="EL214" s="5">
        <f t="shared" si="200"/>
        <v>0</v>
      </c>
      <c r="EM214" s="5">
        <f t="shared" si="201"/>
        <v>0</v>
      </c>
      <c r="EN214" s="5">
        <f t="shared" si="202"/>
        <v>0</v>
      </c>
      <c r="EO214" s="5">
        <f>LARGE((EJ214:EK214,EM214:EN214),1)</f>
        <v>0</v>
      </c>
      <c r="EP214" s="5">
        <f>IF(M214&lt;2,0,LARGE((EJ214:EK214,EM214:EN214),2))</f>
        <v>0</v>
      </c>
      <c r="EQ214" s="5">
        <f t="shared" si="203"/>
        <v>0</v>
      </c>
      <c r="ER214" s="5">
        <f t="shared" si="204"/>
        <v>0</v>
      </c>
      <c r="ES214" s="5">
        <f t="shared" si="205"/>
        <v>0</v>
      </c>
      <c r="EX214" s="5">
        <f t="shared" si="206"/>
        <v>0</v>
      </c>
      <c r="EZ214" s="5">
        <f t="shared" si="207"/>
        <v>0</v>
      </c>
      <c r="FA214" s="5">
        <f t="shared" ca="1" si="208"/>
        <v>0</v>
      </c>
      <c r="FE214" s="5" t="str">
        <f t="shared" si="209"/>
        <v>표점</v>
      </c>
      <c r="FF214" s="5" t="str">
        <f t="shared" si="210"/>
        <v>표점</v>
      </c>
      <c r="FG214" s="5">
        <f t="shared" si="214"/>
        <v>0.25</v>
      </c>
      <c r="FH214" s="5">
        <f t="shared" si="215"/>
        <v>0.38</v>
      </c>
      <c r="FI214" s="5">
        <f t="shared" si="216"/>
        <v>0.38</v>
      </c>
      <c r="FJ214" s="5">
        <f t="shared" si="211"/>
        <v>4</v>
      </c>
    </row>
    <row r="215" spans="1:166">
      <c r="A215" s="5">
        <f t="shared" si="212"/>
        <v>200</v>
      </c>
      <c r="C215" s="5" t="s">
        <v>18808</v>
      </c>
      <c r="D215" s="5">
        <v>800</v>
      </c>
      <c r="E215" s="5">
        <v>0.2</v>
      </c>
      <c r="F215" s="5">
        <v>0.3</v>
      </c>
      <c r="G215" s="5">
        <v>0.15</v>
      </c>
      <c r="H215" s="5">
        <v>0.15</v>
      </c>
      <c r="M215" s="5">
        <v>2</v>
      </c>
      <c r="N215" s="5">
        <f t="shared" si="175"/>
        <v>0.8</v>
      </c>
      <c r="O215" s="5" t="s">
        <v>633</v>
      </c>
      <c r="Q215" s="5" t="str">
        <f t="shared" si="176"/>
        <v/>
      </c>
      <c r="S215" s="5">
        <f t="shared" si="177"/>
        <v>0.8</v>
      </c>
      <c r="T215" s="5">
        <f t="shared" si="178"/>
        <v>1.2</v>
      </c>
      <c r="U215" s="5">
        <f t="shared" si="179"/>
        <v>1.2</v>
      </c>
      <c r="V215" s="5" t="str">
        <f t="shared" si="180"/>
        <v>자동</v>
      </c>
      <c r="W215" s="5">
        <f t="shared" si="181"/>
        <v>1.2</v>
      </c>
      <c r="X215" s="5">
        <f t="shared" si="218"/>
        <v>0.8</v>
      </c>
      <c r="Y215" s="5">
        <f t="shared" si="219"/>
        <v>1.2</v>
      </c>
      <c r="Z215" s="5">
        <f t="shared" si="220"/>
        <v>1.2</v>
      </c>
      <c r="AA215" s="5">
        <f t="shared" si="221"/>
        <v>1.2</v>
      </c>
      <c r="AB215" s="5" t="str">
        <f t="shared" si="182"/>
        <v>자동</v>
      </c>
      <c r="AC215" s="5" t="str">
        <f t="shared" si="183"/>
        <v>자동</v>
      </c>
      <c r="AD215" s="5" t="str">
        <f t="shared" si="184"/>
        <v>자동</v>
      </c>
      <c r="AE215" s="5" t="str">
        <f>IF(AR215=42,INDEX('2025학년도 변표'!$C$118:$C$197,MATCH(Q215,'2025학년도 변표'!$B$118:$B$197,0)),"")</f>
        <v/>
      </c>
      <c r="AF215" s="5" t="str">
        <f>IF(AR215=42,INDEX('2025학년도 변표'!$D$118:$D$197,MATCH(Q215,'2025학년도 변표'!$B$118:$B$197,0)),"")</f>
        <v/>
      </c>
      <c r="AH215" s="5">
        <v>1</v>
      </c>
      <c r="AI215" s="5">
        <v>1</v>
      </c>
      <c r="AJ215" s="5">
        <v>1</v>
      </c>
      <c r="AK215" s="5">
        <v>1</v>
      </c>
      <c r="AO215" s="5">
        <v>3</v>
      </c>
      <c r="AP215" s="5">
        <v>3</v>
      </c>
      <c r="AR215" s="5">
        <f t="shared" si="217"/>
        <v>1</v>
      </c>
      <c r="BA215" s="5">
        <f t="shared" si="185"/>
        <v>0</v>
      </c>
      <c r="BY215" s="230">
        <f t="shared" si="170"/>
        <v>640</v>
      </c>
      <c r="BZ215" s="72">
        <v>160</v>
      </c>
      <c r="CA215" s="5">
        <v>158.4</v>
      </c>
      <c r="CB215" s="5">
        <v>156</v>
      </c>
      <c r="CC215" s="5">
        <v>152</v>
      </c>
      <c r="CD215" s="5">
        <v>148</v>
      </c>
      <c r="CE215" s="5">
        <v>144</v>
      </c>
      <c r="CF215" s="5">
        <v>140</v>
      </c>
      <c r="CG215" s="5">
        <v>136</v>
      </c>
      <c r="CH215" s="5">
        <v>132</v>
      </c>
      <c r="CI215" s="72">
        <v>10</v>
      </c>
      <c r="CJ215" s="5">
        <v>10</v>
      </c>
      <c r="CK215" s="5">
        <v>10</v>
      </c>
      <c r="CL215" s="5">
        <v>10</v>
      </c>
      <c r="CM215" s="5">
        <v>9.8000000000000007</v>
      </c>
      <c r="CN215" s="5">
        <v>9.6</v>
      </c>
      <c r="CO215" s="5">
        <v>9.4</v>
      </c>
      <c r="CP215" s="5">
        <v>9.1999999999999993</v>
      </c>
      <c r="CQ215" s="5">
        <v>9</v>
      </c>
      <c r="DA215" s="5">
        <f t="shared" si="186"/>
        <v>160</v>
      </c>
      <c r="DB215" s="5">
        <f t="shared" si="187"/>
        <v>100</v>
      </c>
      <c r="DC215" s="5">
        <f t="shared" si="188"/>
        <v>10</v>
      </c>
      <c r="DD215" s="5">
        <v>2</v>
      </c>
      <c r="DH215" s="5">
        <v>1</v>
      </c>
      <c r="DJ215" s="5">
        <v>1</v>
      </c>
      <c r="DR215" s="5">
        <f t="shared" si="189"/>
        <v>1</v>
      </c>
      <c r="DS215" s="5">
        <f t="shared" si="190"/>
        <v>2</v>
      </c>
      <c r="DT215" s="5">
        <f t="shared" si="171"/>
        <v>0</v>
      </c>
      <c r="DU215" s="5">
        <f t="shared" si="213"/>
        <v>0</v>
      </c>
      <c r="DW215" s="5">
        <f t="shared" si="191"/>
        <v>0</v>
      </c>
      <c r="DX215" s="5">
        <f t="shared" si="192"/>
        <v>0</v>
      </c>
      <c r="DY215" s="5">
        <f>IFERROR(IF(LEFT($AR215,1)="4",INDEX('2025학년도 변표'!$H$118:$H$197,MATCH($Q215,'2025학년도 변표'!$B$118:$B$197,0)),INDEX(DY$4:DY$8,MATCH(AJ215,$DU$4:$DU$8,0))),0)</f>
        <v>0</v>
      </c>
      <c r="DZ215" s="5">
        <f>IFERROR(IF(LEFT($AR215,1)="4",INDEX('2025학년도 변표'!$I$118:$I$197,MATCH($Q215,'2025학년도 변표'!$B$118:$B$197,0)),INDEX(DZ$4:DZ$8,MATCH(AK215,$DU$4:$DU$8,0))),0)</f>
        <v>0</v>
      </c>
      <c r="EB215" s="5">
        <f>IFERROR(IF(LEFT($AR215,1)="4",INDEX('2025학년도 변표'!$J$118:$J$197,MATCH($Q215,'2025학년도 변표'!$B$118:$B$197,0)),INDEX(EA$4:EA$8,MATCH(AM215,$DU$4:$DU$8,0))),0)</f>
        <v>0</v>
      </c>
      <c r="EC215" s="5">
        <f>IFERROR(IF(LEFT($AR215,1)="4",INDEX('2025학년도 변표'!$K$118:$K$197,MATCH($Q215,'2025학년도 변표'!$B$118:$B$197,0)),INDEX(EB$4:EB$8,MATCH(AN215,$DU$4:$DU$8,0))),0)</f>
        <v>0</v>
      </c>
      <c r="ED215" s="5" t="str">
        <f t="shared" si="193"/>
        <v/>
      </c>
      <c r="EE215" s="5" t="str">
        <f t="shared" si="194"/>
        <v/>
      </c>
      <c r="EF215" s="5">
        <f t="shared" si="195"/>
        <v>0</v>
      </c>
      <c r="EH215" s="5">
        <f t="shared" si="196"/>
        <v>0</v>
      </c>
      <c r="EI215" s="5">
        <f t="shared" si="197"/>
        <v>0</v>
      </c>
      <c r="EJ215" s="5">
        <f t="shared" si="198"/>
        <v>0</v>
      </c>
      <c r="EK215" s="5">
        <f t="shared" si="199"/>
        <v>0</v>
      </c>
      <c r="EL215" s="5">
        <f t="shared" si="200"/>
        <v>0</v>
      </c>
      <c r="EM215" s="5">
        <f t="shared" si="201"/>
        <v>0</v>
      </c>
      <c r="EN215" s="5">
        <f t="shared" si="202"/>
        <v>0</v>
      </c>
      <c r="EO215" s="5">
        <f>LARGE((EJ215:EK215,EM215:EN215),1)</f>
        <v>0</v>
      </c>
      <c r="EP215" s="5">
        <f>IF(M215&lt;2,0,LARGE((EJ215:EK215,EM215:EN215),2))</f>
        <v>0</v>
      </c>
      <c r="EQ215" s="5">
        <f t="shared" si="203"/>
        <v>0</v>
      </c>
      <c r="ER215" s="5">
        <f t="shared" si="204"/>
        <v>0</v>
      </c>
      <c r="ES215" s="5">
        <f t="shared" si="205"/>
        <v>0</v>
      </c>
      <c r="EX215" s="5">
        <f t="shared" si="206"/>
        <v>0</v>
      </c>
      <c r="EZ215" s="5">
        <f t="shared" si="207"/>
        <v>0</v>
      </c>
      <c r="FA215" s="5">
        <f t="shared" ca="1" si="208"/>
        <v>0</v>
      </c>
      <c r="FE215" s="5" t="str">
        <f t="shared" si="209"/>
        <v>표점</v>
      </c>
      <c r="FF215" s="5" t="str">
        <f t="shared" si="210"/>
        <v>표점</v>
      </c>
      <c r="FG215" s="5">
        <f t="shared" si="214"/>
        <v>0.25</v>
      </c>
      <c r="FH215" s="5">
        <f t="shared" si="215"/>
        <v>0.38</v>
      </c>
      <c r="FI215" s="5">
        <f t="shared" si="216"/>
        <v>0.38</v>
      </c>
      <c r="FJ215" s="5">
        <f t="shared" si="211"/>
        <v>3.2</v>
      </c>
    </row>
    <row r="216" spans="1:166">
      <c r="A216" s="5">
        <f t="shared" si="212"/>
        <v>201</v>
      </c>
      <c r="B216" s="5">
        <v>157</v>
      </c>
      <c r="C216" s="5" t="s">
        <v>600</v>
      </c>
      <c r="D216" s="5">
        <v>800</v>
      </c>
      <c r="E216" s="5">
        <v>0.4</v>
      </c>
      <c r="F216" s="5">
        <v>0.3</v>
      </c>
      <c r="G216" s="5">
        <v>0.15</v>
      </c>
      <c r="H216" s="5">
        <v>0.15</v>
      </c>
      <c r="J216" s="5">
        <v>0.15</v>
      </c>
      <c r="K216" s="5">
        <v>0.15</v>
      </c>
      <c r="M216" s="5">
        <v>2</v>
      </c>
      <c r="N216" s="5">
        <f t="shared" si="175"/>
        <v>1</v>
      </c>
      <c r="O216" s="5" t="s">
        <v>633</v>
      </c>
      <c r="Q216" s="5" t="str">
        <f t="shared" si="176"/>
        <v/>
      </c>
      <c r="S216" s="5">
        <f t="shared" si="177"/>
        <v>2.3021582733812949</v>
      </c>
      <c r="T216" s="5">
        <f t="shared" si="178"/>
        <v>1.7142857142857142</v>
      </c>
      <c r="U216" s="5">
        <f t="shared" si="179"/>
        <v>1.7186313965312292</v>
      </c>
      <c r="V216" s="5">
        <f t="shared" si="180"/>
        <v>1.695178629448078</v>
      </c>
      <c r="W216" s="5">
        <f t="shared" si="181"/>
        <v>1.695178629448078</v>
      </c>
      <c r="X216" s="5">
        <f t="shared" si="218"/>
        <v>2.3021582733812949</v>
      </c>
      <c r="Y216" s="5">
        <f t="shared" si="219"/>
        <v>1.7142857142857142</v>
      </c>
      <c r="Z216" s="5">
        <f t="shared" si="220"/>
        <v>1.7186313965312292</v>
      </c>
      <c r="AA216" s="5">
        <f t="shared" si="221"/>
        <v>1.7186313965312292</v>
      </c>
      <c r="AB216" s="5" t="str">
        <f t="shared" si="182"/>
        <v>자동</v>
      </c>
      <c r="AC216" s="5">
        <f t="shared" si="183"/>
        <v>1.695178629448078</v>
      </c>
      <c r="AD216" s="5">
        <f t="shared" si="184"/>
        <v>1.695178629448078</v>
      </c>
      <c r="AE216" s="5" t="str">
        <f>IF(AR216=42,INDEX('2025학년도 변표'!$C$118:$C$197,MATCH(Q216,'2025학년도 변표'!$B$118:$B$197,0)),"")</f>
        <v/>
      </c>
      <c r="AF216" s="5" t="str">
        <f>IF(AR216=42,INDEX('2025학년도 변표'!$D$118:$D$197,MATCH(Q216,'2025학년도 변표'!$B$118:$B$197,0)),"")</f>
        <v/>
      </c>
      <c r="AH216" s="5">
        <v>12</v>
      </c>
      <c r="AI216" s="5">
        <v>12</v>
      </c>
      <c r="AJ216" s="5">
        <v>12</v>
      </c>
      <c r="AK216" s="5">
        <v>12</v>
      </c>
      <c r="AM216" s="5">
        <v>12</v>
      </c>
      <c r="AN216" s="5">
        <v>12</v>
      </c>
      <c r="AO216" s="5">
        <v>3</v>
      </c>
      <c r="AP216" s="5">
        <v>3</v>
      </c>
      <c r="AR216" s="5">
        <f t="shared" si="217"/>
        <v>12</v>
      </c>
      <c r="BA216" s="5">
        <f t="shared" si="185"/>
        <v>0</v>
      </c>
      <c r="BY216" s="230">
        <f t="shared" si="170"/>
        <v>800</v>
      </c>
      <c r="BZ216" s="72">
        <v>200</v>
      </c>
      <c r="CA216" s="5">
        <v>190</v>
      </c>
      <c r="CB216" s="5">
        <v>180</v>
      </c>
      <c r="CC216" s="5">
        <v>170</v>
      </c>
      <c r="CD216" s="5">
        <v>160</v>
      </c>
      <c r="CE216" s="5">
        <v>150</v>
      </c>
      <c r="CF216" s="5">
        <v>140</v>
      </c>
      <c r="CG216" s="5">
        <v>130</v>
      </c>
      <c r="CH216" s="5">
        <v>0</v>
      </c>
      <c r="CI216" s="72">
        <v>10</v>
      </c>
      <c r="CJ216" s="5">
        <v>10</v>
      </c>
      <c r="CK216" s="5">
        <v>10</v>
      </c>
      <c r="CL216" s="5">
        <v>10</v>
      </c>
      <c r="CM216" s="5">
        <v>10</v>
      </c>
      <c r="CN216" s="5">
        <v>9</v>
      </c>
      <c r="CO216" s="5">
        <v>8</v>
      </c>
      <c r="CP216" s="5">
        <v>7</v>
      </c>
      <c r="CQ216" s="5">
        <v>0</v>
      </c>
      <c r="DA216" s="5">
        <f t="shared" si="186"/>
        <v>200</v>
      </c>
      <c r="DB216" s="5">
        <f t="shared" si="187"/>
        <v>100</v>
      </c>
      <c r="DC216" s="5">
        <f t="shared" si="188"/>
        <v>10</v>
      </c>
      <c r="DF216" s="5">
        <v>2</v>
      </c>
      <c r="DR216" s="5">
        <f t="shared" si="189"/>
        <v>2</v>
      </c>
      <c r="DS216" s="5">
        <f t="shared" si="190"/>
        <v>2</v>
      </c>
      <c r="DT216" s="5">
        <f t="shared" si="171"/>
        <v>0</v>
      </c>
      <c r="DU216" s="5">
        <f t="shared" si="213"/>
        <v>0</v>
      </c>
      <c r="DW216" s="5">
        <f t="shared" si="191"/>
        <v>0</v>
      </c>
      <c r="DX216" s="5">
        <f t="shared" si="192"/>
        <v>0</v>
      </c>
      <c r="DY216" s="5">
        <f>IFERROR(IF(LEFT($AR216,1)="4",INDEX('2025학년도 변표'!$H$118:$H$197,MATCH($Q216,'2025학년도 변표'!$B$118:$B$197,0)),INDEX(DY$4:DY$8,MATCH(AJ216,$DU$4:$DU$8,0))),0)</f>
        <v>0</v>
      </c>
      <c r="DZ216" s="5">
        <f>IFERROR(IF(LEFT($AR216,1)="4",INDEX('2025학년도 변표'!$I$118:$I$197,MATCH($Q216,'2025학년도 변표'!$B$118:$B$197,0)),INDEX(DZ$4:DZ$8,MATCH(AK216,$DU$4:$DU$8,0))),0)</f>
        <v>0</v>
      </c>
      <c r="EB216" s="5">
        <f>IFERROR(IF(LEFT($AR216,1)="4",INDEX('2025학년도 변표'!$J$118:$J$197,MATCH($Q216,'2025학년도 변표'!$B$118:$B$197,0)),INDEX(EA$4:EA$8,MATCH(AM216,$DU$4:$DU$8,0))),0)</f>
        <v>0</v>
      </c>
      <c r="EC216" s="5">
        <f>IFERROR(IF(LEFT($AR216,1)="4",INDEX('2025학년도 변표'!$K$118:$K$197,MATCH($Q216,'2025학년도 변표'!$B$118:$B$197,0)),INDEX(EB$4:EB$8,MATCH(AN216,$DU$4:$DU$8,0))),0)</f>
        <v>0</v>
      </c>
      <c r="ED216" s="5" t="str">
        <f t="shared" si="193"/>
        <v/>
      </c>
      <c r="EE216" s="5" t="str">
        <f t="shared" si="194"/>
        <v/>
      </c>
      <c r="EF216" s="5">
        <f t="shared" si="195"/>
        <v>0</v>
      </c>
      <c r="EH216" s="5">
        <f t="shared" si="196"/>
        <v>0</v>
      </c>
      <c r="EI216" s="5">
        <f t="shared" si="197"/>
        <v>0</v>
      </c>
      <c r="EJ216" s="5">
        <f t="shared" si="198"/>
        <v>0</v>
      </c>
      <c r="EK216" s="5">
        <f t="shared" si="199"/>
        <v>0</v>
      </c>
      <c r="EL216" s="5">
        <f t="shared" si="200"/>
        <v>0</v>
      </c>
      <c r="EM216" s="5">
        <f t="shared" si="201"/>
        <v>0</v>
      </c>
      <c r="EN216" s="5">
        <f t="shared" si="202"/>
        <v>0</v>
      </c>
      <c r="EO216" s="5">
        <f>LARGE((EJ216:EK216,EM216:EN216),1)</f>
        <v>0</v>
      </c>
      <c r="EP216" s="5">
        <f>IF(M216&lt;2,0,LARGE((EJ216:EK216,EM216:EN216),2))</f>
        <v>0</v>
      </c>
      <c r="EQ216" s="5">
        <f t="shared" si="203"/>
        <v>0</v>
      </c>
      <c r="ER216" s="5">
        <f t="shared" si="204"/>
        <v>0</v>
      </c>
      <c r="ES216" s="5">
        <f t="shared" si="205"/>
        <v>0</v>
      </c>
      <c r="EX216" s="5">
        <f t="shared" si="206"/>
        <v>0</v>
      </c>
      <c r="EZ216" s="5">
        <f t="shared" si="207"/>
        <v>0</v>
      </c>
      <c r="FA216" s="5">
        <f t="shared" ca="1" si="208"/>
        <v>0</v>
      </c>
      <c r="FE216" s="5" t="str">
        <f t="shared" si="209"/>
        <v>표점/만점</v>
      </c>
      <c r="FF216" s="5" t="str">
        <f t="shared" si="210"/>
        <v>표점/만점</v>
      </c>
      <c r="FG216" s="5">
        <f t="shared" si="214"/>
        <v>0.4</v>
      </c>
      <c r="FH216" s="5">
        <f t="shared" si="215"/>
        <v>0.3</v>
      </c>
      <c r="FI216" s="5">
        <f t="shared" si="216"/>
        <v>0.3</v>
      </c>
      <c r="FJ216" s="5">
        <f t="shared" si="211"/>
        <v>5.7116226171150872</v>
      </c>
    </row>
    <row r="217" spans="1:166">
      <c r="A217" s="5">
        <f t="shared" si="212"/>
        <v>202</v>
      </c>
      <c r="B217" s="5">
        <v>158</v>
      </c>
      <c r="C217" s="5" t="s">
        <v>601</v>
      </c>
      <c r="D217" s="5">
        <v>800</v>
      </c>
      <c r="E217" s="5">
        <v>0.3</v>
      </c>
      <c r="F217" s="5">
        <v>0.4</v>
      </c>
      <c r="G217" s="5">
        <v>0.15</v>
      </c>
      <c r="H217" s="5">
        <v>0.15</v>
      </c>
      <c r="J217" s="5">
        <v>0.15</v>
      </c>
      <c r="K217" s="5">
        <v>0.15</v>
      </c>
      <c r="M217" s="5">
        <v>2</v>
      </c>
      <c r="N217" s="5">
        <f t="shared" si="175"/>
        <v>1</v>
      </c>
      <c r="O217" s="5" t="s">
        <v>633</v>
      </c>
      <c r="Q217" s="5" t="str">
        <f t="shared" si="176"/>
        <v/>
      </c>
      <c r="S217" s="5">
        <f t="shared" si="177"/>
        <v>1.7266187050359711</v>
      </c>
      <c r="T217" s="5">
        <f t="shared" si="178"/>
        <v>2.2857142857142856</v>
      </c>
      <c r="U217" s="5">
        <f t="shared" si="179"/>
        <v>1.7186313965312292</v>
      </c>
      <c r="V217" s="5">
        <f t="shared" si="180"/>
        <v>1.695178629448078</v>
      </c>
      <c r="W217" s="5">
        <f t="shared" si="181"/>
        <v>1.7186313965312292</v>
      </c>
      <c r="X217" s="5">
        <f t="shared" si="218"/>
        <v>1.7266187050359711</v>
      </c>
      <c r="Y217" s="5">
        <f t="shared" si="219"/>
        <v>2.2857142857142856</v>
      </c>
      <c r="Z217" s="5">
        <f t="shared" si="220"/>
        <v>1.7186313965312292</v>
      </c>
      <c r="AA217" s="5">
        <f t="shared" si="221"/>
        <v>1.7186313965312292</v>
      </c>
      <c r="AB217" s="5" t="str">
        <f t="shared" si="182"/>
        <v>자동</v>
      </c>
      <c r="AC217" s="5">
        <f t="shared" si="183"/>
        <v>1.695178629448078</v>
      </c>
      <c r="AD217" s="5">
        <f t="shared" si="184"/>
        <v>1.695178629448078</v>
      </c>
      <c r="AE217" s="5" t="str">
        <f>IF(AR217=42,INDEX('2025학년도 변표'!$C$118:$C$197,MATCH(Q217,'2025학년도 변표'!$B$118:$B$197,0)),"")</f>
        <v/>
      </c>
      <c r="AF217" s="5" t="str">
        <f>IF(AR217=42,INDEX('2025학년도 변표'!$D$118:$D$197,MATCH(Q217,'2025학년도 변표'!$B$118:$B$197,0)),"")</f>
        <v/>
      </c>
      <c r="AH217" s="5">
        <v>12</v>
      </c>
      <c r="AI217" s="5">
        <v>12</v>
      </c>
      <c r="AJ217" s="5">
        <v>12</v>
      </c>
      <c r="AK217" s="5">
        <v>12</v>
      </c>
      <c r="AM217" s="5">
        <v>12</v>
      </c>
      <c r="AN217" s="5">
        <v>12</v>
      </c>
      <c r="AO217" s="5">
        <v>3</v>
      </c>
      <c r="AP217" s="5">
        <v>3</v>
      </c>
      <c r="AR217" s="5">
        <f t="shared" si="217"/>
        <v>12</v>
      </c>
      <c r="BA217" s="5">
        <f t="shared" si="185"/>
        <v>0</v>
      </c>
      <c r="BY217" s="230">
        <f t="shared" ref="BY217:BY248" si="222">D217*N217</f>
        <v>800</v>
      </c>
      <c r="BZ217" s="72">
        <v>200</v>
      </c>
      <c r="CA217" s="5">
        <v>190</v>
      </c>
      <c r="CB217" s="5">
        <v>180</v>
      </c>
      <c r="CC217" s="5">
        <v>170</v>
      </c>
      <c r="CD217" s="5">
        <v>160</v>
      </c>
      <c r="CE217" s="5">
        <v>150</v>
      </c>
      <c r="CF217" s="5">
        <v>140</v>
      </c>
      <c r="CG217" s="5">
        <v>130</v>
      </c>
      <c r="CH217" s="5">
        <v>0</v>
      </c>
      <c r="CI217" s="72">
        <v>10</v>
      </c>
      <c r="CJ217" s="5">
        <v>10</v>
      </c>
      <c r="CK217" s="5">
        <v>10</v>
      </c>
      <c r="CL217" s="5">
        <v>10</v>
      </c>
      <c r="CM217" s="5">
        <v>10</v>
      </c>
      <c r="CN217" s="5">
        <v>9</v>
      </c>
      <c r="CO217" s="5">
        <v>8</v>
      </c>
      <c r="CP217" s="5">
        <v>7</v>
      </c>
      <c r="CQ217" s="5">
        <v>0</v>
      </c>
      <c r="DA217" s="5">
        <f t="shared" si="186"/>
        <v>200</v>
      </c>
      <c r="DB217" s="5">
        <f t="shared" si="187"/>
        <v>100</v>
      </c>
      <c r="DC217" s="5">
        <f t="shared" si="188"/>
        <v>10</v>
      </c>
      <c r="DF217" s="5">
        <v>2</v>
      </c>
      <c r="DQ217" s="5">
        <v>1</v>
      </c>
      <c r="DR217" s="5">
        <f t="shared" si="189"/>
        <v>1</v>
      </c>
      <c r="DS217" s="5">
        <f t="shared" si="190"/>
        <v>2</v>
      </c>
      <c r="DT217" s="5">
        <f t="shared" si="171"/>
        <v>0</v>
      </c>
      <c r="DU217" s="5">
        <f t="shared" si="213"/>
        <v>0</v>
      </c>
      <c r="DW217" s="5">
        <f t="shared" si="191"/>
        <v>0</v>
      </c>
      <c r="DX217" s="5">
        <f t="shared" si="192"/>
        <v>0</v>
      </c>
      <c r="DY217" s="5">
        <f>IFERROR(IF(LEFT($AR217,1)="4",INDEX('2025학년도 변표'!$H$118:$H$197,MATCH($Q217,'2025학년도 변표'!$B$118:$B$197,0)),INDEX(DY$4:DY$8,MATCH(AJ217,$DU$4:$DU$8,0))),0)</f>
        <v>0</v>
      </c>
      <c r="DZ217" s="5">
        <f>IFERROR(IF(LEFT($AR217,1)="4",INDEX('2025학년도 변표'!$I$118:$I$197,MATCH($Q217,'2025학년도 변표'!$B$118:$B$197,0)),INDEX(DZ$4:DZ$8,MATCH(AK217,$DU$4:$DU$8,0))),0)</f>
        <v>0</v>
      </c>
      <c r="EB217" s="5">
        <f>IFERROR(IF(LEFT($AR217,1)="4",INDEX('2025학년도 변표'!$J$118:$J$197,MATCH($Q217,'2025학년도 변표'!$B$118:$B$197,0)),INDEX(EA$4:EA$8,MATCH(AM217,$DU$4:$DU$8,0))),0)</f>
        <v>0</v>
      </c>
      <c r="EC217" s="5">
        <f>IFERROR(IF(LEFT($AR217,1)="4",INDEX('2025학년도 변표'!$K$118:$K$197,MATCH($Q217,'2025학년도 변표'!$B$118:$B$197,0)),INDEX(EB$4:EB$8,MATCH(AN217,$DU$4:$DU$8,0))),0)</f>
        <v>0</v>
      </c>
      <c r="ED217" s="5" t="str">
        <f t="shared" si="193"/>
        <v/>
      </c>
      <c r="EE217" s="5" t="str">
        <f t="shared" si="194"/>
        <v/>
      </c>
      <c r="EF217" s="5">
        <f t="shared" si="195"/>
        <v>0</v>
      </c>
      <c r="EH217" s="5">
        <f t="shared" si="196"/>
        <v>0</v>
      </c>
      <c r="EI217" s="5">
        <f t="shared" si="197"/>
        <v>0</v>
      </c>
      <c r="EJ217" s="5">
        <f t="shared" si="198"/>
        <v>0</v>
      </c>
      <c r="EK217" s="5">
        <f t="shared" si="199"/>
        <v>0</v>
      </c>
      <c r="EL217" s="5">
        <f t="shared" si="200"/>
        <v>0</v>
      </c>
      <c r="EM217" s="5">
        <f t="shared" si="201"/>
        <v>0</v>
      </c>
      <c r="EN217" s="5">
        <f t="shared" si="202"/>
        <v>0</v>
      </c>
      <c r="EO217" s="5">
        <f>LARGE((EJ217:EK217,EM217:EN217),1)</f>
        <v>0</v>
      </c>
      <c r="EP217" s="5">
        <f>IF(M217&lt;2,0,LARGE((EJ217:EK217,EM217:EN217),2))</f>
        <v>0</v>
      </c>
      <c r="EQ217" s="5">
        <f t="shared" si="203"/>
        <v>0</v>
      </c>
      <c r="ER217" s="5">
        <f t="shared" si="204"/>
        <v>0</v>
      </c>
      <c r="ES217" s="5">
        <f t="shared" si="205"/>
        <v>0</v>
      </c>
      <c r="EX217" s="5">
        <f t="shared" si="206"/>
        <v>0</v>
      </c>
      <c r="EZ217" s="5">
        <f t="shared" si="207"/>
        <v>0</v>
      </c>
      <c r="FA217" s="5">
        <f t="shared" ca="1" si="208"/>
        <v>0</v>
      </c>
      <c r="FE217" s="5" t="str">
        <f t="shared" si="209"/>
        <v>표점/만점</v>
      </c>
      <c r="FF217" s="5" t="str">
        <f t="shared" si="210"/>
        <v>표점/만점</v>
      </c>
      <c r="FG217" s="5">
        <f t="shared" si="214"/>
        <v>0.3</v>
      </c>
      <c r="FH217" s="5">
        <f t="shared" si="215"/>
        <v>0.4</v>
      </c>
      <c r="FI217" s="5">
        <f t="shared" si="216"/>
        <v>0.3</v>
      </c>
      <c r="FJ217" s="5">
        <f t="shared" si="211"/>
        <v>5.7309643872814862</v>
      </c>
    </row>
    <row r="218" spans="1:166">
      <c r="A218" s="5">
        <f t="shared" si="212"/>
        <v>203</v>
      </c>
      <c r="B218" s="5">
        <v>159</v>
      </c>
      <c r="C218" s="5" t="s">
        <v>602</v>
      </c>
      <c r="D218" s="5">
        <v>800</v>
      </c>
      <c r="E218" s="5">
        <v>0.3</v>
      </c>
      <c r="F218" s="5">
        <v>0.4</v>
      </c>
      <c r="G218" s="5">
        <v>0.15</v>
      </c>
      <c r="H218" s="5">
        <v>0.15</v>
      </c>
      <c r="J218" s="5">
        <v>0.15</v>
      </c>
      <c r="K218" s="5">
        <v>0.15</v>
      </c>
      <c r="M218" s="5">
        <v>2</v>
      </c>
      <c r="N218" s="5">
        <f t="shared" si="175"/>
        <v>1</v>
      </c>
      <c r="O218" s="5" t="s">
        <v>633</v>
      </c>
      <c r="Q218" s="5" t="str">
        <f t="shared" si="176"/>
        <v/>
      </c>
      <c r="S218" s="5">
        <f t="shared" si="177"/>
        <v>1.7266187050359711</v>
      </c>
      <c r="T218" s="5">
        <f t="shared" si="178"/>
        <v>2.2857142857142856</v>
      </c>
      <c r="U218" s="5">
        <f t="shared" si="179"/>
        <v>1.7186313965312292</v>
      </c>
      <c r="V218" s="5">
        <f t="shared" si="180"/>
        <v>1.695178629448078</v>
      </c>
      <c r="W218" s="5">
        <f t="shared" si="181"/>
        <v>1.7186313965312292</v>
      </c>
      <c r="X218" s="5">
        <f t="shared" si="218"/>
        <v>1.7266187050359711</v>
      </c>
      <c r="Y218" s="5">
        <f t="shared" si="219"/>
        <v>2.2857142857142856</v>
      </c>
      <c r="Z218" s="5">
        <f t="shared" si="220"/>
        <v>1.7186313965312292</v>
      </c>
      <c r="AA218" s="5">
        <f t="shared" si="221"/>
        <v>1.7186313965312292</v>
      </c>
      <c r="AB218" s="5" t="str">
        <f t="shared" si="182"/>
        <v>자동</v>
      </c>
      <c r="AC218" s="5">
        <f t="shared" si="183"/>
        <v>1.695178629448078</v>
      </c>
      <c r="AD218" s="5">
        <f t="shared" si="184"/>
        <v>1.695178629448078</v>
      </c>
      <c r="AE218" s="5" t="str">
        <f>IF(AR218=42,INDEX('2025학년도 변표'!$C$118:$C$197,MATCH(Q218,'2025학년도 변표'!$B$118:$B$197,0)),"")</f>
        <v/>
      </c>
      <c r="AF218" s="5" t="str">
        <f>IF(AR218=42,INDEX('2025학년도 변표'!$D$118:$D$197,MATCH(Q218,'2025학년도 변표'!$B$118:$B$197,0)),"")</f>
        <v/>
      </c>
      <c r="AH218" s="5">
        <v>12</v>
      </c>
      <c r="AI218" s="5">
        <v>12</v>
      </c>
      <c r="AJ218" s="5">
        <v>12</v>
      </c>
      <c r="AK218" s="5">
        <v>12</v>
      </c>
      <c r="AM218" s="5">
        <v>12</v>
      </c>
      <c r="AN218" s="5">
        <v>12</v>
      </c>
      <c r="AO218" s="5">
        <v>3</v>
      </c>
      <c r="AP218" s="5">
        <v>3</v>
      </c>
      <c r="AR218" s="5">
        <f t="shared" si="217"/>
        <v>12</v>
      </c>
      <c r="BA218" s="5">
        <f t="shared" si="185"/>
        <v>0</v>
      </c>
      <c r="BY218" s="230">
        <f t="shared" si="222"/>
        <v>800</v>
      </c>
      <c r="BZ218" s="72">
        <v>200</v>
      </c>
      <c r="CA218" s="5">
        <v>190</v>
      </c>
      <c r="CB218" s="5">
        <v>180</v>
      </c>
      <c r="CC218" s="5">
        <v>170</v>
      </c>
      <c r="CD218" s="5">
        <v>160</v>
      </c>
      <c r="CE218" s="5">
        <v>150</v>
      </c>
      <c r="CF218" s="5">
        <v>140</v>
      </c>
      <c r="CG218" s="5">
        <v>130</v>
      </c>
      <c r="CH218" s="5">
        <v>0</v>
      </c>
      <c r="CI218" s="72">
        <v>10</v>
      </c>
      <c r="CJ218" s="5">
        <v>10</v>
      </c>
      <c r="CK218" s="5">
        <v>10</v>
      </c>
      <c r="CL218" s="5">
        <v>10</v>
      </c>
      <c r="CM218" s="5">
        <v>10</v>
      </c>
      <c r="CN218" s="5">
        <v>9</v>
      </c>
      <c r="CO218" s="5">
        <v>8</v>
      </c>
      <c r="CP218" s="5">
        <v>7</v>
      </c>
      <c r="CQ218" s="5">
        <v>0</v>
      </c>
      <c r="DA218" s="5">
        <f t="shared" si="186"/>
        <v>200</v>
      </c>
      <c r="DB218" s="5">
        <f t="shared" si="187"/>
        <v>100</v>
      </c>
      <c r="DC218" s="5">
        <f t="shared" si="188"/>
        <v>10</v>
      </c>
      <c r="DF218" s="5">
        <v>2</v>
      </c>
      <c r="DH218" s="5">
        <v>1</v>
      </c>
      <c r="DQ218" s="5">
        <v>1</v>
      </c>
      <c r="DR218" s="5">
        <f t="shared" si="189"/>
        <v>1</v>
      </c>
      <c r="DS218" s="5">
        <f t="shared" si="190"/>
        <v>2</v>
      </c>
      <c r="DT218" s="5">
        <f t="shared" si="171"/>
        <v>0</v>
      </c>
      <c r="DU218" s="5">
        <f t="shared" si="213"/>
        <v>0</v>
      </c>
      <c r="DW218" s="5">
        <f t="shared" si="191"/>
        <v>0</v>
      </c>
      <c r="DX218" s="5">
        <f t="shared" si="192"/>
        <v>0</v>
      </c>
      <c r="DY218" s="5">
        <f>IFERROR(IF(LEFT($AR218,1)="4",INDEX('2025학년도 변표'!$H$118:$H$197,MATCH($Q218,'2025학년도 변표'!$B$118:$B$197,0)),INDEX(DY$4:DY$8,MATCH(AJ218,$DU$4:$DU$8,0))),0)</f>
        <v>0</v>
      </c>
      <c r="DZ218" s="5">
        <f>IFERROR(IF(LEFT($AR218,1)="4",INDEX('2025학년도 변표'!$I$118:$I$197,MATCH($Q218,'2025학년도 변표'!$B$118:$B$197,0)),INDEX(DZ$4:DZ$8,MATCH(AK218,$DU$4:$DU$8,0))),0)</f>
        <v>0</v>
      </c>
      <c r="EB218" s="5">
        <f>IFERROR(IF(LEFT($AR218,1)="4",INDEX('2025학년도 변표'!$J$118:$J$197,MATCH($Q218,'2025학년도 변표'!$B$118:$B$197,0)),INDEX(EA$4:EA$8,MATCH(AM218,$DU$4:$DU$8,0))),0)</f>
        <v>0</v>
      </c>
      <c r="EC218" s="5">
        <f>IFERROR(IF(LEFT($AR218,1)="4",INDEX('2025학년도 변표'!$K$118:$K$197,MATCH($Q218,'2025학년도 변표'!$B$118:$B$197,0)),INDEX(EB$4:EB$8,MATCH(AN218,$DU$4:$DU$8,0))),0)</f>
        <v>0</v>
      </c>
      <c r="ED218" s="5" t="str">
        <f t="shared" si="193"/>
        <v/>
      </c>
      <c r="EE218" s="5" t="str">
        <f t="shared" si="194"/>
        <v/>
      </c>
      <c r="EF218" s="5">
        <f t="shared" si="195"/>
        <v>0</v>
      </c>
      <c r="EH218" s="5">
        <f t="shared" si="196"/>
        <v>0</v>
      </c>
      <c r="EI218" s="5">
        <f t="shared" si="197"/>
        <v>0</v>
      </c>
      <c r="EJ218" s="5">
        <f t="shared" si="198"/>
        <v>0</v>
      </c>
      <c r="EK218" s="5">
        <f t="shared" si="199"/>
        <v>0</v>
      </c>
      <c r="EL218" s="5">
        <f t="shared" si="200"/>
        <v>0</v>
      </c>
      <c r="EM218" s="5">
        <f t="shared" si="201"/>
        <v>0</v>
      </c>
      <c r="EN218" s="5">
        <f t="shared" si="202"/>
        <v>0</v>
      </c>
      <c r="EO218" s="5">
        <f>LARGE((EJ218:EK218,EM218:EN218),1)</f>
        <v>0</v>
      </c>
      <c r="EP218" s="5">
        <f>IF(M218&lt;2,0,LARGE((EJ218:EK218,EM218:EN218),2))</f>
        <v>0</v>
      </c>
      <c r="EQ218" s="5">
        <f t="shared" si="203"/>
        <v>0</v>
      </c>
      <c r="ER218" s="5">
        <f t="shared" si="204"/>
        <v>0</v>
      </c>
      <c r="ES218" s="5">
        <f t="shared" si="205"/>
        <v>0</v>
      </c>
      <c r="EX218" s="5">
        <f t="shared" si="206"/>
        <v>0</v>
      </c>
      <c r="EZ218" s="5">
        <f t="shared" si="207"/>
        <v>0</v>
      </c>
      <c r="FA218" s="5">
        <f t="shared" ca="1" si="208"/>
        <v>0</v>
      </c>
      <c r="FE218" s="5" t="str">
        <f t="shared" si="209"/>
        <v>표점/만점</v>
      </c>
      <c r="FF218" s="5" t="str">
        <f t="shared" si="210"/>
        <v>표점/만점</v>
      </c>
      <c r="FG218" s="5">
        <f t="shared" si="214"/>
        <v>0.3</v>
      </c>
      <c r="FH218" s="5">
        <f t="shared" si="215"/>
        <v>0.4</v>
      </c>
      <c r="FI218" s="5">
        <f t="shared" si="216"/>
        <v>0.3</v>
      </c>
      <c r="FJ218" s="5">
        <f t="shared" si="211"/>
        <v>5.7309643872814862</v>
      </c>
    </row>
    <row r="219" spans="1:166">
      <c r="A219" s="5">
        <f t="shared" si="212"/>
        <v>204</v>
      </c>
      <c r="B219" s="5">
        <v>160</v>
      </c>
      <c r="C219" s="5" t="s">
        <v>603</v>
      </c>
      <c r="D219" s="5">
        <v>800</v>
      </c>
      <c r="E219" s="5">
        <v>0.3</v>
      </c>
      <c r="F219" s="5">
        <v>0.4</v>
      </c>
      <c r="G219" s="5">
        <v>0.15</v>
      </c>
      <c r="H219" s="5">
        <v>0.15</v>
      </c>
      <c r="M219" s="5">
        <v>2</v>
      </c>
      <c r="N219" s="5">
        <f t="shared" si="175"/>
        <v>1</v>
      </c>
      <c r="O219" s="5" t="s">
        <v>633</v>
      </c>
      <c r="Q219" s="5" t="str">
        <f t="shared" si="176"/>
        <v/>
      </c>
      <c r="S219" s="5">
        <f t="shared" si="177"/>
        <v>1.7266187050359711</v>
      </c>
      <c r="T219" s="5">
        <f t="shared" si="178"/>
        <v>2.2857142857142856</v>
      </c>
      <c r="U219" s="5">
        <f t="shared" si="179"/>
        <v>1.7186313965312292</v>
      </c>
      <c r="V219" s="5" t="str">
        <f t="shared" si="180"/>
        <v>자동</v>
      </c>
      <c r="W219" s="5">
        <f t="shared" si="181"/>
        <v>1.7186313965312292</v>
      </c>
      <c r="X219" s="5">
        <f t="shared" si="218"/>
        <v>1.7266187050359711</v>
      </c>
      <c r="Y219" s="5">
        <f t="shared" si="219"/>
        <v>2.2857142857142856</v>
      </c>
      <c r="Z219" s="5">
        <f t="shared" si="220"/>
        <v>1.7186313965312292</v>
      </c>
      <c r="AA219" s="5">
        <f t="shared" si="221"/>
        <v>1.7186313965312292</v>
      </c>
      <c r="AB219" s="5" t="str">
        <f t="shared" si="182"/>
        <v>자동</v>
      </c>
      <c r="AC219" s="5" t="str">
        <f t="shared" si="183"/>
        <v>자동</v>
      </c>
      <c r="AD219" s="5" t="str">
        <f t="shared" si="184"/>
        <v>자동</v>
      </c>
      <c r="AE219" s="5" t="str">
        <f>IF(AR219=42,INDEX('2025학년도 변표'!$C$118:$C$197,MATCH(Q219,'2025학년도 변표'!$B$118:$B$197,0)),"")</f>
        <v/>
      </c>
      <c r="AF219" s="5" t="str">
        <f>IF(AR219=42,INDEX('2025학년도 변표'!$D$118:$D$197,MATCH(Q219,'2025학년도 변표'!$B$118:$B$197,0)),"")</f>
        <v/>
      </c>
      <c r="AH219" s="5">
        <v>12</v>
      </c>
      <c r="AI219" s="5">
        <v>12</v>
      </c>
      <c r="AJ219" s="5">
        <v>12</v>
      </c>
      <c r="AK219" s="5">
        <v>12</v>
      </c>
      <c r="AO219" s="5">
        <v>3</v>
      </c>
      <c r="AP219" s="5">
        <v>3</v>
      </c>
      <c r="AR219" s="5">
        <f t="shared" si="217"/>
        <v>12</v>
      </c>
      <c r="BA219" s="5">
        <f t="shared" si="185"/>
        <v>0</v>
      </c>
      <c r="BY219" s="230">
        <f t="shared" si="222"/>
        <v>800</v>
      </c>
      <c r="BZ219" s="72">
        <v>200</v>
      </c>
      <c r="CA219" s="5">
        <v>190</v>
      </c>
      <c r="CB219" s="5">
        <v>180</v>
      </c>
      <c r="CC219" s="5">
        <v>170</v>
      </c>
      <c r="CD219" s="5">
        <v>160</v>
      </c>
      <c r="CE219" s="5">
        <v>150</v>
      </c>
      <c r="CF219" s="5">
        <v>140</v>
      </c>
      <c r="CG219" s="5">
        <v>130</v>
      </c>
      <c r="CH219" s="5">
        <v>0</v>
      </c>
      <c r="CI219" s="72">
        <v>10</v>
      </c>
      <c r="CJ219" s="5">
        <v>10</v>
      </c>
      <c r="CK219" s="5">
        <v>10</v>
      </c>
      <c r="CL219" s="5">
        <v>10</v>
      </c>
      <c r="CM219" s="5">
        <v>10</v>
      </c>
      <c r="CN219" s="5">
        <v>9</v>
      </c>
      <c r="CO219" s="5">
        <v>8</v>
      </c>
      <c r="CP219" s="5">
        <v>7</v>
      </c>
      <c r="CQ219" s="5">
        <v>0</v>
      </c>
      <c r="DA219" s="5">
        <f t="shared" si="186"/>
        <v>200</v>
      </c>
      <c r="DB219" s="5">
        <f t="shared" si="187"/>
        <v>100</v>
      </c>
      <c r="DC219" s="5">
        <f t="shared" si="188"/>
        <v>10</v>
      </c>
      <c r="DD219" s="5">
        <v>2</v>
      </c>
      <c r="DH219" s="5">
        <v>1</v>
      </c>
      <c r="DJ219" s="5">
        <v>1</v>
      </c>
      <c r="DR219" s="5">
        <f t="shared" si="189"/>
        <v>1</v>
      </c>
      <c r="DS219" s="5">
        <f t="shared" si="190"/>
        <v>2</v>
      </c>
      <c r="DT219" s="5">
        <f t="shared" si="171"/>
        <v>0</v>
      </c>
      <c r="DU219" s="5">
        <f t="shared" si="213"/>
        <v>0</v>
      </c>
      <c r="DW219" s="5">
        <f t="shared" si="191"/>
        <v>0</v>
      </c>
      <c r="DX219" s="5">
        <f t="shared" si="192"/>
        <v>0</v>
      </c>
      <c r="DY219" s="5">
        <f>IFERROR(IF(LEFT($AR219,1)="4",INDEX('2025학년도 변표'!$H$118:$H$197,MATCH($Q219,'2025학년도 변표'!$B$118:$B$197,0)),INDEX(DY$4:DY$8,MATCH(AJ219,$DU$4:$DU$8,0))),0)</f>
        <v>0</v>
      </c>
      <c r="DZ219" s="5">
        <f>IFERROR(IF(LEFT($AR219,1)="4",INDEX('2025학년도 변표'!$I$118:$I$197,MATCH($Q219,'2025학년도 변표'!$B$118:$B$197,0)),INDEX(DZ$4:DZ$8,MATCH(AK219,$DU$4:$DU$8,0))),0)</f>
        <v>0</v>
      </c>
      <c r="EB219" s="5">
        <f>IFERROR(IF(LEFT($AR219,1)="4",INDEX('2025학년도 변표'!$J$118:$J$197,MATCH($Q219,'2025학년도 변표'!$B$118:$B$197,0)),INDEX(EA$4:EA$8,MATCH(AM219,$DU$4:$DU$8,0))),0)</f>
        <v>0</v>
      </c>
      <c r="EC219" s="5">
        <f>IFERROR(IF(LEFT($AR219,1)="4",INDEX('2025학년도 변표'!$K$118:$K$197,MATCH($Q219,'2025학년도 변표'!$B$118:$B$197,0)),INDEX(EB$4:EB$8,MATCH(AN219,$DU$4:$DU$8,0))),0)</f>
        <v>0</v>
      </c>
      <c r="ED219" s="5" t="str">
        <f t="shared" si="193"/>
        <v/>
      </c>
      <c r="EE219" s="5" t="str">
        <f t="shared" si="194"/>
        <v/>
      </c>
      <c r="EF219" s="5">
        <f t="shared" si="195"/>
        <v>0</v>
      </c>
      <c r="EH219" s="5">
        <f t="shared" si="196"/>
        <v>0</v>
      </c>
      <c r="EI219" s="5">
        <f t="shared" si="197"/>
        <v>0</v>
      </c>
      <c r="EJ219" s="5">
        <f t="shared" si="198"/>
        <v>0</v>
      </c>
      <c r="EK219" s="5">
        <f t="shared" si="199"/>
        <v>0</v>
      </c>
      <c r="EL219" s="5">
        <f t="shared" si="200"/>
        <v>0</v>
      </c>
      <c r="EM219" s="5">
        <f t="shared" si="201"/>
        <v>0</v>
      </c>
      <c r="EN219" s="5">
        <f t="shared" si="202"/>
        <v>0</v>
      </c>
      <c r="EO219" s="5">
        <f>LARGE((EJ219:EK219,EM219:EN219),1)</f>
        <v>0</v>
      </c>
      <c r="EP219" s="5">
        <f>IF(M219&lt;2,0,LARGE((EJ219:EK219,EM219:EN219),2))</f>
        <v>0</v>
      </c>
      <c r="EQ219" s="5">
        <f t="shared" si="203"/>
        <v>0</v>
      </c>
      <c r="ER219" s="5">
        <f t="shared" si="204"/>
        <v>0</v>
      </c>
      <c r="ES219" s="5">
        <f t="shared" si="205"/>
        <v>0</v>
      </c>
      <c r="EX219" s="5">
        <f t="shared" si="206"/>
        <v>0</v>
      </c>
      <c r="EZ219" s="5">
        <f t="shared" si="207"/>
        <v>0</v>
      </c>
      <c r="FA219" s="5">
        <f t="shared" ca="1" si="208"/>
        <v>0</v>
      </c>
      <c r="FE219" s="5" t="str">
        <f t="shared" si="209"/>
        <v>표점/만점</v>
      </c>
      <c r="FF219" s="5" t="str">
        <f t="shared" si="210"/>
        <v>표점/만점</v>
      </c>
      <c r="FG219" s="5">
        <f t="shared" si="214"/>
        <v>0.3</v>
      </c>
      <c r="FH219" s="5">
        <f t="shared" si="215"/>
        <v>0.4</v>
      </c>
      <c r="FI219" s="5">
        <f t="shared" si="216"/>
        <v>0.3</v>
      </c>
      <c r="FJ219" s="5">
        <f t="shared" si="211"/>
        <v>5.7309643872814862</v>
      </c>
    </row>
    <row r="220" spans="1:166">
      <c r="A220" s="5">
        <f t="shared" si="212"/>
        <v>205</v>
      </c>
      <c r="B220" s="5">
        <v>161</v>
      </c>
      <c r="C220" s="5" t="s">
        <v>604</v>
      </c>
      <c r="D220" s="5">
        <v>500</v>
      </c>
      <c r="E220" s="5">
        <v>0.4</v>
      </c>
      <c r="F220" s="5">
        <v>0.3</v>
      </c>
      <c r="G220" s="5">
        <v>0.15</v>
      </c>
      <c r="H220" s="5">
        <v>0.15</v>
      </c>
      <c r="J220" s="5">
        <v>0.15</v>
      </c>
      <c r="K220" s="5">
        <v>0.15</v>
      </c>
      <c r="M220" s="5">
        <v>2</v>
      </c>
      <c r="N220" s="5">
        <f t="shared" si="175"/>
        <v>1</v>
      </c>
      <c r="O220" s="5">
        <v>38</v>
      </c>
      <c r="Q220" s="5">
        <f t="shared" si="176"/>
        <v>38</v>
      </c>
      <c r="S220" s="5">
        <f t="shared" si="177"/>
        <v>1</v>
      </c>
      <c r="T220" s="5">
        <f t="shared" si="178"/>
        <v>0.75</v>
      </c>
      <c r="U220" s="5">
        <f t="shared" si="179"/>
        <v>0.75</v>
      </c>
      <c r="V220" s="5">
        <f t="shared" si="180"/>
        <v>0.75</v>
      </c>
      <c r="W220" s="5">
        <f t="shared" si="181"/>
        <v>0.75</v>
      </c>
      <c r="X220" s="5">
        <f t="shared" si="218"/>
        <v>1</v>
      </c>
      <c r="Y220" s="5">
        <f t="shared" si="219"/>
        <v>0.75</v>
      </c>
      <c r="Z220" s="5">
        <f t="shared" si="220"/>
        <v>0.75</v>
      </c>
      <c r="AA220" s="5">
        <f t="shared" si="221"/>
        <v>0.75</v>
      </c>
      <c r="AB220" s="5" t="str">
        <f t="shared" si="182"/>
        <v>자동</v>
      </c>
      <c r="AC220" s="5">
        <f t="shared" si="183"/>
        <v>0.75</v>
      </c>
      <c r="AD220" s="5">
        <f t="shared" si="184"/>
        <v>0.75</v>
      </c>
      <c r="AE220" s="5" t="str">
        <f>IF(AR220=42,INDEX('2025학년도 변표'!$C$118:$C$197,MATCH(Q220,'2025학년도 변표'!$B$118:$B$197,0)),"")</f>
        <v/>
      </c>
      <c r="AF220" s="5" t="str">
        <f>IF(AR220=42,INDEX('2025학년도 변표'!$D$118:$D$197,MATCH(Q220,'2025학년도 변표'!$B$118:$B$197,0)),"")</f>
        <v/>
      </c>
      <c r="AH220" s="5">
        <v>1</v>
      </c>
      <c r="AI220" s="5">
        <v>1</v>
      </c>
      <c r="AJ220" s="5">
        <v>4</v>
      </c>
      <c r="AK220" s="5">
        <v>4</v>
      </c>
      <c r="AM220" s="5">
        <v>4</v>
      </c>
      <c r="AN220" s="5">
        <v>4</v>
      </c>
      <c r="AO220" s="5">
        <v>3</v>
      </c>
      <c r="AP220" s="5">
        <v>3</v>
      </c>
      <c r="AR220" s="5">
        <f t="shared" si="217"/>
        <v>4</v>
      </c>
      <c r="BA220" s="5">
        <f t="shared" si="185"/>
        <v>0</v>
      </c>
      <c r="BY220" s="230">
        <f t="shared" si="222"/>
        <v>500</v>
      </c>
      <c r="BZ220" s="72">
        <v>30</v>
      </c>
      <c r="CA220" s="5">
        <v>27</v>
      </c>
      <c r="CB220" s="5">
        <v>24</v>
      </c>
      <c r="CC220" s="5">
        <v>18</v>
      </c>
      <c r="CD220" s="5">
        <v>12</v>
      </c>
      <c r="CE220" s="5">
        <v>9</v>
      </c>
      <c r="CF220" s="5">
        <v>6</v>
      </c>
      <c r="CG220" s="5">
        <v>3</v>
      </c>
      <c r="CH220" s="5">
        <v>0</v>
      </c>
      <c r="CI220" s="72">
        <v>5</v>
      </c>
      <c r="CJ220" s="5">
        <v>5</v>
      </c>
      <c r="CK220" s="5">
        <v>5</v>
      </c>
      <c r="CL220" s="5">
        <v>5</v>
      </c>
      <c r="CM220" s="5">
        <v>5</v>
      </c>
      <c r="CN220" s="5">
        <v>4</v>
      </c>
      <c r="CO220" s="5">
        <v>3</v>
      </c>
      <c r="CP220" s="5">
        <v>2</v>
      </c>
      <c r="CQ220" s="5">
        <v>1</v>
      </c>
      <c r="DA220" s="5">
        <f t="shared" si="186"/>
        <v>30</v>
      </c>
      <c r="DB220" s="5">
        <f t="shared" si="187"/>
        <v>100</v>
      </c>
      <c r="DC220" s="5">
        <f t="shared" si="188"/>
        <v>5</v>
      </c>
      <c r="DF220" s="5">
        <v>2</v>
      </c>
      <c r="DR220" s="5">
        <f t="shared" si="189"/>
        <v>2</v>
      </c>
      <c r="DS220" s="5">
        <f t="shared" si="190"/>
        <v>2</v>
      </c>
      <c r="DT220" s="5">
        <f t="shared" si="171"/>
        <v>0</v>
      </c>
      <c r="DU220" s="5">
        <f t="shared" si="213"/>
        <v>0</v>
      </c>
      <c r="DW220" s="5">
        <f t="shared" si="191"/>
        <v>0</v>
      </c>
      <c r="DX220" s="5">
        <f t="shared" si="192"/>
        <v>0</v>
      </c>
      <c r="DY220" s="5">
        <f>IFERROR(IF(LEFT($AR220,1)="4",INDEX('2025학년도 변표'!$H$118:$H$197,MATCH($Q220,'2025학년도 변표'!$B$118:$B$197,0)),INDEX(DY$4:DY$8,MATCH(AJ220,$DU$4:$DU$8,0))),0)</f>
        <v>0</v>
      </c>
      <c r="DZ220" s="5">
        <f>IFERROR(IF(LEFT($AR220,1)="4",INDEX('2025학년도 변표'!$I$118:$I$197,MATCH($Q220,'2025학년도 변표'!$B$118:$B$197,0)),INDEX(DZ$4:DZ$8,MATCH(AK220,$DU$4:$DU$8,0))),0)</f>
        <v>0</v>
      </c>
      <c r="EB220" s="5">
        <f>IFERROR(IF(LEFT($AR220,1)="4",INDEX('2025학년도 변표'!$J$118:$J$197,MATCH($Q220,'2025학년도 변표'!$B$118:$B$197,0)),INDEX(EA$4:EA$8,MATCH(AM220,$DU$4:$DU$8,0))),0)</f>
        <v>0</v>
      </c>
      <c r="EC220" s="5">
        <f>IFERROR(IF(LEFT($AR220,1)="4",INDEX('2025학년도 변표'!$K$118:$K$197,MATCH($Q220,'2025학년도 변표'!$B$118:$B$197,0)),INDEX(EB$4:EB$8,MATCH(AN220,$DU$4:$DU$8,0))),0)</f>
        <v>0</v>
      </c>
      <c r="ED220" s="5" t="str">
        <f t="shared" si="193"/>
        <v/>
      </c>
      <c r="EE220" s="5" t="str">
        <f t="shared" si="194"/>
        <v/>
      </c>
      <c r="EF220" s="5">
        <f t="shared" si="195"/>
        <v>0</v>
      </c>
      <c r="EH220" s="5">
        <f t="shared" si="196"/>
        <v>0</v>
      </c>
      <c r="EI220" s="5">
        <f t="shared" si="197"/>
        <v>0</v>
      </c>
      <c r="EJ220" s="5">
        <f t="shared" si="198"/>
        <v>0</v>
      </c>
      <c r="EK220" s="5">
        <f t="shared" si="199"/>
        <v>0</v>
      </c>
      <c r="EL220" s="5">
        <f t="shared" si="200"/>
        <v>0</v>
      </c>
      <c r="EM220" s="5">
        <f t="shared" si="201"/>
        <v>0</v>
      </c>
      <c r="EN220" s="5">
        <f t="shared" si="202"/>
        <v>0</v>
      </c>
      <c r="EO220" s="5">
        <f>LARGE((EJ220:EK220,EM220:EN220),1)</f>
        <v>0</v>
      </c>
      <c r="EP220" s="5">
        <f>IF(M220&lt;2,0,LARGE((EJ220:EK220,EM220:EN220),2))</f>
        <v>0</v>
      </c>
      <c r="EQ220" s="5">
        <f t="shared" si="203"/>
        <v>0</v>
      </c>
      <c r="ER220" s="5">
        <f t="shared" si="204"/>
        <v>0</v>
      </c>
      <c r="ES220" s="5">
        <f t="shared" si="205"/>
        <v>0</v>
      </c>
      <c r="EX220" s="5">
        <f t="shared" si="206"/>
        <v>0</v>
      </c>
      <c r="EZ220" s="5">
        <f t="shared" si="207"/>
        <v>0</v>
      </c>
      <c r="FA220" s="5">
        <f t="shared" ca="1" si="208"/>
        <v>0</v>
      </c>
      <c r="FE220" s="5" t="str">
        <f t="shared" si="209"/>
        <v>표점</v>
      </c>
      <c r="FF220" s="5" t="str">
        <f t="shared" si="210"/>
        <v>변표</v>
      </c>
      <c r="FG220" s="5">
        <f t="shared" si="214"/>
        <v>0.4</v>
      </c>
      <c r="FH220" s="5">
        <f t="shared" si="215"/>
        <v>0.3</v>
      </c>
      <c r="FI220" s="5">
        <f t="shared" si="216"/>
        <v>0.3</v>
      </c>
      <c r="FJ220" s="5">
        <f t="shared" si="211"/>
        <v>2.5</v>
      </c>
    </row>
    <row r="221" spans="1:166">
      <c r="A221" s="5">
        <f t="shared" si="212"/>
        <v>206</v>
      </c>
      <c r="B221" s="5">
        <v>162</v>
      </c>
      <c r="C221" s="5" t="s">
        <v>605</v>
      </c>
      <c r="D221" s="5">
        <v>500</v>
      </c>
      <c r="E221" s="5">
        <v>0.3</v>
      </c>
      <c r="F221" s="5">
        <v>0.4</v>
      </c>
      <c r="G221" s="5">
        <v>0.15</v>
      </c>
      <c r="H221" s="5">
        <v>0.15</v>
      </c>
      <c r="J221" s="5">
        <v>0.15</v>
      </c>
      <c r="K221" s="5">
        <v>0.15</v>
      </c>
      <c r="M221" s="5">
        <v>2</v>
      </c>
      <c r="N221" s="5">
        <f t="shared" si="175"/>
        <v>1</v>
      </c>
      <c r="O221" s="5">
        <v>38</v>
      </c>
      <c r="Q221" s="5">
        <f t="shared" si="176"/>
        <v>38</v>
      </c>
      <c r="S221" s="5">
        <f t="shared" si="177"/>
        <v>0.75</v>
      </c>
      <c r="T221" s="5">
        <f t="shared" si="178"/>
        <v>1</v>
      </c>
      <c r="U221" s="5">
        <f t="shared" si="179"/>
        <v>0.75</v>
      </c>
      <c r="V221" s="5">
        <f t="shared" si="180"/>
        <v>0.75</v>
      </c>
      <c r="W221" s="5">
        <f t="shared" si="181"/>
        <v>0.75</v>
      </c>
      <c r="X221" s="5">
        <f t="shared" si="218"/>
        <v>0.75</v>
      </c>
      <c r="Y221" s="5">
        <f t="shared" si="219"/>
        <v>1</v>
      </c>
      <c r="Z221" s="5">
        <f t="shared" si="220"/>
        <v>0.75</v>
      </c>
      <c r="AA221" s="5">
        <f t="shared" si="221"/>
        <v>0.75</v>
      </c>
      <c r="AB221" s="5" t="str">
        <f t="shared" si="182"/>
        <v>자동</v>
      </c>
      <c r="AC221" s="5">
        <f t="shared" si="183"/>
        <v>0.75</v>
      </c>
      <c r="AD221" s="5">
        <f t="shared" si="184"/>
        <v>0.75</v>
      </c>
      <c r="AE221" s="5" t="str">
        <f>IF(AR221=42,INDEX('2025학년도 변표'!$C$118:$C$197,MATCH(Q221,'2025학년도 변표'!$B$118:$B$197,0)),"")</f>
        <v/>
      </c>
      <c r="AF221" s="5" t="str">
        <f>IF(AR221=42,INDEX('2025학년도 변표'!$D$118:$D$197,MATCH(Q221,'2025학년도 변표'!$B$118:$B$197,0)),"")</f>
        <v/>
      </c>
      <c r="AH221" s="5">
        <v>1</v>
      </c>
      <c r="AI221" s="5">
        <v>1</v>
      </c>
      <c r="AJ221" s="5">
        <v>4</v>
      </c>
      <c r="AK221" s="5">
        <v>4</v>
      </c>
      <c r="AM221" s="5">
        <v>4</v>
      </c>
      <c r="AN221" s="5">
        <v>4</v>
      </c>
      <c r="AO221" s="5">
        <v>3</v>
      </c>
      <c r="AP221" s="5">
        <v>3</v>
      </c>
      <c r="AR221" s="5">
        <f t="shared" si="217"/>
        <v>4</v>
      </c>
      <c r="AW221" s="5">
        <f>Z221*0.1</f>
        <v>7.5000000000000011E-2</v>
      </c>
      <c r="AX221" s="5">
        <f>AA221*0.1</f>
        <v>7.5000000000000011E-2</v>
      </c>
      <c r="BA221" s="5">
        <f t="shared" si="185"/>
        <v>0</v>
      </c>
      <c r="BE221" s="236" t="s">
        <v>18809</v>
      </c>
      <c r="BJ221" s="5">
        <f>AW221*DY221</f>
        <v>0</v>
      </c>
      <c r="BK221" s="5">
        <f>AX221*DZ221</f>
        <v>0</v>
      </c>
      <c r="BY221" s="230">
        <f t="shared" si="222"/>
        <v>500</v>
      </c>
      <c r="BZ221" s="72">
        <v>30</v>
      </c>
      <c r="CA221" s="5">
        <v>27</v>
      </c>
      <c r="CB221" s="5">
        <v>24</v>
      </c>
      <c r="CC221" s="5">
        <v>18</v>
      </c>
      <c r="CD221" s="5">
        <v>12</v>
      </c>
      <c r="CE221" s="5">
        <v>9</v>
      </c>
      <c r="CF221" s="5">
        <v>6</v>
      </c>
      <c r="CG221" s="5">
        <v>3</v>
      </c>
      <c r="CH221" s="5">
        <v>0</v>
      </c>
      <c r="CI221" s="72">
        <v>5</v>
      </c>
      <c r="CJ221" s="5">
        <v>5</v>
      </c>
      <c r="CK221" s="5">
        <v>5</v>
      </c>
      <c r="CL221" s="5">
        <v>5</v>
      </c>
      <c r="CM221" s="5">
        <v>5</v>
      </c>
      <c r="CN221" s="5">
        <v>4</v>
      </c>
      <c r="CO221" s="5">
        <v>3</v>
      </c>
      <c r="CP221" s="5">
        <v>2</v>
      </c>
      <c r="CQ221" s="5">
        <v>1</v>
      </c>
      <c r="DA221" s="5">
        <f t="shared" si="186"/>
        <v>30</v>
      </c>
      <c r="DB221" s="5">
        <f t="shared" si="187"/>
        <v>100</v>
      </c>
      <c r="DC221" s="5">
        <f t="shared" si="188"/>
        <v>5</v>
      </c>
      <c r="DF221" s="5">
        <v>2</v>
      </c>
      <c r="DQ221" s="5">
        <v>1</v>
      </c>
      <c r="DR221" s="5">
        <f t="shared" si="189"/>
        <v>1</v>
      </c>
      <c r="DS221" s="5">
        <f t="shared" si="190"/>
        <v>2</v>
      </c>
      <c r="DT221" s="5">
        <f t="shared" si="171"/>
        <v>0</v>
      </c>
      <c r="DU221" s="5">
        <f t="shared" si="213"/>
        <v>0</v>
      </c>
      <c r="DW221" s="5">
        <f t="shared" si="191"/>
        <v>0</v>
      </c>
      <c r="DX221" s="5">
        <f t="shared" si="192"/>
        <v>0</v>
      </c>
      <c r="DY221" s="5">
        <f>IFERROR(IF(LEFT($AR221,1)="4",INDEX('2025학년도 변표'!$H$118:$H$197,MATCH($Q221,'2025학년도 변표'!$B$118:$B$197,0)),INDEX(DY$4:DY$8,MATCH(AJ221,$DU$4:$DU$8,0))),0)</f>
        <v>0</v>
      </c>
      <c r="DZ221" s="5">
        <f>IFERROR(IF(LEFT($AR221,1)="4",INDEX('2025학년도 변표'!$I$118:$I$197,MATCH($Q221,'2025학년도 변표'!$B$118:$B$197,0)),INDEX(DZ$4:DZ$8,MATCH(AK221,$DU$4:$DU$8,0))),0)</f>
        <v>0</v>
      </c>
      <c r="EB221" s="5">
        <f>IFERROR(IF(LEFT($AR221,1)="4",INDEX('2025학년도 변표'!$J$118:$J$197,MATCH($Q221,'2025학년도 변표'!$B$118:$B$197,0)),INDEX(EA$4:EA$8,MATCH(AM221,$DU$4:$DU$8,0))),0)</f>
        <v>0</v>
      </c>
      <c r="EC221" s="5">
        <f>IFERROR(IF(LEFT($AR221,1)="4",INDEX('2025학년도 변표'!$K$118:$K$197,MATCH($Q221,'2025학년도 변표'!$B$118:$B$197,0)),INDEX(EB$4:EB$8,MATCH(AN221,$DU$4:$DU$8,0))),0)</f>
        <v>0</v>
      </c>
      <c r="ED221" s="5" t="str">
        <f t="shared" si="193"/>
        <v/>
      </c>
      <c r="EE221" s="5" t="str">
        <f t="shared" si="194"/>
        <v/>
      </c>
      <c r="EF221" s="5">
        <f t="shared" si="195"/>
        <v>0</v>
      </c>
      <c r="EH221" s="5">
        <f t="shared" si="196"/>
        <v>0</v>
      </c>
      <c r="EI221" s="5">
        <f t="shared" si="197"/>
        <v>0</v>
      </c>
      <c r="EJ221" s="5">
        <f t="shared" si="198"/>
        <v>0</v>
      </c>
      <c r="EK221" s="5">
        <f t="shared" si="199"/>
        <v>0</v>
      </c>
      <c r="EL221" s="5">
        <f t="shared" si="200"/>
        <v>0</v>
      </c>
      <c r="EM221" s="5">
        <f t="shared" si="201"/>
        <v>0</v>
      </c>
      <c r="EN221" s="5">
        <f t="shared" si="202"/>
        <v>0</v>
      </c>
      <c r="EO221" s="5">
        <f>LARGE((EJ221:EK221,EM221:EN221),1)</f>
        <v>0</v>
      </c>
      <c r="EP221" s="5">
        <f>IF(M221&lt;2,0,LARGE((EJ221:EK221,EM221:EN221),2))</f>
        <v>0</v>
      </c>
      <c r="EQ221" s="5">
        <f t="shared" si="203"/>
        <v>0</v>
      </c>
      <c r="ER221" s="5">
        <f t="shared" si="204"/>
        <v>0</v>
      </c>
      <c r="ES221" s="5">
        <f t="shared" si="205"/>
        <v>0</v>
      </c>
      <c r="EX221" s="5">
        <f t="shared" si="206"/>
        <v>0</v>
      </c>
      <c r="EZ221" s="5">
        <f t="shared" si="207"/>
        <v>1</v>
      </c>
      <c r="FA221" s="5">
        <f t="shared" ca="1" si="208"/>
        <v>73</v>
      </c>
      <c r="FE221" s="5" t="str">
        <f t="shared" si="209"/>
        <v>표점</v>
      </c>
      <c r="FF221" s="5" t="str">
        <f t="shared" si="210"/>
        <v>변표</v>
      </c>
      <c r="FG221" s="5">
        <f t="shared" si="214"/>
        <v>0.3</v>
      </c>
      <c r="FH221" s="5">
        <f t="shared" si="215"/>
        <v>0.4</v>
      </c>
      <c r="FI221" s="5">
        <f t="shared" si="216"/>
        <v>0.3</v>
      </c>
      <c r="FJ221" s="5">
        <f t="shared" si="211"/>
        <v>2.5</v>
      </c>
    </row>
    <row r="222" spans="1:166">
      <c r="A222" s="5">
        <f t="shared" si="212"/>
        <v>207</v>
      </c>
      <c r="B222" s="5">
        <v>163</v>
      </c>
      <c r="C222" s="5" t="s">
        <v>606</v>
      </c>
      <c r="D222" s="5">
        <v>500</v>
      </c>
      <c r="E222" s="5">
        <v>0.3</v>
      </c>
      <c r="F222" s="5">
        <v>0.4</v>
      </c>
      <c r="G222" s="5">
        <v>0.15</v>
      </c>
      <c r="H222" s="5">
        <v>0.15</v>
      </c>
      <c r="M222" s="5">
        <v>2</v>
      </c>
      <c r="N222" s="5">
        <f t="shared" si="175"/>
        <v>1</v>
      </c>
      <c r="O222" s="5">
        <v>38</v>
      </c>
      <c r="Q222" s="5">
        <f t="shared" si="176"/>
        <v>38</v>
      </c>
      <c r="S222" s="5">
        <f t="shared" si="177"/>
        <v>0.75</v>
      </c>
      <c r="T222" s="5">
        <f t="shared" si="178"/>
        <v>1</v>
      </c>
      <c r="U222" s="5">
        <f t="shared" si="179"/>
        <v>0.75</v>
      </c>
      <c r="V222" s="5" t="str">
        <f t="shared" si="180"/>
        <v>자동</v>
      </c>
      <c r="W222" s="5">
        <f t="shared" si="181"/>
        <v>0.75</v>
      </c>
      <c r="X222" s="5">
        <f t="shared" si="218"/>
        <v>0.75</v>
      </c>
      <c r="Y222" s="5">
        <f t="shared" si="219"/>
        <v>1</v>
      </c>
      <c r="Z222" s="5">
        <f t="shared" si="220"/>
        <v>0.75</v>
      </c>
      <c r="AA222" s="5">
        <f t="shared" si="221"/>
        <v>0.75</v>
      </c>
      <c r="AB222" s="5" t="str">
        <f t="shared" si="182"/>
        <v>자동</v>
      </c>
      <c r="AC222" s="5" t="str">
        <f t="shared" si="183"/>
        <v>자동</v>
      </c>
      <c r="AD222" s="5" t="str">
        <f t="shared" si="184"/>
        <v>자동</v>
      </c>
      <c r="AE222" s="5" t="str">
        <f>IF(AR222=42,INDEX('2025학년도 변표'!$C$118:$C$197,MATCH(Q222,'2025학년도 변표'!$B$118:$B$197,0)),"")</f>
        <v/>
      </c>
      <c r="AF222" s="5" t="str">
        <f>IF(AR222=42,INDEX('2025학년도 변표'!$D$118:$D$197,MATCH(Q222,'2025학년도 변표'!$B$118:$B$197,0)),"")</f>
        <v/>
      </c>
      <c r="AH222" s="5">
        <v>1</v>
      </c>
      <c r="AI222" s="5">
        <v>1</v>
      </c>
      <c r="AJ222" s="5">
        <v>4</v>
      </c>
      <c r="AK222" s="5">
        <v>4</v>
      </c>
      <c r="AO222" s="5">
        <v>3</v>
      </c>
      <c r="AP222" s="5">
        <v>3</v>
      </c>
      <c r="AR222" s="5">
        <f t="shared" si="217"/>
        <v>4</v>
      </c>
      <c r="BA222" s="5">
        <f t="shared" si="185"/>
        <v>0</v>
      </c>
      <c r="BY222" s="230">
        <f t="shared" si="222"/>
        <v>500</v>
      </c>
      <c r="BZ222" s="72">
        <v>30</v>
      </c>
      <c r="CA222" s="5">
        <v>27</v>
      </c>
      <c r="CB222" s="5">
        <v>24</v>
      </c>
      <c r="CC222" s="5">
        <v>18</v>
      </c>
      <c r="CD222" s="5">
        <v>12</v>
      </c>
      <c r="CE222" s="5">
        <v>9</v>
      </c>
      <c r="CF222" s="5">
        <v>6</v>
      </c>
      <c r="CG222" s="5">
        <v>3</v>
      </c>
      <c r="CH222" s="5">
        <v>0</v>
      </c>
      <c r="CI222" s="72">
        <v>5</v>
      </c>
      <c r="CJ222" s="5">
        <v>5</v>
      </c>
      <c r="CK222" s="5">
        <v>5</v>
      </c>
      <c r="CL222" s="5">
        <v>5</v>
      </c>
      <c r="CM222" s="5">
        <v>5</v>
      </c>
      <c r="CN222" s="5">
        <v>4</v>
      </c>
      <c r="CO222" s="5">
        <v>3</v>
      </c>
      <c r="CP222" s="5">
        <v>2</v>
      </c>
      <c r="CQ222" s="5">
        <v>1</v>
      </c>
      <c r="DA222" s="5">
        <f t="shared" si="186"/>
        <v>30</v>
      </c>
      <c r="DB222" s="5">
        <f t="shared" si="187"/>
        <v>100</v>
      </c>
      <c r="DC222" s="5">
        <f t="shared" si="188"/>
        <v>5</v>
      </c>
      <c r="DD222" s="5">
        <v>2</v>
      </c>
      <c r="DJ222" s="5">
        <v>1</v>
      </c>
      <c r="DR222" s="5">
        <f t="shared" si="189"/>
        <v>1</v>
      </c>
      <c r="DS222" s="5">
        <f t="shared" si="190"/>
        <v>2</v>
      </c>
      <c r="DT222" s="5">
        <f t="shared" si="171"/>
        <v>0</v>
      </c>
      <c r="DU222" s="5">
        <f t="shared" si="213"/>
        <v>0</v>
      </c>
      <c r="DW222" s="5">
        <f t="shared" si="191"/>
        <v>0</v>
      </c>
      <c r="DX222" s="5">
        <f t="shared" si="192"/>
        <v>0</v>
      </c>
      <c r="DY222" s="5">
        <f>IFERROR(IF(LEFT($AR222,1)="4",INDEX('2025학년도 변표'!$H$118:$H$197,MATCH($Q222,'2025학년도 변표'!$B$118:$B$197,0)),INDEX(DY$4:DY$8,MATCH(AJ222,$DU$4:$DU$8,0))),0)</f>
        <v>0</v>
      </c>
      <c r="DZ222" s="5">
        <f>IFERROR(IF(LEFT($AR222,1)="4",INDEX('2025학년도 변표'!$I$118:$I$197,MATCH($Q222,'2025학년도 변표'!$B$118:$B$197,0)),INDEX(DZ$4:DZ$8,MATCH(AK222,$DU$4:$DU$8,0))),0)</f>
        <v>0</v>
      </c>
      <c r="EB222" s="5">
        <f>IFERROR(IF(LEFT($AR222,1)="4",INDEX('2025학년도 변표'!$J$118:$J$197,MATCH($Q222,'2025학년도 변표'!$B$118:$B$197,0)),INDEX(EA$4:EA$8,MATCH(AM222,$DU$4:$DU$8,0))),0)</f>
        <v>0</v>
      </c>
      <c r="EC222" s="5">
        <f>IFERROR(IF(LEFT($AR222,1)="4",INDEX('2025학년도 변표'!$K$118:$K$197,MATCH($Q222,'2025학년도 변표'!$B$118:$B$197,0)),INDEX(EB$4:EB$8,MATCH(AN222,$DU$4:$DU$8,0))),0)</f>
        <v>0</v>
      </c>
      <c r="ED222" s="5" t="str">
        <f t="shared" si="193"/>
        <v/>
      </c>
      <c r="EE222" s="5" t="str">
        <f t="shared" si="194"/>
        <v/>
      </c>
      <c r="EF222" s="5">
        <f t="shared" si="195"/>
        <v>0</v>
      </c>
      <c r="EH222" s="5">
        <f t="shared" si="196"/>
        <v>0</v>
      </c>
      <c r="EI222" s="5">
        <f t="shared" si="197"/>
        <v>0</v>
      </c>
      <c r="EJ222" s="5">
        <f t="shared" si="198"/>
        <v>0</v>
      </c>
      <c r="EK222" s="5">
        <f t="shared" si="199"/>
        <v>0</v>
      </c>
      <c r="EL222" s="5">
        <f t="shared" si="200"/>
        <v>0</v>
      </c>
      <c r="EM222" s="5">
        <f t="shared" si="201"/>
        <v>0</v>
      </c>
      <c r="EN222" s="5">
        <f t="shared" si="202"/>
        <v>0</v>
      </c>
      <c r="EO222" s="5">
        <f>LARGE((EJ222:EK222,EM222:EN222),1)</f>
        <v>0</v>
      </c>
      <c r="EP222" s="5">
        <f>IF(M222&lt;2,0,LARGE((EJ222:EK222,EM222:EN222),2))</f>
        <v>0</v>
      </c>
      <c r="EQ222" s="5">
        <f t="shared" si="203"/>
        <v>0</v>
      </c>
      <c r="ER222" s="5">
        <f t="shared" si="204"/>
        <v>0</v>
      </c>
      <c r="ES222" s="5">
        <f t="shared" si="205"/>
        <v>0</v>
      </c>
      <c r="EX222" s="5">
        <f t="shared" si="206"/>
        <v>0</v>
      </c>
      <c r="EZ222" s="5">
        <f t="shared" si="207"/>
        <v>0</v>
      </c>
      <c r="FA222" s="5">
        <f t="shared" ca="1" si="208"/>
        <v>0</v>
      </c>
      <c r="FE222" s="5" t="str">
        <f t="shared" si="209"/>
        <v>표점</v>
      </c>
      <c r="FF222" s="5" t="str">
        <f t="shared" si="210"/>
        <v>변표</v>
      </c>
      <c r="FG222" s="5">
        <f t="shared" si="214"/>
        <v>0.3</v>
      </c>
      <c r="FH222" s="5">
        <f t="shared" si="215"/>
        <v>0.4</v>
      </c>
      <c r="FI222" s="5">
        <f t="shared" si="216"/>
        <v>0.3</v>
      </c>
      <c r="FJ222" s="5">
        <f t="shared" si="211"/>
        <v>2.5</v>
      </c>
    </row>
    <row r="223" spans="1:166">
      <c r="A223" s="5">
        <f t="shared" si="212"/>
        <v>208</v>
      </c>
      <c r="B223" s="5">
        <v>164</v>
      </c>
      <c r="C223" s="5" t="s">
        <v>607</v>
      </c>
      <c r="D223" s="5">
        <v>500</v>
      </c>
      <c r="E223" s="5">
        <v>0.3</v>
      </c>
      <c r="F223" s="5">
        <v>0.4</v>
      </c>
      <c r="G223" s="5">
        <v>0.15</v>
      </c>
      <c r="H223" s="5">
        <v>0.15</v>
      </c>
      <c r="M223" s="5">
        <v>2</v>
      </c>
      <c r="N223" s="5">
        <f t="shared" si="175"/>
        <v>1</v>
      </c>
      <c r="O223" s="5">
        <v>38</v>
      </c>
      <c r="Q223" s="5">
        <f t="shared" si="176"/>
        <v>38</v>
      </c>
      <c r="S223" s="5">
        <f t="shared" si="177"/>
        <v>0.75</v>
      </c>
      <c r="T223" s="5">
        <f t="shared" si="178"/>
        <v>1</v>
      </c>
      <c r="U223" s="5">
        <f t="shared" si="179"/>
        <v>0.75</v>
      </c>
      <c r="V223" s="5" t="str">
        <f t="shared" si="180"/>
        <v>자동</v>
      </c>
      <c r="W223" s="5">
        <f t="shared" si="181"/>
        <v>0.75</v>
      </c>
      <c r="X223" s="5">
        <f t="shared" si="218"/>
        <v>0.75</v>
      </c>
      <c r="Y223" s="5">
        <f t="shared" si="219"/>
        <v>1</v>
      </c>
      <c r="Z223" s="5">
        <f t="shared" si="220"/>
        <v>0.75</v>
      </c>
      <c r="AA223" s="5">
        <f t="shared" si="221"/>
        <v>0.75</v>
      </c>
      <c r="AB223" s="5" t="str">
        <f t="shared" si="182"/>
        <v>자동</v>
      </c>
      <c r="AC223" s="5" t="str">
        <f t="shared" si="183"/>
        <v>자동</v>
      </c>
      <c r="AD223" s="5" t="str">
        <f t="shared" si="184"/>
        <v>자동</v>
      </c>
      <c r="AE223" s="5" t="str">
        <f>IF(AR223=42,INDEX('2025학년도 변표'!$C$118:$C$197,MATCH(Q223,'2025학년도 변표'!$B$118:$B$197,0)),"")</f>
        <v/>
      </c>
      <c r="AF223" s="5" t="str">
        <f>IF(AR223=42,INDEX('2025학년도 변표'!$D$118:$D$197,MATCH(Q223,'2025학년도 변표'!$B$118:$B$197,0)),"")</f>
        <v/>
      </c>
      <c r="AH223" s="5">
        <v>1</v>
      </c>
      <c r="AI223" s="5">
        <v>1</v>
      </c>
      <c r="AJ223" s="5">
        <v>4</v>
      </c>
      <c r="AK223" s="5">
        <v>4</v>
      </c>
      <c r="AO223" s="5">
        <v>3</v>
      </c>
      <c r="AP223" s="5">
        <v>3</v>
      </c>
      <c r="AR223" s="5">
        <f t="shared" si="217"/>
        <v>4</v>
      </c>
      <c r="BA223" s="5">
        <f t="shared" si="185"/>
        <v>0</v>
      </c>
      <c r="BY223" s="230">
        <f t="shared" si="222"/>
        <v>500</v>
      </c>
      <c r="BZ223" s="72">
        <v>30</v>
      </c>
      <c r="CA223" s="5">
        <v>27</v>
      </c>
      <c r="CB223" s="5">
        <v>24</v>
      </c>
      <c r="CC223" s="5">
        <v>18</v>
      </c>
      <c r="CD223" s="5">
        <v>12</v>
      </c>
      <c r="CE223" s="5">
        <v>9</v>
      </c>
      <c r="CF223" s="5">
        <v>6</v>
      </c>
      <c r="CG223" s="5">
        <v>3</v>
      </c>
      <c r="CH223" s="5">
        <v>0</v>
      </c>
      <c r="CI223" s="72">
        <v>5</v>
      </c>
      <c r="CJ223" s="5">
        <v>5</v>
      </c>
      <c r="CK223" s="5">
        <v>5</v>
      </c>
      <c r="CL223" s="5">
        <v>5</v>
      </c>
      <c r="CM223" s="5">
        <v>5</v>
      </c>
      <c r="CN223" s="5">
        <v>4</v>
      </c>
      <c r="CO223" s="5">
        <v>3</v>
      </c>
      <c r="CP223" s="5">
        <v>2</v>
      </c>
      <c r="CQ223" s="5">
        <v>1</v>
      </c>
      <c r="DA223" s="5">
        <f t="shared" si="186"/>
        <v>30</v>
      </c>
      <c r="DB223" s="5">
        <f t="shared" si="187"/>
        <v>100</v>
      </c>
      <c r="DC223" s="5">
        <f t="shared" si="188"/>
        <v>5</v>
      </c>
      <c r="DD223" s="5">
        <v>2</v>
      </c>
      <c r="DH223" s="5">
        <v>1</v>
      </c>
      <c r="DJ223" s="5">
        <v>1</v>
      </c>
      <c r="DR223" s="5">
        <f t="shared" si="189"/>
        <v>1</v>
      </c>
      <c r="DS223" s="5">
        <f t="shared" si="190"/>
        <v>2</v>
      </c>
      <c r="DT223" s="5">
        <f t="shared" si="171"/>
        <v>0</v>
      </c>
      <c r="DU223" s="5">
        <f t="shared" si="213"/>
        <v>0</v>
      </c>
      <c r="DW223" s="5">
        <f t="shared" si="191"/>
        <v>0</v>
      </c>
      <c r="DX223" s="5">
        <f t="shared" si="192"/>
        <v>0</v>
      </c>
      <c r="DY223" s="5">
        <f>IFERROR(IF(LEFT($AR223,1)="4",INDEX('2025학년도 변표'!$H$118:$H$197,MATCH($Q223,'2025학년도 변표'!$B$118:$B$197,0)),INDEX(DY$4:DY$8,MATCH(AJ223,$DU$4:$DU$8,0))),0)</f>
        <v>0</v>
      </c>
      <c r="DZ223" s="5">
        <f>IFERROR(IF(LEFT($AR223,1)="4",INDEX('2025학년도 변표'!$I$118:$I$197,MATCH($Q223,'2025학년도 변표'!$B$118:$B$197,0)),INDEX(DZ$4:DZ$8,MATCH(AK223,$DU$4:$DU$8,0))),0)</f>
        <v>0</v>
      </c>
      <c r="EB223" s="5">
        <f>IFERROR(IF(LEFT($AR223,1)="4",INDEX('2025학년도 변표'!$J$118:$J$197,MATCH($Q223,'2025학년도 변표'!$B$118:$B$197,0)),INDEX(EA$4:EA$8,MATCH(AM223,$DU$4:$DU$8,0))),0)</f>
        <v>0</v>
      </c>
      <c r="EC223" s="5">
        <f>IFERROR(IF(LEFT($AR223,1)="4",INDEX('2025학년도 변표'!$K$118:$K$197,MATCH($Q223,'2025학년도 변표'!$B$118:$B$197,0)),INDEX(EB$4:EB$8,MATCH(AN223,$DU$4:$DU$8,0))),0)</f>
        <v>0</v>
      </c>
      <c r="ED223" s="5" t="str">
        <f t="shared" si="193"/>
        <v/>
      </c>
      <c r="EE223" s="5" t="str">
        <f t="shared" si="194"/>
        <v/>
      </c>
      <c r="EF223" s="5">
        <f t="shared" si="195"/>
        <v>0</v>
      </c>
      <c r="EH223" s="5">
        <f t="shared" si="196"/>
        <v>0</v>
      </c>
      <c r="EI223" s="5">
        <f t="shared" si="197"/>
        <v>0</v>
      </c>
      <c r="EJ223" s="5">
        <f t="shared" si="198"/>
        <v>0</v>
      </c>
      <c r="EK223" s="5">
        <f t="shared" si="199"/>
        <v>0</v>
      </c>
      <c r="EL223" s="5">
        <f t="shared" si="200"/>
        <v>0</v>
      </c>
      <c r="EM223" s="5">
        <f t="shared" si="201"/>
        <v>0</v>
      </c>
      <c r="EN223" s="5">
        <f t="shared" si="202"/>
        <v>0</v>
      </c>
      <c r="EO223" s="5">
        <f>LARGE((EJ223:EK223,EM223:EN223),1)</f>
        <v>0</v>
      </c>
      <c r="EP223" s="5">
        <f>IF(M223&lt;2,0,LARGE((EJ223:EK223,EM223:EN223),2))</f>
        <v>0</v>
      </c>
      <c r="EQ223" s="5">
        <f t="shared" si="203"/>
        <v>0</v>
      </c>
      <c r="ER223" s="5">
        <f t="shared" si="204"/>
        <v>0</v>
      </c>
      <c r="ES223" s="5">
        <f t="shared" si="205"/>
        <v>0</v>
      </c>
      <c r="EX223" s="5">
        <f t="shared" si="206"/>
        <v>0</v>
      </c>
      <c r="EZ223" s="5">
        <f t="shared" si="207"/>
        <v>0</v>
      </c>
      <c r="FA223" s="5">
        <f t="shared" ca="1" si="208"/>
        <v>0</v>
      </c>
      <c r="FE223" s="5" t="str">
        <f t="shared" si="209"/>
        <v>표점</v>
      </c>
      <c r="FF223" s="5" t="str">
        <f t="shared" si="210"/>
        <v>변표</v>
      </c>
      <c r="FG223" s="5">
        <f t="shared" si="214"/>
        <v>0.3</v>
      </c>
      <c r="FH223" s="5">
        <f t="shared" si="215"/>
        <v>0.4</v>
      </c>
      <c r="FI223" s="5">
        <f t="shared" si="216"/>
        <v>0.3</v>
      </c>
      <c r="FJ223" s="5">
        <f t="shared" si="211"/>
        <v>2.5</v>
      </c>
    </row>
    <row r="224" spans="1:166">
      <c r="A224" s="5">
        <f t="shared" si="212"/>
        <v>209</v>
      </c>
      <c r="C224" s="5" t="s">
        <v>18810</v>
      </c>
      <c r="D224" s="5">
        <v>500</v>
      </c>
      <c r="E224" s="5">
        <v>0.3</v>
      </c>
      <c r="F224" s="5">
        <v>0.5</v>
      </c>
      <c r="G224" s="5">
        <v>0.1</v>
      </c>
      <c r="H224" s="5">
        <v>0.1</v>
      </c>
      <c r="J224" s="5">
        <v>0.1</v>
      </c>
      <c r="K224" s="5">
        <v>0.1</v>
      </c>
      <c r="M224" s="5">
        <v>2</v>
      </c>
      <c r="N224" s="5">
        <f t="shared" si="175"/>
        <v>1</v>
      </c>
      <c r="O224" s="5">
        <v>38</v>
      </c>
      <c r="Q224" s="5">
        <f t="shared" si="176"/>
        <v>38</v>
      </c>
      <c r="S224" s="5">
        <f t="shared" si="177"/>
        <v>0.75</v>
      </c>
      <c r="T224" s="5">
        <f t="shared" si="178"/>
        <v>1.25</v>
      </c>
      <c r="U224" s="5">
        <f t="shared" si="179"/>
        <v>0.5</v>
      </c>
      <c r="V224" s="5">
        <f t="shared" si="180"/>
        <v>0.5</v>
      </c>
      <c r="W224" s="5">
        <f t="shared" si="181"/>
        <v>0.5</v>
      </c>
      <c r="X224" s="5">
        <f t="shared" si="218"/>
        <v>0.75</v>
      </c>
      <c r="Y224" s="5">
        <f t="shared" si="219"/>
        <v>1.25</v>
      </c>
      <c r="Z224" s="5">
        <f t="shared" si="220"/>
        <v>0.5</v>
      </c>
      <c r="AA224" s="5">
        <f t="shared" si="221"/>
        <v>0.5</v>
      </c>
      <c r="AB224" s="5" t="str">
        <f t="shared" si="182"/>
        <v>자동</v>
      </c>
      <c r="AC224" s="5">
        <f t="shared" si="183"/>
        <v>0.5</v>
      </c>
      <c r="AD224" s="5">
        <f t="shared" si="184"/>
        <v>0.5</v>
      </c>
      <c r="AE224" s="5" t="str">
        <f>IF(AR224=42,INDEX('2025학년도 변표'!$C$118:$C$197,MATCH(Q224,'2025학년도 변표'!$B$118:$B$197,0)),"")</f>
        <v/>
      </c>
      <c r="AF224" s="5" t="str">
        <f>IF(AR224=42,INDEX('2025학년도 변표'!$D$118:$D$197,MATCH(Q224,'2025학년도 변표'!$B$118:$B$197,0)),"")</f>
        <v/>
      </c>
      <c r="AH224" s="5">
        <v>1</v>
      </c>
      <c r="AI224" s="5">
        <v>1</v>
      </c>
      <c r="AJ224" s="5">
        <v>4</v>
      </c>
      <c r="AK224" s="5">
        <v>4</v>
      </c>
      <c r="AM224" s="5">
        <v>4</v>
      </c>
      <c r="AN224" s="5">
        <v>4</v>
      </c>
      <c r="AO224" s="5">
        <v>3</v>
      </c>
      <c r="AP224" s="5">
        <v>3</v>
      </c>
      <c r="AR224" s="5">
        <f t="shared" si="217"/>
        <v>4</v>
      </c>
      <c r="BA224" s="5">
        <f t="shared" si="185"/>
        <v>0</v>
      </c>
      <c r="BY224" s="230">
        <f t="shared" si="222"/>
        <v>500</v>
      </c>
      <c r="BZ224" s="72">
        <v>30</v>
      </c>
      <c r="CA224" s="5">
        <v>27</v>
      </c>
      <c r="CB224" s="5">
        <v>24</v>
      </c>
      <c r="CC224" s="5">
        <v>18</v>
      </c>
      <c r="CD224" s="5">
        <v>12</v>
      </c>
      <c r="CE224" s="5">
        <v>9</v>
      </c>
      <c r="CF224" s="5">
        <v>6</v>
      </c>
      <c r="CG224" s="5">
        <v>3</v>
      </c>
      <c r="CH224" s="5">
        <v>0</v>
      </c>
      <c r="CI224" s="72">
        <v>5</v>
      </c>
      <c r="CJ224" s="5">
        <v>5</v>
      </c>
      <c r="CK224" s="5">
        <v>5</v>
      </c>
      <c r="CL224" s="5">
        <v>5</v>
      </c>
      <c r="CM224" s="5">
        <v>5</v>
      </c>
      <c r="CN224" s="5">
        <v>4</v>
      </c>
      <c r="CO224" s="5">
        <v>3</v>
      </c>
      <c r="CP224" s="5">
        <v>2</v>
      </c>
      <c r="CQ224" s="5">
        <v>1</v>
      </c>
      <c r="DA224" s="5">
        <f t="shared" si="186"/>
        <v>30</v>
      </c>
      <c r="DB224" s="5">
        <f t="shared" si="187"/>
        <v>100</v>
      </c>
      <c r="DC224" s="5">
        <f t="shared" si="188"/>
        <v>5</v>
      </c>
      <c r="DF224" s="5">
        <v>2</v>
      </c>
      <c r="DH224" s="5">
        <v>1</v>
      </c>
      <c r="DQ224" s="5">
        <v>1</v>
      </c>
      <c r="DR224" s="5">
        <f t="shared" si="189"/>
        <v>1</v>
      </c>
      <c r="DS224" s="5">
        <f t="shared" si="190"/>
        <v>2</v>
      </c>
      <c r="DT224" s="5">
        <f t="shared" si="171"/>
        <v>0</v>
      </c>
      <c r="DU224" s="5">
        <f t="shared" si="213"/>
        <v>0</v>
      </c>
      <c r="DW224" s="5">
        <f t="shared" si="191"/>
        <v>0</v>
      </c>
      <c r="DX224" s="5">
        <f t="shared" si="192"/>
        <v>0</v>
      </c>
      <c r="DY224" s="5">
        <f>IFERROR(IF(LEFT($AR224,1)="4",INDEX('2025학년도 변표'!$H$118:$H$197,MATCH($Q224,'2025학년도 변표'!$B$118:$B$197,0)),INDEX(DY$4:DY$8,MATCH(AJ224,$DU$4:$DU$8,0))),0)</f>
        <v>0</v>
      </c>
      <c r="DZ224" s="5">
        <f>IFERROR(IF(LEFT($AR224,1)="4",INDEX('2025학년도 변표'!$I$118:$I$197,MATCH($Q224,'2025학년도 변표'!$B$118:$B$197,0)),INDEX(DZ$4:DZ$8,MATCH(AK224,$DU$4:$DU$8,0))),0)</f>
        <v>0</v>
      </c>
      <c r="EB224" s="5">
        <f>IFERROR(IF(LEFT($AR224,1)="4",INDEX('2025학년도 변표'!$J$118:$J$197,MATCH($Q224,'2025학년도 변표'!$B$118:$B$197,0)),INDEX(EA$4:EA$8,MATCH(AM224,$DU$4:$DU$8,0))),0)</f>
        <v>0</v>
      </c>
      <c r="EC224" s="5">
        <f>IFERROR(IF(LEFT($AR224,1)="4",INDEX('2025학년도 변표'!$K$118:$K$197,MATCH($Q224,'2025학년도 변표'!$B$118:$B$197,0)),INDEX(EB$4:EB$8,MATCH(AN224,$DU$4:$DU$8,0))),0)</f>
        <v>0</v>
      </c>
      <c r="ED224" s="5" t="str">
        <f t="shared" si="193"/>
        <v/>
      </c>
      <c r="EE224" s="5" t="str">
        <f t="shared" si="194"/>
        <v/>
      </c>
      <c r="EF224" s="5">
        <f t="shared" si="195"/>
        <v>0</v>
      </c>
      <c r="EH224" s="5">
        <f t="shared" si="196"/>
        <v>0</v>
      </c>
      <c r="EI224" s="5">
        <f t="shared" si="197"/>
        <v>0</v>
      </c>
      <c r="EJ224" s="5">
        <f t="shared" si="198"/>
        <v>0</v>
      </c>
      <c r="EK224" s="5">
        <f t="shared" si="199"/>
        <v>0</v>
      </c>
      <c r="EL224" s="5">
        <f t="shared" si="200"/>
        <v>0</v>
      </c>
      <c r="EM224" s="5">
        <f t="shared" si="201"/>
        <v>0</v>
      </c>
      <c r="EN224" s="5">
        <f t="shared" si="202"/>
        <v>0</v>
      </c>
      <c r="EO224" s="5">
        <f>LARGE((EJ224:EK224,EM224:EN224),1)</f>
        <v>0</v>
      </c>
      <c r="EP224" s="5">
        <f>IF(M224&lt;2,0,LARGE((EJ224:EK224,EM224:EN224),2))</f>
        <v>0</v>
      </c>
      <c r="EQ224" s="5">
        <f t="shared" si="203"/>
        <v>0</v>
      </c>
      <c r="ER224" s="5">
        <f t="shared" si="204"/>
        <v>0</v>
      </c>
      <c r="ES224" s="5">
        <f t="shared" si="205"/>
        <v>0</v>
      </c>
      <c r="EX224" s="5">
        <f t="shared" si="206"/>
        <v>0</v>
      </c>
      <c r="EZ224" s="5">
        <f t="shared" si="207"/>
        <v>0</v>
      </c>
      <c r="FA224" s="5">
        <f t="shared" ca="1" si="208"/>
        <v>0</v>
      </c>
      <c r="FE224" s="5" t="str">
        <f t="shared" si="209"/>
        <v>표점</v>
      </c>
      <c r="FF224" s="5" t="str">
        <f t="shared" si="210"/>
        <v>변표</v>
      </c>
      <c r="FG224" s="5">
        <f t="shared" si="214"/>
        <v>0.3</v>
      </c>
      <c r="FH224" s="5">
        <f t="shared" si="215"/>
        <v>0.5</v>
      </c>
      <c r="FI224" s="5">
        <f t="shared" si="216"/>
        <v>0.2</v>
      </c>
      <c r="FJ224" s="5">
        <f t="shared" si="211"/>
        <v>2.5</v>
      </c>
    </row>
    <row r="225" spans="1:166">
      <c r="A225" s="5">
        <f t="shared" si="212"/>
        <v>210</v>
      </c>
      <c r="B225" s="5">
        <v>165</v>
      </c>
      <c r="C225" s="5" t="s">
        <v>608</v>
      </c>
      <c r="D225" s="5">
        <v>1000</v>
      </c>
      <c r="E225" s="5">
        <v>0.3</v>
      </c>
      <c r="F225" s="5">
        <v>0.2</v>
      </c>
      <c r="G225" s="5">
        <v>0.15</v>
      </c>
      <c r="H225" s="5">
        <v>0.15</v>
      </c>
      <c r="J225" s="5">
        <v>0.15</v>
      </c>
      <c r="K225" s="5">
        <v>0.15</v>
      </c>
      <c r="M225" s="5">
        <v>2</v>
      </c>
      <c r="N225" s="5">
        <f t="shared" si="175"/>
        <v>0.8</v>
      </c>
      <c r="O225" s="5" t="s">
        <v>633</v>
      </c>
      <c r="Q225" s="5" t="str">
        <f t="shared" si="176"/>
        <v/>
      </c>
      <c r="S225" s="5">
        <f t="shared" si="177"/>
        <v>3</v>
      </c>
      <c r="T225" s="5">
        <f t="shared" si="178"/>
        <v>2</v>
      </c>
      <c r="U225" s="5">
        <f t="shared" si="179"/>
        <v>1.5</v>
      </c>
      <c r="V225" s="5">
        <f t="shared" si="180"/>
        <v>1.5</v>
      </c>
      <c r="W225" s="5">
        <f t="shared" si="181"/>
        <v>3</v>
      </c>
      <c r="X225" s="5">
        <f t="shared" si="218"/>
        <v>3</v>
      </c>
      <c r="Y225" s="5">
        <f t="shared" si="219"/>
        <v>2</v>
      </c>
      <c r="Z225" s="5">
        <f t="shared" si="220"/>
        <v>1.5</v>
      </c>
      <c r="AA225" s="5">
        <f t="shared" si="221"/>
        <v>1.5</v>
      </c>
      <c r="AB225" s="5" t="str">
        <f t="shared" si="182"/>
        <v>자동</v>
      </c>
      <c r="AC225" s="5">
        <f t="shared" si="183"/>
        <v>1.5</v>
      </c>
      <c r="AD225" s="5">
        <f t="shared" si="184"/>
        <v>1.5</v>
      </c>
      <c r="AE225" s="5" t="str">
        <f>IF(AR225=42,INDEX('2025학년도 변표'!$C$118:$C$197,MATCH(Q225,'2025학년도 변표'!$B$118:$B$197,0)),"")</f>
        <v/>
      </c>
      <c r="AF225" s="5" t="str">
        <f>IF(AR225=42,INDEX('2025학년도 변표'!$D$118:$D$197,MATCH(Q225,'2025학년도 변표'!$B$118:$B$197,0)),"")</f>
        <v/>
      </c>
      <c r="AH225" s="5">
        <v>2</v>
      </c>
      <c r="AI225" s="5">
        <v>2</v>
      </c>
      <c r="AJ225" s="5">
        <v>2</v>
      </c>
      <c r="AK225" s="5">
        <v>2</v>
      </c>
      <c r="AM225" s="5">
        <v>2</v>
      </c>
      <c r="AN225" s="5">
        <v>2</v>
      </c>
      <c r="AO225" s="5">
        <v>3</v>
      </c>
      <c r="AP225" s="5">
        <v>3</v>
      </c>
      <c r="AR225" s="5">
        <f t="shared" si="217"/>
        <v>2</v>
      </c>
      <c r="BA225" s="5">
        <f t="shared" si="185"/>
        <v>0</v>
      </c>
      <c r="BY225" s="230">
        <f t="shared" si="222"/>
        <v>800</v>
      </c>
      <c r="BZ225" s="72">
        <v>200</v>
      </c>
      <c r="CA225" s="5">
        <v>190</v>
      </c>
      <c r="CB225" s="5">
        <v>180</v>
      </c>
      <c r="CC225" s="5">
        <v>170</v>
      </c>
      <c r="CD225" s="5">
        <v>160</v>
      </c>
      <c r="CE225" s="5">
        <v>140</v>
      </c>
      <c r="CF225" s="5">
        <v>120</v>
      </c>
      <c r="CG225" s="5">
        <v>100</v>
      </c>
      <c r="CH225" s="5">
        <v>60</v>
      </c>
      <c r="CI225" s="72">
        <v>10</v>
      </c>
      <c r="CJ225" s="5">
        <v>10</v>
      </c>
      <c r="CK225" s="5">
        <v>10</v>
      </c>
      <c r="CL225" s="5">
        <v>10</v>
      </c>
      <c r="CM225" s="5">
        <v>9.8000000000000007</v>
      </c>
      <c r="CN225" s="5">
        <v>9.6</v>
      </c>
      <c r="CO225" s="5">
        <v>9.4</v>
      </c>
      <c r="CP225" s="5">
        <v>9.1999999999999993</v>
      </c>
      <c r="CQ225" s="5">
        <v>9</v>
      </c>
      <c r="DA225" s="5">
        <f t="shared" si="186"/>
        <v>200</v>
      </c>
      <c r="DB225" s="5">
        <f t="shared" si="187"/>
        <v>100</v>
      </c>
      <c r="DC225" s="5">
        <f t="shared" si="188"/>
        <v>10</v>
      </c>
      <c r="DF225" s="5">
        <v>2</v>
      </c>
      <c r="DR225" s="5">
        <f t="shared" si="189"/>
        <v>2</v>
      </c>
      <c r="DS225" s="5">
        <f t="shared" si="190"/>
        <v>2</v>
      </c>
      <c r="DT225" s="5">
        <f t="shared" si="171"/>
        <v>0</v>
      </c>
      <c r="DU225" s="5">
        <f t="shared" si="213"/>
        <v>0</v>
      </c>
      <c r="DW225" s="5">
        <f t="shared" si="191"/>
        <v>0</v>
      </c>
      <c r="DX225" s="5">
        <f t="shared" si="192"/>
        <v>0</v>
      </c>
      <c r="DY225" s="5">
        <f>IFERROR(IF(LEFT($AR225,1)="4",INDEX('2025학년도 변표'!$H$118:$H$197,MATCH($Q225,'2025학년도 변표'!$B$118:$B$197,0)),INDEX(DY$4:DY$8,MATCH(AJ225,$DU$4:$DU$8,0))),0)</f>
        <v>0</v>
      </c>
      <c r="DZ225" s="5">
        <f>IFERROR(IF(LEFT($AR225,1)="4",INDEX('2025학년도 변표'!$I$118:$I$197,MATCH($Q225,'2025학년도 변표'!$B$118:$B$197,0)),INDEX(DZ$4:DZ$8,MATCH(AK225,$DU$4:$DU$8,0))),0)</f>
        <v>0</v>
      </c>
      <c r="EB225" s="5">
        <f>IFERROR(IF(LEFT($AR225,1)="4",INDEX('2025학년도 변표'!$J$118:$J$197,MATCH($Q225,'2025학년도 변표'!$B$118:$B$197,0)),INDEX(EA$4:EA$8,MATCH(AM225,$DU$4:$DU$8,0))),0)</f>
        <v>0</v>
      </c>
      <c r="EC225" s="5">
        <f>IFERROR(IF(LEFT($AR225,1)="4",INDEX('2025학년도 변표'!$K$118:$K$197,MATCH($Q225,'2025학년도 변표'!$B$118:$B$197,0)),INDEX(EB$4:EB$8,MATCH(AN225,$DU$4:$DU$8,0))),0)</f>
        <v>0</v>
      </c>
      <c r="ED225" s="5" t="str">
        <f t="shared" si="193"/>
        <v/>
      </c>
      <c r="EE225" s="5" t="str">
        <f t="shared" si="194"/>
        <v/>
      </c>
      <c r="EF225" s="5">
        <f t="shared" si="195"/>
        <v>0</v>
      </c>
      <c r="EH225" s="5">
        <f t="shared" si="196"/>
        <v>0</v>
      </c>
      <c r="EI225" s="5">
        <f t="shared" si="197"/>
        <v>0</v>
      </c>
      <c r="EJ225" s="5">
        <f t="shared" si="198"/>
        <v>0</v>
      </c>
      <c r="EK225" s="5">
        <f t="shared" si="199"/>
        <v>0</v>
      </c>
      <c r="EL225" s="5">
        <f t="shared" si="200"/>
        <v>0</v>
      </c>
      <c r="EM225" s="5">
        <f t="shared" si="201"/>
        <v>0</v>
      </c>
      <c r="EN225" s="5">
        <f t="shared" si="202"/>
        <v>0</v>
      </c>
      <c r="EO225" s="5">
        <f>LARGE((EJ225:EK225,EM225:EN225),1)</f>
        <v>0</v>
      </c>
      <c r="EP225" s="5">
        <f>IF(M225&lt;2,0,LARGE((EJ225:EK225,EM225:EN225),2))</f>
        <v>0</v>
      </c>
      <c r="EQ225" s="5">
        <f t="shared" si="203"/>
        <v>0</v>
      </c>
      <c r="ER225" s="5">
        <f t="shared" si="204"/>
        <v>0</v>
      </c>
      <c r="ES225" s="5">
        <f t="shared" si="205"/>
        <v>0</v>
      </c>
      <c r="EX225" s="5">
        <f t="shared" si="206"/>
        <v>0</v>
      </c>
      <c r="EZ225" s="5">
        <f t="shared" si="207"/>
        <v>0</v>
      </c>
      <c r="FA225" s="5">
        <f t="shared" ca="1" si="208"/>
        <v>0</v>
      </c>
      <c r="FE225" s="5" t="str">
        <f t="shared" si="209"/>
        <v>백분위</v>
      </c>
      <c r="FF225" s="5" t="str">
        <f t="shared" si="210"/>
        <v>백분위</v>
      </c>
      <c r="FG225" s="5">
        <f t="shared" si="214"/>
        <v>0.38</v>
      </c>
      <c r="FH225" s="5">
        <f t="shared" si="215"/>
        <v>0.25</v>
      </c>
      <c r="FI225" s="5">
        <f t="shared" si="216"/>
        <v>0.38</v>
      </c>
      <c r="FJ225" s="5">
        <f t="shared" si="211"/>
        <v>8</v>
      </c>
    </row>
    <row r="226" spans="1:166">
      <c r="A226" s="5">
        <f t="shared" si="212"/>
        <v>211</v>
      </c>
      <c r="B226" s="5">
        <v>166</v>
      </c>
      <c r="C226" s="5" t="s">
        <v>609</v>
      </c>
      <c r="D226" s="5">
        <v>1000</v>
      </c>
      <c r="E226" s="5">
        <v>0.2</v>
      </c>
      <c r="F226" s="5">
        <v>0.3</v>
      </c>
      <c r="G226" s="5">
        <v>0.15</v>
      </c>
      <c r="H226" s="5">
        <v>0.15</v>
      </c>
      <c r="J226" s="5">
        <v>0.15</v>
      </c>
      <c r="K226" s="5">
        <v>0.15</v>
      </c>
      <c r="M226" s="5">
        <v>2</v>
      </c>
      <c r="N226" s="5">
        <f t="shared" si="175"/>
        <v>0.8</v>
      </c>
      <c r="O226" s="5" t="s">
        <v>633</v>
      </c>
      <c r="Q226" s="5" t="str">
        <f t="shared" si="176"/>
        <v/>
      </c>
      <c r="S226" s="5">
        <f t="shared" si="177"/>
        <v>2</v>
      </c>
      <c r="T226" s="5">
        <f t="shared" si="178"/>
        <v>3</v>
      </c>
      <c r="U226" s="5">
        <f t="shared" si="179"/>
        <v>1.5</v>
      </c>
      <c r="V226" s="5">
        <f t="shared" si="180"/>
        <v>1.5</v>
      </c>
      <c r="W226" s="5">
        <f t="shared" si="181"/>
        <v>3</v>
      </c>
      <c r="X226" s="5">
        <f t="shared" si="218"/>
        <v>2</v>
      </c>
      <c r="Y226" s="5">
        <f t="shared" si="219"/>
        <v>3</v>
      </c>
      <c r="Z226" s="5">
        <f t="shared" si="220"/>
        <v>1.5</v>
      </c>
      <c r="AA226" s="5">
        <f t="shared" si="221"/>
        <v>1.5</v>
      </c>
      <c r="AB226" s="5" t="str">
        <f t="shared" si="182"/>
        <v>자동</v>
      </c>
      <c r="AC226" s="5">
        <f t="shared" si="183"/>
        <v>1.5</v>
      </c>
      <c r="AD226" s="5">
        <f t="shared" si="184"/>
        <v>1.5</v>
      </c>
      <c r="AE226" s="5" t="str">
        <f>IF(AR226=42,INDEX('2025학년도 변표'!$C$118:$C$197,MATCH(Q226,'2025학년도 변표'!$B$118:$B$197,0)),"")</f>
        <v/>
      </c>
      <c r="AF226" s="5" t="str">
        <f>IF(AR226=42,INDEX('2025학년도 변표'!$D$118:$D$197,MATCH(Q226,'2025학년도 변표'!$B$118:$B$197,0)),"")</f>
        <v/>
      </c>
      <c r="AH226" s="5">
        <v>2</v>
      </c>
      <c r="AI226" s="5">
        <v>2</v>
      </c>
      <c r="AJ226" s="5">
        <v>2</v>
      </c>
      <c r="AK226" s="5">
        <v>2</v>
      </c>
      <c r="AM226" s="5">
        <v>2</v>
      </c>
      <c r="AN226" s="5">
        <v>2</v>
      </c>
      <c r="AO226" s="5">
        <v>3</v>
      </c>
      <c r="AP226" s="5">
        <v>3</v>
      </c>
      <c r="AR226" s="5">
        <f t="shared" si="217"/>
        <v>2</v>
      </c>
      <c r="AT226" s="5">
        <f>$T226*0.1</f>
        <v>0.30000000000000004</v>
      </c>
      <c r="AU226" s="5">
        <f>$T226*0.1</f>
        <v>0.30000000000000004</v>
      </c>
      <c r="AW226" s="5">
        <f>U226*0.1</f>
        <v>0.15000000000000002</v>
      </c>
      <c r="AX226" s="5">
        <f>U226*0.1</f>
        <v>0.15000000000000002</v>
      </c>
      <c r="BA226" s="5">
        <f t="shared" si="185"/>
        <v>0</v>
      </c>
      <c r="BE226" s="236" t="s">
        <v>18811</v>
      </c>
      <c r="BG226" s="5">
        <f t="shared" ref="BG226:BH228" si="223">AT226*BG$6</f>
        <v>0</v>
      </c>
      <c r="BH226" s="5">
        <f t="shared" si="223"/>
        <v>0</v>
      </c>
      <c r="BJ226" s="5">
        <f>IF($DD$8&gt;=2,AW226*DY226,0)</f>
        <v>0</v>
      </c>
      <c r="BK226" s="5">
        <f>IF($DD$8&gt;=2,AX226*DZ226,0)</f>
        <v>0</v>
      </c>
      <c r="BY226" s="230">
        <f t="shared" si="222"/>
        <v>800</v>
      </c>
      <c r="BZ226" s="72">
        <v>200</v>
      </c>
      <c r="CA226" s="5">
        <v>190</v>
      </c>
      <c r="CB226" s="5">
        <v>180</v>
      </c>
      <c r="CC226" s="5">
        <v>170</v>
      </c>
      <c r="CD226" s="5">
        <v>160</v>
      </c>
      <c r="CE226" s="5">
        <v>140</v>
      </c>
      <c r="CF226" s="5">
        <v>120</v>
      </c>
      <c r="CG226" s="5">
        <v>100</v>
      </c>
      <c r="CH226" s="5">
        <v>60</v>
      </c>
      <c r="CI226" s="72">
        <v>10</v>
      </c>
      <c r="CJ226" s="5">
        <v>10</v>
      </c>
      <c r="CK226" s="5">
        <v>10</v>
      </c>
      <c r="CL226" s="5">
        <v>10</v>
      </c>
      <c r="CM226" s="5">
        <v>9.8000000000000007</v>
      </c>
      <c r="CN226" s="5">
        <v>9.6</v>
      </c>
      <c r="CO226" s="5">
        <v>9.4</v>
      </c>
      <c r="CP226" s="5">
        <v>9.1999999999999993</v>
      </c>
      <c r="CQ226" s="5">
        <v>9</v>
      </c>
      <c r="DA226" s="5">
        <f t="shared" si="186"/>
        <v>200</v>
      </c>
      <c r="DB226" s="5">
        <f t="shared" si="187"/>
        <v>100</v>
      </c>
      <c r="DC226" s="5">
        <f t="shared" si="188"/>
        <v>10</v>
      </c>
      <c r="DF226" s="5">
        <v>2</v>
      </c>
      <c r="DQ226" s="5">
        <v>1</v>
      </c>
      <c r="DR226" s="5">
        <f t="shared" si="189"/>
        <v>1</v>
      </c>
      <c r="DS226" s="5">
        <f t="shared" si="190"/>
        <v>2</v>
      </c>
      <c r="DT226" s="5">
        <f t="shared" si="171"/>
        <v>0</v>
      </c>
      <c r="DU226" s="5">
        <f t="shared" si="213"/>
        <v>0</v>
      </c>
      <c r="DW226" s="5">
        <f t="shared" si="191"/>
        <v>0</v>
      </c>
      <c r="DX226" s="5">
        <f t="shared" si="192"/>
        <v>0</v>
      </c>
      <c r="DY226" s="5">
        <f>IFERROR(IF(LEFT($AR226,1)="4",INDEX('2025학년도 변표'!$H$118:$H$197,MATCH($Q226,'2025학년도 변표'!$B$118:$B$197,0)),INDEX(DY$4:DY$8,MATCH(AJ226,$DU$4:$DU$8,0))),0)</f>
        <v>0</v>
      </c>
      <c r="DZ226" s="5">
        <f>IFERROR(IF(LEFT($AR226,1)="4",INDEX('2025학년도 변표'!$I$118:$I$197,MATCH($Q226,'2025학년도 변표'!$B$118:$B$197,0)),INDEX(DZ$4:DZ$8,MATCH(AK226,$DU$4:$DU$8,0))),0)</f>
        <v>0</v>
      </c>
      <c r="EB226" s="5">
        <f>IFERROR(IF(LEFT($AR226,1)="4",INDEX('2025학년도 변표'!$J$118:$J$197,MATCH($Q226,'2025학년도 변표'!$B$118:$B$197,0)),INDEX(EA$4:EA$8,MATCH(AM226,$DU$4:$DU$8,0))),0)</f>
        <v>0</v>
      </c>
      <c r="EC226" s="5">
        <f>IFERROR(IF(LEFT($AR226,1)="4",INDEX('2025학년도 변표'!$K$118:$K$197,MATCH($Q226,'2025학년도 변표'!$B$118:$B$197,0)),INDEX(EB$4:EB$8,MATCH(AN226,$DU$4:$DU$8,0))),0)</f>
        <v>0</v>
      </c>
      <c r="ED226" s="5" t="str">
        <f t="shared" si="193"/>
        <v/>
      </c>
      <c r="EE226" s="5" t="str">
        <f t="shared" si="194"/>
        <v/>
      </c>
      <c r="EF226" s="5">
        <f t="shared" si="195"/>
        <v>0</v>
      </c>
      <c r="EH226" s="5">
        <f t="shared" si="196"/>
        <v>0</v>
      </c>
      <c r="EI226" s="5">
        <f t="shared" si="197"/>
        <v>0</v>
      </c>
      <c r="EJ226" s="5">
        <f t="shared" si="198"/>
        <v>0</v>
      </c>
      <c r="EK226" s="5">
        <f t="shared" si="199"/>
        <v>0</v>
      </c>
      <c r="EL226" s="5">
        <f t="shared" si="200"/>
        <v>0</v>
      </c>
      <c r="EM226" s="5">
        <f t="shared" si="201"/>
        <v>0</v>
      </c>
      <c r="EN226" s="5">
        <f t="shared" si="202"/>
        <v>0</v>
      </c>
      <c r="EO226" s="5">
        <f>LARGE((EJ226:EK226,EM226:EN226),1)</f>
        <v>0</v>
      </c>
      <c r="EP226" s="5">
        <f>IF(M226&lt;2,0,LARGE((EJ226:EK226,EM226:EN226),2))</f>
        <v>0</v>
      </c>
      <c r="EQ226" s="5">
        <f t="shared" si="203"/>
        <v>0</v>
      </c>
      <c r="ER226" s="5">
        <f t="shared" si="204"/>
        <v>0</v>
      </c>
      <c r="ES226" s="5">
        <f t="shared" si="205"/>
        <v>0</v>
      </c>
      <c r="EX226" s="5">
        <f t="shared" si="206"/>
        <v>0</v>
      </c>
      <c r="EZ226" s="5">
        <f t="shared" si="207"/>
        <v>1</v>
      </c>
      <c r="FA226" s="5">
        <f t="shared" ca="1" si="208"/>
        <v>74</v>
      </c>
      <c r="FE226" s="5" t="str">
        <f t="shared" si="209"/>
        <v>백분위</v>
      </c>
      <c r="FF226" s="5" t="str">
        <f t="shared" si="210"/>
        <v>백분위</v>
      </c>
      <c r="FG226" s="5">
        <f t="shared" si="214"/>
        <v>0.25</v>
      </c>
      <c r="FH226" s="5">
        <f t="shared" si="215"/>
        <v>0.38</v>
      </c>
      <c r="FI226" s="5">
        <f t="shared" si="216"/>
        <v>0.38</v>
      </c>
      <c r="FJ226" s="5">
        <f t="shared" si="211"/>
        <v>8</v>
      </c>
    </row>
    <row r="227" spans="1:166">
      <c r="A227" s="5">
        <f t="shared" si="212"/>
        <v>212</v>
      </c>
      <c r="B227" s="5">
        <v>167</v>
      </c>
      <c r="C227" s="5" t="s">
        <v>610</v>
      </c>
      <c r="D227" s="5">
        <v>1000</v>
      </c>
      <c r="E227" s="5">
        <v>0.2</v>
      </c>
      <c r="F227" s="5">
        <v>0.3</v>
      </c>
      <c r="G227" s="5">
        <v>0.15</v>
      </c>
      <c r="H227" s="5">
        <v>0.15</v>
      </c>
      <c r="J227" s="5">
        <v>0.15</v>
      </c>
      <c r="K227" s="5">
        <v>0.15</v>
      </c>
      <c r="M227" s="5">
        <v>2</v>
      </c>
      <c r="N227" s="5">
        <f t="shared" si="175"/>
        <v>0.8</v>
      </c>
      <c r="O227" s="5" t="s">
        <v>633</v>
      </c>
      <c r="Q227" s="5" t="str">
        <f t="shared" si="176"/>
        <v/>
      </c>
      <c r="S227" s="5">
        <f t="shared" si="177"/>
        <v>2</v>
      </c>
      <c r="T227" s="5">
        <f t="shared" si="178"/>
        <v>3</v>
      </c>
      <c r="U227" s="5">
        <f t="shared" si="179"/>
        <v>1.5</v>
      </c>
      <c r="V227" s="5">
        <f t="shared" si="180"/>
        <v>1.5</v>
      </c>
      <c r="W227" s="5">
        <f t="shared" si="181"/>
        <v>3</v>
      </c>
      <c r="X227" s="5">
        <f t="shared" si="218"/>
        <v>2</v>
      </c>
      <c r="Y227" s="5">
        <f t="shared" si="219"/>
        <v>3</v>
      </c>
      <c r="Z227" s="5">
        <f t="shared" si="220"/>
        <v>1.5</v>
      </c>
      <c r="AA227" s="5">
        <f t="shared" si="221"/>
        <v>1.5</v>
      </c>
      <c r="AB227" s="5" t="str">
        <f t="shared" si="182"/>
        <v>자동</v>
      </c>
      <c r="AC227" s="5">
        <f t="shared" si="183"/>
        <v>1.5</v>
      </c>
      <c r="AD227" s="5">
        <f t="shared" si="184"/>
        <v>1.5</v>
      </c>
      <c r="AE227" s="5" t="str">
        <f>IF(AR227=42,INDEX('2025학년도 변표'!$C$118:$C$197,MATCH(Q227,'2025학년도 변표'!$B$118:$B$197,0)),"")</f>
        <v/>
      </c>
      <c r="AF227" s="5" t="str">
        <f>IF(AR227=42,INDEX('2025학년도 변표'!$D$118:$D$197,MATCH(Q227,'2025학년도 변표'!$B$118:$B$197,0)),"")</f>
        <v/>
      </c>
      <c r="AH227" s="5">
        <v>2</v>
      </c>
      <c r="AI227" s="5">
        <v>2</v>
      </c>
      <c r="AJ227" s="5">
        <v>2</v>
      </c>
      <c r="AK227" s="5">
        <v>2</v>
      </c>
      <c r="AM227" s="5">
        <v>2</v>
      </c>
      <c r="AN227" s="5">
        <v>2</v>
      </c>
      <c r="AO227" s="5">
        <v>3</v>
      </c>
      <c r="AP227" s="5">
        <v>3</v>
      </c>
      <c r="AR227" s="5">
        <f t="shared" si="217"/>
        <v>2</v>
      </c>
      <c r="AT227" s="5">
        <f>$T227*0.15</f>
        <v>0.44999999999999996</v>
      </c>
      <c r="AU227" s="5">
        <f>$T227*0.15</f>
        <v>0.44999999999999996</v>
      </c>
      <c r="AW227" s="5">
        <f>U227*0.1</f>
        <v>0.15000000000000002</v>
      </c>
      <c r="AX227" s="5">
        <f>U227*0.1</f>
        <v>0.15000000000000002</v>
      </c>
      <c r="BA227" s="5">
        <f t="shared" si="185"/>
        <v>0</v>
      </c>
      <c r="BE227" s="236" t="s">
        <v>18812</v>
      </c>
      <c r="BG227" s="5">
        <f t="shared" si="223"/>
        <v>0</v>
      </c>
      <c r="BH227" s="5">
        <f t="shared" si="223"/>
        <v>0</v>
      </c>
      <c r="BJ227" s="5">
        <f>IF($DD$8&gt;=2,AW227*DY227,0)</f>
        <v>0</v>
      </c>
      <c r="BK227" s="5">
        <f>IF($DD$8&gt;=2,AX227*DZ227,0)</f>
        <v>0</v>
      </c>
      <c r="BY227" s="230">
        <f t="shared" si="222"/>
        <v>800</v>
      </c>
      <c r="BZ227" s="72">
        <v>200</v>
      </c>
      <c r="CA227" s="5">
        <v>190</v>
      </c>
      <c r="CB227" s="5">
        <v>180</v>
      </c>
      <c r="CC227" s="5">
        <v>170</v>
      </c>
      <c r="CD227" s="5">
        <v>160</v>
      </c>
      <c r="CE227" s="5">
        <v>140</v>
      </c>
      <c r="CF227" s="5">
        <v>120</v>
      </c>
      <c r="CG227" s="5">
        <v>100</v>
      </c>
      <c r="CH227" s="5">
        <v>60</v>
      </c>
      <c r="CI227" s="72">
        <v>10</v>
      </c>
      <c r="CJ227" s="5">
        <v>10</v>
      </c>
      <c r="CK227" s="5">
        <v>10</v>
      </c>
      <c r="CL227" s="5">
        <v>10</v>
      </c>
      <c r="CM227" s="5">
        <v>9.8000000000000007</v>
      </c>
      <c r="CN227" s="5">
        <v>9.6</v>
      </c>
      <c r="CO227" s="5">
        <v>9.4</v>
      </c>
      <c r="CP227" s="5">
        <v>9.1999999999999993</v>
      </c>
      <c r="CQ227" s="5">
        <v>9</v>
      </c>
      <c r="DA227" s="5">
        <f t="shared" si="186"/>
        <v>200</v>
      </c>
      <c r="DB227" s="5">
        <f t="shared" si="187"/>
        <v>100</v>
      </c>
      <c r="DC227" s="5">
        <f t="shared" si="188"/>
        <v>10</v>
      </c>
      <c r="DF227" s="5">
        <v>2</v>
      </c>
      <c r="DQ227" s="5">
        <v>1</v>
      </c>
      <c r="DR227" s="5">
        <f t="shared" si="189"/>
        <v>1</v>
      </c>
      <c r="DS227" s="5">
        <f t="shared" si="190"/>
        <v>2</v>
      </c>
      <c r="DT227" s="5">
        <f t="shared" si="171"/>
        <v>0</v>
      </c>
      <c r="DU227" s="5">
        <f t="shared" si="213"/>
        <v>0</v>
      </c>
      <c r="DW227" s="5">
        <f t="shared" si="191"/>
        <v>0</v>
      </c>
      <c r="DX227" s="5">
        <f t="shared" si="192"/>
        <v>0</v>
      </c>
      <c r="DY227" s="5">
        <f>IFERROR(IF(LEFT($AR227,1)="4",INDEX('2025학년도 변표'!$H$118:$H$197,MATCH($Q227,'2025학년도 변표'!$B$118:$B$197,0)),INDEX(DY$4:DY$8,MATCH(AJ227,$DU$4:$DU$8,0))),0)</f>
        <v>0</v>
      </c>
      <c r="DZ227" s="5">
        <f>IFERROR(IF(LEFT($AR227,1)="4",INDEX('2025학년도 변표'!$I$118:$I$197,MATCH($Q227,'2025학년도 변표'!$B$118:$B$197,0)),INDEX(DZ$4:DZ$8,MATCH(AK227,$DU$4:$DU$8,0))),0)</f>
        <v>0</v>
      </c>
      <c r="EB227" s="5">
        <f>IFERROR(IF(LEFT($AR227,1)="4",INDEX('2025학년도 변표'!$J$118:$J$197,MATCH($Q227,'2025학년도 변표'!$B$118:$B$197,0)),INDEX(EA$4:EA$8,MATCH(AM227,$DU$4:$DU$8,0))),0)</f>
        <v>0</v>
      </c>
      <c r="EC227" s="5">
        <f>IFERROR(IF(LEFT($AR227,1)="4",INDEX('2025학년도 변표'!$K$118:$K$197,MATCH($Q227,'2025학년도 변표'!$B$118:$B$197,0)),INDEX(EB$4:EB$8,MATCH(AN227,$DU$4:$DU$8,0))),0)</f>
        <v>0</v>
      </c>
      <c r="ED227" s="5" t="str">
        <f t="shared" si="193"/>
        <v/>
      </c>
      <c r="EE227" s="5" t="str">
        <f t="shared" si="194"/>
        <v/>
      </c>
      <c r="EF227" s="5">
        <f t="shared" si="195"/>
        <v>0</v>
      </c>
      <c r="EH227" s="5">
        <f t="shared" si="196"/>
        <v>0</v>
      </c>
      <c r="EI227" s="5">
        <f t="shared" si="197"/>
        <v>0</v>
      </c>
      <c r="EJ227" s="5">
        <f t="shared" si="198"/>
        <v>0</v>
      </c>
      <c r="EK227" s="5">
        <f t="shared" si="199"/>
        <v>0</v>
      </c>
      <c r="EL227" s="5">
        <f t="shared" si="200"/>
        <v>0</v>
      </c>
      <c r="EM227" s="5">
        <f t="shared" si="201"/>
        <v>0</v>
      </c>
      <c r="EN227" s="5">
        <f t="shared" si="202"/>
        <v>0</v>
      </c>
      <c r="EO227" s="5">
        <f>LARGE((EJ227:EK227,EM227:EN227),1)</f>
        <v>0</v>
      </c>
      <c r="EP227" s="5">
        <f>IF(M227&lt;2,0,LARGE((EJ227:EK227,EM227:EN227),2))</f>
        <v>0</v>
      </c>
      <c r="EQ227" s="5">
        <f t="shared" si="203"/>
        <v>0</v>
      </c>
      <c r="ER227" s="5">
        <f t="shared" si="204"/>
        <v>0</v>
      </c>
      <c r="ES227" s="5">
        <f t="shared" si="205"/>
        <v>0</v>
      </c>
      <c r="EX227" s="5">
        <f t="shared" si="206"/>
        <v>0</v>
      </c>
      <c r="EZ227" s="5">
        <f t="shared" si="207"/>
        <v>1</v>
      </c>
      <c r="FA227" s="5">
        <f t="shared" ca="1" si="208"/>
        <v>75</v>
      </c>
      <c r="FE227" s="5" t="str">
        <f t="shared" si="209"/>
        <v>백분위</v>
      </c>
      <c r="FF227" s="5" t="str">
        <f t="shared" si="210"/>
        <v>백분위</v>
      </c>
      <c r="FG227" s="5">
        <f t="shared" si="214"/>
        <v>0.25</v>
      </c>
      <c r="FH227" s="5">
        <f t="shared" si="215"/>
        <v>0.38</v>
      </c>
      <c r="FI227" s="5">
        <f t="shared" si="216"/>
        <v>0.38</v>
      </c>
      <c r="FJ227" s="5">
        <f t="shared" si="211"/>
        <v>8</v>
      </c>
    </row>
    <row r="228" spans="1:166">
      <c r="A228" s="5">
        <f t="shared" si="212"/>
        <v>213</v>
      </c>
      <c r="B228" s="5">
        <v>168</v>
      </c>
      <c r="C228" s="5" t="s">
        <v>611</v>
      </c>
      <c r="D228" s="5">
        <v>1000</v>
      </c>
      <c r="E228" s="5">
        <v>0.2</v>
      </c>
      <c r="F228" s="5">
        <v>0.3</v>
      </c>
      <c r="G228" s="5">
        <v>0.15</v>
      </c>
      <c r="H228" s="5">
        <v>0.15</v>
      </c>
      <c r="M228" s="5">
        <v>2</v>
      </c>
      <c r="N228" s="5">
        <f t="shared" si="175"/>
        <v>0.8</v>
      </c>
      <c r="O228" s="5" t="s">
        <v>633</v>
      </c>
      <c r="Q228" s="5" t="str">
        <f t="shared" si="176"/>
        <v/>
      </c>
      <c r="S228" s="5">
        <f t="shared" si="177"/>
        <v>2</v>
      </c>
      <c r="T228" s="5">
        <f t="shared" si="178"/>
        <v>3</v>
      </c>
      <c r="U228" s="5">
        <f t="shared" si="179"/>
        <v>1.5</v>
      </c>
      <c r="V228" s="5" t="str">
        <f t="shared" si="180"/>
        <v>자동</v>
      </c>
      <c r="W228" s="5">
        <f t="shared" si="181"/>
        <v>3</v>
      </c>
      <c r="X228" s="5">
        <f t="shared" si="218"/>
        <v>2</v>
      </c>
      <c r="Y228" s="5">
        <f t="shared" si="219"/>
        <v>3</v>
      </c>
      <c r="Z228" s="5">
        <f t="shared" si="220"/>
        <v>1.5</v>
      </c>
      <c r="AA228" s="5">
        <f t="shared" si="221"/>
        <v>1.5</v>
      </c>
      <c r="AB228" s="5" t="str">
        <f t="shared" si="182"/>
        <v>자동</v>
      </c>
      <c r="AC228" s="5" t="str">
        <f t="shared" si="183"/>
        <v>자동</v>
      </c>
      <c r="AD228" s="5" t="str">
        <f t="shared" si="184"/>
        <v>자동</v>
      </c>
      <c r="AE228" s="5" t="str">
        <f>IF(AR228=42,INDEX('2025학년도 변표'!$C$118:$C$197,MATCH(Q228,'2025학년도 변표'!$B$118:$B$197,0)),"")</f>
        <v/>
      </c>
      <c r="AF228" s="5" t="str">
        <f>IF(AR228=42,INDEX('2025학년도 변표'!$D$118:$D$197,MATCH(Q228,'2025학년도 변표'!$B$118:$B$197,0)),"")</f>
        <v/>
      </c>
      <c r="AH228" s="5">
        <v>2</v>
      </c>
      <c r="AI228" s="5">
        <v>2</v>
      </c>
      <c r="AJ228" s="5">
        <v>2</v>
      </c>
      <c r="AK228" s="5">
        <v>2</v>
      </c>
      <c r="AO228" s="5">
        <v>3</v>
      </c>
      <c r="AP228" s="5">
        <v>3</v>
      </c>
      <c r="AR228" s="5">
        <f t="shared" si="217"/>
        <v>2</v>
      </c>
      <c r="AT228" s="5">
        <f>$T228*0.1</f>
        <v>0.30000000000000004</v>
      </c>
      <c r="AU228" s="5">
        <f>$T228*0.1</f>
        <v>0.30000000000000004</v>
      </c>
      <c r="BA228" s="5">
        <f t="shared" si="185"/>
        <v>0</v>
      </c>
      <c r="BE228" s="236" t="s">
        <v>18811</v>
      </c>
      <c r="BG228" s="5">
        <f t="shared" si="223"/>
        <v>0</v>
      </c>
      <c r="BH228" s="5">
        <f t="shared" si="223"/>
        <v>0</v>
      </c>
      <c r="BY228" s="230">
        <f t="shared" si="222"/>
        <v>800</v>
      </c>
      <c r="BZ228" s="72">
        <v>200</v>
      </c>
      <c r="CA228" s="5">
        <v>190</v>
      </c>
      <c r="CB228" s="5">
        <v>180</v>
      </c>
      <c r="CC228" s="5">
        <v>170</v>
      </c>
      <c r="CD228" s="5">
        <v>160</v>
      </c>
      <c r="CE228" s="5">
        <v>140</v>
      </c>
      <c r="CF228" s="5">
        <v>120</v>
      </c>
      <c r="CG228" s="5">
        <v>100</v>
      </c>
      <c r="CH228" s="5">
        <v>60</v>
      </c>
      <c r="CI228" s="72">
        <v>10</v>
      </c>
      <c r="CJ228" s="5">
        <v>10</v>
      </c>
      <c r="CK228" s="5">
        <v>10</v>
      </c>
      <c r="CL228" s="5">
        <v>10</v>
      </c>
      <c r="CM228" s="5">
        <v>9.8000000000000007</v>
      </c>
      <c r="CN228" s="5">
        <v>9.6</v>
      </c>
      <c r="CO228" s="5">
        <v>9.4</v>
      </c>
      <c r="CP228" s="5">
        <v>9.1999999999999993</v>
      </c>
      <c r="CQ228" s="5">
        <v>9</v>
      </c>
      <c r="DA228" s="5">
        <f t="shared" si="186"/>
        <v>200</v>
      </c>
      <c r="DB228" s="5">
        <f t="shared" si="187"/>
        <v>100</v>
      </c>
      <c r="DC228" s="5">
        <f t="shared" si="188"/>
        <v>10</v>
      </c>
      <c r="DD228" s="5">
        <v>2</v>
      </c>
      <c r="DJ228" s="5">
        <v>1</v>
      </c>
      <c r="DQ228" s="5">
        <v>1</v>
      </c>
      <c r="DR228" s="5">
        <f t="shared" si="189"/>
        <v>1</v>
      </c>
      <c r="DS228" s="5">
        <f t="shared" si="190"/>
        <v>2</v>
      </c>
      <c r="DT228" s="5">
        <f t="shared" si="171"/>
        <v>0</v>
      </c>
      <c r="DU228" s="5">
        <f t="shared" si="213"/>
        <v>0</v>
      </c>
      <c r="DW228" s="5">
        <f t="shared" si="191"/>
        <v>0</v>
      </c>
      <c r="DX228" s="5">
        <f t="shared" si="192"/>
        <v>0</v>
      </c>
      <c r="DY228" s="5">
        <f>IFERROR(IF(LEFT($AR228,1)="4",INDEX('2025학년도 변표'!$H$118:$H$197,MATCH($Q228,'2025학년도 변표'!$B$118:$B$197,0)),INDEX(DY$4:DY$8,MATCH(AJ228,$DU$4:$DU$8,0))),0)</f>
        <v>0</v>
      </c>
      <c r="DZ228" s="5">
        <f>IFERROR(IF(LEFT($AR228,1)="4",INDEX('2025학년도 변표'!$I$118:$I$197,MATCH($Q228,'2025학년도 변표'!$B$118:$B$197,0)),INDEX(DZ$4:DZ$8,MATCH(AK228,$DU$4:$DU$8,0))),0)</f>
        <v>0</v>
      </c>
      <c r="EB228" s="5">
        <f>IFERROR(IF(LEFT($AR228,1)="4",INDEX('2025학년도 변표'!$J$118:$J$197,MATCH($Q228,'2025학년도 변표'!$B$118:$B$197,0)),INDEX(EA$4:EA$8,MATCH(AM228,$DU$4:$DU$8,0))),0)</f>
        <v>0</v>
      </c>
      <c r="EC228" s="5">
        <f>IFERROR(IF(LEFT($AR228,1)="4",INDEX('2025학년도 변표'!$K$118:$K$197,MATCH($Q228,'2025학년도 변표'!$B$118:$B$197,0)),INDEX(EB$4:EB$8,MATCH(AN228,$DU$4:$DU$8,0))),0)</f>
        <v>0</v>
      </c>
      <c r="ED228" s="5" t="str">
        <f t="shared" si="193"/>
        <v/>
      </c>
      <c r="EE228" s="5" t="str">
        <f t="shared" si="194"/>
        <v/>
      </c>
      <c r="EF228" s="5">
        <f t="shared" si="195"/>
        <v>0</v>
      </c>
      <c r="EH228" s="5">
        <f t="shared" si="196"/>
        <v>0</v>
      </c>
      <c r="EI228" s="5">
        <f t="shared" si="197"/>
        <v>0</v>
      </c>
      <c r="EJ228" s="5">
        <f t="shared" si="198"/>
        <v>0</v>
      </c>
      <c r="EK228" s="5">
        <f t="shared" si="199"/>
        <v>0</v>
      </c>
      <c r="EL228" s="5">
        <f t="shared" si="200"/>
        <v>0</v>
      </c>
      <c r="EM228" s="5">
        <f t="shared" si="201"/>
        <v>0</v>
      </c>
      <c r="EN228" s="5">
        <f t="shared" si="202"/>
        <v>0</v>
      </c>
      <c r="EO228" s="5">
        <f>LARGE((EJ228:EK228,EM228:EN228),1)</f>
        <v>0</v>
      </c>
      <c r="EP228" s="5">
        <f>IF(M228&lt;2,0,LARGE((EJ228:EK228,EM228:EN228),2))</f>
        <v>0</v>
      </c>
      <c r="EQ228" s="5">
        <f t="shared" si="203"/>
        <v>0</v>
      </c>
      <c r="ER228" s="5">
        <f t="shared" si="204"/>
        <v>0</v>
      </c>
      <c r="ES228" s="5">
        <f t="shared" si="205"/>
        <v>0</v>
      </c>
      <c r="EX228" s="5">
        <f t="shared" si="206"/>
        <v>0</v>
      </c>
      <c r="EZ228" s="5">
        <f t="shared" si="207"/>
        <v>1</v>
      </c>
      <c r="FA228" s="5">
        <f t="shared" ca="1" si="208"/>
        <v>76</v>
      </c>
      <c r="FE228" s="5" t="str">
        <f t="shared" si="209"/>
        <v>백분위</v>
      </c>
      <c r="FF228" s="5" t="str">
        <f t="shared" si="210"/>
        <v>백분위</v>
      </c>
      <c r="FG228" s="5">
        <f t="shared" si="214"/>
        <v>0.25</v>
      </c>
      <c r="FH228" s="5">
        <f t="shared" si="215"/>
        <v>0.38</v>
      </c>
      <c r="FI228" s="5">
        <f t="shared" si="216"/>
        <v>0.38</v>
      </c>
      <c r="FJ228" s="5">
        <f t="shared" si="211"/>
        <v>8</v>
      </c>
    </row>
    <row r="229" spans="1:166">
      <c r="A229" s="5">
        <f t="shared" si="212"/>
        <v>214</v>
      </c>
      <c r="B229" s="5">
        <v>169</v>
      </c>
      <c r="C229" s="5" t="s">
        <v>612</v>
      </c>
      <c r="D229" s="5">
        <v>1000</v>
      </c>
      <c r="E229" s="5">
        <v>0.2</v>
      </c>
      <c r="F229" s="5">
        <v>0.3</v>
      </c>
      <c r="G229" s="5">
        <v>0.15</v>
      </c>
      <c r="H229" s="5">
        <v>0.15</v>
      </c>
      <c r="J229" s="5">
        <v>0.15</v>
      </c>
      <c r="K229" s="5">
        <v>0.15</v>
      </c>
      <c r="M229" s="5">
        <v>2</v>
      </c>
      <c r="N229" s="5">
        <f t="shared" si="175"/>
        <v>0.8</v>
      </c>
      <c r="O229" s="5" t="s">
        <v>633</v>
      </c>
      <c r="Q229" s="5" t="str">
        <f t="shared" si="176"/>
        <v/>
      </c>
      <c r="S229" s="5">
        <f t="shared" si="177"/>
        <v>2</v>
      </c>
      <c r="T229" s="5">
        <f t="shared" si="178"/>
        <v>3</v>
      </c>
      <c r="U229" s="5">
        <f t="shared" si="179"/>
        <v>1.5</v>
      </c>
      <c r="V229" s="5">
        <f t="shared" si="180"/>
        <v>1.5</v>
      </c>
      <c r="W229" s="5">
        <f t="shared" si="181"/>
        <v>3</v>
      </c>
      <c r="X229" s="5">
        <f t="shared" si="218"/>
        <v>2</v>
      </c>
      <c r="Y229" s="5">
        <f t="shared" si="219"/>
        <v>3</v>
      </c>
      <c r="Z229" s="5">
        <f t="shared" si="220"/>
        <v>1.5</v>
      </c>
      <c r="AA229" s="5">
        <f t="shared" si="221"/>
        <v>1.5</v>
      </c>
      <c r="AB229" s="5" t="str">
        <f t="shared" si="182"/>
        <v>자동</v>
      </c>
      <c r="AC229" s="5">
        <f t="shared" si="183"/>
        <v>1.5</v>
      </c>
      <c r="AD229" s="5">
        <f t="shared" si="184"/>
        <v>1.5</v>
      </c>
      <c r="AE229" s="5" t="str">
        <f>IF(AR229=42,INDEX('2025학년도 변표'!$C$118:$C$197,MATCH(Q229,'2025학년도 변표'!$B$118:$B$197,0)),"")</f>
        <v/>
      </c>
      <c r="AF229" s="5" t="str">
        <f>IF(AR229=42,INDEX('2025학년도 변표'!$D$118:$D$197,MATCH(Q229,'2025학년도 변표'!$B$118:$B$197,0)),"")</f>
        <v/>
      </c>
      <c r="AH229" s="5">
        <v>2</v>
      </c>
      <c r="AI229" s="5">
        <v>2</v>
      </c>
      <c r="AJ229" s="5">
        <v>2</v>
      </c>
      <c r="AK229" s="5">
        <v>2</v>
      </c>
      <c r="AM229" s="5">
        <v>2</v>
      </c>
      <c r="AN229" s="5">
        <v>2</v>
      </c>
      <c r="AO229" s="5">
        <v>3</v>
      </c>
      <c r="AP229" s="5">
        <v>3</v>
      </c>
      <c r="AR229" s="5">
        <f t="shared" si="217"/>
        <v>2</v>
      </c>
      <c r="AW229" s="5">
        <f>U229*0.1</f>
        <v>0.15000000000000002</v>
      </c>
      <c r="AX229" s="5">
        <f>U229*0.1</f>
        <v>0.15000000000000002</v>
      </c>
      <c r="BA229" s="5">
        <f t="shared" si="185"/>
        <v>0</v>
      </c>
      <c r="BJ229" s="5">
        <f>IF($DD$8&gt;=2,AW229*DY229,0)</f>
        <v>0</v>
      </c>
      <c r="BK229" s="5">
        <f>IF($DD$8&gt;=2,AX229*DZ229,0)</f>
        <v>0</v>
      </c>
      <c r="BY229" s="230">
        <f t="shared" si="222"/>
        <v>800</v>
      </c>
      <c r="BZ229" s="72">
        <v>200</v>
      </c>
      <c r="CA229" s="5">
        <v>190</v>
      </c>
      <c r="CB229" s="5">
        <v>180</v>
      </c>
      <c r="CC229" s="5">
        <v>170</v>
      </c>
      <c r="CD229" s="5">
        <v>160</v>
      </c>
      <c r="CE229" s="5">
        <v>140</v>
      </c>
      <c r="CF229" s="5">
        <v>120</v>
      </c>
      <c r="CG229" s="5">
        <v>100</v>
      </c>
      <c r="CH229" s="5">
        <v>60</v>
      </c>
      <c r="CI229" s="72">
        <v>10</v>
      </c>
      <c r="CJ229" s="5">
        <v>10</v>
      </c>
      <c r="CK229" s="5">
        <v>10</v>
      </c>
      <c r="CL229" s="5">
        <v>10</v>
      </c>
      <c r="CM229" s="5">
        <v>9.8000000000000007</v>
      </c>
      <c r="CN229" s="5">
        <v>9.6</v>
      </c>
      <c r="CO229" s="5">
        <v>9.4</v>
      </c>
      <c r="CP229" s="5">
        <v>9.1999999999999993</v>
      </c>
      <c r="CQ229" s="5">
        <v>9</v>
      </c>
      <c r="DA229" s="5">
        <f t="shared" si="186"/>
        <v>200</v>
      </c>
      <c r="DB229" s="5">
        <f t="shared" si="187"/>
        <v>100</v>
      </c>
      <c r="DC229" s="5">
        <f t="shared" si="188"/>
        <v>10</v>
      </c>
      <c r="DF229" s="5">
        <v>2</v>
      </c>
      <c r="DH229" s="5">
        <v>1</v>
      </c>
      <c r="DQ229" s="5">
        <v>1</v>
      </c>
      <c r="DR229" s="5">
        <f t="shared" si="189"/>
        <v>1</v>
      </c>
      <c r="DS229" s="5">
        <f t="shared" si="190"/>
        <v>2</v>
      </c>
      <c r="DT229" s="5">
        <f t="shared" si="171"/>
        <v>0</v>
      </c>
      <c r="DU229" s="5">
        <f t="shared" si="213"/>
        <v>0</v>
      </c>
      <c r="DW229" s="5">
        <f t="shared" si="191"/>
        <v>0</v>
      </c>
      <c r="DX229" s="5">
        <f t="shared" si="192"/>
        <v>0</v>
      </c>
      <c r="DY229" s="5">
        <f>IFERROR(IF(LEFT($AR229,1)="4",INDEX('2025학년도 변표'!$H$118:$H$197,MATCH($Q229,'2025학년도 변표'!$B$118:$B$197,0)),INDEX(DY$4:DY$8,MATCH(AJ229,$DU$4:$DU$8,0))),0)</f>
        <v>0</v>
      </c>
      <c r="DZ229" s="5">
        <f>IFERROR(IF(LEFT($AR229,1)="4",INDEX('2025학년도 변표'!$I$118:$I$197,MATCH($Q229,'2025학년도 변표'!$B$118:$B$197,0)),INDEX(DZ$4:DZ$8,MATCH(AK229,$DU$4:$DU$8,0))),0)</f>
        <v>0</v>
      </c>
      <c r="EB229" s="5">
        <f>IFERROR(IF(LEFT($AR229,1)="4",INDEX('2025학년도 변표'!$J$118:$J$197,MATCH($Q229,'2025학년도 변표'!$B$118:$B$197,0)),INDEX(EA$4:EA$8,MATCH(AM229,$DU$4:$DU$8,0))),0)</f>
        <v>0</v>
      </c>
      <c r="EC229" s="5">
        <f>IFERROR(IF(LEFT($AR229,1)="4",INDEX('2025학년도 변표'!$K$118:$K$197,MATCH($Q229,'2025학년도 변표'!$B$118:$B$197,0)),INDEX(EB$4:EB$8,MATCH(AN229,$DU$4:$DU$8,0))),0)</f>
        <v>0</v>
      </c>
      <c r="ED229" s="5" t="str">
        <f t="shared" si="193"/>
        <v/>
      </c>
      <c r="EE229" s="5" t="str">
        <f t="shared" si="194"/>
        <v/>
      </c>
      <c r="EF229" s="5">
        <f t="shared" si="195"/>
        <v>0</v>
      </c>
      <c r="EH229" s="5">
        <f t="shared" si="196"/>
        <v>0</v>
      </c>
      <c r="EI229" s="5">
        <f t="shared" si="197"/>
        <v>0</v>
      </c>
      <c r="EJ229" s="5">
        <f t="shared" si="198"/>
        <v>0</v>
      </c>
      <c r="EK229" s="5">
        <f t="shared" si="199"/>
        <v>0</v>
      </c>
      <c r="EL229" s="5">
        <f t="shared" si="200"/>
        <v>0</v>
      </c>
      <c r="EM229" s="5">
        <f t="shared" si="201"/>
        <v>0</v>
      </c>
      <c r="EN229" s="5">
        <f t="shared" si="202"/>
        <v>0</v>
      </c>
      <c r="EO229" s="5">
        <f>LARGE((EJ229:EK229,EM229:EN229),1)</f>
        <v>0</v>
      </c>
      <c r="EP229" s="5">
        <f>IF(M229&lt;2,0,LARGE((EJ229:EK229,EM229:EN229),2))</f>
        <v>0</v>
      </c>
      <c r="EQ229" s="5">
        <f t="shared" si="203"/>
        <v>0</v>
      </c>
      <c r="ER229" s="5">
        <f t="shared" si="204"/>
        <v>0</v>
      </c>
      <c r="ES229" s="5">
        <f t="shared" si="205"/>
        <v>0</v>
      </c>
      <c r="EX229" s="5">
        <f t="shared" si="206"/>
        <v>0</v>
      </c>
      <c r="EZ229" s="5">
        <f t="shared" si="207"/>
        <v>1</v>
      </c>
      <c r="FA229" s="5">
        <f t="shared" ca="1" si="208"/>
        <v>77</v>
      </c>
      <c r="FE229" s="5" t="str">
        <f t="shared" si="209"/>
        <v>백분위</v>
      </c>
      <c r="FF229" s="5" t="str">
        <f t="shared" si="210"/>
        <v>백분위</v>
      </c>
      <c r="FG229" s="5">
        <f t="shared" si="214"/>
        <v>0.25</v>
      </c>
      <c r="FH229" s="5">
        <f t="shared" si="215"/>
        <v>0.38</v>
      </c>
      <c r="FI229" s="5">
        <f t="shared" si="216"/>
        <v>0.38</v>
      </c>
      <c r="FJ229" s="5">
        <f t="shared" si="211"/>
        <v>8</v>
      </c>
    </row>
    <row r="230" spans="1:166">
      <c r="A230" s="5">
        <f t="shared" si="212"/>
        <v>215</v>
      </c>
      <c r="B230" s="5">
        <v>170</v>
      </c>
      <c r="C230" s="5" t="s">
        <v>613</v>
      </c>
      <c r="D230" s="5">
        <v>1000</v>
      </c>
      <c r="E230" s="5">
        <v>0.2</v>
      </c>
      <c r="F230" s="5">
        <v>0.3</v>
      </c>
      <c r="G230" s="5">
        <v>0.15</v>
      </c>
      <c r="H230" s="5">
        <v>0.15</v>
      </c>
      <c r="M230" s="5">
        <v>2</v>
      </c>
      <c r="N230" s="5">
        <f t="shared" si="175"/>
        <v>0.8</v>
      </c>
      <c r="O230" s="5" t="s">
        <v>633</v>
      </c>
      <c r="Q230" s="5" t="str">
        <f t="shared" si="176"/>
        <v/>
      </c>
      <c r="S230" s="5">
        <f t="shared" si="177"/>
        <v>2</v>
      </c>
      <c r="T230" s="5">
        <f t="shared" si="178"/>
        <v>3</v>
      </c>
      <c r="U230" s="5">
        <f t="shared" si="179"/>
        <v>1.5</v>
      </c>
      <c r="V230" s="5" t="str">
        <f t="shared" si="180"/>
        <v>자동</v>
      </c>
      <c r="W230" s="5">
        <f t="shared" si="181"/>
        <v>3</v>
      </c>
      <c r="X230" s="5">
        <f t="shared" si="218"/>
        <v>2</v>
      </c>
      <c r="Y230" s="5">
        <f t="shared" si="219"/>
        <v>3</v>
      </c>
      <c r="Z230" s="5">
        <f t="shared" si="220"/>
        <v>1.5</v>
      </c>
      <c r="AA230" s="5">
        <f t="shared" si="221"/>
        <v>1.5</v>
      </c>
      <c r="AB230" s="5" t="str">
        <f t="shared" si="182"/>
        <v>자동</v>
      </c>
      <c r="AC230" s="5" t="str">
        <f t="shared" si="183"/>
        <v>자동</v>
      </c>
      <c r="AD230" s="5" t="str">
        <f t="shared" si="184"/>
        <v>자동</v>
      </c>
      <c r="AE230" s="5" t="str">
        <f>IF(AR230=42,INDEX('2025학년도 변표'!$C$118:$C$197,MATCH(Q230,'2025학년도 변표'!$B$118:$B$197,0)),"")</f>
        <v/>
      </c>
      <c r="AF230" s="5" t="str">
        <f>IF(AR230=42,INDEX('2025학년도 변표'!$D$118:$D$197,MATCH(Q230,'2025학년도 변표'!$B$118:$B$197,0)),"")</f>
        <v/>
      </c>
      <c r="AH230" s="5">
        <v>2</v>
      </c>
      <c r="AI230" s="5">
        <v>2</v>
      </c>
      <c r="AJ230" s="5">
        <v>2</v>
      </c>
      <c r="AK230" s="5">
        <v>2</v>
      </c>
      <c r="AO230" s="5">
        <v>3</v>
      </c>
      <c r="AP230" s="5">
        <v>3</v>
      </c>
      <c r="AR230" s="5">
        <f t="shared" si="217"/>
        <v>2</v>
      </c>
      <c r="BA230" s="5">
        <f t="shared" si="185"/>
        <v>0</v>
      </c>
      <c r="BY230" s="230">
        <f t="shared" si="222"/>
        <v>800</v>
      </c>
      <c r="BZ230" s="72">
        <v>200</v>
      </c>
      <c r="CA230" s="5">
        <v>190</v>
      </c>
      <c r="CB230" s="5">
        <v>180</v>
      </c>
      <c r="CC230" s="5">
        <v>170</v>
      </c>
      <c r="CD230" s="5">
        <v>160</v>
      </c>
      <c r="CE230" s="5">
        <v>140</v>
      </c>
      <c r="CF230" s="5">
        <v>120</v>
      </c>
      <c r="CG230" s="5">
        <v>100</v>
      </c>
      <c r="CH230" s="5">
        <v>60</v>
      </c>
      <c r="CI230" s="72">
        <v>10</v>
      </c>
      <c r="CJ230" s="5">
        <v>10</v>
      </c>
      <c r="CK230" s="5">
        <v>10</v>
      </c>
      <c r="CL230" s="5">
        <v>10</v>
      </c>
      <c r="CM230" s="5">
        <v>9.8000000000000007</v>
      </c>
      <c r="CN230" s="5">
        <v>9.6</v>
      </c>
      <c r="CO230" s="5">
        <v>9.4</v>
      </c>
      <c r="CP230" s="5">
        <v>9.1999999999999993</v>
      </c>
      <c r="CQ230" s="5">
        <v>9</v>
      </c>
      <c r="DA230" s="5">
        <f t="shared" si="186"/>
        <v>200</v>
      </c>
      <c r="DB230" s="5">
        <f t="shared" si="187"/>
        <v>100</v>
      </c>
      <c r="DC230" s="5">
        <f t="shared" si="188"/>
        <v>10</v>
      </c>
      <c r="DD230" s="5">
        <v>2</v>
      </c>
      <c r="DH230" s="5">
        <v>1</v>
      </c>
      <c r="DJ230" s="5">
        <v>1</v>
      </c>
      <c r="DR230" s="5">
        <f t="shared" si="189"/>
        <v>1</v>
      </c>
      <c r="DS230" s="5">
        <f t="shared" si="190"/>
        <v>2</v>
      </c>
      <c r="DT230" s="5">
        <f t="shared" si="171"/>
        <v>0</v>
      </c>
      <c r="DU230" s="5">
        <f t="shared" si="213"/>
        <v>0</v>
      </c>
      <c r="DW230" s="5">
        <f t="shared" si="191"/>
        <v>0</v>
      </c>
      <c r="DX230" s="5">
        <f t="shared" si="192"/>
        <v>0</v>
      </c>
      <c r="DY230" s="5">
        <f>IFERROR(IF(LEFT($AR230,1)="4",INDEX('2025학년도 변표'!$H$118:$H$197,MATCH($Q230,'2025학년도 변표'!$B$118:$B$197,0)),INDEX(DY$4:DY$8,MATCH(AJ230,$DU$4:$DU$8,0))),0)</f>
        <v>0</v>
      </c>
      <c r="DZ230" s="5">
        <f>IFERROR(IF(LEFT($AR230,1)="4",INDEX('2025학년도 변표'!$I$118:$I$197,MATCH($Q230,'2025학년도 변표'!$B$118:$B$197,0)),INDEX(DZ$4:DZ$8,MATCH(AK230,$DU$4:$DU$8,0))),0)</f>
        <v>0</v>
      </c>
      <c r="EB230" s="5">
        <f>IFERROR(IF(LEFT($AR230,1)="4",INDEX('2025학년도 변표'!$J$118:$J$197,MATCH($Q230,'2025학년도 변표'!$B$118:$B$197,0)),INDEX(EA$4:EA$8,MATCH(AM230,$DU$4:$DU$8,0))),0)</f>
        <v>0</v>
      </c>
      <c r="EC230" s="5">
        <f>IFERROR(IF(LEFT($AR230,1)="4",INDEX('2025학년도 변표'!$K$118:$K$197,MATCH($Q230,'2025학년도 변표'!$B$118:$B$197,0)),INDEX(EB$4:EB$8,MATCH(AN230,$DU$4:$DU$8,0))),0)</f>
        <v>0</v>
      </c>
      <c r="ED230" s="5" t="str">
        <f t="shared" si="193"/>
        <v/>
      </c>
      <c r="EE230" s="5" t="str">
        <f t="shared" si="194"/>
        <v/>
      </c>
      <c r="EF230" s="5">
        <f t="shared" si="195"/>
        <v>0</v>
      </c>
      <c r="EH230" s="5">
        <f t="shared" si="196"/>
        <v>0</v>
      </c>
      <c r="EI230" s="5">
        <f t="shared" si="197"/>
        <v>0</v>
      </c>
      <c r="EJ230" s="5">
        <f t="shared" si="198"/>
        <v>0</v>
      </c>
      <c r="EK230" s="5">
        <f t="shared" si="199"/>
        <v>0</v>
      </c>
      <c r="EL230" s="5">
        <f t="shared" si="200"/>
        <v>0</v>
      </c>
      <c r="EM230" s="5">
        <f t="shared" si="201"/>
        <v>0</v>
      </c>
      <c r="EN230" s="5">
        <f t="shared" si="202"/>
        <v>0</v>
      </c>
      <c r="EO230" s="5">
        <f>LARGE((EJ230:EK230,EM230:EN230),1)</f>
        <v>0</v>
      </c>
      <c r="EP230" s="5">
        <f>IF(M230&lt;2,0,LARGE((EJ230:EK230,EM230:EN230),2))</f>
        <v>0</v>
      </c>
      <c r="EQ230" s="5">
        <f t="shared" si="203"/>
        <v>0</v>
      </c>
      <c r="ER230" s="5">
        <f t="shared" si="204"/>
        <v>0</v>
      </c>
      <c r="ES230" s="5">
        <f t="shared" si="205"/>
        <v>0</v>
      </c>
      <c r="EX230" s="5">
        <f t="shared" si="206"/>
        <v>0</v>
      </c>
      <c r="EZ230" s="5">
        <f t="shared" si="207"/>
        <v>0</v>
      </c>
      <c r="FA230" s="5">
        <f t="shared" ca="1" si="208"/>
        <v>0</v>
      </c>
      <c r="FE230" s="5" t="str">
        <f t="shared" si="209"/>
        <v>백분위</v>
      </c>
      <c r="FF230" s="5" t="str">
        <f t="shared" si="210"/>
        <v>백분위</v>
      </c>
      <c r="FG230" s="5">
        <f t="shared" si="214"/>
        <v>0.25</v>
      </c>
      <c r="FH230" s="5">
        <f t="shared" si="215"/>
        <v>0.38</v>
      </c>
      <c r="FI230" s="5">
        <f t="shared" si="216"/>
        <v>0.38</v>
      </c>
      <c r="FJ230" s="5">
        <f t="shared" si="211"/>
        <v>8</v>
      </c>
    </row>
    <row r="231" spans="1:166">
      <c r="A231" s="5">
        <f t="shared" si="212"/>
        <v>216</v>
      </c>
      <c r="C231" s="5" t="s">
        <v>18813</v>
      </c>
      <c r="D231" s="5">
        <v>1000</v>
      </c>
      <c r="E231" s="5">
        <v>0.2</v>
      </c>
      <c r="F231" s="5">
        <v>0.3</v>
      </c>
      <c r="G231" s="5">
        <v>0.15</v>
      </c>
      <c r="H231" s="5">
        <v>0.15</v>
      </c>
      <c r="M231" s="5">
        <v>2</v>
      </c>
      <c r="N231" s="5">
        <f t="shared" si="175"/>
        <v>0.8</v>
      </c>
      <c r="O231" s="5" t="s">
        <v>633</v>
      </c>
      <c r="Q231" s="5" t="str">
        <f t="shared" si="176"/>
        <v/>
      </c>
      <c r="S231" s="5">
        <f t="shared" si="177"/>
        <v>2</v>
      </c>
      <c r="T231" s="5">
        <f t="shared" si="178"/>
        <v>3</v>
      </c>
      <c r="U231" s="5">
        <f t="shared" si="179"/>
        <v>1.5</v>
      </c>
      <c r="V231" s="5" t="str">
        <f t="shared" si="180"/>
        <v>자동</v>
      </c>
      <c r="W231" s="5">
        <f t="shared" si="181"/>
        <v>3</v>
      </c>
      <c r="X231" s="5">
        <f t="shared" si="218"/>
        <v>2</v>
      </c>
      <c r="Y231" s="5">
        <f t="shared" si="219"/>
        <v>3</v>
      </c>
      <c r="Z231" s="5">
        <f t="shared" si="220"/>
        <v>1.5</v>
      </c>
      <c r="AA231" s="5">
        <f t="shared" si="221"/>
        <v>1.5</v>
      </c>
      <c r="AB231" s="5" t="str">
        <f t="shared" si="182"/>
        <v>자동</v>
      </c>
      <c r="AC231" s="5" t="str">
        <f t="shared" si="183"/>
        <v>자동</v>
      </c>
      <c r="AD231" s="5" t="str">
        <f t="shared" si="184"/>
        <v>자동</v>
      </c>
      <c r="AE231" s="5" t="str">
        <f>IF(AR231=42,INDEX('2025학년도 변표'!$C$118:$C$197,MATCH(Q231,'2025학년도 변표'!$B$118:$B$197,0)),"")</f>
        <v/>
      </c>
      <c r="AF231" s="5" t="str">
        <f>IF(AR231=42,INDEX('2025학년도 변표'!$D$118:$D$197,MATCH(Q231,'2025학년도 변표'!$B$118:$B$197,0)),"")</f>
        <v/>
      </c>
      <c r="AH231" s="5">
        <v>2</v>
      </c>
      <c r="AI231" s="5">
        <v>2</v>
      </c>
      <c r="AJ231" s="5">
        <v>2</v>
      </c>
      <c r="AK231" s="5">
        <v>2</v>
      </c>
      <c r="AO231" s="5">
        <v>3</v>
      </c>
      <c r="AP231" s="5">
        <v>3</v>
      </c>
      <c r="AR231" s="5">
        <f t="shared" si="217"/>
        <v>2</v>
      </c>
      <c r="AT231" s="5">
        <f>$T231*0.1</f>
        <v>0.30000000000000004</v>
      </c>
      <c r="AU231" s="5">
        <f>$T231*0.1</f>
        <v>0.30000000000000004</v>
      </c>
      <c r="BA231" s="5">
        <f t="shared" si="185"/>
        <v>0</v>
      </c>
      <c r="BE231" s="236" t="s">
        <v>18814</v>
      </c>
      <c r="BG231" s="5">
        <f>AT231*BG$6</f>
        <v>0</v>
      </c>
      <c r="BH231" s="5">
        <f>AU231*BH$6</f>
        <v>0</v>
      </c>
      <c r="BY231" s="230">
        <f t="shared" si="222"/>
        <v>800</v>
      </c>
      <c r="BZ231" s="72">
        <v>200</v>
      </c>
      <c r="CA231" s="5">
        <v>190</v>
      </c>
      <c r="CB231" s="5">
        <v>180</v>
      </c>
      <c r="CC231" s="5">
        <v>170</v>
      </c>
      <c r="CD231" s="5">
        <v>160</v>
      </c>
      <c r="CE231" s="5">
        <v>140</v>
      </c>
      <c r="CF231" s="5">
        <v>120</v>
      </c>
      <c r="CG231" s="5">
        <v>100</v>
      </c>
      <c r="CH231" s="5">
        <v>60</v>
      </c>
      <c r="CI231" s="72">
        <v>10</v>
      </c>
      <c r="CJ231" s="5">
        <v>10</v>
      </c>
      <c r="CK231" s="5">
        <v>10</v>
      </c>
      <c r="CL231" s="5">
        <v>10</v>
      </c>
      <c r="CM231" s="5">
        <v>9.8000000000000007</v>
      </c>
      <c r="CN231" s="5">
        <v>9.6</v>
      </c>
      <c r="CO231" s="5">
        <v>9.4</v>
      </c>
      <c r="CP231" s="5">
        <v>9.1999999999999993</v>
      </c>
      <c r="CQ231" s="5">
        <v>9</v>
      </c>
      <c r="DA231" s="5">
        <f t="shared" si="186"/>
        <v>200</v>
      </c>
      <c r="DB231" s="5">
        <f t="shared" si="187"/>
        <v>100</v>
      </c>
      <c r="DC231" s="5">
        <f t="shared" si="188"/>
        <v>10</v>
      </c>
      <c r="DF231" s="5">
        <v>2</v>
      </c>
      <c r="DQ231" s="5">
        <v>1</v>
      </c>
      <c r="DR231" s="5">
        <f t="shared" si="189"/>
        <v>1</v>
      </c>
      <c r="DS231" s="5">
        <f t="shared" si="190"/>
        <v>2</v>
      </c>
      <c r="DT231" s="5">
        <f t="shared" si="171"/>
        <v>0</v>
      </c>
      <c r="DU231" s="5">
        <f t="shared" si="213"/>
        <v>0</v>
      </c>
      <c r="DW231" s="5">
        <f t="shared" si="191"/>
        <v>0</v>
      </c>
      <c r="DX231" s="5">
        <f t="shared" si="192"/>
        <v>0</v>
      </c>
      <c r="DY231" s="5">
        <f>IFERROR(IF(LEFT($AR231,1)="4",INDEX('2025학년도 변표'!$H$118:$H$197,MATCH($Q231,'2025학년도 변표'!$B$118:$B$197,0)),INDEX(DY$4:DY$8,MATCH(AJ231,$DU$4:$DU$8,0))),0)</f>
        <v>0</v>
      </c>
      <c r="DZ231" s="5">
        <f>IFERROR(IF(LEFT($AR231,1)="4",INDEX('2025학년도 변표'!$I$118:$I$197,MATCH($Q231,'2025학년도 변표'!$B$118:$B$197,0)),INDEX(DZ$4:DZ$8,MATCH(AK231,$DU$4:$DU$8,0))),0)</f>
        <v>0</v>
      </c>
      <c r="EB231" s="5">
        <f>IFERROR(IF(LEFT($AR231,1)="4",INDEX('2025학년도 변표'!$J$118:$J$197,MATCH($Q231,'2025학년도 변표'!$B$118:$B$197,0)),INDEX(EA$4:EA$8,MATCH(AM231,$DU$4:$DU$8,0))),0)</f>
        <v>0</v>
      </c>
      <c r="EC231" s="5">
        <f>IFERROR(IF(LEFT($AR231,1)="4",INDEX('2025학년도 변표'!$K$118:$K$197,MATCH($Q231,'2025학년도 변표'!$B$118:$B$197,0)),INDEX(EB$4:EB$8,MATCH(AN231,$DU$4:$DU$8,0))),0)</f>
        <v>0</v>
      </c>
      <c r="ED231" s="5" t="str">
        <f t="shared" si="193"/>
        <v/>
      </c>
      <c r="EE231" s="5" t="str">
        <f t="shared" si="194"/>
        <v/>
      </c>
      <c r="EF231" s="5">
        <f t="shared" si="195"/>
        <v>0</v>
      </c>
      <c r="EH231" s="5">
        <f t="shared" si="196"/>
        <v>0</v>
      </c>
      <c r="EI231" s="5">
        <f t="shared" si="197"/>
        <v>0</v>
      </c>
      <c r="EJ231" s="5">
        <f t="shared" si="198"/>
        <v>0</v>
      </c>
      <c r="EK231" s="5">
        <f t="shared" si="199"/>
        <v>0</v>
      </c>
      <c r="EL231" s="5">
        <f t="shared" si="200"/>
        <v>0</v>
      </c>
      <c r="EM231" s="5">
        <f t="shared" si="201"/>
        <v>0</v>
      </c>
      <c r="EN231" s="5">
        <f t="shared" si="202"/>
        <v>0</v>
      </c>
      <c r="EO231" s="5">
        <f>LARGE((EJ231:EK231,EM231:EN231),1)</f>
        <v>0</v>
      </c>
      <c r="EP231" s="5">
        <f>IF(M231&lt;2,0,LARGE((EJ231:EK231,EM231:EN231),2))</f>
        <v>0</v>
      </c>
      <c r="EQ231" s="5">
        <f t="shared" si="203"/>
        <v>0</v>
      </c>
      <c r="ER231" s="5">
        <f t="shared" si="204"/>
        <v>0</v>
      </c>
      <c r="ES231" s="5">
        <f t="shared" si="205"/>
        <v>0</v>
      </c>
      <c r="EX231" s="5">
        <f t="shared" si="206"/>
        <v>0</v>
      </c>
      <c r="EZ231" s="5">
        <f t="shared" si="207"/>
        <v>1</v>
      </c>
      <c r="FA231" s="5">
        <f t="shared" ca="1" si="208"/>
        <v>78</v>
      </c>
      <c r="FE231" s="5" t="str">
        <f t="shared" si="209"/>
        <v>백분위</v>
      </c>
      <c r="FF231" s="5" t="str">
        <f t="shared" si="210"/>
        <v>백분위</v>
      </c>
      <c r="FG231" s="5">
        <f t="shared" si="214"/>
        <v>0.25</v>
      </c>
      <c r="FH231" s="5">
        <f t="shared" si="215"/>
        <v>0.38</v>
      </c>
      <c r="FI231" s="5">
        <f t="shared" si="216"/>
        <v>0.38</v>
      </c>
      <c r="FJ231" s="5">
        <f t="shared" si="211"/>
        <v>8</v>
      </c>
    </row>
    <row r="232" spans="1:166">
      <c r="A232" s="5">
        <f t="shared" si="212"/>
        <v>217</v>
      </c>
      <c r="B232" s="5">
        <v>171</v>
      </c>
      <c r="C232" s="5" t="s">
        <v>18815</v>
      </c>
      <c r="D232" s="5">
        <v>1000</v>
      </c>
      <c r="E232" s="5">
        <v>0.3</v>
      </c>
      <c r="F232" s="5">
        <v>0.2</v>
      </c>
      <c r="G232" s="5">
        <v>0.15</v>
      </c>
      <c r="H232" s="5">
        <v>0.15</v>
      </c>
      <c r="J232" s="5">
        <v>0.15</v>
      </c>
      <c r="K232" s="5">
        <v>0.15</v>
      </c>
      <c r="M232" s="5">
        <v>2</v>
      </c>
      <c r="N232" s="5">
        <f t="shared" si="175"/>
        <v>0.8</v>
      </c>
      <c r="O232" s="5" t="s">
        <v>633</v>
      </c>
      <c r="Q232" s="5" t="str">
        <f t="shared" si="176"/>
        <v/>
      </c>
      <c r="S232" s="5">
        <f t="shared" si="177"/>
        <v>3</v>
      </c>
      <c r="T232" s="5">
        <f t="shared" si="178"/>
        <v>2</v>
      </c>
      <c r="U232" s="5">
        <f t="shared" si="179"/>
        <v>1.5</v>
      </c>
      <c r="V232" s="5">
        <f t="shared" si="180"/>
        <v>1.5</v>
      </c>
      <c r="W232" s="5">
        <f t="shared" si="181"/>
        <v>3</v>
      </c>
      <c r="X232" s="5">
        <f t="shared" si="218"/>
        <v>3</v>
      </c>
      <c r="Y232" s="5">
        <f t="shared" si="219"/>
        <v>2</v>
      </c>
      <c r="Z232" s="5">
        <f t="shared" si="220"/>
        <v>1.5</v>
      </c>
      <c r="AA232" s="5">
        <f t="shared" si="221"/>
        <v>1.5</v>
      </c>
      <c r="AB232" s="5" t="str">
        <f t="shared" si="182"/>
        <v>자동</v>
      </c>
      <c r="AC232" s="5">
        <f t="shared" si="183"/>
        <v>1.5</v>
      </c>
      <c r="AD232" s="5">
        <f t="shared" si="184"/>
        <v>1.5</v>
      </c>
      <c r="AE232" s="5" t="str">
        <f>IF(AR232=42,INDEX('2025학년도 변표'!$C$118:$C$197,MATCH(Q232,'2025학년도 변표'!$B$118:$B$197,0)),"")</f>
        <v/>
      </c>
      <c r="AF232" s="5" t="str">
        <f>IF(AR232=42,INDEX('2025학년도 변표'!$D$118:$D$197,MATCH(Q232,'2025학년도 변표'!$B$118:$B$197,0)),"")</f>
        <v/>
      </c>
      <c r="AH232" s="5">
        <v>2</v>
      </c>
      <c r="AI232" s="5">
        <v>2</v>
      </c>
      <c r="AJ232" s="5">
        <v>2</v>
      </c>
      <c r="AK232" s="5">
        <v>2</v>
      </c>
      <c r="AM232" s="5">
        <v>2</v>
      </c>
      <c r="AN232" s="5">
        <v>2</v>
      </c>
      <c r="AO232" s="5">
        <v>3</v>
      </c>
      <c r="AP232" s="5">
        <v>3</v>
      </c>
      <c r="AR232" s="5">
        <f t="shared" si="217"/>
        <v>2</v>
      </c>
      <c r="AT232" s="5">
        <f>$T232*0.05</f>
        <v>0.1</v>
      </c>
      <c r="AU232" s="5">
        <f>$T232*0.05</f>
        <v>0.1</v>
      </c>
      <c r="AW232" s="5">
        <f>U232*0.05</f>
        <v>7.5000000000000011E-2</v>
      </c>
      <c r="AX232" s="5">
        <f>U232*0.05</f>
        <v>7.5000000000000011E-2</v>
      </c>
      <c r="BA232" s="5">
        <f t="shared" si="185"/>
        <v>0</v>
      </c>
      <c r="BE232" s="236" t="s">
        <v>18816</v>
      </c>
      <c r="BG232" s="5">
        <f>AT232*BG$6</f>
        <v>0</v>
      </c>
      <c r="BH232" s="5">
        <f>AU232*BH$6</f>
        <v>0</v>
      </c>
      <c r="BJ232" s="5">
        <f>IF($DD$8&gt;=2,AW232*DY232,0)</f>
        <v>0</v>
      </c>
      <c r="BK232" s="5">
        <f>IF($DD$8&gt;=2,AX232*DZ232,0)</f>
        <v>0</v>
      </c>
      <c r="BY232" s="230">
        <f t="shared" si="222"/>
        <v>800</v>
      </c>
      <c r="BZ232" s="72">
        <v>200</v>
      </c>
      <c r="CA232" s="5">
        <v>190</v>
      </c>
      <c r="CB232" s="5">
        <v>180</v>
      </c>
      <c r="CC232" s="5">
        <v>170</v>
      </c>
      <c r="CD232" s="5">
        <v>160</v>
      </c>
      <c r="CE232" s="5">
        <v>140</v>
      </c>
      <c r="CF232" s="5">
        <v>120</v>
      </c>
      <c r="CG232" s="5">
        <v>100</v>
      </c>
      <c r="CH232" s="5">
        <v>60</v>
      </c>
      <c r="CI232" s="72">
        <v>10</v>
      </c>
      <c r="CJ232" s="5">
        <v>10</v>
      </c>
      <c r="CK232" s="5">
        <v>10</v>
      </c>
      <c r="CL232" s="5">
        <v>10</v>
      </c>
      <c r="CM232" s="5">
        <v>9.8000000000000007</v>
      </c>
      <c r="CN232" s="5">
        <v>9.6</v>
      </c>
      <c r="CO232" s="5">
        <v>9.4</v>
      </c>
      <c r="CP232" s="5">
        <v>9.1999999999999993</v>
      </c>
      <c r="CQ232" s="5">
        <v>9</v>
      </c>
      <c r="DA232" s="5">
        <f t="shared" si="186"/>
        <v>200</v>
      </c>
      <c r="DB232" s="5">
        <f t="shared" si="187"/>
        <v>100</v>
      </c>
      <c r="DC232" s="5">
        <f t="shared" si="188"/>
        <v>10</v>
      </c>
      <c r="DF232" s="5">
        <v>2</v>
      </c>
      <c r="DQ232" s="5">
        <v>1</v>
      </c>
      <c r="DR232" s="5">
        <f t="shared" si="189"/>
        <v>1</v>
      </c>
      <c r="DS232" s="5">
        <f t="shared" si="190"/>
        <v>2</v>
      </c>
      <c r="DT232" s="5">
        <f t="shared" si="171"/>
        <v>0</v>
      </c>
      <c r="DU232" s="5">
        <f t="shared" si="213"/>
        <v>0</v>
      </c>
      <c r="DW232" s="5">
        <f t="shared" si="191"/>
        <v>0</v>
      </c>
      <c r="DX232" s="5">
        <f t="shared" si="192"/>
        <v>0</v>
      </c>
      <c r="DY232" s="5">
        <f>IFERROR(IF(LEFT($AR232,1)="4",INDEX('2025학년도 변표'!$H$118:$H$197,MATCH($Q232,'2025학년도 변표'!$B$118:$B$197,0)),INDEX(DY$4:DY$8,MATCH(AJ232,$DU$4:$DU$8,0))),0)</f>
        <v>0</v>
      </c>
      <c r="DZ232" s="5">
        <f>IFERROR(IF(LEFT($AR232,1)="4",INDEX('2025학년도 변표'!$I$118:$I$197,MATCH($Q232,'2025학년도 변표'!$B$118:$B$197,0)),INDEX(DZ$4:DZ$8,MATCH(AK232,$DU$4:$DU$8,0))),0)</f>
        <v>0</v>
      </c>
      <c r="EB232" s="5">
        <f>IFERROR(IF(LEFT($AR232,1)="4",INDEX('2025학년도 변표'!$J$118:$J$197,MATCH($Q232,'2025학년도 변표'!$B$118:$B$197,0)),INDEX(EA$4:EA$8,MATCH(AM232,$DU$4:$DU$8,0))),0)</f>
        <v>0</v>
      </c>
      <c r="EC232" s="5">
        <f>IFERROR(IF(LEFT($AR232,1)="4",INDEX('2025학년도 변표'!$K$118:$K$197,MATCH($Q232,'2025학년도 변표'!$B$118:$B$197,0)),INDEX(EB$4:EB$8,MATCH(AN232,$DU$4:$DU$8,0))),0)</f>
        <v>0</v>
      </c>
      <c r="ED232" s="5" t="str">
        <f t="shared" si="193"/>
        <v/>
      </c>
      <c r="EE232" s="5" t="str">
        <f t="shared" si="194"/>
        <v/>
      </c>
      <c r="EF232" s="5">
        <f t="shared" si="195"/>
        <v>0</v>
      </c>
      <c r="EH232" s="5">
        <f t="shared" si="196"/>
        <v>0</v>
      </c>
      <c r="EI232" s="5">
        <f t="shared" si="197"/>
        <v>0</v>
      </c>
      <c r="EJ232" s="5">
        <f t="shared" si="198"/>
        <v>0</v>
      </c>
      <c r="EK232" s="5">
        <f t="shared" si="199"/>
        <v>0</v>
      </c>
      <c r="EL232" s="5">
        <f t="shared" si="200"/>
        <v>0</v>
      </c>
      <c r="EM232" s="5">
        <f t="shared" si="201"/>
        <v>0</v>
      </c>
      <c r="EN232" s="5">
        <f t="shared" si="202"/>
        <v>0</v>
      </c>
      <c r="EO232" s="5">
        <f>LARGE((EJ232:EK232,EM232:EN232),1)</f>
        <v>0</v>
      </c>
      <c r="EP232" s="5">
        <f>IF(M232&lt;2,0,LARGE((EJ232:EK232,EM232:EN232),2))</f>
        <v>0</v>
      </c>
      <c r="EQ232" s="5">
        <f t="shared" si="203"/>
        <v>0</v>
      </c>
      <c r="ER232" s="5">
        <f t="shared" si="204"/>
        <v>0</v>
      </c>
      <c r="ES232" s="5">
        <f t="shared" si="205"/>
        <v>0</v>
      </c>
      <c r="EX232" s="5">
        <f t="shared" si="206"/>
        <v>0</v>
      </c>
      <c r="EZ232" s="5">
        <f t="shared" si="207"/>
        <v>1</v>
      </c>
      <c r="FA232" s="5">
        <f t="shared" ca="1" si="208"/>
        <v>79</v>
      </c>
      <c r="FE232" s="5" t="str">
        <f t="shared" si="209"/>
        <v>백분위</v>
      </c>
      <c r="FF232" s="5" t="str">
        <f t="shared" si="210"/>
        <v>백분위</v>
      </c>
      <c r="FG232" s="5">
        <f t="shared" si="214"/>
        <v>0.38</v>
      </c>
      <c r="FH232" s="5">
        <f t="shared" si="215"/>
        <v>0.25</v>
      </c>
      <c r="FI232" s="5">
        <f t="shared" si="216"/>
        <v>0.38</v>
      </c>
      <c r="FJ232" s="5">
        <f t="shared" si="211"/>
        <v>8</v>
      </c>
    </row>
    <row r="233" spans="1:166">
      <c r="A233" s="5">
        <f t="shared" si="212"/>
        <v>218</v>
      </c>
      <c r="C233" s="5" t="s">
        <v>18817</v>
      </c>
      <c r="D233" s="5">
        <v>1000</v>
      </c>
      <c r="E233" s="5">
        <v>0.25</v>
      </c>
      <c r="F233" s="5">
        <v>0.25</v>
      </c>
      <c r="G233" s="5">
        <v>0.125</v>
      </c>
      <c r="H233" s="5">
        <v>0.125</v>
      </c>
      <c r="J233" s="5">
        <v>0.125</v>
      </c>
      <c r="K233" s="5">
        <v>0.125</v>
      </c>
      <c r="M233" s="5">
        <v>2</v>
      </c>
      <c r="N233" s="5">
        <f t="shared" si="175"/>
        <v>0.75</v>
      </c>
      <c r="O233" s="5" t="s">
        <v>633</v>
      </c>
      <c r="Q233" s="5" t="str">
        <f t="shared" si="176"/>
        <v/>
      </c>
      <c r="S233" s="5">
        <f t="shared" si="177"/>
        <v>2.5</v>
      </c>
      <c r="T233" s="5">
        <f t="shared" si="178"/>
        <v>2.5</v>
      </c>
      <c r="U233" s="5">
        <f t="shared" si="179"/>
        <v>1.25</v>
      </c>
      <c r="V233" s="5">
        <f t="shared" si="180"/>
        <v>1.25</v>
      </c>
      <c r="W233" s="5">
        <f t="shared" si="181"/>
        <v>2.5</v>
      </c>
      <c r="X233" s="5">
        <f t="shared" si="218"/>
        <v>2.5</v>
      </c>
      <c r="Y233" s="5">
        <f t="shared" si="219"/>
        <v>2.5</v>
      </c>
      <c r="Z233" s="5">
        <f t="shared" si="220"/>
        <v>1.25</v>
      </c>
      <c r="AA233" s="5">
        <f t="shared" si="221"/>
        <v>1.25</v>
      </c>
      <c r="AB233" s="5" t="str">
        <f t="shared" si="182"/>
        <v>자동</v>
      </c>
      <c r="AC233" s="5">
        <f t="shared" si="183"/>
        <v>1.25</v>
      </c>
      <c r="AD233" s="5">
        <f t="shared" si="184"/>
        <v>1.25</v>
      </c>
      <c r="AE233" s="5" t="str">
        <f>IF(AR233=42,INDEX('2025학년도 변표'!$C$118:$C$197,MATCH(Q233,'2025학년도 변표'!$B$118:$B$197,0)),"")</f>
        <v/>
      </c>
      <c r="AF233" s="5" t="str">
        <f>IF(AR233=42,INDEX('2025학년도 변표'!$D$118:$D$197,MATCH(Q233,'2025학년도 변표'!$B$118:$B$197,0)),"")</f>
        <v/>
      </c>
      <c r="AH233" s="5">
        <v>2</v>
      </c>
      <c r="AI233" s="5">
        <v>2</v>
      </c>
      <c r="AJ233" s="5">
        <v>2</v>
      </c>
      <c r="AK233" s="5">
        <v>2</v>
      </c>
      <c r="AM233" s="5">
        <v>2</v>
      </c>
      <c r="AN233" s="5">
        <v>2</v>
      </c>
      <c r="AO233" s="5">
        <v>3</v>
      </c>
      <c r="AP233" s="5">
        <v>3</v>
      </c>
      <c r="AR233" s="5">
        <f t="shared" si="217"/>
        <v>2</v>
      </c>
      <c r="BA233" s="5">
        <f t="shared" si="185"/>
        <v>0</v>
      </c>
      <c r="BY233" s="230">
        <f t="shared" si="222"/>
        <v>750</v>
      </c>
      <c r="BZ233" s="72">
        <v>250</v>
      </c>
      <c r="CA233" s="5">
        <v>237.5</v>
      </c>
      <c r="CB233" s="5">
        <v>225</v>
      </c>
      <c r="CC233" s="5">
        <v>212.5</v>
      </c>
      <c r="CD233" s="5">
        <v>200</v>
      </c>
      <c r="CE233" s="5">
        <v>175</v>
      </c>
      <c r="CF233" s="5">
        <v>150</v>
      </c>
      <c r="CG233" s="5">
        <v>125</v>
      </c>
      <c r="CH233" s="5">
        <v>75</v>
      </c>
      <c r="CI233" s="72">
        <v>10</v>
      </c>
      <c r="CJ233" s="5">
        <v>10</v>
      </c>
      <c r="CK233" s="5">
        <v>10</v>
      </c>
      <c r="CL233" s="5">
        <v>10</v>
      </c>
      <c r="CM233" s="5">
        <v>9.8000000000000007</v>
      </c>
      <c r="CN233" s="5">
        <v>9.6</v>
      </c>
      <c r="CO233" s="5">
        <v>9.4</v>
      </c>
      <c r="CP233" s="5">
        <v>9.1999999999999993</v>
      </c>
      <c r="CQ233" s="5">
        <v>9</v>
      </c>
      <c r="DA233" s="5">
        <f t="shared" si="186"/>
        <v>250</v>
      </c>
      <c r="DB233" s="5">
        <f t="shared" si="187"/>
        <v>100</v>
      </c>
      <c r="DC233" s="5">
        <f t="shared" si="188"/>
        <v>10</v>
      </c>
      <c r="DF233" s="5">
        <v>2</v>
      </c>
      <c r="DQ233" s="5">
        <v>1</v>
      </c>
      <c r="DR233" s="5">
        <f t="shared" si="189"/>
        <v>1</v>
      </c>
      <c r="DS233" s="5">
        <f t="shared" si="190"/>
        <v>2</v>
      </c>
      <c r="DT233" s="5">
        <f t="shared" si="171"/>
        <v>0</v>
      </c>
      <c r="DU233" s="5">
        <f t="shared" si="213"/>
        <v>0</v>
      </c>
      <c r="DW233" s="5">
        <f t="shared" si="191"/>
        <v>0</v>
      </c>
      <c r="DX233" s="5">
        <f t="shared" si="192"/>
        <v>0</v>
      </c>
      <c r="DY233" s="5">
        <f>IFERROR(IF(LEFT($AR233,1)="4",INDEX('2025학년도 변표'!$H$118:$H$197,MATCH($Q233,'2025학년도 변표'!$B$118:$B$197,0)),INDEX(DY$4:DY$8,MATCH(AJ233,$DU$4:$DU$8,0))),0)</f>
        <v>0</v>
      </c>
      <c r="DZ233" s="5">
        <f>IFERROR(IF(LEFT($AR233,1)="4",INDEX('2025학년도 변표'!$I$118:$I$197,MATCH($Q233,'2025학년도 변표'!$B$118:$B$197,0)),INDEX(DZ$4:DZ$8,MATCH(AK233,$DU$4:$DU$8,0))),0)</f>
        <v>0</v>
      </c>
      <c r="EB233" s="5">
        <f>IFERROR(IF(LEFT($AR233,1)="4",INDEX('2025학년도 변표'!$J$118:$J$197,MATCH($Q233,'2025학년도 변표'!$B$118:$B$197,0)),INDEX(EA$4:EA$8,MATCH(AM233,$DU$4:$DU$8,0))),0)</f>
        <v>0</v>
      </c>
      <c r="EC233" s="5">
        <f>IFERROR(IF(LEFT($AR233,1)="4",INDEX('2025학년도 변표'!$K$118:$K$197,MATCH($Q233,'2025학년도 변표'!$B$118:$B$197,0)),INDEX(EB$4:EB$8,MATCH(AN233,$DU$4:$DU$8,0))),0)</f>
        <v>0</v>
      </c>
      <c r="ED233" s="5" t="str">
        <f t="shared" si="193"/>
        <v/>
      </c>
      <c r="EE233" s="5" t="str">
        <f t="shared" si="194"/>
        <v/>
      </c>
      <c r="EF233" s="5">
        <f t="shared" si="195"/>
        <v>0</v>
      </c>
      <c r="EH233" s="5">
        <f t="shared" si="196"/>
        <v>0</v>
      </c>
      <c r="EI233" s="5">
        <f t="shared" si="197"/>
        <v>0</v>
      </c>
      <c r="EJ233" s="5">
        <f t="shared" si="198"/>
        <v>0</v>
      </c>
      <c r="EK233" s="5">
        <f t="shared" si="199"/>
        <v>0</v>
      </c>
      <c r="EL233" s="5">
        <f t="shared" si="200"/>
        <v>0</v>
      </c>
      <c r="EM233" s="5">
        <f t="shared" si="201"/>
        <v>0</v>
      </c>
      <c r="EN233" s="5">
        <f t="shared" si="202"/>
        <v>0</v>
      </c>
      <c r="EO233" s="5">
        <f>LARGE((EJ233:EK233,EM233:EN233),1)</f>
        <v>0</v>
      </c>
      <c r="EP233" s="5">
        <f>IF(M233&lt;2,0,LARGE((EJ233:EK233,EM233:EN233),2))</f>
        <v>0</v>
      </c>
      <c r="EQ233" s="5">
        <f t="shared" si="203"/>
        <v>0</v>
      </c>
      <c r="ER233" s="5">
        <f t="shared" si="204"/>
        <v>0</v>
      </c>
      <c r="ES233" s="5">
        <f t="shared" si="205"/>
        <v>0</v>
      </c>
      <c r="EX233" s="5">
        <f t="shared" si="206"/>
        <v>0</v>
      </c>
      <c r="EZ233" s="5">
        <f t="shared" si="207"/>
        <v>0</v>
      </c>
      <c r="FA233" s="5">
        <f t="shared" ca="1" si="208"/>
        <v>0</v>
      </c>
      <c r="FE233" s="5" t="str">
        <f t="shared" si="209"/>
        <v>백분위</v>
      </c>
      <c r="FF233" s="5" t="str">
        <f t="shared" si="210"/>
        <v>백분위</v>
      </c>
      <c r="FG233" s="5">
        <f t="shared" si="214"/>
        <v>0.33</v>
      </c>
      <c r="FH233" s="5">
        <f t="shared" si="215"/>
        <v>0.33</v>
      </c>
      <c r="FI233" s="5">
        <f t="shared" si="216"/>
        <v>0.33</v>
      </c>
      <c r="FJ233" s="5">
        <f t="shared" si="211"/>
        <v>7.5</v>
      </c>
    </row>
    <row r="234" spans="1:166">
      <c r="A234" s="5">
        <f t="shared" si="212"/>
        <v>219</v>
      </c>
      <c r="B234" s="5">
        <v>172</v>
      </c>
      <c r="C234" s="5" t="s">
        <v>614</v>
      </c>
      <c r="D234" s="5">
        <v>300</v>
      </c>
      <c r="E234" s="5">
        <v>0.45</v>
      </c>
      <c r="F234" s="5">
        <v>0.25</v>
      </c>
      <c r="G234" s="5">
        <v>0.15</v>
      </c>
      <c r="H234" s="5">
        <v>0.15</v>
      </c>
      <c r="J234" s="5">
        <v>0.15</v>
      </c>
      <c r="K234" s="5">
        <v>0.15</v>
      </c>
      <c r="M234" s="5">
        <v>2</v>
      </c>
      <c r="N234" s="5">
        <f t="shared" si="175"/>
        <v>1</v>
      </c>
      <c r="Q234" s="5">
        <f t="shared" si="176"/>
        <v>0</v>
      </c>
      <c r="S234" s="5">
        <f t="shared" si="177"/>
        <v>0.67500000000000004</v>
      </c>
      <c r="T234" s="5">
        <f t="shared" si="178"/>
        <v>0.375</v>
      </c>
      <c r="U234" s="5">
        <f t="shared" si="179"/>
        <v>0.45</v>
      </c>
      <c r="V234" s="5">
        <f t="shared" si="180"/>
        <v>0.45</v>
      </c>
      <c r="W234" s="5">
        <f t="shared" si="181"/>
        <v>0.45</v>
      </c>
      <c r="X234" s="5">
        <f t="shared" si="218"/>
        <v>0.67500000000000004</v>
      </c>
      <c r="Y234" s="5">
        <f t="shared" si="219"/>
        <v>0.375</v>
      </c>
      <c r="Z234" s="5">
        <f t="shared" si="220"/>
        <v>0.45</v>
      </c>
      <c r="AA234" s="5">
        <f t="shared" si="221"/>
        <v>0.45</v>
      </c>
      <c r="AB234" s="5" t="str">
        <f t="shared" si="182"/>
        <v>자동</v>
      </c>
      <c r="AC234" s="5">
        <f t="shared" si="183"/>
        <v>0.45</v>
      </c>
      <c r="AD234" s="5">
        <f t="shared" si="184"/>
        <v>0.45</v>
      </c>
      <c r="AE234" s="5" t="str">
        <f>IF(AR234=42,INDEX('2025학년도 변표'!$C$118:$C$197,MATCH(Q234,'2025학년도 변표'!$B$118:$B$197,0)),"")</f>
        <v/>
      </c>
      <c r="AF234" s="5" t="str">
        <f>IF(AR234=42,INDEX('2025학년도 변표'!$D$118:$D$197,MATCH(Q234,'2025학년도 변표'!$B$118:$B$197,0)),"")</f>
        <v/>
      </c>
      <c r="AH234" s="5">
        <v>1</v>
      </c>
      <c r="AI234" s="5">
        <v>1</v>
      </c>
      <c r="AJ234" s="5">
        <v>1</v>
      </c>
      <c r="AK234" s="5">
        <v>1</v>
      </c>
      <c r="AM234" s="5">
        <v>1</v>
      </c>
      <c r="AN234" s="5">
        <v>1</v>
      </c>
      <c r="AO234" s="5">
        <v>3</v>
      </c>
      <c r="AP234" s="5">
        <v>3</v>
      </c>
      <c r="AR234" s="5">
        <f t="shared" si="217"/>
        <v>1</v>
      </c>
      <c r="BA234" s="5">
        <f t="shared" si="185"/>
        <v>0</v>
      </c>
      <c r="BY234" s="230">
        <f t="shared" si="222"/>
        <v>300</v>
      </c>
      <c r="CA234" s="5">
        <v>-2</v>
      </c>
      <c r="CB234" s="5">
        <v>-5</v>
      </c>
      <c r="CC234" s="5">
        <v>-8</v>
      </c>
      <c r="CD234" s="5">
        <v>-11</v>
      </c>
      <c r="CE234" s="5">
        <v>-14</v>
      </c>
      <c r="CF234" s="5">
        <v>-18</v>
      </c>
      <c r="CG234" s="5">
        <v>-22</v>
      </c>
      <c r="CH234" s="5">
        <v>-26</v>
      </c>
      <c r="CL234" s="5">
        <v>-1</v>
      </c>
      <c r="CM234" s="5">
        <v>-1</v>
      </c>
      <c r="CN234" s="5">
        <v>-1</v>
      </c>
      <c r="CO234" s="5">
        <v>-2</v>
      </c>
      <c r="CP234" s="5">
        <v>-2</v>
      </c>
      <c r="CQ234" s="5">
        <v>-2</v>
      </c>
      <c r="DA234" s="5">
        <f t="shared" si="186"/>
        <v>0</v>
      </c>
      <c r="DB234" s="5" t="e">
        <f t="shared" si="187"/>
        <v>#DIV/0!</v>
      </c>
      <c r="DC234" s="5">
        <f t="shared" si="188"/>
        <v>0</v>
      </c>
      <c r="DF234" s="5">
        <v>2</v>
      </c>
      <c r="DR234" s="5">
        <f t="shared" si="189"/>
        <v>2</v>
      </c>
      <c r="DS234" s="5">
        <f t="shared" si="190"/>
        <v>2</v>
      </c>
      <c r="DT234" s="5">
        <f t="shared" ref="DT234:DT265" si="224">IF(OR(AND(DD234&gt;0,DD234&lt;=$DD$8),AND(DE234&gt;0,DE234&lt;=$DE$8),AND(DF234&gt;0,DF234&lt;=$DF$8)),1,0)</f>
        <v>0</v>
      </c>
      <c r="DU234" s="5">
        <f t="shared" si="213"/>
        <v>0</v>
      </c>
      <c r="DW234" s="5">
        <f t="shared" si="191"/>
        <v>0</v>
      </c>
      <c r="DX234" s="5">
        <f t="shared" si="192"/>
        <v>0</v>
      </c>
      <c r="DY234" s="5">
        <f>IFERROR(IF(LEFT($AR234,1)="4",INDEX('2025학년도 변표'!$H$118:$H$197,MATCH($Q234,'2025학년도 변표'!$B$118:$B$197,0)),INDEX(DY$4:DY$8,MATCH(AJ234,$DU$4:$DU$8,0))),0)</f>
        <v>0</v>
      </c>
      <c r="DZ234" s="5">
        <f>IFERROR(IF(LEFT($AR234,1)="4",INDEX('2025학년도 변표'!$I$118:$I$197,MATCH($Q234,'2025학년도 변표'!$B$118:$B$197,0)),INDEX(DZ$4:DZ$8,MATCH(AK234,$DU$4:$DU$8,0))),0)</f>
        <v>0</v>
      </c>
      <c r="EB234" s="5">
        <f>IFERROR(IF(LEFT($AR234,1)="4",INDEX('2025학년도 변표'!$J$118:$J$197,MATCH($Q234,'2025학년도 변표'!$B$118:$B$197,0)),INDEX(EA$4:EA$8,MATCH(AM234,$DU$4:$DU$8,0))),0)</f>
        <v>0</v>
      </c>
      <c r="EC234" s="5">
        <f>IFERROR(IF(LEFT($AR234,1)="4",INDEX('2025학년도 변표'!$K$118:$K$197,MATCH($Q234,'2025학년도 변표'!$B$118:$B$197,0)),INDEX(EB$4:EB$8,MATCH(AN234,$DU$4:$DU$8,0))),0)</f>
        <v>0</v>
      </c>
      <c r="ED234" s="5" t="str">
        <f t="shared" si="193"/>
        <v/>
      </c>
      <c r="EE234" s="5" t="str">
        <f t="shared" si="194"/>
        <v/>
      </c>
      <c r="EF234" s="5">
        <f t="shared" si="195"/>
        <v>0</v>
      </c>
      <c r="EH234" s="5">
        <f t="shared" si="196"/>
        <v>0</v>
      </c>
      <c r="EI234" s="5">
        <f t="shared" si="197"/>
        <v>0</v>
      </c>
      <c r="EJ234" s="5">
        <f t="shared" si="198"/>
        <v>0</v>
      </c>
      <c r="EK234" s="5">
        <f t="shared" si="199"/>
        <v>0</v>
      </c>
      <c r="EL234" s="5">
        <f t="shared" si="200"/>
        <v>0</v>
      </c>
      <c r="EM234" s="5">
        <f t="shared" si="201"/>
        <v>0</v>
      </c>
      <c r="EN234" s="5">
        <f t="shared" si="202"/>
        <v>0</v>
      </c>
      <c r="EO234" s="5">
        <f>LARGE((EJ234:EK234,EM234:EN234),1)</f>
        <v>0</v>
      </c>
      <c r="EP234" s="5">
        <f>IF(M234&lt;2,0,LARGE((EJ234:EK234,EM234:EN234),2))</f>
        <v>0</v>
      </c>
      <c r="EQ234" s="5">
        <f t="shared" si="203"/>
        <v>0</v>
      </c>
      <c r="ER234" s="5">
        <f t="shared" si="204"/>
        <v>0</v>
      </c>
      <c r="ES234" s="5">
        <f t="shared" si="205"/>
        <v>0</v>
      </c>
      <c r="EX234" s="5">
        <f t="shared" si="206"/>
        <v>0</v>
      </c>
      <c r="EZ234" s="5">
        <f t="shared" si="207"/>
        <v>0</v>
      </c>
      <c r="FA234" s="5">
        <f t="shared" ca="1" si="208"/>
        <v>0</v>
      </c>
      <c r="FE234" s="5" t="str">
        <f t="shared" si="209"/>
        <v>표점</v>
      </c>
      <c r="FF234" s="5" t="str">
        <f t="shared" si="210"/>
        <v>표점</v>
      </c>
      <c r="FG234" s="5">
        <f t="shared" si="214"/>
        <v>0.45</v>
      </c>
      <c r="FH234" s="5">
        <f t="shared" si="215"/>
        <v>0.25</v>
      </c>
      <c r="FI234" s="5">
        <f t="shared" si="216"/>
        <v>0.3</v>
      </c>
      <c r="FJ234" s="5">
        <f t="shared" si="211"/>
        <v>1.5</v>
      </c>
    </row>
    <row r="235" spans="1:166">
      <c r="A235" s="5">
        <f t="shared" si="212"/>
        <v>220</v>
      </c>
      <c r="B235" s="5">
        <v>173</v>
      </c>
      <c r="C235" s="5" t="s">
        <v>616</v>
      </c>
      <c r="D235" s="5">
        <v>300</v>
      </c>
      <c r="E235" s="5">
        <v>0.25</v>
      </c>
      <c r="F235" s="5">
        <v>0.45</v>
      </c>
      <c r="G235" s="5">
        <v>0.15</v>
      </c>
      <c r="H235" s="5">
        <v>0.15</v>
      </c>
      <c r="M235" s="5">
        <v>2</v>
      </c>
      <c r="N235" s="5">
        <f t="shared" si="175"/>
        <v>1</v>
      </c>
      <c r="Q235" s="5">
        <f t="shared" si="176"/>
        <v>0</v>
      </c>
      <c r="S235" s="5">
        <f t="shared" si="177"/>
        <v>0.375</v>
      </c>
      <c r="T235" s="5">
        <f t="shared" si="178"/>
        <v>0.67500000000000004</v>
      </c>
      <c r="U235" s="5">
        <f t="shared" si="179"/>
        <v>0.45</v>
      </c>
      <c r="V235" s="5" t="str">
        <f t="shared" si="180"/>
        <v>자동</v>
      </c>
      <c r="W235" s="5">
        <f t="shared" si="181"/>
        <v>0.45</v>
      </c>
      <c r="X235" s="5">
        <f t="shared" si="218"/>
        <v>0.375</v>
      </c>
      <c r="Y235" s="5">
        <f t="shared" si="219"/>
        <v>0.67500000000000004</v>
      </c>
      <c r="Z235" s="5">
        <f t="shared" si="220"/>
        <v>0.45</v>
      </c>
      <c r="AA235" s="5">
        <f t="shared" si="221"/>
        <v>0.45</v>
      </c>
      <c r="AB235" s="5" t="str">
        <f t="shared" si="182"/>
        <v>자동</v>
      </c>
      <c r="AC235" s="5" t="str">
        <f t="shared" si="183"/>
        <v>자동</v>
      </c>
      <c r="AD235" s="5" t="str">
        <f t="shared" si="184"/>
        <v>자동</v>
      </c>
      <c r="AE235" s="5" t="str">
        <f>IF(AR235=42,INDEX('2025학년도 변표'!$C$118:$C$197,MATCH(Q235,'2025학년도 변표'!$B$118:$B$197,0)),"")</f>
        <v/>
      </c>
      <c r="AF235" s="5" t="str">
        <f>IF(AR235=42,INDEX('2025학년도 변표'!$D$118:$D$197,MATCH(Q235,'2025학년도 변표'!$B$118:$B$197,0)),"")</f>
        <v/>
      </c>
      <c r="AH235" s="5">
        <v>1</v>
      </c>
      <c r="AI235" s="5">
        <v>1</v>
      </c>
      <c r="AJ235" s="5">
        <v>1</v>
      </c>
      <c r="AK235" s="5">
        <v>1</v>
      </c>
      <c r="AO235" s="5">
        <v>3</v>
      </c>
      <c r="AP235" s="5">
        <v>3</v>
      </c>
      <c r="AR235" s="5">
        <f t="shared" si="217"/>
        <v>1</v>
      </c>
      <c r="BA235" s="5">
        <f t="shared" si="185"/>
        <v>0</v>
      </c>
      <c r="BY235" s="230">
        <f t="shared" si="222"/>
        <v>300</v>
      </c>
      <c r="CA235" s="5">
        <v>-2</v>
      </c>
      <c r="CB235" s="5">
        <v>-5</v>
      </c>
      <c r="CC235" s="5">
        <v>-8</v>
      </c>
      <c r="CD235" s="5">
        <v>-11</v>
      </c>
      <c r="CE235" s="5">
        <v>-14</v>
      </c>
      <c r="CF235" s="5">
        <v>-18</v>
      </c>
      <c r="CG235" s="5">
        <v>-22</v>
      </c>
      <c r="CH235" s="5">
        <v>-26</v>
      </c>
      <c r="CL235" s="5">
        <v>-1</v>
      </c>
      <c r="CM235" s="5">
        <v>-1</v>
      </c>
      <c r="CN235" s="5">
        <v>-1</v>
      </c>
      <c r="CO235" s="5">
        <v>-2</v>
      </c>
      <c r="CP235" s="5">
        <v>-2</v>
      </c>
      <c r="CQ235" s="5">
        <v>-2</v>
      </c>
      <c r="DA235" s="5">
        <f t="shared" si="186"/>
        <v>0</v>
      </c>
      <c r="DB235" s="5" t="e">
        <f t="shared" si="187"/>
        <v>#DIV/0!</v>
      </c>
      <c r="DC235" s="5">
        <f t="shared" si="188"/>
        <v>0</v>
      </c>
      <c r="DD235" s="5">
        <v>2</v>
      </c>
      <c r="DR235" s="5">
        <f t="shared" si="189"/>
        <v>1</v>
      </c>
      <c r="DS235" s="5">
        <f t="shared" si="190"/>
        <v>2</v>
      </c>
      <c r="DT235" s="5">
        <f t="shared" si="224"/>
        <v>0</v>
      </c>
      <c r="DU235" s="5">
        <f t="shared" si="213"/>
        <v>0</v>
      </c>
      <c r="DW235" s="5">
        <f t="shared" si="191"/>
        <v>0</v>
      </c>
      <c r="DX235" s="5">
        <f t="shared" si="192"/>
        <v>0</v>
      </c>
      <c r="DY235" s="5">
        <f>IFERROR(IF(LEFT($AR235,1)="4",INDEX('2025학년도 변표'!$H$118:$H$197,MATCH($Q235,'2025학년도 변표'!$B$118:$B$197,0)),INDEX(DY$4:DY$8,MATCH(AJ235,$DU$4:$DU$8,0))),0)</f>
        <v>0</v>
      </c>
      <c r="DZ235" s="5">
        <f>IFERROR(IF(LEFT($AR235,1)="4",INDEX('2025학년도 변표'!$I$118:$I$197,MATCH($Q235,'2025학년도 변표'!$B$118:$B$197,0)),INDEX(DZ$4:DZ$8,MATCH(AK235,$DU$4:$DU$8,0))),0)</f>
        <v>0</v>
      </c>
      <c r="EB235" s="5">
        <f>IFERROR(IF(LEFT($AR235,1)="4",INDEX('2025학년도 변표'!$J$118:$J$197,MATCH($Q235,'2025학년도 변표'!$B$118:$B$197,0)),INDEX(EA$4:EA$8,MATCH(AM235,$DU$4:$DU$8,0))),0)</f>
        <v>0</v>
      </c>
      <c r="EC235" s="5">
        <f>IFERROR(IF(LEFT($AR235,1)="4",INDEX('2025학년도 변표'!$K$118:$K$197,MATCH($Q235,'2025학년도 변표'!$B$118:$B$197,0)),INDEX(EB$4:EB$8,MATCH(AN235,$DU$4:$DU$8,0))),0)</f>
        <v>0</v>
      </c>
      <c r="ED235" s="5" t="str">
        <f t="shared" si="193"/>
        <v/>
      </c>
      <c r="EE235" s="5" t="str">
        <f t="shared" si="194"/>
        <v/>
      </c>
      <c r="EF235" s="5">
        <f t="shared" si="195"/>
        <v>0</v>
      </c>
      <c r="EH235" s="5">
        <f t="shared" si="196"/>
        <v>0</v>
      </c>
      <c r="EI235" s="5">
        <f t="shared" si="197"/>
        <v>0</v>
      </c>
      <c r="EJ235" s="5">
        <f t="shared" si="198"/>
        <v>0</v>
      </c>
      <c r="EK235" s="5">
        <f t="shared" si="199"/>
        <v>0</v>
      </c>
      <c r="EL235" s="5">
        <f t="shared" si="200"/>
        <v>0</v>
      </c>
      <c r="EM235" s="5">
        <f t="shared" si="201"/>
        <v>0</v>
      </c>
      <c r="EN235" s="5">
        <f t="shared" si="202"/>
        <v>0</v>
      </c>
      <c r="EO235" s="5">
        <f>LARGE((EJ235:EK235,EM235:EN235),1)</f>
        <v>0</v>
      </c>
      <c r="EP235" s="5">
        <f>IF(M235&lt;2,0,LARGE((EJ235:EK235,EM235:EN235),2))</f>
        <v>0</v>
      </c>
      <c r="EQ235" s="5">
        <f t="shared" si="203"/>
        <v>0</v>
      </c>
      <c r="ER235" s="5">
        <f t="shared" si="204"/>
        <v>0</v>
      </c>
      <c r="ES235" s="5">
        <f t="shared" si="205"/>
        <v>0</v>
      </c>
      <c r="EX235" s="5">
        <f t="shared" si="206"/>
        <v>0</v>
      </c>
      <c r="EZ235" s="5">
        <f t="shared" si="207"/>
        <v>0</v>
      </c>
      <c r="FA235" s="5">
        <f t="shared" ca="1" si="208"/>
        <v>0</v>
      </c>
      <c r="FE235" s="5" t="str">
        <f t="shared" si="209"/>
        <v>표점</v>
      </c>
      <c r="FF235" s="5" t="str">
        <f t="shared" si="210"/>
        <v>표점</v>
      </c>
      <c r="FG235" s="5">
        <f t="shared" si="214"/>
        <v>0.25</v>
      </c>
      <c r="FH235" s="5">
        <f t="shared" si="215"/>
        <v>0.45</v>
      </c>
      <c r="FI235" s="5">
        <f t="shared" si="216"/>
        <v>0.3</v>
      </c>
      <c r="FJ235" s="5">
        <f t="shared" si="211"/>
        <v>1.5</v>
      </c>
    </row>
    <row r="236" spans="1:166">
      <c r="A236" s="5">
        <f t="shared" si="212"/>
        <v>221</v>
      </c>
      <c r="C236" s="5" t="s">
        <v>18818</v>
      </c>
      <c r="D236" s="5">
        <v>300</v>
      </c>
      <c r="E236" s="5">
        <v>0.25</v>
      </c>
      <c r="F236" s="5">
        <v>0.45</v>
      </c>
      <c r="G236" s="5">
        <v>0.15</v>
      </c>
      <c r="H236" s="5">
        <v>0.15</v>
      </c>
      <c r="J236" s="5">
        <v>0.15</v>
      </c>
      <c r="K236" s="5">
        <v>0.15</v>
      </c>
      <c r="M236" s="5">
        <v>2</v>
      </c>
      <c r="N236" s="5">
        <f t="shared" si="175"/>
        <v>1</v>
      </c>
      <c r="Q236" s="5">
        <f t="shared" si="176"/>
        <v>0</v>
      </c>
      <c r="S236" s="5">
        <f t="shared" si="177"/>
        <v>0.375</v>
      </c>
      <c r="T236" s="5">
        <f t="shared" si="178"/>
        <v>0.67500000000000004</v>
      </c>
      <c r="U236" s="5">
        <f t="shared" si="179"/>
        <v>0.45</v>
      </c>
      <c r="V236" s="5">
        <f t="shared" si="180"/>
        <v>0.45</v>
      </c>
      <c r="W236" s="5">
        <f t="shared" si="181"/>
        <v>0.45</v>
      </c>
      <c r="X236" s="5">
        <f t="shared" si="218"/>
        <v>0.375</v>
      </c>
      <c r="Y236" s="5">
        <f t="shared" si="219"/>
        <v>0.67500000000000004</v>
      </c>
      <c r="Z236" s="5">
        <f t="shared" si="220"/>
        <v>0.45</v>
      </c>
      <c r="AA236" s="5">
        <f t="shared" si="221"/>
        <v>0.45</v>
      </c>
      <c r="AB236" s="5" t="str">
        <f t="shared" si="182"/>
        <v>자동</v>
      </c>
      <c r="AC236" s="5">
        <f t="shared" si="183"/>
        <v>0.45</v>
      </c>
      <c r="AD236" s="5">
        <f t="shared" si="184"/>
        <v>0.45</v>
      </c>
      <c r="AE236" s="5" t="str">
        <f>IF(AR236=42,INDEX('2025학년도 변표'!$C$118:$C$197,MATCH(Q236,'2025학년도 변표'!$B$118:$B$197,0)),"")</f>
        <v/>
      </c>
      <c r="AF236" s="5" t="str">
        <f>IF(AR236=42,INDEX('2025학년도 변표'!$D$118:$D$197,MATCH(Q236,'2025학년도 변표'!$B$118:$B$197,0)),"")</f>
        <v/>
      </c>
      <c r="AH236" s="5">
        <v>1</v>
      </c>
      <c r="AI236" s="5">
        <v>1</v>
      </c>
      <c r="AJ236" s="5">
        <v>1</v>
      </c>
      <c r="AK236" s="5">
        <v>1</v>
      </c>
      <c r="AM236" s="5">
        <v>1</v>
      </c>
      <c r="AN236" s="5">
        <v>1</v>
      </c>
      <c r="AO236" s="5">
        <v>3</v>
      </c>
      <c r="AP236" s="5">
        <v>3</v>
      </c>
      <c r="AR236" s="5">
        <f t="shared" si="217"/>
        <v>1</v>
      </c>
      <c r="AW236" s="5">
        <f>U236*0.1</f>
        <v>4.5000000000000005E-2</v>
      </c>
      <c r="AX236" s="5">
        <f>V236*0.1</f>
        <v>4.5000000000000005E-2</v>
      </c>
      <c r="BA236" s="5">
        <f t="shared" si="185"/>
        <v>0</v>
      </c>
      <c r="BE236" s="236" t="s">
        <v>18685</v>
      </c>
      <c r="BJ236" s="5">
        <f>IF($DD$8&gt;=2,AW236*DY236,0)</f>
        <v>0</v>
      </c>
      <c r="BK236" s="5">
        <f>IF($DD$8&gt;=2,AX236*DZ236,0)</f>
        <v>0</v>
      </c>
      <c r="BY236" s="230">
        <f t="shared" si="222"/>
        <v>300</v>
      </c>
      <c r="CA236" s="5">
        <v>-2</v>
      </c>
      <c r="CB236" s="5">
        <v>-5</v>
      </c>
      <c r="CC236" s="5">
        <v>-8</v>
      </c>
      <c r="CD236" s="5">
        <v>-11</v>
      </c>
      <c r="CE236" s="5">
        <v>-14</v>
      </c>
      <c r="CF236" s="5">
        <v>-18</v>
      </c>
      <c r="CG236" s="5">
        <v>-22</v>
      </c>
      <c r="CH236" s="5">
        <v>-26</v>
      </c>
      <c r="CL236" s="5">
        <v>-1</v>
      </c>
      <c r="CM236" s="5">
        <v>-1</v>
      </c>
      <c r="CN236" s="5">
        <v>-1</v>
      </c>
      <c r="CO236" s="5">
        <v>-2</v>
      </c>
      <c r="CP236" s="5">
        <v>-2</v>
      </c>
      <c r="CQ236" s="5">
        <v>-2</v>
      </c>
      <c r="DA236" s="5">
        <f t="shared" si="186"/>
        <v>0</v>
      </c>
      <c r="DB236" s="5" t="e">
        <f t="shared" si="187"/>
        <v>#DIV/0!</v>
      </c>
      <c r="DC236" s="5">
        <f t="shared" si="188"/>
        <v>0</v>
      </c>
      <c r="DF236" s="5">
        <v>2</v>
      </c>
      <c r="DQ236" s="5">
        <v>1</v>
      </c>
      <c r="DR236" s="5">
        <f t="shared" si="189"/>
        <v>1</v>
      </c>
      <c r="DS236" s="5">
        <f t="shared" si="190"/>
        <v>2</v>
      </c>
      <c r="DT236" s="5">
        <f t="shared" si="224"/>
        <v>0</v>
      </c>
      <c r="DU236" s="5">
        <f t="shared" si="213"/>
        <v>0</v>
      </c>
      <c r="DW236" s="5">
        <f t="shared" si="191"/>
        <v>0</v>
      </c>
      <c r="DX236" s="5">
        <f t="shared" si="192"/>
        <v>0</v>
      </c>
      <c r="DY236" s="5">
        <f>IFERROR(IF(LEFT($AR236,1)="4",INDEX('2025학년도 변표'!$H$118:$H$197,MATCH($Q236,'2025학년도 변표'!$B$118:$B$197,0)),INDEX(DY$4:DY$8,MATCH(AJ236,$DU$4:$DU$8,0))),0)</f>
        <v>0</v>
      </c>
      <c r="DZ236" s="5">
        <f>IFERROR(IF(LEFT($AR236,1)="4",INDEX('2025학년도 변표'!$I$118:$I$197,MATCH($Q236,'2025학년도 변표'!$B$118:$B$197,0)),INDEX(DZ$4:DZ$8,MATCH(AK236,$DU$4:$DU$8,0))),0)</f>
        <v>0</v>
      </c>
      <c r="EB236" s="5">
        <f>IFERROR(IF(LEFT($AR236,1)="4",INDEX('2025학년도 변표'!$J$118:$J$197,MATCH($Q236,'2025학년도 변표'!$B$118:$B$197,0)),INDEX(EA$4:EA$8,MATCH(AM236,$DU$4:$DU$8,0))),0)</f>
        <v>0</v>
      </c>
      <c r="EC236" s="5">
        <f>IFERROR(IF(LEFT($AR236,1)="4",INDEX('2025학년도 변표'!$K$118:$K$197,MATCH($Q236,'2025학년도 변표'!$B$118:$B$197,0)),INDEX(EB$4:EB$8,MATCH(AN236,$DU$4:$DU$8,0))),0)</f>
        <v>0</v>
      </c>
      <c r="ED236" s="5" t="str">
        <f t="shared" si="193"/>
        <v/>
      </c>
      <c r="EE236" s="5" t="str">
        <f t="shared" si="194"/>
        <v/>
      </c>
      <c r="EF236" s="5">
        <f t="shared" si="195"/>
        <v>0</v>
      </c>
      <c r="EH236" s="5">
        <f t="shared" si="196"/>
        <v>0</v>
      </c>
      <c r="EI236" s="5">
        <f t="shared" si="197"/>
        <v>0</v>
      </c>
      <c r="EJ236" s="5">
        <f t="shared" si="198"/>
        <v>0</v>
      </c>
      <c r="EK236" s="5">
        <f t="shared" si="199"/>
        <v>0</v>
      </c>
      <c r="EL236" s="5">
        <f t="shared" si="200"/>
        <v>0</v>
      </c>
      <c r="EM236" s="5">
        <f t="shared" si="201"/>
        <v>0</v>
      </c>
      <c r="EN236" s="5">
        <f t="shared" si="202"/>
        <v>0</v>
      </c>
      <c r="EO236" s="5">
        <f>LARGE((EJ236:EK236,EM236:EN236),1)</f>
        <v>0</v>
      </c>
      <c r="EP236" s="5">
        <f>IF(M236&lt;2,0,LARGE((EJ236:EK236,EM236:EN236),2))</f>
        <v>0</v>
      </c>
      <c r="EQ236" s="5">
        <f t="shared" si="203"/>
        <v>0</v>
      </c>
      <c r="ER236" s="5">
        <f t="shared" si="204"/>
        <v>0</v>
      </c>
      <c r="ES236" s="5">
        <f t="shared" si="205"/>
        <v>0</v>
      </c>
      <c r="EX236" s="5">
        <f t="shared" si="206"/>
        <v>0</v>
      </c>
      <c r="EZ236" s="5">
        <f t="shared" si="207"/>
        <v>1</v>
      </c>
      <c r="FA236" s="5">
        <f t="shared" ca="1" si="208"/>
        <v>80</v>
      </c>
      <c r="FE236" s="5" t="str">
        <f t="shared" si="209"/>
        <v>표점</v>
      </c>
      <c r="FF236" s="5" t="str">
        <f t="shared" si="210"/>
        <v>표점</v>
      </c>
      <c r="FG236" s="5">
        <f t="shared" si="214"/>
        <v>0.25</v>
      </c>
      <c r="FH236" s="5">
        <f t="shared" si="215"/>
        <v>0.45</v>
      </c>
      <c r="FI236" s="5">
        <f t="shared" si="216"/>
        <v>0.3</v>
      </c>
      <c r="FJ236" s="5">
        <f t="shared" si="211"/>
        <v>1.5</v>
      </c>
    </row>
    <row r="237" spans="1:166">
      <c r="A237" s="5">
        <f t="shared" si="212"/>
        <v>222</v>
      </c>
      <c r="B237" s="5">
        <v>174</v>
      </c>
      <c r="C237" s="5" t="s">
        <v>615</v>
      </c>
      <c r="D237" s="5">
        <v>300</v>
      </c>
      <c r="E237" s="5">
        <v>0.25</v>
      </c>
      <c r="F237" s="5">
        <v>0.45</v>
      </c>
      <c r="G237" s="5">
        <v>0.15</v>
      </c>
      <c r="H237" s="5">
        <v>0.15</v>
      </c>
      <c r="J237" s="5">
        <v>0.15</v>
      </c>
      <c r="K237" s="5">
        <v>0.15</v>
      </c>
      <c r="M237" s="5">
        <v>2</v>
      </c>
      <c r="N237" s="5">
        <f t="shared" si="175"/>
        <v>1</v>
      </c>
      <c r="Q237" s="5">
        <f t="shared" si="176"/>
        <v>0</v>
      </c>
      <c r="S237" s="5">
        <f t="shared" si="177"/>
        <v>0.375</v>
      </c>
      <c r="T237" s="5">
        <f t="shared" si="178"/>
        <v>0.67500000000000004</v>
      </c>
      <c r="U237" s="5">
        <f t="shared" si="179"/>
        <v>0.45</v>
      </c>
      <c r="V237" s="5">
        <f t="shared" si="180"/>
        <v>0.45</v>
      </c>
      <c r="W237" s="5">
        <f t="shared" si="181"/>
        <v>0.45</v>
      </c>
      <c r="X237" s="5">
        <f t="shared" si="218"/>
        <v>0.375</v>
      </c>
      <c r="Y237" s="5">
        <f t="shared" si="219"/>
        <v>0.67500000000000004</v>
      </c>
      <c r="Z237" s="5">
        <f t="shared" si="220"/>
        <v>0.45</v>
      </c>
      <c r="AA237" s="5">
        <f t="shared" si="221"/>
        <v>0.45</v>
      </c>
      <c r="AB237" s="5" t="str">
        <f t="shared" si="182"/>
        <v>자동</v>
      </c>
      <c r="AC237" s="5">
        <f t="shared" si="183"/>
        <v>0.45</v>
      </c>
      <c r="AD237" s="5">
        <f t="shared" si="184"/>
        <v>0.45</v>
      </c>
      <c r="AE237" s="5" t="str">
        <f>IF(AR237=42,INDEX('2025학년도 변표'!$C$118:$C$197,MATCH(Q237,'2025학년도 변표'!$B$118:$B$197,0)),"")</f>
        <v/>
      </c>
      <c r="AF237" s="5" t="str">
        <f>IF(AR237=42,INDEX('2025학년도 변표'!$D$118:$D$197,MATCH(Q237,'2025학년도 변표'!$B$118:$B$197,0)),"")</f>
        <v/>
      </c>
      <c r="AH237" s="5">
        <v>1</v>
      </c>
      <c r="AI237" s="5">
        <v>1</v>
      </c>
      <c r="AJ237" s="5">
        <v>1</v>
      </c>
      <c r="AK237" s="5">
        <v>1</v>
      </c>
      <c r="AM237" s="5">
        <v>1</v>
      </c>
      <c r="AN237" s="5">
        <v>1</v>
      </c>
      <c r="AO237" s="5">
        <v>3</v>
      </c>
      <c r="AP237" s="5">
        <v>3</v>
      </c>
      <c r="AR237" s="5">
        <f t="shared" si="217"/>
        <v>1</v>
      </c>
      <c r="BA237" s="5">
        <f t="shared" si="185"/>
        <v>0</v>
      </c>
      <c r="BY237" s="230">
        <f t="shared" si="222"/>
        <v>300</v>
      </c>
      <c r="CA237" s="5">
        <v>-2</v>
      </c>
      <c r="CB237" s="5">
        <v>-5</v>
      </c>
      <c r="CC237" s="5">
        <v>-8</v>
      </c>
      <c r="CD237" s="5">
        <v>-11</v>
      </c>
      <c r="CE237" s="5">
        <v>-14</v>
      </c>
      <c r="CF237" s="5">
        <v>-18</v>
      </c>
      <c r="CG237" s="5">
        <v>-22</v>
      </c>
      <c r="CH237" s="5">
        <v>-26</v>
      </c>
      <c r="CL237" s="5">
        <v>-1</v>
      </c>
      <c r="CM237" s="5">
        <v>-1</v>
      </c>
      <c r="CN237" s="5">
        <v>-1</v>
      </c>
      <c r="CO237" s="5">
        <v>-2</v>
      </c>
      <c r="CP237" s="5">
        <v>-2</v>
      </c>
      <c r="CQ237" s="5">
        <v>-2</v>
      </c>
      <c r="DA237" s="5">
        <f t="shared" si="186"/>
        <v>0</v>
      </c>
      <c r="DB237" s="5" t="e">
        <f t="shared" si="187"/>
        <v>#DIV/0!</v>
      </c>
      <c r="DC237" s="5">
        <f t="shared" si="188"/>
        <v>0</v>
      </c>
      <c r="DF237" s="5">
        <v>2</v>
      </c>
      <c r="DJ237" s="5">
        <v>1</v>
      </c>
      <c r="DQ237" s="5">
        <v>1</v>
      </c>
      <c r="DR237" s="5">
        <f t="shared" si="189"/>
        <v>1</v>
      </c>
      <c r="DS237" s="5">
        <f t="shared" si="190"/>
        <v>2</v>
      </c>
      <c r="DT237" s="5">
        <f t="shared" si="224"/>
        <v>0</v>
      </c>
      <c r="DU237" s="5">
        <f t="shared" si="213"/>
        <v>0</v>
      </c>
      <c r="DW237" s="5">
        <f t="shared" si="191"/>
        <v>0</v>
      </c>
      <c r="DX237" s="5">
        <f t="shared" si="192"/>
        <v>0</v>
      </c>
      <c r="DY237" s="5">
        <f>IFERROR(IF(LEFT($AR237,1)="4",INDEX('2025학년도 변표'!$H$118:$H$197,MATCH($Q237,'2025학년도 변표'!$B$118:$B$197,0)),INDEX(DY$4:DY$8,MATCH(AJ237,$DU$4:$DU$8,0))),0)</f>
        <v>0</v>
      </c>
      <c r="DZ237" s="5">
        <f>IFERROR(IF(LEFT($AR237,1)="4",INDEX('2025학년도 변표'!$I$118:$I$197,MATCH($Q237,'2025학년도 변표'!$B$118:$B$197,0)),INDEX(DZ$4:DZ$8,MATCH(AK237,$DU$4:$DU$8,0))),0)</f>
        <v>0</v>
      </c>
      <c r="EB237" s="5">
        <f>IFERROR(IF(LEFT($AR237,1)="4",INDEX('2025학년도 변표'!$J$118:$J$197,MATCH($Q237,'2025학년도 변표'!$B$118:$B$197,0)),INDEX(EA$4:EA$8,MATCH(AM237,$DU$4:$DU$8,0))),0)</f>
        <v>0</v>
      </c>
      <c r="EC237" s="5">
        <f>IFERROR(IF(LEFT($AR237,1)="4",INDEX('2025학년도 변표'!$K$118:$K$197,MATCH($Q237,'2025학년도 변표'!$B$118:$B$197,0)),INDEX(EB$4:EB$8,MATCH(AN237,$DU$4:$DU$8,0))),0)</f>
        <v>0</v>
      </c>
      <c r="ED237" s="5" t="str">
        <f t="shared" si="193"/>
        <v/>
      </c>
      <c r="EE237" s="5" t="str">
        <f t="shared" si="194"/>
        <v/>
      </c>
      <c r="EF237" s="5">
        <f t="shared" si="195"/>
        <v>0</v>
      </c>
      <c r="EH237" s="5">
        <f t="shared" si="196"/>
        <v>0</v>
      </c>
      <c r="EI237" s="5">
        <f t="shared" si="197"/>
        <v>0</v>
      </c>
      <c r="EJ237" s="5">
        <f t="shared" si="198"/>
        <v>0</v>
      </c>
      <c r="EK237" s="5">
        <f t="shared" si="199"/>
        <v>0</v>
      </c>
      <c r="EL237" s="5">
        <f t="shared" si="200"/>
        <v>0</v>
      </c>
      <c r="EM237" s="5">
        <f t="shared" si="201"/>
        <v>0</v>
      </c>
      <c r="EN237" s="5">
        <f t="shared" si="202"/>
        <v>0</v>
      </c>
      <c r="EO237" s="5">
        <f>LARGE((EJ237:EK237,EM237:EN237),1)</f>
        <v>0</v>
      </c>
      <c r="EP237" s="5">
        <f>IF(M237&lt;2,0,LARGE((EJ237:EK237,EM237:EN237),2))</f>
        <v>0</v>
      </c>
      <c r="EQ237" s="5">
        <f t="shared" si="203"/>
        <v>0</v>
      </c>
      <c r="ER237" s="5">
        <f t="shared" si="204"/>
        <v>0</v>
      </c>
      <c r="ES237" s="5">
        <f t="shared" si="205"/>
        <v>0</v>
      </c>
      <c r="EX237" s="5">
        <f t="shared" si="206"/>
        <v>0</v>
      </c>
      <c r="EZ237" s="5">
        <f t="shared" si="207"/>
        <v>0</v>
      </c>
      <c r="FA237" s="5">
        <f t="shared" ca="1" si="208"/>
        <v>0</v>
      </c>
      <c r="FE237" s="5" t="str">
        <f t="shared" si="209"/>
        <v>표점</v>
      </c>
      <c r="FF237" s="5" t="str">
        <f t="shared" si="210"/>
        <v>표점</v>
      </c>
      <c r="FG237" s="5">
        <f t="shared" si="214"/>
        <v>0.25</v>
      </c>
      <c r="FH237" s="5">
        <f t="shared" si="215"/>
        <v>0.45</v>
      </c>
      <c r="FI237" s="5">
        <f t="shared" si="216"/>
        <v>0.3</v>
      </c>
      <c r="FJ237" s="5">
        <f t="shared" si="211"/>
        <v>1.5</v>
      </c>
    </row>
    <row r="238" spans="1:166">
      <c r="A238" s="5">
        <f t="shared" si="212"/>
        <v>223</v>
      </c>
      <c r="B238" s="5">
        <v>175</v>
      </c>
      <c r="C238" s="5" t="s">
        <v>617</v>
      </c>
      <c r="D238" s="5">
        <v>300</v>
      </c>
      <c r="E238" s="5">
        <v>0.25</v>
      </c>
      <c r="F238" s="5">
        <v>0.45</v>
      </c>
      <c r="G238" s="5">
        <v>0.15</v>
      </c>
      <c r="H238" s="5">
        <v>0.15</v>
      </c>
      <c r="M238" s="5">
        <v>2</v>
      </c>
      <c r="N238" s="5">
        <f t="shared" si="175"/>
        <v>1</v>
      </c>
      <c r="Q238" s="5">
        <f t="shared" si="176"/>
        <v>0</v>
      </c>
      <c r="S238" s="5">
        <f t="shared" si="177"/>
        <v>0.375</v>
      </c>
      <c r="T238" s="5">
        <f t="shared" si="178"/>
        <v>0.67500000000000004</v>
      </c>
      <c r="U238" s="5">
        <f t="shared" si="179"/>
        <v>0.45</v>
      </c>
      <c r="V238" s="5" t="str">
        <f t="shared" si="180"/>
        <v>자동</v>
      </c>
      <c r="W238" s="5">
        <f t="shared" si="181"/>
        <v>0.45</v>
      </c>
      <c r="X238" s="5">
        <f t="shared" si="218"/>
        <v>0.375</v>
      </c>
      <c r="Y238" s="5">
        <f t="shared" si="219"/>
        <v>0.67500000000000004</v>
      </c>
      <c r="Z238" s="5">
        <f t="shared" si="220"/>
        <v>0.45</v>
      </c>
      <c r="AA238" s="5">
        <f t="shared" si="221"/>
        <v>0.45</v>
      </c>
      <c r="AB238" s="5" t="str">
        <f t="shared" si="182"/>
        <v>자동</v>
      </c>
      <c r="AC238" s="5" t="str">
        <f t="shared" si="183"/>
        <v>자동</v>
      </c>
      <c r="AD238" s="5" t="str">
        <f t="shared" si="184"/>
        <v>자동</v>
      </c>
      <c r="AE238" s="5" t="str">
        <f>IF(AR238=42,INDEX('2025학년도 변표'!$C$118:$C$197,MATCH(Q238,'2025학년도 변표'!$B$118:$B$197,0)),"")</f>
        <v/>
      </c>
      <c r="AF238" s="5" t="str">
        <f>IF(AR238=42,INDEX('2025학년도 변표'!$D$118:$D$197,MATCH(Q238,'2025학년도 변표'!$B$118:$B$197,0)),"")</f>
        <v/>
      </c>
      <c r="AH238" s="5">
        <v>1</v>
      </c>
      <c r="AI238" s="5">
        <v>1</v>
      </c>
      <c r="AJ238" s="5">
        <v>1</v>
      </c>
      <c r="AK238" s="5">
        <v>1</v>
      </c>
      <c r="AO238" s="5">
        <v>3</v>
      </c>
      <c r="AP238" s="5">
        <v>3</v>
      </c>
      <c r="AR238" s="5">
        <f t="shared" si="217"/>
        <v>1</v>
      </c>
      <c r="BA238" s="5">
        <f t="shared" si="185"/>
        <v>0</v>
      </c>
      <c r="BY238" s="230">
        <f t="shared" si="222"/>
        <v>300</v>
      </c>
      <c r="CA238" s="5">
        <v>-2</v>
      </c>
      <c r="CB238" s="5">
        <v>-5</v>
      </c>
      <c r="CC238" s="5">
        <v>-8</v>
      </c>
      <c r="CD238" s="5">
        <v>-11</v>
      </c>
      <c r="CE238" s="5">
        <v>-14</v>
      </c>
      <c r="CF238" s="5">
        <v>-18</v>
      </c>
      <c r="CG238" s="5">
        <v>-22</v>
      </c>
      <c r="CH238" s="5">
        <v>-26</v>
      </c>
      <c r="CL238" s="5">
        <v>-1</v>
      </c>
      <c r="CM238" s="5">
        <v>-1</v>
      </c>
      <c r="CN238" s="5">
        <v>-1</v>
      </c>
      <c r="CO238" s="5">
        <v>-2</v>
      </c>
      <c r="CP238" s="5">
        <v>-2</v>
      </c>
      <c r="CQ238" s="5">
        <v>-2</v>
      </c>
      <c r="DA238" s="5">
        <f t="shared" si="186"/>
        <v>0</v>
      </c>
      <c r="DB238" s="5" t="e">
        <f t="shared" si="187"/>
        <v>#DIV/0!</v>
      </c>
      <c r="DC238" s="5">
        <f t="shared" si="188"/>
        <v>0</v>
      </c>
      <c r="DD238" s="5">
        <v>2</v>
      </c>
      <c r="DH238" s="5">
        <v>1</v>
      </c>
      <c r="DJ238" s="5">
        <v>1</v>
      </c>
      <c r="DR238" s="5">
        <f t="shared" si="189"/>
        <v>1</v>
      </c>
      <c r="DS238" s="5">
        <f t="shared" si="190"/>
        <v>2</v>
      </c>
      <c r="DT238" s="5">
        <f t="shared" si="224"/>
        <v>0</v>
      </c>
      <c r="DU238" s="5">
        <f t="shared" si="213"/>
        <v>0</v>
      </c>
      <c r="DW238" s="5">
        <f t="shared" si="191"/>
        <v>0</v>
      </c>
      <c r="DX238" s="5">
        <f t="shared" si="192"/>
        <v>0</v>
      </c>
      <c r="DY238" s="5">
        <f>IFERROR(IF(LEFT($AR238,1)="4",INDEX('2025학년도 변표'!$H$118:$H$197,MATCH($Q238,'2025학년도 변표'!$B$118:$B$197,0)),INDEX(DY$4:DY$8,MATCH(AJ238,$DU$4:$DU$8,0))),0)</f>
        <v>0</v>
      </c>
      <c r="DZ238" s="5">
        <f>IFERROR(IF(LEFT($AR238,1)="4",INDEX('2025학년도 변표'!$I$118:$I$197,MATCH($Q238,'2025학년도 변표'!$B$118:$B$197,0)),INDEX(DZ$4:DZ$8,MATCH(AK238,$DU$4:$DU$8,0))),0)</f>
        <v>0</v>
      </c>
      <c r="EB238" s="5">
        <f>IFERROR(IF(LEFT($AR238,1)="4",INDEX('2025학년도 변표'!$J$118:$J$197,MATCH($Q238,'2025학년도 변표'!$B$118:$B$197,0)),INDEX(EA$4:EA$8,MATCH(AM238,$DU$4:$DU$8,0))),0)</f>
        <v>0</v>
      </c>
      <c r="EC238" s="5">
        <f>IFERROR(IF(LEFT($AR238,1)="4",INDEX('2025학년도 변표'!$K$118:$K$197,MATCH($Q238,'2025학년도 변표'!$B$118:$B$197,0)),INDEX(EB$4:EB$8,MATCH(AN238,$DU$4:$DU$8,0))),0)</f>
        <v>0</v>
      </c>
      <c r="ED238" s="5" t="str">
        <f t="shared" si="193"/>
        <v/>
      </c>
      <c r="EE238" s="5" t="str">
        <f t="shared" si="194"/>
        <v/>
      </c>
      <c r="EF238" s="5">
        <f t="shared" si="195"/>
        <v>0</v>
      </c>
      <c r="EH238" s="5">
        <f t="shared" si="196"/>
        <v>0</v>
      </c>
      <c r="EI238" s="5">
        <f t="shared" si="197"/>
        <v>0</v>
      </c>
      <c r="EJ238" s="5">
        <f t="shared" si="198"/>
        <v>0</v>
      </c>
      <c r="EK238" s="5">
        <f t="shared" si="199"/>
        <v>0</v>
      </c>
      <c r="EL238" s="5">
        <f t="shared" si="200"/>
        <v>0</v>
      </c>
      <c r="EM238" s="5">
        <f t="shared" si="201"/>
        <v>0</v>
      </c>
      <c r="EN238" s="5">
        <f t="shared" si="202"/>
        <v>0</v>
      </c>
      <c r="EO238" s="5">
        <f>LARGE((EJ238:EK238,EM238:EN238),1)</f>
        <v>0</v>
      </c>
      <c r="EP238" s="5">
        <f>IF(M238&lt;2,0,LARGE((EJ238:EK238,EM238:EN238),2))</f>
        <v>0</v>
      </c>
      <c r="EQ238" s="5">
        <f t="shared" si="203"/>
        <v>0</v>
      </c>
      <c r="ER238" s="5">
        <f t="shared" si="204"/>
        <v>0</v>
      </c>
      <c r="ES238" s="5">
        <f t="shared" si="205"/>
        <v>0</v>
      </c>
      <c r="EX238" s="5">
        <f t="shared" si="206"/>
        <v>0</v>
      </c>
      <c r="EZ238" s="5">
        <f t="shared" si="207"/>
        <v>0</v>
      </c>
      <c r="FA238" s="5">
        <f t="shared" ca="1" si="208"/>
        <v>0</v>
      </c>
      <c r="FE238" s="5" t="str">
        <f t="shared" si="209"/>
        <v>표점</v>
      </c>
      <c r="FF238" s="5" t="str">
        <f t="shared" si="210"/>
        <v>표점</v>
      </c>
      <c r="FG238" s="5">
        <f t="shared" si="214"/>
        <v>0.25</v>
      </c>
      <c r="FH238" s="5">
        <f t="shared" si="215"/>
        <v>0.45</v>
      </c>
      <c r="FI238" s="5">
        <f t="shared" si="216"/>
        <v>0.3</v>
      </c>
      <c r="FJ238" s="5">
        <f t="shared" si="211"/>
        <v>1.5</v>
      </c>
    </row>
    <row r="239" spans="1:166">
      <c r="A239" s="5">
        <f t="shared" si="212"/>
        <v>224</v>
      </c>
      <c r="C239" s="5" t="s">
        <v>18819</v>
      </c>
      <c r="D239" s="5">
        <v>300</v>
      </c>
      <c r="E239" s="5">
        <v>0.35</v>
      </c>
      <c r="F239" s="5">
        <v>0.35</v>
      </c>
      <c r="G239" s="5">
        <v>0.15</v>
      </c>
      <c r="H239" s="5">
        <v>0.15</v>
      </c>
      <c r="J239" s="5">
        <v>0.15</v>
      </c>
      <c r="K239" s="5">
        <v>0.15</v>
      </c>
      <c r="M239" s="5">
        <v>2</v>
      </c>
      <c r="N239" s="5">
        <f t="shared" si="175"/>
        <v>1</v>
      </c>
      <c r="Q239" s="5">
        <f t="shared" si="176"/>
        <v>0</v>
      </c>
      <c r="S239" s="5">
        <f t="shared" si="177"/>
        <v>0.52500000000000002</v>
      </c>
      <c r="T239" s="5">
        <f t="shared" si="178"/>
        <v>0.52500000000000002</v>
      </c>
      <c r="U239" s="5">
        <f t="shared" si="179"/>
        <v>0.45</v>
      </c>
      <c r="V239" s="5">
        <f t="shared" si="180"/>
        <v>0.45</v>
      </c>
      <c r="W239" s="5">
        <f t="shared" si="181"/>
        <v>0.45</v>
      </c>
      <c r="X239" s="5">
        <f t="shared" si="218"/>
        <v>0.52500000000000002</v>
      </c>
      <c r="Y239" s="5">
        <f t="shared" si="219"/>
        <v>0.52500000000000002</v>
      </c>
      <c r="Z239" s="5">
        <f t="shared" si="220"/>
        <v>0.45</v>
      </c>
      <c r="AA239" s="5">
        <f t="shared" si="221"/>
        <v>0.45</v>
      </c>
      <c r="AB239" s="5" t="str">
        <f t="shared" si="182"/>
        <v>자동</v>
      </c>
      <c r="AC239" s="5">
        <f t="shared" si="183"/>
        <v>0.45</v>
      </c>
      <c r="AD239" s="5">
        <f t="shared" si="184"/>
        <v>0.45</v>
      </c>
      <c r="AE239" s="5" t="str">
        <f>IF(AR239=42,INDEX('2025학년도 변표'!$C$118:$C$197,MATCH(Q239,'2025학년도 변표'!$B$118:$B$197,0)),"")</f>
        <v/>
      </c>
      <c r="AF239" s="5" t="str">
        <f>IF(AR239=42,INDEX('2025학년도 변표'!$D$118:$D$197,MATCH(Q239,'2025학년도 변표'!$B$118:$B$197,0)),"")</f>
        <v/>
      </c>
      <c r="AH239" s="5">
        <v>1</v>
      </c>
      <c r="AI239" s="5">
        <v>1</v>
      </c>
      <c r="AJ239" s="5">
        <v>1</v>
      </c>
      <c r="AK239" s="5">
        <v>1</v>
      </c>
      <c r="AM239" s="5">
        <v>1</v>
      </c>
      <c r="AN239" s="5">
        <v>1</v>
      </c>
      <c r="AO239" s="5">
        <v>3</v>
      </c>
      <c r="AP239" s="5">
        <v>3</v>
      </c>
      <c r="AR239" s="5">
        <f t="shared" si="217"/>
        <v>1</v>
      </c>
      <c r="BA239" s="5">
        <f t="shared" si="185"/>
        <v>0</v>
      </c>
      <c r="BY239" s="230">
        <f t="shared" si="222"/>
        <v>300</v>
      </c>
      <c r="CA239" s="5">
        <v>-2</v>
      </c>
      <c r="CB239" s="5">
        <v>-5</v>
      </c>
      <c r="CC239" s="5">
        <v>-8</v>
      </c>
      <c r="CD239" s="5">
        <v>-11</v>
      </c>
      <c r="CE239" s="5">
        <v>-14</v>
      </c>
      <c r="CF239" s="5">
        <v>-18</v>
      </c>
      <c r="CG239" s="5">
        <v>-22</v>
      </c>
      <c r="CH239" s="5">
        <v>-26</v>
      </c>
      <c r="CL239" s="5">
        <v>-1</v>
      </c>
      <c r="CM239" s="5">
        <v>-1</v>
      </c>
      <c r="CN239" s="5">
        <v>-1</v>
      </c>
      <c r="CO239" s="5">
        <v>-2</v>
      </c>
      <c r="CP239" s="5">
        <v>-2</v>
      </c>
      <c r="CQ239" s="5">
        <v>-2</v>
      </c>
      <c r="DA239" s="5">
        <f t="shared" si="186"/>
        <v>0</v>
      </c>
      <c r="DB239" s="5" t="e">
        <f t="shared" si="187"/>
        <v>#DIV/0!</v>
      </c>
      <c r="DC239" s="5">
        <f t="shared" si="188"/>
        <v>0</v>
      </c>
      <c r="DF239" s="5">
        <v>2</v>
      </c>
      <c r="DQ239" s="5">
        <v>1</v>
      </c>
      <c r="DR239" s="5">
        <f t="shared" si="189"/>
        <v>1</v>
      </c>
      <c r="DS239" s="5">
        <f t="shared" si="190"/>
        <v>2</v>
      </c>
      <c r="DT239" s="5">
        <f t="shared" si="224"/>
        <v>0</v>
      </c>
      <c r="DU239" s="5">
        <f t="shared" si="213"/>
        <v>0</v>
      </c>
      <c r="DW239" s="5">
        <f t="shared" si="191"/>
        <v>0</v>
      </c>
      <c r="DX239" s="5">
        <f t="shared" si="192"/>
        <v>0</v>
      </c>
      <c r="DY239" s="5">
        <f>IFERROR(IF(LEFT($AR239,1)="4",INDEX('2025학년도 변표'!$H$118:$H$197,MATCH($Q239,'2025학년도 변표'!$B$118:$B$197,0)),INDEX(DY$4:DY$8,MATCH(AJ239,$DU$4:$DU$8,0))),0)</f>
        <v>0</v>
      </c>
      <c r="DZ239" s="5">
        <f>IFERROR(IF(LEFT($AR239,1)="4",INDEX('2025학년도 변표'!$I$118:$I$197,MATCH($Q239,'2025학년도 변표'!$B$118:$B$197,0)),INDEX(DZ$4:DZ$8,MATCH(AK239,$DU$4:$DU$8,0))),0)</f>
        <v>0</v>
      </c>
      <c r="EB239" s="5">
        <f>IFERROR(IF(LEFT($AR239,1)="4",INDEX('2025학년도 변표'!$J$118:$J$197,MATCH($Q239,'2025학년도 변표'!$B$118:$B$197,0)),INDEX(EA$4:EA$8,MATCH(AM239,$DU$4:$DU$8,0))),0)</f>
        <v>0</v>
      </c>
      <c r="EC239" s="5">
        <f>IFERROR(IF(LEFT($AR239,1)="4",INDEX('2025학년도 변표'!$K$118:$K$197,MATCH($Q239,'2025학년도 변표'!$B$118:$B$197,0)),INDEX(EB$4:EB$8,MATCH(AN239,$DU$4:$DU$8,0))),0)</f>
        <v>0</v>
      </c>
      <c r="ED239" s="5" t="str">
        <f t="shared" si="193"/>
        <v/>
      </c>
      <c r="EE239" s="5" t="str">
        <f t="shared" si="194"/>
        <v/>
      </c>
      <c r="EF239" s="5">
        <f t="shared" si="195"/>
        <v>0</v>
      </c>
      <c r="EH239" s="5">
        <f t="shared" si="196"/>
        <v>0</v>
      </c>
      <c r="EI239" s="5">
        <f t="shared" si="197"/>
        <v>0</v>
      </c>
      <c r="EJ239" s="5">
        <f t="shared" si="198"/>
        <v>0</v>
      </c>
      <c r="EK239" s="5">
        <f t="shared" si="199"/>
        <v>0</v>
      </c>
      <c r="EL239" s="5">
        <f t="shared" si="200"/>
        <v>0</v>
      </c>
      <c r="EM239" s="5">
        <f t="shared" si="201"/>
        <v>0</v>
      </c>
      <c r="EN239" s="5">
        <f t="shared" si="202"/>
        <v>0</v>
      </c>
      <c r="EO239" s="5">
        <f>LARGE((EJ239:EK239,EM239:EN239),1)</f>
        <v>0</v>
      </c>
      <c r="EP239" s="5">
        <f>IF(M239&lt;2,0,LARGE((EJ239:EK239,EM239:EN239),2))</f>
        <v>0</v>
      </c>
      <c r="EQ239" s="5">
        <f t="shared" si="203"/>
        <v>0</v>
      </c>
      <c r="ER239" s="5">
        <f t="shared" si="204"/>
        <v>0</v>
      </c>
      <c r="ES239" s="5">
        <f t="shared" si="205"/>
        <v>0</v>
      </c>
      <c r="EX239" s="5">
        <f t="shared" si="206"/>
        <v>0</v>
      </c>
      <c r="EZ239" s="5">
        <f t="shared" si="207"/>
        <v>0</v>
      </c>
      <c r="FA239" s="5">
        <f t="shared" ca="1" si="208"/>
        <v>0</v>
      </c>
      <c r="FE239" s="5" t="str">
        <f t="shared" si="209"/>
        <v>표점</v>
      </c>
      <c r="FF239" s="5" t="str">
        <f t="shared" si="210"/>
        <v>표점</v>
      </c>
      <c r="FG239" s="5">
        <f t="shared" si="214"/>
        <v>0.35</v>
      </c>
      <c r="FH239" s="5">
        <f t="shared" si="215"/>
        <v>0.35</v>
      </c>
      <c r="FI239" s="5">
        <f t="shared" si="216"/>
        <v>0.3</v>
      </c>
      <c r="FJ239" s="5">
        <f t="shared" si="211"/>
        <v>1.5</v>
      </c>
    </row>
    <row r="240" spans="1:166">
      <c r="A240" s="5">
        <f t="shared" si="212"/>
        <v>225</v>
      </c>
      <c r="B240" s="5">
        <v>176</v>
      </c>
      <c r="C240" s="5" t="s">
        <v>618</v>
      </c>
      <c r="D240" s="5">
        <v>200</v>
      </c>
      <c r="E240" s="5">
        <v>0.3</v>
      </c>
      <c r="F240" s="5">
        <v>0.2</v>
      </c>
      <c r="G240" s="5">
        <v>0.15</v>
      </c>
      <c r="H240" s="5">
        <v>0.15</v>
      </c>
      <c r="J240" s="5">
        <v>0.15</v>
      </c>
      <c r="K240" s="5">
        <v>0.15</v>
      </c>
      <c r="M240" s="5">
        <v>2</v>
      </c>
      <c r="N240" s="5">
        <f t="shared" si="175"/>
        <v>0.8</v>
      </c>
      <c r="O240" s="5" t="s">
        <v>633</v>
      </c>
      <c r="Q240" s="5" t="str">
        <f t="shared" si="176"/>
        <v/>
      </c>
      <c r="S240" s="5">
        <f t="shared" si="177"/>
        <v>0.43165467625899279</v>
      </c>
      <c r="T240" s="5">
        <f t="shared" si="178"/>
        <v>0.2857142857142857</v>
      </c>
      <c r="U240" s="5">
        <f t="shared" si="179"/>
        <v>0.4296578491328073</v>
      </c>
      <c r="V240" s="5">
        <f t="shared" si="180"/>
        <v>0.42379465736201949</v>
      </c>
      <c r="W240" s="5">
        <f t="shared" si="181"/>
        <v>0.42379465736201949</v>
      </c>
      <c r="X240" s="5">
        <f t="shared" si="218"/>
        <v>0.43165467625899279</v>
      </c>
      <c r="Y240" s="5">
        <f t="shared" si="219"/>
        <v>0.2857142857142857</v>
      </c>
      <c r="Z240" s="5">
        <f t="shared" si="220"/>
        <v>0.4296578491328073</v>
      </c>
      <c r="AA240" s="5">
        <f t="shared" si="221"/>
        <v>0.4296578491328073</v>
      </c>
      <c r="AB240" s="5" t="str">
        <f t="shared" si="182"/>
        <v>자동</v>
      </c>
      <c r="AC240" s="5">
        <f t="shared" si="183"/>
        <v>0.42379465736201949</v>
      </c>
      <c r="AD240" s="5">
        <f t="shared" si="184"/>
        <v>0.42379465736201949</v>
      </c>
      <c r="AE240" s="5" t="str">
        <f>IF(AR240=42,INDEX('2025학년도 변표'!$C$118:$C$197,MATCH(Q240,'2025학년도 변표'!$B$118:$B$197,0)),"")</f>
        <v/>
      </c>
      <c r="AF240" s="5" t="str">
        <f>IF(AR240=42,INDEX('2025학년도 변표'!$D$118:$D$197,MATCH(Q240,'2025학년도 변표'!$B$118:$B$197,0)),"")</f>
        <v/>
      </c>
      <c r="AH240" s="5">
        <v>12</v>
      </c>
      <c r="AI240" s="5">
        <v>12</v>
      </c>
      <c r="AJ240" s="5">
        <v>12</v>
      </c>
      <c r="AK240" s="5">
        <v>12</v>
      </c>
      <c r="AM240" s="5">
        <v>12</v>
      </c>
      <c r="AN240" s="5">
        <v>12</v>
      </c>
      <c r="AO240" s="5">
        <v>3</v>
      </c>
      <c r="AP240" s="5">
        <v>3</v>
      </c>
      <c r="AR240" s="5">
        <f t="shared" si="217"/>
        <v>12</v>
      </c>
      <c r="BA240" s="5">
        <f t="shared" si="185"/>
        <v>0</v>
      </c>
      <c r="BY240" s="230">
        <f t="shared" si="222"/>
        <v>160</v>
      </c>
      <c r="BZ240" s="72">
        <v>40</v>
      </c>
      <c r="CA240" s="5">
        <v>38</v>
      </c>
      <c r="CB240" s="5">
        <v>36</v>
      </c>
      <c r="CC240" s="5">
        <v>34</v>
      </c>
      <c r="CD240" s="5">
        <v>32</v>
      </c>
      <c r="CE240" s="5">
        <v>28</v>
      </c>
      <c r="CF240" s="5">
        <v>24</v>
      </c>
      <c r="CG240" s="5">
        <v>16</v>
      </c>
      <c r="CH240" s="5">
        <v>0</v>
      </c>
      <c r="DA240" s="5">
        <f t="shared" si="186"/>
        <v>40</v>
      </c>
      <c r="DB240" s="5">
        <f t="shared" si="187"/>
        <v>100</v>
      </c>
      <c r="DC240" s="5">
        <f t="shared" si="188"/>
        <v>0</v>
      </c>
      <c r="DF240" s="5">
        <v>2</v>
      </c>
      <c r="DR240" s="5">
        <f t="shared" si="189"/>
        <v>2</v>
      </c>
      <c r="DS240" s="5">
        <f t="shared" si="190"/>
        <v>2</v>
      </c>
      <c r="DT240" s="5">
        <f t="shared" si="224"/>
        <v>0</v>
      </c>
      <c r="DU240" s="5">
        <f t="shared" si="213"/>
        <v>0</v>
      </c>
      <c r="DW240" s="5">
        <f t="shared" si="191"/>
        <v>0</v>
      </c>
      <c r="DX240" s="5">
        <f t="shared" si="192"/>
        <v>0</v>
      </c>
      <c r="DY240" s="5">
        <f>IFERROR(IF(LEFT($AR240,1)="4",INDEX('2025학년도 변표'!$H$118:$H$197,MATCH($Q240,'2025학년도 변표'!$B$118:$B$197,0)),INDEX(DY$4:DY$8,MATCH(AJ240,$DU$4:$DU$8,0))),0)</f>
        <v>0</v>
      </c>
      <c r="DZ240" s="5">
        <f>IFERROR(IF(LEFT($AR240,1)="4",INDEX('2025학년도 변표'!$I$118:$I$197,MATCH($Q240,'2025학년도 변표'!$B$118:$B$197,0)),INDEX(DZ$4:DZ$8,MATCH(AK240,$DU$4:$DU$8,0))),0)</f>
        <v>0</v>
      </c>
      <c r="EB240" s="5">
        <f>IFERROR(IF(LEFT($AR240,1)="4",INDEX('2025학년도 변표'!$J$118:$J$197,MATCH($Q240,'2025학년도 변표'!$B$118:$B$197,0)),INDEX(EA$4:EA$8,MATCH(AM240,$DU$4:$DU$8,0))),0)</f>
        <v>0</v>
      </c>
      <c r="EC240" s="5">
        <f>IFERROR(IF(LEFT($AR240,1)="4",INDEX('2025학년도 변표'!$K$118:$K$197,MATCH($Q240,'2025학년도 변표'!$B$118:$B$197,0)),INDEX(EB$4:EB$8,MATCH(AN240,$DU$4:$DU$8,0))),0)</f>
        <v>0</v>
      </c>
      <c r="ED240" s="5" t="str">
        <f t="shared" si="193"/>
        <v/>
      </c>
      <c r="EE240" s="5" t="str">
        <f t="shared" si="194"/>
        <v/>
      </c>
      <c r="EF240" s="5">
        <f t="shared" si="195"/>
        <v>0</v>
      </c>
      <c r="EH240" s="5">
        <f t="shared" si="196"/>
        <v>0</v>
      </c>
      <c r="EI240" s="5">
        <f t="shared" si="197"/>
        <v>0</v>
      </c>
      <c r="EJ240" s="5">
        <f t="shared" si="198"/>
        <v>0</v>
      </c>
      <c r="EK240" s="5">
        <f t="shared" si="199"/>
        <v>0</v>
      </c>
      <c r="EL240" s="5">
        <f t="shared" si="200"/>
        <v>0</v>
      </c>
      <c r="EM240" s="5">
        <f t="shared" si="201"/>
        <v>0</v>
      </c>
      <c r="EN240" s="5">
        <f t="shared" si="202"/>
        <v>0</v>
      </c>
      <c r="EO240" s="5">
        <f>LARGE((EJ240:EK240,EM240:EN240),1)</f>
        <v>0</v>
      </c>
      <c r="EP240" s="5">
        <f>IF(M240&lt;2,0,LARGE((EJ240:EK240,EM240:EN240),2))</f>
        <v>0</v>
      </c>
      <c r="EQ240" s="5">
        <f t="shared" si="203"/>
        <v>0</v>
      </c>
      <c r="ER240" s="5">
        <f t="shared" si="204"/>
        <v>0</v>
      </c>
      <c r="ES240" s="5">
        <f t="shared" si="205"/>
        <v>0</v>
      </c>
      <c r="ET240" s="5">
        <v>800</v>
      </c>
      <c r="EX240" s="5">
        <f t="shared" si="206"/>
        <v>800</v>
      </c>
      <c r="EZ240" s="5">
        <f t="shared" si="207"/>
        <v>0</v>
      </c>
      <c r="FA240" s="5">
        <f t="shared" ca="1" si="208"/>
        <v>0</v>
      </c>
      <c r="FE240" s="5" t="str">
        <f t="shared" si="209"/>
        <v>표점/만점</v>
      </c>
      <c r="FF240" s="5" t="str">
        <f t="shared" si="210"/>
        <v>표점/만점</v>
      </c>
      <c r="FG240" s="5">
        <f t="shared" si="214"/>
        <v>0.38</v>
      </c>
      <c r="FH240" s="5">
        <f t="shared" si="215"/>
        <v>0.25</v>
      </c>
      <c r="FI240" s="5">
        <f t="shared" si="216"/>
        <v>0.37</v>
      </c>
      <c r="FJ240" s="5">
        <f t="shared" si="211"/>
        <v>1.1411636193352979</v>
      </c>
    </row>
    <row r="241" spans="1:166">
      <c r="A241" s="5">
        <f t="shared" si="212"/>
        <v>226</v>
      </c>
      <c r="B241" s="5">
        <v>177</v>
      </c>
      <c r="C241" s="5" t="s">
        <v>619</v>
      </c>
      <c r="D241" s="5">
        <v>200</v>
      </c>
      <c r="E241" s="5">
        <v>0.2</v>
      </c>
      <c r="F241" s="5">
        <v>0.3</v>
      </c>
      <c r="G241" s="5">
        <v>0.15</v>
      </c>
      <c r="H241" s="5">
        <v>0.15</v>
      </c>
      <c r="J241" s="5">
        <v>0.15</v>
      </c>
      <c r="K241" s="5">
        <v>0.15</v>
      </c>
      <c r="M241" s="5">
        <v>2</v>
      </c>
      <c r="N241" s="5">
        <f t="shared" si="175"/>
        <v>0.8</v>
      </c>
      <c r="O241" s="5" t="s">
        <v>633</v>
      </c>
      <c r="Q241" s="5" t="str">
        <f t="shared" si="176"/>
        <v/>
      </c>
      <c r="S241" s="5">
        <f t="shared" si="177"/>
        <v>0.28776978417266186</v>
      </c>
      <c r="T241" s="5">
        <f t="shared" si="178"/>
        <v>0.42857142857142855</v>
      </c>
      <c r="U241" s="5">
        <f t="shared" si="179"/>
        <v>0.4296578491328073</v>
      </c>
      <c r="V241" s="5">
        <f t="shared" si="180"/>
        <v>0.42379465736201949</v>
      </c>
      <c r="W241" s="5">
        <f t="shared" si="181"/>
        <v>0.4296578491328073</v>
      </c>
      <c r="X241" s="5">
        <f t="shared" si="218"/>
        <v>0.28776978417266186</v>
      </c>
      <c r="Y241" s="5">
        <f t="shared" si="219"/>
        <v>0.42857142857142855</v>
      </c>
      <c r="Z241" s="5">
        <f t="shared" si="220"/>
        <v>0.4296578491328073</v>
      </c>
      <c r="AA241" s="5">
        <f t="shared" si="221"/>
        <v>0.4296578491328073</v>
      </c>
      <c r="AB241" s="5" t="str">
        <f t="shared" si="182"/>
        <v>자동</v>
      </c>
      <c r="AC241" s="5">
        <f t="shared" si="183"/>
        <v>0.42379465736201949</v>
      </c>
      <c r="AD241" s="5">
        <f t="shared" si="184"/>
        <v>0.42379465736201949</v>
      </c>
      <c r="AE241" s="5" t="str">
        <f>IF(AR241=42,INDEX('2025학년도 변표'!$C$118:$C$197,MATCH(Q241,'2025학년도 변표'!$B$118:$B$197,0)),"")</f>
        <v/>
      </c>
      <c r="AF241" s="5" t="str">
        <f>IF(AR241=42,INDEX('2025학년도 변표'!$D$118:$D$197,MATCH(Q241,'2025학년도 변표'!$B$118:$B$197,0)),"")</f>
        <v/>
      </c>
      <c r="AH241" s="5">
        <v>12</v>
      </c>
      <c r="AI241" s="5">
        <v>12</v>
      </c>
      <c r="AJ241" s="5">
        <v>12</v>
      </c>
      <c r="AK241" s="5">
        <v>12</v>
      </c>
      <c r="AM241" s="5">
        <v>12</v>
      </c>
      <c r="AN241" s="5">
        <v>12</v>
      </c>
      <c r="AO241" s="5">
        <v>3</v>
      </c>
      <c r="AP241" s="5">
        <v>3</v>
      </c>
      <c r="AR241" s="5">
        <f t="shared" si="217"/>
        <v>12</v>
      </c>
      <c r="BA241" s="5">
        <f t="shared" si="185"/>
        <v>0</v>
      </c>
      <c r="BY241" s="230">
        <f t="shared" si="222"/>
        <v>160</v>
      </c>
      <c r="BZ241" s="72">
        <v>40</v>
      </c>
      <c r="CA241" s="5">
        <v>38</v>
      </c>
      <c r="CB241" s="5">
        <v>36</v>
      </c>
      <c r="CC241" s="5">
        <v>34</v>
      </c>
      <c r="CD241" s="5">
        <v>32</v>
      </c>
      <c r="CE241" s="5">
        <v>28</v>
      </c>
      <c r="CF241" s="5">
        <v>24</v>
      </c>
      <c r="CG241" s="5">
        <v>16</v>
      </c>
      <c r="CH241" s="5">
        <v>0</v>
      </c>
      <c r="DA241" s="5">
        <f t="shared" si="186"/>
        <v>40</v>
      </c>
      <c r="DB241" s="5">
        <f t="shared" si="187"/>
        <v>100</v>
      </c>
      <c r="DC241" s="5">
        <f t="shared" si="188"/>
        <v>0</v>
      </c>
      <c r="DF241" s="5">
        <v>2</v>
      </c>
      <c r="DQ241" s="5">
        <v>1</v>
      </c>
      <c r="DR241" s="5">
        <f t="shared" si="189"/>
        <v>1</v>
      </c>
      <c r="DS241" s="5">
        <f t="shared" si="190"/>
        <v>2</v>
      </c>
      <c r="DT241" s="5">
        <f t="shared" si="224"/>
        <v>0</v>
      </c>
      <c r="DU241" s="5">
        <f t="shared" si="213"/>
        <v>0</v>
      </c>
      <c r="DW241" s="5">
        <f t="shared" si="191"/>
        <v>0</v>
      </c>
      <c r="DX241" s="5">
        <f t="shared" si="192"/>
        <v>0</v>
      </c>
      <c r="DY241" s="5">
        <f>IFERROR(IF(LEFT($AR241,1)="4",INDEX('2025학년도 변표'!$H$118:$H$197,MATCH($Q241,'2025학년도 변표'!$B$118:$B$197,0)),INDEX(DY$4:DY$8,MATCH(AJ241,$DU$4:$DU$8,0))),0)</f>
        <v>0</v>
      </c>
      <c r="DZ241" s="5">
        <f>IFERROR(IF(LEFT($AR241,1)="4",INDEX('2025학년도 변표'!$I$118:$I$197,MATCH($Q241,'2025학년도 변표'!$B$118:$B$197,0)),INDEX(DZ$4:DZ$8,MATCH(AK241,$DU$4:$DU$8,0))),0)</f>
        <v>0</v>
      </c>
      <c r="EB241" s="5">
        <f>IFERROR(IF(LEFT($AR241,1)="4",INDEX('2025학년도 변표'!$J$118:$J$197,MATCH($Q241,'2025학년도 변표'!$B$118:$B$197,0)),INDEX(EA$4:EA$8,MATCH(AM241,$DU$4:$DU$8,0))),0)</f>
        <v>0</v>
      </c>
      <c r="EC241" s="5">
        <f>IFERROR(IF(LEFT($AR241,1)="4",INDEX('2025학년도 변표'!$K$118:$K$197,MATCH($Q241,'2025학년도 변표'!$B$118:$B$197,0)),INDEX(EB$4:EB$8,MATCH(AN241,$DU$4:$DU$8,0))),0)</f>
        <v>0</v>
      </c>
      <c r="ED241" s="5" t="str">
        <f t="shared" si="193"/>
        <v/>
      </c>
      <c r="EE241" s="5" t="str">
        <f t="shared" si="194"/>
        <v/>
      </c>
      <c r="EF241" s="5">
        <f t="shared" si="195"/>
        <v>0</v>
      </c>
      <c r="EH241" s="5">
        <f t="shared" si="196"/>
        <v>0</v>
      </c>
      <c r="EI241" s="5">
        <f t="shared" si="197"/>
        <v>0</v>
      </c>
      <c r="EJ241" s="5">
        <f t="shared" si="198"/>
        <v>0</v>
      </c>
      <c r="EK241" s="5">
        <f t="shared" si="199"/>
        <v>0</v>
      </c>
      <c r="EL241" s="5">
        <f t="shared" si="200"/>
        <v>0</v>
      </c>
      <c r="EM241" s="5">
        <f t="shared" si="201"/>
        <v>0</v>
      </c>
      <c r="EN241" s="5">
        <f t="shared" si="202"/>
        <v>0</v>
      </c>
      <c r="EO241" s="5">
        <f>LARGE((EJ241:EK241,EM241:EN241),1)</f>
        <v>0</v>
      </c>
      <c r="EP241" s="5">
        <f>IF(M241&lt;2,0,LARGE((EJ241:EK241,EM241:EN241),2))</f>
        <v>0</v>
      </c>
      <c r="EQ241" s="5">
        <f t="shared" si="203"/>
        <v>0</v>
      </c>
      <c r="ER241" s="5">
        <f t="shared" si="204"/>
        <v>0</v>
      </c>
      <c r="ES241" s="5">
        <f t="shared" si="205"/>
        <v>0</v>
      </c>
      <c r="ET241" s="5">
        <v>790</v>
      </c>
      <c r="EX241" s="5">
        <f t="shared" si="206"/>
        <v>790</v>
      </c>
      <c r="EZ241" s="5">
        <f t="shared" si="207"/>
        <v>0</v>
      </c>
      <c r="FA241" s="5">
        <f t="shared" ca="1" si="208"/>
        <v>0</v>
      </c>
      <c r="FE241" s="5" t="str">
        <f t="shared" si="209"/>
        <v>표점/만점</v>
      </c>
      <c r="FF241" s="5" t="str">
        <f t="shared" si="210"/>
        <v>표점/만점</v>
      </c>
      <c r="FG241" s="5">
        <f t="shared" si="214"/>
        <v>0.25</v>
      </c>
      <c r="FH241" s="5">
        <f t="shared" si="215"/>
        <v>0.37</v>
      </c>
      <c r="FI241" s="5">
        <f t="shared" si="216"/>
        <v>0.37</v>
      </c>
      <c r="FJ241" s="5">
        <f t="shared" si="211"/>
        <v>1.1459990618768978</v>
      </c>
    </row>
    <row r="242" spans="1:166">
      <c r="A242" s="5">
        <f t="shared" si="212"/>
        <v>227</v>
      </c>
      <c r="B242" s="5">
        <v>178</v>
      </c>
      <c r="M242" s="5">
        <v>2</v>
      </c>
      <c r="N242" s="5">
        <f t="shared" si="175"/>
        <v>0</v>
      </c>
      <c r="O242" s="5" t="s">
        <v>633</v>
      </c>
      <c r="Q242" s="5" t="str">
        <f t="shared" si="176"/>
        <v/>
      </c>
      <c r="S242" s="5">
        <f t="shared" si="177"/>
        <v>0</v>
      </c>
      <c r="T242" s="5">
        <f t="shared" si="178"/>
        <v>0</v>
      </c>
      <c r="U242" s="5">
        <f t="shared" si="179"/>
        <v>0</v>
      </c>
      <c r="V242" s="5">
        <f t="shared" si="180"/>
        <v>0</v>
      </c>
      <c r="W242" s="5">
        <f t="shared" si="181"/>
        <v>0</v>
      </c>
      <c r="X242" s="5">
        <f t="shared" si="218"/>
        <v>0</v>
      </c>
      <c r="Y242" s="5">
        <f t="shared" si="219"/>
        <v>0</v>
      </c>
      <c r="Z242" s="5">
        <f t="shared" si="220"/>
        <v>0</v>
      </c>
      <c r="AA242" s="5">
        <f t="shared" si="221"/>
        <v>0</v>
      </c>
      <c r="AB242" s="5" t="str">
        <f t="shared" si="182"/>
        <v>자동</v>
      </c>
      <c r="AC242" s="5">
        <f t="shared" si="183"/>
        <v>0</v>
      </c>
      <c r="AD242" s="5">
        <f t="shared" si="184"/>
        <v>0</v>
      </c>
      <c r="AE242" s="5" t="str">
        <f>IF(AR242=42,INDEX('2025학년도 변표'!$C$118:$C$197,MATCH(Q242,'2025학년도 변표'!$B$118:$B$197,0)),"")</f>
        <v/>
      </c>
      <c r="AF242" s="5" t="str">
        <f>IF(AR242=42,INDEX('2025학년도 변표'!$D$118:$D$197,MATCH(Q242,'2025학년도 변표'!$B$118:$B$197,0)),"")</f>
        <v/>
      </c>
      <c r="AH242" s="5">
        <v>12</v>
      </c>
      <c r="AI242" s="5">
        <v>12</v>
      </c>
      <c r="AJ242" s="5">
        <v>12</v>
      </c>
      <c r="AK242" s="5">
        <v>12</v>
      </c>
      <c r="AM242" s="5">
        <v>12</v>
      </c>
      <c r="AN242" s="5">
        <v>12</v>
      </c>
      <c r="AO242" s="5">
        <v>3</v>
      </c>
      <c r="AP242" s="5">
        <v>3</v>
      </c>
      <c r="AR242" s="5">
        <f t="shared" si="217"/>
        <v>12</v>
      </c>
      <c r="BA242" s="5">
        <f t="shared" si="185"/>
        <v>0</v>
      </c>
      <c r="BY242" s="230">
        <f t="shared" si="222"/>
        <v>0</v>
      </c>
      <c r="BZ242" s="72">
        <v>40</v>
      </c>
      <c r="CA242" s="5">
        <v>38</v>
      </c>
      <c r="CB242" s="5">
        <v>36</v>
      </c>
      <c r="CC242" s="5">
        <v>34</v>
      </c>
      <c r="CD242" s="5">
        <v>32</v>
      </c>
      <c r="CE242" s="5">
        <v>28</v>
      </c>
      <c r="CF242" s="5">
        <v>24</v>
      </c>
      <c r="CG242" s="5">
        <v>16</v>
      </c>
      <c r="CH242" s="5">
        <v>0</v>
      </c>
      <c r="DA242" s="5">
        <f t="shared" si="186"/>
        <v>40</v>
      </c>
      <c r="DB242" s="5">
        <f t="shared" si="187"/>
        <v>100</v>
      </c>
      <c r="DC242" s="5">
        <f t="shared" si="188"/>
        <v>0</v>
      </c>
      <c r="DF242" s="5">
        <v>2</v>
      </c>
      <c r="DQ242" s="5">
        <v>1</v>
      </c>
      <c r="DR242" s="5">
        <f t="shared" si="189"/>
        <v>1</v>
      </c>
      <c r="DS242" s="5">
        <f t="shared" si="190"/>
        <v>2</v>
      </c>
      <c r="DT242" s="5">
        <f t="shared" si="224"/>
        <v>0</v>
      </c>
      <c r="DU242" s="5">
        <f t="shared" si="213"/>
        <v>0</v>
      </c>
      <c r="DW242" s="5">
        <f t="shared" si="191"/>
        <v>0</v>
      </c>
      <c r="DX242" s="5">
        <f t="shared" si="192"/>
        <v>0</v>
      </c>
      <c r="DY242" s="5">
        <f>IFERROR(IF(LEFT($AR242,1)="4",INDEX('2025학년도 변표'!$H$118:$H$197,MATCH($Q242,'2025학년도 변표'!$B$118:$B$197,0)),INDEX(DY$4:DY$8,MATCH(AJ242,$DU$4:$DU$8,0))),0)</f>
        <v>0</v>
      </c>
      <c r="DZ242" s="5">
        <f>IFERROR(IF(LEFT($AR242,1)="4",INDEX('2025학년도 변표'!$I$118:$I$197,MATCH($Q242,'2025학년도 변표'!$B$118:$B$197,0)),INDEX(DZ$4:DZ$8,MATCH(AK242,$DU$4:$DU$8,0))),0)</f>
        <v>0</v>
      </c>
      <c r="EB242" s="5">
        <f>IFERROR(IF(LEFT($AR242,1)="4",INDEX('2025학년도 변표'!$J$118:$J$197,MATCH($Q242,'2025학년도 변표'!$B$118:$B$197,0)),INDEX(EA$4:EA$8,MATCH(AM242,$DU$4:$DU$8,0))),0)</f>
        <v>0</v>
      </c>
      <c r="EC242" s="5">
        <f>IFERROR(IF(LEFT($AR242,1)="4",INDEX('2025학년도 변표'!$K$118:$K$197,MATCH($Q242,'2025학년도 변표'!$B$118:$B$197,0)),INDEX(EB$4:EB$8,MATCH(AN242,$DU$4:$DU$8,0))),0)</f>
        <v>0</v>
      </c>
      <c r="ED242" s="5" t="str">
        <f t="shared" si="193"/>
        <v/>
      </c>
      <c r="EE242" s="5" t="str">
        <f t="shared" si="194"/>
        <v/>
      </c>
      <c r="EF242" s="5">
        <f t="shared" si="195"/>
        <v>0</v>
      </c>
      <c r="EH242" s="5">
        <f t="shared" si="196"/>
        <v>0</v>
      </c>
      <c r="EI242" s="5">
        <f t="shared" si="197"/>
        <v>0</v>
      </c>
      <c r="EJ242" s="5">
        <f t="shared" si="198"/>
        <v>0</v>
      </c>
      <c r="EK242" s="5">
        <f t="shared" si="199"/>
        <v>0</v>
      </c>
      <c r="EL242" s="5">
        <f t="shared" si="200"/>
        <v>0</v>
      </c>
      <c r="EM242" s="5">
        <f t="shared" si="201"/>
        <v>0</v>
      </c>
      <c r="EN242" s="5">
        <f t="shared" si="202"/>
        <v>0</v>
      </c>
      <c r="EO242" s="5">
        <f>LARGE((EJ242:EK242,EM242:EN242),1)</f>
        <v>0</v>
      </c>
      <c r="EP242" s="5">
        <f>IF(M242&lt;2,0,LARGE((EJ242:EK242,EM242:EN242),2))</f>
        <v>0</v>
      </c>
      <c r="EQ242" s="5">
        <f t="shared" si="203"/>
        <v>0</v>
      </c>
      <c r="ER242" s="5">
        <f t="shared" si="204"/>
        <v>0</v>
      </c>
      <c r="ES242" s="5">
        <f t="shared" si="205"/>
        <v>0</v>
      </c>
      <c r="ET242" s="5">
        <v>790</v>
      </c>
      <c r="EX242" s="5">
        <f t="shared" si="206"/>
        <v>790</v>
      </c>
      <c r="EZ242" s="5">
        <f t="shared" si="207"/>
        <v>0</v>
      </c>
      <c r="FA242" s="5">
        <f t="shared" ca="1" si="208"/>
        <v>0</v>
      </c>
      <c r="FE242" s="5" t="str">
        <f t="shared" si="209"/>
        <v>표점/만점</v>
      </c>
      <c r="FF242" s="5" t="str">
        <f t="shared" si="210"/>
        <v>표점/만점</v>
      </c>
      <c r="FG242" s="5" t="e">
        <f t="shared" si="214"/>
        <v>#DIV/0!</v>
      </c>
      <c r="FH242" s="5" t="e">
        <f t="shared" si="215"/>
        <v>#DIV/0!</v>
      </c>
      <c r="FI242" s="5" t="e">
        <f t="shared" si="216"/>
        <v>#DIV/0!</v>
      </c>
      <c r="FJ242" s="5">
        <f t="shared" si="211"/>
        <v>0</v>
      </c>
    </row>
    <row r="243" spans="1:166">
      <c r="A243" s="5">
        <f t="shared" si="212"/>
        <v>228</v>
      </c>
      <c r="B243" s="5">
        <v>179</v>
      </c>
      <c r="C243" s="5" t="s">
        <v>620</v>
      </c>
      <c r="D243" s="5">
        <v>200</v>
      </c>
      <c r="E243" s="5">
        <v>0.2</v>
      </c>
      <c r="F243" s="5">
        <v>0.3</v>
      </c>
      <c r="G243" s="5">
        <v>0.15</v>
      </c>
      <c r="H243" s="5">
        <v>0.15</v>
      </c>
      <c r="M243" s="5">
        <v>2</v>
      </c>
      <c r="N243" s="5">
        <f t="shared" si="175"/>
        <v>0.8</v>
      </c>
      <c r="O243" s="5" t="s">
        <v>633</v>
      </c>
      <c r="Q243" s="5" t="str">
        <f t="shared" si="176"/>
        <v/>
      </c>
      <c r="S243" s="5">
        <f t="shared" si="177"/>
        <v>0.28776978417266186</v>
      </c>
      <c r="T243" s="5">
        <f t="shared" si="178"/>
        <v>0.42857142857142855</v>
      </c>
      <c r="U243" s="5">
        <f t="shared" si="179"/>
        <v>0.4296578491328073</v>
      </c>
      <c r="V243" s="5" t="str">
        <f t="shared" si="180"/>
        <v>자동</v>
      </c>
      <c r="W243" s="5">
        <f t="shared" si="181"/>
        <v>0.4296578491328073</v>
      </c>
      <c r="X243" s="5">
        <f t="shared" si="218"/>
        <v>0.28776978417266186</v>
      </c>
      <c r="Y243" s="5">
        <f t="shared" si="219"/>
        <v>0.42857142857142855</v>
      </c>
      <c r="Z243" s="5">
        <f t="shared" si="220"/>
        <v>0.4296578491328073</v>
      </c>
      <c r="AA243" s="5">
        <f t="shared" si="221"/>
        <v>0.4296578491328073</v>
      </c>
      <c r="AB243" s="5" t="str">
        <f t="shared" si="182"/>
        <v>자동</v>
      </c>
      <c r="AC243" s="5" t="str">
        <f t="shared" si="183"/>
        <v>자동</v>
      </c>
      <c r="AD243" s="5" t="str">
        <f t="shared" si="184"/>
        <v>자동</v>
      </c>
      <c r="AE243" s="5" t="str">
        <f>IF(AR243=42,INDEX('2025학년도 변표'!$C$118:$C$197,MATCH(Q243,'2025학년도 변표'!$B$118:$B$197,0)),"")</f>
        <v/>
      </c>
      <c r="AF243" s="5" t="str">
        <f>IF(AR243=42,INDEX('2025학년도 변표'!$D$118:$D$197,MATCH(Q243,'2025학년도 변표'!$B$118:$B$197,0)),"")</f>
        <v/>
      </c>
      <c r="AH243" s="5">
        <v>12</v>
      </c>
      <c r="AI243" s="5">
        <v>12</v>
      </c>
      <c r="AJ243" s="5">
        <v>12</v>
      </c>
      <c r="AK243" s="5">
        <v>12</v>
      </c>
      <c r="AO243" s="5">
        <v>3</v>
      </c>
      <c r="AP243" s="5">
        <v>3</v>
      </c>
      <c r="AR243" s="5">
        <f t="shared" si="217"/>
        <v>12</v>
      </c>
      <c r="BA243" s="5">
        <f t="shared" si="185"/>
        <v>0</v>
      </c>
      <c r="BY243" s="230">
        <f t="shared" si="222"/>
        <v>160</v>
      </c>
      <c r="BZ243" s="72">
        <v>40</v>
      </c>
      <c r="CA243" s="5">
        <v>38</v>
      </c>
      <c r="CB243" s="5">
        <v>36</v>
      </c>
      <c r="CC243" s="5">
        <v>34</v>
      </c>
      <c r="CD243" s="5">
        <v>32</v>
      </c>
      <c r="CE243" s="5">
        <v>28</v>
      </c>
      <c r="CF243" s="5">
        <v>24</v>
      </c>
      <c r="CG243" s="5">
        <v>16</v>
      </c>
      <c r="CH243" s="5">
        <v>0</v>
      </c>
      <c r="DA243" s="5">
        <f t="shared" si="186"/>
        <v>40</v>
      </c>
      <c r="DB243" s="5">
        <f t="shared" si="187"/>
        <v>100</v>
      </c>
      <c r="DC243" s="5">
        <f t="shared" si="188"/>
        <v>0</v>
      </c>
      <c r="DD243" s="5">
        <v>2</v>
      </c>
      <c r="DJ243" s="5">
        <v>1</v>
      </c>
      <c r="DR243" s="5">
        <f t="shared" si="189"/>
        <v>1</v>
      </c>
      <c r="DS243" s="5">
        <f t="shared" si="190"/>
        <v>2</v>
      </c>
      <c r="DT243" s="5">
        <f t="shared" si="224"/>
        <v>0</v>
      </c>
      <c r="DU243" s="5">
        <f t="shared" si="213"/>
        <v>0</v>
      </c>
      <c r="DW243" s="5">
        <f t="shared" si="191"/>
        <v>0</v>
      </c>
      <c r="DX243" s="5">
        <f t="shared" si="192"/>
        <v>0</v>
      </c>
      <c r="DY243" s="5">
        <f>IFERROR(IF(LEFT($AR243,1)="4",INDEX('2025학년도 변표'!$H$118:$H$197,MATCH($Q243,'2025학년도 변표'!$B$118:$B$197,0)),INDEX(DY$4:DY$8,MATCH(AJ243,$DU$4:$DU$8,0))),0)</f>
        <v>0</v>
      </c>
      <c r="DZ243" s="5">
        <f>IFERROR(IF(LEFT($AR243,1)="4",INDEX('2025학년도 변표'!$I$118:$I$197,MATCH($Q243,'2025학년도 변표'!$B$118:$B$197,0)),INDEX(DZ$4:DZ$8,MATCH(AK243,$DU$4:$DU$8,0))),0)</f>
        <v>0</v>
      </c>
      <c r="EB243" s="5">
        <f>IFERROR(IF(LEFT($AR243,1)="4",INDEX('2025학년도 변표'!$J$118:$J$197,MATCH($Q243,'2025학년도 변표'!$B$118:$B$197,0)),INDEX(EA$4:EA$8,MATCH(AM243,$DU$4:$DU$8,0))),0)</f>
        <v>0</v>
      </c>
      <c r="EC243" s="5">
        <f>IFERROR(IF(LEFT($AR243,1)="4",INDEX('2025학년도 변표'!$K$118:$K$197,MATCH($Q243,'2025학년도 변표'!$B$118:$B$197,0)),INDEX(EB$4:EB$8,MATCH(AN243,$DU$4:$DU$8,0))),0)</f>
        <v>0</v>
      </c>
      <c r="ED243" s="5" t="str">
        <f t="shared" si="193"/>
        <v/>
      </c>
      <c r="EE243" s="5" t="str">
        <f t="shared" si="194"/>
        <v/>
      </c>
      <c r="EF243" s="5">
        <f t="shared" si="195"/>
        <v>0</v>
      </c>
      <c r="EH243" s="5">
        <f t="shared" si="196"/>
        <v>0</v>
      </c>
      <c r="EI243" s="5">
        <f t="shared" si="197"/>
        <v>0</v>
      </c>
      <c r="EJ243" s="5">
        <f t="shared" si="198"/>
        <v>0</v>
      </c>
      <c r="EK243" s="5">
        <f t="shared" si="199"/>
        <v>0</v>
      </c>
      <c r="EL243" s="5">
        <f t="shared" si="200"/>
        <v>0</v>
      </c>
      <c r="EM243" s="5">
        <f t="shared" si="201"/>
        <v>0</v>
      </c>
      <c r="EN243" s="5">
        <f t="shared" si="202"/>
        <v>0</v>
      </c>
      <c r="EO243" s="5">
        <f>LARGE((EJ243:EK243,EM243:EN243),1)</f>
        <v>0</v>
      </c>
      <c r="EP243" s="5">
        <f>IF(M243&lt;2,0,LARGE((EJ243:EK243,EM243:EN243),2))</f>
        <v>0</v>
      </c>
      <c r="EQ243" s="5">
        <f t="shared" si="203"/>
        <v>0</v>
      </c>
      <c r="ER243" s="5">
        <f t="shared" si="204"/>
        <v>0</v>
      </c>
      <c r="ES243" s="5">
        <f t="shared" si="205"/>
        <v>0</v>
      </c>
      <c r="ET243" s="5">
        <v>800</v>
      </c>
      <c r="EX243" s="5">
        <f t="shared" si="206"/>
        <v>800</v>
      </c>
      <c r="EZ243" s="5">
        <f t="shared" si="207"/>
        <v>0</v>
      </c>
      <c r="FA243" s="5">
        <f t="shared" ca="1" si="208"/>
        <v>0</v>
      </c>
      <c r="FE243" s="5" t="str">
        <f t="shared" si="209"/>
        <v>표점/만점</v>
      </c>
      <c r="FF243" s="5" t="str">
        <f t="shared" si="210"/>
        <v>표점/만점</v>
      </c>
      <c r="FG243" s="5">
        <f t="shared" si="214"/>
        <v>0.25</v>
      </c>
      <c r="FH243" s="5">
        <f t="shared" si="215"/>
        <v>0.37</v>
      </c>
      <c r="FI243" s="5">
        <f t="shared" si="216"/>
        <v>0.37</v>
      </c>
      <c r="FJ243" s="5">
        <f t="shared" si="211"/>
        <v>1.1459990618768978</v>
      </c>
    </row>
    <row r="244" spans="1:166">
      <c r="A244" s="5">
        <f t="shared" si="212"/>
        <v>229</v>
      </c>
      <c r="B244" s="5">
        <v>180</v>
      </c>
      <c r="C244" s="5" t="s">
        <v>621</v>
      </c>
      <c r="D244" s="5">
        <v>200</v>
      </c>
      <c r="E244" s="5">
        <v>0.2</v>
      </c>
      <c r="F244" s="5">
        <v>0.3</v>
      </c>
      <c r="G244" s="5">
        <v>0.15</v>
      </c>
      <c r="H244" s="5">
        <v>0.15</v>
      </c>
      <c r="M244" s="5">
        <v>2</v>
      </c>
      <c r="N244" s="5">
        <f t="shared" si="175"/>
        <v>0.8</v>
      </c>
      <c r="O244" s="5" t="s">
        <v>633</v>
      </c>
      <c r="Q244" s="5" t="str">
        <f t="shared" si="176"/>
        <v/>
      </c>
      <c r="S244" s="5">
        <f t="shared" si="177"/>
        <v>0.28776978417266186</v>
      </c>
      <c r="T244" s="5">
        <f t="shared" si="178"/>
        <v>0.42857142857142855</v>
      </c>
      <c r="U244" s="5">
        <f t="shared" si="179"/>
        <v>0.4296578491328073</v>
      </c>
      <c r="V244" s="5" t="str">
        <f t="shared" si="180"/>
        <v>자동</v>
      </c>
      <c r="W244" s="5">
        <f t="shared" si="181"/>
        <v>0.4296578491328073</v>
      </c>
      <c r="X244" s="5">
        <f t="shared" si="218"/>
        <v>0.28776978417266186</v>
      </c>
      <c r="Y244" s="5">
        <f t="shared" si="219"/>
        <v>0.42857142857142855</v>
      </c>
      <c r="Z244" s="5">
        <f t="shared" si="220"/>
        <v>0.4296578491328073</v>
      </c>
      <c r="AA244" s="5">
        <f t="shared" si="221"/>
        <v>0.4296578491328073</v>
      </c>
      <c r="AB244" s="5" t="str">
        <f t="shared" si="182"/>
        <v>자동</v>
      </c>
      <c r="AC244" s="5" t="str">
        <f t="shared" si="183"/>
        <v>자동</v>
      </c>
      <c r="AD244" s="5" t="str">
        <f t="shared" si="184"/>
        <v>자동</v>
      </c>
      <c r="AE244" s="5" t="str">
        <f>IF(AR244=42,INDEX('2025학년도 변표'!$C$118:$C$197,MATCH(Q244,'2025학년도 변표'!$B$118:$B$197,0)),"")</f>
        <v/>
      </c>
      <c r="AF244" s="5" t="str">
        <f>IF(AR244=42,INDEX('2025학년도 변표'!$D$118:$D$197,MATCH(Q244,'2025학년도 변표'!$B$118:$B$197,0)),"")</f>
        <v/>
      </c>
      <c r="AH244" s="5">
        <v>12</v>
      </c>
      <c r="AI244" s="5">
        <v>12</v>
      </c>
      <c r="AJ244" s="5">
        <v>12</v>
      </c>
      <c r="AK244" s="5">
        <v>12</v>
      </c>
      <c r="AO244" s="5">
        <v>3</v>
      </c>
      <c r="AP244" s="5">
        <v>3</v>
      </c>
      <c r="AR244" s="5">
        <f t="shared" si="217"/>
        <v>12</v>
      </c>
      <c r="BA244" s="5">
        <f t="shared" si="185"/>
        <v>0</v>
      </c>
      <c r="BY244" s="230">
        <f t="shared" si="222"/>
        <v>160</v>
      </c>
      <c r="BZ244" s="72">
        <v>40</v>
      </c>
      <c r="CA244" s="5">
        <v>38</v>
      </c>
      <c r="CB244" s="5">
        <v>36</v>
      </c>
      <c r="CC244" s="5">
        <v>34</v>
      </c>
      <c r="CD244" s="5">
        <v>32</v>
      </c>
      <c r="CE244" s="5">
        <v>28</v>
      </c>
      <c r="CF244" s="5">
        <v>24</v>
      </c>
      <c r="CG244" s="5">
        <v>16</v>
      </c>
      <c r="CH244" s="5">
        <v>0</v>
      </c>
      <c r="DA244" s="5">
        <f t="shared" si="186"/>
        <v>40</v>
      </c>
      <c r="DB244" s="5">
        <f t="shared" si="187"/>
        <v>100</v>
      </c>
      <c r="DC244" s="5">
        <f t="shared" si="188"/>
        <v>0</v>
      </c>
      <c r="DD244" s="5">
        <v>2</v>
      </c>
      <c r="DH244" s="5">
        <v>1</v>
      </c>
      <c r="DJ244" s="5">
        <v>1</v>
      </c>
      <c r="DR244" s="5">
        <f t="shared" si="189"/>
        <v>1</v>
      </c>
      <c r="DS244" s="5">
        <f t="shared" si="190"/>
        <v>2</v>
      </c>
      <c r="DT244" s="5">
        <f t="shared" si="224"/>
        <v>0</v>
      </c>
      <c r="DU244" s="5">
        <f t="shared" si="213"/>
        <v>0</v>
      </c>
      <c r="DW244" s="5">
        <f t="shared" si="191"/>
        <v>0</v>
      </c>
      <c r="DX244" s="5">
        <f t="shared" si="192"/>
        <v>0</v>
      </c>
      <c r="DY244" s="5">
        <f>IFERROR(IF(LEFT($AR244,1)="4",INDEX('2025학년도 변표'!$H$118:$H$197,MATCH($Q244,'2025학년도 변표'!$B$118:$B$197,0)),INDEX(DY$4:DY$8,MATCH(AJ244,$DU$4:$DU$8,0))),0)</f>
        <v>0</v>
      </c>
      <c r="DZ244" s="5">
        <f>IFERROR(IF(LEFT($AR244,1)="4",INDEX('2025학년도 변표'!$I$118:$I$197,MATCH($Q244,'2025학년도 변표'!$B$118:$B$197,0)),INDEX(DZ$4:DZ$8,MATCH(AK244,$DU$4:$DU$8,0))),0)</f>
        <v>0</v>
      </c>
      <c r="EB244" s="5">
        <f>IFERROR(IF(LEFT($AR244,1)="4",INDEX('2025학년도 변표'!$J$118:$J$197,MATCH($Q244,'2025학년도 변표'!$B$118:$B$197,0)),INDEX(EA$4:EA$8,MATCH(AM244,$DU$4:$DU$8,0))),0)</f>
        <v>0</v>
      </c>
      <c r="EC244" s="5">
        <f>IFERROR(IF(LEFT($AR244,1)="4",INDEX('2025학년도 변표'!$K$118:$K$197,MATCH($Q244,'2025학년도 변표'!$B$118:$B$197,0)),INDEX(EB$4:EB$8,MATCH(AN244,$DU$4:$DU$8,0))),0)</f>
        <v>0</v>
      </c>
      <c r="ED244" s="5" t="str">
        <f t="shared" si="193"/>
        <v/>
      </c>
      <c r="EE244" s="5" t="str">
        <f t="shared" si="194"/>
        <v/>
      </c>
      <c r="EF244" s="5">
        <f t="shared" si="195"/>
        <v>0</v>
      </c>
      <c r="EH244" s="5">
        <f t="shared" si="196"/>
        <v>0</v>
      </c>
      <c r="EI244" s="5">
        <f t="shared" si="197"/>
        <v>0</v>
      </c>
      <c r="EJ244" s="5">
        <f t="shared" si="198"/>
        <v>0</v>
      </c>
      <c r="EK244" s="5">
        <f t="shared" si="199"/>
        <v>0</v>
      </c>
      <c r="EL244" s="5">
        <f t="shared" si="200"/>
        <v>0</v>
      </c>
      <c r="EM244" s="5">
        <f t="shared" si="201"/>
        <v>0</v>
      </c>
      <c r="EN244" s="5">
        <f t="shared" si="202"/>
        <v>0</v>
      </c>
      <c r="EO244" s="5">
        <f>LARGE((EJ244:EK244,EM244:EN244),1)</f>
        <v>0</v>
      </c>
      <c r="EP244" s="5">
        <f>IF(M244&lt;2,0,LARGE((EJ244:EK244,EM244:EN244),2))</f>
        <v>0</v>
      </c>
      <c r="EQ244" s="5">
        <f t="shared" si="203"/>
        <v>0</v>
      </c>
      <c r="ER244" s="5">
        <f t="shared" si="204"/>
        <v>0</v>
      </c>
      <c r="ES244" s="5">
        <f t="shared" si="205"/>
        <v>0</v>
      </c>
      <c r="ET244" s="5">
        <v>800</v>
      </c>
      <c r="EX244" s="5">
        <f t="shared" si="206"/>
        <v>800</v>
      </c>
      <c r="EZ244" s="5">
        <f t="shared" si="207"/>
        <v>0</v>
      </c>
      <c r="FA244" s="5">
        <f t="shared" ca="1" si="208"/>
        <v>0</v>
      </c>
      <c r="FE244" s="5" t="str">
        <f t="shared" si="209"/>
        <v>표점/만점</v>
      </c>
      <c r="FF244" s="5" t="str">
        <f t="shared" si="210"/>
        <v>표점/만점</v>
      </c>
      <c r="FG244" s="5">
        <f t="shared" si="214"/>
        <v>0.25</v>
      </c>
      <c r="FH244" s="5">
        <f t="shared" si="215"/>
        <v>0.37</v>
      </c>
      <c r="FI244" s="5">
        <f t="shared" si="216"/>
        <v>0.37</v>
      </c>
      <c r="FJ244" s="5">
        <f t="shared" si="211"/>
        <v>1.1459990618768978</v>
      </c>
    </row>
    <row r="245" spans="1:166">
      <c r="A245" s="5">
        <f t="shared" si="212"/>
        <v>230</v>
      </c>
      <c r="B245" s="5">
        <v>181</v>
      </c>
      <c r="C245" s="5" t="s">
        <v>622</v>
      </c>
      <c r="D245" s="5">
        <v>1000</v>
      </c>
      <c r="E245" s="5">
        <v>0.25</v>
      </c>
      <c r="F245" s="5">
        <v>0.25</v>
      </c>
      <c r="G245" s="5">
        <v>0.125</v>
      </c>
      <c r="H245" s="5">
        <v>0.125</v>
      </c>
      <c r="J245" s="5">
        <v>0.125</v>
      </c>
      <c r="K245" s="5">
        <v>0.125</v>
      </c>
      <c r="M245" s="5">
        <v>2</v>
      </c>
      <c r="N245" s="5">
        <f t="shared" si="175"/>
        <v>0.75</v>
      </c>
      <c r="Q245" s="5">
        <f t="shared" si="176"/>
        <v>0</v>
      </c>
      <c r="S245" s="5">
        <f t="shared" si="177"/>
        <v>2.5</v>
      </c>
      <c r="T245" s="5">
        <f t="shared" si="178"/>
        <v>2.5</v>
      </c>
      <c r="U245" s="5">
        <f t="shared" si="179"/>
        <v>1.25</v>
      </c>
      <c r="V245" s="5">
        <f t="shared" si="180"/>
        <v>1.25</v>
      </c>
      <c r="W245" s="5">
        <f t="shared" si="181"/>
        <v>2.5</v>
      </c>
      <c r="X245" s="5">
        <f t="shared" si="218"/>
        <v>2.5</v>
      </c>
      <c r="Y245" s="5">
        <f t="shared" si="219"/>
        <v>2.5</v>
      </c>
      <c r="Z245" s="5">
        <f t="shared" si="220"/>
        <v>1.25</v>
      </c>
      <c r="AA245" s="5">
        <f t="shared" si="221"/>
        <v>1.25</v>
      </c>
      <c r="AB245" s="5" t="str">
        <f t="shared" si="182"/>
        <v>자동</v>
      </c>
      <c r="AC245" s="5">
        <f t="shared" si="183"/>
        <v>1.25</v>
      </c>
      <c r="AD245" s="5">
        <f t="shared" si="184"/>
        <v>1.25</v>
      </c>
      <c r="AE245" s="5" t="str">
        <f>IF(AR245=42,INDEX('2025학년도 변표'!$C$118:$C$197,MATCH(Q245,'2025학년도 변표'!$B$118:$B$197,0)),"")</f>
        <v/>
      </c>
      <c r="AF245" s="5" t="str">
        <f>IF(AR245=42,INDEX('2025학년도 변표'!$D$118:$D$197,MATCH(Q245,'2025학년도 변표'!$B$118:$B$197,0)),"")</f>
        <v/>
      </c>
      <c r="AH245" s="5">
        <v>2</v>
      </c>
      <c r="AI245" s="5">
        <v>2</v>
      </c>
      <c r="AJ245" s="5">
        <v>2</v>
      </c>
      <c r="AK245" s="5">
        <v>2</v>
      </c>
      <c r="AM245" s="5">
        <v>2</v>
      </c>
      <c r="AN245" s="5">
        <v>2</v>
      </c>
      <c r="AO245" s="5">
        <v>3</v>
      </c>
      <c r="AP245" s="5">
        <v>3</v>
      </c>
      <c r="AR245" s="5">
        <f t="shared" si="217"/>
        <v>2</v>
      </c>
      <c r="AT245" s="5">
        <f>$T245*0.03</f>
        <v>7.4999999999999997E-2</v>
      </c>
      <c r="AU245" s="5">
        <f>$T245*0.03</f>
        <v>7.4999999999999997E-2</v>
      </c>
      <c r="BA245" s="5">
        <f t="shared" si="185"/>
        <v>0</v>
      </c>
      <c r="BE245" s="236" t="s">
        <v>18720</v>
      </c>
      <c r="BG245" s="5">
        <f>AT245*BG$6</f>
        <v>0</v>
      </c>
      <c r="BH245" s="5">
        <f>AU245*BH$6</f>
        <v>0</v>
      </c>
      <c r="BY245" s="230">
        <f t="shared" si="222"/>
        <v>750</v>
      </c>
      <c r="BZ245" s="72">
        <v>250</v>
      </c>
      <c r="CA245" s="5">
        <v>237.5</v>
      </c>
      <c r="CB245" s="5">
        <v>225</v>
      </c>
      <c r="CC245" s="5">
        <v>0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  <c r="CM245" s="5">
        <v>-2</v>
      </c>
      <c r="CN245" s="5">
        <v>-4</v>
      </c>
      <c r="CO245" s="5">
        <v>-6</v>
      </c>
      <c r="CP245" s="5">
        <v>-8</v>
      </c>
      <c r="CQ245" s="5">
        <v>-10</v>
      </c>
      <c r="DA245" s="5">
        <f t="shared" si="186"/>
        <v>250</v>
      </c>
      <c r="DB245" s="5">
        <f t="shared" si="187"/>
        <v>100</v>
      </c>
      <c r="DC245" s="5">
        <f t="shared" si="188"/>
        <v>0</v>
      </c>
      <c r="DF245" s="5">
        <v>2</v>
      </c>
      <c r="DN245" s="5" t="e">
        <f>IF(L10+0&gt;3,1,0)</f>
        <v>#VALUE!</v>
      </c>
      <c r="DR245" s="5">
        <f t="shared" si="189"/>
        <v>2</v>
      </c>
      <c r="DS245" s="5">
        <f t="shared" si="190"/>
        <v>2</v>
      </c>
      <c r="DT245" s="5">
        <f t="shared" si="224"/>
        <v>0</v>
      </c>
      <c r="DU245" s="5">
        <f t="shared" si="213"/>
        <v>0</v>
      </c>
      <c r="DW245" s="5">
        <f t="shared" si="191"/>
        <v>0</v>
      </c>
      <c r="DX245" s="5">
        <f t="shared" si="192"/>
        <v>0</v>
      </c>
      <c r="DY245" s="5">
        <f>IFERROR(IF(LEFT($AR245,1)="4",INDEX('2025학년도 변표'!$H$118:$H$197,MATCH($Q245,'2025학년도 변표'!$B$118:$B$197,0)),INDEX(DY$4:DY$8,MATCH(AJ245,$DU$4:$DU$8,0))),0)</f>
        <v>0</v>
      </c>
      <c r="DZ245" s="5">
        <f>IFERROR(IF(LEFT($AR245,1)="4",INDEX('2025학년도 변표'!$I$118:$I$197,MATCH($Q245,'2025학년도 변표'!$B$118:$B$197,0)),INDEX(DZ$4:DZ$8,MATCH(AK245,$DU$4:$DU$8,0))),0)</f>
        <v>0</v>
      </c>
      <c r="EB245" s="5">
        <f>IFERROR(IF(LEFT($AR245,1)="4",INDEX('2025학년도 변표'!$J$118:$J$197,MATCH($Q245,'2025학년도 변표'!$B$118:$B$197,0)),INDEX(EA$4:EA$8,MATCH(AM245,$DU$4:$DU$8,0))),0)</f>
        <v>0</v>
      </c>
      <c r="EC245" s="5">
        <f>IFERROR(IF(LEFT($AR245,1)="4",INDEX('2025학년도 변표'!$K$118:$K$197,MATCH($Q245,'2025학년도 변표'!$B$118:$B$197,0)),INDEX(EB$4:EB$8,MATCH(AN245,$DU$4:$DU$8,0))),0)</f>
        <v>0</v>
      </c>
      <c r="ED245" s="5" t="str">
        <f t="shared" si="193"/>
        <v/>
      </c>
      <c r="EE245" s="5" t="str">
        <f t="shared" si="194"/>
        <v/>
      </c>
      <c r="EF245" s="5">
        <f t="shared" si="195"/>
        <v>0</v>
      </c>
      <c r="EH245" s="5">
        <f t="shared" si="196"/>
        <v>0</v>
      </c>
      <c r="EI245" s="5">
        <f t="shared" si="197"/>
        <v>0</v>
      </c>
      <c r="EJ245" s="5">
        <f t="shared" si="198"/>
        <v>0</v>
      </c>
      <c r="EK245" s="5">
        <f t="shared" si="199"/>
        <v>0</v>
      </c>
      <c r="EL245" s="5">
        <f t="shared" si="200"/>
        <v>0</v>
      </c>
      <c r="EM245" s="5">
        <f t="shared" si="201"/>
        <v>0</v>
      </c>
      <c r="EN245" s="5">
        <f t="shared" si="202"/>
        <v>0</v>
      </c>
      <c r="EO245" s="5">
        <f>LARGE((EJ245:EK245,EM245:EN245),1)</f>
        <v>0</v>
      </c>
      <c r="EP245" s="5">
        <f>IF(M245&lt;2,0,LARGE((EJ245:EK245,EM245:EN245),2))</f>
        <v>0</v>
      </c>
      <c r="EQ245" s="5">
        <f t="shared" si="203"/>
        <v>0</v>
      </c>
      <c r="ER245" s="5">
        <f t="shared" si="204"/>
        <v>0</v>
      </c>
      <c r="ES245" s="5">
        <f t="shared" si="205"/>
        <v>0</v>
      </c>
      <c r="EX245" s="5">
        <f t="shared" si="206"/>
        <v>0</v>
      </c>
      <c r="EY245" s="5" t="s">
        <v>18820</v>
      </c>
      <c r="EZ245" s="5">
        <f t="shared" si="207"/>
        <v>1</v>
      </c>
      <c r="FA245" s="5">
        <f t="shared" ca="1" si="208"/>
        <v>81</v>
      </c>
      <c r="FE245" s="5" t="str">
        <f t="shared" si="209"/>
        <v>백분위</v>
      </c>
      <c r="FF245" s="5" t="str">
        <f t="shared" si="210"/>
        <v>백분위</v>
      </c>
      <c r="FG245" s="5">
        <f t="shared" si="214"/>
        <v>0.33</v>
      </c>
      <c r="FH245" s="5">
        <f t="shared" si="215"/>
        <v>0.33</v>
      </c>
      <c r="FI245" s="5">
        <f t="shared" si="216"/>
        <v>0.33</v>
      </c>
      <c r="FJ245" s="5">
        <f t="shared" si="211"/>
        <v>7.5</v>
      </c>
    </row>
    <row r="246" spans="1:166">
      <c r="A246" s="5">
        <f t="shared" si="212"/>
        <v>231</v>
      </c>
      <c r="C246" s="5" t="s">
        <v>18232</v>
      </c>
      <c r="D246" s="5">
        <v>1000</v>
      </c>
      <c r="E246" s="5">
        <v>0.25</v>
      </c>
      <c r="F246" s="5">
        <v>0.25</v>
      </c>
      <c r="G246" s="5">
        <v>0.125</v>
      </c>
      <c r="H246" s="5">
        <v>0.125</v>
      </c>
      <c r="J246" s="5">
        <v>0.125</v>
      </c>
      <c r="K246" s="5">
        <v>0.125</v>
      </c>
      <c r="M246" s="5">
        <v>2</v>
      </c>
      <c r="N246" s="5">
        <f t="shared" si="175"/>
        <v>0.75</v>
      </c>
      <c r="Q246" s="5">
        <f t="shared" si="176"/>
        <v>0</v>
      </c>
      <c r="S246" s="5">
        <f t="shared" si="177"/>
        <v>2.5</v>
      </c>
      <c r="T246" s="5">
        <f t="shared" si="178"/>
        <v>2.5</v>
      </c>
      <c r="U246" s="5">
        <f t="shared" si="179"/>
        <v>1.25</v>
      </c>
      <c r="V246" s="5">
        <f t="shared" si="180"/>
        <v>1.25</v>
      </c>
      <c r="W246" s="5">
        <f t="shared" si="181"/>
        <v>2.5</v>
      </c>
      <c r="X246" s="5">
        <f t="shared" si="218"/>
        <v>2.5</v>
      </c>
      <c r="Y246" s="5">
        <f t="shared" si="219"/>
        <v>2.5</v>
      </c>
      <c r="Z246" s="5">
        <f t="shared" si="220"/>
        <v>1.25</v>
      </c>
      <c r="AA246" s="5">
        <f t="shared" si="221"/>
        <v>1.25</v>
      </c>
      <c r="AB246" s="5" t="str">
        <f t="shared" si="182"/>
        <v>자동</v>
      </c>
      <c r="AC246" s="5">
        <f t="shared" si="183"/>
        <v>1.25</v>
      </c>
      <c r="AD246" s="5">
        <f t="shared" si="184"/>
        <v>1.25</v>
      </c>
      <c r="AE246" s="5" t="str">
        <f>IF(AR246=42,INDEX('2025학년도 변표'!$C$118:$C$197,MATCH(Q246,'2025학년도 변표'!$B$118:$B$197,0)),"")</f>
        <v/>
      </c>
      <c r="AF246" s="5" t="str">
        <f>IF(AR246=42,INDEX('2025학년도 변표'!$D$118:$D$197,MATCH(Q246,'2025학년도 변표'!$B$118:$B$197,0)),"")</f>
        <v/>
      </c>
      <c r="AH246" s="5">
        <v>2</v>
      </c>
      <c r="AI246" s="5">
        <v>2</v>
      </c>
      <c r="AJ246" s="5">
        <v>2</v>
      </c>
      <c r="AK246" s="5">
        <v>2</v>
      </c>
      <c r="AM246" s="5">
        <v>2</v>
      </c>
      <c r="AN246" s="5">
        <v>2</v>
      </c>
      <c r="AO246" s="5">
        <v>3</v>
      </c>
      <c r="AP246" s="5">
        <v>3</v>
      </c>
      <c r="AR246" s="5">
        <f t="shared" si="217"/>
        <v>2</v>
      </c>
      <c r="AT246" s="5">
        <f>$T246*0.03</f>
        <v>7.4999999999999997E-2</v>
      </c>
      <c r="AU246" s="5">
        <f>$T246*0.03</f>
        <v>7.4999999999999997E-2</v>
      </c>
      <c r="BA246" s="5">
        <f t="shared" si="185"/>
        <v>0</v>
      </c>
      <c r="BE246" s="236" t="s">
        <v>18720</v>
      </c>
      <c r="BG246" s="5">
        <f>AT246*BG$6</f>
        <v>0</v>
      </c>
      <c r="BH246" s="5">
        <f>AU246*BH$6</f>
        <v>0</v>
      </c>
      <c r="BY246" s="230">
        <f t="shared" si="222"/>
        <v>750</v>
      </c>
      <c r="BZ246" s="72">
        <v>250</v>
      </c>
      <c r="CA246" s="5">
        <v>237.5</v>
      </c>
      <c r="CB246" s="5">
        <v>225</v>
      </c>
      <c r="CC246" s="5">
        <v>212.5</v>
      </c>
      <c r="CD246" s="5">
        <v>200</v>
      </c>
      <c r="CE246" s="5">
        <v>187.5</v>
      </c>
      <c r="CF246" s="5">
        <v>175</v>
      </c>
      <c r="CG246" s="5">
        <v>162.5</v>
      </c>
      <c r="CH246" s="5">
        <v>150</v>
      </c>
      <c r="CM246" s="5">
        <v>-2</v>
      </c>
      <c r="CN246" s="5">
        <v>-4</v>
      </c>
      <c r="CO246" s="5">
        <v>-6</v>
      </c>
      <c r="CP246" s="5">
        <v>-8</v>
      </c>
      <c r="CQ246" s="5">
        <v>-10</v>
      </c>
      <c r="DA246" s="5">
        <f t="shared" si="186"/>
        <v>250</v>
      </c>
      <c r="DB246" s="5">
        <f t="shared" si="187"/>
        <v>100</v>
      </c>
      <c r="DC246" s="5">
        <f t="shared" si="188"/>
        <v>0</v>
      </c>
      <c r="DF246" s="5">
        <v>2</v>
      </c>
      <c r="DR246" s="5">
        <f t="shared" si="189"/>
        <v>2</v>
      </c>
      <c r="DS246" s="5">
        <f t="shared" si="190"/>
        <v>2</v>
      </c>
      <c r="DT246" s="5">
        <f t="shared" si="224"/>
        <v>0</v>
      </c>
      <c r="DU246" s="5">
        <f t="shared" si="213"/>
        <v>0</v>
      </c>
      <c r="DW246" s="5">
        <f t="shared" si="191"/>
        <v>0</v>
      </c>
      <c r="DX246" s="5">
        <f t="shared" si="192"/>
        <v>0</v>
      </c>
      <c r="DY246" s="5">
        <f>IFERROR(IF(LEFT($AR246,1)="4",INDEX('2025학년도 변표'!$H$118:$H$197,MATCH($Q246,'2025학년도 변표'!$B$118:$B$197,0)),INDEX(DY$4:DY$8,MATCH(AJ246,$DU$4:$DU$8,0))),0)</f>
        <v>0</v>
      </c>
      <c r="DZ246" s="5">
        <f>IFERROR(IF(LEFT($AR246,1)="4",INDEX('2025학년도 변표'!$I$118:$I$197,MATCH($Q246,'2025학년도 변표'!$B$118:$B$197,0)),INDEX(DZ$4:DZ$8,MATCH(AK246,$DU$4:$DU$8,0))),0)</f>
        <v>0</v>
      </c>
      <c r="EB246" s="5">
        <f>IFERROR(IF(LEFT($AR246,1)="4",INDEX('2025학년도 변표'!$J$118:$J$197,MATCH($Q246,'2025학년도 변표'!$B$118:$B$197,0)),INDEX(EA$4:EA$8,MATCH(AM246,$DU$4:$DU$8,0))),0)</f>
        <v>0</v>
      </c>
      <c r="EC246" s="5">
        <f>IFERROR(IF(LEFT($AR246,1)="4",INDEX('2025학년도 변표'!$K$118:$K$197,MATCH($Q246,'2025학년도 변표'!$B$118:$B$197,0)),INDEX(EB$4:EB$8,MATCH(AN246,$DU$4:$DU$8,0))),0)</f>
        <v>0</v>
      </c>
      <c r="ED246" s="5" t="str">
        <f t="shared" si="193"/>
        <v/>
      </c>
      <c r="EE246" s="5" t="str">
        <f t="shared" si="194"/>
        <v/>
      </c>
      <c r="EF246" s="5">
        <f t="shared" si="195"/>
        <v>0</v>
      </c>
      <c r="EH246" s="5">
        <f t="shared" si="196"/>
        <v>0</v>
      </c>
      <c r="EI246" s="5">
        <f t="shared" si="197"/>
        <v>0</v>
      </c>
      <c r="EJ246" s="5">
        <f t="shared" si="198"/>
        <v>0</v>
      </c>
      <c r="EK246" s="5">
        <f t="shared" si="199"/>
        <v>0</v>
      </c>
      <c r="EL246" s="5">
        <f t="shared" si="200"/>
        <v>0</v>
      </c>
      <c r="EM246" s="5">
        <f t="shared" si="201"/>
        <v>0</v>
      </c>
      <c r="EN246" s="5">
        <f t="shared" si="202"/>
        <v>0</v>
      </c>
      <c r="EO246" s="5">
        <f>LARGE((EJ246:EK246,EM246:EN246),1)</f>
        <v>0</v>
      </c>
      <c r="EP246" s="5">
        <f>IF(M246&lt;2,0,LARGE((EJ246:EK246,EM246:EN246),2))</f>
        <v>0</v>
      </c>
      <c r="EQ246" s="5">
        <f t="shared" si="203"/>
        <v>0</v>
      </c>
      <c r="ER246" s="5">
        <f t="shared" si="204"/>
        <v>0</v>
      </c>
      <c r="ES246" s="5">
        <f t="shared" si="205"/>
        <v>0</v>
      </c>
      <c r="EX246" s="5">
        <f t="shared" si="206"/>
        <v>0</v>
      </c>
      <c r="EZ246" s="5">
        <f t="shared" si="207"/>
        <v>1</v>
      </c>
      <c r="FA246" s="5">
        <f t="shared" ca="1" si="208"/>
        <v>82</v>
      </c>
      <c r="FE246" s="5" t="str">
        <f t="shared" si="209"/>
        <v>백분위</v>
      </c>
      <c r="FF246" s="5" t="str">
        <f t="shared" si="210"/>
        <v>백분위</v>
      </c>
      <c r="FG246" s="5">
        <f t="shared" si="214"/>
        <v>0.33</v>
      </c>
      <c r="FH246" s="5">
        <f t="shared" si="215"/>
        <v>0.33</v>
      </c>
      <c r="FI246" s="5">
        <f t="shared" si="216"/>
        <v>0.33</v>
      </c>
      <c r="FJ246" s="5">
        <f t="shared" si="211"/>
        <v>7.5</v>
      </c>
    </row>
    <row r="247" spans="1:166">
      <c r="A247" s="5">
        <f t="shared" si="212"/>
        <v>232</v>
      </c>
      <c r="B247" s="5">
        <v>182</v>
      </c>
      <c r="C247" s="5" t="s">
        <v>623</v>
      </c>
      <c r="D247" s="5">
        <v>500</v>
      </c>
      <c r="E247" s="5">
        <v>0.25</v>
      </c>
      <c r="F247" s="5">
        <v>0.25</v>
      </c>
      <c r="G247" s="5">
        <v>0.125</v>
      </c>
      <c r="H247" s="5">
        <v>0.125</v>
      </c>
      <c r="J247" s="5">
        <v>0.125</v>
      </c>
      <c r="K247" s="5">
        <v>0.125</v>
      </c>
      <c r="M247" s="5">
        <v>2</v>
      </c>
      <c r="N247" s="5">
        <f t="shared" si="175"/>
        <v>0.75</v>
      </c>
      <c r="Q247" s="5">
        <f t="shared" si="176"/>
        <v>0</v>
      </c>
      <c r="S247" s="5">
        <f t="shared" si="177"/>
        <v>0.625</v>
      </c>
      <c r="T247" s="5">
        <f t="shared" si="178"/>
        <v>0.625</v>
      </c>
      <c r="U247" s="5">
        <f t="shared" si="179"/>
        <v>0.625</v>
      </c>
      <c r="V247" s="5">
        <f t="shared" si="180"/>
        <v>0.625</v>
      </c>
      <c r="W247" s="5">
        <f t="shared" si="181"/>
        <v>0.625</v>
      </c>
      <c r="X247" s="5">
        <f t="shared" si="218"/>
        <v>0.625</v>
      </c>
      <c r="Y247" s="5">
        <f t="shared" si="219"/>
        <v>0.625</v>
      </c>
      <c r="Z247" s="5">
        <f t="shared" si="220"/>
        <v>0.625</v>
      </c>
      <c r="AA247" s="5">
        <f t="shared" si="221"/>
        <v>0.625</v>
      </c>
      <c r="AB247" s="5" t="str">
        <f t="shared" si="182"/>
        <v>자동</v>
      </c>
      <c r="AC247" s="5">
        <f t="shared" si="183"/>
        <v>0.625</v>
      </c>
      <c r="AD247" s="5">
        <f t="shared" si="184"/>
        <v>0.625</v>
      </c>
      <c r="AE247" s="5" t="str">
        <f>IF(AR247=42,INDEX('2025학년도 변표'!$C$118:$C$197,MATCH(Q247,'2025학년도 변표'!$B$118:$B$197,0)),"")</f>
        <v/>
      </c>
      <c r="AF247" s="5" t="str">
        <f>IF(AR247=42,INDEX('2025학년도 변표'!$D$118:$D$197,MATCH(Q247,'2025학년도 변표'!$B$118:$B$197,0)),"")</f>
        <v/>
      </c>
      <c r="AH247" s="5">
        <v>1</v>
      </c>
      <c r="AI247" s="5">
        <v>1</v>
      </c>
      <c r="AJ247" s="5">
        <v>1</v>
      </c>
      <c r="AK247" s="5">
        <v>1</v>
      </c>
      <c r="AM247" s="5">
        <v>1</v>
      </c>
      <c r="AN247" s="5">
        <v>1</v>
      </c>
      <c r="AO247" s="5">
        <v>3</v>
      </c>
      <c r="AP247" s="5">
        <v>3</v>
      </c>
      <c r="AR247" s="5">
        <f t="shared" si="217"/>
        <v>1</v>
      </c>
      <c r="BA247" s="5">
        <f t="shared" si="185"/>
        <v>0</v>
      </c>
      <c r="BY247" s="230">
        <f t="shared" si="222"/>
        <v>375</v>
      </c>
      <c r="BZ247" s="72">
        <v>125</v>
      </c>
      <c r="CA247" s="5">
        <v>118.75</v>
      </c>
      <c r="CB247" s="5">
        <v>112.5</v>
      </c>
      <c r="CC247" s="5">
        <v>106.25</v>
      </c>
      <c r="CD247" s="5">
        <v>100</v>
      </c>
      <c r="CE247" s="5">
        <v>93.75</v>
      </c>
      <c r="CF247" s="5">
        <v>87.5</v>
      </c>
      <c r="CG247" s="5">
        <v>81.25</v>
      </c>
      <c r="CH247" s="5">
        <v>75</v>
      </c>
      <c r="CI247" s="72">
        <v>2</v>
      </c>
      <c r="CJ247" s="5">
        <v>2</v>
      </c>
      <c r="CK247" s="5">
        <v>1.75</v>
      </c>
      <c r="CL247" s="5">
        <v>1.75</v>
      </c>
      <c r="CM247" s="5">
        <v>1.5</v>
      </c>
      <c r="CN247" s="5">
        <v>1.5</v>
      </c>
      <c r="CO247" s="5">
        <v>1</v>
      </c>
      <c r="CP247" s="5">
        <v>1</v>
      </c>
      <c r="CQ247" s="5">
        <v>0</v>
      </c>
      <c r="DA247" s="5">
        <f t="shared" si="186"/>
        <v>125</v>
      </c>
      <c r="DB247" s="5">
        <f t="shared" si="187"/>
        <v>100</v>
      </c>
      <c r="DC247" s="5">
        <f t="shared" si="188"/>
        <v>2</v>
      </c>
      <c r="DF247" s="5">
        <v>2</v>
      </c>
      <c r="DR247" s="5">
        <f t="shared" si="189"/>
        <v>2</v>
      </c>
      <c r="DS247" s="5">
        <f t="shared" si="190"/>
        <v>2</v>
      </c>
      <c r="DT247" s="5">
        <f t="shared" si="224"/>
        <v>0</v>
      </c>
      <c r="DU247" s="5">
        <f t="shared" si="213"/>
        <v>0</v>
      </c>
      <c r="DW247" s="5">
        <f t="shared" si="191"/>
        <v>0</v>
      </c>
      <c r="DX247" s="5">
        <f t="shared" si="192"/>
        <v>0</v>
      </c>
      <c r="DY247" s="5">
        <f>IFERROR(IF(LEFT($AR247,1)="4",INDEX('2025학년도 변표'!$H$118:$H$197,MATCH($Q247,'2025학년도 변표'!$B$118:$B$197,0)),INDEX(DY$4:DY$8,MATCH(AJ247,$DU$4:$DU$8,0))),0)</f>
        <v>0</v>
      </c>
      <c r="DZ247" s="5">
        <f>IFERROR(IF(LEFT($AR247,1)="4",INDEX('2025학년도 변표'!$I$118:$I$197,MATCH($Q247,'2025학년도 변표'!$B$118:$B$197,0)),INDEX(DZ$4:DZ$8,MATCH(AK247,$DU$4:$DU$8,0))),0)</f>
        <v>0</v>
      </c>
      <c r="EB247" s="5">
        <f>IFERROR(IF(LEFT($AR247,1)="4",INDEX('2025학년도 변표'!$J$118:$J$197,MATCH($Q247,'2025학년도 변표'!$B$118:$B$197,0)),INDEX(EA$4:EA$8,MATCH(AM247,$DU$4:$DU$8,0))),0)</f>
        <v>0</v>
      </c>
      <c r="EC247" s="5">
        <f>IFERROR(IF(LEFT($AR247,1)="4",INDEX('2025학년도 변표'!$K$118:$K$197,MATCH($Q247,'2025학년도 변표'!$B$118:$B$197,0)),INDEX(EB$4:EB$8,MATCH(AN247,$DU$4:$DU$8,0))),0)</f>
        <v>0</v>
      </c>
      <c r="ED247" s="5" t="str">
        <f t="shared" si="193"/>
        <v/>
      </c>
      <c r="EE247" s="5" t="str">
        <f t="shared" si="194"/>
        <v/>
      </c>
      <c r="EF247" s="5">
        <f t="shared" si="195"/>
        <v>0</v>
      </c>
      <c r="EH247" s="5">
        <f t="shared" si="196"/>
        <v>0</v>
      </c>
      <c r="EI247" s="5">
        <f t="shared" si="197"/>
        <v>0</v>
      </c>
      <c r="EJ247" s="5">
        <f t="shared" si="198"/>
        <v>0</v>
      </c>
      <c r="EK247" s="5">
        <f t="shared" si="199"/>
        <v>0</v>
      </c>
      <c r="EL247" s="5">
        <f t="shared" si="200"/>
        <v>0</v>
      </c>
      <c r="EM247" s="5">
        <f t="shared" si="201"/>
        <v>0</v>
      </c>
      <c r="EN247" s="5">
        <f t="shared" si="202"/>
        <v>0</v>
      </c>
      <c r="EO247" s="5">
        <f>LARGE((EJ247:EK247,EM247:EN247),1)</f>
        <v>0</v>
      </c>
      <c r="EP247" s="5">
        <f>IF(M247&lt;2,0,LARGE((EJ247:EK247,EM247:EN247),2))</f>
        <v>0</v>
      </c>
      <c r="EQ247" s="5">
        <f t="shared" si="203"/>
        <v>0</v>
      </c>
      <c r="ER247" s="5">
        <f t="shared" si="204"/>
        <v>0</v>
      </c>
      <c r="ES247" s="5">
        <f t="shared" si="205"/>
        <v>0</v>
      </c>
      <c r="EX247" s="5">
        <f t="shared" si="206"/>
        <v>0</v>
      </c>
      <c r="EZ247" s="5">
        <f t="shared" si="207"/>
        <v>0</v>
      </c>
      <c r="FA247" s="5">
        <f t="shared" ca="1" si="208"/>
        <v>0</v>
      </c>
      <c r="FE247" s="5" t="str">
        <f>IF(AH247=1,"표점",IF(AH247=12,"표점/만점",IF(AH247=2,"백분위")))</f>
        <v>표점</v>
      </c>
      <c r="FF247" s="5" t="str">
        <f>IF(AR247=1,"표점",IF(AR247=12,"표점/만점",IF(AR247=2,"백분위",IF(AR247=4,"변표",IF(AR247=42,"변표/만점")))))</f>
        <v>표점</v>
      </c>
      <c r="FG247" s="5">
        <f>ROUND(S247/$FJ247,2)</f>
        <v>0.33</v>
      </c>
      <c r="FH247" s="5">
        <f>ROUND(T247/$FJ247,2)</f>
        <v>0.33</v>
      </c>
      <c r="FI247" s="5">
        <f>ROUND(W247/$FJ247,2)</f>
        <v>0.33</v>
      </c>
      <c r="FJ247" s="5">
        <f>S247+T247+W247</f>
        <v>1.875</v>
      </c>
    </row>
    <row r="248" spans="1:166">
      <c r="A248" s="5">
        <f t="shared" si="212"/>
        <v>233</v>
      </c>
      <c r="B248" s="5">
        <v>183</v>
      </c>
      <c r="C248" s="5" t="s">
        <v>624</v>
      </c>
      <c r="D248" s="5">
        <v>1000</v>
      </c>
      <c r="E248" s="5">
        <v>0.25</v>
      </c>
      <c r="F248" s="5">
        <v>0.25</v>
      </c>
      <c r="G248" s="5">
        <v>0.125</v>
      </c>
      <c r="H248" s="5">
        <v>0.125</v>
      </c>
      <c r="J248" s="5">
        <v>0.125</v>
      </c>
      <c r="K248" s="5">
        <v>0.125</v>
      </c>
      <c r="M248" s="5">
        <v>2</v>
      </c>
      <c r="N248" s="5">
        <f t="shared" si="175"/>
        <v>0.75</v>
      </c>
      <c r="Q248" s="5">
        <f t="shared" si="176"/>
        <v>0</v>
      </c>
      <c r="S248" s="5">
        <f t="shared" si="177"/>
        <v>2.5</v>
      </c>
      <c r="T248" s="5">
        <f t="shared" si="178"/>
        <v>2.5</v>
      </c>
      <c r="U248" s="5">
        <f t="shared" si="179"/>
        <v>1.25</v>
      </c>
      <c r="V248" s="5">
        <f t="shared" si="180"/>
        <v>1.25</v>
      </c>
      <c r="W248" s="5">
        <f t="shared" si="181"/>
        <v>2.5</v>
      </c>
      <c r="X248" s="5">
        <f t="shared" si="218"/>
        <v>2.5</v>
      </c>
      <c r="Y248" s="5">
        <f t="shared" si="219"/>
        <v>2.5</v>
      </c>
      <c r="Z248" s="5">
        <f t="shared" si="220"/>
        <v>1.25</v>
      </c>
      <c r="AA248" s="5">
        <f t="shared" si="221"/>
        <v>1.25</v>
      </c>
      <c r="AB248" s="5" t="str">
        <f t="shared" si="182"/>
        <v>자동</v>
      </c>
      <c r="AC248" s="5">
        <f t="shared" si="183"/>
        <v>1.25</v>
      </c>
      <c r="AD248" s="5">
        <f t="shared" si="184"/>
        <v>1.25</v>
      </c>
      <c r="AE248" s="5" t="str">
        <f>IF(AR248=42,INDEX('2025학년도 변표'!$C$118:$C$197,MATCH(Q248,'2025학년도 변표'!$B$118:$B$197,0)),"")</f>
        <v/>
      </c>
      <c r="AF248" s="5" t="str">
        <f>IF(AR248=42,INDEX('2025학년도 변표'!$D$118:$D$197,MATCH(Q248,'2025학년도 변표'!$B$118:$B$197,0)),"")</f>
        <v/>
      </c>
      <c r="AH248" s="5">
        <v>2</v>
      </c>
      <c r="AI248" s="5">
        <v>2</v>
      </c>
      <c r="AJ248" s="5">
        <v>2</v>
      </c>
      <c r="AK248" s="5">
        <v>2</v>
      </c>
      <c r="AM248" s="5">
        <v>2</v>
      </c>
      <c r="AN248" s="5">
        <v>2</v>
      </c>
      <c r="AO248" s="5">
        <v>3</v>
      </c>
      <c r="AP248" s="5">
        <v>3</v>
      </c>
      <c r="AR248" s="5">
        <f t="shared" si="217"/>
        <v>2</v>
      </c>
      <c r="BA248" s="5">
        <f t="shared" si="185"/>
        <v>0</v>
      </c>
      <c r="BY248" s="230">
        <f t="shared" si="222"/>
        <v>750</v>
      </c>
      <c r="BZ248" s="72">
        <v>250</v>
      </c>
      <c r="CA248" s="5">
        <v>240</v>
      </c>
      <c r="CB248" s="5">
        <v>230</v>
      </c>
      <c r="CC248" s="5">
        <v>220</v>
      </c>
      <c r="CD248" s="5">
        <v>210</v>
      </c>
      <c r="CE248" s="5">
        <v>200</v>
      </c>
      <c r="CF248" s="5">
        <v>190</v>
      </c>
      <c r="CG248" s="5">
        <v>180</v>
      </c>
      <c r="CH248" s="5">
        <v>170</v>
      </c>
      <c r="CI248" s="72">
        <v>2</v>
      </c>
      <c r="CJ248" s="5">
        <v>2</v>
      </c>
      <c r="CK248" s="5">
        <v>1.5</v>
      </c>
      <c r="CL248" s="5">
        <v>1.5</v>
      </c>
      <c r="CM248" s="5">
        <v>1</v>
      </c>
      <c r="CN248" s="5">
        <v>1</v>
      </c>
      <c r="CO248" s="5">
        <v>0.5</v>
      </c>
      <c r="CP248" s="5">
        <v>0.5</v>
      </c>
      <c r="CQ248" s="5">
        <v>0</v>
      </c>
      <c r="DA248" s="5">
        <f t="shared" si="186"/>
        <v>250</v>
      </c>
      <c r="DB248" s="5">
        <f t="shared" si="187"/>
        <v>100</v>
      </c>
      <c r="DC248" s="5">
        <f t="shared" si="188"/>
        <v>2</v>
      </c>
      <c r="DF248" s="5">
        <v>2</v>
      </c>
      <c r="DR248" s="5">
        <f t="shared" si="189"/>
        <v>2</v>
      </c>
      <c r="DS248" s="5">
        <f t="shared" si="190"/>
        <v>2</v>
      </c>
      <c r="DT248" s="5">
        <f t="shared" si="224"/>
        <v>0</v>
      </c>
      <c r="DU248" s="5">
        <f t="shared" si="213"/>
        <v>0</v>
      </c>
      <c r="DW248" s="5">
        <f t="shared" si="191"/>
        <v>0</v>
      </c>
      <c r="DX248" s="5">
        <f t="shared" si="192"/>
        <v>0</v>
      </c>
      <c r="DY248" s="5">
        <f>IFERROR(IF(LEFT($AR248,1)="4",INDEX('2025학년도 변표'!$H$118:$H$197,MATCH($Q248,'2025학년도 변표'!$B$118:$B$197,0)),INDEX(DY$4:DY$8,MATCH(AJ248,$DU$4:$DU$8,0))),0)</f>
        <v>0</v>
      </c>
      <c r="DZ248" s="5">
        <f>IFERROR(IF(LEFT($AR248,1)="4",INDEX('2025학년도 변표'!$I$118:$I$197,MATCH($Q248,'2025학년도 변표'!$B$118:$B$197,0)),INDEX(DZ$4:DZ$8,MATCH(AK248,$DU$4:$DU$8,0))),0)</f>
        <v>0</v>
      </c>
      <c r="EB248" s="5">
        <f>IFERROR(IF(LEFT($AR248,1)="4",INDEX('2025학년도 변표'!$J$118:$J$197,MATCH($Q248,'2025학년도 변표'!$B$118:$B$197,0)),INDEX(EA$4:EA$8,MATCH(AM248,$DU$4:$DU$8,0))),0)</f>
        <v>0</v>
      </c>
      <c r="EC248" s="5">
        <f>IFERROR(IF(LEFT($AR248,1)="4",INDEX('2025학년도 변표'!$K$118:$K$197,MATCH($Q248,'2025학년도 변표'!$B$118:$B$197,0)),INDEX(EB$4:EB$8,MATCH(AN248,$DU$4:$DU$8,0))),0)</f>
        <v>0</v>
      </c>
      <c r="ED248" s="5" t="str">
        <f t="shared" si="193"/>
        <v/>
      </c>
      <c r="EE248" s="5" t="str">
        <f t="shared" si="194"/>
        <v/>
      </c>
      <c r="EF248" s="5">
        <f t="shared" si="195"/>
        <v>0</v>
      </c>
      <c r="EH248" s="5">
        <f t="shared" si="196"/>
        <v>0</v>
      </c>
      <c r="EI248" s="5">
        <f t="shared" si="197"/>
        <v>0</v>
      </c>
      <c r="EJ248" s="5">
        <f t="shared" si="198"/>
        <v>0</v>
      </c>
      <c r="EK248" s="5">
        <f t="shared" si="199"/>
        <v>0</v>
      </c>
      <c r="EL248" s="5">
        <f t="shared" si="200"/>
        <v>0</v>
      </c>
      <c r="EM248" s="5">
        <f t="shared" si="201"/>
        <v>0</v>
      </c>
      <c r="EN248" s="5">
        <f t="shared" si="202"/>
        <v>0</v>
      </c>
      <c r="EO248" s="5">
        <f>LARGE((EJ248:EK248,EM248:EN248),1)</f>
        <v>0</v>
      </c>
      <c r="EP248" s="5">
        <f>IF(M248&lt;2,0,LARGE((EJ248:EK248,EM248:EN248),2))</f>
        <v>0</v>
      </c>
      <c r="EQ248" s="5">
        <f t="shared" si="203"/>
        <v>0</v>
      </c>
      <c r="ER248" s="5">
        <f t="shared" si="204"/>
        <v>0</v>
      </c>
      <c r="ES248" s="5">
        <f t="shared" si="205"/>
        <v>0</v>
      </c>
      <c r="EX248" s="5">
        <f t="shared" si="206"/>
        <v>0</v>
      </c>
      <c r="EZ248" s="5">
        <f t="shared" si="207"/>
        <v>0</v>
      </c>
      <c r="FA248" s="5">
        <f t="shared" ca="1" si="208"/>
        <v>0</v>
      </c>
      <c r="FE248" s="5" t="str">
        <f>IF(AH248=1,"표점",IF(AH248=12,"표점/만점",IF(AH248=2,"백분위")))</f>
        <v>백분위</v>
      </c>
      <c r="FF248" s="5" t="str">
        <f>IF(AR248=1,"표점",IF(AR248=12,"표점/만점",IF(AR248=2,"백분위",IF(AR248=4,"변표",IF(AR248=42,"변표/만점")))))</f>
        <v>백분위</v>
      </c>
      <c r="FG248" s="5">
        <f>ROUND(S248/$FJ248,2)</f>
        <v>0.33</v>
      </c>
      <c r="FH248" s="5">
        <f>ROUND(T248/$FJ248,2)</f>
        <v>0.33</v>
      </c>
      <c r="FI248" s="5">
        <f>ROUND(W248/$FJ248,2)</f>
        <v>0.33</v>
      </c>
      <c r="FJ248" s="5">
        <f>S248+T248+W248</f>
        <v>7.5</v>
      </c>
    </row>
    <row r="249" spans="1:166">
      <c r="A249" s="5">
        <f t="shared" si="212"/>
        <v>234</v>
      </c>
      <c r="B249" s="5">
        <v>184</v>
      </c>
      <c r="C249" s="5" t="s">
        <v>625</v>
      </c>
      <c r="D249" s="5">
        <v>1000</v>
      </c>
      <c r="E249" s="5">
        <v>0.3</v>
      </c>
      <c r="F249" s="5">
        <v>0.3</v>
      </c>
      <c r="G249" s="5">
        <v>0.1</v>
      </c>
      <c r="H249" s="5">
        <v>0.1</v>
      </c>
      <c r="J249" s="5">
        <v>0.1</v>
      </c>
      <c r="K249" s="5">
        <v>0.1</v>
      </c>
      <c r="M249" s="5">
        <v>2</v>
      </c>
      <c r="N249" s="5">
        <f t="shared" si="175"/>
        <v>0.8</v>
      </c>
      <c r="Q249" s="5">
        <f t="shared" si="176"/>
        <v>0</v>
      </c>
      <c r="S249" s="5">
        <f t="shared" si="177"/>
        <v>2.1582733812949639</v>
      </c>
      <c r="T249" s="5">
        <f t="shared" si="178"/>
        <v>2.1428571428571428</v>
      </c>
      <c r="U249" s="5">
        <f t="shared" si="179"/>
        <v>1.432192830442691</v>
      </c>
      <c r="V249" s="5">
        <f t="shared" si="180"/>
        <v>1.4126488578733984</v>
      </c>
      <c r="W249" s="5">
        <f t="shared" si="181"/>
        <v>1.4126488578733984</v>
      </c>
      <c r="X249" s="5">
        <f t="shared" si="218"/>
        <v>2.1582733812949639</v>
      </c>
      <c r="Y249" s="5">
        <f t="shared" si="219"/>
        <v>2.1428571428571428</v>
      </c>
      <c r="Z249" s="5">
        <f t="shared" si="220"/>
        <v>1.432192830442691</v>
      </c>
      <c r="AA249" s="5">
        <f t="shared" si="221"/>
        <v>1.432192830442691</v>
      </c>
      <c r="AB249" s="5" t="str">
        <f t="shared" si="182"/>
        <v>자동</v>
      </c>
      <c r="AC249" s="5">
        <f t="shared" si="183"/>
        <v>1.4126488578733984</v>
      </c>
      <c r="AD249" s="5">
        <f t="shared" si="184"/>
        <v>1.4126488578733984</v>
      </c>
      <c r="AE249" s="5" t="str">
        <f>IF(AR249=42,INDEX('2025학년도 변표'!$C$118:$C$197,MATCH(Q249,'2025학년도 변표'!$B$118:$B$197,0)),"")</f>
        <v/>
      </c>
      <c r="AF249" s="5" t="str">
        <f>IF(AR249=42,INDEX('2025학년도 변표'!$D$118:$D$197,MATCH(Q249,'2025학년도 변표'!$B$118:$B$197,0)),"")</f>
        <v/>
      </c>
      <c r="AH249" s="5">
        <v>12</v>
      </c>
      <c r="AI249" s="5">
        <v>12</v>
      </c>
      <c r="AJ249" s="5">
        <v>12</v>
      </c>
      <c r="AK249" s="5">
        <v>12</v>
      </c>
      <c r="AM249" s="5">
        <v>12</v>
      </c>
      <c r="AN249" s="5">
        <v>12</v>
      </c>
      <c r="AO249" s="5">
        <v>3</v>
      </c>
      <c r="AP249" s="5">
        <v>3</v>
      </c>
      <c r="AR249" s="5">
        <f t="shared" si="217"/>
        <v>12</v>
      </c>
      <c r="BA249" s="5">
        <f t="shared" si="185"/>
        <v>0</v>
      </c>
      <c r="BY249" s="230">
        <f t="shared" ref="BY249:BY281" si="225">D249*N249</f>
        <v>800</v>
      </c>
      <c r="BZ249" s="72">
        <v>200</v>
      </c>
      <c r="CA249" s="5">
        <v>195</v>
      </c>
      <c r="CB249" s="5">
        <v>190</v>
      </c>
      <c r="CC249" s="5">
        <v>185</v>
      </c>
      <c r="CD249" s="5">
        <v>180</v>
      </c>
      <c r="CE249" s="5">
        <v>175</v>
      </c>
      <c r="CF249" s="5">
        <v>170</v>
      </c>
      <c r="CG249" s="5">
        <v>165</v>
      </c>
      <c r="CH249" s="5">
        <v>0</v>
      </c>
      <c r="DA249" s="5">
        <f t="shared" si="186"/>
        <v>200</v>
      </c>
      <c r="DB249" s="5">
        <f t="shared" si="187"/>
        <v>100</v>
      </c>
      <c r="DC249" s="5">
        <f t="shared" si="188"/>
        <v>0</v>
      </c>
      <c r="DF249" s="5">
        <v>2</v>
      </c>
      <c r="DR249" s="5">
        <f t="shared" si="189"/>
        <v>2</v>
      </c>
      <c r="DS249" s="5">
        <f t="shared" si="190"/>
        <v>2</v>
      </c>
      <c r="DT249" s="5">
        <f t="shared" si="224"/>
        <v>0</v>
      </c>
      <c r="DU249" s="5">
        <f t="shared" si="213"/>
        <v>0</v>
      </c>
      <c r="DW249" s="5">
        <f t="shared" si="191"/>
        <v>0</v>
      </c>
      <c r="DX249" s="5">
        <f t="shared" si="192"/>
        <v>0</v>
      </c>
      <c r="DY249" s="5">
        <f>IFERROR(IF(LEFT($AR249,1)="4",INDEX('2025학년도 변표'!$H$118:$H$197,MATCH($Q249,'2025학년도 변표'!$B$118:$B$197,0)),INDEX(DY$4:DY$8,MATCH(AJ249,$DU$4:$DU$8,0))),0)</f>
        <v>0</v>
      </c>
      <c r="DZ249" s="5">
        <f>IFERROR(IF(LEFT($AR249,1)="4",INDEX('2025학년도 변표'!$I$118:$I$197,MATCH($Q249,'2025학년도 변표'!$B$118:$B$197,0)),INDEX(DZ$4:DZ$8,MATCH(AK249,$DU$4:$DU$8,0))),0)</f>
        <v>0</v>
      </c>
      <c r="EB249" s="5">
        <f>IFERROR(IF(LEFT($AR249,1)="4",INDEX('2025학년도 변표'!$J$118:$J$197,MATCH($Q249,'2025학년도 변표'!$B$118:$B$197,0)),INDEX(EA$4:EA$8,MATCH(AM249,$DU$4:$DU$8,0))),0)</f>
        <v>0</v>
      </c>
      <c r="EC249" s="5">
        <f>IFERROR(IF(LEFT($AR249,1)="4",INDEX('2025학년도 변표'!$K$118:$K$197,MATCH($Q249,'2025학년도 변표'!$B$118:$B$197,0)),INDEX(EB$4:EB$8,MATCH(AN249,$DU$4:$DU$8,0))),0)</f>
        <v>0</v>
      </c>
      <c r="ED249" s="5" t="str">
        <f t="shared" si="193"/>
        <v/>
      </c>
      <c r="EE249" s="5" t="str">
        <f t="shared" si="194"/>
        <v/>
      </c>
      <c r="EF249" s="5">
        <f t="shared" si="195"/>
        <v>0</v>
      </c>
      <c r="EH249" s="5">
        <f t="shared" si="196"/>
        <v>0</v>
      </c>
      <c r="EI249" s="5">
        <f t="shared" si="197"/>
        <v>0</v>
      </c>
      <c r="EJ249" s="5">
        <f t="shared" si="198"/>
        <v>0</v>
      </c>
      <c r="EK249" s="5">
        <f t="shared" si="199"/>
        <v>0</v>
      </c>
      <c r="EL249" s="5">
        <f t="shared" si="200"/>
        <v>0</v>
      </c>
      <c r="EM249" s="5">
        <f t="shared" si="201"/>
        <v>0</v>
      </c>
      <c r="EN249" s="5">
        <f t="shared" si="202"/>
        <v>0</v>
      </c>
      <c r="EO249" s="5">
        <f>LARGE((EJ249:EK249,EM249:EN249),1)</f>
        <v>0</v>
      </c>
      <c r="EP249" s="5">
        <f>IF(M249&lt;2,0,LARGE((EJ249:EK249,EM249:EN249),2))</f>
        <v>0</v>
      </c>
      <c r="EQ249" s="5">
        <f t="shared" si="203"/>
        <v>0</v>
      </c>
      <c r="ER249" s="5">
        <f t="shared" si="204"/>
        <v>0</v>
      </c>
      <c r="ES249" s="5">
        <f t="shared" si="205"/>
        <v>0</v>
      </c>
      <c r="EX249" s="5">
        <f t="shared" si="206"/>
        <v>0</v>
      </c>
      <c r="EZ249" s="5">
        <f t="shared" si="207"/>
        <v>0</v>
      </c>
      <c r="FA249" s="5">
        <f t="shared" ca="1" si="208"/>
        <v>0</v>
      </c>
      <c r="FE249" s="5" t="str">
        <f t="shared" ref="FE249:FE300" si="226">IF(AH249=1,"표점",IF(AH249=12,"표점/만점",IF(AH249=2,"백분위")))</f>
        <v>표점/만점</v>
      </c>
      <c r="FF249" s="5" t="str">
        <f t="shared" ref="FF249:FF300" si="227">IF(AR249=1,"표점",IF(AR249=12,"표점/만점",IF(AR249=2,"백분위",IF(AR249=4,"변표",IF(AR249=42,"변표/만점")))))</f>
        <v>표점/만점</v>
      </c>
      <c r="FG249" s="5">
        <f t="shared" ref="FG249:FG300" si="228">ROUND(S249/$FJ249,2)</f>
        <v>0.38</v>
      </c>
      <c r="FH249" s="5">
        <f t="shared" ref="FH249:FH300" si="229">ROUND(T249/$FJ249,2)</f>
        <v>0.38</v>
      </c>
      <c r="FI249" s="5">
        <f t="shared" ref="FI249:FI300" si="230">ROUND(W249/$FJ249,2)</f>
        <v>0.25</v>
      </c>
      <c r="FJ249" s="5">
        <f t="shared" ref="FJ249:FJ300" si="231">S249+T249+W249</f>
        <v>5.7137793820255052</v>
      </c>
    </row>
    <row r="250" spans="1:166">
      <c r="A250" s="5">
        <f t="shared" si="212"/>
        <v>235</v>
      </c>
      <c r="B250" s="5">
        <v>185</v>
      </c>
      <c r="C250" s="5" t="s">
        <v>626</v>
      </c>
      <c r="D250" s="5">
        <v>800</v>
      </c>
      <c r="E250" s="5">
        <v>0.25</v>
      </c>
      <c r="F250" s="5">
        <v>0.25</v>
      </c>
      <c r="G250" s="5">
        <v>0.125</v>
      </c>
      <c r="H250" s="5">
        <v>0.125</v>
      </c>
      <c r="J250" s="5">
        <v>0.125</v>
      </c>
      <c r="K250" s="5">
        <v>0.125</v>
      </c>
      <c r="M250" s="5">
        <v>2</v>
      </c>
      <c r="N250" s="5">
        <f t="shared" si="175"/>
        <v>0.75</v>
      </c>
      <c r="Q250" s="5">
        <f t="shared" si="176"/>
        <v>0</v>
      </c>
      <c r="S250" s="5">
        <f t="shared" si="177"/>
        <v>2</v>
      </c>
      <c r="T250" s="5">
        <f t="shared" si="178"/>
        <v>2</v>
      </c>
      <c r="U250" s="5">
        <f t="shared" si="179"/>
        <v>1</v>
      </c>
      <c r="V250" s="5">
        <f t="shared" si="180"/>
        <v>1</v>
      </c>
      <c r="W250" s="5">
        <f t="shared" si="181"/>
        <v>2</v>
      </c>
      <c r="X250" s="5">
        <f t="shared" si="218"/>
        <v>2</v>
      </c>
      <c r="Y250" s="5">
        <f t="shared" si="219"/>
        <v>2</v>
      </c>
      <c r="Z250" s="5">
        <f t="shared" si="220"/>
        <v>1</v>
      </c>
      <c r="AA250" s="5">
        <f t="shared" si="221"/>
        <v>1</v>
      </c>
      <c r="AB250" s="5" t="str">
        <f t="shared" si="182"/>
        <v>자동</v>
      </c>
      <c r="AC250" s="5">
        <f t="shared" si="183"/>
        <v>1</v>
      </c>
      <c r="AD250" s="5">
        <f t="shared" si="184"/>
        <v>1</v>
      </c>
      <c r="AE250" s="5" t="str">
        <f>IF(AR250=42,INDEX('2025학년도 변표'!$C$118:$C$197,MATCH(Q250,'2025학년도 변표'!$B$118:$B$197,0)),"")</f>
        <v/>
      </c>
      <c r="AF250" s="5" t="str">
        <f>IF(AR250=42,INDEX('2025학년도 변표'!$D$118:$D$197,MATCH(Q250,'2025학년도 변표'!$B$118:$B$197,0)),"")</f>
        <v/>
      </c>
      <c r="AH250" s="5">
        <v>2</v>
      </c>
      <c r="AI250" s="5">
        <v>2</v>
      </c>
      <c r="AJ250" s="5">
        <v>2</v>
      </c>
      <c r="AK250" s="5">
        <v>2</v>
      </c>
      <c r="AM250" s="5">
        <v>2</v>
      </c>
      <c r="AN250" s="5">
        <v>2</v>
      </c>
      <c r="AO250" s="5">
        <v>3</v>
      </c>
      <c r="AP250" s="5">
        <v>3</v>
      </c>
      <c r="AR250" s="5">
        <f t="shared" si="217"/>
        <v>2</v>
      </c>
      <c r="BA250" s="5">
        <f t="shared" si="185"/>
        <v>0</v>
      </c>
      <c r="BY250" s="230">
        <f t="shared" si="225"/>
        <v>600</v>
      </c>
      <c r="BZ250" s="72">
        <v>200</v>
      </c>
      <c r="CA250" s="5">
        <v>190</v>
      </c>
      <c r="CB250" s="5">
        <v>176</v>
      </c>
      <c r="CC250" s="5">
        <v>152</v>
      </c>
      <c r="CD250" s="5">
        <v>118</v>
      </c>
      <c r="CE250" s="5">
        <v>78</v>
      </c>
      <c r="CF250" s="5">
        <v>44</v>
      </c>
      <c r="CG250" s="5">
        <v>20</v>
      </c>
      <c r="CH250" s="5">
        <v>0</v>
      </c>
      <c r="DA250" s="5">
        <f t="shared" si="186"/>
        <v>200</v>
      </c>
      <c r="DB250" s="5">
        <f t="shared" si="187"/>
        <v>100</v>
      </c>
      <c r="DC250" s="5">
        <f t="shared" si="188"/>
        <v>0</v>
      </c>
      <c r="DF250" s="5">
        <v>2</v>
      </c>
      <c r="DR250" s="5">
        <f t="shared" si="189"/>
        <v>2</v>
      </c>
      <c r="DS250" s="5">
        <f t="shared" si="190"/>
        <v>2</v>
      </c>
      <c r="DT250" s="5">
        <f t="shared" si="224"/>
        <v>0</v>
      </c>
      <c r="DU250" s="5">
        <f t="shared" si="213"/>
        <v>0</v>
      </c>
      <c r="DW250" s="5">
        <f t="shared" si="191"/>
        <v>0</v>
      </c>
      <c r="DX250" s="5">
        <f t="shared" si="192"/>
        <v>0</v>
      </c>
      <c r="DY250" s="5">
        <f>IFERROR(IF(LEFT($AR250,1)="4",INDEX('2025학년도 변표'!$H$118:$H$197,MATCH($Q250,'2025학년도 변표'!$B$118:$B$197,0)),INDEX(DY$4:DY$8,MATCH(AJ250,$DU$4:$DU$8,0))),0)</f>
        <v>0</v>
      </c>
      <c r="DZ250" s="5">
        <f>IFERROR(IF(LEFT($AR250,1)="4",INDEX('2025학년도 변표'!$I$118:$I$197,MATCH($Q250,'2025학년도 변표'!$B$118:$B$197,0)),INDEX(DZ$4:DZ$8,MATCH(AK250,$DU$4:$DU$8,0))),0)</f>
        <v>0</v>
      </c>
      <c r="EB250" s="5">
        <f>IFERROR(IF(LEFT($AR250,1)="4",INDEX('2025학년도 변표'!$J$118:$J$197,MATCH($Q250,'2025학년도 변표'!$B$118:$B$197,0)),INDEX(EA$4:EA$8,MATCH(AM250,$DU$4:$DU$8,0))),0)</f>
        <v>0</v>
      </c>
      <c r="EC250" s="5">
        <f>IFERROR(IF(LEFT($AR250,1)="4",INDEX('2025학년도 변표'!$K$118:$K$197,MATCH($Q250,'2025학년도 변표'!$B$118:$B$197,0)),INDEX(EB$4:EB$8,MATCH(AN250,$DU$4:$DU$8,0))),0)</f>
        <v>0</v>
      </c>
      <c r="ED250" s="5" t="str">
        <f t="shared" si="193"/>
        <v/>
      </c>
      <c r="EE250" s="5" t="str">
        <f t="shared" si="194"/>
        <v/>
      </c>
      <c r="EF250" s="5">
        <f t="shared" si="195"/>
        <v>0</v>
      </c>
      <c r="EH250" s="5">
        <f t="shared" si="196"/>
        <v>0</v>
      </c>
      <c r="EI250" s="5">
        <f t="shared" si="197"/>
        <v>0</v>
      </c>
      <c r="EJ250" s="5">
        <f t="shared" si="198"/>
        <v>0</v>
      </c>
      <c r="EK250" s="5">
        <f t="shared" si="199"/>
        <v>0</v>
      </c>
      <c r="EL250" s="5">
        <f t="shared" si="200"/>
        <v>0</v>
      </c>
      <c r="EM250" s="5">
        <f t="shared" si="201"/>
        <v>0</v>
      </c>
      <c r="EN250" s="5">
        <f t="shared" si="202"/>
        <v>0</v>
      </c>
      <c r="EO250" s="5">
        <f>LARGE((EJ250:EK250,EM250:EN250),1)</f>
        <v>0</v>
      </c>
      <c r="EP250" s="5">
        <f>IF(M250&lt;2,0,LARGE((EJ250:EK250,EM250:EN250),2))</f>
        <v>0</v>
      </c>
      <c r="EQ250" s="5">
        <f t="shared" si="203"/>
        <v>0</v>
      </c>
      <c r="ER250" s="5">
        <f t="shared" si="204"/>
        <v>0</v>
      </c>
      <c r="ES250" s="5">
        <f t="shared" si="205"/>
        <v>0</v>
      </c>
      <c r="EX250" s="5">
        <f t="shared" si="206"/>
        <v>0</v>
      </c>
      <c r="EZ250" s="5">
        <f t="shared" si="207"/>
        <v>0</v>
      </c>
      <c r="FA250" s="5">
        <f t="shared" ca="1" si="208"/>
        <v>0</v>
      </c>
      <c r="FE250" s="5" t="str">
        <f t="shared" si="226"/>
        <v>백분위</v>
      </c>
      <c r="FF250" s="5" t="str">
        <f t="shared" si="227"/>
        <v>백분위</v>
      </c>
      <c r="FG250" s="5">
        <f t="shared" si="228"/>
        <v>0.33</v>
      </c>
      <c r="FH250" s="5">
        <f t="shared" si="229"/>
        <v>0.33</v>
      </c>
      <c r="FI250" s="5">
        <f t="shared" si="230"/>
        <v>0.33</v>
      </c>
      <c r="FJ250" s="5">
        <f t="shared" si="231"/>
        <v>6</v>
      </c>
    </row>
    <row r="251" spans="1:166">
      <c r="A251" s="5">
        <f t="shared" si="212"/>
        <v>236</v>
      </c>
      <c r="B251" s="5">
        <v>186</v>
      </c>
      <c r="C251" s="5" t="s">
        <v>627</v>
      </c>
      <c r="D251" s="5">
        <v>800</v>
      </c>
      <c r="E251" s="5">
        <f>1/3</f>
        <v>0.33333333333333331</v>
      </c>
      <c r="F251" s="5">
        <f>1/3</f>
        <v>0.33333333333333331</v>
      </c>
      <c r="G251" s="5">
        <f>1/6</f>
        <v>0.16666666666666666</v>
      </c>
      <c r="H251" s="5">
        <f>1/6</f>
        <v>0.16666666666666666</v>
      </c>
      <c r="J251" s="5">
        <f>1/6</f>
        <v>0.16666666666666666</v>
      </c>
      <c r="K251" s="5">
        <f>1/6</f>
        <v>0.16666666666666666</v>
      </c>
      <c r="M251" s="5">
        <v>2</v>
      </c>
      <c r="N251" s="5">
        <f t="shared" si="175"/>
        <v>1</v>
      </c>
      <c r="Q251" s="5">
        <f t="shared" si="176"/>
        <v>0</v>
      </c>
      <c r="S251" s="5">
        <f t="shared" ref="S251:AA251" si="232">266.7/160</f>
        <v>1.6668749999999999</v>
      </c>
      <c r="T251" s="5">
        <f t="shared" si="232"/>
        <v>1.6668749999999999</v>
      </c>
      <c r="U251" s="5">
        <f t="shared" si="232"/>
        <v>1.6668749999999999</v>
      </c>
      <c r="V251" s="5">
        <f t="shared" si="232"/>
        <v>1.6668749999999999</v>
      </c>
      <c r="W251" s="5">
        <f t="shared" si="232"/>
        <v>1.6668749999999999</v>
      </c>
      <c r="X251" s="5">
        <f t="shared" si="232"/>
        <v>1.6668749999999999</v>
      </c>
      <c r="Y251" s="5">
        <f t="shared" si="232"/>
        <v>1.6668749999999999</v>
      </c>
      <c r="Z251" s="5">
        <f t="shared" si="232"/>
        <v>1.6668749999999999</v>
      </c>
      <c r="AA251" s="5">
        <f t="shared" si="232"/>
        <v>1.6668749999999999</v>
      </c>
      <c r="AB251" s="5" t="str">
        <f t="shared" si="182"/>
        <v>자동</v>
      </c>
      <c r="AC251" s="5">
        <f>V251</f>
        <v>1.6668749999999999</v>
      </c>
      <c r="AD251" s="5">
        <f>V251</f>
        <v>1.6668749999999999</v>
      </c>
      <c r="AE251" s="5" t="str">
        <f>IF(AR251=42,INDEX('2025학년도 변표'!$C$118:$C$197,MATCH(Q251,'2025학년도 변표'!$B$118:$B$197,0)),"")</f>
        <v/>
      </c>
      <c r="AF251" s="5" t="str">
        <f>IF(AR251=42,INDEX('2025학년도 변표'!$D$118:$D$197,MATCH(Q251,'2025학년도 변표'!$B$118:$B$197,0)),"")</f>
        <v/>
      </c>
      <c r="AH251" s="5">
        <v>1</v>
      </c>
      <c r="AI251" s="5">
        <v>1</v>
      </c>
      <c r="AJ251" s="5">
        <v>1</v>
      </c>
      <c r="AK251" s="5">
        <v>1</v>
      </c>
      <c r="AM251" s="5">
        <v>1</v>
      </c>
      <c r="AN251" s="5">
        <v>1</v>
      </c>
      <c r="AO251" s="5">
        <v>3</v>
      </c>
      <c r="AP251" s="5">
        <v>3</v>
      </c>
      <c r="AR251" s="5">
        <f t="shared" si="217"/>
        <v>1</v>
      </c>
      <c r="BA251" s="5">
        <f t="shared" si="185"/>
        <v>0</v>
      </c>
      <c r="BY251" s="230">
        <f t="shared" si="225"/>
        <v>800</v>
      </c>
      <c r="CC251" s="5">
        <v>-500</v>
      </c>
      <c r="CD251" s="5">
        <v>-500</v>
      </c>
      <c r="CE251" s="5">
        <v>-500</v>
      </c>
      <c r="CF251" s="5">
        <v>-500</v>
      </c>
      <c r="CG251" s="5">
        <v>-500</v>
      </c>
      <c r="CH251" s="5">
        <v>-500</v>
      </c>
      <c r="CM251" s="5">
        <v>-500</v>
      </c>
      <c r="CN251" s="5">
        <v>-500</v>
      </c>
      <c r="CO251" s="5">
        <v>-500</v>
      </c>
      <c r="CP251" s="5">
        <v>-500</v>
      </c>
      <c r="CQ251" s="5">
        <v>-500</v>
      </c>
      <c r="DA251" s="5">
        <f t="shared" si="186"/>
        <v>0</v>
      </c>
      <c r="DB251" s="5" t="e">
        <f t="shared" si="187"/>
        <v>#DIV/0!</v>
      </c>
      <c r="DC251" s="5">
        <f t="shared" si="188"/>
        <v>0</v>
      </c>
      <c r="DF251" s="5">
        <v>2</v>
      </c>
      <c r="DR251" s="5">
        <f t="shared" si="189"/>
        <v>2</v>
      </c>
      <c r="DS251" s="5">
        <f t="shared" si="190"/>
        <v>2</v>
      </c>
      <c r="DT251" s="5">
        <f t="shared" si="224"/>
        <v>0</v>
      </c>
      <c r="DU251" s="5">
        <f t="shared" si="213"/>
        <v>0</v>
      </c>
      <c r="DW251" s="5">
        <f t="shared" si="191"/>
        <v>0</v>
      </c>
      <c r="DX251" s="5">
        <f t="shared" si="192"/>
        <v>0</v>
      </c>
      <c r="DY251" s="5">
        <f>IFERROR(IF(LEFT($AR251,1)="4",INDEX('2025학년도 변표'!$H$118:$H$197,MATCH($Q251,'2025학년도 변표'!$B$118:$B$197,0)),INDEX(DY$4:DY$8,MATCH(AJ251,$DU$4:$DU$8,0))),0)</f>
        <v>0</v>
      </c>
      <c r="DZ251" s="5">
        <f>IFERROR(IF(LEFT($AR251,1)="4",INDEX('2025학년도 변표'!$I$118:$I$197,MATCH($Q251,'2025학년도 변표'!$B$118:$B$197,0)),INDEX(DZ$4:DZ$8,MATCH(AK251,$DU$4:$DU$8,0))),0)</f>
        <v>0</v>
      </c>
      <c r="EB251" s="5">
        <f>IFERROR(IF(LEFT($AR251,1)="4",INDEX('2025학년도 변표'!$J$118:$J$197,MATCH($Q251,'2025학년도 변표'!$B$118:$B$197,0)),INDEX(EA$4:EA$8,MATCH(AM251,$DU$4:$DU$8,0))),0)</f>
        <v>0</v>
      </c>
      <c r="EC251" s="5">
        <f>IFERROR(IF(LEFT($AR251,1)="4",INDEX('2025학년도 변표'!$K$118:$K$197,MATCH($Q251,'2025학년도 변표'!$B$118:$B$197,0)),INDEX(EB$4:EB$8,MATCH(AN251,$DU$4:$DU$8,0))),0)</f>
        <v>0</v>
      </c>
      <c r="ED251" s="5" t="str">
        <f t="shared" si="193"/>
        <v/>
      </c>
      <c r="EE251" s="5" t="str">
        <f t="shared" si="194"/>
        <v/>
      </c>
      <c r="EF251" s="5">
        <f t="shared" si="195"/>
        <v>0</v>
      </c>
      <c r="EH251" s="5">
        <f t="shared" si="196"/>
        <v>0</v>
      </c>
      <c r="EI251" s="5">
        <f t="shared" si="197"/>
        <v>0</v>
      </c>
      <c r="EJ251" s="5">
        <f t="shared" si="198"/>
        <v>0</v>
      </c>
      <c r="EK251" s="5">
        <f t="shared" si="199"/>
        <v>0</v>
      </c>
      <c r="EL251" s="5">
        <f t="shared" si="200"/>
        <v>0</v>
      </c>
      <c r="EM251" s="5">
        <f t="shared" si="201"/>
        <v>0</v>
      </c>
      <c r="EN251" s="5">
        <f t="shared" si="202"/>
        <v>0</v>
      </c>
      <c r="EO251" s="5">
        <f>LARGE((EJ251:EK251,EM251:EN251),1)</f>
        <v>0</v>
      </c>
      <c r="EP251" s="5">
        <f>IF(M251&lt;2,0,LARGE((EJ251:EK251,EM251:EN251),2))</f>
        <v>0</v>
      </c>
      <c r="EQ251" s="5">
        <f t="shared" si="203"/>
        <v>0</v>
      </c>
      <c r="ER251" s="5">
        <f t="shared" si="204"/>
        <v>0</v>
      </c>
      <c r="ES251" s="5">
        <f t="shared" si="205"/>
        <v>0</v>
      </c>
      <c r="EX251" s="5">
        <f t="shared" si="206"/>
        <v>0</v>
      </c>
      <c r="EZ251" s="5">
        <f t="shared" si="207"/>
        <v>0</v>
      </c>
      <c r="FA251" s="5">
        <f t="shared" ca="1" si="208"/>
        <v>0</v>
      </c>
      <c r="FE251" s="5" t="str">
        <f t="shared" si="226"/>
        <v>표점</v>
      </c>
      <c r="FF251" s="5" t="str">
        <f t="shared" si="227"/>
        <v>표점</v>
      </c>
      <c r="FG251" s="5">
        <f t="shared" si="228"/>
        <v>0.33</v>
      </c>
      <c r="FH251" s="5">
        <f t="shared" si="229"/>
        <v>0.33</v>
      </c>
      <c r="FI251" s="5">
        <f t="shared" si="230"/>
        <v>0.33</v>
      </c>
      <c r="FJ251" s="5">
        <f t="shared" si="231"/>
        <v>5.0006249999999994</v>
      </c>
    </row>
    <row r="252" spans="1:166">
      <c r="A252" s="5">
        <f t="shared" si="212"/>
        <v>237</v>
      </c>
      <c r="B252" s="5">
        <v>187</v>
      </c>
      <c r="C252" s="5" t="s">
        <v>628</v>
      </c>
      <c r="D252" s="5">
        <v>900</v>
      </c>
      <c r="E252" s="5">
        <v>0.25</v>
      </c>
      <c r="F252" s="5">
        <v>0.25</v>
      </c>
      <c r="G252" s="5">
        <v>0.125</v>
      </c>
      <c r="H252" s="5">
        <v>0.125</v>
      </c>
      <c r="J252" s="5">
        <v>0.125</v>
      </c>
      <c r="K252" s="5">
        <v>0.125</v>
      </c>
      <c r="M252" s="5">
        <v>2</v>
      </c>
      <c r="N252" s="5">
        <f t="shared" si="175"/>
        <v>0.75</v>
      </c>
      <c r="Q252" s="5">
        <f t="shared" si="176"/>
        <v>0</v>
      </c>
      <c r="S252" s="5">
        <f t="shared" ref="S252:S281" si="233">X252</f>
        <v>2.25</v>
      </c>
      <c r="T252" s="5">
        <f t="shared" ref="T252:T281" si="234">Y252</f>
        <v>2.25</v>
      </c>
      <c r="U252" s="5">
        <f t="shared" ref="U252:U281" si="235">IF($AS$7=1,Z252,IF(AJ252=12,$D252*G252/$AJ$11,Z252))</f>
        <v>1.125</v>
      </c>
      <c r="V252" s="5">
        <f t="shared" ref="V252:V281" si="236">IF($AS$7=1,AC252,IF(AM252=12,$D252*J252/$AN$11,AC252))</f>
        <v>1.125</v>
      </c>
      <c r="W252" s="5">
        <f t="shared" ref="W252:W281" si="237">IF(AND(AJ252=2,DR252=1),U252*M252,IF(AND(AJ252=2,DR252=2),V252*M252,IF(DR252=1,U252,IF(DR252=2,V252))))</f>
        <v>2.25</v>
      </c>
      <c r="X252" s="5">
        <f t="shared" ref="X252:X281" si="238">IF(AH252=12,$D252*E252/$AH$9,IF(OR(AH252=1,AH252=4),$D252*E252/200,IF(OR(AH252=2,AH252=9),$D252*E252/100,"자동")))</f>
        <v>2.25</v>
      </c>
      <c r="Y252" s="5">
        <f t="shared" ref="Y252:Y281" si="239">IF(AI252=12,$D252*F252/$AI$9,IF(OR(AI252=1,AI252=4),$D252*F252/200,IF(OR(AI252=2,AI252=9),$D252*F252/100,"자동")))</f>
        <v>2.25</v>
      </c>
      <c r="Z252" s="5">
        <f t="shared" ref="Z252:Z281" si="240">IF(AJ252=12,$D252*G252/IF($DU252=1,IF($AS$7=1,$AJ$9,$AJ$11),$AJ$11),IF(AJ252=42,$D252*G252/AE252,IF(OR(AJ252=1,AJ252=4,AJ252=2),$D252*G252/100,IF(AJ252=9,$D252*G252/50,"자동"))))</f>
        <v>1.125</v>
      </c>
      <c r="AA252" s="5">
        <f t="shared" ref="AA252:AA281" si="241">IF(AK252=12,$D252*H252/IF($DU252=1,IF($AS$7=1,$AK$9,$AJ$11),$AJ$11),IF(AK252=42,$D252*H252/AE252,IF(OR(AK252=1,AK252=4,AK252=2),$D252*H252/100,IF(AK252=9,$D252*H252/50,"자동"))))</f>
        <v>1.125</v>
      </c>
      <c r="AB252" s="5" t="str">
        <f t="shared" si="182"/>
        <v>자동</v>
      </c>
      <c r="AC252" s="5">
        <f t="shared" ref="AC252:AC281" si="242">IF(AM252=12,$D252*J252/IF($DU252=1,IF($AS$7=1,$AM$9,$AN$11),$AN$11),IF(AM252=42,$D252*J252/AF252,IF(OR(AM252=1,AM252=4,AM252=2),$D252*J252/100,IF(AM252=9,$D252*J252/50,"자동"))))</f>
        <v>1.125</v>
      </c>
      <c r="AD252" s="5">
        <f t="shared" ref="AD252:AD281" si="243">IF(AN252=12,$D252*K252/IF($DU252=1,IF($AS$7=1,$AN$9,$AN$11),$AN$11),IF(AN252=42,$D252*K252/AF252,IF(OR(AN252=1,AN252=4,AN252=2),$D252*K252/100,IF(AN252=9,$D252*K252/50,"자동"))))</f>
        <v>1.125</v>
      </c>
      <c r="AE252" s="5" t="str">
        <f>IF(AR252=42,INDEX('2025학년도 변표'!$C$118:$C$197,MATCH(Q252,'2025학년도 변표'!$B$118:$B$197,0)),"")</f>
        <v/>
      </c>
      <c r="AF252" s="5" t="str">
        <f>IF(AR252=42,INDEX('2025학년도 변표'!$D$118:$D$197,MATCH(Q252,'2025학년도 변표'!$B$118:$B$197,0)),"")</f>
        <v/>
      </c>
      <c r="AH252" s="5">
        <v>2</v>
      </c>
      <c r="AI252" s="5">
        <v>2</v>
      </c>
      <c r="AJ252" s="5">
        <v>2</v>
      </c>
      <c r="AK252" s="5">
        <v>2</v>
      </c>
      <c r="AM252" s="5">
        <v>2</v>
      </c>
      <c r="AN252" s="5">
        <v>2</v>
      </c>
      <c r="AO252" s="5">
        <v>3</v>
      </c>
      <c r="AP252" s="5">
        <v>3</v>
      </c>
      <c r="AR252" s="5">
        <f t="shared" si="217"/>
        <v>2</v>
      </c>
      <c r="BA252" s="5">
        <f t="shared" si="185"/>
        <v>0</v>
      </c>
      <c r="BY252" s="230">
        <f t="shared" si="225"/>
        <v>675</v>
      </c>
      <c r="BZ252" s="72">
        <v>225</v>
      </c>
      <c r="CA252" s="5">
        <v>202.5</v>
      </c>
      <c r="CB252" s="5">
        <v>180</v>
      </c>
      <c r="CC252" s="5">
        <v>157.5</v>
      </c>
      <c r="CD252" s="5">
        <v>112.5</v>
      </c>
      <c r="CE252" s="5">
        <v>90</v>
      </c>
      <c r="CF252" s="5">
        <v>67.5</v>
      </c>
      <c r="CG252" s="5">
        <v>45</v>
      </c>
      <c r="CH252" s="5">
        <v>0</v>
      </c>
      <c r="DA252" s="5">
        <f t="shared" si="186"/>
        <v>225</v>
      </c>
      <c r="DB252" s="5">
        <f t="shared" si="187"/>
        <v>100</v>
      </c>
      <c r="DC252" s="5">
        <f t="shared" si="188"/>
        <v>0</v>
      </c>
      <c r="DF252" s="5">
        <v>2</v>
      </c>
      <c r="DR252" s="5">
        <f t="shared" si="189"/>
        <v>2</v>
      </c>
      <c r="DS252" s="5">
        <f t="shared" si="190"/>
        <v>2</v>
      </c>
      <c r="DT252" s="5">
        <f t="shared" si="224"/>
        <v>0</v>
      </c>
      <c r="DU252" s="5">
        <f t="shared" si="213"/>
        <v>0</v>
      </c>
      <c r="DW252" s="5">
        <f t="shared" si="191"/>
        <v>0</v>
      </c>
      <c r="DX252" s="5">
        <f t="shared" si="192"/>
        <v>0</v>
      </c>
      <c r="DY252" s="5">
        <f>IFERROR(IF(LEFT($AR252,1)="4",INDEX('2025학년도 변표'!$H$118:$H$197,MATCH($Q252,'2025학년도 변표'!$B$118:$B$197,0)),INDEX(DY$4:DY$8,MATCH(AJ252,$DU$4:$DU$8,0))),0)</f>
        <v>0</v>
      </c>
      <c r="DZ252" s="5">
        <f>IFERROR(IF(LEFT($AR252,1)="4",INDEX('2025학년도 변표'!$I$118:$I$197,MATCH($Q252,'2025학년도 변표'!$B$118:$B$197,0)),INDEX(DZ$4:DZ$8,MATCH(AK252,$DU$4:$DU$8,0))),0)</f>
        <v>0</v>
      </c>
      <c r="EB252" s="5">
        <f>IFERROR(IF(LEFT($AR252,1)="4",INDEX('2025학년도 변표'!$J$118:$J$197,MATCH($Q252,'2025학년도 변표'!$B$118:$B$197,0)),INDEX(EA$4:EA$8,MATCH(AM252,$DU$4:$DU$8,0))),0)</f>
        <v>0</v>
      </c>
      <c r="EC252" s="5">
        <f>IFERROR(IF(LEFT($AR252,1)="4",INDEX('2025학년도 변표'!$K$118:$K$197,MATCH($Q252,'2025학년도 변표'!$B$118:$B$197,0)),INDEX(EB$4:EB$8,MATCH(AN252,$DU$4:$DU$8,0))),0)</f>
        <v>0</v>
      </c>
      <c r="ED252" s="5" t="str">
        <f t="shared" si="193"/>
        <v/>
      </c>
      <c r="EE252" s="5" t="str">
        <f t="shared" si="194"/>
        <v/>
      </c>
      <c r="EF252" s="5">
        <f t="shared" si="195"/>
        <v>0</v>
      </c>
      <c r="EH252" s="5">
        <f t="shared" si="196"/>
        <v>0</v>
      </c>
      <c r="EI252" s="5">
        <f t="shared" si="197"/>
        <v>0</v>
      </c>
      <c r="EJ252" s="5">
        <f t="shared" si="198"/>
        <v>0</v>
      </c>
      <c r="EK252" s="5">
        <f t="shared" si="199"/>
        <v>0</v>
      </c>
      <c r="EL252" s="5">
        <f t="shared" si="200"/>
        <v>0</v>
      </c>
      <c r="EM252" s="5">
        <f t="shared" si="201"/>
        <v>0</v>
      </c>
      <c r="EN252" s="5">
        <f t="shared" si="202"/>
        <v>0</v>
      </c>
      <c r="EO252" s="5">
        <f>LARGE((EJ252:EK252,EM252:EN252),1)</f>
        <v>0</v>
      </c>
      <c r="EP252" s="5">
        <f>IF(M252&lt;2,0,LARGE((EJ252:EK252,EM252:EN252),2))</f>
        <v>0</v>
      </c>
      <c r="EQ252" s="5">
        <f t="shared" si="203"/>
        <v>0</v>
      </c>
      <c r="ER252" s="5">
        <f t="shared" si="204"/>
        <v>0</v>
      </c>
      <c r="ES252" s="5">
        <f t="shared" si="205"/>
        <v>0</v>
      </c>
      <c r="EX252" s="5">
        <f t="shared" si="206"/>
        <v>0</v>
      </c>
      <c r="EZ252" s="5">
        <f t="shared" si="207"/>
        <v>0</v>
      </c>
      <c r="FA252" s="5">
        <f t="shared" ca="1" si="208"/>
        <v>0</v>
      </c>
      <c r="FE252" s="5" t="str">
        <f t="shared" si="226"/>
        <v>백분위</v>
      </c>
      <c r="FF252" s="5" t="str">
        <f t="shared" si="227"/>
        <v>백분위</v>
      </c>
      <c r="FG252" s="5">
        <f t="shared" si="228"/>
        <v>0.33</v>
      </c>
      <c r="FH252" s="5">
        <f t="shared" si="229"/>
        <v>0.33</v>
      </c>
      <c r="FI252" s="5">
        <f t="shared" si="230"/>
        <v>0.33</v>
      </c>
      <c r="FJ252" s="5">
        <f t="shared" si="231"/>
        <v>6.75</v>
      </c>
    </row>
    <row r="253" spans="1:166">
      <c r="A253" s="5">
        <f t="shared" si="212"/>
        <v>238</v>
      </c>
      <c r="B253" s="5">
        <v>188</v>
      </c>
      <c r="C253" s="5" t="s">
        <v>629</v>
      </c>
      <c r="D253" s="5">
        <v>800</v>
      </c>
      <c r="E253" s="5">
        <v>0.25</v>
      </c>
      <c r="F253" s="5">
        <v>0.25</v>
      </c>
      <c r="G253" s="5">
        <v>0.125</v>
      </c>
      <c r="H253" s="5">
        <v>0.125</v>
      </c>
      <c r="J253" s="5">
        <v>0.125</v>
      </c>
      <c r="K253" s="5">
        <v>0.125</v>
      </c>
      <c r="M253" s="5">
        <v>2</v>
      </c>
      <c r="N253" s="5">
        <f t="shared" si="175"/>
        <v>0.75</v>
      </c>
      <c r="Q253" s="5">
        <f t="shared" si="176"/>
        <v>0</v>
      </c>
      <c r="S253" s="5">
        <f t="shared" si="233"/>
        <v>2</v>
      </c>
      <c r="T253" s="5">
        <f t="shared" si="234"/>
        <v>2</v>
      </c>
      <c r="U253" s="5">
        <f t="shared" si="235"/>
        <v>1</v>
      </c>
      <c r="V253" s="5">
        <f t="shared" si="236"/>
        <v>1</v>
      </c>
      <c r="W253" s="5">
        <f t="shared" si="237"/>
        <v>2</v>
      </c>
      <c r="X253" s="5">
        <f t="shared" si="238"/>
        <v>2</v>
      </c>
      <c r="Y253" s="5">
        <f t="shared" si="239"/>
        <v>2</v>
      </c>
      <c r="Z253" s="5">
        <f t="shared" si="240"/>
        <v>1</v>
      </c>
      <c r="AA253" s="5">
        <f t="shared" si="241"/>
        <v>1</v>
      </c>
      <c r="AB253" s="5" t="str">
        <f t="shared" si="182"/>
        <v>자동</v>
      </c>
      <c r="AC253" s="5">
        <f t="shared" si="242"/>
        <v>1</v>
      </c>
      <c r="AD253" s="5">
        <f t="shared" si="243"/>
        <v>1</v>
      </c>
      <c r="AE253" s="5" t="str">
        <f>IF(AR253=42,INDEX('2025학년도 변표'!$C$118:$C$197,MATCH(Q253,'2025학년도 변표'!$B$118:$B$197,0)),"")</f>
        <v/>
      </c>
      <c r="AF253" s="5" t="str">
        <f>IF(AR253=42,INDEX('2025학년도 변표'!$D$118:$D$197,MATCH(Q253,'2025학년도 변표'!$B$118:$B$197,0)),"")</f>
        <v/>
      </c>
      <c r="AH253" s="5">
        <v>2</v>
      </c>
      <c r="AI253" s="5">
        <v>2</v>
      </c>
      <c r="AJ253" s="5">
        <v>2</v>
      </c>
      <c r="AK253" s="5">
        <v>2</v>
      </c>
      <c r="AM253" s="5">
        <v>2</v>
      </c>
      <c r="AN253" s="5">
        <v>2</v>
      </c>
      <c r="AO253" s="5">
        <v>3</v>
      </c>
      <c r="AP253" s="5">
        <v>3</v>
      </c>
      <c r="AR253" s="5">
        <f t="shared" si="217"/>
        <v>2</v>
      </c>
      <c r="AT253" s="5">
        <f>$T253*0.02</f>
        <v>0.04</v>
      </c>
      <c r="AU253" s="5">
        <f>$T253*0.02</f>
        <v>0.04</v>
      </c>
      <c r="BA253" s="5">
        <f t="shared" si="185"/>
        <v>0</v>
      </c>
      <c r="BE253" s="236" t="s">
        <v>18821</v>
      </c>
      <c r="BG253" s="5">
        <f>AT253*BG$6</f>
        <v>0</v>
      </c>
      <c r="BH253" s="5">
        <f>AU253*BH$6</f>
        <v>0</v>
      </c>
      <c r="BY253" s="230">
        <f t="shared" si="225"/>
        <v>600</v>
      </c>
      <c r="BZ253" s="72">
        <v>200</v>
      </c>
      <c r="CA253" s="5">
        <v>190</v>
      </c>
      <c r="CB253" s="5">
        <v>180</v>
      </c>
      <c r="CC253" s="5">
        <v>160</v>
      </c>
      <c r="CD253" s="5">
        <v>140</v>
      </c>
      <c r="CE253" s="5">
        <v>100</v>
      </c>
      <c r="CF253" s="5">
        <v>60</v>
      </c>
      <c r="CG253" s="5">
        <v>20</v>
      </c>
      <c r="CH253" s="5">
        <v>0</v>
      </c>
      <c r="DA253" s="5">
        <f t="shared" si="186"/>
        <v>200</v>
      </c>
      <c r="DB253" s="5">
        <f t="shared" si="187"/>
        <v>100</v>
      </c>
      <c r="DC253" s="5">
        <f t="shared" si="188"/>
        <v>0</v>
      </c>
      <c r="DF253" s="5">
        <v>2</v>
      </c>
      <c r="DN253" s="5" t="e">
        <f>IF(E10+F10+(G10+H10)/2+(J10+K10)/2+L10&lt;=16,0,1)</f>
        <v>#VALUE!</v>
      </c>
      <c r="DR253" s="5">
        <f t="shared" si="189"/>
        <v>2</v>
      </c>
      <c r="DS253" s="5">
        <f t="shared" si="190"/>
        <v>2</v>
      </c>
      <c r="DT253" s="5">
        <f t="shared" si="224"/>
        <v>0</v>
      </c>
      <c r="DU253" s="5">
        <f t="shared" si="213"/>
        <v>0</v>
      </c>
      <c r="DW253" s="5">
        <f t="shared" si="191"/>
        <v>0</v>
      </c>
      <c r="DX253" s="5">
        <f t="shared" si="192"/>
        <v>0</v>
      </c>
      <c r="DY253" s="5">
        <f>IFERROR(IF(LEFT($AR253,1)="4",INDEX('2025학년도 변표'!$H$118:$H$197,MATCH($Q253,'2025학년도 변표'!$B$118:$B$197,0)),INDEX(DY$4:DY$8,MATCH(AJ253,$DU$4:$DU$8,0))),0)</f>
        <v>0</v>
      </c>
      <c r="DZ253" s="5">
        <f>IFERROR(IF(LEFT($AR253,1)="4",INDEX('2025학년도 변표'!$I$118:$I$197,MATCH($Q253,'2025학년도 변표'!$B$118:$B$197,0)),INDEX(DZ$4:DZ$8,MATCH(AK253,$DU$4:$DU$8,0))),0)</f>
        <v>0</v>
      </c>
      <c r="EB253" s="5">
        <f>IFERROR(IF(LEFT($AR253,1)="4",INDEX('2025학년도 변표'!$J$118:$J$197,MATCH($Q253,'2025학년도 변표'!$B$118:$B$197,0)),INDEX(EA$4:EA$8,MATCH(AM253,$DU$4:$DU$8,0))),0)</f>
        <v>0</v>
      </c>
      <c r="EC253" s="5">
        <f>IFERROR(IF(LEFT($AR253,1)="4",INDEX('2025학년도 변표'!$K$118:$K$197,MATCH($Q253,'2025학년도 변표'!$B$118:$B$197,0)),INDEX(EB$4:EB$8,MATCH(AN253,$DU$4:$DU$8,0))),0)</f>
        <v>0</v>
      </c>
      <c r="ED253" s="5" t="str">
        <f t="shared" si="193"/>
        <v/>
      </c>
      <c r="EE253" s="5" t="str">
        <f t="shared" si="194"/>
        <v/>
      </c>
      <c r="EF253" s="5">
        <f t="shared" si="195"/>
        <v>0</v>
      </c>
      <c r="EH253" s="5">
        <f t="shared" si="196"/>
        <v>0</v>
      </c>
      <c r="EI253" s="5">
        <f t="shared" si="197"/>
        <v>0</v>
      </c>
      <c r="EJ253" s="5">
        <f t="shared" si="198"/>
        <v>0</v>
      </c>
      <c r="EK253" s="5">
        <f t="shared" si="199"/>
        <v>0</v>
      </c>
      <c r="EL253" s="5">
        <f t="shared" si="200"/>
        <v>0</v>
      </c>
      <c r="EM253" s="5">
        <f t="shared" si="201"/>
        <v>0</v>
      </c>
      <c r="EN253" s="5">
        <f t="shared" si="202"/>
        <v>0</v>
      </c>
      <c r="EO253" s="5">
        <f>LARGE((EJ253:EK253,EM253:EN253),1)</f>
        <v>0</v>
      </c>
      <c r="EP253" s="5">
        <f>IF(M253&lt;2,0,LARGE((EJ253:EK253,EM253:EN253),2))</f>
        <v>0</v>
      </c>
      <c r="EQ253" s="5">
        <f t="shared" si="203"/>
        <v>0</v>
      </c>
      <c r="ER253" s="5">
        <f t="shared" si="204"/>
        <v>0</v>
      </c>
      <c r="ES253" s="5">
        <f t="shared" si="205"/>
        <v>0</v>
      </c>
      <c r="EX253" s="5">
        <f t="shared" si="206"/>
        <v>0</v>
      </c>
      <c r="EY253" s="5" t="s">
        <v>1158</v>
      </c>
      <c r="EZ253" s="5">
        <f t="shared" si="207"/>
        <v>1</v>
      </c>
      <c r="FA253" s="5">
        <f t="shared" ca="1" si="208"/>
        <v>83</v>
      </c>
      <c r="FE253" s="5" t="str">
        <f t="shared" si="226"/>
        <v>백분위</v>
      </c>
      <c r="FF253" s="5" t="str">
        <f t="shared" si="227"/>
        <v>백분위</v>
      </c>
      <c r="FG253" s="5">
        <f t="shared" si="228"/>
        <v>0.33</v>
      </c>
      <c r="FH253" s="5">
        <f t="shared" si="229"/>
        <v>0.33</v>
      </c>
      <c r="FI253" s="5">
        <f t="shared" si="230"/>
        <v>0.33</v>
      </c>
      <c r="FJ253" s="5">
        <f t="shared" si="231"/>
        <v>6</v>
      </c>
    </row>
    <row r="254" spans="1:166">
      <c r="A254" s="5">
        <f t="shared" si="212"/>
        <v>239</v>
      </c>
      <c r="B254" s="5">
        <v>189</v>
      </c>
      <c r="C254" s="5" t="s">
        <v>630</v>
      </c>
      <c r="D254" s="5">
        <v>800</v>
      </c>
      <c r="E254" s="5">
        <v>0.25</v>
      </c>
      <c r="F254" s="5">
        <v>0.25</v>
      </c>
      <c r="G254" s="5">
        <v>0.125</v>
      </c>
      <c r="H254" s="5">
        <v>0.125</v>
      </c>
      <c r="J254" s="5">
        <v>0.125</v>
      </c>
      <c r="K254" s="5">
        <v>0.125</v>
      </c>
      <c r="M254" s="5">
        <v>2</v>
      </c>
      <c r="N254" s="5">
        <f t="shared" si="175"/>
        <v>0.75</v>
      </c>
      <c r="Q254" s="5">
        <f t="shared" si="176"/>
        <v>0</v>
      </c>
      <c r="S254" s="5">
        <f t="shared" si="233"/>
        <v>1</v>
      </c>
      <c r="T254" s="5">
        <f t="shared" si="234"/>
        <v>1</v>
      </c>
      <c r="U254" s="5">
        <f t="shared" si="235"/>
        <v>1</v>
      </c>
      <c r="V254" s="5">
        <f t="shared" si="236"/>
        <v>1</v>
      </c>
      <c r="W254" s="5">
        <f t="shared" si="237"/>
        <v>1</v>
      </c>
      <c r="X254" s="5">
        <f t="shared" si="238"/>
        <v>1</v>
      </c>
      <c r="Y254" s="5">
        <f t="shared" si="239"/>
        <v>1</v>
      </c>
      <c r="Z254" s="5">
        <f t="shared" si="240"/>
        <v>1</v>
      </c>
      <c r="AA254" s="5">
        <f t="shared" si="241"/>
        <v>1</v>
      </c>
      <c r="AB254" s="5" t="str">
        <f t="shared" si="182"/>
        <v>자동</v>
      </c>
      <c r="AC254" s="5">
        <f t="shared" si="242"/>
        <v>1</v>
      </c>
      <c r="AD254" s="5">
        <f t="shared" si="243"/>
        <v>1</v>
      </c>
      <c r="AE254" s="5" t="str">
        <f>IF(AR254=42,INDEX('2025학년도 변표'!$C$118:$C$197,MATCH(Q254,'2025학년도 변표'!$B$118:$B$197,0)),"")</f>
        <v/>
      </c>
      <c r="AF254" s="5" t="str">
        <f>IF(AR254=42,INDEX('2025학년도 변표'!$D$118:$D$197,MATCH(Q254,'2025학년도 변표'!$B$118:$B$197,0)),"")</f>
        <v/>
      </c>
      <c r="AH254" s="5">
        <v>1</v>
      </c>
      <c r="AI254" s="5">
        <v>1</v>
      </c>
      <c r="AJ254" s="5">
        <v>1</v>
      </c>
      <c r="AK254" s="5">
        <v>1</v>
      </c>
      <c r="AM254" s="5">
        <v>1</v>
      </c>
      <c r="AN254" s="5">
        <v>1</v>
      </c>
      <c r="AO254" s="5">
        <v>3</v>
      </c>
      <c r="AP254" s="5">
        <v>3</v>
      </c>
      <c r="AR254" s="5">
        <f t="shared" si="217"/>
        <v>1</v>
      </c>
      <c r="BA254" s="5">
        <f t="shared" si="185"/>
        <v>0</v>
      </c>
      <c r="BY254" s="230">
        <f t="shared" si="225"/>
        <v>600</v>
      </c>
      <c r="BZ254" s="72">
        <v>200</v>
      </c>
      <c r="CA254" s="5">
        <v>192</v>
      </c>
      <c r="CB254" s="5">
        <v>178</v>
      </c>
      <c r="CC254" s="5">
        <v>154</v>
      </c>
      <c r="CD254" s="5">
        <v>120</v>
      </c>
      <c r="CE254" s="5">
        <v>80</v>
      </c>
      <c r="CF254" s="5">
        <v>46</v>
      </c>
      <c r="CG254" s="5">
        <v>22</v>
      </c>
      <c r="CH254" s="5">
        <v>0</v>
      </c>
      <c r="DA254" s="5">
        <f t="shared" si="186"/>
        <v>200</v>
      </c>
      <c r="DB254" s="5">
        <f t="shared" si="187"/>
        <v>100</v>
      </c>
      <c r="DC254" s="5">
        <f t="shared" si="188"/>
        <v>0</v>
      </c>
      <c r="DF254" s="5">
        <v>2</v>
      </c>
      <c r="DN254" s="5" t="e">
        <f>IF($E$10+$F$10+($G$10+$H$10)/2+($J$10+$K$10)/2+$L$10&lt;=16,0,1)</f>
        <v>#VALUE!</v>
      </c>
      <c r="DR254" s="5">
        <f t="shared" si="189"/>
        <v>2</v>
      </c>
      <c r="DS254" s="5">
        <f t="shared" si="190"/>
        <v>2</v>
      </c>
      <c r="DT254" s="5">
        <f t="shared" si="224"/>
        <v>0</v>
      </c>
      <c r="DU254" s="5">
        <f t="shared" si="213"/>
        <v>0</v>
      </c>
      <c r="DW254" s="5">
        <f t="shared" si="191"/>
        <v>0</v>
      </c>
      <c r="DX254" s="5">
        <f t="shared" si="192"/>
        <v>0</v>
      </c>
      <c r="DY254" s="5">
        <f>IFERROR(IF(LEFT($AR254,1)="4",INDEX('2025학년도 변표'!$H$118:$H$197,MATCH($Q254,'2025학년도 변표'!$B$118:$B$197,0)),INDEX(DY$4:DY$8,MATCH(AJ254,$DU$4:$DU$8,0))),0)</f>
        <v>0</v>
      </c>
      <c r="DZ254" s="5">
        <f>IFERROR(IF(LEFT($AR254,1)="4",INDEX('2025학년도 변표'!$I$118:$I$197,MATCH($Q254,'2025학년도 변표'!$B$118:$B$197,0)),INDEX(DZ$4:DZ$8,MATCH(AK254,$DU$4:$DU$8,0))),0)</f>
        <v>0</v>
      </c>
      <c r="EB254" s="5">
        <f>IFERROR(IF(LEFT($AR254,1)="4",INDEX('2025학년도 변표'!$J$118:$J$197,MATCH($Q254,'2025학년도 변표'!$B$118:$B$197,0)),INDEX(EA$4:EA$8,MATCH(AM254,$DU$4:$DU$8,0))),0)</f>
        <v>0</v>
      </c>
      <c r="EC254" s="5">
        <f>IFERROR(IF(LEFT($AR254,1)="4",INDEX('2025학년도 변표'!$K$118:$K$197,MATCH($Q254,'2025학년도 변표'!$B$118:$B$197,0)),INDEX(EB$4:EB$8,MATCH(AN254,$DU$4:$DU$8,0))),0)</f>
        <v>0</v>
      </c>
      <c r="ED254" s="5" t="str">
        <f t="shared" si="193"/>
        <v/>
      </c>
      <c r="EE254" s="5" t="str">
        <f t="shared" si="194"/>
        <v/>
      </c>
      <c r="EF254" s="5">
        <f t="shared" si="195"/>
        <v>0</v>
      </c>
      <c r="EH254" s="5">
        <f t="shared" si="196"/>
        <v>0</v>
      </c>
      <c r="EI254" s="5">
        <f t="shared" si="197"/>
        <v>0</v>
      </c>
      <c r="EJ254" s="5">
        <f t="shared" si="198"/>
        <v>0</v>
      </c>
      <c r="EK254" s="5">
        <f t="shared" si="199"/>
        <v>0</v>
      </c>
      <c r="EL254" s="5">
        <f t="shared" si="200"/>
        <v>0</v>
      </c>
      <c r="EM254" s="5">
        <f t="shared" si="201"/>
        <v>0</v>
      </c>
      <c r="EN254" s="5">
        <f t="shared" si="202"/>
        <v>0</v>
      </c>
      <c r="EO254" s="5">
        <f>LARGE((EJ254:EK254,EM254:EN254),1)</f>
        <v>0</v>
      </c>
      <c r="EP254" s="5">
        <f>IF(M254&lt;2,0,LARGE((EJ254:EK254,EM254:EN254),2))</f>
        <v>0</v>
      </c>
      <c r="EQ254" s="5">
        <f t="shared" si="203"/>
        <v>0</v>
      </c>
      <c r="ER254" s="5">
        <f t="shared" si="204"/>
        <v>0</v>
      </c>
      <c r="ES254" s="5">
        <f t="shared" si="205"/>
        <v>0</v>
      </c>
      <c r="EX254" s="5">
        <f t="shared" si="206"/>
        <v>0</v>
      </c>
      <c r="EZ254" s="5">
        <f t="shared" si="207"/>
        <v>0</v>
      </c>
      <c r="FA254" s="5">
        <f t="shared" ca="1" si="208"/>
        <v>0</v>
      </c>
      <c r="FE254" s="5" t="str">
        <f t="shared" si="226"/>
        <v>표점</v>
      </c>
      <c r="FF254" s="5" t="str">
        <f t="shared" si="227"/>
        <v>표점</v>
      </c>
      <c r="FG254" s="5">
        <f t="shared" si="228"/>
        <v>0.33</v>
      </c>
      <c r="FH254" s="5">
        <f t="shared" si="229"/>
        <v>0.33</v>
      </c>
      <c r="FI254" s="5">
        <f t="shared" si="230"/>
        <v>0.33</v>
      </c>
      <c r="FJ254" s="5">
        <f t="shared" si="231"/>
        <v>3</v>
      </c>
    </row>
    <row r="255" spans="1:166">
      <c r="A255" s="5">
        <f t="shared" si="212"/>
        <v>240</v>
      </c>
      <c r="B255" s="5">
        <v>190</v>
      </c>
      <c r="C255" s="5" t="s">
        <v>631</v>
      </c>
      <c r="D255" s="5">
        <v>600</v>
      </c>
      <c r="E255" s="5">
        <f>1/3</f>
        <v>0.33333333333333331</v>
      </c>
      <c r="F255" s="5">
        <f>1/3</f>
        <v>0.33333333333333331</v>
      </c>
      <c r="G255" s="5">
        <f>1/6</f>
        <v>0.16666666666666666</v>
      </c>
      <c r="H255" s="5">
        <f>1/6</f>
        <v>0.16666666666666666</v>
      </c>
      <c r="J255" s="5">
        <f>1/6</f>
        <v>0.16666666666666666</v>
      </c>
      <c r="K255" s="5">
        <f>1/6</f>
        <v>0.16666666666666666</v>
      </c>
      <c r="M255" s="5">
        <v>2</v>
      </c>
      <c r="N255" s="5">
        <f t="shared" si="175"/>
        <v>1</v>
      </c>
      <c r="Q255" s="5">
        <f t="shared" si="176"/>
        <v>0</v>
      </c>
      <c r="S255" s="5">
        <f t="shared" si="233"/>
        <v>1</v>
      </c>
      <c r="T255" s="5">
        <f t="shared" si="234"/>
        <v>1</v>
      </c>
      <c r="U255" s="5">
        <f t="shared" si="235"/>
        <v>1</v>
      </c>
      <c r="V255" s="5">
        <f t="shared" si="236"/>
        <v>1</v>
      </c>
      <c r="W255" s="5">
        <f t="shared" si="237"/>
        <v>1</v>
      </c>
      <c r="X255" s="5">
        <f t="shared" si="238"/>
        <v>1</v>
      </c>
      <c r="Y255" s="5">
        <f t="shared" si="239"/>
        <v>1</v>
      </c>
      <c r="Z255" s="5">
        <f t="shared" si="240"/>
        <v>1</v>
      </c>
      <c r="AA255" s="5">
        <f t="shared" si="241"/>
        <v>1</v>
      </c>
      <c r="AB255" s="5" t="str">
        <f t="shared" si="182"/>
        <v>자동</v>
      </c>
      <c r="AC255" s="5">
        <f t="shared" si="242"/>
        <v>1</v>
      </c>
      <c r="AD255" s="5">
        <f t="shared" si="243"/>
        <v>1</v>
      </c>
      <c r="AE255" s="5" t="str">
        <f>IF(AR255=42,INDEX('2025학년도 변표'!$C$118:$C$197,MATCH(Q255,'2025학년도 변표'!$B$118:$B$197,0)),"")</f>
        <v/>
      </c>
      <c r="AF255" s="5" t="str">
        <f>IF(AR255=42,INDEX('2025학년도 변표'!$D$118:$D$197,MATCH(Q255,'2025학년도 변표'!$B$118:$B$197,0)),"")</f>
        <v/>
      </c>
      <c r="AH255" s="5">
        <v>1</v>
      </c>
      <c r="AI255" s="5">
        <v>1</v>
      </c>
      <c r="AJ255" s="5">
        <v>1</v>
      </c>
      <c r="AK255" s="5">
        <v>1</v>
      </c>
      <c r="AM255" s="5">
        <v>1</v>
      </c>
      <c r="AN255" s="5">
        <v>1</v>
      </c>
      <c r="AO255" s="5">
        <v>3</v>
      </c>
      <c r="AP255" s="5">
        <v>3</v>
      </c>
      <c r="AR255" s="5">
        <f t="shared" si="217"/>
        <v>1</v>
      </c>
      <c r="BA255" s="5">
        <f t="shared" si="185"/>
        <v>0</v>
      </c>
      <c r="BY255" s="230">
        <f t="shared" si="225"/>
        <v>600</v>
      </c>
      <c r="BZ255" s="72">
        <v>100</v>
      </c>
      <c r="CA255" s="5">
        <v>95</v>
      </c>
      <c r="CB255" s="5">
        <v>88</v>
      </c>
      <c r="CC255" s="5">
        <v>76</v>
      </c>
      <c r="CD255" s="5">
        <v>59</v>
      </c>
      <c r="CE255" s="5">
        <v>39</v>
      </c>
      <c r="CF255" s="5">
        <v>22</v>
      </c>
      <c r="CG255" s="5">
        <v>10</v>
      </c>
      <c r="CH255" s="5">
        <v>0</v>
      </c>
      <c r="DA255" s="5">
        <f t="shared" si="186"/>
        <v>100</v>
      </c>
      <c r="DB255" s="5">
        <f t="shared" si="187"/>
        <v>100</v>
      </c>
      <c r="DC255" s="5">
        <f t="shared" si="188"/>
        <v>0</v>
      </c>
      <c r="DF255" s="5">
        <v>2</v>
      </c>
      <c r="DR255" s="5">
        <f t="shared" si="189"/>
        <v>2</v>
      </c>
      <c r="DS255" s="5">
        <f t="shared" si="190"/>
        <v>2</v>
      </c>
      <c r="DT255" s="5">
        <f t="shared" si="224"/>
        <v>0</v>
      </c>
      <c r="DU255" s="5">
        <f t="shared" si="213"/>
        <v>0</v>
      </c>
      <c r="DW255" s="5">
        <f t="shared" si="191"/>
        <v>0</v>
      </c>
      <c r="DX255" s="5">
        <f t="shared" si="192"/>
        <v>0</v>
      </c>
      <c r="DY255" s="5">
        <f>IFERROR(IF(LEFT($AR255,1)="4",INDEX('2025학년도 변표'!$H$118:$H$197,MATCH($Q255,'2025학년도 변표'!$B$118:$B$197,0)),INDEX(DY$4:DY$8,MATCH(AJ255,$DU$4:$DU$8,0))),0)</f>
        <v>0</v>
      </c>
      <c r="DZ255" s="5">
        <f>IFERROR(IF(LEFT($AR255,1)="4",INDEX('2025학년도 변표'!$I$118:$I$197,MATCH($Q255,'2025학년도 변표'!$B$118:$B$197,0)),INDEX(DZ$4:DZ$8,MATCH(AK255,$DU$4:$DU$8,0))),0)</f>
        <v>0</v>
      </c>
      <c r="EB255" s="5">
        <f>IFERROR(IF(LEFT($AR255,1)="4",INDEX('2025학년도 변표'!$J$118:$J$197,MATCH($Q255,'2025학년도 변표'!$B$118:$B$197,0)),INDEX(EA$4:EA$8,MATCH(AM255,$DU$4:$DU$8,0))),0)</f>
        <v>0</v>
      </c>
      <c r="EC255" s="5">
        <f>IFERROR(IF(LEFT($AR255,1)="4",INDEX('2025학년도 변표'!$K$118:$K$197,MATCH($Q255,'2025학년도 변표'!$B$118:$B$197,0)),INDEX(EB$4:EB$8,MATCH(AN255,$DU$4:$DU$8,0))),0)</f>
        <v>0</v>
      </c>
      <c r="ED255" s="5" t="str">
        <f t="shared" si="193"/>
        <v/>
      </c>
      <c r="EE255" s="5" t="str">
        <f t="shared" si="194"/>
        <v/>
      </c>
      <c r="EF255" s="5">
        <f t="shared" si="195"/>
        <v>0</v>
      </c>
      <c r="EH255" s="5">
        <f t="shared" si="196"/>
        <v>0</v>
      </c>
      <c r="EI255" s="5">
        <f t="shared" si="197"/>
        <v>0</v>
      </c>
      <c r="EJ255" s="5">
        <f t="shared" si="198"/>
        <v>0</v>
      </c>
      <c r="EK255" s="5">
        <f t="shared" si="199"/>
        <v>0</v>
      </c>
      <c r="EL255" s="5">
        <f t="shared" si="200"/>
        <v>0</v>
      </c>
      <c r="EM255" s="5">
        <f t="shared" si="201"/>
        <v>0</v>
      </c>
      <c r="EN255" s="5">
        <f t="shared" si="202"/>
        <v>0</v>
      </c>
      <c r="EO255" s="5">
        <f>LARGE((EJ255:EK255,EM255:EN255),1)</f>
        <v>0</v>
      </c>
      <c r="EP255" s="5">
        <f>IF(M255&lt;2,0,LARGE((EJ255:EK255,EM255:EN255),2))</f>
        <v>0</v>
      </c>
      <c r="EQ255" s="5">
        <f t="shared" si="203"/>
        <v>0</v>
      </c>
      <c r="ER255" s="5">
        <f t="shared" si="204"/>
        <v>0</v>
      </c>
      <c r="ES255" s="5">
        <f t="shared" si="205"/>
        <v>0</v>
      </c>
      <c r="EX255" s="5">
        <f t="shared" si="206"/>
        <v>0</v>
      </c>
      <c r="EZ255" s="5">
        <f t="shared" si="207"/>
        <v>0</v>
      </c>
      <c r="FA255" s="5">
        <f t="shared" ca="1" si="208"/>
        <v>0</v>
      </c>
      <c r="FE255" s="5" t="str">
        <f t="shared" si="226"/>
        <v>표점</v>
      </c>
      <c r="FF255" s="5" t="str">
        <f t="shared" si="227"/>
        <v>표점</v>
      </c>
      <c r="FG255" s="5">
        <f t="shared" si="228"/>
        <v>0.33</v>
      </c>
      <c r="FH255" s="5">
        <f t="shared" si="229"/>
        <v>0.33</v>
      </c>
      <c r="FI255" s="5">
        <f t="shared" si="230"/>
        <v>0.33</v>
      </c>
      <c r="FJ255" s="5">
        <f t="shared" si="231"/>
        <v>3</v>
      </c>
    </row>
    <row r="256" spans="1:166">
      <c r="A256" s="5">
        <f t="shared" si="212"/>
        <v>241</v>
      </c>
      <c r="B256" s="5">
        <v>191</v>
      </c>
      <c r="C256" s="5" t="s">
        <v>632</v>
      </c>
      <c r="D256" s="5">
        <v>400</v>
      </c>
      <c r="E256" s="5">
        <f>1.1/4</f>
        <v>0.27500000000000002</v>
      </c>
      <c r="F256" s="5">
        <v>0.25</v>
      </c>
      <c r="G256" s="5">
        <f>0.9/4/2</f>
        <v>0.1125</v>
      </c>
      <c r="H256" s="5">
        <f>0.9/4/2</f>
        <v>0.1125</v>
      </c>
      <c r="J256" s="5">
        <f>0.9/4/2</f>
        <v>0.1125</v>
      </c>
      <c r="K256" s="5">
        <f>0.9/4/2</f>
        <v>0.1125</v>
      </c>
      <c r="M256" s="5">
        <v>2</v>
      </c>
      <c r="N256" s="5">
        <f t="shared" si="175"/>
        <v>0.75</v>
      </c>
      <c r="Q256" s="5">
        <f t="shared" si="176"/>
        <v>0</v>
      </c>
      <c r="S256" s="5">
        <f t="shared" si="233"/>
        <v>1.1000000000000001</v>
      </c>
      <c r="T256" s="5">
        <f t="shared" si="234"/>
        <v>1</v>
      </c>
      <c r="U256" s="5">
        <f t="shared" si="235"/>
        <v>0.45</v>
      </c>
      <c r="V256" s="5">
        <f t="shared" si="236"/>
        <v>0.45</v>
      </c>
      <c r="W256" s="5">
        <f t="shared" si="237"/>
        <v>0.9</v>
      </c>
      <c r="X256" s="5">
        <f t="shared" si="238"/>
        <v>1.1000000000000001</v>
      </c>
      <c r="Y256" s="5">
        <f t="shared" si="239"/>
        <v>1</v>
      </c>
      <c r="Z256" s="5">
        <f t="shared" si="240"/>
        <v>0.45</v>
      </c>
      <c r="AA256" s="5">
        <f t="shared" si="241"/>
        <v>0.45</v>
      </c>
      <c r="AB256" s="5" t="str">
        <f t="shared" si="182"/>
        <v>자동</v>
      </c>
      <c r="AC256" s="5">
        <f t="shared" si="242"/>
        <v>0.45</v>
      </c>
      <c r="AD256" s="5">
        <f t="shared" si="243"/>
        <v>0.45</v>
      </c>
      <c r="AE256" s="5" t="str">
        <f>IF(AR256=42,INDEX('2025학년도 변표'!$C$118:$C$197,MATCH(Q256,'2025학년도 변표'!$B$118:$B$197,0)),"")</f>
        <v/>
      </c>
      <c r="AF256" s="5" t="str">
        <f>IF(AR256=42,INDEX('2025학년도 변표'!$D$118:$D$197,MATCH(Q256,'2025학년도 변표'!$B$118:$B$197,0)),"")</f>
        <v/>
      </c>
      <c r="AH256" s="5">
        <v>2</v>
      </c>
      <c r="AI256" s="5">
        <v>2</v>
      </c>
      <c r="AJ256" s="5">
        <v>2</v>
      </c>
      <c r="AK256" s="5">
        <v>2</v>
      </c>
      <c r="AM256" s="5">
        <v>2</v>
      </c>
      <c r="AN256" s="5">
        <v>2</v>
      </c>
      <c r="AO256" s="5">
        <v>3</v>
      </c>
      <c r="AP256" s="5">
        <v>3</v>
      </c>
      <c r="AR256" s="5">
        <f t="shared" si="217"/>
        <v>2</v>
      </c>
      <c r="AT256" s="5">
        <f>$T256*0.1</f>
        <v>0.1</v>
      </c>
      <c r="AU256" s="5">
        <f>$T256*0.1</f>
        <v>0.1</v>
      </c>
      <c r="BA256" s="5">
        <f t="shared" si="185"/>
        <v>0</v>
      </c>
      <c r="BG256" s="5">
        <f>AT256*BG$6</f>
        <v>0</v>
      </c>
      <c r="BH256" s="5">
        <f>AU256*BH$6</f>
        <v>0</v>
      </c>
      <c r="BY256" s="230">
        <f t="shared" si="225"/>
        <v>300</v>
      </c>
      <c r="BZ256" s="72">
        <v>100</v>
      </c>
      <c r="CA256" s="5">
        <v>95</v>
      </c>
      <c r="CB256" s="5">
        <v>88</v>
      </c>
      <c r="CC256" s="5">
        <v>76</v>
      </c>
      <c r="CD256" s="5">
        <v>59</v>
      </c>
      <c r="CE256" s="5">
        <v>39</v>
      </c>
      <c r="CF256" s="5">
        <v>22</v>
      </c>
      <c r="CG256" s="5">
        <v>10</v>
      </c>
      <c r="CH256" s="5">
        <v>0</v>
      </c>
      <c r="DA256" s="5">
        <f t="shared" si="186"/>
        <v>100</v>
      </c>
      <c r="DB256" s="5">
        <f t="shared" si="187"/>
        <v>100</v>
      </c>
      <c r="DC256" s="5">
        <f t="shared" si="188"/>
        <v>0</v>
      </c>
      <c r="DF256" s="5">
        <v>2</v>
      </c>
      <c r="DR256" s="5">
        <f t="shared" si="189"/>
        <v>2</v>
      </c>
      <c r="DS256" s="5">
        <f t="shared" si="190"/>
        <v>2</v>
      </c>
      <c r="DT256" s="5">
        <f t="shared" si="224"/>
        <v>0</v>
      </c>
      <c r="DU256" s="5">
        <f t="shared" si="213"/>
        <v>0</v>
      </c>
      <c r="DW256" s="5">
        <f t="shared" si="191"/>
        <v>0</v>
      </c>
      <c r="DX256" s="5">
        <f t="shared" si="192"/>
        <v>0</v>
      </c>
      <c r="DY256" s="5">
        <f>IFERROR(IF(LEFT($AR256,1)="4",INDEX('2025학년도 변표'!$H$118:$H$197,MATCH($Q256,'2025학년도 변표'!$B$118:$B$197,0)),INDEX(DY$4:DY$8,MATCH(AJ256,$DU$4:$DU$8,0))),0)</f>
        <v>0</v>
      </c>
      <c r="DZ256" s="5">
        <f>IFERROR(IF(LEFT($AR256,1)="4",INDEX('2025학년도 변표'!$I$118:$I$197,MATCH($Q256,'2025학년도 변표'!$B$118:$B$197,0)),INDEX(DZ$4:DZ$8,MATCH(AK256,$DU$4:$DU$8,0))),0)</f>
        <v>0</v>
      </c>
      <c r="EB256" s="5">
        <f>IFERROR(IF(LEFT($AR256,1)="4",INDEX('2025학년도 변표'!$J$118:$J$197,MATCH($Q256,'2025학년도 변표'!$B$118:$B$197,0)),INDEX(EA$4:EA$8,MATCH(AM256,$DU$4:$DU$8,0))),0)</f>
        <v>0</v>
      </c>
      <c r="EC256" s="5">
        <f>IFERROR(IF(LEFT($AR256,1)="4",INDEX('2025학년도 변표'!$K$118:$K$197,MATCH($Q256,'2025학년도 변표'!$B$118:$B$197,0)),INDEX(EB$4:EB$8,MATCH(AN256,$DU$4:$DU$8,0))),0)</f>
        <v>0</v>
      </c>
      <c r="ED256" s="5" t="str">
        <f t="shared" si="193"/>
        <v/>
      </c>
      <c r="EE256" s="5" t="str">
        <f t="shared" si="194"/>
        <v/>
      </c>
      <c r="EF256" s="5">
        <f t="shared" si="195"/>
        <v>0</v>
      </c>
      <c r="EH256" s="5">
        <f t="shared" si="196"/>
        <v>0</v>
      </c>
      <c r="EI256" s="5">
        <f t="shared" si="197"/>
        <v>0</v>
      </c>
      <c r="EJ256" s="5">
        <f t="shared" si="198"/>
        <v>0</v>
      </c>
      <c r="EK256" s="5">
        <f t="shared" si="199"/>
        <v>0</v>
      </c>
      <c r="EL256" s="5">
        <f t="shared" si="200"/>
        <v>0</v>
      </c>
      <c r="EM256" s="5">
        <f t="shared" si="201"/>
        <v>0</v>
      </c>
      <c r="EN256" s="5">
        <f t="shared" si="202"/>
        <v>0</v>
      </c>
      <c r="EO256" s="5">
        <f>LARGE((EJ256:EK256,EM256:EN256),1)</f>
        <v>0</v>
      </c>
      <c r="EP256" s="5">
        <f>IF(M256&lt;2,0,LARGE((EJ256:EK256,EM256:EN256),2))</f>
        <v>0</v>
      </c>
      <c r="EQ256" s="5">
        <f t="shared" si="203"/>
        <v>0</v>
      </c>
      <c r="ER256" s="5">
        <f t="shared" si="204"/>
        <v>0</v>
      </c>
      <c r="ES256" s="5">
        <f t="shared" si="205"/>
        <v>0</v>
      </c>
      <c r="EX256" s="5">
        <f t="shared" si="206"/>
        <v>0</v>
      </c>
      <c r="EZ256" s="5">
        <f t="shared" si="207"/>
        <v>1</v>
      </c>
      <c r="FA256" s="5">
        <f t="shared" ca="1" si="208"/>
        <v>84</v>
      </c>
      <c r="FE256" s="5" t="str">
        <f t="shared" si="226"/>
        <v>백분위</v>
      </c>
      <c r="FF256" s="5" t="str">
        <f t="shared" si="227"/>
        <v>백분위</v>
      </c>
      <c r="FG256" s="5">
        <f t="shared" si="228"/>
        <v>0.37</v>
      </c>
      <c r="FH256" s="5">
        <f t="shared" si="229"/>
        <v>0.33</v>
      </c>
      <c r="FI256" s="5">
        <f t="shared" si="230"/>
        <v>0.3</v>
      </c>
      <c r="FJ256" s="5">
        <f t="shared" si="231"/>
        <v>3</v>
      </c>
    </row>
    <row r="257" spans="1:166">
      <c r="A257" s="5">
        <f t="shared" si="212"/>
        <v>242</v>
      </c>
      <c r="C257" s="5" t="s">
        <v>1191</v>
      </c>
      <c r="D257" s="5">
        <v>100</v>
      </c>
      <c r="E257" s="5">
        <f>IF($AS$7=1,IF($E$9&gt;$F$9,0.35,0.25),0.25)</f>
        <v>0.25</v>
      </c>
      <c r="F257" s="5">
        <f>IF($AS$7=1,IF($E$9&lt;=$F$9,0.35,0.25),0.35)</f>
        <v>0.35</v>
      </c>
      <c r="G257" s="5">
        <v>0.2</v>
      </c>
      <c r="J257" s="5">
        <v>0.2</v>
      </c>
      <c r="M257" s="5">
        <v>1</v>
      </c>
      <c r="N257" s="5">
        <f t="shared" si="175"/>
        <v>0.8</v>
      </c>
      <c r="Q257" s="5">
        <f t="shared" si="176"/>
        <v>0</v>
      </c>
      <c r="S257" s="5">
        <f t="shared" si="233"/>
        <v>0.25</v>
      </c>
      <c r="T257" s="5">
        <f t="shared" si="234"/>
        <v>0.35</v>
      </c>
      <c r="U257" s="5">
        <f t="shared" si="235"/>
        <v>0.2</v>
      </c>
      <c r="V257" s="5">
        <f t="shared" si="236"/>
        <v>0.2</v>
      </c>
      <c r="W257" s="5">
        <f t="shared" si="237"/>
        <v>0.2</v>
      </c>
      <c r="X257" s="5">
        <f t="shared" si="238"/>
        <v>0.25</v>
      </c>
      <c r="Y257" s="5">
        <f t="shared" si="239"/>
        <v>0.35</v>
      </c>
      <c r="Z257" s="5">
        <f t="shared" si="240"/>
        <v>0.2</v>
      </c>
      <c r="AA257" s="5" t="str">
        <f t="shared" si="241"/>
        <v>자동</v>
      </c>
      <c r="AB257" s="5" t="str">
        <f t="shared" si="182"/>
        <v>자동</v>
      </c>
      <c r="AC257" s="5">
        <f t="shared" si="242"/>
        <v>0.2</v>
      </c>
      <c r="AD257" s="5" t="str">
        <f t="shared" si="243"/>
        <v>자동</v>
      </c>
      <c r="AE257" s="5" t="str">
        <f>IF(AR257=42,INDEX('2025학년도 변표'!$C$118:$C$197,MATCH(Q257,'2025학년도 변표'!$B$118:$B$197,0)),"")</f>
        <v/>
      </c>
      <c r="AF257" s="5" t="str">
        <f>IF(AR257=42,INDEX('2025학년도 변표'!$D$118:$D$197,MATCH(Q257,'2025학년도 변표'!$B$118:$B$197,0)),"")</f>
        <v/>
      </c>
      <c r="AH257" s="5">
        <v>2</v>
      </c>
      <c r="AI257" s="5">
        <v>2</v>
      </c>
      <c r="AJ257" s="5">
        <v>2</v>
      </c>
      <c r="AM257" s="5">
        <v>2</v>
      </c>
      <c r="AO257" s="5">
        <v>3</v>
      </c>
      <c r="AP257" s="5">
        <v>3</v>
      </c>
      <c r="AR257" s="5">
        <f t="shared" si="217"/>
        <v>2</v>
      </c>
      <c r="BA257" s="5">
        <f t="shared" si="185"/>
        <v>0</v>
      </c>
      <c r="BY257" s="230">
        <f t="shared" si="225"/>
        <v>80</v>
      </c>
      <c r="BZ257" s="72">
        <v>19.600000000000001</v>
      </c>
      <c r="CA257" s="5">
        <v>19</v>
      </c>
      <c r="CB257" s="5">
        <v>18.400000000000002</v>
      </c>
      <c r="CC257" s="5">
        <v>17.2</v>
      </c>
      <c r="CD257" s="5">
        <v>16</v>
      </c>
      <c r="CE257" s="5">
        <v>12</v>
      </c>
      <c r="CF257" s="5">
        <v>10</v>
      </c>
      <c r="CG257" s="5">
        <v>8</v>
      </c>
      <c r="CH257" s="5">
        <v>6</v>
      </c>
      <c r="DA257" s="5">
        <f t="shared" si="186"/>
        <v>19.600000000000001</v>
      </c>
      <c r="DB257" s="5">
        <f t="shared" si="187"/>
        <v>100</v>
      </c>
      <c r="DC257" s="5">
        <f t="shared" si="188"/>
        <v>0</v>
      </c>
      <c r="DF257" s="5">
        <v>1</v>
      </c>
      <c r="DQ257" s="5">
        <v>1</v>
      </c>
      <c r="DR257" s="5">
        <f t="shared" si="189"/>
        <v>1</v>
      </c>
      <c r="DS257" s="5">
        <f t="shared" si="190"/>
        <v>1</v>
      </c>
      <c r="DT257" s="5">
        <f t="shared" si="224"/>
        <v>0</v>
      </c>
      <c r="DU257" s="5">
        <f t="shared" si="213"/>
        <v>0</v>
      </c>
      <c r="DW257" s="5">
        <f t="shared" si="191"/>
        <v>0</v>
      </c>
      <c r="DX257" s="5">
        <f t="shared" si="192"/>
        <v>0</v>
      </c>
      <c r="DY257" s="5">
        <f>IFERROR(IF(LEFT($AR257,1)="4",INDEX('2025학년도 변표'!$H$118:$H$197,MATCH($Q257,'2025학년도 변표'!$B$118:$B$197,0)),INDEX(DY$4:DY$8,MATCH(AJ257,$DU$4:$DU$8,0))),0)</f>
        <v>0</v>
      </c>
      <c r="DZ257" s="5">
        <f>IFERROR(IF(LEFT($AR257,1)="4",INDEX('2025학년도 변표'!$I$118:$I$197,MATCH($Q257,'2025학년도 변표'!$B$118:$B$197,0)),INDEX(DZ$4:DZ$8,MATCH(AK257,$DU$4:$DU$8,0))),0)</f>
        <v>0</v>
      </c>
      <c r="EB257" s="5">
        <f>IFERROR(IF(LEFT($AR257,1)="4",INDEX('2025학년도 변표'!$J$118:$J$197,MATCH($Q257,'2025학년도 변표'!$B$118:$B$197,0)),INDEX(EA$4:EA$8,MATCH(AM257,$DU$4:$DU$8,0))),0)</f>
        <v>0</v>
      </c>
      <c r="EC257" s="5">
        <f>IFERROR(IF(LEFT($AR257,1)="4",INDEX('2025학년도 변표'!$K$118:$K$197,MATCH($Q257,'2025학년도 변표'!$B$118:$B$197,0)),INDEX(EB$4:EB$8,MATCH(AN257,$DU$4:$DU$8,0))),0)</f>
        <v>0</v>
      </c>
      <c r="ED257" s="5" t="str">
        <f t="shared" si="193"/>
        <v/>
      </c>
      <c r="EE257" s="5" t="str">
        <f t="shared" si="194"/>
        <v/>
      </c>
      <c r="EF257" s="5">
        <f t="shared" si="195"/>
        <v>0</v>
      </c>
      <c r="EH257" s="5">
        <f t="shared" si="196"/>
        <v>0</v>
      </c>
      <c r="EI257" s="5">
        <f t="shared" si="197"/>
        <v>0</v>
      </c>
      <c r="EJ257" s="5">
        <f t="shared" si="198"/>
        <v>0</v>
      </c>
      <c r="EK257" s="5">
        <f t="shared" si="199"/>
        <v>0</v>
      </c>
      <c r="EL257" s="5">
        <f t="shared" si="200"/>
        <v>0</v>
      </c>
      <c r="EM257" s="5">
        <f t="shared" si="201"/>
        <v>0</v>
      </c>
      <c r="EN257" s="5">
        <f t="shared" si="202"/>
        <v>0</v>
      </c>
      <c r="EO257" s="5">
        <f>LARGE((EJ257:EK257,EM257:EN257),1)</f>
        <v>0</v>
      </c>
      <c r="EP257" s="5">
        <f>IF(M257&lt;2,0,LARGE((EJ257:EK257,EM257:EN257),2))</f>
        <v>0</v>
      </c>
      <c r="EQ257" s="5">
        <f t="shared" si="203"/>
        <v>0</v>
      </c>
      <c r="ER257" s="5">
        <f t="shared" si="204"/>
        <v>0</v>
      </c>
      <c r="ES257" s="5">
        <f t="shared" si="205"/>
        <v>0</v>
      </c>
      <c r="EX257" s="5">
        <f t="shared" si="206"/>
        <v>0</v>
      </c>
      <c r="EZ257" s="5">
        <f t="shared" si="207"/>
        <v>0</v>
      </c>
      <c r="FA257" s="5">
        <f t="shared" ca="1" si="208"/>
        <v>0</v>
      </c>
      <c r="FE257" s="5" t="str">
        <f t="shared" si="226"/>
        <v>백분위</v>
      </c>
      <c r="FF257" s="5" t="str">
        <f t="shared" si="227"/>
        <v>백분위</v>
      </c>
      <c r="FG257" s="5">
        <f t="shared" si="228"/>
        <v>0.31</v>
      </c>
      <c r="FH257" s="5">
        <f t="shared" si="229"/>
        <v>0.44</v>
      </c>
      <c r="FI257" s="5">
        <f t="shared" si="230"/>
        <v>0.25</v>
      </c>
      <c r="FJ257" s="5">
        <f t="shared" si="231"/>
        <v>0.8</v>
      </c>
    </row>
    <row r="258" spans="1:166">
      <c r="A258" s="5">
        <f t="shared" si="212"/>
        <v>243</v>
      </c>
      <c r="C258" s="5" t="s">
        <v>1192</v>
      </c>
      <c r="D258" s="5">
        <v>100</v>
      </c>
      <c r="E258" s="5">
        <f>IF($AS$7=1,IF($E$9&gt;$F$9,0.35,0.25),0.35)</f>
        <v>0.25</v>
      </c>
      <c r="F258" s="5">
        <f>IF($AS$7=1,IF($E$9&lt;=$F$9,0.35,0.25),0.25)</f>
        <v>0.35</v>
      </c>
      <c r="G258" s="5">
        <v>0.2</v>
      </c>
      <c r="J258" s="5">
        <v>0.2</v>
      </c>
      <c r="M258" s="5">
        <v>1</v>
      </c>
      <c r="N258" s="5">
        <f t="shared" si="175"/>
        <v>0.8</v>
      </c>
      <c r="Q258" s="5">
        <f t="shared" si="176"/>
        <v>0</v>
      </c>
      <c r="S258" s="5">
        <f t="shared" si="233"/>
        <v>0.25</v>
      </c>
      <c r="T258" s="5">
        <f t="shared" si="234"/>
        <v>0.35</v>
      </c>
      <c r="U258" s="5">
        <f t="shared" si="235"/>
        <v>0.2</v>
      </c>
      <c r="V258" s="5">
        <f t="shared" si="236"/>
        <v>0.2</v>
      </c>
      <c r="W258" s="5">
        <f t="shared" si="237"/>
        <v>0.2</v>
      </c>
      <c r="X258" s="5">
        <f t="shared" si="238"/>
        <v>0.25</v>
      </c>
      <c r="Y258" s="5">
        <f t="shared" si="239"/>
        <v>0.35</v>
      </c>
      <c r="Z258" s="5">
        <f t="shared" si="240"/>
        <v>0.2</v>
      </c>
      <c r="AA258" s="5" t="str">
        <f t="shared" si="241"/>
        <v>자동</v>
      </c>
      <c r="AB258" s="5" t="str">
        <f t="shared" si="182"/>
        <v>자동</v>
      </c>
      <c r="AC258" s="5">
        <f t="shared" si="242"/>
        <v>0.2</v>
      </c>
      <c r="AD258" s="5" t="str">
        <f t="shared" si="243"/>
        <v>자동</v>
      </c>
      <c r="AE258" s="5" t="str">
        <f>IF(AR258=42,INDEX('2025학년도 변표'!$C$118:$C$197,MATCH(Q258,'2025학년도 변표'!$B$118:$B$197,0)),"")</f>
        <v/>
      </c>
      <c r="AF258" s="5" t="str">
        <f>IF(AR258=42,INDEX('2025학년도 변표'!$D$118:$D$197,MATCH(Q258,'2025학년도 변표'!$B$118:$B$197,0)),"")</f>
        <v/>
      </c>
      <c r="AH258" s="5">
        <v>2</v>
      </c>
      <c r="AI258" s="5">
        <v>2</v>
      </c>
      <c r="AJ258" s="5">
        <v>2</v>
      </c>
      <c r="AM258" s="5">
        <v>2</v>
      </c>
      <c r="AO258" s="5">
        <v>3</v>
      </c>
      <c r="AP258" s="5">
        <v>3</v>
      </c>
      <c r="AR258" s="5">
        <f t="shared" si="217"/>
        <v>2</v>
      </c>
      <c r="BA258" s="5">
        <f t="shared" si="185"/>
        <v>0</v>
      </c>
      <c r="BY258" s="230">
        <f t="shared" si="225"/>
        <v>80</v>
      </c>
      <c r="BZ258" s="72">
        <v>19.600000000000001</v>
      </c>
      <c r="CA258" s="5">
        <v>19</v>
      </c>
      <c r="CB258" s="5">
        <v>18.400000000000002</v>
      </c>
      <c r="CC258" s="5">
        <v>17.2</v>
      </c>
      <c r="CD258" s="5">
        <v>16</v>
      </c>
      <c r="CE258" s="5">
        <v>12</v>
      </c>
      <c r="CF258" s="5">
        <v>10</v>
      </c>
      <c r="CG258" s="5">
        <v>8</v>
      </c>
      <c r="CH258" s="5">
        <v>6</v>
      </c>
      <c r="DA258" s="5">
        <f t="shared" si="186"/>
        <v>19.600000000000001</v>
      </c>
      <c r="DB258" s="5">
        <f t="shared" si="187"/>
        <v>100</v>
      </c>
      <c r="DC258" s="5">
        <f t="shared" si="188"/>
        <v>0</v>
      </c>
      <c r="DF258" s="5">
        <v>1</v>
      </c>
      <c r="DR258" s="5">
        <f t="shared" si="189"/>
        <v>2</v>
      </c>
      <c r="DS258" s="5">
        <f t="shared" si="190"/>
        <v>1</v>
      </c>
      <c r="DT258" s="5">
        <f t="shared" si="224"/>
        <v>0</v>
      </c>
      <c r="DU258" s="5">
        <f t="shared" si="213"/>
        <v>0</v>
      </c>
      <c r="DW258" s="5">
        <f t="shared" si="191"/>
        <v>0</v>
      </c>
      <c r="DX258" s="5">
        <f t="shared" si="192"/>
        <v>0</v>
      </c>
      <c r="DY258" s="5">
        <f>IFERROR(IF(LEFT($AR258,1)="4",INDEX('2025학년도 변표'!$H$118:$H$197,MATCH($Q258,'2025학년도 변표'!$B$118:$B$197,0)),INDEX(DY$4:DY$8,MATCH(AJ258,$DU$4:$DU$8,0))),0)</f>
        <v>0</v>
      </c>
      <c r="DZ258" s="5">
        <f>IFERROR(IF(LEFT($AR258,1)="4",INDEX('2025학년도 변표'!$I$118:$I$197,MATCH($Q258,'2025학년도 변표'!$B$118:$B$197,0)),INDEX(DZ$4:DZ$8,MATCH(AK258,$DU$4:$DU$8,0))),0)</f>
        <v>0</v>
      </c>
      <c r="EB258" s="5">
        <f>IFERROR(IF(LEFT($AR258,1)="4",INDEX('2025학년도 변표'!$J$118:$J$197,MATCH($Q258,'2025학년도 변표'!$B$118:$B$197,0)),INDEX(EA$4:EA$8,MATCH(AM258,$DU$4:$DU$8,0))),0)</f>
        <v>0</v>
      </c>
      <c r="EC258" s="5">
        <f>IFERROR(IF(LEFT($AR258,1)="4",INDEX('2025학년도 변표'!$K$118:$K$197,MATCH($Q258,'2025학년도 변표'!$B$118:$B$197,0)),INDEX(EB$4:EB$8,MATCH(AN258,$DU$4:$DU$8,0))),0)</f>
        <v>0</v>
      </c>
      <c r="ED258" s="5" t="str">
        <f t="shared" si="193"/>
        <v/>
      </c>
      <c r="EE258" s="5" t="str">
        <f t="shared" si="194"/>
        <v/>
      </c>
      <c r="EF258" s="5">
        <f t="shared" si="195"/>
        <v>0</v>
      </c>
      <c r="EH258" s="5">
        <f t="shared" si="196"/>
        <v>0</v>
      </c>
      <c r="EI258" s="5">
        <f t="shared" si="197"/>
        <v>0</v>
      </c>
      <c r="EJ258" s="5">
        <f t="shared" si="198"/>
        <v>0</v>
      </c>
      <c r="EK258" s="5">
        <f t="shared" si="199"/>
        <v>0</v>
      </c>
      <c r="EL258" s="5">
        <f t="shared" si="200"/>
        <v>0</v>
      </c>
      <c r="EM258" s="5">
        <f t="shared" si="201"/>
        <v>0</v>
      </c>
      <c r="EN258" s="5">
        <f t="shared" si="202"/>
        <v>0</v>
      </c>
      <c r="EO258" s="5">
        <f>LARGE((EJ258:EK258,EM258:EN258),1)</f>
        <v>0</v>
      </c>
      <c r="EP258" s="5">
        <f>IF(M258&lt;2,0,LARGE((EJ258:EK258,EM258:EN258),2))</f>
        <v>0</v>
      </c>
      <c r="EQ258" s="5">
        <f t="shared" si="203"/>
        <v>0</v>
      </c>
      <c r="ER258" s="5">
        <f t="shared" si="204"/>
        <v>0</v>
      </c>
      <c r="ES258" s="5">
        <f t="shared" si="205"/>
        <v>0</v>
      </c>
      <c r="EX258" s="5">
        <f t="shared" si="206"/>
        <v>0</v>
      </c>
      <c r="EZ258" s="5">
        <f t="shared" si="207"/>
        <v>0</v>
      </c>
      <c r="FA258" s="5">
        <f t="shared" ca="1" si="208"/>
        <v>0</v>
      </c>
      <c r="FE258" s="5" t="str">
        <f t="shared" si="226"/>
        <v>백분위</v>
      </c>
      <c r="FF258" s="5" t="str">
        <f t="shared" si="227"/>
        <v>백분위</v>
      </c>
      <c r="FG258" s="5">
        <f t="shared" si="228"/>
        <v>0.31</v>
      </c>
      <c r="FH258" s="5">
        <f t="shared" si="229"/>
        <v>0.44</v>
      </c>
      <c r="FI258" s="5">
        <f t="shared" si="230"/>
        <v>0.25</v>
      </c>
      <c r="FJ258" s="5">
        <f t="shared" si="231"/>
        <v>0.8</v>
      </c>
    </row>
    <row r="259" spans="1:166">
      <c r="A259" s="5">
        <f t="shared" si="212"/>
        <v>244</v>
      </c>
      <c r="C259" s="5" t="s">
        <v>1193</v>
      </c>
      <c r="D259" s="5">
        <v>100</v>
      </c>
      <c r="E259" s="5">
        <v>0.3</v>
      </c>
      <c r="F259" s="5">
        <v>0.35</v>
      </c>
      <c r="G259" s="5">
        <v>0.15</v>
      </c>
      <c r="J259" s="5">
        <v>0.15</v>
      </c>
      <c r="M259" s="5">
        <v>1</v>
      </c>
      <c r="N259" s="5">
        <f t="shared" si="175"/>
        <v>0.79999999999999993</v>
      </c>
      <c r="Q259" s="5">
        <f t="shared" si="176"/>
        <v>0</v>
      </c>
      <c r="S259" s="5">
        <f t="shared" si="233"/>
        <v>0.3</v>
      </c>
      <c r="T259" s="5">
        <f t="shared" si="234"/>
        <v>0.35</v>
      </c>
      <c r="U259" s="5">
        <f t="shared" si="235"/>
        <v>0.15</v>
      </c>
      <c r="V259" s="5">
        <f t="shared" si="236"/>
        <v>0.15</v>
      </c>
      <c r="W259" s="5">
        <f t="shared" si="237"/>
        <v>0.15</v>
      </c>
      <c r="X259" s="5">
        <f t="shared" si="238"/>
        <v>0.3</v>
      </c>
      <c r="Y259" s="5">
        <f t="shared" si="239"/>
        <v>0.35</v>
      </c>
      <c r="Z259" s="5">
        <f t="shared" si="240"/>
        <v>0.15</v>
      </c>
      <c r="AA259" s="5" t="str">
        <f t="shared" si="241"/>
        <v>자동</v>
      </c>
      <c r="AB259" s="5" t="str">
        <f t="shared" si="182"/>
        <v>자동</v>
      </c>
      <c r="AC259" s="5">
        <f t="shared" si="242"/>
        <v>0.15</v>
      </c>
      <c r="AD259" s="5" t="str">
        <f t="shared" si="243"/>
        <v>자동</v>
      </c>
      <c r="AE259" s="5" t="str">
        <f>IF(AR259=42,INDEX('2025학년도 변표'!$C$118:$C$197,MATCH(Q259,'2025학년도 변표'!$B$118:$B$197,0)),"")</f>
        <v/>
      </c>
      <c r="AF259" s="5" t="str">
        <f>IF(AR259=42,INDEX('2025학년도 변표'!$D$118:$D$197,MATCH(Q259,'2025학년도 변표'!$B$118:$B$197,0)),"")</f>
        <v/>
      </c>
      <c r="AH259" s="5">
        <v>2</v>
      </c>
      <c r="AI259" s="5">
        <v>2</v>
      </c>
      <c r="AJ259" s="5">
        <v>2</v>
      </c>
      <c r="AM259" s="5">
        <v>2</v>
      </c>
      <c r="AO259" s="5">
        <v>3</v>
      </c>
      <c r="AP259" s="5">
        <v>3</v>
      </c>
      <c r="AR259" s="5">
        <f t="shared" si="217"/>
        <v>2</v>
      </c>
      <c r="BA259" s="5">
        <f t="shared" si="185"/>
        <v>0</v>
      </c>
      <c r="BY259" s="230">
        <f t="shared" si="225"/>
        <v>80</v>
      </c>
      <c r="BZ259" s="72">
        <v>20</v>
      </c>
      <c r="CA259" s="5">
        <v>19.600000000000001</v>
      </c>
      <c r="CB259" s="5">
        <v>18.8</v>
      </c>
      <c r="CC259" s="5">
        <v>17.2</v>
      </c>
      <c r="CD259" s="5">
        <v>14</v>
      </c>
      <c r="CE259" s="5">
        <v>10</v>
      </c>
      <c r="CF259" s="5">
        <v>6</v>
      </c>
      <c r="CG259" s="5">
        <v>2</v>
      </c>
      <c r="CH259" s="5">
        <v>0</v>
      </c>
      <c r="CN259" s="5">
        <v>-0.5</v>
      </c>
      <c r="CO259" s="5">
        <v>-0.5</v>
      </c>
      <c r="CP259" s="5">
        <v>-1</v>
      </c>
      <c r="CQ259" s="5">
        <v>-1</v>
      </c>
      <c r="DA259" s="5">
        <f t="shared" si="186"/>
        <v>20</v>
      </c>
      <c r="DB259" s="5">
        <f t="shared" si="187"/>
        <v>100</v>
      </c>
      <c r="DC259" s="5">
        <f t="shared" si="188"/>
        <v>0</v>
      </c>
      <c r="DF259" s="5">
        <v>1</v>
      </c>
      <c r="DQ259" s="5">
        <v>1</v>
      </c>
      <c r="DR259" s="5">
        <f t="shared" si="189"/>
        <v>1</v>
      </c>
      <c r="DS259" s="5">
        <f t="shared" si="190"/>
        <v>1</v>
      </c>
      <c r="DT259" s="5">
        <f t="shared" si="224"/>
        <v>0</v>
      </c>
      <c r="DU259" s="5">
        <f t="shared" si="213"/>
        <v>0</v>
      </c>
      <c r="DW259" s="5">
        <f t="shared" si="191"/>
        <v>0</v>
      </c>
      <c r="DX259" s="5">
        <f t="shared" si="192"/>
        <v>0</v>
      </c>
      <c r="DY259" s="5">
        <f>IFERROR(IF(LEFT($AR259,1)="4",INDEX('2025학년도 변표'!$H$118:$H$197,MATCH($Q259,'2025학년도 변표'!$B$118:$B$197,0)),INDEX(DY$4:DY$8,MATCH(AJ259,$DU$4:$DU$8,0))),0)</f>
        <v>0</v>
      </c>
      <c r="DZ259" s="5">
        <f>IFERROR(IF(LEFT($AR259,1)="4",INDEX('2025학년도 변표'!$I$118:$I$197,MATCH($Q259,'2025학년도 변표'!$B$118:$B$197,0)),INDEX(DZ$4:DZ$8,MATCH(AK259,$DU$4:$DU$8,0))),0)</f>
        <v>0</v>
      </c>
      <c r="EB259" s="5">
        <f>IFERROR(IF(LEFT($AR259,1)="4",INDEX('2025학년도 변표'!$J$118:$J$197,MATCH($Q259,'2025학년도 변표'!$B$118:$B$197,0)),INDEX(EA$4:EA$8,MATCH(AM259,$DU$4:$DU$8,0))),0)</f>
        <v>0</v>
      </c>
      <c r="EC259" s="5">
        <f>IFERROR(IF(LEFT($AR259,1)="4",INDEX('2025학년도 변표'!$K$118:$K$197,MATCH($Q259,'2025학년도 변표'!$B$118:$B$197,0)),INDEX(EB$4:EB$8,MATCH(AN259,$DU$4:$DU$8,0))),0)</f>
        <v>0</v>
      </c>
      <c r="ED259" s="5" t="str">
        <f t="shared" si="193"/>
        <v/>
      </c>
      <c r="EE259" s="5" t="str">
        <f t="shared" si="194"/>
        <v/>
      </c>
      <c r="EF259" s="5">
        <f t="shared" si="195"/>
        <v>0</v>
      </c>
      <c r="EH259" s="5">
        <f t="shared" si="196"/>
        <v>0</v>
      </c>
      <c r="EI259" s="5">
        <f t="shared" si="197"/>
        <v>0</v>
      </c>
      <c r="EJ259" s="5">
        <f t="shared" si="198"/>
        <v>0</v>
      </c>
      <c r="EK259" s="5">
        <f t="shared" si="199"/>
        <v>0</v>
      </c>
      <c r="EL259" s="5">
        <f t="shared" si="200"/>
        <v>0</v>
      </c>
      <c r="EM259" s="5">
        <f t="shared" si="201"/>
        <v>0</v>
      </c>
      <c r="EN259" s="5">
        <f t="shared" si="202"/>
        <v>0</v>
      </c>
      <c r="EO259" s="5">
        <f>LARGE((EJ259:EK259,EM259:EN259),1)</f>
        <v>0</v>
      </c>
      <c r="EP259" s="5">
        <f>IF(M259&lt;2,0,LARGE((EJ259:EK259,EM259:EN259),2))</f>
        <v>0</v>
      </c>
      <c r="EQ259" s="5">
        <f t="shared" si="203"/>
        <v>0</v>
      </c>
      <c r="ER259" s="5">
        <f t="shared" si="204"/>
        <v>0</v>
      </c>
      <c r="ES259" s="5">
        <f t="shared" si="205"/>
        <v>0</v>
      </c>
      <c r="EX259" s="5">
        <f t="shared" si="206"/>
        <v>0</v>
      </c>
      <c r="EZ259" s="5">
        <f t="shared" si="207"/>
        <v>0</v>
      </c>
      <c r="FA259" s="5">
        <f t="shared" ca="1" si="208"/>
        <v>0</v>
      </c>
      <c r="FE259" s="5" t="str">
        <f t="shared" si="226"/>
        <v>백분위</v>
      </c>
      <c r="FF259" s="5" t="str">
        <f t="shared" si="227"/>
        <v>백분위</v>
      </c>
      <c r="FG259" s="5">
        <f t="shared" si="228"/>
        <v>0.38</v>
      </c>
      <c r="FH259" s="5">
        <f t="shared" si="229"/>
        <v>0.44</v>
      </c>
      <c r="FI259" s="5">
        <f t="shared" si="230"/>
        <v>0.19</v>
      </c>
      <c r="FJ259" s="5">
        <f t="shared" si="231"/>
        <v>0.79999999999999993</v>
      </c>
    </row>
    <row r="260" spans="1:166">
      <c r="A260" s="5">
        <f t="shared" si="212"/>
        <v>245</v>
      </c>
      <c r="C260" s="5" t="s">
        <v>18721</v>
      </c>
      <c r="D260" s="5">
        <v>100</v>
      </c>
      <c r="E260" s="5">
        <v>0.35</v>
      </c>
      <c r="F260" s="5">
        <v>0.3</v>
      </c>
      <c r="G260" s="5">
        <v>0.15</v>
      </c>
      <c r="J260" s="5">
        <v>0.15</v>
      </c>
      <c r="M260" s="5">
        <v>1</v>
      </c>
      <c r="N260" s="5">
        <f t="shared" si="175"/>
        <v>0.79999999999999993</v>
      </c>
      <c r="Q260" s="5">
        <f t="shared" si="176"/>
        <v>0</v>
      </c>
      <c r="S260" s="5">
        <f t="shared" si="233"/>
        <v>0.35</v>
      </c>
      <c r="T260" s="5">
        <f t="shared" si="234"/>
        <v>0.3</v>
      </c>
      <c r="U260" s="5">
        <f t="shared" si="235"/>
        <v>0.15</v>
      </c>
      <c r="V260" s="5">
        <f t="shared" si="236"/>
        <v>0.15</v>
      </c>
      <c r="W260" s="5">
        <f t="shared" si="237"/>
        <v>0.15</v>
      </c>
      <c r="X260" s="5">
        <f t="shared" si="238"/>
        <v>0.35</v>
      </c>
      <c r="Y260" s="5">
        <f t="shared" si="239"/>
        <v>0.3</v>
      </c>
      <c r="Z260" s="5">
        <f t="shared" si="240"/>
        <v>0.15</v>
      </c>
      <c r="AA260" s="5" t="str">
        <f t="shared" si="241"/>
        <v>자동</v>
      </c>
      <c r="AB260" s="5" t="str">
        <f t="shared" si="182"/>
        <v>자동</v>
      </c>
      <c r="AC260" s="5">
        <f t="shared" si="242"/>
        <v>0.15</v>
      </c>
      <c r="AD260" s="5" t="str">
        <f t="shared" si="243"/>
        <v>자동</v>
      </c>
      <c r="AE260" s="5" t="str">
        <f>IF(AR260=42,INDEX('2025학년도 변표'!$C$118:$C$197,MATCH(Q260,'2025학년도 변표'!$B$118:$B$197,0)),"")</f>
        <v/>
      </c>
      <c r="AF260" s="5" t="str">
        <f>IF(AR260=42,INDEX('2025학년도 변표'!$D$118:$D$197,MATCH(Q260,'2025학년도 변표'!$B$118:$B$197,0)),"")</f>
        <v/>
      </c>
      <c r="AH260" s="5">
        <v>2</v>
      </c>
      <c r="AI260" s="5">
        <v>2</v>
      </c>
      <c r="AJ260" s="5">
        <v>2</v>
      </c>
      <c r="AM260" s="5">
        <v>2</v>
      </c>
      <c r="AO260" s="5">
        <v>3</v>
      </c>
      <c r="AP260" s="5">
        <v>3</v>
      </c>
      <c r="AR260" s="5">
        <f t="shared" si="217"/>
        <v>2</v>
      </c>
      <c r="BA260" s="5">
        <f t="shared" si="185"/>
        <v>0</v>
      </c>
      <c r="BY260" s="230">
        <f t="shared" si="225"/>
        <v>80</v>
      </c>
      <c r="BZ260" s="72">
        <v>20</v>
      </c>
      <c r="CA260" s="5">
        <v>19.600000000000001</v>
      </c>
      <c r="CB260" s="5">
        <v>18.8</v>
      </c>
      <c r="CC260" s="5">
        <v>17.2</v>
      </c>
      <c r="CD260" s="5">
        <v>14</v>
      </c>
      <c r="CE260" s="5">
        <v>10</v>
      </c>
      <c r="CF260" s="5">
        <v>6</v>
      </c>
      <c r="CG260" s="5">
        <v>2</v>
      </c>
      <c r="CH260" s="5">
        <v>0</v>
      </c>
      <c r="CN260" s="5">
        <v>-0.5</v>
      </c>
      <c r="CO260" s="5">
        <v>-0.5</v>
      </c>
      <c r="CP260" s="5">
        <v>-1</v>
      </c>
      <c r="CQ260" s="5">
        <v>-1</v>
      </c>
      <c r="DA260" s="5">
        <f t="shared" si="186"/>
        <v>20</v>
      </c>
      <c r="DB260" s="5">
        <f t="shared" si="187"/>
        <v>100</v>
      </c>
      <c r="DC260" s="5">
        <f t="shared" si="188"/>
        <v>0</v>
      </c>
      <c r="DF260" s="5">
        <v>1</v>
      </c>
      <c r="DR260" s="5">
        <f t="shared" si="189"/>
        <v>2</v>
      </c>
      <c r="DS260" s="5">
        <f t="shared" si="190"/>
        <v>1</v>
      </c>
      <c r="DT260" s="5">
        <f t="shared" si="224"/>
        <v>0</v>
      </c>
      <c r="DU260" s="5">
        <f t="shared" si="213"/>
        <v>0</v>
      </c>
      <c r="DW260" s="5">
        <f t="shared" si="191"/>
        <v>0</v>
      </c>
      <c r="DX260" s="5">
        <f t="shared" si="192"/>
        <v>0</v>
      </c>
      <c r="DY260" s="5">
        <f>IFERROR(IF(LEFT($AR260,1)="4",INDEX('2025학년도 변표'!$H$118:$H$197,MATCH($Q260,'2025학년도 변표'!$B$118:$B$197,0)),INDEX(DY$4:DY$8,MATCH(AJ260,$DU$4:$DU$8,0))),0)</f>
        <v>0</v>
      </c>
      <c r="DZ260" s="5">
        <f>IFERROR(IF(LEFT($AR260,1)="4",INDEX('2025학년도 변표'!$I$118:$I$197,MATCH($Q260,'2025학년도 변표'!$B$118:$B$197,0)),INDEX(DZ$4:DZ$8,MATCH(AK260,$DU$4:$DU$8,0))),0)</f>
        <v>0</v>
      </c>
      <c r="EB260" s="5">
        <f>IFERROR(IF(LEFT($AR260,1)="4",INDEX('2025학년도 변표'!$J$118:$J$197,MATCH($Q260,'2025학년도 변표'!$B$118:$B$197,0)),INDEX(EA$4:EA$8,MATCH(AM260,$DU$4:$DU$8,0))),0)</f>
        <v>0</v>
      </c>
      <c r="EC260" s="5">
        <f>IFERROR(IF(LEFT($AR260,1)="4",INDEX('2025학년도 변표'!$K$118:$K$197,MATCH($Q260,'2025학년도 변표'!$B$118:$B$197,0)),INDEX(EB$4:EB$8,MATCH(AN260,$DU$4:$DU$8,0))),0)</f>
        <v>0</v>
      </c>
      <c r="ED260" s="5" t="str">
        <f t="shared" si="193"/>
        <v/>
      </c>
      <c r="EE260" s="5" t="str">
        <f t="shared" si="194"/>
        <v/>
      </c>
      <c r="EF260" s="5">
        <f t="shared" si="195"/>
        <v>0</v>
      </c>
      <c r="EH260" s="5">
        <f t="shared" si="196"/>
        <v>0</v>
      </c>
      <c r="EI260" s="5">
        <f t="shared" si="197"/>
        <v>0</v>
      </c>
      <c r="EJ260" s="5">
        <f t="shared" si="198"/>
        <v>0</v>
      </c>
      <c r="EK260" s="5">
        <f t="shared" si="199"/>
        <v>0</v>
      </c>
      <c r="EL260" s="5">
        <f t="shared" si="200"/>
        <v>0</v>
      </c>
      <c r="EM260" s="5">
        <f t="shared" si="201"/>
        <v>0</v>
      </c>
      <c r="EN260" s="5">
        <f t="shared" si="202"/>
        <v>0</v>
      </c>
      <c r="EO260" s="5">
        <f>LARGE((EJ260:EK260,EM260:EN260),1)</f>
        <v>0</v>
      </c>
      <c r="EP260" s="5">
        <f>IF(M260&lt;2,0,LARGE((EJ260:EK260,EM260:EN260),2))</f>
        <v>0</v>
      </c>
      <c r="EQ260" s="5">
        <f t="shared" si="203"/>
        <v>0</v>
      </c>
      <c r="ER260" s="5">
        <f t="shared" si="204"/>
        <v>0</v>
      </c>
      <c r="ES260" s="5">
        <f t="shared" si="205"/>
        <v>0</v>
      </c>
      <c r="EX260" s="5">
        <f t="shared" si="206"/>
        <v>0</v>
      </c>
      <c r="EZ260" s="5">
        <f t="shared" si="207"/>
        <v>0</v>
      </c>
      <c r="FA260" s="5">
        <f t="shared" ca="1" si="208"/>
        <v>0</v>
      </c>
      <c r="FE260" s="5" t="str">
        <f t="shared" si="226"/>
        <v>백분위</v>
      </c>
      <c r="FF260" s="5" t="str">
        <f t="shared" si="227"/>
        <v>백분위</v>
      </c>
      <c r="FG260" s="5">
        <f t="shared" si="228"/>
        <v>0.44</v>
      </c>
      <c r="FH260" s="5">
        <f t="shared" si="229"/>
        <v>0.38</v>
      </c>
      <c r="FI260" s="5">
        <f t="shared" si="230"/>
        <v>0.19</v>
      </c>
      <c r="FJ260" s="5">
        <f t="shared" si="231"/>
        <v>0.79999999999999993</v>
      </c>
    </row>
    <row r="261" spans="1:166">
      <c r="A261" s="5">
        <f t="shared" si="212"/>
        <v>246</v>
      </c>
      <c r="C261" s="5" t="s">
        <v>18722</v>
      </c>
      <c r="D261" s="5">
        <v>100</v>
      </c>
      <c r="E261" s="5">
        <v>0.32500000000000001</v>
      </c>
      <c r="F261" s="5">
        <v>0.32500000000000001</v>
      </c>
      <c r="G261" s="5">
        <v>0.15</v>
      </c>
      <c r="J261" s="5">
        <v>0.15</v>
      </c>
      <c r="M261" s="5">
        <v>1</v>
      </c>
      <c r="N261" s="5">
        <f t="shared" si="175"/>
        <v>0.8</v>
      </c>
      <c r="Q261" s="5">
        <f t="shared" si="176"/>
        <v>0</v>
      </c>
      <c r="S261" s="5">
        <f t="shared" si="233"/>
        <v>0.32500000000000001</v>
      </c>
      <c r="T261" s="5">
        <f t="shared" si="234"/>
        <v>0.32500000000000001</v>
      </c>
      <c r="U261" s="5">
        <f t="shared" si="235"/>
        <v>0.15</v>
      </c>
      <c r="V261" s="5">
        <f t="shared" si="236"/>
        <v>0.15</v>
      </c>
      <c r="W261" s="5">
        <f t="shared" si="237"/>
        <v>0.15</v>
      </c>
      <c r="X261" s="5">
        <f t="shared" si="238"/>
        <v>0.32500000000000001</v>
      </c>
      <c r="Y261" s="5">
        <f t="shared" si="239"/>
        <v>0.32500000000000001</v>
      </c>
      <c r="Z261" s="5">
        <f t="shared" si="240"/>
        <v>0.15</v>
      </c>
      <c r="AA261" s="5" t="str">
        <f t="shared" si="241"/>
        <v>자동</v>
      </c>
      <c r="AB261" s="5" t="str">
        <f t="shared" si="182"/>
        <v>자동</v>
      </c>
      <c r="AC261" s="5">
        <f t="shared" si="242"/>
        <v>0.15</v>
      </c>
      <c r="AD261" s="5" t="str">
        <f t="shared" si="243"/>
        <v>자동</v>
      </c>
      <c r="AE261" s="5" t="str">
        <f>IF(AR261=42,INDEX('2025학년도 변표'!$C$118:$C$197,MATCH(Q261,'2025학년도 변표'!$B$118:$B$197,0)),"")</f>
        <v/>
      </c>
      <c r="AF261" s="5" t="str">
        <f>IF(AR261=42,INDEX('2025학년도 변표'!$D$118:$D$197,MATCH(Q261,'2025학년도 변표'!$B$118:$B$197,0)),"")</f>
        <v/>
      </c>
      <c r="AH261" s="5">
        <v>2</v>
      </c>
      <c r="AI261" s="5">
        <v>2</v>
      </c>
      <c r="AJ261" s="5">
        <v>2</v>
      </c>
      <c r="AM261" s="5">
        <v>2</v>
      </c>
      <c r="AO261" s="5">
        <v>3</v>
      </c>
      <c r="AP261" s="5">
        <v>3</v>
      </c>
      <c r="AR261" s="5">
        <f t="shared" si="217"/>
        <v>2</v>
      </c>
      <c r="BA261" s="5">
        <f t="shared" si="185"/>
        <v>0</v>
      </c>
      <c r="BY261" s="230">
        <f t="shared" si="225"/>
        <v>80</v>
      </c>
      <c r="BZ261" s="72">
        <v>20</v>
      </c>
      <c r="CA261" s="5">
        <v>19.600000000000001</v>
      </c>
      <c r="CB261" s="5">
        <v>18.8</v>
      </c>
      <c r="CC261" s="5">
        <v>17.2</v>
      </c>
      <c r="CD261" s="5">
        <v>14</v>
      </c>
      <c r="CE261" s="5">
        <v>10</v>
      </c>
      <c r="CF261" s="5">
        <v>6</v>
      </c>
      <c r="CG261" s="5">
        <v>2</v>
      </c>
      <c r="CH261" s="5">
        <v>0</v>
      </c>
      <c r="CN261" s="5">
        <v>-0.5</v>
      </c>
      <c r="CO261" s="5">
        <v>-0.5</v>
      </c>
      <c r="CP261" s="5">
        <v>-1</v>
      </c>
      <c r="CQ261" s="5">
        <v>-1</v>
      </c>
      <c r="DA261" s="5">
        <f t="shared" si="186"/>
        <v>20</v>
      </c>
      <c r="DB261" s="5">
        <f t="shared" si="187"/>
        <v>100</v>
      </c>
      <c r="DC261" s="5">
        <f t="shared" si="188"/>
        <v>0</v>
      </c>
      <c r="DF261" s="5">
        <v>1</v>
      </c>
      <c r="DR261" s="5">
        <f t="shared" si="189"/>
        <v>2</v>
      </c>
      <c r="DS261" s="5">
        <f t="shared" si="190"/>
        <v>1</v>
      </c>
      <c r="DT261" s="5">
        <f t="shared" si="224"/>
        <v>0</v>
      </c>
      <c r="DU261" s="5">
        <f t="shared" si="213"/>
        <v>0</v>
      </c>
      <c r="DW261" s="5">
        <f t="shared" si="191"/>
        <v>0</v>
      </c>
      <c r="DX261" s="5">
        <f t="shared" si="192"/>
        <v>0</v>
      </c>
      <c r="DY261" s="5">
        <f>IFERROR(IF(LEFT($AR261,1)="4",INDEX('2025학년도 변표'!$H$118:$H$197,MATCH($Q261,'2025학년도 변표'!$B$118:$B$197,0)),INDEX(DY$4:DY$8,MATCH(AJ261,$DU$4:$DU$8,0))),0)</f>
        <v>0</v>
      </c>
      <c r="DZ261" s="5">
        <f>IFERROR(IF(LEFT($AR261,1)="4",INDEX('2025학년도 변표'!$I$118:$I$197,MATCH($Q261,'2025학년도 변표'!$B$118:$B$197,0)),INDEX(DZ$4:DZ$8,MATCH(AK261,$DU$4:$DU$8,0))),0)</f>
        <v>0</v>
      </c>
      <c r="EB261" s="5">
        <f>IFERROR(IF(LEFT($AR261,1)="4",INDEX('2025학년도 변표'!$J$118:$J$197,MATCH($Q261,'2025학년도 변표'!$B$118:$B$197,0)),INDEX(EA$4:EA$8,MATCH(AM261,$DU$4:$DU$8,0))),0)</f>
        <v>0</v>
      </c>
      <c r="EC261" s="5">
        <f>IFERROR(IF(LEFT($AR261,1)="4",INDEX('2025학년도 변표'!$K$118:$K$197,MATCH($Q261,'2025학년도 변표'!$B$118:$B$197,0)),INDEX(EB$4:EB$8,MATCH(AN261,$DU$4:$DU$8,0))),0)</f>
        <v>0</v>
      </c>
      <c r="ED261" s="5" t="str">
        <f t="shared" si="193"/>
        <v/>
      </c>
      <c r="EE261" s="5" t="str">
        <f t="shared" si="194"/>
        <v/>
      </c>
      <c r="EF261" s="5">
        <f t="shared" si="195"/>
        <v>0</v>
      </c>
      <c r="EH261" s="5">
        <f t="shared" si="196"/>
        <v>0</v>
      </c>
      <c r="EI261" s="5">
        <f t="shared" si="197"/>
        <v>0</v>
      </c>
      <c r="EJ261" s="5">
        <f t="shared" si="198"/>
        <v>0</v>
      </c>
      <c r="EK261" s="5">
        <f t="shared" si="199"/>
        <v>0</v>
      </c>
      <c r="EL261" s="5">
        <f t="shared" si="200"/>
        <v>0</v>
      </c>
      <c r="EM261" s="5">
        <f t="shared" si="201"/>
        <v>0</v>
      </c>
      <c r="EN261" s="5">
        <f t="shared" si="202"/>
        <v>0</v>
      </c>
      <c r="EO261" s="5">
        <f>LARGE((EJ261:EK261,EM261:EN261),1)</f>
        <v>0</v>
      </c>
      <c r="EP261" s="5">
        <f>IF(M261&lt;2,0,LARGE((EJ261:EK261,EM261:EN261),2))</f>
        <v>0</v>
      </c>
      <c r="EQ261" s="5">
        <f t="shared" si="203"/>
        <v>0</v>
      </c>
      <c r="ER261" s="5">
        <f t="shared" si="204"/>
        <v>0</v>
      </c>
      <c r="ES261" s="5">
        <f t="shared" si="205"/>
        <v>0</v>
      </c>
      <c r="EW261" s="5">
        <f>IF($AS$7=1,MAX(EX259:EX260),0)</f>
        <v>0</v>
      </c>
      <c r="EX261" s="5">
        <f t="shared" si="206"/>
        <v>0</v>
      </c>
      <c r="EY261" s="5" t="s">
        <v>18723</v>
      </c>
      <c r="EZ261" s="5">
        <f t="shared" si="207"/>
        <v>0</v>
      </c>
      <c r="FA261" s="5">
        <f t="shared" ca="1" si="208"/>
        <v>0</v>
      </c>
      <c r="FE261" s="5" t="str">
        <f t="shared" si="226"/>
        <v>백분위</v>
      </c>
      <c r="FF261" s="5" t="str">
        <f t="shared" si="227"/>
        <v>백분위</v>
      </c>
      <c r="FG261" s="5">
        <f t="shared" si="228"/>
        <v>0.41</v>
      </c>
      <c r="FH261" s="5">
        <f t="shared" si="229"/>
        <v>0.41</v>
      </c>
      <c r="FI261" s="5">
        <f t="shared" si="230"/>
        <v>0.19</v>
      </c>
      <c r="FJ261" s="5">
        <f t="shared" si="231"/>
        <v>0.8</v>
      </c>
    </row>
    <row r="262" spans="1:166">
      <c r="A262" s="5">
        <f t="shared" si="212"/>
        <v>247</v>
      </c>
      <c r="C262" s="5" t="s">
        <v>1194</v>
      </c>
      <c r="D262" s="5">
        <v>500</v>
      </c>
      <c r="E262" s="5">
        <v>0.2</v>
      </c>
      <c r="F262" s="5">
        <v>0.3</v>
      </c>
      <c r="G262" s="5">
        <v>0.15</v>
      </c>
      <c r="H262" s="5">
        <v>0.15</v>
      </c>
      <c r="J262" s="5">
        <v>0.15</v>
      </c>
      <c r="K262" s="5">
        <v>0.15</v>
      </c>
      <c r="M262" s="5">
        <v>2</v>
      </c>
      <c r="N262" s="5">
        <f t="shared" si="175"/>
        <v>0.8</v>
      </c>
      <c r="Q262" s="5">
        <f t="shared" si="176"/>
        <v>0</v>
      </c>
      <c r="S262" s="5">
        <f t="shared" si="233"/>
        <v>1</v>
      </c>
      <c r="T262" s="5">
        <f t="shared" si="234"/>
        <v>1.5</v>
      </c>
      <c r="U262" s="5">
        <f t="shared" si="235"/>
        <v>0.75</v>
      </c>
      <c r="V262" s="5">
        <f t="shared" si="236"/>
        <v>0.75</v>
      </c>
      <c r="W262" s="5">
        <f t="shared" si="237"/>
        <v>1.5</v>
      </c>
      <c r="X262" s="5">
        <f t="shared" si="238"/>
        <v>1</v>
      </c>
      <c r="Y262" s="5">
        <f t="shared" si="239"/>
        <v>1.5</v>
      </c>
      <c r="Z262" s="5">
        <f t="shared" si="240"/>
        <v>0.75</v>
      </c>
      <c r="AA262" s="5">
        <f t="shared" si="241"/>
        <v>0.75</v>
      </c>
      <c r="AB262" s="5" t="str">
        <f t="shared" si="182"/>
        <v>자동</v>
      </c>
      <c r="AC262" s="5">
        <f t="shared" si="242"/>
        <v>0.75</v>
      </c>
      <c r="AD262" s="5">
        <f t="shared" si="243"/>
        <v>0.75</v>
      </c>
      <c r="AE262" s="5" t="str">
        <f>IF(AR262=42,INDEX('2025학년도 변표'!$C$118:$C$197,MATCH(Q262,'2025학년도 변표'!$B$118:$B$197,0)),"")</f>
        <v/>
      </c>
      <c r="AF262" s="5" t="str">
        <f>IF(AR262=42,INDEX('2025학년도 변표'!$D$118:$D$197,MATCH(Q262,'2025학년도 변표'!$B$118:$B$197,0)),"")</f>
        <v/>
      </c>
      <c r="AH262" s="5">
        <v>2</v>
      </c>
      <c r="AI262" s="5">
        <v>2</v>
      </c>
      <c r="AJ262" s="5">
        <v>2</v>
      </c>
      <c r="AK262" s="5">
        <v>2</v>
      </c>
      <c r="AM262" s="5">
        <v>2</v>
      </c>
      <c r="AN262" s="5">
        <v>2</v>
      </c>
      <c r="AO262" s="5">
        <v>3</v>
      </c>
      <c r="AP262" s="5">
        <v>3</v>
      </c>
      <c r="AR262" s="5">
        <f t="shared" si="217"/>
        <v>2</v>
      </c>
      <c r="AW262" s="5">
        <v>0.1</v>
      </c>
      <c r="BA262" s="5">
        <f t="shared" si="185"/>
        <v>0</v>
      </c>
      <c r="BE262" s="236" t="s">
        <v>18724</v>
      </c>
      <c r="BJ262" s="5">
        <f>AW262*(LARGE(AJ$6:AK$6,1))</f>
        <v>0</v>
      </c>
      <c r="BY262" s="230">
        <f t="shared" si="225"/>
        <v>400</v>
      </c>
      <c r="BZ262" s="72">
        <v>100</v>
      </c>
      <c r="CA262" s="5">
        <v>97</v>
      </c>
      <c r="CB262" s="5">
        <v>94</v>
      </c>
      <c r="CC262" s="5">
        <v>85</v>
      </c>
      <c r="CD262" s="5">
        <v>60</v>
      </c>
      <c r="CE262" s="5">
        <v>40</v>
      </c>
      <c r="CF262" s="5">
        <v>25</v>
      </c>
      <c r="CG262" s="5">
        <v>10</v>
      </c>
      <c r="CH262" s="5">
        <v>0</v>
      </c>
      <c r="CI262" s="72">
        <v>2</v>
      </c>
      <c r="CJ262" s="5">
        <v>1.5</v>
      </c>
      <c r="CK262" s="5">
        <v>1</v>
      </c>
      <c r="CL262" s="5">
        <v>0.5</v>
      </c>
      <c r="DA262" s="5">
        <f t="shared" si="186"/>
        <v>100</v>
      </c>
      <c r="DB262" s="5">
        <f t="shared" si="187"/>
        <v>100</v>
      </c>
      <c r="DC262" s="5">
        <f t="shared" si="188"/>
        <v>2</v>
      </c>
      <c r="DF262" s="5">
        <v>2</v>
      </c>
      <c r="DQ262" s="5">
        <v>1</v>
      </c>
      <c r="DR262" s="5">
        <f t="shared" si="189"/>
        <v>1</v>
      </c>
      <c r="DS262" s="5">
        <f t="shared" si="190"/>
        <v>2</v>
      </c>
      <c r="DT262" s="5">
        <f t="shared" si="224"/>
        <v>0</v>
      </c>
      <c r="DU262" s="5">
        <f t="shared" si="213"/>
        <v>0</v>
      </c>
      <c r="DW262" s="5">
        <f t="shared" si="191"/>
        <v>0</v>
      </c>
      <c r="DX262" s="5">
        <f t="shared" si="192"/>
        <v>0</v>
      </c>
      <c r="DY262" s="5">
        <f>IFERROR(IF(LEFT($AR262,1)="4",INDEX('2025학년도 변표'!$H$118:$H$197,MATCH($Q262,'2025학년도 변표'!$B$118:$B$197,0)),INDEX(DY$4:DY$8,MATCH(AJ262,$DU$4:$DU$8,0))),0)</f>
        <v>0</v>
      </c>
      <c r="DZ262" s="5">
        <f>IFERROR(IF(LEFT($AR262,1)="4",INDEX('2025학년도 변표'!$I$118:$I$197,MATCH($Q262,'2025학년도 변표'!$B$118:$B$197,0)),INDEX(DZ$4:DZ$8,MATCH(AK262,$DU$4:$DU$8,0))),0)</f>
        <v>0</v>
      </c>
      <c r="EB262" s="5">
        <f>IFERROR(IF(LEFT($AR262,1)="4",INDEX('2025학년도 변표'!$J$118:$J$197,MATCH($Q262,'2025학년도 변표'!$B$118:$B$197,0)),INDEX(EA$4:EA$8,MATCH(AM262,$DU$4:$DU$8,0))),0)</f>
        <v>0</v>
      </c>
      <c r="EC262" s="5">
        <f>IFERROR(IF(LEFT($AR262,1)="4",INDEX('2025학년도 변표'!$K$118:$K$197,MATCH($Q262,'2025학년도 변표'!$B$118:$B$197,0)),INDEX(EB$4:EB$8,MATCH(AN262,$DU$4:$DU$8,0))),0)</f>
        <v>0</v>
      </c>
      <c r="ED262" s="5" t="str">
        <f t="shared" si="193"/>
        <v/>
      </c>
      <c r="EE262" s="5" t="str">
        <f t="shared" si="194"/>
        <v/>
      </c>
      <c r="EF262" s="5">
        <f t="shared" si="195"/>
        <v>0</v>
      </c>
      <c r="EH262" s="5">
        <f t="shared" si="196"/>
        <v>0</v>
      </c>
      <c r="EI262" s="5">
        <f t="shared" si="197"/>
        <v>0</v>
      </c>
      <c r="EJ262" s="5">
        <f t="shared" si="198"/>
        <v>0</v>
      </c>
      <c r="EK262" s="5">
        <f t="shared" si="199"/>
        <v>0</v>
      </c>
      <c r="EL262" s="5">
        <f t="shared" si="200"/>
        <v>0</v>
      </c>
      <c r="EM262" s="5">
        <f t="shared" si="201"/>
        <v>0</v>
      </c>
      <c r="EN262" s="5">
        <f t="shared" si="202"/>
        <v>0</v>
      </c>
      <c r="EO262" s="5">
        <f>LARGE((EJ262:EK262,EM262:EN262),1)</f>
        <v>0</v>
      </c>
      <c r="EP262" s="5">
        <f>IF(M262&lt;2,0,LARGE((EJ262:EK262,EM262:EN262),2))</f>
        <v>0</v>
      </c>
      <c r="EQ262" s="5">
        <f t="shared" si="203"/>
        <v>0</v>
      </c>
      <c r="ER262" s="5">
        <f t="shared" si="204"/>
        <v>0</v>
      </c>
      <c r="ES262" s="5">
        <f t="shared" si="205"/>
        <v>0</v>
      </c>
      <c r="EX262" s="5">
        <f t="shared" si="206"/>
        <v>0</v>
      </c>
      <c r="EZ262" s="5">
        <f t="shared" si="207"/>
        <v>1</v>
      </c>
      <c r="FA262" s="5">
        <f t="shared" ca="1" si="208"/>
        <v>85</v>
      </c>
      <c r="FE262" s="5" t="str">
        <f t="shared" si="226"/>
        <v>백분위</v>
      </c>
      <c r="FF262" s="5" t="str">
        <f t="shared" si="227"/>
        <v>백분위</v>
      </c>
      <c r="FG262" s="5">
        <f t="shared" si="228"/>
        <v>0.25</v>
      </c>
      <c r="FH262" s="5">
        <f t="shared" si="229"/>
        <v>0.38</v>
      </c>
      <c r="FI262" s="5">
        <f t="shared" si="230"/>
        <v>0.38</v>
      </c>
      <c r="FJ262" s="5">
        <f t="shared" si="231"/>
        <v>4</v>
      </c>
    </row>
    <row r="263" spans="1:166">
      <c r="A263" s="5">
        <f t="shared" si="212"/>
        <v>248</v>
      </c>
      <c r="C263" s="5" t="s">
        <v>1195</v>
      </c>
      <c r="D263" s="5">
        <v>500</v>
      </c>
      <c r="E263" s="5">
        <v>0.2</v>
      </c>
      <c r="F263" s="5">
        <v>0.3</v>
      </c>
      <c r="G263" s="5">
        <v>0.15</v>
      </c>
      <c r="H263" s="5">
        <v>0.15</v>
      </c>
      <c r="J263" s="5">
        <v>0.15</v>
      </c>
      <c r="K263" s="5">
        <v>0.15</v>
      </c>
      <c r="M263" s="5">
        <v>2</v>
      </c>
      <c r="N263" s="5">
        <f t="shared" si="175"/>
        <v>0.8</v>
      </c>
      <c r="Q263" s="5">
        <f t="shared" si="176"/>
        <v>0</v>
      </c>
      <c r="S263" s="5">
        <f t="shared" si="233"/>
        <v>1</v>
      </c>
      <c r="T263" s="5">
        <f t="shared" si="234"/>
        <v>1.5</v>
      </c>
      <c r="U263" s="5">
        <f t="shared" si="235"/>
        <v>0.75</v>
      </c>
      <c r="V263" s="5">
        <f t="shared" si="236"/>
        <v>0.75</v>
      </c>
      <c r="W263" s="5">
        <f t="shared" si="237"/>
        <v>1.5</v>
      </c>
      <c r="X263" s="5">
        <f t="shared" si="238"/>
        <v>1</v>
      </c>
      <c r="Y263" s="5">
        <f t="shared" si="239"/>
        <v>1.5</v>
      </c>
      <c r="Z263" s="5">
        <f t="shared" si="240"/>
        <v>0.75</v>
      </c>
      <c r="AA263" s="5">
        <f t="shared" si="241"/>
        <v>0.75</v>
      </c>
      <c r="AB263" s="5" t="str">
        <f t="shared" si="182"/>
        <v>자동</v>
      </c>
      <c r="AC263" s="5">
        <f t="shared" si="242"/>
        <v>0.75</v>
      </c>
      <c r="AD263" s="5">
        <f t="shared" si="243"/>
        <v>0.75</v>
      </c>
      <c r="AE263" s="5" t="str">
        <f>IF(AR263=42,INDEX('2025학년도 변표'!$C$118:$C$197,MATCH(Q263,'2025학년도 변표'!$B$118:$B$197,0)),"")</f>
        <v/>
      </c>
      <c r="AF263" s="5" t="str">
        <f>IF(AR263=42,INDEX('2025학년도 변표'!$D$118:$D$197,MATCH(Q263,'2025학년도 변표'!$B$118:$B$197,0)),"")</f>
        <v/>
      </c>
      <c r="AH263" s="5">
        <v>2</v>
      </c>
      <c r="AI263" s="5">
        <v>2</v>
      </c>
      <c r="AJ263" s="5">
        <v>2</v>
      </c>
      <c r="AK263" s="5">
        <v>2</v>
      </c>
      <c r="AM263" s="5">
        <v>2</v>
      </c>
      <c r="AN263" s="5">
        <v>2</v>
      </c>
      <c r="AO263" s="5">
        <v>3</v>
      </c>
      <c r="AP263" s="5">
        <v>3</v>
      </c>
      <c r="AR263" s="5">
        <f t="shared" si="217"/>
        <v>2</v>
      </c>
      <c r="AW263" s="5">
        <v>0.1</v>
      </c>
      <c r="BA263" s="5">
        <f t="shared" si="185"/>
        <v>0</v>
      </c>
      <c r="BE263" s="236" t="s">
        <v>18724</v>
      </c>
      <c r="BJ263" s="5">
        <f>AW263*(LARGE(AJ$6:AK$6,1))</f>
        <v>0</v>
      </c>
      <c r="BY263" s="230">
        <f t="shared" si="225"/>
        <v>400</v>
      </c>
      <c r="BZ263" s="72">
        <v>100</v>
      </c>
      <c r="CA263" s="5">
        <v>97</v>
      </c>
      <c r="CB263" s="5">
        <v>94</v>
      </c>
      <c r="CC263" s="5">
        <v>85</v>
      </c>
      <c r="CD263" s="5">
        <v>60</v>
      </c>
      <c r="CE263" s="5">
        <v>40</v>
      </c>
      <c r="CF263" s="5">
        <v>25</v>
      </c>
      <c r="CG263" s="5">
        <v>10</v>
      </c>
      <c r="CH263" s="5">
        <v>0</v>
      </c>
      <c r="CI263" s="72">
        <v>2</v>
      </c>
      <c r="CJ263" s="5">
        <v>1.5</v>
      </c>
      <c r="CK263" s="5">
        <v>1</v>
      </c>
      <c r="CL263" s="5">
        <v>0.5</v>
      </c>
      <c r="DA263" s="5">
        <f t="shared" si="186"/>
        <v>100</v>
      </c>
      <c r="DB263" s="5">
        <f t="shared" si="187"/>
        <v>100</v>
      </c>
      <c r="DC263" s="5">
        <f t="shared" si="188"/>
        <v>2</v>
      </c>
      <c r="DF263" s="5">
        <v>2</v>
      </c>
      <c r="DQ263" s="5">
        <v>1</v>
      </c>
      <c r="DR263" s="5">
        <f t="shared" si="189"/>
        <v>1</v>
      </c>
      <c r="DS263" s="5">
        <f t="shared" si="190"/>
        <v>2</v>
      </c>
      <c r="DT263" s="5">
        <f t="shared" si="224"/>
        <v>0</v>
      </c>
      <c r="DU263" s="5">
        <f t="shared" si="213"/>
        <v>0</v>
      </c>
      <c r="DW263" s="5">
        <f t="shared" si="191"/>
        <v>0</v>
      </c>
      <c r="DX263" s="5">
        <f t="shared" si="192"/>
        <v>0</v>
      </c>
      <c r="DY263" s="5">
        <f>IFERROR(IF(LEFT($AR263,1)="4",INDEX('2025학년도 변표'!$H$118:$H$197,MATCH($Q263,'2025학년도 변표'!$B$118:$B$197,0)),INDEX(DY$4:DY$8,MATCH(AJ263,$DU$4:$DU$8,0))),0)</f>
        <v>0</v>
      </c>
      <c r="DZ263" s="5">
        <f>IFERROR(IF(LEFT($AR263,1)="4",INDEX('2025학년도 변표'!$I$118:$I$197,MATCH($Q263,'2025학년도 변표'!$B$118:$B$197,0)),INDEX(DZ$4:DZ$8,MATCH(AK263,$DU$4:$DU$8,0))),0)</f>
        <v>0</v>
      </c>
      <c r="EB263" s="5">
        <f>IFERROR(IF(LEFT($AR263,1)="4",INDEX('2025학년도 변표'!$J$118:$J$197,MATCH($Q263,'2025학년도 변표'!$B$118:$B$197,0)),INDEX(EA$4:EA$8,MATCH(AM263,$DU$4:$DU$8,0))),0)</f>
        <v>0</v>
      </c>
      <c r="EC263" s="5">
        <f>IFERROR(IF(LEFT($AR263,1)="4",INDEX('2025학년도 변표'!$K$118:$K$197,MATCH($Q263,'2025학년도 변표'!$B$118:$B$197,0)),INDEX(EB$4:EB$8,MATCH(AN263,$DU$4:$DU$8,0))),0)</f>
        <v>0</v>
      </c>
      <c r="ED263" s="5" t="str">
        <f t="shared" si="193"/>
        <v/>
      </c>
      <c r="EE263" s="5" t="str">
        <f t="shared" si="194"/>
        <v/>
      </c>
      <c r="EF263" s="5">
        <f t="shared" si="195"/>
        <v>0</v>
      </c>
      <c r="EH263" s="5">
        <f t="shared" si="196"/>
        <v>0</v>
      </c>
      <c r="EI263" s="5">
        <f t="shared" si="197"/>
        <v>0</v>
      </c>
      <c r="EJ263" s="5">
        <f t="shared" si="198"/>
        <v>0</v>
      </c>
      <c r="EK263" s="5">
        <f t="shared" si="199"/>
        <v>0</v>
      </c>
      <c r="EL263" s="5">
        <f t="shared" si="200"/>
        <v>0</v>
      </c>
      <c r="EM263" s="5">
        <f t="shared" si="201"/>
        <v>0</v>
      </c>
      <c r="EN263" s="5">
        <f t="shared" si="202"/>
        <v>0</v>
      </c>
      <c r="EO263" s="5">
        <f>LARGE((EJ263:EK263,EM263:EN263),1)</f>
        <v>0</v>
      </c>
      <c r="EP263" s="5">
        <f>IF(M263&lt;2,0,LARGE((EJ263:EK263,EM263:EN263),2))</f>
        <v>0</v>
      </c>
      <c r="EQ263" s="5">
        <f t="shared" si="203"/>
        <v>0</v>
      </c>
      <c r="ER263" s="5">
        <f t="shared" si="204"/>
        <v>0</v>
      </c>
      <c r="ES263" s="5">
        <f t="shared" si="205"/>
        <v>0</v>
      </c>
      <c r="EX263" s="5">
        <f t="shared" si="206"/>
        <v>0</v>
      </c>
      <c r="EZ263" s="5">
        <f t="shared" si="207"/>
        <v>1</v>
      </c>
      <c r="FA263" s="5">
        <f t="shared" ca="1" si="208"/>
        <v>86</v>
      </c>
      <c r="FE263" s="5" t="str">
        <f t="shared" si="226"/>
        <v>백분위</v>
      </c>
      <c r="FF263" s="5" t="str">
        <f t="shared" si="227"/>
        <v>백분위</v>
      </c>
      <c r="FG263" s="5">
        <f t="shared" si="228"/>
        <v>0.25</v>
      </c>
      <c r="FH263" s="5">
        <f t="shared" si="229"/>
        <v>0.38</v>
      </c>
      <c r="FI263" s="5">
        <f t="shared" si="230"/>
        <v>0.38</v>
      </c>
      <c r="FJ263" s="5">
        <f t="shared" si="231"/>
        <v>4</v>
      </c>
    </row>
    <row r="264" spans="1:166">
      <c r="A264" s="5">
        <f t="shared" si="212"/>
        <v>249</v>
      </c>
      <c r="C264" s="5" t="s">
        <v>1196</v>
      </c>
      <c r="D264" s="5">
        <v>500</v>
      </c>
      <c r="E264" s="5">
        <v>0.1</v>
      </c>
      <c r="F264" s="5">
        <v>0.35</v>
      </c>
      <c r="G264" s="5">
        <v>0.125</v>
      </c>
      <c r="H264" s="5">
        <v>0.125</v>
      </c>
      <c r="J264" s="5">
        <v>0.125</v>
      </c>
      <c r="K264" s="5">
        <v>0.125</v>
      </c>
      <c r="M264" s="5">
        <v>2</v>
      </c>
      <c r="N264" s="5">
        <f t="shared" si="175"/>
        <v>0.7</v>
      </c>
      <c r="Q264" s="5">
        <f t="shared" si="176"/>
        <v>0</v>
      </c>
      <c r="S264" s="5">
        <f t="shared" si="233"/>
        <v>0.5</v>
      </c>
      <c r="T264" s="5">
        <f t="shared" si="234"/>
        <v>1.75</v>
      </c>
      <c r="U264" s="5">
        <f t="shared" si="235"/>
        <v>0.625</v>
      </c>
      <c r="V264" s="5">
        <f t="shared" si="236"/>
        <v>0.625</v>
      </c>
      <c r="W264" s="5">
        <f t="shared" si="237"/>
        <v>1.25</v>
      </c>
      <c r="X264" s="5">
        <f t="shared" si="238"/>
        <v>0.5</v>
      </c>
      <c r="Y264" s="5">
        <f t="shared" si="239"/>
        <v>1.75</v>
      </c>
      <c r="Z264" s="5">
        <f t="shared" si="240"/>
        <v>0.625</v>
      </c>
      <c r="AA264" s="5">
        <f t="shared" si="241"/>
        <v>0.625</v>
      </c>
      <c r="AB264" s="5" t="str">
        <f t="shared" si="182"/>
        <v>자동</v>
      </c>
      <c r="AC264" s="5">
        <f t="shared" si="242"/>
        <v>0.625</v>
      </c>
      <c r="AD264" s="5">
        <f t="shared" si="243"/>
        <v>0.625</v>
      </c>
      <c r="AE264" s="5" t="str">
        <f>IF(AR264=42,INDEX('2025학년도 변표'!$C$118:$C$197,MATCH(Q264,'2025학년도 변표'!$B$118:$B$197,0)),"")</f>
        <v/>
      </c>
      <c r="AF264" s="5" t="str">
        <f>IF(AR264=42,INDEX('2025학년도 변표'!$D$118:$D$197,MATCH(Q264,'2025학년도 변표'!$B$118:$B$197,0)),"")</f>
        <v/>
      </c>
      <c r="AH264" s="5">
        <v>2</v>
      </c>
      <c r="AI264" s="5">
        <v>2</v>
      </c>
      <c r="AJ264" s="5">
        <v>2</v>
      </c>
      <c r="AK264" s="5">
        <v>2</v>
      </c>
      <c r="AM264" s="5">
        <v>2</v>
      </c>
      <c r="AN264" s="5">
        <v>2</v>
      </c>
      <c r="AO264" s="5">
        <v>3</v>
      </c>
      <c r="AP264" s="5">
        <v>3</v>
      </c>
      <c r="AR264" s="5">
        <f t="shared" si="217"/>
        <v>2</v>
      </c>
      <c r="AW264" s="5">
        <v>0.1</v>
      </c>
      <c r="BA264" s="5">
        <f t="shared" si="185"/>
        <v>0</v>
      </c>
      <c r="BE264" s="236" t="s">
        <v>18724</v>
      </c>
      <c r="BJ264" s="5">
        <f>AW264*(LARGE(AJ$6:AK$6,1))</f>
        <v>0</v>
      </c>
      <c r="BY264" s="230">
        <f t="shared" si="225"/>
        <v>350</v>
      </c>
      <c r="BZ264" s="72">
        <v>150</v>
      </c>
      <c r="CA264" s="5">
        <v>145.5</v>
      </c>
      <c r="CB264" s="5">
        <v>141</v>
      </c>
      <c r="CC264" s="5">
        <v>127.5</v>
      </c>
      <c r="CD264" s="5">
        <v>90</v>
      </c>
      <c r="CE264" s="5">
        <v>60</v>
      </c>
      <c r="CF264" s="5">
        <v>37.5</v>
      </c>
      <c r="CG264" s="5">
        <v>15</v>
      </c>
      <c r="CH264" s="5">
        <v>0</v>
      </c>
      <c r="CI264" s="72">
        <v>2</v>
      </c>
      <c r="CJ264" s="5">
        <v>1.5</v>
      </c>
      <c r="CK264" s="5">
        <v>1</v>
      </c>
      <c r="CL264" s="5">
        <v>0.5</v>
      </c>
      <c r="DA264" s="5">
        <f t="shared" si="186"/>
        <v>150</v>
      </c>
      <c r="DB264" s="5">
        <f t="shared" si="187"/>
        <v>100</v>
      </c>
      <c r="DC264" s="5">
        <f t="shared" si="188"/>
        <v>2</v>
      </c>
      <c r="DF264" s="5">
        <v>2</v>
      </c>
      <c r="DQ264" s="5">
        <v>1</v>
      </c>
      <c r="DR264" s="5">
        <f t="shared" si="189"/>
        <v>1</v>
      </c>
      <c r="DS264" s="5">
        <f t="shared" si="190"/>
        <v>2</v>
      </c>
      <c r="DT264" s="5">
        <f t="shared" si="224"/>
        <v>0</v>
      </c>
      <c r="DU264" s="5">
        <f t="shared" si="213"/>
        <v>0</v>
      </c>
      <c r="DW264" s="5">
        <f t="shared" si="191"/>
        <v>0</v>
      </c>
      <c r="DX264" s="5">
        <f t="shared" si="192"/>
        <v>0</v>
      </c>
      <c r="DY264" s="5">
        <f>IFERROR(IF(LEFT($AR264,1)="4",INDEX('2025학년도 변표'!$H$118:$H$197,MATCH($Q264,'2025학년도 변표'!$B$118:$B$197,0)),INDEX(DY$4:DY$8,MATCH(AJ264,$DU$4:$DU$8,0))),0)</f>
        <v>0</v>
      </c>
      <c r="DZ264" s="5">
        <f>IFERROR(IF(LEFT($AR264,1)="4",INDEX('2025학년도 변표'!$I$118:$I$197,MATCH($Q264,'2025학년도 변표'!$B$118:$B$197,0)),INDEX(DZ$4:DZ$8,MATCH(AK264,$DU$4:$DU$8,0))),0)</f>
        <v>0</v>
      </c>
      <c r="EB264" s="5">
        <f>IFERROR(IF(LEFT($AR264,1)="4",INDEX('2025학년도 변표'!$J$118:$J$197,MATCH($Q264,'2025학년도 변표'!$B$118:$B$197,0)),INDEX(EA$4:EA$8,MATCH(AM264,$DU$4:$DU$8,0))),0)</f>
        <v>0</v>
      </c>
      <c r="EC264" s="5">
        <f>IFERROR(IF(LEFT($AR264,1)="4",INDEX('2025학년도 변표'!$K$118:$K$197,MATCH($Q264,'2025학년도 변표'!$B$118:$B$197,0)),INDEX(EB$4:EB$8,MATCH(AN264,$DU$4:$DU$8,0))),0)</f>
        <v>0</v>
      </c>
      <c r="ED264" s="5" t="str">
        <f t="shared" si="193"/>
        <v/>
      </c>
      <c r="EE264" s="5" t="str">
        <f t="shared" si="194"/>
        <v/>
      </c>
      <c r="EF264" s="5">
        <f t="shared" si="195"/>
        <v>0</v>
      </c>
      <c r="EH264" s="5">
        <f t="shared" si="196"/>
        <v>0</v>
      </c>
      <c r="EI264" s="5">
        <f t="shared" si="197"/>
        <v>0</v>
      </c>
      <c r="EJ264" s="5">
        <f t="shared" si="198"/>
        <v>0</v>
      </c>
      <c r="EK264" s="5">
        <f t="shared" si="199"/>
        <v>0</v>
      </c>
      <c r="EL264" s="5">
        <f t="shared" si="200"/>
        <v>0</v>
      </c>
      <c r="EM264" s="5">
        <f t="shared" si="201"/>
        <v>0</v>
      </c>
      <c r="EN264" s="5">
        <f t="shared" si="202"/>
        <v>0</v>
      </c>
      <c r="EO264" s="5">
        <f>LARGE((EJ264:EK264,EM264:EN264),1)</f>
        <v>0</v>
      </c>
      <c r="EP264" s="5">
        <f>IF(M264&lt;2,0,LARGE((EJ264:EK264,EM264:EN264),2))</f>
        <v>0</v>
      </c>
      <c r="EQ264" s="5">
        <f t="shared" si="203"/>
        <v>0</v>
      </c>
      <c r="ER264" s="5">
        <f t="shared" si="204"/>
        <v>0</v>
      </c>
      <c r="ES264" s="5">
        <f t="shared" si="205"/>
        <v>0</v>
      </c>
      <c r="EX264" s="5">
        <f t="shared" si="206"/>
        <v>0</v>
      </c>
      <c r="EZ264" s="5">
        <f t="shared" si="207"/>
        <v>1</v>
      </c>
      <c r="FA264" s="5">
        <f t="shared" ca="1" si="208"/>
        <v>87</v>
      </c>
      <c r="FE264" s="5" t="str">
        <f t="shared" si="226"/>
        <v>백분위</v>
      </c>
      <c r="FF264" s="5" t="str">
        <f t="shared" si="227"/>
        <v>백분위</v>
      </c>
      <c r="FG264" s="5">
        <f t="shared" si="228"/>
        <v>0.14000000000000001</v>
      </c>
      <c r="FH264" s="5">
        <f t="shared" si="229"/>
        <v>0.5</v>
      </c>
      <c r="FI264" s="5">
        <f t="shared" si="230"/>
        <v>0.36</v>
      </c>
      <c r="FJ264" s="5">
        <f t="shared" si="231"/>
        <v>3.5</v>
      </c>
    </row>
    <row r="265" spans="1:166">
      <c r="A265" s="5">
        <f t="shared" si="212"/>
        <v>250</v>
      </c>
      <c r="C265" s="5" t="s">
        <v>1197</v>
      </c>
      <c r="D265" s="5">
        <v>500</v>
      </c>
      <c r="E265" s="5">
        <v>0.3</v>
      </c>
      <c r="F265" s="5">
        <v>0.2</v>
      </c>
      <c r="G265" s="5">
        <v>0.1</v>
      </c>
      <c r="H265" s="5">
        <v>0.1</v>
      </c>
      <c r="J265" s="5">
        <v>0.1</v>
      </c>
      <c r="K265" s="5">
        <v>0.1</v>
      </c>
      <c r="M265" s="5">
        <v>2</v>
      </c>
      <c r="N265" s="5">
        <f t="shared" si="175"/>
        <v>0.7</v>
      </c>
      <c r="Q265" s="5">
        <f t="shared" si="176"/>
        <v>0</v>
      </c>
      <c r="S265" s="5">
        <f t="shared" si="233"/>
        <v>1.5</v>
      </c>
      <c r="T265" s="5">
        <f t="shared" si="234"/>
        <v>1</v>
      </c>
      <c r="U265" s="5">
        <f t="shared" si="235"/>
        <v>0.5</v>
      </c>
      <c r="V265" s="5">
        <f t="shared" si="236"/>
        <v>0.5</v>
      </c>
      <c r="W265" s="5">
        <f t="shared" si="237"/>
        <v>1</v>
      </c>
      <c r="X265" s="5">
        <f t="shared" si="238"/>
        <v>1.5</v>
      </c>
      <c r="Y265" s="5">
        <f t="shared" si="239"/>
        <v>1</v>
      </c>
      <c r="Z265" s="5">
        <f t="shared" si="240"/>
        <v>0.5</v>
      </c>
      <c r="AA265" s="5">
        <f t="shared" si="241"/>
        <v>0.5</v>
      </c>
      <c r="AB265" s="5" t="str">
        <f t="shared" si="182"/>
        <v>자동</v>
      </c>
      <c r="AC265" s="5">
        <f t="shared" si="242"/>
        <v>0.5</v>
      </c>
      <c r="AD265" s="5">
        <f t="shared" si="243"/>
        <v>0.5</v>
      </c>
      <c r="AE265" s="5" t="str">
        <f>IF(AR265=42,INDEX('2025학년도 변표'!$C$118:$C$197,MATCH(Q265,'2025학년도 변표'!$B$118:$B$197,0)),"")</f>
        <v/>
      </c>
      <c r="AF265" s="5" t="str">
        <f>IF(AR265=42,INDEX('2025학년도 변표'!$D$118:$D$197,MATCH(Q265,'2025학년도 변표'!$B$118:$B$197,0)),"")</f>
        <v/>
      </c>
      <c r="AH265" s="5">
        <v>2</v>
      </c>
      <c r="AI265" s="5">
        <v>2</v>
      </c>
      <c r="AJ265" s="5">
        <v>2</v>
      </c>
      <c r="AK265" s="5">
        <v>2</v>
      </c>
      <c r="AM265" s="5">
        <v>2</v>
      </c>
      <c r="AN265" s="5">
        <v>2</v>
      </c>
      <c r="AO265" s="5">
        <v>3</v>
      </c>
      <c r="AP265" s="5">
        <v>3</v>
      </c>
      <c r="AR265" s="5">
        <f t="shared" si="217"/>
        <v>2</v>
      </c>
      <c r="BA265" s="5">
        <f t="shared" si="185"/>
        <v>0</v>
      </c>
      <c r="BY265" s="230">
        <f t="shared" si="225"/>
        <v>350</v>
      </c>
      <c r="BZ265" s="72">
        <v>150</v>
      </c>
      <c r="CA265" s="5">
        <v>145.5</v>
      </c>
      <c r="CB265" s="5">
        <v>141</v>
      </c>
      <c r="CC265" s="5">
        <v>127.5</v>
      </c>
      <c r="CD265" s="5">
        <v>90</v>
      </c>
      <c r="CE265" s="5">
        <v>60</v>
      </c>
      <c r="CF265" s="5">
        <v>37.5</v>
      </c>
      <c r="CG265" s="5">
        <v>15</v>
      </c>
      <c r="CH265" s="5">
        <v>0</v>
      </c>
      <c r="CI265" s="72">
        <v>2</v>
      </c>
      <c r="CJ265" s="5">
        <v>1.5</v>
      </c>
      <c r="CK265" s="5">
        <v>1</v>
      </c>
      <c r="CL265" s="5">
        <v>0.5</v>
      </c>
      <c r="DA265" s="5">
        <f t="shared" si="186"/>
        <v>150</v>
      </c>
      <c r="DB265" s="5">
        <f t="shared" si="187"/>
        <v>100</v>
      </c>
      <c r="DC265" s="5">
        <f t="shared" si="188"/>
        <v>2</v>
      </c>
      <c r="DF265" s="5">
        <v>2</v>
      </c>
      <c r="DR265" s="5">
        <f t="shared" si="189"/>
        <v>2</v>
      </c>
      <c r="DS265" s="5">
        <f t="shared" si="190"/>
        <v>2</v>
      </c>
      <c r="DT265" s="5">
        <f t="shared" si="224"/>
        <v>0</v>
      </c>
      <c r="DU265" s="5">
        <f t="shared" si="213"/>
        <v>0</v>
      </c>
      <c r="DW265" s="5">
        <f t="shared" si="191"/>
        <v>0</v>
      </c>
      <c r="DX265" s="5">
        <f t="shared" si="192"/>
        <v>0</v>
      </c>
      <c r="DY265" s="5">
        <f>IFERROR(IF(LEFT($AR265,1)="4",INDEX('2025학년도 변표'!$H$118:$H$197,MATCH($Q265,'2025학년도 변표'!$B$118:$B$197,0)),INDEX(DY$4:DY$8,MATCH(AJ265,$DU$4:$DU$8,0))),0)</f>
        <v>0</v>
      </c>
      <c r="DZ265" s="5">
        <f>IFERROR(IF(LEFT($AR265,1)="4",INDEX('2025학년도 변표'!$I$118:$I$197,MATCH($Q265,'2025학년도 변표'!$B$118:$B$197,0)),INDEX(DZ$4:DZ$8,MATCH(AK265,$DU$4:$DU$8,0))),0)</f>
        <v>0</v>
      </c>
      <c r="EB265" s="5">
        <f>IFERROR(IF(LEFT($AR265,1)="4",INDEX('2025학년도 변표'!$J$118:$J$197,MATCH($Q265,'2025학년도 변표'!$B$118:$B$197,0)),INDEX(EA$4:EA$8,MATCH(AM265,$DU$4:$DU$8,0))),0)</f>
        <v>0</v>
      </c>
      <c r="EC265" s="5">
        <f>IFERROR(IF(LEFT($AR265,1)="4",INDEX('2025학년도 변표'!$K$118:$K$197,MATCH($Q265,'2025학년도 변표'!$B$118:$B$197,0)),INDEX(EB$4:EB$8,MATCH(AN265,$DU$4:$DU$8,0))),0)</f>
        <v>0</v>
      </c>
      <c r="ED265" s="5" t="str">
        <f t="shared" si="193"/>
        <v/>
      </c>
      <c r="EE265" s="5" t="str">
        <f t="shared" si="194"/>
        <v/>
      </c>
      <c r="EF265" s="5">
        <f t="shared" si="195"/>
        <v>0</v>
      </c>
      <c r="EH265" s="5">
        <f t="shared" si="196"/>
        <v>0</v>
      </c>
      <c r="EI265" s="5">
        <f t="shared" si="197"/>
        <v>0</v>
      </c>
      <c r="EJ265" s="5">
        <f t="shared" si="198"/>
        <v>0</v>
      </c>
      <c r="EK265" s="5">
        <f t="shared" si="199"/>
        <v>0</v>
      </c>
      <c r="EL265" s="5">
        <f t="shared" si="200"/>
        <v>0</v>
      </c>
      <c r="EM265" s="5">
        <f t="shared" si="201"/>
        <v>0</v>
      </c>
      <c r="EN265" s="5">
        <f t="shared" si="202"/>
        <v>0</v>
      </c>
      <c r="EO265" s="5">
        <f>LARGE((EJ265:EK265,EM265:EN265),1)</f>
        <v>0</v>
      </c>
      <c r="EP265" s="5">
        <f>IF(M265&lt;2,0,LARGE((EJ265:EK265,EM265:EN265),2))</f>
        <v>0</v>
      </c>
      <c r="EQ265" s="5">
        <f t="shared" si="203"/>
        <v>0</v>
      </c>
      <c r="ER265" s="5">
        <f t="shared" si="204"/>
        <v>0</v>
      </c>
      <c r="ES265" s="5">
        <f t="shared" si="205"/>
        <v>0</v>
      </c>
      <c r="EX265" s="5">
        <f t="shared" si="206"/>
        <v>0</v>
      </c>
      <c r="EZ265" s="5">
        <f t="shared" si="207"/>
        <v>0</v>
      </c>
      <c r="FA265" s="5">
        <f t="shared" ca="1" si="208"/>
        <v>0</v>
      </c>
      <c r="FE265" s="5" t="str">
        <f t="shared" si="226"/>
        <v>백분위</v>
      </c>
      <c r="FF265" s="5" t="str">
        <f t="shared" si="227"/>
        <v>백분위</v>
      </c>
      <c r="FG265" s="5">
        <f t="shared" si="228"/>
        <v>0.43</v>
      </c>
      <c r="FH265" s="5">
        <f t="shared" si="229"/>
        <v>0.28999999999999998</v>
      </c>
      <c r="FI265" s="5">
        <f t="shared" si="230"/>
        <v>0.28999999999999998</v>
      </c>
      <c r="FJ265" s="5">
        <f t="shared" si="231"/>
        <v>3.5</v>
      </c>
    </row>
    <row r="266" spans="1:166">
      <c r="A266" s="5">
        <f t="shared" si="212"/>
        <v>251</v>
      </c>
      <c r="C266" s="5" t="s">
        <v>1198</v>
      </c>
      <c r="D266" s="5">
        <v>500</v>
      </c>
      <c r="E266" s="5">
        <v>0.3</v>
      </c>
      <c r="F266" s="5">
        <v>0.25</v>
      </c>
      <c r="G266" s="5">
        <v>0.125</v>
      </c>
      <c r="H266" s="5">
        <v>0.125</v>
      </c>
      <c r="J266" s="5">
        <v>0.125</v>
      </c>
      <c r="K266" s="5">
        <v>0.125</v>
      </c>
      <c r="M266" s="5">
        <v>2</v>
      </c>
      <c r="N266" s="5">
        <f t="shared" si="175"/>
        <v>0.8</v>
      </c>
      <c r="Q266" s="5">
        <f t="shared" si="176"/>
        <v>0</v>
      </c>
      <c r="S266" s="5">
        <f t="shared" si="233"/>
        <v>1.5</v>
      </c>
      <c r="T266" s="5">
        <f t="shared" si="234"/>
        <v>1.25</v>
      </c>
      <c r="U266" s="5">
        <f t="shared" si="235"/>
        <v>0.625</v>
      </c>
      <c r="V266" s="5">
        <f t="shared" si="236"/>
        <v>0.625</v>
      </c>
      <c r="W266" s="5">
        <f t="shared" si="237"/>
        <v>1.25</v>
      </c>
      <c r="X266" s="5">
        <f t="shared" si="238"/>
        <v>1.5</v>
      </c>
      <c r="Y266" s="5">
        <f t="shared" si="239"/>
        <v>1.25</v>
      </c>
      <c r="Z266" s="5">
        <f t="shared" si="240"/>
        <v>0.625</v>
      </c>
      <c r="AA266" s="5">
        <f t="shared" si="241"/>
        <v>0.625</v>
      </c>
      <c r="AB266" s="5" t="str">
        <f t="shared" si="182"/>
        <v>자동</v>
      </c>
      <c r="AC266" s="5">
        <f t="shared" si="242"/>
        <v>0.625</v>
      </c>
      <c r="AD266" s="5">
        <f t="shared" si="243"/>
        <v>0.625</v>
      </c>
      <c r="AE266" s="5" t="str">
        <f>IF(AR266=42,INDEX('2025학년도 변표'!$C$118:$C$197,MATCH(Q266,'2025학년도 변표'!$B$118:$B$197,0)),"")</f>
        <v/>
      </c>
      <c r="AF266" s="5" t="str">
        <f>IF(AR266=42,INDEX('2025학년도 변표'!$D$118:$D$197,MATCH(Q266,'2025학년도 변표'!$B$118:$B$197,0)),"")</f>
        <v/>
      </c>
      <c r="AH266" s="5">
        <v>2</v>
      </c>
      <c r="AI266" s="5">
        <v>2</v>
      </c>
      <c r="AJ266" s="5">
        <v>2</v>
      </c>
      <c r="AK266" s="5">
        <v>2</v>
      </c>
      <c r="AM266" s="5">
        <v>2</v>
      </c>
      <c r="AN266" s="5">
        <v>2</v>
      </c>
      <c r="AO266" s="5">
        <v>3</v>
      </c>
      <c r="AP266" s="5">
        <v>3</v>
      </c>
      <c r="AR266" s="5">
        <f t="shared" si="217"/>
        <v>2</v>
      </c>
      <c r="BA266" s="5">
        <f t="shared" si="185"/>
        <v>0</v>
      </c>
      <c r="BY266" s="230">
        <f t="shared" si="225"/>
        <v>400</v>
      </c>
      <c r="BZ266" s="72">
        <v>100</v>
      </c>
      <c r="CA266" s="5">
        <v>97</v>
      </c>
      <c r="CB266" s="5">
        <v>94</v>
      </c>
      <c r="CC266" s="5">
        <v>85</v>
      </c>
      <c r="CD266" s="5">
        <v>60</v>
      </c>
      <c r="CE266" s="5">
        <v>40</v>
      </c>
      <c r="CF266" s="5">
        <v>25</v>
      </c>
      <c r="CG266" s="5">
        <v>10</v>
      </c>
      <c r="CH266" s="5">
        <v>0</v>
      </c>
      <c r="CI266" s="72">
        <v>2</v>
      </c>
      <c r="CJ266" s="5">
        <v>1.5</v>
      </c>
      <c r="CK266" s="5">
        <v>1</v>
      </c>
      <c r="CL266" s="5">
        <v>0.5</v>
      </c>
      <c r="DA266" s="5">
        <f t="shared" si="186"/>
        <v>100</v>
      </c>
      <c r="DB266" s="5">
        <f t="shared" si="187"/>
        <v>100</v>
      </c>
      <c r="DC266" s="5">
        <f t="shared" si="188"/>
        <v>2</v>
      </c>
      <c r="DF266" s="5">
        <v>2</v>
      </c>
      <c r="DR266" s="5">
        <f t="shared" si="189"/>
        <v>2</v>
      </c>
      <c r="DS266" s="5">
        <f t="shared" si="190"/>
        <v>2</v>
      </c>
      <c r="DT266" s="5">
        <f t="shared" ref="DT266:DT281" si="244">IF(OR(AND(DD266&gt;0,DD266&lt;=$DD$8),AND(DE266&gt;0,DE266&lt;=$DE$8),AND(DF266&gt;0,DF266&lt;=$DF$8)),1,0)</f>
        <v>0</v>
      </c>
      <c r="DU266" s="5">
        <f t="shared" si="213"/>
        <v>0</v>
      </c>
      <c r="DW266" s="5">
        <f t="shared" si="191"/>
        <v>0</v>
      </c>
      <c r="DX266" s="5">
        <f t="shared" si="192"/>
        <v>0</v>
      </c>
      <c r="DY266" s="5">
        <f>IFERROR(IF(LEFT($AR266,1)="4",INDEX('2025학년도 변표'!$H$118:$H$197,MATCH($Q266,'2025학년도 변표'!$B$118:$B$197,0)),INDEX(DY$4:DY$8,MATCH(AJ266,$DU$4:$DU$8,0))),0)</f>
        <v>0</v>
      </c>
      <c r="DZ266" s="5">
        <f>IFERROR(IF(LEFT($AR266,1)="4",INDEX('2025학년도 변표'!$I$118:$I$197,MATCH($Q266,'2025학년도 변표'!$B$118:$B$197,0)),INDEX(DZ$4:DZ$8,MATCH(AK266,$DU$4:$DU$8,0))),0)</f>
        <v>0</v>
      </c>
      <c r="EB266" s="5">
        <f>IFERROR(IF(LEFT($AR266,1)="4",INDEX('2025학년도 변표'!$J$118:$J$197,MATCH($Q266,'2025학년도 변표'!$B$118:$B$197,0)),INDEX(EA$4:EA$8,MATCH(AM266,$DU$4:$DU$8,0))),0)</f>
        <v>0</v>
      </c>
      <c r="EC266" s="5">
        <f>IFERROR(IF(LEFT($AR266,1)="4",INDEX('2025학년도 변표'!$K$118:$K$197,MATCH($Q266,'2025학년도 변표'!$B$118:$B$197,0)),INDEX(EB$4:EB$8,MATCH(AN266,$DU$4:$DU$8,0))),0)</f>
        <v>0</v>
      </c>
      <c r="ED266" s="5" t="str">
        <f t="shared" si="193"/>
        <v/>
      </c>
      <c r="EE266" s="5" t="str">
        <f t="shared" si="194"/>
        <v/>
      </c>
      <c r="EF266" s="5">
        <f t="shared" si="195"/>
        <v>0</v>
      </c>
      <c r="EH266" s="5">
        <f t="shared" si="196"/>
        <v>0</v>
      </c>
      <c r="EI266" s="5">
        <f t="shared" si="197"/>
        <v>0</v>
      </c>
      <c r="EJ266" s="5">
        <f t="shared" si="198"/>
        <v>0</v>
      </c>
      <c r="EK266" s="5">
        <f t="shared" si="199"/>
        <v>0</v>
      </c>
      <c r="EL266" s="5">
        <f t="shared" si="200"/>
        <v>0</v>
      </c>
      <c r="EM266" s="5">
        <f t="shared" si="201"/>
        <v>0</v>
      </c>
      <c r="EN266" s="5">
        <f t="shared" si="202"/>
        <v>0</v>
      </c>
      <c r="EO266" s="5">
        <f>LARGE((EJ266:EK266,EM266:EN266),1)</f>
        <v>0</v>
      </c>
      <c r="EP266" s="5">
        <f>IF(M266&lt;2,0,LARGE((EJ266:EK266,EM266:EN266),2))</f>
        <v>0</v>
      </c>
      <c r="EQ266" s="5">
        <f t="shared" si="203"/>
        <v>0</v>
      </c>
      <c r="ER266" s="5">
        <f t="shared" si="204"/>
        <v>0</v>
      </c>
      <c r="ES266" s="5">
        <f t="shared" si="205"/>
        <v>0</v>
      </c>
      <c r="EX266" s="5">
        <f t="shared" si="206"/>
        <v>0</v>
      </c>
      <c r="EZ266" s="5">
        <f t="shared" si="207"/>
        <v>0</v>
      </c>
      <c r="FA266" s="5">
        <f t="shared" ca="1" si="208"/>
        <v>0</v>
      </c>
      <c r="FE266" s="5" t="str">
        <f t="shared" si="226"/>
        <v>백분위</v>
      </c>
      <c r="FF266" s="5" t="str">
        <f t="shared" si="227"/>
        <v>백분위</v>
      </c>
      <c r="FG266" s="5">
        <f t="shared" si="228"/>
        <v>0.38</v>
      </c>
      <c r="FH266" s="5">
        <f t="shared" si="229"/>
        <v>0.31</v>
      </c>
      <c r="FI266" s="5">
        <f t="shared" si="230"/>
        <v>0.31</v>
      </c>
      <c r="FJ266" s="5">
        <f t="shared" si="231"/>
        <v>4</v>
      </c>
    </row>
    <row r="267" spans="1:166">
      <c r="A267" s="5">
        <f t="shared" si="212"/>
        <v>252</v>
      </c>
      <c r="C267" s="5" t="s">
        <v>1199</v>
      </c>
      <c r="D267" s="5">
        <v>500</v>
      </c>
      <c r="E267" s="5">
        <v>0.2</v>
      </c>
      <c r="F267" s="5">
        <v>0.3</v>
      </c>
      <c r="G267" s="5">
        <v>0.15</v>
      </c>
      <c r="H267" s="5">
        <v>0.15</v>
      </c>
      <c r="M267" s="5">
        <v>2</v>
      </c>
      <c r="N267" s="5">
        <f t="shared" si="175"/>
        <v>0.8</v>
      </c>
      <c r="Q267" s="5">
        <f t="shared" si="176"/>
        <v>0</v>
      </c>
      <c r="S267" s="5">
        <f t="shared" si="233"/>
        <v>1</v>
      </c>
      <c r="T267" s="5">
        <f t="shared" si="234"/>
        <v>1.5</v>
      </c>
      <c r="U267" s="5">
        <f t="shared" si="235"/>
        <v>0.75</v>
      </c>
      <c r="V267" s="5" t="str">
        <f t="shared" si="236"/>
        <v>자동</v>
      </c>
      <c r="W267" s="5">
        <f t="shared" si="237"/>
        <v>1.5</v>
      </c>
      <c r="X267" s="5">
        <f t="shared" si="238"/>
        <v>1</v>
      </c>
      <c r="Y267" s="5">
        <f t="shared" si="239"/>
        <v>1.5</v>
      </c>
      <c r="Z267" s="5">
        <f t="shared" si="240"/>
        <v>0.75</v>
      </c>
      <c r="AA267" s="5">
        <f t="shared" si="241"/>
        <v>0.75</v>
      </c>
      <c r="AB267" s="5" t="str">
        <f t="shared" si="182"/>
        <v>자동</v>
      </c>
      <c r="AC267" s="5" t="str">
        <f t="shared" si="242"/>
        <v>자동</v>
      </c>
      <c r="AD267" s="5" t="str">
        <f t="shared" si="243"/>
        <v>자동</v>
      </c>
      <c r="AE267" s="5" t="str">
        <f>IF(AR267=42,INDEX('2025학년도 변표'!$C$118:$C$197,MATCH(Q267,'2025학년도 변표'!$B$118:$B$197,0)),"")</f>
        <v/>
      </c>
      <c r="AF267" s="5" t="str">
        <f>IF(AR267=42,INDEX('2025학년도 변표'!$D$118:$D$197,MATCH(Q267,'2025학년도 변표'!$B$118:$B$197,0)),"")</f>
        <v/>
      </c>
      <c r="AH267" s="5">
        <v>2</v>
      </c>
      <c r="AI267" s="5">
        <v>2</v>
      </c>
      <c r="AJ267" s="5">
        <v>2</v>
      </c>
      <c r="AK267" s="5">
        <v>2</v>
      </c>
      <c r="AO267" s="5">
        <v>3</v>
      </c>
      <c r="AP267" s="5">
        <v>3</v>
      </c>
      <c r="AR267" s="5">
        <f t="shared" si="217"/>
        <v>2</v>
      </c>
      <c r="BA267" s="5">
        <f t="shared" si="185"/>
        <v>0</v>
      </c>
      <c r="BY267" s="230">
        <f t="shared" si="225"/>
        <v>400</v>
      </c>
      <c r="BZ267" s="72">
        <v>100</v>
      </c>
      <c r="CA267" s="5">
        <v>97</v>
      </c>
      <c r="CB267" s="5">
        <v>94</v>
      </c>
      <c r="CC267" s="5">
        <v>85</v>
      </c>
      <c r="CD267" s="5">
        <v>60</v>
      </c>
      <c r="CE267" s="5">
        <v>40</v>
      </c>
      <c r="CF267" s="5">
        <v>25</v>
      </c>
      <c r="CG267" s="5">
        <v>10</v>
      </c>
      <c r="CH267" s="5">
        <v>0</v>
      </c>
      <c r="CI267" s="72">
        <v>2</v>
      </c>
      <c r="CJ267" s="5">
        <v>1.5</v>
      </c>
      <c r="CK267" s="5">
        <v>1</v>
      </c>
      <c r="CL267" s="5">
        <v>0.5</v>
      </c>
      <c r="DA267" s="5">
        <f t="shared" si="186"/>
        <v>100</v>
      </c>
      <c r="DB267" s="5">
        <f t="shared" si="187"/>
        <v>100</v>
      </c>
      <c r="DC267" s="5">
        <f t="shared" si="188"/>
        <v>2</v>
      </c>
      <c r="DD267" s="5">
        <v>2</v>
      </c>
      <c r="DJ267" s="5">
        <v>1</v>
      </c>
      <c r="DQ267" s="5">
        <v>1</v>
      </c>
      <c r="DR267" s="5">
        <f t="shared" si="189"/>
        <v>1</v>
      </c>
      <c r="DS267" s="5">
        <f t="shared" si="190"/>
        <v>2</v>
      </c>
      <c r="DT267" s="5">
        <f t="shared" si="244"/>
        <v>0</v>
      </c>
      <c r="DU267" s="5">
        <f t="shared" si="213"/>
        <v>0</v>
      </c>
      <c r="DW267" s="5">
        <f t="shared" si="191"/>
        <v>0</v>
      </c>
      <c r="DX267" s="5">
        <f t="shared" si="192"/>
        <v>0</v>
      </c>
      <c r="DY267" s="5">
        <f>IFERROR(IF(LEFT($AR267,1)="4",INDEX('2025학년도 변표'!$H$118:$H$197,MATCH($Q267,'2025학년도 변표'!$B$118:$B$197,0)),INDEX(DY$4:DY$8,MATCH(AJ267,$DU$4:$DU$8,0))),0)</f>
        <v>0</v>
      </c>
      <c r="DZ267" s="5">
        <f>IFERROR(IF(LEFT($AR267,1)="4",INDEX('2025학년도 변표'!$I$118:$I$197,MATCH($Q267,'2025학년도 변표'!$B$118:$B$197,0)),INDEX(DZ$4:DZ$8,MATCH(AK267,$DU$4:$DU$8,0))),0)</f>
        <v>0</v>
      </c>
      <c r="EB267" s="5">
        <f>IFERROR(IF(LEFT($AR267,1)="4",INDEX('2025학년도 변표'!$J$118:$J$197,MATCH($Q267,'2025학년도 변표'!$B$118:$B$197,0)),INDEX(EA$4:EA$8,MATCH(AM267,$DU$4:$DU$8,0))),0)</f>
        <v>0</v>
      </c>
      <c r="EC267" s="5">
        <f>IFERROR(IF(LEFT($AR267,1)="4",INDEX('2025학년도 변표'!$K$118:$K$197,MATCH($Q267,'2025학년도 변표'!$B$118:$B$197,0)),INDEX(EB$4:EB$8,MATCH(AN267,$DU$4:$DU$8,0))),0)</f>
        <v>0</v>
      </c>
      <c r="ED267" s="5" t="str">
        <f t="shared" si="193"/>
        <v/>
      </c>
      <c r="EE267" s="5" t="str">
        <f t="shared" si="194"/>
        <v/>
      </c>
      <c r="EF267" s="5">
        <f t="shared" si="195"/>
        <v>0</v>
      </c>
      <c r="EH267" s="5">
        <f t="shared" si="196"/>
        <v>0</v>
      </c>
      <c r="EI267" s="5">
        <f t="shared" si="197"/>
        <v>0</v>
      </c>
      <c r="EJ267" s="5">
        <f t="shared" si="198"/>
        <v>0</v>
      </c>
      <c r="EK267" s="5">
        <f t="shared" si="199"/>
        <v>0</v>
      </c>
      <c r="EL267" s="5">
        <f t="shared" si="200"/>
        <v>0</v>
      </c>
      <c r="EM267" s="5">
        <f t="shared" si="201"/>
        <v>0</v>
      </c>
      <c r="EN267" s="5">
        <f t="shared" si="202"/>
        <v>0</v>
      </c>
      <c r="EO267" s="5">
        <f>LARGE((EJ267:EK267,EM267:EN267),1)</f>
        <v>0</v>
      </c>
      <c r="EP267" s="5">
        <f>IF(M267&lt;2,0,LARGE((EJ267:EK267,EM267:EN267),2))</f>
        <v>0</v>
      </c>
      <c r="EQ267" s="5">
        <f t="shared" si="203"/>
        <v>0</v>
      </c>
      <c r="ER267" s="5">
        <f t="shared" si="204"/>
        <v>0</v>
      </c>
      <c r="ES267" s="5">
        <f t="shared" si="205"/>
        <v>0</v>
      </c>
      <c r="EX267" s="5">
        <f t="shared" si="206"/>
        <v>0</v>
      </c>
      <c r="EZ267" s="5">
        <f t="shared" si="207"/>
        <v>0</v>
      </c>
      <c r="FA267" s="5">
        <f t="shared" ca="1" si="208"/>
        <v>0</v>
      </c>
      <c r="FE267" s="5" t="str">
        <f t="shared" si="226"/>
        <v>백분위</v>
      </c>
      <c r="FF267" s="5" t="str">
        <f t="shared" si="227"/>
        <v>백분위</v>
      </c>
      <c r="FG267" s="5">
        <f t="shared" si="228"/>
        <v>0.25</v>
      </c>
      <c r="FH267" s="5">
        <f t="shared" si="229"/>
        <v>0.38</v>
      </c>
      <c r="FI267" s="5">
        <f t="shared" si="230"/>
        <v>0.38</v>
      </c>
      <c r="FJ267" s="5">
        <f t="shared" si="231"/>
        <v>4</v>
      </c>
    </row>
    <row r="268" spans="1:166">
      <c r="A268" s="5">
        <f t="shared" si="212"/>
        <v>253</v>
      </c>
      <c r="C268" s="5" t="s">
        <v>1200</v>
      </c>
      <c r="D268" s="5">
        <v>500</v>
      </c>
      <c r="E268" s="5">
        <v>0.2</v>
      </c>
      <c r="F268" s="5">
        <v>0.3</v>
      </c>
      <c r="G268" s="5">
        <v>0.15</v>
      </c>
      <c r="H268" s="5">
        <v>0.15</v>
      </c>
      <c r="J268" s="5">
        <v>0.15</v>
      </c>
      <c r="K268" s="5">
        <v>0.15</v>
      </c>
      <c r="M268" s="5">
        <v>2</v>
      </c>
      <c r="N268" s="5">
        <f t="shared" si="175"/>
        <v>0.8</v>
      </c>
      <c r="Q268" s="5">
        <f t="shared" si="176"/>
        <v>0</v>
      </c>
      <c r="S268" s="5">
        <f t="shared" si="233"/>
        <v>1</v>
      </c>
      <c r="T268" s="5">
        <f t="shared" si="234"/>
        <v>1.5</v>
      </c>
      <c r="U268" s="5">
        <f t="shared" si="235"/>
        <v>0.75</v>
      </c>
      <c r="V268" s="5">
        <f t="shared" si="236"/>
        <v>0.75</v>
      </c>
      <c r="W268" s="5">
        <f t="shared" si="237"/>
        <v>1.5</v>
      </c>
      <c r="X268" s="5">
        <f t="shared" si="238"/>
        <v>1</v>
      </c>
      <c r="Y268" s="5">
        <f t="shared" si="239"/>
        <v>1.5</v>
      </c>
      <c r="Z268" s="5">
        <f t="shared" si="240"/>
        <v>0.75</v>
      </c>
      <c r="AA268" s="5">
        <f t="shared" si="241"/>
        <v>0.75</v>
      </c>
      <c r="AB268" s="5" t="str">
        <f t="shared" si="182"/>
        <v>자동</v>
      </c>
      <c r="AC268" s="5">
        <f t="shared" si="242"/>
        <v>0.75</v>
      </c>
      <c r="AD268" s="5">
        <f t="shared" si="243"/>
        <v>0.75</v>
      </c>
      <c r="AE268" s="5" t="str">
        <f>IF(AR268=42,INDEX('2025학년도 변표'!$C$118:$C$197,MATCH(Q268,'2025학년도 변표'!$B$118:$B$197,0)),"")</f>
        <v/>
      </c>
      <c r="AF268" s="5" t="str">
        <f>IF(AR268=42,INDEX('2025학년도 변표'!$D$118:$D$197,MATCH(Q268,'2025학년도 변표'!$B$118:$B$197,0)),"")</f>
        <v/>
      </c>
      <c r="AH268" s="5">
        <v>2</v>
      </c>
      <c r="AI268" s="5">
        <v>2</v>
      </c>
      <c r="AJ268" s="5">
        <v>2</v>
      </c>
      <c r="AK268" s="5">
        <v>2</v>
      </c>
      <c r="AM268" s="5">
        <v>2</v>
      </c>
      <c r="AN268" s="5">
        <v>2</v>
      </c>
      <c r="AO268" s="5">
        <v>3</v>
      </c>
      <c r="AP268" s="5">
        <v>3</v>
      </c>
      <c r="AR268" s="5">
        <f t="shared" si="217"/>
        <v>2</v>
      </c>
      <c r="BA268" s="5">
        <f t="shared" si="185"/>
        <v>0</v>
      </c>
      <c r="BY268" s="230">
        <f t="shared" si="225"/>
        <v>400</v>
      </c>
      <c r="BZ268" s="72">
        <v>100</v>
      </c>
      <c r="CA268" s="5">
        <v>97</v>
      </c>
      <c r="CB268" s="5">
        <v>94</v>
      </c>
      <c r="CC268" s="5">
        <v>85</v>
      </c>
      <c r="CD268" s="5">
        <v>60</v>
      </c>
      <c r="CE268" s="5">
        <v>40</v>
      </c>
      <c r="CF268" s="5">
        <v>25</v>
      </c>
      <c r="CG268" s="5">
        <v>10</v>
      </c>
      <c r="CH268" s="5">
        <v>0</v>
      </c>
      <c r="CI268" s="72">
        <v>2</v>
      </c>
      <c r="CJ268" s="5">
        <v>1.5</v>
      </c>
      <c r="CK268" s="5">
        <v>1</v>
      </c>
      <c r="CL268" s="5">
        <v>0.5</v>
      </c>
      <c r="DA268" s="5">
        <f t="shared" si="186"/>
        <v>100</v>
      </c>
      <c r="DB268" s="5">
        <f t="shared" si="187"/>
        <v>100</v>
      </c>
      <c r="DC268" s="5">
        <f t="shared" si="188"/>
        <v>2</v>
      </c>
      <c r="DE268" s="5">
        <v>1</v>
      </c>
      <c r="DF268" s="5">
        <v>2</v>
      </c>
      <c r="DR268" s="5">
        <f t="shared" si="189"/>
        <v>2</v>
      </c>
      <c r="DS268" s="5">
        <f t="shared" si="190"/>
        <v>2</v>
      </c>
      <c r="DT268" s="5">
        <f t="shared" si="244"/>
        <v>0</v>
      </c>
      <c r="DU268" s="5">
        <f t="shared" si="213"/>
        <v>0</v>
      </c>
      <c r="DW268" s="5">
        <f t="shared" si="191"/>
        <v>0</v>
      </c>
      <c r="DX268" s="5">
        <f t="shared" si="192"/>
        <v>0</v>
      </c>
      <c r="DY268" s="5">
        <f>IFERROR(IF(LEFT($AR268,1)="4",INDEX('2025학년도 변표'!$H$118:$H$197,MATCH($Q268,'2025학년도 변표'!$B$118:$B$197,0)),INDEX(DY$4:DY$8,MATCH(AJ268,$DU$4:$DU$8,0))),0)</f>
        <v>0</v>
      </c>
      <c r="DZ268" s="5">
        <f>IFERROR(IF(LEFT($AR268,1)="4",INDEX('2025학년도 변표'!$I$118:$I$197,MATCH($Q268,'2025학년도 변표'!$B$118:$B$197,0)),INDEX(DZ$4:DZ$8,MATCH(AK268,$DU$4:$DU$8,0))),0)</f>
        <v>0</v>
      </c>
      <c r="EB268" s="5">
        <f>IFERROR(IF(LEFT($AR268,1)="4",INDEX('2025학년도 변표'!$J$118:$J$197,MATCH($Q268,'2025학년도 변표'!$B$118:$B$197,0)),INDEX(EA$4:EA$8,MATCH(AM268,$DU$4:$DU$8,0))),0)</f>
        <v>0</v>
      </c>
      <c r="EC268" s="5">
        <f>IFERROR(IF(LEFT($AR268,1)="4",INDEX('2025학년도 변표'!$K$118:$K$197,MATCH($Q268,'2025학년도 변표'!$B$118:$B$197,0)),INDEX(EB$4:EB$8,MATCH(AN268,$DU$4:$DU$8,0))),0)</f>
        <v>0</v>
      </c>
      <c r="ED268" s="5" t="str">
        <f t="shared" si="193"/>
        <v/>
      </c>
      <c r="EE268" s="5" t="str">
        <f t="shared" si="194"/>
        <v/>
      </c>
      <c r="EF268" s="5">
        <f t="shared" si="195"/>
        <v>0</v>
      </c>
      <c r="EH268" s="5">
        <f t="shared" si="196"/>
        <v>0</v>
      </c>
      <c r="EI268" s="5">
        <f t="shared" si="197"/>
        <v>0</v>
      </c>
      <c r="EJ268" s="5">
        <f t="shared" si="198"/>
        <v>0</v>
      </c>
      <c r="EK268" s="5">
        <f t="shared" si="199"/>
        <v>0</v>
      </c>
      <c r="EL268" s="5">
        <f t="shared" si="200"/>
        <v>0</v>
      </c>
      <c r="EM268" s="5">
        <f t="shared" si="201"/>
        <v>0</v>
      </c>
      <c r="EN268" s="5">
        <f t="shared" si="202"/>
        <v>0</v>
      </c>
      <c r="EO268" s="5">
        <f>LARGE((EJ268:EK268,EM268:EN268),1)</f>
        <v>0</v>
      </c>
      <c r="EP268" s="5">
        <f>IF(M268&lt;2,0,LARGE((EJ268:EK268,EM268:EN268),2))</f>
        <v>0</v>
      </c>
      <c r="EQ268" s="5">
        <f t="shared" si="203"/>
        <v>0</v>
      </c>
      <c r="ER268" s="5">
        <f t="shared" si="204"/>
        <v>0</v>
      </c>
      <c r="ES268" s="5">
        <f t="shared" si="205"/>
        <v>0</v>
      </c>
      <c r="EX268" s="5">
        <f t="shared" si="206"/>
        <v>0</v>
      </c>
      <c r="EZ268" s="5">
        <f t="shared" si="207"/>
        <v>0</v>
      </c>
      <c r="FA268" s="5">
        <f t="shared" ca="1" si="208"/>
        <v>0</v>
      </c>
      <c r="FE268" s="5" t="str">
        <f t="shared" si="226"/>
        <v>백분위</v>
      </c>
      <c r="FF268" s="5" t="str">
        <f t="shared" si="227"/>
        <v>백분위</v>
      </c>
      <c r="FG268" s="5">
        <f t="shared" si="228"/>
        <v>0.25</v>
      </c>
      <c r="FH268" s="5">
        <f t="shared" si="229"/>
        <v>0.38</v>
      </c>
      <c r="FI268" s="5">
        <f t="shared" si="230"/>
        <v>0.38</v>
      </c>
      <c r="FJ268" s="5">
        <f t="shared" si="231"/>
        <v>4</v>
      </c>
    </row>
    <row r="269" spans="1:166">
      <c r="A269" s="5">
        <f t="shared" si="212"/>
        <v>254</v>
      </c>
      <c r="C269" s="5" t="s">
        <v>1201</v>
      </c>
      <c r="D269" s="5">
        <v>500</v>
      </c>
      <c r="E269" s="5">
        <v>0.3</v>
      </c>
      <c r="F269" s="5">
        <v>0.2</v>
      </c>
      <c r="G269" s="5">
        <v>0.15</v>
      </c>
      <c r="H269" s="5">
        <v>0.15</v>
      </c>
      <c r="J269" s="5">
        <v>0.15</v>
      </c>
      <c r="K269" s="5">
        <v>0.15</v>
      </c>
      <c r="M269" s="5">
        <v>2</v>
      </c>
      <c r="N269" s="5">
        <f t="shared" si="175"/>
        <v>0.8</v>
      </c>
      <c r="Q269" s="5">
        <f t="shared" si="176"/>
        <v>0</v>
      </c>
      <c r="S269" s="5">
        <f t="shared" si="233"/>
        <v>1.5</v>
      </c>
      <c r="T269" s="5">
        <f t="shared" si="234"/>
        <v>1</v>
      </c>
      <c r="U269" s="5">
        <f t="shared" si="235"/>
        <v>0.75</v>
      </c>
      <c r="V269" s="5">
        <f t="shared" si="236"/>
        <v>0.75</v>
      </c>
      <c r="W269" s="5">
        <f t="shared" si="237"/>
        <v>1.5</v>
      </c>
      <c r="X269" s="5">
        <f t="shared" si="238"/>
        <v>1.5</v>
      </c>
      <c r="Y269" s="5">
        <f t="shared" si="239"/>
        <v>1</v>
      </c>
      <c r="Z269" s="5">
        <f t="shared" si="240"/>
        <v>0.75</v>
      </c>
      <c r="AA269" s="5">
        <f t="shared" si="241"/>
        <v>0.75</v>
      </c>
      <c r="AB269" s="5" t="str">
        <f t="shared" si="182"/>
        <v>자동</v>
      </c>
      <c r="AC269" s="5">
        <f t="shared" si="242"/>
        <v>0.75</v>
      </c>
      <c r="AD269" s="5">
        <f t="shared" si="243"/>
        <v>0.75</v>
      </c>
      <c r="AE269" s="5" t="str">
        <f>IF(AR269=42,INDEX('2025학년도 변표'!$C$118:$C$197,MATCH(Q269,'2025학년도 변표'!$B$118:$B$197,0)),"")</f>
        <v/>
      </c>
      <c r="AF269" s="5" t="str">
        <f>IF(AR269=42,INDEX('2025학년도 변표'!$D$118:$D$197,MATCH(Q269,'2025학년도 변표'!$B$118:$B$197,0)),"")</f>
        <v/>
      </c>
      <c r="AH269" s="5">
        <v>2</v>
      </c>
      <c r="AI269" s="5">
        <v>2</v>
      </c>
      <c r="AJ269" s="5">
        <v>2</v>
      </c>
      <c r="AK269" s="5">
        <v>2</v>
      </c>
      <c r="AM269" s="5">
        <v>2</v>
      </c>
      <c r="AN269" s="5">
        <v>2</v>
      </c>
      <c r="AO269" s="5">
        <v>3</v>
      </c>
      <c r="AP269" s="5">
        <v>3</v>
      </c>
      <c r="AR269" s="5">
        <f t="shared" si="217"/>
        <v>2</v>
      </c>
      <c r="BA269" s="5">
        <f t="shared" si="185"/>
        <v>0</v>
      </c>
      <c r="BY269" s="230">
        <f t="shared" si="225"/>
        <v>400</v>
      </c>
      <c r="BZ269" s="72">
        <v>100</v>
      </c>
      <c r="CA269" s="5">
        <v>97</v>
      </c>
      <c r="CB269" s="5">
        <v>94</v>
      </c>
      <c r="CC269" s="5">
        <v>85</v>
      </c>
      <c r="CD269" s="5">
        <v>60</v>
      </c>
      <c r="CE269" s="5">
        <v>40</v>
      </c>
      <c r="CF269" s="5">
        <v>25</v>
      </c>
      <c r="CG269" s="5">
        <v>10</v>
      </c>
      <c r="CH269" s="5">
        <v>0</v>
      </c>
      <c r="CI269" s="72">
        <v>2</v>
      </c>
      <c r="CJ269" s="5">
        <v>1.5</v>
      </c>
      <c r="CK269" s="5">
        <v>1</v>
      </c>
      <c r="CL269" s="5">
        <v>0.5</v>
      </c>
      <c r="DA269" s="5">
        <f t="shared" si="186"/>
        <v>100</v>
      </c>
      <c r="DB269" s="5">
        <f t="shared" si="187"/>
        <v>100</v>
      </c>
      <c r="DC269" s="5">
        <f t="shared" si="188"/>
        <v>2</v>
      </c>
      <c r="DF269" s="5">
        <v>2</v>
      </c>
      <c r="DR269" s="5">
        <f t="shared" si="189"/>
        <v>2</v>
      </c>
      <c r="DS269" s="5">
        <f t="shared" si="190"/>
        <v>2</v>
      </c>
      <c r="DT269" s="5">
        <f t="shared" si="244"/>
        <v>0</v>
      </c>
      <c r="DU269" s="5">
        <f t="shared" si="213"/>
        <v>0</v>
      </c>
      <c r="DW269" s="5">
        <f t="shared" si="191"/>
        <v>0</v>
      </c>
      <c r="DX269" s="5">
        <f t="shared" si="192"/>
        <v>0</v>
      </c>
      <c r="DY269" s="5">
        <f>IFERROR(IF(LEFT($AR269,1)="4",INDEX('2025학년도 변표'!$H$118:$H$197,MATCH($Q269,'2025학년도 변표'!$B$118:$B$197,0)),INDEX(DY$4:DY$8,MATCH(AJ269,$DU$4:$DU$8,0))),0)</f>
        <v>0</v>
      </c>
      <c r="DZ269" s="5">
        <f>IFERROR(IF(LEFT($AR269,1)="4",INDEX('2025학년도 변표'!$I$118:$I$197,MATCH($Q269,'2025학년도 변표'!$B$118:$B$197,0)),INDEX(DZ$4:DZ$8,MATCH(AK269,$DU$4:$DU$8,0))),0)</f>
        <v>0</v>
      </c>
      <c r="EB269" s="5">
        <f>IFERROR(IF(LEFT($AR269,1)="4",INDEX('2025학년도 변표'!$J$118:$J$197,MATCH($Q269,'2025학년도 변표'!$B$118:$B$197,0)),INDEX(EA$4:EA$8,MATCH(AM269,$DU$4:$DU$8,0))),0)</f>
        <v>0</v>
      </c>
      <c r="EC269" s="5">
        <f>IFERROR(IF(LEFT($AR269,1)="4",INDEX('2025학년도 변표'!$K$118:$K$197,MATCH($Q269,'2025학년도 변표'!$B$118:$B$197,0)),INDEX(EB$4:EB$8,MATCH(AN269,$DU$4:$DU$8,0))),0)</f>
        <v>0</v>
      </c>
      <c r="ED269" s="5" t="str">
        <f t="shared" si="193"/>
        <v/>
      </c>
      <c r="EE269" s="5" t="str">
        <f t="shared" si="194"/>
        <v/>
      </c>
      <c r="EF269" s="5">
        <f t="shared" si="195"/>
        <v>0</v>
      </c>
      <c r="EH269" s="5">
        <f t="shared" si="196"/>
        <v>0</v>
      </c>
      <c r="EI269" s="5">
        <f t="shared" si="197"/>
        <v>0</v>
      </c>
      <c r="EJ269" s="5">
        <f t="shared" si="198"/>
        <v>0</v>
      </c>
      <c r="EK269" s="5">
        <f t="shared" si="199"/>
        <v>0</v>
      </c>
      <c r="EL269" s="5">
        <f t="shared" si="200"/>
        <v>0</v>
      </c>
      <c r="EM269" s="5">
        <f t="shared" si="201"/>
        <v>0</v>
      </c>
      <c r="EN269" s="5">
        <f t="shared" si="202"/>
        <v>0</v>
      </c>
      <c r="EO269" s="5">
        <f>LARGE((EJ269:EK269,EM269:EN269),1)</f>
        <v>0</v>
      </c>
      <c r="EP269" s="5">
        <f>IF(M269&lt;2,0,LARGE((EJ269:EK269,EM269:EN269),2))</f>
        <v>0</v>
      </c>
      <c r="EQ269" s="5">
        <f t="shared" si="203"/>
        <v>0</v>
      </c>
      <c r="ER269" s="5">
        <f t="shared" si="204"/>
        <v>0</v>
      </c>
      <c r="ES269" s="5">
        <f t="shared" si="205"/>
        <v>0</v>
      </c>
      <c r="EX269" s="5">
        <f t="shared" si="206"/>
        <v>0</v>
      </c>
      <c r="EZ269" s="5">
        <f t="shared" si="207"/>
        <v>0</v>
      </c>
      <c r="FA269" s="5">
        <f t="shared" ca="1" si="208"/>
        <v>0</v>
      </c>
      <c r="FE269" s="5" t="str">
        <f t="shared" si="226"/>
        <v>백분위</v>
      </c>
      <c r="FF269" s="5" t="str">
        <f t="shared" si="227"/>
        <v>백분위</v>
      </c>
      <c r="FG269" s="5">
        <f t="shared" si="228"/>
        <v>0.38</v>
      </c>
      <c r="FH269" s="5">
        <f t="shared" si="229"/>
        <v>0.25</v>
      </c>
      <c r="FI269" s="5">
        <f t="shared" si="230"/>
        <v>0.38</v>
      </c>
      <c r="FJ269" s="5">
        <f t="shared" si="231"/>
        <v>4</v>
      </c>
    </row>
    <row r="270" spans="1:166">
      <c r="A270" s="5">
        <f t="shared" si="212"/>
        <v>255</v>
      </c>
      <c r="C270" s="5" t="s">
        <v>18725</v>
      </c>
      <c r="D270" s="5">
        <v>500</v>
      </c>
      <c r="E270" s="5">
        <v>0.3</v>
      </c>
      <c r="F270" s="5">
        <v>0.25</v>
      </c>
      <c r="G270" s="5">
        <v>0.125</v>
      </c>
      <c r="H270" s="5">
        <v>0.125</v>
      </c>
      <c r="J270" s="5">
        <v>0.125</v>
      </c>
      <c r="K270" s="5">
        <v>0.125</v>
      </c>
      <c r="M270" s="5">
        <v>2</v>
      </c>
      <c r="N270" s="5">
        <f t="shared" si="175"/>
        <v>0.8</v>
      </c>
      <c r="Q270" s="5">
        <f t="shared" si="176"/>
        <v>0</v>
      </c>
      <c r="S270" s="5">
        <f t="shared" si="233"/>
        <v>1.5</v>
      </c>
      <c r="T270" s="5">
        <f t="shared" si="234"/>
        <v>1.25</v>
      </c>
      <c r="U270" s="5">
        <f t="shared" si="235"/>
        <v>0.625</v>
      </c>
      <c r="V270" s="5">
        <f t="shared" si="236"/>
        <v>0.625</v>
      </c>
      <c r="W270" s="5">
        <f t="shared" si="237"/>
        <v>1.25</v>
      </c>
      <c r="X270" s="5">
        <f t="shared" si="238"/>
        <v>1.5</v>
      </c>
      <c r="Y270" s="5">
        <f t="shared" si="239"/>
        <v>1.25</v>
      </c>
      <c r="Z270" s="5">
        <f t="shared" si="240"/>
        <v>0.625</v>
      </c>
      <c r="AA270" s="5">
        <f t="shared" si="241"/>
        <v>0.625</v>
      </c>
      <c r="AB270" s="5" t="str">
        <f t="shared" si="182"/>
        <v>자동</v>
      </c>
      <c r="AC270" s="5">
        <f t="shared" si="242"/>
        <v>0.625</v>
      </c>
      <c r="AD270" s="5">
        <f t="shared" si="243"/>
        <v>0.625</v>
      </c>
      <c r="AE270" s="5" t="str">
        <f>IF(AR270=42,INDEX('2025학년도 변표'!$C$118:$C$197,MATCH(Q270,'2025학년도 변표'!$B$118:$B$197,0)),"")</f>
        <v/>
      </c>
      <c r="AF270" s="5" t="str">
        <f>IF(AR270=42,INDEX('2025학년도 변표'!$D$118:$D$197,MATCH(Q270,'2025학년도 변표'!$B$118:$B$197,0)),"")</f>
        <v/>
      </c>
      <c r="AH270" s="5">
        <v>2</v>
      </c>
      <c r="AI270" s="5">
        <v>2</v>
      </c>
      <c r="AJ270" s="5">
        <v>2</v>
      </c>
      <c r="AK270" s="5">
        <v>2</v>
      </c>
      <c r="AM270" s="5">
        <v>2</v>
      </c>
      <c r="AN270" s="5">
        <v>2</v>
      </c>
      <c r="AO270" s="5">
        <v>3</v>
      </c>
      <c r="AP270" s="5">
        <v>3</v>
      </c>
      <c r="AR270" s="5">
        <f t="shared" si="217"/>
        <v>2</v>
      </c>
      <c r="BA270" s="5">
        <f t="shared" si="185"/>
        <v>0</v>
      </c>
      <c r="BY270" s="230">
        <f t="shared" si="225"/>
        <v>400</v>
      </c>
      <c r="BZ270" s="72">
        <v>100</v>
      </c>
      <c r="CA270" s="5">
        <v>97</v>
      </c>
      <c r="CB270" s="5">
        <v>94</v>
      </c>
      <c r="CC270" s="5">
        <v>85</v>
      </c>
      <c r="CD270" s="5">
        <v>60</v>
      </c>
      <c r="CE270" s="5">
        <v>40</v>
      </c>
      <c r="CF270" s="5">
        <v>25</v>
      </c>
      <c r="CG270" s="5">
        <v>10</v>
      </c>
      <c r="CH270" s="5">
        <v>0</v>
      </c>
      <c r="CI270" s="72">
        <v>2</v>
      </c>
      <c r="CJ270" s="5">
        <v>1.5</v>
      </c>
      <c r="CK270" s="5">
        <v>1</v>
      </c>
      <c r="CL270" s="5">
        <v>0.5</v>
      </c>
      <c r="DA270" s="5">
        <f t="shared" si="186"/>
        <v>100</v>
      </c>
      <c r="DB270" s="5">
        <f t="shared" si="187"/>
        <v>100</v>
      </c>
      <c r="DC270" s="5">
        <f t="shared" si="188"/>
        <v>2</v>
      </c>
      <c r="DF270" s="5">
        <v>2</v>
      </c>
      <c r="DR270" s="5">
        <f t="shared" si="189"/>
        <v>2</v>
      </c>
      <c r="DS270" s="5">
        <f t="shared" si="190"/>
        <v>2</v>
      </c>
      <c r="DT270" s="5">
        <f t="shared" si="244"/>
        <v>0</v>
      </c>
      <c r="DU270" s="5">
        <f t="shared" si="213"/>
        <v>0</v>
      </c>
      <c r="DW270" s="5">
        <f t="shared" si="191"/>
        <v>0</v>
      </c>
      <c r="DX270" s="5">
        <f t="shared" si="192"/>
        <v>0</v>
      </c>
      <c r="DY270" s="5">
        <f>IFERROR(IF(LEFT($AR270,1)="4",INDEX('2025학년도 변표'!$H$118:$H$197,MATCH($Q270,'2025학년도 변표'!$B$118:$B$197,0)),INDEX(DY$4:DY$8,MATCH(AJ270,$DU$4:$DU$8,0))),0)</f>
        <v>0</v>
      </c>
      <c r="DZ270" s="5">
        <f>IFERROR(IF(LEFT($AR270,1)="4",INDEX('2025학년도 변표'!$I$118:$I$197,MATCH($Q270,'2025학년도 변표'!$B$118:$B$197,0)),INDEX(DZ$4:DZ$8,MATCH(AK270,$DU$4:$DU$8,0))),0)</f>
        <v>0</v>
      </c>
      <c r="EB270" s="5">
        <f>IFERROR(IF(LEFT($AR270,1)="4",INDEX('2025학년도 변표'!$J$118:$J$197,MATCH($Q270,'2025학년도 변표'!$B$118:$B$197,0)),INDEX(EA$4:EA$8,MATCH(AM270,$DU$4:$DU$8,0))),0)</f>
        <v>0</v>
      </c>
      <c r="EC270" s="5">
        <f>IFERROR(IF(LEFT($AR270,1)="4",INDEX('2025학년도 변표'!$K$118:$K$197,MATCH($Q270,'2025학년도 변표'!$B$118:$B$197,0)),INDEX(EB$4:EB$8,MATCH(AN270,$DU$4:$DU$8,0))),0)</f>
        <v>0</v>
      </c>
      <c r="ED270" s="5" t="str">
        <f t="shared" si="193"/>
        <v/>
      </c>
      <c r="EE270" s="5" t="str">
        <f t="shared" si="194"/>
        <v/>
      </c>
      <c r="EF270" s="5">
        <f t="shared" si="195"/>
        <v>0</v>
      </c>
      <c r="EH270" s="5">
        <f t="shared" si="196"/>
        <v>0</v>
      </c>
      <c r="EI270" s="5">
        <f t="shared" si="197"/>
        <v>0</v>
      </c>
      <c r="EJ270" s="5">
        <f t="shared" si="198"/>
        <v>0</v>
      </c>
      <c r="EK270" s="5">
        <f t="shared" si="199"/>
        <v>0</v>
      </c>
      <c r="EL270" s="5">
        <f t="shared" si="200"/>
        <v>0</v>
      </c>
      <c r="EM270" s="5">
        <f t="shared" si="201"/>
        <v>0</v>
      </c>
      <c r="EN270" s="5">
        <f t="shared" si="202"/>
        <v>0</v>
      </c>
      <c r="EO270" s="5">
        <f>LARGE((EJ270:EK270,EM270:EN270),1)</f>
        <v>0</v>
      </c>
      <c r="EP270" s="5">
        <f>IF(M270&lt;2,0,LARGE((EJ270:EK270,EM270:EN270),2))</f>
        <v>0</v>
      </c>
      <c r="EQ270" s="5">
        <f t="shared" si="203"/>
        <v>0</v>
      </c>
      <c r="ER270" s="5">
        <f t="shared" si="204"/>
        <v>0</v>
      </c>
      <c r="ES270" s="5">
        <f t="shared" si="205"/>
        <v>0</v>
      </c>
      <c r="EX270" s="5">
        <f t="shared" si="206"/>
        <v>0</v>
      </c>
      <c r="EZ270" s="5">
        <f t="shared" si="207"/>
        <v>0</v>
      </c>
      <c r="FA270" s="5">
        <f t="shared" ca="1" si="208"/>
        <v>0</v>
      </c>
      <c r="FE270" s="5" t="str">
        <f t="shared" si="226"/>
        <v>백분위</v>
      </c>
      <c r="FF270" s="5" t="str">
        <f t="shared" si="227"/>
        <v>백분위</v>
      </c>
      <c r="FG270" s="5">
        <f t="shared" si="228"/>
        <v>0.38</v>
      </c>
      <c r="FH270" s="5">
        <f t="shared" si="229"/>
        <v>0.31</v>
      </c>
      <c r="FI270" s="5">
        <f t="shared" si="230"/>
        <v>0.31</v>
      </c>
      <c r="FJ270" s="5">
        <f t="shared" si="231"/>
        <v>4</v>
      </c>
    </row>
    <row r="271" spans="1:166">
      <c r="A271" s="5">
        <f t="shared" si="212"/>
        <v>256</v>
      </c>
      <c r="C271" s="5" t="s">
        <v>18726</v>
      </c>
      <c r="D271" s="5">
        <v>500</v>
      </c>
      <c r="E271" s="5">
        <v>0.2</v>
      </c>
      <c r="F271" s="5">
        <v>0.3</v>
      </c>
      <c r="G271" s="5">
        <v>0.15</v>
      </c>
      <c r="H271" s="5">
        <v>0.15</v>
      </c>
      <c r="J271" s="5">
        <v>0.15</v>
      </c>
      <c r="K271" s="5">
        <v>0.15</v>
      </c>
      <c r="M271" s="5">
        <v>2</v>
      </c>
      <c r="N271" s="5">
        <f t="shared" si="175"/>
        <v>0.8</v>
      </c>
      <c r="Q271" s="5">
        <f t="shared" si="176"/>
        <v>0</v>
      </c>
      <c r="S271" s="5">
        <f t="shared" si="233"/>
        <v>1</v>
      </c>
      <c r="T271" s="5">
        <f t="shared" si="234"/>
        <v>1.5</v>
      </c>
      <c r="U271" s="5">
        <f t="shared" si="235"/>
        <v>0.75</v>
      </c>
      <c r="V271" s="5">
        <f t="shared" si="236"/>
        <v>0.75</v>
      </c>
      <c r="W271" s="5">
        <f t="shared" si="237"/>
        <v>1.5</v>
      </c>
      <c r="X271" s="5">
        <f t="shared" si="238"/>
        <v>1</v>
      </c>
      <c r="Y271" s="5">
        <f t="shared" si="239"/>
        <v>1.5</v>
      </c>
      <c r="Z271" s="5">
        <f t="shared" si="240"/>
        <v>0.75</v>
      </c>
      <c r="AA271" s="5">
        <f t="shared" si="241"/>
        <v>0.75</v>
      </c>
      <c r="AB271" s="5" t="str">
        <f t="shared" si="182"/>
        <v>자동</v>
      </c>
      <c r="AC271" s="5">
        <f t="shared" si="242"/>
        <v>0.75</v>
      </c>
      <c r="AD271" s="5">
        <f t="shared" si="243"/>
        <v>0.75</v>
      </c>
      <c r="AE271" s="5" t="str">
        <f>IF(AR271=42,INDEX('2025학년도 변표'!$C$118:$C$197,MATCH(Q271,'2025학년도 변표'!$B$118:$B$197,0)),"")</f>
        <v/>
      </c>
      <c r="AF271" s="5" t="str">
        <f>IF(AR271=42,INDEX('2025학년도 변표'!$D$118:$D$197,MATCH(Q271,'2025학년도 변표'!$B$118:$B$197,0)),"")</f>
        <v/>
      </c>
      <c r="AH271" s="5">
        <v>2</v>
      </c>
      <c r="AI271" s="5">
        <v>2</v>
      </c>
      <c r="AJ271" s="5">
        <v>2</v>
      </c>
      <c r="AK271" s="5">
        <v>2</v>
      </c>
      <c r="AM271" s="5">
        <v>2</v>
      </c>
      <c r="AN271" s="5">
        <v>2</v>
      </c>
      <c r="AO271" s="5">
        <v>3</v>
      </c>
      <c r="AP271" s="5">
        <v>3</v>
      </c>
      <c r="AR271" s="5">
        <f t="shared" si="217"/>
        <v>2</v>
      </c>
      <c r="BA271" s="5">
        <f t="shared" si="185"/>
        <v>0</v>
      </c>
      <c r="BY271" s="230">
        <f t="shared" si="225"/>
        <v>400</v>
      </c>
      <c r="BZ271" s="72">
        <v>100</v>
      </c>
      <c r="CA271" s="5">
        <v>97</v>
      </c>
      <c r="CB271" s="5">
        <v>94</v>
      </c>
      <c r="CC271" s="5">
        <v>85</v>
      </c>
      <c r="CD271" s="5">
        <v>60</v>
      </c>
      <c r="CE271" s="5">
        <v>40</v>
      </c>
      <c r="CF271" s="5">
        <v>25</v>
      </c>
      <c r="CG271" s="5">
        <v>10</v>
      </c>
      <c r="CH271" s="5">
        <v>0</v>
      </c>
      <c r="CI271" s="72">
        <v>2</v>
      </c>
      <c r="CJ271" s="5">
        <v>1.5</v>
      </c>
      <c r="CK271" s="5">
        <v>1</v>
      </c>
      <c r="CL271" s="5">
        <v>0.5</v>
      </c>
      <c r="DA271" s="5">
        <f t="shared" si="186"/>
        <v>100</v>
      </c>
      <c r="DB271" s="5">
        <f t="shared" si="187"/>
        <v>100</v>
      </c>
      <c r="DC271" s="5">
        <f t="shared" si="188"/>
        <v>2</v>
      </c>
      <c r="DF271" s="5">
        <v>2</v>
      </c>
      <c r="DQ271" s="5">
        <v>1</v>
      </c>
      <c r="DR271" s="5">
        <f t="shared" si="189"/>
        <v>1</v>
      </c>
      <c r="DS271" s="5">
        <f t="shared" si="190"/>
        <v>2</v>
      </c>
      <c r="DT271" s="5">
        <f t="shared" si="244"/>
        <v>0</v>
      </c>
      <c r="DU271" s="5">
        <f t="shared" si="213"/>
        <v>0</v>
      </c>
      <c r="DW271" s="5">
        <f t="shared" si="191"/>
        <v>0</v>
      </c>
      <c r="DX271" s="5">
        <f t="shared" si="192"/>
        <v>0</v>
      </c>
      <c r="DY271" s="5">
        <f>IFERROR(IF(LEFT($AR271,1)="4",INDEX('2025학년도 변표'!$H$118:$H$197,MATCH($Q271,'2025학년도 변표'!$B$118:$B$197,0)),INDEX(DY$4:DY$8,MATCH(AJ271,$DU$4:$DU$8,0))),0)</f>
        <v>0</v>
      </c>
      <c r="DZ271" s="5">
        <f>IFERROR(IF(LEFT($AR271,1)="4",INDEX('2025학년도 변표'!$I$118:$I$197,MATCH($Q271,'2025학년도 변표'!$B$118:$B$197,0)),INDEX(DZ$4:DZ$8,MATCH(AK271,$DU$4:$DU$8,0))),0)</f>
        <v>0</v>
      </c>
      <c r="EB271" s="5">
        <f>IFERROR(IF(LEFT($AR271,1)="4",INDEX('2025학년도 변표'!$J$118:$J$197,MATCH($Q271,'2025학년도 변표'!$B$118:$B$197,0)),INDEX(EA$4:EA$8,MATCH(AM271,$DU$4:$DU$8,0))),0)</f>
        <v>0</v>
      </c>
      <c r="EC271" s="5">
        <f>IFERROR(IF(LEFT($AR271,1)="4",INDEX('2025학년도 변표'!$K$118:$K$197,MATCH($Q271,'2025학년도 변표'!$B$118:$B$197,0)),INDEX(EB$4:EB$8,MATCH(AN271,$DU$4:$DU$8,0))),0)</f>
        <v>0</v>
      </c>
      <c r="ED271" s="5" t="str">
        <f t="shared" si="193"/>
        <v/>
      </c>
      <c r="EE271" s="5" t="str">
        <f t="shared" si="194"/>
        <v/>
      </c>
      <c r="EF271" s="5">
        <f t="shared" si="195"/>
        <v>0</v>
      </c>
      <c r="EH271" s="5">
        <f t="shared" si="196"/>
        <v>0</v>
      </c>
      <c r="EI271" s="5">
        <f t="shared" si="197"/>
        <v>0</v>
      </c>
      <c r="EJ271" s="5">
        <f t="shared" si="198"/>
        <v>0</v>
      </c>
      <c r="EK271" s="5">
        <f t="shared" si="199"/>
        <v>0</v>
      </c>
      <c r="EL271" s="5">
        <f t="shared" si="200"/>
        <v>0</v>
      </c>
      <c r="EM271" s="5">
        <f t="shared" si="201"/>
        <v>0</v>
      </c>
      <c r="EN271" s="5">
        <f t="shared" si="202"/>
        <v>0</v>
      </c>
      <c r="EO271" s="5">
        <f>LARGE((EJ271:EK271,EM271:EN271),1)</f>
        <v>0</v>
      </c>
      <c r="EP271" s="5">
        <f>IF(M271&lt;2,0,LARGE((EJ271:EK271,EM271:EN271),2))</f>
        <v>0</v>
      </c>
      <c r="EQ271" s="5">
        <f t="shared" si="203"/>
        <v>0</v>
      </c>
      <c r="ER271" s="5">
        <f t="shared" si="204"/>
        <v>0</v>
      </c>
      <c r="ES271" s="5">
        <f t="shared" si="205"/>
        <v>0</v>
      </c>
      <c r="EX271" s="5">
        <f t="shared" si="206"/>
        <v>0</v>
      </c>
      <c r="EZ271" s="5">
        <f t="shared" si="207"/>
        <v>0</v>
      </c>
      <c r="FA271" s="5">
        <f t="shared" ca="1" si="208"/>
        <v>0</v>
      </c>
      <c r="FE271" s="5" t="str">
        <f t="shared" si="226"/>
        <v>백분위</v>
      </c>
      <c r="FF271" s="5" t="str">
        <f t="shared" si="227"/>
        <v>백분위</v>
      </c>
      <c r="FG271" s="5">
        <f t="shared" si="228"/>
        <v>0.25</v>
      </c>
      <c r="FH271" s="5">
        <f t="shared" si="229"/>
        <v>0.38</v>
      </c>
      <c r="FI271" s="5">
        <f t="shared" si="230"/>
        <v>0.38</v>
      </c>
      <c r="FJ271" s="5">
        <f t="shared" si="231"/>
        <v>4</v>
      </c>
    </row>
    <row r="272" spans="1:166">
      <c r="A272" s="5">
        <f t="shared" si="212"/>
        <v>257</v>
      </c>
      <c r="C272" s="5" t="s">
        <v>1202</v>
      </c>
      <c r="D272" s="5">
        <v>1000</v>
      </c>
      <c r="E272" s="5">
        <v>0.25</v>
      </c>
      <c r="F272" s="5">
        <v>0.3</v>
      </c>
      <c r="G272" s="5">
        <v>0.2</v>
      </c>
      <c r="J272" s="5">
        <v>0.2</v>
      </c>
      <c r="M272" s="5">
        <v>1</v>
      </c>
      <c r="N272" s="5">
        <f t="shared" ref="N272:N281" si="245">E272+F272+MAX((G272:H272),J272:K272)*M272</f>
        <v>0.75</v>
      </c>
      <c r="Q272" s="5">
        <f t="shared" ref="Q272:Q281" si="246">IF(P272&gt;0,P272,O272)</f>
        <v>0</v>
      </c>
      <c r="S272" s="5">
        <f t="shared" si="233"/>
        <v>2.5</v>
      </c>
      <c r="T272" s="5">
        <f t="shared" si="234"/>
        <v>3</v>
      </c>
      <c r="U272" s="5">
        <f t="shared" si="235"/>
        <v>2</v>
      </c>
      <c r="V272" s="5">
        <f t="shared" si="236"/>
        <v>2</v>
      </c>
      <c r="W272" s="5">
        <f t="shared" si="237"/>
        <v>2</v>
      </c>
      <c r="X272" s="5">
        <f t="shared" si="238"/>
        <v>2.5</v>
      </c>
      <c r="Y272" s="5">
        <f t="shared" si="239"/>
        <v>3</v>
      </c>
      <c r="Z272" s="5">
        <f t="shared" si="240"/>
        <v>2</v>
      </c>
      <c r="AA272" s="5" t="str">
        <f t="shared" si="241"/>
        <v>자동</v>
      </c>
      <c r="AB272" s="5" t="str">
        <f t="shared" ref="AB272:AB281" si="247">IF($AL$5=0,"자동",IF(AL272=12,$D272*I272/IF($AS$7=1,$AL$9,$AJ$11),IF(AL272=42,$D272*I272/$AE272,IF(OR(AL272=1,AL272=4,AL272=2),$D272*I272/100,IF(AL272=9,$D272*I272/50,"자동")))))</f>
        <v>자동</v>
      </c>
      <c r="AC272" s="5">
        <f t="shared" si="242"/>
        <v>2</v>
      </c>
      <c r="AD272" s="5" t="str">
        <f t="shared" si="243"/>
        <v>자동</v>
      </c>
      <c r="AE272" s="5" t="str">
        <f>IF(AR272=42,INDEX('2025학년도 변표'!$C$118:$C$197,MATCH(Q272,'2025학년도 변표'!$B$118:$B$197,0)),"")</f>
        <v/>
      </c>
      <c r="AF272" s="5" t="str">
        <f>IF(AR272=42,INDEX('2025학년도 변표'!$D$118:$D$197,MATCH(Q272,'2025학년도 변표'!$B$118:$B$197,0)),"")</f>
        <v/>
      </c>
      <c r="AH272" s="5">
        <v>2</v>
      </c>
      <c r="AI272" s="5">
        <v>2</v>
      </c>
      <c r="AJ272" s="5">
        <v>2</v>
      </c>
      <c r="AM272" s="5">
        <v>2</v>
      </c>
      <c r="AO272" s="5">
        <v>3</v>
      </c>
      <c r="AP272" s="5">
        <v>3</v>
      </c>
      <c r="AR272" s="5">
        <f t="shared" si="217"/>
        <v>2</v>
      </c>
      <c r="AT272" s="5">
        <f>$T272*0.1</f>
        <v>0.30000000000000004</v>
      </c>
      <c r="AU272" s="5">
        <f>$T272*0.1</f>
        <v>0.30000000000000004</v>
      </c>
      <c r="BA272" s="5">
        <f t="shared" ref="BA272:BA281" si="248">IF(AZ272="",IF(DK272=1,1,$AZ$3),AZ272)</f>
        <v>0</v>
      </c>
      <c r="BE272" s="236" t="s">
        <v>18727</v>
      </c>
      <c r="BG272" s="5">
        <f>AT272*BG$6</f>
        <v>0</v>
      </c>
      <c r="BH272" s="5">
        <f>AU272*BH$6</f>
        <v>0</v>
      </c>
      <c r="BY272" s="230">
        <f t="shared" si="225"/>
        <v>750</v>
      </c>
      <c r="BZ272" s="72">
        <v>250</v>
      </c>
      <c r="CA272" s="5">
        <v>242.5</v>
      </c>
      <c r="CB272" s="5">
        <v>227.5</v>
      </c>
      <c r="CC272" s="5">
        <v>205</v>
      </c>
      <c r="CD272" s="5">
        <v>175</v>
      </c>
      <c r="CE272" s="5">
        <v>137.5</v>
      </c>
      <c r="CF272" s="5">
        <v>100</v>
      </c>
      <c r="CG272" s="5">
        <v>50</v>
      </c>
      <c r="CH272" s="5">
        <v>0</v>
      </c>
      <c r="CI272" s="72">
        <v>3</v>
      </c>
      <c r="CJ272" s="5">
        <v>3</v>
      </c>
      <c r="CK272" s="5">
        <v>3</v>
      </c>
      <c r="CL272" s="5">
        <v>3</v>
      </c>
      <c r="CM272" s="5">
        <v>2.5</v>
      </c>
      <c r="CN272" s="5">
        <v>2</v>
      </c>
      <c r="CO272" s="5">
        <v>1.5</v>
      </c>
      <c r="CP272" s="5">
        <v>1</v>
      </c>
      <c r="CQ272" s="5">
        <v>0.5</v>
      </c>
      <c r="DA272" s="5">
        <f t="shared" ref="DA272:DA281" si="249">ROUND((BZ272-EQ272),1)</f>
        <v>250</v>
      </c>
      <c r="DB272" s="5">
        <f t="shared" ref="DB272:DB281" si="250">((BZ272-EQ272)/(EX272+DA272-ET272))*100</f>
        <v>100</v>
      </c>
      <c r="DC272" s="5">
        <f t="shared" ref="DC272:DC281" si="251">ROUND((CI272-ER272)+(CR272-ES272),1)</f>
        <v>3</v>
      </c>
      <c r="DF272" s="5">
        <v>1</v>
      </c>
      <c r="DQ272" s="5">
        <v>1</v>
      </c>
      <c r="DR272" s="5">
        <f t="shared" ref="DR272:DR281" si="252">IF(DQ272&gt;0,DQ272,IF(DD272&gt;0,1,2))</f>
        <v>1</v>
      </c>
      <c r="DS272" s="5">
        <f t="shared" ref="DS272:DS281" si="253">MAX(DD272:DF272)</f>
        <v>1</v>
      </c>
      <c r="DT272" s="5">
        <f t="shared" si="244"/>
        <v>0</v>
      </c>
      <c r="DU272" s="5">
        <f t="shared" si="213"/>
        <v>0</v>
      </c>
      <c r="DW272" s="5">
        <f t="shared" ref="DW272:DW281" si="254">IFERROR(INDEX(DW$4:DW$10,MATCH(AH272,$DU$4:$DU$10,0)),0)</f>
        <v>0</v>
      </c>
      <c r="DX272" s="5">
        <f t="shared" ref="DX272:DX281" si="255">IFERROR(INDEX(DX$4:DX$10,MATCH(AI272,$DU$4:$DU$10,0)),0)</f>
        <v>0</v>
      </c>
      <c r="DY272" s="5">
        <f>IFERROR(IF(LEFT($AR272,1)="4",INDEX('2025학년도 변표'!$H$118:$H$197,MATCH($Q272,'2025학년도 변표'!$B$118:$B$197,0)),INDEX(DY$4:DY$8,MATCH(AJ272,$DU$4:$DU$8,0))),0)</f>
        <v>0</v>
      </c>
      <c r="DZ272" s="5">
        <f>IFERROR(IF(LEFT($AR272,1)="4",INDEX('2025학년도 변표'!$I$118:$I$197,MATCH($Q272,'2025학년도 변표'!$B$118:$B$197,0)),INDEX(DZ$4:DZ$8,MATCH(AK272,$DU$4:$DU$8,0))),0)</f>
        <v>0</v>
      </c>
      <c r="EB272" s="5">
        <f>IFERROR(IF(LEFT($AR272,1)="4",INDEX('2025학년도 변표'!$J$118:$J$197,MATCH($Q272,'2025학년도 변표'!$B$118:$B$197,0)),INDEX(EA$4:EA$8,MATCH(AM272,$DU$4:$DU$8,0))),0)</f>
        <v>0</v>
      </c>
      <c r="EC272" s="5">
        <f>IFERROR(IF(LEFT($AR272,1)="4",INDEX('2025학년도 변표'!$K$118:$K$197,MATCH($Q272,'2025학년도 변표'!$B$118:$B$197,0)),INDEX(EB$4:EB$8,MATCH(AN272,$DU$4:$DU$8,0))),0)</f>
        <v>0</v>
      </c>
      <c r="ED272" s="5" t="str">
        <f t="shared" ref="ED272:ED281" si="256">IFERROR(INDEX(EC$4:EC$8,MATCH(AO272,$DU$4:$DU$8,0)),0)</f>
        <v/>
      </c>
      <c r="EE272" s="5" t="str">
        <f t="shared" ref="EE272:EE281" si="257">IFERROR(INDEX(ED$4:ED$8,MATCH(AP272,$DU$4:$DU$8,0)),0)</f>
        <v/>
      </c>
      <c r="EF272" s="5">
        <f t="shared" ref="EF272:EF281" si="258">IFERROR(INDEX(EE$4:EE$8,MATCH(AQ272,$DU$4:$DU$8,0)),0)</f>
        <v>0</v>
      </c>
      <c r="EH272" s="5">
        <f t="shared" ref="EH272:EH281" si="259">IFERROR((DW272*X272+BF272)*$EG$9,0)</f>
        <v>0</v>
      </c>
      <c r="EI272" s="5">
        <f t="shared" ref="EI272:EI281" si="260">IFERROR((DX272*Y272+MAX(BG272,BH272))*$EG$9,0)</f>
        <v>0</v>
      </c>
      <c r="EJ272" s="5">
        <f t="shared" ref="EJ272:EJ281" si="261">IFERROR((DY272*Z272+BJ272)*$EG$9,0)</f>
        <v>0</v>
      </c>
      <c r="EK272" s="5">
        <f t="shared" ref="EK272:EK281" si="262">IFERROR(IF(M272&lt;2,0,(DZ272*AA272+BK272)*$EG$9),0)</f>
        <v>0</v>
      </c>
      <c r="EL272" s="5">
        <f t="shared" ref="EL272:EL281" si="263">IFERROR(BL272*$EG$9,0)</f>
        <v>0</v>
      </c>
      <c r="EM272" s="5">
        <f t="shared" ref="EM272:EM281" si="264">IFERROR((EB272*AC272+BM272)*$EG$9,0)</f>
        <v>0</v>
      </c>
      <c r="EN272" s="5">
        <f t="shared" ref="EN272:EN281" si="265">IFERROR(IF(M272&lt;2,0,(EC272*AD272+BN272)*$EG$9),0)</f>
        <v>0</v>
      </c>
      <c r="EO272" s="5">
        <f>LARGE((EJ272:EK272,EM272:EN272),1)</f>
        <v>0</v>
      </c>
      <c r="EP272" s="5">
        <f>IF(M272&lt;2,0,LARGE((EJ272:EK272,EM272:EN272),2))</f>
        <v>0</v>
      </c>
      <c r="EQ272" s="5">
        <f t="shared" ref="EQ272:EQ281" si="266">IFERROR(INDEX(BZ272:CH272,MATCH(ED272,$BZ$15:$CH$15,0)),0)</f>
        <v>0</v>
      </c>
      <c r="ER272" s="5">
        <f t="shared" ref="ER272:ER281" si="267">IFERROR(INDEX(CI272:CQ272,MATCH(EE272,$CI$15:$CQ$15,0)),0)</f>
        <v>0</v>
      </c>
      <c r="ES272" s="5">
        <f t="shared" ref="ES272:ES281" si="268">IFERROR(INDEX(CR272:CZ272,MATCH(EF272,$CR$15:$CZ$15,0)),0)</f>
        <v>0</v>
      </c>
      <c r="EX272" s="5">
        <f t="shared" ref="EX272:EX281" si="269">IF(EW272&gt;0,EW272,EH272+EI272+EL272+EO272+EP272+EQ272+ER272+ES272+ET272)</f>
        <v>0</v>
      </c>
      <c r="EZ272" s="5">
        <f t="shared" ref="EZ272:EZ281" si="270">IF(COUNTA(BF272:BN272)&gt;0,1,0)</f>
        <v>1</v>
      </c>
      <c r="FA272" s="5">
        <f t="shared" ref="FA272:FA281" ca="1" si="271">IF(EZ272=0,0,COUNTIF(OFFSET($EZ$16,0,0,ROW(B272)-ROW($B$16)+1,1),"&gt;"&amp;0))</f>
        <v>88</v>
      </c>
      <c r="FE272" s="5" t="str">
        <f t="shared" si="226"/>
        <v>백분위</v>
      </c>
      <c r="FF272" s="5" t="str">
        <f t="shared" si="227"/>
        <v>백분위</v>
      </c>
      <c r="FG272" s="5">
        <f t="shared" si="228"/>
        <v>0.33</v>
      </c>
      <c r="FH272" s="5">
        <f t="shared" si="229"/>
        <v>0.4</v>
      </c>
      <c r="FI272" s="5">
        <f t="shared" si="230"/>
        <v>0.27</v>
      </c>
      <c r="FJ272" s="5">
        <f t="shared" si="231"/>
        <v>7.5</v>
      </c>
    </row>
    <row r="273" spans="1:166">
      <c r="A273" s="5">
        <f t="shared" ref="A273:A281" si="272">ROUND(ROW(A273)-ROW($A$15),0)</f>
        <v>258</v>
      </c>
      <c r="C273" s="5" t="s">
        <v>1203</v>
      </c>
      <c r="D273" s="5">
        <v>1000</v>
      </c>
      <c r="E273" s="5">
        <v>0.3</v>
      </c>
      <c r="F273" s="5">
        <v>0.2</v>
      </c>
      <c r="G273" s="5">
        <v>0.2</v>
      </c>
      <c r="J273" s="5">
        <v>0.2</v>
      </c>
      <c r="M273" s="5">
        <v>1</v>
      </c>
      <c r="N273" s="5">
        <f t="shared" si="245"/>
        <v>0.7</v>
      </c>
      <c r="Q273" s="5">
        <f t="shared" si="246"/>
        <v>0</v>
      </c>
      <c r="S273" s="5">
        <f t="shared" si="233"/>
        <v>3</v>
      </c>
      <c r="T273" s="5">
        <f t="shared" si="234"/>
        <v>2</v>
      </c>
      <c r="U273" s="5">
        <f t="shared" si="235"/>
        <v>2</v>
      </c>
      <c r="V273" s="5">
        <f t="shared" si="236"/>
        <v>2</v>
      </c>
      <c r="W273" s="5">
        <f t="shared" si="237"/>
        <v>2</v>
      </c>
      <c r="X273" s="5">
        <f t="shared" si="238"/>
        <v>3</v>
      </c>
      <c r="Y273" s="5">
        <f t="shared" si="239"/>
        <v>2</v>
      </c>
      <c r="Z273" s="5">
        <f t="shared" si="240"/>
        <v>2</v>
      </c>
      <c r="AA273" s="5" t="str">
        <f t="shared" si="241"/>
        <v>자동</v>
      </c>
      <c r="AB273" s="5" t="str">
        <f t="shared" si="247"/>
        <v>자동</v>
      </c>
      <c r="AC273" s="5">
        <f t="shared" si="242"/>
        <v>2</v>
      </c>
      <c r="AD273" s="5" t="str">
        <f t="shared" si="243"/>
        <v>자동</v>
      </c>
      <c r="AE273" s="5" t="str">
        <f>IF(AR273=42,INDEX('2025학년도 변표'!$C$118:$C$197,MATCH(Q273,'2025학년도 변표'!$B$118:$B$197,0)),"")</f>
        <v/>
      </c>
      <c r="AF273" s="5" t="str">
        <f>IF(AR273=42,INDEX('2025학년도 변표'!$D$118:$D$197,MATCH(Q273,'2025학년도 변표'!$B$118:$B$197,0)),"")</f>
        <v/>
      </c>
      <c r="AH273" s="5">
        <v>2</v>
      </c>
      <c r="AI273" s="5">
        <v>2</v>
      </c>
      <c r="AJ273" s="5">
        <v>2</v>
      </c>
      <c r="AM273" s="5">
        <v>2</v>
      </c>
      <c r="AO273" s="5">
        <v>3</v>
      </c>
      <c r="AP273" s="5">
        <v>3</v>
      </c>
      <c r="AR273" s="5">
        <f t="shared" si="217"/>
        <v>2</v>
      </c>
      <c r="BA273" s="5">
        <f t="shared" si="248"/>
        <v>0</v>
      </c>
      <c r="BY273" s="230">
        <f t="shared" si="225"/>
        <v>700</v>
      </c>
      <c r="BZ273" s="72">
        <v>300</v>
      </c>
      <c r="CA273" s="5">
        <v>291</v>
      </c>
      <c r="CB273" s="5">
        <v>273</v>
      </c>
      <c r="CC273" s="5">
        <v>246</v>
      </c>
      <c r="CD273" s="5">
        <v>210</v>
      </c>
      <c r="CE273" s="5">
        <v>165</v>
      </c>
      <c r="CF273" s="5">
        <v>120</v>
      </c>
      <c r="CG273" s="5">
        <v>60</v>
      </c>
      <c r="CH273" s="5">
        <v>0</v>
      </c>
      <c r="CI273" s="72">
        <v>3</v>
      </c>
      <c r="CJ273" s="5">
        <v>3</v>
      </c>
      <c r="CK273" s="5">
        <v>3</v>
      </c>
      <c r="CL273" s="5">
        <v>3</v>
      </c>
      <c r="CM273" s="5">
        <v>2.5</v>
      </c>
      <c r="CN273" s="5">
        <v>2</v>
      </c>
      <c r="CO273" s="5">
        <v>1.5</v>
      </c>
      <c r="CP273" s="5">
        <v>1</v>
      </c>
      <c r="CQ273" s="5">
        <v>0.5</v>
      </c>
      <c r="DA273" s="5">
        <f t="shared" si="249"/>
        <v>300</v>
      </c>
      <c r="DB273" s="5">
        <f t="shared" si="250"/>
        <v>100</v>
      </c>
      <c r="DC273" s="5">
        <f t="shared" si="251"/>
        <v>3</v>
      </c>
      <c r="DF273" s="5">
        <v>1</v>
      </c>
      <c r="DR273" s="5">
        <f t="shared" si="252"/>
        <v>2</v>
      </c>
      <c r="DS273" s="5">
        <f t="shared" si="253"/>
        <v>1</v>
      </c>
      <c r="DT273" s="5">
        <f t="shared" si="244"/>
        <v>0</v>
      </c>
      <c r="DU273" s="5">
        <f t="shared" ref="DU273:DU281" si="273">IFERROR(IF(AND($DG$8&gt;=DG273,$DH$8&gt;=DH273,$DI$8&gt;=DI273,$DJ$8&gt;=DJ273,$DK$8&gt;=DK273,$DL$8&gt;=DL273,$DM$8&gt;=DM273,$DN$8&gt;=DN273,$DO$8&gt;=DO273,OR(DP273=0,$DP$8&lt;DP273),DT273=1),1,0),0)</f>
        <v>0</v>
      </c>
      <c r="DW273" s="5">
        <f t="shared" si="254"/>
        <v>0</v>
      </c>
      <c r="DX273" s="5">
        <f t="shared" si="255"/>
        <v>0</v>
      </c>
      <c r="DY273" s="5">
        <f>IFERROR(IF(LEFT($AR273,1)="4",INDEX('2025학년도 변표'!$H$118:$H$197,MATCH($Q273,'2025학년도 변표'!$B$118:$B$197,0)),INDEX(DY$4:DY$8,MATCH(AJ273,$DU$4:$DU$8,0))),0)</f>
        <v>0</v>
      </c>
      <c r="DZ273" s="5">
        <f>IFERROR(IF(LEFT($AR273,1)="4",INDEX('2025학년도 변표'!$I$118:$I$197,MATCH($Q273,'2025학년도 변표'!$B$118:$B$197,0)),INDEX(DZ$4:DZ$8,MATCH(AK273,$DU$4:$DU$8,0))),0)</f>
        <v>0</v>
      </c>
      <c r="EB273" s="5">
        <f>IFERROR(IF(LEFT($AR273,1)="4",INDEX('2025학년도 변표'!$J$118:$J$197,MATCH($Q273,'2025학년도 변표'!$B$118:$B$197,0)),INDEX(EA$4:EA$8,MATCH(AM273,$DU$4:$DU$8,0))),0)</f>
        <v>0</v>
      </c>
      <c r="EC273" s="5">
        <f>IFERROR(IF(LEFT($AR273,1)="4",INDEX('2025학년도 변표'!$K$118:$K$197,MATCH($Q273,'2025학년도 변표'!$B$118:$B$197,0)),INDEX(EB$4:EB$8,MATCH(AN273,$DU$4:$DU$8,0))),0)</f>
        <v>0</v>
      </c>
      <c r="ED273" s="5" t="str">
        <f t="shared" si="256"/>
        <v/>
      </c>
      <c r="EE273" s="5" t="str">
        <f t="shared" si="257"/>
        <v/>
      </c>
      <c r="EF273" s="5">
        <f t="shared" si="258"/>
        <v>0</v>
      </c>
      <c r="EH273" s="5">
        <f t="shared" si="259"/>
        <v>0</v>
      </c>
      <c r="EI273" s="5">
        <f t="shared" si="260"/>
        <v>0</v>
      </c>
      <c r="EJ273" s="5">
        <f t="shared" si="261"/>
        <v>0</v>
      </c>
      <c r="EK273" s="5">
        <f t="shared" si="262"/>
        <v>0</v>
      </c>
      <c r="EL273" s="5">
        <f t="shared" si="263"/>
        <v>0</v>
      </c>
      <c r="EM273" s="5">
        <f t="shared" si="264"/>
        <v>0</v>
      </c>
      <c r="EN273" s="5">
        <f t="shared" si="265"/>
        <v>0</v>
      </c>
      <c r="EO273" s="5">
        <f>LARGE((EJ273:EK273,EM273:EN273),1)</f>
        <v>0</v>
      </c>
      <c r="EP273" s="5">
        <f>IF(M273&lt;2,0,LARGE((EJ273:EK273,EM273:EN273),2))</f>
        <v>0</v>
      </c>
      <c r="EQ273" s="5">
        <f t="shared" si="266"/>
        <v>0</v>
      </c>
      <c r="ER273" s="5">
        <f t="shared" si="267"/>
        <v>0</v>
      </c>
      <c r="ES273" s="5">
        <f t="shared" si="268"/>
        <v>0</v>
      </c>
      <c r="EX273" s="5">
        <f t="shared" si="269"/>
        <v>0</v>
      </c>
      <c r="EZ273" s="5">
        <f t="shared" si="270"/>
        <v>0</v>
      </c>
      <c r="FA273" s="5">
        <f t="shared" ca="1" si="271"/>
        <v>0</v>
      </c>
      <c r="FE273" s="5" t="str">
        <f t="shared" si="226"/>
        <v>백분위</v>
      </c>
      <c r="FF273" s="5" t="str">
        <f t="shared" si="227"/>
        <v>백분위</v>
      </c>
      <c r="FG273" s="5">
        <f t="shared" si="228"/>
        <v>0.43</v>
      </c>
      <c r="FH273" s="5">
        <f t="shared" si="229"/>
        <v>0.28999999999999998</v>
      </c>
      <c r="FI273" s="5">
        <f t="shared" si="230"/>
        <v>0.28999999999999998</v>
      </c>
      <c r="FJ273" s="5">
        <f t="shared" si="231"/>
        <v>7</v>
      </c>
    </row>
    <row r="274" spans="1:166">
      <c r="A274" s="5">
        <f t="shared" si="272"/>
        <v>259</v>
      </c>
      <c r="C274" s="5" t="s">
        <v>1188</v>
      </c>
      <c r="D274" s="5">
        <v>1000</v>
      </c>
      <c r="E274" s="5">
        <f>200/800</f>
        <v>0.25</v>
      </c>
      <c r="F274" s="5">
        <f>300/800</f>
        <v>0.375</v>
      </c>
      <c r="G274" s="5">
        <f>200/800</f>
        <v>0.25</v>
      </c>
      <c r="M274" s="5">
        <v>1</v>
      </c>
      <c r="N274" s="5">
        <f t="shared" si="245"/>
        <v>0.875</v>
      </c>
      <c r="O274" s="5">
        <v>34</v>
      </c>
      <c r="Q274" s="5">
        <f t="shared" si="246"/>
        <v>34</v>
      </c>
      <c r="S274" s="5">
        <f t="shared" si="233"/>
        <v>1.25</v>
      </c>
      <c r="T274" s="5">
        <f t="shared" si="234"/>
        <v>1.875</v>
      </c>
      <c r="U274" s="5">
        <f t="shared" si="235"/>
        <v>2.5</v>
      </c>
      <c r="V274" s="5" t="str">
        <f t="shared" si="236"/>
        <v>자동</v>
      </c>
      <c r="W274" s="5">
        <f t="shared" si="237"/>
        <v>2.5</v>
      </c>
      <c r="X274" s="5">
        <f t="shared" si="238"/>
        <v>1.25</v>
      </c>
      <c r="Y274" s="5">
        <f t="shared" si="239"/>
        <v>1.875</v>
      </c>
      <c r="Z274" s="5">
        <f t="shared" si="240"/>
        <v>2.5</v>
      </c>
      <c r="AA274" s="5" t="str">
        <f t="shared" si="241"/>
        <v>자동</v>
      </c>
      <c r="AB274" s="5" t="str">
        <f t="shared" si="247"/>
        <v>자동</v>
      </c>
      <c r="AC274" s="5" t="str">
        <f t="shared" si="242"/>
        <v>자동</v>
      </c>
      <c r="AD274" s="5" t="str">
        <f t="shared" si="243"/>
        <v>자동</v>
      </c>
      <c r="AE274" s="5" t="str">
        <f>IF(AR274=42,INDEX('2025학년도 변표'!$C$118:$C$197,MATCH(Q274,'2025학년도 변표'!$B$118:$B$197,0)),"")</f>
        <v/>
      </c>
      <c r="AF274" s="5" t="str">
        <f>IF(AR274=42,INDEX('2025학년도 변표'!$D$118:$D$197,MATCH(Q274,'2025학년도 변표'!$B$118:$B$197,0)),"")</f>
        <v/>
      </c>
      <c r="AH274" s="5">
        <v>1</v>
      </c>
      <c r="AI274" s="5">
        <v>1</v>
      </c>
      <c r="AJ274" s="5">
        <v>4</v>
      </c>
      <c r="AO274" s="5">
        <v>3</v>
      </c>
      <c r="AP274" s="5">
        <v>3</v>
      </c>
      <c r="AR274" s="5">
        <f t="shared" ref="AR274:AR281" si="274">IF(AJ274&gt;0,AJ274,AM274)</f>
        <v>4</v>
      </c>
      <c r="BA274" s="5">
        <f t="shared" si="248"/>
        <v>0</v>
      </c>
      <c r="BY274" s="230">
        <f t="shared" si="225"/>
        <v>875</v>
      </c>
      <c r="BZ274" s="72">
        <v>125</v>
      </c>
      <c r="CA274" s="5">
        <v>118.75</v>
      </c>
      <c r="CB274" s="5">
        <v>112.5</v>
      </c>
      <c r="CC274" s="5">
        <v>100</v>
      </c>
      <c r="CD274" s="5">
        <v>87.5</v>
      </c>
      <c r="CE274" s="5">
        <v>75</v>
      </c>
      <c r="CF274" s="5">
        <v>50</v>
      </c>
      <c r="CG274" s="5">
        <v>25</v>
      </c>
      <c r="CH274" s="5">
        <v>12.5</v>
      </c>
      <c r="CI274" s="72">
        <v>10</v>
      </c>
      <c r="CJ274" s="5">
        <v>10</v>
      </c>
      <c r="CK274" s="5">
        <v>10</v>
      </c>
      <c r="CL274" s="5">
        <v>10</v>
      </c>
      <c r="CM274" s="5">
        <v>10</v>
      </c>
      <c r="CN274" s="5">
        <v>9.5</v>
      </c>
      <c r="CO274" s="5">
        <v>9</v>
      </c>
      <c r="CP274" s="5">
        <v>8.5</v>
      </c>
      <c r="CQ274" s="5">
        <v>8</v>
      </c>
      <c r="DA274" s="5">
        <f t="shared" si="249"/>
        <v>125</v>
      </c>
      <c r="DB274" s="5">
        <f t="shared" si="250"/>
        <v>100</v>
      </c>
      <c r="DC274" s="5">
        <f t="shared" si="251"/>
        <v>10</v>
      </c>
      <c r="DD274" s="5">
        <v>1</v>
      </c>
      <c r="DQ274" s="5">
        <v>1</v>
      </c>
      <c r="DR274" s="5">
        <f t="shared" si="252"/>
        <v>1</v>
      </c>
      <c r="DS274" s="5">
        <f t="shared" si="253"/>
        <v>1</v>
      </c>
      <c r="DT274" s="5">
        <f t="shared" si="244"/>
        <v>0</v>
      </c>
      <c r="DU274" s="5">
        <f t="shared" si="273"/>
        <v>0</v>
      </c>
      <c r="DW274" s="5">
        <f t="shared" si="254"/>
        <v>0</v>
      </c>
      <c r="DX274" s="5">
        <f t="shared" si="255"/>
        <v>0</v>
      </c>
      <c r="DY274" s="5">
        <f>IFERROR(IF(LEFT($AR274,1)="4",INDEX('2025학년도 변표'!$H$118:$H$197,MATCH($Q274,'2025학년도 변표'!$B$118:$B$197,0)),INDEX(DY$4:DY$8,MATCH(AJ274,$DU$4:$DU$8,0))),0)</f>
        <v>0</v>
      </c>
      <c r="DZ274" s="5">
        <f>IFERROR(IF(LEFT($AR274,1)="4",INDEX('2025학년도 변표'!$I$118:$I$197,MATCH($Q274,'2025학년도 변표'!$B$118:$B$197,0)),INDEX(DZ$4:DZ$8,MATCH(AK274,$DU$4:$DU$8,0))),0)</f>
        <v>0</v>
      </c>
      <c r="EB274" s="5">
        <f>IFERROR(IF(LEFT($AR274,1)="4",INDEX('2025학년도 변표'!$J$118:$J$197,MATCH($Q274,'2025학년도 변표'!$B$118:$B$197,0)),INDEX(EA$4:EA$8,MATCH(AM274,$DU$4:$DU$8,0))),0)</f>
        <v>0</v>
      </c>
      <c r="EC274" s="5">
        <f>IFERROR(IF(LEFT($AR274,1)="4",INDEX('2025학년도 변표'!$K$118:$K$197,MATCH($Q274,'2025학년도 변표'!$B$118:$B$197,0)),INDEX(EB$4:EB$8,MATCH(AN274,$DU$4:$DU$8,0))),0)</f>
        <v>0</v>
      </c>
      <c r="ED274" s="5" t="str">
        <f t="shared" si="256"/>
        <v/>
      </c>
      <c r="EE274" s="5" t="str">
        <f t="shared" si="257"/>
        <v/>
      </c>
      <c r="EF274" s="5">
        <f t="shared" si="258"/>
        <v>0</v>
      </c>
      <c r="EH274" s="5">
        <f t="shared" si="259"/>
        <v>0</v>
      </c>
      <c r="EI274" s="5">
        <f t="shared" si="260"/>
        <v>0</v>
      </c>
      <c r="EJ274" s="5">
        <f t="shared" si="261"/>
        <v>0</v>
      </c>
      <c r="EK274" s="5">
        <f t="shared" si="262"/>
        <v>0</v>
      </c>
      <c r="EL274" s="5">
        <f t="shared" si="263"/>
        <v>0</v>
      </c>
      <c r="EM274" s="5">
        <f t="shared" si="264"/>
        <v>0</v>
      </c>
      <c r="EN274" s="5">
        <f t="shared" si="265"/>
        <v>0</v>
      </c>
      <c r="EO274" s="5">
        <f>LARGE((EJ274:EK274,EM274:EN274),1)</f>
        <v>0</v>
      </c>
      <c r="EP274" s="5">
        <f>IF(M274&lt;2,0,LARGE((EJ274:EK274,EM274:EN274),2))</f>
        <v>0</v>
      </c>
      <c r="EQ274" s="5">
        <f t="shared" si="266"/>
        <v>0</v>
      </c>
      <c r="ER274" s="5">
        <f t="shared" si="267"/>
        <v>0</v>
      </c>
      <c r="ES274" s="5">
        <f t="shared" si="268"/>
        <v>0</v>
      </c>
      <c r="EX274" s="5">
        <f t="shared" si="269"/>
        <v>0</v>
      </c>
      <c r="EZ274" s="5">
        <f t="shared" si="270"/>
        <v>0</v>
      </c>
      <c r="FA274" s="5">
        <f t="shared" ca="1" si="271"/>
        <v>0</v>
      </c>
      <c r="FE274" s="5" t="str">
        <f t="shared" si="226"/>
        <v>표점</v>
      </c>
      <c r="FF274" s="5" t="str">
        <f t="shared" si="227"/>
        <v>변표</v>
      </c>
      <c r="FG274" s="5">
        <f t="shared" si="228"/>
        <v>0.22</v>
      </c>
      <c r="FH274" s="5">
        <f t="shared" si="229"/>
        <v>0.33</v>
      </c>
      <c r="FI274" s="5">
        <f t="shared" si="230"/>
        <v>0.44</v>
      </c>
      <c r="FJ274" s="5">
        <f t="shared" si="231"/>
        <v>5.625</v>
      </c>
    </row>
    <row r="275" spans="1:166">
      <c r="A275" s="5">
        <f t="shared" si="272"/>
        <v>260</v>
      </c>
      <c r="C275" s="5" t="s">
        <v>18822</v>
      </c>
      <c r="D275" s="5">
        <v>1000</v>
      </c>
      <c r="E275" s="5">
        <f>200/700</f>
        <v>0.2857142857142857</v>
      </c>
      <c r="F275" s="5">
        <f>200/700</f>
        <v>0.2857142857142857</v>
      </c>
      <c r="G275" s="5">
        <f>200/700</f>
        <v>0.2857142857142857</v>
      </c>
      <c r="J275" s="5">
        <f>200/700</f>
        <v>0.2857142857142857</v>
      </c>
      <c r="M275" s="5">
        <v>1</v>
      </c>
      <c r="N275" s="5">
        <f t="shared" si="245"/>
        <v>0.8571428571428571</v>
      </c>
      <c r="O275" s="5">
        <v>34</v>
      </c>
      <c r="Q275" s="5">
        <f t="shared" si="246"/>
        <v>34</v>
      </c>
      <c r="S275" s="5">
        <f t="shared" si="233"/>
        <v>1.4285714285714286</v>
      </c>
      <c r="T275" s="5">
        <f t="shared" si="234"/>
        <v>1.4285714285714286</v>
      </c>
      <c r="U275" s="5">
        <f t="shared" si="235"/>
        <v>2.8571428571428572</v>
      </c>
      <c r="V275" s="5">
        <f t="shared" si="236"/>
        <v>2.8571428571428572</v>
      </c>
      <c r="W275" s="5">
        <f t="shared" si="237"/>
        <v>2.8571428571428572</v>
      </c>
      <c r="X275" s="5">
        <f t="shared" si="238"/>
        <v>1.4285714285714286</v>
      </c>
      <c r="Y275" s="5">
        <f t="shared" si="239"/>
        <v>1.4285714285714286</v>
      </c>
      <c r="Z275" s="5">
        <f t="shared" si="240"/>
        <v>2.8571428571428572</v>
      </c>
      <c r="AA275" s="5" t="str">
        <f t="shared" si="241"/>
        <v>자동</v>
      </c>
      <c r="AB275" s="5" t="str">
        <f t="shared" si="247"/>
        <v>자동</v>
      </c>
      <c r="AC275" s="5">
        <f t="shared" si="242"/>
        <v>2.8571428571428572</v>
      </c>
      <c r="AD275" s="5" t="str">
        <f t="shared" si="243"/>
        <v>자동</v>
      </c>
      <c r="AE275" s="5" t="str">
        <f>IF(AR275=42,INDEX('2025학년도 변표'!$C$118:$C$197,MATCH(Q275,'2025학년도 변표'!$B$118:$B$197,0)),"")</f>
        <v/>
      </c>
      <c r="AF275" s="5" t="str">
        <f>IF(AR275=42,INDEX('2025학년도 변표'!$D$118:$D$197,MATCH(Q275,'2025학년도 변표'!$B$118:$B$197,0)),"")</f>
        <v/>
      </c>
      <c r="AH275" s="5">
        <v>1</v>
      </c>
      <c r="AI275" s="5">
        <v>1</v>
      </c>
      <c r="AJ275" s="5">
        <v>4</v>
      </c>
      <c r="AM275" s="5">
        <v>4</v>
      </c>
      <c r="AO275" s="5">
        <v>3</v>
      </c>
      <c r="AP275" s="5">
        <v>3</v>
      </c>
      <c r="AR275" s="5">
        <f t="shared" si="274"/>
        <v>4</v>
      </c>
      <c r="BA275" s="5">
        <f t="shared" si="248"/>
        <v>0</v>
      </c>
      <c r="BY275" s="230">
        <f t="shared" si="225"/>
        <v>857.14285714285711</v>
      </c>
      <c r="BZ275" s="72">
        <v>142.85714285714286</v>
      </c>
      <c r="CA275" s="5">
        <v>135.71428571428572</v>
      </c>
      <c r="CB275" s="5">
        <v>128.57142857142858</v>
      </c>
      <c r="CC275" s="5">
        <v>114.28571428571429</v>
      </c>
      <c r="CD275" s="5">
        <v>100</v>
      </c>
      <c r="CE275" s="5">
        <v>85.714285714285722</v>
      </c>
      <c r="CF275" s="5">
        <v>57.142857142857146</v>
      </c>
      <c r="CG275" s="5">
        <v>28.571428571428573</v>
      </c>
      <c r="CH275" s="5">
        <v>14.285714285714286</v>
      </c>
      <c r="CI275" s="72">
        <v>10</v>
      </c>
      <c r="CJ275" s="5">
        <v>10</v>
      </c>
      <c r="CK275" s="5">
        <v>10</v>
      </c>
      <c r="CL275" s="5">
        <v>10</v>
      </c>
      <c r="CM275" s="5">
        <v>10</v>
      </c>
      <c r="CN275" s="5">
        <v>9.5</v>
      </c>
      <c r="CO275" s="5">
        <v>9</v>
      </c>
      <c r="CP275" s="5">
        <v>8.5</v>
      </c>
      <c r="CQ275" s="5">
        <v>8</v>
      </c>
      <c r="DA275" s="5">
        <f t="shared" si="249"/>
        <v>142.9</v>
      </c>
      <c r="DB275" s="5">
        <f t="shared" si="250"/>
        <v>99.970008997300809</v>
      </c>
      <c r="DC275" s="5">
        <f t="shared" si="251"/>
        <v>10</v>
      </c>
      <c r="DF275" s="5">
        <v>1</v>
      </c>
      <c r="DQ275" s="5">
        <v>1</v>
      </c>
      <c r="DR275" s="5">
        <f t="shared" si="252"/>
        <v>1</v>
      </c>
      <c r="DS275" s="5">
        <f t="shared" si="253"/>
        <v>1</v>
      </c>
      <c r="DT275" s="5">
        <f t="shared" si="244"/>
        <v>0</v>
      </c>
      <c r="DU275" s="5">
        <f t="shared" si="273"/>
        <v>0</v>
      </c>
      <c r="DW275" s="5">
        <f t="shared" si="254"/>
        <v>0</v>
      </c>
      <c r="DX275" s="5">
        <f t="shared" si="255"/>
        <v>0</v>
      </c>
      <c r="DY275" s="5">
        <f>IFERROR(IF(LEFT($AR275,1)="4",INDEX('2025학년도 변표'!$H$118:$H$197,MATCH($Q275,'2025학년도 변표'!$B$118:$B$197,0)),INDEX(DY$4:DY$8,MATCH(AJ275,$DU$4:$DU$8,0))),0)</f>
        <v>0</v>
      </c>
      <c r="DZ275" s="5">
        <f>IFERROR(IF(LEFT($AR275,1)="4",INDEX('2025학년도 변표'!$I$118:$I$197,MATCH($Q275,'2025학년도 변표'!$B$118:$B$197,0)),INDEX(DZ$4:DZ$8,MATCH(AK275,$DU$4:$DU$8,0))),0)</f>
        <v>0</v>
      </c>
      <c r="EB275" s="5">
        <f>IFERROR(IF(LEFT($AR275,1)="4",INDEX('2025학년도 변표'!$J$118:$J$197,MATCH($Q275,'2025학년도 변표'!$B$118:$B$197,0)),INDEX(EA$4:EA$8,MATCH(AM275,$DU$4:$DU$8,0))),0)</f>
        <v>0</v>
      </c>
      <c r="EC275" s="5">
        <f>IFERROR(IF(LEFT($AR275,1)="4",INDEX('2025학년도 변표'!$K$118:$K$197,MATCH($Q275,'2025학년도 변표'!$B$118:$B$197,0)),INDEX(EB$4:EB$8,MATCH(AN275,$DU$4:$DU$8,0))),0)</f>
        <v>0</v>
      </c>
      <c r="ED275" s="5" t="str">
        <f t="shared" si="256"/>
        <v/>
      </c>
      <c r="EE275" s="5" t="str">
        <f t="shared" si="257"/>
        <v/>
      </c>
      <c r="EF275" s="5">
        <f t="shared" si="258"/>
        <v>0</v>
      </c>
      <c r="EH275" s="5">
        <f t="shared" si="259"/>
        <v>0</v>
      </c>
      <c r="EI275" s="5">
        <f t="shared" si="260"/>
        <v>0</v>
      </c>
      <c r="EJ275" s="5">
        <f t="shared" si="261"/>
        <v>0</v>
      </c>
      <c r="EK275" s="5">
        <f t="shared" si="262"/>
        <v>0</v>
      </c>
      <c r="EL275" s="5">
        <f t="shared" si="263"/>
        <v>0</v>
      </c>
      <c r="EM275" s="5">
        <f t="shared" si="264"/>
        <v>0</v>
      </c>
      <c r="EN275" s="5">
        <f t="shared" si="265"/>
        <v>0</v>
      </c>
      <c r="EO275" s="5">
        <f>LARGE((EJ275:EK275,EM275:EN275),1)</f>
        <v>0</v>
      </c>
      <c r="EP275" s="5">
        <f>IF(M275&lt;2,0,LARGE((EJ275:EK275,EM275:EN275),2))</f>
        <v>0</v>
      </c>
      <c r="EQ275" s="5">
        <f t="shared" si="266"/>
        <v>0</v>
      </c>
      <c r="ER275" s="5">
        <f t="shared" si="267"/>
        <v>0</v>
      </c>
      <c r="ES275" s="5">
        <f t="shared" si="268"/>
        <v>0</v>
      </c>
      <c r="EX275" s="5">
        <f t="shared" si="269"/>
        <v>0</v>
      </c>
      <c r="EZ275" s="5">
        <f t="shared" si="270"/>
        <v>0</v>
      </c>
      <c r="FA275" s="5">
        <f t="shared" ca="1" si="271"/>
        <v>0</v>
      </c>
      <c r="FE275" s="5" t="str">
        <f t="shared" si="226"/>
        <v>표점</v>
      </c>
      <c r="FF275" s="5" t="str">
        <f t="shared" si="227"/>
        <v>변표</v>
      </c>
      <c r="FG275" s="5">
        <f t="shared" si="228"/>
        <v>0.25</v>
      </c>
      <c r="FH275" s="5">
        <f t="shared" si="229"/>
        <v>0.25</v>
      </c>
      <c r="FI275" s="5">
        <f t="shared" si="230"/>
        <v>0.5</v>
      </c>
      <c r="FJ275" s="5">
        <f t="shared" si="231"/>
        <v>5.7142857142857144</v>
      </c>
    </row>
    <row r="276" spans="1:166">
      <c r="A276" s="5">
        <f t="shared" si="272"/>
        <v>261</v>
      </c>
      <c r="C276" s="5" t="s">
        <v>1189</v>
      </c>
      <c r="D276" s="5">
        <v>1000</v>
      </c>
      <c r="E276" s="5">
        <f>2/9</f>
        <v>0.22222222222222221</v>
      </c>
      <c r="F276" s="5">
        <f>2/9</f>
        <v>0.22222222222222221</v>
      </c>
      <c r="G276" s="5">
        <f>2/9</f>
        <v>0.22222222222222221</v>
      </c>
      <c r="J276" s="5">
        <f>G276</f>
        <v>0.22222222222222221</v>
      </c>
      <c r="M276" s="5">
        <v>1</v>
      </c>
      <c r="N276" s="5">
        <f t="shared" si="245"/>
        <v>0.66666666666666663</v>
      </c>
      <c r="O276" s="5">
        <v>34</v>
      </c>
      <c r="Q276" s="5">
        <f t="shared" si="246"/>
        <v>34</v>
      </c>
      <c r="S276" s="5">
        <f t="shared" si="233"/>
        <v>1.1111111111111109</v>
      </c>
      <c r="T276" s="5">
        <f t="shared" si="234"/>
        <v>1.1111111111111109</v>
      </c>
      <c r="U276" s="5">
        <f t="shared" si="235"/>
        <v>2.2222222222222219</v>
      </c>
      <c r="V276" s="5">
        <f t="shared" si="236"/>
        <v>2.2222222222222219</v>
      </c>
      <c r="W276" s="5">
        <f t="shared" si="237"/>
        <v>2.2222222222222219</v>
      </c>
      <c r="X276" s="5">
        <f t="shared" si="238"/>
        <v>1.1111111111111109</v>
      </c>
      <c r="Y276" s="5">
        <f t="shared" si="239"/>
        <v>1.1111111111111109</v>
      </c>
      <c r="Z276" s="5">
        <f t="shared" si="240"/>
        <v>2.2222222222222219</v>
      </c>
      <c r="AA276" s="5" t="str">
        <f t="shared" si="241"/>
        <v>자동</v>
      </c>
      <c r="AB276" s="5" t="str">
        <f t="shared" si="247"/>
        <v>자동</v>
      </c>
      <c r="AC276" s="5">
        <f t="shared" si="242"/>
        <v>2.2222222222222219</v>
      </c>
      <c r="AD276" s="5" t="str">
        <f t="shared" si="243"/>
        <v>자동</v>
      </c>
      <c r="AE276" s="5" t="str">
        <f>IF(AR276=42,INDEX('2025학년도 변표'!$C$118:$C$197,MATCH(Q276,'2025학년도 변표'!$B$118:$B$197,0)),"")</f>
        <v/>
      </c>
      <c r="AF276" s="5" t="str">
        <f>IF(AR276=42,INDEX('2025학년도 변표'!$D$118:$D$197,MATCH(Q276,'2025학년도 변표'!$B$118:$B$197,0)),"")</f>
        <v/>
      </c>
      <c r="AH276" s="5">
        <v>1</v>
      </c>
      <c r="AI276" s="5">
        <v>1</v>
      </c>
      <c r="AJ276" s="5">
        <v>4</v>
      </c>
      <c r="AM276" s="5">
        <v>4</v>
      </c>
      <c r="AO276" s="5">
        <v>3</v>
      </c>
      <c r="AP276" s="5">
        <v>3</v>
      </c>
      <c r="AR276" s="5">
        <f t="shared" si="274"/>
        <v>4</v>
      </c>
      <c r="BA276" s="5">
        <f t="shared" si="248"/>
        <v>0</v>
      </c>
      <c r="BY276" s="230">
        <f t="shared" si="225"/>
        <v>666.66666666666663</v>
      </c>
      <c r="BZ276" s="72">
        <v>333.33333333333331</v>
      </c>
      <c r="CA276" s="5">
        <v>316.66666666666663</v>
      </c>
      <c r="CB276" s="5">
        <v>300</v>
      </c>
      <c r="CC276" s="5">
        <v>266.66666666666663</v>
      </c>
      <c r="CD276" s="5">
        <v>233.33333333333331</v>
      </c>
      <c r="CE276" s="5">
        <v>199.99999999999997</v>
      </c>
      <c r="CF276" s="5">
        <v>133.33333333333331</v>
      </c>
      <c r="CG276" s="5">
        <v>66.666666666666657</v>
      </c>
      <c r="CH276" s="5">
        <v>33.333333333333329</v>
      </c>
      <c r="CI276" s="72">
        <v>10</v>
      </c>
      <c r="CJ276" s="5">
        <v>10</v>
      </c>
      <c r="CK276" s="5">
        <v>10</v>
      </c>
      <c r="CL276" s="5">
        <v>10</v>
      </c>
      <c r="CM276" s="5">
        <v>10</v>
      </c>
      <c r="CN276" s="5">
        <v>9.5</v>
      </c>
      <c r="CO276" s="5">
        <v>9</v>
      </c>
      <c r="CP276" s="5">
        <v>8.5</v>
      </c>
      <c r="CQ276" s="5">
        <v>8</v>
      </c>
      <c r="DA276" s="5">
        <f t="shared" si="249"/>
        <v>333.3</v>
      </c>
      <c r="DB276" s="5">
        <f t="shared" si="250"/>
        <v>100.0100010001</v>
      </c>
      <c r="DC276" s="5">
        <f t="shared" si="251"/>
        <v>10</v>
      </c>
      <c r="DF276" s="5">
        <v>1</v>
      </c>
      <c r="DR276" s="5">
        <f t="shared" si="252"/>
        <v>2</v>
      </c>
      <c r="DS276" s="5">
        <f t="shared" si="253"/>
        <v>1</v>
      </c>
      <c r="DT276" s="5">
        <f t="shared" si="244"/>
        <v>0</v>
      </c>
      <c r="DU276" s="5">
        <f t="shared" si="273"/>
        <v>0</v>
      </c>
      <c r="DW276" s="5">
        <f t="shared" si="254"/>
        <v>0</v>
      </c>
      <c r="DX276" s="5">
        <f t="shared" si="255"/>
        <v>0</v>
      </c>
      <c r="DY276" s="5">
        <f>IFERROR(IF(LEFT($AR276,1)="4",INDEX('2025학년도 변표'!$H$118:$H$197,MATCH($Q276,'2025학년도 변표'!$B$118:$B$197,0)),INDEX(DY$4:DY$8,MATCH(AJ276,$DU$4:$DU$8,0))),0)</f>
        <v>0</v>
      </c>
      <c r="DZ276" s="5">
        <f>IFERROR(IF(LEFT($AR276,1)="4",INDEX('2025학년도 변표'!$I$118:$I$197,MATCH($Q276,'2025학년도 변표'!$B$118:$B$197,0)),INDEX(DZ$4:DZ$8,MATCH(AK276,$DU$4:$DU$8,0))),0)</f>
        <v>0</v>
      </c>
      <c r="EB276" s="5">
        <f>IFERROR(IF(LEFT($AR276,1)="4",INDEX('2025학년도 변표'!$J$118:$J$197,MATCH($Q276,'2025학년도 변표'!$B$118:$B$197,0)),INDEX(EA$4:EA$8,MATCH(AM276,$DU$4:$DU$8,0))),0)</f>
        <v>0</v>
      </c>
      <c r="EC276" s="5">
        <f>IFERROR(IF(LEFT($AR276,1)="4",INDEX('2025학년도 변표'!$K$118:$K$197,MATCH($Q276,'2025학년도 변표'!$B$118:$B$197,0)),INDEX(EB$4:EB$8,MATCH(AN276,$DU$4:$DU$8,0))),0)</f>
        <v>0</v>
      </c>
      <c r="ED276" s="5" t="str">
        <f t="shared" si="256"/>
        <v/>
      </c>
      <c r="EE276" s="5" t="str">
        <f t="shared" si="257"/>
        <v/>
      </c>
      <c r="EF276" s="5">
        <f t="shared" si="258"/>
        <v>0</v>
      </c>
      <c r="EH276" s="5">
        <f t="shared" si="259"/>
        <v>0</v>
      </c>
      <c r="EI276" s="5">
        <f t="shared" si="260"/>
        <v>0</v>
      </c>
      <c r="EJ276" s="5">
        <f t="shared" si="261"/>
        <v>0</v>
      </c>
      <c r="EK276" s="5">
        <f t="shared" si="262"/>
        <v>0</v>
      </c>
      <c r="EL276" s="5">
        <f t="shared" si="263"/>
        <v>0</v>
      </c>
      <c r="EM276" s="5">
        <f t="shared" si="264"/>
        <v>0</v>
      </c>
      <c r="EN276" s="5">
        <f t="shared" si="265"/>
        <v>0</v>
      </c>
      <c r="EO276" s="5">
        <f>LARGE((EJ276:EK276,EM276:EN276),1)</f>
        <v>0</v>
      </c>
      <c r="EP276" s="5">
        <f>IF(M276&lt;2,0,LARGE((EJ276:EK276,EM276:EN276),2))</f>
        <v>0</v>
      </c>
      <c r="EQ276" s="5">
        <f t="shared" si="266"/>
        <v>0</v>
      </c>
      <c r="ER276" s="5">
        <f t="shared" si="267"/>
        <v>0</v>
      </c>
      <c r="ES276" s="5">
        <f t="shared" si="268"/>
        <v>0</v>
      </c>
      <c r="EX276" s="5">
        <f t="shared" si="269"/>
        <v>0</v>
      </c>
      <c r="EZ276" s="5">
        <f t="shared" si="270"/>
        <v>0</v>
      </c>
      <c r="FA276" s="5">
        <f t="shared" ca="1" si="271"/>
        <v>0</v>
      </c>
      <c r="FE276" s="5" t="str">
        <f t="shared" si="226"/>
        <v>표점</v>
      </c>
      <c r="FF276" s="5" t="str">
        <f t="shared" si="227"/>
        <v>변표</v>
      </c>
      <c r="FG276" s="5">
        <f t="shared" si="228"/>
        <v>0.25</v>
      </c>
      <c r="FH276" s="5">
        <f t="shared" si="229"/>
        <v>0.25</v>
      </c>
      <c r="FI276" s="5">
        <f t="shared" si="230"/>
        <v>0.5</v>
      </c>
      <c r="FJ276" s="5">
        <f t="shared" si="231"/>
        <v>4.4444444444444438</v>
      </c>
    </row>
    <row r="277" spans="1:166">
      <c r="A277" s="5">
        <f t="shared" si="272"/>
        <v>262</v>
      </c>
      <c r="C277" s="5" t="s">
        <v>18823</v>
      </c>
      <c r="D277" s="5">
        <v>200</v>
      </c>
      <c r="E277" s="5">
        <f>IF($AS$7=1,0.5,IF($AT$7=222,0.5,0))</f>
        <v>0.5</v>
      </c>
      <c r="F277" s="5">
        <f>IF($AS$7=1,0.5,IF($AT$7=2,0.5,0))</f>
        <v>0.5</v>
      </c>
      <c r="G277" s="5">
        <f>IF($AS$7=1,0.25,0)</f>
        <v>0.25</v>
      </c>
      <c r="H277" s="5">
        <f>IF($AS$7=1,0.25,0)</f>
        <v>0.25</v>
      </c>
      <c r="J277" s="5">
        <f>IF($AS$7=1,0.25,0)</f>
        <v>0.25</v>
      </c>
      <c r="K277" s="5">
        <f>IF($AS$7=1,0.25,0)</f>
        <v>0.25</v>
      </c>
      <c r="L277" s="5" t="s">
        <v>18825</v>
      </c>
      <c r="M277" s="5">
        <v>2</v>
      </c>
      <c r="N277" s="5">
        <f t="shared" si="245"/>
        <v>1.5</v>
      </c>
      <c r="Q277" s="5">
        <f t="shared" si="246"/>
        <v>0</v>
      </c>
      <c r="S277" s="5">
        <f t="shared" si="233"/>
        <v>1</v>
      </c>
      <c r="T277" s="5">
        <f t="shared" si="234"/>
        <v>1</v>
      </c>
      <c r="U277" s="5">
        <f t="shared" si="235"/>
        <v>0.5</v>
      </c>
      <c r="V277" s="5">
        <f t="shared" si="236"/>
        <v>0.5</v>
      </c>
      <c r="W277" s="5">
        <f t="shared" si="237"/>
        <v>1</v>
      </c>
      <c r="X277" s="5">
        <f t="shared" si="238"/>
        <v>1</v>
      </c>
      <c r="Y277" s="5">
        <f t="shared" si="239"/>
        <v>1</v>
      </c>
      <c r="Z277" s="5">
        <f t="shared" si="240"/>
        <v>0.5</v>
      </c>
      <c r="AA277" s="5">
        <f t="shared" si="241"/>
        <v>0.5</v>
      </c>
      <c r="AB277" s="5" t="str">
        <f t="shared" si="247"/>
        <v>자동</v>
      </c>
      <c r="AC277" s="5">
        <f t="shared" si="242"/>
        <v>0.5</v>
      </c>
      <c r="AD277" s="5">
        <f t="shared" si="243"/>
        <v>0.5</v>
      </c>
      <c r="AE277" s="5" t="str">
        <f>IF(AR277=42,INDEX('2025학년도 변표'!$C$118:$C$197,MATCH(Q277,'2025학년도 변표'!$B$118:$B$197,0)),"")</f>
        <v/>
      </c>
      <c r="AF277" s="5" t="str">
        <f>IF(AR277=42,INDEX('2025학년도 변표'!$D$118:$D$197,MATCH(Q277,'2025학년도 변표'!$B$118:$B$197,0)),"")</f>
        <v/>
      </c>
      <c r="AH277" s="5">
        <v>2</v>
      </c>
      <c r="AI277" s="5">
        <v>2</v>
      </c>
      <c r="AJ277" s="5">
        <v>2</v>
      </c>
      <c r="AK277" s="5">
        <v>2</v>
      </c>
      <c r="AM277" s="5">
        <v>2</v>
      </c>
      <c r="AN277" s="5">
        <v>2</v>
      </c>
      <c r="AO277" s="5">
        <v>3</v>
      </c>
      <c r="AP277" s="5">
        <v>3</v>
      </c>
      <c r="AR277" s="5">
        <f t="shared" si="274"/>
        <v>2</v>
      </c>
      <c r="AT277" s="5">
        <f>$T277*0.1</f>
        <v>0.1</v>
      </c>
      <c r="AU277" s="5">
        <f>$T277*0.1</f>
        <v>0.1</v>
      </c>
      <c r="AV277" s="5">
        <f>$T277*0.1</f>
        <v>0.1</v>
      </c>
      <c r="AW277" s="5">
        <f>U277*0.05</f>
        <v>2.5000000000000001E-2</v>
      </c>
      <c r="AX277" s="5">
        <f>V277*0.05</f>
        <v>2.5000000000000001E-2</v>
      </c>
      <c r="BA277" s="5">
        <f t="shared" si="248"/>
        <v>0</v>
      </c>
      <c r="BE277" s="236" t="s">
        <v>18824</v>
      </c>
      <c r="BG277" s="5">
        <f>AT277*BG$6</f>
        <v>0</v>
      </c>
      <c r="BH277" s="5">
        <f>AU277*BH$6</f>
        <v>0</v>
      </c>
      <c r="BI277" s="5">
        <f>AV277*BI$6</f>
        <v>0</v>
      </c>
      <c r="BJ277" s="5">
        <f>DY277*AW277</f>
        <v>0</v>
      </c>
      <c r="BK277" s="5">
        <f>DZ277*AX277</f>
        <v>0</v>
      </c>
      <c r="BY277" s="230">
        <f t="shared" si="225"/>
        <v>300</v>
      </c>
      <c r="BZ277" s="72">
        <v>100</v>
      </c>
      <c r="CA277" s="5">
        <v>97</v>
      </c>
      <c r="CB277" s="5">
        <v>94</v>
      </c>
      <c r="CC277" s="5">
        <v>91</v>
      </c>
      <c r="CD277" s="5">
        <v>81</v>
      </c>
      <c r="CE277" s="5">
        <v>78</v>
      </c>
      <c r="CF277" s="5">
        <v>75</v>
      </c>
      <c r="CG277" s="5">
        <v>72</v>
      </c>
      <c r="CH277" s="5">
        <v>0</v>
      </c>
      <c r="CI277" s="72">
        <v>1.5</v>
      </c>
      <c r="CJ277" s="5">
        <v>1</v>
      </c>
      <c r="CK277" s="5">
        <v>0.5</v>
      </c>
      <c r="CM277" s="5">
        <v>-0.5</v>
      </c>
      <c r="CN277" s="5">
        <v>-1</v>
      </c>
      <c r="CO277" s="5">
        <v>-1.5</v>
      </c>
      <c r="CP277" s="5">
        <v>-2</v>
      </c>
      <c r="CQ277" s="5">
        <v>-2.5</v>
      </c>
      <c r="DA277" s="5">
        <f t="shared" si="249"/>
        <v>100</v>
      </c>
      <c r="DB277" s="5">
        <f t="shared" si="250"/>
        <v>100</v>
      </c>
      <c r="DC277" s="5">
        <f t="shared" si="251"/>
        <v>1.5</v>
      </c>
      <c r="DF277" s="5">
        <v>1</v>
      </c>
      <c r="DQ277" s="5">
        <v>1</v>
      </c>
      <c r="DR277" s="5">
        <f t="shared" si="252"/>
        <v>1</v>
      </c>
      <c r="DS277" s="5">
        <f t="shared" si="253"/>
        <v>1</v>
      </c>
      <c r="DT277" s="5">
        <f t="shared" si="244"/>
        <v>0</v>
      </c>
      <c r="DU277" s="5">
        <f t="shared" si="273"/>
        <v>0</v>
      </c>
      <c r="DW277" s="5">
        <f t="shared" si="254"/>
        <v>0</v>
      </c>
      <c r="DX277" s="5">
        <f t="shared" si="255"/>
        <v>0</v>
      </c>
      <c r="DY277" s="5">
        <f>IFERROR(IF(LEFT($AR277,1)="4",INDEX('2025학년도 변표'!$H$118:$H$197,MATCH($Q277,'2025학년도 변표'!$B$118:$B$197,0)),INDEX(DY$4:DY$8,MATCH(AJ277,$DU$4:$DU$8,0))),0)</f>
        <v>0</v>
      </c>
      <c r="DZ277" s="5">
        <f>IFERROR(IF(LEFT($AR277,1)="4",INDEX('2025학년도 변표'!$I$118:$I$197,MATCH($Q277,'2025학년도 변표'!$B$118:$B$197,0)),INDEX(DZ$4:DZ$8,MATCH(AK277,$DU$4:$DU$8,0))),0)</f>
        <v>0</v>
      </c>
      <c r="EB277" s="5">
        <f>IFERROR(IF(LEFT($AR277,1)="4",INDEX('2025학년도 변표'!$J$118:$J$197,MATCH($Q277,'2025학년도 변표'!$B$118:$B$197,0)),INDEX(EA$4:EA$8,MATCH(AM277,$DU$4:$DU$8,0))),0)</f>
        <v>0</v>
      </c>
      <c r="EC277" s="5">
        <f>IFERROR(IF(LEFT($AR277,1)="4",INDEX('2025학년도 변표'!$K$118:$K$197,MATCH($Q277,'2025학년도 변표'!$B$118:$B$197,0)),INDEX(EB$4:EB$8,MATCH(AN277,$DU$4:$DU$8,0))),0)</f>
        <v>0</v>
      </c>
      <c r="ED277" s="5" t="str">
        <f t="shared" si="256"/>
        <v/>
      </c>
      <c r="EE277" s="5" t="str">
        <f t="shared" si="257"/>
        <v/>
      </c>
      <c r="EF277" s="5">
        <f t="shared" si="258"/>
        <v>0</v>
      </c>
      <c r="EH277" s="5">
        <f t="shared" si="259"/>
        <v>0</v>
      </c>
      <c r="EI277" s="5">
        <f t="shared" si="260"/>
        <v>0</v>
      </c>
      <c r="EJ277" s="5">
        <f t="shared" si="261"/>
        <v>0</v>
      </c>
      <c r="EK277" s="5">
        <f t="shared" si="262"/>
        <v>0</v>
      </c>
      <c r="EL277" s="5">
        <f t="shared" si="263"/>
        <v>0</v>
      </c>
      <c r="EM277" s="5">
        <f t="shared" si="264"/>
        <v>0</v>
      </c>
      <c r="EN277" s="5">
        <f t="shared" si="265"/>
        <v>0</v>
      </c>
      <c r="EO277" s="5">
        <f>LARGE((EJ277:EK277,EM277:EN277),1)</f>
        <v>0</v>
      </c>
      <c r="EP277" s="5">
        <f>IF(M277&lt;2,0,LARGE((EJ277:EK277,EM277:EN277),2))</f>
        <v>0</v>
      </c>
      <c r="EQ277" s="5">
        <f t="shared" si="266"/>
        <v>0</v>
      </c>
      <c r="ER277" s="5">
        <f t="shared" si="267"/>
        <v>0</v>
      </c>
      <c r="ES277" s="5">
        <f t="shared" si="268"/>
        <v>0</v>
      </c>
      <c r="EV277" s="5">
        <f>IF($AS$7=1,EO277+EP277,0)</f>
        <v>0</v>
      </c>
      <c r="EW277" s="5">
        <f>IF($AS$7=1,LARGE((EH277:EI277,EV277,EQ277),1)+LARGE((EH277:EI277,EV277,EQ277),2),0)</f>
        <v>0</v>
      </c>
      <c r="EX277" s="5">
        <f t="shared" si="269"/>
        <v>0</v>
      </c>
      <c r="EZ277" s="5">
        <f t="shared" si="270"/>
        <v>1</v>
      </c>
      <c r="FA277" s="5">
        <f t="shared" ca="1" si="271"/>
        <v>89</v>
      </c>
      <c r="FE277" s="5" t="str">
        <f t="shared" si="226"/>
        <v>백분위</v>
      </c>
      <c r="FF277" s="5" t="str">
        <f t="shared" si="227"/>
        <v>백분위</v>
      </c>
      <c r="FG277" s="5">
        <f t="shared" si="228"/>
        <v>0.33</v>
      </c>
      <c r="FH277" s="5">
        <f t="shared" si="229"/>
        <v>0.33</v>
      </c>
      <c r="FI277" s="5">
        <f t="shared" si="230"/>
        <v>0.33</v>
      </c>
      <c r="FJ277" s="5">
        <f t="shared" si="231"/>
        <v>3</v>
      </c>
    </row>
    <row r="278" spans="1:166">
      <c r="A278" s="5">
        <f t="shared" si="272"/>
        <v>263</v>
      </c>
      <c r="C278" s="5" t="s">
        <v>1204</v>
      </c>
      <c r="D278" s="5">
        <v>1000</v>
      </c>
      <c r="E278" s="5" t="e">
        <f>IF($AS$7=1,IF(OR(E$280=1,E$280=2),0.35,IF(E$280=3,0.2,IF(E$280=4,0.1,0.35))),0.35)</f>
        <v>#N/A</v>
      </c>
      <c r="F278" s="5" t="e">
        <f>IF($AS$7=1,IF(OR(F$280=1,F$280=2),0.35,IF(F$280=3,0.2,IF(F$280=4,0.1,0.1))),0.1)</f>
        <v>#N/A</v>
      </c>
      <c r="G278" s="5" t="e">
        <f>IF($AS$7=1,IF(OR(G$280=1,G$280=2),0.35,IF(G$280=3,0.2,IF(G$280=4,0.1,0.2))),0.2)</f>
        <v>#N/A</v>
      </c>
      <c r="J278" s="5" t="e">
        <f>IF($AS$7=1,IF(OR(J$280=1,J$280=2),0.35,IF(J$280=3,0.2,IF(J$280=4,0.1,0.2))),0.2)</f>
        <v>#N/A</v>
      </c>
      <c r="L278" s="5" t="e">
        <f>(1-E278-F278-G278)*10</f>
        <v>#N/A</v>
      </c>
      <c r="M278" s="5">
        <v>1</v>
      </c>
      <c r="N278" s="5" t="e">
        <f t="shared" si="245"/>
        <v>#N/A</v>
      </c>
      <c r="Q278" s="5">
        <f t="shared" si="246"/>
        <v>0</v>
      </c>
      <c r="R278" s="5">
        <f>E9+0.5</f>
        <v>0.5</v>
      </c>
      <c r="S278" s="5" t="e">
        <f t="shared" si="233"/>
        <v>#N/A</v>
      </c>
      <c r="T278" s="5" t="e">
        <f t="shared" si="234"/>
        <v>#N/A</v>
      </c>
      <c r="U278" s="5" t="e">
        <f t="shared" si="235"/>
        <v>#N/A</v>
      </c>
      <c r="V278" s="5" t="e">
        <f t="shared" si="236"/>
        <v>#N/A</v>
      </c>
      <c r="W278" s="5" t="e">
        <f t="shared" si="237"/>
        <v>#N/A</v>
      </c>
      <c r="X278" s="5" t="e">
        <f t="shared" si="238"/>
        <v>#N/A</v>
      </c>
      <c r="Y278" s="5" t="e">
        <f t="shared" si="239"/>
        <v>#N/A</v>
      </c>
      <c r="Z278" s="5" t="e">
        <f t="shared" si="240"/>
        <v>#N/A</v>
      </c>
      <c r="AA278" s="5" t="str">
        <f t="shared" si="241"/>
        <v>자동</v>
      </c>
      <c r="AB278" s="5" t="str">
        <f t="shared" si="247"/>
        <v>자동</v>
      </c>
      <c r="AC278" s="5" t="e">
        <f t="shared" si="242"/>
        <v>#N/A</v>
      </c>
      <c r="AD278" s="5" t="str">
        <f t="shared" si="243"/>
        <v>자동</v>
      </c>
      <c r="AE278" s="5" t="str">
        <f>IF(AR278=42,INDEX('2025학년도 변표'!$C$118:$C$197,MATCH(Q278,'2025학년도 변표'!$B$118:$B$197,0)),"")</f>
        <v/>
      </c>
      <c r="AF278" s="5" t="str">
        <f>IF(AR278=42,INDEX('2025학년도 변표'!$D$118:$D$197,MATCH(Q278,'2025학년도 변표'!$B$118:$B$197,0)),"")</f>
        <v/>
      </c>
      <c r="AH278" s="5">
        <v>2</v>
      </c>
      <c r="AI278" s="5">
        <v>2</v>
      </c>
      <c r="AJ278" s="5">
        <v>2</v>
      </c>
      <c r="AM278" s="5">
        <v>2</v>
      </c>
      <c r="AO278" s="5">
        <v>3</v>
      </c>
      <c r="AP278" s="5">
        <v>3</v>
      </c>
      <c r="AR278" s="5">
        <f t="shared" si="274"/>
        <v>2</v>
      </c>
      <c r="BA278" s="5">
        <f t="shared" si="248"/>
        <v>0</v>
      </c>
      <c r="BY278" s="230" t="e">
        <f t="shared" si="225"/>
        <v>#N/A</v>
      </c>
      <c r="BZ278" s="72" t="e">
        <f t="shared" ref="BZ278:CH279" si="275">BZ$280*$L278</f>
        <v>#N/A</v>
      </c>
      <c r="CA278" s="5" t="e">
        <f t="shared" si="275"/>
        <v>#N/A</v>
      </c>
      <c r="CB278" s="5" t="e">
        <f t="shared" si="275"/>
        <v>#N/A</v>
      </c>
      <c r="CC278" s="5" t="e">
        <f t="shared" si="275"/>
        <v>#N/A</v>
      </c>
      <c r="CD278" s="5" t="e">
        <f t="shared" si="275"/>
        <v>#N/A</v>
      </c>
      <c r="CE278" s="5" t="e">
        <f t="shared" si="275"/>
        <v>#N/A</v>
      </c>
      <c r="CF278" s="5" t="e">
        <f t="shared" si="275"/>
        <v>#N/A</v>
      </c>
      <c r="CG278" s="5" t="e">
        <f t="shared" si="275"/>
        <v>#N/A</v>
      </c>
      <c r="CH278" s="5" t="e">
        <f t="shared" si="275"/>
        <v>#N/A</v>
      </c>
      <c r="CI278" s="72">
        <v>10</v>
      </c>
      <c r="CJ278" s="5">
        <v>10</v>
      </c>
      <c r="CK278" s="5">
        <v>10</v>
      </c>
      <c r="CL278" s="5">
        <v>10</v>
      </c>
      <c r="CM278" s="5">
        <v>9</v>
      </c>
      <c r="CN278" s="5">
        <v>8</v>
      </c>
      <c r="CO278" s="5">
        <v>7</v>
      </c>
      <c r="CP278" s="5">
        <v>6</v>
      </c>
      <c r="CQ278" s="5">
        <v>0</v>
      </c>
      <c r="DA278" s="5" t="e">
        <f t="shared" si="249"/>
        <v>#N/A</v>
      </c>
      <c r="DB278" s="5" t="e">
        <f t="shared" si="250"/>
        <v>#N/A</v>
      </c>
      <c r="DC278" s="5">
        <f t="shared" si="251"/>
        <v>10</v>
      </c>
      <c r="DF278" s="5">
        <v>1</v>
      </c>
      <c r="DQ278" s="5">
        <v>1</v>
      </c>
      <c r="DR278" s="5">
        <f t="shared" si="252"/>
        <v>1</v>
      </c>
      <c r="DS278" s="5">
        <f t="shared" si="253"/>
        <v>1</v>
      </c>
      <c r="DT278" s="5">
        <f t="shared" si="244"/>
        <v>0</v>
      </c>
      <c r="DU278" s="5">
        <f t="shared" si="273"/>
        <v>0</v>
      </c>
      <c r="DW278" s="5">
        <f t="shared" si="254"/>
        <v>0</v>
      </c>
      <c r="DX278" s="5">
        <f t="shared" si="255"/>
        <v>0</v>
      </c>
      <c r="DY278" s="5">
        <f>IFERROR(IF(LEFT($AR278,1)="4",INDEX('2025학년도 변표'!$H$118:$H$197,MATCH($Q278,'2025학년도 변표'!$B$118:$B$197,0)),INDEX(DY$4:DY$8,MATCH(AJ278,$DU$4:$DU$8,0))),0)</f>
        <v>0</v>
      </c>
      <c r="DZ278" s="5">
        <f>IFERROR(IF(LEFT($AR278,1)="4",INDEX('2025학년도 변표'!$I$118:$I$197,MATCH($Q278,'2025학년도 변표'!$B$118:$B$197,0)),INDEX(DZ$4:DZ$8,MATCH(AK278,$DU$4:$DU$8,0))),0)</f>
        <v>0</v>
      </c>
      <c r="EB278" s="5">
        <f>IFERROR(IF(LEFT($AR278,1)="4",INDEX('2025학년도 변표'!$J$118:$J$197,MATCH($Q278,'2025학년도 변표'!$B$118:$B$197,0)),INDEX(EA$4:EA$8,MATCH(AM278,$DU$4:$DU$8,0))),0)</f>
        <v>0</v>
      </c>
      <c r="EC278" s="5">
        <f>IFERROR(IF(LEFT($AR278,1)="4",INDEX('2025학년도 변표'!$K$118:$K$197,MATCH($Q278,'2025학년도 변표'!$B$118:$B$197,0)),INDEX(EB$4:EB$8,MATCH(AN278,$DU$4:$DU$8,0))),0)</f>
        <v>0</v>
      </c>
      <c r="ED278" s="5" t="str">
        <f t="shared" si="256"/>
        <v/>
      </c>
      <c r="EE278" s="5" t="str">
        <f t="shared" si="257"/>
        <v/>
      </c>
      <c r="EF278" s="5">
        <f t="shared" si="258"/>
        <v>0</v>
      </c>
      <c r="EH278" s="5">
        <f t="shared" si="259"/>
        <v>0</v>
      </c>
      <c r="EI278" s="5">
        <f t="shared" si="260"/>
        <v>0</v>
      </c>
      <c r="EJ278" s="5">
        <f t="shared" si="261"/>
        <v>0</v>
      </c>
      <c r="EK278" s="5">
        <f t="shared" si="262"/>
        <v>0</v>
      </c>
      <c r="EL278" s="5">
        <f t="shared" si="263"/>
        <v>0</v>
      </c>
      <c r="EM278" s="5">
        <f t="shared" si="264"/>
        <v>0</v>
      </c>
      <c r="EN278" s="5">
        <f t="shared" si="265"/>
        <v>0</v>
      </c>
      <c r="EO278" s="5">
        <f>LARGE((EJ278:EK278,EM278:EN278),1)</f>
        <v>0</v>
      </c>
      <c r="EP278" s="5">
        <f>IF(M278&lt;2,0,LARGE((EJ278:EK278,EM278:EN278),2))</f>
        <v>0</v>
      </c>
      <c r="EQ278" s="5">
        <f t="shared" si="266"/>
        <v>0</v>
      </c>
      <c r="ER278" s="5">
        <f t="shared" si="267"/>
        <v>0</v>
      </c>
      <c r="ES278" s="5">
        <f t="shared" si="268"/>
        <v>0</v>
      </c>
      <c r="EX278" s="5">
        <f t="shared" si="269"/>
        <v>0</v>
      </c>
      <c r="EZ278" s="5">
        <f t="shared" si="270"/>
        <v>0</v>
      </c>
      <c r="FA278" s="5">
        <f t="shared" ca="1" si="271"/>
        <v>0</v>
      </c>
      <c r="FE278" s="5" t="str">
        <f t="shared" si="226"/>
        <v>백분위</v>
      </c>
      <c r="FF278" s="5" t="str">
        <f t="shared" si="227"/>
        <v>백분위</v>
      </c>
      <c r="FG278" s="5" t="e">
        <f t="shared" si="228"/>
        <v>#N/A</v>
      </c>
      <c r="FH278" s="5" t="e">
        <f t="shared" si="229"/>
        <v>#N/A</v>
      </c>
      <c r="FI278" s="5" t="e">
        <f t="shared" si="230"/>
        <v>#N/A</v>
      </c>
      <c r="FJ278" s="5" t="e">
        <f t="shared" si="231"/>
        <v>#N/A</v>
      </c>
    </row>
    <row r="279" spans="1:166">
      <c r="A279" s="5">
        <f t="shared" si="272"/>
        <v>264</v>
      </c>
      <c r="C279" s="5" t="s">
        <v>1205</v>
      </c>
      <c r="D279" s="5">
        <v>1000</v>
      </c>
      <c r="E279" s="5" t="e">
        <f>IF($AS$7=1,IF(OR(E$280=1,E$280=2),0.35,IF(E$280=3,0.2,IF(E$280=4,0.1,0.35))),0.35)</f>
        <v>#N/A</v>
      </c>
      <c r="F279" s="5" t="e">
        <f>IF($AS$7=1,IF(OR(F$280=1,F$280=2),0.35,IF(F$280=3,0.2,IF(F$280=4,0.1,0.1))),0.1)</f>
        <v>#N/A</v>
      </c>
      <c r="G279" s="5" t="e">
        <f>IF($AS$7=1,IF(OR(G$280=1,G$280=2),0.35,IF(G$280=3,0.2,IF(G$280=4,0.1,0.2))),0.2)</f>
        <v>#N/A</v>
      </c>
      <c r="J279" s="5" t="e">
        <f>IF($AS$7=1,IF(OR(J$280=1,J$280=2),0.35,IF(J$280=3,0.2,IF(J$280=4,0.1,0.2))),0.2)</f>
        <v>#N/A</v>
      </c>
      <c r="L279" s="5" t="e">
        <f>(1-E279-F279-G279)*10</f>
        <v>#N/A</v>
      </c>
      <c r="M279" s="5">
        <v>1</v>
      </c>
      <c r="N279" s="5" t="e">
        <f t="shared" si="245"/>
        <v>#N/A</v>
      </c>
      <c r="Q279" s="5">
        <f t="shared" si="246"/>
        <v>0</v>
      </c>
      <c r="R279" s="5">
        <f>F9+0.4</f>
        <v>0.4</v>
      </c>
      <c r="S279" s="5" t="e">
        <f t="shared" si="233"/>
        <v>#N/A</v>
      </c>
      <c r="T279" s="5" t="e">
        <f t="shared" si="234"/>
        <v>#N/A</v>
      </c>
      <c r="U279" s="5" t="e">
        <f t="shared" si="235"/>
        <v>#N/A</v>
      </c>
      <c r="V279" s="5" t="e">
        <f t="shared" si="236"/>
        <v>#N/A</v>
      </c>
      <c r="W279" s="5" t="e">
        <f t="shared" si="237"/>
        <v>#N/A</v>
      </c>
      <c r="X279" s="5" t="e">
        <f t="shared" si="238"/>
        <v>#N/A</v>
      </c>
      <c r="Y279" s="5" t="e">
        <f t="shared" si="239"/>
        <v>#N/A</v>
      </c>
      <c r="Z279" s="5" t="e">
        <f t="shared" si="240"/>
        <v>#N/A</v>
      </c>
      <c r="AA279" s="5" t="str">
        <f t="shared" si="241"/>
        <v>자동</v>
      </c>
      <c r="AB279" s="5" t="str">
        <f t="shared" si="247"/>
        <v>자동</v>
      </c>
      <c r="AC279" s="5" t="e">
        <f t="shared" si="242"/>
        <v>#N/A</v>
      </c>
      <c r="AD279" s="5" t="str">
        <f t="shared" si="243"/>
        <v>자동</v>
      </c>
      <c r="AE279" s="5" t="str">
        <f>IF(AR279=42,INDEX('2025학년도 변표'!$C$118:$C$197,MATCH(Q279,'2025학년도 변표'!$B$118:$B$197,0)),"")</f>
        <v/>
      </c>
      <c r="AF279" s="5" t="str">
        <f>IF(AR279=42,INDEX('2025학년도 변표'!$D$118:$D$197,MATCH(Q279,'2025학년도 변표'!$B$118:$B$197,0)),"")</f>
        <v/>
      </c>
      <c r="AH279" s="5">
        <v>2</v>
      </c>
      <c r="AI279" s="5">
        <v>2</v>
      </c>
      <c r="AJ279" s="5">
        <v>2</v>
      </c>
      <c r="AM279" s="5">
        <v>2</v>
      </c>
      <c r="AO279" s="5">
        <v>3</v>
      </c>
      <c r="AP279" s="5">
        <v>3</v>
      </c>
      <c r="AR279" s="5">
        <f t="shared" si="274"/>
        <v>2</v>
      </c>
      <c r="BA279" s="5">
        <f t="shared" si="248"/>
        <v>0</v>
      </c>
      <c r="BY279" s="230" t="e">
        <f t="shared" si="225"/>
        <v>#N/A</v>
      </c>
      <c r="BZ279" s="72" t="e">
        <f t="shared" si="275"/>
        <v>#N/A</v>
      </c>
      <c r="CA279" s="5" t="e">
        <f t="shared" si="275"/>
        <v>#N/A</v>
      </c>
      <c r="CB279" s="5" t="e">
        <f t="shared" si="275"/>
        <v>#N/A</v>
      </c>
      <c r="CC279" s="5" t="e">
        <f t="shared" si="275"/>
        <v>#N/A</v>
      </c>
      <c r="CD279" s="5" t="e">
        <f t="shared" si="275"/>
        <v>#N/A</v>
      </c>
      <c r="CE279" s="5" t="e">
        <f t="shared" si="275"/>
        <v>#N/A</v>
      </c>
      <c r="CF279" s="5" t="e">
        <f t="shared" si="275"/>
        <v>#N/A</v>
      </c>
      <c r="CG279" s="5" t="e">
        <f t="shared" si="275"/>
        <v>#N/A</v>
      </c>
      <c r="CH279" s="5" t="e">
        <f t="shared" si="275"/>
        <v>#N/A</v>
      </c>
      <c r="CI279" s="72">
        <v>10</v>
      </c>
      <c r="CJ279" s="5">
        <v>10</v>
      </c>
      <c r="CK279" s="5">
        <v>10</v>
      </c>
      <c r="CL279" s="5">
        <v>10</v>
      </c>
      <c r="CM279" s="5">
        <v>9</v>
      </c>
      <c r="CN279" s="5">
        <v>8</v>
      </c>
      <c r="CO279" s="5">
        <v>7</v>
      </c>
      <c r="CP279" s="5">
        <v>6</v>
      </c>
      <c r="CQ279" s="5">
        <v>0</v>
      </c>
      <c r="DA279" s="5" t="e">
        <f t="shared" si="249"/>
        <v>#N/A</v>
      </c>
      <c r="DB279" s="5" t="e">
        <f t="shared" si="250"/>
        <v>#N/A</v>
      </c>
      <c r="DC279" s="5">
        <f t="shared" si="251"/>
        <v>10</v>
      </c>
      <c r="DF279" s="5">
        <v>1</v>
      </c>
      <c r="DR279" s="5">
        <f t="shared" si="252"/>
        <v>2</v>
      </c>
      <c r="DS279" s="5">
        <f t="shared" si="253"/>
        <v>1</v>
      </c>
      <c r="DT279" s="5">
        <f t="shared" si="244"/>
        <v>0</v>
      </c>
      <c r="DU279" s="5">
        <f t="shared" si="273"/>
        <v>0</v>
      </c>
      <c r="DW279" s="5">
        <f t="shared" si="254"/>
        <v>0</v>
      </c>
      <c r="DX279" s="5">
        <f t="shared" si="255"/>
        <v>0</v>
      </c>
      <c r="DY279" s="5">
        <f>IFERROR(IF(LEFT($AR279,1)="4",INDEX('2025학년도 변표'!$H$118:$H$197,MATCH($Q279,'2025학년도 변표'!$B$118:$B$197,0)),INDEX(DY$4:DY$8,MATCH(AJ279,$DU$4:$DU$8,0))),0)</f>
        <v>0</v>
      </c>
      <c r="DZ279" s="5">
        <f>IFERROR(IF(LEFT($AR279,1)="4",INDEX('2025학년도 변표'!$I$118:$I$197,MATCH($Q279,'2025학년도 변표'!$B$118:$B$197,0)),INDEX(DZ$4:DZ$8,MATCH(AK279,$DU$4:$DU$8,0))),0)</f>
        <v>0</v>
      </c>
      <c r="EB279" s="5">
        <f>IFERROR(IF(LEFT($AR279,1)="4",INDEX('2025학년도 변표'!$J$118:$J$197,MATCH($Q279,'2025학년도 변표'!$B$118:$B$197,0)),INDEX(EA$4:EA$8,MATCH(AM279,$DU$4:$DU$8,0))),0)</f>
        <v>0</v>
      </c>
      <c r="EC279" s="5">
        <f>IFERROR(IF(LEFT($AR279,1)="4",INDEX('2025학년도 변표'!$K$118:$K$197,MATCH($Q279,'2025학년도 변표'!$B$118:$B$197,0)),INDEX(EB$4:EB$8,MATCH(AN279,$DU$4:$DU$8,0))),0)</f>
        <v>0</v>
      </c>
      <c r="ED279" s="5" t="str">
        <f t="shared" si="256"/>
        <v/>
      </c>
      <c r="EE279" s="5" t="str">
        <f t="shared" si="257"/>
        <v/>
      </c>
      <c r="EF279" s="5">
        <f t="shared" si="258"/>
        <v>0</v>
      </c>
      <c r="EH279" s="5">
        <f t="shared" si="259"/>
        <v>0</v>
      </c>
      <c r="EI279" s="5">
        <f t="shared" si="260"/>
        <v>0</v>
      </c>
      <c r="EJ279" s="5">
        <f t="shared" si="261"/>
        <v>0</v>
      </c>
      <c r="EK279" s="5">
        <f t="shared" si="262"/>
        <v>0</v>
      </c>
      <c r="EL279" s="5">
        <f t="shared" si="263"/>
        <v>0</v>
      </c>
      <c r="EM279" s="5">
        <f t="shared" si="264"/>
        <v>0</v>
      </c>
      <c r="EN279" s="5">
        <f t="shared" si="265"/>
        <v>0</v>
      </c>
      <c r="EO279" s="5">
        <f>LARGE((EJ279:EK279,EM279:EN279),1)</f>
        <v>0</v>
      </c>
      <c r="EP279" s="5">
        <f>IF(M279&lt;2,0,LARGE((EJ279:EK279,EM279:EN279),2))</f>
        <v>0</v>
      </c>
      <c r="EQ279" s="5">
        <f t="shared" si="266"/>
        <v>0</v>
      </c>
      <c r="ER279" s="5">
        <f t="shared" si="267"/>
        <v>0</v>
      </c>
      <c r="ES279" s="5">
        <f t="shared" si="268"/>
        <v>0</v>
      </c>
      <c r="EX279" s="5">
        <f t="shared" si="269"/>
        <v>0</v>
      </c>
      <c r="EZ279" s="5">
        <f t="shared" si="270"/>
        <v>0</v>
      </c>
      <c r="FA279" s="5">
        <f t="shared" ca="1" si="271"/>
        <v>0</v>
      </c>
      <c r="FE279" s="5" t="str">
        <f t="shared" si="226"/>
        <v>백분위</v>
      </c>
      <c r="FF279" s="5" t="str">
        <f t="shared" si="227"/>
        <v>백분위</v>
      </c>
      <c r="FG279" s="5" t="e">
        <f t="shared" si="228"/>
        <v>#N/A</v>
      </c>
      <c r="FH279" s="5" t="e">
        <f t="shared" si="229"/>
        <v>#N/A</v>
      </c>
      <c r="FI279" s="5" t="e">
        <f t="shared" si="230"/>
        <v>#N/A</v>
      </c>
      <c r="FJ279" s="5" t="e">
        <f t="shared" si="231"/>
        <v>#N/A</v>
      </c>
    </row>
    <row r="280" spans="1:166">
      <c r="A280" s="5">
        <f t="shared" si="272"/>
        <v>265</v>
      </c>
      <c r="C280" s="5" t="s">
        <v>1206</v>
      </c>
      <c r="D280" s="5">
        <v>1000</v>
      </c>
      <c r="E280" s="5" t="e">
        <f>RANK(R278,($R$278,$R$279,$L$280,$R$280),0)</f>
        <v>#N/A</v>
      </c>
      <c r="F280" s="5" t="e">
        <f>RANK(R279,($R$278,$R$279,$L$280,$R$280),0)</f>
        <v>#N/A</v>
      </c>
      <c r="G280" s="5" t="e">
        <f>RANK(R280,($R$278,$R$279,$L$280,$R$280),0)</f>
        <v>#N/A</v>
      </c>
      <c r="J280" s="5" t="e">
        <f>RANK(R280,($R$278,$R$279,$L$280,$R$280),0)</f>
        <v>#N/A</v>
      </c>
      <c r="L280" s="5" t="e">
        <f>INDEX($BZ$280:$CH$280,MATCH($L$10,$BZ$15:$CH$15,0))+0.3</f>
        <v>#N/A</v>
      </c>
      <c r="M280" s="5">
        <v>0</v>
      </c>
      <c r="N280" s="5" t="e">
        <f t="shared" si="245"/>
        <v>#N/A</v>
      </c>
      <c r="Q280" s="5">
        <f t="shared" si="246"/>
        <v>0</v>
      </c>
      <c r="R280" s="5">
        <f>AO6+0.2</f>
        <v>0.2</v>
      </c>
      <c r="S280" s="5" t="e">
        <f t="shared" si="233"/>
        <v>#N/A</v>
      </c>
      <c r="T280" s="5" t="e">
        <f t="shared" si="234"/>
        <v>#N/A</v>
      </c>
      <c r="U280" s="5" t="e">
        <f t="shared" si="235"/>
        <v>#N/A</v>
      </c>
      <c r="V280" s="5" t="e">
        <f t="shared" si="236"/>
        <v>#N/A</v>
      </c>
      <c r="W280" s="5" t="e">
        <f t="shared" si="237"/>
        <v>#N/A</v>
      </c>
      <c r="X280" s="5" t="e">
        <f t="shared" si="238"/>
        <v>#N/A</v>
      </c>
      <c r="Y280" s="5" t="e">
        <f t="shared" si="239"/>
        <v>#N/A</v>
      </c>
      <c r="Z280" s="5" t="e">
        <f t="shared" si="240"/>
        <v>#N/A</v>
      </c>
      <c r="AA280" s="5" t="str">
        <f t="shared" si="241"/>
        <v>자동</v>
      </c>
      <c r="AB280" s="5" t="str">
        <f t="shared" si="247"/>
        <v>자동</v>
      </c>
      <c r="AC280" s="5" t="e">
        <f t="shared" si="242"/>
        <v>#N/A</v>
      </c>
      <c r="AD280" s="5" t="str">
        <f t="shared" si="243"/>
        <v>자동</v>
      </c>
      <c r="AE280" s="5" t="str">
        <f>IF(AR280=42,INDEX('2025학년도 변표'!$C$118:$C$197,MATCH(Q280,'2025학년도 변표'!$B$118:$B$197,0)),"")</f>
        <v/>
      </c>
      <c r="AF280" s="5" t="str">
        <f>IF(AR280=42,INDEX('2025학년도 변표'!$D$118:$D$197,MATCH(Q280,'2025학년도 변표'!$B$118:$B$197,0)),"")</f>
        <v/>
      </c>
      <c r="AH280" s="5">
        <v>2</v>
      </c>
      <c r="AI280" s="5">
        <v>2</v>
      </c>
      <c r="AJ280" s="5">
        <v>2</v>
      </c>
      <c r="AM280" s="5">
        <v>2</v>
      </c>
      <c r="AO280" s="5">
        <v>3</v>
      </c>
      <c r="AP280" s="5">
        <v>3</v>
      </c>
      <c r="AR280" s="5">
        <f t="shared" si="274"/>
        <v>2</v>
      </c>
      <c r="BA280" s="5">
        <f t="shared" si="248"/>
        <v>0</v>
      </c>
      <c r="BY280" s="230" t="e">
        <f t="shared" si="225"/>
        <v>#N/A</v>
      </c>
      <c r="BZ280" s="72">
        <v>100</v>
      </c>
      <c r="CA280" s="5">
        <v>98</v>
      </c>
      <c r="CB280" s="5">
        <v>96</v>
      </c>
      <c r="CC280" s="5">
        <v>80</v>
      </c>
      <c r="CD280" s="5">
        <v>70</v>
      </c>
      <c r="CE280" s="5">
        <v>60</v>
      </c>
      <c r="CF280" s="5">
        <v>50</v>
      </c>
      <c r="CG280" s="5">
        <v>40</v>
      </c>
      <c r="CH280" s="5">
        <v>0</v>
      </c>
      <c r="CI280" s="72">
        <v>10</v>
      </c>
      <c r="CJ280" s="5">
        <v>10</v>
      </c>
      <c r="CK280" s="5">
        <v>10</v>
      </c>
      <c r="CL280" s="5">
        <v>10</v>
      </c>
      <c r="CM280" s="5">
        <v>9</v>
      </c>
      <c r="CN280" s="5">
        <v>8</v>
      </c>
      <c r="CO280" s="5">
        <v>7</v>
      </c>
      <c r="CP280" s="5">
        <v>6</v>
      </c>
      <c r="CQ280" s="5">
        <v>0</v>
      </c>
      <c r="DA280" s="5">
        <f t="shared" si="249"/>
        <v>100</v>
      </c>
      <c r="DB280" s="5">
        <f t="shared" si="250"/>
        <v>100</v>
      </c>
      <c r="DC280" s="5">
        <f t="shared" si="251"/>
        <v>10</v>
      </c>
      <c r="DR280" s="5">
        <f t="shared" si="252"/>
        <v>2</v>
      </c>
      <c r="DS280" s="5">
        <f t="shared" si="253"/>
        <v>0</v>
      </c>
      <c r="DT280" s="5">
        <f t="shared" si="244"/>
        <v>0</v>
      </c>
      <c r="DU280" s="5">
        <f t="shared" si="273"/>
        <v>0</v>
      </c>
      <c r="DW280" s="5">
        <f t="shared" si="254"/>
        <v>0</v>
      </c>
      <c r="DX280" s="5">
        <f t="shared" si="255"/>
        <v>0</v>
      </c>
      <c r="DY280" s="5">
        <f>IFERROR(IF(LEFT($AR280,1)="4",INDEX('2025학년도 변표'!$H$118:$H$197,MATCH($Q280,'2025학년도 변표'!$B$118:$B$197,0)),INDEX(DY$4:DY$8,MATCH(AJ280,$DU$4:$DU$8,0))),0)</f>
        <v>0</v>
      </c>
      <c r="DZ280" s="5">
        <f>IFERROR(IF(LEFT($AR280,1)="4",INDEX('2025학년도 변표'!$I$118:$I$197,MATCH($Q280,'2025학년도 변표'!$B$118:$B$197,0)),INDEX(DZ$4:DZ$8,MATCH(AK280,$DU$4:$DU$8,0))),0)</f>
        <v>0</v>
      </c>
      <c r="EB280" s="5">
        <f>IFERROR(IF(LEFT($AR280,1)="4",INDEX('2025학년도 변표'!$J$118:$J$197,MATCH($Q280,'2025학년도 변표'!$B$118:$B$197,0)),INDEX(EA$4:EA$8,MATCH(AM280,$DU$4:$DU$8,0))),0)</f>
        <v>0</v>
      </c>
      <c r="EC280" s="5">
        <f>IFERROR(IF(LEFT($AR280,1)="4",INDEX('2025학년도 변표'!$K$118:$K$197,MATCH($Q280,'2025학년도 변표'!$B$118:$B$197,0)),INDEX(EB$4:EB$8,MATCH(AN280,$DU$4:$DU$8,0))),0)</f>
        <v>0</v>
      </c>
      <c r="ED280" s="5" t="str">
        <f t="shared" si="256"/>
        <v/>
      </c>
      <c r="EE280" s="5" t="str">
        <f t="shared" si="257"/>
        <v/>
      </c>
      <c r="EF280" s="5">
        <f t="shared" si="258"/>
        <v>0</v>
      </c>
      <c r="EH280" s="5">
        <f t="shared" si="259"/>
        <v>0</v>
      </c>
      <c r="EI280" s="5">
        <f t="shared" si="260"/>
        <v>0</v>
      </c>
      <c r="EJ280" s="5">
        <f t="shared" si="261"/>
        <v>0</v>
      </c>
      <c r="EK280" s="5">
        <f t="shared" si="262"/>
        <v>0</v>
      </c>
      <c r="EL280" s="5">
        <f t="shared" si="263"/>
        <v>0</v>
      </c>
      <c r="EM280" s="5">
        <f t="shared" si="264"/>
        <v>0</v>
      </c>
      <c r="EN280" s="5">
        <f t="shared" si="265"/>
        <v>0</v>
      </c>
      <c r="EO280" s="5">
        <f>LARGE((EJ280:EK280,EM280:EN280),1)</f>
        <v>0</v>
      </c>
      <c r="EP280" s="5">
        <f>IF(M280&lt;2,0,LARGE((EJ280:EK280,EM280:EN280),2))</f>
        <v>0</v>
      </c>
      <c r="EQ280" s="5">
        <f t="shared" si="266"/>
        <v>0</v>
      </c>
      <c r="ER280" s="5">
        <f t="shared" si="267"/>
        <v>0</v>
      </c>
      <c r="ES280" s="5">
        <f t="shared" si="268"/>
        <v>0</v>
      </c>
      <c r="EX280" s="5">
        <f t="shared" si="269"/>
        <v>0</v>
      </c>
      <c r="EZ280" s="5">
        <f t="shared" si="270"/>
        <v>0</v>
      </c>
      <c r="FA280" s="5">
        <f t="shared" ca="1" si="271"/>
        <v>0</v>
      </c>
      <c r="FE280" s="5" t="str">
        <f t="shared" si="226"/>
        <v>백분위</v>
      </c>
      <c r="FF280" s="5" t="str">
        <f t="shared" si="227"/>
        <v>백분위</v>
      </c>
      <c r="FG280" s="5" t="e">
        <f t="shared" si="228"/>
        <v>#N/A</v>
      </c>
      <c r="FH280" s="5" t="e">
        <f t="shared" si="229"/>
        <v>#N/A</v>
      </c>
      <c r="FI280" s="5" t="e">
        <f t="shared" si="230"/>
        <v>#N/A</v>
      </c>
      <c r="FJ280" s="5" t="e">
        <f t="shared" si="231"/>
        <v>#N/A</v>
      </c>
    </row>
    <row r="281" spans="1:166">
      <c r="A281" s="5">
        <f t="shared" si="272"/>
        <v>266</v>
      </c>
      <c r="M281" s="5">
        <v>2</v>
      </c>
      <c r="N281" s="5">
        <f t="shared" si="245"/>
        <v>0</v>
      </c>
      <c r="O281" s="5">
        <v>38</v>
      </c>
      <c r="Q281" s="5">
        <f t="shared" si="246"/>
        <v>38</v>
      </c>
      <c r="R281" s="5">
        <f>AO7+0.2</f>
        <v>0.2</v>
      </c>
      <c r="S281" s="5">
        <f t="shared" si="233"/>
        <v>0</v>
      </c>
      <c r="T281" s="5">
        <f t="shared" si="234"/>
        <v>0</v>
      </c>
      <c r="U281" s="5">
        <f t="shared" si="235"/>
        <v>0</v>
      </c>
      <c r="V281" s="5">
        <f t="shared" si="236"/>
        <v>0</v>
      </c>
      <c r="W281" s="5">
        <f t="shared" si="237"/>
        <v>0</v>
      </c>
      <c r="X281" s="5">
        <f t="shared" si="238"/>
        <v>0</v>
      </c>
      <c r="Y281" s="5">
        <f t="shared" si="239"/>
        <v>0</v>
      </c>
      <c r="Z281" s="5">
        <f t="shared" si="240"/>
        <v>0</v>
      </c>
      <c r="AA281" s="5">
        <f t="shared" si="241"/>
        <v>0</v>
      </c>
      <c r="AB281" s="5" t="str">
        <f t="shared" si="247"/>
        <v>자동</v>
      </c>
      <c r="AC281" s="5">
        <f t="shared" si="242"/>
        <v>0</v>
      </c>
      <c r="AD281" s="5">
        <f t="shared" si="243"/>
        <v>0</v>
      </c>
      <c r="AE281" s="5" t="s">
        <v>633</v>
      </c>
      <c r="AF281" s="5" t="s">
        <v>633</v>
      </c>
      <c r="AH281" s="5">
        <v>1</v>
      </c>
      <c r="AI281" s="5">
        <v>1</v>
      </c>
      <c r="AJ281" s="5">
        <v>4</v>
      </c>
      <c r="AK281" s="5">
        <v>4</v>
      </c>
      <c r="AM281" s="5">
        <v>4</v>
      </c>
      <c r="AN281" s="5">
        <v>4</v>
      </c>
      <c r="AO281" s="5">
        <v>3</v>
      </c>
      <c r="AP281" s="5">
        <v>3</v>
      </c>
      <c r="AR281" s="5">
        <f t="shared" si="274"/>
        <v>4</v>
      </c>
      <c r="BA281" s="5">
        <f t="shared" si="248"/>
        <v>0</v>
      </c>
      <c r="BY281" s="230">
        <f t="shared" si="225"/>
        <v>0</v>
      </c>
      <c r="BZ281" s="72">
        <v>30</v>
      </c>
      <c r="CA281" s="5">
        <v>27</v>
      </c>
      <c r="CB281" s="5">
        <v>24</v>
      </c>
      <c r="CC281" s="5">
        <v>18</v>
      </c>
      <c r="CD281" s="5">
        <v>12</v>
      </c>
      <c r="CE281" s="5">
        <v>9</v>
      </c>
      <c r="CF281" s="5">
        <v>6</v>
      </c>
      <c r="CG281" s="5">
        <v>3</v>
      </c>
      <c r="CH281" s="5">
        <v>0</v>
      </c>
      <c r="CI281" s="72">
        <v>5</v>
      </c>
      <c r="CJ281" s="5">
        <v>5</v>
      </c>
      <c r="CK281" s="5">
        <v>5</v>
      </c>
      <c r="CL281" s="5">
        <v>5</v>
      </c>
      <c r="CM281" s="5">
        <v>5</v>
      </c>
      <c r="CN281" s="5">
        <v>4</v>
      </c>
      <c r="CO281" s="5">
        <v>3</v>
      </c>
      <c r="CP281" s="5">
        <v>2</v>
      </c>
      <c r="CQ281" s="5">
        <v>1</v>
      </c>
      <c r="DA281" s="5">
        <f t="shared" si="249"/>
        <v>30</v>
      </c>
      <c r="DB281" s="5">
        <f t="shared" si="250"/>
        <v>100</v>
      </c>
      <c r="DC281" s="5">
        <f t="shared" si="251"/>
        <v>5</v>
      </c>
      <c r="DF281" s="5">
        <v>2</v>
      </c>
      <c r="DQ281" s="5">
        <v>1</v>
      </c>
      <c r="DR281" s="5">
        <f t="shared" si="252"/>
        <v>1</v>
      </c>
      <c r="DS281" s="5">
        <f t="shared" si="253"/>
        <v>2</v>
      </c>
      <c r="DT281" s="5">
        <f t="shared" si="244"/>
        <v>0</v>
      </c>
      <c r="DU281" s="5">
        <f t="shared" si="273"/>
        <v>0</v>
      </c>
      <c r="DW281" s="5">
        <f t="shared" si="254"/>
        <v>0</v>
      </c>
      <c r="DX281" s="5">
        <f t="shared" si="255"/>
        <v>0</v>
      </c>
      <c r="DY281" s="5">
        <f>IFERROR(IF(LEFT($AR281,1)="4",INDEX('2025학년도 변표'!$H$118:$H$197,MATCH($Q281,'2025학년도 변표'!$B$118:$B$197,0)),INDEX(DY$4:DY$8,MATCH(AJ281,$DU$4:$DU$8,0))),0)</f>
        <v>0</v>
      </c>
      <c r="DZ281" s="5">
        <f>IFERROR(IF(LEFT($AR281,1)="4",INDEX('2025학년도 변표'!$I$118:$I$197,MATCH($Q281,'2025학년도 변표'!$B$118:$B$197,0)),INDEX(DZ$4:DZ$8,MATCH(AK281,$DU$4:$DU$8,0))),0)</f>
        <v>0</v>
      </c>
      <c r="EB281" s="5">
        <f>IFERROR(IF(LEFT($AR281,1)="4",INDEX('2025학년도 변표'!$J$118:$J$197,MATCH($Q281,'2025학년도 변표'!$B$118:$B$197,0)),INDEX(EA$4:EA$8,MATCH(AM281,$DU$4:$DU$8,0))),0)</f>
        <v>0</v>
      </c>
      <c r="EC281" s="5">
        <f>IFERROR(IF(LEFT($AR281,1)="4",INDEX('2025학년도 변표'!$K$118:$K$197,MATCH($Q281,'2025학년도 변표'!$B$118:$B$197,0)),INDEX(EB$4:EB$8,MATCH(AN281,$DU$4:$DU$8,0))),0)</f>
        <v>0</v>
      </c>
      <c r="ED281" s="5" t="str">
        <f t="shared" si="256"/>
        <v/>
      </c>
      <c r="EE281" s="5" t="str">
        <f t="shared" si="257"/>
        <v/>
      </c>
      <c r="EF281" s="5">
        <f t="shared" si="258"/>
        <v>0</v>
      </c>
      <c r="EH281" s="5">
        <f t="shared" si="259"/>
        <v>0</v>
      </c>
      <c r="EI281" s="5">
        <f t="shared" si="260"/>
        <v>0</v>
      </c>
      <c r="EJ281" s="5">
        <f t="shared" si="261"/>
        <v>0</v>
      </c>
      <c r="EK281" s="5">
        <f t="shared" si="262"/>
        <v>0</v>
      </c>
      <c r="EL281" s="5">
        <f t="shared" si="263"/>
        <v>0</v>
      </c>
      <c r="EM281" s="5">
        <f t="shared" si="264"/>
        <v>0</v>
      </c>
      <c r="EN281" s="5">
        <f t="shared" si="265"/>
        <v>0</v>
      </c>
      <c r="EO281" s="5">
        <f>LARGE((EJ281:EK281,EM281:EN281),1)</f>
        <v>0</v>
      </c>
      <c r="EP281" s="5">
        <f>IF(M281&lt;2,0,LARGE((EJ281:EK281,EM281:EN281),2))</f>
        <v>0</v>
      </c>
      <c r="EQ281" s="5">
        <f t="shared" si="266"/>
        <v>0</v>
      </c>
      <c r="ER281" s="5">
        <f t="shared" si="267"/>
        <v>0</v>
      </c>
      <c r="ES281" s="5">
        <f t="shared" si="268"/>
        <v>0</v>
      </c>
      <c r="EX281" s="5">
        <f t="shared" si="269"/>
        <v>0</v>
      </c>
      <c r="EZ281" s="5">
        <f t="shared" si="270"/>
        <v>0</v>
      </c>
      <c r="FA281" s="5">
        <f t="shared" ca="1" si="271"/>
        <v>0</v>
      </c>
      <c r="FE281" s="5" t="str">
        <f t="shared" si="226"/>
        <v>표점</v>
      </c>
      <c r="FF281" s="5" t="str">
        <f t="shared" si="227"/>
        <v>변표</v>
      </c>
      <c r="FG281" s="5" t="e">
        <f t="shared" si="228"/>
        <v>#DIV/0!</v>
      </c>
      <c r="FH281" s="5" t="e">
        <f t="shared" si="229"/>
        <v>#DIV/0!</v>
      </c>
      <c r="FI281" s="5" t="e">
        <f t="shared" si="230"/>
        <v>#DIV/0!</v>
      </c>
      <c r="FJ281" s="5">
        <f t="shared" si="231"/>
        <v>0</v>
      </c>
    </row>
    <row r="282" spans="1:166">
      <c r="FE282" s="5" t="b">
        <f t="shared" si="226"/>
        <v>0</v>
      </c>
      <c r="FF282" s="5" t="b">
        <f t="shared" si="227"/>
        <v>0</v>
      </c>
      <c r="FG282" s="5" t="e">
        <f t="shared" si="228"/>
        <v>#DIV/0!</v>
      </c>
      <c r="FH282" s="5" t="e">
        <f t="shared" si="229"/>
        <v>#DIV/0!</v>
      </c>
      <c r="FI282" s="5" t="e">
        <f t="shared" si="230"/>
        <v>#DIV/0!</v>
      </c>
      <c r="FJ282" s="5">
        <f t="shared" si="231"/>
        <v>0</v>
      </c>
    </row>
    <row r="283" spans="1:166">
      <c r="FE283" s="5" t="b">
        <f t="shared" si="226"/>
        <v>0</v>
      </c>
      <c r="FF283" s="5" t="b">
        <f t="shared" si="227"/>
        <v>0</v>
      </c>
      <c r="FG283" s="5" t="e">
        <f t="shared" si="228"/>
        <v>#DIV/0!</v>
      </c>
      <c r="FH283" s="5" t="e">
        <f t="shared" si="229"/>
        <v>#DIV/0!</v>
      </c>
      <c r="FI283" s="5" t="e">
        <f t="shared" si="230"/>
        <v>#DIV/0!</v>
      </c>
      <c r="FJ283" s="5">
        <f t="shared" si="231"/>
        <v>0</v>
      </c>
    </row>
    <row r="284" spans="1:166">
      <c r="FE284" s="5" t="b">
        <f t="shared" si="226"/>
        <v>0</v>
      </c>
      <c r="FF284" s="5" t="b">
        <f t="shared" si="227"/>
        <v>0</v>
      </c>
      <c r="FG284" s="5" t="e">
        <f t="shared" si="228"/>
        <v>#DIV/0!</v>
      </c>
      <c r="FH284" s="5" t="e">
        <f t="shared" si="229"/>
        <v>#DIV/0!</v>
      </c>
      <c r="FI284" s="5" t="e">
        <f t="shared" si="230"/>
        <v>#DIV/0!</v>
      </c>
      <c r="FJ284" s="5">
        <f t="shared" si="231"/>
        <v>0</v>
      </c>
    </row>
    <row r="285" spans="1:166">
      <c r="FE285" s="5" t="b">
        <f t="shared" si="226"/>
        <v>0</v>
      </c>
      <c r="FF285" s="5" t="b">
        <f t="shared" si="227"/>
        <v>0</v>
      </c>
      <c r="FG285" s="5" t="e">
        <f t="shared" si="228"/>
        <v>#DIV/0!</v>
      </c>
      <c r="FH285" s="5" t="e">
        <f t="shared" si="229"/>
        <v>#DIV/0!</v>
      </c>
      <c r="FI285" s="5" t="e">
        <f t="shared" si="230"/>
        <v>#DIV/0!</v>
      </c>
      <c r="FJ285" s="5">
        <f t="shared" si="231"/>
        <v>0</v>
      </c>
    </row>
    <row r="286" spans="1:166">
      <c r="FE286" s="5" t="b">
        <f t="shared" si="226"/>
        <v>0</v>
      </c>
      <c r="FF286" s="5" t="b">
        <f t="shared" si="227"/>
        <v>0</v>
      </c>
      <c r="FG286" s="5" t="e">
        <f t="shared" si="228"/>
        <v>#DIV/0!</v>
      </c>
      <c r="FH286" s="5" t="e">
        <f t="shared" si="229"/>
        <v>#DIV/0!</v>
      </c>
      <c r="FI286" s="5" t="e">
        <f t="shared" si="230"/>
        <v>#DIV/0!</v>
      </c>
      <c r="FJ286" s="5">
        <f t="shared" si="231"/>
        <v>0</v>
      </c>
    </row>
    <row r="287" spans="1:166">
      <c r="FE287" s="5" t="b">
        <f t="shared" si="226"/>
        <v>0</v>
      </c>
      <c r="FF287" s="5" t="b">
        <f t="shared" si="227"/>
        <v>0</v>
      </c>
      <c r="FG287" s="5" t="e">
        <f t="shared" si="228"/>
        <v>#DIV/0!</v>
      </c>
      <c r="FH287" s="5" t="e">
        <f t="shared" si="229"/>
        <v>#DIV/0!</v>
      </c>
      <c r="FI287" s="5" t="e">
        <f t="shared" si="230"/>
        <v>#DIV/0!</v>
      </c>
      <c r="FJ287" s="5">
        <f t="shared" si="231"/>
        <v>0</v>
      </c>
    </row>
    <row r="288" spans="1:166">
      <c r="FE288" s="5" t="b">
        <f t="shared" si="226"/>
        <v>0</v>
      </c>
      <c r="FF288" s="5" t="b">
        <f t="shared" si="227"/>
        <v>0</v>
      </c>
      <c r="FG288" s="5" t="e">
        <f t="shared" si="228"/>
        <v>#DIV/0!</v>
      </c>
      <c r="FH288" s="5" t="e">
        <f t="shared" si="229"/>
        <v>#DIV/0!</v>
      </c>
      <c r="FI288" s="5" t="e">
        <f t="shared" si="230"/>
        <v>#DIV/0!</v>
      </c>
      <c r="FJ288" s="5">
        <f t="shared" si="231"/>
        <v>0</v>
      </c>
    </row>
    <row r="289" spans="161:166">
      <c r="FE289" s="5" t="b">
        <f t="shared" si="226"/>
        <v>0</v>
      </c>
      <c r="FF289" s="5" t="b">
        <f t="shared" si="227"/>
        <v>0</v>
      </c>
      <c r="FG289" s="5" t="e">
        <f t="shared" si="228"/>
        <v>#DIV/0!</v>
      </c>
      <c r="FH289" s="5" t="e">
        <f t="shared" si="229"/>
        <v>#DIV/0!</v>
      </c>
      <c r="FI289" s="5" t="e">
        <f t="shared" si="230"/>
        <v>#DIV/0!</v>
      </c>
      <c r="FJ289" s="5">
        <f t="shared" si="231"/>
        <v>0</v>
      </c>
    </row>
    <row r="290" spans="161:166">
      <c r="FE290" s="5" t="b">
        <f t="shared" si="226"/>
        <v>0</v>
      </c>
      <c r="FF290" s="5" t="b">
        <f t="shared" si="227"/>
        <v>0</v>
      </c>
      <c r="FG290" s="5" t="e">
        <f t="shared" si="228"/>
        <v>#DIV/0!</v>
      </c>
      <c r="FH290" s="5" t="e">
        <f t="shared" si="229"/>
        <v>#DIV/0!</v>
      </c>
      <c r="FI290" s="5" t="e">
        <f t="shared" si="230"/>
        <v>#DIV/0!</v>
      </c>
      <c r="FJ290" s="5">
        <f t="shared" si="231"/>
        <v>0</v>
      </c>
    </row>
    <row r="291" spans="161:166">
      <c r="FE291" s="5" t="b">
        <f t="shared" si="226"/>
        <v>0</v>
      </c>
      <c r="FF291" s="5" t="b">
        <f t="shared" si="227"/>
        <v>0</v>
      </c>
      <c r="FG291" s="5" t="e">
        <f t="shared" si="228"/>
        <v>#DIV/0!</v>
      </c>
      <c r="FH291" s="5" t="e">
        <f t="shared" si="229"/>
        <v>#DIV/0!</v>
      </c>
      <c r="FI291" s="5" t="e">
        <f t="shared" si="230"/>
        <v>#DIV/0!</v>
      </c>
      <c r="FJ291" s="5">
        <f t="shared" si="231"/>
        <v>0</v>
      </c>
    </row>
    <row r="292" spans="161:166">
      <c r="FE292" s="5" t="b">
        <f t="shared" si="226"/>
        <v>0</v>
      </c>
      <c r="FF292" s="5" t="b">
        <f t="shared" si="227"/>
        <v>0</v>
      </c>
      <c r="FG292" s="5" t="e">
        <f t="shared" si="228"/>
        <v>#DIV/0!</v>
      </c>
      <c r="FH292" s="5" t="e">
        <f t="shared" si="229"/>
        <v>#DIV/0!</v>
      </c>
      <c r="FI292" s="5" t="e">
        <f t="shared" si="230"/>
        <v>#DIV/0!</v>
      </c>
      <c r="FJ292" s="5">
        <f t="shared" si="231"/>
        <v>0</v>
      </c>
    </row>
    <row r="293" spans="161:166">
      <c r="FE293" s="5" t="b">
        <f t="shared" si="226"/>
        <v>0</v>
      </c>
      <c r="FF293" s="5" t="b">
        <f t="shared" si="227"/>
        <v>0</v>
      </c>
      <c r="FG293" s="5" t="e">
        <f t="shared" si="228"/>
        <v>#DIV/0!</v>
      </c>
      <c r="FH293" s="5" t="e">
        <f t="shared" si="229"/>
        <v>#DIV/0!</v>
      </c>
      <c r="FI293" s="5" t="e">
        <f t="shared" si="230"/>
        <v>#DIV/0!</v>
      </c>
      <c r="FJ293" s="5">
        <f t="shared" si="231"/>
        <v>0</v>
      </c>
    </row>
    <row r="294" spans="161:166">
      <c r="FE294" s="5" t="b">
        <f t="shared" si="226"/>
        <v>0</v>
      </c>
      <c r="FF294" s="5" t="b">
        <f t="shared" si="227"/>
        <v>0</v>
      </c>
      <c r="FG294" s="5" t="e">
        <f t="shared" si="228"/>
        <v>#DIV/0!</v>
      </c>
      <c r="FH294" s="5" t="e">
        <f t="shared" si="229"/>
        <v>#DIV/0!</v>
      </c>
      <c r="FI294" s="5" t="e">
        <f t="shared" si="230"/>
        <v>#DIV/0!</v>
      </c>
      <c r="FJ294" s="5">
        <f t="shared" si="231"/>
        <v>0</v>
      </c>
    </row>
    <row r="295" spans="161:166">
      <c r="FE295" s="5" t="b">
        <f t="shared" si="226"/>
        <v>0</v>
      </c>
      <c r="FF295" s="5" t="b">
        <f t="shared" si="227"/>
        <v>0</v>
      </c>
      <c r="FG295" s="5" t="e">
        <f t="shared" si="228"/>
        <v>#DIV/0!</v>
      </c>
      <c r="FH295" s="5" t="e">
        <f t="shared" si="229"/>
        <v>#DIV/0!</v>
      </c>
      <c r="FI295" s="5" t="e">
        <f t="shared" si="230"/>
        <v>#DIV/0!</v>
      </c>
      <c r="FJ295" s="5">
        <f t="shared" si="231"/>
        <v>0</v>
      </c>
    </row>
    <row r="296" spans="161:166">
      <c r="FE296" s="5" t="b">
        <f t="shared" si="226"/>
        <v>0</v>
      </c>
      <c r="FF296" s="5" t="b">
        <f t="shared" si="227"/>
        <v>0</v>
      </c>
      <c r="FG296" s="5" t="e">
        <f t="shared" si="228"/>
        <v>#DIV/0!</v>
      </c>
      <c r="FH296" s="5" t="e">
        <f t="shared" si="229"/>
        <v>#DIV/0!</v>
      </c>
      <c r="FI296" s="5" t="e">
        <f t="shared" si="230"/>
        <v>#DIV/0!</v>
      </c>
      <c r="FJ296" s="5">
        <f t="shared" si="231"/>
        <v>0</v>
      </c>
    </row>
    <row r="297" spans="161:166">
      <c r="FE297" s="5" t="b">
        <f t="shared" si="226"/>
        <v>0</v>
      </c>
      <c r="FF297" s="5" t="b">
        <f t="shared" si="227"/>
        <v>0</v>
      </c>
      <c r="FG297" s="5" t="e">
        <f t="shared" si="228"/>
        <v>#DIV/0!</v>
      </c>
      <c r="FH297" s="5" t="e">
        <f t="shared" si="229"/>
        <v>#DIV/0!</v>
      </c>
      <c r="FI297" s="5" t="e">
        <f t="shared" si="230"/>
        <v>#DIV/0!</v>
      </c>
      <c r="FJ297" s="5">
        <f t="shared" si="231"/>
        <v>0</v>
      </c>
    </row>
    <row r="298" spans="161:166">
      <c r="FE298" s="5" t="b">
        <f t="shared" si="226"/>
        <v>0</v>
      </c>
      <c r="FF298" s="5" t="b">
        <f t="shared" si="227"/>
        <v>0</v>
      </c>
      <c r="FG298" s="5" t="e">
        <f t="shared" si="228"/>
        <v>#DIV/0!</v>
      </c>
      <c r="FH298" s="5" t="e">
        <f t="shared" si="229"/>
        <v>#DIV/0!</v>
      </c>
      <c r="FI298" s="5" t="e">
        <f t="shared" si="230"/>
        <v>#DIV/0!</v>
      </c>
      <c r="FJ298" s="5">
        <f t="shared" si="231"/>
        <v>0</v>
      </c>
    </row>
    <row r="299" spans="161:166">
      <c r="FE299" s="5" t="b">
        <f t="shared" si="226"/>
        <v>0</v>
      </c>
      <c r="FF299" s="5" t="b">
        <f t="shared" si="227"/>
        <v>0</v>
      </c>
      <c r="FG299" s="5" t="e">
        <f t="shared" si="228"/>
        <v>#DIV/0!</v>
      </c>
      <c r="FH299" s="5" t="e">
        <f t="shared" si="229"/>
        <v>#DIV/0!</v>
      </c>
      <c r="FI299" s="5" t="e">
        <f t="shared" si="230"/>
        <v>#DIV/0!</v>
      </c>
      <c r="FJ299" s="5">
        <f t="shared" si="231"/>
        <v>0</v>
      </c>
    </row>
    <row r="300" spans="161:166">
      <c r="FE300" s="5" t="b">
        <f t="shared" si="226"/>
        <v>0</v>
      </c>
      <c r="FF300" s="5" t="b">
        <f t="shared" si="227"/>
        <v>0</v>
      </c>
      <c r="FG300" s="5" t="e">
        <f t="shared" si="228"/>
        <v>#DIV/0!</v>
      </c>
      <c r="FH300" s="5" t="e">
        <f t="shared" si="229"/>
        <v>#DIV/0!</v>
      </c>
      <c r="FI300" s="5" t="e">
        <f t="shared" si="230"/>
        <v>#DIV/0!</v>
      </c>
      <c r="FJ300" s="5">
        <f t="shared" si="231"/>
        <v>0</v>
      </c>
    </row>
  </sheetData>
  <sheetProtection algorithmName="SHA-512" hashValue="oQrK//omK7DwSHJ1MRfNUdH/AJjj+jNwdHCel6os+OBfWsrYWI8LEYUOp2D7vYzBvQX/jBjC9VdYCwGyEbNjWg==" saltValue="NF0hH/OG52kTLjl2VcpxrA==" spinCount="100000" sheet="1" objects="1" scenarios="1"/>
  <phoneticPr fontId="2" type="noConversion"/>
  <conditionalFormatting sqref="O17:O23 O25:O133">
    <cfRule type="cellIs" dxfId="9" priority="13" stopIfTrue="1" operator="greaterThan">
      <formula>0</formula>
    </cfRule>
    <cfRule type="expression" dxfId="8" priority="14">
      <formula>LEFT($AR17,1)+0=4</formula>
    </cfRule>
  </conditionalFormatting>
  <conditionalFormatting sqref="O23:O132">
    <cfRule type="cellIs" dxfId="7" priority="9" stopIfTrue="1" operator="greaterThan">
      <formula>0</formula>
    </cfRule>
    <cfRule type="expression" dxfId="6" priority="10">
      <formula>LEFT($AR23,1)+0=4</formula>
    </cfRule>
  </conditionalFormatting>
  <conditionalFormatting sqref="O24">
    <cfRule type="cellIs" dxfId="5" priority="7" stopIfTrue="1" operator="greaterThan">
      <formula>0</formula>
    </cfRule>
    <cfRule type="expression" dxfId="4" priority="8">
      <formula>LEFT($AR24,1)+0=4</formula>
    </cfRule>
  </conditionalFormatting>
  <conditionalFormatting sqref="O134:O135">
    <cfRule type="cellIs" dxfId="3" priority="1" stopIfTrue="1" operator="greaterThan">
      <formula>0</formula>
    </cfRule>
    <cfRule type="expression" dxfId="2" priority="2">
      <formula>LEFT($AR134,1)+0=4</formula>
    </cfRule>
  </conditionalFormatting>
  <conditionalFormatting sqref="O135:O501">
    <cfRule type="cellIs" dxfId="1" priority="5" stopIfTrue="1" operator="greaterThan">
      <formula>0</formula>
    </cfRule>
    <cfRule type="expression" dxfId="0" priority="6">
      <formula>LEFT($AR135,1)+0=4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    2024학년도 입결 분석    </vt:lpstr>
      <vt:lpstr> 본인점수 입력 </vt:lpstr>
      <vt:lpstr>       가 군       </vt:lpstr>
      <vt:lpstr>       나 군       </vt:lpstr>
      <vt:lpstr>       다 군      </vt:lpstr>
      <vt:lpstr>2025학년도 변표</vt:lpstr>
      <vt:lpstr>배치점수 계산기</vt:lpstr>
      <vt:lpstr>환산공식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2023-11-19T01:25:10Z</dcterms:created>
  <dcterms:modified xsi:type="dcterms:W3CDTF">2024-12-23T02:58:18Z</dcterms:modified>
</cp:coreProperties>
</file>